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Kristy.Monji\Desktop\"/>
    </mc:Choice>
  </mc:AlternateContent>
  <xr:revisionPtr revIDLastSave="0" documentId="13_ncr:1_{6B179D50-6982-4EA5-B097-D1E4242DDCD8}" xr6:coauthVersionLast="47" xr6:coauthVersionMax="47" xr10:uidLastSave="{00000000-0000-0000-0000-000000000000}"/>
  <bookViews>
    <workbookView xWindow="28680" yWindow="-120" windowWidth="29040" windowHeight="15840" activeTab="1" xr2:uid="{47053AD6-CA9A-4D8A-B6AF-0E588F2BD82B}"/>
  </bookViews>
  <sheets>
    <sheet name="Summary Tables" sheetId="13" r:id="rId1"/>
    <sheet name="PIVOT" sheetId="12" r:id="rId2"/>
    <sheet name="2017 Emission Inventory" sheetId="11" r:id="rId3"/>
    <sheet name="2020 GSE Emission Inventory" sheetId="1" r:id="rId4"/>
    <sheet name="ORDLF" sheetId="2" r:id="rId5"/>
    <sheet name="LSILF" sheetId="4" r:id="rId6"/>
    <sheet name="DRCAP" sheetId="3" r:id="rId7"/>
    <sheet name="ORDEF" sheetId="6" r:id="rId8"/>
    <sheet name="LSIEF" sheetId="7" r:id="rId9"/>
    <sheet name="DIESFCF" sheetId="8" r:id="rId10"/>
    <sheet name="GASFCF17" sheetId="9" r:id="rId11"/>
    <sheet name="GASFCF20" sheetId="10" r:id="rId12"/>
    <sheet name="TIER" sheetId="5" r:id="rId13"/>
  </sheets>
  <externalReferences>
    <externalReference r:id="rId14"/>
    <externalReference r:id="rId15"/>
  </externalReferences>
  <definedNames>
    <definedName name="_xlnm._FilterDatabase" localSheetId="2" hidden="1">'2017 Emission Inventory'!$A$1:$AP$803</definedName>
    <definedName name="_xlnm._FilterDatabase" localSheetId="3" hidden="1">'2020 GSE Emission Inventory'!$A$1:$AZ$720</definedName>
  </definedNames>
  <calcPr calcId="191029"/>
  <pivotCaches>
    <pivotCache cacheId="0" r:id="rId16"/>
    <pivotCache cacheId="1" r:id="rId17"/>
    <pivotCache cacheId="2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3" i="1" l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7" i="1"/>
  <c r="L6" i="1"/>
  <c r="L5" i="1"/>
  <c r="L4" i="1"/>
  <c r="L3" i="1"/>
  <c r="L2" i="1"/>
  <c r="L26" i="11"/>
  <c r="L25" i="11"/>
  <c r="L24" i="11"/>
  <c r="L23" i="11"/>
  <c r="L22" i="11"/>
  <c r="L21" i="11"/>
  <c r="L20" i="11"/>
  <c r="L19" i="11"/>
  <c r="L18" i="11"/>
  <c r="L17" i="11"/>
  <c r="L16" i="11"/>
  <c r="L15" i="11"/>
  <c r="L14" i="11"/>
  <c r="L13" i="11"/>
  <c r="L12" i="11"/>
  <c r="L11" i="11"/>
  <c r="L10" i="11"/>
  <c r="L9" i="11"/>
  <c r="L7" i="11"/>
  <c r="L6" i="11"/>
  <c r="L5" i="11"/>
  <c r="L4" i="11"/>
  <c r="L3" i="11"/>
  <c r="L2" i="11"/>
  <c r="J3" i="11"/>
  <c r="J2" i="11"/>
  <c r="H88" i="13" l="1"/>
  <c r="H69" i="13"/>
  <c r="AF3" i="1" a="1"/>
  <c r="AF3" i="1" s="1"/>
  <c r="AF4" i="1" a="1"/>
  <c r="AF4" i="1" s="1"/>
  <c r="AF5" i="1" a="1"/>
  <c r="AF5" i="1" s="1"/>
  <c r="AF6" i="1" a="1"/>
  <c r="AF6" i="1" s="1"/>
  <c r="AF7" i="1" a="1"/>
  <c r="AF7" i="1" s="1"/>
  <c r="AF8" i="1" a="1"/>
  <c r="AF8" i="1" s="1"/>
  <c r="AF9" i="1" a="1"/>
  <c r="AF9" i="1" s="1"/>
  <c r="AF10" i="1" a="1"/>
  <c r="AF10" i="1" s="1"/>
  <c r="AF11" i="1" a="1"/>
  <c r="AF11" i="1" s="1"/>
  <c r="AF12" i="1" a="1"/>
  <c r="AF12" i="1" s="1"/>
  <c r="AF13" i="1" a="1"/>
  <c r="AF13" i="1" s="1"/>
  <c r="AF14" i="1" a="1"/>
  <c r="AF14" i="1" s="1"/>
  <c r="AF15" i="1" a="1"/>
  <c r="AF15" i="1" s="1"/>
  <c r="AF16" i="1" a="1"/>
  <c r="AF16" i="1" s="1"/>
  <c r="AF17" i="1" a="1"/>
  <c r="AF17" i="1" s="1"/>
  <c r="AF18" i="1" a="1"/>
  <c r="AF18" i="1" s="1"/>
  <c r="AF19" i="1" a="1"/>
  <c r="AF19" i="1" s="1"/>
  <c r="AF20" i="1" a="1"/>
  <c r="AF20" i="1" s="1"/>
  <c r="AF21" i="1" a="1"/>
  <c r="AF21" i="1" s="1"/>
  <c r="AF22" i="1" a="1"/>
  <c r="AF22" i="1" s="1"/>
  <c r="AF23" i="1" a="1"/>
  <c r="AF23" i="1" s="1"/>
  <c r="AF24" i="1" a="1"/>
  <c r="AF24" i="1" s="1"/>
  <c r="AF25" i="1" a="1"/>
  <c r="AF25" i="1" s="1"/>
  <c r="AF26" i="1" a="1"/>
  <c r="AF26" i="1" s="1"/>
  <c r="AF27" i="1" a="1"/>
  <c r="AF27" i="1" s="1"/>
  <c r="AF28" i="1" a="1"/>
  <c r="AF28" i="1" s="1"/>
  <c r="AF29" i="1" a="1"/>
  <c r="AF29" i="1" s="1"/>
  <c r="AF30" i="1" a="1"/>
  <c r="AF30" i="1" s="1"/>
  <c r="AF31" i="1" a="1"/>
  <c r="AF31" i="1" s="1"/>
  <c r="AF32" i="1" a="1"/>
  <c r="AF32" i="1" s="1"/>
  <c r="AF33" i="1" a="1"/>
  <c r="AF33" i="1" s="1"/>
  <c r="AF34" i="1" a="1"/>
  <c r="AF34" i="1" s="1"/>
  <c r="AF35" i="1" a="1"/>
  <c r="AF35" i="1" s="1"/>
  <c r="AF36" i="1" a="1"/>
  <c r="AF36" i="1" s="1"/>
  <c r="AF37" i="1" a="1"/>
  <c r="AF37" i="1" s="1"/>
  <c r="AF38" i="1" a="1"/>
  <c r="AF38" i="1" s="1"/>
  <c r="AF39" i="1" a="1"/>
  <c r="AF39" i="1" s="1"/>
  <c r="AF40" i="1" a="1"/>
  <c r="AF40" i="1" s="1"/>
  <c r="AF41" i="1" a="1"/>
  <c r="AF41" i="1" s="1"/>
  <c r="AF42" i="1" a="1"/>
  <c r="AF42" i="1" s="1"/>
  <c r="AF43" i="1" a="1"/>
  <c r="AF43" i="1" s="1"/>
  <c r="AF44" i="1" a="1"/>
  <c r="AF44" i="1" s="1"/>
  <c r="AF45" i="1" a="1"/>
  <c r="AF45" i="1" s="1"/>
  <c r="AF46" i="1" a="1"/>
  <c r="AF46" i="1" s="1"/>
  <c r="AF47" i="1" a="1"/>
  <c r="AF47" i="1" s="1"/>
  <c r="AF48" i="1" a="1"/>
  <c r="AF48" i="1" s="1"/>
  <c r="AF49" i="1" a="1"/>
  <c r="AF49" i="1" s="1"/>
  <c r="AF50" i="1" a="1"/>
  <c r="AF50" i="1" s="1"/>
  <c r="AF51" i="1" a="1"/>
  <c r="AF51" i="1" s="1"/>
  <c r="AF52" i="1" a="1"/>
  <c r="AF52" i="1" s="1"/>
  <c r="AF53" i="1" a="1"/>
  <c r="AF53" i="1" s="1"/>
  <c r="AF54" i="1" a="1"/>
  <c r="AF54" i="1" s="1"/>
  <c r="AF55" i="1" a="1"/>
  <c r="AF55" i="1" s="1"/>
  <c r="AF56" i="1" a="1"/>
  <c r="AF56" i="1" s="1"/>
  <c r="AF57" i="1" a="1"/>
  <c r="AF57" i="1" s="1"/>
  <c r="AF58" i="1" a="1"/>
  <c r="AF58" i="1" s="1"/>
  <c r="AF59" i="1" a="1"/>
  <c r="AF59" i="1" s="1"/>
  <c r="AF60" i="1" a="1"/>
  <c r="AF60" i="1" s="1"/>
  <c r="AF61" i="1" a="1"/>
  <c r="AF61" i="1" s="1"/>
  <c r="AF62" i="1" a="1"/>
  <c r="AF62" i="1" s="1"/>
  <c r="AF63" i="1" a="1"/>
  <c r="AF63" i="1" s="1"/>
  <c r="AF64" i="1" a="1"/>
  <c r="AF64" i="1" s="1"/>
  <c r="AF65" i="1" a="1"/>
  <c r="AF65" i="1" s="1"/>
  <c r="AF66" i="1" a="1"/>
  <c r="AF66" i="1" s="1"/>
  <c r="AF67" i="1" a="1"/>
  <c r="AF67" i="1" s="1"/>
  <c r="AF68" i="1" a="1"/>
  <c r="AF68" i="1" s="1"/>
  <c r="AF69" i="1" a="1"/>
  <c r="AF69" i="1" s="1"/>
  <c r="AF70" i="1" a="1"/>
  <c r="AF70" i="1" s="1"/>
  <c r="AF71" i="1" a="1"/>
  <c r="AF71" i="1" s="1"/>
  <c r="AF72" i="1" a="1"/>
  <c r="AF72" i="1" s="1"/>
  <c r="AF73" i="1" a="1"/>
  <c r="AF73" i="1" s="1"/>
  <c r="AF74" i="1" a="1"/>
  <c r="AF74" i="1" s="1"/>
  <c r="AF75" i="1" a="1"/>
  <c r="AF75" i="1" s="1"/>
  <c r="AF76" i="1" a="1"/>
  <c r="AF76" i="1" s="1"/>
  <c r="AF77" i="1" a="1"/>
  <c r="AF77" i="1" s="1"/>
  <c r="AF78" i="1" a="1"/>
  <c r="AF78" i="1" s="1"/>
  <c r="AF79" i="1" a="1"/>
  <c r="AF79" i="1" s="1"/>
  <c r="AF80" i="1" a="1"/>
  <c r="AF80" i="1" s="1"/>
  <c r="AF81" i="1" a="1"/>
  <c r="AF81" i="1" s="1"/>
  <c r="AF82" i="1" a="1"/>
  <c r="AF82" i="1" s="1"/>
  <c r="AF83" i="1" a="1"/>
  <c r="AF83" i="1" s="1"/>
  <c r="AF84" i="1" a="1"/>
  <c r="AF84" i="1" s="1"/>
  <c r="AF85" i="1" a="1"/>
  <c r="AF85" i="1" s="1"/>
  <c r="AF86" i="1" a="1"/>
  <c r="AF86" i="1" s="1"/>
  <c r="AF87" i="1" a="1"/>
  <c r="AF87" i="1" s="1"/>
  <c r="AF88" i="1" a="1"/>
  <c r="AF88" i="1" s="1"/>
  <c r="AF89" i="1" a="1"/>
  <c r="AF89" i="1" s="1"/>
  <c r="AF90" i="1" a="1"/>
  <c r="AF90" i="1" s="1"/>
  <c r="AF91" i="1" a="1"/>
  <c r="AF91" i="1" s="1"/>
  <c r="AF92" i="1" a="1"/>
  <c r="AF92" i="1" s="1"/>
  <c r="AF93" i="1" a="1"/>
  <c r="AF93" i="1" s="1"/>
  <c r="AF94" i="1" a="1"/>
  <c r="AF94" i="1" s="1"/>
  <c r="AF95" i="1" a="1"/>
  <c r="AF95" i="1" s="1"/>
  <c r="AF96" i="1" a="1"/>
  <c r="AF96" i="1" s="1"/>
  <c r="AF97" i="1" a="1"/>
  <c r="AF97" i="1" s="1"/>
  <c r="AF98" i="1" a="1"/>
  <c r="AF98" i="1" s="1"/>
  <c r="AF99" i="1" a="1"/>
  <c r="AF99" i="1" s="1"/>
  <c r="AF100" i="1" a="1"/>
  <c r="AF100" i="1" s="1"/>
  <c r="AF101" i="1" a="1"/>
  <c r="AF101" i="1" s="1"/>
  <c r="AF102" i="1" a="1"/>
  <c r="AF102" i="1" s="1"/>
  <c r="AF103" i="1" a="1"/>
  <c r="AF103" i="1" s="1"/>
  <c r="AF104" i="1" a="1"/>
  <c r="AF104" i="1" s="1"/>
  <c r="AF105" i="1" a="1"/>
  <c r="AF105" i="1" s="1"/>
  <c r="AF106" i="1" a="1"/>
  <c r="AF106" i="1" s="1"/>
  <c r="AF107" i="1" a="1"/>
  <c r="AF107" i="1" s="1"/>
  <c r="AF108" i="1" a="1"/>
  <c r="AF108" i="1" s="1"/>
  <c r="AF109" i="1" a="1"/>
  <c r="AF109" i="1" s="1"/>
  <c r="AF110" i="1" a="1"/>
  <c r="AF110" i="1" s="1"/>
  <c r="AF111" i="1" a="1"/>
  <c r="AF111" i="1" s="1"/>
  <c r="AF112" i="1" a="1"/>
  <c r="AF112" i="1" s="1"/>
  <c r="AF113" i="1" a="1"/>
  <c r="AF113" i="1" s="1"/>
  <c r="AF114" i="1" a="1"/>
  <c r="AF114" i="1" s="1"/>
  <c r="AF115" i="1" a="1"/>
  <c r="AF115" i="1" s="1"/>
  <c r="AF116" i="1" a="1"/>
  <c r="AF116" i="1" s="1"/>
  <c r="AF117" i="1" a="1"/>
  <c r="AF117" i="1" s="1"/>
  <c r="AF118" i="1" a="1"/>
  <c r="AF118" i="1" s="1"/>
  <c r="AF119" i="1" a="1"/>
  <c r="AF119" i="1" s="1"/>
  <c r="AF120" i="1" a="1"/>
  <c r="AF120" i="1" s="1"/>
  <c r="AF121" i="1" a="1"/>
  <c r="AF121" i="1" s="1"/>
  <c r="AF122" i="1" a="1"/>
  <c r="AF122" i="1" s="1"/>
  <c r="AF123" i="1" a="1"/>
  <c r="AF123" i="1" s="1"/>
  <c r="AF124" i="1" a="1"/>
  <c r="AF124" i="1" s="1"/>
  <c r="AF125" i="1" a="1"/>
  <c r="AF125" i="1" s="1"/>
  <c r="AF126" i="1" a="1"/>
  <c r="AF126" i="1" s="1"/>
  <c r="AF127" i="1" a="1"/>
  <c r="AF127" i="1" s="1"/>
  <c r="AF128" i="1" a="1"/>
  <c r="AF128" i="1" s="1"/>
  <c r="AF129" i="1" a="1"/>
  <c r="AF129" i="1" s="1"/>
  <c r="AF130" i="1" a="1"/>
  <c r="AF130" i="1" s="1"/>
  <c r="AF131" i="1" a="1"/>
  <c r="AF131" i="1" s="1"/>
  <c r="AF132" i="1" a="1"/>
  <c r="AF132" i="1" s="1"/>
  <c r="AF133" i="1" a="1"/>
  <c r="AF133" i="1" s="1"/>
  <c r="AF134" i="1" a="1"/>
  <c r="AF134" i="1" s="1"/>
  <c r="AF135" i="1" a="1"/>
  <c r="AF135" i="1" s="1"/>
  <c r="AF136" i="1" a="1"/>
  <c r="AF136" i="1" s="1"/>
  <c r="AF137" i="1" a="1"/>
  <c r="AF137" i="1" s="1"/>
  <c r="AF138" i="1" a="1"/>
  <c r="AF138" i="1" s="1"/>
  <c r="AF139" i="1" a="1"/>
  <c r="AF139" i="1" s="1"/>
  <c r="AF140" i="1" a="1"/>
  <c r="AF140" i="1" s="1"/>
  <c r="AF141" i="1" a="1"/>
  <c r="AF141" i="1" s="1"/>
  <c r="AF142" i="1" a="1"/>
  <c r="AF142" i="1" s="1"/>
  <c r="AF143" i="1" a="1"/>
  <c r="AF143" i="1" s="1"/>
  <c r="AF144" i="1" a="1"/>
  <c r="AF144" i="1" s="1"/>
  <c r="AF145" i="1" a="1"/>
  <c r="AF145" i="1" s="1"/>
  <c r="AF146" i="1" a="1"/>
  <c r="AF146" i="1" s="1"/>
  <c r="AF147" i="1" a="1"/>
  <c r="AF147" i="1" s="1"/>
  <c r="AF148" i="1" a="1"/>
  <c r="AF148" i="1" s="1"/>
  <c r="AF149" i="1" a="1"/>
  <c r="AF149" i="1" s="1"/>
  <c r="AF150" i="1" a="1"/>
  <c r="AF150" i="1" s="1"/>
  <c r="AF151" i="1" a="1"/>
  <c r="AF151" i="1" s="1"/>
  <c r="AF152" i="1" a="1"/>
  <c r="AF152" i="1" s="1"/>
  <c r="AF153" i="1" a="1"/>
  <c r="AF153" i="1" s="1"/>
  <c r="AF154" i="1" a="1"/>
  <c r="AF154" i="1" s="1"/>
  <c r="AF155" i="1" a="1"/>
  <c r="AF155" i="1" s="1"/>
  <c r="AF156" i="1" a="1"/>
  <c r="AF156" i="1" s="1"/>
  <c r="AF157" i="1" a="1"/>
  <c r="AF157" i="1" s="1"/>
  <c r="AF158" i="1" a="1"/>
  <c r="AF158" i="1" s="1"/>
  <c r="AF159" i="1" a="1"/>
  <c r="AF159" i="1" s="1"/>
  <c r="AF160" i="1" a="1"/>
  <c r="AF160" i="1" s="1"/>
  <c r="AF161" i="1" a="1"/>
  <c r="AF161" i="1" s="1"/>
  <c r="AF162" i="1" a="1"/>
  <c r="AF162" i="1" s="1"/>
  <c r="AF163" i="1" a="1"/>
  <c r="AF163" i="1" s="1"/>
  <c r="AF164" i="1" a="1"/>
  <c r="AF164" i="1" s="1"/>
  <c r="AF165" i="1" a="1"/>
  <c r="AF165" i="1" s="1"/>
  <c r="AF166" i="1" a="1"/>
  <c r="AF166" i="1" s="1"/>
  <c r="AF167" i="1" a="1"/>
  <c r="AF167" i="1" s="1"/>
  <c r="AF168" i="1" a="1"/>
  <c r="AF168" i="1" s="1"/>
  <c r="AF169" i="1" a="1"/>
  <c r="AF169" i="1" s="1"/>
  <c r="AF170" i="1" a="1"/>
  <c r="AF170" i="1" s="1"/>
  <c r="AF171" i="1" a="1"/>
  <c r="AF171" i="1" s="1"/>
  <c r="AF172" i="1" a="1"/>
  <c r="AF172" i="1" s="1"/>
  <c r="AF173" i="1" a="1"/>
  <c r="AF173" i="1" s="1"/>
  <c r="AF174" i="1" a="1"/>
  <c r="AF174" i="1" s="1"/>
  <c r="AF175" i="1" a="1"/>
  <c r="AF175" i="1" s="1"/>
  <c r="AF176" i="1" a="1"/>
  <c r="AF176" i="1" s="1"/>
  <c r="AF177" i="1" a="1"/>
  <c r="AF177" i="1" s="1"/>
  <c r="AF178" i="1" a="1"/>
  <c r="AF178" i="1" s="1"/>
  <c r="AF179" i="1" a="1"/>
  <c r="AF179" i="1" s="1"/>
  <c r="AF180" i="1" a="1"/>
  <c r="AF180" i="1" s="1"/>
  <c r="AF181" i="1" a="1"/>
  <c r="AF181" i="1" s="1"/>
  <c r="AF182" i="1" a="1"/>
  <c r="AF182" i="1" s="1"/>
  <c r="AF183" i="1" a="1"/>
  <c r="AF183" i="1" s="1"/>
  <c r="AF184" i="1" a="1"/>
  <c r="AF184" i="1" s="1"/>
  <c r="AF185" i="1" a="1"/>
  <c r="AF185" i="1" s="1"/>
  <c r="AF186" i="1" a="1"/>
  <c r="AF186" i="1" s="1"/>
  <c r="AF187" i="1" a="1"/>
  <c r="AF187" i="1" s="1"/>
  <c r="AF188" i="1" a="1"/>
  <c r="AF188" i="1" s="1"/>
  <c r="AF189" i="1" a="1"/>
  <c r="AF189" i="1" s="1"/>
  <c r="AF190" i="1" a="1"/>
  <c r="AF190" i="1" s="1"/>
  <c r="AF191" i="1" a="1"/>
  <c r="AF191" i="1" s="1"/>
  <c r="AF192" i="1" a="1"/>
  <c r="AF192" i="1" s="1"/>
  <c r="AF193" i="1" a="1"/>
  <c r="AF193" i="1" s="1"/>
  <c r="AF194" i="1" a="1"/>
  <c r="AF194" i="1" s="1"/>
  <c r="AF195" i="1" a="1"/>
  <c r="AF195" i="1" s="1"/>
  <c r="AF196" i="1" a="1"/>
  <c r="AF196" i="1" s="1"/>
  <c r="AF197" i="1" a="1"/>
  <c r="AF197" i="1" s="1"/>
  <c r="AF198" i="1" a="1"/>
  <c r="AF198" i="1" s="1"/>
  <c r="AF199" i="1" a="1"/>
  <c r="AF199" i="1" s="1"/>
  <c r="AF200" i="1" a="1"/>
  <c r="AF200" i="1" s="1"/>
  <c r="AF201" i="1" a="1"/>
  <c r="AF201" i="1" s="1"/>
  <c r="AF202" i="1" a="1"/>
  <c r="AF202" i="1" s="1"/>
  <c r="AF203" i="1" a="1"/>
  <c r="AF203" i="1" s="1"/>
  <c r="AF204" i="1" a="1"/>
  <c r="AF204" i="1" s="1"/>
  <c r="AF205" i="1" a="1"/>
  <c r="AF205" i="1" s="1"/>
  <c r="AF206" i="1" a="1"/>
  <c r="AF206" i="1" s="1"/>
  <c r="AF207" i="1" a="1"/>
  <c r="AF207" i="1" s="1"/>
  <c r="AF208" i="1" a="1"/>
  <c r="AF208" i="1" s="1"/>
  <c r="AF209" i="1" a="1"/>
  <c r="AF209" i="1" s="1"/>
  <c r="AF210" i="1" a="1"/>
  <c r="AF210" i="1" s="1"/>
  <c r="AF211" i="1" a="1"/>
  <c r="AF211" i="1" s="1"/>
  <c r="AF212" i="1" a="1"/>
  <c r="AF212" i="1" s="1"/>
  <c r="AF213" i="1" a="1"/>
  <c r="AF213" i="1" s="1"/>
  <c r="AF214" i="1" a="1"/>
  <c r="AF214" i="1" s="1"/>
  <c r="AF215" i="1" a="1"/>
  <c r="AF215" i="1" s="1"/>
  <c r="AF216" i="1" a="1"/>
  <c r="AF216" i="1" s="1"/>
  <c r="AF217" i="1" a="1"/>
  <c r="AF217" i="1" s="1"/>
  <c r="AF218" i="1" a="1"/>
  <c r="AF218" i="1" s="1"/>
  <c r="AF219" i="1" a="1"/>
  <c r="AF219" i="1" s="1"/>
  <c r="AF220" i="1" a="1"/>
  <c r="AF220" i="1" s="1"/>
  <c r="AF221" i="1" a="1"/>
  <c r="AF221" i="1" s="1"/>
  <c r="AF222" i="1" a="1"/>
  <c r="AF222" i="1" s="1"/>
  <c r="AF223" i="1" a="1"/>
  <c r="AF223" i="1" s="1"/>
  <c r="AF224" i="1" a="1"/>
  <c r="AF224" i="1" s="1"/>
  <c r="AF225" i="1" a="1"/>
  <c r="AF225" i="1" s="1"/>
  <c r="AF226" i="1" a="1"/>
  <c r="AF226" i="1" s="1"/>
  <c r="AF227" i="1" a="1"/>
  <c r="AF227" i="1" s="1"/>
  <c r="AF228" i="1" a="1"/>
  <c r="AF228" i="1" s="1"/>
  <c r="AF229" i="1" a="1"/>
  <c r="AF229" i="1" s="1"/>
  <c r="AF230" i="1" a="1"/>
  <c r="AF230" i="1" s="1"/>
  <c r="AF231" i="1" a="1"/>
  <c r="AF231" i="1" s="1"/>
  <c r="AF232" i="1" a="1"/>
  <c r="AF232" i="1" s="1"/>
  <c r="AF233" i="1" a="1"/>
  <c r="AF233" i="1" s="1"/>
  <c r="AF234" i="1" a="1"/>
  <c r="AF234" i="1" s="1"/>
  <c r="AF235" i="1" a="1"/>
  <c r="AF235" i="1" s="1"/>
  <c r="AF236" i="1" a="1"/>
  <c r="AF236" i="1" s="1"/>
  <c r="AF237" i="1" a="1"/>
  <c r="AF237" i="1" s="1"/>
  <c r="AF238" i="1" a="1"/>
  <c r="AF238" i="1" s="1"/>
  <c r="AF239" i="1" a="1"/>
  <c r="AF239" i="1" s="1"/>
  <c r="AF240" i="1" a="1"/>
  <c r="AF240" i="1" s="1"/>
  <c r="AF241" i="1" a="1"/>
  <c r="AF241" i="1" s="1"/>
  <c r="AF242" i="1" a="1"/>
  <c r="AF242" i="1" s="1"/>
  <c r="AF243" i="1" a="1"/>
  <c r="AF243" i="1" s="1"/>
  <c r="AF244" i="1" a="1"/>
  <c r="AF244" i="1" s="1"/>
  <c r="AF245" i="1" a="1"/>
  <c r="AF245" i="1" s="1"/>
  <c r="AF246" i="1" a="1"/>
  <c r="AF246" i="1" s="1"/>
  <c r="AF247" i="1" a="1"/>
  <c r="AF247" i="1" s="1"/>
  <c r="AF248" i="1" a="1"/>
  <c r="AF248" i="1" s="1"/>
  <c r="AF249" i="1" a="1"/>
  <c r="AF249" i="1" s="1"/>
  <c r="AF250" i="1" a="1"/>
  <c r="AF250" i="1" s="1"/>
  <c r="AF251" i="1" a="1"/>
  <c r="AF251" i="1" s="1"/>
  <c r="AF252" i="1" a="1"/>
  <c r="AF252" i="1" s="1"/>
  <c r="AF253" i="1" a="1"/>
  <c r="AF253" i="1" s="1"/>
  <c r="AF254" i="1" a="1"/>
  <c r="AF254" i="1" s="1"/>
  <c r="AF255" i="1" a="1"/>
  <c r="AF255" i="1" s="1"/>
  <c r="AF256" i="1" a="1"/>
  <c r="AF256" i="1" s="1"/>
  <c r="AF257" i="1" a="1"/>
  <c r="AF257" i="1" s="1"/>
  <c r="AF258" i="1" a="1"/>
  <c r="AF258" i="1" s="1"/>
  <c r="AF259" i="1" a="1"/>
  <c r="AF259" i="1" s="1"/>
  <c r="AF260" i="1" a="1"/>
  <c r="AF260" i="1" s="1"/>
  <c r="AF261" i="1" a="1"/>
  <c r="AF261" i="1" s="1"/>
  <c r="AF262" i="1" a="1"/>
  <c r="AF262" i="1" s="1"/>
  <c r="AF263" i="1" a="1"/>
  <c r="AF263" i="1" s="1"/>
  <c r="AF264" i="1" a="1"/>
  <c r="AF264" i="1" s="1"/>
  <c r="AF265" i="1" a="1"/>
  <c r="AF265" i="1" s="1"/>
  <c r="AF266" i="1" a="1"/>
  <c r="AF266" i="1" s="1"/>
  <c r="AF267" i="1" a="1"/>
  <c r="AF267" i="1" s="1"/>
  <c r="AF268" i="1" a="1"/>
  <c r="AF268" i="1" s="1"/>
  <c r="AF269" i="1" a="1"/>
  <c r="AF269" i="1" s="1"/>
  <c r="AF270" i="1" a="1"/>
  <c r="AF270" i="1" s="1"/>
  <c r="AF271" i="1" a="1"/>
  <c r="AF271" i="1" s="1"/>
  <c r="AF272" i="1" a="1"/>
  <c r="AF272" i="1" s="1"/>
  <c r="AF273" i="1" a="1"/>
  <c r="AF273" i="1" s="1"/>
  <c r="AF274" i="1" a="1"/>
  <c r="AF274" i="1" s="1"/>
  <c r="AF275" i="1" a="1"/>
  <c r="AF275" i="1" s="1"/>
  <c r="AF276" i="1" a="1"/>
  <c r="AF276" i="1" s="1"/>
  <c r="AF277" i="1" a="1"/>
  <c r="AF277" i="1" s="1"/>
  <c r="AF278" i="1" a="1"/>
  <c r="AF278" i="1" s="1"/>
  <c r="AF279" i="1" a="1"/>
  <c r="AF279" i="1" s="1"/>
  <c r="AF280" i="1" a="1"/>
  <c r="AF280" i="1" s="1"/>
  <c r="AF281" i="1" a="1"/>
  <c r="AF281" i="1" s="1"/>
  <c r="AF282" i="1" a="1"/>
  <c r="AF282" i="1" s="1"/>
  <c r="AF283" i="1" a="1"/>
  <c r="AF283" i="1" s="1"/>
  <c r="AF284" i="1" a="1"/>
  <c r="AF284" i="1" s="1"/>
  <c r="AF285" i="1" a="1"/>
  <c r="AF285" i="1" s="1"/>
  <c r="AF286" i="1" a="1"/>
  <c r="AF286" i="1" s="1"/>
  <c r="AF287" i="1" a="1"/>
  <c r="AF287" i="1" s="1"/>
  <c r="AF288" i="1" a="1"/>
  <c r="AF288" i="1" s="1"/>
  <c r="AF289" i="1" a="1"/>
  <c r="AF289" i="1" s="1"/>
  <c r="AF290" i="1" a="1"/>
  <c r="AF290" i="1" s="1"/>
  <c r="AF291" i="1" a="1"/>
  <c r="AF291" i="1" s="1"/>
  <c r="AF292" i="1" a="1"/>
  <c r="AF292" i="1" s="1"/>
  <c r="AF293" i="1" a="1"/>
  <c r="AF293" i="1" s="1"/>
  <c r="AF294" i="1" a="1"/>
  <c r="AF294" i="1" s="1"/>
  <c r="AF295" i="1" a="1"/>
  <c r="AF295" i="1" s="1"/>
  <c r="AF296" i="1" a="1"/>
  <c r="AF296" i="1" s="1"/>
  <c r="AF297" i="1" a="1"/>
  <c r="AF297" i="1" s="1"/>
  <c r="AF298" i="1" a="1"/>
  <c r="AF298" i="1" s="1"/>
  <c r="AF299" i="1" a="1"/>
  <c r="AF299" i="1" s="1"/>
  <c r="AF300" i="1" a="1"/>
  <c r="AF300" i="1" s="1"/>
  <c r="AF301" i="1" a="1"/>
  <c r="AF301" i="1" s="1"/>
  <c r="AF302" i="1" a="1"/>
  <c r="AF302" i="1" s="1"/>
  <c r="AF303" i="1" a="1"/>
  <c r="AF303" i="1" s="1"/>
  <c r="AF304" i="1" a="1"/>
  <c r="AF304" i="1" s="1"/>
  <c r="AF305" i="1" a="1"/>
  <c r="AF305" i="1" s="1"/>
  <c r="AF306" i="1" a="1"/>
  <c r="AF306" i="1" s="1"/>
  <c r="AF307" i="1" a="1"/>
  <c r="AF307" i="1" s="1"/>
  <c r="AF308" i="1" a="1"/>
  <c r="AF308" i="1" s="1"/>
  <c r="AF309" i="1" a="1"/>
  <c r="AF309" i="1" s="1"/>
  <c r="AF310" i="1" a="1"/>
  <c r="AF310" i="1" s="1"/>
  <c r="AF311" i="1" a="1"/>
  <c r="AF311" i="1" s="1"/>
  <c r="AF312" i="1" a="1"/>
  <c r="AF312" i="1" s="1"/>
  <c r="AF313" i="1" a="1"/>
  <c r="AF313" i="1" s="1"/>
  <c r="AF314" i="1" a="1"/>
  <c r="AF314" i="1" s="1"/>
  <c r="AF315" i="1" a="1"/>
  <c r="AF315" i="1" s="1"/>
  <c r="AF316" i="1" a="1"/>
  <c r="AF316" i="1" s="1"/>
  <c r="AF317" i="1" a="1"/>
  <c r="AF317" i="1" s="1"/>
  <c r="AF318" i="1" a="1"/>
  <c r="AF318" i="1" s="1"/>
  <c r="AF319" i="1" a="1"/>
  <c r="AF319" i="1" s="1"/>
  <c r="AF320" i="1" a="1"/>
  <c r="AF320" i="1" s="1"/>
  <c r="AF321" i="1" a="1"/>
  <c r="AF321" i="1" s="1"/>
  <c r="AF322" i="1" a="1"/>
  <c r="AF322" i="1" s="1"/>
  <c r="AF323" i="1" a="1"/>
  <c r="AF323" i="1" s="1"/>
  <c r="AF324" i="1" a="1"/>
  <c r="AF324" i="1" s="1"/>
  <c r="AF325" i="1" a="1"/>
  <c r="AF325" i="1" s="1"/>
  <c r="AF326" i="1" a="1"/>
  <c r="AF326" i="1" s="1"/>
  <c r="AF327" i="1" a="1"/>
  <c r="AF327" i="1" s="1"/>
  <c r="AF328" i="1" a="1"/>
  <c r="AF328" i="1" s="1"/>
  <c r="AF329" i="1" a="1"/>
  <c r="AF329" i="1" s="1"/>
  <c r="AF330" i="1" a="1"/>
  <c r="AF330" i="1" s="1"/>
  <c r="AF331" i="1" a="1"/>
  <c r="AF331" i="1" s="1"/>
  <c r="AF332" i="1" a="1"/>
  <c r="AF332" i="1" s="1"/>
  <c r="AF333" i="1" a="1"/>
  <c r="AF333" i="1" s="1"/>
  <c r="AF334" i="1" a="1"/>
  <c r="AF334" i="1" s="1"/>
  <c r="AF335" i="1" a="1"/>
  <c r="AF335" i="1" s="1"/>
  <c r="AF336" i="1" a="1"/>
  <c r="AF336" i="1" s="1"/>
  <c r="AF337" i="1" a="1"/>
  <c r="AF337" i="1" s="1"/>
  <c r="AF338" i="1" a="1"/>
  <c r="AF338" i="1" s="1"/>
  <c r="AF339" i="1" a="1"/>
  <c r="AF339" i="1" s="1"/>
  <c r="AF340" i="1" a="1"/>
  <c r="AF340" i="1" s="1"/>
  <c r="AF341" i="1" a="1"/>
  <c r="AF341" i="1" s="1"/>
  <c r="AF342" i="1" a="1"/>
  <c r="AF342" i="1" s="1"/>
  <c r="AF343" i="1" a="1"/>
  <c r="AF343" i="1" s="1"/>
  <c r="AF344" i="1" a="1"/>
  <c r="AF344" i="1" s="1"/>
  <c r="AF345" i="1" a="1"/>
  <c r="AF345" i="1" s="1"/>
  <c r="AF346" i="1" a="1"/>
  <c r="AF346" i="1" s="1"/>
  <c r="AF347" i="1" a="1"/>
  <c r="AF347" i="1" s="1"/>
  <c r="AF348" i="1" a="1"/>
  <c r="AF348" i="1" s="1"/>
  <c r="AF349" i="1" a="1"/>
  <c r="AF349" i="1" s="1"/>
  <c r="AF350" i="1" a="1"/>
  <c r="AF350" i="1" s="1"/>
  <c r="AF351" i="1" a="1"/>
  <c r="AF351" i="1" s="1"/>
  <c r="AF352" i="1" a="1"/>
  <c r="AF352" i="1" s="1"/>
  <c r="AF353" i="1" a="1"/>
  <c r="AF353" i="1" s="1"/>
  <c r="AF354" i="1" a="1"/>
  <c r="AF354" i="1" s="1"/>
  <c r="AF355" i="1" a="1"/>
  <c r="AF355" i="1" s="1"/>
  <c r="AF356" i="1" a="1"/>
  <c r="AF356" i="1" s="1"/>
  <c r="AF357" i="1" a="1"/>
  <c r="AF357" i="1" s="1"/>
  <c r="AF358" i="1" a="1"/>
  <c r="AF358" i="1" s="1"/>
  <c r="AF359" i="1" a="1"/>
  <c r="AF359" i="1" s="1"/>
  <c r="AF360" i="1" a="1"/>
  <c r="AF360" i="1" s="1"/>
  <c r="AF361" i="1" a="1"/>
  <c r="AF361" i="1" s="1"/>
  <c r="AF362" i="1" a="1"/>
  <c r="AF362" i="1" s="1"/>
  <c r="AF363" i="1" a="1"/>
  <c r="AF363" i="1" s="1"/>
  <c r="AF364" i="1" a="1"/>
  <c r="AF364" i="1" s="1"/>
  <c r="AF365" i="1" a="1"/>
  <c r="AF365" i="1" s="1"/>
  <c r="AF366" i="1" a="1"/>
  <c r="AF366" i="1" s="1"/>
  <c r="AF367" i="1" a="1"/>
  <c r="AF367" i="1" s="1"/>
  <c r="AF368" i="1" a="1"/>
  <c r="AF368" i="1" s="1"/>
  <c r="AF369" i="1" a="1"/>
  <c r="AF369" i="1" s="1"/>
  <c r="AF370" i="1" a="1"/>
  <c r="AF370" i="1" s="1"/>
  <c r="AF371" i="1" a="1"/>
  <c r="AF371" i="1" s="1"/>
  <c r="AF372" i="1" a="1"/>
  <c r="AF372" i="1" s="1"/>
  <c r="AF373" i="1" a="1"/>
  <c r="AF373" i="1" s="1"/>
  <c r="AF374" i="1" a="1"/>
  <c r="AF374" i="1" s="1"/>
  <c r="AF375" i="1" a="1"/>
  <c r="AF375" i="1" s="1"/>
  <c r="AF376" i="1" a="1"/>
  <c r="AF376" i="1" s="1"/>
  <c r="AF377" i="1" a="1"/>
  <c r="AF377" i="1" s="1"/>
  <c r="AF378" i="1" a="1"/>
  <c r="AF378" i="1" s="1"/>
  <c r="AF379" i="1" a="1"/>
  <c r="AF379" i="1" s="1"/>
  <c r="AF380" i="1" a="1"/>
  <c r="AF380" i="1" s="1"/>
  <c r="AF381" i="1" a="1"/>
  <c r="AF381" i="1" s="1"/>
  <c r="AF382" i="1" a="1"/>
  <c r="AF382" i="1" s="1"/>
  <c r="AF383" i="1" a="1"/>
  <c r="AF383" i="1" s="1"/>
  <c r="AF384" i="1" a="1"/>
  <c r="AF384" i="1" s="1"/>
  <c r="AF385" i="1" a="1"/>
  <c r="AF385" i="1" s="1"/>
  <c r="AF386" i="1" a="1"/>
  <c r="AF386" i="1" s="1"/>
  <c r="AF387" i="1" a="1"/>
  <c r="AF387" i="1" s="1"/>
  <c r="AF388" i="1" a="1"/>
  <c r="AF388" i="1" s="1"/>
  <c r="AF389" i="1" a="1"/>
  <c r="AF389" i="1" s="1"/>
  <c r="AF390" i="1" a="1"/>
  <c r="AF390" i="1" s="1"/>
  <c r="AF391" i="1" a="1"/>
  <c r="AF391" i="1" s="1"/>
  <c r="AF392" i="1" a="1"/>
  <c r="AF392" i="1" s="1"/>
  <c r="AF393" i="1" a="1"/>
  <c r="AF393" i="1" s="1"/>
  <c r="AF394" i="1" a="1"/>
  <c r="AF394" i="1" s="1"/>
  <c r="AF395" i="1" a="1"/>
  <c r="AF395" i="1" s="1"/>
  <c r="AF396" i="1" a="1"/>
  <c r="AF396" i="1" s="1"/>
  <c r="AF397" i="1" a="1"/>
  <c r="AF397" i="1" s="1"/>
  <c r="AF398" i="1" a="1"/>
  <c r="AF398" i="1" s="1"/>
  <c r="AF399" i="1" a="1"/>
  <c r="AF399" i="1" s="1"/>
  <c r="AF400" i="1" a="1"/>
  <c r="AF400" i="1" s="1"/>
  <c r="AF401" i="1" a="1"/>
  <c r="AF401" i="1" s="1"/>
  <c r="AF402" i="1" a="1"/>
  <c r="AF402" i="1" s="1"/>
  <c r="AF403" i="1" a="1"/>
  <c r="AF403" i="1" s="1"/>
  <c r="AF404" i="1" a="1"/>
  <c r="AF404" i="1" s="1"/>
  <c r="AF405" i="1" a="1"/>
  <c r="AF405" i="1" s="1"/>
  <c r="AF406" i="1" a="1"/>
  <c r="AF406" i="1" s="1"/>
  <c r="AF407" i="1" a="1"/>
  <c r="AF407" i="1" s="1"/>
  <c r="AF408" i="1" a="1"/>
  <c r="AF408" i="1" s="1"/>
  <c r="AF409" i="1" a="1"/>
  <c r="AF409" i="1" s="1"/>
  <c r="AF410" i="1" a="1"/>
  <c r="AF410" i="1" s="1"/>
  <c r="AF411" i="1" a="1"/>
  <c r="AF411" i="1" s="1"/>
  <c r="AF412" i="1" a="1"/>
  <c r="AF412" i="1" s="1"/>
  <c r="AF413" i="1" a="1"/>
  <c r="AF413" i="1" s="1"/>
  <c r="AF414" i="1" a="1"/>
  <c r="AF414" i="1" s="1"/>
  <c r="AF415" i="1" a="1"/>
  <c r="AF415" i="1" s="1"/>
  <c r="AF416" i="1" a="1"/>
  <c r="AF416" i="1" s="1"/>
  <c r="AF417" i="1" a="1"/>
  <c r="AF417" i="1" s="1"/>
  <c r="AF418" i="1" a="1"/>
  <c r="AF418" i="1" s="1"/>
  <c r="AF419" i="1" a="1"/>
  <c r="AF419" i="1" s="1"/>
  <c r="AF420" i="1" a="1"/>
  <c r="AF420" i="1" s="1"/>
  <c r="AF421" i="1" a="1"/>
  <c r="AF421" i="1" s="1"/>
  <c r="AF422" i="1" a="1"/>
  <c r="AF422" i="1" s="1"/>
  <c r="AF423" i="1" a="1"/>
  <c r="AF423" i="1" s="1"/>
  <c r="AF424" i="1" a="1"/>
  <c r="AF424" i="1" s="1"/>
  <c r="AF425" i="1" a="1"/>
  <c r="AF425" i="1" s="1"/>
  <c r="AF426" i="1" a="1"/>
  <c r="AF426" i="1" s="1"/>
  <c r="AF427" i="1" a="1"/>
  <c r="AF427" i="1" s="1"/>
  <c r="AF428" i="1" a="1"/>
  <c r="AF428" i="1" s="1"/>
  <c r="AF429" i="1" a="1"/>
  <c r="AF429" i="1" s="1"/>
  <c r="AF430" i="1" a="1"/>
  <c r="AF430" i="1" s="1"/>
  <c r="AF431" i="1" a="1"/>
  <c r="AF431" i="1" s="1"/>
  <c r="AF432" i="1" a="1"/>
  <c r="AF432" i="1" s="1"/>
  <c r="AF433" i="1" a="1"/>
  <c r="AF433" i="1" s="1"/>
  <c r="AF434" i="1" a="1"/>
  <c r="AF434" i="1" s="1"/>
  <c r="AF435" i="1" a="1"/>
  <c r="AF435" i="1" s="1"/>
  <c r="AF436" i="1" a="1"/>
  <c r="AF436" i="1" s="1"/>
  <c r="AF437" i="1" a="1"/>
  <c r="AF437" i="1" s="1"/>
  <c r="AF438" i="1" a="1"/>
  <c r="AF438" i="1" s="1"/>
  <c r="AF439" i="1" a="1"/>
  <c r="AF439" i="1" s="1"/>
  <c r="AF440" i="1" a="1"/>
  <c r="AF440" i="1" s="1"/>
  <c r="AF441" i="1" a="1"/>
  <c r="AF441" i="1" s="1"/>
  <c r="AF442" i="1" a="1"/>
  <c r="AF442" i="1" s="1"/>
  <c r="AF443" i="1" a="1"/>
  <c r="AF443" i="1" s="1"/>
  <c r="AF444" i="1" a="1"/>
  <c r="AF444" i="1" s="1"/>
  <c r="AF445" i="1" a="1"/>
  <c r="AF445" i="1" s="1"/>
  <c r="AF446" i="1" a="1"/>
  <c r="AF446" i="1" s="1"/>
  <c r="AF447" i="1" a="1"/>
  <c r="AF447" i="1" s="1"/>
  <c r="AF448" i="1" a="1"/>
  <c r="AF448" i="1" s="1"/>
  <c r="AF449" i="1" a="1"/>
  <c r="AF449" i="1" s="1"/>
  <c r="AF450" i="1" a="1"/>
  <c r="AF450" i="1" s="1"/>
  <c r="AF451" i="1" a="1"/>
  <c r="AF451" i="1" s="1"/>
  <c r="AF452" i="1" a="1"/>
  <c r="AF452" i="1" s="1"/>
  <c r="AF453" i="1" a="1"/>
  <c r="AF453" i="1" s="1"/>
  <c r="AF454" i="1" a="1"/>
  <c r="AF454" i="1" s="1"/>
  <c r="AF455" i="1" a="1"/>
  <c r="AF455" i="1" s="1"/>
  <c r="AF456" i="1" a="1"/>
  <c r="AF456" i="1" s="1"/>
  <c r="AF457" i="1" a="1"/>
  <c r="AF457" i="1" s="1"/>
  <c r="AF458" i="1" a="1"/>
  <c r="AF458" i="1" s="1"/>
  <c r="AF459" i="1" a="1"/>
  <c r="AF459" i="1" s="1"/>
  <c r="AF460" i="1" a="1"/>
  <c r="AF460" i="1" s="1"/>
  <c r="AF461" i="1" a="1"/>
  <c r="AF461" i="1" s="1"/>
  <c r="AF462" i="1" a="1"/>
  <c r="AF462" i="1" s="1"/>
  <c r="AF463" i="1" a="1"/>
  <c r="AF463" i="1" s="1"/>
  <c r="AF464" i="1" a="1"/>
  <c r="AF464" i="1" s="1"/>
  <c r="AF465" i="1" a="1"/>
  <c r="AF465" i="1" s="1"/>
  <c r="AF466" i="1" a="1"/>
  <c r="AF466" i="1" s="1"/>
  <c r="AF467" i="1" a="1"/>
  <c r="AF467" i="1" s="1"/>
  <c r="AF468" i="1" a="1"/>
  <c r="AF468" i="1" s="1"/>
  <c r="AF469" i="1" a="1"/>
  <c r="AF469" i="1" s="1"/>
  <c r="AF470" i="1" a="1"/>
  <c r="AF470" i="1" s="1"/>
  <c r="AF471" i="1" a="1"/>
  <c r="AF471" i="1" s="1"/>
  <c r="AF472" i="1" a="1"/>
  <c r="AF472" i="1" s="1"/>
  <c r="AF473" i="1" a="1"/>
  <c r="AF473" i="1" s="1"/>
  <c r="AF474" i="1" a="1"/>
  <c r="AF474" i="1" s="1"/>
  <c r="AF475" i="1" a="1"/>
  <c r="AF475" i="1" s="1"/>
  <c r="AF476" i="1" a="1"/>
  <c r="AF476" i="1" s="1"/>
  <c r="AF477" i="1" a="1"/>
  <c r="AF477" i="1" s="1"/>
  <c r="AF478" i="1" a="1"/>
  <c r="AF478" i="1" s="1"/>
  <c r="AF479" i="1" a="1"/>
  <c r="AF479" i="1" s="1"/>
  <c r="AF480" i="1" a="1"/>
  <c r="AF480" i="1" s="1"/>
  <c r="AF481" i="1" a="1"/>
  <c r="AF481" i="1" s="1"/>
  <c r="AF482" i="1" a="1"/>
  <c r="AF482" i="1" s="1"/>
  <c r="AF483" i="1" a="1"/>
  <c r="AF483" i="1" s="1"/>
  <c r="AF484" i="1" a="1"/>
  <c r="AF484" i="1" s="1"/>
  <c r="AF485" i="1" a="1"/>
  <c r="AF485" i="1" s="1"/>
  <c r="AF486" i="1" a="1"/>
  <c r="AF486" i="1" s="1"/>
  <c r="AF487" i="1" a="1"/>
  <c r="AF487" i="1" s="1"/>
  <c r="AF488" i="1" a="1"/>
  <c r="AF488" i="1" s="1"/>
  <c r="AF489" i="1" a="1"/>
  <c r="AF489" i="1" s="1"/>
  <c r="AF490" i="1" a="1"/>
  <c r="AF490" i="1" s="1"/>
  <c r="AF491" i="1" a="1"/>
  <c r="AF491" i="1" s="1"/>
  <c r="AF492" i="1" a="1"/>
  <c r="AF492" i="1" s="1"/>
  <c r="AF493" i="1" a="1"/>
  <c r="AF493" i="1" s="1"/>
  <c r="AF494" i="1" a="1"/>
  <c r="AF494" i="1" s="1"/>
  <c r="AF495" i="1" a="1"/>
  <c r="AF495" i="1" s="1"/>
  <c r="AF496" i="1" a="1"/>
  <c r="AF496" i="1" s="1"/>
  <c r="AF497" i="1" a="1"/>
  <c r="AF497" i="1" s="1"/>
  <c r="AF498" i="1" a="1"/>
  <c r="AF498" i="1" s="1"/>
  <c r="AF499" i="1" a="1"/>
  <c r="AF499" i="1" s="1"/>
  <c r="AF500" i="1" a="1"/>
  <c r="AF500" i="1" s="1"/>
  <c r="AF501" i="1" a="1"/>
  <c r="AF501" i="1" s="1"/>
  <c r="AF502" i="1" a="1"/>
  <c r="AF502" i="1" s="1"/>
  <c r="AF503" i="1" a="1"/>
  <c r="AF503" i="1" s="1"/>
  <c r="AF504" i="1" a="1"/>
  <c r="AF504" i="1" s="1"/>
  <c r="AF505" i="1" a="1"/>
  <c r="AF505" i="1" s="1"/>
  <c r="AF506" i="1" a="1"/>
  <c r="AF506" i="1" s="1"/>
  <c r="AF507" i="1" a="1"/>
  <c r="AF507" i="1" s="1"/>
  <c r="AF508" i="1" a="1"/>
  <c r="AF508" i="1" s="1"/>
  <c r="AF509" i="1" a="1"/>
  <c r="AF509" i="1" s="1"/>
  <c r="AF510" i="1" a="1"/>
  <c r="AF510" i="1" s="1"/>
  <c r="AF511" i="1" a="1"/>
  <c r="AF511" i="1" s="1"/>
  <c r="AF512" i="1" a="1"/>
  <c r="AF512" i="1" s="1"/>
  <c r="AF513" i="1" a="1"/>
  <c r="AF513" i="1" s="1"/>
  <c r="AF514" i="1" a="1"/>
  <c r="AF514" i="1" s="1"/>
  <c r="AF515" i="1" a="1"/>
  <c r="AF515" i="1" s="1"/>
  <c r="AF516" i="1" a="1"/>
  <c r="AF516" i="1" s="1"/>
  <c r="AF517" i="1" a="1"/>
  <c r="AF517" i="1" s="1"/>
  <c r="AF518" i="1" a="1"/>
  <c r="AF518" i="1" s="1"/>
  <c r="AF519" i="1" a="1"/>
  <c r="AF519" i="1" s="1"/>
  <c r="AF520" i="1" a="1"/>
  <c r="AF520" i="1" s="1"/>
  <c r="AF521" i="1" a="1"/>
  <c r="AF521" i="1" s="1"/>
  <c r="AF522" i="1" a="1"/>
  <c r="AF522" i="1" s="1"/>
  <c r="AF523" i="1" a="1"/>
  <c r="AF523" i="1" s="1"/>
  <c r="AF524" i="1" a="1"/>
  <c r="AF524" i="1" s="1"/>
  <c r="AF525" i="1" a="1"/>
  <c r="AF525" i="1" s="1"/>
  <c r="AF526" i="1" a="1"/>
  <c r="AF526" i="1" s="1"/>
  <c r="AF527" i="1" a="1"/>
  <c r="AF527" i="1" s="1"/>
  <c r="AF528" i="1" a="1"/>
  <c r="AF528" i="1" s="1"/>
  <c r="AF529" i="1" a="1"/>
  <c r="AF529" i="1" s="1"/>
  <c r="AF530" i="1" a="1"/>
  <c r="AF530" i="1" s="1"/>
  <c r="AF531" i="1" a="1"/>
  <c r="AF531" i="1" s="1"/>
  <c r="AF532" i="1" a="1"/>
  <c r="AF532" i="1" s="1"/>
  <c r="AF533" i="1" a="1"/>
  <c r="AF533" i="1" s="1"/>
  <c r="AH533" i="1" s="1"/>
  <c r="AF534" i="1" a="1"/>
  <c r="AF534" i="1" s="1"/>
  <c r="AF535" i="1" a="1"/>
  <c r="AF535" i="1" s="1"/>
  <c r="AF536" i="1" a="1"/>
  <c r="AF536" i="1" s="1"/>
  <c r="AF537" i="1" a="1"/>
  <c r="AF537" i="1" s="1"/>
  <c r="AF538" i="1" a="1"/>
  <c r="AF538" i="1" s="1"/>
  <c r="AF539" i="1" a="1"/>
  <c r="AF539" i="1" s="1"/>
  <c r="AF540" i="1" a="1"/>
  <c r="AF540" i="1" s="1"/>
  <c r="AF541" i="1" a="1"/>
  <c r="AF541" i="1" s="1"/>
  <c r="AF542" i="1" a="1"/>
  <c r="AF542" i="1" s="1"/>
  <c r="AF543" i="1" a="1"/>
  <c r="AF543" i="1" s="1"/>
  <c r="AF544" i="1" a="1"/>
  <c r="AF544" i="1" s="1"/>
  <c r="AF545" i="1" a="1"/>
  <c r="AF545" i="1" s="1"/>
  <c r="AF546" i="1" a="1"/>
  <c r="AF546" i="1" s="1"/>
  <c r="AF547" i="1" a="1"/>
  <c r="AF547" i="1" s="1"/>
  <c r="AF548" i="1" a="1"/>
  <c r="AF548" i="1" s="1"/>
  <c r="AF549" i="1" a="1"/>
  <c r="AF549" i="1" s="1"/>
  <c r="AF550" i="1" a="1"/>
  <c r="AF550" i="1" s="1"/>
  <c r="AF551" i="1" a="1"/>
  <c r="AF551" i="1" s="1"/>
  <c r="AF552" i="1" a="1"/>
  <c r="AF552" i="1" s="1"/>
  <c r="AF553" i="1" a="1"/>
  <c r="AF553" i="1" s="1"/>
  <c r="AF554" i="1" a="1"/>
  <c r="AF554" i="1" s="1"/>
  <c r="AF555" i="1" a="1"/>
  <c r="AF555" i="1" s="1"/>
  <c r="AF556" i="1" a="1"/>
  <c r="AF556" i="1" s="1"/>
  <c r="AF557" i="1" a="1"/>
  <c r="AF557" i="1" s="1"/>
  <c r="AF558" i="1" a="1"/>
  <c r="AF558" i="1" s="1"/>
  <c r="AF559" i="1" a="1"/>
  <c r="AF559" i="1" s="1"/>
  <c r="AF560" i="1" a="1"/>
  <c r="AF560" i="1" s="1"/>
  <c r="AF561" i="1" a="1"/>
  <c r="AF561" i="1" s="1"/>
  <c r="AF562" i="1" a="1"/>
  <c r="AF562" i="1" s="1"/>
  <c r="AF563" i="1" a="1"/>
  <c r="AF563" i="1" s="1"/>
  <c r="AF564" i="1" a="1"/>
  <c r="AF564" i="1" s="1"/>
  <c r="AF565" i="1" a="1"/>
  <c r="AF565" i="1" s="1"/>
  <c r="AF566" i="1" a="1"/>
  <c r="AF566" i="1" s="1"/>
  <c r="AF567" i="1" a="1"/>
  <c r="AF567" i="1" s="1"/>
  <c r="AF568" i="1" a="1"/>
  <c r="AF568" i="1" s="1"/>
  <c r="AF569" i="1" a="1"/>
  <c r="AF569" i="1" s="1"/>
  <c r="AF570" i="1" a="1"/>
  <c r="AF570" i="1" s="1"/>
  <c r="AF571" i="1" a="1"/>
  <c r="AF571" i="1" s="1"/>
  <c r="AF572" i="1" a="1"/>
  <c r="AF572" i="1" s="1"/>
  <c r="AF573" i="1" a="1"/>
  <c r="AF573" i="1" s="1"/>
  <c r="AF574" i="1" a="1"/>
  <c r="AF574" i="1" s="1"/>
  <c r="AF575" i="1" a="1"/>
  <c r="AF575" i="1" s="1"/>
  <c r="AF576" i="1" a="1"/>
  <c r="AF576" i="1" s="1"/>
  <c r="AF577" i="1" a="1"/>
  <c r="AF577" i="1" s="1"/>
  <c r="AF578" i="1" a="1"/>
  <c r="AF578" i="1" s="1"/>
  <c r="AF579" i="1" a="1"/>
  <c r="AF579" i="1" s="1"/>
  <c r="AF580" i="1" a="1"/>
  <c r="AF580" i="1" s="1"/>
  <c r="AF581" i="1" a="1"/>
  <c r="AF581" i="1" s="1"/>
  <c r="AF582" i="1" a="1"/>
  <c r="AF582" i="1" s="1"/>
  <c r="AF583" i="1" a="1"/>
  <c r="AF583" i="1" s="1"/>
  <c r="AF584" i="1" a="1"/>
  <c r="AF584" i="1" s="1"/>
  <c r="AF585" i="1" a="1"/>
  <c r="AF585" i="1" s="1"/>
  <c r="AF586" i="1" a="1"/>
  <c r="AF586" i="1" s="1"/>
  <c r="AF587" i="1" a="1"/>
  <c r="AF587" i="1" s="1"/>
  <c r="AF588" i="1" a="1"/>
  <c r="AF588" i="1" s="1"/>
  <c r="AF589" i="1" a="1"/>
  <c r="AF589" i="1" s="1"/>
  <c r="AF590" i="1" a="1"/>
  <c r="AF590" i="1" s="1"/>
  <c r="AF591" i="1" a="1"/>
  <c r="AF591" i="1" s="1"/>
  <c r="AF592" i="1" a="1"/>
  <c r="AF592" i="1" s="1"/>
  <c r="AF593" i="1" a="1"/>
  <c r="AF593" i="1" s="1"/>
  <c r="AF594" i="1" a="1"/>
  <c r="AF594" i="1" s="1"/>
  <c r="AF595" i="1" a="1"/>
  <c r="AF595" i="1" s="1"/>
  <c r="AF596" i="1" a="1"/>
  <c r="AF596" i="1" s="1"/>
  <c r="AF597" i="1" a="1"/>
  <c r="AF597" i="1" s="1"/>
  <c r="AF598" i="1" a="1"/>
  <c r="AF598" i="1" s="1"/>
  <c r="AF599" i="1" a="1"/>
  <c r="AF599" i="1" s="1"/>
  <c r="AF600" i="1" a="1"/>
  <c r="AF600" i="1" s="1"/>
  <c r="AF601" i="1" a="1"/>
  <c r="AF601" i="1" s="1"/>
  <c r="AF602" i="1" a="1"/>
  <c r="AF602" i="1" s="1"/>
  <c r="AF603" i="1" a="1"/>
  <c r="AF603" i="1" s="1"/>
  <c r="AF604" i="1" a="1"/>
  <c r="AF604" i="1" s="1"/>
  <c r="AF605" i="1" a="1"/>
  <c r="AF605" i="1" s="1"/>
  <c r="AF606" i="1" a="1"/>
  <c r="AF606" i="1" s="1"/>
  <c r="AF607" i="1" a="1"/>
  <c r="AF607" i="1" s="1"/>
  <c r="AF608" i="1" a="1"/>
  <c r="AF608" i="1" s="1"/>
  <c r="AF609" i="1" a="1"/>
  <c r="AF609" i="1" s="1"/>
  <c r="AF610" i="1" a="1"/>
  <c r="AF610" i="1" s="1"/>
  <c r="AF611" i="1" a="1"/>
  <c r="AF611" i="1" s="1"/>
  <c r="AF612" i="1" a="1"/>
  <c r="AF612" i="1" s="1"/>
  <c r="AF613" i="1" a="1"/>
  <c r="AF613" i="1" s="1"/>
  <c r="AF614" i="1" a="1"/>
  <c r="AF614" i="1" s="1"/>
  <c r="AF615" i="1" a="1"/>
  <c r="AF615" i="1" s="1"/>
  <c r="AF616" i="1" a="1"/>
  <c r="AF616" i="1" s="1"/>
  <c r="AF617" i="1" a="1"/>
  <c r="AF617" i="1" s="1"/>
  <c r="AF618" i="1" a="1"/>
  <c r="AF618" i="1" s="1"/>
  <c r="AF619" i="1" a="1"/>
  <c r="AF619" i="1" s="1"/>
  <c r="AF620" i="1" a="1"/>
  <c r="AF620" i="1" s="1"/>
  <c r="AF621" i="1" a="1"/>
  <c r="AF621" i="1" s="1"/>
  <c r="AF622" i="1" a="1"/>
  <c r="AF622" i="1" s="1"/>
  <c r="AF623" i="1" a="1"/>
  <c r="AF623" i="1" s="1"/>
  <c r="AF624" i="1" a="1"/>
  <c r="AF624" i="1" s="1"/>
  <c r="AF625" i="1" a="1"/>
  <c r="AF625" i="1" s="1"/>
  <c r="AF626" i="1" a="1"/>
  <c r="AF626" i="1" s="1"/>
  <c r="AF627" i="1" a="1"/>
  <c r="AF627" i="1" s="1"/>
  <c r="AF628" i="1" a="1"/>
  <c r="AF628" i="1" s="1"/>
  <c r="AF629" i="1" a="1"/>
  <c r="AF629" i="1" s="1"/>
  <c r="AF630" i="1" a="1"/>
  <c r="AF630" i="1" s="1"/>
  <c r="AF631" i="1" a="1"/>
  <c r="AF631" i="1" s="1"/>
  <c r="AF632" i="1" a="1"/>
  <c r="AF632" i="1" s="1"/>
  <c r="AF633" i="1" a="1"/>
  <c r="AF633" i="1" s="1"/>
  <c r="AF634" i="1" a="1"/>
  <c r="AF634" i="1" s="1"/>
  <c r="AF635" i="1" a="1"/>
  <c r="AF635" i="1" s="1"/>
  <c r="AF636" i="1" a="1"/>
  <c r="AF636" i="1" s="1"/>
  <c r="AF637" i="1" a="1"/>
  <c r="AF637" i="1" s="1"/>
  <c r="AF638" i="1" a="1"/>
  <c r="AF638" i="1" s="1"/>
  <c r="AF639" i="1" a="1"/>
  <c r="AF639" i="1" s="1"/>
  <c r="AF640" i="1" a="1"/>
  <c r="AF640" i="1" s="1"/>
  <c r="AF641" i="1" a="1"/>
  <c r="AF641" i="1" s="1"/>
  <c r="AF642" i="1" a="1"/>
  <c r="AF642" i="1" s="1"/>
  <c r="AF643" i="1" a="1"/>
  <c r="AF643" i="1" s="1"/>
  <c r="AF644" i="1" a="1"/>
  <c r="AF644" i="1" s="1"/>
  <c r="AF645" i="1" a="1"/>
  <c r="AF645" i="1" s="1"/>
  <c r="AF646" i="1" a="1"/>
  <c r="AF646" i="1" s="1"/>
  <c r="AF647" i="1" a="1"/>
  <c r="AF647" i="1" s="1"/>
  <c r="AF648" i="1" a="1"/>
  <c r="AF648" i="1" s="1"/>
  <c r="AF649" i="1" a="1"/>
  <c r="AF649" i="1" s="1"/>
  <c r="AF650" i="1" a="1"/>
  <c r="AF650" i="1" s="1"/>
  <c r="AF651" i="1" a="1"/>
  <c r="AF651" i="1" s="1"/>
  <c r="AF652" i="1" a="1"/>
  <c r="AF652" i="1" s="1"/>
  <c r="AF653" i="1" a="1"/>
  <c r="AF653" i="1" s="1"/>
  <c r="AF654" i="1" a="1"/>
  <c r="AF654" i="1" s="1"/>
  <c r="AF655" i="1" a="1"/>
  <c r="AF655" i="1" s="1"/>
  <c r="AF656" i="1" a="1"/>
  <c r="AF656" i="1" s="1"/>
  <c r="AF657" i="1" a="1"/>
  <c r="AF657" i="1" s="1"/>
  <c r="AF658" i="1" a="1"/>
  <c r="AF658" i="1" s="1"/>
  <c r="AF659" i="1" a="1"/>
  <c r="AF659" i="1" s="1"/>
  <c r="AF660" i="1" a="1"/>
  <c r="AF660" i="1" s="1"/>
  <c r="AF661" i="1" a="1"/>
  <c r="AF661" i="1" s="1"/>
  <c r="AF662" i="1" a="1"/>
  <c r="AF662" i="1" s="1"/>
  <c r="AF663" i="1" a="1"/>
  <c r="AF663" i="1" s="1"/>
  <c r="AF664" i="1" a="1"/>
  <c r="AF664" i="1" s="1"/>
  <c r="AF665" i="1" a="1"/>
  <c r="AF665" i="1" s="1"/>
  <c r="AF666" i="1" a="1"/>
  <c r="AF666" i="1" s="1"/>
  <c r="AF667" i="1" a="1"/>
  <c r="AF667" i="1" s="1"/>
  <c r="AF668" i="1" a="1"/>
  <c r="AF668" i="1" s="1"/>
  <c r="AF669" i="1" a="1"/>
  <c r="AF669" i="1" s="1"/>
  <c r="AF670" i="1" a="1"/>
  <c r="AF670" i="1" s="1"/>
  <c r="AF671" i="1" a="1"/>
  <c r="AF671" i="1" s="1"/>
  <c r="AF672" i="1" a="1"/>
  <c r="AF672" i="1" s="1"/>
  <c r="AF673" i="1" a="1"/>
  <c r="AF673" i="1" s="1"/>
  <c r="AF674" i="1" a="1"/>
  <c r="AF674" i="1" s="1"/>
  <c r="AF675" i="1" a="1"/>
  <c r="AF675" i="1" s="1"/>
  <c r="AF676" i="1" a="1"/>
  <c r="AF676" i="1" s="1"/>
  <c r="AF677" i="1" a="1"/>
  <c r="AF677" i="1" s="1"/>
  <c r="AF678" i="1" a="1"/>
  <c r="AF678" i="1" s="1"/>
  <c r="AF679" i="1" a="1"/>
  <c r="AF679" i="1" s="1"/>
  <c r="AF680" i="1" a="1"/>
  <c r="AF680" i="1" s="1"/>
  <c r="AF681" i="1" a="1"/>
  <c r="AF681" i="1" s="1"/>
  <c r="AF682" i="1" a="1"/>
  <c r="AF682" i="1" s="1"/>
  <c r="AF683" i="1" a="1"/>
  <c r="AF683" i="1" s="1"/>
  <c r="AF684" i="1" a="1"/>
  <c r="AF684" i="1" s="1"/>
  <c r="AF685" i="1" a="1"/>
  <c r="AF685" i="1" s="1"/>
  <c r="AF686" i="1" a="1"/>
  <c r="AF686" i="1" s="1"/>
  <c r="AF687" i="1" a="1"/>
  <c r="AF687" i="1" s="1"/>
  <c r="AF688" i="1" a="1"/>
  <c r="AF688" i="1" s="1"/>
  <c r="AF689" i="1" a="1"/>
  <c r="AF689" i="1" s="1"/>
  <c r="AF690" i="1" a="1"/>
  <c r="AF690" i="1" s="1"/>
  <c r="AF691" i="1" a="1"/>
  <c r="AF691" i="1" s="1"/>
  <c r="AF692" i="1" a="1"/>
  <c r="AF692" i="1" s="1"/>
  <c r="AF693" i="1" a="1"/>
  <c r="AF693" i="1" s="1"/>
  <c r="AF694" i="1" a="1"/>
  <c r="AF694" i="1" s="1"/>
  <c r="AF695" i="1" a="1"/>
  <c r="AF695" i="1" s="1"/>
  <c r="AF696" i="1" a="1"/>
  <c r="AF696" i="1" s="1"/>
  <c r="AF697" i="1" a="1"/>
  <c r="AF697" i="1" s="1"/>
  <c r="AF698" i="1" a="1"/>
  <c r="AF698" i="1" s="1"/>
  <c r="AF699" i="1" a="1"/>
  <c r="AF699" i="1" s="1"/>
  <c r="AF700" i="1" a="1"/>
  <c r="AF700" i="1" s="1"/>
  <c r="AF701" i="1" a="1"/>
  <c r="AF701" i="1" s="1"/>
  <c r="AF702" i="1" a="1"/>
  <c r="AF702" i="1" s="1"/>
  <c r="AF703" i="1" a="1"/>
  <c r="AF703" i="1" s="1"/>
  <c r="AF704" i="1" a="1"/>
  <c r="AF704" i="1" s="1"/>
  <c r="AF705" i="1" a="1"/>
  <c r="AF705" i="1" s="1"/>
  <c r="AF706" i="1" a="1"/>
  <c r="AF706" i="1" s="1"/>
  <c r="AF707" i="1" a="1"/>
  <c r="AF707" i="1" s="1"/>
  <c r="AF708" i="1" a="1"/>
  <c r="AF708" i="1" s="1"/>
  <c r="AF709" i="1" a="1"/>
  <c r="AF709" i="1" s="1"/>
  <c r="AF710" i="1" a="1"/>
  <c r="AF710" i="1" s="1"/>
  <c r="AF711" i="1" a="1"/>
  <c r="AF711" i="1" s="1"/>
  <c r="AF712" i="1" a="1"/>
  <c r="AF712" i="1" s="1"/>
  <c r="AF713" i="1" a="1"/>
  <c r="AF713" i="1" s="1"/>
  <c r="AF714" i="1" a="1"/>
  <c r="AF714" i="1" s="1"/>
  <c r="AF715" i="1" a="1"/>
  <c r="AF715" i="1" s="1"/>
  <c r="AF716" i="1" a="1"/>
  <c r="AF716" i="1" s="1"/>
  <c r="AF717" i="1" a="1"/>
  <c r="AF717" i="1" s="1"/>
  <c r="AF718" i="1" a="1"/>
  <c r="AF718" i="1" s="1"/>
  <c r="AF719" i="1" a="1"/>
  <c r="AF719" i="1" s="1"/>
  <c r="AF720" i="1" a="1"/>
  <c r="AF720" i="1" s="1"/>
  <c r="AF2" i="1" a="1"/>
  <c r="AF2" i="1" s="1"/>
  <c r="AG3" i="1" a="1"/>
  <c r="AG3" i="1" s="1"/>
  <c r="AG4" i="1" a="1"/>
  <c r="AG4" i="1" s="1"/>
  <c r="AG5" i="1" a="1"/>
  <c r="AG5" i="1" s="1"/>
  <c r="AG6" i="1" a="1"/>
  <c r="AG6" i="1" s="1"/>
  <c r="AG7" i="1" a="1"/>
  <c r="AG7" i="1" s="1"/>
  <c r="AG8" i="1" a="1"/>
  <c r="AG8" i="1" s="1"/>
  <c r="AG9" i="1" a="1"/>
  <c r="AG9" i="1" s="1"/>
  <c r="AG10" i="1" a="1"/>
  <c r="AG10" i="1" s="1"/>
  <c r="AG11" i="1" a="1"/>
  <c r="AG11" i="1" s="1"/>
  <c r="AG12" i="1" a="1"/>
  <c r="AG12" i="1" s="1"/>
  <c r="AG13" i="1" a="1"/>
  <c r="AG13" i="1" s="1"/>
  <c r="AG14" i="1" a="1"/>
  <c r="AG14" i="1" s="1"/>
  <c r="AG15" i="1" a="1"/>
  <c r="AG15" i="1" s="1"/>
  <c r="AG16" i="1" a="1"/>
  <c r="AG16" i="1" s="1"/>
  <c r="AG17" i="1" a="1"/>
  <c r="AG17" i="1" s="1"/>
  <c r="AG18" i="1" a="1"/>
  <c r="AG18" i="1" s="1"/>
  <c r="AG19" i="1" a="1"/>
  <c r="AG19" i="1" s="1"/>
  <c r="AG20" i="1" a="1"/>
  <c r="AG20" i="1" s="1"/>
  <c r="AG21" i="1" a="1"/>
  <c r="AG21" i="1" s="1"/>
  <c r="AG22" i="1" a="1"/>
  <c r="AG22" i="1" s="1"/>
  <c r="AG23" i="1" a="1"/>
  <c r="AG23" i="1" s="1"/>
  <c r="AG24" i="1" a="1"/>
  <c r="AG24" i="1" s="1"/>
  <c r="AG25" i="1" a="1"/>
  <c r="AG25" i="1" s="1"/>
  <c r="AG26" i="1" a="1"/>
  <c r="AG26" i="1" s="1"/>
  <c r="AG27" i="1" a="1"/>
  <c r="AG27" i="1" s="1"/>
  <c r="AG28" i="1" a="1"/>
  <c r="AG28" i="1" s="1"/>
  <c r="AG29" i="1" a="1"/>
  <c r="AG29" i="1" s="1"/>
  <c r="AG30" i="1" a="1"/>
  <c r="AG30" i="1" s="1"/>
  <c r="AG31" i="1" a="1"/>
  <c r="AG31" i="1" s="1"/>
  <c r="AG32" i="1" a="1"/>
  <c r="AG32" i="1" s="1"/>
  <c r="AG33" i="1" a="1"/>
  <c r="AG33" i="1" s="1"/>
  <c r="AG34" i="1" a="1"/>
  <c r="AG34" i="1" s="1"/>
  <c r="AG35" i="1" a="1"/>
  <c r="AG35" i="1" s="1"/>
  <c r="AG36" i="1" a="1"/>
  <c r="AG36" i="1" s="1"/>
  <c r="AG37" i="1" a="1"/>
  <c r="AG37" i="1" s="1"/>
  <c r="AG38" i="1" a="1"/>
  <c r="AG38" i="1" s="1"/>
  <c r="AG39" i="1" a="1"/>
  <c r="AG39" i="1" s="1"/>
  <c r="AG40" i="1" a="1"/>
  <c r="AG40" i="1" s="1"/>
  <c r="AG41" i="1" a="1"/>
  <c r="AG41" i="1" s="1"/>
  <c r="AG42" i="1" a="1"/>
  <c r="AG42" i="1" s="1"/>
  <c r="AG43" i="1" a="1"/>
  <c r="AG43" i="1" s="1"/>
  <c r="AG44" i="1" a="1"/>
  <c r="AG44" i="1" s="1"/>
  <c r="AG45" i="1" a="1"/>
  <c r="AG45" i="1" s="1"/>
  <c r="AG46" i="1" a="1"/>
  <c r="AG46" i="1" s="1"/>
  <c r="AG47" i="1" a="1"/>
  <c r="AG47" i="1" s="1"/>
  <c r="AG48" i="1" a="1"/>
  <c r="AG48" i="1" s="1"/>
  <c r="AG49" i="1" a="1"/>
  <c r="AG49" i="1" s="1"/>
  <c r="AG50" i="1" a="1"/>
  <c r="AG50" i="1" s="1"/>
  <c r="AG51" i="1" a="1"/>
  <c r="AG51" i="1" s="1"/>
  <c r="AG52" i="1" a="1"/>
  <c r="AG52" i="1" s="1"/>
  <c r="AG53" i="1" a="1"/>
  <c r="AG53" i="1" s="1"/>
  <c r="AG54" i="1" a="1"/>
  <c r="AG54" i="1" s="1"/>
  <c r="AG55" i="1" a="1"/>
  <c r="AG55" i="1" s="1"/>
  <c r="AG56" i="1" a="1"/>
  <c r="AG56" i="1" s="1"/>
  <c r="AG57" i="1" a="1"/>
  <c r="AG57" i="1" s="1"/>
  <c r="AG58" i="1" a="1"/>
  <c r="AG58" i="1" s="1"/>
  <c r="AG59" i="1" a="1"/>
  <c r="AG59" i="1" s="1"/>
  <c r="AG60" i="1" a="1"/>
  <c r="AG60" i="1" s="1"/>
  <c r="AG61" i="1" a="1"/>
  <c r="AG61" i="1" s="1"/>
  <c r="AG62" i="1" a="1"/>
  <c r="AG62" i="1" s="1"/>
  <c r="AG63" i="1" a="1"/>
  <c r="AG63" i="1" s="1"/>
  <c r="AG64" i="1" a="1"/>
  <c r="AG64" i="1" s="1"/>
  <c r="AG65" i="1" a="1"/>
  <c r="AG65" i="1" s="1"/>
  <c r="AG66" i="1" a="1"/>
  <c r="AG66" i="1" s="1"/>
  <c r="AG67" i="1" a="1"/>
  <c r="AG67" i="1" s="1"/>
  <c r="AG68" i="1" a="1"/>
  <c r="AG68" i="1" s="1"/>
  <c r="AG69" i="1" a="1"/>
  <c r="AG69" i="1" s="1"/>
  <c r="AG70" i="1" a="1"/>
  <c r="AG70" i="1" s="1"/>
  <c r="AG71" i="1" a="1"/>
  <c r="AG71" i="1" s="1"/>
  <c r="AG72" i="1" a="1"/>
  <c r="AG72" i="1" s="1"/>
  <c r="AG73" i="1" a="1"/>
  <c r="AG73" i="1" s="1"/>
  <c r="AG74" i="1" a="1"/>
  <c r="AG74" i="1" s="1"/>
  <c r="AG75" i="1" a="1"/>
  <c r="AG75" i="1" s="1"/>
  <c r="AG76" i="1" a="1"/>
  <c r="AG76" i="1" s="1"/>
  <c r="AG77" i="1" a="1"/>
  <c r="AG77" i="1" s="1"/>
  <c r="AG78" i="1" a="1"/>
  <c r="AG78" i="1" s="1"/>
  <c r="AG79" i="1" a="1"/>
  <c r="AG79" i="1" s="1"/>
  <c r="AG80" i="1" a="1"/>
  <c r="AG80" i="1" s="1"/>
  <c r="AG81" i="1" a="1"/>
  <c r="AG81" i="1" s="1"/>
  <c r="AG82" i="1" a="1"/>
  <c r="AG82" i="1" s="1"/>
  <c r="AG83" i="1" a="1"/>
  <c r="AG83" i="1" s="1"/>
  <c r="AG84" i="1" a="1"/>
  <c r="AG84" i="1" s="1"/>
  <c r="AG85" i="1" a="1"/>
  <c r="AG85" i="1" s="1"/>
  <c r="AG86" i="1" a="1"/>
  <c r="AG86" i="1" s="1"/>
  <c r="AG87" i="1" a="1"/>
  <c r="AG87" i="1" s="1"/>
  <c r="AG88" i="1" a="1"/>
  <c r="AG88" i="1" s="1"/>
  <c r="AG89" i="1" a="1"/>
  <c r="AG89" i="1" s="1"/>
  <c r="AG90" i="1" a="1"/>
  <c r="AG90" i="1" s="1"/>
  <c r="AG91" i="1" a="1"/>
  <c r="AG91" i="1" s="1"/>
  <c r="AG92" i="1" a="1"/>
  <c r="AG92" i="1" s="1"/>
  <c r="AG93" i="1" a="1"/>
  <c r="AG93" i="1" s="1"/>
  <c r="AG94" i="1" a="1"/>
  <c r="AG94" i="1" s="1"/>
  <c r="AG95" i="1" a="1"/>
  <c r="AG95" i="1" s="1"/>
  <c r="AG96" i="1" a="1"/>
  <c r="AG96" i="1" s="1"/>
  <c r="AG97" i="1" a="1"/>
  <c r="AG97" i="1" s="1"/>
  <c r="AG98" i="1" a="1"/>
  <c r="AG98" i="1" s="1"/>
  <c r="AG99" i="1" a="1"/>
  <c r="AG99" i="1" s="1"/>
  <c r="AG100" i="1" a="1"/>
  <c r="AG100" i="1" s="1"/>
  <c r="AG101" i="1" a="1"/>
  <c r="AG101" i="1" s="1"/>
  <c r="AG102" i="1" a="1"/>
  <c r="AG102" i="1" s="1"/>
  <c r="AG103" i="1" a="1"/>
  <c r="AG103" i="1" s="1"/>
  <c r="AG104" i="1" a="1"/>
  <c r="AG104" i="1" s="1"/>
  <c r="AG105" i="1" a="1"/>
  <c r="AG105" i="1" s="1"/>
  <c r="AG106" i="1" a="1"/>
  <c r="AG106" i="1" s="1"/>
  <c r="AG107" i="1" a="1"/>
  <c r="AG107" i="1" s="1"/>
  <c r="AG108" i="1" a="1"/>
  <c r="AG108" i="1" s="1"/>
  <c r="AG109" i="1" a="1"/>
  <c r="AG109" i="1" s="1"/>
  <c r="AG110" i="1" a="1"/>
  <c r="AG110" i="1" s="1"/>
  <c r="AG111" i="1" a="1"/>
  <c r="AG111" i="1" s="1"/>
  <c r="AG112" i="1" a="1"/>
  <c r="AG112" i="1" s="1"/>
  <c r="AG113" i="1" a="1"/>
  <c r="AG113" i="1" s="1"/>
  <c r="AG114" i="1" a="1"/>
  <c r="AG114" i="1" s="1"/>
  <c r="AG115" i="1" a="1"/>
  <c r="AG115" i="1" s="1"/>
  <c r="AG116" i="1" a="1"/>
  <c r="AG116" i="1" s="1"/>
  <c r="AG117" i="1" a="1"/>
  <c r="AG117" i="1" s="1"/>
  <c r="AG118" i="1" a="1"/>
  <c r="AG118" i="1" s="1"/>
  <c r="AG119" i="1" a="1"/>
  <c r="AG119" i="1" s="1"/>
  <c r="AG120" i="1" a="1"/>
  <c r="AG120" i="1" s="1"/>
  <c r="AG121" i="1" a="1"/>
  <c r="AG121" i="1" s="1"/>
  <c r="AG122" i="1" a="1"/>
  <c r="AG122" i="1" s="1"/>
  <c r="AG123" i="1" a="1"/>
  <c r="AG123" i="1" s="1"/>
  <c r="AG124" i="1" a="1"/>
  <c r="AG124" i="1" s="1"/>
  <c r="AG125" i="1" a="1"/>
  <c r="AG125" i="1" s="1"/>
  <c r="AG126" i="1" a="1"/>
  <c r="AG126" i="1" s="1"/>
  <c r="AG127" i="1" a="1"/>
  <c r="AG127" i="1" s="1"/>
  <c r="AG128" i="1" a="1"/>
  <c r="AG128" i="1" s="1"/>
  <c r="AG129" i="1" a="1"/>
  <c r="AG129" i="1" s="1"/>
  <c r="AG130" i="1" a="1"/>
  <c r="AG130" i="1" s="1"/>
  <c r="AG131" i="1" a="1"/>
  <c r="AG131" i="1" s="1"/>
  <c r="AG132" i="1" a="1"/>
  <c r="AG132" i="1" s="1"/>
  <c r="AG133" i="1" a="1"/>
  <c r="AG133" i="1" s="1"/>
  <c r="AG134" i="1" a="1"/>
  <c r="AG134" i="1" s="1"/>
  <c r="AG135" i="1" a="1"/>
  <c r="AG135" i="1" s="1"/>
  <c r="AG136" i="1" a="1"/>
  <c r="AG136" i="1" s="1"/>
  <c r="AG137" i="1" a="1"/>
  <c r="AG137" i="1" s="1"/>
  <c r="AG138" i="1" a="1"/>
  <c r="AG138" i="1" s="1"/>
  <c r="AG139" i="1" a="1"/>
  <c r="AG139" i="1" s="1"/>
  <c r="AG140" i="1" a="1"/>
  <c r="AG140" i="1" s="1"/>
  <c r="AG141" i="1" a="1"/>
  <c r="AG141" i="1" s="1"/>
  <c r="AG142" i="1" a="1"/>
  <c r="AG142" i="1" s="1"/>
  <c r="AG143" i="1" a="1"/>
  <c r="AG143" i="1" s="1"/>
  <c r="AG144" i="1" a="1"/>
  <c r="AG144" i="1" s="1"/>
  <c r="AG145" i="1" a="1"/>
  <c r="AG145" i="1" s="1"/>
  <c r="AG146" i="1" a="1"/>
  <c r="AG146" i="1" s="1"/>
  <c r="AG147" i="1" a="1"/>
  <c r="AG147" i="1" s="1"/>
  <c r="AG148" i="1" a="1"/>
  <c r="AG148" i="1" s="1"/>
  <c r="AG149" i="1" a="1"/>
  <c r="AG149" i="1" s="1"/>
  <c r="AG150" i="1" a="1"/>
  <c r="AG150" i="1" s="1"/>
  <c r="AG151" i="1" a="1"/>
  <c r="AG151" i="1" s="1"/>
  <c r="AG152" i="1" a="1"/>
  <c r="AG152" i="1" s="1"/>
  <c r="AG153" i="1" a="1"/>
  <c r="AG153" i="1" s="1"/>
  <c r="AG154" i="1" a="1"/>
  <c r="AG154" i="1" s="1"/>
  <c r="AG155" i="1" a="1"/>
  <c r="AG155" i="1" s="1"/>
  <c r="AG156" i="1" a="1"/>
  <c r="AG156" i="1" s="1"/>
  <c r="AG157" i="1" a="1"/>
  <c r="AG157" i="1" s="1"/>
  <c r="AG158" i="1" a="1"/>
  <c r="AG158" i="1" s="1"/>
  <c r="AG159" i="1" a="1"/>
  <c r="AG159" i="1" s="1"/>
  <c r="AG160" i="1" a="1"/>
  <c r="AG160" i="1" s="1"/>
  <c r="AG161" i="1" a="1"/>
  <c r="AG161" i="1" s="1"/>
  <c r="AG162" i="1" a="1"/>
  <c r="AG162" i="1" s="1"/>
  <c r="AG163" i="1" a="1"/>
  <c r="AG163" i="1" s="1"/>
  <c r="AG164" i="1" a="1"/>
  <c r="AG164" i="1" s="1"/>
  <c r="AG165" i="1" a="1"/>
  <c r="AG165" i="1" s="1"/>
  <c r="AG166" i="1" a="1"/>
  <c r="AG166" i="1" s="1"/>
  <c r="AG167" i="1" a="1"/>
  <c r="AG167" i="1" s="1"/>
  <c r="AG168" i="1" a="1"/>
  <c r="AG168" i="1" s="1"/>
  <c r="AG169" i="1" a="1"/>
  <c r="AG169" i="1" s="1"/>
  <c r="AG170" i="1" a="1"/>
  <c r="AG170" i="1" s="1"/>
  <c r="AG171" i="1" a="1"/>
  <c r="AG171" i="1" s="1"/>
  <c r="AG172" i="1" a="1"/>
  <c r="AG172" i="1" s="1"/>
  <c r="AG173" i="1" a="1"/>
  <c r="AG173" i="1" s="1"/>
  <c r="AG174" i="1" a="1"/>
  <c r="AG174" i="1" s="1"/>
  <c r="AG175" i="1" a="1"/>
  <c r="AG175" i="1" s="1"/>
  <c r="AG176" i="1" a="1"/>
  <c r="AG176" i="1" s="1"/>
  <c r="AG177" i="1" a="1"/>
  <c r="AG177" i="1" s="1"/>
  <c r="AG178" i="1" a="1"/>
  <c r="AG178" i="1" s="1"/>
  <c r="AG179" i="1" a="1"/>
  <c r="AG179" i="1" s="1"/>
  <c r="AG180" i="1" a="1"/>
  <c r="AG180" i="1" s="1"/>
  <c r="AG181" i="1" a="1"/>
  <c r="AG181" i="1" s="1"/>
  <c r="AG182" i="1" a="1"/>
  <c r="AG182" i="1" s="1"/>
  <c r="AG183" i="1" a="1"/>
  <c r="AG183" i="1" s="1"/>
  <c r="AG184" i="1" a="1"/>
  <c r="AG184" i="1" s="1"/>
  <c r="AG185" i="1" a="1"/>
  <c r="AG185" i="1" s="1"/>
  <c r="AG186" i="1" a="1"/>
  <c r="AG186" i="1" s="1"/>
  <c r="AG187" i="1" a="1"/>
  <c r="AG187" i="1" s="1"/>
  <c r="AG188" i="1" a="1"/>
  <c r="AG188" i="1" s="1"/>
  <c r="AG189" i="1" a="1"/>
  <c r="AG189" i="1" s="1"/>
  <c r="AG190" i="1" a="1"/>
  <c r="AG190" i="1" s="1"/>
  <c r="AG191" i="1" a="1"/>
  <c r="AG191" i="1" s="1"/>
  <c r="AG192" i="1" a="1"/>
  <c r="AG192" i="1" s="1"/>
  <c r="AG193" i="1" a="1"/>
  <c r="AG193" i="1" s="1"/>
  <c r="AG194" i="1" a="1"/>
  <c r="AG194" i="1" s="1"/>
  <c r="AG195" i="1" a="1"/>
  <c r="AG195" i="1" s="1"/>
  <c r="AG196" i="1" a="1"/>
  <c r="AG196" i="1" s="1"/>
  <c r="AG197" i="1" a="1"/>
  <c r="AG197" i="1" s="1"/>
  <c r="AG198" i="1" a="1"/>
  <c r="AG198" i="1" s="1"/>
  <c r="AG199" i="1" a="1"/>
  <c r="AG199" i="1" s="1"/>
  <c r="AG200" i="1" a="1"/>
  <c r="AG200" i="1" s="1"/>
  <c r="AG201" i="1" a="1"/>
  <c r="AG201" i="1" s="1"/>
  <c r="AG202" i="1" a="1"/>
  <c r="AG202" i="1" s="1"/>
  <c r="AG203" i="1" a="1"/>
  <c r="AG203" i="1" s="1"/>
  <c r="AG204" i="1" a="1"/>
  <c r="AG204" i="1" s="1"/>
  <c r="AG205" i="1" a="1"/>
  <c r="AG205" i="1" s="1"/>
  <c r="AG206" i="1" a="1"/>
  <c r="AG206" i="1" s="1"/>
  <c r="AG207" i="1" a="1"/>
  <c r="AG207" i="1" s="1"/>
  <c r="AG208" i="1" a="1"/>
  <c r="AG208" i="1" s="1"/>
  <c r="AG209" i="1" a="1"/>
  <c r="AG209" i="1" s="1"/>
  <c r="AG210" i="1" a="1"/>
  <c r="AG210" i="1" s="1"/>
  <c r="AG211" i="1" a="1"/>
  <c r="AG211" i="1" s="1"/>
  <c r="AG212" i="1" a="1"/>
  <c r="AG212" i="1" s="1"/>
  <c r="AG213" i="1" a="1"/>
  <c r="AG213" i="1" s="1"/>
  <c r="AG214" i="1" a="1"/>
  <c r="AG214" i="1" s="1"/>
  <c r="AG215" i="1" a="1"/>
  <c r="AG215" i="1" s="1"/>
  <c r="AG216" i="1" a="1"/>
  <c r="AG216" i="1" s="1"/>
  <c r="AG217" i="1" a="1"/>
  <c r="AG217" i="1" s="1"/>
  <c r="AG218" i="1" a="1"/>
  <c r="AG218" i="1" s="1"/>
  <c r="AG219" i="1" a="1"/>
  <c r="AG219" i="1" s="1"/>
  <c r="AG220" i="1" a="1"/>
  <c r="AG220" i="1" s="1"/>
  <c r="AG221" i="1" a="1"/>
  <c r="AG221" i="1" s="1"/>
  <c r="AG222" i="1" a="1"/>
  <c r="AG222" i="1" s="1"/>
  <c r="AG223" i="1" a="1"/>
  <c r="AG223" i="1" s="1"/>
  <c r="AG224" i="1" a="1"/>
  <c r="AG224" i="1" s="1"/>
  <c r="AG225" i="1" a="1"/>
  <c r="AG225" i="1" s="1"/>
  <c r="AG226" i="1" a="1"/>
  <c r="AG226" i="1" s="1"/>
  <c r="AG227" i="1" a="1"/>
  <c r="AG227" i="1" s="1"/>
  <c r="AG228" i="1" a="1"/>
  <c r="AG228" i="1" s="1"/>
  <c r="AG229" i="1" a="1"/>
  <c r="AG229" i="1" s="1"/>
  <c r="AG230" i="1" a="1"/>
  <c r="AG230" i="1" s="1"/>
  <c r="AG231" i="1" a="1"/>
  <c r="AG231" i="1" s="1"/>
  <c r="AG232" i="1" a="1"/>
  <c r="AG232" i="1" s="1"/>
  <c r="AG233" i="1" a="1"/>
  <c r="AG233" i="1" s="1"/>
  <c r="AG234" i="1" a="1"/>
  <c r="AG234" i="1" s="1"/>
  <c r="AG235" i="1" a="1"/>
  <c r="AG235" i="1" s="1"/>
  <c r="AG236" i="1" a="1"/>
  <c r="AG236" i="1" s="1"/>
  <c r="AG237" i="1" a="1"/>
  <c r="AG237" i="1" s="1"/>
  <c r="AG238" i="1" a="1"/>
  <c r="AG238" i="1" s="1"/>
  <c r="AG239" i="1" a="1"/>
  <c r="AG239" i="1" s="1"/>
  <c r="AG240" i="1" a="1"/>
  <c r="AG240" i="1" s="1"/>
  <c r="AG241" i="1" a="1"/>
  <c r="AG241" i="1" s="1"/>
  <c r="AG242" i="1" a="1"/>
  <c r="AG242" i="1" s="1"/>
  <c r="AG243" i="1" a="1"/>
  <c r="AG243" i="1" s="1"/>
  <c r="AG244" i="1" a="1"/>
  <c r="AG244" i="1" s="1"/>
  <c r="AG245" i="1" a="1"/>
  <c r="AG245" i="1" s="1"/>
  <c r="AG246" i="1" a="1"/>
  <c r="AG246" i="1" s="1"/>
  <c r="AG247" i="1" a="1"/>
  <c r="AG247" i="1" s="1"/>
  <c r="AG248" i="1" a="1"/>
  <c r="AG248" i="1" s="1"/>
  <c r="AG249" i="1" a="1"/>
  <c r="AG249" i="1" s="1"/>
  <c r="AG250" i="1" a="1"/>
  <c r="AG250" i="1" s="1"/>
  <c r="AG251" i="1" a="1"/>
  <c r="AG251" i="1" s="1"/>
  <c r="AG252" i="1" a="1"/>
  <c r="AG252" i="1" s="1"/>
  <c r="AG253" i="1" a="1"/>
  <c r="AG253" i="1" s="1"/>
  <c r="AG254" i="1" a="1"/>
  <c r="AG254" i="1" s="1"/>
  <c r="AG255" i="1" a="1"/>
  <c r="AG255" i="1" s="1"/>
  <c r="AG256" i="1" a="1"/>
  <c r="AG256" i="1" s="1"/>
  <c r="AG257" i="1" a="1"/>
  <c r="AG257" i="1" s="1"/>
  <c r="AG258" i="1" a="1"/>
  <c r="AG258" i="1" s="1"/>
  <c r="AG259" i="1" a="1"/>
  <c r="AG259" i="1" s="1"/>
  <c r="AG260" i="1" a="1"/>
  <c r="AG260" i="1" s="1"/>
  <c r="AG261" i="1" a="1"/>
  <c r="AG261" i="1" s="1"/>
  <c r="AG262" i="1" a="1"/>
  <c r="AG262" i="1" s="1"/>
  <c r="AG263" i="1" a="1"/>
  <c r="AG263" i="1" s="1"/>
  <c r="AG264" i="1" a="1"/>
  <c r="AG264" i="1" s="1"/>
  <c r="AG265" i="1" a="1"/>
  <c r="AG265" i="1" s="1"/>
  <c r="AG266" i="1" a="1"/>
  <c r="AG266" i="1" s="1"/>
  <c r="AG267" i="1" a="1"/>
  <c r="AG267" i="1" s="1"/>
  <c r="AG268" i="1" a="1"/>
  <c r="AG268" i="1" s="1"/>
  <c r="AG269" i="1" a="1"/>
  <c r="AG269" i="1" s="1"/>
  <c r="AG270" i="1" a="1"/>
  <c r="AG270" i="1" s="1"/>
  <c r="AG271" i="1" a="1"/>
  <c r="AG271" i="1" s="1"/>
  <c r="AG272" i="1" a="1"/>
  <c r="AG272" i="1" s="1"/>
  <c r="AG273" i="1" a="1"/>
  <c r="AG273" i="1" s="1"/>
  <c r="AG274" i="1" a="1"/>
  <c r="AG274" i="1" s="1"/>
  <c r="AG275" i="1" a="1"/>
  <c r="AG275" i="1" s="1"/>
  <c r="AG276" i="1" a="1"/>
  <c r="AG276" i="1" s="1"/>
  <c r="AG277" i="1" a="1"/>
  <c r="AG277" i="1" s="1"/>
  <c r="AG278" i="1" a="1"/>
  <c r="AG278" i="1" s="1"/>
  <c r="AG279" i="1" a="1"/>
  <c r="AG279" i="1" s="1"/>
  <c r="AG280" i="1" a="1"/>
  <c r="AG280" i="1" s="1"/>
  <c r="AG281" i="1" a="1"/>
  <c r="AG281" i="1" s="1"/>
  <c r="AG282" i="1" a="1"/>
  <c r="AG282" i="1" s="1"/>
  <c r="AG283" i="1" a="1"/>
  <c r="AG283" i="1" s="1"/>
  <c r="AG284" i="1" a="1"/>
  <c r="AG284" i="1" s="1"/>
  <c r="AG285" i="1" a="1"/>
  <c r="AG285" i="1" s="1"/>
  <c r="AG286" i="1" a="1"/>
  <c r="AG286" i="1" s="1"/>
  <c r="AG287" i="1" a="1"/>
  <c r="AG287" i="1" s="1"/>
  <c r="AG288" i="1" a="1"/>
  <c r="AG288" i="1" s="1"/>
  <c r="AG289" i="1" a="1"/>
  <c r="AG289" i="1" s="1"/>
  <c r="AG290" i="1" a="1"/>
  <c r="AG290" i="1" s="1"/>
  <c r="AG291" i="1" a="1"/>
  <c r="AG291" i="1" s="1"/>
  <c r="AG292" i="1" a="1"/>
  <c r="AG292" i="1" s="1"/>
  <c r="AG293" i="1" a="1"/>
  <c r="AG293" i="1" s="1"/>
  <c r="AG294" i="1" a="1"/>
  <c r="AG294" i="1" s="1"/>
  <c r="AG295" i="1" a="1"/>
  <c r="AG295" i="1" s="1"/>
  <c r="AG296" i="1" a="1"/>
  <c r="AG296" i="1" s="1"/>
  <c r="AG297" i="1" a="1"/>
  <c r="AG297" i="1" s="1"/>
  <c r="AG298" i="1" a="1"/>
  <c r="AG298" i="1" s="1"/>
  <c r="AG299" i="1" a="1"/>
  <c r="AG299" i="1" s="1"/>
  <c r="AG300" i="1" a="1"/>
  <c r="AG300" i="1" s="1"/>
  <c r="AG301" i="1" a="1"/>
  <c r="AG301" i="1" s="1"/>
  <c r="AG302" i="1" a="1"/>
  <c r="AG302" i="1" s="1"/>
  <c r="AG303" i="1" a="1"/>
  <c r="AG303" i="1" s="1"/>
  <c r="AG304" i="1" a="1"/>
  <c r="AG304" i="1" s="1"/>
  <c r="AG305" i="1" a="1"/>
  <c r="AG305" i="1" s="1"/>
  <c r="AG306" i="1" a="1"/>
  <c r="AG306" i="1" s="1"/>
  <c r="AG307" i="1" a="1"/>
  <c r="AG307" i="1" s="1"/>
  <c r="AG308" i="1" a="1"/>
  <c r="AG308" i="1" s="1"/>
  <c r="AG309" i="1" a="1"/>
  <c r="AG309" i="1" s="1"/>
  <c r="AG310" i="1" a="1"/>
  <c r="AG310" i="1" s="1"/>
  <c r="AG311" i="1" a="1"/>
  <c r="AG311" i="1" s="1"/>
  <c r="AG312" i="1" a="1"/>
  <c r="AG312" i="1" s="1"/>
  <c r="AG313" i="1" a="1"/>
  <c r="AG313" i="1" s="1"/>
  <c r="AG314" i="1" a="1"/>
  <c r="AG314" i="1" s="1"/>
  <c r="AG315" i="1" a="1"/>
  <c r="AG315" i="1" s="1"/>
  <c r="AG316" i="1" a="1"/>
  <c r="AG316" i="1" s="1"/>
  <c r="AG317" i="1" a="1"/>
  <c r="AG317" i="1" s="1"/>
  <c r="AG318" i="1" a="1"/>
  <c r="AG318" i="1" s="1"/>
  <c r="AG319" i="1" a="1"/>
  <c r="AG319" i="1" s="1"/>
  <c r="AG320" i="1" a="1"/>
  <c r="AG320" i="1" s="1"/>
  <c r="AG321" i="1" a="1"/>
  <c r="AG321" i="1" s="1"/>
  <c r="AG322" i="1" a="1"/>
  <c r="AG322" i="1" s="1"/>
  <c r="AG323" i="1" a="1"/>
  <c r="AG323" i="1" s="1"/>
  <c r="AG324" i="1" a="1"/>
  <c r="AG324" i="1" s="1"/>
  <c r="AG325" i="1" a="1"/>
  <c r="AG325" i="1" s="1"/>
  <c r="AG326" i="1" a="1"/>
  <c r="AG326" i="1" s="1"/>
  <c r="AG327" i="1" a="1"/>
  <c r="AG327" i="1" s="1"/>
  <c r="AG328" i="1" a="1"/>
  <c r="AG328" i="1" s="1"/>
  <c r="AG329" i="1" a="1"/>
  <c r="AG329" i="1" s="1"/>
  <c r="AG330" i="1" a="1"/>
  <c r="AG330" i="1" s="1"/>
  <c r="AG331" i="1" a="1"/>
  <c r="AG331" i="1" s="1"/>
  <c r="AG332" i="1" a="1"/>
  <c r="AG332" i="1" s="1"/>
  <c r="AG333" i="1" a="1"/>
  <c r="AG333" i="1" s="1"/>
  <c r="AG334" i="1" a="1"/>
  <c r="AG334" i="1" s="1"/>
  <c r="AG335" i="1" a="1"/>
  <c r="AG335" i="1" s="1"/>
  <c r="AG336" i="1" a="1"/>
  <c r="AG336" i="1" s="1"/>
  <c r="AG337" i="1" a="1"/>
  <c r="AG337" i="1" s="1"/>
  <c r="AG338" i="1" a="1"/>
  <c r="AG338" i="1" s="1"/>
  <c r="AG339" i="1" a="1"/>
  <c r="AG339" i="1" s="1"/>
  <c r="AG340" i="1" a="1"/>
  <c r="AG340" i="1" s="1"/>
  <c r="AG341" i="1" a="1"/>
  <c r="AG341" i="1" s="1"/>
  <c r="AG342" i="1" a="1"/>
  <c r="AG342" i="1" s="1"/>
  <c r="AG343" i="1" a="1"/>
  <c r="AG343" i="1" s="1"/>
  <c r="AG344" i="1" a="1"/>
  <c r="AG344" i="1" s="1"/>
  <c r="AG345" i="1" a="1"/>
  <c r="AG345" i="1" s="1"/>
  <c r="AG346" i="1" a="1"/>
  <c r="AG346" i="1" s="1"/>
  <c r="AG347" i="1" a="1"/>
  <c r="AG347" i="1" s="1"/>
  <c r="AG348" i="1" a="1"/>
  <c r="AG348" i="1" s="1"/>
  <c r="AG349" i="1" a="1"/>
  <c r="AG349" i="1" s="1"/>
  <c r="AG350" i="1" a="1"/>
  <c r="AG350" i="1" s="1"/>
  <c r="AG351" i="1" a="1"/>
  <c r="AG351" i="1" s="1"/>
  <c r="AG352" i="1" a="1"/>
  <c r="AG352" i="1" s="1"/>
  <c r="AG353" i="1" a="1"/>
  <c r="AG353" i="1" s="1"/>
  <c r="AG354" i="1" a="1"/>
  <c r="AG354" i="1" s="1"/>
  <c r="AG355" i="1" a="1"/>
  <c r="AG355" i="1" s="1"/>
  <c r="AG356" i="1" a="1"/>
  <c r="AG356" i="1" s="1"/>
  <c r="AG357" i="1" a="1"/>
  <c r="AG357" i="1" s="1"/>
  <c r="AG358" i="1" a="1"/>
  <c r="AG358" i="1" s="1"/>
  <c r="AG359" i="1" a="1"/>
  <c r="AG359" i="1" s="1"/>
  <c r="AG360" i="1" a="1"/>
  <c r="AG360" i="1" s="1"/>
  <c r="AG361" i="1" a="1"/>
  <c r="AG361" i="1" s="1"/>
  <c r="AG362" i="1" a="1"/>
  <c r="AG362" i="1" s="1"/>
  <c r="AG363" i="1" a="1"/>
  <c r="AG363" i="1" s="1"/>
  <c r="AG364" i="1" a="1"/>
  <c r="AG364" i="1" s="1"/>
  <c r="AG365" i="1" a="1"/>
  <c r="AG365" i="1" s="1"/>
  <c r="AG366" i="1" a="1"/>
  <c r="AG366" i="1" s="1"/>
  <c r="AG367" i="1" a="1"/>
  <c r="AG367" i="1" s="1"/>
  <c r="AG368" i="1" a="1"/>
  <c r="AG368" i="1" s="1"/>
  <c r="AG369" i="1" a="1"/>
  <c r="AG369" i="1" s="1"/>
  <c r="AG370" i="1" a="1"/>
  <c r="AG370" i="1" s="1"/>
  <c r="AG371" i="1" a="1"/>
  <c r="AG371" i="1" s="1"/>
  <c r="AG372" i="1" a="1"/>
  <c r="AG372" i="1" s="1"/>
  <c r="AG373" i="1" a="1"/>
  <c r="AG373" i="1" s="1"/>
  <c r="AG374" i="1" a="1"/>
  <c r="AG374" i="1" s="1"/>
  <c r="AG375" i="1" a="1"/>
  <c r="AG375" i="1" s="1"/>
  <c r="AG376" i="1" a="1"/>
  <c r="AG376" i="1" s="1"/>
  <c r="AG377" i="1" a="1"/>
  <c r="AG377" i="1" s="1"/>
  <c r="AG378" i="1" a="1"/>
  <c r="AG378" i="1" s="1"/>
  <c r="AG379" i="1" a="1"/>
  <c r="AG379" i="1" s="1"/>
  <c r="AG380" i="1" a="1"/>
  <c r="AG380" i="1" s="1"/>
  <c r="AG381" i="1" a="1"/>
  <c r="AG381" i="1" s="1"/>
  <c r="AG382" i="1" a="1"/>
  <c r="AG382" i="1" s="1"/>
  <c r="AG383" i="1" a="1"/>
  <c r="AG383" i="1" s="1"/>
  <c r="AG384" i="1" a="1"/>
  <c r="AG384" i="1" s="1"/>
  <c r="AG385" i="1" a="1"/>
  <c r="AG385" i="1" s="1"/>
  <c r="AG386" i="1" a="1"/>
  <c r="AG386" i="1" s="1"/>
  <c r="AG387" i="1" a="1"/>
  <c r="AG387" i="1" s="1"/>
  <c r="AG388" i="1" a="1"/>
  <c r="AG388" i="1" s="1"/>
  <c r="AG389" i="1" a="1"/>
  <c r="AG389" i="1" s="1"/>
  <c r="AG390" i="1" a="1"/>
  <c r="AG390" i="1" s="1"/>
  <c r="AG391" i="1" a="1"/>
  <c r="AG391" i="1" s="1"/>
  <c r="AG392" i="1" a="1"/>
  <c r="AG392" i="1" s="1"/>
  <c r="AG393" i="1" a="1"/>
  <c r="AG393" i="1" s="1"/>
  <c r="AG394" i="1" a="1"/>
  <c r="AG394" i="1" s="1"/>
  <c r="AG395" i="1" a="1"/>
  <c r="AG395" i="1" s="1"/>
  <c r="AG396" i="1" a="1"/>
  <c r="AG396" i="1" s="1"/>
  <c r="AG397" i="1" a="1"/>
  <c r="AG397" i="1" s="1"/>
  <c r="AG398" i="1" a="1"/>
  <c r="AG398" i="1" s="1"/>
  <c r="AG399" i="1" a="1"/>
  <c r="AG399" i="1" s="1"/>
  <c r="AG400" i="1" a="1"/>
  <c r="AG400" i="1" s="1"/>
  <c r="AG401" i="1" a="1"/>
  <c r="AG401" i="1" s="1"/>
  <c r="AG402" i="1" a="1"/>
  <c r="AG402" i="1" s="1"/>
  <c r="AG403" i="1" a="1"/>
  <c r="AG403" i="1" s="1"/>
  <c r="AG404" i="1" a="1"/>
  <c r="AG404" i="1" s="1"/>
  <c r="AG405" i="1" a="1"/>
  <c r="AG405" i="1" s="1"/>
  <c r="AG406" i="1" a="1"/>
  <c r="AG406" i="1" s="1"/>
  <c r="AG407" i="1" a="1"/>
  <c r="AG407" i="1" s="1"/>
  <c r="AG408" i="1" a="1"/>
  <c r="AG408" i="1" s="1"/>
  <c r="AG409" i="1" a="1"/>
  <c r="AG409" i="1" s="1"/>
  <c r="AG410" i="1" a="1"/>
  <c r="AG410" i="1" s="1"/>
  <c r="AG411" i="1" a="1"/>
  <c r="AG411" i="1" s="1"/>
  <c r="AG412" i="1" a="1"/>
  <c r="AG412" i="1" s="1"/>
  <c r="AG413" i="1" a="1"/>
  <c r="AG413" i="1" s="1"/>
  <c r="AG414" i="1" a="1"/>
  <c r="AG414" i="1" s="1"/>
  <c r="AG415" i="1" a="1"/>
  <c r="AG415" i="1" s="1"/>
  <c r="AG416" i="1" a="1"/>
  <c r="AG416" i="1" s="1"/>
  <c r="AG417" i="1" a="1"/>
  <c r="AG417" i="1" s="1"/>
  <c r="AG418" i="1" a="1"/>
  <c r="AG418" i="1" s="1"/>
  <c r="AG419" i="1" a="1"/>
  <c r="AG419" i="1" s="1"/>
  <c r="AG420" i="1" a="1"/>
  <c r="AG420" i="1" s="1"/>
  <c r="AG421" i="1" a="1"/>
  <c r="AG421" i="1" s="1"/>
  <c r="AG422" i="1" a="1"/>
  <c r="AG422" i="1" s="1"/>
  <c r="AG423" i="1" a="1"/>
  <c r="AG423" i="1" s="1"/>
  <c r="AG424" i="1" a="1"/>
  <c r="AG424" i="1" s="1"/>
  <c r="AG425" i="1" a="1"/>
  <c r="AG425" i="1" s="1"/>
  <c r="AG426" i="1" a="1"/>
  <c r="AG426" i="1" s="1"/>
  <c r="AG427" i="1" a="1"/>
  <c r="AG427" i="1" s="1"/>
  <c r="AG428" i="1" a="1"/>
  <c r="AG428" i="1" s="1"/>
  <c r="AG429" i="1" a="1"/>
  <c r="AG429" i="1" s="1"/>
  <c r="AG430" i="1" a="1"/>
  <c r="AG430" i="1" s="1"/>
  <c r="AG431" i="1" a="1"/>
  <c r="AG431" i="1" s="1"/>
  <c r="AG432" i="1" a="1"/>
  <c r="AG432" i="1" s="1"/>
  <c r="AG433" i="1" a="1"/>
  <c r="AG433" i="1" s="1"/>
  <c r="AG434" i="1" a="1"/>
  <c r="AG434" i="1" s="1"/>
  <c r="AG435" i="1" a="1"/>
  <c r="AG435" i="1" s="1"/>
  <c r="AG436" i="1" a="1"/>
  <c r="AG436" i="1" s="1"/>
  <c r="AG437" i="1" a="1"/>
  <c r="AG437" i="1" s="1"/>
  <c r="AG438" i="1" a="1"/>
  <c r="AG438" i="1" s="1"/>
  <c r="AG439" i="1" a="1"/>
  <c r="AG439" i="1" s="1"/>
  <c r="AG440" i="1" a="1"/>
  <c r="AG440" i="1" s="1"/>
  <c r="AG441" i="1" a="1"/>
  <c r="AG441" i="1" s="1"/>
  <c r="AG442" i="1" a="1"/>
  <c r="AG442" i="1" s="1"/>
  <c r="AG443" i="1" a="1"/>
  <c r="AG443" i="1" s="1"/>
  <c r="AG444" i="1" a="1"/>
  <c r="AG444" i="1" s="1"/>
  <c r="AG445" i="1" a="1"/>
  <c r="AG445" i="1" s="1"/>
  <c r="AG446" i="1" a="1"/>
  <c r="AG446" i="1" s="1"/>
  <c r="AG447" i="1" a="1"/>
  <c r="AG447" i="1" s="1"/>
  <c r="AG448" i="1" a="1"/>
  <c r="AG448" i="1" s="1"/>
  <c r="AG449" i="1" a="1"/>
  <c r="AG449" i="1" s="1"/>
  <c r="AG450" i="1" a="1"/>
  <c r="AG450" i="1" s="1"/>
  <c r="AG451" i="1" a="1"/>
  <c r="AG451" i="1" s="1"/>
  <c r="AG452" i="1" a="1"/>
  <c r="AG452" i="1" s="1"/>
  <c r="AG453" i="1" a="1"/>
  <c r="AG453" i="1" s="1"/>
  <c r="AG454" i="1" a="1"/>
  <c r="AG454" i="1" s="1"/>
  <c r="AG455" i="1" a="1"/>
  <c r="AG455" i="1" s="1"/>
  <c r="AG456" i="1" a="1"/>
  <c r="AG456" i="1" s="1"/>
  <c r="AG457" i="1" a="1"/>
  <c r="AG457" i="1" s="1"/>
  <c r="AG458" i="1" a="1"/>
  <c r="AG458" i="1" s="1"/>
  <c r="AG459" i="1" a="1"/>
  <c r="AG459" i="1" s="1"/>
  <c r="AG460" i="1" a="1"/>
  <c r="AG460" i="1" s="1"/>
  <c r="AG461" i="1" a="1"/>
  <c r="AG461" i="1" s="1"/>
  <c r="AG462" i="1" a="1"/>
  <c r="AG462" i="1" s="1"/>
  <c r="AG463" i="1" a="1"/>
  <c r="AG463" i="1" s="1"/>
  <c r="AG464" i="1" a="1"/>
  <c r="AG464" i="1" s="1"/>
  <c r="AG465" i="1" a="1"/>
  <c r="AG465" i="1" s="1"/>
  <c r="AG466" i="1" a="1"/>
  <c r="AG466" i="1" s="1"/>
  <c r="AG467" i="1" a="1"/>
  <c r="AG467" i="1" s="1"/>
  <c r="AG468" i="1" a="1"/>
  <c r="AG468" i="1" s="1"/>
  <c r="AG469" i="1" a="1"/>
  <c r="AG469" i="1" s="1"/>
  <c r="AG470" i="1" a="1"/>
  <c r="AG470" i="1" s="1"/>
  <c r="AG471" i="1" a="1"/>
  <c r="AG471" i="1" s="1"/>
  <c r="AG472" i="1" a="1"/>
  <c r="AG472" i="1" s="1"/>
  <c r="AG473" i="1" a="1"/>
  <c r="AG473" i="1" s="1"/>
  <c r="AG474" i="1" a="1"/>
  <c r="AG474" i="1" s="1"/>
  <c r="AG475" i="1" a="1"/>
  <c r="AG475" i="1" s="1"/>
  <c r="AG476" i="1" a="1"/>
  <c r="AG476" i="1" s="1"/>
  <c r="AG477" i="1" a="1"/>
  <c r="AG477" i="1" s="1"/>
  <c r="AG478" i="1" a="1"/>
  <c r="AG478" i="1" s="1"/>
  <c r="AG479" i="1" a="1"/>
  <c r="AG479" i="1" s="1"/>
  <c r="AG480" i="1" a="1"/>
  <c r="AG480" i="1" s="1"/>
  <c r="AG481" i="1" a="1"/>
  <c r="AG481" i="1" s="1"/>
  <c r="AG482" i="1" a="1"/>
  <c r="AG482" i="1" s="1"/>
  <c r="AG483" i="1" a="1"/>
  <c r="AG483" i="1" s="1"/>
  <c r="AG484" i="1" a="1"/>
  <c r="AG484" i="1" s="1"/>
  <c r="AG485" i="1" a="1"/>
  <c r="AG485" i="1" s="1"/>
  <c r="AG486" i="1" a="1"/>
  <c r="AG486" i="1" s="1"/>
  <c r="AG487" i="1" a="1"/>
  <c r="AG487" i="1" s="1"/>
  <c r="AG488" i="1" a="1"/>
  <c r="AG488" i="1" s="1"/>
  <c r="AG489" i="1" a="1"/>
  <c r="AG489" i="1" s="1"/>
  <c r="AG490" i="1" a="1"/>
  <c r="AG490" i="1" s="1"/>
  <c r="AG491" i="1" a="1"/>
  <c r="AG491" i="1" s="1"/>
  <c r="AG492" i="1" a="1"/>
  <c r="AG492" i="1" s="1"/>
  <c r="AG493" i="1" a="1"/>
  <c r="AG493" i="1" s="1"/>
  <c r="AG494" i="1" a="1"/>
  <c r="AG494" i="1" s="1"/>
  <c r="AG495" i="1" a="1"/>
  <c r="AG495" i="1" s="1"/>
  <c r="AG496" i="1" a="1"/>
  <c r="AG496" i="1" s="1"/>
  <c r="AG497" i="1" a="1"/>
  <c r="AG497" i="1" s="1"/>
  <c r="AG498" i="1" a="1"/>
  <c r="AG498" i="1" s="1"/>
  <c r="AG499" i="1" a="1"/>
  <c r="AG499" i="1" s="1"/>
  <c r="AG500" i="1" a="1"/>
  <c r="AG500" i="1" s="1"/>
  <c r="AG501" i="1" a="1"/>
  <c r="AG501" i="1" s="1"/>
  <c r="AG502" i="1" a="1"/>
  <c r="AG502" i="1" s="1"/>
  <c r="AG503" i="1" a="1"/>
  <c r="AG503" i="1" s="1"/>
  <c r="AG504" i="1" a="1"/>
  <c r="AG504" i="1" s="1"/>
  <c r="AG505" i="1" a="1"/>
  <c r="AG505" i="1" s="1"/>
  <c r="AG506" i="1" a="1"/>
  <c r="AG506" i="1" s="1"/>
  <c r="AG507" i="1" a="1"/>
  <c r="AG507" i="1" s="1"/>
  <c r="AG508" i="1" a="1"/>
  <c r="AG508" i="1" s="1"/>
  <c r="AG509" i="1" a="1"/>
  <c r="AG509" i="1" s="1"/>
  <c r="AG510" i="1" a="1"/>
  <c r="AG510" i="1" s="1"/>
  <c r="AG511" i="1" a="1"/>
  <c r="AG511" i="1" s="1"/>
  <c r="AG512" i="1" a="1"/>
  <c r="AG512" i="1" s="1"/>
  <c r="AG513" i="1" a="1"/>
  <c r="AG513" i="1" s="1"/>
  <c r="AG514" i="1" a="1"/>
  <c r="AG514" i="1" s="1"/>
  <c r="AG515" i="1" a="1"/>
  <c r="AG515" i="1" s="1"/>
  <c r="AG516" i="1" a="1"/>
  <c r="AG516" i="1" s="1"/>
  <c r="AG517" i="1" a="1"/>
  <c r="AG517" i="1" s="1"/>
  <c r="AG518" i="1" a="1"/>
  <c r="AG518" i="1" s="1"/>
  <c r="AG519" i="1" a="1"/>
  <c r="AG519" i="1" s="1"/>
  <c r="AG520" i="1" a="1"/>
  <c r="AG520" i="1" s="1"/>
  <c r="AG521" i="1" a="1"/>
  <c r="AG521" i="1" s="1"/>
  <c r="AG522" i="1" a="1"/>
  <c r="AG522" i="1" s="1"/>
  <c r="AG523" i="1" a="1"/>
  <c r="AG523" i="1" s="1"/>
  <c r="AG524" i="1" a="1"/>
  <c r="AG524" i="1" s="1"/>
  <c r="AG525" i="1" a="1"/>
  <c r="AG525" i="1" s="1"/>
  <c r="AG526" i="1" a="1"/>
  <c r="AG526" i="1" s="1"/>
  <c r="AG527" i="1" a="1"/>
  <c r="AG527" i="1" s="1"/>
  <c r="AG528" i="1" a="1"/>
  <c r="AG528" i="1" s="1"/>
  <c r="AG529" i="1" a="1"/>
  <c r="AG529" i="1" s="1"/>
  <c r="AG530" i="1" a="1"/>
  <c r="AG530" i="1" s="1"/>
  <c r="AG531" i="1" a="1"/>
  <c r="AG531" i="1" s="1"/>
  <c r="AG532" i="1" a="1"/>
  <c r="AG532" i="1" s="1"/>
  <c r="AG535" i="1" a="1"/>
  <c r="AG535" i="1" s="1"/>
  <c r="AG536" i="1" a="1"/>
  <c r="AG536" i="1" s="1"/>
  <c r="AG537" i="1" a="1"/>
  <c r="AG537" i="1" s="1"/>
  <c r="AG538" i="1" a="1"/>
  <c r="AG538" i="1" s="1"/>
  <c r="AG539" i="1" a="1"/>
  <c r="AG539" i="1" s="1"/>
  <c r="AG540" i="1" a="1"/>
  <c r="AG540" i="1" s="1"/>
  <c r="AG541" i="1" a="1"/>
  <c r="AG541" i="1" s="1"/>
  <c r="AG542" i="1" a="1"/>
  <c r="AG542" i="1" s="1"/>
  <c r="AG543" i="1" a="1"/>
  <c r="AG543" i="1" s="1"/>
  <c r="AG544" i="1" a="1"/>
  <c r="AG544" i="1" s="1"/>
  <c r="AG545" i="1" a="1"/>
  <c r="AG545" i="1" s="1"/>
  <c r="AG546" i="1" a="1"/>
  <c r="AG546" i="1" s="1"/>
  <c r="AG547" i="1" a="1"/>
  <c r="AG547" i="1" s="1"/>
  <c r="AG550" i="1" a="1"/>
  <c r="AG550" i="1" s="1"/>
  <c r="AG551" i="1" a="1"/>
  <c r="AG551" i="1" s="1"/>
  <c r="AG552" i="1" a="1"/>
  <c r="AG552" i="1" s="1"/>
  <c r="AG553" i="1" a="1"/>
  <c r="AG553" i="1" s="1"/>
  <c r="AG554" i="1" a="1"/>
  <c r="AG554" i="1" s="1"/>
  <c r="AG555" i="1" a="1"/>
  <c r="AG555" i="1" s="1"/>
  <c r="AG556" i="1" a="1"/>
  <c r="AG556" i="1" s="1"/>
  <c r="AG557" i="1" a="1"/>
  <c r="AG557" i="1" s="1"/>
  <c r="AG558" i="1" a="1"/>
  <c r="AG558" i="1" s="1"/>
  <c r="AG559" i="1" a="1"/>
  <c r="AG559" i="1" s="1"/>
  <c r="AG560" i="1" a="1"/>
  <c r="AG560" i="1" s="1"/>
  <c r="AG561" i="1" a="1"/>
  <c r="AG561" i="1" s="1"/>
  <c r="AG562" i="1" a="1"/>
  <c r="AG562" i="1" s="1"/>
  <c r="AG563" i="1" a="1"/>
  <c r="AG563" i="1" s="1"/>
  <c r="AG564" i="1" a="1"/>
  <c r="AG564" i="1" s="1"/>
  <c r="AG565" i="1" a="1"/>
  <c r="AG565" i="1" s="1"/>
  <c r="AG566" i="1" a="1"/>
  <c r="AG566" i="1" s="1"/>
  <c r="AG567" i="1" a="1"/>
  <c r="AG567" i="1" s="1"/>
  <c r="AG568" i="1" a="1"/>
  <c r="AG568" i="1" s="1"/>
  <c r="AG569" i="1" a="1"/>
  <c r="AG569" i="1" s="1"/>
  <c r="AG570" i="1" a="1"/>
  <c r="AG570" i="1" s="1"/>
  <c r="AG571" i="1" a="1"/>
  <c r="AG571" i="1" s="1"/>
  <c r="AG572" i="1" a="1"/>
  <c r="AG572" i="1" s="1"/>
  <c r="AG573" i="1" a="1"/>
  <c r="AG573" i="1" s="1"/>
  <c r="AG574" i="1" a="1"/>
  <c r="AG574" i="1" s="1"/>
  <c r="AG575" i="1" a="1"/>
  <c r="AG575" i="1" s="1"/>
  <c r="AG576" i="1" a="1"/>
  <c r="AG576" i="1" s="1"/>
  <c r="AG577" i="1" a="1"/>
  <c r="AG577" i="1" s="1"/>
  <c r="AG578" i="1" a="1"/>
  <c r="AG578" i="1" s="1"/>
  <c r="AG579" i="1" a="1"/>
  <c r="AG579" i="1" s="1"/>
  <c r="AG580" i="1" a="1"/>
  <c r="AG580" i="1" s="1"/>
  <c r="AG581" i="1" a="1"/>
  <c r="AG581" i="1" s="1"/>
  <c r="AG582" i="1" a="1"/>
  <c r="AG582" i="1" s="1"/>
  <c r="AG583" i="1" a="1"/>
  <c r="AG583" i="1" s="1"/>
  <c r="AG584" i="1" a="1"/>
  <c r="AG584" i="1" s="1"/>
  <c r="AG585" i="1" a="1"/>
  <c r="AG585" i="1" s="1"/>
  <c r="AG586" i="1" a="1"/>
  <c r="AG586" i="1" s="1"/>
  <c r="AG587" i="1" a="1"/>
  <c r="AG587" i="1" s="1"/>
  <c r="AG588" i="1" a="1"/>
  <c r="AG588" i="1" s="1"/>
  <c r="AG589" i="1" a="1"/>
  <c r="AG589" i="1" s="1"/>
  <c r="AG590" i="1" a="1"/>
  <c r="AG590" i="1" s="1"/>
  <c r="AG591" i="1" a="1"/>
  <c r="AG591" i="1" s="1"/>
  <c r="AG592" i="1" a="1"/>
  <c r="AG592" i="1" s="1"/>
  <c r="AG593" i="1" a="1"/>
  <c r="AG593" i="1" s="1"/>
  <c r="AG594" i="1" a="1"/>
  <c r="AG594" i="1" s="1"/>
  <c r="AG595" i="1" a="1"/>
  <c r="AG595" i="1" s="1"/>
  <c r="AG596" i="1" a="1"/>
  <c r="AG596" i="1" s="1"/>
  <c r="AG597" i="1" a="1"/>
  <c r="AG597" i="1" s="1"/>
  <c r="AG598" i="1" a="1"/>
  <c r="AG598" i="1" s="1"/>
  <c r="AG599" i="1" a="1"/>
  <c r="AG599" i="1" s="1"/>
  <c r="AG600" i="1" a="1"/>
  <c r="AG600" i="1" s="1"/>
  <c r="AG601" i="1" a="1"/>
  <c r="AG601" i="1" s="1"/>
  <c r="AG602" i="1" a="1"/>
  <c r="AG602" i="1" s="1"/>
  <c r="AG603" i="1" a="1"/>
  <c r="AG603" i="1" s="1"/>
  <c r="AG604" i="1" a="1"/>
  <c r="AG604" i="1" s="1"/>
  <c r="AG605" i="1" a="1"/>
  <c r="AG605" i="1" s="1"/>
  <c r="AG606" i="1" a="1"/>
  <c r="AG606" i="1" s="1"/>
  <c r="AG607" i="1" a="1"/>
  <c r="AG607" i="1" s="1"/>
  <c r="AG608" i="1" a="1"/>
  <c r="AG608" i="1" s="1"/>
  <c r="AG609" i="1" a="1"/>
  <c r="AG609" i="1" s="1"/>
  <c r="AG610" i="1" a="1"/>
  <c r="AG610" i="1" s="1"/>
  <c r="AG611" i="1" a="1"/>
  <c r="AG611" i="1" s="1"/>
  <c r="AG612" i="1" a="1"/>
  <c r="AG612" i="1" s="1"/>
  <c r="AG613" i="1" a="1"/>
  <c r="AG613" i="1" s="1"/>
  <c r="AG614" i="1" a="1"/>
  <c r="AG614" i="1" s="1"/>
  <c r="AG615" i="1" a="1"/>
  <c r="AG615" i="1" s="1"/>
  <c r="AG616" i="1" a="1"/>
  <c r="AG616" i="1" s="1"/>
  <c r="AG617" i="1" a="1"/>
  <c r="AG617" i="1" s="1"/>
  <c r="AG618" i="1" a="1"/>
  <c r="AG618" i="1" s="1"/>
  <c r="AG619" i="1" a="1"/>
  <c r="AG619" i="1" s="1"/>
  <c r="AG620" i="1" a="1"/>
  <c r="AG620" i="1" s="1"/>
  <c r="AG621" i="1" a="1"/>
  <c r="AG621" i="1" s="1"/>
  <c r="AG622" i="1" a="1"/>
  <c r="AG622" i="1" s="1"/>
  <c r="AG623" i="1" a="1"/>
  <c r="AG623" i="1" s="1"/>
  <c r="AG624" i="1" a="1"/>
  <c r="AG624" i="1" s="1"/>
  <c r="AG625" i="1" a="1"/>
  <c r="AG625" i="1" s="1"/>
  <c r="AG626" i="1" a="1"/>
  <c r="AG626" i="1" s="1"/>
  <c r="AG627" i="1" a="1"/>
  <c r="AG627" i="1" s="1"/>
  <c r="AG628" i="1" a="1"/>
  <c r="AG628" i="1" s="1"/>
  <c r="AG629" i="1" a="1"/>
  <c r="AG629" i="1" s="1"/>
  <c r="AG630" i="1" a="1"/>
  <c r="AG630" i="1" s="1"/>
  <c r="AG631" i="1" a="1"/>
  <c r="AG631" i="1" s="1"/>
  <c r="AG632" i="1" a="1"/>
  <c r="AG632" i="1" s="1"/>
  <c r="AG633" i="1" a="1"/>
  <c r="AG633" i="1" s="1"/>
  <c r="AG634" i="1" a="1"/>
  <c r="AG634" i="1" s="1"/>
  <c r="AG635" i="1" a="1"/>
  <c r="AG635" i="1" s="1"/>
  <c r="AG636" i="1" a="1"/>
  <c r="AG636" i="1" s="1"/>
  <c r="AG637" i="1" a="1"/>
  <c r="AG637" i="1" s="1"/>
  <c r="AG638" i="1" a="1"/>
  <c r="AG638" i="1" s="1"/>
  <c r="AG639" i="1" a="1"/>
  <c r="AG639" i="1" s="1"/>
  <c r="AG640" i="1" a="1"/>
  <c r="AG640" i="1" s="1"/>
  <c r="AG641" i="1" a="1"/>
  <c r="AG641" i="1" s="1"/>
  <c r="AG642" i="1" a="1"/>
  <c r="AG642" i="1" s="1"/>
  <c r="AG643" i="1" a="1"/>
  <c r="AG643" i="1" s="1"/>
  <c r="AG644" i="1" a="1"/>
  <c r="AG644" i="1" s="1"/>
  <c r="AG645" i="1" a="1"/>
  <c r="AG645" i="1" s="1"/>
  <c r="AG646" i="1" a="1"/>
  <c r="AG646" i="1" s="1"/>
  <c r="AG647" i="1" a="1"/>
  <c r="AG647" i="1" s="1"/>
  <c r="AG648" i="1" a="1"/>
  <c r="AG648" i="1" s="1"/>
  <c r="AG649" i="1" a="1"/>
  <c r="AG649" i="1" s="1"/>
  <c r="AG650" i="1" a="1"/>
  <c r="AG650" i="1" s="1"/>
  <c r="AG651" i="1" a="1"/>
  <c r="AG651" i="1" s="1"/>
  <c r="AG652" i="1" a="1"/>
  <c r="AG652" i="1" s="1"/>
  <c r="AG653" i="1" a="1"/>
  <c r="AG653" i="1" s="1"/>
  <c r="AG654" i="1" a="1"/>
  <c r="AG654" i="1" s="1"/>
  <c r="AG655" i="1" a="1"/>
  <c r="AG655" i="1" s="1"/>
  <c r="AG656" i="1" a="1"/>
  <c r="AG656" i="1" s="1"/>
  <c r="AG657" i="1" a="1"/>
  <c r="AG657" i="1" s="1"/>
  <c r="AG658" i="1" a="1"/>
  <c r="AG658" i="1" s="1"/>
  <c r="AG659" i="1" a="1"/>
  <c r="AG659" i="1" s="1"/>
  <c r="AG660" i="1" a="1"/>
  <c r="AG660" i="1" s="1"/>
  <c r="AG661" i="1" a="1"/>
  <c r="AG661" i="1" s="1"/>
  <c r="AG662" i="1" a="1"/>
  <c r="AG662" i="1" s="1"/>
  <c r="AG663" i="1" a="1"/>
  <c r="AG663" i="1" s="1"/>
  <c r="AG664" i="1" a="1"/>
  <c r="AG664" i="1" s="1"/>
  <c r="AG665" i="1" a="1"/>
  <c r="AG665" i="1" s="1"/>
  <c r="AG666" i="1" a="1"/>
  <c r="AG666" i="1" s="1"/>
  <c r="AG667" i="1" a="1"/>
  <c r="AG667" i="1" s="1"/>
  <c r="AG668" i="1" a="1"/>
  <c r="AG668" i="1" s="1"/>
  <c r="AG669" i="1" a="1"/>
  <c r="AG669" i="1" s="1"/>
  <c r="AG670" i="1" a="1"/>
  <c r="AG670" i="1" s="1"/>
  <c r="AG671" i="1" a="1"/>
  <c r="AG671" i="1" s="1"/>
  <c r="AG672" i="1" a="1"/>
  <c r="AG672" i="1" s="1"/>
  <c r="AG673" i="1" a="1"/>
  <c r="AG673" i="1" s="1"/>
  <c r="AG674" i="1" a="1"/>
  <c r="AG674" i="1" s="1"/>
  <c r="AG675" i="1" a="1"/>
  <c r="AG675" i="1" s="1"/>
  <c r="AG676" i="1" a="1"/>
  <c r="AG676" i="1" s="1"/>
  <c r="AG677" i="1" a="1"/>
  <c r="AG677" i="1" s="1"/>
  <c r="AG678" i="1" a="1"/>
  <c r="AG678" i="1" s="1"/>
  <c r="AG679" i="1" a="1"/>
  <c r="AG679" i="1" s="1"/>
  <c r="AG680" i="1" a="1"/>
  <c r="AG680" i="1" s="1"/>
  <c r="AG681" i="1" a="1"/>
  <c r="AG681" i="1" s="1"/>
  <c r="AG682" i="1" a="1"/>
  <c r="AG682" i="1" s="1"/>
  <c r="AG683" i="1" a="1"/>
  <c r="AG683" i="1" s="1"/>
  <c r="AG684" i="1" a="1"/>
  <c r="AG684" i="1" s="1"/>
  <c r="AG685" i="1" a="1"/>
  <c r="AG685" i="1" s="1"/>
  <c r="AG686" i="1" a="1"/>
  <c r="AG686" i="1" s="1"/>
  <c r="AG687" i="1" a="1"/>
  <c r="AG687" i="1" s="1"/>
  <c r="AG688" i="1" a="1"/>
  <c r="AG688" i="1" s="1"/>
  <c r="AG689" i="1" a="1"/>
  <c r="AG689" i="1" s="1"/>
  <c r="AG690" i="1" a="1"/>
  <c r="AG690" i="1" s="1"/>
  <c r="AG691" i="1" a="1"/>
  <c r="AG691" i="1" s="1"/>
  <c r="AG692" i="1" a="1"/>
  <c r="AG692" i="1" s="1"/>
  <c r="AG693" i="1" a="1"/>
  <c r="AG693" i="1" s="1"/>
  <c r="AG694" i="1" a="1"/>
  <c r="AG694" i="1" s="1"/>
  <c r="AG695" i="1" a="1"/>
  <c r="AG695" i="1" s="1"/>
  <c r="AG696" i="1" a="1"/>
  <c r="AG696" i="1" s="1"/>
  <c r="AG697" i="1" a="1"/>
  <c r="AG697" i="1" s="1"/>
  <c r="AG698" i="1" a="1"/>
  <c r="AG698" i="1" s="1"/>
  <c r="AG699" i="1" a="1"/>
  <c r="AG699" i="1" s="1"/>
  <c r="AG700" i="1" a="1"/>
  <c r="AG700" i="1" s="1"/>
  <c r="AG701" i="1" a="1"/>
  <c r="AG701" i="1" s="1"/>
  <c r="AG702" i="1" a="1"/>
  <c r="AG702" i="1" s="1"/>
  <c r="AG703" i="1" a="1"/>
  <c r="AG703" i="1" s="1"/>
  <c r="AG704" i="1" a="1"/>
  <c r="AG704" i="1" s="1"/>
  <c r="AG705" i="1" a="1"/>
  <c r="AG705" i="1" s="1"/>
  <c r="AG706" i="1" a="1"/>
  <c r="AG706" i="1" s="1"/>
  <c r="AG707" i="1" a="1"/>
  <c r="AG707" i="1" s="1"/>
  <c r="AG708" i="1" a="1"/>
  <c r="AG708" i="1" s="1"/>
  <c r="AG709" i="1" a="1"/>
  <c r="AG709" i="1" s="1"/>
  <c r="AG710" i="1" a="1"/>
  <c r="AG710" i="1" s="1"/>
  <c r="AG711" i="1" a="1"/>
  <c r="AG711" i="1" s="1"/>
  <c r="AG712" i="1" a="1"/>
  <c r="AG712" i="1" s="1"/>
  <c r="AG713" i="1" a="1"/>
  <c r="AG713" i="1" s="1"/>
  <c r="AG714" i="1" a="1"/>
  <c r="AG714" i="1" s="1"/>
  <c r="AG715" i="1" a="1"/>
  <c r="AG715" i="1" s="1"/>
  <c r="AG716" i="1" a="1"/>
  <c r="AG716" i="1" s="1"/>
  <c r="AG717" i="1" a="1"/>
  <c r="AG717" i="1" s="1"/>
  <c r="AG718" i="1" a="1"/>
  <c r="AG718" i="1" s="1"/>
  <c r="AG719" i="1" a="1"/>
  <c r="AG719" i="1" s="1"/>
  <c r="AG720" i="1" a="1"/>
  <c r="AG720" i="1" s="1"/>
  <c r="AG2" i="1" a="1"/>
  <c r="AG2" i="1" s="1"/>
  <c r="AD619" i="1" a="1"/>
  <c r="AD619" i="1" s="1"/>
  <c r="AD620" i="1" a="1"/>
  <c r="AD620" i="1" s="1"/>
  <c r="AD621" i="1" a="1"/>
  <c r="AD621" i="1" s="1"/>
  <c r="AD622" i="1" a="1"/>
  <c r="AD622" i="1" s="1"/>
  <c r="AD623" i="1" a="1"/>
  <c r="AD623" i="1" s="1"/>
  <c r="AD624" i="1" a="1"/>
  <c r="AD624" i="1" s="1"/>
  <c r="AD625" i="1" a="1"/>
  <c r="AD625" i="1" s="1"/>
  <c r="AD626" i="1" a="1"/>
  <c r="AD626" i="1" s="1"/>
  <c r="AD627" i="1" a="1"/>
  <c r="AD627" i="1" s="1"/>
  <c r="AD628" i="1" a="1"/>
  <c r="AD628" i="1" s="1"/>
  <c r="AD629" i="1" a="1"/>
  <c r="AD629" i="1" s="1"/>
  <c r="AD630" i="1" a="1"/>
  <c r="AD630" i="1" s="1"/>
  <c r="AD631" i="1" a="1"/>
  <c r="AD631" i="1" s="1"/>
  <c r="AD632" i="1" a="1"/>
  <c r="AD632" i="1" s="1"/>
  <c r="AD675" i="11" a="1"/>
  <c r="AD675" i="11" s="1"/>
  <c r="AD676" i="11" a="1"/>
  <c r="AD676" i="11" s="1"/>
  <c r="AD677" i="11" a="1"/>
  <c r="AD677" i="11" s="1"/>
  <c r="AD678" i="11" a="1"/>
  <c r="AD678" i="11" s="1"/>
  <c r="AD679" i="11" a="1"/>
  <c r="AD679" i="11" s="1"/>
  <c r="AD680" i="11" a="1"/>
  <c r="AD680" i="11" s="1"/>
  <c r="AD681" i="11" a="1"/>
  <c r="AD681" i="11" s="1"/>
  <c r="AD682" i="11" a="1"/>
  <c r="AD682" i="11" s="1"/>
  <c r="AD683" i="11" a="1"/>
  <c r="AD683" i="11" s="1"/>
  <c r="AD684" i="11" a="1"/>
  <c r="AD684" i="11" s="1"/>
  <c r="AD685" i="11" a="1"/>
  <c r="AD685" i="11" s="1"/>
  <c r="AD686" i="11" a="1"/>
  <c r="AD686" i="11" s="1"/>
  <c r="AH43" i="1" l="1"/>
  <c r="AT3" i="1" l="1"/>
  <c r="AU3" i="1"/>
  <c r="AV3" i="1"/>
  <c r="AW3" i="1"/>
  <c r="AX3" i="1"/>
  <c r="AT4" i="1"/>
  <c r="AU4" i="1"/>
  <c r="AV4" i="1"/>
  <c r="AW4" i="1"/>
  <c r="AX4" i="1"/>
  <c r="AT5" i="1"/>
  <c r="AU5" i="1"/>
  <c r="AV5" i="1"/>
  <c r="AW5" i="1"/>
  <c r="AX5" i="1"/>
  <c r="AT6" i="1"/>
  <c r="AU6" i="1"/>
  <c r="AV6" i="1"/>
  <c r="AW6" i="1"/>
  <c r="AX6" i="1"/>
  <c r="AT7" i="1"/>
  <c r="AU7" i="1"/>
  <c r="AV7" i="1"/>
  <c r="AW7" i="1"/>
  <c r="AX7" i="1"/>
  <c r="AT8" i="1"/>
  <c r="AU8" i="1"/>
  <c r="AV8" i="1"/>
  <c r="AW8" i="1"/>
  <c r="AX8" i="1"/>
  <c r="AT9" i="1"/>
  <c r="AU9" i="1"/>
  <c r="AV9" i="1"/>
  <c r="AW9" i="1"/>
  <c r="AX9" i="1"/>
  <c r="AT10" i="1"/>
  <c r="AU10" i="1"/>
  <c r="AV10" i="1"/>
  <c r="AW10" i="1"/>
  <c r="AX10" i="1"/>
  <c r="AT11" i="1"/>
  <c r="AU11" i="1"/>
  <c r="AV11" i="1"/>
  <c r="AW11" i="1"/>
  <c r="AX11" i="1"/>
  <c r="AT12" i="1"/>
  <c r="AU12" i="1"/>
  <c r="AV12" i="1"/>
  <c r="AW12" i="1"/>
  <c r="AX12" i="1"/>
  <c r="AT13" i="1"/>
  <c r="AU13" i="1"/>
  <c r="AV13" i="1"/>
  <c r="AW13" i="1"/>
  <c r="AX13" i="1"/>
  <c r="AT14" i="1"/>
  <c r="AU14" i="1"/>
  <c r="AV14" i="1"/>
  <c r="AW14" i="1"/>
  <c r="AX14" i="1"/>
  <c r="AT15" i="1"/>
  <c r="AU15" i="1"/>
  <c r="AV15" i="1"/>
  <c r="AW15" i="1"/>
  <c r="AX15" i="1"/>
  <c r="AT16" i="1"/>
  <c r="AU16" i="1"/>
  <c r="AV16" i="1"/>
  <c r="AW16" i="1"/>
  <c r="AX16" i="1"/>
  <c r="AT17" i="1"/>
  <c r="AU17" i="1"/>
  <c r="AV17" i="1"/>
  <c r="AW17" i="1"/>
  <c r="AX17" i="1"/>
  <c r="AT18" i="1"/>
  <c r="AU18" i="1"/>
  <c r="AV18" i="1"/>
  <c r="AW18" i="1"/>
  <c r="AX18" i="1"/>
  <c r="AT19" i="1"/>
  <c r="AU19" i="1"/>
  <c r="AV19" i="1"/>
  <c r="AW19" i="1"/>
  <c r="AX19" i="1"/>
  <c r="AT20" i="1"/>
  <c r="AU20" i="1"/>
  <c r="AV20" i="1"/>
  <c r="AW20" i="1"/>
  <c r="AX20" i="1"/>
  <c r="AT21" i="1"/>
  <c r="AU21" i="1"/>
  <c r="AV21" i="1"/>
  <c r="AW21" i="1"/>
  <c r="AX21" i="1"/>
  <c r="AT22" i="1"/>
  <c r="AU22" i="1"/>
  <c r="AV22" i="1"/>
  <c r="AW22" i="1"/>
  <c r="AX22" i="1"/>
  <c r="AT23" i="1"/>
  <c r="AU23" i="1"/>
  <c r="AV23" i="1"/>
  <c r="AW23" i="1"/>
  <c r="AX23" i="1"/>
  <c r="AT24" i="1"/>
  <c r="AU24" i="1"/>
  <c r="AV24" i="1"/>
  <c r="AW24" i="1"/>
  <c r="AX24" i="1"/>
  <c r="AT25" i="1"/>
  <c r="AU25" i="1"/>
  <c r="AV25" i="1"/>
  <c r="AW25" i="1"/>
  <c r="AX25" i="1"/>
  <c r="AT26" i="1"/>
  <c r="AU26" i="1"/>
  <c r="AV26" i="1"/>
  <c r="AW26" i="1"/>
  <c r="AX26" i="1"/>
  <c r="AT27" i="1"/>
  <c r="AU27" i="1"/>
  <c r="AV27" i="1"/>
  <c r="AW27" i="1"/>
  <c r="AX27" i="1"/>
  <c r="AT28" i="1"/>
  <c r="AU28" i="1"/>
  <c r="AV28" i="1"/>
  <c r="AW28" i="1"/>
  <c r="AX28" i="1"/>
  <c r="AT29" i="1"/>
  <c r="AU29" i="1"/>
  <c r="AV29" i="1"/>
  <c r="AW29" i="1"/>
  <c r="AX29" i="1"/>
  <c r="AT30" i="1"/>
  <c r="AU30" i="1"/>
  <c r="AV30" i="1"/>
  <c r="AW30" i="1"/>
  <c r="AX30" i="1"/>
  <c r="AT31" i="1"/>
  <c r="AU31" i="1"/>
  <c r="AV31" i="1"/>
  <c r="AW31" i="1"/>
  <c r="AX31" i="1"/>
  <c r="AT32" i="1"/>
  <c r="AU32" i="1"/>
  <c r="AV32" i="1"/>
  <c r="AW32" i="1"/>
  <c r="AX32" i="1"/>
  <c r="AT33" i="1"/>
  <c r="AU33" i="1"/>
  <c r="AV33" i="1"/>
  <c r="AW33" i="1"/>
  <c r="AX33" i="1"/>
  <c r="AT34" i="1"/>
  <c r="AU34" i="1"/>
  <c r="AV34" i="1"/>
  <c r="AW34" i="1"/>
  <c r="AX34" i="1"/>
  <c r="AT35" i="1"/>
  <c r="AU35" i="1"/>
  <c r="AV35" i="1"/>
  <c r="AW35" i="1"/>
  <c r="AX35" i="1"/>
  <c r="AT36" i="1"/>
  <c r="AU36" i="1"/>
  <c r="AV36" i="1"/>
  <c r="AW36" i="1"/>
  <c r="AX36" i="1"/>
  <c r="AT37" i="1"/>
  <c r="AU37" i="1"/>
  <c r="AV37" i="1"/>
  <c r="AW37" i="1"/>
  <c r="AX37" i="1"/>
  <c r="AT38" i="1"/>
  <c r="AU38" i="1"/>
  <c r="AV38" i="1"/>
  <c r="AW38" i="1"/>
  <c r="AX38" i="1"/>
  <c r="AT39" i="1"/>
  <c r="AU39" i="1"/>
  <c r="AV39" i="1"/>
  <c r="AW39" i="1"/>
  <c r="AX39" i="1"/>
  <c r="AT40" i="1"/>
  <c r="AU40" i="1"/>
  <c r="AV40" i="1"/>
  <c r="AW40" i="1"/>
  <c r="AX40" i="1"/>
  <c r="AT41" i="1"/>
  <c r="AU41" i="1"/>
  <c r="AV41" i="1"/>
  <c r="AW41" i="1"/>
  <c r="AX41" i="1"/>
  <c r="AT42" i="1"/>
  <c r="AU42" i="1"/>
  <c r="AV42" i="1"/>
  <c r="AW42" i="1"/>
  <c r="AX42" i="1"/>
  <c r="AT43" i="1"/>
  <c r="AU43" i="1"/>
  <c r="AV43" i="1"/>
  <c r="AW43" i="1"/>
  <c r="AX43" i="1"/>
  <c r="AT44" i="1"/>
  <c r="AU44" i="1"/>
  <c r="AV44" i="1"/>
  <c r="AW44" i="1"/>
  <c r="AX44" i="1"/>
  <c r="AT45" i="1"/>
  <c r="AU45" i="1"/>
  <c r="AV45" i="1"/>
  <c r="AW45" i="1"/>
  <c r="AX45" i="1"/>
  <c r="AT46" i="1"/>
  <c r="AU46" i="1"/>
  <c r="AV46" i="1"/>
  <c r="AW46" i="1"/>
  <c r="AX46" i="1"/>
  <c r="AT47" i="1"/>
  <c r="AU47" i="1"/>
  <c r="AV47" i="1"/>
  <c r="AW47" i="1"/>
  <c r="AX47" i="1"/>
  <c r="AT48" i="1"/>
  <c r="AU48" i="1"/>
  <c r="AV48" i="1"/>
  <c r="AW48" i="1"/>
  <c r="AX48" i="1"/>
  <c r="AT49" i="1"/>
  <c r="AU49" i="1"/>
  <c r="AV49" i="1"/>
  <c r="AW49" i="1"/>
  <c r="AX49" i="1"/>
  <c r="AT50" i="1"/>
  <c r="AU50" i="1"/>
  <c r="AV50" i="1"/>
  <c r="AW50" i="1"/>
  <c r="AX50" i="1"/>
  <c r="AT51" i="1"/>
  <c r="AU51" i="1"/>
  <c r="AV51" i="1"/>
  <c r="AW51" i="1"/>
  <c r="AX51" i="1"/>
  <c r="AT52" i="1"/>
  <c r="AU52" i="1"/>
  <c r="AV52" i="1"/>
  <c r="AW52" i="1"/>
  <c r="AX52" i="1"/>
  <c r="AT53" i="1"/>
  <c r="AU53" i="1"/>
  <c r="AV53" i="1"/>
  <c r="AW53" i="1"/>
  <c r="AX53" i="1"/>
  <c r="AT54" i="1"/>
  <c r="AU54" i="1"/>
  <c r="AV54" i="1"/>
  <c r="AW54" i="1"/>
  <c r="AX54" i="1"/>
  <c r="AT55" i="1"/>
  <c r="AU55" i="1"/>
  <c r="AV55" i="1"/>
  <c r="AW55" i="1"/>
  <c r="AX55" i="1"/>
  <c r="AT56" i="1"/>
  <c r="AU56" i="1"/>
  <c r="AV56" i="1"/>
  <c r="AW56" i="1"/>
  <c r="AX56" i="1"/>
  <c r="AT57" i="1"/>
  <c r="AU57" i="1"/>
  <c r="AV57" i="1"/>
  <c r="AW57" i="1"/>
  <c r="AX57" i="1"/>
  <c r="AT58" i="1"/>
  <c r="AU58" i="1"/>
  <c r="AV58" i="1"/>
  <c r="AW58" i="1"/>
  <c r="AX58" i="1"/>
  <c r="AT59" i="1"/>
  <c r="AU59" i="1"/>
  <c r="AV59" i="1"/>
  <c r="AW59" i="1"/>
  <c r="AX59" i="1"/>
  <c r="AT60" i="1"/>
  <c r="AU60" i="1"/>
  <c r="AV60" i="1"/>
  <c r="AW60" i="1"/>
  <c r="AX60" i="1"/>
  <c r="AT61" i="1"/>
  <c r="AU61" i="1"/>
  <c r="AV61" i="1"/>
  <c r="AW61" i="1"/>
  <c r="AX61" i="1"/>
  <c r="AT62" i="1"/>
  <c r="AU62" i="1"/>
  <c r="AV62" i="1"/>
  <c r="AW62" i="1"/>
  <c r="AX62" i="1"/>
  <c r="AT63" i="1"/>
  <c r="AU63" i="1"/>
  <c r="AV63" i="1"/>
  <c r="AW63" i="1"/>
  <c r="AX63" i="1"/>
  <c r="AT64" i="1"/>
  <c r="AU64" i="1"/>
  <c r="AV64" i="1"/>
  <c r="AW64" i="1"/>
  <c r="AX64" i="1"/>
  <c r="AT65" i="1"/>
  <c r="AU65" i="1"/>
  <c r="AV65" i="1"/>
  <c r="AW65" i="1"/>
  <c r="AX65" i="1"/>
  <c r="AT66" i="1"/>
  <c r="AU66" i="1"/>
  <c r="AV66" i="1"/>
  <c r="AW66" i="1"/>
  <c r="AX66" i="1"/>
  <c r="AT67" i="1"/>
  <c r="AU67" i="1"/>
  <c r="AV67" i="1"/>
  <c r="AW67" i="1"/>
  <c r="AX67" i="1"/>
  <c r="AT68" i="1"/>
  <c r="AU68" i="1"/>
  <c r="AV68" i="1"/>
  <c r="AW68" i="1"/>
  <c r="AX68" i="1"/>
  <c r="AT69" i="1"/>
  <c r="AU69" i="1"/>
  <c r="AV69" i="1"/>
  <c r="AW69" i="1"/>
  <c r="AX69" i="1"/>
  <c r="AT70" i="1"/>
  <c r="AU70" i="1"/>
  <c r="AV70" i="1"/>
  <c r="AW70" i="1"/>
  <c r="AX70" i="1"/>
  <c r="AT71" i="1"/>
  <c r="AU71" i="1"/>
  <c r="AV71" i="1"/>
  <c r="AW71" i="1"/>
  <c r="AX71" i="1"/>
  <c r="AT72" i="1"/>
  <c r="AU72" i="1"/>
  <c r="AV72" i="1"/>
  <c r="AW72" i="1"/>
  <c r="AX72" i="1"/>
  <c r="AT73" i="1"/>
  <c r="AU73" i="1"/>
  <c r="AV73" i="1"/>
  <c r="AW73" i="1"/>
  <c r="AX73" i="1"/>
  <c r="AT74" i="1"/>
  <c r="AU74" i="1"/>
  <c r="AV74" i="1"/>
  <c r="AW74" i="1"/>
  <c r="AX74" i="1"/>
  <c r="AT75" i="1"/>
  <c r="AU75" i="1"/>
  <c r="AV75" i="1"/>
  <c r="AW75" i="1"/>
  <c r="AX75" i="1"/>
  <c r="AT76" i="1"/>
  <c r="AU76" i="1"/>
  <c r="AV76" i="1"/>
  <c r="AW76" i="1"/>
  <c r="AX76" i="1"/>
  <c r="AT77" i="1"/>
  <c r="AU77" i="1"/>
  <c r="AV77" i="1"/>
  <c r="AW77" i="1"/>
  <c r="AX77" i="1"/>
  <c r="AT78" i="1"/>
  <c r="AU78" i="1"/>
  <c r="AV78" i="1"/>
  <c r="AW78" i="1"/>
  <c r="AX78" i="1"/>
  <c r="AT79" i="1"/>
  <c r="AU79" i="1"/>
  <c r="AV79" i="1"/>
  <c r="AW79" i="1"/>
  <c r="AX79" i="1"/>
  <c r="AT80" i="1"/>
  <c r="AU80" i="1"/>
  <c r="AV80" i="1"/>
  <c r="AW80" i="1"/>
  <c r="AX80" i="1"/>
  <c r="AT81" i="1"/>
  <c r="AU81" i="1"/>
  <c r="AV81" i="1"/>
  <c r="AW81" i="1"/>
  <c r="AX81" i="1"/>
  <c r="AT82" i="1"/>
  <c r="AU82" i="1"/>
  <c r="AV82" i="1"/>
  <c r="AW82" i="1"/>
  <c r="AX82" i="1"/>
  <c r="AT83" i="1"/>
  <c r="AU83" i="1"/>
  <c r="AV83" i="1"/>
  <c r="AW83" i="1"/>
  <c r="AX83" i="1"/>
  <c r="AT84" i="1"/>
  <c r="AU84" i="1"/>
  <c r="AV84" i="1"/>
  <c r="AW84" i="1"/>
  <c r="AX84" i="1"/>
  <c r="AT85" i="1"/>
  <c r="AU85" i="1"/>
  <c r="AV85" i="1"/>
  <c r="AW85" i="1"/>
  <c r="AX85" i="1"/>
  <c r="AT86" i="1"/>
  <c r="AU86" i="1"/>
  <c r="AV86" i="1"/>
  <c r="AW86" i="1"/>
  <c r="AX86" i="1"/>
  <c r="AT87" i="1"/>
  <c r="AU87" i="1"/>
  <c r="AV87" i="1"/>
  <c r="AW87" i="1"/>
  <c r="AX87" i="1"/>
  <c r="AT88" i="1"/>
  <c r="AU88" i="1"/>
  <c r="AV88" i="1"/>
  <c r="AW88" i="1"/>
  <c r="AX88" i="1"/>
  <c r="AT89" i="1"/>
  <c r="AU89" i="1"/>
  <c r="AV89" i="1"/>
  <c r="AW89" i="1"/>
  <c r="AX89" i="1"/>
  <c r="AT90" i="1"/>
  <c r="AU90" i="1"/>
  <c r="AV90" i="1"/>
  <c r="AW90" i="1"/>
  <c r="AX90" i="1"/>
  <c r="AT91" i="1"/>
  <c r="AU91" i="1"/>
  <c r="AV91" i="1"/>
  <c r="AW91" i="1"/>
  <c r="AX91" i="1"/>
  <c r="AT92" i="1"/>
  <c r="AU92" i="1"/>
  <c r="AV92" i="1"/>
  <c r="AW92" i="1"/>
  <c r="AX92" i="1"/>
  <c r="AT93" i="1"/>
  <c r="AU93" i="1"/>
  <c r="AV93" i="1"/>
  <c r="AW93" i="1"/>
  <c r="AX93" i="1"/>
  <c r="AT94" i="1"/>
  <c r="AU94" i="1"/>
  <c r="AV94" i="1"/>
  <c r="AW94" i="1"/>
  <c r="AX94" i="1"/>
  <c r="AT95" i="1"/>
  <c r="AU95" i="1"/>
  <c r="AV95" i="1"/>
  <c r="AW95" i="1"/>
  <c r="AX95" i="1"/>
  <c r="AT96" i="1"/>
  <c r="AU96" i="1"/>
  <c r="AV96" i="1"/>
  <c r="AW96" i="1"/>
  <c r="AX96" i="1"/>
  <c r="AT97" i="1"/>
  <c r="AU97" i="1"/>
  <c r="AV97" i="1"/>
  <c r="AW97" i="1"/>
  <c r="AX97" i="1"/>
  <c r="AT98" i="1"/>
  <c r="AU98" i="1"/>
  <c r="AV98" i="1"/>
  <c r="AW98" i="1"/>
  <c r="AX98" i="1"/>
  <c r="AT99" i="1"/>
  <c r="AU99" i="1"/>
  <c r="AV99" i="1"/>
  <c r="AW99" i="1"/>
  <c r="AX99" i="1"/>
  <c r="AT100" i="1"/>
  <c r="AU100" i="1"/>
  <c r="AV100" i="1"/>
  <c r="AW100" i="1"/>
  <c r="AX100" i="1"/>
  <c r="AT101" i="1"/>
  <c r="AU101" i="1"/>
  <c r="AV101" i="1"/>
  <c r="AW101" i="1"/>
  <c r="AX101" i="1"/>
  <c r="AT102" i="1"/>
  <c r="AU102" i="1"/>
  <c r="AV102" i="1"/>
  <c r="AW102" i="1"/>
  <c r="AX102" i="1"/>
  <c r="AT103" i="1"/>
  <c r="AU103" i="1"/>
  <c r="AV103" i="1"/>
  <c r="AW103" i="1"/>
  <c r="AX103" i="1"/>
  <c r="AT104" i="1"/>
  <c r="AU104" i="1"/>
  <c r="AV104" i="1"/>
  <c r="AW104" i="1"/>
  <c r="AX104" i="1"/>
  <c r="AT105" i="1"/>
  <c r="AU105" i="1"/>
  <c r="AV105" i="1"/>
  <c r="AW105" i="1"/>
  <c r="AX105" i="1"/>
  <c r="AT106" i="1"/>
  <c r="AU106" i="1"/>
  <c r="AV106" i="1"/>
  <c r="AW106" i="1"/>
  <c r="AX106" i="1"/>
  <c r="AT107" i="1"/>
  <c r="AU107" i="1"/>
  <c r="AV107" i="1"/>
  <c r="AW107" i="1"/>
  <c r="AX107" i="1"/>
  <c r="AT108" i="1"/>
  <c r="AU108" i="1"/>
  <c r="AV108" i="1"/>
  <c r="AW108" i="1"/>
  <c r="AX108" i="1"/>
  <c r="AT109" i="1"/>
  <c r="AU109" i="1"/>
  <c r="AV109" i="1"/>
  <c r="AW109" i="1"/>
  <c r="AX109" i="1"/>
  <c r="AT110" i="1"/>
  <c r="AU110" i="1"/>
  <c r="AV110" i="1"/>
  <c r="AW110" i="1"/>
  <c r="AX110" i="1"/>
  <c r="AT111" i="1"/>
  <c r="AU111" i="1"/>
  <c r="AV111" i="1"/>
  <c r="AW111" i="1"/>
  <c r="AX111" i="1"/>
  <c r="AT112" i="1"/>
  <c r="AU112" i="1"/>
  <c r="AV112" i="1"/>
  <c r="AW112" i="1"/>
  <c r="AX112" i="1"/>
  <c r="AT113" i="1"/>
  <c r="AU113" i="1"/>
  <c r="AV113" i="1"/>
  <c r="AW113" i="1"/>
  <c r="AX113" i="1"/>
  <c r="AT114" i="1"/>
  <c r="AU114" i="1"/>
  <c r="AV114" i="1"/>
  <c r="AW114" i="1"/>
  <c r="AX114" i="1"/>
  <c r="AT115" i="1"/>
  <c r="AU115" i="1"/>
  <c r="AV115" i="1"/>
  <c r="AW115" i="1"/>
  <c r="AX115" i="1"/>
  <c r="AT116" i="1"/>
  <c r="AU116" i="1"/>
  <c r="AV116" i="1"/>
  <c r="AW116" i="1"/>
  <c r="AX116" i="1"/>
  <c r="AT117" i="1"/>
  <c r="AU117" i="1"/>
  <c r="AV117" i="1"/>
  <c r="AW117" i="1"/>
  <c r="AX117" i="1"/>
  <c r="AT118" i="1"/>
  <c r="AU118" i="1"/>
  <c r="AV118" i="1"/>
  <c r="AW118" i="1"/>
  <c r="AX118" i="1"/>
  <c r="AT119" i="1"/>
  <c r="AU119" i="1"/>
  <c r="AV119" i="1"/>
  <c r="AW119" i="1"/>
  <c r="AX119" i="1"/>
  <c r="AT120" i="1"/>
  <c r="AU120" i="1"/>
  <c r="AV120" i="1"/>
  <c r="AW120" i="1"/>
  <c r="AX120" i="1"/>
  <c r="AT121" i="1"/>
  <c r="AU121" i="1"/>
  <c r="AV121" i="1"/>
  <c r="AW121" i="1"/>
  <c r="AX121" i="1"/>
  <c r="AT122" i="1"/>
  <c r="AU122" i="1"/>
  <c r="AV122" i="1"/>
  <c r="AW122" i="1"/>
  <c r="AX122" i="1"/>
  <c r="AT123" i="1"/>
  <c r="AU123" i="1"/>
  <c r="AV123" i="1"/>
  <c r="AW123" i="1"/>
  <c r="AX123" i="1"/>
  <c r="AT124" i="1"/>
  <c r="AU124" i="1"/>
  <c r="AV124" i="1"/>
  <c r="AW124" i="1"/>
  <c r="AX124" i="1"/>
  <c r="AT125" i="1"/>
  <c r="AU125" i="1"/>
  <c r="AV125" i="1"/>
  <c r="AW125" i="1"/>
  <c r="AX125" i="1"/>
  <c r="AT126" i="1"/>
  <c r="AU126" i="1"/>
  <c r="AV126" i="1"/>
  <c r="AW126" i="1"/>
  <c r="AX126" i="1"/>
  <c r="AT127" i="1"/>
  <c r="AU127" i="1"/>
  <c r="AV127" i="1"/>
  <c r="AW127" i="1"/>
  <c r="AX127" i="1"/>
  <c r="AT128" i="1"/>
  <c r="AU128" i="1"/>
  <c r="AV128" i="1"/>
  <c r="AW128" i="1"/>
  <c r="AX128" i="1"/>
  <c r="AT129" i="1"/>
  <c r="AU129" i="1"/>
  <c r="AV129" i="1"/>
  <c r="AW129" i="1"/>
  <c r="AX129" i="1"/>
  <c r="AT130" i="1"/>
  <c r="AU130" i="1"/>
  <c r="AV130" i="1"/>
  <c r="AW130" i="1"/>
  <c r="AX130" i="1"/>
  <c r="AT131" i="1"/>
  <c r="AU131" i="1"/>
  <c r="AV131" i="1"/>
  <c r="AW131" i="1"/>
  <c r="AX131" i="1"/>
  <c r="AT132" i="1"/>
  <c r="AU132" i="1"/>
  <c r="AV132" i="1"/>
  <c r="AW132" i="1"/>
  <c r="AX132" i="1"/>
  <c r="AT133" i="1"/>
  <c r="AU133" i="1"/>
  <c r="AV133" i="1"/>
  <c r="AW133" i="1"/>
  <c r="AX133" i="1"/>
  <c r="AT134" i="1"/>
  <c r="AU134" i="1"/>
  <c r="AV134" i="1"/>
  <c r="AW134" i="1"/>
  <c r="AX134" i="1"/>
  <c r="AT135" i="1"/>
  <c r="AU135" i="1"/>
  <c r="AV135" i="1"/>
  <c r="AW135" i="1"/>
  <c r="AX135" i="1"/>
  <c r="AT136" i="1"/>
  <c r="AU136" i="1"/>
  <c r="AV136" i="1"/>
  <c r="AW136" i="1"/>
  <c r="AX136" i="1"/>
  <c r="AT137" i="1"/>
  <c r="AU137" i="1"/>
  <c r="AV137" i="1"/>
  <c r="AW137" i="1"/>
  <c r="AX137" i="1"/>
  <c r="AT138" i="1"/>
  <c r="AU138" i="1"/>
  <c r="AV138" i="1"/>
  <c r="AW138" i="1"/>
  <c r="AX138" i="1"/>
  <c r="AT139" i="1"/>
  <c r="AU139" i="1"/>
  <c r="AV139" i="1"/>
  <c r="AW139" i="1"/>
  <c r="AX139" i="1"/>
  <c r="AT140" i="1"/>
  <c r="AU140" i="1"/>
  <c r="AV140" i="1"/>
  <c r="AW140" i="1"/>
  <c r="AX140" i="1"/>
  <c r="AT141" i="1"/>
  <c r="AU141" i="1"/>
  <c r="AV141" i="1"/>
  <c r="AW141" i="1"/>
  <c r="AX141" i="1"/>
  <c r="AT142" i="1"/>
  <c r="AU142" i="1"/>
  <c r="AV142" i="1"/>
  <c r="AW142" i="1"/>
  <c r="AX142" i="1"/>
  <c r="AT143" i="1"/>
  <c r="AU143" i="1"/>
  <c r="AV143" i="1"/>
  <c r="AW143" i="1"/>
  <c r="AX143" i="1"/>
  <c r="AT144" i="1"/>
  <c r="AU144" i="1"/>
  <c r="AV144" i="1"/>
  <c r="AW144" i="1"/>
  <c r="AX144" i="1"/>
  <c r="AT145" i="1"/>
  <c r="AU145" i="1"/>
  <c r="AV145" i="1"/>
  <c r="AW145" i="1"/>
  <c r="AX145" i="1"/>
  <c r="AT146" i="1"/>
  <c r="AU146" i="1"/>
  <c r="AV146" i="1"/>
  <c r="AW146" i="1"/>
  <c r="AX146" i="1"/>
  <c r="AT147" i="1"/>
  <c r="AU147" i="1"/>
  <c r="AV147" i="1"/>
  <c r="AW147" i="1"/>
  <c r="AX147" i="1"/>
  <c r="AT148" i="1"/>
  <c r="AU148" i="1"/>
  <c r="AV148" i="1"/>
  <c r="AW148" i="1"/>
  <c r="AX148" i="1"/>
  <c r="AT149" i="1"/>
  <c r="AU149" i="1"/>
  <c r="AV149" i="1"/>
  <c r="AW149" i="1"/>
  <c r="AX149" i="1"/>
  <c r="AT150" i="1"/>
  <c r="AU150" i="1"/>
  <c r="AV150" i="1"/>
  <c r="AW150" i="1"/>
  <c r="AX150" i="1"/>
  <c r="AT151" i="1"/>
  <c r="AU151" i="1"/>
  <c r="AV151" i="1"/>
  <c r="AW151" i="1"/>
  <c r="AX151" i="1"/>
  <c r="AT152" i="1"/>
  <c r="AU152" i="1"/>
  <c r="AV152" i="1"/>
  <c r="AW152" i="1"/>
  <c r="AX152" i="1"/>
  <c r="AT153" i="1"/>
  <c r="AU153" i="1"/>
  <c r="AV153" i="1"/>
  <c r="AW153" i="1"/>
  <c r="AX153" i="1"/>
  <c r="AT154" i="1"/>
  <c r="AU154" i="1"/>
  <c r="AV154" i="1"/>
  <c r="AW154" i="1"/>
  <c r="AX154" i="1"/>
  <c r="AT155" i="1"/>
  <c r="AU155" i="1"/>
  <c r="AV155" i="1"/>
  <c r="AW155" i="1"/>
  <c r="AX155" i="1"/>
  <c r="AT156" i="1"/>
  <c r="AU156" i="1"/>
  <c r="AV156" i="1"/>
  <c r="AW156" i="1"/>
  <c r="AX156" i="1"/>
  <c r="AT157" i="1"/>
  <c r="AU157" i="1"/>
  <c r="AV157" i="1"/>
  <c r="AW157" i="1"/>
  <c r="AX157" i="1"/>
  <c r="AT158" i="1"/>
  <c r="AU158" i="1"/>
  <c r="AV158" i="1"/>
  <c r="AW158" i="1"/>
  <c r="AX158" i="1"/>
  <c r="AT159" i="1"/>
  <c r="AU159" i="1"/>
  <c r="AV159" i="1"/>
  <c r="AW159" i="1"/>
  <c r="AX159" i="1"/>
  <c r="AT160" i="1"/>
  <c r="AU160" i="1"/>
  <c r="AV160" i="1"/>
  <c r="AW160" i="1"/>
  <c r="AX160" i="1"/>
  <c r="AT161" i="1"/>
  <c r="AU161" i="1"/>
  <c r="AV161" i="1"/>
  <c r="AW161" i="1"/>
  <c r="AX161" i="1"/>
  <c r="AT162" i="1"/>
  <c r="AU162" i="1"/>
  <c r="AV162" i="1"/>
  <c r="AW162" i="1"/>
  <c r="AX162" i="1"/>
  <c r="AT163" i="1"/>
  <c r="AU163" i="1"/>
  <c r="AV163" i="1"/>
  <c r="AW163" i="1"/>
  <c r="AX163" i="1"/>
  <c r="AT164" i="1"/>
  <c r="AU164" i="1"/>
  <c r="AV164" i="1"/>
  <c r="AW164" i="1"/>
  <c r="AX164" i="1"/>
  <c r="AT165" i="1"/>
  <c r="AU165" i="1"/>
  <c r="AV165" i="1"/>
  <c r="AW165" i="1"/>
  <c r="AX165" i="1"/>
  <c r="AT166" i="1"/>
  <c r="AU166" i="1"/>
  <c r="AV166" i="1"/>
  <c r="AW166" i="1"/>
  <c r="AX166" i="1"/>
  <c r="AT167" i="1"/>
  <c r="AU167" i="1"/>
  <c r="AV167" i="1"/>
  <c r="AW167" i="1"/>
  <c r="AX167" i="1"/>
  <c r="AT168" i="1"/>
  <c r="AU168" i="1"/>
  <c r="AV168" i="1"/>
  <c r="AW168" i="1"/>
  <c r="AX168" i="1"/>
  <c r="AT169" i="1"/>
  <c r="AU169" i="1"/>
  <c r="AV169" i="1"/>
  <c r="AW169" i="1"/>
  <c r="AX169" i="1"/>
  <c r="AT170" i="1"/>
  <c r="AU170" i="1"/>
  <c r="AV170" i="1"/>
  <c r="AW170" i="1"/>
  <c r="AX170" i="1"/>
  <c r="AT171" i="1"/>
  <c r="AU171" i="1"/>
  <c r="AV171" i="1"/>
  <c r="AW171" i="1"/>
  <c r="AX171" i="1"/>
  <c r="AT172" i="1"/>
  <c r="AU172" i="1"/>
  <c r="AV172" i="1"/>
  <c r="AW172" i="1"/>
  <c r="AX172" i="1"/>
  <c r="AT173" i="1"/>
  <c r="AU173" i="1"/>
  <c r="AV173" i="1"/>
  <c r="AW173" i="1"/>
  <c r="AX173" i="1"/>
  <c r="AT174" i="1"/>
  <c r="AU174" i="1"/>
  <c r="AV174" i="1"/>
  <c r="AW174" i="1"/>
  <c r="AX174" i="1"/>
  <c r="AT175" i="1"/>
  <c r="AU175" i="1"/>
  <c r="AV175" i="1"/>
  <c r="AW175" i="1"/>
  <c r="AX175" i="1"/>
  <c r="AT176" i="1"/>
  <c r="AU176" i="1"/>
  <c r="AV176" i="1"/>
  <c r="AW176" i="1"/>
  <c r="AX176" i="1"/>
  <c r="AT177" i="1"/>
  <c r="AU177" i="1"/>
  <c r="AV177" i="1"/>
  <c r="AW177" i="1"/>
  <c r="AX177" i="1"/>
  <c r="AT178" i="1"/>
  <c r="AU178" i="1"/>
  <c r="AV178" i="1"/>
  <c r="AW178" i="1"/>
  <c r="AX178" i="1"/>
  <c r="AT179" i="1"/>
  <c r="AU179" i="1"/>
  <c r="AV179" i="1"/>
  <c r="AW179" i="1"/>
  <c r="AX179" i="1"/>
  <c r="AT180" i="1"/>
  <c r="AU180" i="1"/>
  <c r="AV180" i="1"/>
  <c r="AW180" i="1"/>
  <c r="AX180" i="1"/>
  <c r="AT181" i="1"/>
  <c r="AU181" i="1"/>
  <c r="AV181" i="1"/>
  <c r="AW181" i="1"/>
  <c r="AX181" i="1"/>
  <c r="AT182" i="1"/>
  <c r="AU182" i="1"/>
  <c r="AV182" i="1"/>
  <c r="AW182" i="1"/>
  <c r="AX182" i="1"/>
  <c r="AT183" i="1"/>
  <c r="AU183" i="1"/>
  <c r="AV183" i="1"/>
  <c r="AW183" i="1"/>
  <c r="AX183" i="1"/>
  <c r="AT184" i="1"/>
  <c r="AU184" i="1"/>
  <c r="AV184" i="1"/>
  <c r="AW184" i="1"/>
  <c r="AX184" i="1"/>
  <c r="AT185" i="1"/>
  <c r="AU185" i="1"/>
  <c r="AV185" i="1"/>
  <c r="AW185" i="1"/>
  <c r="AX185" i="1"/>
  <c r="AT186" i="1"/>
  <c r="AU186" i="1"/>
  <c r="AV186" i="1"/>
  <c r="AW186" i="1"/>
  <c r="AX186" i="1"/>
  <c r="AT187" i="1"/>
  <c r="AU187" i="1"/>
  <c r="AV187" i="1"/>
  <c r="AW187" i="1"/>
  <c r="AX187" i="1"/>
  <c r="AT188" i="1"/>
  <c r="AU188" i="1"/>
  <c r="AV188" i="1"/>
  <c r="AW188" i="1"/>
  <c r="AX188" i="1"/>
  <c r="AT189" i="1"/>
  <c r="AU189" i="1"/>
  <c r="AV189" i="1"/>
  <c r="AW189" i="1"/>
  <c r="AX189" i="1"/>
  <c r="AT190" i="1"/>
  <c r="AU190" i="1"/>
  <c r="AV190" i="1"/>
  <c r="AW190" i="1"/>
  <c r="AX190" i="1"/>
  <c r="AT191" i="1"/>
  <c r="AU191" i="1"/>
  <c r="AV191" i="1"/>
  <c r="AW191" i="1"/>
  <c r="AX191" i="1"/>
  <c r="AT192" i="1"/>
  <c r="AU192" i="1"/>
  <c r="AV192" i="1"/>
  <c r="AW192" i="1"/>
  <c r="AX192" i="1"/>
  <c r="AT193" i="1"/>
  <c r="AU193" i="1"/>
  <c r="AV193" i="1"/>
  <c r="AW193" i="1"/>
  <c r="AX193" i="1"/>
  <c r="AT194" i="1"/>
  <c r="AU194" i="1"/>
  <c r="AV194" i="1"/>
  <c r="AW194" i="1"/>
  <c r="AX194" i="1"/>
  <c r="AT195" i="1"/>
  <c r="AU195" i="1"/>
  <c r="AV195" i="1"/>
  <c r="AW195" i="1"/>
  <c r="AX195" i="1"/>
  <c r="AT196" i="1"/>
  <c r="AU196" i="1"/>
  <c r="AV196" i="1"/>
  <c r="AW196" i="1"/>
  <c r="AX196" i="1"/>
  <c r="AT197" i="1"/>
  <c r="AU197" i="1"/>
  <c r="AV197" i="1"/>
  <c r="AW197" i="1"/>
  <c r="AX197" i="1"/>
  <c r="AT198" i="1"/>
  <c r="AU198" i="1"/>
  <c r="AV198" i="1"/>
  <c r="AW198" i="1"/>
  <c r="AX198" i="1"/>
  <c r="AT199" i="1"/>
  <c r="AU199" i="1"/>
  <c r="AV199" i="1"/>
  <c r="AW199" i="1"/>
  <c r="AX199" i="1"/>
  <c r="AT200" i="1"/>
  <c r="AU200" i="1"/>
  <c r="AV200" i="1"/>
  <c r="AW200" i="1"/>
  <c r="AX200" i="1"/>
  <c r="AT201" i="1"/>
  <c r="AU201" i="1"/>
  <c r="AV201" i="1"/>
  <c r="AW201" i="1"/>
  <c r="AX201" i="1"/>
  <c r="AT202" i="1"/>
  <c r="AU202" i="1"/>
  <c r="AV202" i="1"/>
  <c r="AW202" i="1"/>
  <c r="AX202" i="1"/>
  <c r="AT203" i="1"/>
  <c r="AU203" i="1"/>
  <c r="AV203" i="1"/>
  <c r="AW203" i="1"/>
  <c r="AX203" i="1"/>
  <c r="AT204" i="1"/>
  <c r="AU204" i="1"/>
  <c r="AV204" i="1"/>
  <c r="AW204" i="1"/>
  <c r="AX204" i="1"/>
  <c r="AT205" i="1"/>
  <c r="AU205" i="1"/>
  <c r="AV205" i="1"/>
  <c r="AW205" i="1"/>
  <c r="AX205" i="1"/>
  <c r="AT206" i="1"/>
  <c r="AU206" i="1"/>
  <c r="AV206" i="1"/>
  <c r="AW206" i="1"/>
  <c r="AX206" i="1"/>
  <c r="AT207" i="1"/>
  <c r="AU207" i="1"/>
  <c r="AV207" i="1"/>
  <c r="AW207" i="1"/>
  <c r="AX207" i="1"/>
  <c r="AT208" i="1"/>
  <c r="AU208" i="1"/>
  <c r="AV208" i="1"/>
  <c r="AW208" i="1"/>
  <c r="AX208" i="1"/>
  <c r="AT209" i="1"/>
  <c r="AU209" i="1"/>
  <c r="AV209" i="1"/>
  <c r="AW209" i="1"/>
  <c r="AX209" i="1"/>
  <c r="AT210" i="1"/>
  <c r="AU210" i="1"/>
  <c r="AV210" i="1"/>
  <c r="AW210" i="1"/>
  <c r="AX210" i="1"/>
  <c r="AT211" i="1"/>
  <c r="AU211" i="1"/>
  <c r="AV211" i="1"/>
  <c r="AW211" i="1"/>
  <c r="AX211" i="1"/>
  <c r="AT212" i="1"/>
  <c r="AU212" i="1"/>
  <c r="AV212" i="1"/>
  <c r="AW212" i="1"/>
  <c r="AX212" i="1"/>
  <c r="AT213" i="1"/>
  <c r="AU213" i="1"/>
  <c r="AV213" i="1"/>
  <c r="AW213" i="1"/>
  <c r="AX213" i="1"/>
  <c r="AT214" i="1"/>
  <c r="AU214" i="1"/>
  <c r="AV214" i="1"/>
  <c r="AW214" i="1"/>
  <c r="AX214" i="1"/>
  <c r="AT215" i="1"/>
  <c r="AU215" i="1"/>
  <c r="AV215" i="1"/>
  <c r="AW215" i="1"/>
  <c r="AX215" i="1"/>
  <c r="AT216" i="1"/>
  <c r="AU216" i="1"/>
  <c r="AV216" i="1"/>
  <c r="AW216" i="1"/>
  <c r="AX216" i="1"/>
  <c r="AT217" i="1"/>
  <c r="AU217" i="1"/>
  <c r="AV217" i="1"/>
  <c r="AW217" i="1"/>
  <c r="AX217" i="1"/>
  <c r="AT218" i="1"/>
  <c r="AU218" i="1"/>
  <c r="AV218" i="1"/>
  <c r="AW218" i="1"/>
  <c r="AX218" i="1"/>
  <c r="AT219" i="1"/>
  <c r="AU219" i="1"/>
  <c r="AV219" i="1"/>
  <c r="AW219" i="1"/>
  <c r="AX219" i="1"/>
  <c r="AT220" i="1"/>
  <c r="AU220" i="1"/>
  <c r="AV220" i="1"/>
  <c r="AW220" i="1"/>
  <c r="AX220" i="1"/>
  <c r="AT221" i="1"/>
  <c r="AU221" i="1"/>
  <c r="AV221" i="1"/>
  <c r="AW221" i="1"/>
  <c r="AX221" i="1"/>
  <c r="AT222" i="1"/>
  <c r="AU222" i="1"/>
  <c r="AV222" i="1"/>
  <c r="AW222" i="1"/>
  <c r="AX222" i="1"/>
  <c r="AT223" i="1"/>
  <c r="AU223" i="1"/>
  <c r="AV223" i="1"/>
  <c r="AW223" i="1"/>
  <c r="AX223" i="1"/>
  <c r="AT224" i="1"/>
  <c r="AU224" i="1"/>
  <c r="AV224" i="1"/>
  <c r="AW224" i="1"/>
  <c r="AX224" i="1"/>
  <c r="AT225" i="1"/>
  <c r="AU225" i="1"/>
  <c r="AV225" i="1"/>
  <c r="AW225" i="1"/>
  <c r="AX225" i="1"/>
  <c r="AT226" i="1"/>
  <c r="AU226" i="1"/>
  <c r="AV226" i="1"/>
  <c r="AW226" i="1"/>
  <c r="AX226" i="1"/>
  <c r="AT227" i="1"/>
  <c r="AU227" i="1"/>
  <c r="AV227" i="1"/>
  <c r="AW227" i="1"/>
  <c r="AX227" i="1"/>
  <c r="AT228" i="1"/>
  <c r="AU228" i="1"/>
  <c r="AV228" i="1"/>
  <c r="AW228" i="1"/>
  <c r="AX228" i="1"/>
  <c r="AT229" i="1"/>
  <c r="AU229" i="1"/>
  <c r="AV229" i="1"/>
  <c r="AW229" i="1"/>
  <c r="AX229" i="1"/>
  <c r="AT230" i="1"/>
  <c r="AU230" i="1"/>
  <c r="AV230" i="1"/>
  <c r="AW230" i="1"/>
  <c r="AX230" i="1"/>
  <c r="AT231" i="1"/>
  <c r="AU231" i="1"/>
  <c r="AV231" i="1"/>
  <c r="AW231" i="1"/>
  <c r="AX231" i="1"/>
  <c r="AT232" i="1"/>
  <c r="AU232" i="1"/>
  <c r="AV232" i="1"/>
  <c r="AW232" i="1"/>
  <c r="AX232" i="1"/>
  <c r="AT233" i="1"/>
  <c r="AU233" i="1"/>
  <c r="AV233" i="1"/>
  <c r="AW233" i="1"/>
  <c r="AX233" i="1"/>
  <c r="AT234" i="1"/>
  <c r="AU234" i="1"/>
  <c r="AV234" i="1"/>
  <c r="AW234" i="1"/>
  <c r="AX234" i="1"/>
  <c r="AT235" i="1"/>
  <c r="AU235" i="1"/>
  <c r="AV235" i="1"/>
  <c r="AW235" i="1"/>
  <c r="AX235" i="1"/>
  <c r="AT236" i="1"/>
  <c r="AU236" i="1"/>
  <c r="AV236" i="1"/>
  <c r="AW236" i="1"/>
  <c r="AX236" i="1"/>
  <c r="AT237" i="1"/>
  <c r="AU237" i="1"/>
  <c r="AV237" i="1"/>
  <c r="AW237" i="1"/>
  <c r="AX237" i="1"/>
  <c r="AT238" i="1"/>
  <c r="AU238" i="1"/>
  <c r="AV238" i="1"/>
  <c r="AW238" i="1"/>
  <c r="AX238" i="1"/>
  <c r="AT239" i="1"/>
  <c r="AU239" i="1"/>
  <c r="AV239" i="1"/>
  <c r="AW239" i="1"/>
  <c r="AX239" i="1"/>
  <c r="AT240" i="1"/>
  <c r="AU240" i="1"/>
  <c r="AV240" i="1"/>
  <c r="AW240" i="1"/>
  <c r="AX240" i="1"/>
  <c r="AT241" i="1"/>
  <c r="AU241" i="1"/>
  <c r="AV241" i="1"/>
  <c r="AW241" i="1"/>
  <c r="AX241" i="1"/>
  <c r="AT242" i="1"/>
  <c r="AU242" i="1"/>
  <c r="AV242" i="1"/>
  <c r="AW242" i="1"/>
  <c r="AX242" i="1"/>
  <c r="AT243" i="1"/>
  <c r="AU243" i="1"/>
  <c r="AV243" i="1"/>
  <c r="AW243" i="1"/>
  <c r="AX243" i="1"/>
  <c r="AT244" i="1"/>
  <c r="AU244" i="1"/>
  <c r="AV244" i="1"/>
  <c r="AW244" i="1"/>
  <c r="AX244" i="1"/>
  <c r="AT245" i="1"/>
  <c r="AU245" i="1"/>
  <c r="AV245" i="1"/>
  <c r="AW245" i="1"/>
  <c r="AX245" i="1"/>
  <c r="AT246" i="1"/>
  <c r="AU246" i="1"/>
  <c r="AV246" i="1"/>
  <c r="AW246" i="1"/>
  <c r="AX246" i="1"/>
  <c r="AT247" i="1"/>
  <c r="AU247" i="1"/>
  <c r="AV247" i="1"/>
  <c r="AW247" i="1"/>
  <c r="AX247" i="1"/>
  <c r="AT248" i="1"/>
  <c r="AU248" i="1"/>
  <c r="AV248" i="1"/>
  <c r="AW248" i="1"/>
  <c r="AX248" i="1"/>
  <c r="AT249" i="1"/>
  <c r="AU249" i="1"/>
  <c r="AV249" i="1"/>
  <c r="AW249" i="1"/>
  <c r="AX249" i="1"/>
  <c r="AT250" i="1"/>
  <c r="AU250" i="1"/>
  <c r="AV250" i="1"/>
  <c r="AW250" i="1"/>
  <c r="AX250" i="1"/>
  <c r="AT251" i="1"/>
  <c r="AU251" i="1"/>
  <c r="AV251" i="1"/>
  <c r="AW251" i="1"/>
  <c r="AX251" i="1"/>
  <c r="AT252" i="1"/>
  <c r="AU252" i="1"/>
  <c r="AV252" i="1"/>
  <c r="AW252" i="1"/>
  <c r="AX252" i="1"/>
  <c r="AT253" i="1"/>
  <c r="AU253" i="1"/>
  <c r="AV253" i="1"/>
  <c r="AW253" i="1"/>
  <c r="AX253" i="1"/>
  <c r="AT254" i="1"/>
  <c r="AU254" i="1"/>
  <c r="AV254" i="1"/>
  <c r="AW254" i="1"/>
  <c r="AX254" i="1"/>
  <c r="AT255" i="1"/>
  <c r="AU255" i="1"/>
  <c r="AV255" i="1"/>
  <c r="AW255" i="1"/>
  <c r="AX255" i="1"/>
  <c r="AT256" i="1"/>
  <c r="AU256" i="1"/>
  <c r="AV256" i="1"/>
  <c r="AW256" i="1"/>
  <c r="AX256" i="1"/>
  <c r="AT257" i="1"/>
  <c r="AU257" i="1"/>
  <c r="AV257" i="1"/>
  <c r="AW257" i="1"/>
  <c r="AX257" i="1"/>
  <c r="AT258" i="1"/>
  <c r="AU258" i="1"/>
  <c r="AV258" i="1"/>
  <c r="AW258" i="1"/>
  <c r="AX258" i="1"/>
  <c r="AT259" i="1"/>
  <c r="AU259" i="1"/>
  <c r="AV259" i="1"/>
  <c r="AW259" i="1"/>
  <c r="AX259" i="1"/>
  <c r="AT260" i="1"/>
  <c r="AU260" i="1"/>
  <c r="AV260" i="1"/>
  <c r="AW260" i="1"/>
  <c r="AX260" i="1"/>
  <c r="AT261" i="1"/>
  <c r="AU261" i="1"/>
  <c r="AV261" i="1"/>
  <c r="AW261" i="1"/>
  <c r="AX261" i="1"/>
  <c r="AT262" i="1"/>
  <c r="AU262" i="1"/>
  <c r="AV262" i="1"/>
  <c r="AW262" i="1"/>
  <c r="AX262" i="1"/>
  <c r="AT263" i="1"/>
  <c r="AU263" i="1"/>
  <c r="AV263" i="1"/>
  <c r="AW263" i="1"/>
  <c r="AX263" i="1"/>
  <c r="AT264" i="1"/>
  <c r="AU264" i="1"/>
  <c r="AV264" i="1"/>
  <c r="AW264" i="1"/>
  <c r="AX264" i="1"/>
  <c r="AT265" i="1"/>
  <c r="AU265" i="1"/>
  <c r="AV265" i="1"/>
  <c r="AW265" i="1"/>
  <c r="AX265" i="1"/>
  <c r="AT266" i="1"/>
  <c r="AU266" i="1"/>
  <c r="AV266" i="1"/>
  <c r="AW266" i="1"/>
  <c r="AX266" i="1"/>
  <c r="AT267" i="1"/>
  <c r="AU267" i="1"/>
  <c r="AV267" i="1"/>
  <c r="AW267" i="1"/>
  <c r="AX267" i="1"/>
  <c r="AT268" i="1"/>
  <c r="AU268" i="1"/>
  <c r="AV268" i="1"/>
  <c r="AW268" i="1"/>
  <c r="AX268" i="1"/>
  <c r="AT269" i="1"/>
  <c r="AU269" i="1"/>
  <c r="AV269" i="1"/>
  <c r="AW269" i="1"/>
  <c r="AX269" i="1"/>
  <c r="AT270" i="1"/>
  <c r="AU270" i="1"/>
  <c r="AV270" i="1"/>
  <c r="AW270" i="1"/>
  <c r="AX270" i="1"/>
  <c r="AT271" i="1"/>
  <c r="AU271" i="1"/>
  <c r="AV271" i="1"/>
  <c r="AW271" i="1"/>
  <c r="AX271" i="1"/>
  <c r="AT272" i="1"/>
  <c r="AU272" i="1"/>
  <c r="AV272" i="1"/>
  <c r="AW272" i="1"/>
  <c r="AX272" i="1"/>
  <c r="AT273" i="1"/>
  <c r="AU273" i="1"/>
  <c r="AV273" i="1"/>
  <c r="AW273" i="1"/>
  <c r="AX273" i="1"/>
  <c r="AT274" i="1"/>
  <c r="AU274" i="1"/>
  <c r="AV274" i="1"/>
  <c r="AW274" i="1"/>
  <c r="AX274" i="1"/>
  <c r="AT275" i="1"/>
  <c r="AU275" i="1"/>
  <c r="AV275" i="1"/>
  <c r="AW275" i="1"/>
  <c r="AX275" i="1"/>
  <c r="AT276" i="1"/>
  <c r="AU276" i="1"/>
  <c r="AV276" i="1"/>
  <c r="AW276" i="1"/>
  <c r="AX276" i="1"/>
  <c r="AT277" i="1"/>
  <c r="AU277" i="1"/>
  <c r="AV277" i="1"/>
  <c r="AW277" i="1"/>
  <c r="AX277" i="1"/>
  <c r="AT278" i="1"/>
  <c r="AU278" i="1"/>
  <c r="AV278" i="1"/>
  <c r="AW278" i="1"/>
  <c r="AX278" i="1"/>
  <c r="AT279" i="1"/>
  <c r="AU279" i="1"/>
  <c r="AV279" i="1"/>
  <c r="AW279" i="1"/>
  <c r="AX279" i="1"/>
  <c r="AT280" i="1"/>
  <c r="AU280" i="1"/>
  <c r="AV280" i="1"/>
  <c r="AW280" i="1"/>
  <c r="AX280" i="1"/>
  <c r="AT281" i="1"/>
  <c r="AU281" i="1"/>
  <c r="AV281" i="1"/>
  <c r="AW281" i="1"/>
  <c r="AX281" i="1"/>
  <c r="AT282" i="1"/>
  <c r="AU282" i="1"/>
  <c r="AV282" i="1"/>
  <c r="AW282" i="1"/>
  <c r="AX282" i="1"/>
  <c r="AT283" i="1"/>
  <c r="AU283" i="1"/>
  <c r="AV283" i="1"/>
  <c r="AW283" i="1"/>
  <c r="AX283" i="1"/>
  <c r="AT284" i="1"/>
  <c r="AU284" i="1"/>
  <c r="AV284" i="1"/>
  <c r="AW284" i="1"/>
  <c r="AX284" i="1"/>
  <c r="AT285" i="1"/>
  <c r="AU285" i="1"/>
  <c r="AV285" i="1"/>
  <c r="AW285" i="1"/>
  <c r="AX285" i="1"/>
  <c r="AT286" i="1"/>
  <c r="AU286" i="1"/>
  <c r="AV286" i="1"/>
  <c r="AW286" i="1"/>
  <c r="AX286" i="1"/>
  <c r="AT287" i="1"/>
  <c r="AU287" i="1"/>
  <c r="AV287" i="1"/>
  <c r="AW287" i="1"/>
  <c r="AX287" i="1"/>
  <c r="AT288" i="1"/>
  <c r="AU288" i="1"/>
  <c r="AV288" i="1"/>
  <c r="AW288" i="1"/>
  <c r="AX288" i="1"/>
  <c r="AT289" i="1"/>
  <c r="AU289" i="1"/>
  <c r="AV289" i="1"/>
  <c r="AW289" i="1"/>
  <c r="AX289" i="1"/>
  <c r="AT290" i="1"/>
  <c r="AU290" i="1"/>
  <c r="AV290" i="1"/>
  <c r="AW290" i="1"/>
  <c r="AX290" i="1"/>
  <c r="AT291" i="1"/>
  <c r="AU291" i="1"/>
  <c r="AV291" i="1"/>
  <c r="AW291" i="1"/>
  <c r="AX291" i="1"/>
  <c r="AT292" i="1"/>
  <c r="AU292" i="1"/>
  <c r="AV292" i="1"/>
  <c r="AW292" i="1"/>
  <c r="AX292" i="1"/>
  <c r="AT293" i="1"/>
  <c r="AU293" i="1"/>
  <c r="AV293" i="1"/>
  <c r="AW293" i="1"/>
  <c r="AX293" i="1"/>
  <c r="AT294" i="1"/>
  <c r="AU294" i="1"/>
  <c r="AV294" i="1"/>
  <c r="AW294" i="1"/>
  <c r="AX294" i="1"/>
  <c r="AT295" i="1"/>
  <c r="AU295" i="1"/>
  <c r="AV295" i="1"/>
  <c r="AW295" i="1"/>
  <c r="AX295" i="1"/>
  <c r="AT296" i="1"/>
  <c r="AU296" i="1"/>
  <c r="AV296" i="1"/>
  <c r="AW296" i="1"/>
  <c r="AX296" i="1"/>
  <c r="AT297" i="1"/>
  <c r="AU297" i="1"/>
  <c r="AV297" i="1"/>
  <c r="AW297" i="1"/>
  <c r="AX297" i="1"/>
  <c r="AT298" i="1"/>
  <c r="AU298" i="1"/>
  <c r="AV298" i="1"/>
  <c r="AW298" i="1"/>
  <c r="AX298" i="1"/>
  <c r="AT299" i="1"/>
  <c r="AU299" i="1"/>
  <c r="AV299" i="1"/>
  <c r="AW299" i="1"/>
  <c r="AX299" i="1"/>
  <c r="AT300" i="1"/>
  <c r="AU300" i="1"/>
  <c r="AV300" i="1"/>
  <c r="AW300" i="1"/>
  <c r="AX300" i="1"/>
  <c r="AT301" i="1"/>
  <c r="AU301" i="1"/>
  <c r="AV301" i="1"/>
  <c r="AW301" i="1"/>
  <c r="AX301" i="1"/>
  <c r="AT302" i="1"/>
  <c r="AU302" i="1"/>
  <c r="AV302" i="1"/>
  <c r="AW302" i="1"/>
  <c r="AX302" i="1"/>
  <c r="AT303" i="1"/>
  <c r="AU303" i="1"/>
  <c r="AV303" i="1"/>
  <c r="AW303" i="1"/>
  <c r="AX303" i="1"/>
  <c r="AT304" i="1"/>
  <c r="AU304" i="1"/>
  <c r="AV304" i="1"/>
  <c r="AW304" i="1"/>
  <c r="AX304" i="1"/>
  <c r="AT305" i="1"/>
  <c r="AU305" i="1"/>
  <c r="AV305" i="1"/>
  <c r="AW305" i="1"/>
  <c r="AX305" i="1"/>
  <c r="AT306" i="1"/>
  <c r="AU306" i="1"/>
  <c r="AV306" i="1"/>
  <c r="AW306" i="1"/>
  <c r="AX306" i="1"/>
  <c r="AT307" i="1"/>
  <c r="AU307" i="1"/>
  <c r="AV307" i="1"/>
  <c r="AW307" i="1"/>
  <c r="AX307" i="1"/>
  <c r="AT308" i="1"/>
  <c r="AU308" i="1"/>
  <c r="AV308" i="1"/>
  <c r="AW308" i="1"/>
  <c r="AX308" i="1"/>
  <c r="AT309" i="1"/>
  <c r="AU309" i="1"/>
  <c r="AV309" i="1"/>
  <c r="AW309" i="1"/>
  <c r="AX309" i="1"/>
  <c r="AT310" i="1"/>
  <c r="AU310" i="1"/>
  <c r="AV310" i="1"/>
  <c r="AW310" i="1"/>
  <c r="AX310" i="1"/>
  <c r="AT311" i="1"/>
  <c r="AU311" i="1"/>
  <c r="AV311" i="1"/>
  <c r="AW311" i="1"/>
  <c r="AX311" i="1"/>
  <c r="AT312" i="1"/>
  <c r="AU312" i="1"/>
  <c r="AV312" i="1"/>
  <c r="AW312" i="1"/>
  <c r="AX312" i="1"/>
  <c r="AT313" i="1"/>
  <c r="AU313" i="1"/>
  <c r="AV313" i="1"/>
  <c r="AW313" i="1"/>
  <c r="AX313" i="1"/>
  <c r="AT314" i="1"/>
  <c r="AU314" i="1"/>
  <c r="AV314" i="1"/>
  <c r="AW314" i="1"/>
  <c r="AX314" i="1"/>
  <c r="AT315" i="1"/>
  <c r="AU315" i="1"/>
  <c r="AV315" i="1"/>
  <c r="AW315" i="1"/>
  <c r="AX315" i="1"/>
  <c r="AT316" i="1"/>
  <c r="AU316" i="1"/>
  <c r="AV316" i="1"/>
  <c r="AW316" i="1"/>
  <c r="AX316" i="1"/>
  <c r="AT317" i="1"/>
  <c r="AU317" i="1"/>
  <c r="AV317" i="1"/>
  <c r="AW317" i="1"/>
  <c r="AX317" i="1"/>
  <c r="AT318" i="1"/>
  <c r="AU318" i="1"/>
  <c r="AV318" i="1"/>
  <c r="AW318" i="1"/>
  <c r="AX318" i="1"/>
  <c r="AT319" i="1"/>
  <c r="AU319" i="1"/>
  <c r="AV319" i="1"/>
  <c r="AW319" i="1"/>
  <c r="AX319" i="1"/>
  <c r="AT320" i="1"/>
  <c r="AU320" i="1"/>
  <c r="AV320" i="1"/>
  <c r="AW320" i="1"/>
  <c r="AX320" i="1"/>
  <c r="AT321" i="1"/>
  <c r="AU321" i="1"/>
  <c r="AV321" i="1"/>
  <c r="AW321" i="1"/>
  <c r="AX321" i="1"/>
  <c r="AT322" i="1"/>
  <c r="AU322" i="1"/>
  <c r="AV322" i="1"/>
  <c r="AW322" i="1"/>
  <c r="AX322" i="1"/>
  <c r="AT323" i="1"/>
  <c r="AU323" i="1"/>
  <c r="AV323" i="1"/>
  <c r="AW323" i="1"/>
  <c r="AX323" i="1"/>
  <c r="AT324" i="1"/>
  <c r="AU324" i="1"/>
  <c r="AV324" i="1"/>
  <c r="AW324" i="1"/>
  <c r="AX324" i="1"/>
  <c r="AT325" i="1"/>
  <c r="AU325" i="1"/>
  <c r="AV325" i="1"/>
  <c r="AW325" i="1"/>
  <c r="AX325" i="1"/>
  <c r="AT326" i="1"/>
  <c r="AU326" i="1"/>
  <c r="AV326" i="1"/>
  <c r="AW326" i="1"/>
  <c r="AX326" i="1"/>
  <c r="AT327" i="1"/>
  <c r="AU327" i="1"/>
  <c r="AV327" i="1"/>
  <c r="AW327" i="1"/>
  <c r="AX327" i="1"/>
  <c r="AT328" i="1"/>
  <c r="AU328" i="1"/>
  <c r="AV328" i="1"/>
  <c r="AW328" i="1"/>
  <c r="AX328" i="1"/>
  <c r="AT329" i="1"/>
  <c r="AU329" i="1"/>
  <c r="AV329" i="1"/>
  <c r="AW329" i="1"/>
  <c r="AX329" i="1"/>
  <c r="AT330" i="1"/>
  <c r="AU330" i="1"/>
  <c r="AV330" i="1"/>
  <c r="AW330" i="1"/>
  <c r="AX330" i="1"/>
  <c r="AT331" i="1"/>
  <c r="AU331" i="1"/>
  <c r="AV331" i="1"/>
  <c r="AW331" i="1"/>
  <c r="AX331" i="1"/>
  <c r="AT332" i="1"/>
  <c r="AU332" i="1"/>
  <c r="AV332" i="1"/>
  <c r="AW332" i="1"/>
  <c r="AX332" i="1"/>
  <c r="AT333" i="1"/>
  <c r="AU333" i="1"/>
  <c r="AV333" i="1"/>
  <c r="AW333" i="1"/>
  <c r="AX333" i="1"/>
  <c r="AT334" i="1"/>
  <c r="AU334" i="1"/>
  <c r="AV334" i="1"/>
  <c r="AW334" i="1"/>
  <c r="AX334" i="1"/>
  <c r="AT335" i="1"/>
  <c r="AU335" i="1"/>
  <c r="AV335" i="1"/>
  <c r="AW335" i="1"/>
  <c r="AX335" i="1"/>
  <c r="AT336" i="1"/>
  <c r="AU336" i="1"/>
  <c r="AV336" i="1"/>
  <c r="AW336" i="1"/>
  <c r="AX336" i="1"/>
  <c r="AT337" i="1"/>
  <c r="AU337" i="1"/>
  <c r="AV337" i="1"/>
  <c r="AW337" i="1"/>
  <c r="AX337" i="1"/>
  <c r="AT338" i="1"/>
  <c r="AU338" i="1"/>
  <c r="AV338" i="1"/>
  <c r="AW338" i="1"/>
  <c r="AX338" i="1"/>
  <c r="AT339" i="1"/>
  <c r="AU339" i="1"/>
  <c r="AV339" i="1"/>
  <c r="AW339" i="1"/>
  <c r="AX339" i="1"/>
  <c r="AT340" i="1"/>
  <c r="AU340" i="1"/>
  <c r="AV340" i="1"/>
  <c r="AW340" i="1"/>
  <c r="AX340" i="1"/>
  <c r="AT341" i="1"/>
  <c r="AU341" i="1"/>
  <c r="AV341" i="1"/>
  <c r="AW341" i="1"/>
  <c r="AX341" i="1"/>
  <c r="AT342" i="1"/>
  <c r="AU342" i="1"/>
  <c r="AV342" i="1"/>
  <c r="AW342" i="1"/>
  <c r="AX342" i="1"/>
  <c r="AT343" i="1"/>
  <c r="AU343" i="1"/>
  <c r="AV343" i="1"/>
  <c r="AW343" i="1"/>
  <c r="AX343" i="1"/>
  <c r="AT344" i="1"/>
  <c r="AU344" i="1"/>
  <c r="AV344" i="1"/>
  <c r="AW344" i="1"/>
  <c r="AX344" i="1"/>
  <c r="AT345" i="1"/>
  <c r="AU345" i="1"/>
  <c r="AV345" i="1"/>
  <c r="AW345" i="1"/>
  <c r="AX345" i="1"/>
  <c r="AT346" i="1"/>
  <c r="AU346" i="1"/>
  <c r="AV346" i="1"/>
  <c r="AW346" i="1"/>
  <c r="AX346" i="1"/>
  <c r="AT347" i="1"/>
  <c r="AU347" i="1"/>
  <c r="AV347" i="1"/>
  <c r="AW347" i="1"/>
  <c r="AX347" i="1"/>
  <c r="AT348" i="1"/>
  <c r="AU348" i="1"/>
  <c r="AV348" i="1"/>
  <c r="AW348" i="1"/>
  <c r="AX348" i="1"/>
  <c r="AT349" i="1"/>
  <c r="AU349" i="1"/>
  <c r="AV349" i="1"/>
  <c r="AW349" i="1"/>
  <c r="AX349" i="1"/>
  <c r="AT350" i="1"/>
  <c r="AU350" i="1"/>
  <c r="AV350" i="1"/>
  <c r="AW350" i="1"/>
  <c r="AX350" i="1"/>
  <c r="AT351" i="1"/>
  <c r="AU351" i="1"/>
  <c r="AV351" i="1"/>
  <c r="AW351" i="1"/>
  <c r="AX351" i="1"/>
  <c r="AT352" i="1"/>
  <c r="AU352" i="1"/>
  <c r="AV352" i="1"/>
  <c r="AW352" i="1"/>
  <c r="AX352" i="1"/>
  <c r="AT353" i="1"/>
  <c r="AU353" i="1"/>
  <c r="AV353" i="1"/>
  <c r="AW353" i="1"/>
  <c r="AX353" i="1"/>
  <c r="AT354" i="1"/>
  <c r="AU354" i="1"/>
  <c r="AV354" i="1"/>
  <c r="AW354" i="1"/>
  <c r="AX354" i="1"/>
  <c r="AT355" i="1"/>
  <c r="AU355" i="1"/>
  <c r="AV355" i="1"/>
  <c r="AW355" i="1"/>
  <c r="AX355" i="1"/>
  <c r="AT356" i="1"/>
  <c r="AU356" i="1"/>
  <c r="AV356" i="1"/>
  <c r="AW356" i="1"/>
  <c r="AX356" i="1"/>
  <c r="AT357" i="1"/>
  <c r="AU357" i="1"/>
  <c r="AV357" i="1"/>
  <c r="AW357" i="1"/>
  <c r="AX357" i="1"/>
  <c r="AT358" i="1"/>
  <c r="AU358" i="1"/>
  <c r="AV358" i="1"/>
  <c r="AW358" i="1"/>
  <c r="AX358" i="1"/>
  <c r="AT359" i="1"/>
  <c r="AU359" i="1"/>
  <c r="AV359" i="1"/>
  <c r="AW359" i="1"/>
  <c r="AX359" i="1"/>
  <c r="AT360" i="1"/>
  <c r="AU360" i="1"/>
  <c r="AV360" i="1"/>
  <c r="AW360" i="1"/>
  <c r="AX360" i="1"/>
  <c r="AT361" i="1"/>
  <c r="AU361" i="1"/>
  <c r="AV361" i="1"/>
  <c r="AW361" i="1"/>
  <c r="AX361" i="1"/>
  <c r="AT362" i="1"/>
  <c r="AU362" i="1"/>
  <c r="AV362" i="1"/>
  <c r="AW362" i="1"/>
  <c r="AX362" i="1"/>
  <c r="AT363" i="1"/>
  <c r="AU363" i="1"/>
  <c r="AV363" i="1"/>
  <c r="AW363" i="1"/>
  <c r="AX363" i="1"/>
  <c r="AT364" i="1"/>
  <c r="AU364" i="1"/>
  <c r="AV364" i="1"/>
  <c r="AW364" i="1"/>
  <c r="AX364" i="1"/>
  <c r="AT365" i="1"/>
  <c r="AU365" i="1"/>
  <c r="AV365" i="1"/>
  <c r="AW365" i="1"/>
  <c r="AX365" i="1"/>
  <c r="AT366" i="1"/>
  <c r="AU366" i="1"/>
  <c r="AV366" i="1"/>
  <c r="AW366" i="1"/>
  <c r="AX366" i="1"/>
  <c r="AT367" i="1"/>
  <c r="AU367" i="1"/>
  <c r="AV367" i="1"/>
  <c r="AW367" i="1"/>
  <c r="AX367" i="1"/>
  <c r="AT368" i="1"/>
  <c r="AU368" i="1"/>
  <c r="AV368" i="1"/>
  <c r="AW368" i="1"/>
  <c r="AX368" i="1"/>
  <c r="AT369" i="1"/>
  <c r="AU369" i="1"/>
  <c r="AV369" i="1"/>
  <c r="AW369" i="1"/>
  <c r="AX369" i="1"/>
  <c r="AT370" i="1"/>
  <c r="AU370" i="1"/>
  <c r="AV370" i="1"/>
  <c r="AW370" i="1"/>
  <c r="AX370" i="1"/>
  <c r="AT371" i="1"/>
  <c r="AU371" i="1"/>
  <c r="AV371" i="1"/>
  <c r="AW371" i="1"/>
  <c r="AX371" i="1"/>
  <c r="AT372" i="1"/>
  <c r="AU372" i="1"/>
  <c r="AV372" i="1"/>
  <c r="AW372" i="1"/>
  <c r="AX372" i="1"/>
  <c r="AT373" i="1"/>
  <c r="AU373" i="1"/>
  <c r="AV373" i="1"/>
  <c r="AW373" i="1"/>
  <c r="AX373" i="1"/>
  <c r="AT374" i="1"/>
  <c r="AU374" i="1"/>
  <c r="AV374" i="1"/>
  <c r="AW374" i="1"/>
  <c r="AX374" i="1"/>
  <c r="AT375" i="1"/>
  <c r="AU375" i="1"/>
  <c r="AV375" i="1"/>
  <c r="AW375" i="1"/>
  <c r="AX375" i="1"/>
  <c r="AT376" i="1"/>
  <c r="AU376" i="1"/>
  <c r="AV376" i="1"/>
  <c r="AW376" i="1"/>
  <c r="AX376" i="1"/>
  <c r="AT377" i="1"/>
  <c r="AU377" i="1"/>
  <c r="AV377" i="1"/>
  <c r="AW377" i="1"/>
  <c r="AX377" i="1"/>
  <c r="AT378" i="1"/>
  <c r="AU378" i="1"/>
  <c r="AV378" i="1"/>
  <c r="AW378" i="1"/>
  <c r="AX378" i="1"/>
  <c r="AT379" i="1"/>
  <c r="AU379" i="1"/>
  <c r="AV379" i="1"/>
  <c r="AW379" i="1"/>
  <c r="AX379" i="1"/>
  <c r="AT380" i="1"/>
  <c r="AU380" i="1"/>
  <c r="AV380" i="1"/>
  <c r="AW380" i="1"/>
  <c r="AX380" i="1"/>
  <c r="AT381" i="1"/>
  <c r="AU381" i="1"/>
  <c r="AV381" i="1"/>
  <c r="AW381" i="1"/>
  <c r="AX381" i="1"/>
  <c r="AT382" i="1"/>
  <c r="AU382" i="1"/>
  <c r="AV382" i="1"/>
  <c r="AW382" i="1"/>
  <c r="AX382" i="1"/>
  <c r="AT383" i="1"/>
  <c r="AU383" i="1"/>
  <c r="AV383" i="1"/>
  <c r="AW383" i="1"/>
  <c r="AX383" i="1"/>
  <c r="AT384" i="1"/>
  <c r="AU384" i="1"/>
  <c r="AV384" i="1"/>
  <c r="AW384" i="1"/>
  <c r="AX384" i="1"/>
  <c r="AT385" i="1"/>
  <c r="AU385" i="1"/>
  <c r="AV385" i="1"/>
  <c r="AW385" i="1"/>
  <c r="AX385" i="1"/>
  <c r="AT386" i="1"/>
  <c r="AU386" i="1"/>
  <c r="AV386" i="1"/>
  <c r="AW386" i="1"/>
  <c r="AX386" i="1"/>
  <c r="AT387" i="1"/>
  <c r="AU387" i="1"/>
  <c r="AV387" i="1"/>
  <c r="AW387" i="1"/>
  <c r="AX387" i="1"/>
  <c r="AT388" i="1"/>
  <c r="AU388" i="1"/>
  <c r="AV388" i="1"/>
  <c r="AW388" i="1"/>
  <c r="AX388" i="1"/>
  <c r="AT389" i="1"/>
  <c r="AU389" i="1"/>
  <c r="AV389" i="1"/>
  <c r="AW389" i="1"/>
  <c r="AX389" i="1"/>
  <c r="AT390" i="1"/>
  <c r="AU390" i="1"/>
  <c r="AV390" i="1"/>
  <c r="AW390" i="1"/>
  <c r="AX390" i="1"/>
  <c r="AT391" i="1"/>
  <c r="AU391" i="1"/>
  <c r="AV391" i="1"/>
  <c r="AW391" i="1"/>
  <c r="AX391" i="1"/>
  <c r="AT392" i="1"/>
  <c r="AU392" i="1"/>
  <c r="AV392" i="1"/>
  <c r="AW392" i="1"/>
  <c r="AX392" i="1"/>
  <c r="AT393" i="1"/>
  <c r="AU393" i="1"/>
  <c r="AV393" i="1"/>
  <c r="AW393" i="1"/>
  <c r="AX393" i="1"/>
  <c r="AT394" i="1"/>
  <c r="AU394" i="1"/>
  <c r="AV394" i="1"/>
  <c r="AW394" i="1"/>
  <c r="AX394" i="1"/>
  <c r="AT395" i="1"/>
  <c r="AU395" i="1"/>
  <c r="AV395" i="1"/>
  <c r="AW395" i="1"/>
  <c r="AX395" i="1"/>
  <c r="AT396" i="1"/>
  <c r="AU396" i="1"/>
  <c r="AV396" i="1"/>
  <c r="AW396" i="1"/>
  <c r="AX396" i="1"/>
  <c r="AT397" i="1"/>
  <c r="AU397" i="1"/>
  <c r="AV397" i="1"/>
  <c r="AW397" i="1"/>
  <c r="AX397" i="1"/>
  <c r="AT398" i="1"/>
  <c r="AU398" i="1"/>
  <c r="AV398" i="1"/>
  <c r="AW398" i="1"/>
  <c r="AX398" i="1"/>
  <c r="AT399" i="1"/>
  <c r="AU399" i="1"/>
  <c r="AV399" i="1"/>
  <c r="AW399" i="1"/>
  <c r="AX399" i="1"/>
  <c r="AT400" i="1"/>
  <c r="AU400" i="1"/>
  <c r="AV400" i="1"/>
  <c r="AW400" i="1"/>
  <c r="AX400" i="1"/>
  <c r="AT401" i="1"/>
  <c r="AU401" i="1"/>
  <c r="AV401" i="1"/>
  <c r="AW401" i="1"/>
  <c r="AX401" i="1"/>
  <c r="AT402" i="1"/>
  <c r="AU402" i="1"/>
  <c r="AV402" i="1"/>
  <c r="AW402" i="1"/>
  <c r="AX402" i="1"/>
  <c r="AT403" i="1"/>
  <c r="AU403" i="1"/>
  <c r="AV403" i="1"/>
  <c r="AW403" i="1"/>
  <c r="AX403" i="1"/>
  <c r="AT404" i="1"/>
  <c r="AU404" i="1"/>
  <c r="AV404" i="1"/>
  <c r="AW404" i="1"/>
  <c r="AX404" i="1"/>
  <c r="AT405" i="1"/>
  <c r="AU405" i="1"/>
  <c r="AV405" i="1"/>
  <c r="AW405" i="1"/>
  <c r="AX405" i="1"/>
  <c r="AT406" i="1"/>
  <c r="AU406" i="1"/>
  <c r="AV406" i="1"/>
  <c r="AW406" i="1"/>
  <c r="AX406" i="1"/>
  <c r="AT407" i="1"/>
  <c r="AU407" i="1"/>
  <c r="AV407" i="1"/>
  <c r="AW407" i="1"/>
  <c r="AX407" i="1"/>
  <c r="AT408" i="1"/>
  <c r="AU408" i="1"/>
  <c r="AV408" i="1"/>
  <c r="AW408" i="1"/>
  <c r="AX408" i="1"/>
  <c r="AT409" i="1"/>
  <c r="AU409" i="1"/>
  <c r="AV409" i="1"/>
  <c r="AW409" i="1"/>
  <c r="AX409" i="1"/>
  <c r="AT410" i="1"/>
  <c r="AU410" i="1"/>
  <c r="AV410" i="1"/>
  <c r="AW410" i="1"/>
  <c r="AX410" i="1"/>
  <c r="AT411" i="1"/>
  <c r="AU411" i="1"/>
  <c r="AV411" i="1"/>
  <c r="AW411" i="1"/>
  <c r="AX411" i="1"/>
  <c r="AT412" i="1"/>
  <c r="AU412" i="1"/>
  <c r="AV412" i="1"/>
  <c r="AW412" i="1"/>
  <c r="AX412" i="1"/>
  <c r="AT413" i="1"/>
  <c r="AU413" i="1"/>
  <c r="AV413" i="1"/>
  <c r="AW413" i="1"/>
  <c r="AX413" i="1"/>
  <c r="AT414" i="1"/>
  <c r="AU414" i="1"/>
  <c r="AV414" i="1"/>
  <c r="AW414" i="1"/>
  <c r="AX414" i="1"/>
  <c r="AT415" i="1"/>
  <c r="AU415" i="1"/>
  <c r="AV415" i="1"/>
  <c r="AW415" i="1"/>
  <c r="AX415" i="1"/>
  <c r="AT416" i="1"/>
  <c r="AU416" i="1"/>
  <c r="AV416" i="1"/>
  <c r="AW416" i="1"/>
  <c r="AX416" i="1"/>
  <c r="AT417" i="1"/>
  <c r="AU417" i="1"/>
  <c r="AV417" i="1"/>
  <c r="AW417" i="1"/>
  <c r="AX417" i="1"/>
  <c r="AT418" i="1"/>
  <c r="AU418" i="1"/>
  <c r="AV418" i="1"/>
  <c r="AW418" i="1"/>
  <c r="AX418" i="1"/>
  <c r="AT419" i="1"/>
  <c r="AU419" i="1"/>
  <c r="AV419" i="1"/>
  <c r="AW419" i="1"/>
  <c r="AX419" i="1"/>
  <c r="AT420" i="1"/>
  <c r="AU420" i="1"/>
  <c r="AV420" i="1"/>
  <c r="AW420" i="1"/>
  <c r="AX420" i="1"/>
  <c r="AT421" i="1"/>
  <c r="AU421" i="1"/>
  <c r="AV421" i="1"/>
  <c r="AW421" i="1"/>
  <c r="AX421" i="1"/>
  <c r="AT422" i="1"/>
  <c r="AU422" i="1"/>
  <c r="AV422" i="1"/>
  <c r="AW422" i="1"/>
  <c r="AX422" i="1"/>
  <c r="AT423" i="1"/>
  <c r="AU423" i="1"/>
  <c r="AV423" i="1"/>
  <c r="AW423" i="1"/>
  <c r="AX423" i="1"/>
  <c r="AT424" i="1"/>
  <c r="AU424" i="1"/>
  <c r="AV424" i="1"/>
  <c r="AW424" i="1"/>
  <c r="AX424" i="1"/>
  <c r="AT425" i="1"/>
  <c r="AU425" i="1"/>
  <c r="AV425" i="1"/>
  <c r="AW425" i="1"/>
  <c r="AX425" i="1"/>
  <c r="AT426" i="1"/>
  <c r="AU426" i="1"/>
  <c r="AV426" i="1"/>
  <c r="AW426" i="1"/>
  <c r="AX426" i="1"/>
  <c r="AT427" i="1"/>
  <c r="AU427" i="1"/>
  <c r="AV427" i="1"/>
  <c r="AW427" i="1"/>
  <c r="AX427" i="1"/>
  <c r="AT428" i="1"/>
  <c r="AU428" i="1"/>
  <c r="AV428" i="1"/>
  <c r="AW428" i="1"/>
  <c r="AX428" i="1"/>
  <c r="AT429" i="1"/>
  <c r="AU429" i="1"/>
  <c r="AV429" i="1"/>
  <c r="AW429" i="1"/>
  <c r="AX429" i="1"/>
  <c r="AT430" i="1"/>
  <c r="AU430" i="1"/>
  <c r="AV430" i="1"/>
  <c r="AW430" i="1"/>
  <c r="AX430" i="1"/>
  <c r="AT431" i="1"/>
  <c r="AU431" i="1"/>
  <c r="AV431" i="1"/>
  <c r="AW431" i="1"/>
  <c r="AX431" i="1"/>
  <c r="AT432" i="1"/>
  <c r="AU432" i="1"/>
  <c r="AV432" i="1"/>
  <c r="AW432" i="1"/>
  <c r="AX432" i="1"/>
  <c r="AT433" i="1"/>
  <c r="AU433" i="1"/>
  <c r="AV433" i="1"/>
  <c r="AW433" i="1"/>
  <c r="AX433" i="1"/>
  <c r="AT434" i="1"/>
  <c r="AU434" i="1"/>
  <c r="AV434" i="1"/>
  <c r="AW434" i="1"/>
  <c r="AX434" i="1"/>
  <c r="AT435" i="1"/>
  <c r="AU435" i="1"/>
  <c r="AV435" i="1"/>
  <c r="AW435" i="1"/>
  <c r="AX435" i="1"/>
  <c r="AT436" i="1"/>
  <c r="AU436" i="1"/>
  <c r="AV436" i="1"/>
  <c r="AW436" i="1"/>
  <c r="AX436" i="1"/>
  <c r="AT437" i="1"/>
  <c r="AU437" i="1"/>
  <c r="AV437" i="1"/>
  <c r="AW437" i="1"/>
  <c r="AX437" i="1"/>
  <c r="AT438" i="1"/>
  <c r="AU438" i="1"/>
  <c r="AV438" i="1"/>
  <c r="AW438" i="1"/>
  <c r="AX438" i="1"/>
  <c r="AT439" i="1"/>
  <c r="AU439" i="1"/>
  <c r="AV439" i="1"/>
  <c r="AW439" i="1"/>
  <c r="AX439" i="1"/>
  <c r="AT440" i="1"/>
  <c r="AU440" i="1"/>
  <c r="AV440" i="1"/>
  <c r="AW440" i="1"/>
  <c r="AX440" i="1"/>
  <c r="AT441" i="1"/>
  <c r="AU441" i="1"/>
  <c r="AV441" i="1"/>
  <c r="AW441" i="1"/>
  <c r="AX441" i="1"/>
  <c r="AT442" i="1"/>
  <c r="AU442" i="1"/>
  <c r="AV442" i="1"/>
  <c r="AW442" i="1"/>
  <c r="AX442" i="1"/>
  <c r="AT443" i="1"/>
  <c r="AU443" i="1"/>
  <c r="AV443" i="1"/>
  <c r="AW443" i="1"/>
  <c r="AX443" i="1"/>
  <c r="AT444" i="1"/>
  <c r="AU444" i="1"/>
  <c r="AV444" i="1"/>
  <c r="AW444" i="1"/>
  <c r="AX444" i="1"/>
  <c r="AT445" i="1"/>
  <c r="AU445" i="1"/>
  <c r="AV445" i="1"/>
  <c r="AW445" i="1"/>
  <c r="AX445" i="1"/>
  <c r="AT446" i="1"/>
  <c r="AU446" i="1"/>
  <c r="AV446" i="1"/>
  <c r="AW446" i="1"/>
  <c r="AX446" i="1"/>
  <c r="AT447" i="1"/>
  <c r="AU447" i="1"/>
  <c r="AV447" i="1"/>
  <c r="AW447" i="1"/>
  <c r="AX447" i="1"/>
  <c r="AT448" i="1"/>
  <c r="AU448" i="1"/>
  <c r="AV448" i="1"/>
  <c r="AW448" i="1"/>
  <c r="AX448" i="1"/>
  <c r="AT449" i="1"/>
  <c r="AU449" i="1"/>
  <c r="AV449" i="1"/>
  <c r="AW449" i="1"/>
  <c r="AX449" i="1"/>
  <c r="AT450" i="1"/>
  <c r="AU450" i="1"/>
  <c r="AV450" i="1"/>
  <c r="AW450" i="1"/>
  <c r="AX450" i="1"/>
  <c r="AT451" i="1"/>
  <c r="AU451" i="1"/>
  <c r="AV451" i="1"/>
  <c r="AW451" i="1"/>
  <c r="AX451" i="1"/>
  <c r="AT452" i="1"/>
  <c r="AU452" i="1"/>
  <c r="AV452" i="1"/>
  <c r="AW452" i="1"/>
  <c r="AX452" i="1"/>
  <c r="AT453" i="1"/>
  <c r="AU453" i="1"/>
  <c r="AV453" i="1"/>
  <c r="AW453" i="1"/>
  <c r="AX453" i="1"/>
  <c r="AT454" i="1"/>
  <c r="AU454" i="1"/>
  <c r="AV454" i="1"/>
  <c r="AW454" i="1"/>
  <c r="AX454" i="1"/>
  <c r="AT455" i="1"/>
  <c r="AU455" i="1"/>
  <c r="AV455" i="1"/>
  <c r="AW455" i="1"/>
  <c r="AX455" i="1"/>
  <c r="AT456" i="1"/>
  <c r="AU456" i="1"/>
  <c r="AV456" i="1"/>
  <c r="AW456" i="1"/>
  <c r="AX456" i="1"/>
  <c r="AT457" i="1"/>
  <c r="AU457" i="1"/>
  <c r="AV457" i="1"/>
  <c r="AW457" i="1"/>
  <c r="AX457" i="1"/>
  <c r="AT458" i="1"/>
  <c r="AU458" i="1"/>
  <c r="AV458" i="1"/>
  <c r="AW458" i="1"/>
  <c r="AX458" i="1"/>
  <c r="AT459" i="1"/>
  <c r="AU459" i="1"/>
  <c r="AV459" i="1"/>
  <c r="AW459" i="1"/>
  <c r="AX459" i="1"/>
  <c r="AT460" i="1"/>
  <c r="AU460" i="1"/>
  <c r="AV460" i="1"/>
  <c r="AW460" i="1"/>
  <c r="AX460" i="1"/>
  <c r="AT461" i="1"/>
  <c r="AU461" i="1"/>
  <c r="AV461" i="1"/>
  <c r="AW461" i="1"/>
  <c r="AX461" i="1"/>
  <c r="AT462" i="1"/>
  <c r="AU462" i="1"/>
  <c r="AV462" i="1"/>
  <c r="AW462" i="1"/>
  <c r="AX462" i="1"/>
  <c r="AT463" i="1"/>
  <c r="AU463" i="1"/>
  <c r="AV463" i="1"/>
  <c r="AW463" i="1"/>
  <c r="AX463" i="1"/>
  <c r="AT464" i="1"/>
  <c r="AU464" i="1"/>
  <c r="AV464" i="1"/>
  <c r="AW464" i="1"/>
  <c r="AX464" i="1"/>
  <c r="AT465" i="1"/>
  <c r="AU465" i="1"/>
  <c r="AV465" i="1"/>
  <c r="AW465" i="1"/>
  <c r="AX465" i="1"/>
  <c r="AT466" i="1"/>
  <c r="AU466" i="1"/>
  <c r="AV466" i="1"/>
  <c r="AW466" i="1"/>
  <c r="AX466" i="1"/>
  <c r="AT467" i="1"/>
  <c r="AU467" i="1"/>
  <c r="AV467" i="1"/>
  <c r="AW467" i="1"/>
  <c r="AX467" i="1"/>
  <c r="AT468" i="1"/>
  <c r="AU468" i="1"/>
  <c r="AV468" i="1"/>
  <c r="AW468" i="1"/>
  <c r="AX468" i="1"/>
  <c r="AT469" i="1"/>
  <c r="AU469" i="1"/>
  <c r="AV469" i="1"/>
  <c r="AW469" i="1"/>
  <c r="AX469" i="1"/>
  <c r="AT470" i="1"/>
  <c r="AU470" i="1"/>
  <c r="AV470" i="1"/>
  <c r="AW470" i="1"/>
  <c r="AX470" i="1"/>
  <c r="AT471" i="1"/>
  <c r="AU471" i="1"/>
  <c r="AV471" i="1"/>
  <c r="AW471" i="1"/>
  <c r="AX471" i="1"/>
  <c r="AT472" i="1"/>
  <c r="AU472" i="1"/>
  <c r="AV472" i="1"/>
  <c r="AW472" i="1"/>
  <c r="AX472" i="1"/>
  <c r="AT473" i="1"/>
  <c r="AU473" i="1"/>
  <c r="AV473" i="1"/>
  <c r="AW473" i="1"/>
  <c r="AX473" i="1"/>
  <c r="AT474" i="1"/>
  <c r="AU474" i="1"/>
  <c r="AV474" i="1"/>
  <c r="AW474" i="1"/>
  <c r="AX474" i="1"/>
  <c r="AT475" i="1"/>
  <c r="AU475" i="1"/>
  <c r="AV475" i="1"/>
  <c r="AW475" i="1"/>
  <c r="AX475" i="1"/>
  <c r="AT476" i="1"/>
  <c r="AU476" i="1"/>
  <c r="AV476" i="1"/>
  <c r="AW476" i="1"/>
  <c r="AX476" i="1"/>
  <c r="AT477" i="1"/>
  <c r="AU477" i="1"/>
  <c r="AV477" i="1"/>
  <c r="AW477" i="1"/>
  <c r="AX477" i="1"/>
  <c r="AT478" i="1"/>
  <c r="AU478" i="1"/>
  <c r="AV478" i="1"/>
  <c r="AW478" i="1"/>
  <c r="AX478" i="1"/>
  <c r="AT479" i="1"/>
  <c r="AU479" i="1"/>
  <c r="AV479" i="1"/>
  <c r="AW479" i="1"/>
  <c r="AX479" i="1"/>
  <c r="AT480" i="1"/>
  <c r="AU480" i="1"/>
  <c r="AV480" i="1"/>
  <c r="AW480" i="1"/>
  <c r="AX480" i="1"/>
  <c r="AT481" i="1"/>
  <c r="AU481" i="1"/>
  <c r="AV481" i="1"/>
  <c r="AW481" i="1"/>
  <c r="AX481" i="1"/>
  <c r="AT482" i="1"/>
  <c r="AU482" i="1"/>
  <c r="AV482" i="1"/>
  <c r="AW482" i="1"/>
  <c r="AX482" i="1"/>
  <c r="AT483" i="1"/>
  <c r="AU483" i="1"/>
  <c r="AV483" i="1"/>
  <c r="AW483" i="1"/>
  <c r="AX483" i="1"/>
  <c r="AT484" i="1"/>
  <c r="AU484" i="1"/>
  <c r="AV484" i="1"/>
  <c r="AW484" i="1"/>
  <c r="AX484" i="1"/>
  <c r="AT485" i="1"/>
  <c r="AU485" i="1"/>
  <c r="AV485" i="1"/>
  <c r="AW485" i="1"/>
  <c r="AX485" i="1"/>
  <c r="AT486" i="1"/>
  <c r="AU486" i="1"/>
  <c r="AV486" i="1"/>
  <c r="AW486" i="1"/>
  <c r="AX486" i="1"/>
  <c r="AT487" i="1"/>
  <c r="AU487" i="1"/>
  <c r="AV487" i="1"/>
  <c r="AW487" i="1"/>
  <c r="AX487" i="1"/>
  <c r="AT488" i="1"/>
  <c r="AU488" i="1"/>
  <c r="AV488" i="1"/>
  <c r="AW488" i="1"/>
  <c r="AX488" i="1"/>
  <c r="AT489" i="1"/>
  <c r="AU489" i="1"/>
  <c r="AV489" i="1"/>
  <c r="AW489" i="1"/>
  <c r="AX489" i="1"/>
  <c r="AT490" i="1"/>
  <c r="AU490" i="1"/>
  <c r="AV490" i="1"/>
  <c r="AW490" i="1"/>
  <c r="AX490" i="1"/>
  <c r="AT491" i="1"/>
  <c r="AU491" i="1"/>
  <c r="AV491" i="1"/>
  <c r="AW491" i="1"/>
  <c r="AX491" i="1"/>
  <c r="AT492" i="1"/>
  <c r="AU492" i="1"/>
  <c r="AV492" i="1"/>
  <c r="AW492" i="1"/>
  <c r="AX492" i="1"/>
  <c r="AT493" i="1"/>
  <c r="AU493" i="1"/>
  <c r="AV493" i="1"/>
  <c r="AW493" i="1"/>
  <c r="AX493" i="1"/>
  <c r="AT494" i="1"/>
  <c r="AU494" i="1"/>
  <c r="AV494" i="1"/>
  <c r="AW494" i="1"/>
  <c r="AX494" i="1"/>
  <c r="AT495" i="1"/>
  <c r="AU495" i="1"/>
  <c r="AV495" i="1"/>
  <c r="AW495" i="1"/>
  <c r="AX495" i="1"/>
  <c r="AT496" i="1"/>
  <c r="AU496" i="1"/>
  <c r="AV496" i="1"/>
  <c r="AW496" i="1"/>
  <c r="AX496" i="1"/>
  <c r="AT497" i="1"/>
  <c r="AU497" i="1"/>
  <c r="AV497" i="1"/>
  <c r="AW497" i="1"/>
  <c r="AX497" i="1"/>
  <c r="AT498" i="1"/>
  <c r="AU498" i="1"/>
  <c r="AV498" i="1"/>
  <c r="AW498" i="1"/>
  <c r="AX498" i="1"/>
  <c r="AT499" i="1"/>
  <c r="AU499" i="1"/>
  <c r="AV499" i="1"/>
  <c r="AW499" i="1"/>
  <c r="AX499" i="1"/>
  <c r="AT500" i="1"/>
  <c r="AU500" i="1"/>
  <c r="AV500" i="1"/>
  <c r="AW500" i="1"/>
  <c r="AX500" i="1"/>
  <c r="AT501" i="1"/>
  <c r="AU501" i="1"/>
  <c r="AV501" i="1"/>
  <c r="AW501" i="1"/>
  <c r="AX501" i="1"/>
  <c r="AT502" i="1"/>
  <c r="AU502" i="1"/>
  <c r="AV502" i="1"/>
  <c r="AW502" i="1"/>
  <c r="AX502" i="1"/>
  <c r="AT503" i="1"/>
  <c r="AU503" i="1"/>
  <c r="AV503" i="1"/>
  <c r="AW503" i="1"/>
  <c r="AX503" i="1"/>
  <c r="AT504" i="1"/>
  <c r="AU504" i="1"/>
  <c r="AV504" i="1"/>
  <c r="AW504" i="1"/>
  <c r="AX504" i="1"/>
  <c r="AT505" i="1"/>
  <c r="AU505" i="1"/>
  <c r="AV505" i="1"/>
  <c r="AW505" i="1"/>
  <c r="AX505" i="1"/>
  <c r="AT506" i="1"/>
  <c r="AU506" i="1"/>
  <c r="AV506" i="1"/>
  <c r="AW506" i="1"/>
  <c r="AX506" i="1"/>
  <c r="AT507" i="1"/>
  <c r="AU507" i="1"/>
  <c r="AV507" i="1"/>
  <c r="AW507" i="1"/>
  <c r="AX507" i="1"/>
  <c r="AT508" i="1"/>
  <c r="AU508" i="1"/>
  <c r="AV508" i="1"/>
  <c r="AW508" i="1"/>
  <c r="AX508" i="1"/>
  <c r="AT509" i="1"/>
  <c r="AU509" i="1"/>
  <c r="AV509" i="1"/>
  <c r="AW509" i="1"/>
  <c r="AX509" i="1"/>
  <c r="AT510" i="1"/>
  <c r="AU510" i="1"/>
  <c r="AV510" i="1"/>
  <c r="AW510" i="1"/>
  <c r="AX510" i="1"/>
  <c r="AT511" i="1"/>
  <c r="AU511" i="1"/>
  <c r="AV511" i="1"/>
  <c r="AW511" i="1"/>
  <c r="AX511" i="1"/>
  <c r="AT512" i="1"/>
  <c r="AU512" i="1"/>
  <c r="AV512" i="1"/>
  <c r="AW512" i="1"/>
  <c r="AX512" i="1"/>
  <c r="AT513" i="1"/>
  <c r="AU513" i="1"/>
  <c r="AV513" i="1"/>
  <c r="AW513" i="1"/>
  <c r="AX513" i="1"/>
  <c r="AT514" i="1"/>
  <c r="AU514" i="1"/>
  <c r="AV514" i="1"/>
  <c r="AW514" i="1"/>
  <c r="AX514" i="1"/>
  <c r="AT515" i="1"/>
  <c r="AU515" i="1"/>
  <c r="AV515" i="1"/>
  <c r="AW515" i="1"/>
  <c r="AX515" i="1"/>
  <c r="AT516" i="1"/>
  <c r="AU516" i="1"/>
  <c r="AV516" i="1"/>
  <c r="AW516" i="1"/>
  <c r="AX516" i="1"/>
  <c r="AT517" i="1"/>
  <c r="AU517" i="1"/>
  <c r="AV517" i="1"/>
  <c r="AW517" i="1"/>
  <c r="AX517" i="1"/>
  <c r="AT518" i="1"/>
  <c r="AU518" i="1"/>
  <c r="AV518" i="1"/>
  <c r="AW518" i="1"/>
  <c r="AX518" i="1"/>
  <c r="AT519" i="1"/>
  <c r="AU519" i="1"/>
  <c r="AV519" i="1"/>
  <c r="AW519" i="1"/>
  <c r="AX519" i="1"/>
  <c r="AT520" i="1"/>
  <c r="AU520" i="1"/>
  <c r="AV520" i="1"/>
  <c r="AW520" i="1"/>
  <c r="AX520" i="1"/>
  <c r="AT521" i="1"/>
  <c r="AU521" i="1"/>
  <c r="AV521" i="1"/>
  <c r="AW521" i="1"/>
  <c r="AX521" i="1"/>
  <c r="AT522" i="1"/>
  <c r="AU522" i="1"/>
  <c r="AV522" i="1"/>
  <c r="AW522" i="1"/>
  <c r="AX522" i="1"/>
  <c r="AT523" i="1"/>
  <c r="AU523" i="1"/>
  <c r="AV523" i="1"/>
  <c r="AW523" i="1"/>
  <c r="AX523" i="1"/>
  <c r="AT524" i="1"/>
  <c r="AU524" i="1"/>
  <c r="AV524" i="1"/>
  <c r="AW524" i="1"/>
  <c r="AX524" i="1"/>
  <c r="AT525" i="1"/>
  <c r="AU525" i="1"/>
  <c r="AV525" i="1"/>
  <c r="AW525" i="1"/>
  <c r="AX525" i="1"/>
  <c r="AT526" i="1"/>
  <c r="AU526" i="1"/>
  <c r="AV526" i="1"/>
  <c r="AW526" i="1"/>
  <c r="AX526" i="1"/>
  <c r="AT527" i="1"/>
  <c r="AU527" i="1"/>
  <c r="AV527" i="1"/>
  <c r="AW527" i="1"/>
  <c r="AX527" i="1"/>
  <c r="AT528" i="1"/>
  <c r="AU528" i="1"/>
  <c r="AV528" i="1"/>
  <c r="AW528" i="1"/>
  <c r="AX528" i="1"/>
  <c r="AT529" i="1"/>
  <c r="AU529" i="1"/>
  <c r="AV529" i="1"/>
  <c r="AW529" i="1"/>
  <c r="AX529" i="1"/>
  <c r="AT530" i="1"/>
  <c r="AU530" i="1"/>
  <c r="AV530" i="1"/>
  <c r="AW530" i="1"/>
  <c r="AX530" i="1"/>
  <c r="AT531" i="1"/>
  <c r="AU531" i="1"/>
  <c r="AV531" i="1"/>
  <c r="AW531" i="1"/>
  <c r="AX531" i="1"/>
  <c r="AT532" i="1"/>
  <c r="AU532" i="1"/>
  <c r="AV532" i="1"/>
  <c r="AW532" i="1"/>
  <c r="AX532" i="1"/>
  <c r="AT533" i="1"/>
  <c r="AU533" i="1"/>
  <c r="AV533" i="1"/>
  <c r="AW533" i="1"/>
  <c r="AX533" i="1"/>
  <c r="AT534" i="1"/>
  <c r="AU534" i="1"/>
  <c r="AV534" i="1"/>
  <c r="AW534" i="1"/>
  <c r="AX534" i="1"/>
  <c r="AT535" i="1"/>
  <c r="AU535" i="1"/>
  <c r="AV535" i="1"/>
  <c r="AW535" i="1"/>
  <c r="AX535" i="1"/>
  <c r="AT536" i="1"/>
  <c r="AU536" i="1"/>
  <c r="AV536" i="1"/>
  <c r="AW536" i="1"/>
  <c r="AX536" i="1"/>
  <c r="AT537" i="1"/>
  <c r="AU537" i="1"/>
  <c r="AV537" i="1"/>
  <c r="AW537" i="1"/>
  <c r="AX537" i="1"/>
  <c r="AT538" i="1"/>
  <c r="AU538" i="1"/>
  <c r="AV538" i="1"/>
  <c r="AW538" i="1"/>
  <c r="AX538" i="1"/>
  <c r="AT539" i="1"/>
  <c r="AU539" i="1"/>
  <c r="AV539" i="1"/>
  <c r="AW539" i="1"/>
  <c r="AX539" i="1"/>
  <c r="AT540" i="1"/>
  <c r="AU540" i="1"/>
  <c r="AV540" i="1"/>
  <c r="AW540" i="1"/>
  <c r="AX540" i="1"/>
  <c r="AT541" i="1"/>
  <c r="AU541" i="1"/>
  <c r="AV541" i="1"/>
  <c r="AW541" i="1"/>
  <c r="AX541" i="1"/>
  <c r="AT542" i="1"/>
  <c r="AU542" i="1"/>
  <c r="AV542" i="1"/>
  <c r="AW542" i="1"/>
  <c r="AX542" i="1"/>
  <c r="AT543" i="1"/>
  <c r="AU543" i="1"/>
  <c r="AV543" i="1"/>
  <c r="AW543" i="1"/>
  <c r="AX543" i="1"/>
  <c r="AT544" i="1"/>
  <c r="AU544" i="1"/>
  <c r="AV544" i="1"/>
  <c r="AW544" i="1"/>
  <c r="AX544" i="1"/>
  <c r="AT545" i="1"/>
  <c r="AU545" i="1"/>
  <c r="AV545" i="1"/>
  <c r="AW545" i="1"/>
  <c r="AX545" i="1"/>
  <c r="AT546" i="1"/>
  <c r="AU546" i="1"/>
  <c r="AV546" i="1"/>
  <c r="AW546" i="1"/>
  <c r="AX546" i="1"/>
  <c r="AT547" i="1"/>
  <c r="AU547" i="1"/>
  <c r="AV547" i="1"/>
  <c r="AW547" i="1"/>
  <c r="AX547" i="1"/>
  <c r="AT548" i="1"/>
  <c r="AU548" i="1"/>
  <c r="AV548" i="1"/>
  <c r="AW548" i="1"/>
  <c r="AX548" i="1"/>
  <c r="AT549" i="1"/>
  <c r="AU549" i="1"/>
  <c r="AV549" i="1"/>
  <c r="AW549" i="1"/>
  <c r="AX549" i="1"/>
  <c r="AT550" i="1"/>
  <c r="AU550" i="1"/>
  <c r="AV550" i="1"/>
  <c r="AW550" i="1"/>
  <c r="AX550" i="1"/>
  <c r="AT551" i="1"/>
  <c r="AU551" i="1"/>
  <c r="AV551" i="1"/>
  <c r="AW551" i="1"/>
  <c r="AX551" i="1"/>
  <c r="AT552" i="1"/>
  <c r="AU552" i="1"/>
  <c r="AV552" i="1"/>
  <c r="AW552" i="1"/>
  <c r="AX552" i="1"/>
  <c r="AT553" i="1"/>
  <c r="AU553" i="1"/>
  <c r="AV553" i="1"/>
  <c r="AW553" i="1"/>
  <c r="AX553" i="1"/>
  <c r="AT554" i="1"/>
  <c r="AU554" i="1"/>
  <c r="AV554" i="1"/>
  <c r="AW554" i="1"/>
  <c r="AX554" i="1"/>
  <c r="AT555" i="1"/>
  <c r="AU555" i="1"/>
  <c r="AV555" i="1"/>
  <c r="AW555" i="1"/>
  <c r="AX555" i="1"/>
  <c r="AT556" i="1"/>
  <c r="AU556" i="1"/>
  <c r="AV556" i="1"/>
  <c r="AW556" i="1"/>
  <c r="AX556" i="1"/>
  <c r="AT557" i="1"/>
  <c r="AU557" i="1"/>
  <c r="AV557" i="1"/>
  <c r="AW557" i="1"/>
  <c r="AX557" i="1"/>
  <c r="AT558" i="1"/>
  <c r="AU558" i="1"/>
  <c r="AV558" i="1"/>
  <c r="AW558" i="1"/>
  <c r="AX558" i="1"/>
  <c r="AT559" i="1"/>
  <c r="AU559" i="1"/>
  <c r="AV559" i="1"/>
  <c r="AW559" i="1"/>
  <c r="AX559" i="1"/>
  <c r="AT560" i="1"/>
  <c r="AU560" i="1"/>
  <c r="AV560" i="1"/>
  <c r="AW560" i="1"/>
  <c r="AX560" i="1"/>
  <c r="AT561" i="1"/>
  <c r="AU561" i="1"/>
  <c r="AV561" i="1"/>
  <c r="AW561" i="1"/>
  <c r="AX561" i="1"/>
  <c r="AT562" i="1"/>
  <c r="AU562" i="1"/>
  <c r="AV562" i="1"/>
  <c r="AW562" i="1"/>
  <c r="AX562" i="1"/>
  <c r="AT563" i="1"/>
  <c r="AU563" i="1"/>
  <c r="AV563" i="1"/>
  <c r="AW563" i="1"/>
  <c r="AX563" i="1"/>
  <c r="AT564" i="1"/>
  <c r="AU564" i="1"/>
  <c r="AV564" i="1"/>
  <c r="AW564" i="1"/>
  <c r="AX564" i="1"/>
  <c r="AT565" i="1"/>
  <c r="AU565" i="1"/>
  <c r="AV565" i="1"/>
  <c r="AW565" i="1"/>
  <c r="AX565" i="1"/>
  <c r="AT566" i="1"/>
  <c r="AU566" i="1"/>
  <c r="AV566" i="1"/>
  <c r="AW566" i="1"/>
  <c r="AX566" i="1"/>
  <c r="AT567" i="1"/>
  <c r="AU567" i="1"/>
  <c r="AV567" i="1"/>
  <c r="AW567" i="1"/>
  <c r="AX567" i="1"/>
  <c r="AT568" i="1"/>
  <c r="AU568" i="1"/>
  <c r="AV568" i="1"/>
  <c r="AW568" i="1"/>
  <c r="AX568" i="1"/>
  <c r="AT569" i="1"/>
  <c r="AU569" i="1"/>
  <c r="AV569" i="1"/>
  <c r="AW569" i="1"/>
  <c r="AX569" i="1"/>
  <c r="AT570" i="1"/>
  <c r="AU570" i="1"/>
  <c r="AV570" i="1"/>
  <c r="AW570" i="1"/>
  <c r="AX570" i="1"/>
  <c r="AT571" i="1"/>
  <c r="AU571" i="1"/>
  <c r="AV571" i="1"/>
  <c r="AW571" i="1"/>
  <c r="AX571" i="1"/>
  <c r="AT572" i="1"/>
  <c r="AU572" i="1"/>
  <c r="AV572" i="1"/>
  <c r="AW572" i="1"/>
  <c r="AX572" i="1"/>
  <c r="AT573" i="1"/>
  <c r="AU573" i="1"/>
  <c r="AV573" i="1"/>
  <c r="AW573" i="1"/>
  <c r="AX573" i="1"/>
  <c r="AT574" i="1"/>
  <c r="AU574" i="1"/>
  <c r="AV574" i="1"/>
  <c r="AW574" i="1"/>
  <c r="AX574" i="1"/>
  <c r="AT575" i="1"/>
  <c r="AU575" i="1"/>
  <c r="AV575" i="1"/>
  <c r="AW575" i="1"/>
  <c r="AX575" i="1"/>
  <c r="AT576" i="1"/>
  <c r="AU576" i="1"/>
  <c r="AV576" i="1"/>
  <c r="AW576" i="1"/>
  <c r="AX576" i="1"/>
  <c r="AT577" i="1"/>
  <c r="AU577" i="1"/>
  <c r="AV577" i="1"/>
  <c r="AW577" i="1"/>
  <c r="AX577" i="1"/>
  <c r="AT578" i="1"/>
  <c r="AU578" i="1"/>
  <c r="AV578" i="1"/>
  <c r="AW578" i="1"/>
  <c r="AX578" i="1"/>
  <c r="AT579" i="1"/>
  <c r="AU579" i="1"/>
  <c r="AV579" i="1"/>
  <c r="AW579" i="1"/>
  <c r="AX579" i="1"/>
  <c r="AT580" i="1"/>
  <c r="AU580" i="1"/>
  <c r="AV580" i="1"/>
  <c r="AW580" i="1"/>
  <c r="AX580" i="1"/>
  <c r="AT581" i="1"/>
  <c r="AU581" i="1"/>
  <c r="AV581" i="1"/>
  <c r="AW581" i="1"/>
  <c r="AX581" i="1"/>
  <c r="AT582" i="1"/>
  <c r="AU582" i="1"/>
  <c r="AV582" i="1"/>
  <c r="AW582" i="1"/>
  <c r="AX582" i="1"/>
  <c r="AT583" i="1"/>
  <c r="AU583" i="1"/>
  <c r="AV583" i="1"/>
  <c r="AW583" i="1"/>
  <c r="AX583" i="1"/>
  <c r="AT584" i="1"/>
  <c r="AU584" i="1"/>
  <c r="AV584" i="1"/>
  <c r="AW584" i="1"/>
  <c r="AX584" i="1"/>
  <c r="AT585" i="1"/>
  <c r="AU585" i="1"/>
  <c r="AV585" i="1"/>
  <c r="AW585" i="1"/>
  <c r="AX585" i="1"/>
  <c r="AT586" i="1"/>
  <c r="AU586" i="1"/>
  <c r="AV586" i="1"/>
  <c r="AW586" i="1"/>
  <c r="AX586" i="1"/>
  <c r="AT587" i="1"/>
  <c r="AU587" i="1"/>
  <c r="AV587" i="1"/>
  <c r="AW587" i="1"/>
  <c r="AX587" i="1"/>
  <c r="AT588" i="1"/>
  <c r="AU588" i="1"/>
  <c r="AV588" i="1"/>
  <c r="AW588" i="1"/>
  <c r="AX588" i="1"/>
  <c r="AT589" i="1"/>
  <c r="AU589" i="1"/>
  <c r="AV589" i="1"/>
  <c r="AW589" i="1"/>
  <c r="AX589" i="1"/>
  <c r="AT590" i="1"/>
  <c r="AU590" i="1"/>
  <c r="AV590" i="1"/>
  <c r="AW590" i="1"/>
  <c r="AX590" i="1"/>
  <c r="AT591" i="1"/>
  <c r="AU591" i="1"/>
  <c r="AV591" i="1"/>
  <c r="AW591" i="1"/>
  <c r="AX591" i="1"/>
  <c r="AT592" i="1"/>
  <c r="AU592" i="1"/>
  <c r="AV592" i="1"/>
  <c r="AW592" i="1"/>
  <c r="AX592" i="1"/>
  <c r="AT593" i="1"/>
  <c r="AU593" i="1"/>
  <c r="AV593" i="1"/>
  <c r="AW593" i="1"/>
  <c r="AX593" i="1"/>
  <c r="AT594" i="1"/>
  <c r="AU594" i="1"/>
  <c r="AV594" i="1"/>
  <c r="AW594" i="1"/>
  <c r="AX594" i="1"/>
  <c r="AT595" i="1"/>
  <c r="AU595" i="1"/>
  <c r="AV595" i="1"/>
  <c r="AW595" i="1"/>
  <c r="AX595" i="1"/>
  <c r="AT596" i="1"/>
  <c r="AU596" i="1"/>
  <c r="AV596" i="1"/>
  <c r="AW596" i="1"/>
  <c r="AX596" i="1"/>
  <c r="AT597" i="1"/>
  <c r="AU597" i="1"/>
  <c r="AV597" i="1"/>
  <c r="AW597" i="1"/>
  <c r="AX597" i="1"/>
  <c r="AT598" i="1"/>
  <c r="AU598" i="1"/>
  <c r="AV598" i="1"/>
  <c r="AW598" i="1"/>
  <c r="AX598" i="1"/>
  <c r="AT599" i="1"/>
  <c r="AU599" i="1"/>
  <c r="AV599" i="1"/>
  <c r="AW599" i="1"/>
  <c r="AX599" i="1"/>
  <c r="AT600" i="1"/>
  <c r="AU600" i="1"/>
  <c r="AV600" i="1"/>
  <c r="AW600" i="1"/>
  <c r="AX600" i="1"/>
  <c r="AT601" i="1"/>
  <c r="AU601" i="1"/>
  <c r="AV601" i="1"/>
  <c r="AW601" i="1"/>
  <c r="AX601" i="1"/>
  <c r="AT602" i="1"/>
  <c r="AU602" i="1"/>
  <c r="AV602" i="1"/>
  <c r="AW602" i="1"/>
  <c r="AX602" i="1"/>
  <c r="AT603" i="1"/>
  <c r="AU603" i="1"/>
  <c r="AV603" i="1"/>
  <c r="AW603" i="1"/>
  <c r="AX603" i="1"/>
  <c r="AT604" i="1"/>
  <c r="AU604" i="1"/>
  <c r="AV604" i="1"/>
  <c r="AW604" i="1"/>
  <c r="AX604" i="1"/>
  <c r="AT605" i="1"/>
  <c r="AU605" i="1"/>
  <c r="AV605" i="1"/>
  <c r="AW605" i="1"/>
  <c r="AX605" i="1"/>
  <c r="AT606" i="1"/>
  <c r="AU606" i="1"/>
  <c r="AV606" i="1"/>
  <c r="AW606" i="1"/>
  <c r="AX606" i="1"/>
  <c r="AT607" i="1"/>
  <c r="AU607" i="1"/>
  <c r="AV607" i="1"/>
  <c r="AW607" i="1"/>
  <c r="AX607" i="1"/>
  <c r="AT608" i="1"/>
  <c r="AU608" i="1"/>
  <c r="AV608" i="1"/>
  <c r="AW608" i="1"/>
  <c r="AX608" i="1"/>
  <c r="AT609" i="1"/>
  <c r="AU609" i="1"/>
  <c r="AV609" i="1"/>
  <c r="AW609" i="1"/>
  <c r="AX609" i="1"/>
  <c r="AT610" i="1"/>
  <c r="AU610" i="1"/>
  <c r="AV610" i="1"/>
  <c r="AW610" i="1"/>
  <c r="AX610" i="1"/>
  <c r="AT611" i="1"/>
  <c r="AU611" i="1"/>
  <c r="AV611" i="1"/>
  <c r="AW611" i="1"/>
  <c r="AX611" i="1"/>
  <c r="AT612" i="1"/>
  <c r="AU612" i="1"/>
  <c r="AV612" i="1"/>
  <c r="AW612" i="1"/>
  <c r="AX612" i="1"/>
  <c r="AT613" i="1"/>
  <c r="AU613" i="1"/>
  <c r="AV613" i="1"/>
  <c r="AW613" i="1"/>
  <c r="AX613" i="1"/>
  <c r="AT614" i="1"/>
  <c r="AU614" i="1"/>
  <c r="AV614" i="1"/>
  <c r="AW614" i="1"/>
  <c r="AX614" i="1"/>
  <c r="AT615" i="1"/>
  <c r="AU615" i="1"/>
  <c r="AV615" i="1"/>
  <c r="AW615" i="1"/>
  <c r="AX615" i="1"/>
  <c r="AT616" i="1"/>
  <c r="AU616" i="1"/>
  <c r="AV616" i="1"/>
  <c r="AW616" i="1"/>
  <c r="AX616" i="1"/>
  <c r="AT617" i="1"/>
  <c r="AU617" i="1"/>
  <c r="AV617" i="1"/>
  <c r="AW617" i="1"/>
  <c r="AX617" i="1"/>
  <c r="AT618" i="1"/>
  <c r="AU618" i="1"/>
  <c r="AV618" i="1"/>
  <c r="AW618" i="1"/>
  <c r="AX618" i="1"/>
  <c r="AT619" i="1"/>
  <c r="AU619" i="1"/>
  <c r="AV619" i="1"/>
  <c r="AW619" i="1"/>
  <c r="AX619" i="1"/>
  <c r="AT620" i="1"/>
  <c r="AU620" i="1"/>
  <c r="AV620" i="1"/>
  <c r="AW620" i="1"/>
  <c r="AX620" i="1"/>
  <c r="AT621" i="1"/>
  <c r="AU621" i="1"/>
  <c r="AV621" i="1"/>
  <c r="AW621" i="1"/>
  <c r="AX621" i="1"/>
  <c r="AT622" i="1"/>
  <c r="AU622" i="1"/>
  <c r="AV622" i="1"/>
  <c r="AW622" i="1"/>
  <c r="AX622" i="1"/>
  <c r="AT623" i="1"/>
  <c r="AU623" i="1"/>
  <c r="AV623" i="1"/>
  <c r="AW623" i="1"/>
  <c r="AX623" i="1"/>
  <c r="AT624" i="1"/>
  <c r="AU624" i="1"/>
  <c r="AV624" i="1"/>
  <c r="AW624" i="1"/>
  <c r="AX624" i="1"/>
  <c r="AT625" i="1"/>
  <c r="AU625" i="1"/>
  <c r="AV625" i="1"/>
  <c r="AW625" i="1"/>
  <c r="AX625" i="1"/>
  <c r="AT626" i="1"/>
  <c r="AU626" i="1"/>
  <c r="AV626" i="1"/>
  <c r="AW626" i="1"/>
  <c r="AX626" i="1"/>
  <c r="AT627" i="1"/>
  <c r="AU627" i="1"/>
  <c r="AV627" i="1"/>
  <c r="AW627" i="1"/>
  <c r="AX627" i="1"/>
  <c r="AT628" i="1"/>
  <c r="AU628" i="1"/>
  <c r="AV628" i="1"/>
  <c r="AW628" i="1"/>
  <c r="AX628" i="1"/>
  <c r="AT629" i="1"/>
  <c r="AU629" i="1"/>
  <c r="AV629" i="1"/>
  <c r="AW629" i="1"/>
  <c r="AX629" i="1"/>
  <c r="AT630" i="1"/>
  <c r="AU630" i="1"/>
  <c r="AV630" i="1"/>
  <c r="AW630" i="1"/>
  <c r="AX630" i="1"/>
  <c r="AT631" i="1"/>
  <c r="AU631" i="1"/>
  <c r="AV631" i="1"/>
  <c r="AW631" i="1"/>
  <c r="AX631" i="1"/>
  <c r="AT632" i="1"/>
  <c r="AU632" i="1"/>
  <c r="AV632" i="1"/>
  <c r="AW632" i="1"/>
  <c r="AX632" i="1"/>
  <c r="AT633" i="1"/>
  <c r="AU633" i="1"/>
  <c r="AV633" i="1"/>
  <c r="AW633" i="1"/>
  <c r="AX633" i="1"/>
  <c r="AT634" i="1"/>
  <c r="AU634" i="1"/>
  <c r="AV634" i="1"/>
  <c r="AW634" i="1"/>
  <c r="AX634" i="1"/>
  <c r="AT635" i="1"/>
  <c r="AU635" i="1"/>
  <c r="AV635" i="1"/>
  <c r="AW635" i="1"/>
  <c r="AX635" i="1"/>
  <c r="AT636" i="1"/>
  <c r="AU636" i="1"/>
  <c r="AV636" i="1"/>
  <c r="AW636" i="1"/>
  <c r="AX636" i="1"/>
  <c r="AT637" i="1"/>
  <c r="AU637" i="1"/>
  <c r="AV637" i="1"/>
  <c r="AW637" i="1"/>
  <c r="AX637" i="1"/>
  <c r="AT638" i="1"/>
  <c r="AU638" i="1"/>
  <c r="AV638" i="1"/>
  <c r="AW638" i="1"/>
  <c r="AX638" i="1"/>
  <c r="AT639" i="1"/>
  <c r="AU639" i="1"/>
  <c r="AV639" i="1"/>
  <c r="AW639" i="1"/>
  <c r="AX639" i="1"/>
  <c r="AT640" i="1"/>
  <c r="AU640" i="1"/>
  <c r="AV640" i="1"/>
  <c r="AW640" i="1"/>
  <c r="AX640" i="1"/>
  <c r="AT641" i="1"/>
  <c r="AU641" i="1"/>
  <c r="AV641" i="1"/>
  <c r="AW641" i="1"/>
  <c r="AX641" i="1"/>
  <c r="AT642" i="1"/>
  <c r="AU642" i="1"/>
  <c r="AV642" i="1"/>
  <c r="AW642" i="1"/>
  <c r="AX642" i="1"/>
  <c r="AT643" i="1"/>
  <c r="AU643" i="1"/>
  <c r="AV643" i="1"/>
  <c r="AW643" i="1"/>
  <c r="AX643" i="1"/>
  <c r="AT644" i="1"/>
  <c r="AU644" i="1"/>
  <c r="AV644" i="1"/>
  <c r="AW644" i="1"/>
  <c r="AX644" i="1"/>
  <c r="AT645" i="1"/>
  <c r="AU645" i="1"/>
  <c r="AV645" i="1"/>
  <c r="AW645" i="1"/>
  <c r="AX645" i="1"/>
  <c r="AT646" i="1"/>
  <c r="AU646" i="1"/>
  <c r="AV646" i="1"/>
  <c r="AW646" i="1"/>
  <c r="AX646" i="1"/>
  <c r="AT647" i="1"/>
  <c r="AU647" i="1"/>
  <c r="AV647" i="1"/>
  <c r="AW647" i="1"/>
  <c r="AX647" i="1"/>
  <c r="AT648" i="1"/>
  <c r="AU648" i="1"/>
  <c r="AV648" i="1"/>
  <c r="AW648" i="1"/>
  <c r="AX648" i="1"/>
  <c r="AT649" i="1"/>
  <c r="AU649" i="1"/>
  <c r="AV649" i="1"/>
  <c r="AW649" i="1"/>
  <c r="AX649" i="1"/>
  <c r="AT650" i="1"/>
  <c r="AU650" i="1"/>
  <c r="AV650" i="1"/>
  <c r="AW650" i="1"/>
  <c r="AX650" i="1"/>
  <c r="AT651" i="1"/>
  <c r="AU651" i="1"/>
  <c r="AV651" i="1"/>
  <c r="AW651" i="1"/>
  <c r="AX651" i="1"/>
  <c r="AT652" i="1"/>
  <c r="AU652" i="1"/>
  <c r="AV652" i="1"/>
  <c r="AW652" i="1"/>
  <c r="AX652" i="1"/>
  <c r="AT653" i="1"/>
  <c r="AU653" i="1"/>
  <c r="AV653" i="1"/>
  <c r="AW653" i="1"/>
  <c r="AX653" i="1"/>
  <c r="AT654" i="1"/>
  <c r="AU654" i="1"/>
  <c r="AV654" i="1"/>
  <c r="AW654" i="1"/>
  <c r="AX654" i="1"/>
  <c r="AT655" i="1"/>
  <c r="AU655" i="1"/>
  <c r="AV655" i="1"/>
  <c r="AW655" i="1"/>
  <c r="AX655" i="1"/>
  <c r="AT656" i="1"/>
  <c r="AU656" i="1"/>
  <c r="AV656" i="1"/>
  <c r="AW656" i="1"/>
  <c r="AX656" i="1"/>
  <c r="AT657" i="1"/>
  <c r="AU657" i="1"/>
  <c r="AV657" i="1"/>
  <c r="AW657" i="1"/>
  <c r="AX657" i="1"/>
  <c r="AT658" i="1"/>
  <c r="AU658" i="1"/>
  <c r="AV658" i="1"/>
  <c r="AW658" i="1"/>
  <c r="AX658" i="1"/>
  <c r="AT659" i="1"/>
  <c r="AU659" i="1"/>
  <c r="AV659" i="1"/>
  <c r="AW659" i="1"/>
  <c r="AX659" i="1"/>
  <c r="AT660" i="1"/>
  <c r="AU660" i="1"/>
  <c r="AV660" i="1"/>
  <c r="AW660" i="1"/>
  <c r="AX660" i="1"/>
  <c r="AT661" i="1"/>
  <c r="AU661" i="1"/>
  <c r="AV661" i="1"/>
  <c r="AW661" i="1"/>
  <c r="AX661" i="1"/>
  <c r="AT662" i="1"/>
  <c r="AU662" i="1"/>
  <c r="AV662" i="1"/>
  <c r="AW662" i="1"/>
  <c r="AX662" i="1"/>
  <c r="AT663" i="1"/>
  <c r="AU663" i="1"/>
  <c r="AV663" i="1"/>
  <c r="AW663" i="1"/>
  <c r="AX663" i="1"/>
  <c r="AT664" i="1"/>
  <c r="AU664" i="1"/>
  <c r="AV664" i="1"/>
  <c r="AW664" i="1"/>
  <c r="AX664" i="1"/>
  <c r="AT665" i="1"/>
  <c r="AU665" i="1"/>
  <c r="AV665" i="1"/>
  <c r="AW665" i="1"/>
  <c r="AX665" i="1"/>
  <c r="AT666" i="1"/>
  <c r="AU666" i="1"/>
  <c r="AV666" i="1"/>
  <c r="AW666" i="1"/>
  <c r="AX666" i="1"/>
  <c r="AT667" i="1"/>
  <c r="AU667" i="1"/>
  <c r="AV667" i="1"/>
  <c r="AW667" i="1"/>
  <c r="AX667" i="1"/>
  <c r="AT668" i="1"/>
  <c r="AU668" i="1"/>
  <c r="AV668" i="1"/>
  <c r="AW668" i="1"/>
  <c r="AX668" i="1"/>
  <c r="AT669" i="1"/>
  <c r="AU669" i="1"/>
  <c r="AV669" i="1"/>
  <c r="AW669" i="1"/>
  <c r="AX669" i="1"/>
  <c r="AT670" i="1"/>
  <c r="AU670" i="1"/>
  <c r="AV670" i="1"/>
  <c r="AW670" i="1"/>
  <c r="AX670" i="1"/>
  <c r="AT671" i="1"/>
  <c r="AU671" i="1"/>
  <c r="AV671" i="1"/>
  <c r="AW671" i="1"/>
  <c r="AX671" i="1"/>
  <c r="AT672" i="1"/>
  <c r="AU672" i="1"/>
  <c r="AV672" i="1"/>
  <c r="AW672" i="1"/>
  <c r="AX672" i="1"/>
  <c r="AT673" i="1"/>
  <c r="AU673" i="1"/>
  <c r="AV673" i="1"/>
  <c r="AW673" i="1"/>
  <c r="AX673" i="1"/>
  <c r="AT674" i="1"/>
  <c r="AU674" i="1"/>
  <c r="AV674" i="1"/>
  <c r="AW674" i="1"/>
  <c r="AX674" i="1"/>
  <c r="AT675" i="1"/>
  <c r="AU675" i="1"/>
  <c r="AV675" i="1"/>
  <c r="AW675" i="1"/>
  <c r="AX675" i="1"/>
  <c r="AT676" i="1"/>
  <c r="AU676" i="1"/>
  <c r="AV676" i="1"/>
  <c r="AW676" i="1"/>
  <c r="AX676" i="1"/>
  <c r="AT677" i="1"/>
  <c r="AU677" i="1"/>
  <c r="AV677" i="1"/>
  <c r="AW677" i="1"/>
  <c r="AX677" i="1"/>
  <c r="AT678" i="1"/>
  <c r="AU678" i="1"/>
  <c r="AV678" i="1"/>
  <c r="AW678" i="1"/>
  <c r="AX678" i="1"/>
  <c r="AT679" i="1"/>
  <c r="AU679" i="1"/>
  <c r="AV679" i="1"/>
  <c r="AW679" i="1"/>
  <c r="AX679" i="1"/>
  <c r="AT680" i="1"/>
  <c r="AU680" i="1"/>
  <c r="AV680" i="1"/>
  <c r="AW680" i="1"/>
  <c r="AX680" i="1"/>
  <c r="AT681" i="1"/>
  <c r="AU681" i="1"/>
  <c r="AV681" i="1"/>
  <c r="AW681" i="1"/>
  <c r="AX681" i="1"/>
  <c r="AT682" i="1"/>
  <c r="AU682" i="1"/>
  <c r="AV682" i="1"/>
  <c r="AW682" i="1"/>
  <c r="AX682" i="1"/>
  <c r="AT683" i="1"/>
  <c r="AU683" i="1"/>
  <c r="AV683" i="1"/>
  <c r="AW683" i="1"/>
  <c r="AX683" i="1"/>
  <c r="AT684" i="1"/>
  <c r="AU684" i="1"/>
  <c r="AV684" i="1"/>
  <c r="AW684" i="1"/>
  <c r="AX684" i="1"/>
  <c r="AT685" i="1"/>
  <c r="AU685" i="1"/>
  <c r="AV685" i="1"/>
  <c r="AW685" i="1"/>
  <c r="AX685" i="1"/>
  <c r="AT686" i="1"/>
  <c r="AU686" i="1"/>
  <c r="AV686" i="1"/>
  <c r="AW686" i="1"/>
  <c r="AX686" i="1"/>
  <c r="AT687" i="1"/>
  <c r="AU687" i="1"/>
  <c r="AV687" i="1"/>
  <c r="AW687" i="1"/>
  <c r="AX687" i="1"/>
  <c r="AT688" i="1"/>
  <c r="AU688" i="1"/>
  <c r="AV688" i="1"/>
  <c r="AW688" i="1"/>
  <c r="AX688" i="1"/>
  <c r="AT689" i="1"/>
  <c r="AU689" i="1"/>
  <c r="AV689" i="1"/>
  <c r="AW689" i="1"/>
  <c r="AX689" i="1"/>
  <c r="AT690" i="1"/>
  <c r="AU690" i="1"/>
  <c r="AV690" i="1"/>
  <c r="AW690" i="1"/>
  <c r="AX690" i="1"/>
  <c r="AT691" i="1"/>
  <c r="AU691" i="1"/>
  <c r="AV691" i="1"/>
  <c r="AW691" i="1"/>
  <c r="AX691" i="1"/>
  <c r="AT692" i="1"/>
  <c r="AU692" i="1"/>
  <c r="AV692" i="1"/>
  <c r="AW692" i="1"/>
  <c r="AX692" i="1"/>
  <c r="AT693" i="1"/>
  <c r="AU693" i="1"/>
  <c r="AV693" i="1"/>
  <c r="AW693" i="1"/>
  <c r="AX693" i="1"/>
  <c r="AT694" i="1"/>
  <c r="AU694" i="1"/>
  <c r="AV694" i="1"/>
  <c r="AW694" i="1"/>
  <c r="AX694" i="1"/>
  <c r="AT695" i="1"/>
  <c r="AU695" i="1"/>
  <c r="AV695" i="1"/>
  <c r="AW695" i="1"/>
  <c r="AX695" i="1"/>
  <c r="AT696" i="1"/>
  <c r="AU696" i="1"/>
  <c r="AV696" i="1"/>
  <c r="AW696" i="1"/>
  <c r="AX696" i="1"/>
  <c r="AT697" i="1"/>
  <c r="AU697" i="1"/>
  <c r="AV697" i="1"/>
  <c r="AW697" i="1"/>
  <c r="AX697" i="1"/>
  <c r="AT698" i="1"/>
  <c r="AU698" i="1"/>
  <c r="AV698" i="1"/>
  <c r="AW698" i="1"/>
  <c r="AX698" i="1"/>
  <c r="AT699" i="1"/>
  <c r="AU699" i="1"/>
  <c r="AV699" i="1"/>
  <c r="AW699" i="1"/>
  <c r="AX699" i="1"/>
  <c r="AT700" i="1"/>
  <c r="AU700" i="1"/>
  <c r="AV700" i="1"/>
  <c r="AW700" i="1"/>
  <c r="AX700" i="1"/>
  <c r="AT701" i="1"/>
  <c r="AU701" i="1"/>
  <c r="AV701" i="1"/>
  <c r="AW701" i="1"/>
  <c r="AX701" i="1"/>
  <c r="AT702" i="1"/>
  <c r="AU702" i="1"/>
  <c r="AV702" i="1"/>
  <c r="AW702" i="1"/>
  <c r="AX702" i="1"/>
  <c r="AT703" i="1"/>
  <c r="AU703" i="1"/>
  <c r="AV703" i="1"/>
  <c r="AW703" i="1"/>
  <c r="AX703" i="1"/>
  <c r="AT704" i="1"/>
  <c r="AU704" i="1"/>
  <c r="AV704" i="1"/>
  <c r="AW704" i="1"/>
  <c r="AX704" i="1"/>
  <c r="AT705" i="1"/>
  <c r="AU705" i="1"/>
  <c r="AV705" i="1"/>
  <c r="AW705" i="1"/>
  <c r="AX705" i="1"/>
  <c r="AT706" i="1"/>
  <c r="AU706" i="1"/>
  <c r="AV706" i="1"/>
  <c r="AW706" i="1"/>
  <c r="AX706" i="1"/>
  <c r="AT707" i="1"/>
  <c r="AU707" i="1"/>
  <c r="AV707" i="1"/>
  <c r="AW707" i="1"/>
  <c r="AX707" i="1"/>
  <c r="AT708" i="1"/>
  <c r="AU708" i="1"/>
  <c r="AV708" i="1"/>
  <c r="AW708" i="1"/>
  <c r="AX708" i="1"/>
  <c r="AT709" i="1"/>
  <c r="AU709" i="1"/>
  <c r="AV709" i="1"/>
  <c r="AW709" i="1"/>
  <c r="AX709" i="1"/>
  <c r="AT710" i="1"/>
  <c r="AU710" i="1"/>
  <c r="AV710" i="1"/>
  <c r="AW710" i="1"/>
  <c r="AX710" i="1"/>
  <c r="AT711" i="1"/>
  <c r="AU711" i="1"/>
  <c r="AV711" i="1"/>
  <c r="AW711" i="1"/>
  <c r="AX711" i="1"/>
  <c r="AT712" i="1"/>
  <c r="AU712" i="1"/>
  <c r="AV712" i="1"/>
  <c r="AW712" i="1"/>
  <c r="AX712" i="1"/>
  <c r="AT713" i="1"/>
  <c r="AU713" i="1"/>
  <c r="AV713" i="1"/>
  <c r="AW713" i="1"/>
  <c r="AX713" i="1"/>
  <c r="AT714" i="1"/>
  <c r="AU714" i="1"/>
  <c r="AV714" i="1"/>
  <c r="AW714" i="1"/>
  <c r="AX714" i="1"/>
  <c r="AT715" i="1"/>
  <c r="AU715" i="1"/>
  <c r="AV715" i="1"/>
  <c r="AW715" i="1"/>
  <c r="AX715" i="1"/>
  <c r="AT716" i="1"/>
  <c r="AU716" i="1"/>
  <c r="AV716" i="1"/>
  <c r="AW716" i="1"/>
  <c r="AX716" i="1"/>
  <c r="AT717" i="1"/>
  <c r="AU717" i="1"/>
  <c r="AV717" i="1"/>
  <c r="AW717" i="1"/>
  <c r="AX717" i="1"/>
  <c r="AT718" i="1"/>
  <c r="AU718" i="1"/>
  <c r="AV718" i="1"/>
  <c r="AW718" i="1"/>
  <c r="AX718" i="1"/>
  <c r="AT719" i="1"/>
  <c r="AU719" i="1"/>
  <c r="AV719" i="1"/>
  <c r="AW719" i="1"/>
  <c r="AX719" i="1"/>
  <c r="AT720" i="1"/>
  <c r="AU720" i="1"/>
  <c r="AV720" i="1"/>
  <c r="AW720" i="1"/>
  <c r="AX720" i="1"/>
  <c r="AX2" i="1"/>
  <c r="AW2" i="1"/>
  <c r="AV2" i="1"/>
  <c r="AU2" i="1"/>
  <c r="AT2" i="1"/>
  <c r="I88" i="13"/>
  <c r="C13" i="13"/>
  <c r="B13" i="13"/>
  <c r="C14" i="13" l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  <c r="P2" i="1"/>
  <c r="AY5" i="1"/>
  <c r="AY7" i="1"/>
  <c r="AY13" i="1"/>
  <c r="AY16" i="1"/>
  <c r="AY19" i="1"/>
  <c r="AY20" i="1"/>
  <c r="AY21" i="1"/>
  <c r="AY22" i="1"/>
  <c r="AY23" i="1"/>
  <c r="AY31" i="1"/>
  <c r="AY35" i="1"/>
  <c r="AY36" i="1"/>
  <c r="AY39" i="1"/>
  <c r="AY41" i="1"/>
  <c r="AY42" i="1"/>
  <c r="AY43" i="1"/>
  <c r="AY44" i="1"/>
  <c r="AY45" i="1"/>
  <c r="AY46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106" i="1"/>
  <c r="AY107" i="1"/>
  <c r="AY108" i="1"/>
  <c r="AY109" i="1"/>
  <c r="AY115" i="1"/>
  <c r="AY116" i="1"/>
  <c r="AY117" i="1"/>
  <c r="AY118" i="1"/>
  <c r="AY124" i="1"/>
  <c r="AY125" i="1"/>
  <c r="AY127" i="1"/>
  <c r="AY128" i="1"/>
  <c r="AY129" i="1"/>
  <c r="AY130" i="1"/>
  <c r="AY131" i="1"/>
  <c r="AY132" i="1"/>
  <c r="AY133" i="1"/>
  <c r="AY134" i="1"/>
  <c r="AY142" i="1"/>
  <c r="AY159" i="1"/>
  <c r="AY160" i="1"/>
  <c r="AY161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7" i="1"/>
  <c r="AY188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10" i="1"/>
  <c r="AY211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6" i="1"/>
  <c r="AY259" i="1"/>
  <c r="AY262" i="1"/>
  <c r="AY266" i="1"/>
  <c r="AY267" i="1"/>
  <c r="AY361" i="1"/>
  <c r="AY362" i="1"/>
  <c r="AY363" i="1"/>
  <c r="AY364" i="1"/>
  <c r="AY365" i="1"/>
  <c r="AY366" i="1"/>
  <c r="AY391" i="1"/>
  <c r="AY398" i="1"/>
  <c r="AY412" i="1"/>
  <c r="AY413" i="1"/>
  <c r="AY414" i="1"/>
  <c r="AY415" i="1"/>
  <c r="AY416" i="1"/>
  <c r="AY417" i="1"/>
  <c r="AY420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7" i="1"/>
  <c r="AY545" i="1"/>
  <c r="AY546" i="1"/>
  <c r="AY565" i="1"/>
  <c r="AY566" i="1"/>
  <c r="AY567" i="1"/>
  <c r="AY568" i="1"/>
  <c r="AY569" i="1"/>
  <c r="AY570" i="1"/>
  <c r="AY571" i="1"/>
  <c r="AY574" i="1"/>
  <c r="AY575" i="1"/>
  <c r="AY576" i="1"/>
  <c r="AY577" i="1"/>
  <c r="AY583" i="1"/>
  <c r="AY584" i="1"/>
  <c r="AY585" i="1"/>
  <c r="AY586" i="1"/>
  <c r="AY587" i="1"/>
  <c r="AY588" i="1"/>
  <c r="AY596" i="1"/>
  <c r="AY597" i="1"/>
  <c r="AY598" i="1"/>
  <c r="AY599" i="1"/>
  <c r="AY600" i="1"/>
  <c r="AY601" i="1"/>
  <c r="AY602" i="1"/>
  <c r="AY603" i="1"/>
  <c r="AY606" i="1"/>
  <c r="AY608" i="1"/>
  <c r="AY617" i="1"/>
  <c r="AY626" i="1"/>
  <c r="AY627" i="1"/>
  <c r="AY628" i="1"/>
  <c r="AY629" i="1"/>
  <c r="AY630" i="1"/>
  <c r="AY631" i="1"/>
  <c r="AY632" i="1"/>
  <c r="AY646" i="1"/>
  <c r="AY647" i="1"/>
  <c r="AY649" i="1"/>
  <c r="AY650" i="1"/>
  <c r="AY651" i="1"/>
  <c r="AY652" i="1"/>
  <c r="AY658" i="1"/>
  <c r="AY659" i="1"/>
  <c r="AY660" i="1"/>
  <c r="AY661" i="1"/>
  <c r="AY662" i="1"/>
  <c r="AY663" i="1"/>
  <c r="AY665" i="1"/>
  <c r="AY666" i="1"/>
  <c r="AY667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S3" i="1"/>
  <c r="AS4" i="1"/>
  <c r="AS5" i="1"/>
  <c r="AS6" i="1"/>
  <c r="AS7" i="1"/>
  <c r="AS8" i="1"/>
  <c r="AS9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48" i="1"/>
  <c r="AS149" i="1"/>
  <c r="AS150" i="1"/>
  <c r="AS151" i="1"/>
  <c r="AS152" i="1"/>
  <c r="AS153" i="1"/>
  <c r="AS154" i="1"/>
  <c r="AS155" i="1"/>
  <c r="AS156" i="1"/>
  <c r="AS157" i="1"/>
  <c r="AS158" i="1"/>
  <c r="AS159" i="1"/>
  <c r="AS160" i="1"/>
  <c r="AS161" i="1"/>
  <c r="AS162" i="1"/>
  <c r="AS163" i="1"/>
  <c r="AS164" i="1"/>
  <c r="AS165" i="1"/>
  <c r="AS166" i="1"/>
  <c r="AS167" i="1"/>
  <c r="AS168" i="1"/>
  <c r="AS169" i="1"/>
  <c r="AS170" i="1"/>
  <c r="AS171" i="1"/>
  <c r="AS172" i="1"/>
  <c r="AS173" i="1"/>
  <c r="AS174" i="1"/>
  <c r="AS175" i="1"/>
  <c r="AS176" i="1"/>
  <c r="AS177" i="1"/>
  <c r="AS178" i="1"/>
  <c r="AS179" i="1"/>
  <c r="AS180" i="1"/>
  <c r="AS181" i="1"/>
  <c r="AS182" i="1"/>
  <c r="AS183" i="1"/>
  <c r="AS184" i="1"/>
  <c r="AS185" i="1"/>
  <c r="AS186" i="1"/>
  <c r="AS187" i="1"/>
  <c r="AS188" i="1"/>
  <c r="AS189" i="1"/>
  <c r="AS190" i="1"/>
  <c r="AS191" i="1"/>
  <c r="AS192" i="1"/>
  <c r="AS193" i="1"/>
  <c r="AS194" i="1"/>
  <c r="AS195" i="1"/>
  <c r="AS196" i="1"/>
  <c r="AS197" i="1"/>
  <c r="AS198" i="1"/>
  <c r="AS199" i="1"/>
  <c r="AS200" i="1"/>
  <c r="AS201" i="1"/>
  <c r="AS202" i="1"/>
  <c r="AS203" i="1"/>
  <c r="AS204" i="1"/>
  <c r="AS205" i="1"/>
  <c r="AS206" i="1"/>
  <c r="AS207" i="1"/>
  <c r="AS208" i="1"/>
  <c r="AS209" i="1"/>
  <c r="AS210" i="1"/>
  <c r="AS211" i="1"/>
  <c r="AS212" i="1"/>
  <c r="AS213" i="1"/>
  <c r="AS214" i="1"/>
  <c r="AS215" i="1"/>
  <c r="AS216" i="1"/>
  <c r="AS217" i="1"/>
  <c r="AS218" i="1"/>
  <c r="AS219" i="1"/>
  <c r="AS220" i="1"/>
  <c r="AS221" i="1"/>
  <c r="AS222" i="1"/>
  <c r="AS223" i="1"/>
  <c r="AS224" i="1"/>
  <c r="AS225" i="1"/>
  <c r="AS226" i="1"/>
  <c r="AS227" i="1"/>
  <c r="AS228" i="1"/>
  <c r="AS229" i="1"/>
  <c r="AS230" i="1"/>
  <c r="AS231" i="1"/>
  <c r="AS232" i="1"/>
  <c r="AS233" i="1"/>
  <c r="AS234" i="1"/>
  <c r="AS235" i="1"/>
  <c r="AS236" i="1"/>
  <c r="AS237" i="1"/>
  <c r="AS238" i="1"/>
  <c r="AS239" i="1"/>
  <c r="AS240" i="1"/>
  <c r="AS241" i="1"/>
  <c r="AS242" i="1"/>
  <c r="AS243" i="1"/>
  <c r="AS244" i="1"/>
  <c r="AS245" i="1"/>
  <c r="AS246" i="1"/>
  <c r="AS247" i="1"/>
  <c r="AS248" i="1"/>
  <c r="AS249" i="1"/>
  <c r="AS250" i="1"/>
  <c r="AS251" i="1"/>
  <c r="AS252" i="1"/>
  <c r="AS253" i="1"/>
  <c r="AS254" i="1"/>
  <c r="AS255" i="1"/>
  <c r="AS256" i="1"/>
  <c r="AS257" i="1"/>
  <c r="AS258" i="1"/>
  <c r="AS259" i="1"/>
  <c r="AS260" i="1"/>
  <c r="AS261" i="1"/>
  <c r="AS262" i="1"/>
  <c r="AS263" i="1"/>
  <c r="AS264" i="1"/>
  <c r="AS265" i="1"/>
  <c r="AS266" i="1"/>
  <c r="AS267" i="1"/>
  <c r="AS268" i="1"/>
  <c r="AS269" i="1"/>
  <c r="AS270" i="1"/>
  <c r="AS271" i="1"/>
  <c r="AS272" i="1"/>
  <c r="AS273" i="1"/>
  <c r="AS274" i="1"/>
  <c r="AS275" i="1"/>
  <c r="AS276" i="1"/>
  <c r="AS277" i="1"/>
  <c r="AS278" i="1"/>
  <c r="AS279" i="1"/>
  <c r="AS280" i="1"/>
  <c r="AS281" i="1"/>
  <c r="AS282" i="1"/>
  <c r="AS283" i="1"/>
  <c r="AS284" i="1"/>
  <c r="AS285" i="1"/>
  <c r="AS286" i="1"/>
  <c r="AS287" i="1"/>
  <c r="AS288" i="1"/>
  <c r="AS289" i="1"/>
  <c r="AS290" i="1"/>
  <c r="AS291" i="1"/>
  <c r="AS292" i="1"/>
  <c r="AS293" i="1"/>
  <c r="AS294" i="1"/>
  <c r="AS295" i="1"/>
  <c r="AS296" i="1"/>
  <c r="AS297" i="1"/>
  <c r="AS298" i="1"/>
  <c r="AS299" i="1"/>
  <c r="AS300" i="1"/>
  <c r="AS301" i="1"/>
  <c r="AS302" i="1"/>
  <c r="AS303" i="1"/>
  <c r="AS304" i="1"/>
  <c r="AS305" i="1"/>
  <c r="AS306" i="1"/>
  <c r="AS307" i="1"/>
  <c r="AS308" i="1"/>
  <c r="AS309" i="1"/>
  <c r="AS310" i="1"/>
  <c r="AS311" i="1"/>
  <c r="AS312" i="1"/>
  <c r="AS313" i="1"/>
  <c r="AS314" i="1"/>
  <c r="AS315" i="1"/>
  <c r="AS316" i="1"/>
  <c r="AS317" i="1"/>
  <c r="AS318" i="1"/>
  <c r="AS319" i="1"/>
  <c r="AS320" i="1"/>
  <c r="AS321" i="1"/>
  <c r="AS322" i="1"/>
  <c r="AS323" i="1"/>
  <c r="AS324" i="1"/>
  <c r="AS325" i="1"/>
  <c r="AS326" i="1"/>
  <c r="AS327" i="1"/>
  <c r="AS328" i="1"/>
  <c r="AS329" i="1"/>
  <c r="AS330" i="1"/>
  <c r="AS331" i="1"/>
  <c r="AS332" i="1"/>
  <c r="AS333" i="1"/>
  <c r="AS334" i="1"/>
  <c r="AS335" i="1"/>
  <c r="AS336" i="1"/>
  <c r="AS337" i="1"/>
  <c r="AS338" i="1"/>
  <c r="AS339" i="1"/>
  <c r="AS340" i="1"/>
  <c r="AS341" i="1"/>
  <c r="AS342" i="1"/>
  <c r="AS343" i="1"/>
  <c r="AS344" i="1"/>
  <c r="AS345" i="1"/>
  <c r="AS346" i="1"/>
  <c r="AS347" i="1"/>
  <c r="AS348" i="1"/>
  <c r="AS349" i="1"/>
  <c r="AS350" i="1"/>
  <c r="AS351" i="1"/>
  <c r="AS352" i="1"/>
  <c r="AS353" i="1"/>
  <c r="AS354" i="1"/>
  <c r="AS355" i="1"/>
  <c r="AS356" i="1"/>
  <c r="AS357" i="1"/>
  <c r="AS358" i="1"/>
  <c r="AS359" i="1"/>
  <c r="AS360" i="1"/>
  <c r="AS361" i="1"/>
  <c r="AS362" i="1"/>
  <c r="AS363" i="1"/>
  <c r="AS364" i="1"/>
  <c r="AS365" i="1"/>
  <c r="AS366" i="1"/>
  <c r="AS367" i="1"/>
  <c r="AS368" i="1"/>
  <c r="AS369" i="1"/>
  <c r="AS370" i="1"/>
  <c r="AS371" i="1"/>
  <c r="AS372" i="1"/>
  <c r="AS373" i="1"/>
  <c r="AS374" i="1"/>
  <c r="AS375" i="1"/>
  <c r="AS376" i="1"/>
  <c r="AS377" i="1"/>
  <c r="AS378" i="1"/>
  <c r="AS379" i="1"/>
  <c r="AS380" i="1"/>
  <c r="AS381" i="1"/>
  <c r="AS382" i="1"/>
  <c r="AS383" i="1"/>
  <c r="AS384" i="1"/>
  <c r="AS385" i="1"/>
  <c r="AS386" i="1"/>
  <c r="AS387" i="1"/>
  <c r="AS388" i="1"/>
  <c r="AS389" i="1"/>
  <c r="AS390" i="1"/>
  <c r="AS391" i="1"/>
  <c r="AS392" i="1"/>
  <c r="AS393" i="1"/>
  <c r="AS394" i="1"/>
  <c r="AS395" i="1"/>
  <c r="AS396" i="1"/>
  <c r="AS397" i="1"/>
  <c r="AS398" i="1"/>
  <c r="AS399" i="1"/>
  <c r="AS400" i="1"/>
  <c r="AS401" i="1"/>
  <c r="AS402" i="1"/>
  <c r="AS403" i="1"/>
  <c r="AS404" i="1"/>
  <c r="AS405" i="1"/>
  <c r="AS406" i="1"/>
  <c r="AS407" i="1"/>
  <c r="AS408" i="1"/>
  <c r="AS409" i="1"/>
  <c r="AS410" i="1"/>
  <c r="AS411" i="1"/>
  <c r="AS412" i="1"/>
  <c r="AS413" i="1"/>
  <c r="AS414" i="1"/>
  <c r="AS415" i="1"/>
  <c r="AS416" i="1"/>
  <c r="AS417" i="1"/>
  <c r="AS418" i="1"/>
  <c r="AS419" i="1"/>
  <c r="AS420" i="1"/>
  <c r="AS421" i="1"/>
  <c r="AS422" i="1"/>
  <c r="AS423" i="1"/>
  <c r="AS424" i="1"/>
  <c r="AS425" i="1"/>
  <c r="AS426" i="1"/>
  <c r="AS427" i="1"/>
  <c r="AS428" i="1"/>
  <c r="AS429" i="1"/>
  <c r="AS430" i="1"/>
  <c r="AS431" i="1"/>
  <c r="AS432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4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490" i="1"/>
  <c r="AS491" i="1"/>
  <c r="AS492" i="1"/>
  <c r="AS493" i="1"/>
  <c r="AS494" i="1"/>
  <c r="AS495" i="1"/>
  <c r="AS496" i="1"/>
  <c r="AS497" i="1"/>
  <c r="AS498" i="1"/>
  <c r="AS499" i="1"/>
  <c r="AS500" i="1"/>
  <c r="AS501" i="1"/>
  <c r="AS502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17" i="1"/>
  <c r="AS518" i="1"/>
  <c r="AS519" i="1"/>
  <c r="AS520" i="1"/>
  <c r="AS521" i="1"/>
  <c r="AS522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5" i="1"/>
  <c r="AS536" i="1"/>
  <c r="AS537" i="1"/>
  <c r="AS538" i="1"/>
  <c r="AS539" i="1"/>
  <c r="AS540" i="1"/>
  <c r="AS541" i="1"/>
  <c r="AS542" i="1"/>
  <c r="AS543" i="1"/>
  <c r="AS544" i="1"/>
  <c r="AS545" i="1"/>
  <c r="AS546" i="1"/>
  <c r="AS547" i="1"/>
  <c r="AS548" i="1"/>
  <c r="AS549" i="1"/>
  <c r="AS550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7" i="1"/>
  <c r="AS578" i="1"/>
  <c r="AS579" i="1"/>
  <c r="AS580" i="1"/>
  <c r="AS581" i="1"/>
  <c r="AS582" i="1"/>
  <c r="AS583" i="1"/>
  <c r="AS584" i="1"/>
  <c r="AS585" i="1"/>
  <c r="AS586" i="1"/>
  <c r="AS587" i="1"/>
  <c r="AS588" i="1"/>
  <c r="AS589" i="1"/>
  <c r="AS590" i="1"/>
  <c r="AS591" i="1"/>
  <c r="AS592" i="1"/>
  <c r="AS593" i="1"/>
  <c r="AS594" i="1"/>
  <c r="AS595" i="1"/>
  <c r="AS596" i="1"/>
  <c r="AS597" i="1"/>
  <c r="AS598" i="1"/>
  <c r="AS599" i="1"/>
  <c r="AS600" i="1"/>
  <c r="AS601" i="1"/>
  <c r="AS602" i="1"/>
  <c r="AS603" i="1"/>
  <c r="AS604" i="1"/>
  <c r="AS605" i="1"/>
  <c r="AS606" i="1"/>
  <c r="AS607" i="1"/>
  <c r="AS608" i="1"/>
  <c r="AS609" i="1"/>
  <c r="AS610" i="1"/>
  <c r="AS611" i="1"/>
  <c r="AS612" i="1"/>
  <c r="AS613" i="1"/>
  <c r="AS614" i="1"/>
  <c r="AS615" i="1"/>
  <c r="AS616" i="1"/>
  <c r="AS617" i="1"/>
  <c r="AS618" i="1"/>
  <c r="AS619" i="1"/>
  <c r="AS620" i="1"/>
  <c r="AS621" i="1"/>
  <c r="AS622" i="1"/>
  <c r="AS623" i="1"/>
  <c r="AS624" i="1"/>
  <c r="AS625" i="1"/>
  <c r="AS626" i="1"/>
  <c r="AS627" i="1"/>
  <c r="AS628" i="1"/>
  <c r="AS629" i="1"/>
  <c r="AS630" i="1"/>
  <c r="AS631" i="1"/>
  <c r="AS632" i="1"/>
  <c r="AS633" i="1"/>
  <c r="AS634" i="1"/>
  <c r="AS635" i="1"/>
  <c r="AS636" i="1"/>
  <c r="AS637" i="1"/>
  <c r="AS638" i="1"/>
  <c r="AS639" i="1"/>
  <c r="AS640" i="1"/>
  <c r="AS641" i="1"/>
  <c r="AS642" i="1"/>
  <c r="AS643" i="1"/>
  <c r="AS644" i="1"/>
  <c r="AS645" i="1"/>
  <c r="AS646" i="1"/>
  <c r="AS647" i="1"/>
  <c r="AS648" i="1"/>
  <c r="AS649" i="1"/>
  <c r="AS650" i="1"/>
  <c r="AS651" i="1"/>
  <c r="AS652" i="1"/>
  <c r="AS653" i="1"/>
  <c r="AS654" i="1"/>
  <c r="AS655" i="1"/>
  <c r="AS656" i="1"/>
  <c r="AS657" i="1"/>
  <c r="AS658" i="1"/>
  <c r="AS659" i="1"/>
  <c r="AS660" i="1"/>
  <c r="AS661" i="1"/>
  <c r="AS662" i="1"/>
  <c r="AS663" i="1"/>
  <c r="AS664" i="1"/>
  <c r="AS665" i="1"/>
  <c r="AS666" i="1"/>
  <c r="AS667" i="1"/>
  <c r="AS668" i="1"/>
  <c r="AS669" i="1"/>
  <c r="AS670" i="1"/>
  <c r="AS671" i="1"/>
  <c r="AS672" i="1"/>
  <c r="AS673" i="1"/>
  <c r="AS674" i="1"/>
  <c r="AS675" i="1"/>
  <c r="AS676" i="1"/>
  <c r="AS677" i="1"/>
  <c r="AS678" i="1"/>
  <c r="AS679" i="1"/>
  <c r="AS680" i="1"/>
  <c r="AS681" i="1"/>
  <c r="AS682" i="1"/>
  <c r="AS683" i="1"/>
  <c r="AS684" i="1"/>
  <c r="AS685" i="1"/>
  <c r="AS686" i="1"/>
  <c r="AS687" i="1"/>
  <c r="AS688" i="1"/>
  <c r="AS689" i="1"/>
  <c r="AS690" i="1"/>
  <c r="AS691" i="1"/>
  <c r="AS692" i="1"/>
  <c r="AS693" i="1"/>
  <c r="AS694" i="1"/>
  <c r="AS695" i="1"/>
  <c r="AS696" i="1"/>
  <c r="AS697" i="1"/>
  <c r="AS698" i="1"/>
  <c r="AS699" i="1"/>
  <c r="AS700" i="1"/>
  <c r="AS701" i="1"/>
  <c r="AS702" i="1"/>
  <c r="AS703" i="1"/>
  <c r="AS704" i="1"/>
  <c r="AS705" i="1"/>
  <c r="AS706" i="1"/>
  <c r="AS707" i="1"/>
  <c r="AS708" i="1"/>
  <c r="AS709" i="1"/>
  <c r="AS710" i="1"/>
  <c r="AS711" i="1"/>
  <c r="AS712" i="1"/>
  <c r="AS713" i="1"/>
  <c r="AS714" i="1"/>
  <c r="AS715" i="1"/>
  <c r="AS716" i="1"/>
  <c r="AS717" i="1"/>
  <c r="AS718" i="1"/>
  <c r="AS719" i="1"/>
  <c r="AS720" i="1"/>
  <c r="AS2" i="1"/>
  <c r="F88" i="13" l="1"/>
  <c r="F87" i="13"/>
  <c r="F86" i="13"/>
  <c r="H86" i="13" s="1"/>
  <c r="F85" i="13"/>
  <c r="F84" i="13"/>
  <c r="H84" i="13" s="1"/>
  <c r="F83" i="13"/>
  <c r="H83" i="13" s="1"/>
  <c r="F82" i="13"/>
  <c r="F81" i="13"/>
  <c r="H81" i="13" s="1"/>
  <c r="F80" i="13"/>
  <c r="F79" i="13"/>
  <c r="F78" i="13"/>
  <c r="H78" i="13" s="1"/>
  <c r="F77" i="13"/>
  <c r="F76" i="13"/>
  <c r="H76" i="13" s="1"/>
  <c r="F75" i="13"/>
  <c r="H75" i="13" s="1"/>
  <c r="F74" i="13"/>
  <c r="F73" i="13"/>
  <c r="H73" i="13" s="1"/>
  <c r="F72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C88" i="13"/>
  <c r="C87" i="13"/>
  <c r="C86" i="13"/>
  <c r="C85" i="13"/>
  <c r="C84" i="13"/>
  <c r="C83" i="13"/>
  <c r="C82" i="13"/>
  <c r="C81" i="13"/>
  <c r="C80" i="13"/>
  <c r="C79" i="13"/>
  <c r="C78" i="13"/>
  <c r="C77" i="13"/>
  <c r="C76" i="13"/>
  <c r="C75" i="13"/>
  <c r="C74" i="13"/>
  <c r="C73" i="13"/>
  <c r="C72" i="13"/>
  <c r="B88" i="13"/>
  <c r="B87" i="13"/>
  <c r="B86" i="13"/>
  <c r="B85" i="13"/>
  <c r="B84" i="13"/>
  <c r="B83" i="13"/>
  <c r="B82" i="13"/>
  <c r="B81" i="13"/>
  <c r="B80" i="13"/>
  <c r="B79" i="13"/>
  <c r="B78" i="13"/>
  <c r="B77" i="13"/>
  <c r="B76" i="13"/>
  <c r="B75" i="13"/>
  <c r="B74" i="13"/>
  <c r="B73" i="13"/>
  <c r="B72" i="13"/>
  <c r="I69" i="13"/>
  <c r="F69" i="13"/>
  <c r="F68" i="13"/>
  <c r="H68" i="13" s="1"/>
  <c r="F67" i="13"/>
  <c r="F66" i="13"/>
  <c r="F65" i="13"/>
  <c r="F64" i="13"/>
  <c r="F63" i="13"/>
  <c r="H63" i="13" s="1"/>
  <c r="F62" i="13"/>
  <c r="H62" i="13" s="1"/>
  <c r="F61" i="13"/>
  <c r="H61" i="13" s="1"/>
  <c r="F60" i="13"/>
  <c r="H60" i="13" s="1"/>
  <c r="F59" i="13"/>
  <c r="F58" i="13"/>
  <c r="F57" i="13"/>
  <c r="F56" i="13"/>
  <c r="F55" i="13"/>
  <c r="H55" i="13" s="1"/>
  <c r="F54" i="13"/>
  <c r="H54" i="13" s="1"/>
  <c r="F53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B69" i="13"/>
  <c r="B68" i="13"/>
  <c r="B67" i="13"/>
  <c r="B66" i="13"/>
  <c r="B65" i="13"/>
  <c r="B64" i="13"/>
  <c r="B63" i="13"/>
  <c r="B62" i="13"/>
  <c r="B61" i="13"/>
  <c r="B60" i="13"/>
  <c r="B59" i="13"/>
  <c r="B58" i="13"/>
  <c r="B57" i="13"/>
  <c r="B56" i="13"/>
  <c r="B55" i="13"/>
  <c r="B54" i="13"/>
  <c r="B53" i="13"/>
  <c r="K605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26" i="1"/>
  <c r="K18" i="1"/>
  <c r="K547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" i="1"/>
  <c r="AD549" i="1" a="1"/>
  <c r="AD549" i="1" s="1"/>
  <c r="AD548" i="1" a="1"/>
  <c r="AD548" i="1" s="1"/>
  <c r="AD534" i="1" a="1"/>
  <c r="AD534" i="1" s="1"/>
  <c r="AD533" i="1" a="1"/>
  <c r="AD533" i="1" s="1"/>
  <c r="AD592" i="11" a="1"/>
  <c r="AD592" i="11" s="1"/>
  <c r="AD591" i="11" a="1"/>
  <c r="AD591" i="11" s="1"/>
  <c r="AD578" i="11" a="1"/>
  <c r="AD578" i="11" s="1"/>
  <c r="AD577" i="11" a="1"/>
  <c r="AD577" i="11" s="1"/>
  <c r="N549" i="1" a="1"/>
  <c r="N549" i="1" s="1"/>
  <c r="N548" i="1" a="1"/>
  <c r="N548" i="1" s="1"/>
  <c r="N534" i="1" a="1"/>
  <c r="N534" i="1" s="1"/>
  <c r="N533" i="1" a="1"/>
  <c r="N533" i="1" s="1"/>
  <c r="N577" i="11" a="1"/>
  <c r="N577" i="11" s="1"/>
  <c r="K549" i="1"/>
  <c r="K548" i="1"/>
  <c r="K534" i="1"/>
  <c r="K533" i="1"/>
  <c r="N592" i="11" a="1"/>
  <c r="N592" i="11" s="1"/>
  <c r="N591" i="11" a="1"/>
  <c r="N591" i="11" s="1"/>
  <c r="N578" i="11" a="1"/>
  <c r="N578" i="11" s="1"/>
  <c r="K592" i="11"/>
  <c r="K591" i="11"/>
  <c r="K578" i="11"/>
  <c r="K577" i="11"/>
  <c r="K3" i="11"/>
  <c r="K4" i="1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K104" i="11"/>
  <c r="K105" i="11"/>
  <c r="K106" i="11"/>
  <c r="K107" i="11"/>
  <c r="K108" i="11"/>
  <c r="K109" i="11"/>
  <c r="K110" i="11"/>
  <c r="K111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43" i="11"/>
  <c r="K144" i="11"/>
  <c r="K145" i="11"/>
  <c r="K146" i="11"/>
  <c r="K147" i="11"/>
  <c r="K148" i="11"/>
  <c r="K149" i="11"/>
  <c r="K150" i="11"/>
  <c r="K151" i="11"/>
  <c r="K152" i="11"/>
  <c r="K153" i="11"/>
  <c r="K154" i="11"/>
  <c r="K155" i="11"/>
  <c r="K156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188" i="11"/>
  <c r="K189" i="11"/>
  <c r="K190" i="11"/>
  <c r="K191" i="11"/>
  <c r="K192" i="11"/>
  <c r="K193" i="11"/>
  <c r="K194" i="11"/>
  <c r="K195" i="11"/>
  <c r="K196" i="11"/>
  <c r="K197" i="11"/>
  <c r="K198" i="11"/>
  <c r="K199" i="11"/>
  <c r="K200" i="11"/>
  <c r="K201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33" i="11"/>
  <c r="K234" i="11"/>
  <c r="K235" i="11"/>
  <c r="K236" i="11"/>
  <c r="K237" i="11"/>
  <c r="K238" i="11"/>
  <c r="K239" i="11"/>
  <c r="K240" i="11"/>
  <c r="K241" i="11"/>
  <c r="K242" i="11"/>
  <c r="K243" i="11"/>
  <c r="K244" i="11"/>
  <c r="K245" i="11"/>
  <c r="K246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78" i="11"/>
  <c r="K279" i="11"/>
  <c r="K280" i="11"/>
  <c r="K281" i="11"/>
  <c r="K282" i="11"/>
  <c r="K283" i="11"/>
  <c r="K284" i="11"/>
  <c r="K285" i="11"/>
  <c r="K286" i="11"/>
  <c r="K287" i="11"/>
  <c r="K288" i="11"/>
  <c r="K289" i="11"/>
  <c r="K290" i="11"/>
  <c r="K291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23" i="11"/>
  <c r="K324" i="11"/>
  <c r="K325" i="11"/>
  <c r="K326" i="11"/>
  <c r="K327" i="11"/>
  <c r="K328" i="11"/>
  <c r="K329" i="11"/>
  <c r="K330" i="11"/>
  <c r="K331" i="11"/>
  <c r="K332" i="11"/>
  <c r="K333" i="11"/>
  <c r="K334" i="11"/>
  <c r="K335" i="11"/>
  <c r="K336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68" i="11"/>
  <c r="K369" i="11"/>
  <c r="K370" i="11"/>
  <c r="K371" i="11"/>
  <c r="K372" i="11"/>
  <c r="K373" i="11"/>
  <c r="K374" i="11"/>
  <c r="K375" i="11"/>
  <c r="K376" i="11"/>
  <c r="K377" i="11"/>
  <c r="K378" i="11"/>
  <c r="K379" i="11"/>
  <c r="K380" i="11"/>
  <c r="K381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13" i="11"/>
  <c r="K414" i="11"/>
  <c r="K415" i="11"/>
  <c r="K416" i="11"/>
  <c r="K417" i="11"/>
  <c r="K418" i="11"/>
  <c r="K419" i="11"/>
  <c r="K420" i="11"/>
  <c r="K421" i="11"/>
  <c r="K422" i="11"/>
  <c r="K423" i="11"/>
  <c r="K424" i="11"/>
  <c r="K425" i="11"/>
  <c r="K426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K458" i="11"/>
  <c r="K459" i="11"/>
  <c r="K460" i="11"/>
  <c r="K461" i="11"/>
  <c r="K462" i="11"/>
  <c r="K463" i="11"/>
  <c r="K464" i="11"/>
  <c r="K465" i="11"/>
  <c r="K466" i="11"/>
  <c r="K467" i="11"/>
  <c r="K468" i="11"/>
  <c r="K469" i="11"/>
  <c r="K470" i="11"/>
  <c r="K471" i="11"/>
  <c r="K472" i="11"/>
  <c r="K473" i="11"/>
  <c r="K474" i="11"/>
  <c r="K475" i="11"/>
  <c r="K476" i="11"/>
  <c r="K477" i="11"/>
  <c r="K478" i="11"/>
  <c r="K479" i="11"/>
  <c r="K480" i="11"/>
  <c r="K481" i="11"/>
  <c r="K482" i="11"/>
  <c r="K483" i="11"/>
  <c r="K484" i="11"/>
  <c r="K485" i="11"/>
  <c r="K486" i="11"/>
  <c r="K487" i="11"/>
  <c r="K488" i="11"/>
  <c r="K489" i="11"/>
  <c r="K490" i="11"/>
  <c r="K491" i="11"/>
  <c r="K492" i="11"/>
  <c r="K493" i="11"/>
  <c r="K494" i="11"/>
  <c r="K495" i="11"/>
  <c r="K496" i="11"/>
  <c r="K497" i="11"/>
  <c r="K498" i="11"/>
  <c r="K499" i="11"/>
  <c r="K500" i="11"/>
  <c r="K501" i="11"/>
  <c r="K502" i="11"/>
  <c r="K503" i="11"/>
  <c r="K504" i="11"/>
  <c r="K505" i="11"/>
  <c r="K506" i="11"/>
  <c r="K507" i="11"/>
  <c r="K508" i="11"/>
  <c r="K509" i="11"/>
  <c r="K510" i="11"/>
  <c r="K511" i="11"/>
  <c r="K512" i="11"/>
  <c r="K513" i="11"/>
  <c r="K514" i="11"/>
  <c r="K515" i="11"/>
  <c r="K516" i="11"/>
  <c r="K517" i="11"/>
  <c r="K518" i="11"/>
  <c r="K519" i="11"/>
  <c r="K520" i="11"/>
  <c r="K521" i="11"/>
  <c r="K522" i="11"/>
  <c r="K523" i="11"/>
  <c r="K524" i="11"/>
  <c r="K525" i="11"/>
  <c r="K526" i="11"/>
  <c r="K527" i="11"/>
  <c r="K528" i="11"/>
  <c r="K529" i="11"/>
  <c r="K530" i="11"/>
  <c r="K531" i="11"/>
  <c r="K532" i="11"/>
  <c r="K533" i="11"/>
  <c r="K534" i="11"/>
  <c r="K535" i="11"/>
  <c r="K536" i="11"/>
  <c r="K537" i="11"/>
  <c r="K538" i="11"/>
  <c r="K539" i="11"/>
  <c r="K540" i="11"/>
  <c r="K541" i="11"/>
  <c r="K542" i="11"/>
  <c r="K543" i="11"/>
  <c r="K544" i="11"/>
  <c r="K545" i="11"/>
  <c r="K546" i="11"/>
  <c r="K547" i="11"/>
  <c r="K548" i="11"/>
  <c r="K549" i="11"/>
  <c r="K550" i="11"/>
  <c r="K551" i="11"/>
  <c r="K552" i="11"/>
  <c r="K553" i="11"/>
  <c r="K554" i="11"/>
  <c r="K555" i="11"/>
  <c r="K556" i="11"/>
  <c r="K557" i="11"/>
  <c r="K558" i="11"/>
  <c r="K559" i="11"/>
  <c r="K560" i="11"/>
  <c r="K561" i="11"/>
  <c r="K562" i="11"/>
  <c r="K563" i="11"/>
  <c r="K564" i="11"/>
  <c r="K565" i="11"/>
  <c r="K566" i="11"/>
  <c r="K567" i="11"/>
  <c r="K568" i="11"/>
  <c r="K569" i="11"/>
  <c r="K570" i="11"/>
  <c r="K571" i="11"/>
  <c r="K572" i="11"/>
  <c r="K573" i="11"/>
  <c r="K574" i="11"/>
  <c r="K575" i="11"/>
  <c r="K576" i="11"/>
  <c r="K579" i="11"/>
  <c r="K580" i="11"/>
  <c r="K581" i="11"/>
  <c r="K582" i="11"/>
  <c r="K583" i="11"/>
  <c r="K584" i="11"/>
  <c r="K585" i="11"/>
  <c r="K586" i="11"/>
  <c r="K587" i="11"/>
  <c r="K588" i="11"/>
  <c r="K589" i="11"/>
  <c r="K590" i="11"/>
  <c r="K593" i="11"/>
  <c r="K594" i="11"/>
  <c r="K595" i="11"/>
  <c r="K596" i="11"/>
  <c r="K597" i="11"/>
  <c r="K598" i="11"/>
  <c r="K599" i="11"/>
  <c r="K600" i="11"/>
  <c r="K601" i="11"/>
  <c r="K602" i="11"/>
  <c r="K603" i="11"/>
  <c r="K604" i="11"/>
  <c r="K605" i="11"/>
  <c r="K606" i="11"/>
  <c r="K607" i="11"/>
  <c r="K608" i="11"/>
  <c r="K609" i="11"/>
  <c r="K610" i="11"/>
  <c r="K611" i="11"/>
  <c r="K612" i="11"/>
  <c r="K613" i="11"/>
  <c r="K614" i="11"/>
  <c r="K615" i="11"/>
  <c r="K616" i="11"/>
  <c r="K617" i="11"/>
  <c r="K618" i="11"/>
  <c r="K619" i="11"/>
  <c r="K620" i="11"/>
  <c r="K621" i="11"/>
  <c r="K622" i="11"/>
  <c r="K623" i="11"/>
  <c r="K624" i="11"/>
  <c r="K625" i="11"/>
  <c r="K626" i="11"/>
  <c r="K627" i="11"/>
  <c r="K628" i="11"/>
  <c r="K629" i="11"/>
  <c r="K630" i="11"/>
  <c r="K631" i="11"/>
  <c r="K632" i="11"/>
  <c r="K633" i="11"/>
  <c r="K634" i="11"/>
  <c r="K635" i="11"/>
  <c r="K636" i="11"/>
  <c r="K637" i="11"/>
  <c r="K638" i="11"/>
  <c r="K639" i="11"/>
  <c r="K640" i="11"/>
  <c r="K641" i="11"/>
  <c r="K642" i="11"/>
  <c r="K643" i="11"/>
  <c r="K644" i="11"/>
  <c r="K645" i="11"/>
  <c r="K646" i="11"/>
  <c r="K647" i="11"/>
  <c r="K648" i="11"/>
  <c r="K649" i="11"/>
  <c r="K650" i="11"/>
  <c r="K651" i="11"/>
  <c r="K652" i="11"/>
  <c r="K653" i="11"/>
  <c r="K654" i="11"/>
  <c r="K655" i="11"/>
  <c r="K656" i="11"/>
  <c r="K657" i="11"/>
  <c r="K658" i="11"/>
  <c r="K659" i="11"/>
  <c r="K660" i="11"/>
  <c r="K661" i="11"/>
  <c r="K662" i="11"/>
  <c r="K663" i="11"/>
  <c r="K664" i="11"/>
  <c r="K665" i="11"/>
  <c r="K666" i="11"/>
  <c r="K667" i="11"/>
  <c r="K668" i="11"/>
  <c r="K669" i="11"/>
  <c r="K670" i="11"/>
  <c r="K671" i="11"/>
  <c r="K672" i="11"/>
  <c r="K673" i="11"/>
  <c r="K674" i="11"/>
  <c r="K675" i="11"/>
  <c r="K676" i="11"/>
  <c r="K677" i="11"/>
  <c r="K678" i="11"/>
  <c r="K679" i="11"/>
  <c r="K680" i="11"/>
  <c r="K681" i="11"/>
  <c r="K682" i="11"/>
  <c r="K683" i="11"/>
  <c r="K684" i="11"/>
  <c r="K685" i="11"/>
  <c r="K686" i="11"/>
  <c r="K687" i="11"/>
  <c r="K688" i="11"/>
  <c r="K689" i="11"/>
  <c r="K690" i="11"/>
  <c r="K691" i="11"/>
  <c r="K692" i="11"/>
  <c r="K693" i="11"/>
  <c r="K694" i="11"/>
  <c r="K695" i="11"/>
  <c r="K696" i="11"/>
  <c r="K697" i="11"/>
  <c r="K698" i="11"/>
  <c r="K699" i="11"/>
  <c r="K700" i="11"/>
  <c r="K701" i="11"/>
  <c r="K702" i="11"/>
  <c r="K703" i="11"/>
  <c r="K704" i="11"/>
  <c r="K705" i="11"/>
  <c r="K706" i="11"/>
  <c r="K707" i="11"/>
  <c r="K708" i="11"/>
  <c r="K709" i="11"/>
  <c r="K710" i="11"/>
  <c r="K711" i="11"/>
  <c r="K712" i="11"/>
  <c r="K713" i="11"/>
  <c r="K714" i="11"/>
  <c r="K715" i="11"/>
  <c r="K716" i="11"/>
  <c r="K717" i="11"/>
  <c r="K718" i="11"/>
  <c r="K719" i="11"/>
  <c r="K720" i="11"/>
  <c r="K721" i="11"/>
  <c r="K722" i="11"/>
  <c r="K723" i="11"/>
  <c r="K724" i="11"/>
  <c r="K725" i="11"/>
  <c r="K726" i="11"/>
  <c r="K727" i="11"/>
  <c r="K728" i="11"/>
  <c r="K729" i="11"/>
  <c r="K730" i="11"/>
  <c r="K731" i="11"/>
  <c r="K732" i="11"/>
  <c r="K733" i="11"/>
  <c r="K734" i="11"/>
  <c r="K735" i="11"/>
  <c r="K736" i="11"/>
  <c r="K737" i="11"/>
  <c r="K738" i="11"/>
  <c r="K739" i="11"/>
  <c r="K740" i="11"/>
  <c r="K741" i="11"/>
  <c r="K742" i="11"/>
  <c r="K743" i="11"/>
  <c r="K744" i="11"/>
  <c r="K745" i="11"/>
  <c r="K746" i="11"/>
  <c r="K747" i="11"/>
  <c r="K748" i="11"/>
  <c r="K749" i="11"/>
  <c r="K750" i="11"/>
  <c r="K751" i="11"/>
  <c r="K752" i="11"/>
  <c r="K753" i="11"/>
  <c r="K754" i="11"/>
  <c r="K755" i="11"/>
  <c r="K756" i="11"/>
  <c r="K757" i="11"/>
  <c r="K758" i="11"/>
  <c r="K759" i="11"/>
  <c r="K760" i="11"/>
  <c r="K761" i="11"/>
  <c r="K762" i="11"/>
  <c r="K763" i="11"/>
  <c r="K764" i="11"/>
  <c r="K765" i="11"/>
  <c r="K766" i="11"/>
  <c r="K767" i="11"/>
  <c r="K768" i="11"/>
  <c r="K769" i="11"/>
  <c r="K770" i="11"/>
  <c r="K771" i="11"/>
  <c r="K772" i="11"/>
  <c r="K773" i="11"/>
  <c r="K774" i="11"/>
  <c r="K775" i="11"/>
  <c r="K776" i="11"/>
  <c r="K777" i="11"/>
  <c r="K778" i="11"/>
  <c r="K779" i="11"/>
  <c r="K780" i="11"/>
  <c r="K781" i="11"/>
  <c r="K782" i="11"/>
  <c r="K783" i="11"/>
  <c r="K784" i="11"/>
  <c r="K785" i="11"/>
  <c r="K786" i="11"/>
  <c r="K787" i="11"/>
  <c r="K788" i="11"/>
  <c r="K789" i="11"/>
  <c r="K790" i="11"/>
  <c r="K791" i="11"/>
  <c r="K792" i="11"/>
  <c r="K793" i="11"/>
  <c r="K794" i="11"/>
  <c r="K795" i="11"/>
  <c r="K796" i="11"/>
  <c r="K797" i="11"/>
  <c r="K798" i="11"/>
  <c r="K799" i="11"/>
  <c r="K800" i="11"/>
  <c r="K801" i="11"/>
  <c r="K802" i="11"/>
  <c r="K803" i="11"/>
  <c r="K2" i="11"/>
  <c r="AD3" i="1" a="1"/>
  <c r="AD3" i="1" s="1"/>
  <c r="AD4" i="1" a="1"/>
  <c r="AD4" i="1" s="1"/>
  <c r="AD5" i="1" a="1"/>
  <c r="AD5" i="1" s="1"/>
  <c r="AD6" i="1" a="1"/>
  <c r="AD6" i="1" s="1"/>
  <c r="AD7" i="1" a="1"/>
  <c r="AD7" i="1" s="1"/>
  <c r="AD8" i="1" a="1"/>
  <c r="AD8" i="1" s="1"/>
  <c r="AD9" i="1" a="1"/>
  <c r="AD9" i="1" s="1"/>
  <c r="AD10" i="1" a="1"/>
  <c r="AD10" i="1" s="1"/>
  <c r="AD11" i="1" a="1"/>
  <c r="AD11" i="1" s="1"/>
  <c r="AD12" i="1" a="1"/>
  <c r="AD12" i="1" s="1"/>
  <c r="AD13" i="1" a="1"/>
  <c r="AD13" i="1" s="1"/>
  <c r="AD14" i="1" a="1"/>
  <c r="AD14" i="1" s="1"/>
  <c r="AD15" i="1" a="1"/>
  <c r="AD15" i="1" s="1"/>
  <c r="AD16" i="1" a="1"/>
  <c r="AD16" i="1" s="1"/>
  <c r="AD17" i="1" a="1"/>
  <c r="AD17" i="1" s="1"/>
  <c r="AD18" i="1" a="1"/>
  <c r="AD18" i="1" s="1"/>
  <c r="AD19" i="1" a="1"/>
  <c r="AD19" i="1" s="1"/>
  <c r="AD20" i="1" a="1"/>
  <c r="AD20" i="1" s="1"/>
  <c r="AD21" i="1" a="1"/>
  <c r="AD21" i="1" s="1"/>
  <c r="AD22" i="1" a="1"/>
  <c r="AD22" i="1" s="1"/>
  <c r="AD23" i="1" a="1"/>
  <c r="AD23" i="1" s="1"/>
  <c r="AD24" i="1" a="1"/>
  <c r="AD24" i="1" s="1"/>
  <c r="AD25" i="1" a="1"/>
  <c r="AD25" i="1" s="1"/>
  <c r="AD26" i="1" a="1"/>
  <c r="AD26" i="1" s="1"/>
  <c r="AD27" i="1" a="1"/>
  <c r="AD27" i="1" s="1"/>
  <c r="AD28" i="1" a="1"/>
  <c r="AD28" i="1" s="1"/>
  <c r="AD29" i="1" a="1"/>
  <c r="AD29" i="1" s="1"/>
  <c r="AD30" i="1" a="1"/>
  <c r="AD30" i="1" s="1"/>
  <c r="AD31" i="1" a="1"/>
  <c r="AD31" i="1" s="1"/>
  <c r="AD32" i="1" a="1"/>
  <c r="AD32" i="1" s="1"/>
  <c r="AD33" i="1" a="1"/>
  <c r="AD33" i="1" s="1"/>
  <c r="AD34" i="1" a="1"/>
  <c r="AD34" i="1" s="1"/>
  <c r="AD35" i="1" a="1"/>
  <c r="AD35" i="1" s="1"/>
  <c r="AD36" i="1" a="1"/>
  <c r="AD36" i="1" s="1"/>
  <c r="AD37" i="1" a="1"/>
  <c r="AD37" i="1" s="1"/>
  <c r="AD38" i="1" a="1"/>
  <c r="AD38" i="1" s="1"/>
  <c r="AD39" i="1" a="1"/>
  <c r="AD39" i="1" s="1"/>
  <c r="AD40" i="1" a="1"/>
  <c r="AD40" i="1" s="1"/>
  <c r="AD41" i="1" a="1"/>
  <c r="AD41" i="1" s="1"/>
  <c r="AD42" i="1" a="1"/>
  <c r="AD42" i="1" s="1"/>
  <c r="AD43" i="1" a="1"/>
  <c r="AD43" i="1" s="1"/>
  <c r="AD44" i="1" a="1"/>
  <c r="AD44" i="1" s="1"/>
  <c r="AD45" i="1" a="1"/>
  <c r="AD45" i="1" s="1"/>
  <c r="AD46" i="1" a="1"/>
  <c r="AD46" i="1" s="1"/>
  <c r="AD47" i="1" a="1"/>
  <c r="AD47" i="1" s="1"/>
  <c r="AD48" i="1" a="1"/>
  <c r="AD48" i="1" s="1"/>
  <c r="AD49" i="1" a="1"/>
  <c r="AD49" i="1" s="1"/>
  <c r="AD50" i="1" a="1"/>
  <c r="AD50" i="1" s="1"/>
  <c r="AD51" i="1" a="1"/>
  <c r="AD51" i="1" s="1"/>
  <c r="AD52" i="1" a="1"/>
  <c r="AD52" i="1" s="1"/>
  <c r="AD53" i="1" a="1"/>
  <c r="AD53" i="1" s="1"/>
  <c r="AD54" i="1" a="1"/>
  <c r="AD54" i="1" s="1"/>
  <c r="AD55" i="1" a="1"/>
  <c r="AD55" i="1" s="1"/>
  <c r="AD56" i="1" a="1"/>
  <c r="AD56" i="1" s="1"/>
  <c r="AD57" i="1" a="1"/>
  <c r="AD57" i="1" s="1"/>
  <c r="AD58" i="1" a="1"/>
  <c r="AD58" i="1" s="1"/>
  <c r="AD59" i="1" a="1"/>
  <c r="AD59" i="1" s="1"/>
  <c r="AD60" i="1" a="1"/>
  <c r="AD60" i="1" s="1"/>
  <c r="AD61" i="1" a="1"/>
  <c r="AD61" i="1" s="1"/>
  <c r="AD62" i="1" a="1"/>
  <c r="AD62" i="1" s="1"/>
  <c r="AD63" i="1" a="1"/>
  <c r="AD63" i="1" s="1"/>
  <c r="AD64" i="1" a="1"/>
  <c r="AD64" i="1" s="1"/>
  <c r="AD65" i="1" a="1"/>
  <c r="AD65" i="1" s="1"/>
  <c r="AD66" i="1" a="1"/>
  <c r="AD66" i="1" s="1"/>
  <c r="AD67" i="1" a="1"/>
  <c r="AD67" i="1" s="1"/>
  <c r="AD68" i="1" a="1"/>
  <c r="AD68" i="1" s="1"/>
  <c r="AD69" i="1" a="1"/>
  <c r="AD69" i="1" s="1"/>
  <c r="AD70" i="1" a="1"/>
  <c r="AD70" i="1" s="1"/>
  <c r="AD71" i="1" a="1"/>
  <c r="AD71" i="1" s="1"/>
  <c r="AD72" i="1" a="1"/>
  <c r="AD72" i="1" s="1"/>
  <c r="AD73" i="1" a="1"/>
  <c r="AD73" i="1" s="1"/>
  <c r="AD74" i="1" a="1"/>
  <c r="AD74" i="1" s="1"/>
  <c r="AD75" i="1" a="1"/>
  <c r="AD75" i="1" s="1"/>
  <c r="AD76" i="1" a="1"/>
  <c r="AD76" i="1" s="1"/>
  <c r="AD77" i="1" a="1"/>
  <c r="AD77" i="1" s="1"/>
  <c r="AD78" i="1" a="1"/>
  <c r="AD78" i="1" s="1"/>
  <c r="AD79" i="1" a="1"/>
  <c r="AD79" i="1" s="1"/>
  <c r="AD80" i="1" a="1"/>
  <c r="AD80" i="1" s="1"/>
  <c r="AD81" i="1" a="1"/>
  <c r="AD81" i="1" s="1"/>
  <c r="AD82" i="1" a="1"/>
  <c r="AD82" i="1" s="1"/>
  <c r="AD83" i="1" a="1"/>
  <c r="AD83" i="1" s="1"/>
  <c r="AD84" i="1" a="1"/>
  <c r="AD84" i="1" s="1"/>
  <c r="AD85" i="1" a="1"/>
  <c r="AD85" i="1" s="1"/>
  <c r="AD86" i="1" a="1"/>
  <c r="AD86" i="1" s="1"/>
  <c r="AD87" i="1" a="1"/>
  <c r="AD87" i="1" s="1"/>
  <c r="AD88" i="1" a="1"/>
  <c r="AD88" i="1" s="1"/>
  <c r="AD89" i="1" a="1"/>
  <c r="AD89" i="1" s="1"/>
  <c r="AD90" i="1" a="1"/>
  <c r="AD90" i="1" s="1"/>
  <c r="AD91" i="1" a="1"/>
  <c r="AD91" i="1" s="1"/>
  <c r="AD92" i="1" a="1"/>
  <c r="AD92" i="1" s="1"/>
  <c r="AD93" i="1" a="1"/>
  <c r="AD93" i="1" s="1"/>
  <c r="AD94" i="1" a="1"/>
  <c r="AD94" i="1" s="1"/>
  <c r="AD95" i="1" a="1"/>
  <c r="AD95" i="1" s="1"/>
  <c r="AD96" i="1" a="1"/>
  <c r="AD96" i="1" s="1"/>
  <c r="AD97" i="1" a="1"/>
  <c r="AD97" i="1" s="1"/>
  <c r="AD98" i="1" a="1"/>
  <c r="AD98" i="1" s="1"/>
  <c r="AD99" i="1" a="1"/>
  <c r="AD99" i="1" s="1"/>
  <c r="AD100" i="1" a="1"/>
  <c r="AD100" i="1" s="1"/>
  <c r="AD101" i="1" a="1"/>
  <c r="AD101" i="1" s="1"/>
  <c r="AD102" i="1" a="1"/>
  <c r="AD102" i="1" s="1"/>
  <c r="AD103" i="1" a="1"/>
  <c r="AD103" i="1" s="1"/>
  <c r="AD104" i="1" a="1"/>
  <c r="AD104" i="1" s="1"/>
  <c r="AD105" i="1" a="1"/>
  <c r="AD105" i="1" s="1"/>
  <c r="AD106" i="1" a="1"/>
  <c r="AD106" i="1" s="1"/>
  <c r="AD107" i="1" a="1"/>
  <c r="AD107" i="1" s="1"/>
  <c r="AD108" i="1" a="1"/>
  <c r="AD108" i="1" s="1"/>
  <c r="AD109" i="1" a="1"/>
  <c r="AD109" i="1" s="1"/>
  <c r="AD110" i="1" a="1"/>
  <c r="AD110" i="1" s="1"/>
  <c r="AD111" i="1" a="1"/>
  <c r="AD111" i="1" s="1"/>
  <c r="AD112" i="1" a="1"/>
  <c r="AD112" i="1" s="1"/>
  <c r="AD113" i="1" a="1"/>
  <c r="AD113" i="1" s="1"/>
  <c r="AD114" i="1" a="1"/>
  <c r="AD114" i="1" s="1"/>
  <c r="AD115" i="1" a="1"/>
  <c r="AD115" i="1" s="1"/>
  <c r="AD116" i="1" a="1"/>
  <c r="AD116" i="1" s="1"/>
  <c r="AD117" i="1" a="1"/>
  <c r="AD117" i="1" s="1"/>
  <c r="AD118" i="1" a="1"/>
  <c r="AD118" i="1" s="1"/>
  <c r="AD119" i="1" a="1"/>
  <c r="AD119" i="1" s="1"/>
  <c r="AD120" i="1" a="1"/>
  <c r="AD120" i="1" s="1"/>
  <c r="AD121" i="1" a="1"/>
  <c r="AD121" i="1" s="1"/>
  <c r="AD122" i="1" a="1"/>
  <c r="AD122" i="1" s="1"/>
  <c r="AD123" i="1" a="1"/>
  <c r="AD123" i="1" s="1"/>
  <c r="AD124" i="1" a="1"/>
  <c r="AD124" i="1" s="1"/>
  <c r="AD125" i="1" a="1"/>
  <c r="AD125" i="1" s="1"/>
  <c r="AD126" i="1" a="1"/>
  <c r="AD126" i="1" s="1"/>
  <c r="AD127" i="1" a="1"/>
  <c r="AD127" i="1" s="1"/>
  <c r="AD128" i="1" a="1"/>
  <c r="AD128" i="1" s="1"/>
  <c r="AD129" i="1" a="1"/>
  <c r="AD129" i="1" s="1"/>
  <c r="AD130" i="1" a="1"/>
  <c r="AD130" i="1" s="1"/>
  <c r="AD131" i="1" a="1"/>
  <c r="AD131" i="1" s="1"/>
  <c r="AD132" i="1" a="1"/>
  <c r="AD132" i="1" s="1"/>
  <c r="AD133" i="1" a="1"/>
  <c r="AD133" i="1" s="1"/>
  <c r="AD134" i="1" a="1"/>
  <c r="AD134" i="1" s="1"/>
  <c r="AD135" i="1" a="1"/>
  <c r="AD135" i="1" s="1"/>
  <c r="AD136" i="1" a="1"/>
  <c r="AD136" i="1" s="1"/>
  <c r="AD137" i="1" a="1"/>
  <c r="AD137" i="1" s="1"/>
  <c r="AD138" i="1" a="1"/>
  <c r="AD138" i="1" s="1"/>
  <c r="AD139" i="1" a="1"/>
  <c r="AD139" i="1" s="1"/>
  <c r="AD140" i="1" a="1"/>
  <c r="AD140" i="1" s="1"/>
  <c r="AD141" i="1" a="1"/>
  <c r="AD141" i="1" s="1"/>
  <c r="AD142" i="1" a="1"/>
  <c r="AD142" i="1" s="1"/>
  <c r="AD143" i="1" a="1"/>
  <c r="AD143" i="1" s="1"/>
  <c r="AD144" i="1" a="1"/>
  <c r="AD144" i="1" s="1"/>
  <c r="AD145" i="1" a="1"/>
  <c r="AD145" i="1" s="1"/>
  <c r="AD146" i="1" a="1"/>
  <c r="AD146" i="1" s="1"/>
  <c r="AD147" i="1" a="1"/>
  <c r="AD147" i="1" s="1"/>
  <c r="AD148" i="1" a="1"/>
  <c r="AD148" i="1" s="1"/>
  <c r="AD149" i="1" a="1"/>
  <c r="AD149" i="1" s="1"/>
  <c r="AD150" i="1" a="1"/>
  <c r="AD150" i="1" s="1"/>
  <c r="AD151" i="1" a="1"/>
  <c r="AD151" i="1" s="1"/>
  <c r="AD152" i="1" a="1"/>
  <c r="AD152" i="1" s="1"/>
  <c r="AD153" i="1" a="1"/>
  <c r="AD153" i="1" s="1"/>
  <c r="AD154" i="1" a="1"/>
  <c r="AD154" i="1" s="1"/>
  <c r="AD155" i="1" a="1"/>
  <c r="AD155" i="1" s="1"/>
  <c r="AD156" i="1" a="1"/>
  <c r="AD156" i="1" s="1"/>
  <c r="AD157" i="1" a="1"/>
  <c r="AD157" i="1" s="1"/>
  <c r="AD158" i="1" a="1"/>
  <c r="AD158" i="1" s="1"/>
  <c r="AD159" i="1" a="1"/>
  <c r="AD159" i="1" s="1"/>
  <c r="AD160" i="1" a="1"/>
  <c r="AD160" i="1" s="1"/>
  <c r="AD161" i="1" a="1"/>
  <c r="AD161" i="1" s="1"/>
  <c r="AD162" i="1" a="1"/>
  <c r="AD162" i="1" s="1"/>
  <c r="AD163" i="1" a="1"/>
  <c r="AD163" i="1" s="1"/>
  <c r="AD164" i="1" a="1"/>
  <c r="AD164" i="1" s="1"/>
  <c r="AD165" i="1" a="1"/>
  <c r="AD165" i="1" s="1"/>
  <c r="AD166" i="1" a="1"/>
  <c r="AD166" i="1" s="1"/>
  <c r="AD167" i="1" a="1"/>
  <c r="AD167" i="1" s="1"/>
  <c r="AD168" i="1" a="1"/>
  <c r="AD168" i="1" s="1"/>
  <c r="AD169" i="1" a="1"/>
  <c r="AD169" i="1" s="1"/>
  <c r="AD170" i="1" a="1"/>
  <c r="AD170" i="1" s="1"/>
  <c r="AD171" i="1" a="1"/>
  <c r="AD171" i="1" s="1"/>
  <c r="AD172" i="1" a="1"/>
  <c r="AD172" i="1" s="1"/>
  <c r="AD173" i="1" a="1"/>
  <c r="AD173" i="1" s="1"/>
  <c r="AD174" i="1" a="1"/>
  <c r="AD174" i="1" s="1"/>
  <c r="AD175" i="1" a="1"/>
  <c r="AD175" i="1" s="1"/>
  <c r="AD176" i="1" a="1"/>
  <c r="AD176" i="1" s="1"/>
  <c r="AD177" i="1" a="1"/>
  <c r="AD177" i="1" s="1"/>
  <c r="AD178" i="1" a="1"/>
  <c r="AD178" i="1" s="1"/>
  <c r="AD179" i="1" a="1"/>
  <c r="AD179" i="1" s="1"/>
  <c r="AD180" i="1" a="1"/>
  <c r="AD180" i="1" s="1"/>
  <c r="AD181" i="1" a="1"/>
  <c r="AD181" i="1" s="1"/>
  <c r="AD182" i="1" a="1"/>
  <c r="AD182" i="1" s="1"/>
  <c r="AD183" i="1" a="1"/>
  <c r="AD183" i="1" s="1"/>
  <c r="AD184" i="1" a="1"/>
  <c r="AD184" i="1" s="1"/>
  <c r="AD185" i="1" a="1"/>
  <c r="AD185" i="1" s="1"/>
  <c r="AD186" i="1" a="1"/>
  <c r="AD186" i="1" s="1"/>
  <c r="AD187" i="1" a="1"/>
  <c r="AD187" i="1" s="1"/>
  <c r="AD188" i="1" a="1"/>
  <c r="AD188" i="1" s="1"/>
  <c r="AD189" i="1" a="1"/>
  <c r="AD189" i="1" s="1"/>
  <c r="AD190" i="1" a="1"/>
  <c r="AD190" i="1" s="1"/>
  <c r="AD191" i="1" a="1"/>
  <c r="AD191" i="1" s="1"/>
  <c r="AD192" i="1" a="1"/>
  <c r="AD192" i="1" s="1"/>
  <c r="AD193" i="1" a="1"/>
  <c r="AD193" i="1" s="1"/>
  <c r="AD194" i="1" a="1"/>
  <c r="AD194" i="1" s="1"/>
  <c r="AD195" i="1" a="1"/>
  <c r="AD195" i="1" s="1"/>
  <c r="AD196" i="1" a="1"/>
  <c r="AD196" i="1" s="1"/>
  <c r="AD197" i="1" a="1"/>
  <c r="AD197" i="1" s="1"/>
  <c r="AD198" i="1" a="1"/>
  <c r="AD198" i="1" s="1"/>
  <c r="AD199" i="1" a="1"/>
  <c r="AD199" i="1" s="1"/>
  <c r="AD200" i="1" a="1"/>
  <c r="AD200" i="1" s="1"/>
  <c r="AD201" i="1" a="1"/>
  <c r="AD201" i="1" s="1"/>
  <c r="AD202" i="1" a="1"/>
  <c r="AD202" i="1" s="1"/>
  <c r="AD203" i="1" a="1"/>
  <c r="AD203" i="1" s="1"/>
  <c r="AD204" i="1" a="1"/>
  <c r="AD204" i="1" s="1"/>
  <c r="AD205" i="1" a="1"/>
  <c r="AD205" i="1" s="1"/>
  <c r="AD206" i="1" a="1"/>
  <c r="AD206" i="1" s="1"/>
  <c r="AD207" i="1" a="1"/>
  <c r="AD207" i="1" s="1"/>
  <c r="AD208" i="1" a="1"/>
  <c r="AD208" i="1" s="1"/>
  <c r="AD209" i="1" a="1"/>
  <c r="AD209" i="1" s="1"/>
  <c r="AD210" i="1" a="1"/>
  <c r="AD210" i="1" s="1"/>
  <c r="AD211" i="1" a="1"/>
  <c r="AD211" i="1" s="1"/>
  <c r="AD212" i="1" a="1"/>
  <c r="AD212" i="1" s="1"/>
  <c r="AD213" i="1" a="1"/>
  <c r="AD213" i="1" s="1"/>
  <c r="AD214" i="1" a="1"/>
  <c r="AD214" i="1" s="1"/>
  <c r="AD215" i="1" a="1"/>
  <c r="AD215" i="1" s="1"/>
  <c r="AD216" i="1" a="1"/>
  <c r="AD216" i="1" s="1"/>
  <c r="AD217" i="1" a="1"/>
  <c r="AD217" i="1" s="1"/>
  <c r="AD218" i="1" a="1"/>
  <c r="AD218" i="1" s="1"/>
  <c r="AD219" i="1" a="1"/>
  <c r="AD219" i="1" s="1"/>
  <c r="AD220" i="1" a="1"/>
  <c r="AD220" i="1" s="1"/>
  <c r="AD221" i="1" a="1"/>
  <c r="AD221" i="1" s="1"/>
  <c r="AD222" i="1" a="1"/>
  <c r="AD222" i="1" s="1"/>
  <c r="AD223" i="1" a="1"/>
  <c r="AD223" i="1" s="1"/>
  <c r="AD224" i="1" a="1"/>
  <c r="AD224" i="1" s="1"/>
  <c r="AD225" i="1" a="1"/>
  <c r="AD225" i="1" s="1"/>
  <c r="AD226" i="1" a="1"/>
  <c r="AD226" i="1" s="1"/>
  <c r="AD227" i="1" a="1"/>
  <c r="AD227" i="1" s="1"/>
  <c r="AD228" i="1" a="1"/>
  <c r="AD228" i="1" s="1"/>
  <c r="AD229" i="1" a="1"/>
  <c r="AD229" i="1" s="1"/>
  <c r="AD230" i="1" a="1"/>
  <c r="AD230" i="1" s="1"/>
  <c r="AD231" i="1" a="1"/>
  <c r="AD231" i="1" s="1"/>
  <c r="AD232" i="1" a="1"/>
  <c r="AD232" i="1" s="1"/>
  <c r="AD233" i="1" a="1"/>
  <c r="AD233" i="1" s="1"/>
  <c r="AD234" i="1" a="1"/>
  <c r="AD234" i="1" s="1"/>
  <c r="AD235" i="1" a="1"/>
  <c r="AD235" i="1" s="1"/>
  <c r="AD236" i="1" a="1"/>
  <c r="AD236" i="1" s="1"/>
  <c r="AD237" i="1" a="1"/>
  <c r="AD237" i="1" s="1"/>
  <c r="AD238" i="1" a="1"/>
  <c r="AD238" i="1" s="1"/>
  <c r="AD239" i="1" a="1"/>
  <c r="AD239" i="1" s="1"/>
  <c r="AD240" i="1" a="1"/>
  <c r="AD240" i="1" s="1"/>
  <c r="AD241" i="1" a="1"/>
  <c r="AD241" i="1" s="1"/>
  <c r="AD242" i="1" a="1"/>
  <c r="AD242" i="1" s="1"/>
  <c r="AD243" i="1" a="1"/>
  <c r="AD243" i="1" s="1"/>
  <c r="AD244" i="1" a="1"/>
  <c r="AD244" i="1" s="1"/>
  <c r="AD245" i="1" a="1"/>
  <c r="AD245" i="1" s="1"/>
  <c r="AD246" i="1" a="1"/>
  <c r="AD246" i="1" s="1"/>
  <c r="AD247" i="1" a="1"/>
  <c r="AD247" i="1" s="1"/>
  <c r="AD248" i="1" a="1"/>
  <c r="AD248" i="1" s="1"/>
  <c r="AD249" i="1" a="1"/>
  <c r="AD249" i="1" s="1"/>
  <c r="AD250" i="1" a="1"/>
  <c r="AD250" i="1" s="1"/>
  <c r="AD251" i="1" a="1"/>
  <c r="AD251" i="1" s="1"/>
  <c r="AD252" i="1" a="1"/>
  <c r="AD252" i="1" s="1"/>
  <c r="AD253" i="1" a="1"/>
  <c r="AD253" i="1" s="1"/>
  <c r="AD254" i="1" a="1"/>
  <c r="AD254" i="1" s="1"/>
  <c r="AD255" i="1" a="1"/>
  <c r="AD255" i="1" s="1"/>
  <c r="AD256" i="1" a="1"/>
  <c r="AD256" i="1" s="1"/>
  <c r="AD257" i="1" a="1"/>
  <c r="AD257" i="1" s="1"/>
  <c r="AD258" i="1" a="1"/>
  <c r="AD258" i="1" s="1"/>
  <c r="AD259" i="1" a="1"/>
  <c r="AD259" i="1" s="1"/>
  <c r="AD260" i="1" a="1"/>
  <c r="AD260" i="1" s="1"/>
  <c r="AD261" i="1" a="1"/>
  <c r="AD261" i="1" s="1"/>
  <c r="AD262" i="1" a="1"/>
  <c r="AD262" i="1" s="1"/>
  <c r="AD263" i="1" a="1"/>
  <c r="AD263" i="1" s="1"/>
  <c r="AD264" i="1" a="1"/>
  <c r="AD264" i="1" s="1"/>
  <c r="AD265" i="1" a="1"/>
  <c r="AD265" i="1" s="1"/>
  <c r="AD266" i="1" a="1"/>
  <c r="AD266" i="1" s="1"/>
  <c r="AD267" i="1" a="1"/>
  <c r="AD267" i="1" s="1"/>
  <c r="AD268" i="1" a="1"/>
  <c r="AD268" i="1" s="1"/>
  <c r="AD269" i="1" a="1"/>
  <c r="AD269" i="1" s="1"/>
  <c r="AD270" i="1" a="1"/>
  <c r="AD270" i="1" s="1"/>
  <c r="AD271" i="1" a="1"/>
  <c r="AD271" i="1" s="1"/>
  <c r="AD272" i="1" a="1"/>
  <c r="AD272" i="1" s="1"/>
  <c r="AD273" i="1" a="1"/>
  <c r="AD273" i="1" s="1"/>
  <c r="AD274" i="1" a="1"/>
  <c r="AD274" i="1" s="1"/>
  <c r="AD275" i="1" a="1"/>
  <c r="AD275" i="1" s="1"/>
  <c r="AD276" i="1" a="1"/>
  <c r="AD276" i="1" s="1"/>
  <c r="AD277" i="1" a="1"/>
  <c r="AD277" i="1" s="1"/>
  <c r="AD278" i="1" a="1"/>
  <c r="AD278" i="1" s="1"/>
  <c r="AD279" i="1" a="1"/>
  <c r="AD279" i="1" s="1"/>
  <c r="AD280" i="1" a="1"/>
  <c r="AD280" i="1" s="1"/>
  <c r="AD281" i="1" a="1"/>
  <c r="AD281" i="1" s="1"/>
  <c r="AD282" i="1" a="1"/>
  <c r="AD282" i="1" s="1"/>
  <c r="AD283" i="1" a="1"/>
  <c r="AD283" i="1" s="1"/>
  <c r="AD284" i="1" a="1"/>
  <c r="AD284" i="1" s="1"/>
  <c r="AD285" i="1" a="1"/>
  <c r="AD285" i="1" s="1"/>
  <c r="AD286" i="1" a="1"/>
  <c r="AD286" i="1" s="1"/>
  <c r="AD287" i="1" a="1"/>
  <c r="AD287" i="1" s="1"/>
  <c r="AD288" i="1" a="1"/>
  <c r="AD288" i="1" s="1"/>
  <c r="AD289" i="1" a="1"/>
  <c r="AD289" i="1" s="1"/>
  <c r="AD290" i="1" a="1"/>
  <c r="AD290" i="1" s="1"/>
  <c r="AD291" i="1" a="1"/>
  <c r="AD291" i="1" s="1"/>
  <c r="AD292" i="1" a="1"/>
  <c r="AD292" i="1" s="1"/>
  <c r="AD293" i="1" a="1"/>
  <c r="AD293" i="1" s="1"/>
  <c r="AD294" i="1" a="1"/>
  <c r="AD294" i="1" s="1"/>
  <c r="AD295" i="1" a="1"/>
  <c r="AD295" i="1" s="1"/>
  <c r="AD296" i="1" a="1"/>
  <c r="AD296" i="1" s="1"/>
  <c r="AD297" i="1" a="1"/>
  <c r="AD297" i="1" s="1"/>
  <c r="AD298" i="1" a="1"/>
  <c r="AD298" i="1" s="1"/>
  <c r="AD299" i="1" a="1"/>
  <c r="AD299" i="1" s="1"/>
  <c r="AD300" i="1" a="1"/>
  <c r="AD300" i="1" s="1"/>
  <c r="AD301" i="1" a="1"/>
  <c r="AD301" i="1" s="1"/>
  <c r="AD302" i="1" a="1"/>
  <c r="AD302" i="1" s="1"/>
  <c r="AD303" i="1" a="1"/>
  <c r="AD303" i="1" s="1"/>
  <c r="AD304" i="1" a="1"/>
  <c r="AD304" i="1" s="1"/>
  <c r="AD305" i="1" a="1"/>
  <c r="AD305" i="1" s="1"/>
  <c r="AD306" i="1" a="1"/>
  <c r="AD306" i="1" s="1"/>
  <c r="AD307" i="1" a="1"/>
  <c r="AD307" i="1" s="1"/>
  <c r="AD308" i="1" a="1"/>
  <c r="AD308" i="1" s="1"/>
  <c r="AD309" i="1" a="1"/>
  <c r="AD309" i="1" s="1"/>
  <c r="AD310" i="1" a="1"/>
  <c r="AD310" i="1" s="1"/>
  <c r="AD311" i="1" a="1"/>
  <c r="AD311" i="1" s="1"/>
  <c r="AD312" i="1" a="1"/>
  <c r="AD312" i="1" s="1"/>
  <c r="AD313" i="1" a="1"/>
  <c r="AD313" i="1" s="1"/>
  <c r="AD314" i="1" a="1"/>
  <c r="AD314" i="1" s="1"/>
  <c r="AD315" i="1" a="1"/>
  <c r="AD315" i="1" s="1"/>
  <c r="AD316" i="1" a="1"/>
  <c r="AD316" i="1" s="1"/>
  <c r="AD317" i="1" a="1"/>
  <c r="AD317" i="1" s="1"/>
  <c r="AD318" i="1" a="1"/>
  <c r="AD318" i="1" s="1"/>
  <c r="AD319" i="1" a="1"/>
  <c r="AD319" i="1" s="1"/>
  <c r="AD320" i="1" a="1"/>
  <c r="AD320" i="1" s="1"/>
  <c r="AD321" i="1" a="1"/>
  <c r="AD321" i="1" s="1"/>
  <c r="AD322" i="1" a="1"/>
  <c r="AD322" i="1" s="1"/>
  <c r="AD323" i="1" a="1"/>
  <c r="AD323" i="1" s="1"/>
  <c r="AD324" i="1" a="1"/>
  <c r="AD324" i="1" s="1"/>
  <c r="AD325" i="1" a="1"/>
  <c r="AD325" i="1" s="1"/>
  <c r="AD326" i="1" a="1"/>
  <c r="AD326" i="1" s="1"/>
  <c r="AD327" i="1" a="1"/>
  <c r="AD327" i="1" s="1"/>
  <c r="AD328" i="1" a="1"/>
  <c r="AD328" i="1" s="1"/>
  <c r="AD329" i="1" a="1"/>
  <c r="AD329" i="1" s="1"/>
  <c r="AD330" i="1" a="1"/>
  <c r="AD330" i="1" s="1"/>
  <c r="AD331" i="1" a="1"/>
  <c r="AD331" i="1" s="1"/>
  <c r="AD332" i="1" a="1"/>
  <c r="AD332" i="1" s="1"/>
  <c r="AD333" i="1" a="1"/>
  <c r="AD333" i="1" s="1"/>
  <c r="AD334" i="1" a="1"/>
  <c r="AD334" i="1" s="1"/>
  <c r="AD335" i="1" a="1"/>
  <c r="AD335" i="1" s="1"/>
  <c r="AD336" i="1" a="1"/>
  <c r="AD336" i="1" s="1"/>
  <c r="AD337" i="1" a="1"/>
  <c r="AD337" i="1" s="1"/>
  <c r="AD338" i="1" a="1"/>
  <c r="AD338" i="1" s="1"/>
  <c r="AD339" i="1" a="1"/>
  <c r="AD339" i="1" s="1"/>
  <c r="AD340" i="1" a="1"/>
  <c r="AD340" i="1" s="1"/>
  <c r="AD341" i="1" a="1"/>
  <c r="AD341" i="1" s="1"/>
  <c r="AD342" i="1" a="1"/>
  <c r="AD342" i="1" s="1"/>
  <c r="AD343" i="1" a="1"/>
  <c r="AD343" i="1" s="1"/>
  <c r="AD344" i="1" a="1"/>
  <c r="AD344" i="1" s="1"/>
  <c r="AD345" i="1" a="1"/>
  <c r="AD345" i="1" s="1"/>
  <c r="AD346" i="1" a="1"/>
  <c r="AD346" i="1" s="1"/>
  <c r="AD347" i="1" a="1"/>
  <c r="AD347" i="1" s="1"/>
  <c r="AD348" i="1" a="1"/>
  <c r="AD348" i="1" s="1"/>
  <c r="AD349" i="1" a="1"/>
  <c r="AD349" i="1" s="1"/>
  <c r="AD350" i="1" a="1"/>
  <c r="AD350" i="1" s="1"/>
  <c r="AD351" i="1" a="1"/>
  <c r="AD351" i="1" s="1"/>
  <c r="AD352" i="1" a="1"/>
  <c r="AD352" i="1" s="1"/>
  <c r="AD353" i="1" a="1"/>
  <c r="AD353" i="1" s="1"/>
  <c r="AD354" i="1" a="1"/>
  <c r="AD354" i="1" s="1"/>
  <c r="AD355" i="1" a="1"/>
  <c r="AD355" i="1" s="1"/>
  <c r="AD356" i="1" a="1"/>
  <c r="AD356" i="1" s="1"/>
  <c r="AD357" i="1" a="1"/>
  <c r="AD357" i="1" s="1"/>
  <c r="AD358" i="1" a="1"/>
  <c r="AD358" i="1" s="1"/>
  <c r="AD359" i="1" a="1"/>
  <c r="AD359" i="1" s="1"/>
  <c r="AD360" i="1" a="1"/>
  <c r="AD360" i="1" s="1"/>
  <c r="AD361" i="1" a="1"/>
  <c r="AD361" i="1" s="1"/>
  <c r="AD362" i="1" a="1"/>
  <c r="AD362" i="1" s="1"/>
  <c r="AD363" i="1" a="1"/>
  <c r="AD363" i="1" s="1"/>
  <c r="AD364" i="1" a="1"/>
  <c r="AD364" i="1" s="1"/>
  <c r="AD365" i="1" a="1"/>
  <c r="AD365" i="1" s="1"/>
  <c r="AD366" i="1" a="1"/>
  <c r="AD366" i="1" s="1"/>
  <c r="AD367" i="1" a="1"/>
  <c r="AD367" i="1" s="1"/>
  <c r="AD368" i="1" a="1"/>
  <c r="AD368" i="1" s="1"/>
  <c r="AD369" i="1" a="1"/>
  <c r="AD369" i="1" s="1"/>
  <c r="AD370" i="1" a="1"/>
  <c r="AD370" i="1" s="1"/>
  <c r="AD371" i="1" a="1"/>
  <c r="AD371" i="1" s="1"/>
  <c r="AD372" i="1" a="1"/>
  <c r="AD372" i="1" s="1"/>
  <c r="AD373" i="1" a="1"/>
  <c r="AD373" i="1" s="1"/>
  <c r="AD374" i="1" a="1"/>
  <c r="AD374" i="1" s="1"/>
  <c r="AD375" i="1" a="1"/>
  <c r="AD375" i="1" s="1"/>
  <c r="AD376" i="1" a="1"/>
  <c r="AD376" i="1" s="1"/>
  <c r="AD377" i="1" a="1"/>
  <c r="AD377" i="1" s="1"/>
  <c r="AD378" i="1" a="1"/>
  <c r="AD378" i="1" s="1"/>
  <c r="AD379" i="1" a="1"/>
  <c r="AD379" i="1" s="1"/>
  <c r="AD380" i="1" a="1"/>
  <c r="AD380" i="1" s="1"/>
  <c r="AD381" i="1" a="1"/>
  <c r="AD381" i="1" s="1"/>
  <c r="AD382" i="1" a="1"/>
  <c r="AD382" i="1" s="1"/>
  <c r="AD383" i="1" a="1"/>
  <c r="AD383" i="1" s="1"/>
  <c r="AD384" i="1" a="1"/>
  <c r="AD384" i="1" s="1"/>
  <c r="AD385" i="1" a="1"/>
  <c r="AD385" i="1" s="1"/>
  <c r="AD386" i="1" a="1"/>
  <c r="AD386" i="1" s="1"/>
  <c r="AD387" i="1" a="1"/>
  <c r="AD387" i="1" s="1"/>
  <c r="AD388" i="1" a="1"/>
  <c r="AD388" i="1" s="1"/>
  <c r="AD389" i="1" a="1"/>
  <c r="AD389" i="1" s="1"/>
  <c r="AD390" i="1" a="1"/>
  <c r="AD390" i="1" s="1"/>
  <c r="AD391" i="1" a="1"/>
  <c r="AD391" i="1" s="1"/>
  <c r="AD392" i="1" a="1"/>
  <c r="AD392" i="1" s="1"/>
  <c r="AD393" i="1" a="1"/>
  <c r="AD393" i="1" s="1"/>
  <c r="AD394" i="1" a="1"/>
  <c r="AD394" i="1" s="1"/>
  <c r="AD395" i="1" a="1"/>
  <c r="AD395" i="1" s="1"/>
  <c r="AD396" i="1" a="1"/>
  <c r="AD396" i="1" s="1"/>
  <c r="AD397" i="1" a="1"/>
  <c r="AD397" i="1" s="1"/>
  <c r="AD398" i="1" a="1"/>
  <c r="AD398" i="1" s="1"/>
  <c r="AD399" i="1" a="1"/>
  <c r="AD399" i="1" s="1"/>
  <c r="AD400" i="1" a="1"/>
  <c r="AD400" i="1" s="1"/>
  <c r="AD401" i="1" a="1"/>
  <c r="AD401" i="1" s="1"/>
  <c r="AD402" i="1" a="1"/>
  <c r="AD402" i="1" s="1"/>
  <c r="AD403" i="1" a="1"/>
  <c r="AD403" i="1" s="1"/>
  <c r="AD404" i="1" a="1"/>
  <c r="AD404" i="1" s="1"/>
  <c r="AD405" i="1" a="1"/>
  <c r="AD405" i="1" s="1"/>
  <c r="AD406" i="1" a="1"/>
  <c r="AD406" i="1" s="1"/>
  <c r="AD407" i="1" a="1"/>
  <c r="AD407" i="1" s="1"/>
  <c r="AD408" i="1" a="1"/>
  <c r="AD408" i="1" s="1"/>
  <c r="AD409" i="1" a="1"/>
  <c r="AD409" i="1" s="1"/>
  <c r="AD410" i="1" a="1"/>
  <c r="AD410" i="1" s="1"/>
  <c r="AD411" i="1" a="1"/>
  <c r="AD411" i="1" s="1"/>
  <c r="AD412" i="1" a="1"/>
  <c r="AD412" i="1" s="1"/>
  <c r="AD413" i="1" a="1"/>
  <c r="AD413" i="1" s="1"/>
  <c r="AD414" i="1" a="1"/>
  <c r="AD414" i="1" s="1"/>
  <c r="AD415" i="1" a="1"/>
  <c r="AD415" i="1" s="1"/>
  <c r="AD416" i="1" a="1"/>
  <c r="AD416" i="1" s="1"/>
  <c r="AD417" i="1" a="1"/>
  <c r="AD417" i="1" s="1"/>
  <c r="AD418" i="1" a="1"/>
  <c r="AD418" i="1" s="1"/>
  <c r="AD419" i="1" a="1"/>
  <c r="AD419" i="1" s="1"/>
  <c r="AD420" i="1" a="1"/>
  <c r="AD420" i="1" s="1"/>
  <c r="AD421" i="1" a="1"/>
  <c r="AD421" i="1" s="1"/>
  <c r="AD422" i="1" a="1"/>
  <c r="AD422" i="1" s="1"/>
  <c r="AD423" i="1" a="1"/>
  <c r="AD423" i="1" s="1"/>
  <c r="AD424" i="1" a="1"/>
  <c r="AD424" i="1" s="1"/>
  <c r="AD425" i="1" a="1"/>
  <c r="AD425" i="1" s="1"/>
  <c r="AD426" i="1" a="1"/>
  <c r="AD426" i="1" s="1"/>
  <c r="AD427" i="1" a="1"/>
  <c r="AD427" i="1" s="1"/>
  <c r="AD428" i="1" a="1"/>
  <c r="AD428" i="1" s="1"/>
  <c r="AD429" i="1" a="1"/>
  <c r="AD429" i="1" s="1"/>
  <c r="AD430" i="1" a="1"/>
  <c r="AD430" i="1" s="1"/>
  <c r="AD431" i="1" a="1"/>
  <c r="AD431" i="1" s="1"/>
  <c r="AD432" i="1" a="1"/>
  <c r="AD432" i="1" s="1"/>
  <c r="AD433" i="1" a="1"/>
  <c r="AD433" i="1" s="1"/>
  <c r="AD434" i="1" a="1"/>
  <c r="AD434" i="1" s="1"/>
  <c r="AD435" i="1" a="1"/>
  <c r="AD435" i="1" s="1"/>
  <c r="AD436" i="1" a="1"/>
  <c r="AD436" i="1" s="1"/>
  <c r="AD437" i="1" a="1"/>
  <c r="AD437" i="1" s="1"/>
  <c r="AD438" i="1" a="1"/>
  <c r="AD438" i="1" s="1"/>
  <c r="AD439" i="1" a="1"/>
  <c r="AD439" i="1" s="1"/>
  <c r="AD440" i="1" a="1"/>
  <c r="AD440" i="1" s="1"/>
  <c r="AD441" i="1" a="1"/>
  <c r="AD441" i="1" s="1"/>
  <c r="AD442" i="1" a="1"/>
  <c r="AD442" i="1" s="1"/>
  <c r="AD443" i="1" a="1"/>
  <c r="AD443" i="1" s="1"/>
  <c r="AD444" i="1" a="1"/>
  <c r="AD444" i="1" s="1"/>
  <c r="AD445" i="1" a="1"/>
  <c r="AD445" i="1" s="1"/>
  <c r="AD446" i="1" a="1"/>
  <c r="AD446" i="1" s="1"/>
  <c r="AD447" i="1" a="1"/>
  <c r="AD447" i="1" s="1"/>
  <c r="AD448" i="1" a="1"/>
  <c r="AD448" i="1" s="1"/>
  <c r="AD449" i="1" a="1"/>
  <c r="AD449" i="1" s="1"/>
  <c r="AD450" i="1" a="1"/>
  <c r="AD450" i="1" s="1"/>
  <c r="AD451" i="1" a="1"/>
  <c r="AD451" i="1" s="1"/>
  <c r="AD452" i="1" a="1"/>
  <c r="AD452" i="1" s="1"/>
  <c r="AD453" i="1" a="1"/>
  <c r="AD453" i="1" s="1"/>
  <c r="AD454" i="1" a="1"/>
  <c r="AD454" i="1" s="1"/>
  <c r="AD455" i="1" a="1"/>
  <c r="AD455" i="1" s="1"/>
  <c r="AD456" i="1" a="1"/>
  <c r="AD456" i="1" s="1"/>
  <c r="AD457" i="1" a="1"/>
  <c r="AD457" i="1" s="1"/>
  <c r="AD458" i="1" a="1"/>
  <c r="AD458" i="1" s="1"/>
  <c r="AD459" i="1" a="1"/>
  <c r="AD459" i="1" s="1"/>
  <c r="AD460" i="1" a="1"/>
  <c r="AD460" i="1" s="1"/>
  <c r="AD461" i="1" a="1"/>
  <c r="AD461" i="1" s="1"/>
  <c r="AD462" i="1" a="1"/>
  <c r="AD462" i="1" s="1"/>
  <c r="AD463" i="1" a="1"/>
  <c r="AD463" i="1" s="1"/>
  <c r="AD464" i="1" a="1"/>
  <c r="AD464" i="1" s="1"/>
  <c r="AD465" i="1" a="1"/>
  <c r="AD465" i="1" s="1"/>
  <c r="AD466" i="1" a="1"/>
  <c r="AD466" i="1" s="1"/>
  <c r="AD467" i="1" a="1"/>
  <c r="AD467" i="1" s="1"/>
  <c r="AD468" i="1" a="1"/>
  <c r="AD468" i="1" s="1"/>
  <c r="AD469" i="1" a="1"/>
  <c r="AD469" i="1" s="1"/>
  <c r="AD470" i="1" a="1"/>
  <c r="AD470" i="1" s="1"/>
  <c r="AD471" i="1" a="1"/>
  <c r="AD471" i="1" s="1"/>
  <c r="AD472" i="1" a="1"/>
  <c r="AD472" i="1" s="1"/>
  <c r="AD473" i="1" a="1"/>
  <c r="AD473" i="1" s="1"/>
  <c r="AD474" i="1" a="1"/>
  <c r="AD474" i="1" s="1"/>
  <c r="AD475" i="1" a="1"/>
  <c r="AD475" i="1" s="1"/>
  <c r="AD476" i="1" a="1"/>
  <c r="AD476" i="1" s="1"/>
  <c r="AD477" i="1" a="1"/>
  <c r="AD477" i="1" s="1"/>
  <c r="AD478" i="1" a="1"/>
  <c r="AD478" i="1" s="1"/>
  <c r="AD479" i="1" a="1"/>
  <c r="AD479" i="1" s="1"/>
  <c r="AD480" i="1" a="1"/>
  <c r="AD480" i="1" s="1"/>
  <c r="AD481" i="1" a="1"/>
  <c r="AD481" i="1" s="1"/>
  <c r="AD482" i="1" a="1"/>
  <c r="AD482" i="1" s="1"/>
  <c r="AD483" i="1" a="1"/>
  <c r="AD483" i="1" s="1"/>
  <c r="AD484" i="1" a="1"/>
  <c r="AD484" i="1" s="1"/>
  <c r="AD485" i="1" a="1"/>
  <c r="AD485" i="1" s="1"/>
  <c r="AD486" i="1" a="1"/>
  <c r="AD486" i="1" s="1"/>
  <c r="AD487" i="1" a="1"/>
  <c r="AD487" i="1" s="1"/>
  <c r="AD488" i="1" a="1"/>
  <c r="AD488" i="1" s="1"/>
  <c r="AD489" i="1" a="1"/>
  <c r="AD489" i="1" s="1"/>
  <c r="AD490" i="1" a="1"/>
  <c r="AD490" i="1" s="1"/>
  <c r="AD491" i="1" a="1"/>
  <c r="AD491" i="1" s="1"/>
  <c r="AD492" i="1" a="1"/>
  <c r="AD492" i="1" s="1"/>
  <c r="AD493" i="1" a="1"/>
  <c r="AD493" i="1" s="1"/>
  <c r="AD494" i="1" a="1"/>
  <c r="AD494" i="1" s="1"/>
  <c r="AD495" i="1" a="1"/>
  <c r="AD495" i="1" s="1"/>
  <c r="AD496" i="1" a="1"/>
  <c r="AD496" i="1" s="1"/>
  <c r="AD497" i="1" a="1"/>
  <c r="AD497" i="1" s="1"/>
  <c r="AD498" i="1" a="1"/>
  <c r="AD498" i="1" s="1"/>
  <c r="AD499" i="1" a="1"/>
  <c r="AD499" i="1" s="1"/>
  <c r="AD500" i="1" a="1"/>
  <c r="AD500" i="1" s="1"/>
  <c r="AD501" i="1" a="1"/>
  <c r="AD501" i="1" s="1"/>
  <c r="AD502" i="1" a="1"/>
  <c r="AD502" i="1" s="1"/>
  <c r="AD503" i="1" a="1"/>
  <c r="AD503" i="1" s="1"/>
  <c r="AD504" i="1" a="1"/>
  <c r="AD504" i="1" s="1"/>
  <c r="AD505" i="1" a="1"/>
  <c r="AD505" i="1" s="1"/>
  <c r="AD506" i="1" a="1"/>
  <c r="AD506" i="1" s="1"/>
  <c r="AD507" i="1" a="1"/>
  <c r="AD507" i="1" s="1"/>
  <c r="AD508" i="1" a="1"/>
  <c r="AD508" i="1" s="1"/>
  <c r="AD509" i="1" a="1"/>
  <c r="AD509" i="1" s="1"/>
  <c r="AD510" i="1" a="1"/>
  <c r="AD510" i="1" s="1"/>
  <c r="AD511" i="1" a="1"/>
  <c r="AD511" i="1" s="1"/>
  <c r="AD512" i="1" a="1"/>
  <c r="AD512" i="1" s="1"/>
  <c r="AD513" i="1" a="1"/>
  <c r="AD513" i="1" s="1"/>
  <c r="AD514" i="1" a="1"/>
  <c r="AD514" i="1" s="1"/>
  <c r="AD515" i="1" a="1"/>
  <c r="AD515" i="1" s="1"/>
  <c r="AD516" i="1" a="1"/>
  <c r="AD516" i="1" s="1"/>
  <c r="AD517" i="1" a="1"/>
  <c r="AD517" i="1" s="1"/>
  <c r="AD518" i="1" a="1"/>
  <c r="AD518" i="1" s="1"/>
  <c r="AD519" i="1" a="1"/>
  <c r="AD519" i="1" s="1"/>
  <c r="AD520" i="1" a="1"/>
  <c r="AD520" i="1" s="1"/>
  <c r="AD521" i="1" a="1"/>
  <c r="AD521" i="1" s="1"/>
  <c r="AD522" i="1" a="1"/>
  <c r="AD522" i="1" s="1"/>
  <c r="AD523" i="1" a="1"/>
  <c r="AD523" i="1" s="1"/>
  <c r="AD524" i="1" a="1"/>
  <c r="AD524" i="1" s="1"/>
  <c r="AD525" i="1" a="1"/>
  <c r="AD525" i="1" s="1"/>
  <c r="AD526" i="1" a="1"/>
  <c r="AD526" i="1" s="1"/>
  <c r="AD527" i="1" a="1"/>
  <c r="AD527" i="1" s="1"/>
  <c r="AD528" i="1" a="1"/>
  <c r="AD528" i="1" s="1"/>
  <c r="AD529" i="1" a="1"/>
  <c r="AD529" i="1" s="1"/>
  <c r="AD530" i="1" a="1"/>
  <c r="AD530" i="1" s="1"/>
  <c r="AD531" i="1" a="1"/>
  <c r="AD531" i="1" s="1"/>
  <c r="AD532" i="1" a="1"/>
  <c r="AD532" i="1" s="1"/>
  <c r="AD535" i="1" a="1"/>
  <c r="AD535" i="1" s="1"/>
  <c r="AD536" i="1" a="1"/>
  <c r="AD536" i="1" s="1"/>
  <c r="AD537" i="1" a="1"/>
  <c r="AD537" i="1" s="1"/>
  <c r="AD538" i="1" a="1"/>
  <c r="AD538" i="1" s="1"/>
  <c r="AD539" i="1" a="1"/>
  <c r="AD539" i="1" s="1"/>
  <c r="AD540" i="1" a="1"/>
  <c r="AD540" i="1" s="1"/>
  <c r="AD541" i="1" a="1"/>
  <c r="AD541" i="1" s="1"/>
  <c r="AD542" i="1" a="1"/>
  <c r="AD542" i="1" s="1"/>
  <c r="AD543" i="1" a="1"/>
  <c r="AD543" i="1" s="1"/>
  <c r="AD544" i="1" a="1"/>
  <c r="AD544" i="1" s="1"/>
  <c r="AD545" i="1" a="1"/>
  <c r="AD545" i="1" s="1"/>
  <c r="AD546" i="1" a="1"/>
  <c r="AD546" i="1" s="1"/>
  <c r="AD547" i="1" a="1"/>
  <c r="AD547" i="1" s="1"/>
  <c r="AD550" i="1" a="1"/>
  <c r="AD550" i="1" s="1"/>
  <c r="AD551" i="1" a="1"/>
  <c r="AD551" i="1" s="1"/>
  <c r="AD552" i="1" a="1"/>
  <c r="AD552" i="1" s="1"/>
  <c r="AD553" i="1" a="1"/>
  <c r="AD553" i="1" s="1"/>
  <c r="AD554" i="1" a="1"/>
  <c r="AD554" i="1" s="1"/>
  <c r="AD555" i="1" a="1"/>
  <c r="AD555" i="1" s="1"/>
  <c r="AD556" i="1" a="1"/>
  <c r="AD556" i="1" s="1"/>
  <c r="AD557" i="1" a="1"/>
  <c r="AD557" i="1" s="1"/>
  <c r="AD558" i="1" a="1"/>
  <c r="AD558" i="1" s="1"/>
  <c r="AD559" i="1" a="1"/>
  <c r="AD559" i="1" s="1"/>
  <c r="AD560" i="1" a="1"/>
  <c r="AD560" i="1" s="1"/>
  <c r="AD561" i="1" a="1"/>
  <c r="AD561" i="1" s="1"/>
  <c r="AD562" i="1" a="1"/>
  <c r="AD562" i="1" s="1"/>
  <c r="AD563" i="1" a="1"/>
  <c r="AD563" i="1" s="1"/>
  <c r="AD564" i="1" a="1"/>
  <c r="AD564" i="1" s="1"/>
  <c r="AD565" i="1" a="1"/>
  <c r="AD565" i="1" s="1"/>
  <c r="AD566" i="1" a="1"/>
  <c r="AD566" i="1" s="1"/>
  <c r="AD567" i="1" a="1"/>
  <c r="AD567" i="1" s="1"/>
  <c r="AD568" i="1" a="1"/>
  <c r="AD568" i="1" s="1"/>
  <c r="AD569" i="1" a="1"/>
  <c r="AD569" i="1" s="1"/>
  <c r="AD570" i="1" a="1"/>
  <c r="AD570" i="1" s="1"/>
  <c r="AD571" i="1" a="1"/>
  <c r="AD571" i="1" s="1"/>
  <c r="AD572" i="1" a="1"/>
  <c r="AD572" i="1" s="1"/>
  <c r="AD573" i="1" a="1"/>
  <c r="AD573" i="1" s="1"/>
  <c r="AD574" i="1" a="1"/>
  <c r="AD574" i="1" s="1"/>
  <c r="AD575" i="1" a="1"/>
  <c r="AD575" i="1" s="1"/>
  <c r="AD576" i="1" a="1"/>
  <c r="AD576" i="1" s="1"/>
  <c r="AD577" i="1" a="1"/>
  <c r="AD577" i="1" s="1"/>
  <c r="AD578" i="1" a="1"/>
  <c r="AD578" i="1" s="1"/>
  <c r="AD579" i="1" a="1"/>
  <c r="AD579" i="1" s="1"/>
  <c r="AD580" i="1" a="1"/>
  <c r="AD580" i="1" s="1"/>
  <c r="AD581" i="1" a="1"/>
  <c r="AD581" i="1" s="1"/>
  <c r="AD582" i="1" a="1"/>
  <c r="AD582" i="1" s="1"/>
  <c r="AD583" i="1" a="1"/>
  <c r="AD583" i="1" s="1"/>
  <c r="AD584" i="1" a="1"/>
  <c r="AD584" i="1" s="1"/>
  <c r="AD585" i="1" a="1"/>
  <c r="AD585" i="1" s="1"/>
  <c r="AD586" i="1" a="1"/>
  <c r="AD586" i="1" s="1"/>
  <c r="AD587" i="1" a="1"/>
  <c r="AD587" i="1" s="1"/>
  <c r="AD588" i="1" a="1"/>
  <c r="AD588" i="1" s="1"/>
  <c r="AD589" i="1" a="1"/>
  <c r="AD589" i="1" s="1"/>
  <c r="AD590" i="1" a="1"/>
  <c r="AD590" i="1" s="1"/>
  <c r="AD591" i="1" a="1"/>
  <c r="AD591" i="1" s="1"/>
  <c r="AD592" i="1" a="1"/>
  <c r="AD592" i="1" s="1"/>
  <c r="AD593" i="1" a="1"/>
  <c r="AD593" i="1" s="1"/>
  <c r="AD594" i="1" a="1"/>
  <c r="AD594" i="1" s="1"/>
  <c r="AD595" i="1" a="1"/>
  <c r="AD595" i="1" s="1"/>
  <c r="AD596" i="1" a="1"/>
  <c r="AD596" i="1" s="1"/>
  <c r="AD597" i="1" a="1"/>
  <c r="AD597" i="1" s="1"/>
  <c r="AD598" i="1" a="1"/>
  <c r="AD598" i="1" s="1"/>
  <c r="AD599" i="1" a="1"/>
  <c r="AD599" i="1" s="1"/>
  <c r="AD600" i="1" a="1"/>
  <c r="AD600" i="1" s="1"/>
  <c r="AD601" i="1" a="1"/>
  <c r="AD601" i="1" s="1"/>
  <c r="AD602" i="1" a="1"/>
  <c r="AD602" i="1" s="1"/>
  <c r="AD603" i="1" a="1"/>
  <c r="AD603" i="1" s="1"/>
  <c r="AD604" i="1" a="1"/>
  <c r="AD604" i="1" s="1"/>
  <c r="AD605" i="1" a="1"/>
  <c r="AD605" i="1" s="1"/>
  <c r="AD606" i="1" a="1"/>
  <c r="AD606" i="1" s="1"/>
  <c r="AD607" i="1" a="1"/>
  <c r="AD607" i="1" s="1"/>
  <c r="AD608" i="1" a="1"/>
  <c r="AD608" i="1" s="1"/>
  <c r="AD609" i="1" a="1"/>
  <c r="AD609" i="1" s="1"/>
  <c r="AD610" i="1" a="1"/>
  <c r="AD610" i="1" s="1"/>
  <c r="AD611" i="1" a="1"/>
  <c r="AD611" i="1" s="1"/>
  <c r="AD612" i="1" a="1"/>
  <c r="AD612" i="1" s="1"/>
  <c r="AD613" i="1" a="1"/>
  <c r="AD613" i="1" s="1"/>
  <c r="AD614" i="1" a="1"/>
  <c r="AD614" i="1" s="1"/>
  <c r="AD615" i="1" a="1"/>
  <c r="AD615" i="1" s="1"/>
  <c r="AD616" i="1" a="1"/>
  <c r="AD616" i="1" s="1"/>
  <c r="AD617" i="1" a="1"/>
  <c r="AD617" i="1" s="1"/>
  <c r="AD618" i="1" a="1"/>
  <c r="AD618" i="1" s="1"/>
  <c r="AD633" i="1" a="1"/>
  <c r="AD633" i="1" s="1"/>
  <c r="AD634" i="1" a="1"/>
  <c r="AD634" i="1" s="1"/>
  <c r="AD635" i="1" a="1"/>
  <c r="AD635" i="1" s="1"/>
  <c r="AD636" i="1" a="1"/>
  <c r="AD636" i="1" s="1"/>
  <c r="AD637" i="1" a="1"/>
  <c r="AD637" i="1" s="1"/>
  <c r="AD638" i="1" a="1"/>
  <c r="AD638" i="1" s="1"/>
  <c r="AD639" i="1" a="1"/>
  <c r="AD639" i="1" s="1"/>
  <c r="AD640" i="1" a="1"/>
  <c r="AD640" i="1" s="1"/>
  <c r="AD641" i="1" a="1"/>
  <c r="AD641" i="1" s="1"/>
  <c r="AD642" i="1" a="1"/>
  <c r="AD642" i="1" s="1"/>
  <c r="AD643" i="1" a="1"/>
  <c r="AD643" i="1" s="1"/>
  <c r="AD644" i="1" a="1"/>
  <c r="AD644" i="1" s="1"/>
  <c r="AD645" i="1" a="1"/>
  <c r="AD645" i="1" s="1"/>
  <c r="AD646" i="1" a="1"/>
  <c r="AD646" i="1" s="1"/>
  <c r="AD647" i="1" a="1"/>
  <c r="AD647" i="1" s="1"/>
  <c r="AD648" i="1" a="1"/>
  <c r="AD648" i="1" s="1"/>
  <c r="AD649" i="1" a="1"/>
  <c r="AD649" i="1" s="1"/>
  <c r="AD650" i="1" a="1"/>
  <c r="AD650" i="1" s="1"/>
  <c r="AD651" i="1" a="1"/>
  <c r="AD651" i="1" s="1"/>
  <c r="AD652" i="1" a="1"/>
  <c r="AD652" i="1" s="1"/>
  <c r="AD653" i="1" a="1"/>
  <c r="AD653" i="1" s="1"/>
  <c r="AD654" i="1" a="1"/>
  <c r="AD654" i="1" s="1"/>
  <c r="AD655" i="1" a="1"/>
  <c r="AD655" i="1" s="1"/>
  <c r="AD656" i="1" a="1"/>
  <c r="AD656" i="1" s="1"/>
  <c r="AD657" i="1" a="1"/>
  <c r="AD657" i="1" s="1"/>
  <c r="AD658" i="1" a="1"/>
  <c r="AD658" i="1" s="1"/>
  <c r="AD659" i="1" a="1"/>
  <c r="AD659" i="1" s="1"/>
  <c r="AD660" i="1" a="1"/>
  <c r="AD660" i="1" s="1"/>
  <c r="AD661" i="1" a="1"/>
  <c r="AD661" i="1" s="1"/>
  <c r="AD662" i="1" a="1"/>
  <c r="AD662" i="1" s="1"/>
  <c r="AD663" i="1" a="1"/>
  <c r="AD663" i="1" s="1"/>
  <c r="AD664" i="1" a="1"/>
  <c r="AD664" i="1" s="1"/>
  <c r="AD665" i="1" a="1"/>
  <c r="AD665" i="1" s="1"/>
  <c r="AD666" i="1" a="1"/>
  <c r="AD666" i="1" s="1"/>
  <c r="AD667" i="1" a="1"/>
  <c r="AD667" i="1" s="1"/>
  <c r="AD668" i="1" a="1"/>
  <c r="AD668" i="1" s="1"/>
  <c r="AD669" i="1" a="1"/>
  <c r="AD669" i="1" s="1"/>
  <c r="AD670" i="1" a="1"/>
  <c r="AD670" i="1" s="1"/>
  <c r="AD671" i="1" a="1"/>
  <c r="AD671" i="1" s="1"/>
  <c r="AD672" i="1" a="1"/>
  <c r="AD672" i="1" s="1"/>
  <c r="AD673" i="1" a="1"/>
  <c r="AD673" i="1" s="1"/>
  <c r="AD674" i="1" a="1"/>
  <c r="AD674" i="1" s="1"/>
  <c r="AD675" i="1" a="1"/>
  <c r="AD675" i="1" s="1"/>
  <c r="AD676" i="1" a="1"/>
  <c r="AD676" i="1" s="1"/>
  <c r="AD677" i="1" a="1"/>
  <c r="AD677" i="1" s="1"/>
  <c r="AD678" i="1" a="1"/>
  <c r="AD678" i="1" s="1"/>
  <c r="AD679" i="1" a="1"/>
  <c r="AD679" i="1" s="1"/>
  <c r="AD680" i="1" a="1"/>
  <c r="AD680" i="1" s="1"/>
  <c r="AD681" i="1" a="1"/>
  <c r="AD681" i="1" s="1"/>
  <c r="AD682" i="1" a="1"/>
  <c r="AD682" i="1" s="1"/>
  <c r="AD683" i="1" a="1"/>
  <c r="AD683" i="1" s="1"/>
  <c r="AD684" i="1" a="1"/>
  <c r="AD684" i="1" s="1"/>
  <c r="AD685" i="1" a="1"/>
  <c r="AD685" i="1" s="1"/>
  <c r="AD686" i="1" a="1"/>
  <c r="AD686" i="1" s="1"/>
  <c r="AD687" i="1" a="1"/>
  <c r="AD687" i="1" s="1"/>
  <c r="AD688" i="1" a="1"/>
  <c r="AD688" i="1" s="1"/>
  <c r="AD689" i="1" a="1"/>
  <c r="AD689" i="1" s="1"/>
  <c r="AD690" i="1" a="1"/>
  <c r="AD690" i="1" s="1"/>
  <c r="AD691" i="1" a="1"/>
  <c r="AD691" i="1" s="1"/>
  <c r="AD692" i="1" a="1"/>
  <c r="AD692" i="1" s="1"/>
  <c r="AD693" i="1" a="1"/>
  <c r="AD693" i="1" s="1"/>
  <c r="AD694" i="1" a="1"/>
  <c r="AD694" i="1" s="1"/>
  <c r="AD695" i="1" a="1"/>
  <c r="AD695" i="1" s="1"/>
  <c r="AD696" i="1" a="1"/>
  <c r="AD696" i="1" s="1"/>
  <c r="AD697" i="1" a="1"/>
  <c r="AD697" i="1" s="1"/>
  <c r="AD698" i="1" a="1"/>
  <c r="AD698" i="1" s="1"/>
  <c r="AD699" i="1" a="1"/>
  <c r="AD699" i="1" s="1"/>
  <c r="AD700" i="1" a="1"/>
  <c r="AD700" i="1" s="1"/>
  <c r="AD701" i="1" a="1"/>
  <c r="AD701" i="1" s="1"/>
  <c r="AD702" i="1" a="1"/>
  <c r="AD702" i="1" s="1"/>
  <c r="AD703" i="1" a="1"/>
  <c r="AD703" i="1" s="1"/>
  <c r="AD704" i="1" a="1"/>
  <c r="AD704" i="1" s="1"/>
  <c r="AD705" i="1" a="1"/>
  <c r="AD705" i="1" s="1"/>
  <c r="AD706" i="1" a="1"/>
  <c r="AD706" i="1" s="1"/>
  <c r="AD707" i="1" a="1"/>
  <c r="AD707" i="1" s="1"/>
  <c r="AD708" i="1" a="1"/>
  <c r="AD708" i="1" s="1"/>
  <c r="AD709" i="1" a="1"/>
  <c r="AD709" i="1" s="1"/>
  <c r="AD710" i="1" a="1"/>
  <c r="AD710" i="1" s="1"/>
  <c r="AD711" i="1" a="1"/>
  <c r="AD711" i="1" s="1"/>
  <c r="AD712" i="1" a="1"/>
  <c r="AD712" i="1" s="1"/>
  <c r="AD713" i="1" a="1"/>
  <c r="AD713" i="1" s="1"/>
  <c r="AD714" i="1" a="1"/>
  <c r="AD714" i="1" s="1"/>
  <c r="AD715" i="1" a="1"/>
  <c r="AD715" i="1" s="1"/>
  <c r="AD716" i="1" a="1"/>
  <c r="AD716" i="1" s="1"/>
  <c r="AD717" i="1" a="1"/>
  <c r="AD717" i="1" s="1"/>
  <c r="AD718" i="1" a="1"/>
  <c r="AD718" i="1" s="1"/>
  <c r="AD719" i="1" a="1"/>
  <c r="AD719" i="1" s="1"/>
  <c r="AD720" i="1" a="1"/>
  <c r="AD720" i="1" s="1"/>
  <c r="AD2" i="1" a="1"/>
  <c r="AD2" i="1" s="1"/>
  <c r="AC3" i="1" a="1"/>
  <c r="AC3" i="1" s="1"/>
  <c r="AC4" i="1" a="1"/>
  <c r="AC4" i="1" s="1"/>
  <c r="AC5" i="1" a="1"/>
  <c r="AC5" i="1" s="1"/>
  <c r="AC6" i="1" a="1"/>
  <c r="AC6" i="1" s="1"/>
  <c r="AC7" i="1" a="1"/>
  <c r="AC7" i="1" s="1"/>
  <c r="AC8" i="1" a="1"/>
  <c r="AC8" i="1" s="1"/>
  <c r="AC9" i="1" a="1"/>
  <c r="AC9" i="1" s="1"/>
  <c r="AC10" i="1" a="1"/>
  <c r="AC10" i="1" s="1"/>
  <c r="AC11" i="1" a="1"/>
  <c r="AC11" i="1" s="1"/>
  <c r="AC12" i="1" a="1"/>
  <c r="AC12" i="1" s="1"/>
  <c r="AC13" i="1" a="1"/>
  <c r="AC13" i="1" s="1"/>
  <c r="AC14" i="1" a="1"/>
  <c r="AC14" i="1" s="1"/>
  <c r="AC15" i="1" a="1"/>
  <c r="AC15" i="1" s="1"/>
  <c r="AC16" i="1" a="1"/>
  <c r="AC16" i="1" s="1"/>
  <c r="AC17" i="1" a="1"/>
  <c r="AC17" i="1" s="1"/>
  <c r="AC18" i="1" a="1"/>
  <c r="AC18" i="1" s="1"/>
  <c r="AC19" i="1" a="1"/>
  <c r="AC19" i="1" s="1"/>
  <c r="AC20" i="1" a="1"/>
  <c r="AC20" i="1" s="1"/>
  <c r="AC21" i="1" a="1"/>
  <c r="AC21" i="1" s="1"/>
  <c r="AC22" i="1" a="1"/>
  <c r="AC22" i="1" s="1"/>
  <c r="AC23" i="1" a="1"/>
  <c r="AC23" i="1" s="1"/>
  <c r="AC24" i="1" a="1"/>
  <c r="AC24" i="1" s="1"/>
  <c r="AC25" i="1" a="1"/>
  <c r="AC25" i="1" s="1"/>
  <c r="AC26" i="1" a="1"/>
  <c r="AC26" i="1" s="1"/>
  <c r="AC27" i="1" a="1"/>
  <c r="AC27" i="1" s="1"/>
  <c r="AC28" i="1" a="1"/>
  <c r="AC28" i="1" s="1"/>
  <c r="AC29" i="1" a="1"/>
  <c r="AC29" i="1" s="1"/>
  <c r="AC30" i="1" a="1"/>
  <c r="AC30" i="1" s="1"/>
  <c r="AC31" i="1" a="1"/>
  <c r="AC31" i="1" s="1"/>
  <c r="AC32" i="1" a="1"/>
  <c r="AC32" i="1" s="1"/>
  <c r="AC33" i="1" a="1"/>
  <c r="AC33" i="1" s="1"/>
  <c r="AC34" i="1" a="1"/>
  <c r="AC34" i="1" s="1"/>
  <c r="AC35" i="1" a="1"/>
  <c r="AC35" i="1" s="1"/>
  <c r="AC36" i="1" a="1"/>
  <c r="AC36" i="1" s="1"/>
  <c r="AC37" i="1" a="1"/>
  <c r="AC37" i="1" s="1"/>
  <c r="AC38" i="1" a="1"/>
  <c r="AC38" i="1" s="1"/>
  <c r="AC39" i="1" a="1"/>
  <c r="AC39" i="1" s="1"/>
  <c r="AC40" i="1" a="1"/>
  <c r="AC40" i="1" s="1"/>
  <c r="AC41" i="1" a="1"/>
  <c r="AC41" i="1" s="1"/>
  <c r="AC42" i="1" a="1"/>
  <c r="AC42" i="1" s="1"/>
  <c r="AC43" i="1" a="1"/>
  <c r="AC43" i="1" s="1"/>
  <c r="AC44" i="1" a="1"/>
  <c r="AC44" i="1" s="1"/>
  <c r="AC45" i="1" a="1"/>
  <c r="AC45" i="1" s="1"/>
  <c r="AC46" i="1" a="1"/>
  <c r="AC46" i="1" s="1"/>
  <c r="AC47" i="1" a="1"/>
  <c r="AC47" i="1" s="1"/>
  <c r="AC48" i="1" a="1"/>
  <c r="AC48" i="1" s="1"/>
  <c r="AC49" i="1" a="1"/>
  <c r="AC49" i="1" s="1"/>
  <c r="AC50" i="1" a="1"/>
  <c r="AC50" i="1" s="1"/>
  <c r="AE50" i="1" s="1"/>
  <c r="AC51" i="1" a="1"/>
  <c r="AC51" i="1" s="1"/>
  <c r="AC52" i="1" a="1"/>
  <c r="AC52" i="1" s="1"/>
  <c r="AC53" i="1" a="1"/>
  <c r="AC53" i="1" s="1"/>
  <c r="AC54" i="1" a="1"/>
  <c r="AC54" i="1" s="1"/>
  <c r="AC55" i="1" a="1"/>
  <c r="AC55" i="1" s="1"/>
  <c r="AC56" i="1" a="1"/>
  <c r="AC56" i="1" s="1"/>
  <c r="AC57" i="1" a="1"/>
  <c r="AC57" i="1" s="1"/>
  <c r="AC58" i="1" a="1"/>
  <c r="AC58" i="1" s="1"/>
  <c r="AC59" i="1" a="1"/>
  <c r="AC59" i="1" s="1"/>
  <c r="AC60" i="1" a="1"/>
  <c r="AC60" i="1" s="1"/>
  <c r="AC61" i="1" a="1"/>
  <c r="AC61" i="1" s="1"/>
  <c r="AC62" i="1" a="1"/>
  <c r="AC62" i="1" s="1"/>
  <c r="AC63" i="1" a="1"/>
  <c r="AC63" i="1" s="1"/>
  <c r="AC64" i="1" a="1"/>
  <c r="AC64" i="1" s="1"/>
  <c r="AC65" i="1" a="1"/>
  <c r="AC65" i="1" s="1"/>
  <c r="AC66" i="1" a="1"/>
  <c r="AC66" i="1" s="1"/>
  <c r="AC67" i="1" a="1"/>
  <c r="AC67" i="1" s="1"/>
  <c r="AC68" i="1" a="1"/>
  <c r="AC68" i="1" s="1"/>
  <c r="AC69" i="1" a="1"/>
  <c r="AC69" i="1" s="1"/>
  <c r="AC70" i="1" a="1"/>
  <c r="AC70" i="1" s="1"/>
  <c r="AC71" i="1" a="1"/>
  <c r="AC71" i="1" s="1"/>
  <c r="AC72" i="1" a="1"/>
  <c r="AC72" i="1" s="1"/>
  <c r="AC73" i="1" a="1"/>
  <c r="AC73" i="1" s="1"/>
  <c r="AC74" i="1" a="1"/>
  <c r="AC74" i="1" s="1"/>
  <c r="AC75" i="1" a="1"/>
  <c r="AC75" i="1" s="1"/>
  <c r="AC76" i="1" a="1"/>
  <c r="AC76" i="1" s="1"/>
  <c r="AC77" i="1" a="1"/>
  <c r="AC77" i="1" s="1"/>
  <c r="AC78" i="1" a="1"/>
  <c r="AC78" i="1" s="1"/>
  <c r="AC79" i="1" a="1"/>
  <c r="AC79" i="1" s="1"/>
  <c r="AC80" i="1" a="1"/>
  <c r="AC80" i="1" s="1"/>
  <c r="AC81" i="1" a="1"/>
  <c r="AC81" i="1" s="1"/>
  <c r="AC82" i="1" a="1"/>
  <c r="AC82" i="1" s="1"/>
  <c r="AC83" i="1" a="1"/>
  <c r="AC83" i="1" s="1"/>
  <c r="AC84" i="1" a="1"/>
  <c r="AC84" i="1" s="1"/>
  <c r="AC85" i="1" a="1"/>
  <c r="AC85" i="1" s="1"/>
  <c r="AC86" i="1" a="1"/>
  <c r="AC86" i="1" s="1"/>
  <c r="AC87" i="1" a="1"/>
  <c r="AC87" i="1" s="1"/>
  <c r="AC88" i="1" a="1"/>
  <c r="AC88" i="1" s="1"/>
  <c r="AC89" i="1" a="1"/>
  <c r="AC89" i="1" s="1"/>
  <c r="AC90" i="1" a="1"/>
  <c r="AC90" i="1" s="1"/>
  <c r="AC91" i="1" a="1"/>
  <c r="AC91" i="1" s="1"/>
  <c r="AC92" i="1" a="1"/>
  <c r="AC92" i="1" s="1"/>
  <c r="AC93" i="1" a="1"/>
  <c r="AC93" i="1" s="1"/>
  <c r="AC94" i="1" a="1"/>
  <c r="AC94" i="1" s="1"/>
  <c r="AC95" i="1" a="1"/>
  <c r="AC95" i="1" s="1"/>
  <c r="AC96" i="1" a="1"/>
  <c r="AC96" i="1" s="1"/>
  <c r="AC97" i="1" a="1"/>
  <c r="AC97" i="1" s="1"/>
  <c r="AC98" i="1" a="1"/>
  <c r="AC98" i="1" s="1"/>
  <c r="AC99" i="1" a="1"/>
  <c r="AC99" i="1" s="1"/>
  <c r="AC100" i="1" a="1"/>
  <c r="AC100" i="1" s="1"/>
  <c r="AC101" i="1" a="1"/>
  <c r="AC101" i="1" s="1"/>
  <c r="AC102" i="1" a="1"/>
  <c r="AC102" i="1" s="1"/>
  <c r="AC103" i="1" a="1"/>
  <c r="AC103" i="1" s="1"/>
  <c r="AC104" i="1" a="1"/>
  <c r="AC104" i="1" s="1"/>
  <c r="AC105" i="1" a="1"/>
  <c r="AC105" i="1" s="1"/>
  <c r="AC106" i="1" a="1"/>
  <c r="AC106" i="1" s="1"/>
  <c r="AC107" i="1" a="1"/>
  <c r="AC107" i="1" s="1"/>
  <c r="AC108" i="1" a="1"/>
  <c r="AC108" i="1" s="1"/>
  <c r="AC109" i="1" a="1"/>
  <c r="AC109" i="1" s="1"/>
  <c r="AC110" i="1" a="1"/>
  <c r="AC110" i="1" s="1"/>
  <c r="AC111" i="1" a="1"/>
  <c r="AC111" i="1" s="1"/>
  <c r="AC112" i="1" a="1"/>
  <c r="AC112" i="1" s="1"/>
  <c r="AC113" i="1" a="1"/>
  <c r="AC113" i="1" s="1"/>
  <c r="AC114" i="1" a="1"/>
  <c r="AC114" i="1" s="1"/>
  <c r="AC115" i="1" a="1"/>
  <c r="AC115" i="1" s="1"/>
  <c r="AC116" i="1" a="1"/>
  <c r="AC116" i="1" s="1"/>
  <c r="AC117" i="1" a="1"/>
  <c r="AC117" i="1" s="1"/>
  <c r="AC118" i="1" a="1"/>
  <c r="AC118" i="1" s="1"/>
  <c r="AC119" i="1" a="1"/>
  <c r="AC119" i="1" s="1"/>
  <c r="AC120" i="1" a="1"/>
  <c r="AC120" i="1" s="1"/>
  <c r="AC121" i="1" a="1"/>
  <c r="AC121" i="1" s="1"/>
  <c r="AC122" i="1" a="1"/>
  <c r="AC122" i="1" s="1"/>
  <c r="AC123" i="1" a="1"/>
  <c r="AC123" i="1" s="1"/>
  <c r="AC124" i="1" a="1"/>
  <c r="AC124" i="1" s="1"/>
  <c r="AC125" i="1" a="1"/>
  <c r="AC125" i="1" s="1"/>
  <c r="AC126" i="1" a="1"/>
  <c r="AC126" i="1" s="1"/>
  <c r="AC127" i="1" a="1"/>
  <c r="AC127" i="1" s="1"/>
  <c r="AC128" i="1" a="1"/>
  <c r="AC128" i="1" s="1"/>
  <c r="AC129" i="1" a="1"/>
  <c r="AC129" i="1" s="1"/>
  <c r="AC130" i="1" a="1"/>
  <c r="AC130" i="1" s="1"/>
  <c r="AC131" i="1" a="1"/>
  <c r="AC131" i="1" s="1"/>
  <c r="AC132" i="1" a="1"/>
  <c r="AC132" i="1" s="1"/>
  <c r="AC133" i="1" a="1"/>
  <c r="AC133" i="1" s="1"/>
  <c r="AC134" i="1" a="1"/>
  <c r="AC134" i="1" s="1"/>
  <c r="AC135" i="1" a="1"/>
  <c r="AC135" i="1" s="1"/>
  <c r="AC136" i="1" a="1"/>
  <c r="AC136" i="1" s="1"/>
  <c r="AC137" i="1" a="1"/>
  <c r="AC137" i="1" s="1"/>
  <c r="AC138" i="1" a="1"/>
  <c r="AC138" i="1" s="1"/>
  <c r="AC139" i="1" a="1"/>
  <c r="AC139" i="1" s="1"/>
  <c r="AC140" i="1" a="1"/>
  <c r="AC140" i="1" s="1"/>
  <c r="AC141" i="1" a="1"/>
  <c r="AC141" i="1" s="1"/>
  <c r="AC142" i="1" a="1"/>
  <c r="AC142" i="1" s="1"/>
  <c r="AC143" i="1" a="1"/>
  <c r="AC143" i="1" s="1"/>
  <c r="AC144" i="1" a="1"/>
  <c r="AC144" i="1" s="1"/>
  <c r="AC145" i="1" a="1"/>
  <c r="AC145" i="1" s="1"/>
  <c r="AC146" i="1" a="1"/>
  <c r="AC146" i="1" s="1"/>
  <c r="AC147" i="1" a="1"/>
  <c r="AC147" i="1" s="1"/>
  <c r="AC148" i="1" a="1"/>
  <c r="AC148" i="1" s="1"/>
  <c r="AC149" i="1" a="1"/>
  <c r="AC149" i="1" s="1"/>
  <c r="AC150" i="1" a="1"/>
  <c r="AC150" i="1" s="1"/>
  <c r="AC151" i="1" a="1"/>
  <c r="AC151" i="1" s="1"/>
  <c r="AC152" i="1" a="1"/>
  <c r="AC152" i="1" s="1"/>
  <c r="AC153" i="1" a="1"/>
  <c r="AC153" i="1" s="1"/>
  <c r="AC154" i="1" a="1"/>
  <c r="AC154" i="1" s="1"/>
  <c r="AC155" i="1" a="1"/>
  <c r="AC155" i="1" s="1"/>
  <c r="AC156" i="1" a="1"/>
  <c r="AC156" i="1" s="1"/>
  <c r="AC157" i="1" a="1"/>
  <c r="AC157" i="1" s="1"/>
  <c r="AC158" i="1" a="1"/>
  <c r="AC158" i="1" s="1"/>
  <c r="AC159" i="1" a="1"/>
  <c r="AC159" i="1" s="1"/>
  <c r="AC160" i="1" a="1"/>
  <c r="AC160" i="1" s="1"/>
  <c r="AC161" i="1" a="1"/>
  <c r="AC161" i="1" s="1"/>
  <c r="AC162" i="1" a="1"/>
  <c r="AC162" i="1" s="1"/>
  <c r="AC163" i="1" a="1"/>
  <c r="AC163" i="1" s="1"/>
  <c r="AC164" i="1" a="1"/>
  <c r="AC164" i="1" s="1"/>
  <c r="AC165" i="1" a="1"/>
  <c r="AC165" i="1" s="1"/>
  <c r="AC166" i="1" a="1"/>
  <c r="AC166" i="1" s="1"/>
  <c r="AC167" i="1" a="1"/>
  <c r="AC167" i="1" s="1"/>
  <c r="AC168" i="1" a="1"/>
  <c r="AC168" i="1" s="1"/>
  <c r="AC169" i="1" a="1"/>
  <c r="AC169" i="1" s="1"/>
  <c r="AC170" i="1" a="1"/>
  <c r="AC170" i="1" s="1"/>
  <c r="AC171" i="1" a="1"/>
  <c r="AC171" i="1" s="1"/>
  <c r="AC172" i="1" a="1"/>
  <c r="AC172" i="1" s="1"/>
  <c r="AC173" i="1" a="1"/>
  <c r="AC173" i="1" s="1"/>
  <c r="AC174" i="1" a="1"/>
  <c r="AC174" i="1" s="1"/>
  <c r="AC175" i="1" a="1"/>
  <c r="AC175" i="1" s="1"/>
  <c r="AC176" i="1" a="1"/>
  <c r="AC176" i="1" s="1"/>
  <c r="AC177" i="1" a="1"/>
  <c r="AC177" i="1" s="1"/>
  <c r="AC178" i="1" a="1"/>
  <c r="AC178" i="1" s="1"/>
  <c r="AC179" i="1" a="1"/>
  <c r="AC179" i="1" s="1"/>
  <c r="AC180" i="1" a="1"/>
  <c r="AC180" i="1" s="1"/>
  <c r="AC181" i="1" a="1"/>
  <c r="AC181" i="1" s="1"/>
  <c r="AC182" i="1" a="1"/>
  <c r="AC182" i="1" s="1"/>
  <c r="AC183" i="1" a="1"/>
  <c r="AC183" i="1" s="1"/>
  <c r="AC184" i="1" a="1"/>
  <c r="AC184" i="1" s="1"/>
  <c r="AC185" i="1" a="1"/>
  <c r="AC185" i="1" s="1"/>
  <c r="AC186" i="1" a="1"/>
  <c r="AC186" i="1" s="1"/>
  <c r="AC187" i="1" a="1"/>
  <c r="AC187" i="1" s="1"/>
  <c r="AC188" i="1" a="1"/>
  <c r="AC188" i="1" s="1"/>
  <c r="AC189" i="1" a="1"/>
  <c r="AC189" i="1" s="1"/>
  <c r="AC190" i="1" a="1"/>
  <c r="AC190" i="1" s="1"/>
  <c r="AC191" i="1" a="1"/>
  <c r="AC191" i="1" s="1"/>
  <c r="AC192" i="1" a="1"/>
  <c r="AC192" i="1" s="1"/>
  <c r="AC193" i="1" a="1"/>
  <c r="AC193" i="1" s="1"/>
  <c r="AC194" i="1" a="1"/>
  <c r="AC194" i="1" s="1"/>
  <c r="AC195" i="1" a="1"/>
  <c r="AC195" i="1" s="1"/>
  <c r="AC196" i="1" a="1"/>
  <c r="AC196" i="1" s="1"/>
  <c r="AC197" i="1" a="1"/>
  <c r="AC197" i="1" s="1"/>
  <c r="AC198" i="1" a="1"/>
  <c r="AC198" i="1" s="1"/>
  <c r="AC199" i="1" a="1"/>
  <c r="AC199" i="1" s="1"/>
  <c r="AC200" i="1" a="1"/>
  <c r="AC200" i="1" s="1"/>
  <c r="AC201" i="1" a="1"/>
  <c r="AC201" i="1" s="1"/>
  <c r="AC202" i="1" a="1"/>
  <c r="AC202" i="1" s="1"/>
  <c r="AC203" i="1" a="1"/>
  <c r="AC203" i="1" s="1"/>
  <c r="AC204" i="1" a="1"/>
  <c r="AC204" i="1" s="1"/>
  <c r="AC205" i="1" a="1"/>
  <c r="AC205" i="1" s="1"/>
  <c r="AC206" i="1" a="1"/>
  <c r="AC206" i="1" s="1"/>
  <c r="AC207" i="1" a="1"/>
  <c r="AC207" i="1" s="1"/>
  <c r="AC208" i="1" a="1"/>
  <c r="AC208" i="1" s="1"/>
  <c r="AC209" i="1" a="1"/>
  <c r="AC209" i="1" s="1"/>
  <c r="AC210" i="1" a="1"/>
  <c r="AC210" i="1" s="1"/>
  <c r="AC211" i="1" a="1"/>
  <c r="AC211" i="1" s="1"/>
  <c r="AC212" i="1" a="1"/>
  <c r="AC212" i="1" s="1"/>
  <c r="AC213" i="1" a="1"/>
  <c r="AC213" i="1" s="1"/>
  <c r="AC214" i="1" a="1"/>
  <c r="AC214" i="1" s="1"/>
  <c r="AC215" i="1" a="1"/>
  <c r="AC215" i="1" s="1"/>
  <c r="AC216" i="1" a="1"/>
  <c r="AC216" i="1" s="1"/>
  <c r="AC217" i="1" a="1"/>
  <c r="AC217" i="1" s="1"/>
  <c r="AC218" i="1" a="1"/>
  <c r="AC218" i="1" s="1"/>
  <c r="AC219" i="1" a="1"/>
  <c r="AC219" i="1" s="1"/>
  <c r="AC220" i="1" a="1"/>
  <c r="AC220" i="1" s="1"/>
  <c r="AC221" i="1" a="1"/>
  <c r="AC221" i="1" s="1"/>
  <c r="AC222" i="1" a="1"/>
  <c r="AC222" i="1" s="1"/>
  <c r="AC223" i="1" a="1"/>
  <c r="AC223" i="1" s="1"/>
  <c r="AC224" i="1" a="1"/>
  <c r="AC224" i="1" s="1"/>
  <c r="AC225" i="1" a="1"/>
  <c r="AC225" i="1" s="1"/>
  <c r="AC226" i="1" a="1"/>
  <c r="AC226" i="1" s="1"/>
  <c r="AC227" i="1" a="1"/>
  <c r="AC227" i="1" s="1"/>
  <c r="AC228" i="1" a="1"/>
  <c r="AC228" i="1" s="1"/>
  <c r="AC229" i="1" a="1"/>
  <c r="AC229" i="1" s="1"/>
  <c r="AC230" i="1" a="1"/>
  <c r="AC230" i="1" s="1"/>
  <c r="AC231" i="1" a="1"/>
  <c r="AC231" i="1" s="1"/>
  <c r="AC232" i="1" a="1"/>
  <c r="AC232" i="1" s="1"/>
  <c r="AC233" i="1" a="1"/>
  <c r="AC233" i="1" s="1"/>
  <c r="AC234" i="1" a="1"/>
  <c r="AC234" i="1" s="1"/>
  <c r="AC235" i="1" a="1"/>
  <c r="AC235" i="1" s="1"/>
  <c r="AC236" i="1" a="1"/>
  <c r="AC236" i="1" s="1"/>
  <c r="AC237" i="1" a="1"/>
  <c r="AC237" i="1" s="1"/>
  <c r="AC238" i="1" a="1"/>
  <c r="AC238" i="1" s="1"/>
  <c r="AC239" i="1" a="1"/>
  <c r="AC239" i="1" s="1"/>
  <c r="AC240" i="1" a="1"/>
  <c r="AC240" i="1" s="1"/>
  <c r="AC241" i="1" a="1"/>
  <c r="AC241" i="1" s="1"/>
  <c r="AC242" i="1" a="1"/>
  <c r="AC242" i="1" s="1"/>
  <c r="AC243" i="1" a="1"/>
  <c r="AC243" i="1" s="1"/>
  <c r="AC244" i="1" a="1"/>
  <c r="AC244" i="1" s="1"/>
  <c r="AC245" i="1" a="1"/>
  <c r="AC245" i="1" s="1"/>
  <c r="AC246" i="1" a="1"/>
  <c r="AC246" i="1" s="1"/>
  <c r="AC247" i="1" a="1"/>
  <c r="AC247" i="1" s="1"/>
  <c r="AC248" i="1" a="1"/>
  <c r="AC248" i="1" s="1"/>
  <c r="AC249" i="1" a="1"/>
  <c r="AC249" i="1" s="1"/>
  <c r="AC250" i="1" a="1"/>
  <c r="AC250" i="1" s="1"/>
  <c r="AC251" i="1" a="1"/>
  <c r="AC251" i="1" s="1"/>
  <c r="AC252" i="1" a="1"/>
  <c r="AC252" i="1" s="1"/>
  <c r="AC253" i="1" a="1"/>
  <c r="AC253" i="1" s="1"/>
  <c r="AC254" i="1" a="1"/>
  <c r="AC254" i="1" s="1"/>
  <c r="AC255" i="1" a="1"/>
  <c r="AC255" i="1" s="1"/>
  <c r="AC256" i="1" a="1"/>
  <c r="AC256" i="1" s="1"/>
  <c r="AC257" i="1" a="1"/>
  <c r="AC257" i="1" s="1"/>
  <c r="AC258" i="1" a="1"/>
  <c r="AC258" i="1" s="1"/>
  <c r="AC259" i="1" a="1"/>
  <c r="AC259" i="1" s="1"/>
  <c r="AC260" i="1" a="1"/>
  <c r="AC260" i="1" s="1"/>
  <c r="AC261" i="1" a="1"/>
  <c r="AC261" i="1" s="1"/>
  <c r="AC262" i="1" a="1"/>
  <c r="AC262" i="1" s="1"/>
  <c r="AC263" i="1" a="1"/>
  <c r="AC263" i="1" s="1"/>
  <c r="AC264" i="1" a="1"/>
  <c r="AC264" i="1" s="1"/>
  <c r="AC265" i="1" a="1"/>
  <c r="AC265" i="1" s="1"/>
  <c r="AC266" i="1" a="1"/>
  <c r="AC266" i="1" s="1"/>
  <c r="AC267" i="1" a="1"/>
  <c r="AC267" i="1" s="1"/>
  <c r="AC268" i="1" a="1"/>
  <c r="AC268" i="1" s="1"/>
  <c r="AC269" i="1" a="1"/>
  <c r="AC269" i="1" s="1"/>
  <c r="AC270" i="1" a="1"/>
  <c r="AC270" i="1" s="1"/>
  <c r="AC271" i="1" a="1"/>
  <c r="AC271" i="1" s="1"/>
  <c r="AC272" i="1" a="1"/>
  <c r="AC272" i="1" s="1"/>
  <c r="AC273" i="1" a="1"/>
  <c r="AC273" i="1" s="1"/>
  <c r="AC274" i="1" a="1"/>
  <c r="AC274" i="1" s="1"/>
  <c r="AC275" i="1" a="1"/>
  <c r="AC275" i="1" s="1"/>
  <c r="AC276" i="1" a="1"/>
  <c r="AC276" i="1" s="1"/>
  <c r="AC277" i="1" a="1"/>
  <c r="AC277" i="1" s="1"/>
  <c r="AC278" i="1" a="1"/>
  <c r="AC278" i="1" s="1"/>
  <c r="AC279" i="1" a="1"/>
  <c r="AC279" i="1" s="1"/>
  <c r="AC280" i="1" a="1"/>
  <c r="AC280" i="1" s="1"/>
  <c r="AC281" i="1" a="1"/>
  <c r="AC281" i="1" s="1"/>
  <c r="AC282" i="1" a="1"/>
  <c r="AC282" i="1" s="1"/>
  <c r="AC283" i="1" a="1"/>
  <c r="AC283" i="1" s="1"/>
  <c r="AC284" i="1" a="1"/>
  <c r="AC284" i="1" s="1"/>
  <c r="AC285" i="1" a="1"/>
  <c r="AC285" i="1" s="1"/>
  <c r="AC286" i="1" a="1"/>
  <c r="AC286" i="1" s="1"/>
  <c r="AC287" i="1" a="1"/>
  <c r="AC287" i="1" s="1"/>
  <c r="AC288" i="1" a="1"/>
  <c r="AC288" i="1" s="1"/>
  <c r="AC289" i="1" a="1"/>
  <c r="AC289" i="1" s="1"/>
  <c r="AC290" i="1" a="1"/>
  <c r="AC290" i="1" s="1"/>
  <c r="AC291" i="1" a="1"/>
  <c r="AC291" i="1" s="1"/>
  <c r="AC292" i="1" a="1"/>
  <c r="AC292" i="1" s="1"/>
  <c r="AC293" i="1" a="1"/>
  <c r="AC293" i="1" s="1"/>
  <c r="AC294" i="1" a="1"/>
  <c r="AC294" i="1" s="1"/>
  <c r="AC295" i="1" a="1"/>
  <c r="AC295" i="1" s="1"/>
  <c r="AC296" i="1" a="1"/>
  <c r="AC296" i="1" s="1"/>
  <c r="AC297" i="1" a="1"/>
  <c r="AC297" i="1" s="1"/>
  <c r="AC298" i="1" a="1"/>
  <c r="AC298" i="1" s="1"/>
  <c r="AC299" i="1" a="1"/>
  <c r="AC299" i="1" s="1"/>
  <c r="AC300" i="1" a="1"/>
  <c r="AC300" i="1" s="1"/>
  <c r="AC301" i="1" a="1"/>
  <c r="AC301" i="1" s="1"/>
  <c r="AC302" i="1" a="1"/>
  <c r="AC302" i="1" s="1"/>
  <c r="AC303" i="1" a="1"/>
  <c r="AC303" i="1" s="1"/>
  <c r="AC304" i="1" a="1"/>
  <c r="AC304" i="1" s="1"/>
  <c r="AC305" i="1" a="1"/>
  <c r="AC305" i="1" s="1"/>
  <c r="AC306" i="1" a="1"/>
  <c r="AC306" i="1" s="1"/>
  <c r="AC307" i="1" a="1"/>
  <c r="AC307" i="1" s="1"/>
  <c r="AC308" i="1" a="1"/>
  <c r="AC308" i="1" s="1"/>
  <c r="AC309" i="1" a="1"/>
  <c r="AC309" i="1" s="1"/>
  <c r="AC310" i="1" a="1"/>
  <c r="AC310" i="1" s="1"/>
  <c r="AC311" i="1" a="1"/>
  <c r="AC311" i="1" s="1"/>
  <c r="AC312" i="1" a="1"/>
  <c r="AC312" i="1" s="1"/>
  <c r="AC313" i="1" a="1"/>
  <c r="AC313" i="1" s="1"/>
  <c r="AC314" i="1" a="1"/>
  <c r="AC314" i="1" s="1"/>
  <c r="AC315" i="1" a="1"/>
  <c r="AC315" i="1" s="1"/>
  <c r="AC316" i="1" a="1"/>
  <c r="AC316" i="1" s="1"/>
  <c r="AC317" i="1" a="1"/>
  <c r="AC317" i="1" s="1"/>
  <c r="AC318" i="1" a="1"/>
  <c r="AC318" i="1" s="1"/>
  <c r="AC319" i="1" a="1"/>
  <c r="AC319" i="1" s="1"/>
  <c r="AC320" i="1" a="1"/>
  <c r="AC320" i="1" s="1"/>
  <c r="AC321" i="1" a="1"/>
  <c r="AC321" i="1" s="1"/>
  <c r="AC322" i="1" a="1"/>
  <c r="AC322" i="1" s="1"/>
  <c r="AC323" i="1" a="1"/>
  <c r="AC323" i="1" s="1"/>
  <c r="AC324" i="1" a="1"/>
  <c r="AC324" i="1" s="1"/>
  <c r="AC325" i="1" a="1"/>
  <c r="AC325" i="1" s="1"/>
  <c r="AC326" i="1" a="1"/>
  <c r="AC326" i="1" s="1"/>
  <c r="AC327" i="1" a="1"/>
  <c r="AC327" i="1" s="1"/>
  <c r="AC328" i="1" a="1"/>
  <c r="AC328" i="1" s="1"/>
  <c r="AC329" i="1" a="1"/>
  <c r="AC329" i="1" s="1"/>
  <c r="AC330" i="1" a="1"/>
  <c r="AC330" i="1" s="1"/>
  <c r="AC331" i="1" a="1"/>
  <c r="AC331" i="1" s="1"/>
  <c r="AC332" i="1" a="1"/>
  <c r="AC332" i="1" s="1"/>
  <c r="AC333" i="1" a="1"/>
  <c r="AC333" i="1" s="1"/>
  <c r="AC334" i="1" a="1"/>
  <c r="AC334" i="1" s="1"/>
  <c r="AC335" i="1" a="1"/>
  <c r="AC335" i="1" s="1"/>
  <c r="AC336" i="1" a="1"/>
  <c r="AC336" i="1" s="1"/>
  <c r="AC337" i="1" a="1"/>
  <c r="AC337" i="1" s="1"/>
  <c r="AC338" i="1" a="1"/>
  <c r="AC338" i="1" s="1"/>
  <c r="AC339" i="1" a="1"/>
  <c r="AC339" i="1" s="1"/>
  <c r="AC340" i="1" a="1"/>
  <c r="AC340" i="1" s="1"/>
  <c r="AC341" i="1" a="1"/>
  <c r="AC341" i="1" s="1"/>
  <c r="AC342" i="1" a="1"/>
  <c r="AC342" i="1" s="1"/>
  <c r="AC343" i="1" a="1"/>
  <c r="AC343" i="1" s="1"/>
  <c r="AC344" i="1" a="1"/>
  <c r="AC344" i="1" s="1"/>
  <c r="AC345" i="1" a="1"/>
  <c r="AC345" i="1" s="1"/>
  <c r="AC346" i="1" a="1"/>
  <c r="AC346" i="1" s="1"/>
  <c r="AC347" i="1" a="1"/>
  <c r="AC347" i="1" s="1"/>
  <c r="AC348" i="1" a="1"/>
  <c r="AC348" i="1" s="1"/>
  <c r="AC349" i="1" a="1"/>
  <c r="AC349" i="1" s="1"/>
  <c r="AC350" i="1" a="1"/>
  <c r="AC350" i="1" s="1"/>
  <c r="AC351" i="1" a="1"/>
  <c r="AC351" i="1" s="1"/>
  <c r="AC352" i="1" a="1"/>
  <c r="AC352" i="1" s="1"/>
  <c r="AC353" i="1" a="1"/>
  <c r="AC353" i="1" s="1"/>
  <c r="AC354" i="1" a="1"/>
  <c r="AC354" i="1" s="1"/>
  <c r="AC355" i="1" a="1"/>
  <c r="AC355" i="1" s="1"/>
  <c r="AC356" i="1" a="1"/>
  <c r="AC356" i="1" s="1"/>
  <c r="AC357" i="1" a="1"/>
  <c r="AC357" i="1" s="1"/>
  <c r="AC358" i="1" a="1"/>
  <c r="AC358" i="1" s="1"/>
  <c r="AC359" i="1" a="1"/>
  <c r="AC359" i="1" s="1"/>
  <c r="AC360" i="1" a="1"/>
  <c r="AC360" i="1" s="1"/>
  <c r="AC361" i="1" a="1"/>
  <c r="AC361" i="1" s="1"/>
  <c r="AC362" i="1" a="1"/>
  <c r="AC362" i="1" s="1"/>
  <c r="AC363" i="1" a="1"/>
  <c r="AC363" i="1" s="1"/>
  <c r="AC364" i="1" a="1"/>
  <c r="AC364" i="1" s="1"/>
  <c r="AC365" i="1" a="1"/>
  <c r="AC365" i="1" s="1"/>
  <c r="AC366" i="1" a="1"/>
  <c r="AC366" i="1" s="1"/>
  <c r="AC367" i="1" a="1"/>
  <c r="AC367" i="1" s="1"/>
  <c r="AC368" i="1" a="1"/>
  <c r="AC368" i="1" s="1"/>
  <c r="AC369" i="1" a="1"/>
  <c r="AC369" i="1" s="1"/>
  <c r="AC370" i="1" a="1"/>
  <c r="AC370" i="1" s="1"/>
  <c r="AC371" i="1" a="1"/>
  <c r="AC371" i="1" s="1"/>
  <c r="AC372" i="1" a="1"/>
  <c r="AC372" i="1" s="1"/>
  <c r="AC373" i="1" a="1"/>
  <c r="AC373" i="1" s="1"/>
  <c r="AC374" i="1" a="1"/>
  <c r="AC374" i="1" s="1"/>
  <c r="AC375" i="1" a="1"/>
  <c r="AC375" i="1" s="1"/>
  <c r="AC376" i="1" a="1"/>
  <c r="AC376" i="1" s="1"/>
  <c r="AC377" i="1" a="1"/>
  <c r="AC377" i="1" s="1"/>
  <c r="AC378" i="1" a="1"/>
  <c r="AC378" i="1" s="1"/>
  <c r="AC379" i="1" a="1"/>
  <c r="AC379" i="1" s="1"/>
  <c r="AC380" i="1" a="1"/>
  <c r="AC380" i="1" s="1"/>
  <c r="AC381" i="1" a="1"/>
  <c r="AC381" i="1" s="1"/>
  <c r="AC382" i="1" a="1"/>
  <c r="AC382" i="1" s="1"/>
  <c r="AC383" i="1" a="1"/>
  <c r="AC383" i="1" s="1"/>
  <c r="AC384" i="1" a="1"/>
  <c r="AC384" i="1" s="1"/>
  <c r="AC385" i="1" a="1"/>
  <c r="AC385" i="1" s="1"/>
  <c r="AC386" i="1" a="1"/>
  <c r="AC386" i="1" s="1"/>
  <c r="AC387" i="1" a="1"/>
  <c r="AC387" i="1" s="1"/>
  <c r="AC388" i="1" a="1"/>
  <c r="AC388" i="1" s="1"/>
  <c r="AC389" i="1" a="1"/>
  <c r="AC389" i="1" s="1"/>
  <c r="AC390" i="1" a="1"/>
  <c r="AC390" i="1" s="1"/>
  <c r="AC391" i="1" a="1"/>
  <c r="AC391" i="1" s="1"/>
  <c r="AC392" i="1" a="1"/>
  <c r="AC392" i="1" s="1"/>
  <c r="AC393" i="1" a="1"/>
  <c r="AC393" i="1" s="1"/>
  <c r="AC394" i="1" a="1"/>
  <c r="AC394" i="1" s="1"/>
  <c r="AC395" i="1" a="1"/>
  <c r="AC395" i="1" s="1"/>
  <c r="AC396" i="1" a="1"/>
  <c r="AC396" i="1" s="1"/>
  <c r="AC397" i="1" a="1"/>
  <c r="AC397" i="1" s="1"/>
  <c r="AC398" i="1" a="1"/>
  <c r="AC398" i="1" s="1"/>
  <c r="AC399" i="1" a="1"/>
  <c r="AC399" i="1" s="1"/>
  <c r="AC400" i="1" a="1"/>
  <c r="AC400" i="1" s="1"/>
  <c r="AC401" i="1" a="1"/>
  <c r="AC401" i="1" s="1"/>
  <c r="AC402" i="1" a="1"/>
  <c r="AC402" i="1" s="1"/>
  <c r="AC403" i="1" a="1"/>
  <c r="AC403" i="1" s="1"/>
  <c r="AC404" i="1" a="1"/>
  <c r="AC404" i="1" s="1"/>
  <c r="AC405" i="1" a="1"/>
  <c r="AC405" i="1" s="1"/>
  <c r="AC406" i="1" a="1"/>
  <c r="AC406" i="1" s="1"/>
  <c r="AC407" i="1" a="1"/>
  <c r="AC407" i="1" s="1"/>
  <c r="AC408" i="1" a="1"/>
  <c r="AC408" i="1" s="1"/>
  <c r="AC409" i="1" a="1"/>
  <c r="AC409" i="1" s="1"/>
  <c r="AC410" i="1" a="1"/>
  <c r="AC410" i="1" s="1"/>
  <c r="AC411" i="1" a="1"/>
  <c r="AC411" i="1" s="1"/>
  <c r="AC412" i="1" a="1"/>
  <c r="AC412" i="1" s="1"/>
  <c r="AC413" i="1" a="1"/>
  <c r="AC413" i="1" s="1"/>
  <c r="AC414" i="1" a="1"/>
  <c r="AC414" i="1" s="1"/>
  <c r="AC415" i="1" a="1"/>
  <c r="AC415" i="1" s="1"/>
  <c r="AC416" i="1" a="1"/>
  <c r="AC416" i="1" s="1"/>
  <c r="AC417" i="1" a="1"/>
  <c r="AC417" i="1" s="1"/>
  <c r="AC418" i="1" a="1"/>
  <c r="AC418" i="1" s="1"/>
  <c r="AC419" i="1" a="1"/>
  <c r="AC419" i="1" s="1"/>
  <c r="AC420" i="1" a="1"/>
  <c r="AC420" i="1" s="1"/>
  <c r="AC421" i="1" a="1"/>
  <c r="AC421" i="1" s="1"/>
  <c r="AC422" i="1" a="1"/>
  <c r="AC422" i="1" s="1"/>
  <c r="AC423" i="1" a="1"/>
  <c r="AC423" i="1" s="1"/>
  <c r="AC424" i="1" a="1"/>
  <c r="AC424" i="1" s="1"/>
  <c r="AC425" i="1" a="1"/>
  <c r="AC425" i="1" s="1"/>
  <c r="AC426" i="1" a="1"/>
  <c r="AC426" i="1" s="1"/>
  <c r="AC427" i="1" a="1"/>
  <c r="AC427" i="1" s="1"/>
  <c r="AC428" i="1" a="1"/>
  <c r="AC428" i="1" s="1"/>
  <c r="AC429" i="1" a="1"/>
  <c r="AC429" i="1" s="1"/>
  <c r="AC430" i="1" a="1"/>
  <c r="AC430" i="1" s="1"/>
  <c r="AC431" i="1" a="1"/>
  <c r="AC431" i="1" s="1"/>
  <c r="AC432" i="1" a="1"/>
  <c r="AC432" i="1" s="1"/>
  <c r="AC433" i="1" a="1"/>
  <c r="AC433" i="1" s="1"/>
  <c r="AC434" i="1" a="1"/>
  <c r="AC434" i="1" s="1"/>
  <c r="AC435" i="1" a="1"/>
  <c r="AC435" i="1" s="1"/>
  <c r="AC436" i="1" a="1"/>
  <c r="AC436" i="1" s="1"/>
  <c r="AC437" i="1" a="1"/>
  <c r="AC437" i="1" s="1"/>
  <c r="AC438" i="1" a="1"/>
  <c r="AC438" i="1" s="1"/>
  <c r="AC439" i="1" a="1"/>
  <c r="AC439" i="1" s="1"/>
  <c r="AC440" i="1" a="1"/>
  <c r="AC440" i="1" s="1"/>
  <c r="AC441" i="1" a="1"/>
  <c r="AC441" i="1" s="1"/>
  <c r="AC442" i="1" a="1"/>
  <c r="AC442" i="1" s="1"/>
  <c r="AC443" i="1" a="1"/>
  <c r="AC443" i="1" s="1"/>
  <c r="AC444" i="1" a="1"/>
  <c r="AC444" i="1" s="1"/>
  <c r="AC445" i="1" a="1"/>
  <c r="AC445" i="1" s="1"/>
  <c r="AC446" i="1" a="1"/>
  <c r="AC446" i="1" s="1"/>
  <c r="AC447" i="1" a="1"/>
  <c r="AC447" i="1" s="1"/>
  <c r="AC448" i="1" a="1"/>
  <c r="AC448" i="1" s="1"/>
  <c r="AC449" i="1" a="1"/>
  <c r="AC449" i="1" s="1"/>
  <c r="AC450" i="1" a="1"/>
  <c r="AC450" i="1" s="1"/>
  <c r="AC451" i="1" a="1"/>
  <c r="AC451" i="1" s="1"/>
  <c r="AC452" i="1" a="1"/>
  <c r="AC452" i="1" s="1"/>
  <c r="AC453" i="1" a="1"/>
  <c r="AC453" i="1" s="1"/>
  <c r="AC454" i="1" a="1"/>
  <c r="AC454" i="1" s="1"/>
  <c r="AC455" i="1" a="1"/>
  <c r="AC455" i="1" s="1"/>
  <c r="AC456" i="1" a="1"/>
  <c r="AC456" i="1" s="1"/>
  <c r="AC457" i="1" a="1"/>
  <c r="AC457" i="1" s="1"/>
  <c r="AC458" i="1" a="1"/>
  <c r="AC458" i="1" s="1"/>
  <c r="AC459" i="1" a="1"/>
  <c r="AC459" i="1" s="1"/>
  <c r="AC460" i="1" a="1"/>
  <c r="AC460" i="1" s="1"/>
  <c r="AC461" i="1" a="1"/>
  <c r="AC461" i="1" s="1"/>
  <c r="AC462" i="1" a="1"/>
  <c r="AC462" i="1" s="1"/>
  <c r="AC463" i="1" a="1"/>
  <c r="AC463" i="1" s="1"/>
  <c r="AC464" i="1" a="1"/>
  <c r="AC464" i="1" s="1"/>
  <c r="AC465" i="1" a="1"/>
  <c r="AC465" i="1" s="1"/>
  <c r="AC466" i="1" a="1"/>
  <c r="AC466" i="1" s="1"/>
  <c r="AC467" i="1" a="1"/>
  <c r="AC467" i="1" s="1"/>
  <c r="AC468" i="1" a="1"/>
  <c r="AC468" i="1" s="1"/>
  <c r="AC469" i="1" a="1"/>
  <c r="AC469" i="1" s="1"/>
  <c r="AC470" i="1" a="1"/>
  <c r="AC470" i="1" s="1"/>
  <c r="AC471" i="1" a="1"/>
  <c r="AC471" i="1" s="1"/>
  <c r="AC472" i="1" a="1"/>
  <c r="AC472" i="1" s="1"/>
  <c r="AC473" i="1" a="1"/>
  <c r="AC473" i="1" s="1"/>
  <c r="AC474" i="1" a="1"/>
  <c r="AC474" i="1" s="1"/>
  <c r="AC475" i="1" a="1"/>
  <c r="AC475" i="1" s="1"/>
  <c r="AC476" i="1" a="1"/>
  <c r="AC476" i="1" s="1"/>
  <c r="AC477" i="1" a="1"/>
  <c r="AC477" i="1" s="1"/>
  <c r="AC478" i="1" a="1"/>
  <c r="AC478" i="1" s="1"/>
  <c r="AC479" i="1" a="1"/>
  <c r="AC479" i="1" s="1"/>
  <c r="AC480" i="1" a="1"/>
  <c r="AC480" i="1" s="1"/>
  <c r="AC481" i="1" a="1"/>
  <c r="AC481" i="1" s="1"/>
  <c r="AC482" i="1" a="1"/>
  <c r="AC482" i="1" s="1"/>
  <c r="AC483" i="1" a="1"/>
  <c r="AC483" i="1" s="1"/>
  <c r="AC484" i="1" a="1"/>
  <c r="AC484" i="1" s="1"/>
  <c r="AC485" i="1" a="1"/>
  <c r="AC485" i="1" s="1"/>
  <c r="AC486" i="1" a="1"/>
  <c r="AC486" i="1" s="1"/>
  <c r="AC487" i="1" a="1"/>
  <c r="AC487" i="1" s="1"/>
  <c r="AC488" i="1" a="1"/>
  <c r="AC488" i="1" s="1"/>
  <c r="AC489" i="1" a="1"/>
  <c r="AC489" i="1" s="1"/>
  <c r="AC490" i="1" a="1"/>
  <c r="AC490" i="1" s="1"/>
  <c r="AC491" i="1" a="1"/>
  <c r="AC491" i="1" s="1"/>
  <c r="AC492" i="1" a="1"/>
  <c r="AC492" i="1" s="1"/>
  <c r="AC493" i="1" a="1"/>
  <c r="AC493" i="1" s="1"/>
  <c r="AC494" i="1" a="1"/>
  <c r="AC494" i="1" s="1"/>
  <c r="AC495" i="1" a="1"/>
  <c r="AC495" i="1" s="1"/>
  <c r="AC496" i="1" a="1"/>
  <c r="AC496" i="1" s="1"/>
  <c r="AC497" i="1" a="1"/>
  <c r="AC497" i="1" s="1"/>
  <c r="AC498" i="1" a="1"/>
  <c r="AC498" i="1" s="1"/>
  <c r="AC499" i="1" a="1"/>
  <c r="AC499" i="1" s="1"/>
  <c r="AC500" i="1" a="1"/>
  <c r="AC500" i="1" s="1"/>
  <c r="AC501" i="1" a="1"/>
  <c r="AC501" i="1" s="1"/>
  <c r="AC502" i="1" a="1"/>
  <c r="AC502" i="1" s="1"/>
  <c r="AC503" i="1" a="1"/>
  <c r="AC503" i="1" s="1"/>
  <c r="AC504" i="1" a="1"/>
  <c r="AC504" i="1" s="1"/>
  <c r="AC505" i="1" a="1"/>
  <c r="AC505" i="1" s="1"/>
  <c r="AC506" i="1" a="1"/>
  <c r="AC506" i="1" s="1"/>
  <c r="AC507" i="1" a="1"/>
  <c r="AC507" i="1" s="1"/>
  <c r="AC508" i="1" a="1"/>
  <c r="AC508" i="1" s="1"/>
  <c r="AC509" i="1" a="1"/>
  <c r="AC509" i="1" s="1"/>
  <c r="AC510" i="1" a="1"/>
  <c r="AC510" i="1" s="1"/>
  <c r="AC511" i="1" a="1"/>
  <c r="AC511" i="1" s="1"/>
  <c r="AC512" i="1" a="1"/>
  <c r="AC512" i="1" s="1"/>
  <c r="AC513" i="1" a="1"/>
  <c r="AC513" i="1" s="1"/>
  <c r="AC514" i="1" a="1"/>
  <c r="AC514" i="1" s="1"/>
  <c r="AC515" i="1" a="1"/>
  <c r="AC515" i="1" s="1"/>
  <c r="AC516" i="1" a="1"/>
  <c r="AC516" i="1" s="1"/>
  <c r="AC517" i="1" a="1"/>
  <c r="AC517" i="1" s="1"/>
  <c r="AC518" i="1" a="1"/>
  <c r="AC518" i="1" s="1"/>
  <c r="AC519" i="1" a="1"/>
  <c r="AC519" i="1" s="1"/>
  <c r="AC520" i="1" a="1"/>
  <c r="AC520" i="1" s="1"/>
  <c r="AC521" i="1" a="1"/>
  <c r="AC521" i="1" s="1"/>
  <c r="AC522" i="1" a="1"/>
  <c r="AC522" i="1" s="1"/>
  <c r="AC523" i="1" a="1"/>
  <c r="AC523" i="1" s="1"/>
  <c r="AC524" i="1" a="1"/>
  <c r="AC524" i="1" s="1"/>
  <c r="AC525" i="1" a="1"/>
  <c r="AC525" i="1" s="1"/>
  <c r="AC526" i="1" a="1"/>
  <c r="AC526" i="1" s="1"/>
  <c r="AC527" i="1" a="1"/>
  <c r="AC527" i="1" s="1"/>
  <c r="AC528" i="1" a="1"/>
  <c r="AC528" i="1" s="1"/>
  <c r="AC529" i="1" a="1"/>
  <c r="AC529" i="1" s="1"/>
  <c r="AC530" i="1" a="1"/>
  <c r="AC530" i="1" s="1"/>
  <c r="AC531" i="1" a="1"/>
  <c r="AC531" i="1" s="1"/>
  <c r="AC532" i="1" a="1"/>
  <c r="AC532" i="1" s="1"/>
  <c r="AC533" i="1" a="1"/>
  <c r="AC533" i="1" s="1"/>
  <c r="AC534" i="1" a="1"/>
  <c r="AC534" i="1" s="1"/>
  <c r="AC535" i="1" a="1"/>
  <c r="AC535" i="1" s="1"/>
  <c r="AC536" i="1" a="1"/>
  <c r="AC536" i="1" s="1"/>
  <c r="AC537" i="1" a="1"/>
  <c r="AC537" i="1" s="1"/>
  <c r="AC538" i="1" a="1"/>
  <c r="AC538" i="1" s="1"/>
  <c r="AC539" i="1" a="1"/>
  <c r="AC539" i="1" s="1"/>
  <c r="AC540" i="1" a="1"/>
  <c r="AC540" i="1" s="1"/>
  <c r="AC541" i="1" a="1"/>
  <c r="AC541" i="1" s="1"/>
  <c r="AC542" i="1" a="1"/>
  <c r="AC542" i="1" s="1"/>
  <c r="AC543" i="1" a="1"/>
  <c r="AC543" i="1" s="1"/>
  <c r="AC544" i="1" a="1"/>
  <c r="AC544" i="1" s="1"/>
  <c r="AC545" i="1" a="1"/>
  <c r="AC545" i="1" s="1"/>
  <c r="AC546" i="1" a="1"/>
  <c r="AC546" i="1" s="1"/>
  <c r="AC547" i="1" a="1"/>
  <c r="AC547" i="1" s="1"/>
  <c r="AC548" i="1" a="1"/>
  <c r="AC548" i="1" s="1"/>
  <c r="AC549" i="1" a="1"/>
  <c r="AC549" i="1" s="1"/>
  <c r="AC550" i="1" a="1"/>
  <c r="AC550" i="1" s="1"/>
  <c r="AC551" i="1" a="1"/>
  <c r="AC551" i="1" s="1"/>
  <c r="AC552" i="1" a="1"/>
  <c r="AC552" i="1" s="1"/>
  <c r="AC553" i="1" a="1"/>
  <c r="AC553" i="1" s="1"/>
  <c r="AC554" i="1" a="1"/>
  <c r="AC554" i="1" s="1"/>
  <c r="AC555" i="1" a="1"/>
  <c r="AC555" i="1" s="1"/>
  <c r="AC556" i="1" a="1"/>
  <c r="AC556" i="1" s="1"/>
  <c r="AC557" i="1" a="1"/>
  <c r="AC557" i="1" s="1"/>
  <c r="AC558" i="1" a="1"/>
  <c r="AC558" i="1" s="1"/>
  <c r="AC559" i="1" a="1"/>
  <c r="AC559" i="1" s="1"/>
  <c r="AC560" i="1" a="1"/>
  <c r="AC560" i="1" s="1"/>
  <c r="AC561" i="1" a="1"/>
  <c r="AC561" i="1" s="1"/>
  <c r="AC562" i="1" a="1"/>
  <c r="AC562" i="1" s="1"/>
  <c r="AC563" i="1" a="1"/>
  <c r="AC563" i="1" s="1"/>
  <c r="AC564" i="1" a="1"/>
  <c r="AC564" i="1" s="1"/>
  <c r="AC565" i="1" a="1"/>
  <c r="AC565" i="1" s="1"/>
  <c r="AC566" i="1" a="1"/>
  <c r="AC566" i="1" s="1"/>
  <c r="AC567" i="1" a="1"/>
  <c r="AC567" i="1" s="1"/>
  <c r="AC568" i="1" a="1"/>
  <c r="AC568" i="1" s="1"/>
  <c r="AC569" i="1" a="1"/>
  <c r="AC569" i="1" s="1"/>
  <c r="AC570" i="1" a="1"/>
  <c r="AC570" i="1" s="1"/>
  <c r="AC571" i="1" a="1"/>
  <c r="AC571" i="1" s="1"/>
  <c r="AC572" i="1" a="1"/>
  <c r="AC572" i="1" s="1"/>
  <c r="AC573" i="1" a="1"/>
  <c r="AC573" i="1" s="1"/>
  <c r="AC574" i="1" a="1"/>
  <c r="AC574" i="1" s="1"/>
  <c r="AC575" i="1" a="1"/>
  <c r="AC575" i="1" s="1"/>
  <c r="AC576" i="1" a="1"/>
  <c r="AC576" i="1" s="1"/>
  <c r="AC577" i="1" a="1"/>
  <c r="AC577" i="1" s="1"/>
  <c r="AC578" i="1" a="1"/>
  <c r="AC578" i="1" s="1"/>
  <c r="AC579" i="1" a="1"/>
  <c r="AC579" i="1" s="1"/>
  <c r="AC580" i="1" a="1"/>
  <c r="AC580" i="1" s="1"/>
  <c r="AC581" i="1" a="1"/>
  <c r="AC581" i="1" s="1"/>
  <c r="AC582" i="1" a="1"/>
  <c r="AC582" i="1" s="1"/>
  <c r="AC583" i="1" a="1"/>
  <c r="AC583" i="1" s="1"/>
  <c r="AC584" i="1" a="1"/>
  <c r="AC584" i="1" s="1"/>
  <c r="AC585" i="1" a="1"/>
  <c r="AC585" i="1" s="1"/>
  <c r="AC586" i="1" a="1"/>
  <c r="AC586" i="1" s="1"/>
  <c r="AC587" i="1" a="1"/>
  <c r="AC587" i="1" s="1"/>
  <c r="AC588" i="1" a="1"/>
  <c r="AC588" i="1" s="1"/>
  <c r="AC589" i="1" a="1"/>
  <c r="AC589" i="1" s="1"/>
  <c r="AC590" i="1" a="1"/>
  <c r="AC590" i="1" s="1"/>
  <c r="AC591" i="1" a="1"/>
  <c r="AC591" i="1" s="1"/>
  <c r="AC592" i="1" a="1"/>
  <c r="AC592" i="1" s="1"/>
  <c r="AC593" i="1" a="1"/>
  <c r="AC593" i="1" s="1"/>
  <c r="AC594" i="1" a="1"/>
  <c r="AC594" i="1" s="1"/>
  <c r="AC595" i="1" a="1"/>
  <c r="AC595" i="1" s="1"/>
  <c r="AC596" i="1" a="1"/>
  <c r="AC596" i="1" s="1"/>
  <c r="AC597" i="1" a="1"/>
  <c r="AC597" i="1" s="1"/>
  <c r="AC598" i="1" a="1"/>
  <c r="AC598" i="1" s="1"/>
  <c r="AC599" i="1" a="1"/>
  <c r="AC599" i="1" s="1"/>
  <c r="AC600" i="1" a="1"/>
  <c r="AC600" i="1" s="1"/>
  <c r="AC601" i="1" a="1"/>
  <c r="AC601" i="1" s="1"/>
  <c r="AC602" i="1" a="1"/>
  <c r="AC602" i="1" s="1"/>
  <c r="AC603" i="1" a="1"/>
  <c r="AC603" i="1" s="1"/>
  <c r="AC604" i="1" a="1"/>
  <c r="AC604" i="1" s="1"/>
  <c r="AC605" i="1" a="1"/>
  <c r="AC605" i="1" s="1"/>
  <c r="AC606" i="1" a="1"/>
  <c r="AC606" i="1" s="1"/>
  <c r="AC607" i="1" a="1"/>
  <c r="AC607" i="1" s="1"/>
  <c r="AC608" i="1" a="1"/>
  <c r="AC608" i="1" s="1"/>
  <c r="AC609" i="1" a="1"/>
  <c r="AC609" i="1" s="1"/>
  <c r="AC610" i="1" a="1"/>
  <c r="AC610" i="1" s="1"/>
  <c r="AC611" i="1" a="1"/>
  <c r="AC611" i="1" s="1"/>
  <c r="AC612" i="1" a="1"/>
  <c r="AC612" i="1" s="1"/>
  <c r="AC613" i="1" a="1"/>
  <c r="AC613" i="1" s="1"/>
  <c r="AC614" i="1" a="1"/>
  <c r="AC614" i="1" s="1"/>
  <c r="AC615" i="1" a="1"/>
  <c r="AC615" i="1" s="1"/>
  <c r="AC616" i="1" a="1"/>
  <c r="AC616" i="1" s="1"/>
  <c r="AC617" i="1" a="1"/>
  <c r="AC617" i="1" s="1"/>
  <c r="AC618" i="1" a="1"/>
  <c r="AC618" i="1" s="1"/>
  <c r="AC619" i="1" a="1"/>
  <c r="AC619" i="1" s="1"/>
  <c r="AE619" i="1" s="1"/>
  <c r="AC620" i="1" a="1"/>
  <c r="AC620" i="1" s="1"/>
  <c r="AE620" i="1" s="1"/>
  <c r="AC621" i="1" a="1"/>
  <c r="AC621" i="1" s="1"/>
  <c r="AE621" i="1" s="1"/>
  <c r="AC622" i="1" a="1"/>
  <c r="AC622" i="1" s="1"/>
  <c r="AE622" i="1" s="1"/>
  <c r="AC623" i="1" a="1"/>
  <c r="AC623" i="1" s="1"/>
  <c r="AE623" i="1" s="1"/>
  <c r="AC624" i="1" a="1"/>
  <c r="AC624" i="1" s="1"/>
  <c r="AE624" i="1" s="1"/>
  <c r="AC625" i="1" a="1"/>
  <c r="AC625" i="1" s="1"/>
  <c r="AE625" i="1" s="1"/>
  <c r="AC626" i="1" a="1"/>
  <c r="AC626" i="1" s="1"/>
  <c r="AE626" i="1" s="1"/>
  <c r="AC627" i="1" a="1"/>
  <c r="AC627" i="1" s="1"/>
  <c r="AE627" i="1" s="1"/>
  <c r="AC628" i="1" a="1"/>
  <c r="AC628" i="1" s="1"/>
  <c r="AE628" i="1" s="1"/>
  <c r="AC629" i="1" a="1"/>
  <c r="AC629" i="1" s="1"/>
  <c r="AE629" i="1" s="1"/>
  <c r="AC630" i="1" a="1"/>
  <c r="AC630" i="1" s="1"/>
  <c r="AE630" i="1" s="1"/>
  <c r="AC631" i="1" a="1"/>
  <c r="AC631" i="1" s="1"/>
  <c r="AE631" i="1" s="1"/>
  <c r="AC632" i="1" a="1"/>
  <c r="AC632" i="1" s="1"/>
  <c r="AE632" i="1" s="1"/>
  <c r="AC633" i="1" a="1"/>
  <c r="AC633" i="1" s="1"/>
  <c r="AC634" i="1" a="1"/>
  <c r="AC634" i="1" s="1"/>
  <c r="AC635" i="1" a="1"/>
  <c r="AC635" i="1" s="1"/>
  <c r="AC636" i="1" a="1"/>
  <c r="AC636" i="1" s="1"/>
  <c r="AC637" i="1" a="1"/>
  <c r="AC637" i="1" s="1"/>
  <c r="AC638" i="1" a="1"/>
  <c r="AC638" i="1" s="1"/>
  <c r="AC639" i="1" a="1"/>
  <c r="AC639" i="1" s="1"/>
  <c r="AC640" i="1" a="1"/>
  <c r="AC640" i="1" s="1"/>
  <c r="AC641" i="1" a="1"/>
  <c r="AC641" i="1" s="1"/>
  <c r="AC642" i="1" a="1"/>
  <c r="AC642" i="1" s="1"/>
  <c r="AC643" i="1" a="1"/>
  <c r="AC643" i="1" s="1"/>
  <c r="AC644" i="1" a="1"/>
  <c r="AC644" i="1" s="1"/>
  <c r="AC645" i="1" a="1"/>
  <c r="AC645" i="1" s="1"/>
  <c r="AC646" i="1" a="1"/>
  <c r="AC646" i="1" s="1"/>
  <c r="AC647" i="1" a="1"/>
  <c r="AC647" i="1" s="1"/>
  <c r="AC648" i="1" a="1"/>
  <c r="AC648" i="1" s="1"/>
  <c r="AC649" i="1" a="1"/>
  <c r="AC649" i="1" s="1"/>
  <c r="AC650" i="1" a="1"/>
  <c r="AC650" i="1" s="1"/>
  <c r="AC651" i="1" a="1"/>
  <c r="AC651" i="1" s="1"/>
  <c r="AC652" i="1" a="1"/>
  <c r="AC652" i="1" s="1"/>
  <c r="AC653" i="1" a="1"/>
  <c r="AC653" i="1" s="1"/>
  <c r="AC654" i="1" a="1"/>
  <c r="AC654" i="1" s="1"/>
  <c r="AC655" i="1" a="1"/>
  <c r="AC655" i="1" s="1"/>
  <c r="AC656" i="1" a="1"/>
  <c r="AC656" i="1" s="1"/>
  <c r="AC657" i="1" a="1"/>
  <c r="AC657" i="1" s="1"/>
  <c r="AC658" i="1" a="1"/>
  <c r="AC658" i="1" s="1"/>
  <c r="AC659" i="1" a="1"/>
  <c r="AC659" i="1" s="1"/>
  <c r="AC660" i="1" a="1"/>
  <c r="AC660" i="1" s="1"/>
  <c r="AC661" i="1" a="1"/>
  <c r="AC661" i="1" s="1"/>
  <c r="AC662" i="1" a="1"/>
  <c r="AC662" i="1" s="1"/>
  <c r="AC663" i="1" a="1"/>
  <c r="AC663" i="1" s="1"/>
  <c r="AC664" i="1" a="1"/>
  <c r="AC664" i="1" s="1"/>
  <c r="AC665" i="1" a="1"/>
  <c r="AC665" i="1" s="1"/>
  <c r="AC666" i="1" a="1"/>
  <c r="AC666" i="1" s="1"/>
  <c r="AC667" i="1" a="1"/>
  <c r="AC667" i="1" s="1"/>
  <c r="AC668" i="1" a="1"/>
  <c r="AC668" i="1" s="1"/>
  <c r="AC669" i="1" a="1"/>
  <c r="AC669" i="1" s="1"/>
  <c r="AC670" i="1" a="1"/>
  <c r="AC670" i="1" s="1"/>
  <c r="AC671" i="1" a="1"/>
  <c r="AC671" i="1" s="1"/>
  <c r="AC672" i="1" a="1"/>
  <c r="AC672" i="1" s="1"/>
  <c r="AC673" i="1" a="1"/>
  <c r="AC673" i="1" s="1"/>
  <c r="AC674" i="1" a="1"/>
  <c r="AC674" i="1" s="1"/>
  <c r="AC675" i="1" a="1"/>
  <c r="AC675" i="1" s="1"/>
  <c r="AC676" i="1" a="1"/>
  <c r="AC676" i="1" s="1"/>
  <c r="AC677" i="1" a="1"/>
  <c r="AC677" i="1" s="1"/>
  <c r="AC678" i="1" a="1"/>
  <c r="AC678" i="1" s="1"/>
  <c r="AC679" i="1" a="1"/>
  <c r="AC679" i="1" s="1"/>
  <c r="AC680" i="1" a="1"/>
  <c r="AC680" i="1" s="1"/>
  <c r="AC681" i="1" a="1"/>
  <c r="AC681" i="1" s="1"/>
  <c r="AC682" i="1" a="1"/>
  <c r="AC682" i="1" s="1"/>
  <c r="AC683" i="1" a="1"/>
  <c r="AC683" i="1" s="1"/>
  <c r="AC684" i="1" a="1"/>
  <c r="AC684" i="1" s="1"/>
  <c r="AC685" i="1" a="1"/>
  <c r="AC685" i="1" s="1"/>
  <c r="AC686" i="1" a="1"/>
  <c r="AC686" i="1" s="1"/>
  <c r="AC687" i="1" a="1"/>
  <c r="AC687" i="1" s="1"/>
  <c r="AC688" i="1" a="1"/>
  <c r="AC688" i="1" s="1"/>
  <c r="AC689" i="1" a="1"/>
  <c r="AC689" i="1" s="1"/>
  <c r="AC690" i="1" a="1"/>
  <c r="AC690" i="1" s="1"/>
  <c r="AC691" i="1" a="1"/>
  <c r="AC691" i="1" s="1"/>
  <c r="AC692" i="1" a="1"/>
  <c r="AC692" i="1" s="1"/>
  <c r="AC693" i="1" a="1"/>
  <c r="AC693" i="1" s="1"/>
  <c r="AC694" i="1" a="1"/>
  <c r="AC694" i="1" s="1"/>
  <c r="AC695" i="1" a="1"/>
  <c r="AC695" i="1" s="1"/>
  <c r="AC696" i="1" a="1"/>
  <c r="AC696" i="1" s="1"/>
  <c r="AC697" i="1" a="1"/>
  <c r="AC697" i="1" s="1"/>
  <c r="AC698" i="1" a="1"/>
  <c r="AC698" i="1" s="1"/>
  <c r="AC699" i="1" a="1"/>
  <c r="AC699" i="1" s="1"/>
  <c r="AC700" i="1" a="1"/>
  <c r="AC700" i="1" s="1"/>
  <c r="AC701" i="1" a="1"/>
  <c r="AC701" i="1" s="1"/>
  <c r="AC702" i="1" a="1"/>
  <c r="AC702" i="1" s="1"/>
  <c r="AC703" i="1" a="1"/>
  <c r="AC703" i="1" s="1"/>
  <c r="AC704" i="1" a="1"/>
  <c r="AC704" i="1" s="1"/>
  <c r="AC705" i="1" a="1"/>
  <c r="AC705" i="1" s="1"/>
  <c r="AC706" i="1" a="1"/>
  <c r="AC706" i="1" s="1"/>
  <c r="AC707" i="1" a="1"/>
  <c r="AC707" i="1" s="1"/>
  <c r="AC708" i="1" a="1"/>
  <c r="AC708" i="1" s="1"/>
  <c r="AC709" i="1" a="1"/>
  <c r="AC709" i="1" s="1"/>
  <c r="AC710" i="1" a="1"/>
  <c r="AC710" i="1" s="1"/>
  <c r="AC711" i="1" a="1"/>
  <c r="AC711" i="1" s="1"/>
  <c r="AC712" i="1" a="1"/>
  <c r="AC712" i="1" s="1"/>
  <c r="AC713" i="1" a="1"/>
  <c r="AC713" i="1" s="1"/>
  <c r="AC714" i="1" a="1"/>
  <c r="AC714" i="1" s="1"/>
  <c r="AC715" i="1" a="1"/>
  <c r="AC715" i="1" s="1"/>
  <c r="AC716" i="1" a="1"/>
  <c r="AC716" i="1" s="1"/>
  <c r="AC717" i="1" a="1"/>
  <c r="AC717" i="1" s="1"/>
  <c r="AC718" i="1" a="1"/>
  <c r="AC718" i="1" s="1"/>
  <c r="AC719" i="1" a="1"/>
  <c r="AC719" i="1" s="1"/>
  <c r="AC720" i="1" a="1"/>
  <c r="AC720" i="1" s="1"/>
  <c r="AC2" i="1" a="1"/>
  <c r="AC2" i="1" s="1"/>
  <c r="AK47" i="1"/>
  <c r="AL47" i="1"/>
  <c r="AM47" i="1"/>
  <c r="AO47" i="1" s="1"/>
  <c r="AN47" i="1"/>
  <c r="AK48" i="1"/>
  <c r="AL48" i="1"/>
  <c r="AM48" i="1"/>
  <c r="AO48" i="1" s="1"/>
  <c r="AN48" i="1"/>
  <c r="AK49" i="1"/>
  <c r="AL49" i="1"/>
  <c r="AM49" i="1"/>
  <c r="AO49" i="1" s="1"/>
  <c r="AN49" i="1"/>
  <c r="AK50" i="1"/>
  <c r="AL50" i="1"/>
  <c r="AM50" i="1"/>
  <c r="AO50" i="1" s="1"/>
  <c r="AN50" i="1"/>
  <c r="AK51" i="1"/>
  <c r="AL51" i="1"/>
  <c r="AM51" i="1"/>
  <c r="AO51" i="1" s="1"/>
  <c r="AN51" i="1"/>
  <c r="AK52" i="1"/>
  <c r="AL52" i="1"/>
  <c r="AM52" i="1"/>
  <c r="AO52" i="1" s="1"/>
  <c r="AN52" i="1"/>
  <c r="AK53" i="1"/>
  <c r="AL53" i="1"/>
  <c r="AZ53" i="1" s="1"/>
  <c r="AM53" i="1"/>
  <c r="AO53" i="1" s="1"/>
  <c r="AN53" i="1"/>
  <c r="AK54" i="1"/>
  <c r="AL54" i="1"/>
  <c r="AZ54" i="1" s="1"/>
  <c r="AM54" i="1"/>
  <c r="AO54" i="1" s="1"/>
  <c r="AN54" i="1"/>
  <c r="AK55" i="1"/>
  <c r="AL55" i="1"/>
  <c r="AZ55" i="1" s="1"/>
  <c r="AM55" i="1"/>
  <c r="AO55" i="1" s="1"/>
  <c r="AN55" i="1"/>
  <c r="AK56" i="1"/>
  <c r="AL56" i="1"/>
  <c r="AZ56" i="1" s="1"/>
  <c r="AM56" i="1"/>
  <c r="AO56" i="1" s="1"/>
  <c r="AN56" i="1"/>
  <c r="AK57" i="1"/>
  <c r="AL57" i="1"/>
  <c r="AZ57" i="1" s="1"/>
  <c r="AM57" i="1"/>
  <c r="AO57" i="1" s="1"/>
  <c r="AN57" i="1"/>
  <c r="AK58" i="1"/>
  <c r="AL58" i="1"/>
  <c r="AZ58" i="1" s="1"/>
  <c r="AM58" i="1"/>
  <c r="AO58" i="1" s="1"/>
  <c r="AN58" i="1"/>
  <c r="AK59" i="1"/>
  <c r="AL59" i="1"/>
  <c r="AZ59" i="1" s="1"/>
  <c r="AM59" i="1"/>
  <c r="AO59" i="1" s="1"/>
  <c r="AN59" i="1"/>
  <c r="AK60" i="1"/>
  <c r="AL60" i="1"/>
  <c r="AZ60" i="1" s="1"/>
  <c r="AM60" i="1"/>
  <c r="AO60" i="1" s="1"/>
  <c r="AN60" i="1"/>
  <c r="AK61" i="1"/>
  <c r="AL61" i="1"/>
  <c r="AZ61" i="1" s="1"/>
  <c r="AM61" i="1"/>
  <c r="AO61" i="1" s="1"/>
  <c r="AN61" i="1"/>
  <c r="AK62" i="1"/>
  <c r="AL62" i="1"/>
  <c r="AZ62" i="1" s="1"/>
  <c r="AM62" i="1"/>
  <c r="AO62" i="1" s="1"/>
  <c r="AN62" i="1"/>
  <c r="AK63" i="1"/>
  <c r="AL63" i="1"/>
  <c r="AZ63" i="1" s="1"/>
  <c r="AM63" i="1"/>
  <c r="AO63" i="1" s="1"/>
  <c r="AN63" i="1"/>
  <c r="AK64" i="1"/>
  <c r="AL64" i="1"/>
  <c r="AZ64" i="1" s="1"/>
  <c r="AM64" i="1"/>
  <c r="AO64" i="1" s="1"/>
  <c r="AN64" i="1"/>
  <c r="AK75" i="1"/>
  <c r="AL75" i="1"/>
  <c r="AM75" i="1"/>
  <c r="AO75" i="1" s="1"/>
  <c r="AN75" i="1"/>
  <c r="AK76" i="1"/>
  <c r="AL76" i="1"/>
  <c r="AM76" i="1"/>
  <c r="AO76" i="1" s="1"/>
  <c r="AN76" i="1"/>
  <c r="AK77" i="1"/>
  <c r="AL77" i="1"/>
  <c r="AM77" i="1"/>
  <c r="AO77" i="1" s="1"/>
  <c r="AN77" i="1"/>
  <c r="AK78" i="1"/>
  <c r="AL78" i="1"/>
  <c r="AM78" i="1"/>
  <c r="AO78" i="1" s="1"/>
  <c r="AN78" i="1"/>
  <c r="AK79" i="1"/>
  <c r="AL79" i="1"/>
  <c r="AM79" i="1"/>
  <c r="AO79" i="1" s="1"/>
  <c r="AN79" i="1"/>
  <c r="AK80" i="1"/>
  <c r="AL80" i="1"/>
  <c r="AM80" i="1"/>
  <c r="AO80" i="1" s="1"/>
  <c r="AN80" i="1"/>
  <c r="AK81" i="1"/>
  <c r="AL81" i="1"/>
  <c r="AM81" i="1"/>
  <c r="AO81" i="1" s="1"/>
  <c r="AN81" i="1"/>
  <c r="AK82" i="1"/>
  <c r="AL82" i="1"/>
  <c r="AM82" i="1"/>
  <c r="AO82" i="1" s="1"/>
  <c r="AN82" i="1"/>
  <c r="AK83" i="1"/>
  <c r="AL83" i="1"/>
  <c r="AM83" i="1"/>
  <c r="AO83" i="1" s="1"/>
  <c r="AN83" i="1"/>
  <c r="AK84" i="1"/>
  <c r="AL84" i="1"/>
  <c r="AM84" i="1"/>
  <c r="AO84" i="1" s="1"/>
  <c r="AN84" i="1"/>
  <c r="AK85" i="1"/>
  <c r="AL85" i="1"/>
  <c r="AM85" i="1"/>
  <c r="AO85" i="1" s="1"/>
  <c r="AN85" i="1"/>
  <c r="AK86" i="1"/>
  <c r="AL86" i="1"/>
  <c r="AM86" i="1"/>
  <c r="AO86" i="1" s="1"/>
  <c r="AN86" i="1"/>
  <c r="AK87" i="1"/>
  <c r="AL87" i="1"/>
  <c r="AM87" i="1"/>
  <c r="AO87" i="1" s="1"/>
  <c r="AN87" i="1"/>
  <c r="AK88" i="1"/>
  <c r="AL88" i="1"/>
  <c r="AM88" i="1"/>
  <c r="AO88" i="1" s="1"/>
  <c r="AN88" i="1"/>
  <c r="AK89" i="1"/>
  <c r="AL89" i="1"/>
  <c r="AM89" i="1"/>
  <c r="AO89" i="1" s="1"/>
  <c r="AN89" i="1"/>
  <c r="AK90" i="1"/>
  <c r="AL90" i="1"/>
  <c r="AM90" i="1"/>
  <c r="AO90" i="1" s="1"/>
  <c r="AN90" i="1"/>
  <c r="AK91" i="1"/>
  <c r="AL91" i="1"/>
  <c r="AM91" i="1"/>
  <c r="AO91" i="1" s="1"/>
  <c r="AN91" i="1"/>
  <c r="AK92" i="1"/>
  <c r="AL92" i="1"/>
  <c r="AM92" i="1"/>
  <c r="AO92" i="1" s="1"/>
  <c r="AN92" i="1"/>
  <c r="AK93" i="1"/>
  <c r="AL93" i="1"/>
  <c r="AM93" i="1"/>
  <c r="AO93" i="1" s="1"/>
  <c r="AN93" i="1"/>
  <c r="AK94" i="1"/>
  <c r="AL94" i="1"/>
  <c r="AM94" i="1"/>
  <c r="AO94" i="1" s="1"/>
  <c r="AN94" i="1"/>
  <c r="AK95" i="1"/>
  <c r="AL95" i="1"/>
  <c r="AM95" i="1"/>
  <c r="AO95" i="1" s="1"/>
  <c r="AN95" i="1"/>
  <c r="AK96" i="1"/>
  <c r="AL96" i="1"/>
  <c r="AM96" i="1"/>
  <c r="AO96" i="1" s="1"/>
  <c r="AN96" i="1"/>
  <c r="AK97" i="1"/>
  <c r="AL97" i="1"/>
  <c r="AM97" i="1"/>
  <c r="AO97" i="1" s="1"/>
  <c r="AN97" i="1"/>
  <c r="AK98" i="1"/>
  <c r="AL98" i="1"/>
  <c r="AM98" i="1"/>
  <c r="AO98" i="1" s="1"/>
  <c r="AN98" i="1"/>
  <c r="AK99" i="1"/>
  <c r="AL99" i="1"/>
  <c r="AM99" i="1"/>
  <c r="AO99" i="1" s="1"/>
  <c r="AN99" i="1"/>
  <c r="AK100" i="1"/>
  <c r="AL100" i="1"/>
  <c r="AM100" i="1"/>
  <c r="AO100" i="1" s="1"/>
  <c r="AN100" i="1"/>
  <c r="AK101" i="1"/>
  <c r="AL101" i="1"/>
  <c r="AM101" i="1"/>
  <c r="AO101" i="1" s="1"/>
  <c r="AN101" i="1"/>
  <c r="AK102" i="1"/>
  <c r="AL102" i="1"/>
  <c r="AM102" i="1"/>
  <c r="AO102" i="1" s="1"/>
  <c r="AN102" i="1"/>
  <c r="AK103" i="1"/>
  <c r="AL103" i="1"/>
  <c r="AM103" i="1"/>
  <c r="AO103" i="1" s="1"/>
  <c r="AN103" i="1"/>
  <c r="AK104" i="1"/>
  <c r="AL104" i="1"/>
  <c r="AM104" i="1"/>
  <c r="AO104" i="1" s="1"/>
  <c r="AN104" i="1"/>
  <c r="AK105" i="1"/>
  <c r="AL105" i="1"/>
  <c r="AM105" i="1"/>
  <c r="AO105" i="1" s="1"/>
  <c r="AN105" i="1"/>
  <c r="AK106" i="1"/>
  <c r="AL106" i="1"/>
  <c r="AZ106" i="1" s="1"/>
  <c r="AM106" i="1"/>
  <c r="AO106" i="1" s="1"/>
  <c r="AN106" i="1"/>
  <c r="AK107" i="1"/>
  <c r="AL107" i="1"/>
  <c r="AZ107" i="1" s="1"/>
  <c r="AM107" i="1"/>
  <c r="AO107" i="1" s="1"/>
  <c r="AN107" i="1"/>
  <c r="AK108" i="1"/>
  <c r="AL108" i="1"/>
  <c r="AZ108" i="1" s="1"/>
  <c r="AM108" i="1"/>
  <c r="AO108" i="1" s="1"/>
  <c r="AN108" i="1"/>
  <c r="AK109" i="1"/>
  <c r="AL109" i="1"/>
  <c r="AZ109" i="1" s="1"/>
  <c r="AM109" i="1"/>
  <c r="AO109" i="1" s="1"/>
  <c r="AN109" i="1"/>
  <c r="AK212" i="1"/>
  <c r="AL212" i="1"/>
  <c r="AM212" i="1"/>
  <c r="AO212" i="1" s="1"/>
  <c r="AN212" i="1"/>
  <c r="AK213" i="1"/>
  <c r="AL213" i="1"/>
  <c r="AM213" i="1"/>
  <c r="AO213" i="1" s="1"/>
  <c r="AN213" i="1"/>
  <c r="AK214" i="1"/>
  <c r="AL214" i="1"/>
  <c r="AM214" i="1"/>
  <c r="AO214" i="1" s="1"/>
  <c r="AN214" i="1"/>
  <c r="AK215" i="1"/>
  <c r="AL215" i="1"/>
  <c r="AM215" i="1"/>
  <c r="AO215" i="1" s="1"/>
  <c r="AN215" i="1"/>
  <c r="AK216" i="1"/>
  <c r="AL216" i="1"/>
  <c r="AM216" i="1"/>
  <c r="AO216" i="1" s="1"/>
  <c r="AN216" i="1"/>
  <c r="AK217" i="1"/>
  <c r="AL217" i="1"/>
  <c r="AM217" i="1"/>
  <c r="AO217" i="1" s="1"/>
  <c r="AN217" i="1"/>
  <c r="AK218" i="1"/>
  <c r="AL218" i="1"/>
  <c r="AM218" i="1"/>
  <c r="AO218" i="1" s="1"/>
  <c r="AN218" i="1"/>
  <c r="AK219" i="1"/>
  <c r="AL219" i="1"/>
  <c r="AM219" i="1"/>
  <c r="AO219" i="1" s="1"/>
  <c r="AN219" i="1"/>
  <c r="AK220" i="1"/>
  <c r="AL220" i="1"/>
  <c r="AM220" i="1"/>
  <c r="AO220" i="1" s="1"/>
  <c r="AN220" i="1"/>
  <c r="AK221" i="1"/>
  <c r="AL221" i="1"/>
  <c r="AM221" i="1"/>
  <c r="AO221" i="1" s="1"/>
  <c r="AN221" i="1"/>
  <c r="AK222" i="1"/>
  <c r="AL222" i="1"/>
  <c r="AM222" i="1"/>
  <c r="AO222" i="1" s="1"/>
  <c r="AN222" i="1"/>
  <c r="AK223" i="1"/>
  <c r="AL223" i="1"/>
  <c r="AM223" i="1"/>
  <c r="AO223" i="1" s="1"/>
  <c r="AN223" i="1"/>
  <c r="AK224" i="1"/>
  <c r="AL224" i="1"/>
  <c r="AM224" i="1"/>
  <c r="AO224" i="1" s="1"/>
  <c r="AN224" i="1"/>
  <c r="AK225" i="1"/>
  <c r="AL225" i="1"/>
  <c r="AM225" i="1"/>
  <c r="AO225" i="1" s="1"/>
  <c r="AN225" i="1"/>
  <c r="AK226" i="1"/>
  <c r="AL226" i="1"/>
  <c r="AM226" i="1"/>
  <c r="AO226" i="1" s="1"/>
  <c r="AN226" i="1"/>
  <c r="AK227" i="1"/>
  <c r="AL227" i="1"/>
  <c r="AM227" i="1"/>
  <c r="AO227" i="1" s="1"/>
  <c r="AN227" i="1"/>
  <c r="AK228" i="1"/>
  <c r="AL228" i="1"/>
  <c r="AM228" i="1"/>
  <c r="AO228" i="1" s="1"/>
  <c r="AN228" i="1"/>
  <c r="AK229" i="1"/>
  <c r="AL229" i="1"/>
  <c r="AM229" i="1"/>
  <c r="AO229" i="1" s="1"/>
  <c r="AN229" i="1"/>
  <c r="AK230" i="1"/>
  <c r="AL230" i="1"/>
  <c r="AM230" i="1"/>
  <c r="AO230" i="1" s="1"/>
  <c r="AN230" i="1"/>
  <c r="AK231" i="1"/>
  <c r="AL231" i="1"/>
  <c r="AM231" i="1"/>
  <c r="AO231" i="1" s="1"/>
  <c r="AN231" i="1"/>
  <c r="AK232" i="1"/>
  <c r="AL232" i="1"/>
  <c r="AM232" i="1"/>
  <c r="AO232" i="1" s="1"/>
  <c r="AN232" i="1"/>
  <c r="AK233" i="1"/>
  <c r="AL233" i="1"/>
  <c r="AM233" i="1"/>
  <c r="AO233" i="1" s="1"/>
  <c r="AN233" i="1"/>
  <c r="AK234" i="1"/>
  <c r="AL234" i="1"/>
  <c r="AM234" i="1"/>
  <c r="AO234" i="1" s="1"/>
  <c r="AN234" i="1"/>
  <c r="AK235" i="1"/>
  <c r="AL235" i="1"/>
  <c r="AM235" i="1"/>
  <c r="AO235" i="1" s="1"/>
  <c r="AN235" i="1"/>
  <c r="AK236" i="1"/>
  <c r="AL236" i="1"/>
  <c r="AM236" i="1"/>
  <c r="AO236" i="1" s="1"/>
  <c r="AN236" i="1"/>
  <c r="AK237" i="1"/>
  <c r="AL237" i="1"/>
  <c r="AM237" i="1"/>
  <c r="AO237" i="1" s="1"/>
  <c r="AN237" i="1"/>
  <c r="AK238" i="1"/>
  <c r="AL238" i="1"/>
  <c r="AM238" i="1"/>
  <c r="AO238" i="1" s="1"/>
  <c r="AN238" i="1"/>
  <c r="AK239" i="1"/>
  <c r="AL239" i="1"/>
  <c r="AM239" i="1"/>
  <c r="AO239" i="1" s="1"/>
  <c r="AN239" i="1"/>
  <c r="AK240" i="1"/>
  <c r="AL240" i="1"/>
  <c r="AZ240" i="1" s="1"/>
  <c r="AM240" i="1"/>
  <c r="AO240" i="1" s="1"/>
  <c r="AN240" i="1"/>
  <c r="AK241" i="1"/>
  <c r="AL241" i="1"/>
  <c r="AZ241" i="1" s="1"/>
  <c r="AM241" i="1"/>
  <c r="AO241" i="1" s="1"/>
  <c r="AN241" i="1"/>
  <c r="AK242" i="1"/>
  <c r="AL242" i="1"/>
  <c r="AZ242" i="1" s="1"/>
  <c r="AM242" i="1"/>
  <c r="AO242" i="1" s="1"/>
  <c r="AN242" i="1"/>
  <c r="AK243" i="1"/>
  <c r="AL243" i="1"/>
  <c r="AZ243" i="1" s="1"/>
  <c r="AM243" i="1"/>
  <c r="AO243" i="1" s="1"/>
  <c r="AN243" i="1"/>
  <c r="AK244" i="1"/>
  <c r="AL244" i="1"/>
  <c r="AZ244" i="1" s="1"/>
  <c r="AM244" i="1"/>
  <c r="AO244" i="1" s="1"/>
  <c r="AN244" i="1"/>
  <c r="AK245" i="1"/>
  <c r="AL245" i="1"/>
  <c r="AZ245" i="1" s="1"/>
  <c r="AM245" i="1"/>
  <c r="AO245" i="1" s="1"/>
  <c r="AN245" i="1"/>
  <c r="AK246" i="1"/>
  <c r="AL246" i="1"/>
  <c r="AZ246" i="1" s="1"/>
  <c r="AM246" i="1"/>
  <c r="AO246" i="1" s="1"/>
  <c r="AN246" i="1"/>
  <c r="AK247" i="1"/>
  <c r="AL247" i="1"/>
  <c r="AZ247" i="1" s="1"/>
  <c r="AM247" i="1"/>
  <c r="AO247" i="1" s="1"/>
  <c r="AN247" i="1"/>
  <c r="AK248" i="1"/>
  <c r="AL248" i="1"/>
  <c r="AZ248" i="1" s="1"/>
  <c r="AM248" i="1"/>
  <c r="AO248" i="1" s="1"/>
  <c r="AN248" i="1"/>
  <c r="AK249" i="1"/>
  <c r="AL249" i="1"/>
  <c r="AZ249" i="1" s="1"/>
  <c r="AM249" i="1"/>
  <c r="AO249" i="1" s="1"/>
  <c r="AN249" i="1"/>
  <c r="AK250" i="1"/>
  <c r="AL250" i="1"/>
  <c r="AZ250" i="1" s="1"/>
  <c r="AM250" i="1"/>
  <c r="AO250" i="1" s="1"/>
  <c r="AN250" i="1"/>
  <c r="AK251" i="1"/>
  <c r="AL251" i="1"/>
  <c r="AZ251" i="1" s="1"/>
  <c r="AM251" i="1"/>
  <c r="AO251" i="1" s="1"/>
  <c r="AN251" i="1"/>
  <c r="AK252" i="1"/>
  <c r="AL252" i="1"/>
  <c r="AZ252" i="1" s="1"/>
  <c r="AM252" i="1"/>
  <c r="AO252" i="1" s="1"/>
  <c r="AN252" i="1"/>
  <c r="AK253" i="1"/>
  <c r="AL253" i="1"/>
  <c r="AZ253" i="1" s="1"/>
  <c r="AM253" i="1"/>
  <c r="AO253" i="1" s="1"/>
  <c r="AN253" i="1"/>
  <c r="AK538" i="1"/>
  <c r="AL538" i="1"/>
  <c r="AM538" i="1"/>
  <c r="AO538" i="1" s="1"/>
  <c r="AN538" i="1"/>
  <c r="AK539" i="1"/>
  <c r="AL539" i="1"/>
  <c r="AM539" i="1"/>
  <c r="AO539" i="1" s="1"/>
  <c r="AN539" i="1"/>
  <c r="AK540" i="1"/>
  <c r="AL540" i="1"/>
  <c r="AM540" i="1"/>
  <c r="AO540" i="1" s="1"/>
  <c r="AN540" i="1"/>
  <c r="AK541" i="1"/>
  <c r="AL541" i="1"/>
  <c r="AM541" i="1"/>
  <c r="AO541" i="1" s="1"/>
  <c r="AN541" i="1"/>
  <c r="AK542" i="1"/>
  <c r="AL542" i="1"/>
  <c r="AM542" i="1"/>
  <c r="AO542" i="1" s="1"/>
  <c r="AN542" i="1"/>
  <c r="AK543" i="1"/>
  <c r="AL543" i="1"/>
  <c r="AM543" i="1"/>
  <c r="AO543" i="1" s="1"/>
  <c r="AN543" i="1"/>
  <c r="AK544" i="1"/>
  <c r="AL544" i="1"/>
  <c r="AM544" i="1"/>
  <c r="AO544" i="1" s="1"/>
  <c r="AN544" i="1"/>
  <c r="AK545" i="1"/>
  <c r="AL545" i="1"/>
  <c r="AZ545" i="1" s="1"/>
  <c r="AM545" i="1"/>
  <c r="AO545" i="1" s="1"/>
  <c r="AN545" i="1"/>
  <c r="AK546" i="1"/>
  <c r="AL546" i="1"/>
  <c r="AZ546" i="1" s="1"/>
  <c r="AM546" i="1"/>
  <c r="AO546" i="1" s="1"/>
  <c r="AN546" i="1"/>
  <c r="AK614" i="1"/>
  <c r="AL614" i="1"/>
  <c r="AM614" i="1"/>
  <c r="AO614" i="1" s="1"/>
  <c r="AN614" i="1"/>
  <c r="AK615" i="1"/>
  <c r="AL615" i="1"/>
  <c r="AM615" i="1"/>
  <c r="AO615" i="1" s="1"/>
  <c r="AN615" i="1"/>
  <c r="AK616" i="1"/>
  <c r="AL616" i="1"/>
  <c r="AM616" i="1"/>
  <c r="AO616" i="1" s="1"/>
  <c r="AN616" i="1"/>
  <c r="AK617" i="1"/>
  <c r="AL617" i="1"/>
  <c r="AZ617" i="1" s="1"/>
  <c r="AM617" i="1"/>
  <c r="AO617" i="1" s="1"/>
  <c r="AN617" i="1"/>
  <c r="AK647" i="1"/>
  <c r="AL647" i="1"/>
  <c r="AZ647" i="1" s="1"/>
  <c r="AM647" i="1"/>
  <c r="AO647" i="1" s="1"/>
  <c r="AN647" i="1"/>
  <c r="AK663" i="1"/>
  <c r="AL663" i="1"/>
  <c r="AZ663" i="1" s="1"/>
  <c r="AM663" i="1"/>
  <c r="AO663" i="1" s="1"/>
  <c r="AN663" i="1"/>
  <c r="AH7" i="1"/>
  <c r="AH44" i="1"/>
  <c r="AH45" i="1"/>
  <c r="AH46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596" i="1"/>
  <c r="AH597" i="1"/>
  <c r="AH598" i="1"/>
  <c r="AH599" i="1"/>
  <c r="AH600" i="1"/>
  <c r="AH601" i="1"/>
  <c r="AH602" i="1"/>
  <c r="AH603" i="1"/>
  <c r="AH646" i="1"/>
  <c r="AH12" i="1"/>
  <c r="AH28" i="1"/>
  <c r="AH36" i="1"/>
  <c r="AH466" i="1"/>
  <c r="AH467" i="1"/>
  <c r="AH468" i="1"/>
  <c r="AH470" i="1"/>
  <c r="AH471" i="1"/>
  <c r="AH473" i="1"/>
  <c r="AH474" i="1"/>
  <c r="AH475" i="1"/>
  <c r="AH476" i="1"/>
  <c r="AH478" i="1"/>
  <c r="AH479" i="1"/>
  <c r="AH481" i="1"/>
  <c r="AH482" i="1"/>
  <c r="AH483" i="1"/>
  <c r="AH484" i="1"/>
  <c r="AH486" i="1"/>
  <c r="AH487" i="1"/>
  <c r="AH490" i="1"/>
  <c r="AH492" i="1"/>
  <c r="AH494" i="1"/>
  <c r="AH495" i="1"/>
  <c r="AH496" i="1"/>
  <c r="AH497" i="1"/>
  <c r="AH498" i="1"/>
  <c r="AH499" i="1"/>
  <c r="AH500" i="1"/>
  <c r="AH502" i="1"/>
  <c r="AH503" i="1"/>
  <c r="AH505" i="1"/>
  <c r="AH506" i="1"/>
  <c r="AH507" i="1"/>
  <c r="AH510" i="1"/>
  <c r="AH512" i="1"/>
  <c r="AH513" i="1"/>
  <c r="AH514" i="1"/>
  <c r="AH515" i="1"/>
  <c r="AH520" i="1"/>
  <c r="AH522" i="1"/>
  <c r="AH524" i="1"/>
  <c r="AH526" i="1"/>
  <c r="AH527" i="1"/>
  <c r="AH528" i="1"/>
  <c r="AH529" i="1"/>
  <c r="AH532" i="1"/>
  <c r="AH631" i="1"/>
  <c r="AH632" i="1"/>
  <c r="AH704" i="1"/>
  <c r="AH706" i="1"/>
  <c r="AH708" i="1"/>
  <c r="AH709" i="1"/>
  <c r="AH710" i="1"/>
  <c r="AH714" i="1"/>
  <c r="AH716" i="1"/>
  <c r="AH717" i="1"/>
  <c r="AH718" i="1"/>
  <c r="AA3" i="1" a="1"/>
  <c r="AA3" i="1" s="1"/>
  <c r="AA4" i="1" a="1"/>
  <c r="AA4" i="1" s="1"/>
  <c r="AA5" i="1" a="1"/>
  <c r="AA5" i="1" s="1"/>
  <c r="AA6" i="1" a="1"/>
  <c r="AA6" i="1" s="1"/>
  <c r="AA7" i="1" a="1"/>
  <c r="AA7" i="1" s="1"/>
  <c r="AA9" i="1" a="1"/>
  <c r="AA9" i="1" s="1"/>
  <c r="AA10" i="1" a="1"/>
  <c r="AA10" i="1" s="1"/>
  <c r="AA11" i="1" a="1"/>
  <c r="AA11" i="1" s="1"/>
  <c r="AA12" i="1" a="1"/>
  <c r="AA12" i="1" s="1"/>
  <c r="AA13" i="1" a="1"/>
  <c r="AA13" i="1" s="1"/>
  <c r="AA14" i="1" a="1"/>
  <c r="AA14" i="1" s="1"/>
  <c r="AA15" i="1" a="1"/>
  <c r="AA15" i="1" s="1"/>
  <c r="AA16" i="1" a="1"/>
  <c r="AA16" i="1" s="1"/>
  <c r="AA17" i="1" a="1"/>
  <c r="AA17" i="1" s="1"/>
  <c r="AA18" i="1" a="1"/>
  <c r="AA18" i="1" s="1"/>
  <c r="AA19" i="1" a="1"/>
  <c r="AA19" i="1" s="1"/>
  <c r="AA20" i="1" a="1"/>
  <c r="AA20" i="1" s="1"/>
  <c r="AA21" i="1" a="1"/>
  <c r="AA21" i="1" s="1"/>
  <c r="AA22" i="1" a="1"/>
  <c r="AA22" i="1" s="1"/>
  <c r="AA23" i="1" a="1"/>
  <c r="AA23" i="1" s="1"/>
  <c r="AA24" i="1" a="1"/>
  <c r="AA24" i="1" s="1"/>
  <c r="AA25" i="1" a="1"/>
  <c r="AA25" i="1" s="1"/>
  <c r="AA26" i="1" a="1"/>
  <c r="AA26" i="1" s="1"/>
  <c r="AA27" i="1" a="1"/>
  <c r="AA27" i="1" s="1"/>
  <c r="AA28" i="1" a="1"/>
  <c r="AA28" i="1" s="1"/>
  <c r="AA29" i="1" a="1"/>
  <c r="AA29" i="1" s="1"/>
  <c r="AA30" i="1" a="1"/>
  <c r="AA30" i="1" s="1"/>
  <c r="AA31" i="1" a="1"/>
  <c r="AA31" i="1" s="1"/>
  <c r="AA32" i="1" a="1"/>
  <c r="AA32" i="1" s="1"/>
  <c r="AA33" i="1" a="1"/>
  <c r="AA33" i="1" s="1"/>
  <c r="AA34" i="1" a="1"/>
  <c r="AA34" i="1" s="1"/>
  <c r="AA35" i="1" a="1"/>
  <c r="AA35" i="1" s="1"/>
  <c r="AA36" i="1" a="1"/>
  <c r="AA36" i="1" s="1"/>
  <c r="AA37" i="1" a="1"/>
  <c r="AA37" i="1" s="1"/>
  <c r="AA38" i="1" a="1"/>
  <c r="AA38" i="1" s="1"/>
  <c r="AA39" i="1" a="1"/>
  <c r="AA39" i="1" s="1"/>
  <c r="AA40" i="1" a="1"/>
  <c r="AA40" i="1" s="1"/>
  <c r="AA41" i="1" a="1"/>
  <c r="AA41" i="1" s="1"/>
  <c r="AA42" i="1" a="1"/>
  <c r="AA42" i="1" s="1"/>
  <c r="AA43" i="1" a="1"/>
  <c r="AA43" i="1" s="1"/>
  <c r="AA44" i="1" a="1"/>
  <c r="AA44" i="1" s="1"/>
  <c r="AA45" i="1" a="1"/>
  <c r="AA45" i="1" s="1"/>
  <c r="AA46" i="1" a="1"/>
  <c r="AA46" i="1" s="1"/>
  <c r="AA47" i="1" a="1"/>
  <c r="AA47" i="1" s="1"/>
  <c r="AA48" i="1" a="1"/>
  <c r="AA48" i="1" s="1"/>
  <c r="AA49" i="1" a="1"/>
  <c r="AA49" i="1" s="1"/>
  <c r="AA50" i="1" a="1"/>
  <c r="AA50" i="1" s="1"/>
  <c r="AA51" i="1" a="1"/>
  <c r="AA51" i="1" s="1"/>
  <c r="AA52" i="1" a="1"/>
  <c r="AA52" i="1" s="1"/>
  <c r="AA53" i="1" a="1"/>
  <c r="AA53" i="1" s="1"/>
  <c r="AA54" i="1" a="1"/>
  <c r="AA54" i="1" s="1"/>
  <c r="AA55" i="1" a="1"/>
  <c r="AA55" i="1" s="1"/>
  <c r="AA56" i="1" a="1"/>
  <c r="AA56" i="1" s="1"/>
  <c r="AA57" i="1" a="1"/>
  <c r="AA57" i="1" s="1"/>
  <c r="AA58" i="1" a="1"/>
  <c r="AA58" i="1" s="1"/>
  <c r="AA59" i="1" a="1"/>
  <c r="AA59" i="1" s="1"/>
  <c r="AA60" i="1" a="1"/>
  <c r="AA60" i="1" s="1"/>
  <c r="AA61" i="1" a="1"/>
  <c r="AA61" i="1" s="1"/>
  <c r="AA62" i="1" a="1"/>
  <c r="AA62" i="1" s="1"/>
  <c r="AA63" i="1" a="1"/>
  <c r="AA63" i="1" s="1"/>
  <c r="AA64" i="1" a="1"/>
  <c r="AA64" i="1" s="1"/>
  <c r="AA73" i="1" a="1"/>
  <c r="AA73" i="1" s="1"/>
  <c r="AA74" i="1" a="1"/>
  <c r="AA74" i="1" s="1"/>
  <c r="AA75" i="1" a="1"/>
  <c r="AA75" i="1" s="1"/>
  <c r="AA76" i="1" a="1"/>
  <c r="AA76" i="1" s="1"/>
  <c r="AA77" i="1" a="1"/>
  <c r="AA77" i="1" s="1"/>
  <c r="AA78" i="1" a="1"/>
  <c r="AA78" i="1" s="1"/>
  <c r="AA79" i="1" a="1"/>
  <c r="AA79" i="1" s="1"/>
  <c r="AA80" i="1" a="1"/>
  <c r="AA80" i="1" s="1"/>
  <c r="AA81" i="1" a="1"/>
  <c r="AA81" i="1" s="1"/>
  <c r="AA82" i="1" a="1"/>
  <c r="AA82" i="1" s="1"/>
  <c r="AA83" i="1" a="1"/>
  <c r="AA83" i="1" s="1"/>
  <c r="AA84" i="1" a="1"/>
  <c r="AA84" i="1" s="1"/>
  <c r="AA85" i="1" a="1"/>
  <c r="AA85" i="1" s="1"/>
  <c r="AA86" i="1" a="1"/>
  <c r="AA86" i="1" s="1"/>
  <c r="AA87" i="1" a="1"/>
  <c r="AA87" i="1" s="1"/>
  <c r="AA88" i="1" a="1"/>
  <c r="AA88" i="1" s="1"/>
  <c r="AA89" i="1" a="1"/>
  <c r="AA89" i="1" s="1"/>
  <c r="AA90" i="1" a="1"/>
  <c r="AA90" i="1" s="1"/>
  <c r="AA91" i="1" a="1"/>
  <c r="AA91" i="1" s="1"/>
  <c r="AA92" i="1" a="1"/>
  <c r="AA92" i="1" s="1"/>
  <c r="AA93" i="1" a="1"/>
  <c r="AA93" i="1" s="1"/>
  <c r="AA94" i="1" a="1"/>
  <c r="AA94" i="1" s="1"/>
  <c r="AA95" i="1" a="1"/>
  <c r="AA95" i="1" s="1"/>
  <c r="AA96" i="1" a="1"/>
  <c r="AA96" i="1" s="1"/>
  <c r="AA97" i="1" a="1"/>
  <c r="AA97" i="1" s="1"/>
  <c r="AA98" i="1" a="1"/>
  <c r="AA98" i="1" s="1"/>
  <c r="AA99" i="1" a="1"/>
  <c r="AA99" i="1" s="1"/>
  <c r="AA100" i="1" a="1"/>
  <c r="AA100" i="1" s="1"/>
  <c r="AA101" i="1" a="1"/>
  <c r="AA101" i="1" s="1"/>
  <c r="AA102" i="1" a="1"/>
  <c r="AA102" i="1" s="1"/>
  <c r="AA103" i="1" a="1"/>
  <c r="AA103" i="1" s="1"/>
  <c r="AA104" i="1" a="1"/>
  <c r="AA104" i="1" s="1"/>
  <c r="AA105" i="1" a="1"/>
  <c r="AA105" i="1" s="1"/>
  <c r="AA106" i="1" a="1"/>
  <c r="AA106" i="1" s="1"/>
  <c r="AA107" i="1" a="1"/>
  <c r="AA107" i="1" s="1"/>
  <c r="AA108" i="1" a="1"/>
  <c r="AA108" i="1" s="1"/>
  <c r="AA109" i="1" a="1"/>
  <c r="AA109" i="1" s="1"/>
  <c r="AA135" i="1" a="1"/>
  <c r="AA135" i="1" s="1"/>
  <c r="AA136" i="1" a="1"/>
  <c r="AA136" i="1" s="1"/>
  <c r="AA137" i="1" a="1"/>
  <c r="AA137" i="1" s="1"/>
  <c r="AA138" i="1" a="1"/>
  <c r="AA138" i="1" s="1"/>
  <c r="AA139" i="1" a="1"/>
  <c r="AA139" i="1" s="1"/>
  <c r="AA140" i="1" a="1"/>
  <c r="AA140" i="1" s="1"/>
  <c r="AA141" i="1" a="1"/>
  <c r="AA141" i="1" s="1"/>
  <c r="AA142" i="1" a="1"/>
  <c r="AA142" i="1" s="1"/>
  <c r="AA143" i="1" a="1"/>
  <c r="AA143" i="1" s="1"/>
  <c r="AA144" i="1" a="1"/>
  <c r="AA144" i="1" s="1"/>
  <c r="AA145" i="1" a="1"/>
  <c r="AA145" i="1" s="1"/>
  <c r="AA146" i="1" a="1"/>
  <c r="AA146" i="1" s="1"/>
  <c r="AA147" i="1" a="1"/>
  <c r="AA147" i="1" s="1"/>
  <c r="AA148" i="1" a="1"/>
  <c r="AA148" i="1" s="1"/>
  <c r="AA149" i="1" a="1"/>
  <c r="AA149" i="1" s="1"/>
  <c r="AA150" i="1" a="1"/>
  <c r="AA150" i="1" s="1"/>
  <c r="AA151" i="1" a="1"/>
  <c r="AA151" i="1" s="1"/>
  <c r="AA152" i="1" a="1"/>
  <c r="AA152" i="1" s="1"/>
  <c r="AA153" i="1" a="1"/>
  <c r="AA153" i="1" s="1"/>
  <c r="AA154" i="1" a="1"/>
  <c r="AA154" i="1" s="1"/>
  <c r="AA155" i="1" a="1"/>
  <c r="AA155" i="1" s="1"/>
  <c r="AA156" i="1" a="1"/>
  <c r="AA156" i="1" s="1"/>
  <c r="AA157" i="1" a="1"/>
  <c r="AA157" i="1" s="1"/>
  <c r="AA158" i="1" a="1"/>
  <c r="AA158" i="1" s="1"/>
  <c r="AA159" i="1" a="1"/>
  <c r="AA159" i="1" s="1"/>
  <c r="AA160" i="1" a="1"/>
  <c r="AA160" i="1" s="1"/>
  <c r="AA161" i="1" a="1"/>
  <c r="AA161" i="1" s="1"/>
  <c r="AA162" i="1" a="1"/>
  <c r="AA162" i="1" s="1"/>
  <c r="AA163" i="1" a="1"/>
  <c r="AA163" i="1" s="1"/>
  <c r="AA164" i="1" a="1"/>
  <c r="AA164" i="1" s="1"/>
  <c r="AA165" i="1" a="1"/>
  <c r="AA165" i="1" s="1"/>
  <c r="AA166" i="1" a="1"/>
  <c r="AA166" i="1" s="1"/>
  <c r="AA167" i="1" a="1"/>
  <c r="AA167" i="1" s="1"/>
  <c r="AA168" i="1" a="1"/>
  <c r="AA168" i="1" s="1"/>
  <c r="AA169" i="1" a="1"/>
  <c r="AA169" i="1" s="1"/>
  <c r="AA170" i="1" a="1"/>
  <c r="AA170" i="1" s="1"/>
  <c r="AA171" i="1" a="1"/>
  <c r="AA171" i="1" s="1"/>
  <c r="AA172" i="1" a="1"/>
  <c r="AA172" i="1" s="1"/>
  <c r="AA173" i="1" a="1"/>
  <c r="AA173" i="1" s="1"/>
  <c r="AA174" i="1" a="1"/>
  <c r="AA174" i="1" s="1"/>
  <c r="AA175" i="1" a="1"/>
  <c r="AA175" i="1" s="1"/>
  <c r="AA176" i="1" a="1"/>
  <c r="AA176" i="1" s="1"/>
  <c r="AA177" i="1" a="1"/>
  <c r="AA177" i="1" s="1"/>
  <c r="AA178" i="1" a="1"/>
  <c r="AA178" i="1" s="1"/>
  <c r="AA179" i="1" a="1"/>
  <c r="AA179" i="1" s="1"/>
  <c r="AA180" i="1" a="1"/>
  <c r="AA180" i="1" s="1"/>
  <c r="AA181" i="1" a="1"/>
  <c r="AA181" i="1" s="1"/>
  <c r="AA182" i="1" a="1"/>
  <c r="AA182" i="1" s="1"/>
  <c r="AA183" i="1" a="1"/>
  <c r="AA183" i="1" s="1"/>
  <c r="AA184" i="1" a="1"/>
  <c r="AA184" i="1" s="1"/>
  <c r="AA206" i="1" a="1"/>
  <c r="AA206" i="1" s="1"/>
  <c r="AA207" i="1" a="1"/>
  <c r="AA207" i="1" s="1"/>
  <c r="AA208" i="1" a="1"/>
  <c r="AA208" i="1" s="1"/>
  <c r="AA209" i="1" a="1"/>
  <c r="AA209" i="1" s="1"/>
  <c r="AA210" i="1" a="1"/>
  <c r="AA210" i="1" s="1"/>
  <c r="AA211" i="1" a="1"/>
  <c r="AA211" i="1" s="1"/>
  <c r="AA212" i="1" a="1"/>
  <c r="AA212" i="1" s="1"/>
  <c r="AA213" i="1" a="1"/>
  <c r="AA213" i="1" s="1"/>
  <c r="AA214" i="1" a="1"/>
  <c r="AA214" i="1" s="1"/>
  <c r="AA215" i="1" a="1"/>
  <c r="AA215" i="1" s="1"/>
  <c r="AA216" i="1" a="1"/>
  <c r="AA216" i="1" s="1"/>
  <c r="AA217" i="1" a="1"/>
  <c r="AA217" i="1" s="1"/>
  <c r="AA218" i="1" a="1"/>
  <c r="AA218" i="1" s="1"/>
  <c r="AA219" i="1" a="1"/>
  <c r="AA219" i="1" s="1"/>
  <c r="AA220" i="1" a="1"/>
  <c r="AA220" i="1" s="1"/>
  <c r="AA221" i="1" a="1"/>
  <c r="AA221" i="1" s="1"/>
  <c r="AA222" i="1" a="1"/>
  <c r="AA222" i="1" s="1"/>
  <c r="AA223" i="1" a="1"/>
  <c r="AA223" i="1" s="1"/>
  <c r="AA224" i="1" a="1"/>
  <c r="AA224" i="1" s="1"/>
  <c r="AA225" i="1" a="1"/>
  <c r="AA225" i="1" s="1"/>
  <c r="AA226" i="1" a="1"/>
  <c r="AA226" i="1" s="1"/>
  <c r="AA227" i="1" a="1"/>
  <c r="AA227" i="1" s="1"/>
  <c r="AA228" i="1" a="1"/>
  <c r="AA228" i="1" s="1"/>
  <c r="AA229" i="1" a="1"/>
  <c r="AA229" i="1" s="1"/>
  <c r="AA230" i="1" a="1"/>
  <c r="AA230" i="1" s="1"/>
  <c r="AA231" i="1" a="1"/>
  <c r="AA231" i="1" s="1"/>
  <c r="AA232" i="1" a="1"/>
  <c r="AA232" i="1" s="1"/>
  <c r="AA233" i="1" a="1"/>
  <c r="AA233" i="1" s="1"/>
  <c r="AA234" i="1" a="1"/>
  <c r="AA234" i="1" s="1"/>
  <c r="AA235" i="1" a="1"/>
  <c r="AA235" i="1" s="1"/>
  <c r="AA236" i="1" a="1"/>
  <c r="AA236" i="1" s="1"/>
  <c r="AA237" i="1" a="1"/>
  <c r="AA237" i="1" s="1"/>
  <c r="AA238" i="1" a="1"/>
  <c r="AA238" i="1" s="1"/>
  <c r="AA239" i="1" a="1"/>
  <c r="AA239" i="1" s="1"/>
  <c r="AA240" i="1" a="1"/>
  <c r="AA240" i="1" s="1"/>
  <c r="AA241" i="1" a="1"/>
  <c r="AA241" i="1" s="1"/>
  <c r="AA242" i="1" a="1"/>
  <c r="AA242" i="1" s="1"/>
  <c r="AA243" i="1" a="1"/>
  <c r="AA243" i="1" s="1"/>
  <c r="AA244" i="1" a="1"/>
  <c r="AA244" i="1" s="1"/>
  <c r="AA245" i="1" a="1"/>
  <c r="AA245" i="1" s="1"/>
  <c r="AA246" i="1" a="1"/>
  <c r="AA246" i="1" s="1"/>
  <c r="AA247" i="1" a="1"/>
  <c r="AA247" i="1" s="1"/>
  <c r="AA248" i="1" a="1"/>
  <c r="AA248" i="1" s="1"/>
  <c r="AA249" i="1" a="1"/>
  <c r="AA249" i="1" s="1"/>
  <c r="AA250" i="1" a="1"/>
  <c r="AA250" i="1" s="1"/>
  <c r="AA251" i="1" a="1"/>
  <c r="AA251" i="1" s="1"/>
  <c r="AA252" i="1" a="1"/>
  <c r="AA252" i="1" s="1"/>
  <c r="AA253" i="1" a="1"/>
  <c r="AA253" i="1" s="1"/>
  <c r="AA535" i="1" a="1"/>
  <c r="AA535" i="1" s="1"/>
  <c r="AA536" i="1" a="1"/>
  <c r="AA536" i="1" s="1"/>
  <c r="AA537" i="1" a="1"/>
  <c r="AA537" i="1" s="1"/>
  <c r="AA538" i="1" a="1"/>
  <c r="AA538" i="1" s="1"/>
  <c r="AA539" i="1" a="1"/>
  <c r="AA539" i="1" s="1"/>
  <c r="AA540" i="1" a="1"/>
  <c r="AA540" i="1" s="1"/>
  <c r="AA541" i="1" a="1"/>
  <c r="AA541" i="1" s="1"/>
  <c r="AA542" i="1" a="1"/>
  <c r="AA542" i="1" s="1"/>
  <c r="AA543" i="1" a="1"/>
  <c r="AA543" i="1" s="1"/>
  <c r="AA544" i="1" a="1"/>
  <c r="AA544" i="1" s="1"/>
  <c r="AA545" i="1" a="1"/>
  <c r="AA545" i="1" s="1"/>
  <c r="AA546" i="1" a="1"/>
  <c r="AA546" i="1" s="1"/>
  <c r="AA550" i="1" a="1"/>
  <c r="AA550" i="1" s="1"/>
  <c r="AA551" i="1" a="1"/>
  <c r="AA551" i="1" s="1"/>
  <c r="AA552" i="1" a="1"/>
  <c r="AA552" i="1" s="1"/>
  <c r="AA553" i="1" a="1"/>
  <c r="AA553" i="1" s="1"/>
  <c r="AA554" i="1" a="1"/>
  <c r="AA554" i="1" s="1"/>
  <c r="AA555" i="1" a="1"/>
  <c r="AA555" i="1" s="1"/>
  <c r="AA556" i="1" a="1"/>
  <c r="AA556" i="1" s="1"/>
  <c r="AA557" i="1" a="1"/>
  <c r="AA557" i="1" s="1"/>
  <c r="AA558" i="1" a="1"/>
  <c r="AA558" i="1" s="1"/>
  <c r="AA559" i="1" a="1"/>
  <c r="AA559" i="1" s="1"/>
  <c r="AA560" i="1" a="1"/>
  <c r="AA560" i="1" s="1"/>
  <c r="AA561" i="1" a="1"/>
  <c r="AA561" i="1" s="1"/>
  <c r="AA562" i="1" a="1"/>
  <c r="AA562" i="1" s="1"/>
  <c r="AA563" i="1" a="1"/>
  <c r="AA563" i="1" s="1"/>
  <c r="AA564" i="1" a="1"/>
  <c r="AA564" i="1" s="1"/>
  <c r="AA565" i="1" a="1"/>
  <c r="AA565" i="1" s="1"/>
  <c r="AA566" i="1" a="1"/>
  <c r="AA566" i="1" s="1"/>
  <c r="AA567" i="1" a="1"/>
  <c r="AA567" i="1" s="1"/>
  <c r="AA568" i="1" a="1"/>
  <c r="AA568" i="1" s="1"/>
  <c r="AA569" i="1" a="1"/>
  <c r="AA569" i="1" s="1"/>
  <c r="AA570" i="1" a="1"/>
  <c r="AA570" i="1" s="1"/>
  <c r="AA571" i="1" a="1"/>
  <c r="AA571" i="1" s="1"/>
  <c r="AA572" i="1" a="1"/>
  <c r="AA572" i="1" s="1"/>
  <c r="AA573" i="1" a="1"/>
  <c r="AA573" i="1" s="1"/>
  <c r="AA574" i="1" a="1"/>
  <c r="AA574" i="1" s="1"/>
  <c r="AA575" i="1" a="1"/>
  <c r="AA575" i="1" s="1"/>
  <c r="AA576" i="1" a="1"/>
  <c r="AA576" i="1" s="1"/>
  <c r="AA577" i="1" a="1"/>
  <c r="AA577" i="1" s="1"/>
  <c r="AA578" i="1" a="1"/>
  <c r="AA578" i="1" s="1"/>
  <c r="AA579" i="1" a="1"/>
  <c r="AA579" i="1" s="1"/>
  <c r="AA580" i="1" a="1"/>
  <c r="AA580" i="1" s="1"/>
  <c r="AA581" i="1" a="1"/>
  <c r="AA581" i="1" s="1"/>
  <c r="AA582" i="1" a="1"/>
  <c r="AA582" i="1" s="1"/>
  <c r="AA583" i="1" a="1"/>
  <c r="AA583" i="1" s="1"/>
  <c r="AA584" i="1" a="1"/>
  <c r="AA584" i="1" s="1"/>
  <c r="AA585" i="1" a="1"/>
  <c r="AA585" i="1" s="1"/>
  <c r="AA586" i="1" a="1"/>
  <c r="AA586" i="1" s="1"/>
  <c r="AA587" i="1" a="1"/>
  <c r="AA587" i="1" s="1"/>
  <c r="AA588" i="1" a="1"/>
  <c r="AA588" i="1" s="1"/>
  <c r="AA589" i="1" a="1"/>
  <c r="AA589" i="1" s="1"/>
  <c r="AA590" i="1" a="1"/>
  <c r="AA590" i="1" s="1"/>
  <c r="AA591" i="1" a="1"/>
  <c r="AA591" i="1" s="1"/>
  <c r="AA592" i="1" a="1"/>
  <c r="AA592" i="1" s="1"/>
  <c r="AA593" i="1" a="1"/>
  <c r="AA593" i="1" s="1"/>
  <c r="AA594" i="1" a="1"/>
  <c r="AA594" i="1" s="1"/>
  <c r="AA595" i="1" a="1"/>
  <c r="AA595" i="1" s="1"/>
  <c r="AA596" i="1" a="1"/>
  <c r="AA596" i="1" s="1"/>
  <c r="AA597" i="1" a="1"/>
  <c r="AA597" i="1" s="1"/>
  <c r="AA598" i="1" a="1"/>
  <c r="AA598" i="1" s="1"/>
  <c r="AA599" i="1" a="1"/>
  <c r="AA599" i="1" s="1"/>
  <c r="AA600" i="1" a="1"/>
  <c r="AA600" i="1" s="1"/>
  <c r="AA601" i="1" a="1"/>
  <c r="AA601" i="1" s="1"/>
  <c r="AA602" i="1" a="1"/>
  <c r="AA602" i="1" s="1"/>
  <c r="AA603" i="1" a="1"/>
  <c r="AA603" i="1" s="1"/>
  <c r="AA609" i="1" a="1"/>
  <c r="AA609" i="1" s="1"/>
  <c r="AA610" i="1" a="1"/>
  <c r="AA610" i="1" s="1"/>
  <c r="AA611" i="1" a="1"/>
  <c r="AA611" i="1" s="1"/>
  <c r="AA612" i="1" a="1"/>
  <c r="AA612" i="1" s="1"/>
  <c r="AA613" i="1" a="1"/>
  <c r="AA613" i="1" s="1"/>
  <c r="AA614" i="1" a="1"/>
  <c r="AA614" i="1" s="1"/>
  <c r="AA615" i="1" a="1"/>
  <c r="AA615" i="1" s="1"/>
  <c r="AA616" i="1" a="1"/>
  <c r="AA616" i="1" s="1"/>
  <c r="AA617" i="1" a="1"/>
  <c r="AA617" i="1" s="1"/>
  <c r="AA633" i="1" a="1"/>
  <c r="AA633" i="1" s="1"/>
  <c r="AA634" i="1" a="1"/>
  <c r="AA634" i="1" s="1"/>
  <c r="AA635" i="1" a="1"/>
  <c r="AA635" i="1" s="1"/>
  <c r="AA636" i="1" a="1"/>
  <c r="AA636" i="1" s="1"/>
  <c r="AA637" i="1" a="1"/>
  <c r="AA637" i="1" s="1"/>
  <c r="AA638" i="1" a="1"/>
  <c r="AA638" i="1" s="1"/>
  <c r="AA639" i="1" a="1"/>
  <c r="AA639" i="1" s="1"/>
  <c r="AA640" i="1" a="1"/>
  <c r="AA640" i="1" s="1"/>
  <c r="AA641" i="1" a="1"/>
  <c r="AA641" i="1" s="1"/>
  <c r="AA642" i="1" a="1"/>
  <c r="AA642" i="1" s="1"/>
  <c r="AA643" i="1" a="1"/>
  <c r="AA643" i="1" s="1"/>
  <c r="AA644" i="1" a="1"/>
  <c r="AA644" i="1" s="1"/>
  <c r="AA645" i="1" a="1"/>
  <c r="AA645" i="1" s="1"/>
  <c r="AA646" i="1" a="1"/>
  <c r="AA646" i="1" s="1"/>
  <c r="AA647" i="1" a="1"/>
  <c r="AA647" i="1" s="1"/>
  <c r="AA663" i="1" a="1"/>
  <c r="AA663" i="1" s="1"/>
  <c r="Z8" i="1" a="1"/>
  <c r="Z8" i="1" s="1"/>
  <c r="Z47" i="1" a="1"/>
  <c r="Z47" i="1" s="1"/>
  <c r="Z48" i="1" a="1"/>
  <c r="Z48" i="1" s="1"/>
  <c r="Z49" i="1" a="1"/>
  <c r="Z49" i="1" s="1"/>
  <c r="Z50" i="1" a="1"/>
  <c r="Z50" i="1" s="1"/>
  <c r="Z51" i="1" a="1"/>
  <c r="Z51" i="1" s="1"/>
  <c r="Z52" i="1" a="1"/>
  <c r="Z52" i="1" s="1"/>
  <c r="Z53" i="1" a="1"/>
  <c r="Z53" i="1" s="1"/>
  <c r="Z54" i="1" a="1"/>
  <c r="Z54" i="1" s="1"/>
  <c r="Z55" i="1" a="1"/>
  <c r="Z55" i="1" s="1"/>
  <c r="Z56" i="1" a="1"/>
  <c r="Z56" i="1" s="1"/>
  <c r="Z57" i="1" a="1"/>
  <c r="Z57" i="1" s="1"/>
  <c r="Z58" i="1" a="1"/>
  <c r="Z58" i="1" s="1"/>
  <c r="Z59" i="1" a="1"/>
  <c r="Z59" i="1" s="1"/>
  <c r="Z60" i="1" a="1"/>
  <c r="Z60" i="1" s="1"/>
  <c r="Z61" i="1" a="1"/>
  <c r="Z61" i="1" s="1"/>
  <c r="Z62" i="1" a="1"/>
  <c r="Z62" i="1" s="1"/>
  <c r="Z63" i="1" a="1"/>
  <c r="Z63" i="1" s="1"/>
  <c r="Z64" i="1" a="1"/>
  <c r="Z64" i="1" s="1"/>
  <c r="Z65" i="1" a="1"/>
  <c r="Z65" i="1" s="1"/>
  <c r="Z66" i="1" a="1"/>
  <c r="Z66" i="1" s="1"/>
  <c r="Z67" i="1" a="1"/>
  <c r="Z67" i="1" s="1"/>
  <c r="Z68" i="1" a="1"/>
  <c r="Z68" i="1" s="1"/>
  <c r="Z69" i="1" a="1"/>
  <c r="Z69" i="1" s="1"/>
  <c r="Z70" i="1" a="1"/>
  <c r="Z70" i="1" s="1"/>
  <c r="Z71" i="1" a="1"/>
  <c r="Z71" i="1" s="1"/>
  <c r="Z72" i="1" a="1"/>
  <c r="Z72" i="1" s="1"/>
  <c r="Z75" i="1" a="1"/>
  <c r="Z75" i="1" s="1"/>
  <c r="Z76" i="1" a="1"/>
  <c r="Z76" i="1" s="1"/>
  <c r="Z77" i="1" a="1"/>
  <c r="Z77" i="1" s="1"/>
  <c r="Z78" i="1" a="1"/>
  <c r="Z78" i="1" s="1"/>
  <c r="Z79" i="1" a="1"/>
  <c r="Z79" i="1" s="1"/>
  <c r="Z80" i="1" a="1"/>
  <c r="Z80" i="1" s="1"/>
  <c r="Z81" i="1" a="1"/>
  <c r="Z81" i="1" s="1"/>
  <c r="Z82" i="1" a="1"/>
  <c r="Z82" i="1" s="1"/>
  <c r="Z83" i="1" a="1"/>
  <c r="Z83" i="1" s="1"/>
  <c r="Z84" i="1" a="1"/>
  <c r="Z84" i="1" s="1"/>
  <c r="Z85" i="1" a="1"/>
  <c r="Z85" i="1" s="1"/>
  <c r="Z86" i="1" a="1"/>
  <c r="Z86" i="1" s="1"/>
  <c r="Z87" i="1" a="1"/>
  <c r="Z87" i="1" s="1"/>
  <c r="Z88" i="1" a="1"/>
  <c r="Z88" i="1" s="1"/>
  <c r="Z89" i="1" a="1"/>
  <c r="Z89" i="1" s="1"/>
  <c r="Z90" i="1" a="1"/>
  <c r="Z90" i="1" s="1"/>
  <c r="Z91" i="1" a="1"/>
  <c r="Z91" i="1" s="1"/>
  <c r="Z92" i="1" a="1"/>
  <c r="Z92" i="1" s="1"/>
  <c r="Z93" i="1" a="1"/>
  <c r="Z93" i="1" s="1"/>
  <c r="Z94" i="1" a="1"/>
  <c r="Z94" i="1" s="1"/>
  <c r="Z95" i="1" a="1"/>
  <c r="Z95" i="1" s="1"/>
  <c r="Z96" i="1" a="1"/>
  <c r="Z96" i="1" s="1"/>
  <c r="Z97" i="1" a="1"/>
  <c r="Z97" i="1" s="1"/>
  <c r="Z98" i="1" a="1"/>
  <c r="Z98" i="1" s="1"/>
  <c r="Z99" i="1" a="1"/>
  <c r="Z99" i="1" s="1"/>
  <c r="Z100" i="1" a="1"/>
  <c r="Z100" i="1" s="1"/>
  <c r="Z101" i="1" a="1"/>
  <c r="Z101" i="1" s="1"/>
  <c r="Z102" i="1" a="1"/>
  <c r="Z102" i="1" s="1"/>
  <c r="Z103" i="1" a="1"/>
  <c r="Z103" i="1" s="1"/>
  <c r="Z104" i="1" a="1"/>
  <c r="Z104" i="1" s="1"/>
  <c r="Z105" i="1" a="1"/>
  <c r="Z105" i="1" s="1"/>
  <c r="Z106" i="1" a="1"/>
  <c r="Z106" i="1" s="1"/>
  <c r="Z107" i="1" a="1"/>
  <c r="Z107" i="1" s="1"/>
  <c r="Z108" i="1" a="1"/>
  <c r="Z108" i="1" s="1"/>
  <c r="Z109" i="1" a="1"/>
  <c r="Z109" i="1" s="1"/>
  <c r="Z110" i="1" a="1"/>
  <c r="Z110" i="1" s="1"/>
  <c r="Z111" i="1" a="1"/>
  <c r="Z111" i="1" s="1"/>
  <c r="Z112" i="1" a="1"/>
  <c r="Z112" i="1" s="1"/>
  <c r="Z113" i="1" a="1"/>
  <c r="Z113" i="1" s="1"/>
  <c r="Z114" i="1" a="1"/>
  <c r="Z114" i="1" s="1"/>
  <c r="Z115" i="1" a="1"/>
  <c r="Z115" i="1" s="1"/>
  <c r="Z116" i="1" a="1"/>
  <c r="Z116" i="1" s="1"/>
  <c r="Z117" i="1" a="1"/>
  <c r="Z117" i="1" s="1"/>
  <c r="Z118" i="1" a="1"/>
  <c r="Z118" i="1" s="1"/>
  <c r="Z119" i="1" a="1"/>
  <c r="Z119" i="1" s="1"/>
  <c r="Z120" i="1" a="1"/>
  <c r="Z120" i="1" s="1"/>
  <c r="Z124" i="1" a="1"/>
  <c r="Z124" i="1" s="1"/>
  <c r="Z125" i="1" a="1"/>
  <c r="Z125" i="1" s="1"/>
  <c r="Z127" i="1" a="1"/>
  <c r="Z127" i="1" s="1"/>
  <c r="Z128" i="1" a="1"/>
  <c r="Z128" i="1" s="1"/>
  <c r="Z129" i="1" a="1"/>
  <c r="Z129" i="1" s="1"/>
  <c r="Z130" i="1" a="1"/>
  <c r="Z130" i="1" s="1"/>
  <c r="Z131" i="1" a="1"/>
  <c r="Z131" i="1" s="1"/>
  <c r="Z132" i="1" a="1"/>
  <c r="Z132" i="1" s="1"/>
  <c r="Z133" i="1" a="1"/>
  <c r="Z133" i="1" s="1"/>
  <c r="Z134" i="1" a="1"/>
  <c r="Z134" i="1" s="1"/>
  <c r="Z185" i="1" a="1"/>
  <c r="Z185" i="1" s="1"/>
  <c r="Z186" i="1" a="1"/>
  <c r="Z186" i="1" s="1"/>
  <c r="Z187" i="1" a="1"/>
  <c r="Z187" i="1" s="1"/>
  <c r="Z188" i="1" a="1"/>
  <c r="Z188" i="1" s="1"/>
  <c r="Z189" i="1" a="1"/>
  <c r="Z189" i="1" s="1"/>
  <c r="Z190" i="1" a="1"/>
  <c r="Z190" i="1" s="1"/>
  <c r="Z191" i="1" a="1"/>
  <c r="Z191" i="1" s="1"/>
  <c r="Z192" i="1" a="1"/>
  <c r="Z192" i="1" s="1"/>
  <c r="Z193" i="1" a="1"/>
  <c r="Z193" i="1" s="1"/>
  <c r="Z194" i="1" a="1"/>
  <c r="Z194" i="1" s="1"/>
  <c r="Z195" i="1" a="1"/>
  <c r="Z195" i="1" s="1"/>
  <c r="Z196" i="1" a="1"/>
  <c r="Z196" i="1" s="1"/>
  <c r="Z197" i="1" a="1"/>
  <c r="Z197" i="1" s="1"/>
  <c r="Z198" i="1" a="1"/>
  <c r="Z198" i="1" s="1"/>
  <c r="Z199" i="1" a="1"/>
  <c r="Z199" i="1" s="1"/>
  <c r="Z200" i="1" a="1"/>
  <c r="Z200" i="1" s="1"/>
  <c r="Z201" i="1" a="1"/>
  <c r="Z201" i="1" s="1"/>
  <c r="Z202" i="1" a="1"/>
  <c r="Z202" i="1" s="1"/>
  <c r="Z203" i="1" a="1"/>
  <c r="Z203" i="1" s="1"/>
  <c r="Z204" i="1" a="1"/>
  <c r="Z204" i="1" s="1"/>
  <c r="Z205" i="1" a="1"/>
  <c r="Z205" i="1" s="1"/>
  <c r="Z212" i="1" a="1"/>
  <c r="Z212" i="1" s="1"/>
  <c r="Z213" i="1" a="1"/>
  <c r="Z213" i="1" s="1"/>
  <c r="Z214" i="1" a="1"/>
  <c r="Z214" i="1" s="1"/>
  <c r="Z215" i="1" a="1"/>
  <c r="Z215" i="1" s="1"/>
  <c r="Z216" i="1" a="1"/>
  <c r="Z216" i="1" s="1"/>
  <c r="Z217" i="1" a="1"/>
  <c r="Z217" i="1" s="1"/>
  <c r="Z218" i="1" a="1"/>
  <c r="Z218" i="1" s="1"/>
  <c r="Z219" i="1" a="1"/>
  <c r="Z219" i="1" s="1"/>
  <c r="Z220" i="1" a="1"/>
  <c r="Z220" i="1" s="1"/>
  <c r="Z221" i="1" a="1"/>
  <c r="Z221" i="1" s="1"/>
  <c r="Z222" i="1" a="1"/>
  <c r="Z222" i="1" s="1"/>
  <c r="Z223" i="1" a="1"/>
  <c r="Z223" i="1" s="1"/>
  <c r="Z224" i="1" a="1"/>
  <c r="Z224" i="1" s="1"/>
  <c r="Z225" i="1" a="1"/>
  <c r="Z225" i="1" s="1"/>
  <c r="Z226" i="1" a="1"/>
  <c r="Z226" i="1" s="1"/>
  <c r="Z227" i="1" a="1"/>
  <c r="Z227" i="1" s="1"/>
  <c r="Z228" i="1" a="1"/>
  <c r="Z228" i="1" s="1"/>
  <c r="Z229" i="1" a="1"/>
  <c r="Z229" i="1" s="1"/>
  <c r="Z230" i="1" a="1"/>
  <c r="Z230" i="1" s="1"/>
  <c r="Z231" i="1" a="1"/>
  <c r="Z231" i="1" s="1"/>
  <c r="Z232" i="1" a="1"/>
  <c r="Z232" i="1" s="1"/>
  <c r="Z233" i="1" a="1"/>
  <c r="Z233" i="1" s="1"/>
  <c r="Z234" i="1" a="1"/>
  <c r="Z234" i="1" s="1"/>
  <c r="Z235" i="1" a="1"/>
  <c r="Z235" i="1" s="1"/>
  <c r="Z236" i="1" a="1"/>
  <c r="Z236" i="1" s="1"/>
  <c r="Z237" i="1" a="1"/>
  <c r="Z237" i="1" s="1"/>
  <c r="Z238" i="1" a="1"/>
  <c r="Z238" i="1" s="1"/>
  <c r="Z239" i="1" a="1"/>
  <c r="Z239" i="1" s="1"/>
  <c r="Z240" i="1" a="1"/>
  <c r="Z240" i="1" s="1"/>
  <c r="Z241" i="1" a="1"/>
  <c r="Z241" i="1" s="1"/>
  <c r="Z242" i="1" a="1"/>
  <c r="Z242" i="1" s="1"/>
  <c r="Z243" i="1" a="1"/>
  <c r="Z243" i="1" s="1"/>
  <c r="Z244" i="1" a="1"/>
  <c r="Z244" i="1" s="1"/>
  <c r="Z245" i="1" a="1"/>
  <c r="Z245" i="1" s="1"/>
  <c r="Z246" i="1" a="1"/>
  <c r="Z246" i="1" s="1"/>
  <c r="Z247" i="1" a="1"/>
  <c r="Z247" i="1" s="1"/>
  <c r="Z248" i="1" a="1"/>
  <c r="Z248" i="1" s="1"/>
  <c r="Z249" i="1" a="1"/>
  <c r="Z249" i="1" s="1"/>
  <c r="Z250" i="1" a="1"/>
  <c r="Z250" i="1" s="1"/>
  <c r="Z251" i="1" a="1"/>
  <c r="Z251" i="1" s="1"/>
  <c r="Z252" i="1" a="1"/>
  <c r="Z252" i="1" s="1"/>
  <c r="Z253" i="1" a="1"/>
  <c r="Z253" i="1" s="1"/>
  <c r="Z254" i="1" a="1"/>
  <c r="Z254" i="1" s="1"/>
  <c r="Z255" i="1" a="1"/>
  <c r="Z255" i="1" s="1"/>
  <c r="Z256" i="1" a="1"/>
  <c r="Z256" i="1" s="1"/>
  <c r="Z257" i="1" a="1"/>
  <c r="Z257" i="1" s="1"/>
  <c r="Z258" i="1" a="1"/>
  <c r="Z258" i="1" s="1"/>
  <c r="Z259" i="1" a="1"/>
  <c r="Z259" i="1" s="1"/>
  <c r="Z260" i="1" a="1"/>
  <c r="Z260" i="1" s="1"/>
  <c r="Z261" i="1" a="1"/>
  <c r="Z261" i="1" s="1"/>
  <c r="Z262" i="1" a="1"/>
  <c r="Z262" i="1" s="1"/>
  <c r="Z263" i="1" a="1"/>
  <c r="Z263" i="1" s="1"/>
  <c r="Z264" i="1" a="1"/>
  <c r="Z264" i="1" s="1"/>
  <c r="Z265" i="1" a="1"/>
  <c r="Z265" i="1" s="1"/>
  <c r="Z266" i="1" a="1"/>
  <c r="Z266" i="1" s="1"/>
  <c r="Z267" i="1" a="1"/>
  <c r="Z267" i="1" s="1"/>
  <c r="Z268" i="1" a="1"/>
  <c r="Z268" i="1" s="1"/>
  <c r="Z269" i="1" a="1"/>
  <c r="Z269" i="1" s="1"/>
  <c r="Z270" i="1" a="1"/>
  <c r="Z270" i="1" s="1"/>
  <c r="Z271" i="1" a="1"/>
  <c r="Z271" i="1" s="1"/>
  <c r="Z272" i="1" a="1"/>
  <c r="Z272" i="1" s="1"/>
  <c r="Z273" i="1" a="1"/>
  <c r="Z273" i="1" s="1"/>
  <c r="Z274" i="1" a="1"/>
  <c r="Z274" i="1" s="1"/>
  <c r="Z275" i="1" a="1"/>
  <c r="Z275" i="1" s="1"/>
  <c r="Z276" i="1" a="1"/>
  <c r="Z276" i="1" s="1"/>
  <c r="Z277" i="1" a="1"/>
  <c r="Z277" i="1" s="1"/>
  <c r="Z278" i="1" a="1"/>
  <c r="Z278" i="1" s="1"/>
  <c r="Z279" i="1" a="1"/>
  <c r="Z279" i="1" s="1"/>
  <c r="Z280" i="1" a="1"/>
  <c r="Z280" i="1" s="1"/>
  <c r="Z281" i="1" a="1"/>
  <c r="Z281" i="1" s="1"/>
  <c r="Z282" i="1" a="1"/>
  <c r="Z282" i="1" s="1"/>
  <c r="Z283" i="1" a="1"/>
  <c r="Z283" i="1" s="1"/>
  <c r="Z284" i="1" a="1"/>
  <c r="Z284" i="1" s="1"/>
  <c r="Z285" i="1" a="1"/>
  <c r="Z285" i="1" s="1"/>
  <c r="Z286" i="1" a="1"/>
  <c r="Z286" i="1" s="1"/>
  <c r="Z287" i="1" a="1"/>
  <c r="Z287" i="1" s="1"/>
  <c r="Z288" i="1" a="1"/>
  <c r="Z288" i="1" s="1"/>
  <c r="Z289" i="1" a="1"/>
  <c r="Z289" i="1" s="1"/>
  <c r="Z290" i="1" a="1"/>
  <c r="Z290" i="1" s="1"/>
  <c r="Z291" i="1" a="1"/>
  <c r="Z291" i="1" s="1"/>
  <c r="Z292" i="1" a="1"/>
  <c r="Z292" i="1" s="1"/>
  <c r="Z293" i="1" a="1"/>
  <c r="Z293" i="1" s="1"/>
  <c r="Z294" i="1" a="1"/>
  <c r="Z294" i="1" s="1"/>
  <c r="Z295" i="1" a="1"/>
  <c r="Z295" i="1" s="1"/>
  <c r="Z296" i="1" a="1"/>
  <c r="Z296" i="1" s="1"/>
  <c r="Z297" i="1" a="1"/>
  <c r="Z297" i="1" s="1"/>
  <c r="Z298" i="1" a="1"/>
  <c r="Z298" i="1" s="1"/>
  <c r="Z299" i="1" a="1"/>
  <c r="Z299" i="1" s="1"/>
  <c r="Z300" i="1" a="1"/>
  <c r="Z300" i="1" s="1"/>
  <c r="Z301" i="1" a="1"/>
  <c r="Z301" i="1" s="1"/>
  <c r="Z302" i="1" a="1"/>
  <c r="Z302" i="1" s="1"/>
  <c r="Z303" i="1" a="1"/>
  <c r="Z303" i="1" s="1"/>
  <c r="Z304" i="1" a="1"/>
  <c r="Z304" i="1" s="1"/>
  <c r="Z305" i="1" a="1"/>
  <c r="Z305" i="1" s="1"/>
  <c r="Z306" i="1" a="1"/>
  <c r="Z306" i="1" s="1"/>
  <c r="Z307" i="1" a="1"/>
  <c r="Z307" i="1" s="1"/>
  <c r="Z308" i="1" a="1"/>
  <c r="Z308" i="1" s="1"/>
  <c r="Z309" i="1" a="1"/>
  <c r="Z309" i="1" s="1"/>
  <c r="Z310" i="1" a="1"/>
  <c r="Z310" i="1" s="1"/>
  <c r="Z311" i="1" a="1"/>
  <c r="Z311" i="1" s="1"/>
  <c r="Z312" i="1" a="1"/>
  <c r="Z312" i="1" s="1"/>
  <c r="Z313" i="1" a="1"/>
  <c r="Z313" i="1" s="1"/>
  <c r="Z314" i="1" a="1"/>
  <c r="Z314" i="1" s="1"/>
  <c r="Z315" i="1" a="1"/>
  <c r="Z315" i="1" s="1"/>
  <c r="Z316" i="1" a="1"/>
  <c r="Z316" i="1" s="1"/>
  <c r="Z317" i="1" a="1"/>
  <c r="Z317" i="1" s="1"/>
  <c r="Z318" i="1" a="1"/>
  <c r="Z318" i="1" s="1"/>
  <c r="Z319" i="1" a="1"/>
  <c r="Z319" i="1" s="1"/>
  <c r="Z320" i="1" a="1"/>
  <c r="Z320" i="1" s="1"/>
  <c r="Z321" i="1" a="1"/>
  <c r="Z321" i="1" s="1"/>
  <c r="Z322" i="1" a="1"/>
  <c r="Z322" i="1" s="1"/>
  <c r="Z323" i="1" a="1"/>
  <c r="Z323" i="1" s="1"/>
  <c r="Z324" i="1" a="1"/>
  <c r="Z324" i="1" s="1"/>
  <c r="Z325" i="1" a="1"/>
  <c r="Z325" i="1" s="1"/>
  <c r="Z326" i="1" a="1"/>
  <c r="Z326" i="1" s="1"/>
  <c r="Z327" i="1" a="1"/>
  <c r="Z327" i="1" s="1"/>
  <c r="Z328" i="1" a="1"/>
  <c r="Z328" i="1" s="1"/>
  <c r="Z329" i="1" a="1"/>
  <c r="Z329" i="1" s="1"/>
  <c r="Z330" i="1" a="1"/>
  <c r="Z330" i="1" s="1"/>
  <c r="Z331" i="1" a="1"/>
  <c r="Z331" i="1" s="1"/>
  <c r="Z332" i="1" a="1"/>
  <c r="Z332" i="1" s="1"/>
  <c r="Z333" i="1" a="1"/>
  <c r="Z333" i="1" s="1"/>
  <c r="Z334" i="1" a="1"/>
  <c r="Z334" i="1" s="1"/>
  <c r="Z335" i="1" a="1"/>
  <c r="Z335" i="1" s="1"/>
  <c r="Z336" i="1" a="1"/>
  <c r="Z336" i="1" s="1"/>
  <c r="Z337" i="1" a="1"/>
  <c r="Z337" i="1" s="1"/>
  <c r="Z338" i="1" a="1"/>
  <c r="Z338" i="1" s="1"/>
  <c r="Z339" i="1" a="1"/>
  <c r="Z339" i="1" s="1"/>
  <c r="Z340" i="1" a="1"/>
  <c r="Z340" i="1" s="1"/>
  <c r="Z341" i="1" a="1"/>
  <c r="Z341" i="1" s="1"/>
  <c r="Z342" i="1" a="1"/>
  <c r="Z342" i="1" s="1"/>
  <c r="Z343" i="1" a="1"/>
  <c r="Z343" i="1" s="1"/>
  <c r="Z344" i="1" a="1"/>
  <c r="Z344" i="1" s="1"/>
  <c r="Z345" i="1" a="1"/>
  <c r="Z345" i="1" s="1"/>
  <c r="Z346" i="1" a="1"/>
  <c r="Z346" i="1" s="1"/>
  <c r="Z347" i="1" a="1"/>
  <c r="Z347" i="1" s="1"/>
  <c r="Z348" i="1" a="1"/>
  <c r="Z348" i="1" s="1"/>
  <c r="Z349" i="1" a="1"/>
  <c r="Z349" i="1" s="1"/>
  <c r="Z350" i="1" a="1"/>
  <c r="Z350" i="1" s="1"/>
  <c r="Z351" i="1" a="1"/>
  <c r="Z351" i="1" s="1"/>
  <c r="Z352" i="1" a="1"/>
  <c r="Z352" i="1" s="1"/>
  <c r="Z353" i="1" a="1"/>
  <c r="Z353" i="1" s="1"/>
  <c r="Z354" i="1" a="1"/>
  <c r="Z354" i="1" s="1"/>
  <c r="Z355" i="1" a="1"/>
  <c r="Z355" i="1" s="1"/>
  <c r="Z356" i="1" a="1"/>
  <c r="Z356" i="1" s="1"/>
  <c r="Z357" i="1" a="1"/>
  <c r="Z357" i="1" s="1"/>
  <c r="Z358" i="1" a="1"/>
  <c r="Z358" i="1" s="1"/>
  <c r="Z359" i="1" a="1"/>
  <c r="Z359" i="1" s="1"/>
  <c r="Z360" i="1" a="1"/>
  <c r="Z360" i="1" s="1"/>
  <c r="Z361" i="1" a="1"/>
  <c r="Z361" i="1" s="1"/>
  <c r="Z362" i="1" a="1"/>
  <c r="Z362" i="1" s="1"/>
  <c r="Z363" i="1" a="1"/>
  <c r="Z363" i="1" s="1"/>
  <c r="Z364" i="1" a="1"/>
  <c r="Z364" i="1" s="1"/>
  <c r="Z365" i="1" a="1"/>
  <c r="Z365" i="1" s="1"/>
  <c r="Z366" i="1" a="1"/>
  <c r="Z366" i="1" s="1"/>
  <c r="Z367" i="1" a="1"/>
  <c r="Z367" i="1" s="1"/>
  <c r="Z368" i="1" a="1"/>
  <c r="Z368" i="1" s="1"/>
  <c r="Z369" i="1" a="1"/>
  <c r="Z369" i="1" s="1"/>
  <c r="Z370" i="1" a="1"/>
  <c r="Z370" i="1" s="1"/>
  <c r="Z371" i="1" a="1"/>
  <c r="Z371" i="1" s="1"/>
  <c r="Z372" i="1" a="1"/>
  <c r="Z372" i="1" s="1"/>
  <c r="Z373" i="1" a="1"/>
  <c r="Z373" i="1" s="1"/>
  <c r="Z374" i="1" a="1"/>
  <c r="Z374" i="1" s="1"/>
  <c r="Z375" i="1" a="1"/>
  <c r="Z375" i="1" s="1"/>
  <c r="Z376" i="1" a="1"/>
  <c r="Z376" i="1" s="1"/>
  <c r="Z377" i="1" a="1"/>
  <c r="Z377" i="1" s="1"/>
  <c r="Z378" i="1" a="1"/>
  <c r="Z378" i="1" s="1"/>
  <c r="Z379" i="1" a="1"/>
  <c r="Z379" i="1" s="1"/>
  <c r="Z380" i="1" a="1"/>
  <c r="Z380" i="1" s="1"/>
  <c r="Z381" i="1" a="1"/>
  <c r="Z381" i="1" s="1"/>
  <c r="Z382" i="1" a="1"/>
  <c r="Z382" i="1" s="1"/>
  <c r="Z383" i="1" a="1"/>
  <c r="Z383" i="1" s="1"/>
  <c r="Z384" i="1" a="1"/>
  <c r="Z384" i="1" s="1"/>
  <c r="Z385" i="1" a="1"/>
  <c r="Z385" i="1" s="1"/>
  <c r="Z386" i="1" a="1"/>
  <c r="Z386" i="1" s="1"/>
  <c r="Z387" i="1" a="1"/>
  <c r="Z387" i="1" s="1"/>
  <c r="Z388" i="1" a="1"/>
  <c r="Z388" i="1" s="1"/>
  <c r="Z389" i="1" a="1"/>
  <c r="Z389" i="1" s="1"/>
  <c r="Z390" i="1" a="1"/>
  <c r="Z390" i="1" s="1"/>
  <c r="Z391" i="1" a="1"/>
  <c r="Z391" i="1" s="1"/>
  <c r="Z392" i="1" a="1"/>
  <c r="Z392" i="1" s="1"/>
  <c r="Z393" i="1" a="1"/>
  <c r="Z393" i="1" s="1"/>
  <c r="Z394" i="1" a="1"/>
  <c r="Z394" i="1" s="1"/>
  <c r="Z395" i="1" a="1"/>
  <c r="Z395" i="1" s="1"/>
  <c r="Z396" i="1" a="1"/>
  <c r="Z396" i="1" s="1"/>
  <c r="Z397" i="1" a="1"/>
  <c r="Z397" i="1" s="1"/>
  <c r="Z398" i="1" a="1"/>
  <c r="Z398" i="1" s="1"/>
  <c r="Z399" i="1" a="1"/>
  <c r="Z399" i="1" s="1"/>
  <c r="Z400" i="1" a="1"/>
  <c r="Z400" i="1" s="1"/>
  <c r="Z401" i="1" a="1"/>
  <c r="Z401" i="1" s="1"/>
  <c r="Z402" i="1" a="1"/>
  <c r="Z402" i="1" s="1"/>
  <c r="Z403" i="1" a="1"/>
  <c r="Z403" i="1" s="1"/>
  <c r="Z404" i="1" a="1"/>
  <c r="Z404" i="1" s="1"/>
  <c r="Z405" i="1" a="1"/>
  <c r="Z405" i="1" s="1"/>
  <c r="Z406" i="1" a="1"/>
  <c r="Z406" i="1" s="1"/>
  <c r="Z407" i="1" a="1"/>
  <c r="Z407" i="1" s="1"/>
  <c r="Z408" i="1" a="1"/>
  <c r="Z408" i="1" s="1"/>
  <c r="Z409" i="1" a="1"/>
  <c r="Z409" i="1" s="1"/>
  <c r="Z410" i="1" a="1"/>
  <c r="Z410" i="1" s="1"/>
  <c r="Z411" i="1" a="1"/>
  <c r="Z411" i="1" s="1"/>
  <c r="Z412" i="1" a="1"/>
  <c r="Z412" i="1" s="1"/>
  <c r="Z413" i="1" a="1"/>
  <c r="Z413" i="1" s="1"/>
  <c r="Z414" i="1" a="1"/>
  <c r="Z414" i="1" s="1"/>
  <c r="Z415" i="1" a="1"/>
  <c r="Z415" i="1" s="1"/>
  <c r="Z416" i="1" a="1"/>
  <c r="Z416" i="1" s="1"/>
  <c r="Z417" i="1" a="1"/>
  <c r="Z417" i="1" s="1"/>
  <c r="Z418" i="1" a="1"/>
  <c r="Z418" i="1" s="1"/>
  <c r="Z419" i="1" a="1"/>
  <c r="Z419" i="1" s="1"/>
  <c r="Z420" i="1" a="1"/>
  <c r="Z420" i="1" s="1"/>
  <c r="Z421" i="1" a="1"/>
  <c r="Z421" i="1" s="1"/>
  <c r="Z422" i="1" a="1"/>
  <c r="Z422" i="1" s="1"/>
  <c r="Z423" i="1" a="1"/>
  <c r="Z423" i="1" s="1"/>
  <c r="Z424" i="1" a="1"/>
  <c r="Z424" i="1" s="1"/>
  <c r="Z425" i="1" a="1"/>
  <c r="Z425" i="1" s="1"/>
  <c r="Z426" i="1" a="1"/>
  <c r="Z426" i="1" s="1"/>
  <c r="Z427" i="1" a="1"/>
  <c r="Z427" i="1" s="1"/>
  <c r="Z428" i="1" a="1"/>
  <c r="Z428" i="1" s="1"/>
  <c r="Z429" i="1" a="1"/>
  <c r="Z429" i="1" s="1"/>
  <c r="Z430" i="1" a="1"/>
  <c r="Z430" i="1" s="1"/>
  <c r="Z431" i="1" a="1"/>
  <c r="Z431" i="1" s="1"/>
  <c r="Z432" i="1" a="1"/>
  <c r="Z432" i="1" s="1"/>
  <c r="Z433" i="1" a="1"/>
  <c r="Z433" i="1" s="1"/>
  <c r="Z434" i="1" a="1"/>
  <c r="Z434" i="1" s="1"/>
  <c r="Z435" i="1" a="1"/>
  <c r="Z435" i="1" s="1"/>
  <c r="Z436" i="1" a="1"/>
  <c r="Z436" i="1" s="1"/>
  <c r="Z437" i="1" a="1"/>
  <c r="Z437" i="1" s="1"/>
  <c r="Z438" i="1" a="1"/>
  <c r="Z438" i="1" s="1"/>
  <c r="Z439" i="1" a="1"/>
  <c r="Z439" i="1" s="1"/>
  <c r="Z440" i="1" a="1"/>
  <c r="Z440" i="1" s="1"/>
  <c r="Z441" i="1" a="1"/>
  <c r="Z441" i="1" s="1"/>
  <c r="Z442" i="1" a="1"/>
  <c r="Z442" i="1" s="1"/>
  <c r="Z443" i="1" a="1"/>
  <c r="Z443" i="1" s="1"/>
  <c r="Z444" i="1" a="1"/>
  <c r="Z444" i="1" s="1"/>
  <c r="Z445" i="1" a="1"/>
  <c r="Z445" i="1" s="1"/>
  <c r="Z446" i="1" a="1"/>
  <c r="Z446" i="1" s="1"/>
  <c r="Z447" i="1" a="1"/>
  <c r="Z447" i="1" s="1"/>
  <c r="Z448" i="1" a="1"/>
  <c r="Z448" i="1" s="1"/>
  <c r="Z449" i="1" a="1"/>
  <c r="Z449" i="1" s="1"/>
  <c r="Z450" i="1" a="1"/>
  <c r="Z450" i="1" s="1"/>
  <c r="Z451" i="1" a="1"/>
  <c r="Z451" i="1" s="1"/>
  <c r="Z452" i="1" a="1"/>
  <c r="Z452" i="1" s="1"/>
  <c r="Z453" i="1" a="1"/>
  <c r="Z453" i="1" s="1"/>
  <c r="Z454" i="1" a="1"/>
  <c r="Z454" i="1" s="1"/>
  <c r="Z455" i="1" a="1"/>
  <c r="Z455" i="1" s="1"/>
  <c r="Z456" i="1" a="1"/>
  <c r="Z456" i="1" s="1"/>
  <c r="Z457" i="1" a="1"/>
  <c r="Z457" i="1" s="1"/>
  <c r="Z458" i="1" a="1"/>
  <c r="Z458" i="1" s="1"/>
  <c r="Z459" i="1" a="1"/>
  <c r="Z459" i="1" s="1"/>
  <c r="Z460" i="1" a="1"/>
  <c r="Z460" i="1" s="1"/>
  <c r="Z461" i="1" a="1"/>
  <c r="Z461" i="1" s="1"/>
  <c r="Z462" i="1" a="1"/>
  <c r="Z462" i="1" s="1"/>
  <c r="Z463" i="1" a="1"/>
  <c r="Z463" i="1" s="1"/>
  <c r="Z464" i="1" a="1"/>
  <c r="Z464" i="1" s="1"/>
  <c r="Z465" i="1" a="1"/>
  <c r="Z465" i="1" s="1"/>
  <c r="Z466" i="1" a="1"/>
  <c r="Z466" i="1" s="1"/>
  <c r="Z467" i="1" a="1"/>
  <c r="Z467" i="1" s="1"/>
  <c r="Z468" i="1" a="1"/>
  <c r="Z468" i="1" s="1"/>
  <c r="Z469" i="1" a="1"/>
  <c r="Z469" i="1" s="1"/>
  <c r="Z470" i="1" a="1"/>
  <c r="Z470" i="1" s="1"/>
  <c r="Z471" i="1" a="1"/>
  <c r="Z471" i="1" s="1"/>
  <c r="Z472" i="1" a="1"/>
  <c r="Z472" i="1" s="1"/>
  <c r="Z473" i="1" a="1"/>
  <c r="Z473" i="1" s="1"/>
  <c r="Z474" i="1" a="1"/>
  <c r="Z474" i="1" s="1"/>
  <c r="Z475" i="1" a="1"/>
  <c r="Z475" i="1" s="1"/>
  <c r="Z476" i="1" a="1"/>
  <c r="Z476" i="1" s="1"/>
  <c r="Z477" i="1" a="1"/>
  <c r="Z477" i="1" s="1"/>
  <c r="Z478" i="1" a="1"/>
  <c r="Z478" i="1" s="1"/>
  <c r="Z479" i="1" a="1"/>
  <c r="Z479" i="1" s="1"/>
  <c r="Z480" i="1" a="1"/>
  <c r="Z480" i="1" s="1"/>
  <c r="Z481" i="1" a="1"/>
  <c r="Z481" i="1" s="1"/>
  <c r="Z482" i="1" a="1"/>
  <c r="Z482" i="1" s="1"/>
  <c r="Z483" i="1" a="1"/>
  <c r="Z483" i="1" s="1"/>
  <c r="Z484" i="1" a="1"/>
  <c r="Z484" i="1" s="1"/>
  <c r="Z485" i="1" a="1"/>
  <c r="Z485" i="1" s="1"/>
  <c r="Z486" i="1" a="1"/>
  <c r="Z486" i="1" s="1"/>
  <c r="Z487" i="1" a="1"/>
  <c r="Z487" i="1" s="1"/>
  <c r="Z488" i="1" a="1"/>
  <c r="Z488" i="1" s="1"/>
  <c r="Z489" i="1" a="1"/>
  <c r="Z489" i="1" s="1"/>
  <c r="Z490" i="1" a="1"/>
  <c r="Z490" i="1" s="1"/>
  <c r="Z491" i="1" a="1"/>
  <c r="Z491" i="1" s="1"/>
  <c r="Z492" i="1" a="1"/>
  <c r="Z492" i="1" s="1"/>
  <c r="Z493" i="1" a="1"/>
  <c r="Z493" i="1" s="1"/>
  <c r="Z494" i="1" a="1"/>
  <c r="Z494" i="1" s="1"/>
  <c r="Z495" i="1" a="1"/>
  <c r="Z495" i="1" s="1"/>
  <c r="Z496" i="1" a="1"/>
  <c r="Z496" i="1" s="1"/>
  <c r="Z497" i="1" a="1"/>
  <c r="Z497" i="1" s="1"/>
  <c r="Z498" i="1" a="1"/>
  <c r="Z498" i="1" s="1"/>
  <c r="Z499" i="1" a="1"/>
  <c r="Z499" i="1" s="1"/>
  <c r="Z500" i="1" a="1"/>
  <c r="Z500" i="1" s="1"/>
  <c r="Z501" i="1" a="1"/>
  <c r="Z501" i="1" s="1"/>
  <c r="Z502" i="1" a="1"/>
  <c r="Z502" i="1" s="1"/>
  <c r="Z503" i="1" a="1"/>
  <c r="Z503" i="1" s="1"/>
  <c r="Z504" i="1" a="1"/>
  <c r="Z504" i="1" s="1"/>
  <c r="Z505" i="1" a="1"/>
  <c r="Z505" i="1" s="1"/>
  <c r="Z506" i="1" a="1"/>
  <c r="Z506" i="1" s="1"/>
  <c r="Z507" i="1" a="1"/>
  <c r="Z507" i="1" s="1"/>
  <c r="Z508" i="1" a="1"/>
  <c r="Z508" i="1" s="1"/>
  <c r="Z509" i="1" a="1"/>
  <c r="Z509" i="1" s="1"/>
  <c r="Z510" i="1" a="1"/>
  <c r="Z510" i="1" s="1"/>
  <c r="Z511" i="1" a="1"/>
  <c r="Z511" i="1" s="1"/>
  <c r="Z512" i="1" a="1"/>
  <c r="Z512" i="1" s="1"/>
  <c r="Z513" i="1" a="1"/>
  <c r="Z513" i="1" s="1"/>
  <c r="Z514" i="1" a="1"/>
  <c r="Z514" i="1" s="1"/>
  <c r="Z515" i="1" a="1"/>
  <c r="Z515" i="1" s="1"/>
  <c r="Z516" i="1" a="1"/>
  <c r="Z516" i="1" s="1"/>
  <c r="Z517" i="1" a="1"/>
  <c r="Z517" i="1" s="1"/>
  <c r="Z518" i="1" a="1"/>
  <c r="Z518" i="1" s="1"/>
  <c r="Z519" i="1" a="1"/>
  <c r="Z519" i="1" s="1"/>
  <c r="Z520" i="1" a="1"/>
  <c r="Z520" i="1" s="1"/>
  <c r="Z521" i="1" a="1"/>
  <c r="Z521" i="1" s="1"/>
  <c r="Z522" i="1" a="1"/>
  <c r="Z522" i="1" s="1"/>
  <c r="Z523" i="1" a="1"/>
  <c r="Z523" i="1" s="1"/>
  <c r="Z524" i="1" a="1"/>
  <c r="Z524" i="1" s="1"/>
  <c r="Z525" i="1" a="1"/>
  <c r="Z525" i="1" s="1"/>
  <c r="Z526" i="1" a="1"/>
  <c r="Z526" i="1" s="1"/>
  <c r="Z527" i="1" a="1"/>
  <c r="Z527" i="1" s="1"/>
  <c r="Z528" i="1" a="1"/>
  <c r="Z528" i="1" s="1"/>
  <c r="Z529" i="1" a="1"/>
  <c r="Z529" i="1" s="1"/>
  <c r="Z530" i="1" a="1"/>
  <c r="Z530" i="1" s="1"/>
  <c r="Z531" i="1" a="1"/>
  <c r="Z531" i="1" s="1"/>
  <c r="Z532" i="1" a="1"/>
  <c r="Z532" i="1" s="1"/>
  <c r="Z533" i="1" a="1"/>
  <c r="Z533" i="1" s="1"/>
  <c r="Z534" i="1" a="1"/>
  <c r="Z534" i="1" s="1"/>
  <c r="Z538" i="1" a="1"/>
  <c r="Z538" i="1" s="1"/>
  <c r="Z539" i="1" a="1"/>
  <c r="Z539" i="1" s="1"/>
  <c r="Z540" i="1" a="1"/>
  <c r="Z540" i="1" s="1"/>
  <c r="Z541" i="1" a="1"/>
  <c r="Z541" i="1" s="1"/>
  <c r="Z542" i="1" a="1"/>
  <c r="Z542" i="1" s="1"/>
  <c r="Z543" i="1" a="1"/>
  <c r="Z543" i="1" s="1"/>
  <c r="Z544" i="1" a="1"/>
  <c r="Z544" i="1" s="1"/>
  <c r="Z545" i="1" a="1"/>
  <c r="Z545" i="1" s="1"/>
  <c r="Z546" i="1" a="1"/>
  <c r="Z546" i="1" s="1"/>
  <c r="Z547" i="1" a="1"/>
  <c r="Z547" i="1" s="1"/>
  <c r="Z548" i="1" a="1"/>
  <c r="Z548" i="1" s="1"/>
  <c r="Z549" i="1" a="1"/>
  <c r="Z549" i="1" s="1"/>
  <c r="Z604" i="1" a="1"/>
  <c r="Z604" i="1" s="1"/>
  <c r="Z605" i="1" a="1"/>
  <c r="Z605" i="1" s="1"/>
  <c r="Z606" i="1" a="1"/>
  <c r="Z606" i="1" s="1"/>
  <c r="Z607" i="1" a="1"/>
  <c r="Z607" i="1" s="1"/>
  <c r="Z608" i="1" a="1"/>
  <c r="Z608" i="1" s="1"/>
  <c r="Z614" i="1" a="1"/>
  <c r="Z614" i="1" s="1"/>
  <c r="Z615" i="1" a="1"/>
  <c r="Z615" i="1" s="1"/>
  <c r="Z616" i="1" a="1"/>
  <c r="Z616" i="1" s="1"/>
  <c r="Z617" i="1" a="1"/>
  <c r="Z617" i="1" s="1"/>
  <c r="Z618" i="1" a="1"/>
  <c r="Z618" i="1" s="1"/>
  <c r="Z619" i="1" a="1"/>
  <c r="Z619" i="1" s="1"/>
  <c r="Z620" i="1" a="1"/>
  <c r="Z620" i="1" s="1"/>
  <c r="Z621" i="1" a="1"/>
  <c r="Z621" i="1" s="1"/>
  <c r="Z622" i="1" a="1"/>
  <c r="Z622" i="1" s="1"/>
  <c r="Z623" i="1" a="1"/>
  <c r="Z623" i="1" s="1"/>
  <c r="Z624" i="1" a="1"/>
  <c r="Z624" i="1" s="1"/>
  <c r="Z625" i="1" a="1"/>
  <c r="Z625" i="1" s="1"/>
  <c r="Z626" i="1" a="1"/>
  <c r="Z626" i="1" s="1"/>
  <c r="Z627" i="1" a="1"/>
  <c r="Z627" i="1" s="1"/>
  <c r="Z628" i="1" a="1"/>
  <c r="Z628" i="1" s="1"/>
  <c r="Z629" i="1" a="1"/>
  <c r="Z629" i="1" s="1"/>
  <c r="Z630" i="1" a="1"/>
  <c r="Z630" i="1" s="1"/>
  <c r="Z631" i="1" a="1"/>
  <c r="Z631" i="1" s="1"/>
  <c r="Z632" i="1" a="1"/>
  <c r="Z632" i="1" s="1"/>
  <c r="Z647" i="1" a="1"/>
  <c r="Z647" i="1" s="1"/>
  <c r="Z648" i="1" a="1"/>
  <c r="Z648" i="1" s="1"/>
  <c r="Z649" i="1" a="1"/>
  <c r="Z649" i="1" s="1"/>
  <c r="Z650" i="1" a="1"/>
  <c r="Z650" i="1" s="1"/>
  <c r="Z651" i="1" a="1"/>
  <c r="Z651" i="1" s="1"/>
  <c r="Z652" i="1" a="1"/>
  <c r="Z652" i="1" s="1"/>
  <c r="Z653" i="1" a="1"/>
  <c r="Z653" i="1" s="1"/>
  <c r="Z654" i="1" a="1"/>
  <c r="Z654" i="1" s="1"/>
  <c r="Z655" i="1" a="1"/>
  <c r="Z655" i="1" s="1"/>
  <c r="Z656" i="1" a="1"/>
  <c r="Z656" i="1" s="1"/>
  <c r="Z657" i="1" a="1"/>
  <c r="Z657" i="1" s="1"/>
  <c r="Z658" i="1" a="1"/>
  <c r="Z658" i="1" s="1"/>
  <c r="Z659" i="1" a="1"/>
  <c r="Z659" i="1" s="1"/>
  <c r="Z660" i="1" a="1"/>
  <c r="Z660" i="1" s="1"/>
  <c r="Z661" i="1" a="1"/>
  <c r="Z661" i="1" s="1"/>
  <c r="Z662" i="1" a="1"/>
  <c r="Z662" i="1" s="1"/>
  <c r="Z663" i="1" a="1"/>
  <c r="Z663" i="1" s="1"/>
  <c r="Z664" i="1" a="1"/>
  <c r="Z664" i="1" s="1"/>
  <c r="Z665" i="1" a="1"/>
  <c r="Z665" i="1" s="1"/>
  <c r="Z666" i="1" a="1"/>
  <c r="Z666" i="1" s="1"/>
  <c r="Z667" i="1" a="1"/>
  <c r="Z667" i="1" s="1"/>
  <c r="Z668" i="1" a="1"/>
  <c r="Z668" i="1" s="1"/>
  <c r="Z669" i="1" a="1"/>
  <c r="Z669" i="1" s="1"/>
  <c r="Z670" i="1" a="1"/>
  <c r="Z670" i="1" s="1"/>
  <c r="Z671" i="1" a="1"/>
  <c r="Z671" i="1" s="1"/>
  <c r="Z672" i="1" a="1"/>
  <c r="Z672" i="1" s="1"/>
  <c r="Z673" i="1" a="1"/>
  <c r="Z673" i="1" s="1"/>
  <c r="Z674" i="1" a="1"/>
  <c r="Z674" i="1" s="1"/>
  <c r="Z675" i="1" a="1"/>
  <c r="Z675" i="1" s="1"/>
  <c r="Z676" i="1" a="1"/>
  <c r="Z676" i="1" s="1"/>
  <c r="Z677" i="1" a="1"/>
  <c r="Z677" i="1" s="1"/>
  <c r="Z678" i="1" a="1"/>
  <c r="Z678" i="1" s="1"/>
  <c r="Z679" i="1" a="1"/>
  <c r="Z679" i="1" s="1"/>
  <c r="Z680" i="1" a="1"/>
  <c r="Z680" i="1" s="1"/>
  <c r="Z681" i="1" a="1"/>
  <c r="Z681" i="1" s="1"/>
  <c r="Z682" i="1" a="1"/>
  <c r="Z682" i="1" s="1"/>
  <c r="Z683" i="1" a="1"/>
  <c r="Z683" i="1" s="1"/>
  <c r="Z684" i="1" a="1"/>
  <c r="Z684" i="1" s="1"/>
  <c r="Z685" i="1" a="1"/>
  <c r="Z685" i="1" s="1"/>
  <c r="Z686" i="1" a="1"/>
  <c r="Z686" i="1" s="1"/>
  <c r="Z687" i="1" a="1"/>
  <c r="Z687" i="1" s="1"/>
  <c r="Z688" i="1" a="1"/>
  <c r="Z688" i="1" s="1"/>
  <c r="Z689" i="1" a="1"/>
  <c r="Z689" i="1" s="1"/>
  <c r="Z690" i="1" a="1"/>
  <c r="Z690" i="1" s="1"/>
  <c r="Z691" i="1" a="1"/>
  <c r="Z691" i="1" s="1"/>
  <c r="Z692" i="1" a="1"/>
  <c r="Z692" i="1" s="1"/>
  <c r="Z693" i="1" a="1"/>
  <c r="Z693" i="1" s="1"/>
  <c r="Z694" i="1" a="1"/>
  <c r="Z694" i="1" s="1"/>
  <c r="Z695" i="1" a="1"/>
  <c r="Z695" i="1" s="1"/>
  <c r="Z696" i="1" a="1"/>
  <c r="Z696" i="1" s="1"/>
  <c r="Z697" i="1" a="1"/>
  <c r="Z697" i="1" s="1"/>
  <c r="Z698" i="1" a="1"/>
  <c r="Z698" i="1" s="1"/>
  <c r="Z699" i="1" a="1"/>
  <c r="Z699" i="1" s="1"/>
  <c r="Z700" i="1" a="1"/>
  <c r="Z700" i="1" s="1"/>
  <c r="Z701" i="1" a="1"/>
  <c r="Z701" i="1" s="1"/>
  <c r="Z702" i="1" a="1"/>
  <c r="Z702" i="1" s="1"/>
  <c r="Z703" i="1" a="1"/>
  <c r="Z703" i="1" s="1"/>
  <c r="Z704" i="1" a="1"/>
  <c r="Z704" i="1" s="1"/>
  <c r="Z705" i="1" a="1"/>
  <c r="Z705" i="1" s="1"/>
  <c r="Z706" i="1" a="1"/>
  <c r="Z706" i="1" s="1"/>
  <c r="Z707" i="1" a="1"/>
  <c r="Z707" i="1" s="1"/>
  <c r="Z708" i="1" a="1"/>
  <c r="Z708" i="1" s="1"/>
  <c r="Z709" i="1" a="1"/>
  <c r="Z709" i="1" s="1"/>
  <c r="Z710" i="1" a="1"/>
  <c r="Z710" i="1" s="1"/>
  <c r="Z711" i="1" a="1"/>
  <c r="Z711" i="1" s="1"/>
  <c r="Z712" i="1" a="1"/>
  <c r="Z712" i="1" s="1"/>
  <c r="Z713" i="1" a="1"/>
  <c r="Z713" i="1" s="1"/>
  <c r="Z714" i="1" a="1"/>
  <c r="Z714" i="1" s="1"/>
  <c r="Z715" i="1" a="1"/>
  <c r="Z715" i="1" s="1"/>
  <c r="Z716" i="1" a="1"/>
  <c r="Z716" i="1" s="1"/>
  <c r="Z717" i="1" a="1"/>
  <c r="Z717" i="1" s="1"/>
  <c r="Z718" i="1" a="1"/>
  <c r="Z718" i="1" s="1"/>
  <c r="Z719" i="1" a="1"/>
  <c r="Z719" i="1" s="1"/>
  <c r="Z720" i="1" a="1"/>
  <c r="Z720" i="1" s="1"/>
  <c r="X3" i="1" a="1"/>
  <c r="X3" i="1" s="1"/>
  <c r="X4" i="1" a="1"/>
  <c r="X4" i="1" s="1"/>
  <c r="X5" i="1" a="1"/>
  <c r="X5" i="1" s="1"/>
  <c r="X6" i="1" a="1"/>
  <c r="X6" i="1" s="1"/>
  <c r="X7" i="1" a="1"/>
  <c r="X7" i="1" s="1"/>
  <c r="X9" i="1" a="1"/>
  <c r="X9" i="1" s="1"/>
  <c r="X10" i="1" a="1"/>
  <c r="X10" i="1" s="1"/>
  <c r="X11" i="1" a="1"/>
  <c r="X11" i="1" s="1"/>
  <c r="X12" i="1" a="1"/>
  <c r="X12" i="1" s="1"/>
  <c r="X13" i="1" a="1"/>
  <c r="X13" i="1" s="1"/>
  <c r="X14" i="1" a="1"/>
  <c r="X14" i="1" s="1"/>
  <c r="X15" i="1" a="1"/>
  <c r="X15" i="1" s="1"/>
  <c r="X16" i="1" a="1"/>
  <c r="X16" i="1" s="1"/>
  <c r="X17" i="1" a="1"/>
  <c r="X17" i="1" s="1"/>
  <c r="X18" i="1" a="1"/>
  <c r="X18" i="1" s="1"/>
  <c r="X19" i="1" a="1"/>
  <c r="X19" i="1" s="1"/>
  <c r="X20" i="1" a="1"/>
  <c r="X20" i="1" s="1"/>
  <c r="X21" i="1" a="1"/>
  <c r="X21" i="1" s="1"/>
  <c r="X22" i="1" a="1"/>
  <c r="X22" i="1" s="1"/>
  <c r="X23" i="1" a="1"/>
  <c r="X23" i="1" s="1"/>
  <c r="X24" i="1" a="1"/>
  <c r="X24" i="1" s="1"/>
  <c r="X25" i="1" a="1"/>
  <c r="X25" i="1" s="1"/>
  <c r="X26" i="1" a="1"/>
  <c r="X26" i="1" s="1"/>
  <c r="X27" i="1" a="1"/>
  <c r="X27" i="1" s="1"/>
  <c r="X28" i="1" a="1"/>
  <c r="X28" i="1" s="1"/>
  <c r="X29" i="1" a="1"/>
  <c r="X29" i="1" s="1"/>
  <c r="X30" i="1" a="1"/>
  <c r="X30" i="1" s="1"/>
  <c r="X31" i="1" a="1"/>
  <c r="X31" i="1" s="1"/>
  <c r="X32" i="1" a="1"/>
  <c r="X32" i="1" s="1"/>
  <c r="X33" i="1" a="1"/>
  <c r="X33" i="1" s="1"/>
  <c r="X34" i="1" a="1"/>
  <c r="X34" i="1" s="1"/>
  <c r="X35" i="1" a="1"/>
  <c r="X35" i="1" s="1"/>
  <c r="X36" i="1" a="1"/>
  <c r="X36" i="1" s="1"/>
  <c r="X37" i="1" a="1"/>
  <c r="X37" i="1" s="1"/>
  <c r="X38" i="1" a="1"/>
  <c r="X38" i="1" s="1"/>
  <c r="X39" i="1" a="1"/>
  <c r="X39" i="1" s="1"/>
  <c r="X40" i="1" a="1"/>
  <c r="X40" i="1" s="1"/>
  <c r="X41" i="1" a="1"/>
  <c r="X41" i="1" s="1"/>
  <c r="X42" i="1" a="1"/>
  <c r="X42" i="1" s="1"/>
  <c r="X43" i="1" a="1"/>
  <c r="X43" i="1" s="1"/>
  <c r="X44" i="1" a="1"/>
  <c r="X44" i="1" s="1"/>
  <c r="X45" i="1" a="1"/>
  <c r="X45" i="1" s="1"/>
  <c r="X46" i="1" a="1"/>
  <c r="X46" i="1" s="1"/>
  <c r="X47" i="1" a="1"/>
  <c r="X47" i="1" s="1"/>
  <c r="X48" i="1" a="1"/>
  <c r="X48" i="1" s="1"/>
  <c r="X49" i="1" a="1"/>
  <c r="X49" i="1" s="1"/>
  <c r="X50" i="1" a="1"/>
  <c r="X50" i="1" s="1"/>
  <c r="X51" i="1" a="1"/>
  <c r="X51" i="1" s="1"/>
  <c r="X52" i="1" a="1"/>
  <c r="X52" i="1" s="1"/>
  <c r="X53" i="1" a="1"/>
  <c r="X53" i="1" s="1"/>
  <c r="X54" i="1" a="1"/>
  <c r="X54" i="1" s="1"/>
  <c r="X55" i="1" a="1"/>
  <c r="X55" i="1" s="1"/>
  <c r="X56" i="1" a="1"/>
  <c r="X56" i="1" s="1"/>
  <c r="X57" i="1" a="1"/>
  <c r="X57" i="1" s="1"/>
  <c r="X58" i="1" a="1"/>
  <c r="X58" i="1" s="1"/>
  <c r="X59" i="1" a="1"/>
  <c r="X59" i="1" s="1"/>
  <c r="X60" i="1" a="1"/>
  <c r="X60" i="1" s="1"/>
  <c r="X61" i="1" a="1"/>
  <c r="X61" i="1" s="1"/>
  <c r="X62" i="1" a="1"/>
  <c r="X62" i="1" s="1"/>
  <c r="X63" i="1" a="1"/>
  <c r="X63" i="1" s="1"/>
  <c r="X64" i="1" a="1"/>
  <c r="X64" i="1" s="1"/>
  <c r="X73" i="1" a="1"/>
  <c r="X73" i="1" s="1"/>
  <c r="X74" i="1" a="1"/>
  <c r="X74" i="1" s="1"/>
  <c r="X75" i="1" a="1"/>
  <c r="X75" i="1" s="1"/>
  <c r="X76" i="1" a="1"/>
  <c r="X76" i="1" s="1"/>
  <c r="X77" i="1" a="1"/>
  <c r="X77" i="1" s="1"/>
  <c r="X78" i="1" a="1"/>
  <c r="X78" i="1" s="1"/>
  <c r="X79" i="1" a="1"/>
  <c r="X79" i="1" s="1"/>
  <c r="X80" i="1" a="1"/>
  <c r="X80" i="1" s="1"/>
  <c r="X81" i="1" a="1"/>
  <c r="X81" i="1" s="1"/>
  <c r="X82" i="1" a="1"/>
  <c r="X82" i="1" s="1"/>
  <c r="X83" i="1" a="1"/>
  <c r="X83" i="1" s="1"/>
  <c r="X84" i="1" a="1"/>
  <c r="X84" i="1" s="1"/>
  <c r="X85" i="1" a="1"/>
  <c r="X85" i="1" s="1"/>
  <c r="X86" i="1" a="1"/>
  <c r="X86" i="1" s="1"/>
  <c r="X87" i="1" a="1"/>
  <c r="X87" i="1" s="1"/>
  <c r="X88" i="1" a="1"/>
  <c r="X88" i="1" s="1"/>
  <c r="X89" i="1" a="1"/>
  <c r="X89" i="1" s="1"/>
  <c r="X90" i="1" a="1"/>
  <c r="X90" i="1" s="1"/>
  <c r="X91" i="1" a="1"/>
  <c r="X91" i="1" s="1"/>
  <c r="X92" i="1" a="1"/>
  <c r="X92" i="1" s="1"/>
  <c r="X93" i="1" a="1"/>
  <c r="X93" i="1" s="1"/>
  <c r="X94" i="1" a="1"/>
  <c r="X94" i="1" s="1"/>
  <c r="X95" i="1" a="1"/>
  <c r="X95" i="1" s="1"/>
  <c r="X96" i="1" a="1"/>
  <c r="X96" i="1" s="1"/>
  <c r="X97" i="1" a="1"/>
  <c r="X97" i="1" s="1"/>
  <c r="X98" i="1" a="1"/>
  <c r="X98" i="1" s="1"/>
  <c r="X99" i="1" a="1"/>
  <c r="X99" i="1" s="1"/>
  <c r="X100" i="1" a="1"/>
  <c r="X100" i="1" s="1"/>
  <c r="X101" i="1" a="1"/>
  <c r="X101" i="1" s="1"/>
  <c r="X102" i="1" a="1"/>
  <c r="X102" i="1" s="1"/>
  <c r="X103" i="1" a="1"/>
  <c r="X103" i="1" s="1"/>
  <c r="X104" i="1" a="1"/>
  <c r="X104" i="1" s="1"/>
  <c r="X105" i="1" a="1"/>
  <c r="X105" i="1" s="1"/>
  <c r="X106" i="1" a="1"/>
  <c r="X106" i="1" s="1"/>
  <c r="X107" i="1" a="1"/>
  <c r="X107" i="1" s="1"/>
  <c r="X108" i="1" a="1"/>
  <c r="X108" i="1" s="1"/>
  <c r="X109" i="1" a="1"/>
  <c r="X109" i="1" s="1"/>
  <c r="X135" i="1" a="1"/>
  <c r="X135" i="1" s="1"/>
  <c r="X136" i="1" a="1"/>
  <c r="X136" i="1" s="1"/>
  <c r="X137" i="1" a="1"/>
  <c r="X137" i="1" s="1"/>
  <c r="X138" i="1" a="1"/>
  <c r="X138" i="1" s="1"/>
  <c r="X139" i="1" a="1"/>
  <c r="X139" i="1" s="1"/>
  <c r="X140" i="1" a="1"/>
  <c r="X140" i="1" s="1"/>
  <c r="X141" i="1" a="1"/>
  <c r="X141" i="1" s="1"/>
  <c r="X142" i="1" a="1"/>
  <c r="X142" i="1" s="1"/>
  <c r="X143" i="1" a="1"/>
  <c r="X143" i="1" s="1"/>
  <c r="X144" i="1" a="1"/>
  <c r="X144" i="1" s="1"/>
  <c r="X145" i="1" a="1"/>
  <c r="X145" i="1" s="1"/>
  <c r="X146" i="1" a="1"/>
  <c r="X146" i="1" s="1"/>
  <c r="X147" i="1" a="1"/>
  <c r="X147" i="1" s="1"/>
  <c r="X148" i="1" a="1"/>
  <c r="X148" i="1" s="1"/>
  <c r="X149" i="1" a="1"/>
  <c r="X149" i="1" s="1"/>
  <c r="X150" i="1" a="1"/>
  <c r="X150" i="1" s="1"/>
  <c r="X151" i="1" a="1"/>
  <c r="X151" i="1" s="1"/>
  <c r="X152" i="1" a="1"/>
  <c r="X152" i="1" s="1"/>
  <c r="X153" i="1" a="1"/>
  <c r="X153" i="1" s="1"/>
  <c r="X154" i="1" a="1"/>
  <c r="X154" i="1" s="1"/>
  <c r="X155" i="1" a="1"/>
  <c r="X155" i="1" s="1"/>
  <c r="X156" i="1" a="1"/>
  <c r="X156" i="1" s="1"/>
  <c r="X157" i="1" a="1"/>
  <c r="X157" i="1" s="1"/>
  <c r="X158" i="1" a="1"/>
  <c r="X158" i="1" s="1"/>
  <c r="X159" i="1" a="1"/>
  <c r="X159" i="1" s="1"/>
  <c r="X160" i="1" a="1"/>
  <c r="X160" i="1" s="1"/>
  <c r="X161" i="1" a="1"/>
  <c r="X161" i="1" s="1"/>
  <c r="X162" i="1" a="1"/>
  <c r="X162" i="1" s="1"/>
  <c r="X163" i="1" a="1"/>
  <c r="X163" i="1" s="1"/>
  <c r="X164" i="1" a="1"/>
  <c r="X164" i="1" s="1"/>
  <c r="X165" i="1" a="1"/>
  <c r="X165" i="1" s="1"/>
  <c r="X166" i="1" a="1"/>
  <c r="X166" i="1" s="1"/>
  <c r="X167" i="1" a="1"/>
  <c r="X167" i="1" s="1"/>
  <c r="X168" i="1" a="1"/>
  <c r="X168" i="1" s="1"/>
  <c r="X169" i="1" a="1"/>
  <c r="X169" i="1" s="1"/>
  <c r="X170" i="1" a="1"/>
  <c r="X170" i="1" s="1"/>
  <c r="X171" i="1" a="1"/>
  <c r="X171" i="1" s="1"/>
  <c r="X172" i="1" a="1"/>
  <c r="X172" i="1" s="1"/>
  <c r="X173" i="1" a="1"/>
  <c r="X173" i="1" s="1"/>
  <c r="X174" i="1" a="1"/>
  <c r="X174" i="1" s="1"/>
  <c r="X175" i="1" a="1"/>
  <c r="X175" i="1" s="1"/>
  <c r="X176" i="1" a="1"/>
  <c r="X176" i="1" s="1"/>
  <c r="X177" i="1" a="1"/>
  <c r="X177" i="1" s="1"/>
  <c r="X178" i="1" a="1"/>
  <c r="X178" i="1" s="1"/>
  <c r="X179" i="1" a="1"/>
  <c r="X179" i="1" s="1"/>
  <c r="X180" i="1" a="1"/>
  <c r="X180" i="1" s="1"/>
  <c r="X181" i="1" a="1"/>
  <c r="X181" i="1" s="1"/>
  <c r="X182" i="1" a="1"/>
  <c r="X182" i="1" s="1"/>
  <c r="X183" i="1" a="1"/>
  <c r="X183" i="1" s="1"/>
  <c r="X184" i="1" a="1"/>
  <c r="X184" i="1" s="1"/>
  <c r="X206" i="1" a="1"/>
  <c r="X206" i="1" s="1"/>
  <c r="X207" i="1" a="1"/>
  <c r="X207" i="1" s="1"/>
  <c r="X208" i="1" a="1"/>
  <c r="X208" i="1" s="1"/>
  <c r="X209" i="1" a="1"/>
  <c r="X209" i="1" s="1"/>
  <c r="X210" i="1" a="1"/>
  <c r="X210" i="1" s="1"/>
  <c r="X211" i="1" a="1"/>
  <c r="X211" i="1" s="1"/>
  <c r="X212" i="1" a="1"/>
  <c r="X212" i="1" s="1"/>
  <c r="X213" i="1" a="1"/>
  <c r="X213" i="1" s="1"/>
  <c r="X214" i="1" a="1"/>
  <c r="X214" i="1" s="1"/>
  <c r="X215" i="1" a="1"/>
  <c r="X215" i="1" s="1"/>
  <c r="X216" i="1" a="1"/>
  <c r="X216" i="1" s="1"/>
  <c r="X217" i="1" a="1"/>
  <c r="X217" i="1" s="1"/>
  <c r="X218" i="1" a="1"/>
  <c r="X218" i="1" s="1"/>
  <c r="X219" i="1" a="1"/>
  <c r="X219" i="1" s="1"/>
  <c r="X220" i="1" a="1"/>
  <c r="X220" i="1" s="1"/>
  <c r="X221" i="1" a="1"/>
  <c r="X221" i="1" s="1"/>
  <c r="X222" i="1" a="1"/>
  <c r="X222" i="1" s="1"/>
  <c r="X223" i="1" a="1"/>
  <c r="X223" i="1" s="1"/>
  <c r="X224" i="1" a="1"/>
  <c r="X224" i="1" s="1"/>
  <c r="X225" i="1" a="1"/>
  <c r="X225" i="1" s="1"/>
  <c r="X226" i="1" a="1"/>
  <c r="X226" i="1" s="1"/>
  <c r="X227" i="1" a="1"/>
  <c r="X227" i="1" s="1"/>
  <c r="X228" i="1" a="1"/>
  <c r="X228" i="1" s="1"/>
  <c r="X229" i="1" a="1"/>
  <c r="X229" i="1" s="1"/>
  <c r="X230" i="1" a="1"/>
  <c r="X230" i="1" s="1"/>
  <c r="X231" i="1" a="1"/>
  <c r="X231" i="1" s="1"/>
  <c r="X232" i="1" a="1"/>
  <c r="X232" i="1" s="1"/>
  <c r="X233" i="1" a="1"/>
  <c r="X233" i="1" s="1"/>
  <c r="X234" i="1" a="1"/>
  <c r="X234" i="1" s="1"/>
  <c r="X235" i="1" a="1"/>
  <c r="X235" i="1" s="1"/>
  <c r="X236" i="1" a="1"/>
  <c r="X236" i="1" s="1"/>
  <c r="X237" i="1" a="1"/>
  <c r="X237" i="1" s="1"/>
  <c r="X238" i="1" a="1"/>
  <c r="X238" i="1" s="1"/>
  <c r="X239" i="1" a="1"/>
  <c r="X239" i="1" s="1"/>
  <c r="X240" i="1" a="1"/>
  <c r="X240" i="1" s="1"/>
  <c r="X241" i="1" a="1"/>
  <c r="X241" i="1" s="1"/>
  <c r="X242" i="1" a="1"/>
  <c r="X242" i="1" s="1"/>
  <c r="X243" i="1" a="1"/>
  <c r="X243" i="1" s="1"/>
  <c r="X244" i="1" a="1"/>
  <c r="X244" i="1" s="1"/>
  <c r="X245" i="1" a="1"/>
  <c r="X245" i="1" s="1"/>
  <c r="X246" i="1" a="1"/>
  <c r="X246" i="1" s="1"/>
  <c r="X247" i="1" a="1"/>
  <c r="X247" i="1" s="1"/>
  <c r="X248" i="1" a="1"/>
  <c r="X248" i="1" s="1"/>
  <c r="X249" i="1" a="1"/>
  <c r="X249" i="1" s="1"/>
  <c r="X250" i="1" a="1"/>
  <c r="X250" i="1" s="1"/>
  <c r="X251" i="1" a="1"/>
  <c r="X251" i="1" s="1"/>
  <c r="X252" i="1" a="1"/>
  <c r="X252" i="1" s="1"/>
  <c r="X253" i="1" a="1"/>
  <c r="X253" i="1" s="1"/>
  <c r="X535" i="1" a="1"/>
  <c r="X535" i="1" s="1"/>
  <c r="X536" i="1" a="1"/>
  <c r="X536" i="1" s="1"/>
  <c r="X537" i="1" a="1"/>
  <c r="X537" i="1" s="1"/>
  <c r="X538" i="1" a="1"/>
  <c r="X538" i="1" s="1"/>
  <c r="X539" i="1" a="1"/>
  <c r="X539" i="1" s="1"/>
  <c r="X540" i="1" a="1"/>
  <c r="X540" i="1" s="1"/>
  <c r="X541" i="1" a="1"/>
  <c r="X541" i="1" s="1"/>
  <c r="X542" i="1" a="1"/>
  <c r="X542" i="1" s="1"/>
  <c r="X543" i="1" a="1"/>
  <c r="X543" i="1" s="1"/>
  <c r="X544" i="1" a="1"/>
  <c r="X544" i="1" s="1"/>
  <c r="X545" i="1" a="1"/>
  <c r="X545" i="1" s="1"/>
  <c r="X546" i="1" a="1"/>
  <c r="X546" i="1" s="1"/>
  <c r="X550" i="1" a="1"/>
  <c r="X550" i="1" s="1"/>
  <c r="X551" i="1" a="1"/>
  <c r="X551" i="1" s="1"/>
  <c r="X552" i="1" a="1"/>
  <c r="X552" i="1" s="1"/>
  <c r="X553" i="1" a="1"/>
  <c r="X553" i="1" s="1"/>
  <c r="X554" i="1" a="1"/>
  <c r="X554" i="1" s="1"/>
  <c r="X555" i="1" a="1"/>
  <c r="X555" i="1" s="1"/>
  <c r="X556" i="1" a="1"/>
  <c r="X556" i="1" s="1"/>
  <c r="X557" i="1" a="1"/>
  <c r="X557" i="1" s="1"/>
  <c r="X558" i="1" a="1"/>
  <c r="X558" i="1" s="1"/>
  <c r="X559" i="1" a="1"/>
  <c r="X559" i="1" s="1"/>
  <c r="X560" i="1" a="1"/>
  <c r="X560" i="1" s="1"/>
  <c r="X561" i="1" a="1"/>
  <c r="X561" i="1" s="1"/>
  <c r="X562" i="1" a="1"/>
  <c r="X562" i="1" s="1"/>
  <c r="X563" i="1" a="1"/>
  <c r="X563" i="1" s="1"/>
  <c r="X564" i="1" a="1"/>
  <c r="X564" i="1" s="1"/>
  <c r="X565" i="1" a="1"/>
  <c r="X565" i="1" s="1"/>
  <c r="X566" i="1" a="1"/>
  <c r="X566" i="1" s="1"/>
  <c r="X567" i="1" a="1"/>
  <c r="X567" i="1" s="1"/>
  <c r="X568" i="1" a="1"/>
  <c r="X568" i="1" s="1"/>
  <c r="X569" i="1" a="1"/>
  <c r="X569" i="1" s="1"/>
  <c r="X570" i="1" a="1"/>
  <c r="X570" i="1" s="1"/>
  <c r="X571" i="1" a="1"/>
  <c r="X571" i="1" s="1"/>
  <c r="X572" i="1" a="1"/>
  <c r="X572" i="1" s="1"/>
  <c r="X573" i="1" a="1"/>
  <c r="X573" i="1" s="1"/>
  <c r="X574" i="1" a="1"/>
  <c r="X574" i="1" s="1"/>
  <c r="X575" i="1" a="1"/>
  <c r="X575" i="1" s="1"/>
  <c r="X576" i="1" a="1"/>
  <c r="X576" i="1" s="1"/>
  <c r="X577" i="1" a="1"/>
  <c r="X577" i="1" s="1"/>
  <c r="X578" i="1" a="1"/>
  <c r="X578" i="1" s="1"/>
  <c r="X579" i="1" a="1"/>
  <c r="X579" i="1" s="1"/>
  <c r="X580" i="1" a="1"/>
  <c r="X580" i="1" s="1"/>
  <c r="X581" i="1" a="1"/>
  <c r="X581" i="1" s="1"/>
  <c r="X582" i="1" a="1"/>
  <c r="X582" i="1" s="1"/>
  <c r="X583" i="1" a="1"/>
  <c r="X583" i="1" s="1"/>
  <c r="X584" i="1" a="1"/>
  <c r="X584" i="1" s="1"/>
  <c r="X585" i="1" a="1"/>
  <c r="X585" i="1" s="1"/>
  <c r="X586" i="1" a="1"/>
  <c r="X586" i="1" s="1"/>
  <c r="X587" i="1" a="1"/>
  <c r="X587" i="1" s="1"/>
  <c r="X588" i="1" a="1"/>
  <c r="X588" i="1" s="1"/>
  <c r="X589" i="1" a="1"/>
  <c r="X589" i="1" s="1"/>
  <c r="X590" i="1" a="1"/>
  <c r="X590" i="1" s="1"/>
  <c r="X591" i="1" a="1"/>
  <c r="X591" i="1" s="1"/>
  <c r="X592" i="1" a="1"/>
  <c r="X592" i="1" s="1"/>
  <c r="X593" i="1" a="1"/>
  <c r="X593" i="1" s="1"/>
  <c r="X594" i="1" a="1"/>
  <c r="X594" i="1" s="1"/>
  <c r="X595" i="1" a="1"/>
  <c r="X595" i="1" s="1"/>
  <c r="X596" i="1" a="1"/>
  <c r="X596" i="1" s="1"/>
  <c r="X597" i="1" a="1"/>
  <c r="X597" i="1" s="1"/>
  <c r="X598" i="1" a="1"/>
  <c r="X598" i="1" s="1"/>
  <c r="X599" i="1" a="1"/>
  <c r="X599" i="1" s="1"/>
  <c r="X600" i="1" a="1"/>
  <c r="X600" i="1" s="1"/>
  <c r="X601" i="1" a="1"/>
  <c r="X601" i="1" s="1"/>
  <c r="X602" i="1" a="1"/>
  <c r="X602" i="1" s="1"/>
  <c r="X603" i="1" a="1"/>
  <c r="X603" i="1" s="1"/>
  <c r="X609" i="1" a="1"/>
  <c r="X609" i="1" s="1"/>
  <c r="X610" i="1" a="1"/>
  <c r="X610" i="1" s="1"/>
  <c r="X611" i="1" a="1"/>
  <c r="X611" i="1" s="1"/>
  <c r="X612" i="1" a="1"/>
  <c r="X612" i="1" s="1"/>
  <c r="X613" i="1" a="1"/>
  <c r="X613" i="1" s="1"/>
  <c r="X614" i="1" a="1"/>
  <c r="X614" i="1" s="1"/>
  <c r="X615" i="1" a="1"/>
  <c r="X615" i="1" s="1"/>
  <c r="X616" i="1" a="1"/>
  <c r="X616" i="1" s="1"/>
  <c r="X617" i="1" a="1"/>
  <c r="X617" i="1" s="1"/>
  <c r="X633" i="1" a="1"/>
  <c r="X633" i="1" s="1"/>
  <c r="X634" i="1" a="1"/>
  <c r="X634" i="1" s="1"/>
  <c r="X635" i="1" a="1"/>
  <c r="X635" i="1" s="1"/>
  <c r="X636" i="1" a="1"/>
  <c r="X636" i="1" s="1"/>
  <c r="X637" i="1" a="1"/>
  <c r="X637" i="1" s="1"/>
  <c r="X638" i="1" a="1"/>
  <c r="X638" i="1" s="1"/>
  <c r="X639" i="1" a="1"/>
  <c r="X639" i="1" s="1"/>
  <c r="X640" i="1" a="1"/>
  <c r="X640" i="1" s="1"/>
  <c r="X641" i="1" a="1"/>
  <c r="X641" i="1" s="1"/>
  <c r="X642" i="1" a="1"/>
  <c r="X642" i="1" s="1"/>
  <c r="X643" i="1" a="1"/>
  <c r="X643" i="1" s="1"/>
  <c r="X644" i="1" a="1"/>
  <c r="X644" i="1" s="1"/>
  <c r="X645" i="1" a="1"/>
  <c r="X645" i="1" s="1"/>
  <c r="X646" i="1" a="1"/>
  <c r="X646" i="1" s="1"/>
  <c r="X647" i="1" a="1"/>
  <c r="X647" i="1" s="1"/>
  <c r="X663" i="1" a="1"/>
  <c r="X663" i="1" s="1"/>
  <c r="W8" i="1" a="1"/>
  <c r="W8" i="1" s="1"/>
  <c r="W47" i="1" a="1"/>
  <c r="W47" i="1" s="1"/>
  <c r="W48" i="1" a="1"/>
  <c r="W48" i="1" s="1"/>
  <c r="W49" i="1" a="1"/>
  <c r="W49" i="1" s="1"/>
  <c r="W50" i="1" a="1"/>
  <c r="W50" i="1" s="1"/>
  <c r="W51" i="1" a="1"/>
  <c r="W51" i="1" s="1"/>
  <c r="W52" i="1" a="1"/>
  <c r="W52" i="1" s="1"/>
  <c r="W53" i="1" a="1"/>
  <c r="W53" i="1" s="1"/>
  <c r="W54" i="1" a="1"/>
  <c r="W54" i="1" s="1"/>
  <c r="W55" i="1" a="1"/>
  <c r="W55" i="1" s="1"/>
  <c r="W56" i="1" a="1"/>
  <c r="W56" i="1" s="1"/>
  <c r="W57" i="1" a="1"/>
  <c r="W57" i="1" s="1"/>
  <c r="W58" i="1" a="1"/>
  <c r="W58" i="1" s="1"/>
  <c r="W59" i="1" a="1"/>
  <c r="W59" i="1" s="1"/>
  <c r="W60" i="1" a="1"/>
  <c r="W60" i="1" s="1"/>
  <c r="W61" i="1" a="1"/>
  <c r="W61" i="1" s="1"/>
  <c r="W62" i="1" a="1"/>
  <c r="W62" i="1" s="1"/>
  <c r="W63" i="1" a="1"/>
  <c r="W63" i="1" s="1"/>
  <c r="W64" i="1" a="1"/>
  <c r="W64" i="1" s="1"/>
  <c r="W65" i="1" a="1"/>
  <c r="W65" i="1" s="1"/>
  <c r="W66" i="1" a="1"/>
  <c r="W66" i="1" s="1"/>
  <c r="W67" i="1" a="1"/>
  <c r="W67" i="1" s="1"/>
  <c r="W68" i="1" a="1"/>
  <c r="W68" i="1" s="1"/>
  <c r="W69" i="1" a="1"/>
  <c r="W69" i="1" s="1"/>
  <c r="W70" i="1" a="1"/>
  <c r="W70" i="1" s="1"/>
  <c r="W71" i="1" a="1"/>
  <c r="W71" i="1" s="1"/>
  <c r="W72" i="1" a="1"/>
  <c r="W72" i="1" s="1"/>
  <c r="W75" i="1" a="1"/>
  <c r="W75" i="1" s="1"/>
  <c r="W76" i="1" a="1"/>
  <c r="W76" i="1" s="1"/>
  <c r="W77" i="1" a="1"/>
  <c r="W77" i="1" s="1"/>
  <c r="W78" i="1" a="1"/>
  <c r="W78" i="1" s="1"/>
  <c r="W79" i="1" a="1"/>
  <c r="W79" i="1" s="1"/>
  <c r="W80" i="1" a="1"/>
  <c r="W80" i="1" s="1"/>
  <c r="W81" i="1" a="1"/>
  <c r="W81" i="1" s="1"/>
  <c r="W82" i="1" a="1"/>
  <c r="W82" i="1" s="1"/>
  <c r="W83" i="1" a="1"/>
  <c r="W83" i="1" s="1"/>
  <c r="W84" i="1" a="1"/>
  <c r="W84" i="1" s="1"/>
  <c r="W85" i="1" a="1"/>
  <c r="W85" i="1" s="1"/>
  <c r="W86" i="1" a="1"/>
  <c r="W86" i="1" s="1"/>
  <c r="W87" i="1" a="1"/>
  <c r="W87" i="1" s="1"/>
  <c r="W88" i="1" a="1"/>
  <c r="W88" i="1" s="1"/>
  <c r="W89" i="1" a="1"/>
  <c r="W89" i="1" s="1"/>
  <c r="W90" i="1" a="1"/>
  <c r="W90" i="1" s="1"/>
  <c r="W91" i="1" a="1"/>
  <c r="W91" i="1" s="1"/>
  <c r="W92" i="1" a="1"/>
  <c r="W92" i="1" s="1"/>
  <c r="W93" i="1" a="1"/>
  <c r="W93" i="1" s="1"/>
  <c r="W94" i="1" a="1"/>
  <c r="W94" i="1" s="1"/>
  <c r="W95" i="1" a="1"/>
  <c r="W95" i="1" s="1"/>
  <c r="W96" i="1" a="1"/>
  <c r="W96" i="1" s="1"/>
  <c r="W97" i="1" a="1"/>
  <c r="W97" i="1" s="1"/>
  <c r="W98" i="1" a="1"/>
  <c r="W98" i="1" s="1"/>
  <c r="W99" i="1" a="1"/>
  <c r="W99" i="1" s="1"/>
  <c r="W100" i="1" a="1"/>
  <c r="W100" i="1" s="1"/>
  <c r="W101" i="1" a="1"/>
  <c r="W101" i="1" s="1"/>
  <c r="W102" i="1" a="1"/>
  <c r="W102" i="1" s="1"/>
  <c r="W103" i="1" a="1"/>
  <c r="W103" i="1" s="1"/>
  <c r="W104" i="1" a="1"/>
  <c r="W104" i="1" s="1"/>
  <c r="W105" i="1" a="1"/>
  <c r="W105" i="1" s="1"/>
  <c r="W106" i="1" a="1"/>
  <c r="W106" i="1" s="1"/>
  <c r="W107" i="1" a="1"/>
  <c r="W107" i="1" s="1"/>
  <c r="W108" i="1" a="1"/>
  <c r="W108" i="1" s="1"/>
  <c r="W109" i="1" a="1"/>
  <c r="W109" i="1" s="1"/>
  <c r="W110" i="1" a="1"/>
  <c r="W110" i="1" s="1"/>
  <c r="W111" i="1" a="1"/>
  <c r="W111" i="1" s="1"/>
  <c r="W112" i="1" a="1"/>
  <c r="W112" i="1" s="1"/>
  <c r="W113" i="1" a="1"/>
  <c r="W113" i="1" s="1"/>
  <c r="W114" i="1" a="1"/>
  <c r="W114" i="1" s="1"/>
  <c r="W115" i="1" a="1"/>
  <c r="W115" i="1" s="1"/>
  <c r="W116" i="1" a="1"/>
  <c r="W116" i="1" s="1"/>
  <c r="W117" i="1" a="1"/>
  <c r="W117" i="1" s="1"/>
  <c r="W118" i="1" a="1"/>
  <c r="W118" i="1" s="1"/>
  <c r="W119" i="1" a="1"/>
  <c r="W119" i="1" s="1"/>
  <c r="W120" i="1" a="1"/>
  <c r="W120" i="1" s="1"/>
  <c r="W124" i="1" a="1"/>
  <c r="W124" i="1" s="1"/>
  <c r="W125" i="1" a="1"/>
  <c r="W125" i="1" s="1"/>
  <c r="W127" i="1" a="1"/>
  <c r="W127" i="1" s="1"/>
  <c r="W128" i="1" a="1"/>
  <c r="W128" i="1" s="1"/>
  <c r="W129" i="1" a="1"/>
  <c r="W129" i="1" s="1"/>
  <c r="W130" i="1" a="1"/>
  <c r="W130" i="1" s="1"/>
  <c r="W131" i="1" a="1"/>
  <c r="W131" i="1" s="1"/>
  <c r="W132" i="1" a="1"/>
  <c r="W132" i="1" s="1"/>
  <c r="W133" i="1" a="1"/>
  <c r="W133" i="1" s="1"/>
  <c r="W134" i="1" a="1"/>
  <c r="W134" i="1" s="1"/>
  <c r="W185" i="1" a="1"/>
  <c r="W185" i="1" s="1"/>
  <c r="W186" i="1" a="1"/>
  <c r="W186" i="1" s="1"/>
  <c r="W187" i="1" a="1"/>
  <c r="W187" i="1" s="1"/>
  <c r="W188" i="1" a="1"/>
  <c r="W188" i="1" s="1"/>
  <c r="W189" i="1" a="1"/>
  <c r="W189" i="1" s="1"/>
  <c r="W190" i="1" a="1"/>
  <c r="W190" i="1" s="1"/>
  <c r="W191" i="1" a="1"/>
  <c r="W191" i="1" s="1"/>
  <c r="W192" i="1" a="1"/>
  <c r="W192" i="1" s="1"/>
  <c r="W193" i="1" a="1"/>
  <c r="W193" i="1" s="1"/>
  <c r="W194" i="1" a="1"/>
  <c r="W194" i="1" s="1"/>
  <c r="W195" i="1" a="1"/>
  <c r="W195" i="1" s="1"/>
  <c r="W196" i="1" a="1"/>
  <c r="W196" i="1" s="1"/>
  <c r="W197" i="1" a="1"/>
  <c r="W197" i="1" s="1"/>
  <c r="W198" i="1" a="1"/>
  <c r="W198" i="1" s="1"/>
  <c r="W199" i="1" a="1"/>
  <c r="W199" i="1" s="1"/>
  <c r="W200" i="1" a="1"/>
  <c r="W200" i="1" s="1"/>
  <c r="W201" i="1" a="1"/>
  <c r="W201" i="1" s="1"/>
  <c r="W202" i="1" a="1"/>
  <c r="W202" i="1" s="1"/>
  <c r="W203" i="1" a="1"/>
  <c r="W203" i="1" s="1"/>
  <c r="W204" i="1" a="1"/>
  <c r="W204" i="1" s="1"/>
  <c r="W205" i="1" a="1"/>
  <c r="W205" i="1" s="1"/>
  <c r="W212" i="1" a="1"/>
  <c r="W212" i="1" s="1"/>
  <c r="W213" i="1" a="1"/>
  <c r="W213" i="1" s="1"/>
  <c r="W214" i="1" a="1"/>
  <c r="W214" i="1" s="1"/>
  <c r="W215" i="1" a="1"/>
  <c r="W215" i="1" s="1"/>
  <c r="W216" i="1" a="1"/>
  <c r="W216" i="1" s="1"/>
  <c r="W217" i="1" a="1"/>
  <c r="W217" i="1" s="1"/>
  <c r="W218" i="1" a="1"/>
  <c r="W218" i="1" s="1"/>
  <c r="W219" i="1" a="1"/>
  <c r="W219" i="1" s="1"/>
  <c r="W220" i="1" a="1"/>
  <c r="W220" i="1" s="1"/>
  <c r="W221" i="1" a="1"/>
  <c r="W221" i="1" s="1"/>
  <c r="W222" i="1" a="1"/>
  <c r="W222" i="1" s="1"/>
  <c r="W223" i="1" a="1"/>
  <c r="W223" i="1" s="1"/>
  <c r="W224" i="1" a="1"/>
  <c r="W224" i="1" s="1"/>
  <c r="W225" i="1" a="1"/>
  <c r="W225" i="1" s="1"/>
  <c r="W226" i="1" a="1"/>
  <c r="W226" i="1" s="1"/>
  <c r="W227" i="1" a="1"/>
  <c r="W227" i="1" s="1"/>
  <c r="W228" i="1" a="1"/>
  <c r="W228" i="1" s="1"/>
  <c r="W229" i="1" a="1"/>
  <c r="W229" i="1" s="1"/>
  <c r="W230" i="1" a="1"/>
  <c r="W230" i="1" s="1"/>
  <c r="W231" i="1" a="1"/>
  <c r="W231" i="1" s="1"/>
  <c r="W232" i="1" a="1"/>
  <c r="W232" i="1" s="1"/>
  <c r="W233" i="1" a="1"/>
  <c r="W233" i="1" s="1"/>
  <c r="W234" i="1" a="1"/>
  <c r="W234" i="1" s="1"/>
  <c r="W235" i="1" a="1"/>
  <c r="W235" i="1" s="1"/>
  <c r="W236" i="1" a="1"/>
  <c r="W236" i="1" s="1"/>
  <c r="W237" i="1" a="1"/>
  <c r="W237" i="1" s="1"/>
  <c r="W238" i="1" a="1"/>
  <c r="W238" i="1" s="1"/>
  <c r="W239" i="1" a="1"/>
  <c r="W239" i="1" s="1"/>
  <c r="W240" i="1" a="1"/>
  <c r="W240" i="1" s="1"/>
  <c r="W241" i="1" a="1"/>
  <c r="W241" i="1" s="1"/>
  <c r="W242" i="1" a="1"/>
  <c r="W242" i="1" s="1"/>
  <c r="W243" i="1" a="1"/>
  <c r="W243" i="1" s="1"/>
  <c r="W244" i="1" a="1"/>
  <c r="W244" i="1" s="1"/>
  <c r="W245" i="1" a="1"/>
  <c r="W245" i="1" s="1"/>
  <c r="W246" i="1" a="1"/>
  <c r="W246" i="1" s="1"/>
  <c r="W247" i="1" a="1"/>
  <c r="W247" i="1" s="1"/>
  <c r="W248" i="1" a="1"/>
  <c r="W248" i="1" s="1"/>
  <c r="W249" i="1" a="1"/>
  <c r="W249" i="1" s="1"/>
  <c r="W250" i="1" a="1"/>
  <c r="W250" i="1" s="1"/>
  <c r="W251" i="1" a="1"/>
  <c r="W251" i="1" s="1"/>
  <c r="W252" i="1" a="1"/>
  <c r="W252" i="1" s="1"/>
  <c r="W253" i="1" a="1"/>
  <c r="W253" i="1" s="1"/>
  <c r="W254" i="1" a="1"/>
  <c r="W254" i="1" s="1"/>
  <c r="W255" i="1" a="1"/>
  <c r="W255" i="1" s="1"/>
  <c r="W256" i="1" a="1"/>
  <c r="W256" i="1" s="1"/>
  <c r="W257" i="1" a="1"/>
  <c r="W257" i="1" s="1"/>
  <c r="W258" i="1" a="1"/>
  <c r="W258" i="1" s="1"/>
  <c r="W259" i="1" a="1"/>
  <c r="W259" i="1" s="1"/>
  <c r="W260" i="1" a="1"/>
  <c r="W260" i="1" s="1"/>
  <c r="W261" i="1" a="1"/>
  <c r="W261" i="1" s="1"/>
  <c r="W262" i="1" a="1"/>
  <c r="W262" i="1" s="1"/>
  <c r="W263" i="1" a="1"/>
  <c r="W263" i="1" s="1"/>
  <c r="W264" i="1" a="1"/>
  <c r="W264" i="1" s="1"/>
  <c r="W265" i="1" a="1"/>
  <c r="W265" i="1" s="1"/>
  <c r="W266" i="1" a="1"/>
  <c r="W266" i="1" s="1"/>
  <c r="W267" i="1" a="1"/>
  <c r="W267" i="1" s="1"/>
  <c r="W268" i="1" a="1"/>
  <c r="W268" i="1" s="1"/>
  <c r="W269" i="1" a="1"/>
  <c r="W269" i="1" s="1"/>
  <c r="W270" i="1" a="1"/>
  <c r="W270" i="1" s="1"/>
  <c r="W271" i="1" a="1"/>
  <c r="W271" i="1" s="1"/>
  <c r="W272" i="1" a="1"/>
  <c r="W272" i="1" s="1"/>
  <c r="W273" i="1" a="1"/>
  <c r="W273" i="1" s="1"/>
  <c r="W274" i="1" a="1"/>
  <c r="W274" i="1" s="1"/>
  <c r="W275" i="1" a="1"/>
  <c r="W275" i="1" s="1"/>
  <c r="W276" i="1" a="1"/>
  <c r="W276" i="1" s="1"/>
  <c r="W277" i="1" a="1"/>
  <c r="W277" i="1" s="1"/>
  <c r="W278" i="1" a="1"/>
  <c r="W278" i="1" s="1"/>
  <c r="W279" i="1" a="1"/>
  <c r="W279" i="1" s="1"/>
  <c r="W280" i="1" a="1"/>
  <c r="W280" i="1" s="1"/>
  <c r="W281" i="1" a="1"/>
  <c r="W281" i="1" s="1"/>
  <c r="W282" i="1" a="1"/>
  <c r="W282" i="1" s="1"/>
  <c r="W283" i="1" a="1"/>
  <c r="W283" i="1" s="1"/>
  <c r="W284" i="1" a="1"/>
  <c r="W284" i="1" s="1"/>
  <c r="W285" i="1" a="1"/>
  <c r="W285" i="1" s="1"/>
  <c r="W286" i="1" a="1"/>
  <c r="W286" i="1" s="1"/>
  <c r="W287" i="1" a="1"/>
  <c r="W287" i="1" s="1"/>
  <c r="W288" i="1" a="1"/>
  <c r="W288" i="1" s="1"/>
  <c r="W289" i="1" a="1"/>
  <c r="W289" i="1" s="1"/>
  <c r="W290" i="1" a="1"/>
  <c r="W290" i="1" s="1"/>
  <c r="W291" i="1" a="1"/>
  <c r="W291" i="1" s="1"/>
  <c r="W292" i="1" a="1"/>
  <c r="W292" i="1" s="1"/>
  <c r="W293" i="1" a="1"/>
  <c r="W293" i="1" s="1"/>
  <c r="W294" i="1" a="1"/>
  <c r="W294" i="1" s="1"/>
  <c r="W295" i="1" a="1"/>
  <c r="W295" i="1" s="1"/>
  <c r="W296" i="1" a="1"/>
  <c r="W296" i="1" s="1"/>
  <c r="W297" i="1" a="1"/>
  <c r="W297" i="1" s="1"/>
  <c r="W298" i="1" a="1"/>
  <c r="W298" i="1" s="1"/>
  <c r="W299" i="1" a="1"/>
  <c r="W299" i="1" s="1"/>
  <c r="W300" i="1" a="1"/>
  <c r="W300" i="1" s="1"/>
  <c r="W301" i="1" a="1"/>
  <c r="W301" i="1" s="1"/>
  <c r="W302" i="1" a="1"/>
  <c r="W302" i="1" s="1"/>
  <c r="W303" i="1" a="1"/>
  <c r="W303" i="1" s="1"/>
  <c r="W304" i="1" a="1"/>
  <c r="W304" i="1" s="1"/>
  <c r="W305" i="1" a="1"/>
  <c r="W305" i="1" s="1"/>
  <c r="W306" i="1" a="1"/>
  <c r="W306" i="1" s="1"/>
  <c r="W307" i="1" a="1"/>
  <c r="W307" i="1" s="1"/>
  <c r="W308" i="1" a="1"/>
  <c r="W308" i="1" s="1"/>
  <c r="W309" i="1" a="1"/>
  <c r="W309" i="1" s="1"/>
  <c r="W310" i="1" a="1"/>
  <c r="W310" i="1" s="1"/>
  <c r="W311" i="1" a="1"/>
  <c r="W311" i="1" s="1"/>
  <c r="W312" i="1" a="1"/>
  <c r="W312" i="1" s="1"/>
  <c r="W313" i="1" a="1"/>
  <c r="W313" i="1" s="1"/>
  <c r="W314" i="1" a="1"/>
  <c r="W314" i="1" s="1"/>
  <c r="W315" i="1" a="1"/>
  <c r="W315" i="1" s="1"/>
  <c r="W316" i="1" a="1"/>
  <c r="W316" i="1" s="1"/>
  <c r="W317" i="1" a="1"/>
  <c r="W317" i="1" s="1"/>
  <c r="W318" i="1" a="1"/>
  <c r="W318" i="1" s="1"/>
  <c r="W319" i="1" a="1"/>
  <c r="W319" i="1" s="1"/>
  <c r="W320" i="1" a="1"/>
  <c r="W320" i="1" s="1"/>
  <c r="W321" i="1" a="1"/>
  <c r="W321" i="1" s="1"/>
  <c r="W322" i="1" a="1"/>
  <c r="W322" i="1" s="1"/>
  <c r="W323" i="1" a="1"/>
  <c r="W323" i="1" s="1"/>
  <c r="W324" i="1" a="1"/>
  <c r="W324" i="1" s="1"/>
  <c r="W325" i="1" a="1"/>
  <c r="W325" i="1" s="1"/>
  <c r="W326" i="1" a="1"/>
  <c r="W326" i="1" s="1"/>
  <c r="W327" i="1" a="1"/>
  <c r="W327" i="1" s="1"/>
  <c r="W328" i="1" a="1"/>
  <c r="W328" i="1" s="1"/>
  <c r="W329" i="1" a="1"/>
  <c r="W329" i="1" s="1"/>
  <c r="W330" i="1" a="1"/>
  <c r="W330" i="1" s="1"/>
  <c r="W331" i="1" a="1"/>
  <c r="W331" i="1" s="1"/>
  <c r="W332" i="1" a="1"/>
  <c r="W332" i="1" s="1"/>
  <c r="W333" i="1" a="1"/>
  <c r="W333" i="1" s="1"/>
  <c r="W334" i="1" a="1"/>
  <c r="W334" i="1" s="1"/>
  <c r="W335" i="1" a="1"/>
  <c r="W335" i="1" s="1"/>
  <c r="W336" i="1" a="1"/>
  <c r="W336" i="1" s="1"/>
  <c r="W337" i="1" a="1"/>
  <c r="W337" i="1" s="1"/>
  <c r="W338" i="1" a="1"/>
  <c r="W338" i="1" s="1"/>
  <c r="W339" i="1" a="1"/>
  <c r="W339" i="1" s="1"/>
  <c r="W340" i="1" a="1"/>
  <c r="W340" i="1" s="1"/>
  <c r="W341" i="1" a="1"/>
  <c r="W341" i="1" s="1"/>
  <c r="W342" i="1" a="1"/>
  <c r="W342" i="1" s="1"/>
  <c r="W343" i="1" a="1"/>
  <c r="W343" i="1" s="1"/>
  <c r="W344" i="1" a="1"/>
  <c r="W344" i="1" s="1"/>
  <c r="W345" i="1" a="1"/>
  <c r="W345" i="1" s="1"/>
  <c r="W346" i="1" a="1"/>
  <c r="W346" i="1" s="1"/>
  <c r="W347" i="1" a="1"/>
  <c r="W347" i="1" s="1"/>
  <c r="W348" i="1" a="1"/>
  <c r="W348" i="1" s="1"/>
  <c r="W349" i="1" a="1"/>
  <c r="W349" i="1" s="1"/>
  <c r="W350" i="1" a="1"/>
  <c r="W350" i="1" s="1"/>
  <c r="W351" i="1" a="1"/>
  <c r="W351" i="1" s="1"/>
  <c r="W352" i="1" a="1"/>
  <c r="W352" i="1" s="1"/>
  <c r="W353" i="1" a="1"/>
  <c r="W353" i="1" s="1"/>
  <c r="W354" i="1" a="1"/>
  <c r="W354" i="1" s="1"/>
  <c r="W355" i="1" a="1"/>
  <c r="W355" i="1" s="1"/>
  <c r="W356" i="1" a="1"/>
  <c r="W356" i="1" s="1"/>
  <c r="W357" i="1" a="1"/>
  <c r="W357" i="1" s="1"/>
  <c r="W358" i="1" a="1"/>
  <c r="W358" i="1" s="1"/>
  <c r="W359" i="1" a="1"/>
  <c r="W359" i="1" s="1"/>
  <c r="W360" i="1" a="1"/>
  <c r="W360" i="1" s="1"/>
  <c r="W361" i="1" a="1"/>
  <c r="W361" i="1" s="1"/>
  <c r="W362" i="1" a="1"/>
  <c r="W362" i="1" s="1"/>
  <c r="W363" i="1" a="1"/>
  <c r="W363" i="1" s="1"/>
  <c r="W364" i="1" a="1"/>
  <c r="W364" i="1" s="1"/>
  <c r="W365" i="1" a="1"/>
  <c r="W365" i="1" s="1"/>
  <c r="W366" i="1" a="1"/>
  <c r="W366" i="1" s="1"/>
  <c r="W367" i="1" a="1"/>
  <c r="W367" i="1" s="1"/>
  <c r="W368" i="1" a="1"/>
  <c r="W368" i="1" s="1"/>
  <c r="W369" i="1" a="1"/>
  <c r="W369" i="1" s="1"/>
  <c r="W370" i="1" a="1"/>
  <c r="W370" i="1" s="1"/>
  <c r="W371" i="1" a="1"/>
  <c r="W371" i="1" s="1"/>
  <c r="W372" i="1" a="1"/>
  <c r="W372" i="1" s="1"/>
  <c r="W373" i="1" a="1"/>
  <c r="W373" i="1" s="1"/>
  <c r="W374" i="1" a="1"/>
  <c r="W374" i="1" s="1"/>
  <c r="W375" i="1" a="1"/>
  <c r="W375" i="1" s="1"/>
  <c r="W376" i="1" a="1"/>
  <c r="W376" i="1" s="1"/>
  <c r="W377" i="1" a="1"/>
  <c r="W377" i="1" s="1"/>
  <c r="W378" i="1" a="1"/>
  <c r="W378" i="1" s="1"/>
  <c r="W379" i="1" a="1"/>
  <c r="W379" i="1" s="1"/>
  <c r="W380" i="1" a="1"/>
  <c r="W380" i="1" s="1"/>
  <c r="W381" i="1" a="1"/>
  <c r="W381" i="1" s="1"/>
  <c r="W382" i="1" a="1"/>
  <c r="W382" i="1" s="1"/>
  <c r="W383" i="1" a="1"/>
  <c r="W383" i="1" s="1"/>
  <c r="W384" i="1" a="1"/>
  <c r="W384" i="1" s="1"/>
  <c r="W385" i="1" a="1"/>
  <c r="W385" i="1" s="1"/>
  <c r="W386" i="1" a="1"/>
  <c r="W386" i="1" s="1"/>
  <c r="W387" i="1" a="1"/>
  <c r="W387" i="1" s="1"/>
  <c r="W388" i="1" a="1"/>
  <c r="W388" i="1" s="1"/>
  <c r="W389" i="1" a="1"/>
  <c r="W389" i="1" s="1"/>
  <c r="W390" i="1" a="1"/>
  <c r="W390" i="1" s="1"/>
  <c r="W391" i="1" a="1"/>
  <c r="W391" i="1" s="1"/>
  <c r="W392" i="1" a="1"/>
  <c r="W392" i="1" s="1"/>
  <c r="W393" i="1" a="1"/>
  <c r="W393" i="1" s="1"/>
  <c r="W394" i="1" a="1"/>
  <c r="W394" i="1" s="1"/>
  <c r="W395" i="1" a="1"/>
  <c r="W395" i="1" s="1"/>
  <c r="W396" i="1" a="1"/>
  <c r="W396" i="1" s="1"/>
  <c r="W397" i="1" a="1"/>
  <c r="W397" i="1" s="1"/>
  <c r="W398" i="1" a="1"/>
  <c r="W398" i="1" s="1"/>
  <c r="W399" i="1" a="1"/>
  <c r="W399" i="1" s="1"/>
  <c r="W400" i="1" a="1"/>
  <c r="W400" i="1" s="1"/>
  <c r="W401" i="1" a="1"/>
  <c r="W401" i="1" s="1"/>
  <c r="W402" i="1" a="1"/>
  <c r="W402" i="1" s="1"/>
  <c r="W403" i="1" a="1"/>
  <c r="W403" i="1" s="1"/>
  <c r="W404" i="1" a="1"/>
  <c r="W404" i="1" s="1"/>
  <c r="W405" i="1" a="1"/>
  <c r="W405" i="1" s="1"/>
  <c r="W406" i="1" a="1"/>
  <c r="W406" i="1" s="1"/>
  <c r="W407" i="1" a="1"/>
  <c r="W407" i="1" s="1"/>
  <c r="W408" i="1" a="1"/>
  <c r="W408" i="1" s="1"/>
  <c r="W409" i="1" a="1"/>
  <c r="W409" i="1" s="1"/>
  <c r="W410" i="1" a="1"/>
  <c r="W410" i="1" s="1"/>
  <c r="W411" i="1" a="1"/>
  <c r="W411" i="1" s="1"/>
  <c r="W412" i="1" a="1"/>
  <c r="W412" i="1" s="1"/>
  <c r="W413" i="1" a="1"/>
  <c r="W413" i="1" s="1"/>
  <c r="W414" i="1" a="1"/>
  <c r="W414" i="1" s="1"/>
  <c r="W415" i="1" a="1"/>
  <c r="W415" i="1" s="1"/>
  <c r="W416" i="1" a="1"/>
  <c r="W416" i="1" s="1"/>
  <c r="W417" i="1" a="1"/>
  <c r="W417" i="1" s="1"/>
  <c r="W418" i="1" a="1"/>
  <c r="W418" i="1" s="1"/>
  <c r="W419" i="1" a="1"/>
  <c r="W419" i="1" s="1"/>
  <c r="W420" i="1" a="1"/>
  <c r="W420" i="1" s="1"/>
  <c r="W421" i="1" a="1"/>
  <c r="W421" i="1" s="1"/>
  <c r="W422" i="1" a="1"/>
  <c r="W422" i="1" s="1"/>
  <c r="W423" i="1" a="1"/>
  <c r="W423" i="1" s="1"/>
  <c r="W424" i="1" a="1"/>
  <c r="W424" i="1" s="1"/>
  <c r="W425" i="1" a="1"/>
  <c r="W425" i="1" s="1"/>
  <c r="W426" i="1" a="1"/>
  <c r="W426" i="1" s="1"/>
  <c r="W427" i="1" a="1"/>
  <c r="W427" i="1" s="1"/>
  <c r="W428" i="1" a="1"/>
  <c r="W428" i="1" s="1"/>
  <c r="W429" i="1" a="1"/>
  <c r="W429" i="1" s="1"/>
  <c r="W430" i="1" a="1"/>
  <c r="W430" i="1" s="1"/>
  <c r="W431" i="1" a="1"/>
  <c r="W431" i="1" s="1"/>
  <c r="W432" i="1" a="1"/>
  <c r="W432" i="1" s="1"/>
  <c r="W433" i="1" a="1"/>
  <c r="W433" i="1" s="1"/>
  <c r="W434" i="1" a="1"/>
  <c r="W434" i="1" s="1"/>
  <c r="W435" i="1" a="1"/>
  <c r="W435" i="1" s="1"/>
  <c r="W436" i="1" a="1"/>
  <c r="W436" i="1" s="1"/>
  <c r="W437" i="1" a="1"/>
  <c r="W437" i="1" s="1"/>
  <c r="W438" i="1" a="1"/>
  <c r="W438" i="1" s="1"/>
  <c r="W439" i="1" a="1"/>
  <c r="W439" i="1" s="1"/>
  <c r="W440" i="1" a="1"/>
  <c r="W440" i="1" s="1"/>
  <c r="W441" i="1" a="1"/>
  <c r="W441" i="1" s="1"/>
  <c r="W442" i="1" a="1"/>
  <c r="W442" i="1" s="1"/>
  <c r="W443" i="1" a="1"/>
  <c r="W443" i="1" s="1"/>
  <c r="W444" i="1" a="1"/>
  <c r="W444" i="1" s="1"/>
  <c r="W445" i="1" a="1"/>
  <c r="W445" i="1" s="1"/>
  <c r="W446" i="1" a="1"/>
  <c r="W446" i="1" s="1"/>
  <c r="W447" i="1" a="1"/>
  <c r="W447" i="1" s="1"/>
  <c r="W448" i="1" a="1"/>
  <c r="W448" i="1" s="1"/>
  <c r="W449" i="1" a="1"/>
  <c r="W449" i="1" s="1"/>
  <c r="W450" i="1" a="1"/>
  <c r="W450" i="1" s="1"/>
  <c r="W451" i="1" a="1"/>
  <c r="W451" i="1" s="1"/>
  <c r="W452" i="1" a="1"/>
  <c r="W452" i="1" s="1"/>
  <c r="W453" i="1" a="1"/>
  <c r="W453" i="1" s="1"/>
  <c r="W454" i="1" a="1"/>
  <c r="W454" i="1" s="1"/>
  <c r="W455" i="1" a="1"/>
  <c r="W455" i="1" s="1"/>
  <c r="W456" i="1" a="1"/>
  <c r="W456" i="1" s="1"/>
  <c r="W457" i="1" a="1"/>
  <c r="W457" i="1" s="1"/>
  <c r="W458" i="1" a="1"/>
  <c r="W458" i="1" s="1"/>
  <c r="W459" i="1" a="1"/>
  <c r="W459" i="1" s="1"/>
  <c r="W460" i="1" a="1"/>
  <c r="W460" i="1" s="1"/>
  <c r="W461" i="1" a="1"/>
  <c r="W461" i="1" s="1"/>
  <c r="W462" i="1" a="1"/>
  <c r="W462" i="1" s="1"/>
  <c r="W463" i="1" a="1"/>
  <c r="W463" i="1" s="1"/>
  <c r="W464" i="1" a="1"/>
  <c r="W464" i="1" s="1"/>
  <c r="W465" i="1" a="1"/>
  <c r="W465" i="1" s="1"/>
  <c r="W466" i="1" a="1"/>
  <c r="W466" i="1" s="1"/>
  <c r="W467" i="1" a="1"/>
  <c r="W467" i="1" s="1"/>
  <c r="W468" i="1" a="1"/>
  <c r="W468" i="1" s="1"/>
  <c r="W469" i="1" a="1"/>
  <c r="W469" i="1" s="1"/>
  <c r="W470" i="1" a="1"/>
  <c r="W470" i="1" s="1"/>
  <c r="W471" i="1" a="1"/>
  <c r="W471" i="1" s="1"/>
  <c r="W472" i="1" a="1"/>
  <c r="W472" i="1" s="1"/>
  <c r="W473" i="1" a="1"/>
  <c r="W473" i="1" s="1"/>
  <c r="W474" i="1" a="1"/>
  <c r="W474" i="1" s="1"/>
  <c r="W475" i="1" a="1"/>
  <c r="W475" i="1" s="1"/>
  <c r="W476" i="1" a="1"/>
  <c r="W476" i="1" s="1"/>
  <c r="W477" i="1" a="1"/>
  <c r="W477" i="1" s="1"/>
  <c r="W478" i="1" a="1"/>
  <c r="W478" i="1" s="1"/>
  <c r="W479" i="1" a="1"/>
  <c r="W479" i="1" s="1"/>
  <c r="W480" i="1" a="1"/>
  <c r="W480" i="1" s="1"/>
  <c r="W481" i="1" a="1"/>
  <c r="W481" i="1" s="1"/>
  <c r="W482" i="1" a="1"/>
  <c r="W482" i="1" s="1"/>
  <c r="W483" i="1" a="1"/>
  <c r="W483" i="1" s="1"/>
  <c r="W484" i="1" a="1"/>
  <c r="W484" i="1" s="1"/>
  <c r="W485" i="1" a="1"/>
  <c r="W485" i="1" s="1"/>
  <c r="W486" i="1" a="1"/>
  <c r="W486" i="1" s="1"/>
  <c r="W487" i="1" a="1"/>
  <c r="W487" i="1" s="1"/>
  <c r="W488" i="1" a="1"/>
  <c r="W488" i="1" s="1"/>
  <c r="W489" i="1" a="1"/>
  <c r="W489" i="1" s="1"/>
  <c r="W490" i="1" a="1"/>
  <c r="W490" i="1" s="1"/>
  <c r="W491" i="1" a="1"/>
  <c r="W491" i="1" s="1"/>
  <c r="W492" i="1" a="1"/>
  <c r="W492" i="1" s="1"/>
  <c r="W493" i="1" a="1"/>
  <c r="W493" i="1" s="1"/>
  <c r="W494" i="1" a="1"/>
  <c r="W494" i="1" s="1"/>
  <c r="W495" i="1" a="1"/>
  <c r="W495" i="1" s="1"/>
  <c r="W496" i="1" a="1"/>
  <c r="W496" i="1" s="1"/>
  <c r="W497" i="1" a="1"/>
  <c r="W497" i="1" s="1"/>
  <c r="W498" i="1" a="1"/>
  <c r="W498" i="1" s="1"/>
  <c r="W499" i="1" a="1"/>
  <c r="W499" i="1" s="1"/>
  <c r="W500" i="1" a="1"/>
  <c r="W500" i="1" s="1"/>
  <c r="W501" i="1" a="1"/>
  <c r="W501" i="1" s="1"/>
  <c r="W502" i="1" a="1"/>
  <c r="W502" i="1" s="1"/>
  <c r="W503" i="1" a="1"/>
  <c r="W503" i="1" s="1"/>
  <c r="W504" i="1" a="1"/>
  <c r="W504" i="1" s="1"/>
  <c r="W505" i="1" a="1"/>
  <c r="W505" i="1" s="1"/>
  <c r="W506" i="1" a="1"/>
  <c r="W506" i="1" s="1"/>
  <c r="W507" i="1" a="1"/>
  <c r="W507" i="1" s="1"/>
  <c r="W508" i="1" a="1"/>
  <c r="W508" i="1" s="1"/>
  <c r="W509" i="1" a="1"/>
  <c r="W509" i="1" s="1"/>
  <c r="W510" i="1" a="1"/>
  <c r="W510" i="1" s="1"/>
  <c r="W511" i="1" a="1"/>
  <c r="W511" i="1" s="1"/>
  <c r="W512" i="1" a="1"/>
  <c r="W512" i="1" s="1"/>
  <c r="W513" i="1" a="1"/>
  <c r="W513" i="1" s="1"/>
  <c r="W514" i="1" a="1"/>
  <c r="W514" i="1" s="1"/>
  <c r="W515" i="1" a="1"/>
  <c r="W515" i="1" s="1"/>
  <c r="W516" i="1" a="1"/>
  <c r="W516" i="1" s="1"/>
  <c r="W517" i="1" a="1"/>
  <c r="W517" i="1" s="1"/>
  <c r="W518" i="1" a="1"/>
  <c r="W518" i="1" s="1"/>
  <c r="W519" i="1" a="1"/>
  <c r="W519" i="1" s="1"/>
  <c r="W520" i="1" a="1"/>
  <c r="W520" i="1" s="1"/>
  <c r="W521" i="1" a="1"/>
  <c r="W521" i="1" s="1"/>
  <c r="W522" i="1" a="1"/>
  <c r="W522" i="1" s="1"/>
  <c r="W523" i="1" a="1"/>
  <c r="W523" i="1" s="1"/>
  <c r="W524" i="1" a="1"/>
  <c r="W524" i="1" s="1"/>
  <c r="W525" i="1" a="1"/>
  <c r="W525" i="1" s="1"/>
  <c r="W526" i="1" a="1"/>
  <c r="W526" i="1" s="1"/>
  <c r="W527" i="1" a="1"/>
  <c r="W527" i="1" s="1"/>
  <c r="W528" i="1" a="1"/>
  <c r="W528" i="1" s="1"/>
  <c r="W529" i="1" a="1"/>
  <c r="W529" i="1" s="1"/>
  <c r="W530" i="1" a="1"/>
  <c r="W530" i="1" s="1"/>
  <c r="W531" i="1" a="1"/>
  <c r="W531" i="1" s="1"/>
  <c r="W532" i="1" a="1"/>
  <c r="W532" i="1" s="1"/>
  <c r="W533" i="1" a="1"/>
  <c r="W533" i="1" s="1"/>
  <c r="W534" i="1" a="1"/>
  <c r="W534" i="1" s="1"/>
  <c r="W538" i="1" a="1"/>
  <c r="W538" i="1" s="1"/>
  <c r="W539" i="1" a="1"/>
  <c r="W539" i="1" s="1"/>
  <c r="W540" i="1" a="1"/>
  <c r="W540" i="1" s="1"/>
  <c r="W541" i="1" a="1"/>
  <c r="W541" i="1" s="1"/>
  <c r="W542" i="1" a="1"/>
  <c r="W542" i="1" s="1"/>
  <c r="W543" i="1" a="1"/>
  <c r="W543" i="1" s="1"/>
  <c r="W544" i="1" a="1"/>
  <c r="W544" i="1" s="1"/>
  <c r="W545" i="1" a="1"/>
  <c r="W545" i="1" s="1"/>
  <c r="W546" i="1" a="1"/>
  <c r="W546" i="1" s="1"/>
  <c r="W547" i="1" a="1"/>
  <c r="W547" i="1" s="1"/>
  <c r="W548" i="1" a="1"/>
  <c r="W548" i="1" s="1"/>
  <c r="W549" i="1" a="1"/>
  <c r="W549" i="1" s="1"/>
  <c r="W604" i="1" a="1"/>
  <c r="W604" i="1" s="1"/>
  <c r="W605" i="1" a="1"/>
  <c r="W605" i="1" s="1"/>
  <c r="W606" i="1" a="1"/>
  <c r="W606" i="1" s="1"/>
  <c r="W607" i="1" a="1"/>
  <c r="W607" i="1" s="1"/>
  <c r="W608" i="1" a="1"/>
  <c r="W608" i="1" s="1"/>
  <c r="W614" i="1" a="1"/>
  <c r="W614" i="1" s="1"/>
  <c r="W615" i="1" a="1"/>
  <c r="W615" i="1" s="1"/>
  <c r="W616" i="1" a="1"/>
  <c r="W616" i="1" s="1"/>
  <c r="W617" i="1" a="1"/>
  <c r="W617" i="1" s="1"/>
  <c r="W618" i="1" a="1"/>
  <c r="W618" i="1" s="1"/>
  <c r="W619" i="1" a="1"/>
  <c r="W619" i="1" s="1"/>
  <c r="W620" i="1" a="1"/>
  <c r="W620" i="1" s="1"/>
  <c r="W621" i="1" a="1"/>
  <c r="W621" i="1" s="1"/>
  <c r="W622" i="1" a="1"/>
  <c r="W622" i="1" s="1"/>
  <c r="W623" i="1" a="1"/>
  <c r="W623" i="1" s="1"/>
  <c r="W624" i="1" a="1"/>
  <c r="W624" i="1" s="1"/>
  <c r="W625" i="1" a="1"/>
  <c r="W625" i="1" s="1"/>
  <c r="W626" i="1" a="1"/>
  <c r="W626" i="1" s="1"/>
  <c r="W627" i="1" a="1"/>
  <c r="W627" i="1" s="1"/>
  <c r="W628" i="1" a="1"/>
  <c r="W628" i="1" s="1"/>
  <c r="W629" i="1" a="1"/>
  <c r="W629" i="1" s="1"/>
  <c r="W630" i="1" a="1"/>
  <c r="W630" i="1" s="1"/>
  <c r="W631" i="1" a="1"/>
  <c r="W631" i="1" s="1"/>
  <c r="W632" i="1" a="1"/>
  <c r="W632" i="1" s="1"/>
  <c r="W647" i="1" a="1"/>
  <c r="W647" i="1" s="1"/>
  <c r="W648" i="1" a="1"/>
  <c r="W648" i="1" s="1"/>
  <c r="W649" i="1" a="1"/>
  <c r="W649" i="1" s="1"/>
  <c r="W650" i="1" a="1"/>
  <c r="W650" i="1" s="1"/>
  <c r="W651" i="1" a="1"/>
  <c r="W651" i="1" s="1"/>
  <c r="W652" i="1" a="1"/>
  <c r="W652" i="1" s="1"/>
  <c r="W653" i="1" a="1"/>
  <c r="W653" i="1" s="1"/>
  <c r="W654" i="1" a="1"/>
  <c r="W654" i="1" s="1"/>
  <c r="W655" i="1" a="1"/>
  <c r="W655" i="1" s="1"/>
  <c r="W656" i="1" a="1"/>
  <c r="W656" i="1" s="1"/>
  <c r="W657" i="1" a="1"/>
  <c r="W657" i="1" s="1"/>
  <c r="W658" i="1" a="1"/>
  <c r="W658" i="1" s="1"/>
  <c r="W659" i="1" a="1"/>
  <c r="W659" i="1" s="1"/>
  <c r="W660" i="1" a="1"/>
  <c r="W660" i="1" s="1"/>
  <c r="W661" i="1" a="1"/>
  <c r="W661" i="1" s="1"/>
  <c r="W662" i="1" a="1"/>
  <c r="W662" i="1" s="1"/>
  <c r="W663" i="1" a="1"/>
  <c r="W663" i="1" s="1"/>
  <c r="W664" i="1" a="1"/>
  <c r="W664" i="1" s="1"/>
  <c r="W665" i="1" a="1"/>
  <c r="W665" i="1" s="1"/>
  <c r="W666" i="1" a="1"/>
  <c r="W666" i="1" s="1"/>
  <c r="W667" i="1" a="1"/>
  <c r="W667" i="1" s="1"/>
  <c r="W668" i="1" a="1"/>
  <c r="W668" i="1" s="1"/>
  <c r="W669" i="1" a="1"/>
  <c r="W669" i="1" s="1"/>
  <c r="W670" i="1" a="1"/>
  <c r="W670" i="1" s="1"/>
  <c r="W671" i="1" a="1"/>
  <c r="W671" i="1" s="1"/>
  <c r="W672" i="1" a="1"/>
  <c r="W672" i="1" s="1"/>
  <c r="W673" i="1" a="1"/>
  <c r="W673" i="1" s="1"/>
  <c r="W674" i="1" a="1"/>
  <c r="W674" i="1" s="1"/>
  <c r="W675" i="1" a="1"/>
  <c r="W675" i="1" s="1"/>
  <c r="W676" i="1" a="1"/>
  <c r="W676" i="1" s="1"/>
  <c r="W677" i="1" a="1"/>
  <c r="W677" i="1" s="1"/>
  <c r="W678" i="1" a="1"/>
  <c r="W678" i="1" s="1"/>
  <c r="W679" i="1" a="1"/>
  <c r="W679" i="1" s="1"/>
  <c r="W680" i="1" a="1"/>
  <c r="W680" i="1" s="1"/>
  <c r="W681" i="1" a="1"/>
  <c r="W681" i="1" s="1"/>
  <c r="W682" i="1" a="1"/>
  <c r="W682" i="1" s="1"/>
  <c r="W683" i="1" a="1"/>
  <c r="W683" i="1" s="1"/>
  <c r="W684" i="1" a="1"/>
  <c r="W684" i="1" s="1"/>
  <c r="W685" i="1" a="1"/>
  <c r="W685" i="1" s="1"/>
  <c r="W686" i="1" a="1"/>
  <c r="W686" i="1" s="1"/>
  <c r="W687" i="1" a="1"/>
  <c r="W687" i="1" s="1"/>
  <c r="W688" i="1" a="1"/>
  <c r="W688" i="1" s="1"/>
  <c r="W689" i="1" a="1"/>
  <c r="W689" i="1" s="1"/>
  <c r="W690" i="1" a="1"/>
  <c r="W690" i="1" s="1"/>
  <c r="W691" i="1" a="1"/>
  <c r="W691" i="1" s="1"/>
  <c r="W692" i="1" a="1"/>
  <c r="W692" i="1" s="1"/>
  <c r="W693" i="1" a="1"/>
  <c r="W693" i="1" s="1"/>
  <c r="W694" i="1" a="1"/>
  <c r="W694" i="1" s="1"/>
  <c r="W695" i="1" a="1"/>
  <c r="W695" i="1" s="1"/>
  <c r="W696" i="1" a="1"/>
  <c r="W696" i="1" s="1"/>
  <c r="W697" i="1" a="1"/>
  <c r="W697" i="1" s="1"/>
  <c r="W698" i="1" a="1"/>
  <c r="W698" i="1" s="1"/>
  <c r="W699" i="1" a="1"/>
  <c r="W699" i="1" s="1"/>
  <c r="W700" i="1" a="1"/>
  <c r="W700" i="1" s="1"/>
  <c r="W701" i="1" a="1"/>
  <c r="W701" i="1" s="1"/>
  <c r="W702" i="1" a="1"/>
  <c r="W702" i="1" s="1"/>
  <c r="W703" i="1" a="1"/>
  <c r="W703" i="1" s="1"/>
  <c r="W704" i="1" a="1"/>
  <c r="W704" i="1" s="1"/>
  <c r="W705" i="1" a="1"/>
  <c r="W705" i="1" s="1"/>
  <c r="W706" i="1" a="1"/>
  <c r="W706" i="1" s="1"/>
  <c r="W707" i="1" a="1"/>
  <c r="W707" i="1" s="1"/>
  <c r="W708" i="1" a="1"/>
  <c r="W708" i="1" s="1"/>
  <c r="W709" i="1" a="1"/>
  <c r="W709" i="1" s="1"/>
  <c r="W710" i="1" a="1"/>
  <c r="W710" i="1" s="1"/>
  <c r="W711" i="1" a="1"/>
  <c r="W711" i="1" s="1"/>
  <c r="W712" i="1" a="1"/>
  <c r="W712" i="1" s="1"/>
  <c r="W713" i="1" a="1"/>
  <c r="W713" i="1" s="1"/>
  <c r="W714" i="1" a="1"/>
  <c r="W714" i="1" s="1"/>
  <c r="W715" i="1" a="1"/>
  <c r="W715" i="1" s="1"/>
  <c r="W716" i="1" a="1"/>
  <c r="W716" i="1" s="1"/>
  <c r="W717" i="1" a="1"/>
  <c r="W717" i="1" s="1"/>
  <c r="W718" i="1" a="1"/>
  <c r="W718" i="1" s="1"/>
  <c r="W719" i="1" a="1"/>
  <c r="W719" i="1" s="1"/>
  <c r="W720" i="1" a="1"/>
  <c r="W720" i="1" s="1"/>
  <c r="U3" i="1" a="1"/>
  <c r="U3" i="1" s="1"/>
  <c r="U4" i="1" a="1"/>
  <c r="U4" i="1" s="1"/>
  <c r="U5" i="1" a="1"/>
  <c r="U5" i="1" s="1"/>
  <c r="U6" i="1" a="1"/>
  <c r="U6" i="1" s="1"/>
  <c r="U7" i="1" a="1"/>
  <c r="U7" i="1" s="1"/>
  <c r="U9" i="1" a="1"/>
  <c r="U9" i="1" s="1"/>
  <c r="U10" i="1" a="1"/>
  <c r="U10" i="1" s="1"/>
  <c r="U11" i="1" a="1"/>
  <c r="U11" i="1" s="1"/>
  <c r="U12" i="1" a="1"/>
  <c r="U12" i="1" s="1"/>
  <c r="U13" i="1" a="1"/>
  <c r="U13" i="1" s="1"/>
  <c r="U14" i="1" a="1"/>
  <c r="U14" i="1" s="1"/>
  <c r="U15" i="1" a="1"/>
  <c r="U15" i="1" s="1"/>
  <c r="U16" i="1" a="1"/>
  <c r="U16" i="1" s="1"/>
  <c r="U17" i="1" a="1"/>
  <c r="U17" i="1" s="1"/>
  <c r="U18" i="1" a="1"/>
  <c r="U18" i="1" s="1"/>
  <c r="U19" i="1" a="1"/>
  <c r="U19" i="1" s="1"/>
  <c r="U20" i="1" a="1"/>
  <c r="U20" i="1" s="1"/>
  <c r="U21" i="1" a="1"/>
  <c r="U21" i="1" s="1"/>
  <c r="U22" i="1" a="1"/>
  <c r="U22" i="1" s="1"/>
  <c r="U23" i="1" a="1"/>
  <c r="U23" i="1" s="1"/>
  <c r="U24" i="1" a="1"/>
  <c r="U24" i="1" s="1"/>
  <c r="U25" i="1" a="1"/>
  <c r="U25" i="1" s="1"/>
  <c r="U26" i="1" a="1"/>
  <c r="U26" i="1" s="1"/>
  <c r="U27" i="1" a="1"/>
  <c r="U27" i="1" s="1"/>
  <c r="U28" i="1" a="1"/>
  <c r="U28" i="1" s="1"/>
  <c r="U29" i="1" a="1"/>
  <c r="U29" i="1" s="1"/>
  <c r="U30" i="1" a="1"/>
  <c r="U30" i="1" s="1"/>
  <c r="U31" i="1" a="1"/>
  <c r="U31" i="1" s="1"/>
  <c r="U32" i="1" a="1"/>
  <c r="U32" i="1" s="1"/>
  <c r="U33" i="1" a="1"/>
  <c r="U33" i="1" s="1"/>
  <c r="U34" i="1" a="1"/>
  <c r="U34" i="1" s="1"/>
  <c r="U35" i="1" a="1"/>
  <c r="U35" i="1" s="1"/>
  <c r="U36" i="1" a="1"/>
  <c r="U36" i="1" s="1"/>
  <c r="U37" i="1" a="1"/>
  <c r="U37" i="1" s="1"/>
  <c r="U38" i="1" a="1"/>
  <c r="U38" i="1" s="1"/>
  <c r="U39" i="1" a="1"/>
  <c r="U39" i="1" s="1"/>
  <c r="U40" i="1" a="1"/>
  <c r="U40" i="1" s="1"/>
  <c r="U41" i="1" a="1"/>
  <c r="U41" i="1" s="1"/>
  <c r="U42" i="1" a="1"/>
  <c r="U42" i="1" s="1"/>
  <c r="U43" i="1" a="1"/>
  <c r="U43" i="1" s="1"/>
  <c r="U44" i="1" a="1"/>
  <c r="U44" i="1" s="1"/>
  <c r="U45" i="1" a="1"/>
  <c r="U45" i="1" s="1"/>
  <c r="U46" i="1" a="1"/>
  <c r="U46" i="1" s="1"/>
  <c r="U47" i="1" a="1"/>
  <c r="U47" i="1" s="1"/>
  <c r="U48" i="1" a="1"/>
  <c r="U48" i="1" s="1"/>
  <c r="U49" i="1" a="1"/>
  <c r="U49" i="1" s="1"/>
  <c r="U50" i="1" a="1"/>
  <c r="U50" i="1" s="1"/>
  <c r="U51" i="1" a="1"/>
  <c r="U51" i="1" s="1"/>
  <c r="U52" i="1" a="1"/>
  <c r="U52" i="1" s="1"/>
  <c r="U53" i="1" a="1"/>
  <c r="U53" i="1" s="1"/>
  <c r="U54" i="1" a="1"/>
  <c r="U54" i="1" s="1"/>
  <c r="U55" i="1" a="1"/>
  <c r="U55" i="1" s="1"/>
  <c r="U56" i="1" a="1"/>
  <c r="U56" i="1" s="1"/>
  <c r="U57" i="1" a="1"/>
  <c r="U57" i="1" s="1"/>
  <c r="U58" i="1" a="1"/>
  <c r="U58" i="1" s="1"/>
  <c r="U59" i="1" a="1"/>
  <c r="U59" i="1" s="1"/>
  <c r="U60" i="1" a="1"/>
  <c r="U60" i="1" s="1"/>
  <c r="U61" i="1" a="1"/>
  <c r="U61" i="1" s="1"/>
  <c r="U62" i="1" a="1"/>
  <c r="U62" i="1" s="1"/>
  <c r="U63" i="1" a="1"/>
  <c r="U63" i="1" s="1"/>
  <c r="U64" i="1" a="1"/>
  <c r="U64" i="1" s="1"/>
  <c r="U73" i="1" a="1"/>
  <c r="U73" i="1" s="1"/>
  <c r="U74" i="1" a="1"/>
  <c r="U74" i="1" s="1"/>
  <c r="U75" i="1" a="1"/>
  <c r="U75" i="1" s="1"/>
  <c r="U76" i="1" a="1"/>
  <c r="U76" i="1" s="1"/>
  <c r="U77" i="1" a="1"/>
  <c r="U77" i="1" s="1"/>
  <c r="U78" i="1" a="1"/>
  <c r="U78" i="1" s="1"/>
  <c r="U79" i="1" a="1"/>
  <c r="U79" i="1" s="1"/>
  <c r="U80" i="1" a="1"/>
  <c r="U80" i="1" s="1"/>
  <c r="U81" i="1" a="1"/>
  <c r="U81" i="1" s="1"/>
  <c r="U82" i="1" a="1"/>
  <c r="U82" i="1" s="1"/>
  <c r="U83" i="1" a="1"/>
  <c r="U83" i="1" s="1"/>
  <c r="U84" i="1" a="1"/>
  <c r="U84" i="1" s="1"/>
  <c r="U85" i="1" a="1"/>
  <c r="U85" i="1" s="1"/>
  <c r="U86" i="1" a="1"/>
  <c r="U86" i="1" s="1"/>
  <c r="U87" i="1" a="1"/>
  <c r="U87" i="1" s="1"/>
  <c r="U88" i="1" a="1"/>
  <c r="U88" i="1" s="1"/>
  <c r="U89" i="1" a="1"/>
  <c r="U89" i="1" s="1"/>
  <c r="U90" i="1" a="1"/>
  <c r="U90" i="1" s="1"/>
  <c r="U91" i="1" a="1"/>
  <c r="U91" i="1" s="1"/>
  <c r="U92" i="1" a="1"/>
  <c r="U92" i="1" s="1"/>
  <c r="U93" i="1" a="1"/>
  <c r="U93" i="1" s="1"/>
  <c r="U94" i="1" a="1"/>
  <c r="U94" i="1" s="1"/>
  <c r="U95" i="1" a="1"/>
  <c r="U95" i="1" s="1"/>
  <c r="U96" i="1" a="1"/>
  <c r="U96" i="1" s="1"/>
  <c r="U97" i="1" a="1"/>
  <c r="U97" i="1" s="1"/>
  <c r="U98" i="1" a="1"/>
  <c r="U98" i="1" s="1"/>
  <c r="U99" i="1" a="1"/>
  <c r="U99" i="1" s="1"/>
  <c r="U100" i="1" a="1"/>
  <c r="U100" i="1" s="1"/>
  <c r="U101" i="1" a="1"/>
  <c r="U101" i="1" s="1"/>
  <c r="U102" i="1" a="1"/>
  <c r="U102" i="1" s="1"/>
  <c r="U103" i="1" a="1"/>
  <c r="U103" i="1" s="1"/>
  <c r="U104" i="1" a="1"/>
  <c r="U104" i="1" s="1"/>
  <c r="U105" i="1" a="1"/>
  <c r="U105" i="1" s="1"/>
  <c r="U106" i="1" a="1"/>
  <c r="U106" i="1" s="1"/>
  <c r="U107" i="1" a="1"/>
  <c r="U107" i="1" s="1"/>
  <c r="U108" i="1" a="1"/>
  <c r="U108" i="1" s="1"/>
  <c r="U109" i="1" a="1"/>
  <c r="U109" i="1" s="1"/>
  <c r="U135" i="1" a="1"/>
  <c r="U135" i="1" s="1"/>
  <c r="U136" i="1" a="1"/>
  <c r="U136" i="1" s="1"/>
  <c r="U137" i="1" a="1"/>
  <c r="U137" i="1" s="1"/>
  <c r="U138" i="1" a="1"/>
  <c r="U138" i="1" s="1"/>
  <c r="U139" i="1" a="1"/>
  <c r="U139" i="1" s="1"/>
  <c r="U140" i="1" a="1"/>
  <c r="U140" i="1" s="1"/>
  <c r="U141" i="1" a="1"/>
  <c r="U141" i="1" s="1"/>
  <c r="U142" i="1" a="1"/>
  <c r="U142" i="1" s="1"/>
  <c r="U143" i="1" a="1"/>
  <c r="U143" i="1" s="1"/>
  <c r="U144" i="1" a="1"/>
  <c r="U144" i="1" s="1"/>
  <c r="U145" i="1" a="1"/>
  <c r="U145" i="1" s="1"/>
  <c r="U146" i="1" a="1"/>
  <c r="U146" i="1" s="1"/>
  <c r="U147" i="1" a="1"/>
  <c r="U147" i="1" s="1"/>
  <c r="U148" i="1" a="1"/>
  <c r="U148" i="1" s="1"/>
  <c r="U149" i="1" a="1"/>
  <c r="U149" i="1" s="1"/>
  <c r="U150" i="1" a="1"/>
  <c r="U150" i="1" s="1"/>
  <c r="U151" i="1" a="1"/>
  <c r="U151" i="1" s="1"/>
  <c r="U152" i="1" a="1"/>
  <c r="U152" i="1" s="1"/>
  <c r="U153" i="1" a="1"/>
  <c r="U153" i="1" s="1"/>
  <c r="U154" i="1" a="1"/>
  <c r="U154" i="1" s="1"/>
  <c r="U155" i="1" a="1"/>
  <c r="U155" i="1" s="1"/>
  <c r="U156" i="1" a="1"/>
  <c r="U156" i="1" s="1"/>
  <c r="U157" i="1" a="1"/>
  <c r="U157" i="1" s="1"/>
  <c r="U158" i="1" a="1"/>
  <c r="U158" i="1" s="1"/>
  <c r="U159" i="1" a="1"/>
  <c r="U159" i="1" s="1"/>
  <c r="U160" i="1" a="1"/>
  <c r="U160" i="1" s="1"/>
  <c r="U161" i="1" a="1"/>
  <c r="U161" i="1" s="1"/>
  <c r="U162" i="1" a="1"/>
  <c r="U162" i="1" s="1"/>
  <c r="U163" i="1" a="1"/>
  <c r="U163" i="1" s="1"/>
  <c r="U164" i="1" a="1"/>
  <c r="U164" i="1" s="1"/>
  <c r="U165" i="1" a="1"/>
  <c r="U165" i="1" s="1"/>
  <c r="U166" i="1" a="1"/>
  <c r="U166" i="1" s="1"/>
  <c r="U167" i="1" a="1"/>
  <c r="U167" i="1" s="1"/>
  <c r="U168" i="1" a="1"/>
  <c r="U168" i="1" s="1"/>
  <c r="U169" i="1" a="1"/>
  <c r="U169" i="1" s="1"/>
  <c r="U170" i="1" a="1"/>
  <c r="U170" i="1" s="1"/>
  <c r="U171" i="1" a="1"/>
  <c r="U171" i="1" s="1"/>
  <c r="U172" i="1" a="1"/>
  <c r="U172" i="1" s="1"/>
  <c r="U173" i="1" a="1"/>
  <c r="U173" i="1" s="1"/>
  <c r="U174" i="1" a="1"/>
  <c r="U174" i="1" s="1"/>
  <c r="U175" i="1" a="1"/>
  <c r="U175" i="1" s="1"/>
  <c r="U176" i="1" a="1"/>
  <c r="U176" i="1" s="1"/>
  <c r="U177" i="1" a="1"/>
  <c r="U177" i="1" s="1"/>
  <c r="U178" i="1" a="1"/>
  <c r="U178" i="1" s="1"/>
  <c r="U179" i="1" a="1"/>
  <c r="U179" i="1" s="1"/>
  <c r="U180" i="1" a="1"/>
  <c r="U180" i="1" s="1"/>
  <c r="U181" i="1" a="1"/>
  <c r="U181" i="1" s="1"/>
  <c r="U182" i="1" a="1"/>
  <c r="U182" i="1" s="1"/>
  <c r="U183" i="1" a="1"/>
  <c r="U183" i="1" s="1"/>
  <c r="U184" i="1" a="1"/>
  <c r="U184" i="1" s="1"/>
  <c r="U206" i="1" a="1"/>
  <c r="U206" i="1" s="1"/>
  <c r="U207" i="1" a="1"/>
  <c r="U207" i="1" s="1"/>
  <c r="U208" i="1" a="1"/>
  <c r="U208" i="1" s="1"/>
  <c r="U209" i="1" a="1"/>
  <c r="U209" i="1" s="1"/>
  <c r="U210" i="1" a="1"/>
  <c r="U210" i="1" s="1"/>
  <c r="U211" i="1" a="1"/>
  <c r="U211" i="1" s="1"/>
  <c r="U212" i="1" a="1"/>
  <c r="U212" i="1" s="1"/>
  <c r="U213" i="1" a="1"/>
  <c r="U213" i="1" s="1"/>
  <c r="U214" i="1" a="1"/>
  <c r="U214" i="1" s="1"/>
  <c r="U215" i="1" a="1"/>
  <c r="U215" i="1" s="1"/>
  <c r="U216" i="1" a="1"/>
  <c r="U216" i="1" s="1"/>
  <c r="U217" i="1" a="1"/>
  <c r="U217" i="1" s="1"/>
  <c r="U218" i="1" a="1"/>
  <c r="U218" i="1" s="1"/>
  <c r="U219" i="1" a="1"/>
  <c r="U219" i="1" s="1"/>
  <c r="U220" i="1" a="1"/>
  <c r="U220" i="1" s="1"/>
  <c r="U221" i="1" a="1"/>
  <c r="U221" i="1" s="1"/>
  <c r="U222" i="1" a="1"/>
  <c r="U222" i="1" s="1"/>
  <c r="U223" i="1" a="1"/>
  <c r="U223" i="1" s="1"/>
  <c r="U224" i="1" a="1"/>
  <c r="U224" i="1" s="1"/>
  <c r="U225" i="1" a="1"/>
  <c r="U225" i="1" s="1"/>
  <c r="U226" i="1" a="1"/>
  <c r="U226" i="1" s="1"/>
  <c r="U227" i="1" a="1"/>
  <c r="U227" i="1" s="1"/>
  <c r="U228" i="1" a="1"/>
  <c r="U228" i="1" s="1"/>
  <c r="U229" i="1" a="1"/>
  <c r="U229" i="1" s="1"/>
  <c r="U230" i="1" a="1"/>
  <c r="U230" i="1" s="1"/>
  <c r="U231" i="1" a="1"/>
  <c r="U231" i="1" s="1"/>
  <c r="U232" i="1" a="1"/>
  <c r="U232" i="1" s="1"/>
  <c r="U233" i="1" a="1"/>
  <c r="U233" i="1" s="1"/>
  <c r="U234" i="1" a="1"/>
  <c r="U234" i="1" s="1"/>
  <c r="U235" i="1" a="1"/>
  <c r="U235" i="1" s="1"/>
  <c r="U236" i="1" a="1"/>
  <c r="U236" i="1" s="1"/>
  <c r="U237" i="1" a="1"/>
  <c r="U237" i="1" s="1"/>
  <c r="U238" i="1" a="1"/>
  <c r="U238" i="1" s="1"/>
  <c r="U239" i="1" a="1"/>
  <c r="U239" i="1" s="1"/>
  <c r="U240" i="1" a="1"/>
  <c r="U240" i="1" s="1"/>
  <c r="U241" i="1" a="1"/>
  <c r="U241" i="1" s="1"/>
  <c r="U242" i="1" a="1"/>
  <c r="U242" i="1" s="1"/>
  <c r="U243" i="1" a="1"/>
  <c r="U243" i="1" s="1"/>
  <c r="U244" i="1" a="1"/>
  <c r="U244" i="1" s="1"/>
  <c r="U245" i="1" a="1"/>
  <c r="U245" i="1" s="1"/>
  <c r="U246" i="1" a="1"/>
  <c r="U246" i="1" s="1"/>
  <c r="U247" i="1" a="1"/>
  <c r="U247" i="1" s="1"/>
  <c r="U248" i="1" a="1"/>
  <c r="U248" i="1" s="1"/>
  <c r="U249" i="1" a="1"/>
  <c r="U249" i="1" s="1"/>
  <c r="U250" i="1" a="1"/>
  <c r="U250" i="1" s="1"/>
  <c r="U251" i="1" a="1"/>
  <c r="U251" i="1" s="1"/>
  <c r="U252" i="1" a="1"/>
  <c r="U252" i="1" s="1"/>
  <c r="U253" i="1" a="1"/>
  <c r="U253" i="1" s="1"/>
  <c r="U535" i="1" a="1"/>
  <c r="U535" i="1" s="1"/>
  <c r="U536" i="1" a="1"/>
  <c r="U536" i="1" s="1"/>
  <c r="U537" i="1" a="1"/>
  <c r="U537" i="1" s="1"/>
  <c r="U538" i="1" a="1"/>
  <c r="U538" i="1" s="1"/>
  <c r="U539" i="1" a="1"/>
  <c r="U539" i="1" s="1"/>
  <c r="U540" i="1" a="1"/>
  <c r="U540" i="1" s="1"/>
  <c r="U541" i="1" a="1"/>
  <c r="U541" i="1" s="1"/>
  <c r="U542" i="1" a="1"/>
  <c r="U542" i="1" s="1"/>
  <c r="U543" i="1" a="1"/>
  <c r="U543" i="1" s="1"/>
  <c r="U544" i="1" a="1"/>
  <c r="U544" i="1" s="1"/>
  <c r="U545" i="1" a="1"/>
  <c r="U545" i="1" s="1"/>
  <c r="U546" i="1" a="1"/>
  <c r="U546" i="1" s="1"/>
  <c r="U550" i="1" a="1"/>
  <c r="U550" i="1" s="1"/>
  <c r="U551" i="1" a="1"/>
  <c r="U551" i="1" s="1"/>
  <c r="U552" i="1" a="1"/>
  <c r="U552" i="1" s="1"/>
  <c r="U553" i="1" a="1"/>
  <c r="U553" i="1" s="1"/>
  <c r="U554" i="1" a="1"/>
  <c r="U554" i="1" s="1"/>
  <c r="U555" i="1" a="1"/>
  <c r="U555" i="1" s="1"/>
  <c r="U556" i="1" a="1"/>
  <c r="U556" i="1" s="1"/>
  <c r="U557" i="1" a="1"/>
  <c r="U557" i="1" s="1"/>
  <c r="U558" i="1" a="1"/>
  <c r="U558" i="1" s="1"/>
  <c r="U559" i="1" a="1"/>
  <c r="U559" i="1" s="1"/>
  <c r="U560" i="1" a="1"/>
  <c r="U560" i="1" s="1"/>
  <c r="U561" i="1" a="1"/>
  <c r="U561" i="1" s="1"/>
  <c r="U562" i="1" a="1"/>
  <c r="U562" i="1" s="1"/>
  <c r="U563" i="1" a="1"/>
  <c r="U563" i="1" s="1"/>
  <c r="U564" i="1" a="1"/>
  <c r="U564" i="1" s="1"/>
  <c r="U565" i="1" a="1"/>
  <c r="U565" i="1" s="1"/>
  <c r="U566" i="1" a="1"/>
  <c r="U566" i="1" s="1"/>
  <c r="U567" i="1" a="1"/>
  <c r="U567" i="1" s="1"/>
  <c r="U568" i="1" a="1"/>
  <c r="U568" i="1" s="1"/>
  <c r="U569" i="1" a="1"/>
  <c r="U569" i="1" s="1"/>
  <c r="U570" i="1" a="1"/>
  <c r="U570" i="1" s="1"/>
  <c r="U571" i="1" a="1"/>
  <c r="U571" i="1" s="1"/>
  <c r="U572" i="1" a="1"/>
  <c r="U572" i="1" s="1"/>
  <c r="U573" i="1" a="1"/>
  <c r="U573" i="1" s="1"/>
  <c r="U574" i="1" a="1"/>
  <c r="U574" i="1" s="1"/>
  <c r="U575" i="1" a="1"/>
  <c r="U575" i="1" s="1"/>
  <c r="U576" i="1" a="1"/>
  <c r="U576" i="1" s="1"/>
  <c r="U577" i="1" a="1"/>
  <c r="U577" i="1" s="1"/>
  <c r="U578" i="1" a="1"/>
  <c r="U578" i="1" s="1"/>
  <c r="U579" i="1" a="1"/>
  <c r="U579" i="1" s="1"/>
  <c r="U580" i="1" a="1"/>
  <c r="U580" i="1" s="1"/>
  <c r="U581" i="1" a="1"/>
  <c r="U581" i="1" s="1"/>
  <c r="U582" i="1" a="1"/>
  <c r="U582" i="1" s="1"/>
  <c r="U583" i="1" a="1"/>
  <c r="U583" i="1" s="1"/>
  <c r="U584" i="1" a="1"/>
  <c r="U584" i="1" s="1"/>
  <c r="U585" i="1" a="1"/>
  <c r="U585" i="1" s="1"/>
  <c r="U586" i="1" a="1"/>
  <c r="U586" i="1" s="1"/>
  <c r="U587" i="1" a="1"/>
  <c r="U587" i="1" s="1"/>
  <c r="U588" i="1" a="1"/>
  <c r="U588" i="1" s="1"/>
  <c r="U589" i="1" a="1"/>
  <c r="U589" i="1" s="1"/>
  <c r="U590" i="1" a="1"/>
  <c r="U590" i="1" s="1"/>
  <c r="U591" i="1" a="1"/>
  <c r="U591" i="1" s="1"/>
  <c r="U592" i="1" a="1"/>
  <c r="U592" i="1" s="1"/>
  <c r="U593" i="1" a="1"/>
  <c r="U593" i="1" s="1"/>
  <c r="U594" i="1" a="1"/>
  <c r="U594" i="1" s="1"/>
  <c r="U595" i="1" a="1"/>
  <c r="U595" i="1" s="1"/>
  <c r="U596" i="1" a="1"/>
  <c r="U596" i="1" s="1"/>
  <c r="U597" i="1" a="1"/>
  <c r="U597" i="1" s="1"/>
  <c r="U598" i="1" a="1"/>
  <c r="U598" i="1" s="1"/>
  <c r="U599" i="1" a="1"/>
  <c r="U599" i="1" s="1"/>
  <c r="U600" i="1" a="1"/>
  <c r="U600" i="1" s="1"/>
  <c r="U601" i="1" a="1"/>
  <c r="U601" i="1" s="1"/>
  <c r="U602" i="1" a="1"/>
  <c r="U602" i="1" s="1"/>
  <c r="U603" i="1" a="1"/>
  <c r="U603" i="1" s="1"/>
  <c r="U609" i="1" a="1"/>
  <c r="U609" i="1" s="1"/>
  <c r="U610" i="1" a="1"/>
  <c r="U610" i="1" s="1"/>
  <c r="U611" i="1" a="1"/>
  <c r="U611" i="1" s="1"/>
  <c r="U612" i="1" a="1"/>
  <c r="U612" i="1" s="1"/>
  <c r="U613" i="1" a="1"/>
  <c r="U613" i="1" s="1"/>
  <c r="U614" i="1" a="1"/>
  <c r="U614" i="1" s="1"/>
  <c r="U615" i="1" a="1"/>
  <c r="U615" i="1" s="1"/>
  <c r="U616" i="1" a="1"/>
  <c r="U616" i="1" s="1"/>
  <c r="U617" i="1" a="1"/>
  <c r="U617" i="1" s="1"/>
  <c r="U633" i="1" a="1"/>
  <c r="U633" i="1" s="1"/>
  <c r="U634" i="1" a="1"/>
  <c r="U634" i="1" s="1"/>
  <c r="U635" i="1" a="1"/>
  <c r="U635" i="1" s="1"/>
  <c r="U636" i="1" a="1"/>
  <c r="U636" i="1" s="1"/>
  <c r="U637" i="1" a="1"/>
  <c r="U637" i="1" s="1"/>
  <c r="U638" i="1" a="1"/>
  <c r="U638" i="1" s="1"/>
  <c r="U639" i="1" a="1"/>
  <c r="U639" i="1" s="1"/>
  <c r="U640" i="1" a="1"/>
  <c r="U640" i="1" s="1"/>
  <c r="U641" i="1" a="1"/>
  <c r="U641" i="1" s="1"/>
  <c r="U642" i="1" a="1"/>
  <c r="U642" i="1" s="1"/>
  <c r="U643" i="1" a="1"/>
  <c r="U643" i="1" s="1"/>
  <c r="U644" i="1" a="1"/>
  <c r="U644" i="1" s="1"/>
  <c r="U645" i="1" a="1"/>
  <c r="U645" i="1" s="1"/>
  <c r="U646" i="1" a="1"/>
  <c r="U646" i="1" s="1"/>
  <c r="U647" i="1" a="1"/>
  <c r="U647" i="1" s="1"/>
  <c r="U663" i="1" a="1"/>
  <c r="U663" i="1" s="1"/>
  <c r="R3" i="1" a="1"/>
  <c r="R3" i="1" s="1"/>
  <c r="R4" i="1" a="1"/>
  <c r="R4" i="1" s="1"/>
  <c r="R5" i="1" a="1"/>
  <c r="R5" i="1" s="1"/>
  <c r="R6" i="1" a="1"/>
  <c r="R6" i="1" s="1"/>
  <c r="R7" i="1" a="1"/>
  <c r="R7" i="1" s="1"/>
  <c r="R9" i="1" a="1"/>
  <c r="R9" i="1" s="1"/>
  <c r="R10" i="1" a="1"/>
  <c r="R10" i="1" s="1"/>
  <c r="R11" i="1" a="1"/>
  <c r="R11" i="1" s="1"/>
  <c r="R12" i="1" a="1"/>
  <c r="R12" i="1" s="1"/>
  <c r="R13" i="1" a="1"/>
  <c r="R13" i="1" s="1"/>
  <c r="R14" i="1" a="1"/>
  <c r="R14" i="1" s="1"/>
  <c r="R15" i="1" a="1"/>
  <c r="R15" i="1" s="1"/>
  <c r="R16" i="1" a="1"/>
  <c r="R16" i="1" s="1"/>
  <c r="R17" i="1" a="1"/>
  <c r="R17" i="1" s="1"/>
  <c r="R18" i="1" a="1"/>
  <c r="R18" i="1" s="1"/>
  <c r="R19" i="1" a="1"/>
  <c r="R19" i="1" s="1"/>
  <c r="R20" i="1" a="1"/>
  <c r="R20" i="1" s="1"/>
  <c r="R21" i="1" a="1"/>
  <c r="R21" i="1" s="1"/>
  <c r="R22" i="1" a="1"/>
  <c r="R22" i="1" s="1"/>
  <c r="R23" i="1" a="1"/>
  <c r="R23" i="1" s="1"/>
  <c r="R24" i="1" a="1"/>
  <c r="R24" i="1" s="1"/>
  <c r="R25" i="1" a="1"/>
  <c r="R25" i="1" s="1"/>
  <c r="R26" i="1" a="1"/>
  <c r="R26" i="1" s="1"/>
  <c r="R27" i="1" a="1"/>
  <c r="R27" i="1" s="1"/>
  <c r="R28" i="1" a="1"/>
  <c r="R28" i="1" s="1"/>
  <c r="R29" i="1" a="1"/>
  <c r="R29" i="1" s="1"/>
  <c r="R30" i="1" a="1"/>
  <c r="R30" i="1" s="1"/>
  <c r="R31" i="1" a="1"/>
  <c r="R31" i="1" s="1"/>
  <c r="R32" i="1" a="1"/>
  <c r="R32" i="1" s="1"/>
  <c r="R33" i="1" a="1"/>
  <c r="R33" i="1" s="1"/>
  <c r="R34" i="1" a="1"/>
  <c r="R34" i="1" s="1"/>
  <c r="R35" i="1" a="1"/>
  <c r="R35" i="1" s="1"/>
  <c r="R36" i="1" a="1"/>
  <c r="R36" i="1" s="1"/>
  <c r="R37" i="1" a="1"/>
  <c r="R37" i="1" s="1"/>
  <c r="R38" i="1" a="1"/>
  <c r="R38" i="1" s="1"/>
  <c r="R39" i="1" a="1"/>
  <c r="R39" i="1" s="1"/>
  <c r="R40" i="1" a="1"/>
  <c r="R40" i="1" s="1"/>
  <c r="R41" i="1" a="1"/>
  <c r="R41" i="1" s="1"/>
  <c r="R42" i="1" a="1"/>
  <c r="R42" i="1" s="1"/>
  <c r="R43" i="1" a="1"/>
  <c r="R43" i="1" s="1"/>
  <c r="R44" i="1" a="1"/>
  <c r="R44" i="1" s="1"/>
  <c r="R45" i="1" a="1"/>
  <c r="R45" i="1" s="1"/>
  <c r="R46" i="1" a="1"/>
  <c r="R46" i="1" s="1"/>
  <c r="R47" i="1" a="1"/>
  <c r="R47" i="1" s="1"/>
  <c r="R48" i="1" a="1"/>
  <c r="R48" i="1" s="1"/>
  <c r="R49" i="1" a="1"/>
  <c r="R49" i="1" s="1"/>
  <c r="R50" i="1" a="1"/>
  <c r="R50" i="1" s="1"/>
  <c r="R51" i="1" a="1"/>
  <c r="R51" i="1" s="1"/>
  <c r="R52" i="1" a="1"/>
  <c r="R52" i="1" s="1"/>
  <c r="R53" i="1" a="1"/>
  <c r="R53" i="1" s="1"/>
  <c r="R54" i="1" a="1"/>
  <c r="R54" i="1" s="1"/>
  <c r="R55" i="1" a="1"/>
  <c r="R55" i="1" s="1"/>
  <c r="R56" i="1" a="1"/>
  <c r="R56" i="1" s="1"/>
  <c r="R57" i="1" a="1"/>
  <c r="R57" i="1" s="1"/>
  <c r="R58" i="1" a="1"/>
  <c r="R58" i="1" s="1"/>
  <c r="R59" i="1" a="1"/>
  <c r="R59" i="1" s="1"/>
  <c r="R60" i="1" a="1"/>
  <c r="R60" i="1" s="1"/>
  <c r="R61" i="1" a="1"/>
  <c r="R61" i="1" s="1"/>
  <c r="R62" i="1" a="1"/>
  <c r="R62" i="1" s="1"/>
  <c r="R63" i="1" a="1"/>
  <c r="R63" i="1" s="1"/>
  <c r="R64" i="1" a="1"/>
  <c r="R64" i="1" s="1"/>
  <c r="R73" i="1" a="1"/>
  <c r="R73" i="1" s="1"/>
  <c r="R74" i="1" a="1"/>
  <c r="R74" i="1" s="1"/>
  <c r="R75" i="1" a="1"/>
  <c r="R75" i="1" s="1"/>
  <c r="R76" i="1" a="1"/>
  <c r="R76" i="1" s="1"/>
  <c r="R77" i="1" a="1"/>
  <c r="R77" i="1" s="1"/>
  <c r="R78" i="1" a="1"/>
  <c r="R78" i="1" s="1"/>
  <c r="R79" i="1" a="1"/>
  <c r="R79" i="1" s="1"/>
  <c r="R80" i="1" a="1"/>
  <c r="R80" i="1" s="1"/>
  <c r="R81" i="1" a="1"/>
  <c r="R81" i="1" s="1"/>
  <c r="R82" i="1" a="1"/>
  <c r="R82" i="1" s="1"/>
  <c r="R83" i="1" a="1"/>
  <c r="R83" i="1" s="1"/>
  <c r="R84" i="1" a="1"/>
  <c r="R84" i="1" s="1"/>
  <c r="R85" i="1" a="1"/>
  <c r="R85" i="1" s="1"/>
  <c r="R86" i="1" a="1"/>
  <c r="R86" i="1" s="1"/>
  <c r="R87" i="1" a="1"/>
  <c r="R87" i="1" s="1"/>
  <c r="R88" i="1" a="1"/>
  <c r="R88" i="1" s="1"/>
  <c r="R89" i="1" a="1"/>
  <c r="R89" i="1" s="1"/>
  <c r="R90" i="1" a="1"/>
  <c r="R90" i="1" s="1"/>
  <c r="R91" i="1" a="1"/>
  <c r="R91" i="1" s="1"/>
  <c r="R92" i="1" a="1"/>
  <c r="R92" i="1" s="1"/>
  <c r="R93" i="1" a="1"/>
  <c r="R93" i="1" s="1"/>
  <c r="R94" i="1" a="1"/>
  <c r="R94" i="1" s="1"/>
  <c r="R95" i="1" a="1"/>
  <c r="R95" i="1" s="1"/>
  <c r="R96" i="1" a="1"/>
  <c r="R96" i="1" s="1"/>
  <c r="R97" i="1" a="1"/>
  <c r="R97" i="1" s="1"/>
  <c r="R98" i="1" a="1"/>
  <c r="R98" i="1" s="1"/>
  <c r="R99" i="1" a="1"/>
  <c r="R99" i="1" s="1"/>
  <c r="R100" i="1" a="1"/>
  <c r="R100" i="1" s="1"/>
  <c r="R101" i="1" a="1"/>
  <c r="R101" i="1" s="1"/>
  <c r="R102" i="1" a="1"/>
  <c r="R102" i="1" s="1"/>
  <c r="R103" i="1" a="1"/>
  <c r="R103" i="1" s="1"/>
  <c r="R104" i="1" a="1"/>
  <c r="R104" i="1" s="1"/>
  <c r="R105" i="1" a="1"/>
  <c r="R105" i="1" s="1"/>
  <c r="R106" i="1" a="1"/>
  <c r="R106" i="1" s="1"/>
  <c r="R107" i="1" a="1"/>
  <c r="R107" i="1" s="1"/>
  <c r="R108" i="1" a="1"/>
  <c r="R108" i="1" s="1"/>
  <c r="R109" i="1" a="1"/>
  <c r="R109" i="1" s="1"/>
  <c r="R135" i="1" a="1"/>
  <c r="R135" i="1" s="1"/>
  <c r="R136" i="1" a="1"/>
  <c r="R136" i="1" s="1"/>
  <c r="R137" i="1" a="1"/>
  <c r="R137" i="1" s="1"/>
  <c r="R138" i="1" a="1"/>
  <c r="R138" i="1" s="1"/>
  <c r="R139" i="1" a="1"/>
  <c r="R139" i="1" s="1"/>
  <c r="R140" i="1" a="1"/>
  <c r="R140" i="1" s="1"/>
  <c r="R141" i="1" a="1"/>
  <c r="R141" i="1" s="1"/>
  <c r="R142" i="1" a="1"/>
  <c r="R142" i="1" s="1"/>
  <c r="R143" i="1" a="1"/>
  <c r="R143" i="1" s="1"/>
  <c r="R144" i="1" a="1"/>
  <c r="R144" i="1" s="1"/>
  <c r="R145" i="1" a="1"/>
  <c r="R145" i="1" s="1"/>
  <c r="R146" i="1" a="1"/>
  <c r="R146" i="1" s="1"/>
  <c r="R147" i="1" a="1"/>
  <c r="R147" i="1" s="1"/>
  <c r="R148" i="1" a="1"/>
  <c r="R148" i="1" s="1"/>
  <c r="R149" i="1" a="1"/>
  <c r="R149" i="1" s="1"/>
  <c r="R150" i="1" a="1"/>
  <c r="R150" i="1" s="1"/>
  <c r="R151" i="1" a="1"/>
  <c r="R151" i="1" s="1"/>
  <c r="R152" i="1" a="1"/>
  <c r="R152" i="1" s="1"/>
  <c r="R153" i="1" a="1"/>
  <c r="R153" i="1" s="1"/>
  <c r="R154" i="1" a="1"/>
  <c r="R154" i="1" s="1"/>
  <c r="R155" i="1" a="1"/>
  <c r="R155" i="1" s="1"/>
  <c r="R156" i="1" a="1"/>
  <c r="R156" i="1" s="1"/>
  <c r="R157" i="1" a="1"/>
  <c r="R157" i="1" s="1"/>
  <c r="R158" i="1" a="1"/>
  <c r="R158" i="1" s="1"/>
  <c r="R159" i="1" a="1"/>
  <c r="R159" i="1" s="1"/>
  <c r="R160" i="1" a="1"/>
  <c r="R160" i="1" s="1"/>
  <c r="R161" i="1" a="1"/>
  <c r="R161" i="1" s="1"/>
  <c r="R162" i="1" a="1"/>
  <c r="R162" i="1" s="1"/>
  <c r="R163" i="1" a="1"/>
  <c r="R163" i="1" s="1"/>
  <c r="R164" i="1" a="1"/>
  <c r="R164" i="1" s="1"/>
  <c r="R165" i="1" a="1"/>
  <c r="R165" i="1" s="1"/>
  <c r="R166" i="1" a="1"/>
  <c r="R166" i="1" s="1"/>
  <c r="R167" i="1" a="1"/>
  <c r="R167" i="1" s="1"/>
  <c r="R168" i="1" a="1"/>
  <c r="R168" i="1" s="1"/>
  <c r="R169" i="1" a="1"/>
  <c r="R169" i="1" s="1"/>
  <c r="R170" i="1" a="1"/>
  <c r="R170" i="1" s="1"/>
  <c r="R171" i="1" a="1"/>
  <c r="R171" i="1" s="1"/>
  <c r="R172" i="1" a="1"/>
  <c r="R172" i="1" s="1"/>
  <c r="R173" i="1" a="1"/>
  <c r="R173" i="1" s="1"/>
  <c r="R174" i="1" a="1"/>
  <c r="R174" i="1" s="1"/>
  <c r="R175" i="1" a="1"/>
  <c r="R175" i="1" s="1"/>
  <c r="R176" i="1" a="1"/>
  <c r="R176" i="1" s="1"/>
  <c r="R177" i="1" a="1"/>
  <c r="R177" i="1" s="1"/>
  <c r="R178" i="1" a="1"/>
  <c r="R178" i="1" s="1"/>
  <c r="R179" i="1" a="1"/>
  <c r="R179" i="1" s="1"/>
  <c r="R180" i="1" a="1"/>
  <c r="R180" i="1" s="1"/>
  <c r="R181" i="1" a="1"/>
  <c r="R181" i="1" s="1"/>
  <c r="R182" i="1" a="1"/>
  <c r="R182" i="1" s="1"/>
  <c r="R183" i="1" a="1"/>
  <c r="R183" i="1" s="1"/>
  <c r="R184" i="1" a="1"/>
  <c r="R184" i="1" s="1"/>
  <c r="R206" i="1" a="1"/>
  <c r="R206" i="1" s="1"/>
  <c r="R207" i="1" a="1"/>
  <c r="R207" i="1" s="1"/>
  <c r="R208" i="1" a="1"/>
  <c r="R208" i="1" s="1"/>
  <c r="R209" i="1" a="1"/>
  <c r="R209" i="1" s="1"/>
  <c r="R210" i="1" a="1"/>
  <c r="R210" i="1" s="1"/>
  <c r="R211" i="1" a="1"/>
  <c r="R211" i="1" s="1"/>
  <c r="R212" i="1" a="1"/>
  <c r="R212" i="1" s="1"/>
  <c r="R213" i="1" a="1"/>
  <c r="R213" i="1" s="1"/>
  <c r="R214" i="1" a="1"/>
  <c r="R214" i="1" s="1"/>
  <c r="R215" i="1" a="1"/>
  <c r="R215" i="1" s="1"/>
  <c r="R216" i="1" a="1"/>
  <c r="R216" i="1" s="1"/>
  <c r="R217" i="1" a="1"/>
  <c r="R217" i="1" s="1"/>
  <c r="R218" i="1" a="1"/>
  <c r="R218" i="1" s="1"/>
  <c r="R219" i="1" a="1"/>
  <c r="R219" i="1" s="1"/>
  <c r="R220" i="1" a="1"/>
  <c r="R220" i="1" s="1"/>
  <c r="R221" i="1" a="1"/>
  <c r="R221" i="1" s="1"/>
  <c r="R222" i="1" a="1"/>
  <c r="R222" i="1" s="1"/>
  <c r="R223" i="1" a="1"/>
  <c r="R223" i="1" s="1"/>
  <c r="R224" i="1" a="1"/>
  <c r="R224" i="1" s="1"/>
  <c r="R225" i="1" a="1"/>
  <c r="R225" i="1" s="1"/>
  <c r="R226" i="1" a="1"/>
  <c r="R226" i="1" s="1"/>
  <c r="R227" i="1" a="1"/>
  <c r="R227" i="1" s="1"/>
  <c r="R228" i="1" a="1"/>
  <c r="R228" i="1" s="1"/>
  <c r="R229" i="1" a="1"/>
  <c r="R229" i="1" s="1"/>
  <c r="R230" i="1" a="1"/>
  <c r="R230" i="1" s="1"/>
  <c r="R231" i="1" a="1"/>
  <c r="R231" i="1" s="1"/>
  <c r="R232" i="1" a="1"/>
  <c r="R232" i="1" s="1"/>
  <c r="R233" i="1" a="1"/>
  <c r="R233" i="1" s="1"/>
  <c r="R234" i="1" a="1"/>
  <c r="R234" i="1" s="1"/>
  <c r="R235" i="1" a="1"/>
  <c r="R235" i="1" s="1"/>
  <c r="R236" i="1" a="1"/>
  <c r="R236" i="1" s="1"/>
  <c r="R237" i="1" a="1"/>
  <c r="R237" i="1" s="1"/>
  <c r="R238" i="1" a="1"/>
  <c r="R238" i="1" s="1"/>
  <c r="R239" i="1" a="1"/>
  <c r="R239" i="1" s="1"/>
  <c r="R240" i="1" a="1"/>
  <c r="R240" i="1" s="1"/>
  <c r="R241" i="1" a="1"/>
  <c r="R241" i="1" s="1"/>
  <c r="R242" i="1" a="1"/>
  <c r="R242" i="1" s="1"/>
  <c r="R243" i="1" a="1"/>
  <c r="R243" i="1" s="1"/>
  <c r="R244" i="1" a="1"/>
  <c r="R244" i="1" s="1"/>
  <c r="R245" i="1" a="1"/>
  <c r="R245" i="1" s="1"/>
  <c r="R246" i="1" a="1"/>
  <c r="R246" i="1" s="1"/>
  <c r="R247" i="1" a="1"/>
  <c r="R247" i="1" s="1"/>
  <c r="R248" i="1" a="1"/>
  <c r="R248" i="1" s="1"/>
  <c r="R249" i="1" a="1"/>
  <c r="R249" i="1" s="1"/>
  <c r="R250" i="1" a="1"/>
  <c r="R250" i="1" s="1"/>
  <c r="R251" i="1" a="1"/>
  <c r="R251" i="1" s="1"/>
  <c r="R252" i="1" a="1"/>
  <c r="R252" i="1" s="1"/>
  <c r="R253" i="1" a="1"/>
  <c r="R253" i="1" s="1"/>
  <c r="R535" i="1" a="1"/>
  <c r="R535" i="1" s="1"/>
  <c r="R536" i="1" a="1"/>
  <c r="R536" i="1" s="1"/>
  <c r="R537" i="1" a="1"/>
  <c r="R537" i="1" s="1"/>
  <c r="R538" i="1" a="1"/>
  <c r="R538" i="1" s="1"/>
  <c r="R539" i="1" a="1"/>
  <c r="R539" i="1" s="1"/>
  <c r="R540" i="1" a="1"/>
  <c r="R540" i="1" s="1"/>
  <c r="R541" i="1" a="1"/>
  <c r="R541" i="1" s="1"/>
  <c r="R542" i="1" a="1"/>
  <c r="R542" i="1" s="1"/>
  <c r="R543" i="1" a="1"/>
  <c r="R543" i="1" s="1"/>
  <c r="R544" i="1" a="1"/>
  <c r="R544" i="1" s="1"/>
  <c r="R545" i="1" a="1"/>
  <c r="R545" i="1" s="1"/>
  <c r="R546" i="1" a="1"/>
  <c r="R546" i="1" s="1"/>
  <c r="R550" i="1" a="1"/>
  <c r="R550" i="1" s="1"/>
  <c r="R551" i="1" a="1"/>
  <c r="R551" i="1" s="1"/>
  <c r="R552" i="1" a="1"/>
  <c r="R552" i="1" s="1"/>
  <c r="R553" i="1" a="1"/>
  <c r="R553" i="1" s="1"/>
  <c r="R554" i="1" a="1"/>
  <c r="R554" i="1" s="1"/>
  <c r="R555" i="1" a="1"/>
  <c r="R555" i="1" s="1"/>
  <c r="R556" i="1" a="1"/>
  <c r="R556" i="1" s="1"/>
  <c r="R557" i="1" a="1"/>
  <c r="R557" i="1" s="1"/>
  <c r="R558" i="1" a="1"/>
  <c r="R558" i="1" s="1"/>
  <c r="R559" i="1" a="1"/>
  <c r="R559" i="1" s="1"/>
  <c r="R560" i="1" a="1"/>
  <c r="R560" i="1" s="1"/>
  <c r="R561" i="1" a="1"/>
  <c r="R561" i="1" s="1"/>
  <c r="R562" i="1" a="1"/>
  <c r="R562" i="1" s="1"/>
  <c r="R563" i="1" a="1"/>
  <c r="R563" i="1" s="1"/>
  <c r="R564" i="1" a="1"/>
  <c r="R564" i="1" s="1"/>
  <c r="R565" i="1" a="1"/>
  <c r="R565" i="1" s="1"/>
  <c r="R566" i="1" a="1"/>
  <c r="R566" i="1" s="1"/>
  <c r="R567" i="1" a="1"/>
  <c r="R567" i="1" s="1"/>
  <c r="R568" i="1" a="1"/>
  <c r="R568" i="1" s="1"/>
  <c r="R569" i="1" a="1"/>
  <c r="R569" i="1" s="1"/>
  <c r="R570" i="1" a="1"/>
  <c r="R570" i="1" s="1"/>
  <c r="R571" i="1" a="1"/>
  <c r="R571" i="1" s="1"/>
  <c r="R572" i="1" a="1"/>
  <c r="R572" i="1" s="1"/>
  <c r="R573" i="1" a="1"/>
  <c r="R573" i="1" s="1"/>
  <c r="R574" i="1" a="1"/>
  <c r="R574" i="1" s="1"/>
  <c r="R575" i="1" a="1"/>
  <c r="R575" i="1" s="1"/>
  <c r="R576" i="1" a="1"/>
  <c r="R576" i="1" s="1"/>
  <c r="R577" i="1" a="1"/>
  <c r="R577" i="1" s="1"/>
  <c r="R578" i="1" a="1"/>
  <c r="R578" i="1" s="1"/>
  <c r="R579" i="1" a="1"/>
  <c r="R579" i="1" s="1"/>
  <c r="R580" i="1" a="1"/>
  <c r="R580" i="1" s="1"/>
  <c r="R581" i="1" a="1"/>
  <c r="R581" i="1" s="1"/>
  <c r="R582" i="1" a="1"/>
  <c r="R582" i="1" s="1"/>
  <c r="R583" i="1" a="1"/>
  <c r="R583" i="1" s="1"/>
  <c r="R584" i="1" a="1"/>
  <c r="R584" i="1" s="1"/>
  <c r="R585" i="1" a="1"/>
  <c r="R585" i="1" s="1"/>
  <c r="R586" i="1" a="1"/>
  <c r="R586" i="1" s="1"/>
  <c r="R587" i="1" a="1"/>
  <c r="R587" i="1" s="1"/>
  <c r="R588" i="1" a="1"/>
  <c r="R588" i="1" s="1"/>
  <c r="R589" i="1" a="1"/>
  <c r="R589" i="1" s="1"/>
  <c r="R590" i="1" a="1"/>
  <c r="R590" i="1" s="1"/>
  <c r="R591" i="1" a="1"/>
  <c r="R591" i="1" s="1"/>
  <c r="R592" i="1" a="1"/>
  <c r="R592" i="1" s="1"/>
  <c r="R593" i="1" a="1"/>
  <c r="R593" i="1" s="1"/>
  <c r="R594" i="1" a="1"/>
  <c r="R594" i="1" s="1"/>
  <c r="R595" i="1" a="1"/>
  <c r="R595" i="1" s="1"/>
  <c r="R596" i="1" a="1"/>
  <c r="R596" i="1" s="1"/>
  <c r="R597" i="1" a="1"/>
  <c r="R597" i="1" s="1"/>
  <c r="R598" i="1" a="1"/>
  <c r="R598" i="1" s="1"/>
  <c r="R599" i="1" a="1"/>
  <c r="R599" i="1" s="1"/>
  <c r="R600" i="1" a="1"/>
  <c r="R600" i="1" s="1"/>
  <c r="R601" i="1" a="1"/>
  <c r="R601" i="1" s="1"/>
  <c r="R602" i="1" a="1"/>
  <c r="R602" i="1" s="1"/>
  <c r="R603" i="1" a="1"/>
  <c r="R603" i="1" s="1"/>
  <c r="R609" i="1" a="1"/>
  <c r="R609" i="1" s="1"/>
  <c r="R610" i="1" a="1"/>
  <c r="R610" i="1" s="1"/>
  <c r="R611" i="1" a="1"/>
  <c r="R611" i="1" s="1"/>
  <c r="R612" i="1" a="1"/>
  <c r="R612" i="1" s="1"/>
  <c r="R613" i="1" a="1"/>
  <c r="R613" i="1" s="1"/>
  <c r="R614" i="1" a="1"/>
  <c r="R614" i="1" s="1"/>
  <c r="R615" i="1" a="1"/>
  <c r="R615" i="1" s="1"/>
  <c r="R616" i="1" a="1"/>
  <c r="R616" i="1" s="1"/>
  <c r="R617" i="1" a="1"/>
  <c r="R617" i="1" s="1"/>
  <c r="R633" i="1" a="1"/>
  <c r="R633" i="1" s="1"/>
  <c r="R634" i="1" a="1"/>
  <c r="R634" i="1" s="1"/>
  <c r="R635" i="1" a="1"/>
  <c r="R635" i="1" s="1"/>
  <c r="R636" i="1" a="1"/>
  <c r="R636" i="1" s="1"/>
  <c r="R637" i="1" a="1"/>
  <c r="R637" i="1" s="1"/>
  <c r="R638" i="1" a="1"/>
  <c r="R638" i="1" s="1"/>
  <c r="R639" i="1" a="1"/>
  <c r="R639" i="1" s="1"/>
  <c r="R640" i="1" a="1"/>
  <c r="R640" i="1" s="1"/>
  <c r="R641" i="1" a="1"/>
  <c r="R641" i="1" s="1"/>
  <c r="R642" i="1" a="1"/>
  <c r="R642" i="1" s="1"/>
  <c r="R643" i="1" a="1"/>
  <c r="R643" i="1" s="1"/>
  <c r="R644" i="1" a="1"/>
  <c r="R644" i="1" s="1"/>
  <c r="R645" i="1" a="1"/>
  <c r="R645" i="1" s="1"/>
  <c r="R646" i="1" a="1"/>
  <c r="R646" i="1" s="1"/>
  <c r="R647" i="1" a="1"/>
  <c r="R647" i="1" s="1"/>
  <c r="R663" i="1" a="1"/>
  <c r="R663" i="1" s="1"/>
  <c r="Q8" i="1" a="1"/>
  <c r="Q8" i="1" s="1"/>
  <c r="Q47" i="1" a="1"/>
  <c r="Q47" i="1" s="1"/>
  <c r="Q48" i="1" a="1"/>
  <c r="Q48" i="1" s="1"/>
  <c r="Q49" i="1" a="1"/>
  <c r="Q49" i="1" s="1"/>
  <c r="Q50" i="1" a="1"/>
  <c r="Q50" i="1" s="1"/>
  <c r="Q51" i="1" a="1"/>
  <c r="Q51" i="1" s="1"/>
  <c r="Q52" i="1" a="1"/>
  <c r="Q52" i="1" s="1"/>
  <c r="Q53" i="1" a="1"/>
  <c r="Q53" i="1" s="1"/>
  <c r="Q54" i="1" a="1"/>
  <c r="Q54" i="1" s="1"/>
  <c r="Q55" i="1" a="1"/>
  <c r="Q55" i="1" s="1"/>
  <c r="Q56" i="1" a="1"/>
  <c r="Q56" i="1" s="1"/>
  <c r="Q57" i="1" a="1"/>
  <c r="Q57" i="1" s="1"/>
  <c r="Q58" i="1" a="1"/>
  <c r="Q58" i="1" s="1"/>
  <c r="Q59" i="1" a="1"/>
  <c r="Q59" i="1" s="1"/>
  <c r="Q60" i="1" a="1"/>
  <c r="Q60" i="1" s="1"/>
  <c r="Q61" i="1" a="1"/>
  <c r="Q61" i="1" s="1"/>
  <c r="Q62" i="1" a="1"/>
  <c r="Q62" i="1" s="1"/>
  <c r="Q63" i="1" a="1"/>
  <c r="Q63" i="1" s="1"/>
  <c r="Q64" i="1" a="1"/>
  <c r="Q64" i="1" s="1"/>
  <c r="Q65" i="1" a="1"/>
  <c r="Q65" i="1" s="1"/>
  <c r="Q66" i="1" a="1"/>
  <c r="Q66" i="1" s="1"/>
  <c r="Q67" i="1" a="1"/>
  <c r="Q67" i="1" s="1"/>
  <c r="Q68" i="1" a="1"/>
  <c r="Q68" i="1" s="1"/>
  <c r="Q69" i="1" a="1"/>
  <c r="Q69" i="1" s="1"/>
  <c r="Q70" i="1" a="1"/>
  <c r="Q70" i="1" s="1"/>
  <c r="Q71" i="1" a="1"/>
  <c r="Q71" i="1" s="1"/>
  <c r="Q72" i="1" a="1"/>
  <c r="Q72" i="1" s="1"/>
  <c r="Q75" i="1" a="1"/>
  <c r="Q75" i="1" s="1"/>
  <c r="Q76" i="1" a="1"/>
  <c r="Q76" i="1" s="1"/>
  <c r="Q77" i="1" a="1"/>
  <c r="Q77" i="1" s="1"/>
  <c r="Q78" i="1" a="1"/>
  <c r="Q78" i="1" s="1"/>
  <c r="Q79" i="1" a="1"/>
  <c r="Q79" i="1" s="1"/>
  <c r="Q80" i="1" a="1"/>
  <c r="Q80" i="1" s="1"/>
  <c r="Q81" i="1" a="1"/>
  <c r="Q81" i="1" s="1"/>
  <c r="Q82" i="1" a="1"/>
  <c r="Q82" i="1" s="1"/>
  <c r="Q83" i="1" a="1"/>
  <c r="Q83" i="1" s="1"/>
  <c r="Q84" i="1" a="1"/>
  <c r="Q84" i="1" s="1"/>
  <c r="Q85" i="1" a="1"/>
  <c r="Q85" i="1" s="1"/>
  <c r="Q86" i="1" a="1"/>
  <c r="Q86" i="1" s="1"/>
  <c r="Q87" i="1" a="1"/>
  <c r="Q87" i="1" s="1"/>
  <c r="Q88" i="1" a="1"/>
  <c r="Q88" i="1" s="1"/>
  <c r="Q89" i="1" a="1"/>
  <c r="Q89" i="1" s="1"/>
  <c r="Q90" i="1" a="1"/>
  <c r="Q90" i="1" s="1"/>
  <c r="Q91" i="1" a="1"/>
  <c r="Q91" i="1" s="1"/>
  <c r="Q92" i="1" a="1"/>
  <c r="Q92" i="1" s="1"/>
  <c r="Q93" i="1" a="1"/>
  <c r="Q93" i="1" s="1"/>
  <c r="Q94" i="1" a="1"/>
  <c r="Q94" i="1" s="1"/>
  <c r="Q95" i="1" a="1"/>
  <c r="Q95" i="1" s="1"/>
  <c r="Q96" i="1" a="1"/>
  <c r="Q96" i="1" s="1"/>
  <c r="Q97" i="1" a="1"/>
  <c r="Q97" i="1" s="1"/>
  <c r="Q98" i="1" a="1"/>
  <c r="Q98" i="1" s="1"/>
  <c r="Q99" i="1" a="1"/>
  <c r="Q99" i="1" s="1"/>
  <c r="Q100" i="1" a="1"/>
  <c r="Q100" i="1" s="1"/>
  <c r="Q101" i="1" a="1"/>
  <c r="Q101" i="1" s="1"/>
  <c r="Q102" i="1" a="1"/>
  <c r="Q102" i="1" s="1"/>
  <c r="Q103" i="1" a="1"/>
  <c r="Q103" i="1" s="1"/>
  <c r="Q104" i="1" a="1"/>
  <c r="Q104" i="1" s="1"/>
  <c r="Q105" i="1" a="1"/>
  <c r="Q105" i="1" s="1"/>
  <c r="Q106" i="1" a="1"/>
  <c r="Q106" i="1" s="1"/>
  <c r="Q107" i="1" a="1"/>
  <c r="Q107" i="1" s="1"/>
  <c r="Q108" i="1" a="1"/>
  <c r="Q108" i="1" s="1"/>
  <c r="Q109" i="1" a="1"/>
  <c r="Q109" i="1" s="1"/>
  <c r="Q110" i="1" a="1"/>
  <c r="Q110" i="1" s="1"/>
  <c r="Q111" i="1" a="1"/>
  <c r="Q111" i="1" s="1"/>
  <c r="Q112" i="1" a="1"/>
  <c r="Q112" i="1" s="1"/>
  <c r="Q113" i="1" a="1"/>
  <c r="Q113" i="1" s="1"/>
  <c r="Q114" i="1" a="1"/>
  <c r="Q114" i="1" s="1"/>
  <c r="Q115" i="1" a="1"/>
  <c r="Q115" i="1" s="1"/>
  <c r="Q116" i="1" a="1"/>
  <c r="Q116" i="1" s="1"/>
  <c r="Q117" i="1" a="1"/>
  <c r="Q117" i="1" s="1"/>
  <c r="Q118" i="1" a="1"/>
  <c r="Q118" i="1" s="1"/>
  <c r="Q119" i="1" a="1"/>
  <c r="Q119" i="1" s="1"/>
  <c r="Q120" i="1" a="1"/>
  <c r="Q120" i="1" s="1"/>
  <c r="Q124" i="1" a="1"/>
  <c r="Q124" i="1" s="1"/>
  <c r="Q125" i="1" a="1"/>
  <c r="Q125" i="1" s="1"/>
  <c r="Q127" i="1" a="1"/>
  <c r="Q127" i="1" s="1"/>
  <c r="Q128" i="1" a="1"/>
  <c r="Q128" i="1" s="1"/>
  <c r="Q129" i="1" a="1"/>
  <c r="Q129" i="1" s="1"/>
  <c r="Q130" i="1" a="1"/>
  <c r="Q130" i="1" s="1"/>
  <c r="Q131" i="1" a="1"/>
  <c r="Q131" i="1" s="1"/>
  <c r="Q132" i="1" a="1"/>
  <c r="Q132" i="1" s="1"/>
  <c r="Q133" i="1" a="1"/>
  <c r="Q133" i="1" s="1"/>
  <c r="Q134" i="1" a="1"/>
  <c r="Q134" i="1" s="1"/>
  <c r="Q185" i="1" a="1"/>
  <c r="Q185" i="1" s="1"/>
  <c r="Q186" i="1" a="1"/>
  <c r="Q186" i="1" s="1"/>
  <c r="Q187" i="1" a="1"/>
  <c r="Q187" i="1" s="1"/>
  <c r="Q188" i="1" a="1"/>
  <c r="Q188" i="1" s="1"/>
  <c r="Q189" i="1" a="1"/>
  <c r="Q189" i="1" s="1"/>
  <c r="Q190" i="1" a="1"/>
  <c r="Q190" i="1" s="1"/>
  <c r="Q191" i="1" a="1"/>
  <c r="Q191" i="1" s="1"/>
  <c r="Q192" i="1" a="1"/>
  <c r="Q192" i="1" s="1"/>
  <c r="Q193" i="1" a="1"/>
  <c r="Q193" i="1" s="1"/>
  <c r="Q194" i="1" a="1"/>
  <c r="Q194" i="1" s="1"/>
  <c r="Q195" i="1" a="1"/>
  <c r="Q195" i="1" s="1"/>
  <c r="Q196" i="1" a="1"/>
  <c r="Q196" i="1" s="1"/>
  <c r="Q197" i="1" a="1"/>
  <c r="Q197" i="1" s="1"/>
  <c r="Q198" i="1" a="1"/>
  <c r="Q198" i="1" s="1"/>
  <c r="Q199" i="1" a="1"/>
  <c r="Q199" i="1" s="1"/>
  <c r="Q200" i="1" a="1"/>
  <c r="Q200" i="1" s="1"/>
  <c r="Q201" i="1" a="1"/>
  <c r="Q201" i="1" s="1"/>
  <c r="Q202" i="1" a="1"/>
  <c r="Q202" i="1" s="1"/>
  <c r="Q203" i="1" a="1"/>
  <c r="Q203" i="1" s="1"/>
  <c r="Q204" i="1" a="1"/>
  <c r="Q204" i="1" s="1"/>
  <c r="Q205" i="1" a="1"/>
  <c r="Q205" i="1" s="1"/>
  <c r="Q212" i="1" a="1"/>
  <c r="Q212" i="1" s="1"/>
  <c r="Q213" i="1" a="1"/>
  <c r="Q213" i="1" s="1"/>
  <c r="Q214" i="1" a="1"/>
  <c r="Q214" i="1" s="1"/>
  <c r="Q215" i="1" a="1"/>
  <c r="Q215" i="1" s="1"/>
  <c r="Q216" i="1" a="1"/>
  <c r="Q216" i="1" s="1"/>
  <c r="Q217" i="1" a="1"/>
  <c r="Q217" i="1" s="1"/>
  <c r="Q218" i="1" a="1"/>
  <c r="Q218" i="1" s="1"/>
  <c r="Q219" i="1" a="1"/>
  <c r="Q219" i="1" s="1"/>
  <c r="Q220" i="1" a="1"/>
  <c r="Q220" i="1" s="1"/>
  <c r="Q221" i="1" a="1"/>
  <c r="Q221" i="1" s="1"/>
  <c r="Q222" i="1" a="1"/>
  <c r="Q222" i="1" s="1"/>
  <c r="Q223" i="1" a="1"/>
  <c r="Q223" i="1" s="1"/>
  <c r="Q224" i="1" a="1"/>
  <c r="Q224" i="1" s="1"/>
  <c r="Q225" i="1" a="1"/>
  <c r="Q225" i="1" s="1"/>
  <c r="Q226" i="1" a="1"/>
  <c r="Q226" i="1" s="1"/>
  <c r="Q227" i="1" a="1"/>
  <c r="Q227" i="1" s="1"/>
  <c r="Q228" i="1" a="1"/>
  <c r="Q228" i="1" s="1"/>
  <c r="Q229" i="1" a="1"/>
  <c r="Q229" i="1" s="1"/>
  <c r="Q230" i="1" a="1"/>
  <c r="Q230" i="1" s="1"/>
  <c r="Q231" i="1" a="1"/>
  <c r="Q231" i="1" s="1"/>
  <c r="Q232" i="1" a="1"/>
  <c r="Q232" i="1" s="1"/>
  <c r="Q233" i="1" a="1"/>
  <c r="Q233" i="1" s="1"/>
  <c r="Q234" i="1" a="1"/>
  <c r="Q234" i="1" s="1"/>
  <c r="Q235" i="1" a="1"/>
  <c r="Q235" i="1" s="1"/>
  <c r="Q236" i="1" a="1"/>
  <c r="Q236" i="1" s="1"/>
  <c r="Q237" i="1" a="1"/>
  <c r="Q237" i="1" s="1"/>
  <c r="Q238" i="1" a="1"/>
  <c r="Q238" i="1" s="1"/>
  <c r="Q239" i="1" a="1"/>
  <c r="Q239" i="1" s="1"/>
  <c r="Q240" i="1" a="1"/>
  <c r="Q240" i="1" s="1"/>
  <c r="Q241" i="1" a="1"/>
  <c r="Q241" i="1" s="1"/>
  <c r="Q242" i="1" a="1"/>
  <c r="Q242" i="1" s="1"/>
  <c r="Q243" i="1" a="1"/>
  <c r="Q243" i="1" s="1"/>
  <c r="Q244" i="1" a="1"/>
  <c r="Q244" i="1" s="1"/>
  <c r="Q245" i="1" a="1"/>
  <c r="Q245" i="1" s="1"/>
  <c r="Q246" i="1" a="1"/>
  <c r="Q246" i="1" s="1"/>
  <c r="Q247" i="1" a="1"/>
  <c r="Q247" i="1" s="1"/>
  <c r="Q248" i="1" a="1"/>
  <c r="Q248" i="1" s="1"/>
  <c r="Q249" i="1" a="1"/>
  <c r="Q249" i="1" s="1"/>
  <c r="Q250" i="1" a="1"/>
  <c r="Q250" i="1" s="1"/>
  <c r="Q251" i="1" a="1"/>
  <c r="Q251" i="1" s="1"/>
  <c r="Q252" i="1" a="1"/>
  <c r="Q252" i="1" s="1"/>
  <c r="Q253" i="1" a="1"/>
  <c r="Q253" i="1" s="1"/>
  <c r="Q254" i="1" a="1"/>
  <c r="Q254" i="1" s="1"/>
  <c r="Q255" i="1" a="1"/>
  <c r="Q255" i="1" s="1"/>
  <c r="Q256" i="1" a="1"/>
  <c r="Q256" i="1" s="1"/>
  <c r="Q257" i="1" a="1"/>
  <c r="Q257" i="1" s="1"/>
  <c r="Q258" i="1" a="1"/>
  <c r="Q258" i="1" s="1"/>
  <c r="Q259" i="1" a="1"/>
  <c r="Q259" i="1" s="1"/>
  <c r="Q260" i="1" a="1"/>
  <c r="Q260" i="1" s="1"/>
  <c r="Q261" i="1" a="1"/>
  <c r="Q261" i="1" s="1"/>
  <c r="Q262" i="1" a="1"/>
  <c r="Q262" i="1" s="1"/>
  <c r="Q263" i="1" a="1"/>
  <c r="Q263" i="1" s="1"/>
  <c r="Q264" i="1" a="1"/>
  <c r="Q264" i="1" s="1"/>
  <c r="Q265" i="1" a="1"/>
  <c r="Q265" i="1" s="1"/>
  <c r="Q266" i="1" a="1"/>
  <c r="Q266" i="1" s="1"/>
  <c r="Q267" i="1" a="1"/>
  <c r="Q267" i="1" s="1"/>
  <c r="Q268" i="1" a="1"/>
  <c r="Q268" i="1" s="1"/>
  <c r="Q269" i="1" a="1"/>
  <c r="Q269" i="1" s="1"/>
  <c r="Q270" i="1" a="1"/>
  <c r="Q270" i="1" s="1"/>
  <c r="Q271" i="1" a="1"/>
  <c r="Q271" i="1" s="1"/>
  <c r="Q272" i="1" a="1"/>
  <c r="Q272" i="1" s="1"/>
  <c r="Q273" i="1" a="1"/>
  <c r="Q273" i="1" s="1"/>
  <c r="Q274" i="1" a="1"/>
  <c r="Q274" i="1" s="1"/>
  <c r="Q275" i="1" a="1"/>
  <c r="Q275" i="1" s="1"/>
  <c r="Q276" i="1" a="1"/>
  <c r="Q276" i="1" s="1"/>
  <c r="Q277" i="1" a="1"/>
  <c r="Q277" i="1" s="1"/>
  <c r="Q278" i="1" a="1"/>
  <c r="Q278" i="1" s="1"/>
  <c r="Q279" i="1" a="1"/>
  <c r="Q279" i="1" s="1"/>
  <c r="Q280" i="1" a="1"/>
  <c r="Q280" i="1" s="1"/>
  <c r="Q281" i="1" a="1"/>
  <c r="Q281" i="1" s="1"/>
  <c r="Q282" i="1" a="1"/>
  <c r="Q282" i="1" s="1"/>
  <c r="Q283" i="1" a="1"/>
  <c r="Q283" i="1" s="1"/>
  <c r="Q284" i="1" a="1"/>
  <c r="Q284" i="1" s="1"/>
  <c r="Q285" i="1" a="1"/>
  <c r="Q285" i="1" s="1"/>
  <c r="Q286" i="1" a="1"/>
  <c r="Q286" i="1" s="1"/>
  <c r="Q287" i="1" a="1"/>
  <c r="Q287" i="1" s="1"/>
  <c r="Q288" i="1" a="1"/>
  <c r="Q288" i="1" s="1"/>
  <c r="Q289" i="1" a="1"/>
  <c r="Q289" i="1" s="1"/>
  <c r="Q290" i="1" a="1"/>
  <c r="Q290" i="1" s="1"/>
  <c r="Q291" i="1" a="1"/>
  <c r="Q291" i="1" s="1"/>
  <c r="Q292" i="1" a="1"/>
  <c r="Q292" i="1" s="1"/>
  <c r="Q293" i="1" a="1"/>
  <c r="Q293" i="1" s="1"/>
  <c r="Q294" i="1" a="1"/>
  <c r="Q294" i="1" s="1"/>
  <c r="Q295" i="1" a="1"/>
  <c r="Q295" i="1" s="1"/>
  <c r="Q296" i="1" a="1"/>
  <c r="Q296" i="1" s="1"/>
  <c r="Q297" i="1" a="1"/>
  <c r="Q297" i="1" s="1"/>
  <c r="Q298" i="1" a="1"/>
  <c r="Q298" i="1" s="1"/>
  <c r="Q299" i="1" a="1"/>
  <c r="Q299" i="1" s="1"/>
  <c r="Q300" i="1" a="1"/>
  <c r="Q300" i="1" s="1"/>
  <c r="Q301" i="1" a="1"/>
  <c r="Q301" i="1" s="1"/>
  <c r="Q302" i="1" a="1"/>
  <c r="Q302" i="1" s="1"/>
  <c r="Q303" i="1" a="1"/>
  <c r="Q303" i="1" s="1"/>
  <c r="Q304" i="1" a="1"/>
  <c r="Q304" i="1" s="1"/>
  <c r="Q305" i="1" a="1"/>
  <c r="Q305" i="1" s="1"/>
  <c r="Q306" i="1" a="1"/>
  <c r="Q306" i="1" s="1"/>
  <c r="Q307" i="1" a="1"/>
  <c r="Q307" i="1" s="1"/>
  <c r="Q308" i="1" a="1"/>
  <c r="Q308" i="1" s="1"/>
  <c r="Q309" i="1" a="1"/>
  <c r="Q309" i="1" s="1"/>
  <c r="Q310" i="1" a="1"/>
  <c r="Q310" i="1" s="1"/>
  <c r="Q311" i="1" a="1"/>
  <c r="Q311" i="1" s="1"/>
  <c r="Q312" i="1" a="1"/>
  <c r="Q312" i="1" s="1"/>
  <c r="Q313" i="1" a="1"/>
  <c r="Q313" i="1" s="1"/>
  <c r="Q314" i="1" a="1"/>
  <c r="Q314" i="1" s="1"/>
  <c r="Q315" i="1" a="1"/>
  <c r="Q315" i="1" s="1"/>
  <c r="Q316" i="1" a="1"/>
  <c r="Q316" i="1" s="1"/>
  <c r="Q317" i="1" a="1"/>
  <c r="Q317" i="1" s="1"/>
  <c r="Q318" i="1" a="1"/>
  <c r="Q318" i="1" s="1"/>
  <c r="Q319" i="1" a="1"/>
  <c r="Q319" i="1" s="1"/>
  <c r="Q320" i="1" a="1"/>
  <c r="Q320" i="1" s="1"/>
  <c r="Q321" i="1" a="1"/>
  <c r="Q321" i="1" s="1"/>
  <c r="Q322" i="1" a="1"/>
  <c r="Q322" i="1" s="1"/>
  <c r="Q323" i="1" a="1"/>
  <c r="Q323" i="1" s="1"/>
  <c r="Q324" i="1" a="1"/>
  <c r="Q324" i="1" s="1"/>
  <c r="Q325" i="1" a="1"/>
  <c r="Q325" i="1" s="1"/>
  <c r="Q326" i="1" a="1"/>
  <c r="Q326" i="1" s="1"/>
  <c r="Q327" i="1" a="1"/>
  <c r="Q327" i="1" s="1"/>
  <c r="Q328" i="1" a="1"/>
  <c r="Q328" i="1" s="1"/>
  <c r="Q329" i="1" a="1"/>
  <c r="Q329" i="1" s="1"/>
  <c r="Q330" i="1" a="1"/>
  <c r="Q330" i="1" s="1"/>
  <c r="Q331" i="1" a="1"/>
  <c r="Q331" i="1" s="1"/>
  <c r="Q332" i="1" a="1"/>
  <c r="Q332" i="1" s="1"/>
  <c r="Q333" i="1" a="1"/>
  <c r="Q333" i="1" s="1"/>
  <c r="Q334" i="1" a="1"/>
  <c r="Q334" i="1" s="1"/>
  <c r="Q335" i="1" a="1"/>
  <c r="Q335" i="1" s="1"/>
  <c r="Q336" i="1" a="1"/>
  <c r="Q336" i="1" s="1"/>
  <c r="Q337" i="1" a="1"/>
  <c r="Q337" i="1" s="1"/>
  <c r="Q338" i="1" a="1"/>
  <c r="Q338" i="1" s="1"/>
  <c r="Q339" i="1" a="1"/>
  <c r="Q339" i="1" s="1"/>
  <c r="Q340" i="1" a="1"/>
  <c r="Q340" i="1" s="1"/>
  <c r="Q341" i="1" a="1"/>
  <c r="Q341" i="1" s="1"/>
  <c r="Q342" i="1" a="1"/>
  <c r="Q342" i="1" s="1"/>
  <c r="Q343" i="1" a="1"/>
  <c r="Q343" i="1" s="1"/>
  <c r="Q344" i="1" a="1"/>
  <c r="Q344" i="1" s="1"/>
  <c r="Q345" i="1" a="1"/>
  <c r="Q345" i="1" s="1"/>
  <c r="Q346" i="1" a="1"/>
  <c r="Q346" i="1" s="1"/>
  <c r="Q347" i="1" a="1"/>
  <c r="Q347" i="1" s="1"/>
  <c r="Q348" i="1" a="1"/>
  <c r="Q348" i="1" s="1"/>
  <c r="Q349" i="1" a="1"/>
  <c r="Q349" i="1" s="1"/>
  <c r="Q350" i="1" a="1"/>
  <c r="Q350" i="1" s="1"/>
  <c r="Q351" i="1" a="1"/>
  <c r="Q351" i="1" s="1"/>
  <c r="Q352" i="1" a="1"/>
  <c r="Q352" i="1" s="1"/>
  <c r="Q353" i="1" a="1"/>
  <c r="Q353" i="1" s="1"/>
  <c r="Q354" i="1" a="1"/>
  <c r="Q354" i="1" s="1"/>
  <c r="Q355" i="1" a="1"/>
  <c r="Q355" i="1" s="1"/>
  <c r="Q356" i="1" a="1"/>
  <c r="Q356" i="1" s="1"/>
  <c r="Q357" i="1" a="1"/>
  <c r="Q357" i="1" s="1"/>
  <c r="Q358" i="1" a="1"/>
  <c r="Q358" i="1" s="1"/>
  <c r="Q359" i="1" a="1"/>
  <c r="Q359" i="1" s="1"/>
  <c r="Q360" i="1" a="1"/>
  <c r="Q360" i="1" s="1"/>
  <c r="Q361" i="1" a="1"/>
  <c r="Q361" i="1" s="1"/>
  <c r="Q362" i="1" a="1"/>
  <c r="Q362" i="1" s="1"/>
  <c r="Q363" i="1" a="1"/>
  <c r="Q363" i="1" s="1"/>
  <c r="Q364" i="1" a="1"/>
  <c r="Q364" i="1" s="1"/>
  <c r="Q365" i="1" a="1"/>
  <c r="Q365" i="1" s="1"/>
  <c r="Q366" i="1" a="1"/>
  <c r="Q366" i="1" s="1"/>
  <c r="Q367" i="1" a="1"/>
  <c r="Q367" i="1" s="1"/>
  <c r="Q368" i="1" a="1"/>
  <c r="Q368" i="1" s="1"/>
  <c r="Q369" i="1" a="1"/>
  <c r="Q369" i="1" s="1"/>
  <c r="Q370" i="1" a="1"/>
  <c r="Q370" i="1" s="1"/>
  <c r="Q371" i="1" a="1"/>
  <c r="Q371" i="1" s="1"/>
  <c r="Q372" i="1" a="1"/>
  <c r="Q372" i="1" s="1"/>
  <c r="Q373" i="1" a="1"/>
  <c r="Q373" i="1" s="1"/>
  <c r="Q374" i="1" a="1"/>
  <c r="Q374" i="1" s="1"/>
  <c r="Q375" i="1" a="1"/>
  <c r="Q375" i="1" s="1"/>
  <c r="Q376" i="1" a="1"/>
  <c r="Q376" i="1" s="1"/>
  <c r="Q377" i="1" a="1"/>
  <c r="Q377" i="1" s="1"/>
  <c r="Q378" i="1" a="1"/>
  <c r="Q378" i="1" s="1"/>
  <c r="Q379" i="1" a="1"/>
  <c r="Q379" i="1" s="1"/>
  <c r="Q380" i="1" a="1"/>
  <c r="Q380" i="1" s="1"/>
  <c r="Q381" i="1" a="1"/>
  <c r="Q381" i="1" s="1"/>
  <c r="Q382" i="1" a="1"/>
  <c r="Q382" i="1" s="1"/>
  <c r="Q383" i="1" a="1"/>
  <c r="Q383" i="1" s="1"/>
  <c r="Q384" i="1" a="1"/>
  <c r="Q384" i="1" s="1"/>
  <c r="Q385" i="1" a="1"/>
  <c r="Q385" i="1" s="1"/>
  <c r="Q386" i="1" a="1"/>
  <c r="Q386" i="1" s="1"/>
  <c r="Q387" i="1" a="1"/>
  <c r="Q387" i="1" s="1"/>
  <c r="Q388" i="1" a="1"/>
  <c r="Q388" i="1" s="1"/>
  <c r="Q389" i="1" a="1"/>
  <c r="Q389" i="1" s="1"/>
  <c r="Q390" i="1" a="1"/>
  <c r="Q390" i="1" s="1"/>
  <c r="Q391" i="1" a="1"/>
  <c r="Q391" i="1" s="1"/>
  <c r="Q392" i="1" a="1"/>
  <c r="Q392" i="1" s="1"/>
  <c r="Q393" i="1" a="1"/>
  <c r="Q393" i="1" s="1"/>
  <c r="Q394" i="1" a="1"/>
  <c r="Q394" i="1" s="1"/>
  <c r="Q395" i="1" a="1"/>
  <c r="Q395" i="1" s="1"/>
  <c r="Q396" i="1" a="1"/>
  <c r="Q396" i="1" s="1"/>
  <c r="Q397" i="1" a="1"/>
  <c r="Q397" i="1" s="1"/>
  <c r="Q398" i="1" a="1"/>
  <c r="Q398" i="1" s="1"/>
  <c r="Q399" i="1" a="1"/>
  <c r="Q399" i="1" s="1"/>
  <c r="Q400" i="1" a="1"/>
  <c r="Q400" i="1" s="1"/>
  <c r="Q401" i="1" a="1"/>
  <c r="Q401" i="1" s="1"/>
  <c r="Q402" i="1" a="1"/>
  <c r="Q402" i="1" s="1"/>
  <c r="Q403" i="1" a="1"/>
  <c r="Q403" i="1" s="1"/>
  <c r="Q404" i="1" a="1"/>
  <c r="Q404" i="1" s="1"/>
  <c r="Q405" i="1" a="1"/>
  <c r="Q405" i="1" s="1"/>
  <c r="Q406" i="1" a="1"/>
  <c r="Q406" i="1" s="1"/>
  <c r="Q407" i="1" a="1"/>
  <c r="Q407" i="1" s="1"/>
  <c r="Q408" i="1" a="1"/>
  <c r="Q408" i="1" s="1"/>
  <c r="Q409" i="1" a="1"/>
  <c r="Q409" i="1" s="1"/>
  <c r="Q410" i="1" a="1"/>
  <c r="Q410" i="1" s="1"/>
  <c r="Q411" i="1" a="1"/>
  <c r="Q411" i="1" s="1"/>
  <c r="Q412" i="1" a="1"/>
  <c r="Q412" i="1" s="1"/>
  <c r="Q413" i="1" a="1"/>
  <c r="Q413" i="1" s="1"/>
  <c r="Q414" i="1" a="1"/>
  <c r="Q414" i="1" s="1"/>
  <c r="Q415" i="1" a="1"/>
  <c r="Q415" i="1" s="1"/>
  <c r="Q416" i="1" a="1"/>
  <c r="Q416" i="1" s="1"/>
  <c r="Q417" i="1" a="1"/>
  <c r="Q417" i="1" s="1"/>
  <c r="Q418" i="1" a="1"/>
  <c r="Q418" i="1" s="1"/>
  <c r="Q419" i="1" a="1"/>
  <c r="Q419" i="1" s="1"/>
  <c r="Q420" i="1" a="1"/>
  <c r="Q420" i="1" s="1"/>
  <c r="Q421" i="1" a="1"/>
  <c r="Q421" i="1" s="1"/>
  <c r="Q422" i="1" a="1"/>
  <c r="Q422" i="1" s="1"/>
  <c r="Q423" i="1" a="1"/>
  <c r="Q423" i="1" s="1"/>
  <c r="Q424" i="1" a="1"/>
  <c r="Q424" i="1" s="1"/>
  <c r="Q425" i="1" a="1"/>
  <c r="Q425" i="1" s="1"/>
  <c r="Q426" i="1" a="1"/>
  <c r="Q426" i="1" s="1"/>
  <c r="Q427" i="1" a="1"/>
  <c r="Q427" i="1" s="1"/>
  <c r="Q428" i="1" a="1"/>
  <c r="Q428" i="1" s="1"/>
  <c r="Q429" i="1" a="1"/>
  <c r="Q429" i="1" s="1"/>
  <c r="Q430" i="1" a="1"/>
  <c r="Q430" i="1" s="1"/>
  <c r="Q431" i="1" a="1"/>
  <c r="Q431" i="1" s="1"/>
  <c r="Q432" i="1" a="1"/>
  <c r="Q432" i="1" s="1"/>
  <c r="Q433" i="1" a="1"/>
  <c r="Q433" i="1" s="1"/>
  <c r="Q434" i="1" a="1"/>
  <c r="Q434" i="1" s="1"/>
  <c r="Q435" i="1" a="1"/>
  <c r="Q435" i="1" s="1"/>
  <c r="Q436" i="1" a="1"/>
  <c r="Q436" i="1" s="1"/>
  <c r="Q437" i="1" a="1"/>
  <c r="Q437" i="1" s="1"/>
  <c r="Q438" i="1" a="1"/>
  <c r="Q438" i="1" s="1"/>
  <c r="Q439" i="1" a="1"/>
  <c r="Q439" i="1" s="1"/>
  <c r="Q440" i="1" a="1"/>
  <c r="Q440" i="1" s="1"/>
  <c r="Q441" i="1" a="1"/>
  <c r="Q441" i="1" s="1"/>
  <c r="Q442" i="1" a="1"/>
  <c r="Q442" i="1" s="1"/>
  <c r="Q443" i="1" a="1"/>
  <c r="Q443" i="1" s="1"/>
  <c r="Q444" i="1" a="1"/>
  <c r="Q444" i="1" s="1"/>
  <c r="Q445" i="1" a="1"/>
  <c r="Q445" i="1" s="1"/>
  <c r="Q446" i="1" a="1"/>
  <c r="Q446" i="1" s="1"/>
  <c r="Q447" i="1" a="1"/>
  <c r="Q447" i="1" s="1"/>
  <c r="Q448" i="1" a="1"/>
  <c r="Q448" i="1" s="1"/>
  <c r="Q449" i="1" a="1"/>
  <c r="Q449" i="1" s="1"/>
  <c r="Q450" i="1" a="1"/>
  <c r="Q450" i="1" s="1"/>
  <c r="Q451" i="1" a="1"/>
  <c r="Q451" i="1" s="1"/>
  <c r="Q452" i="1" a="1"/>
  <c r="Q452" i="1" s="1"/>
  <c r="Q453" i="1" a="1"/>
  <c r="Q453" i="1" s="1"/>
  <c r="Q454" i="1" a="1"/>
  <c r="Q454" i="1" s="1"/>
  <c r="Q455" i="1" a="1"/>
  <c r="Q455" i="1" s="1"/>
  <c r="Q456" i="1" a="1"/>
  <c r="Q456" i="1" s="1"/>
  <c r="Q457" i="1" a="1"/>
  <c r="Q457" i="1" s="1"/>
  <c r="Q458" i="1" a="1"/>
  <c r="Q458" i="1" s="1"/>
  <c r="Q459" i="1" a="1"/>
  <c r="Q459" i="1" s="1"/>
  <c r="Q460" i="1" a="1"/>
  <c r="Q460" i="1" s="1"/>
  <c r="Q461" i="1" a="1"/>
  <c r="Q461" i="1" s="1"/>
  <c r="Q462" i="1" a="1"/>
  <c r="Q462" i="1" s="1"/>
  <c r="Q463" i="1" a="1"/>
  <c r="Q463" i="1" s="1"/>
  <c r="Q464" i="1" a="1"/>
  <c r="Q464" i="1" s="1"/>
  <c r="Q465" i="1" a="1"/>
  <c r="Q465" i="1" s="1"/>
  <c r="Q466" i="1" a="1"/>
  <c r="Q466" i="1" s="1"/>
  <c r="Q467" i="1" a="1"/>
  <c r="Q467" i="1" s="1"/>
  <c r="Q468" i="1" a="1"/>
  <c r="Q468" i="1" s="1"/>
  <c r="Q469" i="1" a="1"/>
  <c r="Q469" i="1" s="1"/>
  <c r="Q470" i="1" a="1"/>
  <c r="Q470" i="1" s="1"/>
  <c r="Q471" i="1" a="1"/>
  <c r="Q471" i="1" s="1"/>
  <c r="Q472" i="1" a="1"/>
  <c r="Q472" i="1" s="1"/>
  <c r="Q473" i="1" a="1"/>
  <c r="Q473" i="1" s="1"/>
  <c r="Q474" i="1" a="1"/>
  <c r="Q474" i="1" s="1"/>
  <c r="Q475" i="1" a="1"/>
  <c r="Q475" i="1" s="1"/>
  <c r="Q476" i="1" a="1"/>
  <c r="Q476" i="1" s="1"/>
  <c r="Q477" i="1" a="1"/>
  <c r="Q477" i="1" s="1"/>
  <c r="Q478" i="1" a="1"/>
  <c r="Q478" i="1" s="1"/>
  <c r="Q479" i="1" a="1"/>
  <c r="Q479" i="1" s="1"/>
  <c r="Q480" i="1" a="1"/>
  <c r="Q480" i="1" s="1"/>
  <c r="Q481" i="1" a="1"/>
  <c r="Q481" i="1" s="1"/>
  <c r="Q482" i="1" a="1"/>
  <c r="Q482" i="1" s="1"/>
  <c r="Q483" i="1" a="1"/>
  <c r="Q483" i="1" s="1"/>
  <c r="Q484" i="1" a="1"/>
  <c r="Q484" i="1" s="1"/>
  <c r="Q485" i="1" a="1"/>
  <c r="Q485" i="1" s="1"/>
  <c r="Q486" i="1" a="1"/>
  <c r="Q486" i="1" s="1"/>
  <c r="Q487" i="1" a="1"/>
  <c r="Q487" i="1" s="1"/>
  <c r="Q488" i="1" a="1"/>
  <c r="Q488" i="1" s="1"/>
  <c r="Q489" i="1" a="1"/>
  <c r="Q489" i="1" s="1"/>
  <c r="Q490" i="1" a="1"/>
  <c r="Q490" i="1" s="1"/>
  <c r="Q491" i="1" a="1"/>
  <c r="Q491" i="1" s="1"/>
  <c r="Q492" i="1" a="1"/>
  <c r="Q492" i="1" s="1"/>
  <c r="Q493" i="1" a="1"/>
  <c r="Q493" i="1" s="1"/>
  <c r="Q494" i="1" a="1"/>
  <c r="Q494" i="1" s="1"/>
  <c r="Q495" i="1" a="1"/>
  <c r="Q495" i="1" s="1"/>
  <c r="Q496" i="1" a="1"/>
  <c r="Q496" i="1" s="1"/>
  <c r="Q497" i="1" a="1"/>
  <c r="Q497" i="1" s="1"/>
  <c r="Q498" i="1" a="1"/>
  <c r="Q498" i="1" s="1"/>
  <c r="Q499" i="1" a="1"/>
  <c r="Q499" i="1" s="1"/>
  <c r="Q500" i="1" a="1"/>
  <c r="Q500" i="1" s="1"/>
  <c r="Q501" i="1" a="1"/>
  <c r="Q501" i="1" s="1"/>
  <c r="Q502" i="1" a="1"/>
  <c r="Q502" i="1" s="1"/>
  <c r="Q503" i="1" a="1"/>
  <c r="Q503" i="1" s="1"/>
  <c r="Q504" i="1" a="1"/>
  <c r="Q504" i="1" s="1"/>
  <c r="Q505" i="1" a="1"/>
  <c r="Q505" i="1" s="1"/>
  <c r="Q506" i="1" a="1"/>
  <c r="Q506" i="1" s="1"/>
  <c r="Q507" i="1" a="1"/>
  <c r="Q507" i="1" s="1"/>
  <c r="Q508" i="1" a="1"/>
  <c r="Q508" i="1" s="1"/>
  <c r="Q509" i="1" a="1"/>
  <c r="Q509" i="1" s="1"/>
  <c r="Q510" i="1" a="1"/>
  <c r="Q510" i="1" s="1"/>
  <c r="Q511" i="1" a="1"/>
  <c r="Q511" i="1" s="1"/>
  <c r="Q512" i="1" a="1"/>
  <c r="Q512" i="1" s="1"/>
  <c r="Q513" i="1" a="1"/>
  <c r="Q513" i="1" s="1"/>
  <c r="Q514" i="1" a="1"/>
  <c r="Q514" i="1" s="1"/>
  <c r="Q515" i="1" a="1"/>
  <c r="Q515" i="1" s="1"/>
  <c r="Q516" i="1" a="1"/>
  <c r="Q516" i="1" s="1"/>
  <c r="Q517" i="1" a="1"/>
  <c r="Q517" i="1" s="1"/>
  <c r="Q518" i="1" a="1"/>
  <c r="Q518" i="1" s="1"/>
  <c r="Q519" i="1" a="1"/>
  <c r="Q519" i="1" s="1"/>
  <c r="Q520" i="1" a="1"/>
  <c r="Q520" i="1" s="1"/>
  <c r="Q521" i="1" a="1"/>
  <c r="Q521" i="1" s="1"/>
  <c r="Q522" i="1" a="1"/>
  <c r="Q522" i="1" s="1"/>
  <c r="Q523" i="1" a="1"/>
  <c r="Q523" i="1" s="1"/>
  <c r="Q524" i="1" a="1"/>
  <c r="Q524" i="1" s="1"/>
  <c r="Q525" i="1" a="1"/>
  <c r="Q525" i="1" s="1"/>
  <c r="Q526" i="1" a="1"/>
  <c r="Q526" i="1" s="1"/>
  <c r="Q527" i="1" a="1"/>
  <c r="Q527" i="1" s="1"/>
  <c r="Q528" i="1" a="1"/>
  <c r="Q528" i="1" s="1"/>
  <c r="Q529" i="1" a="1"/>
  <c r="Q529" i="1" s="1"/>
  <c r="Q530" i="1" a="1"/>
  <c r="Q530" i="1" s="1"/>
  <c r="Q531" i="1" a="1"/>
  <c r="Q531" i="1" s="1"/>
  <c r="Q532" i="1" a="1"/>
  <c r="Q532" i="1" s="1"/>
  <c r="Q533" i="1" a="1"/>
  <c r="Q533" i="1" s="1"/>
  <c r="Q534" i="1" a="1"/>
  <c r="Q534" i="1" s="1"/>
  <c r="Q538" i="1" a="1"/>
  <c r="Q538" i="1" s="1"/>
  <c r="Q539" i="1" a="1"/>
  <c r="Q539" i="1" s="1"/>
  <c r="Q540" i="1" a="1"/>
  <c r="Q540" i="1" s="1"/>
  <c r="Q541" i="1" a="1"/>
  <c r="Q541" i="1" s="1"/>
  <c r="Q542" i="1" a="1"/>
  <c r="Q542" i="1" s="1"/>
  <c r="Q543" i="1" a="1"/>
  <c r="Q543" i="1" s="1"/>
  <c r="Q544" i="1" a="1"/>
  <c r="Q544" i="1" s="1"/>
  <c r="Q545" i="1" a="1"/>
  <c r="Q545" i="1" s="1"/>
  <c r="Q546" i="1" a="1"/>
  <c r="Q546" i="1" s="1"/>
  <c r="Q547" i="1" a="1"/>
  <c r="Q547" i="1" s="1"/>
  <c r="Q548" i="1" a="1"/>
  <c r="Q548" i="1" s="1"/>
  <c r="Q549" i="1" a="1"/>
  <c r="Q549" i="1" s="1"/>
  <c r="Q604" i="1" a="1"/>
  <c r="Q604" i="1" s="1"/>
  <c r="Q605" i="1" a="1"/>
  <c r="Q605" i="1" s="1"/>
  <c r="Q606" i="1" a="1"/>
  <c r="Q606" i="1" s="1"/>
  <c r="Q607" i="1" a="1"/>
  <c r="Q607" i="1" s="1"/>
  <c r="Q608" i="1" a="1"/>
  <c r="Q608" i="1" s="1"/>
  <c r="Q614" i="1" a="1"/>
  <c r="Q614" i="1" s="1"/>
  <c r="Q615" i="1" a="1"/>
  <c r="Q615" i="1" s="1"/>
  <c r="Q616" i="1" a="1"/>
  <c r="Q616" i="1" s="1"/>
  <c r="Q617" i="1" a="1"/>
  <c r="Q617" i="1" s="1"/>
  <c r="Q618" i="1" a="1"/>
  <c r="Q618" i="1" s="1"/>
  <c r="Q619" i="1" a="1"/>
  <c r="Q619" i="1" s="1"/>
  <c r="Q620" i="1" a="1"/>
  <c r="Q620" i="1" s="1"/>
  <c r="Q621" i="1" a="1"/>
  <c r="Q621" i="1" s="1"/>
  <c r="Q622" i="1" a="1"/>
  <c r="Q622" i="1" s="1"/>
  <c r="Q623" i="1" a="1"/>
  <c r="Q623" i="1" s="1"/>
  <c r="Q624" i="1" a="1"/>
  <c r="Q624" i="1" s="1"/>
  <c r="Q625" i="1" a="1"/>
  <c r="Q625" i="1" s="1"/>
  <c r="Q626" i="1" a="1"/>
  <c r="Q626" i="1" s="1"/>
  <c r="Q627" i="1" a="1"/>
  <c r="Q627" i="1" s="1"/>
  <c r="Q628" i="1" a="1"/>
  <c r="Q628" i="1" s="1"/>
  <c r="Q629" i="1" a="1"/>
  <c r="Q629" i="1" s="1"/>
  <c r="Q630" i="1" a="1"/>
  <c r="Q630" i="1" s="1"/>
  <c r="Q631" i="1" a="1"/>
  <c r="Q631" i="1" s="1"/>
  <c r="Q632" i="1" a="1"/>
  <c r="Q632" i="1" s="1"/>
  <c r="Q647" i="1" a="1"/>
  <c r="Q647" i="1" s="1"/>
  <c r="Q648" i="1" a="1"/>
  <c r="Q648" i="1" s="1"/>
  <c r="Q649" i="1" a="1"/>
  <c r="Q649" i="1" s="1"/>
  <c r="Q650" i="1" a="1"/>
  <c r="Q650" i="1" s="1"/>
  <c r="Q651" i="1" a="1"/>
  <c r="Q651" i="1" s="1"/>
  <c r="Q652" i="1" a="1"/>
  <c r="Q652" i="1" s="1"/>
  <c r="Q653" i="1" a="1"/>
  <c r="Q653" i="1" s="1"/>
  <c r="Q654" i="1" a="1"/>
  <c r="Q654" i="1" s="1"/>
  <c r="Q655" i="1" a="1"/>
  <c r="Q655" i="1" s="1"/>
  <c r="Q656" i="1" a="1"/>
  <c r="Q656" i="1" s="1"/>
  <c r="Q657" i="1" a="1"/>
  <c r="Q657" i="1" s="1"/>
  <c r="Q658" i="1" a="1"/>
  <c r="Q658" i="1" s="1"/>
  <c r="Q659" i="1" a="1"/>
  <c r="Q659" i="1" s="1"/>
  <c r="Q660" i="1" a="1"/>
  <c r="Q660" i="1" s="1"/>
  <c r="Q661" i="1" a="1"/>
  <c r="Q661" i="1" s="1"/>
  <c r="Q662" i="1" a="1"/>
  <c r="Q662" i="1" s="1"/>
  <c r="Q663" i="1" a="1"/>
  <c r="Q663" i="1" s="1"/>
  <c r="Q664" i="1" a="1"/>
  <c r="Q664" i="1" s="1"/>
  <c r="Q665" i="1" a="1"/>
  <c r="Q665" i="1" s="1"/>
  <c r="Q666" i="1" a="1"/>
  <c r="Q666" i="1" s="1"/>
  <c r="Q667" i="1" a="1"/>
  <c r="Q667" i="1" s="1"/>
  <c r="Q668" i="1" a="1"/>
  <c r="Q668" i="1" s="1"/>
  <c r="Q669" i="1" a="1"/>
  <c r="Q669" i="1" s="1"/>
  <c r="Q670" i="1" a="1"/>
  <c r="Q670" i="1" s="1"/>
  <c r="Q671" i="1" a="1"/>
  <c r="Q671" i="1" s="1"/>
  <c r="Q672" i="1" a="1"/>
  <c r="Q672" i="1" s="1"/>
  <c r="Q673" i="1" a="1"/>
  <c r="Q673" i="1" s="1"/>
  <c r="Q674" i="1" a="1"/>
  <c r="Q674" i="1" s="1"/>
  <c r="Q675" i="1" a="1"/>
  <c r="Q675" i="1" s="1"/>
  <c r="Q676" i="1" a="1"/>
  <c r="Q676" i="1" s="1"/>
  <c r="Q677" i="1" a="1"/>
  <c r="Q677" i="1" s="1"/>
  <c r="Q678" i="1" a="1"/>
  <c r="Q678" i="1" s="1"/>
  <c r="Q679" i="1" a="1"/>
  <c r="Q679" i="1" s="1"/>
  <c r="Q680" i="1" a="1"/>
  <c r="Q680" i="1" s="1"/>
  <c r="Q681" i="1" a="1"/>
  <c r="Q681" i="1" s="1"/>
  <c r="Q682" i="1" a="1"/>
  <c r="Q682" i="1" s="1"/>
  <c r="Q683" i="1" a="1"/>
  <c r="Q683" i="1" s="1"/>
  <c r="Q684" i="1" a="1"/>
  <c r="Q684" i="1" s="1"/>
  <c r="Q685" i="1" a="1"/>
  <c r="Q685" i="1" s="1"/>
  <c r="Q686" i="1" a="1"/>
  <c r="Q686" i="1" s="1"/>
  <c r="Q687" i="1" a="1"/>
  <c r="Q687" i="1" s="1"/>
  <c r="Q688" i="1" a="1"/>
  <c r="Q688" i="1" s="1"/>
  <c r="Q689" i="1" a="1"/>
  <c r="Q689" i="1" s="1"/>
  <c r="Q690" i="1" a="1"/>
  <c r="Q690" i="1" s="1"/>
  <c r="Q691" i="1" a="1"/>
  <c r="Q691" i="1" s="1"/>
  <c r="Q692" i="1" a="1"/>
  <c r="Q692" i="1" s="1"/>
  <c r="Q693" i="1" a="1"/>
  <c r="Q693" i="1" s="1"/>
  <c r="Q694" i="1" a="1"/>
  <c r="Q694" i="1" s="1"/>
  <c r="Q695" i="1" a="1"/>
  <c r="Q695" i="1" s="1"/>
  <c r="Q696" i="1" a="1"/>
  <c r="Q696" i="1" s="1"/>
  <c r="Q697" i="1" a="1"/>
  <c r="Q697" i="1" s="1"/>
  <c r="Q698" i="1" a="1"/>
  <c r="Q698" i="1" s="1"/>
  <c r="Q699" i="1" a="1"/>
  <c r="Q699" i="1" s="1"/>
  <c r="Q700" i="1" a="1"/>
  <c r="Q700" i="1" s="1"/>
  <c r="Q701" i="1" a="1"/>
  <c r="Q701" i="1" s="1"/>
  <c r="Q702" i="1" a="1"/>
  <c r="Q702" i="1" s="1"/>
  <c r="Q703" i="1" a="1"/>
  <c r="Q703" i="1" s="1"/>
  <c r="Q704" i="1" a="1"/>
  <c r="Q704" i="1" s="1"/>
  <c r="Q705" i="1" a="1"/>
  <c r="Q705" i="1" s="1"/>
  <c r="Q706" i="1" a="1"/>
  <c r="Q706" i="1" s="1"/>
  <c r="Q707" i="1" a="1"/>
  <c r="Q707" i="1" s="1"/>
  <c r="Q708" i="1" a="1"/>
  <c r="Q708" i="1" s="1"/>
  <c r="Q709" i="1" a="1"/>
  <c r="Q709" i="1" s="1"/>
  <c r="Q710" i="1" a="1"/>
  <c r="Q710" i="1" s="1"/>
  <c r="Q711" i="1" a="1"/>
  <c r="Q711" i="1" s="1"/>
  <c r="Q712" i="1" a="1"/>
  <c r="Q712" i="1" s="1"/>
  <c r="Q713" i="1" a="1"/>
  <c r="Q713" i="1" s="1"/>
  <c r="Q714" i="1" a="1"/>
  <c r="Q714" i="1" s="1"/>
  <c r="Q715" i="1" a="1"/>
  <c r="Q715" i="1" s="1"/>
  <c r="Q716" i="1" a="1"/>
  <c r="Q716" i="1" s="1"/>
  <c r="Q717" i="1" a="1"/>
  <c r="Q717" i="1" s="1"/>
  <c r="Q718" i="1" a="1"/>
  <c r="Q718" i="1" s="1"/>
  <c r="Q719" i="1" a="1"/>
  <c r="Q719" i="1" s="1"/>
  <c r="Q720" i="1" a="1"/>
  <c r="Q720" i="1" s="1"/>
  <c r="N3" i="1" a="1"/>
  <c r="N3" i="1" s="1"/>
  <c r="N4" i="1" a="1"/>
  <c r="N4" i="1" s="1"/>
  <c r="N5" i="1" a="1"/>
  <c r="N5" i="1" s="1"/>
  <c r="N6" i="1" a="1"/>
  <c r="N6" i="1" s="1"/>
  <c r="N7" i="1" a="1"/>
  <c r="N7" i="1" s="1"/>
  <c r="N8" i="1" a="1"/>
  <c r="N8" i="1" s="1"/>
  <c r="N9" i="1" a="1"/>
  <c r="N9" i="1" s="1"/>
  <c r="N10" i="1" a="1"/>
  <c r="N10" i="1" s="1"/>
  <c r="N11" i="1" a="1"/>
  <c r="N11" i="1" s="1"/>
  <c r="N12" i="1" a="1"/>
  <c r="N12" i="1" s="1"/>
  <c r="N13" i="1" a="1"/>
  <c r="N13" i="1" s="1"/>
  <c r="N14" i="1" a="1"/>
  <c r="N14" i="1" s="1"/>
  <c r="N15" i="1" a="1"/>
  <c r="N15" i="1" s="1"/>
  <c r="N16" i="1" a="1"/>
  <c r="N16" i="1" s="1"/>
  <c r="N17" i="1" a="1"/>
  <c r="N17" i="1" s="1"/>
  <c r="N18" i="1" a="1"/>
  <c r="N18" i="1" s="1"/>
  <c r="N19" i="1" a="1"/>
  <c r="N19" i="1" s="1"/>
  <c r="N20" i="1" a="1"/>
  <c r="N20" i="1" s="1"/>
  <c r="N21" i="1" a="1"/>
  <c r="N21" i="1" s="1"/>
  <c r="N22" i="1" a="1"/>
  <c r="N22" i="1" s="1"/>
  <c r="N23" i="1" a="1"/>
  <c r="N23" i="1" s="1"/>
  <c r="N24" i="1" a="1"/>
  <c r="N24" i="1" s="1"/>
  <c r="N25" i="1" a="1"/>
  <c r="N25" i="1" s="1"/>
  <c r="N26" i="1" a="1"/>
  <c r="N26" i="1" s="1"/>
  <c r="N27" i="1" a="1"/>
  <c r="N27" i="1" s="1"/>
  <c r="N28" i="1" a="1"/>
  <c r="N28" i="1" s="1"/>
  <c r="N29" i="1" a="1"/>
  <c r="N29" i="1" s="1"/>
  <c r="N30" i="1" a="1"/>
  <c r="N30" i="1" s="1"/>
  <c r="N31" i="1" a="1"/>
  <c r="N31" i="1" s="1"/>
  <c r="N32" i="1" a="1"/>
  <c r="N32" i="1" s="1"/>
  <c r="N33" i="1" a="1"/>
  <c r="N33" i="1" s="1"/>
  <c r="N34" i="1" a="1"/>
  <c r="N34" i="1" s="1"/>
  <c r="N35" i="1" a="1"/>
  <c r="N35" i="1" s="1"/>
  <c r="N36" i="1" a="1"/>
  <c r="N36" i="1" s="1"/>
  <c r="N37" i="1" a="1"/>
  <c r="N37" i="1" s="1"/>
  <c r="N38" i="1" a="1"/>
  <c r="N38" i="1" s="1"/>
  <c r="N39" i="1" a="1"/>
  <c r="N39" i="1" s="1"/>
  <c r="N40" i="1" a="1"/>
  <c r="N40" i="1" s="1"/>
  <c r="N41" i="1" a="1"/>
  <c r="N41" i="1" s="1"/>
  <c r="N42" i="1" a="1"/>
  <c r="N42" i="1" s="1"/>
  <c r="N43" i="1" a="1"/>
  <c r="N43" i="1" s="1"/>
  <c r="N44" i="1" a="1"/>
  <c r="N44" i="1" s="1"/>
  <c r="N45" i="1" a="1"/>
  <c r="N45" i="1" s="1"/>
  <c r="N46" i="1" a="1"/>
  <c r="N46" i="1" s="1"/>
  <c r="N47" i="1" a="1"/>
  <c r="N47" i="1" s="1"/>
  <c r="N48" i="1" a="1"/>
  <c r="N48" i="1" s="1"/>
  <c r="N49" i="1" a="1"/>
  <c r="N49" i="1" s="1"/>
  <c r="N50" i="1" a="1"/>
  <c r="N50" i="1" s="1"/>
  <c r="N51" i="1" a="1"/>
  <c r="N51" i="1" s="1"/>
  <c r="N52" i="1" a="1"/>
  <c r="N52" i="1" s="1"/>
  <c r="N53" i="1" a="1"/>
  <c r="N53" i="1" s="1"/>
  <c r="N54" i="1" a="1"/>
  <c r="N54" i="1" s="1"/>
  <c r="N55" i="1" a="1"/>
  <c r="N55" i="1" s="1"/>
  <c r="N56" i="1" a="1"/>
  <c r="N56" i="1" s="1"/>
  <c r="N57" i="1" a="1"/>
  <c r="N57" i="1" s="1"/>
  <c r="N58" i="1" a="1"/>
  <c r="N58" i="1" s="1"/>
  <c r="N59" i="1" a="1"/>
  <c r="N59" i="1" s="1"/>
  <c r="N60" i="1" a="1"/>
  <c r="N60" i="1" s="1"/>
  <c r="N61" i="1" a="1"/>
  <c r="N61" i="1" s="1"/>
  <c r="N62" i="1" a="1"/>
  <c r="N62" i="1" s="1"/>
  <c r="N63" i="1" a="1"/>
  <c r="N63" i="1" s="1"/>
  <c r="N64" i="1" a="1"/>
  <c r="N64" i="1" s="1"/>
  <c r="N65" i="1" a="1"/>
  <c r="N65" i="1" s="1"/>
  <c r="N66" i="1" a="1"/>
  <c r="N66" i="1" s="1"/>
  <c r="N67" i="1" a="1"/>
  <c r="N67" i="1" s="1"/>
  <c r="N68" i="1" a="1"/>
  <c r="N68" i="1" s="1"/>
  <c r="N69" i="1" a="1"/>
  <c r="N69" i="1" s="1"/>
  <c r="N70" i="1" a="1"/>
  <c r="N70" i="1" s="1"/>
  <c r="N71" i="1" a="1"/>
  <c r="N71" i="1" s="1"/>
  <c r="N72" i="1" a="1"/>
  <c r="N72" i="1" s="1"/>
  <c r="N73" i="1" a="1"/>
  <c r="N73" i="1" s="1"/>
  <c r="N74" i="1" a="1"/>
  <c r="N74" i="1" s="1"/>
  <c r="N75" i="1" a="1"/>
  <c r="N75" i="1" s="1"/>
  <c r="N76" i="1" a="1"/>
  <c r="N76" i="1" s="1"/>
  <c r="N77" i="1" a="1"/>
  <c r="N77" i="1" s="1"/>
  <c r="N78" i="1" a="1"/>
  <c r="N78" i="1" s="1"/>
  <c r="N79" i="1" a="1"/>
  <c r="N79" i="1" s="1"/>
  <c r="N80" i="1" a="1"/>
  <c r="N80" i="1" s="1"/>
  <c r="N81" i="1" a="1"/>
  <c r="N81" i="1" s="1"/>
  <c r="N82" i="1" a="1"/>
  <c r="N82" i="1" s="1"/>
  <c r="N83" i="1" a="1"/>
  <c r="N83" i="1" s="1"/>
  <c r="N84" i="1" a="1"/>
  <c r="N84" i="1" s="1"/>
  <c r="N85" i="1" a="1"/>
  <c r="N85" i="1" s="1"/>
  <c r="N86" i="1" a="1"/>
  <c r="N86" i="1" s="1"/>
  <c r="N87" i="1" a="1"/>
  <c r="N87" i="1" s="1"/>
  <c r="N88" i="1" a="1"/>
  <c r="N88" i="1" s="1"/>
  <c r="N89" i="1" a="1"/>
  <c r="N89" i="1" s="1"/>
  <c r="N90" i="1" a="1"/>
  <c r="N90" i="1" s="1"/>
  <c r="N91" i="1" a="1"/>
  <c r="N91" i="1" s="1"/>
  <c r="N92" i="1" a="1"/>
  <c r="N92" i="1" s="1"/>
  <c r="N93" i="1" a="1"/>
  <c r="N93" i="1" s="1"/>
  <c r="N94" i="1" a="1"/>
  <c r="N94" i="1" s="1"/>
  <c r="N95" i="1" a="1"/>
  <c r="N95" i="1" s="1"/>
  <c r="N96" i="1" a="1"/>
  <c r="N96" i="1" s="1"/>
  <c r="N97" i="1" a="1"/>
  <c r="N97" i="1" s="1"/>
  <c r="N98" i="1" a="1"/>
  <c r="N98" i="1" s="1"/>
  <c r="N99" i="1" a="1"/>
  <c r="N99" i="1" s="1"/>
  <c r="N100" i="1" a="1"/>
  <c r="N100" i="1" s="1"/>
  <c r="N101" i="1" a="1"/>
  <c r="N101" i="1" s="1"/>
  <c r="N102" i="1" a="1"/>
  <c r="N102" i="1" s="1"/>
  <c r="N103" i="1" a="1"/>
  <c r="N103" i="1" s="1"/>
  <c r="N104" i="1" a="1"/>
  <c r="N104" i="1" s="1"/>
  <c r="N105" i="1" a="1"/>
  <c r="N105" i="1" s="1"/>
  <c r="N106" i="1" a="1"/>
  <c r="N106" i="1" s="1"/>
  <c r="N107" i="1" a="1"/>
  <c r="N107" i="1" s="1"/>
  <c r="N108" i="1" a="1"/>
  <c r="N108" i="1" s="1"/>
  <c r="N109" i="1" a="1"/>
  <c r="N109" i="1" s="1"/>
  <c r="N110" i="1" a="1"/>
  <c r="N110" i="1" s="1"/>
  <c r="N111" i="1" a="1"/>
  <c r="N111" i="1" s="1"/>
  <c r="N112" i="1" a="1"/>
  <c r="N112" i="1" s="1"/>
  <c r="N113" i="1" a="1"/>
  <c r="N113" i="1" s="1"/>
  <c r="N114" i="1" a="1"/>
  <c r="N114" i="1" s="1"/>
  <c r="N115" i="1" a="1"/>
  <c r="N115" i="1" s="1"/>
  <c r="N116" i="1" a="1"/>
  <c r="N116" i="1" s="1"/>
  <c r="N117" i="1" a="1"/>
  <c r="N117" i="1" s="1"/>
  <c r="N118" i="1" a="1"/>
  <c r="N118" i="1" s="1"/>
  <c r="N119" i="1" a="1"/>
  <c r="N119" i="1" s="1"/>
  <c r="N120" i="1" a="1"/>
  <c r="N120" i="1" s="1"/>
  <c r="N121" i="1" a="1"/>
  <c r="N121" i="1" s="1"/>
  <c r="N122" i="1" a="1"/>
  <c r="N122" i="1" s="1"/>
  <c r="N123" i="1" a="1"/>
  <c r="N123" i="1" s="1"/>
  <c r="N124" i="1" a="1"/>
  <c r="N124" i="1" s="1"/>
  <c r="N125" i="1" a="1"/>
  <c r="N125" i="1" s="1"/>
  <c r="N126" i="1" a="1"/>
  <c r="N126" i="1" s="1"/>
  <c r="N127" i="1" a="1"/>
  <c r="N127" i="1" s="1"/>
  <c r="N129" i="1" a="1"/>
  <c r="N129" i="1" s="1"/>
  <c r="N130" i="1" a="1"/>
  <c r="N130" i="1" s="1"/>
  <c r="N131" i="1" a="1"/>
  <c r="N131" i="1" s="1"/>
  <c r="N132" i="1" a="1"/>
  <c r="N132" i="1" s="1"/>
  <c r="N133" i="1" a="1"/>
  <c r="N133" i="1" s="1"/>
  <c r="N134" i="1" a="1"/>
  <c r="N134" i="1" s="1"/>
  <c r="N135" i="1" a="1"/>
  <c r="N135" i="1" s="1"/>
  <c r="N136" i="1" a="1"/>
  <c r="N136" i="1" s="1"/>
  <c r="N137" i="1" a="1"/>
  <c r="N137" i="1" s="1"/>
  <c r="N138" i="1" a="1"/>
  <c r="N138" i="1" s="1"/>
  <c r="N139" i="1" a="1"/>
  <c r="N139" i="1" s="1"/>
  <c r="N140" i="1" a="1"/>
  <c r="N140" i="1" s="1"/>
  <c r="N141" i="1" a="1"/>
  <c r="N141" i="1" s="1"/>
  <c r="N142" i="1" a="1"/>
  <c r="N142" i="1" s="1"/>
  <c r="N143" i="1" a="1"/>
  <c r="N143" i="1" s="1"/>
  <c r="N144" i="1" a="1"/>
  <c r="N144" i="1" s="1"/>
  <c r="N145" i="1" a="1"/>
  <c r="N145" i="1" s="1"/>
  <c r="N146" i="1" a="1"/>
  <c r="N146" i="1" s="1"/>
  <c r="N147" i="1" a="1"/>
  <c r="N147" i="1" s="1"/>
  <c r="N148" i="1" a="1"/>
  <c r="N148" i="1" s="1"/>
  <c r="N149" i="1" a="1"/>
  <c r="N149" i="1" s="1"/>
  <c r="N150" i="1" a="1"/>
  <c r="N150" i="1" s="1"/>
  <c r="N151" i="1" a="1"/>
  <c r="N151" i="1" s="1"/>
  <c r="N152" i="1" a="1"/>
  <c r="N152" i="1" s="1"/>
  <c r="N153" i="1" a="1"/>
  <c r="N153" i="1" s="1"/>
  <c r="N154" i="1" a="1"/>
  <c r="N154" i="1" s="1"/>
  <c r="N155" i="1" a="1"/>
  <c r="N155" i="1" s="1"/>
  <c r="N156" i="1" a="1"/>
  <c r="N156" i="1" s="1"/>
  <c r="N157" i="1" a="1"/>
  <c r="N157" i="1" s="1"/>
  <c r="N158" i="1" a="1"/>
  <c r="N158" i="1" s="1"/>
  <c r="N159" i="1" a="1"/>
  <c r="N159" i="1" s="1"/>
  <c r="N160" i="1" a="1"/>
  <c r="N160" i="1" s="1"/>
  <c r="N161" i="1" a="1"/>
  <c r="N161" i="1" s="1"/>
  <c r="N162" i="1" a="1"/>
  <c r="N162" i="1" s="1"/>
  <c r="N163" i="1" a="1"/>
  <c r="N163" i="1" s="1"/>
  <c r="N164" i="1" a="1"/>
  <c r="N164" i="1" s="1"/>
  <c r="N165" i="1" a="1"/>
  <c r="N165" i="1" s="1"/>
  <c r="N166" i="1" a="1"/>
  <c r="N166" i="1" s="1"/>
  <c r="N167" i="1" a="1"/>
  <c r="N167" i="1" s="1"/>
  <c r="N168" i="1" a="1"/>
  <c r="N168" i="1" s="1"/>
  <c r="N169" i="1" a="1"/>
  <c r="N169" i="1" s="1"/>
  <c r="N170" i="1" a="1"/>
  <c r="N170" i="1" s="1"/>
  <c r="N171" i="1" a="1"/>
  <c r="N171" i="1" s="1"/>
  <c r="N172" i="1" a="1"/>
  <c r="N172" i="1" s="1"/>
  <c r="N173" i="1" a="1"/>
  <c r="N173" i="1" s="1"/>
  <c r="N174" i="1" a="1"/>
  <c r="N174" i="1" s="1"/>
  <c r="N175" i="1" a="1"/>
  <c r="N175" i="1" s="1"/>
  <c r="N176" i="1" a="1"/>
  <c r="N176" i="1" s="1"/>
  <c r="N177" i="1" a="1"/>
  <c r="N177" i="1" s="1"/>
  <c r="N178" i="1" a="1"/>
  <c r="N178" i="1" s="1"/>
  <c r="N179" i="1" a="1"/>
  <c r="N179" i="1" s="1"/>
  <c r="N180" i="1" a="1"/>
  <c r="N180" i="1" s="1"/>
  <c r="N181" i="1" a="1"/>
  <c r="N181" i="1" s="1"/>
  <c r="N182" i="1" a="1"/>
  <c r="N182" i="1" s="1"/>
  <c r="N183" i="1" a="1"/>
  <c r="N183" i="1" s="1"/>
  <c r="N184" i="1" a="1"/>
  <c r="N184" i="1" s="1"/>
  <c r="N185" i="1" a="1"/>
  <c r="N185" i="1" s="1"/>
  <c r="N186" i="1" a="1"/>
  <c r="N186" i="1" s="1"/>
  <c r="N187" i="1" a="1"/>
  <c r="N187" i="1" s="1"/>
  <c r="N188" i="1" a="1"/>
  <c r="N188" i="1" s="1"/>
  <c r="N189" i="1" a="1"/>
  <c r="N189" i="1" s="1"/>
  <c r="N190" i="1" a="1"/>
  <c r="N190" i="1" s="1"/>
  <c r="N191" i="1" a="1"/>
  <c r="N191" i="1" s="1"/>
  <c r="N192" i="1" a="1"/>
  <c r="N192" i="1" s="1"/>
  <c r="N193" i="1" a="1"/>
  <c r="N193" i="1" s="1"/>
  <c r="N194" i="1" a="1"/>
  <c r="N194" i="1" s="1"/>
  <c r="N195" i="1" a="1"/>
  <c r="N195" i="1" s="1"/>
  <c r="N196" i="1" a="1"/>
  <c r="N196" i="1" s="1"/>
  <c r="N197" i="1" a="1"/>
  <c r="N197" i="1" s="1"/>
  <c r="N198" i="1" a="1"/>
  <c r="N198" i="1" s="1"/>
  <c r="N199" i="1" a="1"/>
  <c r="N199" i="1" s="1"/>
  <c r="N200" i="1" a="1"/>
  <c r="N200" i="1" s="1"/>
  <c r="N201" i="1" a="1"/>
  <c r="N201" i="1" s="1"/>
  <c r="N202" i="1" a="1"/>
  <c r="N202" i="1" s="1"/>
  <c r="N203" i="1" a="1"/>
  <c r="N203" i="1" s="1"/>
  <c r="N204" i="1" a="1"/>
  <c r="N204" i="1" s="1"/>
  <c r="N205" i="1" a="1"/>
  <c r="N205" i="1" s="1"/>
  <c r="N206" i="1" a="1"/>
  <c r="N206" i="1" s="1"/>
  <c r="N207" i="1" a="1"/>
  <c r="N207" i="1" s="1"/>
  <c r="N208" i="1" a="1"/>
  <c r="N208" i="1" s="1"/>
  <c r="N209" i="1" a="1"/>
  <c r="N209" i="1" s="1"/>
  <c r="N210" i="1" a="1"/>
  <c r="N210" i="1" s="1"/>
  <c r="N211" i="1" a="1"/>
  <c r="N211" i="1" s="1"/>
  <c r="N212" i="1" a="1"/>
  <c r="N212" i="1" s="1"/>
  <c r="N213" i="1" a="1"/>
  <c r="N213" i="1" s="1"/>
  <c r="N214" i="1" a="1"/>
  <c r="N214" i="1" s="1"/>
  <c r="N215" i="1" a="1"/>
  <c r="N215" i="1" s="1"/>
  <c r="N216" i="1" a="1"/>
  <c r="N216" i="1" s="1"/>
  <c r="N217" i="1" a="1"/>
  <c r="N217" i="1" s="1"/>
  <c r="N218" i="1" a="1"/>
  <c r="N218" i="1" s="1"/>
  <c r="N219" i="1" a="1"/>
  <c r="N219" i="1" s="1"/>
  <c r="N220" i="1" a="1"/>
  <c r="N220" i="1" s="1"/>
  <c r="N221" i="1" a="1"/>
  <c r="N221" i="1" s="1"/>
  <c r="N222" i="1" a="1"/>
  <c r="N222" i="1" s="1"/>
  <c r="N223" i="1" a="1"/>
  <c r="N223" i="1" s="1"/>
  <c r="N224" i="1" a="1"/>
  <c r="N224" i="1" s="1"/>
  <c r="N225" i="1" a="1"/>
  <c r="N225" i="1" s="1"/>
  <c r="N226" i="1" a="1"/>
  <c r="N226" i="1" s="1"/>
  <c r="N227" i="1" a="1"/>
  <c r="N227" i="1" s="1"/>
  <c r="N228" i="1" a="1"/>
  <c r="N228" i="1" s="1"/>
  <c r="N229" i="1" a="1"/>
  <c r="N229" i="1" s="1"/>
  <c r="N230" i="1" a="1"/>
  <c r="N230" i="1" s="1"/>
  <c r="N231" i="1" a="1"/>
  <c r="N231" i="1" s="1"/>
  <c r="N232" i="1" a="1"/>
  <c r="N232" i="1" s="1"/>
  <c r="N233" i="1" a="1"/>
  <c r="N233" i="1" s="1"/>
  <c r="N234" i="1" a="1"/>
  <c r="N234" i="1" s="1"/>
  <c r="N235" i="1" a="1"/>
  <c r="N235" i="1" s="1"/>
  <c r="N236" i="1" a="1"/>
  <c r="N236" i="1" s="1"/>
  <c r="N237" i="1" a="1"/>
  <c r="N237" i="1" s="1"/>
  <c r="N238" i="1" a="1"/>
  <c r="N238" i="1" s="1"/>
  <c r="N239" i="1" a="1"/>
  <c r="N239" i="1" s="1"/>
  <c r="N240" i="1" a="1"/>
  <c r="N240" i="1" s="1"/>
  <c r="N241" i="1" a="1"/>
  <c r="N241" i="1" s="1"/>
  <c r="N242" i="1" a="1"/>
  <c r="N242" i="1" s="1"/>
  <c r="N243" i="1" a="1"/>
  <c r="N243" i="1" s="1"/>
  <c r="N244" i="1" a="1"/>
  <c r="N244" i="1" s="1"/>
  <c r="N245" i="1" a="1"/>
  <c r="N245" i="1" s="1"/>
  <c r="N246" i="1" a="1"/>
  <c r="N246" i="1" s="1"/>
  <c r="N247" i="1" a="1"/>
  <c r="N247" i="1" s="1"/>
  <c r="N248" i="1" a="1"/>
  <c r="N248" i="1" s="1"/>
  <c r="N249" i="1" a="1"/>
  <c r="N249" i="1" s="1"/>
  <c r="N250" i="1" a="1"/>
  <c r="N250" i="1" s="1"/>
  <c r="N251" i="1" a="1"/>
  <c r="N251" i="1" s="1"/>
  <c r="N252" i="1" a="1"/>
  <c r="N252" i="1" s="1"/>
  <c r="N253" i="1" a="1"/>
  <c r="N253" i="1" s="1"/>
  <c r="N254" i="1" a="1"/>
  <c r="N254" i="1" s="1"/>
  <c r="N255" i="1" a="1"/>
  <c r="N255" i="1" s="1"/>
  <c r="N256" i="1" a="1"/>
  <c r="N256" i="1" s="1"/>
  <c r="N257" i="1" a="1"/>
  <c r="N257" i="1" s="1"/>
  <c r="N258" i="1" a="1"/>
  <c r="N258" i="1" s="1"/>
  <c r="N259" i="1" a="1"/>
  <c r="N259" i="1" s="1"/>
  <c r="N260" i="1" a="1"/>
  <c r="N260" i="1" s="1"/>
  <c r="N261" i="1" a="1"/>
  <c r="N261" i="1" s="1"/>
  <c r="N262" i="1" a="1"/>
  <c r="N262" i="1" s="1"/>
  <c r="N263" i="1" a="1"/>
  <c r="N263" i="1" s="1"/>
  <c r="N264" i="1" a="1"/>
  <c r="N264" i="1" s="1"/>
  <c r="N265" i="1" a="1"/>
  <c r="N265" i="1" s="1"/>
  <c r="N266" i="1" a="1"/>
  <c r="N266" i="1" s="1"/>
  <c r="N267" i="1" a="1"/>
  <c r="N267" i="1" s="1"/>
  <c r="N268" i="1" a="1"/>
  <c r="N268" i="1" s="1"/>
  <c r="N269" i="1" a="1"/>
  <c r="N269" i="1" s="1"/>
  <c r="N270" i="1" a="1"/>
  <c r="N270" i="1" s="1"/>
  <c r="N271" i="1" a="1"/>
  <c r="N271" i="1" s="1"/>
  <c r="N272" i="1" a="1"/>
  <c r="N272" i="1" s="1"/>
  <c r="N273" i="1" a="1"/>
  <c r="N273" i="1" s="1"/>
  <c r="N274" i="1" a="1"/>
  <c r="N274" i="1" s="1"/>
  <c r="N275" i="1" a="1"/>
  <c r="N275" i="1" s="1"/>
  <c r="N276" i="1" a="1"/>
  <c r="N276" i="1" s="1"/>
  <c r="N277" i="1" a="1"/>
  <c r="N277" i="1" s="1"/>
  <c r="N278" i="1" a="1"/>
  <c r="N278" i="1" s="1"/>
  <c r="N279" i="1" a="1"/>
  <c r="N279" i="1" s="1"/>
  <c r="N280" i="1" a="1"/>
  <c r="N280" i="1" s="1"/>
  <c r="N281" i="1" a="1"/>
  <c r="N281" i="1" s="1"/>
  <c r="N282" i="1" a="1"/>
  <c r="N282" i="1" s="1"/>
  <c r="N283" i="1" a="1"/>
  <c r="N283" i="1" s="1"/>
  <c r="N284" i="1" a="1"/>
  <c r="N284" i="1" s="1"/>
  <c r="N285" i="1" a="1"/>
  <c r="N285" i="1" s="1"/>
  <c r="N286" i="1" a="1"/>
  <c r="N286" i="1" s="1"/>
  <c r="N287" i="1" a="1"/>
  <c r="N287" i="1" s="1"/>
  <c r="N288" i="1" a="1"/>
  <c r="N288" i="1" s="1"/>
  <c r="N289" i="1" a="1"/>
  <c r="N289" i="1" s="1"/>
  <c r="N290" i="1" a="1"/>
  <c r="N290" i="1" s="1"/>
  <c r="N291" i="1" a="1"/>
  <c r="N291" i="1" s="1"/>
  <c r="N292" i="1" a="1"/>
  <c r="N292" i="1" s="1"/>
  <c r="N293" i="1" a="1"/>
  <c r="N293" i="1" s="1"/>
  <c r="N294" i="1" a="1"/>
  <c r="N294" i="1" s="1"/>
  <c r="N295" i="1" a="1"/>
  <c r="N295" i="1" s="1"/>
  <c r="N296" i="1" a="1"/>
  <c r="N296" i="1" s="1"/>
  <c r="N297" i="1" a="1"/>
  <c r="N297" i="1" s="1"/>
  <c r="N298" i="1" a="1"/>
  <c r="N298" i="1" s="1"/>
  <c r="N299" i="1" a="1"/>
  <c r="N299" i="1" s="1"/>
  <c r="N300" i="1" a="1"/>
  <c r="N300" i="1" s="1"/>
  <c r="N301" i="1" a="1"/>
  <c r="N301" i="1" s="1"/>
  <c r="N302" i="1" a="1"/>
  <c r="N302" i="1" s="1"/>
  <c r="N303" i="1" a="1"/>
  <c r="N303" i="1" s="1"/>
  <c r="N304" i="1" a="1"/>
  <c r="N304" i="1" s="1"/>
  <c r="N305" i="1" a="1"/>
  <c r="N305" i="1" s="1"/>
  <c r="N306" i="1" a="1"/>
  <c r="N306" i="1" s="1"/>
  <c r="N307" i="1" a="1"/>
  <c r="N307" i="1" s="1"/>
  <c r="N308" i="1" a="1"/>
  <c r="N308" i="1" s="1"/>
  <c r="N309" i="1" a="1"/>
  <c r="N309" i="1" s="1"/>
  <c r="N310" i="1" a="1"/>
  <c r="N310" i="1" s="1"/>
  <c r="N311" i="1" a="1"/>
  <c r="N311" i="1" s="1"/>
  <c r="N312" i="1" a="1"/>
  <c r="N312" i="1" s="1"/>
  <c r="N313" i="1" a="1"/>
  <c r="N313" i="1" s="1"/>
  <c r="N314" i="1" a="1"/>
  <c r="N314" i="1" s="1"/>
  <c r="N315" i="1" a="1"/>
  <c r="N315" i="1" s="1"/>
  <c r="N316" i="1" a="1"/>
  <c r="N316" i="1" s="1"/>
  <c r="N317" i="1" a="1"/>
  <c r="N317" i="1" s="1"/>
  <c r="N318" i="1" a="1"/>
  <c r="N318" i="1" s="1"/>
  <c r="N319" i="1" a="1"/>
  <c r="N319" i="1" s="1"/>
  <c r="N320" i="1" a="1"/>
  <c r="N320" i="1" s="1"/>
  <c r="N321" i="1" a="1"/>
  <c r="N321" i="1" s="1"/>
  <c r="N322" i="1" a="1"/>
  <c r="N322" i="1" s="1"/>
  <c r="N323" i="1" a="1"/>
  <c r="N323" i="1" s="1"/>
  <c r="N324" i="1" a="1"/>
  <c r="N324" i="1" s="1"/>
  <c r="N325" i="1" a="1"/>
  <c r="N325" i="1" s="1"/>
  <c r="N326" i="1" a="1"/>
  <c r="N326" i="1" s="1"/>
  <c r="N327" i="1" a="1"/>
  <c r="N327" i="1" s="1"/>
  <c r="N328" i="1" a="1"/>
  <c r="N328" i="1" s="1"/>
  <c r="N329" i="1" a="1"/>
  <c r="N329" i="1" s="1"/>
  <c r="N330" i="1" a="1"/>
  <c r="N330" i="1" s="1"/>
  <c r="N331" i="1" a="1"/>
  <c r="N331" i="1" s="1"/>
  <c r="N332" i="1" a="1"/>
  <c r="N332" i="1" s="1"/>
  <c r="N333" i="1" a="1"/>
  <c r="N333" i="1" s="1"/>
  <c r="N334" i="1" a="1"/>
  <c r="N334" i="1" s="1"/>
  <c r="N335" i="1" a="1"/>
  <c r="N335" i="1" s="1"/>
  <c r="N336" i="1" a="1"/>
  <c r="N336" i="1" s="1"/>
  <c r="N337" i="1" a="1"/>
  <c r="N337" i="1" s="1"/>
  <c r="N338" i="1" a="1"/>
  <c r="N338" i="1" s="1"/>
  <c r="N339" i="1" a="1"/>
  <c r="N339" i="1" s="1"/>
  <c r="N340" i="1" a="1"/>
  <c r="N340" i="1" s="1"/>
  <c r="N341" i="1" a="1"/>
  <c r="N341" i="1" s="1"/>
  <c r="N342" i="1" a="1"/>
  <c r="N342" i="1" s="1"/>
  <c r="N343" i="1" a="1"/>
  <c r="N343" i="1" s="1"/>
  <c r="N344" i="1" a="1"/>
  <c r="N344" i="1" s="1"/>
  <c r="N345" i="1" a="1"/>
  <c r="N345" i="1" s="1"/>
  <c r="N346" i="1" a="1"/>
  <c r="N346" i="1" s="1"/>
  <c r="N347" i="1" a="1"/>
  <c r="N347" i="1" s="1"/>
  <c r="N348" i="1" a="1"/>
  <c r="N348" i="1" s="1"/>
  <c r="N349" i="1" a="1"/>
  <c r="N349" i="1" s="1"/>
  <c r="N350" i="1" a="1"/>
  <c r="N350" i="1" s="1"/>
  <c r="N351" i="1" a="1"/>
  <c r="N351" i="1" s="1"/>
  <c r="N352" i="1" a="1"/>
  <c r="N352" i="1" s="1"/>
  <c r="N353" i="1" a="1"/>
  <c r="N353" i="1" s="1"/>
  <c r="N354" i="1" a="1"/>
  <c r="N354" i="1" s="1"/>
  <c r="N355" i="1" a="1"/>
  <c r="N355" i="1" s="1"/>
  <c r="N356" i="1" a="1"/>
  <c r="N356" i="1" s="1"/>
  <c r="N357" i="1" a="1"/>
  <c r="N357" i="1" s="1"/>
  <c r="N358" i="1" a="1"/>
  <c r="N358" i="1" s="1"/>
  <c r="N359" i="1" a="1"/>
  <c r="N359" i="1" s="1"/>
  <c r="N360" i="1" a="1"/>
  <c r="N360" i="1" s="1"/>
  <c r="N361" i="1" a="1"/>
  <c r="N361" i="1" s="1"/>
  <c r="N362" i="1" a="1"/>
  <c r="N362" i="1" s="1"/>
  <c r="N363" i="1" a="1"/>
  <c r="N363" i="1" s="1"/>
  <c r="N364" i="1" a="1"/>
  <c r="N364" i="1" s="1"/>
  <c r="N365" i="1" a="1"/>
  <c r="N365" i="1" s="1"/>
  <c r="N366" i="1" a="1"/>
  <c r="N366" i="1" s="1"/>
  <c r="N367" i="1" a="1"/>
  <c r="N367" i="1" s="1"/>
  <c r="N368" i="1" a="1"/>
  <c r="N368" i="1" s="1"/>
  <c r="N369" i="1" a="1"/>
  <c r="N369" i="1" s="1"/>
  <c r="N370" i="1" a="1"/>
  <c r="N370" i="1" s="1"/>
  <c r="N371" i="1" a="1"/>
  <c r="N371" i="1" s="1"/>
  <c r="N372" i="1" a="1"/>
  <c r="N372" i="1" s="1"/>
  <c r="N373" i="1" a="1"/>
  <c r="N373" i="1" s="1"/>
  <c r="N374" i="1" a="1"/>
  <c r="N374" i="1" s="1"/>
  <c r="N375" i="1" a="1"/>
  <c r="N375" i="1" s="1"/>
  <c r="N376" i="1" a="1"/>
  <c r="N376" i="1" s="1"/>
  <c r="N377" i="1" a="1"/>
  <c r="N377" i="1" s="1"/>
  <c r="N378" i="1" a="1"/>
  <c r="N378" i="1" s="1"/>
  <c r="N379" i="1" a="1"/>
  <c r="N379" i="1" s="1"/>
  <c r="N380" i="1" a="1"/>
  <c r="N380" i="1" s="1"/>
  <c r="N381" i="1" a="1"/>
  <c r="N381" i="1" s="1"/>
  <c r="N382" i="1" a="1"/>
  <c r="N382" i="1" s="1"/>
  <c r="N383" i="1" a="1"/>
  <c r="N383" i="1" s="1"/>
  <c r="N384" i="1" a="1"/>
  <c r="N384" i="1" s="1"/>
  <c r="N385" i="1" a="1"/>
  <c r="N385" i="1" s="1"/>
  <c r="N386" i="1" a="1"/>
  <c r="N386" i="1" s="1"/>
  <c r="N387" i="1" a="1"/>
  <c r="N387" i="1" s="1"/>
  <c r="N388" i="1" a="1"/>
  <c r="N388" i="1" s="1"/>
  <c r="N389" i="1" a="1"/>
  <c r="N389" i="1" s="1"/>
  <c r="N390" i="1" a="1"/>
  <c r="N390" i="1" s="1"/>
  <c r="N391" i="1" a="1"/>
  <c r="N391" i="1" s="1"/>
  <c r="N392" i="1" a="1"/>
  <c r="N392" i="1" s="1"/>
  <c r="N393" i="1" a="1"/>
  <c r="N393" i="1" s="1"/>
  <c r="N394" i="1" a="1"/>
  <c r="N394" i="1" s="1"/>
  <c r="N395" i="1" a="1"/>
  <c r="N395" i="1" s="1"/>
  <c r="N396" i="1" a="1"/>
  <c r="N396" i="1" s="1"/>
  <c r="N397" i="1" a="1"/>
  <c r="N397" i="1" s="1"/>
  <c r="N398" i="1" a="1"/>
  <c r="N398" i="1" s="1"/>
  <c r="N399" i="1" a="1"/>
  <c r="N399" i="1" s="1"/>
  <c r="N400" i="1" a="1"/>
  <c r="N400" i="1" s="1"/>
  <c r="N401" i="1" a="1"/>
  <c r="N401" i="1" s="1"/>
  <c r="N402" i="1" a="1"/>
  <c r="N402" i="1" s="1"/>
  <c r="N403" i="1" a="1"/>
  <c r="N403" i="1" s="1"/>
  <c r="N404" i="1" a="1"/>
  <c r="N404" i="1" s="1"/>
  <c r="N405" i="1" a="1"/>
  <c r="N405" i="1" s="1"/>
  <c r="N406" i="1" a="1"/>
  <c r="N406" i="1" s="1"/>
  <c r="N407" i="1" a="1"/>
  <c r="N407" i="1" s="1"/>
  <c r="N408" i="1" a="1"/>
  <c r="N408" i="1" s="1"/>
  <c r="N409" i="1" a="1"/>
  <c r="N409" i="1" s="1"/>
  <c r="N410" i="1" a="1"/>
  <c r="N410" i="1" s="1"/>
  <c r="N411" i="1" a="1"/>
  <c r="N411" i="1" s="1"/>
  <c r="N412" i="1" a="1"/>
  <c r="N412" i="1" s="1"/>
  <c r="N413" i="1" a="1"/>
  <c r="N413" i="1" s="1"/>
  <c r="N414" i="1" a="1"/>
  <c r="N414" i="1" s="1"/>
  <c r="N415" i="1" a="1"/>
  <c r="N415" i="1" s="1"/>
  <c r="N416" i="1" a="1"/>
  <c r="N416" i="1" s="1"/>
  <c r="N417" i="1" a="1"/>
  <c r="N417" i="1" s="1"/>
  <c r="N418" i="1" a="1"/>
  <c r="N418" i="1" s="1"/>
  <c r="N419" i="1" a="1"/>
  <c r="N419" i="1" s="1"/>
  <c r="N420" i="1" a="1"/>
  <c r="N420" i="1" s="1"/>
  <c r="N421" i="1" a="1"/>
  <c r="N421" i="1" s="1"/>
  <c r="N422" i="1" a="1"/>
  <c r="N422" i="1" s="1"/>
  <c r="N423" i="1" a="1"/>
  <c r="N423" i="1" s="1"/>
  <c r="N424" i="1" a="1"/>
  <c r="N424" i="1" s="1"/>
  <c r="N425" i="1" a="1"/>
  <c r="N425" i="1" s="1"/>
  <c r="N426" i="1" a="1"/>
  <c r="N426" i="1" s="1"/>
  <c r="N427" i="1" a="1"/>
  <c r="N427" i="1" s="1"/>
  <c r="N428" i="1" a="1"/>
  <c r="N428" i="1" s="1"/>
  <c r="N429" i="1" a="1"/>
  <c r="N429" i="1" s="1"/>
  <c r="N430" i="1" a="1"/>
  <c r="N430" i="1" s="1"/>
  <c r="N431" i="1" a="1"/>
  <c r="N431" i="1" s="1"/>
  <c r="N432" i="1" a="1"/>
  <c r="N432" i="1" s="1"/>
  <c r="N433" i="1" a="1"/>
  <c r="N433" i="1" s="1"/>
  <c r="N434" i="1" a="1"/>
  <c r="N434" i="1" s="1"/>
  <c r="N435" i="1" a="1"/>
  <c r="N435" i="1" s="1"/>
  <c r="N436" i="1" a="1"/>
  <c r="N436" i="1" s="1"/>
  <c r="N437" i="1" a="1"/>
  <c r="N437" i="1" s="1"/>
  <c r="N438" i="1" a="1"/>
  <c r="N438" i="1" s="1"/>
  <c r="N439" i="1" a="1"/>
  <c r="N439" i="1" s="1"/>
  <c r="N440" i="1" a="1"/>
  <c r="N440" i="1" s="1"/>
  <c r="N441" i="1" a="1"/>
  <c r="N441" i="1" s="1"/>
  <c r="N442" i="1" a="1"/>
  <c r="N442" i="1" s="1"/>
  <c r="N443" i="1" a="1"/>
  <c r="N443" i="1" s="1"/>
  <c r="N444" i="1" a="1"/>
  <c r="N444" i="1" s="1"/>
  <c r="N445" i="1" a="1"/>
  <c r="N445" i="1" s="1"/>
  <c r="N446" i="1" a="1"/>
  <c r="N446" i="1" s="1"/>
  <c r="N447" i="1" a="1"/>
  <c r="N447" i="1" s="1"/>
  <c r="N448" i="1" a="1"/>
  <c r="N448" i="1" s="1"/>
  <c r="N449" i="1" a="1"/>
  <c r="N449" i="1" s="1"/>
  <c r="N450" i="1" a="1"/>
  <c r="N450" i="1" s="1"/>
  <c r="N451" i="1" a="1"/>
  <c r="N451" i="1" s="1"/>
  <c r="N452" i="1" a="1"/>
  <c r="N452" i="1" s="1"/>
  <c r="N453" i="1" a="1"/>
  <c r="N453" i="1" s="1"/>
  <c r="N454" i="1" a="1"/>
  <c r="N454" i="1" s="1"/>
  <c r="N455" i="1" a="1"/>
  <c r="N455" i="1" s="1"/>
  <c r="N456" i="1" a="1"/>
  <c r="N456" i="1" s="1"/>
  <c r="N457" i="1" a="1"/>
  <c r="N457" i="1" s="1"/>
  <c r="N458" i="1" a="1"/>
  <c r="N458" i="1" s="1"/>
  <c r="N459" i="1" a="1"/>
  <c r="N459" i="1" s="1"/>
  <c r="N460" i="1" a="1"/>
  <c r="N460" i="1" s="1"/>
  <c r="N461" i="1" a="1"/>
  <c r="N461" i="1" s="1"/>
  <c r="N462" i="1" a="1"/>
  <c r="N462" i="1" s="1"/>
  <c r="N463" i="1" a="1"/>
  <c r="N463" i="1" s="1"/>
  <c r="N464" i="1" a="1"/>
  <c r="N464" i="1" s="1"/>
  <c r="N465" i="1" a="1"/>
  <c r="N465" i="1" s="1"/>
  <c r="N466" i="1" a="1"/>
  <c r="N466" i="1" s="1"/>
  <c r="N467" i="1" a="1"/>
  <c r="N467" i="1" s="1"/>
  <c r="N468" i="1" a="1"/>
  <c r="N468" i="1" s="1"/>
  <c r="N469" i="1" a="1"/>
  <c r="N469" i="1" s="1"/>
  <c r="N470" i="1" a="1"/>
  <c r="N470" i="1" s="1"/>
  <c r="N471" i="1" a="1"/>
  <c r="N471" i="1" s="1"/>
  <c r="N472" i="1" a="1"/>
  <c r="N472" i="1" s="1"/>
  <c r="N473" i="1" a="1"/>
  <c r="N473" i="1" s="1"/>
  <c r="N474" i="1" a="1"/>
  <c r="N474" i="1" s="1"/>
  <c r="N475" i="1" a="1"/>
  <c r="N475" i="1" s="1"/>
  <c r="N476" i="1" a="1"/>
  <c r="N476" i="1" s="1"/>
  <c r="N477" i="1" a="1"/>
  <c r="N477" i="1" s="1"/>
  <c r="N478" i="1" a="1"/>
  <c r="N478" i="1" s="1"/>
  <c r="N479" i="1" a="1"/>
  <c r="N479" i="1" s="1"/>
  <c r="N480" i="1" a="1"/>
  <c r="N480" i="1" s="1"/>
  <c r="N481" i="1" a="1"/>
  <c r="N481" i="1" s="1"/>
  <c r="N482" i="1" a="1"/>
  <c r="N482" i="1" s="1"/>
  <c r="N483" i="1" a="1"/>
  <c r="N483" i="1" s="1"/>
  <c r="N484" i="1" a="1"/>
  <c r="N484" i="1" s="1"/>
  <c r="N485" i="1" a="1"/>
  <c r="N485" i="1" s="1"/>
  <c r="N486" i="1" a="1"/>
  <c r="N486" i="1" s="1"/>
  <c r="N487" i="1" a="1"/>
  <c r="N487" i="1" s="1"/>
  <c r="N488" i="1" a="1"/>
  <c r="N488" i="1" s="1"/>
  <c r="N489" i="1" a="1"/>
  <c r="N489" i="1" s="1"/>
  <c r="N490" i="1" a="1"/>
  <c r="N490" i="1" s="1"/>
  <c r="N491" i="1" a="1"/>
  <c r="N491" i="1" s="1"/>
  <c r="N492" i="1" a="1"/>
  <c r="N492" i="1" s="1"/>
  <c r="N493" i="1" a="1"/>
  <c r="N493" i="1" s="1"/>
  <c r="N494" i="1" a="1"/>
  <c r="N494" i="1" s="1"/>
  <c r="N495" i="1" a="1"/>
  <c r="N495" i="1" s="1"/>
  <c r="N496" i="1" a="1"/>
  <c r="N496" i="1" s="1"/>
  <c r="N497" i="1" a="1"/>
  <c r="N497" i="1" s="1"/>
  <c r="N498" i="1" a="1"/>
  <c r="N498" i="1" s="1"/>
  <c r="N499" i="1" a="1"/>
  <c r="N499" i="1" s="1"/>
  <c r="N500" i="1" a="1"/>
  <c r="N500" i="1" s="1"/>
  <c r="N501" i="1" a="1"/>
  <c r="N501" i="1" s="1"/>
  <c r="N502" i="1" a="1"/>
  <c r="N502" i="1" s="1"/>
  <c r="N503" i="1" a="1"/>
  <c r="N503" i="1" s="1"/>
  <c r="N504" i="1" a="1"/>
  <c r="N504" i="1" s="1"/>
  <c r="N505" i="1" a="1"/>
  <c r="N505" i="1" s="1"/>
  <c r="N506" i="1" a="1"/>
  <c r="N506" i="1" s="1"/>
  <c r="N507" i="1" a="1"/>
  <c r="N507" i="1" s="1"/>
  <c r="N508" i="1" a="1"/>
  <c r="N508" i="1" s="1"/>
  <c r="N509" i="1" a="1"/>
  <c r="N509" i="1" s="1"/>
  <c r="N510" i="1" a="1"/>
  <c r="N510" i="1" s="1"/>
  <c r="N511" i="1" a="1"/>
  <c r="N511" i="1" s="1"/>
  <c r="N512" i="1" a="1"/>
  <c r="N512" i="1" s="1"/>
  <c r="N513" i="1" a="1"/>
  <c r="N513" i="1" s="1"/>
  <c r="N514" i="1" a="1"/>
  <c r="N514" i="1" s="1"/>
  <c r="N515" i="1" a="1"/>
  <c r="N515" i="1" s="1"/>
  <c r="N516" i="1" a="1"/>
  <c r="N516" i="1" s="1"/>
  <c r="N517" i="1" a="1"/>
  <c r="N517" i="1" s="1"/>
  <c r="N518" i="1" a="1"/>
  <c r="N518" i="1" s="1"/>
  <c r="N519" i="1" a="1"/>
  <c r="N519" i="1" s="1"/>
  <c r="N520" i="1" a="1"/>
  <c r="N520" i="1" s="1"/>
  <c r="N521" i="1" a="1"/>
  <c r="N521" i="1" s="1"/>
  <c r="N522" i="1" a="1"/>
  <c r="N522" i="1" s="1"/>
  <c r="N523" i="1" a="1"/>
  <c r="N523" i="1" s="1"/>
  <c r="N524" i="1" a="1"/>
  <c r="N524" i="1" s="1"/>
  <c r="N525" i="1" a="1"/>
  <c r="N525" i="1" s="1"/>
  <c r="N526" i="1" a="1"/>
  <c r="N526" i="1" s="1"/>
  <c r="N527" i="1" a="1"/>
  <c r="N527" i="1" s="1"/>
  <c r="N528" i="1" a="1"/>
  <c r="N528" i="1" s="1"/>
  <c r="N529" i="1" a="1"/>
  <c r="N529" i="1" s="1"/>
  <c r="N530" i="1" a="1"/>
  <c r="N530" i="1" s="1"/>
  <c r="N531" i="1" a="1"/>
  <c r="N531" i="1" s="1"/>
  <c r="N532" i="1" a="1"/>
  <c r="N532" i="1" s="1"/>
  <c r="N535" i="1" a="1"/>
  <c r="N535" i="1" s="1"/>
  <c r="N536" i="1" a="1"/>
  <c r="N536" i="1" s="1"/>
  <c r="N537" i="1" a="1"/>
  <c r="N537" i="1" s="1"/>
  <c r="N538" i="1" a="1"/>
  <c r="N538" i="1" s="1"/>
  <c r="N539" i="1" a="1"/>
  <c r="N539" i="1" s="1"/>
  <c r="N540" i="1" a="1"/>
  <c r="N540" i="1" s="1"/>
  <c r="N541" i="1" a="1"/>
  <c r="N541" i="1" s="1"/>
  <c r="N542" i="1" a="1"/>
  <c r="N542" i="1" s="1"/>
  <c r="N543" i="1" a="1"/>
  <c r="N543" i="1" s="1"/>
  <c r="N544" i="1" a="1"/>
  <c r="N544" i="1" s="1"/>
  <c r="N545" i="1" a="1"/>
  <c r="N545" i="1" s="1"/>
  <c r="N546" i="1" a="1"/>
  <c r="N546" i="1" s="1"/>
  <c r="N547" i="1" a="1"/>
  <c r="N547" i="1" s="1"/>
  <c r="N550" i="1" a="1"/>
  <c r="N550" i="1" s="1"/>
  <c r="N551" i="1" a="1"/>
  <c r="N551" i="1" s="1"/>
  <c r="N552" i="1" a="1"/>
  <c r="N552" i="1" s="1"/>
  <c r="N553" i="1" a="1"/>
  <c r="N553" i="1" s="1"/>
  <c r="N554" i="1" a="1"/>
  <c r="N554" i="1" s="1"/>
  <c r="N555" i="1" a="1"/>
  <c r="N555" i="1" s="1"/>
  <c r="N556" i="1" a="1"/>
  <c r="N556" i="1" s="1"/>
  <c r="N557" i="1" a="1"/>
  <c r="N557" i="1" s="1"/>
  <c r="N558" i="1" a="1"/>
  <c r="N558" i="1" s="1"/>
  <c r="N559" i="1" a="1"/>
  <c r="N559" i="1" s="1"/>
  <c r="N560" i="1" a="1"/>
  <c r="N560" i="1" s="1"/>
  <c r="N561" i="1" a="1"/>
  <c r="N561" i="1" s="1"/>
  <c r="N562" i="1" a="1"/>
  <c r="N562" i="1" s="1"/>
  <c r="N563" i="1" a="1"/>
  <c r="N563" i="1" s="1"/>
  <c r="N564" i="1" a="1"/>
  <c r="N564" i="1" s="1"/>
  <c r="N565" i="1" a="1"/>
  <c r="N565" i="1" s="1"/>
  <c r="N566" i="1" a="1"/>
  <c r="N566" i="1" s="1"/>
  <c r="N567" i="1" a="1"/>
  <c r="N567" i="1" s="1"/>
  <c r="N568" i="1" a="1"/>
  <c r="N568" i="1" s="1"/>
  <c r="N569" i="1" a="1"/>
  <c r="N569" i="1" s="1"/>
  <c r="N570" i="1" a="1"/>
  <c r="N570" i="1" s="1"/>
  <c r="N571" i="1" a="1"/>
  <c r="N571" i="1" s="1"/>
  <c r="N572" i="1" a="1"/>
  <c r="N572" i="1" s="1"/>
  <c r="N573" i="1" a="1"/>
  <c r="N573" i="1" s="1"/>
  <c r="N574" i="1" a="1"/>
  <c r="N574" i="1" s="1"/>
  <c r="N575" i="1" a="1"/>
  <c r="N575" i="1" s="1"/>
  <c r="N576" i="1" a="1"/>
  <c r="N576" i="1" s="1"/>
  <c r="N577" i="1" a="1"/>
  <c r="N577" i="1" s="1"/>
  <c r="N578" i="1" a="1"/>
  <c r="N578" i="1" s="1"/>
  <c r="N579" i="1" a="1"/>
  <c r="N579" i="1" s="1"/>
  <c r="N580" i="1" a="1"/>
  <c r="N580" i="1" s="1"/>
  <c r="N581" i="1" a="1"/>
  <c r="N581" i="1" s="1"/>
  <c r="N582" i="1" a="1"/>
  <c r="N582" i="1" s="1"/>
  <c r="N583" i="1" a="1"/>
  <c r="N583" i="1" s="1"/>
  <c r="N584" i="1" a="1"/>
  <c r="N584" i="1" s="1"/>
  <c r="N585" i="1" a="1"/>
  <c r="N585" i="1" s="1"/>
  <c r="N586" i="1" a="1"/>
  <c r="N586" i="1" s="1"/>
  <c r="N587" i="1" a="1"/>
  <c r="N587" i="1" s="1"/>
  <c r="N588" i="1" a="1"/>
  <c r="N588" i="1" s="1"/>
  <c r="N589" i="1" a="1"/>
  <c r="N589" i="1" s="1"/>
  <c r="N590" i="1" a="1"/>
  <c r="N590" i="1" s="1"/>
  <c r="N591" i="1" a="1"/>
  <c r="N591" i="1" s="1"/>
  <c r="N592" i="1" a="1"/>
  <c r="N592" i="1" s="1"/>
  <c r="N593" i="1" a="1"/>
  <c r="N593" i="1" s="1"/>
  <c r="N594" i="1" a="1"/>
  <c r="N594" i="1" s="1"/>
  <c r="N595" i="1" a="1"/>
  <c r="N595" i="1" s="1"/>
  <c r="N596" i="1" a="1"/>
  <c r="N596" i="1" s="1"/>
  <c r="N597" i="1" a="1"/>
  <c r="N597" i="1" s="1"/>
  <c r="N598" i="1" a="1"/>
  <c r="N598" i="1" s="1"/>
  <c r="N599" i="1" a="1"/>
  <c r="N599" i="1" s="1"/>
  <c r="N600" i="1" a="1"/>
  <c r="N600" i="1" s="1"/>
  <c r="N601" i="1" a="1"/>
  <c r="N601" i="1" s="1"/>
  <c r="N602" i="1" a="1"/>
  <c r="N602" i="1" s="1"/>
  <c r="N603" i="1" a="1"/>
  <c r="N603" i="1" s="1"/>
  <c r="N604" i="1" a="1"/>
  <c r="N604" i="1" s="1"/>
  <c r="N605" i="1" a="1"/>
  <c r="N605" i="1" s="1"/>
  <c r="N606" i="1" a="1"/>
  <c r="N606" i="1" s="1"/>
  <c r="N607" i="1" a="1"/>
  <c r="N607" i="1" s="1"/>
  <c r="N608" i="1" a="1"/>
  <c r="N608" i="1" s="1"/>
  <c r="N609" i="1" a="1"/>
  <c r="N609" i="1" s="1"/>
  <c r="N610" i="1" a="1"/>
  <c r="N610" i="1" s="1"/>
  <c r="N611" i="1" a="1"/>
  <c r="N611" i="1" s="1"/>
  <c r="N612" i="1" a="1"/>
  <c r="N612" i="1" s="1"/>
  <c r="N613" i="1" a="1"/>
  <c r="N613" i="1" s="1"/>
  <c r="N614" i="1" a="1"/>
  <c r="N614" i="1" s="1"/>
  <c r="N615" i="1" a="1"/>
  <c r="N615" i="1" s="1"/>
  <c r="N616" i="1" a="1"/>
  <c r="N616" i="1" s="1"/>
  <c r="N617" i="1" a="1"/>
  <c r="N617" i="1" s="1"/>
  <c r="N618" i="1" a="1"/>
  <c r="N618" i="1" s="1"/>
  <c r="N622" i="1" a="1"/>
  <c r="N622" i="1" s="1"/>
  <c r="N623" i="1" a="1"/>
  <c r="N623" i="1" s="1"/>
  <c r="N624" i="1" a="1"/>
  <c r="N624" i="1" s="1"/>
  <c r="N625" i="1" a="1"/>
  <c r="N625" i="1" s="1"/>
  <c r="N630" i="1" a="1"/>
  <c r="N630" i="1" s="1"/>
  <c r="N631" i="1" a="1"/>
  <c r="N631" i="1" s="1"/>
  <c r="N632" i="1" a="1"/>
  <c r="N632" i="1" s="1"/>
  <c r="N633" i="1" a="1"/>
  <c r="N633" i="1" s="1"/>
  <c r="N634" i="1" a="1"/>
  <c r="N634" i="1" s="1"/>
  <c r="N635" i="1" a="1"/>
  <c r="N635" i="1" s="1"/>
  <c r="N636" i="1" a="1"/>
  <c r="N636" i="1" s="1"/>
  <c r="N637" i="1" a="1"/>
  <c r="N637" i="1" s="1"/>
  <c r="N638" i="1" a="1"/>
  <c r="N638" i="1" s="1"/>
  <c r="N639" i="1" a="1"/>
  <c r="N639" i="1" s="1"/>
  <c r="N640" i="1" a="1"/>
  <c r="N640" i="1" s="1"/>
  <c r="N641" i="1" a="1"/>
  <c r="N641" i="1" s="1"/>
  <c r="N642" i="1" a="1"/>
  <c r="N642" i="1" s="1"/>
  <c r="N643" i="1" a="1"/>
  <c r="N643" i="1" s="1"/>
  <c r="N644" i="1" a="1"/>
  <c r="N644" i="1" s="1"/>
  <c r="N645" i="1" a="1"/>
  <c r="N645" i="1" s="1"/>
  <c r="N646" i="1" a="1"/>
  <c r="N646" i="1" s="1"/>
  <c r="N647" i="1" a="1"/>
  <c r="N647" i="1" s="1"/>
  <c r="N648" i="1" a="1"/>
  <c r="N648" i="1" s="1"/>
  <c r="N649" i="1" a="1"/>
  <c r="N649" i="1" s="1"/>
  <c r="N650" i="1" a="1"/>
  <c r="N650" i="1" s="1"/>
  <c r="N652" i="1" a="1"/>
  <c r="N652" i="1" s="1"/>
  <c r="N653" i="1" a="1"/>
  <c r="N653" i="1" s="1"/>
  <c r="N654" i="1" a="1"/>
  <c r="N654" i="1" s="1"/>
  <c r="N655" i="1" a="1"/>
  <c r="N655" i="1" s="1"/>
  <c r="N656" i="1" a="1"/>
  <c r="N656" i="1" s="1"/>
  <c r="N657" i="1" a="1"/>
  <c r="N657" i="1" s="1"/>
  <c r="N661" i="1" a="1"/>
  <c r="N661" i="1" s="1"/>
  <c r="N662" i="1" a="1"/>
  <c r="N662" i="1" s="1"/>
  <c r="N663" i="1" a="1"/>
  <c r="N663" i="1" s="1"/>
  <c r="N664" i="1" a="1"/>
  <c r="N664" i="1" s="1"/>
  <c r="N665" i="1" a="1"/>
  <c r="N665" i="1" s="1"/>
  <c r="N666" i="1" a="1"/>
  <c r="N666" i="1" s="1"/>
  <c r="N667" i="1" a="1"/>
  <c r="N667" i="1" s="1"/>
  <c r="N668" i="1" a="1"/>
  <c r="N668" i="1" s="1"/>
  <c r="N669" i="1" a="1"/>
  <c r="N669" i="1" s="1"/>
  <c r="N670" i="1" a="1"/>
  <c r="N670" i="1" s="1"/>
  <c r="N671" i="1" a="1"/>
  <c r="N671" i="1" s="1"/>
  <c r="N672" i="1" a="1"/>
  <c r="N672" i="1" s="1"/>
  <c r="N673" i="1" a="1"/>
  <c r="N673" i="1" s="1"/>
  <c r="N674" i="1" a="1"/>
  <c r="N674" i="1" s="1"/>
  <c r="N675" i="1" a="1"/>
  <c r="N675" i="1" s="1"/>
  <c r="N676" i="1" a="1"/>
  <c r="N676" i="1" s="1"/>
  <c r="N677" i="1" a="1"/>
  <c r="N677" i="1" s="1"/>
  <c r="N678" i="1" a="1"/>
  <c r="N678" i="1" s="1"/>
  <c r="N679" i="1" a="1"/>
  <c r="N679" i="1" s="1"/>
  <c r="N680" i="1" a="1"/>
  <c r="N680" i="1" s="1"/>
  <c r="N681" i="1" a="1"/>
  <c r="N681" i="1" s="1"/>
  <c r="N682" i="1" a="1"/>
  <c r="N682" i="1" s="1"/>
  <c r="N683" i="1" a="1"/>
  <c r="N683" i="1" s="1"/>
  <c r="N684" i="1" a="1"/>
  <c r="N684" i="1" s="1"/>
  <c r="N685" i="1" a="1"/>
  <c r="N685" i="1" s="1"/>
  <c r="N686" i="1" a="1"/>
  <c r="N686" i="1" s="1"/>
  <c r="N687" i="1" a="1"/>
  <c r="N687" i="1" s="1"/>
  <c r="N688" i="1" a="1"/>
  <c r="N688" i="1" s="1"/>
  <c r="N689" i="1" a="1"/>
  <c r="N689" i="1" s="1"/>
  <c r="N690" i="1" a="1"/>
  <c r="N690" i="1" s="1"/>
  <c r="N691" i="1" a="1"/>
  <c r="N691" i="1" s="1"/>
  <c r="N692" i="1" a="1"/>
  <c r="N692" i="1" s="1"/>
  <c r="N693" i="1" a="1"/>
  <c r="N693" i="1" s="1"/>
  <c r="N694" i="1" a="1"/>
  <c r="N694" i="1" s="1"/>
  <c r="N695" i="1" a="1"/>
  <c r="N695" i="1" s="1"/>
  <c r="N696" i="1" a="1"/>
  <c r="N696" i="1" s="1"/>
  <c r="N697" i="1" a="1"/>
  <c r="N697" i="1" s="1"/>
  <c r="N698" i="1" a="1"/>
  <c r="N698" i="1" s="1"/>
  <c r="N699" i="1" a="1"/>
  <c r="N699" i="1" s="1"/>
  <c r="N700" i="1" a="1"/>
  <c r="N700" i="1" s="1"/>
  <c r="N701" i="1" a="1"/>
  <c r="N701" i="1" s="1"/>
  <c r="N702" i="1" a="1"/>
  <c r="N702" i="1" s="1"/>
  <c r="N703" i="1" a="1"/>
  <c r="N703" i="1" s="1"/>
  <c r="N704" i="1" a="1"/>
  <c r="N704" i="1" s="1"/>
  <c r="N705" i="1" a="1"/>
  <c r="N705" i="1" s="1"/>
  <c r="N706" i="1" a="1"/>
  <c r="N706" i="1" s="1"/>
  <c r="N707" i="1" a="1"/>
  <c r="N707" i="1" s="1"/>
  <c r="N708" i="1" a="1"/>
  <c r="N708" i="1" s="1"/>
  <c r="N709" i="1" a="1"/>
  <c r="N709" i="1" s="1"/>
  <c r="N710" i="1" a="1"/>
  <c r="N710" i="1" s="1"/>
  <c r="N711" i="1" a="1"/>
  <c r="N711" i="1" s="1"/>
  <c r="N712" i="1" a="1"/>
  <c r="N712" i="1" s="1"/>
  <c r="N713" i="1" a="1"/>
  <c r="N713" i="1" s="1"/>
  <c r="N714" i="1" a="1"/>
  <c r="N714" i="1" s="1"/>
  <c r="N715" i="1" a="1"/>
  <c r="N715" i="1" s="1"/>
  <c r="N716" i="1" a="1"/>
  <c r="N716" i="1" s="1"/>
  <c r="N717" i="1" a="1"/>
  <c r="N717" i="1" s="1"/>
  <c r="N718" i="1" a="1"/>
  <c r="N718" i="1" s="1"/>
  <c r="N719" i="1" a="1"/>
  <c r="N719" i="1" s="1"/>
  <c r="N720" i="1" a="1"/>
  <c r="N720" i="1" s="1"/>
  <c r="M8" i="1" a="1"/>
  <c r="M8" i="1" s="1"/>
  <c r="M47" i="1" a="1"/>
  <c r="M47" i="1" s="1"/>
  <c r="M48" i="1" a="1"/>
  <c r="M48" i="1" s="1"/>
  <c r="M49" i="1" a="1"/>
  <c r="M49" i="1" s="1"/>
  <c r="M50" i="1" a="1"/>
  <c r="M50" i="1" s="1"/>
  <c r="M51" i="1" a="1"/>
  <c r="M51" i="1" s="1"/>
  <c r="M52" i="1" a="1"/>
  <c r="M52" i="1" s="1"/>
  <c r="M53" i="1" a="1"/>
  <c r="M53" i="1" s="1"/>
  <c r="M54" i="1" a="1"/>
  <c r="M54" i="1" s="1"/>
  <c r="M55" i="1" a="1"/>
  <c r="M55" i="1" s="1"/>
  <c r="M56" i="1" a="1"/>
  <c r="M56" i="1" s="1"/>
  <c r="M57" i="1" a="1"/>
  <c r="M57" i="1" s="1"/>
  <c r="M58" i="1" a="1"/>
  <c r="M58" i="1" s="1"/>
  <c r="M59" i="1" a="1"/>
  <c r="M59" i="1" s="1"/>
  <c r="M60" i="1" a="1"/>
  <c r="M60" i="1" s="1"/>
  <c r="M61" i="1" a="1"/>
  <c r="M61" i="1" s="1"/>
  <c r="M62" i="1" a="1"/>
  <c r="M62" i="1" s="1"/>
  <c r="M63" i="1" a="1"/>
  <c r="M63" i="1" s="1"/>
  <c r="M64" i="1" a="1"/>
  <c r="M64" i="1" s="1"/>
  <c r="M65" i="1" a="1"/>
  <c r="M65" i="1" s="1"/>
  <c r="M66" i="1" a="1"/>
  <c r="M66" i="1" s="1"/>
  <c r="M67" i="1" a="1"/>
  <c r="M67" i="1" s="1"/>
  <c r="M68" i="1" a="1"/>
  <c r="M68" i="1" s="1"/>
  <c r="M69" i="1" a="1"/>
  <c r="M69" i="1" s="1"/>
  <c r="M70" i="1" a="1"/>
  <c r="M70" i="1" s="1"/>
  <c r="M71" i="1" a="1"/>
  <c r="M71" i="1" s="1"/>
  <c r="M72" i="1" a="1"/>
  <c r="M72" i="1" s="1"/>
  <c r="M75" i="1" a="1"/>
  <c r="M75" i="1" s="1"/>
  <c r="M76" i="1" a="1"/>
  <c r="M76" i="1" s="1"/>
  <c r="M77" i="1" a="1"/>
  <c r="M77" i="1" s="1"/>
  <c r="M78" i="1" a="1"/>
  <c r="M78" i="1" s="1"/>
  <c r="M79" i="1" a="1"/>
  <c r="M79" i="1" s="1"/>
  <c r="M80" i="1" a="1"/>
  <c r="M80" i="1" s="1"/>
  <c r="M81" i="1" a="1"/>
  <c r="M81" i="1" s="1"/>
  <c r="M82" i="1" a="1"/>
  <c r="M82" i="1" s="1"/>
  <c r="M83" i="1" a="1"/>
  <c r="M83" i="1" s="1"/>
  <c r="M84" i="1" a="1"/>
  <c r="M84" i="1" s="1"/>
  <c r="M85" i="1" a="1"/>
  <c r="M85" i="1" s="1"/>
  <c r="M86" i="1" a="1"/>
  <c r="M86" i="1" s="1"/>
  <c r="M87" i="1" a="1"/>
  <c r="M87" i="1" s="1"/>
  <c r="M88" i="1" a="1"/>
  <c r="M88" i="1" s="1"/>
  <c r="M89" i="1" a="1"/>
  <c r="M89" i="1" s="1"/>
  <c r="M90" i="1" a="1"/>
  <c r="M90" i="1" s="1"/>
  <c r="M91" i="1" a="1"/>
  <c r="M91" i="1" s="1"/>
  <c r="M92" i="1" a="1"/>
  <c r="M92" i="1" s="1"/>
  <c r="M93" i="1" a="1"/>
  <c r="M93" i="1" s="1"/>
  <c r="M94" i="1" a="1"/>
  <c r="M94" i="1" s="1"/>
  <c r="M95" i="1" a="1"/>
  <c r="M95" i="1" s="1"/>
  <c r="M96" i="1" a="1"/>
  <c r="M96" i="1" s="1"/>
  <c r="M97" i="1" a="1"/>
  <c r="M97" i="1" s="1"/>
  <c r="M98" i="1" a="1"/>
  <c r="M98" i="1" s="1"/>
  <c r="M99" i="1" a="1"/>
  <c r="M99" i="1" s="1"/>
  <c r="M100" i="1" a="1"/>
  <c r="M100" i="1" s="1"/>
  <c r="M101" i="1" a="1"/>
  <c r="M101" i="1" s="1"/>
  <c r="M102" i="1" a="1"/>
  <c r="M102" i="1" s="1"/>
  <c r="M103" i="1" a="1"/>
  <c r="M103" i="1" s="1"/>
  <c r="M104" i="1" a="1"/>
  <c r="M104" i="1" s="1"/>
  <c r="M105" i="1" a="1"/>
  <c r="M105" i="1" s="1"/>
  <c r="M106" i="1" a="1"/>
  <c r="M106" i="1" s="1"/>
  <c r="M107" i="1" a="1"/>
  <c r="M107" i="1" s="1"/>
  <c r="M108" i="1" a="1"/>
  <c r="M108" i="1" s="1"/>
  <c r="M109" i="1" a="1"/>
  <c r="M109" i="1" s="1"/>
  <c r="M110" i="1" a="1"/>
  <c r="M110" i="1" s="1"/>
  <c r="M111" i="1" a="1"/>
  <c r="M111" i="1" s="1"/>
  <c r="M112" i="1" a="1"/>
  <c r="M112" i="1" s="1"/>
  <c r="M113" i="1" a="1"/>
  <c r="M113" i="1" s="1"/>
  <c r="M114" i="1" a="1"/>
  <c r="M114" i="1" s="1"/>
  <c r="M115" i="1" a="1"/>
  <c r="M115" i="1" s="1"/>
  <c r="M116" i="1" a="1"/>
  <c r="M116" i="1" s="1"/>
  <c r="M117" i="1" a="1"/>
  <c r="M117" i="1" s="1"/>
  <c r="M118" i="1" a="1"/>
  <c r="M118" i="1" s="1"/>
  <c r="M119" i="1" a="1"/>
  <c r="M119" i="1" s="1"/>
  <c r="M120" i="1" a="1"/>
  <c r="M120" i="1" s="1"/>
  <c r="M124" i="1" a="1"/>
  <c r="M124" i="1" s="1"/>
  <c r="M125" i="1" a="1"/>
  <c r="M125" i="1" s="1"/>
  <c r="M127" i="1" a="1"/>
  <c r="M127" i="1" s="1"/>
  <c r="M128" i="1" a="1"/>
  <c r="M128" i="1" s="1"/>
  <c r="O128" i="1" s="1"/>
  <c r="M129" i="1" a="1"/>
  <c r="M129" i="1" s="1"/>
  <c r="M130" i="1" a="1"/>
  <c r="M130" i="1" s="1"/>
  <c r="M131" i="1" a="1"/>
  <c r="M131" i="1" s="1"/>
  <c r="M132" i="1" a="1"/>
  <c r="M132" i="1" s="1"/>
  <c r="M133" i="1" a="1"/>
  <c r="M133" i="1" s="1"/>
  <c r="M134" i="1" a="1"/>
  <c r="M134" i="1" s="1"/>
  <c r="M185" i="1" a="1"/>
  <c r="M185" i="1" s="1"/>
  <c r="M186" i="1" a="1"/>
  <c r="M186" i="1" s="1"/>
  <c r="M187" i="1" a="1"/>
  <c r="M187" i="1" s="1"/>
  <c r="O187" i="1" s="1"/>
  <c r="M188" i="1" a="1"/>
  <c r="M188" i="1" s="1"/>
  <c r="M189" i="1" a="1"/>
  <c r="M189" i="1" s="1"/>
  <c r="M190" i="1" a="1"/>
  <c r="M190" i="1" s="1"/>
  <c r="M191" i="1" a="1"/>
  <c r="M191" i="1" s="1"/>
  <c r="M192" i="1" a="1"/>
  <c r="M192" i="1" s="1"/>
  <c r="M193" i="1" a="1"/>
  <c r="M193" i="1" s="1"/>
  <c r="M194" i="1" a="1"/>
  <c r="M194" i="1" s="1"/>
  <c r="M195" i="1" a="1"/>
  <c r="M195" i="1" s="1"/>
  <c r="O195" i="1" s="1"/>
  <c r="M196" i="1" a="1"/>
  <c r="M196" i="1" s="1"/>
  <c r="M197" i="1" a="1"/>
  <c r="M197" i="1" s="1"/>
  <c r="M198" i="1" a="1"/>
  <c r="M198" i="1" s="1"/>
  <c r="M199" i="1" a="1"/>
  <c r="M199" i="1" s="1"/>
  <c r="M200" i="1" a="1"/>
  <c r="M200" i="1" s="1"/>
  <c r="M201" i="1" a="1"/>
  <c r="M201" i="1" s="1"/>
  <c r="M202" i="1" a="1"/>
  <c r="M202" i="1" s="1"/>
  <c r="M203" i="1" a="1"/>
  <c r="M203" i="1" s="1"/>
  <c r="M204" i="1" a="1"/>
  <c r="M204" i="1" s="1"/>
  <c r="M205" i="1" a="1"/>
  <c r="M205" i="1" s="1"/>
  <c r="M212" i="1" a="1"/>
  <c r="M212" i="1" s="1"/>
  <c r="M213" i="1" a="1"/>
  <c r="M213" i="1" s="1"/>
  <c r="M214" i="1" a="1"/>
  <c r="M214" i="1" s="1"/>
  <c r="M215" i="1" a="1"/>
  <c r="M215" i="1" s="1"/>
  <c r="M216" i="1" a="1"/>
  <c r="M216" i="1" s="1"/>
  <c r="M217" i="1" a="1"/>
  <c r="M217" i="1" s="1"/>
  <c r="M218" i="1" a="1"/>
  <c r="M218" i="1" s="1"/>
  <c r="M219" i="1" a="1"/>
  <c r="M219" i="1" s="1"/>
  <c r="M220" i="1" a="1"/>
  <c r="M220" i="1" s="1"/>
  <c r="M221" i="1" a="1"/>
  <c r="M221" i="1" s="1"/>
  <c r="M222" i="1" a="1"/>
  <c r="M222" i="1" s="1"/>
  <c r="M223" i="1" a="1"/>
  <c r="M223" i="1" s="1"/>
  <c r="M224" i="1" a="1"/>
  <c r="M224" i="1" s="1"/>
  <c r="M225" i="1" a="1"/>
  <c r="M225" i="1" s="1"/>
  <c r="M226" i="1" a="1"/>
  <c r="M226" i="1" s="1"/>
  <c r="M227" i="1" a="1"/>
  <c r="M227" i="1" s="1"/>
  <c r="M228" i="1" a="1"/>
  <c r="M228" i="1" s="1"/>
  <c r="M229" i="1" a="1"/>
  <c r="M229" i="1" s="1"/>
  <c r="M230" i="1" a="1"/>
  <c r="M230" i="1" s="1"/>
  <c r="M231" i="1" a="1"/>
  <c r="M231" i="1" s="1"/>
  <c r="M232" i="1" a="1"/>
  <c r="M232" i="1" s="1"/>
  <c r="M233" i="1" a="1"/>
  <c r="M233" i="1" s="1"/>
  <c r="M234" i="1" a="1"/>
  <c r="M234" i="1" s="1"/>
  <c r="M235" i="1" a="1"/>
  <c r="M235" i="1" s="1"/>
  <c r="M236" i="1" a="1"/>
  <c r="M236" i="1" s="1"/>
  <c r="M237" i="1" a="1"/>
  <c r="M237" i="1" s="1"/>
  <c r="M238" i="1" a="1"/>
  <c r="M238" i="1" s="1"/>
  <c r="M239" i="1" a="1"/>
  <c r="M239" i="1" s="1"/>
  <c r="M240" i="1" a="1"/>
  <c r="M240" i="1" s="1"/>
  <c r="M241" i="1" a="1"/>
  <c r="M241" i="1" s="1"/>
  <c r="M242" i="1" a="1"/>
  <c r="M242" i="1" s="1"/>
  <c r="M243" i="1" a="1"/>
  <c r="M243" i="1" s="1"/>
  <c r="M244" i="1" a="1"/>
  <c r="M244" i="1" s="1"/>
  <c r="M245" i="1" a="1"/>
  <c r="M245" i="1" s="1"/>
  <c r="M246" i="1" a="1"/>
  <c r="M246" i="1" s="1"/>
  <c r="M247" i="1" a="1"/>
  <c r="M247" i="1" s="1"/>
  <c r="M248" i="1" a="1"/>
  <c r="M248" i="1" s="1"/>
  <c r="M249" i="1" a="1"/>
  <c r="M249" i="1" s="1"/>
  <c r="M250" i="1" a="1"/>
  <c r="M250" i="1" s="1"/>
  <c r="M251" i="1" a="1"/>
  <c r="M251" i="1" s="1"/>
  <c r="M252" i="1" a="1"/>
  <c r="M252" i="1" s="1"/>
  <c r="M253" i="1" a="1"/>
  <c r="M253" i="1" s="1"/>
  <c r="M254" i="1" a="1"/>
  <c r="M254" i="1" s="1"/>
  <c r="M255" i="1" a="1"/>
  <c r="M255" i="1" s="1"/>
  <c r="M256" i="1" a="1"/>
  <c r="M256" i="1" s="1"/>
  <c r="M257" i="1" a="1"/>
  <c r="M257" i="1" s="1"/>
  <c r="M258" i="1" a="1"/>
  <c r="M258" i="1" s="1"/>
  <c r="M259" i="1" a="1"/>
  <c r="M259" i="1" s="1"/>
  <c r="M260" i="1" a="1"/>
  <c r="M260" i="1" s="1"/>
  <c r="M261" i="1" a="1"/>
  <c r="M261" i="1" s="1"/>
  <c r="M262" i="1" a="1"/>
  <c r="M262" i="1" s="1"/>
  <c r="M263" i="1" a="1"/>
  <c r="M263" i="1" s="1"/>
  <c r="M264" i="1" a="1"/>
  <c r="M264" i="1" s="1"/>
  <c r="M265" i="1" a="1"/>
  <c r="M265" i="1" s="1"/>
  <c r="M266" i="1" a="1"/>
  <c r="M266" i="1" s="1"/>
  <c r="M267" i="1" a="1"/>
  <c r="M267" i="1" s="1"/>
  <c r="M268" i="1" a="1"/>
  <c r="M268" i="1" s="1"/>
  <c r="M269" i="1" a="1"/>
  <c r="M269" i="1" s="1"/>
  <c r="M270" i="1" a="1"/>
  <c r="M270" i="1" s="1"/>
  <c r="M271" i="1" a="1"/>
  <c r="M271" i="1" s="1"/>
  <c r="M272" i="1" a="1"/>
  <c r="M272" i="1" s="1"/>
  <c r="M273" i="1" a="1"/>
  <c r="M273" i="1" s="1"/>
  <c r="M274" i="1" a="1"/>
  <c r="M274" i="1" s="1"/>
  <c r="M275" i="1" a="1"/>
  <c r="M275" i="1" s="1"/>
  <c r="M276" i="1" a="1"/>
  <c r="M276" i="1" s="1"/>
  <c r="M277" i="1" a="1"/>
  <c r="M277" i="1" s="1"/>
  <c r="M278" i="1" a="1"/>
  <c r="M278" i="1" s="1"/>
  <c r="M279" i="1" a="1"/>
  <c r="M279" i="1" s="1"/>
  <c r="M280" i="1" a="1"/>
  <c r="M280" i="1" s="1"/>
  <c r="M281" i="1" a="1"/>
  <c r="M281" i="1" s="1"/>
  <c r="M282" i="1" a="1"/>
  <c r="M282" i="1" s="1"/>
  <c r="M283" i="1" a="1"/>
  <c r="M283" i="1" s="1"/>
  <c r="M284" i="1" a="1"/>
  <c r="M284" i="1" s="1"/>
  <c r="M285" i="1" a="1"/>
  <c r="M285" i="1" s="1"/>
  <c r="M286" i="1" a="1"/>
  <c r="M286" i="1" s="1"/>
  <c r="M287" i="1" a="1"/>
  <c r="M287" i="1" s="1"/>
  <c r="M288" i="1" a="1"/>
  <c r="M288" i="1" s="1"/>
  <c r="M289" i="1" a="1"/>
  <c r="M289" i="1" s="1"/>
  <c r="M290" i="1" a="1"/>
  <c r="M290" i="1" s="1"/>
  <c r="M291" i="1" a="1"/>
  <c r="M291" i="1" s="1"/>
  <c r="M292" i="1" a="1"/>
  <c r="M292" i="1" s="1"/>
  <c r="M293" i="1" a="1"/>
  <c r="M293" i="1" s="1"/>
  <c r="M294" i="1" a="1"/>
  <c r="M294" i="1" s="1"/>
  <c r="M295" i="1" a="1"/>
  <c r="M295" i="1" s="1"/>
  <c r="M296" i="1" a="1"/>
  <c r="M296" i="1" s="1"/>
  <c r="M297" i="1" a="1"/>
  <c r="M297" i="1" s="1"/>
  <c r="M298" i="1" a="1"/>
  <c r="M298" i="1" s="1"/>
  <c r="M299" i="1" a="1"/>
  <c r="M299" i="1" s="1"/>
  <c r="M300" i="1" a="1"/>
  <c r="M300" i="1" s="1"/>
  <c r="M301" i="1" a="1"/>
  <c r="M301" i="1" s="1"/>
  <c r="M302" i="1" a="1"/>
  <c r="M302" i="1" s="1"/>
  <c r="M303" i="1" a="1"/>
  <c r="M303" i="1" s="1"/>
  <c r="M304" i="1" a="1"/>
  <c r="M304" i="1" s="1"/>
  <c r="M305" i="1" a="1"/>
  <c r="M305" i="1" s="1"/>
  <c r="M306" i="1" a="1"/>
  <c r="M306" i="1" s="1"/>
  <c r="M307" i="1" a="1"/>
  <c r="M307" i="1" s="1"/>
  <c r="M308" i="1" a="1"/>
  <c r="M308" i="1" s="1"/>
  <c r="M309" i="1" a="1"/>
  <c r="M309" i="1" s="1"/>
  <c r="M310" i="1" a="1"/>
  <c r="M310" i="1" s="1"/>
  <c r="M311" i="1" a="1"/>
  <c r="M311" i="1" s="1"/>
  <c r="M312" i="1" a="1"/>
  <c r="M312" i="1" s="1"/>
  <c r="M313" i="1" a="1"/>
  <c r="M313" i="1" s="1"/>
  <c r="M314" i="1" a="1"/>
  <c r="M314" i="1" s="1"/>
  <c r="M315" i="1" a="1"/>
  <c r="M315" i="1" s="1"/>
  <c r="M316" i="1" a="1"/>
  <c r="M316" i="1" s="1"/>
  <c r="M317" i="1" a="1"/>
  <c r="M317" i="1" s="1"/>
  <c r="M318" i="1" a="1"/>
  <c r="M318" i="1" s="1"/>
  <c r="M319" i="1" a="1"/>
  <c r="M319" i="1" s="1"/>
  <c r="M320" i="1" a="1"/>
  <c r="M320" i="1" s="1"/>
  <c r="M321" i="1" a="1"/>
  <c r="M321" i="1" s="1"/>
  <c r="M322" i="1" a="1"/>
  <c r="M322" i="1" s="1"/>
  <c r="M323" i="1" a="1"/>
  <c r="M323" i="1" s="1"/>
  <c r="M324" i="1" a="1"/>
  <c r="M324" i="1" s="1"/>
  <c r="M325" i="1" a="1"/>
  <c r="M325" i="1" s="1"/>
  <c r="M326" i="1" a="1"/>
  <c r="M326" i="1" s="1"/>
  <c r="M327" i="1" a="1"/>
  <c r="M327" i="1" s="1"/>
  <c r="M328" i="1" a="1"/>
  <c r="M328" i="1" s="1"/>
  <c r="M329" i="1" a="1"/>
  <c r="M329" i="1" s="1"/>
  <c r="M330" i="1" a="1"/>
  <c r="M330" i="1" s="1"/>
  <c r="M331" i="1" a="1"/>
  <c r="M331" i="1" s="1"/>
  <c r="M332" i="1" a="1"/>
  <c r="M332" i="1" s="1"/>
  <c r="M333" i="1" a="1"/>
  <c r="M333" i="1" s="1"/>
  <c r="M334" i="1" a="1"/>
  <c r="M334" i="1" s="1"/>
  <c r="M335" i="1" a="1"/>
  <c r="M335" i="1" s="1"/>
  <c r="M336" i="1" a="1"/>
  <c r="M336" i="1" s="1"/>
  <c r="M337" i="1" a="1"/>
  <c r="M337" i="1" s="1"/>
  <c r="M338" i="1" a="1"/>
  <c r="M338" i="1" s="1"/>
  <c r="M339" i="1" a="1"/>
  <c r="M339" i="1" s="1"/>
  <c r="M340" i="1" a="1"/>
  <c r="M340" i="1" s="1"/>
  <c r="M341" i="1" a="1"/>
  <c r="M341" i="1" s="1"/>
  <c r="M342" i="1" a="1"/>
  <c r="M342" i="1" s="1"/>
  <c r="M343" i="1" a="1"/>
  <c r="M343" i="1" s="1"/>
  <c r="M344" i="1" a="1"/>
  <c r="M344" i="1" s="1"/>
  <c r="M345" i="1" a="1"/>
  <c r="M345" i="1" s="1"/>
  <c r="M346" i="1" a="1"/>
  <c r="M346" i="1" s="1"/>
  <c r="M347" i="1" a="1"/>
  <c r="M347" i="1" s="1"/>
  <c r="M348" i="1" a="1"/>
  <c r="M348" i="1" s="1"/>
  <c r="M349" i="1" a="1"/>
  <c r="M349" i="1" s="1"/>
  <c r="M350" i="1" a="1"/>
  <c r="M350" i="1" s="1"/>
  <c r="M351" i="1" a="1"/>
  <c r="M351" i="1" s="1"/>
  <c r="M352" i="1" a="1"/>
  <c r="M352" i="1" s="1"/>
  <c r="M353" i="1" a="1"/>
  <c r="M353" i="1" s="1"/>
  <c r="M354" i="1" a="1"/>
  <c r="M354" i="1" s="1"/>
  <c r="M355" i="1" a="1"/>
  <c r="M355" i="1" s="1"/>
  <c r="M356" i="1" a="1"/>
  <c r="M356" i="1" s="1"/>
  <c r="M357" i="1" a="1"/>
  <c r="M357" i="1" s="1"/>
  <c r="M358" i="1" a="1"/>
  <c r="M358" i="1" s="1"/>
  <c r="M359" i="1" a="1"/>
  <c r="M359" i="1" s="1"/>
  <c r="M360" i="1" a="1"/>
  <c r="M360" i="1" s="1"/>
  <c r="M361" i="1" a="1"/>
  <c r="M361" i="1" s="1"/>
  <c r="M362" i="1" a="1"/>
  <c r="M362" i="1" s="1"/>
  <c r="M363" i="1" a="1"/>
  <c r="M363" i="1" s="1"/>
  <c r="M364" i="1" a="1"/>
  <c r="M364" i="1" s="1"/>
  <c r="M365" i="1" a="1"/>
  <c r="M365" i="1" s="1"/>
  <c r="M366" i="1" a="1"/>
  <c r="M366" i="1" s="1"/>
  <c r="M367" i="1" a="1"/>
  <c r="M367" i="1" s="1"/>
  <c r="M368" i="1" a="1"/>
  <c r="M368" i="1" s="1"/>
  <c r="M369" i="1" a="1"/>
  <c r="M369" i="1" s="1"/>
  <c r="M370" i="1" a="1"/>
  <c r="M370" i="1" s="1"/>
  <c r="M371" i="1" a="1"/>
  <c r="M371" i="1" s="1"/>
  <c r="M372" i="1" a="1"/>
  <c r="M372" i="1" s="1"/>
  <c r="M373" i="1" a="1"/>
  <c r="M373" i="1" s="1"/>
  <c r="M374" i="1" a="1"/>
  <c r="M374" i="1" s="1"/>
  <c r="M375" i="1" a="1"/>
  <c r="M375" i="1" s="1"/>
  <c r="M376" i="1" a="1"/>
  <c r="M376" i="1" s="1"/>
  <c r="M377" i="1" a="1"/>
  <c r="M377" i="1" s="1"/>
  <c r="M378" i="1" a="1"/>
  <c r="M378" i="1" s="1"/>
  <c r="M379" i="1" a="1"/>
  <c r="M379" i="1" s="1"/>
  <c r="M380" i="1" a="1"/>
  <c r="M380" i="1" s="1"/>
  <c r="M381" i="1" a="1"/>
  <c r="M381" i="1" s="1"/>
  <c r="M382" i="1" a="1"/>
  <c r="M382" i="1" s="1"/>
  <c r="M383" i="1" a="1"/>
  <c r="M383" i="1" s="1"/>
  <c r="M384" i="1" a="1"/>
  <c r="M384" i="1" s="1"/>
  <c r="M385" i="1" a="1"/>
  <c r="M385" i="1" s="1"/>
  <c r="M386" i="1" a="1"/>
  <c r="M386" i="1" s="1"/>
  <c r="M387" i="1" a="1"/>
  <c r="M387" i="1" s="1"/>
  <c r="M388" i="1" a="1"/>
  <c r="M388" i="1" s="1"/>
  <c r="M389" i="1" a="1"/>
  <c r="M389" i="1" s="1"/>
  <c r="M390" i="1" a="1"/>
  <c r="M390" i="1" s="1"/>
  <c r="M391" i="1" a="1"/>
  <c r="M391" i="1" s="1"/>
  <c r="M392" i="1" a="1"/>
  <c r="M392" i="1" s="1"/>
  <c r="M393" i="1" a="1"/>
  <c r="M393" i="1" s="1"/>
  <c r="M394" i="1" a="1"/>
  <c r="M394" i="1" s="1"/>
  <c r="M395" i="1" a="1"/>
  <c r="M395" i="1" s="1"/>
  <c r="M396" i="1" a="1"/>
  <c r="M396" i="1" s="1"/>
  <c r="M397" i="1" a="1"/>
  <c r="M397" i="1" s="1"/>
  <c r="M398" i="1" a="1"/>
  <c r="M398" i="1" s="1"/>
  <c r="M399" i="1" a="1"/>
  <c r="M399" i="1" s="1"/>
  <c r="M400" i="1" a="1"/>
  <c r="M400" i="1" s="1"/>
  <c r="M401" i="1" a="1"/>
  <c r="M401" i="1" s="1"/>
  <c r="M402" i="1" a="1"/>
  <c r="M402" i="1" s="1"/>
  <c r="M403" i="1" a="1"/>
  <c r="M403" i="1" s="1"/>
  <c r="M404" i="1" a="1"/>
  <c r="M404" i="1" s="1"/>
  <c r="M405" i="1" a="1"/>
  <c r="M405" i="1" s="1"/>
  <c r="M406" i="1" a="1"/>
  <c r="M406" i="1" s="1"/>
  <c r="M407" i="1" a="1"/>
  <c r="M407" i="1" s="1"/>
  <c r="M408" i="1" a="1"/>
  <c r="M408" i="1" s="1"/>
  <c r="M409" i="1" a="1"/>
  <c r="M409" i="1" s="1"/>
  <c r="M410" i="1" a="1"/>
  <c r="M410" i="1" s="1"/>
  <c r="M411" i="1" a="1"/>
  <c r="M411" i="1" s="1"/>
  <c r="M412" i="1" a="1"/>
  <c r="M412" i="1" s="1"/>
  <c r="M413" i="1" a="1"/>
  <c r="M413" i="1" s="1"/>
  <c r="M414" i="1" a="1"/>
  <c r="M414" i="1" s="1"/>
  <c r="M415" i="1" a="1"/>
  <c r="M415" i="1" s="1"/>
  <c r="M416" i="1" a="1"/>
  <c r="M416" i="1" s="1"/>
  <c r="M417" i="1" a="1"/>
  <c r="M417" i="1" s="1"/>
  <c r="M418" i="1" a="1"/>
  <c r="M418" i="1" s="1"/>
  <c r="M419" i="1" a="1"/>
  <c r="M419" i="1" s="1"/>
  <c r="M420" i="1" a="1"/>
  <c r="M420" i="1" s="1"/>
  <c r="M421" i="1" a="1"/>
  <c r="M421" i="1" s="1"/>
  <c r="M422" i="1" a="1"/>
  <c r="M422" i="1" s="1"/>
  <c r="M423" i="1" a="1"/>
  <c r="M423" i="1" s="1"/>
  <c r="M424" i="1" a="1"/>
  <c r="M424" i="1" s="1"/>
  <c r="M425" i="1" a="1"/>
  <c r="M425" i="1" s="1"/>
  <c r="M426" i="1" a="1"/>
  <c r="M426" i="1" s="1"/>
  <c r="M427" i="1" a="1"/>
  <c r="M427" i="1" s="1"/>
  <c r="M428" i="1" a="1"/>
  <c r="M428" i="1" s="1"/>
  <c r="M429" i="1" a="1"/>
  <c r="M429" i="1" s="1"/>
  <c r="M430" i="1" a="1"/>
  <c r="M430" i="1" s="1"/>
  <c r="M431" i="1" a="1"/>
  <c r="M431" i="1" s="1"/>
  <c r="M432" i="1" a="1"/>
  <c r="M432" i="1" s="1"/>
  <c r="M433" i="1" a="1"/>
  <c r="M433" i="1" s="1"/>
  <c r="M434" i="1" a="1"/>
  <c r="M434" i="1" s="1"/>
  <c r="M435" i="1" a="1"/>
  <c r="M435" i="1" s="1"/>
  <c r="M436" i="1" a="1"/>
  <c r="M436" i="1" s="1"/>
  <c r="M437" i="1" a="1"/>
  <c r="M437" i="1" s="1"/>
  <c r="M438" i="1" a="1"/>
  <c r="M438" i="1" s="1"/>
  <c r="M439" i="1" a="1"/>
  <c r="M439" i="1" s="1"/>
  <c r="M440" i="1" a="1"/>
  <c r="M440" i="1" s="1"/>
  <c r="M441" i="1" a="1"/>
  <c r="M441" i="1" s="1"/>
  <c r="M442" i="1" a="1"/>
  <c r="M442" i="1" s="1"/>
  <c r="M443" i="1" a="1"/>
  <c r="M443" i="1" s="1"/>
  <c r="M444" i="1" a="1"/>
  <c r="M444" i="1" s="1"/>
  <c r="M445" i="1" a="1"/>
  <c r="M445" i="1" s="1"/>
  <c r="M446" i="1" a="1"/>
  <c r="M446" i="1" s="1"/>
  <c r="M447" i="1" a="1"/>
  <c r="M447" i="1" s="1"/>
  <c r="M448" i="1" a="1"/>
  <c r="M448" i="1" s="1"/>
  <c r="M449" i="1" a="1"/>
  <c r="M449" i="1" s="1"/>
  <c r="M450" i="1" a="1"/>
  <c r="M450" i="1" s="1"/>
  <c r="M451" i="1" a="1"/>
  <c r="M451" i="1" s="1"/>
  <c r="M452" i="1" a="1"/>
  <c r="M452" i="1" s="1"/>
  <c r="M453" i="1" a="1"/>
  <c r="M453" i="1" s="1"/>
  <c r="M454" i="1" a="1"/>
  <c r="M454" i="1" s="1"/>
  <c r="M455" i="1" a="1"/>
  <c r="M455" i="1" s="1"/>
  <c r="M456" i="1" a="1"/>
  <c r="M456" i="1" s="1"/>
  <c r="M457" i="1" a="1"/>
  <c r="M457" i="1" s="1"/>
  <c r="M458" i="1" a="1"/>
  <c r="M458" i="1" s="1"/>
  <c r="M459" i="1" a="1"/>
  <c r="M459" i="1" s="1"/>
  <c r="M460" i="1" a="1"/>
  <c r="M460" i="1" s="1"/>
  <c r="M461" i="1" a="1"/>
  <c r="M461" i="1" s="1"/>
  <c r="M462" i="1" a="1"/>
  <c r="M462" i="1" s="1"/>
  <c r="M463" i="1" a="1"/>
  <c r="M463" i="1" s="1"/>
  <c r="M464" i="1" a="1"/>
  <c r="M464" i="1" s="1"/>
  <c r="M465" i="1" a="1"/>
  <c r="M465" i="1" s="1"/>
  <c r="M466" i="1" a="1"/>
  <c r="M466" i="1" s="1"/>
  <c r="M467" i="1" a="1"/>
  <c r="M467" i="1" s="1"/>
  <c r="M468" i="1" a="1"/>
  <c r="M468" i="1" s="1"/>
  <c r="M469" i="1" a="1"/>
  <c r="M469" i="1" s="1"/>
  <c r="M470" i="1" a="1"/>
  <c r="M470" i="1" s="1"/>
  <c r="M471" i="1" a="1"/>
  <c r="M471" i="1" s="1"/>
  <c r="M472" i="1" a="1"/>
  <c r="M472" i="1" s="1"/>
  <c r="M473" i="1" a="1"/>
  <c r="M473" i="1" s="1"/>
  <c r="M474" i="1" a="1"/>
  <c r="M474" i="1" s="1"/>
  <c r="M475" i="1" a="1"/>
  <c r="M475" i="1" s="1"/>
  <c r="M476" i="1" a="1"/>
  <c r="M476" i="1" s="1"/>
  <c r="M477" i="1" a="1"/>
  <c r="M477" i="1" s="1"/>
  <c r="M478" i="1" a="1"/>
  <c r="M478" i="1" s="1"/>
  <c r="M479" i="1" a="1"/>
  <c r="M479" i="1" s="1"/>
  <c r="M480" i="1" a="1"/>
  <c r="M480" i="1" s="1"/>
  <c r="M481" i="1" a="1"/>
  <c r="M481" i="1" s="1"/>
  <c r="M482" i="1" a="1"/>
  <c r="M482" i="1" s="1"/>
  <c r="M483" i="1" a="1"/>
  <c r="M483" i="1" s="1"/>
  <c r="M484" i="1" a="1"/>
  <c r="M484" i="1" s="1"/>
  <c r="M485" i="1" a="1"/>
  <c r="M485" i="1" s="1"/>
  <c r="M486" i="1" a="1"/>
  <c r="M486" i="1" s="1"/>
  <c r="M487" i="1" a="1"/>
  <c r="M487" i="1" s="1"/>
  <c r="M488" i="1" a="1"/>
  <c r="M488" i="1" s="1"/>
  <c r="M489" i="1" a="1"/>
  <c r="M489" i="1" s="1"/>
  <c r="M490" i="1" a="1"/>
  <c r="M490" i="1" s="1"/>
  <c r="M491" i="1" a="1"/>
  <c r="M491" i="1" s="1"/>
  <c r="M492" i="1" a="1"/>
  <c r="M492" i="1" s="1"/>
  <c r="M493" i="1" a="1"/>
  <c r="M493" i="1" s="1"/>
  <c r="M494" i="1" a="1"/>
  <c r="M494" i="1" s="1"/>
  <c r="M495" i="1" a="1"/>
  <c r="M495" i="1" s="1"/>
  <c r="M496" i="1" a="1"/>
  <c r="M496" i="1" s="1"/>
  <c r="M497" i="1" a="1"/>
  <c r="M497" i="1" s="1"/>
  <c r="M498" i="1" a="1"/>
  <c r="M498" i="1" s="1"/>
  <c r="M499" i="1" a="1"/>
  <c r="M499" i="1" s="1"/>
  <c r="M500" i="1" a="1"/>
  <c r="M500" i="1" s="1"/>
  <c r="M501" i="1" a="1"/>
  <c r="M501" i="1" s="1"/>
  <c r="M502" i="1" a="1"/>
  <c r="M502" i="1" s="1"/>
  <c r="M503" i="1" a="1"/>
  <c r="M503" i="1" s="1"/>
  <c r="M504" i="1" a="1"/>
  <c r="M504" i="1" s="1"/>
  <c r="M505" i="1" a="1"/>
  <c r="M505" i="1" s="1"/>
  <c r="M506" i="1" a="1"/>
  <c r="M506" i="1" s="1"/>
  <c r="M507" i="1" a="1"/>
  <c r="M507" i="1" s="1"/>
  <c r="M508" i="1" a="1"/>
  <c r="M508" i="1" s="1"/>
  <c r="M509" i="1" a="1"/>
  <c r="M509" i="1" s="1"/>
  <c r="M510" i="1" a="1"/>
  <c r="M510" i="1" s="1"/>
  <c r="M511" i="1" a="1"/>
  <c r="M511" i="1" s="1"/>
  <c r="M512" i="1" a="1"/>
  <c r="M512" i="1" s="1"/>
  <c r="M513" i="1" a="1"/>
  <c r="M513" i="1" s="1"/>
  <c r="M514" i="1" a="1"/>
  <c r="M514" i="1" s="1"/>
  <c r="M515" i="1" a="1"/>
  <c r="M515" i="1" s="1"/>
  <c r="M516" i="1" a="1"/>
  <c r="M516" i="1" s="1"/>
  <c r="M517" i="1" a="1"/>
  <c r="M517" i="1" s="1"/>
  <c r="M518" i="1" a="1"/>
  <c r="M518" i="1" s="1"/>
  <c r="M519" i="1" a="1"/>
  <c r="M519" i="1" s="1"/>
  <c r="M520" i="1" a="1"/>
  <c r="M520" i="1" s="1"/>
  <c r="M521" i="1" a="1"/>
  <c r="M521" i="1" s="1"/>
  <c r="M522" i="1" a="1"/>
  <c r="M522" i="1" s="1"/>
  <c r="M523" i="1" a="1"/>
  <c r="M523" i="1" s="1"/>
  <c r="M524" i="1" a="1"/>
  <c r="M524" i="1" s="1"/>
  <c r="M525" i="1" a="1"/>
  <c r="M525" i="1" s="1"/>
  <c r="M526" i="1" a="1"/>
  <c r="M526" i="1" s="1"/>
  <c r="M527" i="1" a="1"/>
  <c r="M527" i="1" s="1"/>
  <c r="M528" i="1" a="1"/>
  <c r="M528" i="1" s="1"/>
  <c r="M529" i="1" a="1"/>
  <c r="M529" i="1" s="1"/>
  <c r="M530" i="1" a="1"/>
  <c r="M530" i="1" s="1"/>
  <c r="M531" i="1" a="1"/>
  <c r="M531" i="1" s="1"/>
  <c r="M532" i="1" a="1"/>
  <c r="M532" i="1" s="1"/>
  <c r="M533" i="1" a="1"/>
  <c r="M533" i="1" s="1"/>
  <c r="M534" i="1" a="1"/>
  <c r="M534" i="1" s="1"/>
  <c r="M538" i="1" a="1"/>
  <c r="M538" i="1" s="1"/>
  <c r="M539" i="1" a="1"/>
  <c r="M539" i="1" s="1"/>
  <c r="M540" i="1" a="1"/>
  <c r="M540" i="1" s="1"/>
  <c r="M541" i="1" a="1"/>
  <c r="M541" i="1" s="1"/>
  <c r="M542" i="1" a="1"/>
  <c r="M542" i="1" s="1"/>
  <c r="M543" i="1" a="1"/>
  <c r="M543" i="1" s="1"/>
  <c r="M544" i="1" a="1"/>
  <c r="M544" i="1" s="1"/>
  <c r="M545" i="1" a="1"/>
  <c r="M545" i="1" s="1"/>
  <c r="M546" i="1" a="1"/>
  <c r="M546" i="1" s="1"/>
  <c r="M547" i="1" a="1"/>
  <c r="M547" i="1" s="1"/>
  <c r="M548" i="1" a="1"/>
  <c r="M548" i="1" s="1"/>
  <c r="M549" i="1" a="1"/>
  <c r="M549" i="1" s="1"/>
  <c r="M604" i="1" a="1"/>
  <c r="M604" i="1" s="1"/>
  <c r="M605" i="1" a="1"/>
  <c r="M605" i="1" s="1"/>
  <c r="M606" i="1" a="1"/>
  <c r="M606" i="1" s="1"/>
  <c r="M607" i="1" a="1"/>
  <c r="M607" i="1" s="1"/>
  <c r="M608" i="1" a="1"/>
  <c r="M608" i="1" s="1"/>
  <c r="M614" i="1" a="1"/>
  <c r="M614" i="1" s="1"/>
  <c r="M615" i="1" a="1"/>
  <c r="M615" i="1" s="1"/>
  <c r="M616" i="1" a="1"/>
  <c r="M616" i="1" s="1"/>
  <c r="M617" i="1" a="1"/>
  <c r="M617" i="1" s="1"/>
  <c r="M618" i="1" a="1"/>
  <c r="M618" i="1" s="1"/>
  <c r="M619" i="1" a="1"/>
  <c r="M619" i="1" s="1"/>
  <c r="O619" i="1" s="1"/>
  <c r="M620" i="1" a="1"/>
  <c r="M620" i="1" s="1"/>
  <c r="O620" i="1" s="1"/>
  <c r="M621" i="1" a="1"/>
  <c r="M621" i="1" s="1"/>
  <c r="O621" i="1" s="1"/>
  <c r="M622" i="1" a="1"/>
  <c r="M622" i="1" s="1"/>
  <c r="M623" i="1" a="1"/>
  <c r="M623" i="1" s="1"/>
  <c r="M624" i="1" a="1"/>
  <c r="M624" i="1" s="1"/>
  <c r="M625" i="1" a="1"/>
  <c r="M625" i="1" s="1"/>
  <c r="M626" i="1" a="1"/>
  <c r="M626" i="1" s="1"/>
  <c r="M627" i="1" a="1"/>
  <c r="M627" i="1" s="1"/>
  <c r="O627" i="1" s="1"/>
  <c r="M628" i="1" a="1"/>
  <c r="M628" i="1" s="1"/>
  <c r="O628" i="1" s="1"/>
  <c r="M629" i="1" a="1"/>
  <c r="M629" i="1" s="1"/>
  <c r="M630" i="1" a="1"/>
  <c r="M630" i="1" s="1"/>
  <c r="M631" i="1" a="1"/>
  <c r="M631" i="1" s="1"/>
  <c r="M632" i="1" a="1"/>
  <c r="M632" i="1" s="1"/>
  <c r="M647" i="1" a="1"/>
  <c r="M647" i="1" s="1"/>
  <c r="M648" i="1" a="1"/>
  <c r="M648" i="1" s="1"/>
  <c r="M649" i="1" a="1"/>
  <c r="M649" i="1" s="1"/>
  <c r="M650" i="1" a="1"/>
  <c r="M650" i="1" s="1"/>
  <c r="M651" i="1" a="1"/>
  <c r="M651" i="1" s="1"/>
  <c r="O651" i="1" s="1"/>
  <c r="M652" i="1" a="1"/>
  <c r="M652" i="1" s="1"/>
  <c r="M653" i="1" a="1"/>
  <c r="M653" i="1" s="1"/>
  <c r="M654" i="1" a="1"/>
  <c r="M654" i="1" s="1"/>
  <c r="M655" i="1" a="1"/>
  <c r="M655" i="1" s="1"/>
  <c r="M656" i="1" a="1"/>
  <c r="M656" i="1" s="1"/>
  <c r="M657" i="1" a="1"/>
  <c r="M657" i="1" s="1"/>
  <c r="M658" i="1" a="1"/>
  <c r="M658" i="1" s="1"/>
  <c r="M659" i="1" a="1"/>
  <c r="M659" i="1" s="1"/>
  <c r="M660" i="1" a="1"/>
  <c r="M660" i="1" s="1"/>
  <c r="M661" i="1" a="1"/>
  <c r="M661" i="1" s="1"/>
  <c r="M662" i="1" a="1"/>
  <c r="M662" i="1" s="1"/>
  <c r="M663" i="1" a="1"/>
  <c r="M663" i="1" s="1"/>
  <c r="M664" i="1" a="1"/>
  <c r="M664" i="1" s="1"/>
  <c r="M665" i="1" a="1"/>
  <c r="M665" i="1" s="1"/>
  <c r="M666" i="1" a="1"/>
  <c r="M666" i="1" s="1"/>
  <c r="M667" i="1" a="1"/>
  <c r="M667" i="1" s="1"/>
  <c r="M668" i="1" a="1"/>
  <c r="M668" i="1" s="1"/>
  <c r="M669" i="1" a="1"/>
  <c r="M669" i="1" s="1"/>
  <c r="M670" i="1" a="1"/>
  <c r="M670" i="1" s="1"/>
  <c r="M671" i="1" a="1"/>
  <c r="M671" i="1" s="1"/>
  <c r="M672" i="1" a="1"/>
  <c r="M672" i="1" s="1"/>
  <c r="M673" i="1" a="1"/>
  <c r="M673" i="1" s="1"/>
  <c r="M674" i="1" a="1"/>
  <c r="M674" i="1" s="1"/>
  <c r="M675" i="1" a="1"/>
  <c r="M675" i="1" s="1"/>
  <c r="M676" i="1" a="1"/>
  <c r="M676" i="1" s="1"/>
  <c r="M677" i="1" a="1"/>
  <c r="M677" i="1" s="1"/>
  <c r="M678" i="1" a="1"/>
  <c r="M678" i="1" s="1"/>
  <c r="M679" i="1" a="1"/>
  <c r="M679" i="1" s="1"/>
  <c r="M680" i="1" a="1"/>
  <c r="M680" i="1" s="1"/>
  <c r="M681" i="1" a="1"/>
  <c r="M681" i="1" s="1"/>
  <c r="M682" i="1" a="1"/>
  <c r="M682" i="1" s="1"/>
  <c r="M683" i="1" a="1"/>
  <c r="M683" i="1" s="1"/>
  <c r="M684" i="1" a="1"/>
  <c r="M684" i="1" s="1"/>
  <c r="M685" i="1" a="1"/>
  <c r="M685" i="1" s="1"/>
  <c r="M686" i="1" a="1"/>
  <c r="M686" i="1" s="1"/>
  <c r="M687" i="1" a="1"/>
  <c r="M687" i="1" s="1"/>
  <c r="M688" i="1" a="1"/>
  <c r="M688" i="1" s="1"/>
  <c r="M689" i="1" a="1"/>
  <c r="M689" i="1" s="1"/>
  <c r="M690" i="1" a="1"/>
  <c r="M690" i="1" s="1"/>
  <c r="M691" i="1" a="1"/>
  <c r="M691" i="1" s="1"/>
  <c r="M692" i="1" a="1"/>
  <c r="M692" i="1" s="1"/>
  <c r="M693" i="1" a="1"/>
  <c r="M693" i="1" s="1"/>
  <c r="M694" i="1" a="1"/>
  <c r="M694" i="1" s="1"/>
  <c r="M695" i="1" a="1"/>
  <c r="M695" i="1" s="1"/>
  <c r="M696" i="1" a="1"/>
  <c r="M696" i="1" s="1"/>
  <c r="M697" i="1" a="1"/>
  <c r="M697" i="1" s="1"/>
  <c r="M698" i="1" a="1"/>
  <c r="M698" i="1" s="1"/>
  <c r="M699" i="1" a="1"/>
  <c r="M699" i="1" s="1"/>
  <c r="M700" i="1" a="1"/>
  <c r="M700" i="1" s="1"/>
  <c r="M701" i="1" a="1"/>
  <c r="M701" i="1" s="1"/>
  <c r="M702" i="1" a="1"/>
  <c r="M702" i="1" s="1"/>
  <c r="M703" i="1" a="1"/>
  <c r="M703" i="1" s="1"/>
  <c r="M704" i="1" a="1"/>
  <c r="M704" i="1" s="1"/>
  <c r="M705" i="1" a="1"/>
  <c r="M705" i="1" s="1"/>
  <c r="M706" i="1" a="1"/>
  <c r="M706" i="1" s="1"/>
  <c r="M707" i="1" a="1"/>
  <c r="M707" i="1" s="1"/>
  <c r="M708" i="1" a="1"/>
  <c r="M708" i="1" s="1"/>
  <c r="M709" i="1" a="1"/>
  <c r="M709" i="1" s="1"/>
  <c r="M710" i="1" a="1"/>
  <c r="M710" i="1" s="1"/>
  <c r="M711" i="1" a="1"/>
  <c r="M711" i="1" s="1"/>
  <c r="M712" i="1" a="1"/>
  <c r="M712" i="1" s="1"/>
  <c r="M713" i="1" a="1"/>
  <c r="M713" i="1" s="1"/>
  <c r="M714" i="1" a="1"/>
  <c r="M714" i="1" s="1"/>
  <c r="M715" i="1" a="1"/>
  <c r="M715" i="1" s="1"/>
  <c r="M716" i="1" a="1"/>
  <c r="M716" i="1" s="1"/>
  <c r="M717" i="1" a="1"/>
  <c r="M717" i="1" s="1"/>
  <c r="M718" i="1" a="1"/>
  <c r="M718" i="1" s="1"/>
  <c r="M719" i="1" a="1"/>
  <c r="M719" i="1" s="1"/>
  <c r="M720" i="1" a="1"/>
  <c r="M720" i="1" s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L25" i="1" s="1"/>
  <c r="J26" i="1"/>
  <c r="J27" i="1"/>
  <c r="J28" i="1"/>
  <c r="J29" i="1"/>
  <c r="J30" i="1"/>
  <c r="J31" i="1"/>
  <c r="J32" i="1"/>
  <c r="J33" i="1"/>
  <c r="L33" i="1" s="1"/>
  <c r="J34" i="1"/>
  <c r="J35" i="1"/>
  <c r="J36" i="1"/>
  <c r="J37" i="1"/>
  <c r="J38" i="1"/>
  <c r="J39" i="1"/>
  <c r="J40" i="1"/>
  <c r="J41" i="1"/>
  <c r="L41" i="1" s="1"/>
  <c r="J42" i="1"/>
  <c r="J43" i="1"/>
  <c r="J44" i="1"/>
  <c r="J45" i="1"/>
  <c r="J46" i="1"/>
  <c r="J47" i="1"/>
  <c r="J48" i="1"/>
  <c r="J49" i="1"/>
  <c r="L49" i="1" s="1"/>
  <c r="J50" i="1"/>
  <c r="J51" i="1"/>
  <c r="J52" i="1"/>
  <c r="J53" i="1"/>
  <c r="J54" i="1"/>
  <c r="J55" i="1"/>
  <c r="J56" i="1"/>
  <c r="J57" i="1"/>
  <c r="L57" i="1" s="1"/>
  <c r="J58" i="1"/>
  <c r="J59" i="1"/>
  <c r="J60" i="1"/>
  <c r="J61" i="1"/>
  <c r="J62" i="1"/>
  <c r="J63" i="1"/>
  <c r="J64" i="1"/>
  <c r="J65" i="1"/>
  <c r="L65" i="1" s="1"/>
  <c r="J66" i="1"/>
  <c r="J67" i="1"/>
  <c r="J68" i="1"/>
  <c r="J69" i="1"/>
  <c r="J70" i="1"/>
  <c r="J71" i="1"/>
  <c r="J72" i="1"/>
  <c r="J73" i="1"/>
  <c r="L73" i="1" s="1"/>
  <c r="J74" i="1"/>
  <c r="J75" i="1"/>
  <c r="J76" i="1"/>
  <c r="J77" i="1"/>
  <c r="J78" i="1"/>
  <c r="J79" i="1"/>
  <c r="J80" i="1"/>
  <c r="J81" i="1"/>
  <c r="L81" i="1" s="1"/>
  <c r="J82" i="1"/>
  <c r="J83" i="1"/>
  <c r="J84" i="1"/>
  <c r="J85" i="1"/>
  <c r="J86" i="1"/>
  <c r="J87" i="1"/>
  <c r="J88" i="1"/>
  <c r="J89" i="1"/>
  <c r="L89" i="1" s="1"/>
  <c r="J90" i="1"/>
  <c r="J91" i="1"/>
  <c r="J92" i="1"/>
  <c r="J93" i="1"/>
  <c r="J94" i="1"/>
  <c r="J95" i="1"/>
  <c r="J96" i="1"/>
  <c r="J97" i="1"/>
  <c r="L97" i="1" s="1"/>
  <c r="J98" i="1"/>
  <c r="J99" i="1"/>
  <c r="J100" i="1"/>
  <c r="J101" i="1"/>
  <c r="J102" i="1"/>
  <c r="J103" i="1"/>
  <c r="J104" i="1"/>
  <c r="J105" i="1"/>
  <c r="L105" i="1" s="1"/>
  <c r="J106" i="1"/>
  <c r="J107" i="1"/>
  <c r="J108" i="1"/>
  <c r="J109" i="1"/>
  <c r="J110" i="1"/>
  <c r="J111" i="1"/>
  <c r="J112" i="1"/>
  <c r="J113" i="1"/>
  <c r="L113" i="1" s="1"/>
  <c r="J114" i="1"/>
  <c r="J115" i="1"/>
  <c r="J116" i="1"/>
  <c r="J117" i="1"/>
  <c r="J118" i="1"/>
  <c r="J119" i="1"/>
  <c r="J120" i="1"/>
  <c r="J121" i="1"/>
  <c r="L121" i="1" s="1"/>
  <c r="J122" i="1"/>
  <c r="J123" i="1"/>
  <c r="J124" i="1"/>
  <c r="J125" i="1"/>
  <c r="J126" i="1"/>
  <c r="J127" i="1"/>
  <c r="J128" i="1"/>
  <c r="J129" i="1"/>
  <c r="J130" i="1"/>
  <c r="J131" i="1"/>
  <c r="J132" i="1"/>
  <c r="L132" i="1" s="1"/>
  <c r="J133" i="1"/>
  <c r="J134" i="1"/>
  <c r="J135" i="1"/>
  <c r="J136" i="1"/>
  <c r="J137" i="1"/>
  <c r="J138" i="1"/>
  <c r="J139" i="1"/>
  <c r="J140" i="1"/>
  <c r="L140" i="1" s="1"/>
  <c r="J141" i="1"/>
  <c r="J142" i="1"/>
  <c r="J143" i="1"/>
  <c r="J144" i="1"/>
  <c r="J145" i="1"/>
  <c r="J146" i="1"/>
  <c r="J147" i="1"/>
  <c r="J148" i="1"/>
  <c r="L148" i="1" s="1"/>
  <c r="J149" i="1"/>
  <c r="J150" i="1"/>
  <c r="J151" i="1"/>
  <c r="J152" i="1"/>
  <c r="J153" i="1"/>
  <c r="J154" i="1"/>
  <c r="J155" i="1"/>
  <c r="J156" i="1"/>
  <c r="L156" i="1" s="1"/>
  <c r="J157" i="1"/>
  <c r="J158" i="1"/>
  <c r="J159" i="1"/>
  <c r="J160" i="1"/>
  <c r="J161" i="1"/>
  <c r="J162" i="1"/>
  <c r="J163" i="1"/>
  <c r="J164" i="1"/>
  <c r="L164" i="1" s="1"/>
  <c r="J165" i="1"/>
  <c r="J166" i="1"/>
  <c r="J167" i="1"/>
  <c r="J168" i="1"/>
  <c r="J169" i="1"/>
  <c r="J170" i="1"/>
  <c r="J171" i="1"/>
  <c r="J172" i="1"/>
  <c r="L172" i="1" s="1"/>
  <c r="J173" i="1"/>
  <c r="J174" i="1"/>
  <c r="J175" i="1"/>
  <c r="J176" i="1"/>
  <c r="J177" i="1"/>
  <c r="J178" i="1"/>
  <c r="J179" i="1"/>
  <c r="J180" i="1"/>
  <c r="L180" i="1" s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L209" i="1" s="1"/>
  <c r="J210" i="1"/>
  <c r="J211" i="1"/>
  <c r="J212" i="1"/>
  <c r="J213" i="1"/>
  <c r="J214" i="1"/>
  <c r="J215" i="1"/>
  <c r="J216" i="1"/>
  <c r="J217" i="1"/>
  <c r="L217" i="1" s="1"/>
  <c r="J218" i="1"/>
  <c r="J219" i="1"/>
  <c r="J220" i="1"/>
  <c r="J221" i="1"/>
  <c r="J222" i="1"/>
  <c r="J223" i="1"/>
  <c r="J224" i="1"/>
  <c r="J225" i="1"/>
  <c r="L225" i="1" s="1"/>
  <c r="J226" i="1"/>
  <c r="J227" i="1"/>
  <c r="J228" i="1"/>
  <c r="J229" i="1"/>
  <c r="J230" i="1"/>
  <c r="J231" i="1"/>
  <c r="J232" i="1"/>
  <c r="J233" i="1"/>
  <c r="L233" i="1" s="1"/>
  <c r="J234" i="1"/>
  <c r="J235" i="1"/>
  <c r="J236" i="1"/>
  <c r="J237" i="1"/>
  <c r="J238" i="1"/>
  <c r="J239" i="1"/>
  <c r="J240" i="1"/>
  <c r="J241" i="1"/>
  <c r="L241" i="1" s="1"/>
  <c r="J242" i="1"/>
  <c r="J243" i="1"/>
  <c r="J244" i="1"/>
  <c r="J245" i="1"/>
  <c r="J246" i="1"/>
  <c r="J247" i="1"/>
  <c r="J248" i="1"/>
  <c r="J249" i="1"/>
  <c r="L249" i="1" s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I3" i="1"/>
  <c r="I4" i="1"/>
  <c r="M4" i="1" s="1" a="1"/>
  <c r="M4" i="1" s="1"/>
  <c r="I5" i="1"/>
  <c r="M5" i="1" s="1" a="1"/>
  <c r="M5" i="1" s="1"/>
  <c r="I6" i="1"/>
  <c r="M6" i="1" s="1" a="1"/>
  <c r="M6" i="1" s="1"/>
  <c r="I7" i="1"/>
  <c r="M7" i="1" s="1" a="1"/>
  <c r="M7" i="1" s="1"/>
  <c r="I8" i="1"/>
  <c r="I9" i="1"/>
  <c r="M9" i="1" s="1" a="1"/>
  <c r="M9" i="1" s="1"/>
  <c r="I10" i="1"/>
  <c r="I11" i="1"/>
  <c r="I12" i="1"/>
  <c r="M12" i="1" s="1" a="1"/>
  <c r="M12" i="1" s="1"/>
  <c r="I13" i="1"/>
  <c r="M13" i="1" s="1" a="1"/>
  <c r="M13" i="1" s="1"/>
  <c r="I14" i="1"/>
  <c r="M14" i="1" s="1" a="1"/>
  <c r="M14" i="1" s="1"/>
  <c r="I15" i="1"/>
  <c r="M15" i="1" s="1" a="1"/>
  <c r="M15" i="1" s="1"/>
  <c r="I16" i="1"/>
  <c r="M16" i="1" s="1" a="1"/>
  <c r="M16" i="1" s="1"/>
  <c r="I17" i="1"/>
  <c r="M17" i="1" s="1" a="1"/>
  <c r="M17" i="1" s="1"/>
  <c r="I18" i="1"/>
  <c r="I19" i="1"/>
  <c r="I20" i="1"/>
  <c r="M20" i="1" s="1" a="1"/>
  <c r="M20" i="1" s="1"/>
  <c r="I21" i="1"/>
  <c r="M21" i="1" s="1" a="1"/>
  <c r="M21" i="1" s="1"/>
  <c r="I22" i="1"/>
  <c r="M22" i="1" s="1" a="1"/>
  <c r="M22" i="1" s="1"/>
  <c r="I23" i="1"/>
  <c r="M23" i="1" s="1" a="1"/>
  <c r="M23" i="1" s="1"/>
  <c r="I24" i="1"/>
  <c r="M24" i="1" s="1" a="1"/>
  <c r="M24" i="1" s="1"/>
  <c r="I25" i="1"/>
  <c r="M25" i="1" s="1" a="1"/>
  <c r="M25" i="1" s="1"/>
  <c r="I26" i="1"/>
  <c r="I27" i="1"/>
  <c r="T27" i="1" s="1" a="1"/>
  <c r="T27" i="1" s="1"/>
  <c r="I28" i="1"/>
  <c r="M28" i="1" s="1" a="1"/>
  <c r="M28" i="1" s="1"/>
  <c r="I29" i="1"/>
  <c r="M29" i="1" s="1" a="1"/>
  <c r="M29" i="1" s="1"/>
  <c r="I30" i="1"/>
  <c r="M30" i="1" s="1" a="1"/>
  <c r="M30" i="1" s="1"/>
  <c r="I31" i="1"/>
  <c r="M31" i="1" s="1" a="1"/>
  <c r="M31" i="1" s="1"/>
  <c r="I32" i="1"/>
  <c r="M32" i="1" s="1" a="1"/>
  <c r="M32" i="1" s="1"/>
  <c r="I33" i="1"/>
  <c r="M33" i="1" s="1" a="1"/>
  <c r="M33" i="1" s="1"/>
  <c r="I34" i="1"/>
  <c r="I35" i="1"/>
  <c r="I36" i="1"/>
  <c r="M36" i="1" s="1" a="1"/>
  <c r="M36" i="1" s="1"/>
  <c r="I37" i="1"/>
  <c r="M37" i="1" s="1" a="1"/>
  <c r="M37" i="1" s="1"/>
  <c r="I38" i="1"/>
  <c r="M38" i="1" s="1" a="1"/>
  <c r="M38" i="1" s="1"/>
  <c r="I39" i="1"/>
  <c r="M39" i="1" s="1" a="1"/>
  <c r="M39" i="1" s="1"/>
  <c r="I40" i="1"/>
  <c r="M40" i="1" s="1" a="1"/>
  <c r="M40" i="1" s="1"/>
  <c r="I41" i="1"/>
  <c r="M41" i="1" s="1" a="1"/>
  <c r="M41" i="1" s="1"/>
  <c r="I42" i="1"/>
  <c r="I43" i="1"/>
  <c r="I44" i="1"/>
  <c r="M44" i="1" s="1" a="1"/>
  <c r="M44" i="1" s="1"/>
  <c r="I45" i="1"/>
  <c r="M45" i="1" s="1" a="1"/>
  <c r="M45" i="1" s="1"/>
  <c r="I46" i="1"/>
  <c r="M46" i="1" s="1" a="1"/>
  <c r="M46" i="1" s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M73" i="1" s="1" a="1"/>
  <c r="M73" i="1" s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Q121" i="1" s="1" a="1"/>
  <c r="Q121" i="1" s="1"/>
  <c r="I122" i="1"/>
  <c r="W122" i="1" s="1" a="1"/>
  <c r="W122" i="1" s="1"/>
  <c r="I123" i="1"/>
  <c r="W123" i="1" s="1" a="1"/>
  <c r="W123" i="1" s="1"/>
  <c r="I124" i="1"/>
  <c r="I125" i="1"/>
  <c r="I126" i="1"/>
  <c r="Z126" i="1" s="1" a="1"/>
  <c r="Z126" i="1" s="1"/>
  <c r="I127" i="1"/>
  <c r="I128" i="1"/>
  <c r="I129" i="1"/>
  <c r="I130" i="1"/>
  <c r="I131" i="1"/>
  <c r="I132" i="1"/>
  <c r="I133" i="1"/>
  <c r="I134" i="1"/>
  <c r="I135" i="1"/>
  <c r="M135" i="1" s="1" a="1"/>
  <c r="M135" i="1" s="1"/>
  <c r="I136" i="1"/>
  <c r="M136" i="1" s="1" a="1"/>
  <c r="M136" i="1" s="1"/>
  <c r="I137" i="1"/>
  <c r="M137" i="1" s="1" a="1"/>
  <c r="M137" i="1" s="1"/>
  <c r="I138" i="1"/>
  <c r="I139" i="1"/>
  <c r="I140" i="1"/>
  <c r="M140" i="1" s="1" a="1"/>
  <c r="M140" i="1" s="1"/>
  <c r="I141" i="1"/>
  <c r="M141" i="1" s="1" a="1"/>
  <c r="M141" i="1" s="1"/>
  <c r="I142" i="1"/>
  <c r="M142" i="1" s="1" a="1"/>
  <c r="M142" i="1" s="1"/>
  <c r="I143" i="1"/>
  <c r="M143" i="1" s="1" a="1"/>
  <c r="M143" i="1" s="1"/>
  <c r="I144" i="1"/>
  <c r="M144" i="1" s="1" a="1"/>
  <c r="M144" i="1" s="1"/>
  <c r="I145" i="1"/>
  <c r="M145" i="1" s="1" a="1"/>
  <c r="M145" i="1" s="1"/>
  <c r="I146" i="1"/>
  <c r="I147" i="1"/>
  <c r="I148" i="1"/>
  <c r="M148" i="1" s="1" a="1"/>
  <c r="M148" i="1" s="1"/>
  <c r="I149" i="1"/>
  <c r="M149" i="1" s="1" a="1"/>
  <c r="M149" i="1" s="1"/>
  <c r="I150" i="1"/>
  <c r="M150" i="1" s="1" a="1"/>
  <c r="M150" i="1" s="1"/>
  <c r="I151" i="1"/>
  <c r="M151" i="1" s="1" a="1"/>
  <c r="M151" i="1" s="1"/>
  <c r="I152" i="1"/>
  <c r="M152" i="1" s="1" a="1"/>
  <c r="M152" i="1" s="1"/>
  <c r="I153" i="1"/>
  <c r="M153" i="1" s="1" a="1"/>
  <c r="M153" i="1" s="1"/>
  <c r="I154" i="1"/>
  <c r="I155" i="1"/>
  <c r="I156" i="1"/>
  <c r="M156" i="1" s="1" a="1"/>
  <c r="M156" i="1" s="1"/>
  <c r="I157" i="1"/>
  <c r="M157" i="1" s="1" a="1"/>
  <c r="M157" i="1" s="1"/>
  <c r="I158" i="1"/>
  <c r="M158" i="1" s="1" a="1"/>
  <c r="M158" i="1" s="1"/>
  <c r="I159" i="1"/>
  <c r="M159" i="1" s="1" a="1"/>
  <c r="M159" i="1" s="1"/>
  <c r="I160" i="1"/>
  <c r="M160" i="1" s="1" a="1"/>
  <c r="M160" i="1" s="1"/>
  <c r="I161" i="1"/>
  <c r="M161" i="1" s="1" a="1"/>
  <c r="M161" i="1" s="1"/>
  <c r="I162" i="1"/>
  <c r="I163" i="1"/>
  <c r="I164" i="1"/>
  <c r="M164" i="1" s="1" a="1"/>
  <c r="M164" i="1" s="1"/>
  <c r="I165" i="1"/>
  <c r="M165" i="1" s="1" a="1"/>
  <c r="M165" i="1" s="1"/>
  <c r="I166" i="1"/>
  <c r="M166" i="1" s="1" a="1"/>
  <c r="M166" i="1" s="1"/>
  <c r="I167" i="1"/>
  <c r="M167" i="1" s="1" a="1"/>
  <c r="M167" i="1" s="1"/>
  <c r="I168" i="1"/>
  <c r="M168" i="1" s="1" a="1"/>
  <c r="M168" i="1" s="1"/>
  <c r="I169" i="1"/>
  <c r="M169" i="1" s="1" a="1"/>
  <c r="M169" i="1" s="1"/>
  <c r="I170" i="1"/>
  <c r="I171" i="1"/>
  <c r="I172" i="1"/>
  <c r="M172" i="1" s="1" a="1"/>
  <c r="M172" i="1" s="1"/>
  <c r="I173" i="1"/>
  <c r="M173" i="1" s="1" a="1"/>
  <c r="M173" i="1" s="1"/>
  <c r="I174" i="1"/>
  <c r="M174" i="1" s="1" a="1"/>
  <c r="M174" i="1" s="1"/>
  <c r="I175" i="1"/>
  <c r="M175" i="1" s="1" a="1"/>
  <c r="M175" i="1" s="1"/>
  <c r="I176" i="1"/>
  <c r="M176" i="1" s="1" a="1"/>
  <c r="M176" i="1" s="1"/>
  <c r="I177" i="1"/>
  <c r="M177" i="1" s="1" a="1"/>
  <c r="M177" i="1" s="1"/>
  <c r="I178" i="1"/>
  <c r="I179" i="1"/>
  <c r="I180" i="1"/>
  <c r="M180" i="1" s="1" a="1"/>
  <c r="M180" i="1" s="1"/>
  <c r="I181" i="1"/>
  <c r="M181" i="1" s="1" a="1"/>
  <c r="M181" i="1" s="1"/>
  <c r="I182" i="1"/>
  <c r="M182" i="1" s="1" a="1"/>
  <c r="M182" i="1" s="1"/>
  <c r="I183" i="1"/>
  <c r="M183" i="1" s="1" a="1"/>
  <c r="M183" i="1" s="1"/>
  <c r="I184" i="1"/>
  <c r="M184" i="1" s="1" a="1"/>
  <c r="M184" i="1" s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M206" i="1" s="1" a="1"/>
  <c r="M206" i="1" s="1"/>
  <c r="I207" i="1"/>
  <c r="M207" i="1" s="1" a="1"/>
  <c r="M207" i="1" s="1"/>
  <c r="I208" i="1"/>
  <c r="M208" i="1" s="1" a="1"/>
  <c r="M208" i="1" s="1"/>
  <c r="I209" i="1"/>
  <c r="M209" i="1" s="1" a="1"/>
  <c r="M209" i="1" s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Q536" i="1" s="1" a="1"/>
  <c r="Q536" i="1" s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M554" i="1" s="1" a="1"/>
  <c r="M554" i="1" s="1"/>
  <c r="I555" i="1"/>
  <c r="M555" i="1" s="1" a="1"/>
  <c r="M555" i="1" s="1"/>
  <c r="I556" i="1"/>
  <c r="M556" i="1" s="1" a="1"/>
  <c r="M556" i="1" s="1"/>
  <c r="I557" i="1"/>
  <c r="I558" i="1"/>
  <c r="I559" i="1"/>
  <c r="Q559" i="1" s="1" a="1"/>
  <c r="Q559" i="1" s="1"/>
  <c r="I560" i="1"/>
  <c r="I561" i="1"/>
  <c r="I562" i="1"/>
  <c r="I563" i="1"/>
  <c r="I564" i="1"/>
  <c r="I565" i="1"/>
  <c r="M565" i="1" s="1" a="1"/>
  <c r="M565" i="1" s="1"/>
  <c r="I566" i="1"/>
  <c r="M566" i="1" s="1" a="1"/>
  <c r="M566" i="1" s="1"/>
  <c r="I567" i="1"/>
  <c r="M567" i="1" s="1" a="1"/>
  <c r="M567" i="1" s="1"/>
  <c r="I568" i="1"/>
  <c r="M568" i="1" s="1" a="1"/>
  <c r="M568" i="1" s="1"/>
  <c r="I569" i="1"/>
  <c r="M569" i="1" s="1" a="1"/>
  <c r="M569" i="1" s="1"/>
  <c r="I570" i="1"/>
  <c r="I571" i="1"/>
  <c r="I572" i="1"/>
  <c r="Q572" i="1" s="1" a="1"/>
  <c r="Q572" i="1" s="1"/>
  <c r="I573" i="1"/>
  <c r="M573" i="1" s="1" a="1"/>
  <c r="M573" i="1" s="1"/>
  <c r="I574" i="1"/>
  <c r="M574" i="1" s="1" a="1"/>
  <c r="M574" i="1" s="1"/>
  <c r="I575" i="1"/>
  <c r="M575" i="1" s="1" a="1"/>
  <c r="M575" i="1" s="1"/>
  <c r="I576" i="1"/>
  <c r="M576" i="1" s="1" a="1"/>
  <c r="M576" i="1" s="1"/>
  <c r="I577" i="1"/>
  <c r="M577" i="1" s="1" a="1"/>
  <c r="M577" i="1" s="1"/>
  <c r="I578" i="1"/>
  <c r="I579" i="1"/>
  <c r="I580" i="1"/>
  <c r="M580" i="1" s="1" a="1"/>
  <c r="M580" i="1" s="1"/>
  <c r="I581" i="1"/>
  <c r="M581" i="1" s="1" a="1"/>
  <c r="M581" i="1" s="1"/>
  <c r="I582" i="1"/>
  <c r="M582" i="1" s="1" a="1"/>
  <c r="M582" i="1" s="1"/>
  <c r="I583" i="1"/>
  <c r="M583" i="1" s="1" a="1"/>
  <c r="M583" i="1" s="1"/>
  <c r="I584" i="1"/>
  <c r="Q584" i="1" s="1" a="1"/>
  <c r="Q584" i="1" s="1"/>
  <c r="I585" i="1"/>
  <c r="Q585" i="1" s="1" a="1"/>
  <c r="Q585" i="1" s="1"/>
  <c r="I586" i="1"/>
  <c r="I587" i="1"/>
  <c r="I588" i="1"/>
  <c r="M588" i="1" s="1" a="1"/>
  <c r="M588" i="1" s="1"/>
  <c r="I589" i="1"/>
  <c r="M589" i="1" s="1" a="1"/>
  <c r="M589" i="1" s="1"/>
  <c r="I590" i="1"/>
  <c r="M590" i="1" s="1" a="1"/>
  <c r="M590" i="1" s="1"/>
  <c r="I591" i="1"/>
  <c r="M591" i="1" s="1" a="1"/>
  <c r="M591" i="1" s="1"/>
  <c r="I592" i="1"/>
  <c r="I593" i="1"/>
  <c r="I594" i="1"/>
  <c r="M594" i="1" s="1" a="1"/>
  <c r="M594" i="1" s="1"/>
  <c r="I595" i="1"/>
  <c r="I596" i="1"/>
  <c r="M596" i="1" s="1" a="1"/>
  <c r="M596" i="1" s="1"/>
  <c r="I597" i="1"/>
  <c r="Q597" i="1" s="1" a="1"/>
  <c r="Q597" i="1" s="1"/>
  <c r="I598" i="1"/>
  <c r="Q598" i="1" s="1" a="1"/>
  <c r="Q598" i="1" s="1"/>
  <c r="I599" i="1"/>
  <c r="Q599" i="1" s="1" a="1"/>
  <c r="Q599" i="1" s="1"/>
  <c r="I600" i="1"/>
  <c r="I601" i="1"/>
  <c r="I602" i="1"/>
  <c r="M602" i="1" s="1" a="1"/>
  <c r="M602" i="1" s="1"/>
  <c r="I603" i="1"/>
  <c r="Q603" i="1" s="1" a="1"/>
  <c r="Q603" i="1" s="1"/>
  <c r="I604" i="1"/>
  <c r="I605" i="1"/>
  <c r="I606" i="1"/>
  <c r="I607" i="1"/>
  <c r="I608" i="1"/>
  <c r="I609" i="1"/>
  <c r="Q609" i="1" s="1" a="1"/>
  <c r="Q609" i="1" s="1"/>
  <c r="I610" i="1"/>
  <c r="M610" i="1" s="1" a="1"/>
  <c r="M610" i="1" s="1"/>
  <c r="I611" i="1"/>
  <c r="I612" i="1"/>
  <c r="M612" i="1" s="1" a="1"/>
  <c r="M612" i="1" s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Q636" i="1" s="1" a="1"/>
  <c r="Q636" i="1" s="1"/>
  <c r="I637" i="1"/>
  <c r="I638" i="1"/>
  <c r="I639" i="1"/>
  <c r="I640" i="1"/>
  <c r="I641" i="1"/>
  <c r="M641" i="1" s="1" a="1"/>
  <c r="M641" i="1" s="1"/>
  <c r="I642" i="1"/>
  <c r="M642" i="1" s="1" a="1"/>
  <c r="M642" i="1" s="1"/>
  <c r="I643" i="1"/>
  <c r="I644" i="1"/>
  <c r="M644" i="1" s="1" a="1"/>
  <c r="M644" i="1" s="1"/>
  <c r="I645" i="1"/>
  <c r="M645" i="1" s="1" a="1"/>
  <c r="M645" i="1" s="1"/>
  <c r="I646" i="1"/>
  <c r="M646" i="1" s="1" a="1"/>
  <c r="M646" i="1" s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AG803" i="11" a="1"/>
  <c r="AG803" i="11" s="1"/>
  <c r="AF803" i="11" a="1"/>
  <c r="AF803" i="11" s="1"/>
  <c r="AD803" i="11" a="1"/>
  <c r="AD803" i="11" s="1"/>
  <c r="AC803" i="11" a="1"/>
  <c r="AC803" i="11" s="1"/>
  <c r="Z803" i="11" a="1"/>
  <c r="Z803" i="11" s="1"/>
  <c r="W803" i="11" a="1"/>
  <c r="W803" i="11" s="1"/>
  <c r="T803" i="11" a="1"/>
  <c r="T803" i="11" s="1"/>
  <c r="Q803" i="11" a="1"/>
  <c r="Q803" i="11" s="1"/>
  <c r="P803" i="11"/>
  <c r="N803" i="11" a="1"/>
  <c r="N803" i="11" s="1"/>
  <c r="M803" i="11" a="1"/>
  <c r="M803" i="11" s="1"/>
  <c r="J803" i="11"/>
  <c r="I803" i="11"/>
  <c r="X803" i="11" s="1" a="1"/>
  <c r="X803" i="11" s="1"/>
  <c r="AG802" i="11" a="1"/>
  <c r="AG802" i="11" s="1"/>
  <c r="AF802" i="11" a="1"/>
  <c r="AF802" i="11" s="1"/>
  <c r="AD802" i="11" a="1"/>
  <c r="AD802" i="11" s="1"/>
  <c r="AC802" i="11" a="1"/>
  <c r="AC802" i="11" s="1"/>
  <c r="Z802" i="11" a="1"/>
  <c r="Z802" i="11" s="1"/>
  <c r="W802" i="11" a="1"/>
  <c r="W802" i="11" s="1"/>
  <c r="T802" i="11" a="1"/>
  <c r="T802" i="11" s="1"/>
  <c r="Q802" i="11" a="1"/>
  <c r="Q802" i="11" s="1"/>
  <c r="P802" i="11"/>
  <c r="N802" i="11" a="1"/>
  <c r="N802" i="11" s="1"/>
  <c r="M802" i="11" a="1"/>
  <c r="M802" i="11" s="1"/>
  <c r="J802" i="11"/>
  <c r="I802" i="11"/>
  <c r="AG801" i="11" a="1"/>
  <c r="AG801" i="11" s="1"/>
  <c r="AF801" i="11" a="1"/>
  <c r="AF801" i="11" s="1"/>
  <c r="AD801" i="11" a="1"/>
  <c r="AD801" i="11" s="1"/>
  <c r="AC801" i="11" a="1"/>
  <c r="AC801" i="11" s="1"/>
  <c r="Z801" i="11" a="1"/>
  <c r="Z801" i="11" s="1"/>
  <c r="W801" i="11" a="1"/>
  <c r="W801" i="11" s="1"/>
  <c r="T801" i="11" a="1"/>
  <c r="T801" i="11" s="1"/>
  <c r="Q801" i="11" a="1"/>
  <c r="Q801" i="11" s="1"/>
  <c r="P801" i="11"/>
  <c r="N801" i="11" a="1"/>
  <c r="N801" i="11" s="1"/>
  <c r="M801" i="11" a="1"/>
  <c r="M801" i="11" s="1"/>
  <c r="J801" i="11"/>
  <c r="L801" i="11" s="1"/>
  <c r="I801" i="11"/>
  <c r="AA801" i="11" s="1" a="1"/>
  <c r="AA801" i="11" s="1"/>
  <c r="AG800" i="11" a="1"/>
  <c r="AG800" i="11" s="1"/>
  <c r="AF800" i="11" a="1"/>
  <c r="AF800" i="11" s="1"/>
  <c r="AD800" i="11" a="1"/>
  <c r="AD800" i="11" s="1"/>
  <c r="AC800" i="11" a="1"/>
  <c r="AC800" i="11" s="1"/>
  <c r="Z800" i="11" a="1"/>
  <c r="Z800" i="11" s="1"/>
  <c r="W800" i="11" a="1"/>
  <c r="W800" i="11" s="1"/>
  <c r="T800" i="11" a="1"/>
  <c r="T800" i="11" s="1"/>
  <c r="Q800" i="11" a="1"/>
  <c r="Q800" i="11" s="1"/>
  <c r="P800" i="11"/>
  <c r="N800" i="11" a="1"/>
  <c r="N800" i="11" s="1"/>
  <c r="M800" i="11" a="1"/>
  <c r="M800" i="11" s="1"/>
  <c r="J800" i="11"/>
  <c r="I800" i="11"/>
  <c r="AA800" i="11" s="1" a="1"/>
  <c r="AA800" i="11" s="1"/>
  <c r="AG799" i="11" a="1"/>
  <c r="AG799" i="11" s="1"/>
  <c r="AF799" i="11" a="1"/>
  <c r="AF799" i="11" s="1"/>
  <c r="AD799" i="11" a="1"/>
  <c r="AD799" i="11" s="1"/>
  <c r="AC799" i="11" a="1"/>
  <c r="AC799" i="11" s="1"/>
  <c r="Z799" i="11" a="1"/>
  <c r="Z799" i="11" s="1"/>
  <c r="W799" i="11" a="1"/>
  <c r="W799" i="11" s="1"/>
  <c r="T799" i="11" a="1"/>
  <c r="T799" i="11" s="1"/>
  <c r="Q799" i="11" a="1"/>
  <c r="Q799" i="11" s="1"/>
  <c r="P799" i="11"/>
  <c r="N799" i="11" a="1"/>
  <c r="N799" i="11" s="1"/>
  <c r="M799" i="11" a="1"/>
  <c r="M799" i="11" s="1"/>
  <c r="J799" i="11"/>
  <c r="I799" i="11"/>
  <c r="U799" i="11" s="1" a="1"/>
  <c r="U799" i="11" s="1"/>
  <c r="AG798" i="11" a="1"/>
  <c r="AG798" i="11" s="1"/>
  <c r="AF798" i="11" a="1"/>
  <c r="AF798" i="11" s="1"/>
  <c r="AD798" i="11" a="1"/>
  <c r="AD798" i="11" s="1"/>
  <c r="AC798" i="11" a="1"/>
  <c r="AC798" i="11" s="1"/>
  <c r="Z798" i="11" a="1"/>
  <c r="Z798" i="11" s="1"/>
  <c r="W798" i="11" a="1"/>
  <c r="W798" i="11" s="1"/>
  <c r="T798" i="11" a="1"/>
  <c r="T798" i="11" s="1"/>
  <c r="Q798" i="11" a="1"/>
  <c r="Q798" i="11" s="1"/>
  <c r="P798" i="11"/>
  <c r="N798" i="11" a="1"/>
  <c r="N798" i="11" s="1"/>
  <c r="M798" i="11" a="1"/>
  <c r="M798" i="11" s="1"/>
  <c r="J798" i="11"/>
  <c r="I798" i="11"/>
  <c r="R798" i="11" s="1" a="1"/>
  <c r="R798" i="11" s="1"/>
  <c r="AG797" i="11" a="1"/>
  <c r="AG797" i="11" s="1"/>
  <c r="AF797" i="11" a="1"/>
  <c r="AF797" i="11" s="1"/>
  <c r="AD797" i="11" a="1"/>
  <c r="AD797" i="11" s="1"/>
  <c r="AC797" i="11" a="1"/>
  <c r="AC797" i="11" s="1"/>
  <c r="Z797" i="11" a="1"/>
  <c r="Z797" i="11" s="1"/>
  <c r="W797" i="11" a="1"/>
  <c r="W797" i="11" s="1"/>
  <c r="T797" i="11" a="1"/>
  <c r="T797" i="11" s="1"/>
  <c r="Q797" i="11" a="1"/>
  <c r="Q797" i="11" s="1"/>
  <c r="P797" i="11"/>
  <c r="N797" i="11" a="1"/>
  <c r="N797" i="11" s="1"/>
  <c r="M797" i="11" a="1"/>
  <c r="M797" i="11" s="1"/>
  <c r="J797" i="11"/>
  <c r="I797" i="11"/>
  <c r="AG796" i="11" a="1"/>
  <c r="AG796" i="11" s="1"/>
  <c r="AF796" i="11" a="1"/>
  <c r="AF796" i="11" s="1"/>
  <c r="AD796" i="11" a="1"/>
  <c r="AD796" i="11" s="1"/>
  <c r="AC796" i="11" a="1"/>
  <c r="AC796" i="11" s="1"/>
  <c r="Z796" i="11" a="1"/>
  <c r="Z796" i="11" s="1"/>
  <c r="W796" i="11" a="1"/>
  <c r="W796" i="11" s="1"/>
  <c r="T796" i="11" a="1"/>
  <c r="T796" i="11" s="1"/>
  <c r="Q796" i="11" a="1"/>
  <c r="Q796" i="11" s="1"/>
  <c r="P796" i="11"/>
  <c r="N796" i="11" a="1"/>
  <c r="N796" i="11" s="1"/>
  <c r="M796" i="11" a="1"/>
  <c r="M796" i="11" s="1"/>
  <c r="J796" i="11"/>
  <c r="I796" i="11"/>
  <c r="U796" i="11" s="1" a="1"/>
  <c r="U796" i="11" s="1"/>
  <c r="AG795" i="11" a="1"/>
  <c r="AG795" i="11" s="1"/>
  <c r="AF795" i="11" a="1"/>
  <c r="AF795" i="11" s="1"/>
  <c r="AD795" i="11" a="1"/>
  <c r="AD795" i="11" s="1"/>
  <c r="AC795" i="11" a="1"/>
  <c r="AC795" i="11" s="1"/>
  <c r="Z795" i="11" a="1"/>
  <c r="Z795" i="11" s="1"/>
  <c r="W795" i="11" a="1"/>
  <c r="W795" i="11" s="1"/>
  <c r="T795" i="11" a="1"/>
  <c r="T795" i="11" s="1"/>
  <c r="Q795" i="11" a="1"/>
  <c r="Q795" i="11" s="1"/>
  <c r="P795" i="11"/>
  <c r="N795" i="11" a="1"/>
  <c r="N795" i="11" s="1"/>
  <c r="M795" i="11" a="1"/>
  <c r="M795" i="11" s="1"/>
  <c r="J795" i="11"/>
  <c r="I795" i="11"/>
  <c r="AA795" i="11" s="1" a="1"/>
  <c r="AA795" i="11" s="1"/>
  <c r="AG794" i="11" a="1"/>
  <c r="AG794" i="11" s="1"/>
  <c r="AF794" i="11" a="1"/>
  <c r="AF794" i="11" s="1"/>
  <c r="AD794" i="11" a="1"/>
  <c r="AD794" i="11" s="1"/>
  <c r="AC794" i="11" a="1"/>
  <c r="AC794" i="11" s="1"/>
  <c r="Z794" i="11" a="1"/>
  <c r="Z794" i="11" s="1"/>
  <c r="W794" i="11" a="1"/>
  <c r="W794" i="11" s="1"/>
  <c r="T794" i="11" a="1"/>
  <c r="T794" i="11" s="1"/>
  <c r="Q794" i="11" a="1"/>
  <c r="Q794" i="11" s="1"/>
  <c r="P794" i="11"/>
  <c r="N794" i="11" a="1"/>
  <c r="N794" i="11" s="1"/>
  <c r="M794" i="11" a="1"/>
  <c r="M794" i="11" s="1"/>
  <c r="J794" i="11"/>
  <c r="I794" i="11"/>
  <c r="X794" i="11" s="1" a="1"/>
  <c r="X794" i="11" s="1"/>
  <c r="AG793" i="11" a="1"/>
  <c r="AG793" i="11" s="1"/>
  <c r="AF793" i="11" a="1"/>
  <c r="AF793" i="11" s="1"/>
  <c r="AD793" i="11" a="1"/>
  <c r="AD793" i="11" s="1"/>
  <c r="AC793" i="11" a="1"/>
  <c r="AC793" i="11" s="1"/>
  <c r="Z793" i="11" a="1"/>
  <c r="Z793" i="11" s="1"/>
  <c r="W793" i="11" a="1"/>
  <c r="W793" i="11" s="1"/>
  <c r="T793" i="11" a="1"/>
  <c r="T793" i="11" s="1"/>
  <c r="Q793" i="11" a="1"/>
  <c r="Q793" i="11" s="1"/>
  <c r="P793" i="11"/>
  <c r="N793" i="11" a="1"/>
  <c r="N793" i="11" s="1"/>
  <c r="M793" i="11" a="1"/>
  <c r="M793" i="11" s="1"/>
  <c r="J793" i="11"/>
  <c r="L793" i="11" s="1"/>
  <c r="I793" i="11"/>
  <c r="AA793" i="11" s="1" a="1"/>
  <c r="AA793" i="11" s="1"/>
  <c r="AG792" i="11" a="1"/>
  <c r="AG792" i="11" s="1"/>
  <c r="AF792" i="11" a="1"/>
  <c r="AF792" i="11" s="1"/>
  <c r="AD792" i="11" a="1"/>
  <c r="AD792" i="11" s="1"/>
  <c r="AC792" i="11" a="1"/>
  <c r="AC792" i="11" s="1"/>
  <c r="Z792" i="11" a="1"/>
  <c r="Z792" i="11" s="1"/>
  <c r="W792" i="11" a="1"/>
  <c r="W792" i="11" s="1"/>
  <c r="T792" i="11" a="1"/>
  <c r="T792" i="11" s="1"/>
  <c r="Q792" i="11" a="1"/>
  <c r="Q792" i="11" s="1"/>
  <c r="P792" i="11"/>
  <c r="N792" i="11" a="1"/>
  <c r="N792" i="11" s="1"/>
  <c r="M792" i="11" a="1"/>
  <c r="M792" i="11" s="1"/>
  <c r="J792" i="11"/>
  <c r="I792" i="11"/>
  <c r="X792" i="11" s="1" a="1"/>
  <c r="X792" i="11" s="1"/>
  <c r="AG791" i="11" a="1"/>
  <c r="AG791" i="11" s="1"/>
  <c r="AF791" i="11" a="1"/>
  <c r="AF791" i="11" s="1"/>
  <c r="AD791" i="11" a="1"/>
  <c r="AD791" i="11" s="1"/>
  <c r="AC791" i="11" a="1"/>
  <c r="AC791" i="11" s="1"/>
  <c r="Z791" i="11" a="1"/>
  <c r="Z791" i="11" s="1"/>
  <c r="W791" i="11" a="1"/>
  <c r="W791" i="11" s="1"/>
  <c r="T791" i="11" a="1"/>
  <c r="T791" i="11" s="1"/>
  <c r="Q791" i="11" a="1"/>
  <c r="Q791" i="11" s="1"/>
  <c r="P791" i="11"/>
  <c r="N791" i="11" a="1"/>
  <c r="N791" i="11" s="1"/>
  <c r="M791" i="11" a="1"/>
  <c r="M791" i="11" s="1"/>
  <c r="J791" i="11"/>
  <c r="I791" i="11"/>
  <c r="X791" i="11" s="1" a="1"/>
  <c r="X791" i="11" s="1"/>
  <c r="AG790" i="11" a="1"/>
  <c r="AG790" i="11" s="1"/>
  <c r="AF790" i="11" a="1"/>
  <c r="AF790" i="11" s="1"/>
  <c r="AD790" i="11" a="1"/>
  <c r="AD790" i="11" s="1"/>
  <c r="AC790" i="11" a="1"/>
  <c r="AC790" i="11" s="1"/>
  <c r="Z790" i="11" a="1"/>
  <c r="Z790" i="11" s="1"/>
  <c r="W790" i="11" a="1"/>
  <c r="W790" i="11" s="1"/>
  <c r="T790" i="11" a="1"/>
  <c r="T790" i="11" s="1"/>
  <c r="Q790" i="11" a="1"/>
  <c r="Q790" i="11" s="1"/>
  <c r="P790" i="11"/>
  <c r="N790" i="11" a="1"/>
  <c r="N790" i="11" s="1"/>
  <c r="M790" i="11" a="1"/>
  <c r="M790" i="11" s="1"/>
  <c r="J790" i="11"/>
  <c r="I790" i="11"/>
  <c r="AG789" i="11" a="1"/>
  <c r="AG789" i="11" s="1"/>
  <c r="AF789" i="11" a="1"/>
  <c r="AF789" i="11" s="1"/>
  <c r="AD789" i="11" a="1"/>
  <c r="AD789" i="11" s="1"/>
  <c r="AC789" i="11" a="1"/>
  <c r="AC789" i="11" s="1"/>
  <c r="Z789" i="11" a="1"/>
  <c r="Z789" i="11" s="1"/>
  <c r="W789" i="11" a="1"/>
  <c r="W789" i="11" s="1"/>
  <c r="T789" i="11" a="1"/>
  <c r="T789" i="11" s="1"/>
  <c r="Q789" i="11" a="1"/>
  <c r="Q789" i="11" s="1"/>
  <c r="P789" i="11"/>
  <c r="N789" i="11" a="1"/>
  <c r="N789" i="11" s="1"/>
  <c r="M789" i="11" a="1"/>
  <c r="M789" i="11" s="1"/>
  <c r="J789" i="11"/>
  <c r="I789" i="11"/>
  <c r="X789" i="11" s="1" a="1"/>
  <c r="X789" i="11" s="1"/>
  <c r="AG788" i="11" a="1"/>
  <c r="AG788" i="11" s="1"/>
  <c r="AF788" i="11" a="1"/>
  <c r="AF788" i="11" s="1"/>
  <c r="AD788" i="11" a="1"/>
  <c r="AD788" i="11" s="1"/>
  <c r="AC788" i="11" a="1"/>
  <c r="AC788" i="11" s="1"/>
  <c r="Z788" i="11" a="1"/>
  <c r="Z788" i="11" s="1"/>
  <c r="W788" i="11" a="1"/>
  <c r="W788" i="11" s="1"/>
  <c r="T788" i="11" a="1"/>
  <c r="T788" i="11" s="1"/>
  <c r="Q788" i="11" a="1"/>
  <c r="Q788" i="11" s="1"/>
  <c r="P788" i="11"/>
  <c r="N788" i="11" a="1"/>
  <c r="N788" i="11" s="1"/>
  <c r="M788" i="11" a="1"/>
  <c r="M788" i="11" s="1"/>
  <c r="J788" i="11"/>
  <c r="I788" i="11"/>
  <c r="AG787" i="11" a="1"/>
  <c r="AG787" i="11" s="1"/>
  <c r="AF787" i="11" a="1"/>
  <c r="AF787" i="11" s="1"/>
  <c r="AD787" i="11" a="1"/>
  <c r="AD787" i="11" s="1"/>
  <c r="AC787" i="11" a="1"/>
  <c r="AC787" i="11" s="1"/>
  <c r="Z787" i="11" a="1"/>
  <c r="Z787" i="11" s="1"/>
  <c r="W787" i="11" a="1"/>
  <c r="W787" i="11" s="1"/>
  <c r="T787" i="11" a="1"/>
  <c r="T787" i="11" s="1"/>
  <c r="Q787" i="11" a="1"/>
  <c r="Q787" i="11" s="1"/>
  <c r="P787" i="11"/>
  <c r="N787" i="11" a="1"/>
  <c r="N787" i="11" s="1"/>
  <c r="M787" i="11" a="1"/>
  <c r="M787" i="11" s="1"/>
  <c r="J787" i="11"/>
  <c r="L787" i="11" s="1"/>
  <c r="I787" i="11"/>
  <c r="AG786" i="11" a="1"/>
  <c r="AG786" i="11" s="1"/>
  <c r="AF786" i="11" a="1"/>
  <c r="AF786" i="11" s="1"/>
  <c r="AD786" i="11" a="1"/>
  <c r="AD786" i="11" s="1"/>
  <c r="AC786" i="11" a="1"/>
  <c r="AC786" i="11" s="1"/>
  <c r="Z786" i="11" a="1"/>
  <c r="Z786" i="11" s="1"/>
  <c r="W786" i="11" a="1"/>
  <c r="W786" i="11" s="1"/>
  <c r="T786" i="11" a="1"/>
  <c r="T786" i="11" s="1"/>
  <c r="Q786" i="11" a="1"/>
  <c r="Q786" i="11" s="1"/>
  <c r="P786" i="11"/>
  <c r="N786" i="11" a="1"/>
  <c r="N786" i="11" s="1"/>
  <c r="M786" i="11" a="1"/>
  <c r="M786" i="11" s="1"/>
  <c r="J786" i="11"/>
  <c r="I786" i="11"/>
  <c r="AG785" i="11" a="1"/>
  <c r="AG785" i="11" s="1"/>
  <c r="AF785" i="11" a="1"/>
  <c r="AF785" i="11" s="1"/>
  <c r="AD785" i="11" a="1"/>
  <c r="AD785" i="11" s="1"/>
  <c r="AC785" i="11" a="1"/>
  <c r="AC785" i="11" s="1"/>
  <c r="Z785" i="11" a="1"/>
  <c r="Z785" i="11" s="1"/>
  <c r="W785" i="11" a="1"/>
  <c r="W785" i="11" s="1"/>
  <c r="T785" i="11" a="1"/>
  <c r="T785" i="11" s="1"/>
  <c r="Q785" i="11" a="1"/>
  <c r="Q785" i="11" s="1"/>
  <c r="P785" i="11"/>
  <c r="N785" i="11" a="1"/>
  <c r="N785" i="11" s="1"/>
  <c r="M785" i="11" a="1"/>
  <c r="M785" i="11" s="1"/>
  <c r="J785" i="11"/>
  <c r="L785" i="11" s="1"/>
  <c r="I785" i="11"/>
  <c r="AG784" i="11" a="1"/>
  <c r="AG784" i="11" s="1"/>
  <c r="AF784" i="11" a="1"/>
  <c r="AF784" i="11" s="1"/>
  <c r="AD784" i="11" a="1"/>
  <c r="AD784" i="11" s="1"/>
  <c r="AC784" i="11" a="1"/>
  <c r="AC784" i="11" s="1"/>
  <c r="Z784" i="11" a="1"/>
  <c r="Z784" i="11" s="1"/>
  <c r="W784" i="11" a="1"/>
  <c r="W784" i="11" s="1"/>
  <c r="T784" i="11" a="1"/>
  <c r="T784" i="11" s="1"/>
  <c r="Q784" i="11" a="1"/>
  <c r="Q784" i="11" s="1"/>
  <c r="P784" i="11"/>
  <c r="N784" i="11" a="1"/>
  <c r="N784" i="11" s="1"/>
  <c r="M784" i="11" a="1"/>
  <c r="M784" i="11" s="1"/>
  <c r="J784" i="11"/>
  <c r="I784" i="11"/>
  <c r="AG783" i="11" a="1"/>
  <c r="AG783" i="11" s="1"/>
  <c r="AF783" i="11" a="1"/>
  <c r="AF783" i="11" s="1"/>
  <c r="AD783" i="11" a="1"/>
  <c r="AD783" i="11" s="1"/>
  <c r="AC783" i="11" a="1"/>
  <c r="AC783" i="11" s="1"/>
  <c r="Z783" i="11" a="1"/>
  <c r="Z783" i="11" s="1"/>
  <c r="AB783" i="11" s="1"/>
  <c r="W783" i="11" a="1"/>
  <c r="W783" i="11" s="1"/>
  <c r="Y783" i="11" s="1"/>
  <c r="T783" i="11" a="1"/>
  <c r="T783" i="11" s="1"/>
  <c r="V783" i="11" s="1"/>
  <c r="Q783" i="11" a="1"/>
  <c r="Q783" i="11" s="1"/>
  <c r="P783" i="11"/>
  <c r="N783" i="11" a="1"/>
  <c r="N783" i="11" s="1"/>
  <c r="M783" i="11" a="1"/>
  <c r="M783" i="11" s="1"/>
  <c r="J783" i="11"/>
  <c r="I783" i="11"/>
  <c r="AG782" i="11" a="1"/>
  <c r="AG782" i="11" s="1"/>
  <c r="AF782" i="11" a="1"/>
  <c r="AF782" i="11" s="1"/>
  <c r="AD782" i="11" a="1"/>
  <c r="AD782" i="11" s="1"/>
  <c r="AC782" i="11" a="1"/>
  <c r="AC782" i="11" s="1"/>
  <c r="Z782" i="11" a="1"/>
  <c r="Z782" i="11" s="1"/>
  <c r="W782" i="11" a="1"/>
  <c r="W782" i="11" s="1"/>
  <c r="T782" i="11" a="1"/>
  <c r="T782" i="11" s="1"/>
  <c r="Q782" i="11" a="1"/>
  <c r="Q782" i="11" s="1"/>
  <c r="P782" i="11"/>
  <c r="N782" i="11" a="1"/>
  <c r="N782" i="11" s="1"/>
  <c r="M782" i="11" a="1"/>
  <c r="M782" i="11" s="1"/>
  <c r="J782" i="11"/>
  <c r="I782" i="11"/>
  <c r="AA782" i="11" s="1" a="1"/>
  <c r="AA782" i="11" s="1"/>
  <c r="AG781" i="11" a="1"/>
  <c r="AG781" i="11" s="1"/>
  <c r="AF781" i="11" a="1"/>
  <c r="AF781" i="11" s="1"/>
  <c r="AD781" i="11" a="1"/>
  <c r="AD781" i="11" s="1"/>
  <c r="AC781" i="11" a="1"/>
  <c r="AC781" i="11" s="1"/>
  <c r="Z781" i="11" a="1"/>
  <c r="Z781" i="11" s="1"/>
  <c r="W781" i="11" a="1"/>
  <c r="W781" i="11" s="1"/>
  <c r="T781" i="11" a="1"/>
  <c r="T781" i="11" s="1"/>
  <c r="Q781" i="11" a="1"/>
  <c r="Q781" i="11" s="1"/>
  <c r="P781" i="11"/>
  <c r="N781" i="11" a="1"/>
  <c r="N781" i="11" s="1"/>
  <c r="M781" i="11" a="1"/>
  <c r="M781" i="11" s="1"/>
  <c r="J781" i="11"/>
  <c r="I781" i="11"/>
  <c r="X781" i="11" s="1" a="1"/>
  <c r="X781" i="11" s="1"/>
  <c r="AG780" i="11" a="1"/>
  <c r="AG780" i="11" s="1"/>
  <c r="AF780" i="11" a="1"/>
  <c r="AF780" i="11" s="1"/>
  <c r="AD780" i="11" a="1"/>
  <c r="AD780" i="11" s="1"/>
  <c r="AC780" i="11" a="1"/>
  <c r="AC780" i="11" s="1"/>
  <c r="Z780" i="11" a="1"/>
  <c r="Z780" i="11" s="1"/>
  <c r="W780" i="11" a="1"/>
  <c r="W780" i="11" s="1"/>
  <c r="T780" i="11" a="1"/>
  <c r="T780" i="11" s="1"/>
  <c r="Q780" i="11" a="1"/>
  <c r="Q780" i="11" s="1"/>
  <c r="P780" i="11"/>
  <c r="N780" i="11" a="1"/>
  <c r="N780" i="11" s="1"/>
  <c r="M780" i="11" a="1"/>
  <c r="M780" i="11" s="1"/>
  <c r="J780" i="11"/>
  <c r="I780" i="11"/>
  <c r="AG779" i="11" a="1"/>
  <c r="AG779" i="11" s="1"/>
  <c r="AF779" i="11" a="1"/>
  <c r="AF779" i="11" s="1"/>
  <c r="AD779" i="11" a="1"/>
  <c r="AD779" i="11" s="1"/>
  <c r="AC779" i="11" a="1"/>
  <c r="AC779" i="11" s="1"/>
  <c r="Z779" i="11" a="1"/>
  <c r="Z779" i="11" s="1"/>
  <c r="W779" i="11" a="1"/>
  <c r="W779" i="11" s="1"/>
  <c r="T779" i="11" a="1"/>
  <c r="T779" i="11" s="1"/>
  <c r="Q779" i="11" a="1"/>
  <c r="Q779" i="11" s="1"/>
  <c r="P779" i="11"/>
  <c r="N779" i="11" a="1"/>
  <c r="N779" i="11" s="1"/>
  <c r="M779" i="11" a="1"/>
  <c r="M779" i="11" s="1"/>
  <c r="J779" i="11"/>
  <c r="L779" i="11" s="1"/>
  <c r="I779" i="11"/>
  <c r="X779" i="11" s="1" a="1"/>
  <c r="X779" i="11" s="1"/>
  <c r="AG778" i="11" a="1"/>
  <c r="AG778" i="11" s="1"/>
  <c r="AF778" i="11" a="1"/>
  <c r="AF778" i="11" s="1"/>
  <c r="AD778" i="11" a="1"/>
  <c r="AD778" i="11" s="1"/>
  <c r="AC778" i="11" a="1"/>
  <c r="AC778" i="11" s="1"/>
  <c r="Z778" i="11" a="1"/>
  <c r="Z778" i="11" s="1"/>
  <c r="AB778" i="11" s="1"/>
  <c r="W778" i="11" a="1"/>
  <c r="W778" i="11" s="1"/>
  <c r="Y778" i="11" s="1"/>
  <c r="T778" i="11" a="1"/>
  <c r="T778" i="11" s="1"/>
  <c r="V778" i="11" s="1"/>
  <c r="Q778" i="11" a="1"/>
  <c r="Q778" i="11" s="1"/>
  <c r="S778" i="11" s="1"/>
  <c r="P778" i="11"/>
  <c r="N778" i="11" a="1"/>
  <c r="N778" i="11" s="1"/>
  <c r="M778" i="11" a="1"/>
  <c r="M778" i="11" s="1"/>
  <c r="J778" i="11"/>
  <c r="I778" i="11"/>
  <c r="AG777" i="11" a="1"/>
  <c r="AG777" i="11" s="1"/>
  <c r="AF777" i="11" a="1"/>
  <c r="AF777" i="11" s="1"/>
  <c r="AD777" i="11" a="1"/>
  <c r="AD777" i="11" s="1"/>
  <c r="AC777" i="11" a="1"/>
  <c r="AC777" i="11" s="1"/>
  <c r="Z777" i="11" a="1"/>
  <c r="Z777" i="11" s="1"/>
  <c r="W777" i="11" a="1"/>
  <c r="W777" i="11" s="1"/>
  <c r="T777" i="11" a="1"/>
  <c r="T777" i="11" s="1"/>
  <c r="Q777" i="11" a="1"/>
  <c r="Q777" i="11" s="1"/>
  <c r="P777" i="11"/>
  <c r="N777" i="11" a="1"/>
  <c r="N777" i="11" s="1"/>
  <c r="M777" i="11" a="1"/>
  <c r="M777" i="11" s="1"/>
  <c r="J777" i="11"/>
  <c r="L777" i="11" s="1"/>
  <c r="I777" i="11"/>
  <c r="AA777" i="11" s="1" a="1"/>
  <c r="AA777" i="11" s="1"/>
  <c r="AG776" i="11" a="1"/>
  <c r="AG776" i="11" s="1"/>
  <c r="AF776" i="11" a="1"/>
  <c r="AF776" i="11" s="1"/>
  <c r="AD776" i="11" a="1"/>
  <c r="AD776" i="11" s="1"/>
  <c r="AC776" i="11" a="1"/>
  <c r="AC776" i="11" s="1"/>
  <c r="Z776" i="11" a="1"/>
  <c r="Z776" i="11" s="1"/>
  <c r="W776" i="11" a="1"/>
  <c r="W776" i="11" s="1"/>
  <c r="T776" i="11" a="1"/>
  <c r="T776" i="11" s="1"/>
  <c r="Q776" i="11" a="1"/>
  <c r="Q776" i="11" s="1"/>
  <c r="P776" i="11"/>
  <c r="N776" i="11" a="1"/>
  <c r="N776" i="11" s="1"/>
  <c r="M776" i="11" a="1"/>
  <c r="M776" i="11" s="1"/>
  <c r="J776" i="11"/>
  <c r="I776" i="11"/>
  <c r="U776" i="11" s="1" a="1"/>
  <c r="U776" i="11" s="1"/>
  <c r="AG775" i="11" a="1"/>
  <c r="AG775" i="11" s="1"/>
  <c r="AF775" i="11" a="1"/>
  <c r="AF775" i="11" s="1"/>
  <c r="AD775" i="11" a="1"/>
  <c r="AD775" i="11" s="1"/>
  <c r="AC775" i="11" a="1"/>
  <c r="AC775" i="11" s="1"/>
  <c r="Z775" i="11" a="1"/>
  <c r="Z775" i="11" s="1"/>
  <c r="W775" i="11" a="1"/>
  <c r="W775" i="11" s="1"/>
  <c r="T775" i="11" a="1"/>
  <c r="T775" i="11" s="1"/>
  <c r="Q775" i="11" a="1"/>
  <c r="Q775" i="11" s="1"/>
  <c r="P775" i="11"/>
  <c r="N775" i="11" a="1"/>
  <c r="N775" i="11" s="1"/>
  <c r="M775" i="11" a="1"/>
  <c r="M775" i="11" s="1"/>
  <c r="J775" i="11"/>
  <c r="I775" i="11"/>
  <c r="R775" i="11" s="1" a="1"/>
  <c r="R775" i="11" s="1"/>
  <c r="AG774" i="11" a="1"/>
  <c r="AG774" i="11" s="1"/>
  <c r="AF774" i="11" a="1"/>
  <c r="AF774" i="11" s="1"/>
  <c r="AD774" i="11" a="1"/>
  <c r="AD774" i="11" s="1"/>
  <c r="AC774" i="11" a="1"/>
  <c r="AC774" i="11" s="1"/>
  <c r="Z774" i="11" a="1"/>
  <c r="Z774" i="11" s="1"/>
  <c r="W774" i="11" a="1"/>
  <c r="W774" i="11" s="1"/>
  <c r="T774" i="11" a="1"/>
  <c r="T774" i="11" s="1"/>
  <c r="Q774" i="11" a="1"/>
  <c r="Q774" i="11" s="1"/>
  <c r="P774" i="11"/>
  <c r="N774" i="11" a="1"/>
  <c r="N774" i="11" s="1"/>
  <c r="M774" i="11" a="1"/>
  <c r="M774" i="11" s="1"/>
  <c r="J774" i="11"/>
  <c r="I774" i="11"/>
  <c r="AA774" i="11" s="1" a="1"/>
  <c r="AA774" i="11" s="1"/>
  <c r="AG773" i="11" a="1"/>
  <c r="AG773" i="11" s="1"/>
  <c r="AF773" i="11" a="1"/>
  <c r="AF773" i="11" s="1"/>
  <c r="AD773" i="11" a="1"/>
  <c r="AD773" i="11" s="1"/>
  <c r="AC773" i="11" a="1"/>
  <c r="AC773" i="11" s="1"/>
  <c r="Z773" i="11" a="1"/>
  <c r="Z773" i="11" s="1"/>
  <c r="AB773" i="11" s="1"/>
  <c r="W773" i="11" a="1"/>
  <c r="W773" i="11" s="1"/>
  <c r="Y773" i="11" s="1"/>
  <c r="T773" i="11" a="1"/>
  <c r="T773" i="11" s="1"/>
  <c r="V773" i="11" s="1"/>
  <c r="Q773" i="11" a="1"/>
  <c r="Q773" i="11" s="1"/>
  <c r="S773" i="11" s="1"/>
  <c r="P773" i="11"/>
  <c r="N773" i="11" a="1"/>
  <c r="N773" i="11" s="1"/>
  <c r="M773" i="11" a="1"/>
  <c r="M773" i="11" s="1"/>
  <c r="J773" i="11"/>
  <c r="I773" i="11"/>
  <c r="AG772" i="11" a="1"/>
  <c r="AG772" i="11" s="1"/>
  <c r="AF772" i="11" a="1"/>
  <c r="AF772" i="11" s="1"/>
  <c r="AD772" i="11" a="1"/>
  <c r="AD772" i="11" s="1"/>
  <c r="AC772" i="11" a="1"/>
  <c r="AC772" i="11" s="1"/>
  <c r="Z772" i="11" a="1"/>
  <c r="Z772" i="11" s="1"/>
  <c r="W772" i="11" a="1"/>
  <c r="W772" i="11" s="1"/>
  <c r="T772" i="11" a="1"/>
  <c r="T772" i="11" s="1"/>
  <c r="Q772" i="11" a="1"/>
  <c r="Q772" i="11" s="1"/>
  <c r="P772" i="11"/>
  <c r="N772" i="11" a="1"/>
  <c r="N772" i="11" s="1"/>
  <c r="M772" i="11" a="1"/>
  <c r="M772" i="11" s="1"/>
  <c r="J772" i="11"/>
  <c r="I772" i="11"/>
  <c r="AG771" i="11" a="1"/>
  <c r="AG771" i="11" s="1"/>
  <c r="AF771" i="11" a="1"/>
  <c r="AF771" i="11" s="1"/>
  <c r="AD771" i="11" a="1"/>
  <c r="AD771" i="11" s="1"/>
  <c r="AC771" i="11" a="1"/>
  <c r="AC771" i="11" s="1"/>
  <c r="Z771" i="11" a="1"/>
  <c r="Z771" i="11" s="1"/>
  <c r="AB771" i="11" s="1"/>
  <c r="W771" i="11" a="1"/>
  <c r="W771" i="11" s="1"/>
  <c r="Y771" i="11" s="1"/>
  <c r="T771" i="11" a="1"/>
  <c r="T771" i="11" s="1"/>
  <c r="V771" i="11" s="1"/>
  <c r="Q771" i="11" a="1"/>
  <c r="Q771" i="11" s="1"/>
  <c r="S771" i="11" s="1"/>
  <c r="P771" i="11"/>
  <c r="N771" i="11" a="1"/>
  <c r="N771" i="11" s="1"/>
  <c r="M771" i="11" a="1"/>
  <c r="M771" i="11" s="1"/>
  <c r="J771" i="11"/>
  <c r="L771" i="11" s="1"/>
  <c r="I771" i="11"/>
  <c r="AG770" i="11" a="1"/>
  <c r="AG770" i="11" s="1"/>
  <c r="AF770" i="11" a="1"/>
  <c r="AF770" i="11" s="1"/>
  <c r="AD770" i="11" a="1"/>
  <c r="AD770" i="11" s="1"/>
  <c r="AC770" i="11" a="1"/>
  <c r="AC770" i="11" s="1"/>
  <c r="Z770" i="11" a="1"/>
  <c r="Z770" i="11" s="1"/>
  <c r="W770" i="11" a="1"/>
  <c r="W770" i="11" s="1"/>
  <c r="T770" i="11" a="1"/>
  <c r="T770" i="11" s="1"/>
  <c r="Q770" i="11" a="1"/>
  <c r="Q770" i="11" s="1"/>
  <c r="P770" i="11"/>
  <c r="N770" i="11" a="1"/>
  <c r="N770" i="11" s="1"/>
  <c r="M770" i="11" a="1"/>
  <c r="M770" i="11" s="1"/>
  <c r="J770" i="11"/>
  <c r="I770" i="11"/>
  <c r="X770" i="11" s="1" a="1"/>
  <c r="X770" i="11" s="1"/>
  <c r="AG769" i="11" a="1"/>
  <c r="AG769" i="11" s="1"/>
  <c r="AF769" i="11" a="1"/>
  <c r="AF769" i="11" s="1"/>
  <c r="AD769" i="11" a="1"/>
  <c r="AD769" i="11" s="1"/>
  <c r="AC769" i="11" a="1"/>
  <c r="AC769" i="11" s="1"/>
  <c r="Z769" i="11" a="1"/>
  <c r="Z769" i="11" s="1"/>
  <c r="AB769" i="11" s="1"/>
  <c r="W769" i="11" a="1"/>
  <c r="W769" i="11" s="1"/>
  <c r="Y769" i="11" s="1"/>
  <c r="T769" i="11" a="1"/>
  <c r="T769" i="11" s="1"/>
  <c r="V769" i="11" s="1"/>
  <c r="Q769" i="11" a="1"/>
  <c r="Q769" i="11" s="1"/>
  <c r="S769" i="11" s="1"/>
  <c r="P769" i="11"/>
  <c r="N769" i="11" a="1"/>
  <c r="N769" i="11" s="1"/>
  <c r="M769" i="11" a="1"/>
  <c r="M769" i="11" s="1"/>
  <c r="J769" i="11"/>
  <c r="I769" i="11"/>
  <c r="AG768" i="11" a="1"/>
  <c r="AG768" i="11" s="1"/>
  <c r="AF768" i="11" a="1"/>
  <c r="AF768" i="11" s="1"/>
  <c r="AD768" i="11" a="1"/>
  <c r="AD768" i="11" s="1"/>
  <c r="AC768" i="11" a="1"/>
  <c r="AC768" i="11" s="1"/>
  <c r="Z768" i="11" a="1"/>
  <c r="Z768" i="11" s="1"/>
  <c r="AB768" i="11" s="1"/>
  <c r="W768" i="11" a="1"/>
  <c r="W768" i="11" s="1"/>
  <c r="Y768" i="11" s="1"/>
  <c r="T768" i="11" a="1"/>
  <c r="T768" i="11" s="1"/>
  <c r="V768" i="11" s="1"/>
  <c r="Q768" i="11" a="1"/>
  <c r="Q768" i="11" s="1"/>
  <c r="S768" i="11" s="1"/>
  <c r="P768" i="11"/>
  <c r="N768" i="11" a="1"/>
  <c r="N768" i="11" s="1"/>
  <c r="M768" i="11" a="1"/>
  <c r="M768" i="11" s="1"/>
  <c r="J768" i="11"/>
  <c r="I768" i="11"/>
  <c r="AG767" i="11" a="1"/>
  <c r="AG767" i="11" s="1"/>
  <c r="AF767" i="11" a="1"/>
  <c r="AF767" i="11" s="1"/>
  <c r="AD767" i="11" a="1"/>
  <c r="AD767" i="11" s="1"/>
  <c r="AC767" i="11" a="1"/>
  <c r="AC767" i="11" s="1"/>
  <c r="Z767" i="11" a="1"/>
  <c r="Z767" i="11" s="1"/>
  <c r="W767" i="11" a="1"/>
  <c r="W767" i="11" s="1"/>
  <c r="T767" i="11" a="1"/>
  <c r="T767" i="11" s="1"/>
  <c r="Q767" i="11" a="1"/>
  <c r="Q767" i="11" s="1"/>
  <c r="P767" i="11"/>
  <c r="N767" i="11" a="1"/>
  <c r="N767" i="11" s="1"/>
  <c r="M767" i="11" a="1"/>
  <c r="M767" i="11" s="1"/>
  <c r="J767" i="11"/>
  <c r="I767" i="11"/>
  <c r="X767" i="11" s="1" a="1"/>
  <c r="X767" i="11" s="1"/>
  <c r="AG766" i="11" a="1"/>
  <c r="AG766" i="11" s="1"/>
  <c r="AF766" i="11" a="1"/>
  <c r="AF766" i="11" s="1"/>
  <c r="AD766" i="11" a="1"/>
  <c r="AD766" i="11" s="1"/>
  <c r="AC766" i="11" a="1"/>
  <c r="AC766" i="11" s="1"/>
  <c r="Z766" i="11" a="1"/>
  <c r="Z766" i="11" s="1"/>
  <c r="W766" i="11" a="1"/>
  <c r="W766" i="11" s="1"/>
  <c r="T766" i="11" a="1"/>
  <c r="T766" i="11" s="1"/>
  <c r="Q766" i="11" a="1"/>
  <c r="Q766" i="11" s="1"/>
  <c r="P766" i="11"/>
  <c r="N766" i="11" a="1"/>
  <c r="N766" i="11" s="1"/>
  <c r="M766" i="11" a="1"/>
  <c r="M766" i="11" s="1"/>
  <c r="J766" i="11"/>
  <c r="I766" i="11"/>
  <c r="AA766" i="11" s="1" a="1"/>
  <c r="AA766" i="11" s="1"/>
  <c r="AG765" i="11" a="1"/>
  <c r="AG765" i="11" s="1"/>
  <c r="AF765" i="11" a="1"/>
  <c r="AF765" i="11" s="1"/>
  <c r="AD765" i="11" a="1"/>
  <c r="AD765" i="11" s="1"/>
  <c r="AC765" i="11" a="1"/>
  <c r="AC765" i="11" s="1"/>
  <c r="Z765" i="11" a="1"/>
  <c r="Z765" i="11" s="1"/>
  <c r="W765" i="11" a="1"/>
  <c r="W765" i="11" s="1"/>
  <c r="T765" i="11" a="1"/>
  <c r="T765" i="11" s="1"/>
  <c r="Q765" i="11" a="1"/>
  <c r="Q765" i="11" s="1"/>
  <c r="P765" i="11"/>
  <c r="N765" i="11" a="1"/>
  <c r="N765" i="11" s="1"/>
  <c r="M765" i="11" a="1"/>
  <c r="M765" i="11" s="1"/>
  <c r="J765" i="11"/>
  <c r="I765" i="11"/>
  <c r="U765" i="11" s="1" a="1"/>
  <c r="U765" i="11" s="1"/>
  <c r="AG764" i="11" a="1"/>
  <c r="AG764" i="11" s="1"/>
  <c r="AF764" i="11" a="1"/>
  <c r="AF764" i="11" s="1"/>
  <c r="AD764" i="11" a="1"/>
  <c r="AD764" i="11" s="1"/>
  <c r="AC764" i="11" a="1"/>
  <c r="AC764" i="11" s="1"/>
  <c r="Z764" i="11" a="1"/>
  <c r="Z764" i="11" s="1"/>
  <c r="W764" i="11" a="1"/>
  <c r="W764" i="11" s="1"/>
  <c r="T764" i="11" a="1"/>
  <c r="T764" i="11" s="1"/>
  <c r="Q764" i="11" a="1"/>
  <c r="Q764" i="11" s="1"/>
  <c r="P764" i="11"/>
  <c r="N764" i="11" a="1"/>
  <c r="N764" i="11" s="1"/>
  <c r="M764" i="11" a="1"/>
  <c r="M764" i="11" s="1"/>
  <c r="J764" i="11"/>
  <c r="I764" i="11"/>
  <c r="U764" i="11" s="1" a="1"/>
  <c r="U764" i="11" s="1"/>
  <c r="AG763" i="11" a="1"/>
  <c r="AG763" i="11" s="1"/>
  <c r="AF763" i="11" a="1"/>
  <c r="AF763" i="11" s="1"/>
  <c r="AD763" i="11" a="1"/>
  <c r="AD763" i="11" s="1"/>
  <c r="AC763" i="11" a="1"/>
  <c r="AC763" i="11" s="1"/>
  <c r="Z763" i="11" a="1"/>
  <c r="Z763" i="11" s="1"/>
  <c r="W763" i="11" a="1"/>
  <c r="W763" i="11" s="1"/>
  <c r="T763" i="11" a="1"/>
  <c r="T763" i="11" s="1"/>
  <c r="Q763" i="11" a="1"/>
  <c r="Q763" i="11" s="1"/>
  <c r="P763" i="11"/>
  <c r="N763" i="11" a="1"/>
  <c r="N763" i="11" s="1"/>
  <c r="M763" i="11" a="1"/>
  <c r="M763" i="11" s="1"/>
  <c r="J763" i="11"/>
  <c r="L763" i="11" s="1"/>
  <c r="I763" i="11"/>
  <c r="R763" i="11" s="1" a="1"/>
  <c r="R763" i="11" s="1"/>
  <c r="AG762" i="11" a="1"/>
  <c r="AG762" i="11" s="1"/>
  <c r="AF762" i="11" a="1"/>
  <c r="AF762" i="11" s="1"/>
  <c r="AD762" i="11" a="1"/>
  <c r="AD762" i="11" s="1"/>
  <c r="AC762" i="11" a="1"/>
  <c r="AC762" i="11" s="1"/>
  <c r="Z762" i="11" a="1"/>
  <c r="Z762" i="11" s="1"/>
  <c r="W762" i="11" a="1"/>
  <c r="W762" i="11" s="1"/>
  <c r="T762" i="11" a="1"/>
  <c r="T762" i="11" s="1"/>
  <c r="Q762" i="11" a="1"/>
  <c r="Q762" i="11" s="1"/>
  <c r="P762" i="11"/>
  <c r="N762" i="11" a="1"/>
  <c r="N762" i="11" s="1"/>
  <c r="M762" i="11" a="1"/>
  <c r="M762" i="11" s="1"/>
  <c r="J762" i="11"/>
  <c r="I762" i="11"/>
  <c r="X762" i="11" s="1" a="1"/>
  <c r="X762" i="11" s="1"/>
  <c r="AG761" i="11" a="1"/>
  <c r="AG761" i="11" s="1"/>
  <c r="AF761" i="11" a="1"/>
  <c r="AF761" i="11" s="1"/>
  <c r="AD761" i="11" a="1"/>
  <c r="AD761" i="11" s="1"/>
  <c r="AC761" i="11" a="1"/>
  <c r="AC761" i="11" s="1"/>
  <c r="Z761" i="11" a="1"/>
  <c r="Z761" i="11" s="1"/>
  <c r="W761" i="11" a="1"/>
  <c r="W761" i="11" s="1"/>
  <c r="T761" i="11" a="1"/>
  <c r="T761" i="11" s="1"/>
  <c r="Q761" i="11" a="1"/>
  <c r="Q761" i="11" s="1"/>
  <c r="P761" i="11"/>
  <c r="N761" i="11" a="1"/>
  <c r="N761" i="11" s="1"/>
  <c r="M761" i="11" a="1"/>
  <c r="M761" i="11" s="1"/>
  <c r="J761" i="11"/>
  <c r="L761" i="11" s="1"/>
  <c r="I761" i="11"/>
  <c r="AG760" i="11" a="1"/>
  <c r="AG760" i="11" s="1"/>
  <c r="AF760" i="11" a="1"/>
  <c r="AF760" i="11" s="1"/>
  <c r="AD760" i="11" a="1"/>
  <c r="AD760" i="11" s="1"/>
  <c r="AC760" i="11" a="1"/>
  <c r="AC760" i="11" s="1"/>
  <c r="Z760" i="11" a="1"/>
  <c r="Z760" i="11" s="1"/>
  <c r="W760" i="11" a="1"/>
  <c r="W760" i="11" s="1"/>
  <c r="T760" i="11" a="1"/>
  <c r="T760" i="11" s="1"/>
  <c r="Q760" i="11" a="1"/>
  <c r="Q760" i="11" s="1"/>
  <c r="P760" i="11"/>
  <c r="N760" i="11" a="1"/>
  <c r="N760" i="11" s="1"/>
  <c r="M760" i="11" a="1"/>
  <c r="M760" i="11" s="1"/>
  <c r="J760" i="11"/>
  <c r="I760" i="11"/>
  <c r="X760" i="11" s="1" a="1"/>
  <c r="X760" i="11" s="1"/>
  <c r="AG759" i="11" a="1"/>
  <c r="AG759" i="11" s="1"/>
  <c r="AF759" i="11" a="1"/>
  <c r="AF759" i="11" s="1"/>
  <c r="AD759" i="11" a="1"/>
  <c r="AD759" i="11" s="1"/>
  <c r="AC759" i="11" a="1"/>
  <c r="AC759" i="11" s="1"/>
  <c r="Z759" i="11" a="1"/>
  <c r="Z759" i="11" s="1"/>
  <c r="W759" i="11" a="1"/>
  <c r="W759" i="11" s="1"/>
  <c r="T759" i="11" a="1"/>
  <c r="T759" i="11" s="1"/>
  <c r="Q759" i="11" a="1"/>
  <c r="Q759" i="11" s="1"/>
  <c r="P759" i="11"/>
  <c r="N759" i="11" a="1"/>
  <c r="N759" i="11" s="1"/>
  <c r="M759" i="11" a="1"/>
  <c r="M759" i="11" s="1"/>
  <c r="J759" i="11"/>
  <c r="I759" i="11"/>
  <c r="AA759" i="11" s="1" a="1"/>
  <c r="AA759" i="11" s="1"/>
  <c r="AG758" i="11" a="1"/>
  <c r="AG758" i="11" s="1"/>
  <c r="AF758" i="11" a="1"/>
  <c r="AF758" i="11" s="1"/>
  <c r="AD758" i="11" a="1"/>
  <c r="AD758" i="11" s="1"/>
  <c r="AC758" i="11" a="1"/>
  <c r="AC758" i="11" s="1"/>
  <c r="Z758" i="11" a="1"/>
  <c r="Z758" i="11" s="1"/>
  <c r="W758" i="11" a="1"/>
  <c r="W758" i="11" s="1"/>
  <c r="T758" i="11" a="1"/>
  <c r="T758" i="11" s="1"/>
  <c r="Q758" i="11" a="1"/>
  <c r="Q758" i="11" s="1"/>
  <c r="P758" i="11"/>
  <c r="N758" i="11" a="1"/>
  <c r="N758" i="11" s="1"/>
  <c r="M758" i="11" a="1"/>
  <c r="M758" i="11" s="1"/>
  <c r="J758" i="11"/>
  <c r="I758" i="11"/>
  <c r="U758" i="11" s="1" a="1"/>
  <c r="U758" i="11" s="1"/>
  <c r="AG757" i="11" a="1"/>
  <c r="AG757" i="11" s="1"/>
  <c r="AF757" i="11" a="1"/>
  <c r="AF757" i="11" s="1"/>
  <c r="AD757" i="11" a="1"/>
  <c r="AD757" i="11" s="1"/>
  <c r="AC757" i="11" a="1"/>
  <c r="AC757" i="11" s="1"/>
  <c r="Z757" i="11" a="1"/>
  <c r="Z757" i="11" s="1"/>
  <c r="W757" i="11" a="1"/>
  <c r="W757" i="11" s="1"/>
  <c r="T757" i="11" a="1"/>
  <c r="T757" i="11" s="1"/>
  <c r="Q757" i="11" a="1"/>
  <c r="Q757" i="11" s="1"/>
  <c r="P757" i="11"/>
  <c r="N757" i="11" a="1"/>
  <c r="N757" i="11" s="1"/>
  <c r="M757" i="11" a="1"/>
  <c r="M757" i="11" s="1"/>
  <c r="J757" i="11"/>
  <c r="I757" i="11"/>
  <c r="U757" i="11" s="1" a="1"/>
  <c r="U757" i="11" s="1"/>
  <c r="AG756" i="11" a="1"/>
  <c r="AG756" i="11" s="1"/>
  <c r="AF756" i="11" a="1"/>
  <c r="AF756" i="11" s="1"/>
  <c r="AD756" i="11" a="1"/>
  <c r="AD756" i="11" s="1"/>
  <c r="AC756" i="11" a="1"/>
  <c r="AC756" i="11" s="1"/>
  <c r="Z756" i="11" a="1"/>
  <c r="Z756" i="11" s="1"/>
  <c r="W756" i="11" a="1"/>
  <c r="W756" i="11" s="1"/>
  <c r="T756" i="11" a="1"/>
  <c r="T756" i="11" s="1"/>
  <c r="Q756" i="11" a="1"/>
  <c r="Q756" i="11" s="1"/>
  <c r="P756" i="11"/>
  <c r="N756" i="11" a="1"/>
  <c r="N756" i="11" s="1"/>
  <c r="M756" i="11" a="1"/>
  <c r="M756" i="11" s="1"/>
  <c r="J756" i="11"/>
  <c r="I756" i="11"/>
  <c r="AA756" i="11" s="1" a="1"/>
  <c r="AA756" i="11" s="1"/>
  <c r="AG755" i="11" a="1"/>
  <c r="AG755" i="11" s="1"/>
  <c r="AF755" i="11" a="1"/>
  <c r="AF755" i="11" s="1"/>
  <c r="AD755" i="11" a="1"/>
  <c r="AD755" i="11" s="1"/>
  <c r="AC755" i="11" a="1"/>
  <c r="AC755" i="11" s="1"/>
  <c r="Z755" i="11" a="1"/>
  <c r="Z755" i="11" s="1"/>
  <c r="W755" i="11" a="1"/>
  <c r="W755" i="11" s="1"/>
  <c r="T755" i="11" a="1"/>
  <c r="T755" i="11" s="1"/>
  <c r="Q755" i="11" a="1"/>
  <c r="Q755" i="11" s="1"/>
  <c r="P755" i="11"/>
  <c r="N755" i="11" a="1"/>
  <c r="N755" i="11" s="1"/>
  <c r="M755" i="11" a="1"/>
  <c r="M755" i="11" s="1"/>
  <c r="J755" i="11"/>
  <c r="L755" i="11" s="1"/>
  <c r="I755" i="11"/>
  <c r="X755" i="11" s="1" a="1"/>
  <c r="X755" i="11" s="1"/>
  <c r="AG754" i="11" a="1"/>
  <c r="AG754" i="11" s="1"/>
  <c r="AF754" i="11" a="1"/>
  <c r="AF754" i="11" s="1"/>
  <c r="AD754" i="11" a="1"/>
  <c r="AD754" i="11" s="1"/>
  <c r="AC754" i="11" a="1"/>
  <c r="AC754" i="11" s="1"/>
  <c r="Z754" i="11" a="1"/>
  <c r="Z754" i="11" s="1"/>
  <c r="W754" i="11" a="1"/>
  <c r="W754" i="11" s="1"/>
  <c r="T754" i="11" a="1"/>
  <c r="T754" i="11" s="1"/>
  <c r="Q754" i="11" a="1"/>
  <c r="Q754" i="11" s="1"/>
  <c r="P754" i="11"/>
  <c r="N754" i="11" a="1"/>
  <c r="N754" i="11" s="1"/>
  <c r="M754" i="11" a="1"/>
  <c r="M754" i="11" s="1"/>
  <c r="J754" i="11"/>
  <c r="I754" i="11"/>
  <c r="AG753" i="11" a="1"/>
  <c r="AG753" i="11" s="1"/>
  <c r="AF753" i="11" a="1"/>
  <c r="AF753" i="11" s="1"/>
  <c r="AD753" i="11" a="1"/>
  <c r="AD753" i="11" s="1"/>
  <c r="AC753" i="11" a="1"/>
  <c r="AC753" i="11" s="1"/>
  <c r="Z753" i="11" a="1"/>
  <c r="Z753" i="11" s="1"/>
  <c r="W753" i="11" a="1"/>
  <c r="W753" i="11" s="1"/>
  <c r="T753" i="11" a="1"/>
  <c r="T753" i="11" s="1"/>
  <c r="Q753" i="11" a="1"/>
  <c r="Q753" i="11" s="1"/>
  <c r="P753" i="11"/>
  <c r="N753" i="11" a="1"/>
  <c r="N753" i="11" s="1"/>
  <c r="M753" i="11" a="1"/>
  <c r="M753" i="11" s="1"/>
  <c r="J753" i="11"/>
  <c r="L753" i="11" s="1"/>
  <c r="I753" i="11"/>
  <c r="R753" i="11" s="1" a="1"/>
  <c r="R753" i="11" s="1"/>
  <c r="AG752" i="11" a="1"/>
  <c r="AG752" i="11" s="1"/>
  <c r="AF752" i="11" a="1"/>
  <c r="AF752" i="11" s="1"/>
  <c r="AD752" i="11" a="1"/>
  <c r="AD752" i="11" s="1"/>
  <c r="AC752" i="11" a="1"/>
  <c r="AC752" i="11" s="1"/>
  <c r="Z752" i="11" a="1"/>
  <c r="Z752" i="11" s="1"/>
  <c r="W752" i="11" a="1"/>
  <c r="W752" i="11" s="1"/>
  <c r="T752" i="11" a="1"/>
  <c r="T752" i="11" s="1"/>
  <c r="Q752" i="11" a="1"/>
  <c r="Q752" i="11" s="1"/>
  <c r="P752" i="11"/>
  <c r="N752" i="11" a="1"/>
  <c r="N752" i="11" s="1"/>
  <c r="M752" i="11" a="1"/>
  <c r="M752" i="11" s="1"/>
  <c r="J752" i="11"/>
  <c r="I752" i="11"/>
  <c r="AG751" i="11" a="1"/>
  <c r="AG751" i="11" s="1"/>
  <c r="AF751" i="11" a="1"/>
  <c r="AF751" i="11" s="1"/>
  <c r="AD751" i="11" a="1"/>
  <c r="AD751" i="11" s="1"/>
  <c r="AC751" i="11" a="1"/>
  <c r="AC751" i="11" s="1"/>
  <c r="Z751" i="11" a="1"/>
  <c r="Z751" i="11" s="1"/>
  <c r="W751" i="11" a="1"/>
  <c r="W751" i="11" s="1"/>
  <c r="T751" i="11" a="1"/>
  <c r="T751" i="11" s="1"/>
  <c r="Q751" i="11" a="1"/>
  <c r="Q751" i="11" s="1"/>
  <c r="P751" i="11"/>
  <c r="N751" i="11" a="1"/>
  <c r="N751" i="11" s="1"/>
  <c r="M751" i="11" a="1"/>
  <c r="M751" i="11" s="1"/>
  <c r="J751" i="11"/>
  <c r="I751" i="11"/>
  <c r="R751" i="11" s="1" a="1"/>
  <c r="R751" i="11" s="1"/>
  <c r="AG750" i="11" a="1"/>
  <c r="AG750" i="11" s="1"/>
  <c r="AF750" i="11" a="1"/>
  <c r="AF750" i="11" s="1"/>
  <c r="AD750" i="11" a="1"/>
  <c r="AD750" i="11" s="1"/>
  <c r="AC750" i="11" a="1"/>
  <c r="AC750" i="11" s="1"/>
  <c r="Z750" i="11" a="1"/>
  <c r="Z750" i="11" s="1"/>
  <c r="W750" i="11" a="1"/>
  <c r="W750" i="11" s="1"/>
  <c r="T750" i="11" a="1"/>
  <c r="T750" i="11" s="1"/>
  <c r="Q750" i="11" a="1"/>
  <c r="Q750" i="11" s="1"/>
  <c r="P750" i="11"/>
  <c r="N750" i="11" a="1"/>
  <c r="N750" i="11" s="1"/>
  <c r="M750" i="11" a="1"/>
  <c r="M750" i="11" s="1"/>
  <c r="J750" i="11"/>
  <c r="I750" i="11"/>
  <c r="X750" i="11" s="1" a="1"/>
  <c r="X750" i="11" s="1"/>
  <c r="AG749" i="11" a="1"/>
  <c r="AG749" i="11" s="1"/>
  <c r="AF749" i="11" a="1"/>
  <c r="AF749" i="11" s="1"/>
  <c r="AD749" i="11" a="1"/>
  <c r="AD749" i="11" s="1"/>
  <c r="AC749" i="11" a="1"/>
  <c r="AC749" i="11" s="1"/>
  <c r="Z749" i="11" a="1"/>
  <c r="Z749" i="11" s="1"/>
  <c r="W749" i="11" a="1"/>
  <c r="W749" i="11" s="1"/>
  <c r="T749" i="11" a="1"/>
  <c r="T749" i="11" s="1"/>
  <c r="Q749" i="11" a="1"/>
  <c r="Q749" i="11" s="1"/>
  <c r="P749" i="11"/>
  <c r="N749" i="11" a="1"/>
  <c r="N749" i="11" s="1"/>
  <c r="M749" i="11" a="1"/>
  <c r="M749" i="11" s="1"/>
  <c r="J749" i="11"/>
  <c r="I749" i="11"/>
  <c r="X749" i="11" s="1" a="1"/>
  <c r="X749" i="11" s="1"/>
  <c r="AG748" i="11" a="1"/>
  <c r="AG748" i="11" s="1"/>
  <c r="AF748" i="11" a="1"/>
  <c r="AF748" i="11" s="1"/>
  <c r="AD748" i="11" a="1"/>
  <c r="AD748" i="11" s="1"/>
  <c r="AC748" i="11" a="1"/>
  <c r="AC748" i="11" s="1"/>
  <c r="Z748" i="11" a="1"/>
  <c r="Z748" i="11" s="1"/>
  <c r="W748" i="11" a="1"/>
  <c r="W748" i="11" s="1"/>
  <c r="T748" i="11" a="1"/>
  <c r="T748" i="11" s="1"/>
  <c r="Q748" i="11" a="1"/>
  <c r="Q748" i="11" s="1"/>
  <c r="P748" i="11"/>
  <c r="N748" i="11" a="1"/>
  <c r="N748" i="11" s="1"/>
  <c r="M748" i="11" a="1"/>
  <c r="M748" i="11" s="1"/>
  <c r="J748" i="11"/>
  <c r="I748" i="11"/>
  <c r="X748" i="11" s="1" a="1"/>
  <c r="X748" i="11" s="1"/>
  <c r="AG747" i="11" a="1"/>
  <c r="AG747" i="11" s="1"/>
  <c r="AF747" i="11" a="1"/>
  <c r="AF747" i="11" s="1"/>
  <c r="AD747" i="11" a="1"/>
  <c r="AD747" i="11" s="1"/>
  <c r="AC747" i="11" a="1"/>
  <c r="AC747" i="11" s="1"/>
  <c r="Z747" i="11" a="1"/>
  <c r="Z747" i="11" s="1"/>
  <c r="W747" i="11" a="1"/>
  <c r="W747" i="11" s="1"/>
  <c r="T747" i="11" a="1"/>
  <c r="T747" i="11" s="1"/>
  <c r="Q747" i="11" a="1"/>
  <c r="Q747" i="11" s="1"/>
  <c r="P747" i="11"/>
  <c r="N747" i="11" a="1"/>
  <c r="N747" i="11" s="1"/>
  <c r="M747" i="11" a="1"/>
  <c r="M747" i="11" s="1"/>
  <c r="J747" i="11"/>
  <c r="L747" i="11" s="1"/>
  <c r="I747" i="11"/>
  <c r="R747" i="11" s="1" a="1"/>
  <c r="R747" i="11" s="1"/>
  <c r="AG746" i="11" a="1"/>
  <c r="AG746" i="11" s="1"/>
  <c r="AF746" i="11" a="1"/>
  <c r="AF746" i="11" s="1"/>
  <c r="AD746" i="11" a="1"/>
  <c r="AD746" i="11" s="1"/>
  <c r="AC746" i="11" a="1"/>
  <c r="AC746" i="11" s="1"/>
  <c r="Z746" i="11" a="1"/>
  <c r="Z746" i="11" s="1"/>
  <c r="W746" i="11" a="1"/>
  <c r="W746" i="11" s="1"/>
  <c r="T746" i="11" a="1"/>
  <c r="T746" i="11" s="1"/>
  <c r="Q746" i="11" a="1"/>
  <c r="Q746" i="11" s="1"/>
  <c r="P746" i="11"/>
  <c r="N746" i="11" a="1"/>
  <c r="N746" i="11" s="1"/>
  <c r="M746" i="11" a="1"/>
  <c r="M746" i="11" s="1"/>
  <c r="J746" i="11"/>
  <c r="I746" i="11"/>
  <c r="AG745" i="11" a="1"/>
  <c r="AG745" i="11" s="1"/>
  <c r="AF745" i="11" a="1"/>
  <c r="AF745" i="11" s="1"/>
  <c r="AD745" i="11" a="1"/>
  <c r="AD745" i="11" s="1"/>
  <c r="AC745" i="11" a="1"/>
  <c r="AC745" i="11" s="1"/>
  <c r="Z745" i="11" a="1"/>
  <c r="Z745" i="11" s="1"/>
  <c r="W745" i="11" a="1"/>
  <c r="W745" i="11" s="1"/>
  <c r="T745" i="11" a="1"/>
  <c r="T745" i="11" s="1"/>
  <c r="Q745" i="11" a="1"/>
  <c r="Q745" i="11" s="1"/>
  <c r="P745" i="11"/>
  <c r="N745" i="11" a="1"/>
  <c r="N745" i="11" s="1"/>
  <c r="M745" i="11" a="1"/>
  <c r="M745" i="11" s="1"/>
  <c r="J745" i="11"/>
  <c r="L745" i="11" s="1"/>
  <c r="I745" i="11"/>
  <c r="AA745" i="11" s="1" a="1"/>
  <c r="AA745" i="11" s="1"/>
  <c r="AG744" i="11" a="1"/>
  <c r="AG744" i="11" s="1"/>
  <c r="AF744" i="11" a="1"/>
  <c r="AF744" i="11" s="1"/>
  <c r="AD744" i="11" a="1"/>
  <c r="AD744" i="11" s="1"/>
  <c r="AC744" i="11" a="1"/>
  <c r="AC744" i="11" s="1"/>
  <c r="Z744" i="11" a="1"/>
  <c r="Z744" i="11" s="1"/>
  <c r="W744" i="11" a="1"/>
  <c r="W744" i="11" s="1"/>
  <c r="T744" i="11" a="1"/>
  <c r="T744" i="11" s="1"/>
  <c r="Q744" i="11" a="1"/>
  <c r="Q744" i="11" s="1"/>
  <c r="P744" i="11"/>
  <c r="N744" i="11" a="1"/>
  <c r="N744" i="11" s="1"/>
  <c r="M744" i="11" a="1"/>
  <c r="M744" i="11" s="1"/>
  <c r="J744" i="11"/>
  <c r="I744" i="11"/>
  <c r="AG743" i="11" a="1"/>
  <c r="AG743" i="11" s="1"/>
  <c r="AF743" i="11" a="1"/>
  <c r="AF743" i="11" s="1"/>
  <c r="AD743" i="11" a="1"/>
  <c r="AD743" i="11" s="1"/>
  <c r="AC743" i="11" a="1"/>
  <c r="AC743" i="11" s="1"/>
  <c r="Z743" i="11" a="1"/>
  <c r="Z743" i="11" s="1"/>
  <c r="W743" i="11" a="1"/>
  <c r="W743" i="11" s="1"/>
  <c r="T743" i="11" a="1"/>
  <c r="T743" i="11" s="1"/>
  <c r="Q743" i="11" a="1"/>
  <c r="Q743" i="11" s="1"/>
  <c r="P743" i="11"/>
  <c r="N743" i="11" a="1"/>
  <c r="N743" i="11" s="1"/>
  <c r="M743" i="11" a="1"/>
  <c r="M743" i="11" s="1"/>
  <c r="J743" i="11"/>
  <c r="I743" i="11"/>
  <c r="X743" i="11" s="1" a="1"/>
  <c r="X743" i="11" s="1"/>
  <c r="AG742" i="11" a="1"/>
  <c r="AG742" i="11" s="1"/>
  <c r="AF742" i="11" a="1"/>
  <c r="AF742" i="11" s="1"/>
  <c r="AD742" i="11" a="1"/>
  <c r="AD742" i="11" s="1"/>
  <c r="AC742" i="11" a="1"/>
  <c r="AC742" i="11" s="1"/>
  <c r="Z742" i="11" a="1"/>
  <c r="Z742" i="11" s="1"/>
  <c r="W742" i="11" a="1"/>
  <c r="W742" i="11" s="1"/>
  <c r="T742" i="11" a="1"/>
  <c r="T742" i="11" s="1"/>
  <c r="Q742" i="11" a="1"/>
  <c r="Q742" i="11" s="1"/>
  <c r="P742" i="11"/>
  <c r="N742" i="11" a="1"/>
  <c r="N742" i="11" s="1"/>
  <c r="M742" i="11" a="1"/>
  <c r="M742" i="11" s="1"/>
  <c r="J742" i="11"/>
  <c r="I742" i="11"/>
  <c r="U742" i="11" s="1" a="1"/>
  <c r="U742" i="11" s="1"/>
  <c r="AG741" i="11" a="1"/>
  <c r="AG741" i="11" s="1"/>
  <c r="AF741" i="11" a="1"/>
  <c r="AF741" i="11" s="1"/>
  <c r="AD741" i="11" a="1"/>
  <c r="AD741" i="11" s="1"/>
  <c r="AC741" i="11" a="1"/>
  <c r="AC741" i="11" s="1"/>
  <c r="Z741" i="11" a="1"/>
  <c r="Z741" i="11" s="1"/>
  <c r="W741" i="11" a="1"/>
  <c r="W741" i="11" s="1"/>
  <c r="T741" i="11" a="1"/>
  <c r="T741" i="11" s="1"/>
  <c r="Q741" i="11" a="1"/>
  <c r="Q741" i="11" s="1"/>
  <c r="P741" i="11"/>
  <c r="N741" i="11" a="1"/>
  <c r="N741" i="11" s="1"/>
  <c r="M741" i="11" a="1"/>
  <c r="M741" i="11" s="1"/>
  <c r="J741" i="11"/>
  <c r="I741" i="11"/>
  <c r="X741" i="11" s="1" a="1"/>
  <c r="X741" i="11" s="1"/>
  <c r="AG740" i="11" a="1"/>
  <c r="AG740" i="11" s="1"/>
  <c r="AF740" i="11" a="1"/>
  <c r="AF740" i="11" s="1"/>
  <c r="AD740" i="11" a="1"/>
  <c r="AD740" i="11" s="1"/>
  <c r="AC740" i="11" a="1"/>
  <c r="AC740" i="11" s="1"/>
  <c r="Z740" i="11" a="1"/>
  <c r="Z740" i="11" s="1"/>
  <c r="W740" i="11" a="1"/>
  <c r="W740" i="11" s="1"/>
  <c r="T740" i="11" a="1"/>
  <c r="T740" i="11" s="1"/>
  <c r="Q740" i="11" a="1"/>
  <c r="Q740" i="11" s="1"/>
  <c r="P740" i="11"/>
  <c r="N740" i="11" a="1"/>
  <c r="N740" i="11" s="1"/>
  <c r="M740" i="11" a="1"/>
  <c r="M740" i="11" s="1"/>
  <c r="J740" i="11"/>
  <c r="I740" i="11"/>
  <c r="X740" i="11" s="1" a="1"/>
  <c r="X740" i="11" s="1"/>
  <c r="AG739" i="11" a="1"/>
  <c r="AG739" i="11" s="1"/>
  <c r="AF739" i="11" a="1"/>
  <c r="AF739" i="11" s="1"/>
  <c r="AD739" i="11" a="1"/>
  <c r="AD739" i="11" s="1"/>
  <c r="AC739" i="11" a="1"/>
  <c r="AC739" i="11" s="1"/>
  <c r="Z739" i="11" a="1"/>
  <c r="Z739" i="11" s="1"/>
  <c r="W739" i="11" a="1"/>
  <c r="W739" i="11" s="1"/>
  <c r="T739" i="11" a="1"/>
  <c r="T739" i="11" s="1"/>
  <c r="Q739" i="11" a="1"/>
  <c r="Q739" i="11" s="1"/>
  <c r="P739" i="11"/>
  <c r="N739" i="11" a="1"/>
  <c r="N739" i="11" s="1"/>
  <c r="M739" i="11" a="1"/>
  <c r="M739" i="11" s="1"/>
  <c r="J739" i="11"/>
  <c r="L739" i="11" s="1"/>
  <c r="I739" i="11"/>
  <c r="AA739" i="11" s="1" a="1"/>
  <c r="AA739" i="11" s="1"/>
  <c r="AG738" i="11" a="1"/>
  <c r="AG738" i="11" s="1"/>
  <c r="AF738" i="11" a="1"/>
  <c r="AF738" i="11" s="1"/>
  <c r="AD738" i="11" a="1"/>
  <c r="AD738" i="11" s="1"/>
  <c r="AC738" i="11" a="1"/>
  <c r="AC738" i="11" s="1"/>
  <c r="Z738" i="11" a="1"/>
  <c r="Z738" i="11" s="1"/>
  <c r="W738" i="11" a="1"/>
  <c r="W738" i="11" s="1"/>
  <c r="T738" i="11" a="1"/>
  <c r="T738" i="11" s="1"/>
  <c r="Q738" i="11" a="1"/>
  <c r="Q738" i="11" s="1"/>
  <c r="P738" i="11"/>
  <c r="N738" i="11" a="1"/>
  <c r="N738" i="11" s="1"/>
  <c r="M738" i="11" a="1"/>
  <c r="M738" i="11" s="1"/>
  <c r="J738" i="11"/>
  <c r="I738" i="11"/>
  <c r="X738" i="11" s="1" a="1"/>
  <c r="X738" i="11" s="1"/>
  <c r="AG737" i="11" a="1"/>
  <c r="AG737" i="11" s="1"/>
  <c r="AF737" i="11" a="1"/>
  <c r="AF737" i="11" s="1"/>
  <c r="AD737" i="11" a="1"/>
  <c r="AD737" i="11" s="1"/>
  <c r="AC737" i="11" a="1"/>
  <c r="AC737" i="11" s="1"/>
  <c r="Z737" i="11" a="1"/>
  <c r="Z737" i="11" s="1"/>
  <c r="W737" i="11" a="1"/>
  <c r="W737" i="11" s="1"/>
  <c r="T737" i="11" a="1"/>
  <c r="T737" i="11" s="1"/>
  <c r="Q737" i="11" a="1"/>
  <c r="Q737" i="11" s="1"/>
  <c r="P737" i="11"/>
  <c r="N737" i="11" a="1"/>
  <c r="N737" i="11" s="1"/>
  <c r="M737" i="11" a="1"/>
  <c r="M737" i="11" s="1"/>
  <c r="J737" i="11"/>
  <c r="L737" i="11" s="1"/>
  <c r="I737" i="11"/>
  <c r="AG736" i="11" a="1"/>
  <c r="AG736" i="11" s="1"/>
  <c r="AF736" i="11" a="1"/>
  <c r="AF736" i="11" s="1"/>
  <c r="AD736" i="11" a="1"/>
  <c r="AD736" i="11" s="1"/>
  <c r="AC736" i="11" a="1"/>
  <c r="AC736" i="11" s="1"/>
  <c r="Z736" i="11" a="1"/>
  <c r="Z736" i="11" s="1"/>
  <c r="W736" i="11" a="1"/>
  <c r="W736" i="11" s="1"/>
  <c r="T736" i="11" a="1"/>
  <c r="T736" i="11" s="1"/>
  <c r="Q736" i="11" a="1"/>
  <c r="Q736" i="11" s="1"/>
  <c r="P736" i="11"/>
  <c r="N736" i="11" a="1"/>
  <c r="N736" i="11" s="1"/>
  <c r="M736" i="11" a="1"/>
  <c r="M736" i="11" s="1"/>
  <c r="J736" i="11"/>
  <c r="I736" i="11"/>
  <c r="X736" i="11" s="1" a="1"/>
  <c r="X736" i="11" s="1"/>
  <c r="AG735" i="11" a="1"/>
  <c r="AG735" i="11" s="1"/>
  <c r="AF735" i="11" a="1"/>
  <c r="AF735" i="11" s="1"/>
  <c r="AD735" i="11" a="1"/>
  <c r="AD735" i="11" s="1"/>
  <c r="AC735" i="11" a="1"/>
  <c r="AC735" i="11" s="1"/>
  <c r="Z735" i="11" a="1"/>
  <c r="Z735" i="11" s="1"/>
  <c r="W735" i="11" a="1"/>
  <c r="W735" i="11" s="1"/>
  <c r="T735" i="11" a="1"/>
  <c r="T735" i="11" s="1"/>
  <c r="Q735" i="11" a="1"/>
  <c r="Q735" i="11" s="1"/>
  <c r="P735" i="11"/>
  <c r="N735" i="11" a="1"/>
  <c r="N735" i="11" s="1"/>
  <c r="M735" i="11" a="1"/>
  <c r="M735" i="11" s="1"/>
  <c r="J735" i="11"/>
  <c r="I735" i="11"/>
  <c r="R735" i="11" s="1" a="1"/>
  <c r="R735" i="11" s="1"/>
  <c r="AG734" i="11" a="1"/>
  <c r="AG734" i="11" s="1"/>
  <c r="AF734" i="11" a="1"/>
  <c r="AF734" i="11" s="1"/>
  <c r="AD734" i="11" a="1"/>
  <c r="AD734" i="11" s="1"/>
  <c r="AC734" i="11" a="1"/>
  <c r="AC734" i="11" s="1"/>
  <c r="Z734" i="11" a="1"/>
  <c r="Z734" i="11" s="1"/>
  <c r="W734" i="11" a="1"/>
  <c r="W734" i="11" s="1"/>
  <c r="T734" i="11" a="1"/>
  <c r="T734" i="11" s="1"/>
  <c r="Q734" i="11" a="1"/>
  <c r="Q734" i="11" s="1"/>
  <c r="P734" i="11"/>
  <c r="N734" i="11" a="1"/>
  <c r="N734" i="11" s="1"/>
  <c r="M734" i="11" a="1"/>
  <c r="M734" i="11" s="1"/>
  <c r="J734" i="11"/>
  <c r="I734" i="11"/>
  <c r="U734" i="11" s="1" a="1"/>
  <c r="U734" i="11" s="1"/>
  <c r="AG733" i="11" a="1"/>
  <c r="AG733" i="11" s="1"/>
  <c r="AF733" i="11" a="1"/>
  <c r="AF733" i="11" s="1"/>
  <c r="AD733" i="11" a="1"/>
  <c r="AD733" i="11" s="1"/>
  <c r="AC733" i="11" a="1"/>
  <c r="AC733" i="11" s="1"/>
  <c r="Z733" i="11" a="1"/>
  <c r="Z733" i="11" s="1"/>
  <c r="W733" i="11" a="1"/>
  <c r="W733" i="11" s="1"/>
  <c r="T733" i="11" a="1"/>
  <c r="T733" i="11" s="1"/>
  <c r="Q733" i="11" a="1"/>
  <c r="Q733" i="11" s="1"/>
  <c r="P733" i="11"/>
  <c r="N733" i="11" a="1"/>
  <c r="N733" i="11" s="1"/>
  <c r="M733" i="11" a="1"/>
  <c r="M733" i="11" s="1"/>
  <c r="J733" i="11"/>
  <c r="I733" i="11"/>
  <c r="AG732" i="11" a="1"/>
  <c r="AG732" i="11" s="1"/>
  <c r="AF732" i="11" a="1"/>
  <c r="AF732" i="11" s="1"/>
  <c r="AD732" i="11" a="1"/>
  <c r="AD732" i="11" s="1"/>
  <c r="AC732" i="11" a="1"/>
  <c r="AC732" i="11" s="1"/>
  <c r="Z732" i="11" a="1"/>
  <c r="Z732" i="11" s="1"/>
  <c r="W732" i="11" a="1"/>
  <c r="W732" i="11" s="1"/>
  <c r="T732" i="11" a="1"/>
  <c r="T732" i="11" s="1"/>
  <c r="Q732" i="11" a="1"/>
  <c r="Q732" i="11" s="1"/>
  <c r="P732" i="11"/>
  <c r="N732" i="11" a="1"/>
  <c r="N732" i="11" s="1"/>
  <c r="M732" i="11" a="1"/>
  <c r="M732" i="11" s="1"/>
  <c r="J732" i="11"/>
  <c r="I732" i="11"/>
  <c r="AG731" i="11" a="1"/>
  <c r="AG731" i="11" s="1"/>
  <c r="AF731" i="11" a="1"/>
  <c r="AF731" i="11" s="1"/>
  <c r="AD731" i="11" a="1"/>
  <c r="AD731" i="11" s="1"/>
  <c r="AC731" i="11" a="1"/>
  <c r="AC731" i="11" s="1"/>
  <c r="Z731" i="11" a="1"/>
  <c r="Z731" i="11" s="1"/>
  <c r="W731" i="11" a="1"/>
  <c r="W731" i="11" s="1"/>
  <c r="T731" i="11" a="1"/>
  <c r="T731" i="11" s="1"/>
  <c r="Q731" i="11" a="1"/>
  <c r="Q731" i="11" s="1"/>
  <c r="P731" i="11"/>
  <c r="N731" i="11" a="1"/>
  <c r="N731" i="11" s="1"/>
  <c r="M731" i="11" a="1"/>
  <c r="M731" i="11" s="1"/>
  <c r="J731" i="11"/>
  <c r="I731" i="11"/>
  <c r="AA731" i="11" s="1" a="1"/>
  <c r="AA731" i="11" s="1"/>
  <c r="AG730" i="11" a="1"/>
  <c r="AG730" i="11" s="1"/>
  <c r="AF730" i="11" a="1"/>
  <c r="AF730" i="11" s="1"/>
  <c r="AD730" i="11" a="1"/>
  <c r="AD730" i="11" s="1"/>
  <c r="AC730" i="11" a="1"/>
  <c r="AC730" i="11" s="1"/>
  <c r="Z730" i="11" a="1"/>
  <c r="Z730" i="11" s="1"/>
  <c r="W730" i="11" a="1"/>
  <c r="W730" i="11" s="1"/>
  <c r="T730" i="11" a="1"/>
  <c r="T730" i="11" s="1"/>
  <c r="Q730" i="11" a="1"/>
  <c r="Q730" i="11" s="1"/>
  <c r="P730" i="11"/>
  <c r="N730" i="11" a="1"/>
  <c r="N730" i="11" s="1"/>
  <c r="M730" i="11" a="1"/>
  <c r="M730" i="11" s="1"/>
  <c r="J730" i="11"/>
  <c r="I730" i="11"/>
  <c r="AG729" i="11" a="1"/>
  <c r="AG729" i="11" s="1"/>
  <c r="AF729" i="11" a="1"/>
  <c r="AF729" i="11" s="1"/>
  <c r="AD729" i="11" a="1"/>
  <c r="AD729" i="11" s="1"/>
  <c r="AC729" i="11" a="1"/>
  <c r="AC729" i="11" s="1"/>
  <c r="Z729" i="11" a="1"/>
  <c r="Z729" i="11" s="1"/>
  <c r="W729" i="11" a="1"/>
  <c r="W729" i="11" s="1"/>
  <c r="T729" i="11" a="1"/>
  <c r="T729" i="11" s="1"/>
  <c r="Q729" i="11" a="1"/>
  <c r="Q729" i="11" s="1"/>
  <c r="P729" i="11"/>
  <c r="N729" i="11" a="1"/>
  <c r="N729" i="11" s="1"/>
  <c r="M729" i="11" a="1"/>
  <c r="M729" i="11" s="1"/>
  <c r="J729" i="11"/>
  <c r="L729" i="11" s="1"/>
  <c r="I729" i="11"/>
  <c r="AG728" i="11" a="1"/>
  <c r="AG728" i="11" s="1"/>
  <c r="AF728" i="11" a="1"/>
  <c r="AF728" i="11" s="1"/>
  <c r="AD728" i="11" a="1"/>
  <c r="AD728" i="11" s="1"/>
  <c r="AC728" i="11" a="1"/>
  <c r="AC728" i="11" s="1"/>
  <c r="Z728" i="11" a="1"/>
  <c r="Z728" i="11" s="1"/>
  <c r="W728" i="11" a="1"/>
  <c r="W728" i="11" s="1"/>
  <c r="T728" i="11" a="1"/>
  <c r="T728" i="11" s="1"/>
  <c r="Q728" i="11" a="1"/>
  <c r="Q728" i="11" s="1"/>
  <c r="P728" i="11"/>
  <c r="N728" i="11" a="1"/>
  <c r="N728" i="11" s="1"/>
  <c r="M728" i="11" a="1"/>
  <c r="M728" i="11" s="1"/>
  <c r="J728" i="11"/>
  <c r="I728" i="11"/>
  <c r="AG727" i="11" a="1"/>
  <c r="AG727" i="11" s="1"/>
  <c r="AF727" i="11" a="1"/>
  <c r="AF727" i="11" s="1"/>
  <c r="AD727" i="11" a="1"/>
  <c r="AD727" i="11" s="1"/>
  <c r="AC727" i="11" a="1"/>
  <c r="AC727" i="11" s="1"/>
  <c r="Z727" i="11" a="1"/>
  <c r="Z727" i="11" s="1"/>
  <c r="W727" i="11" a="1"/>
  <c r="W727" i="11" s="1"/>
  <c r="T727" i="11" a="1"/>
  <c r="T727" i="11" s="1"/>
  <c r="Q727" i="11" a="1"/>
  <c r="Q727" i="11" s="1"/>
  <c r="P727" i="11"/>
  <c r="N727" i="11" a="1"/>
  <c r="N727" i="11" s="1"/>
  <c r="M727" i="11" a="1"/>
  <c r="M727" i="11" s="1"/>
  <c r="J727" i="11"/>
  <c r="I727" i="11"/>
  <c r="X727" i="11" s="1" a="1"/>
  <c r="X727" i="11" s="1"/>
  <c r="AG726" i="11" a="1"/>
  <c r="AG726" i="11" s="1"/>
  <c r="AF726" i="11" a="1"/>
  <c r="AF726" i="11" s="1"/>
  <c r="AD726" i="11" a="1"/>
  <c r="AD726" i="11" s="1"/>
  <c r="AC726" i="11" a="1"/>
  <c r="AC726" i="11" s="1"/>
  <c r="Z726" i="11" a="1"/>
  <c r="Z726" i="11" s="1"/>
  <c r="W726" i="11" a="1"/>
  <c r="W726" i="11" s="1"/>
  <c r="T726" i="11" a="1"/>
  <c r="T726" i="11" s="1"/>
  <c r="Q726" i="11" a="1"/>
  <c r="Q726" i="11" s="1"/>
  <c r="P726" i="11"/>
  <c r="N726" i="11" a="1"/>
  <c r="N726" i="11" s="1"/>
  <c r="M726" i="11" a="1"/>
  <c r="M726" i="11" s="1"/>
  <c r="J726" i="11"/>
  <c r="I726" i="11"/>
  <c r="U726" i="11" s="1" a="1"/>
  <c r="U726" i="11" s="1"/>
  <c r="AG725" i="11" a="1"/>
  <c r="AG725" i="11" s="1"/>
  <c r="AF725" i="11" a="1"/>
  <c r="AF725" i="11" s="1"/>
  <c r="AD725" i="11" a="1"/>
  <c r="AD725" i="11" s="1"/>
  <c r="AC725" i="11" a="1"/>
  <c r="AC725" i="11" s="1"/>
  <c r="Z725" i="11" a="1"/>
  <c r="Z725" i="11" s="1"/>
  <c r="W725" i="11" a="1"/>
  <c r="W725" i="11" s="1"/>
  <c r="T725" i="11" a="1"/>
  <c r="T725" i="11" s="1"/>
  <c r="Q725" i="11" a="1"/>
  <c r="Q725" i="11" s="1"/>
  <c r="P725" i="11"/>
  <c r="N725" i="11" a="1"/>
  <c r="N725" i="11" s="1"/>
  <c r="M725" i="11" a="1"/>
  <c r="M725" i="11" s="1"/>
  <c r="J725" i="11"/>
  <c r="I725" i="11"/>
  <c r="R725" i="11" s="1" a="1"/>
  <c r="R725" i="11" s="1"/>
  <c r="AG724" i="11" a="1"/>
  <c r="AG724" i="11" s="1"/>
  <c r="AF724" i="11" a="1"/>
  <c r="AF724" i="11" s="1"/>
  <c r="AD724" i="11" a="1"/>
  <c r="AD724" i="11" s="1"/>
  <c r="AC724" i="11" a="1"/>
  <c r="AC724" i="11" s="1"/>
  <c r="Z724" i="11" a="1"/>
  <c r="Z724" i="11" s="1"/>
  <c r="W724" i="11" a="1"/>
  <c r="W724" i="11" s="1"/>
  <c r="T724" i="11" a="1"/>
  <c r="T724" i="11" s="1"/>
  <c r="Q724" i="11" a="1"/>
  <c r="Q724" i="11" s="1"/>
  <c r="P724" i="11"/>
  <c r="N724" i="11" a="1"/>
  <c r="N724" i="11" s="1"/>
  <c r="M724" i="11" a="1"/>
  <c r="M724" i="11" s="1"/>
  <c r="J724" i="11"/>
  <c r="I724" i="11"/>
  <c r="AG723" i="11" a="1"/>
  <c r="AG723" i="11" s="1"/>
  <c r="AF723" i="11" a="1"/>
  <c r="AF723" i="11" s="1"/>
  <c r="AD723" i="11" a="1"/>
  <c r="AD723" i="11" s="1"/>
  <c r="AC723" i="11" a="1"/>
  <c r="AC723" i="11" s="1"/>
  <c r="Z723" i="11" a="1"/>
  <c r="Z723" i="11" s="1"/>
  <c r="W723" i="11" a="1"/>
  <c r="W723" i="11" s="1"/>
  <c r="T723" i="11" a="1"/>
  <c r="T723" i="11" s="1"/>
  <c r="Q723" i="11" a="1"/>
  <c r="Q723" i="11" s="1"/>
  <c r="P723" i="11"/>
  <c r="N723" i="11" a="1"/>
  <c r="N723" i="11" s="1"/>
  <c r="M723" i="11" a="1"/>
  <c r="M723" i="11" s="1"/>
  <c r="J723" i="11"/>
  <c r="I723" i="11"/>
  <c r="U723" i="11" s="1" a="1"/>
  <c r="U723" i="11" s="1"/>
  <c r="AG722" i="11" a="1"/>
  <c r="AG722" i="11" s="1"/>
  <c r="AF722" i="11" a="1"/>
  <c r="AF722" i="11" s="1"/>
  <c r="AD722" i="11" a="1"/>
  <c r="AD722" i="11" s="1"/>
  <c r="AC722" i="11" a="1"/>
  <c r="AC722" i="11" s="1"/>
  <c r="Z722" i="11" a="1"/>
  <c r="Z722" i="11" s="1"/>
  <c r="W722" i="11" a="1"/>
  <c r="W722" i="11" s="1"/>
  <c r="T722" i="11" a="1"/>
  <c r="T722" i="11" s="1"/>
  <c r="Q722" i="11" a="1"/>
  <c r="Q722" i="11" s="1"/>
  <c r="P722" i="11"/>
  <c r="N722" i="11" a="1"/>
  <c r="N722" i="11" s="1"/>
  <c r="M722" i="11" a="1"/>
  <c r="M722" i="11" s="1"/>
  <c r="J722" i="11"/>
  <c r="I722" i="11"/>
  <c r="AA722" i="11" s="1" a="1"/>
  <c r="AA722" i="11" s="1"/>
  <c r="AB722" i="11" s="1"/>
  <c r="AG721" i="11" a="1"/>
  <c r="AG721" i="11" s="1"/>
  <c r="AF721" i="11" a="1"/>
  <c r="AF721" i="11" s="1"/>
  <c r="AD721" i="11" a="1"/>
  <c r="AD721" i="11" s="1"/>
  <c r="AC721" i="11" a="1"/>
  <c r="AC721" i="11" s="1"/>
  <c r="Z721" i="11" a="1"/>
  <c r="Z721" i="11" s="1"/>
  <c r="W721" i="11" a="1"/>
  <c r="W721" i="11" s="1"/>
  <c r="T721" i="11" a="1"/>
  <c r="T721" i="11" s="1"/>
  <c r="Q721" i="11" a="1"/>
  <c r="Q721" i="11" s="1"/>
  <c r="P721" i="11"/>
  <c r="N721" i="11" a="1"/>
  <c r="N721" i="11" s="1"/>
  <c r="M721" i="11" a="1"/>
  <c r="M721" i="11" s="1"/>
  <c r="J721" i="11"/>
  <c r="I721" i="11"/>
  <c r="AG720" i="11" a="1"/>
  <c r="AG720" i="11" s="1"/>
  <c r="AF720" i="11" a="1"/>
  <c r="AF720" i="11" s="1"/>
  <c r="AD720" i="11" a="1"/>
  <c r="AD720" i="11" s="1"/>
  <c r="AC720" i="11" a="1"/>
  <c r="AC720" i="11" s="1"/>
  <c r="Z720" i="11" a="1"/>
  <c r="Z720" i="11" s="1"/>
  <c r="W720" i="11" a="1"/>
  <c r="W720" i="11" s="1"/>
  <c r="T720" i="11" a="1"/>
  <c r="T720" i="11" s="1"/>
  <c r="Q720" i="11" a="1"/>
  <c r="Q720" i="11" s="1"/>
  <c r="P720" i="11"/>
  <c r="N720" i="11" a="1"/>
  <c r="N720" i="11" s="1"/>
  <c r="M720" i="11" a="1"/>
  <c r="M720" i="11" s="1"/>
  <c r="J720" i="11"/>
  <c r="I720" i="11"/>
  <c r="U720" i="11" s="1" a="1"/>
  <c r="U720" i="11" s="1"/>
  <c r="AG719" i="11" a="1"/>
  <c r="AG719" i="11" s="1"/>
  <c r="AF719" i="11" a="1"/>
  <c r="AF719" i="11" s="1"/>
  <c r="AD719" i="11" a="1"/>
  <c r="AD719" i="11" s="1"/>
  <c r="AC719" i="11" a="1"/>
  <c r="AC719" i="11" s="1"/>
  <c r="Z719" i="11" a="1"/>
  <c r="Z719" i="11" s="1"/>
  <c r="W719" i="11" a="1"/>
  <c r="W719" i="11" s="1"/>
  <c r="T719" i="11" a="1"/>
  <c r="T719" i="11" s="1"/>
  <c r="Q719" i="11" a="1"/>
  <c r="Q719" i="11" s="1"/>
  <c r="P719" i="11"/>
  <c r="N719" i="11" a="1"/>
  <c r="N719" i="11" s="1"/>
  <c r="M719" i="11" a="1"/>
  <c r="M719" i="11" s="1"/>
  <c r="J719" i="11"/>
  <c r="I719" i="11"/>
  <c r="X719" i="11" s="1" a="1"/>
  <c r="X719" i="11" s="1"/>
  <c r="AG718" i="11" a="1"/>
  <c r="AG718" i="11" s="1"/>
  <c r="AF718" i="11" a="1"/>
  <c r="AF718" i="11" s="1"/>
  <c r="AD718" i="11" a="1"/>
  <c r="AD718" i="11" s="1"/>
  <c r="AC718" i="11" a="1"/>
  <c r="AC718" i="11" s="1"/>
  <c r="Z718" i="11" a="1"/>
  <c r="Z718" i="11" s="1"/>
  <c r="W718" i="11" a="1"/>
  <c r="W718" i="11" s="1"/>
  <c r="T718" i="11" a="1"/>
  <c r="T718" i="11" s="1"/>
  <c r="Q718" i="11" a="1"/>
  <c r="Q718" i="11" s="1"/>
  <c r="P718" i="11"/>
  <c r="N718" i="11" a="1"/>
  <c r="N718" i="11" s="1"/>
  <c r="M718" i="11" a="1"/>
  <c r="M718" i="11" s="1"/>
  <c r="J718" i="11"/>
  <c r="I718" i="11"/>
  <c r="R718" i="11" s="1" a="1"/>
  <c r="R718" i="11" s="1"/>
  <c r="AG717" i="11" a="1"/>
  <c r="AG717" i="11" s="1"/>
  <c r="AF717" i="11" a="1"/>
  <c r="AF717" i="11" s="1"/>
  <c r="AD717" i="11" a="1"/>
  <c r="AD717" i="11" s="1"/>
  <c r="AC717" i="11" a="1"/>
  <c r="AC717" i="11" s="1"/>
  <c r="Z717" i="11" a="1"/>
  <c r="Z717" i="11" s="1"/>
  <c r="W717" i="11" a="1"/>
  <c r="W717" i="11" s="1"/>
  <c r="T717" i="11" a="1"/>
  <c r="T717" i="11" s="1"/>
  <c r="Q717" i="11" a="1"/>
  <c r="Q717" i="11" s="1"/>
  <c r="P717" i="11"/>
  <c r="N717" i="11" a="1"/>
  <c r="N717" i="11" s="1"/>
  <c r="M717" i="11" a="1"/>
  <c r="M717" i="11" s="1"/>
  <c r="J717" i="11"/>
  <c r="I717" i="11"/>
  <c r="AG716" i="11" a="1"/>
  <c r="AG716" i="11" s="1"/>
  <c r="AF716" i="11" a="1"/>
  <c r="AF716" i="11" s="1"/>
  <c r="AD716" i="11" a="1"/>
  <c r="AD716" i="11" s="1"/>
  <c r="AC716" i="11" a="1"/>
  <c r="AC716" i="11" s="1"/>
  <c r="Z716" i="11" a="1"/>
  <c r="Z716" i="11" s="1"/>
  <c r="W716" i="11" a="1"/>
  <c r="W716" i="11" s="1"/>
  <c r="T716" i="11" a="1"/>
  <c r="T716" i="11" s="1"/>
  <c r="Q716" i="11" a="1"/>
  <c r="Q716" i="11" s="1"/>
  <c r="P716" i="11"/>
  <c r="N716" i="11" a="1"/>
  <c r="N716" i="11" s="1"/>
  <c r="M716" i="11" a="1"/>
  <c r="M716" i="11" s="1"/>
  <c r="J716" i="11"/>
  <c r="I716" i="11"/>
  <c r="X716" i="11" s="1" a="1"/>
  <c r="X716" i="11" s="1"/>
  <c r="AG715" i="11" a="1"/>
  <c r="AG715" i="11" s="1"/>
  <c r="AF715" i="11" a="1"/>
  <c r="AF715" i="11" s="1"/>
  <c r="AD715" i="11" a="1"/>
  <c r="AD715" i="11" s="1"/>
  <c r="AC715" i="11" a="1"/>
  <c r="AC715" i="11" s="1"/>
  <c r="Z715" i="11" a="1"/>
  <c r="Z715" i="11" s="1"/>
  <c r="W715" i="11" a="1"/>
  <c r="W715" i="11" s="1"/>
  <c r="T715" i="11" a="1"/>
  <c r="T715" i="11" s="1"/>
  <c r="Q715" i="11" a="1"/>
  <c r="Q715" i="11" s="1"/>
  <c r="P715" i="11"/>
  <c r="N715" i="11" a="1"/>
  <c r="N715" i="11" s="1"/>
  <c r="M715" i="11" a="1"/>
  <c r="M715" i="11" s="1"/>
  <c r="J715" i="11"/>
  <c r="L715" i="11" s="1"/>
  <c r="I715" i="11"/>
  <c r="U715" i="11" s="1" a="1"/>
  <c r="U715" i="11" s="1"/>
  <c r="AG714" i="11" a="1"/>
  <c r="AG714" i="11" s="1"/>
  <c r="AF714" i="11" a="1"/>
  <c r="AF714" i="11" s="1"/>
  <c r="AD714" i="11" a="1"/>
  <c r="AD714" i="11" s="1"/>
  <c r="AC714" i="11" a="1"/>
  <c r="AC714" i="11" s="1"/>
  <c r="Z714" i="11" a="1"/>
  <c r="Z714" i="11" s="1"/>
  <c r="W714" i="11" a="1"/>
  <c r="W714" i="11" s="1"/>
  <c r="T714" i="11" a="1"/>
  <c r="T714" i="11" s="1"/>
  <c r="Q714" i="11" a="1"/>
  <c r="Q714" i="11" s="1"/>
  <c r="P714" i="11"/>
  <c r="N714" i="11" a="1"/>
  <c r="N714" i="11" s="1"/>
  <c r="M714" i="11" a="1"/>
  <c r="M714" i="11" s="1"/>
  <c r="J714" i="11"/>
  <c r="I714" i="11"/>
  <c r="U714" i="11" s="1" a="1"/>
  <c r="U714" i="11" s="1"/>
  <c r="AG713" i="11" a="1"/>
  <c r="AG713" i="11" s="1"/>
  <c r="AF713" i="11" a="1"/>
  <c r="AF713" i="11" s="1"/>
  <c r="AD713" i="11" a="1"/>
  <c r="AD713" i="11" s="1"/>
  <c r="AC713" i="11" a="1"/>
  <c r="AC713" i="11" s="1"/>
  <c r="Z713" i="11" a="1"/>
  <c r="Z713" i="11" s="1"/>
  <c r="W713" i="11" a="1"/>
  <c r="W713" i="11" s="1"/>
  <c r="T713" i="11" a="1"/>
  <c r="T713" i="11" s="1"/>
  <c r="Q713" i="11" a="1"/>
  <c r="Q713" i="11" s="1"/>
  <c r="P713" i="11"/>
  <c r="N713" i="11" a="1"/>
  <c r="N713" i="11" s="1"/>
  <c r="M713" i="11" a="1"/>
  <c r="M713" i="11" s="1"/>
  <c r="J713" i="11"/>
  <c r="I713" i="11"/>
  <c r="AA713" i="11" s="1" a="1"/>
  <c r="AA713" i="11" s="1"/>
  <c r="AG712" i="11" a="1"/>
  <c r="AG712" i="11" s="1"/>
  <c r="AF712" i="11" a="1"/>
  <c r="AF712" i="11" s="1"/>
  <c r="AD712" i="11" a="1"/>
  <c r="AD712" i="11" s="1"/>
  <c r="AC712" i="11" a="1"/>
  <c r="AC712" i="11" s="1"/>
  <c r="Z712" i="11" a="1"/>
  <c r="Z712" i="11" s="1"/>
  <c r="W712" i="11" a="1"/>
  <c r="W712" i="11" s="1"/>
  <c r="T712" i="11" a="1"/>
  <c r="T712" i="11" s="1"/>
  <c r="Q712" i="11" a="1"/>
  <c r="Q712" i="11" s="1"/>
  <c r="P712" i="11"/>
  <c r="N712" i="11" a="1"/>
  <c r="N712" i="11" s="1"/>
  <c r="M712" i="11" a="1"/>
  <c r="M712" i="11" s="1"/>
  <c r="J712" i="11"/>
  <c r="I712" i="11"/>
  <c r="R712" i="11" s="1" a="1"/>
  <c r="R712" i="11" s="1"/>
  <c r="AG711" i="11" a="1"/>
  <c r="AG711" i="11" s="1"/>
  <c r="AF711" i="11" a="1"/>
  <c r="AF711" i="11" s="1"/>
  <c r="AD711" i="11" a="1"/>
  <c r="AD711" i="11" s="1"/>
  <c r="AC711" i="11" a="1"/>
  <c r="AC711" i="11" s="1"/>
  <c r="Z711" i="11" a="1"/>
  <c r="Z711" i="11" s="1"/>
  <c r="W711" i="11" a="1"/>
  <c r="W711" i="11" s="1"/>
  <c r="T711" i="11" a="1"/>
  <c r="T711" i="11" s="1"/>
  <c r="Q711" i="11" a="1"/>
  <c r="Q711" i="11" s="1"/>
  <c r="P711" i="11"/>
  <c r="N711" i="11" a="1"/>
  <c r="N711" i="11" s="1"/>
  <c r="M711" i="11" a="1"/>
  <c r="M711" i="11" s="1"/>
  <c r="J711" i="11"/>
  <c r="I711" i="11"/>
  <c r="AA711" i="11" s="1" a="1"/>
  <c r="AA711" i="11" s="1"/>
  <c r="AG710" i="11" a="1"/>
  <c r="AG710" i="11" s="1"/>
  <c r="AF710" i="11" a="1"/>
  <c r="AF710" i="11" s="1"/>
  <c r="AD710" i="11" a="1"/>
  <c r="AD710" i="11" s="1"/>
  <c r="AC710" i="11" a="1"/>
  <c r="AC710" i="11" s="1"/>
  <c r="Z710" i="11" a="1"/>
  <c r="Z710" i="11" s="1"/>
  <c r="W710" i="11" a="1"/>
  <c r="W710" i="11" s="1"/>
  <c r="T710" i="11" a="1"/>
  <c r="T710" i="11" s="1"/>
  <c r="Q710" i="11" a="1"/>
  <c r="Q710" i="11" s="1"/>
  <c r="P710" i="11"/>
  <c r="N710" i="11" a="1"/>
  <c r="N710" i="11" s="1"/>
  <c r="M710" i="11" a="1"/>
  <c r="M710" i="11" s="1"/>
  <c r="J710" i="11"/>
  <c r="I710" i="11"/>
  <c r="R710" i="11" s="1" a="1"/>
  <c r="R710" i="11" s="1"/>
  <c r="AG709" i="11" a="1"/>
  <c r="AG709" i="11" s="1"/>
  <c r="AF709" i="11" a="1"/>
  <c r="AF709" i="11" s="1"/>
  <c r="AD709" i="11" a="1"/>
  <c r="AD709" i="11" s="1"/>
  <c r="AC709" i="11" a="1"/>
  <c r="AC709" i="11" s="1"/>
  <c r="Z709" i="11" a="1"/>
  <c r="Z709" i="11" s="1"/>
  <c r="W709" i="11" a="1"/>
  <c r="W709" i="11" s="1"/>
  <c r="T709" i="11" a="1"/>
  <c r="T709" i="11" s="1"/>
  <c r="Q709" i="11" a="1"/>
  <c r="Q709" i="11" s="1"/>
  <c r="P709" i="11"/>
  <c r="N709" i="11" a="1"/>
  <c r="N709" i="11" s="1"/>
  <c r="M709" i="11" a="1"/>
  <c r="M709" i="11" s="1"/>
  <c r="J709" i="11"/>
  <c r="I709" i="11"/>
  <c r="U709" i="11" s="1" a="1"/>
  <c r="U709" i="11" s="1"/>
  <c r="AG708" i="11" a="1"/>
  <c r="AG708" i="11" s="1"/>
  <c r="AF708" i="11" a="1"/>
  <c r="AF708" i="11" s="1"/>
  <c r="AD708" i="11" a="1"/>
  <c r="AD708" i="11" s="1"/>
  <c r="AC708" i="11" a="1"/>
  <c r="AC708" i="11" s="1"/>
  <c r="Z708" i="11" a="1"/>
  <c r="Z708" i="11" s="1"/>
  <c r="W708" i="11" a="1"/>
  <c r="W708" i="11" s="1"/>
  <c r="T708" i="11" a="1"/>
  <c r="T708" i="11" s="1"/>
  <c r="Q708" i="11" a="1"/>
  <c r="Q708" i="11" s="1"/>
  <c r="P708" i="11"/>
  <c r="N708" i="11" a="1"/>
  <c r="N708" i="11" s="1"/>
  <c r="M708" i="11" a="1"/>
  <c r="M708" i="11" s="1"/>
  <c r="J708" i="11"/>
  <c r="I708" i="11"/>
  <c r="AA708" i="11" s="1" a="1"/>
  <c r="AA708" i="11" s="1"/>
  <c r="AG707" i="11" a="1"/>
  <c r="AG707" i="11" s="1"/>
  <c r="AF707" i="11" a="1"/>
  <c r="AF707" i="11" s="1"/>
  <c r="AD707" i="11" a="1"/>
  <c r="AD707" i="11" s="1"/>
  <c r="AC707" i="11" a="1"/>
  <c r="AC707" i="11" s="1"/>
  <c r="Z707" i="11" a="1"/>
  <c r="Z707" i="11" s="1"/>
  <c r="W707" i="11" a="1"/>
  <c r="W707" i="11" s="1"/>
  <c r="T707" i="11" a="1"/>
  <c r="T707" i="11" s="1"/>
  <c r="Q707" i="11" a="1"/>
  <c r="Q707" i="11" s="1"/>
  <c r="P707" i="11"/>
  <c r="N707" i="11" a="1"/>
  <c r="N707" i="11" s="1"/>
  <c r="M707" i="11" a="1"/>
  <c r="M707" i="11" s="1"/>
  <c r="J707" i="11"/>
  <c r="I707" i="11"/>
  <c r="AG706" i="11" a="1"/>
  <c r="AG706" i="11" s="1"/>
  <c r="AF706" i="11" a="1"/>
  <c r="AF706" i="11" s="1"/>
  <c r="AD706" i="11" a="1"/>
  <c r="AD706" i="11" s="1"/>
  <c r="AC706" i="11" a="1"/>
  <c r="AC706" i="11" s="1"/>
  <c r="Z706" i="11" a="1"/>
  <c r="Z706" i="11" s="1"/>
  <c r="W706" i="11" a="1"/>
  <c r="W706" i="11" s="1"/>
  <c r="T706" i="11" a="1"/>
  <c r="T706" i="11" s="1"/>
  <c r="Q706" i="11" a="1"/>
  <c r="Q706" i="11" s="1"/>
  <c r="P706" i="11"/>
  <c r="N706" i="11" a="1"/>
  <c r="N706" i="11" s="1"/>
  <c r="M706" i="11" a="1"/>
  <c r="M706" i="11" s="1"/>
  <c r="J706" i="11"/>
  <c r="I706" i="11"/>
  <c r="X706" i="11" s="1" a="1"/>
  <c r="X706" i="11" s="1"/>
  <c r="AG705" i="11" a="1"/>
  <c r="AG705" i="11" s="1"/>
  <c r="AF705" i="11" a="1"/>
  <c r="AF705" i="11" s="1"/>
  <c r="AD705" i="11" a="1"/>
  <c r="AD705" i="11" s="1"/>
  <c r="AC705" i="11" a="1"/>
  <c r="AC705" i="11" s="1"/>
  <c r="Z705" i="11" a="1"/>
  <c r="Z705" i="11" s="1"/>
  <c r="W705" i="11" a="1"/>
  <c r="W705" i="11" s="1"/>
  <c r="T705" i="11" a="1"/>
  <c r="T705" i="11" s="1"/>
  <c r="Q705" i="11" a="1"/>
  <c r="Q705" i="11" s="1"/>
  <c r="P705" i="11"/>
  <c r="N705" i="11" a="1"/>
  <c r="N705" i="11" s="1"/>
  <c r="M705" i="11" a="1"/>
  <c r="M705" i="11" s="1"/>
  <c r="J705" i="11"/>
  <c r="I705" i="11"/>
  <c r="AA705" i="11" s="1" a="1"/>
  <c r="AA705" i="11" s="1"/>
  <c r="AN704" i="11"/>
  <c r="AM704" i="11"/>
  <c r="AO704" i="11" s="1"/>
  <c r="AL704" i="11"/>
  <c r="AK704" i="11"/>
  <c r="AG704" i="11" a="1"/>
  <c r="AG704" i="11" s="1"/>
  <c r="AF704" i="11" a="1"/>
  <c r="AF704" i="11" s="1"/>
  <c r="AD704" i="11" a="1"/>
  <c r="AD704" i="11" s="1"/>
  <c r="AC704" i="11" a="1"/>
  <c r="AC704" i="11" s="1"/>
  <c r="AA704" i="11" a="1"/>
  <c r="AA704" i="11" s="1"/>
  <c r="Z704" i="11" a="1"/>
  <c r="Z704" i="11" s="1"/>
  <c r="X704" i="11" a="1"/>
  <c r="X704" i="11" s="1"/>
  <c r="W704" i="11" a="1"/>
  <c r="W704" i="11" s="1"/>
  <c r="U704" i="11" a="1"/>
  <c r="U704" i="11" s="1"/>
  <c r="T704" i="11" a="1"/>
  <c r="T704" i="11" s="1"/>
  <c r="R704" i="11" a="1"/>
  <c r="R704" i="11" s="1"/>
  <c r="Q704" i="11" a="1"/>
  <c r="Q704" i="11" s="1"/>
  <c r="P704" i="11"/>
  <c r="N704" i="11" a="1"/>
  <c r="N704" i="11" s="1"/>
  <c r="M704" i="11" a="1"/>
  <c r="M704" i="11" s="1"/>
  <c r="J704" i="11"/>
  <c r="I704" i="11"/>
  <c r="AN703" i="11"/>
  <c r="AM703" i="11"/>
  <c r="AO703" i="11" s="1"/>
  <c r="AL703" i="11"/>
  <c r="AK703" i="11"/>
  <c r="AG703" i="11" a="1"/>
  <c r="AG703" i="11" s="1"/>
  <c r="AF703" i="11" a="1"/>
  <c r="AF703" i="11" s="1"/>
  <c r="AD703" i="11" a="1"/>
  <c r="AD703" i="11" s="1"/>
  <c r="AC703" i="11" a="1"/>
  <c r="AC703" i="11" s="1"/>
  <c r="AA703" i="11" a="1"/>
  <c r="AA703" i="11" s="1"/>
  <c r="Z703" i="11" a="1"/>
  <c r="Z703" i="11" s="1"/>
  <c r="X703" i="11" a="1"/>
  <c r="X703" i="11" s="1"/>
  <c r="W703" i="11" a="1"/>
  <c r="W703" i="11" s="1"/>
  <c r="U703" i="11" a="1"/>
  <c r="U703" i="11" s="1"/>
  <c r="T703" i="11" a="1"/>
  <c r="T703" i="11" s="1"/>
  <c r="R703" i="11" a="1"/>
  <c r="R703" i="11" s="1"/>
  <c r="Q703" i="11" a="1"/>
  <c r="Q703" i="11" s="1"/>
  <c r="P703" i="11"/>
  <c r="N703" i="11" a="1"/>
  <c r="N703" i="11" s="1"/>
  <c r="M703" i="11" a="1"/>
  <c r="M703" i="11" s="1"/>
  <c r="J703" i="11"/>
  <c r="I703" i="11"/>
  <c r="AN702" i="11"/>
  <c r="AM702" i="11"/>
  <c r="AO702" i="11" s="1"/>
  <c r="AL702" i="11"/>
  <c r="AK702" i="11"/>
  <c r="AG702" i="11" a="1"/>
  <c r="AG702" i="11" s="1"/>
  <c r="AF702" i="11" a="1"/>
  <c r="AF702" i="11" s="1"/>
  <c r="AD702" i="11" a="1"/>
  <c r="AD702" i="11" s="1"/>
  <c r="AC702" i="11" a="1"/>
  <c r="AC702" i="11" s="1"/>
  <c r="AA702" i="11" a="1"/>
  <c r="AA702" i="11" s="1"/>
  <c r="Z702" i="11" a="1"/>
  <c r="Z702" i="11" s="1"/>
  <c r="X702" i="11" a="1"/>
  <c r="X702" i="11" s="1"/>
  <c r="W702" i="11" a="1"/>
  <c r="W702" i="11" s="1"/>
  <c r="U702" i="11" a="1"/>
  <c r="U702" i="11" s="1"/>
  <c r="T702" i="11" a="1"/>
  <c r="T702" i="11" s="1"/>
  <c r="R702" i="11" a="1"/>
  <c r="R702" i="11" s="1"/>
  <c r="Q702" i="11" a="1"/>
  <c r="Q702" i="11" s="1"/>
  <c r="P702" i="11"/>
  <c r="N702" i="11" a="1"/>
  <c r="N702" i="11" s="1"/>
  <c r="M702" i="11" a="1"/>
  <c r="M702" i="11" s="1"/>
  <c r="J702" i="11"/>
  <c r="I702" i="11"/>
  <c r="AN701" i="11"/>
  <c r="AM701" i="11"/>
  <c r="AO701" i="11" s="1"/>
  <c r="AL701" i="11"/>
  <c r="AK701" i="11"/>
  <c r="AG701" i="11" a="1"/>
  <c r="AG701" i="11" s="1"/>
  <c r="AF701" i="11" a="1"/>
  <c r="AF701" i="11" s="1"/>
  <c r="AD701" i="11" a="1"/>
  <c r="AD701" i="11" s="1"/>
  <c r="AC701" i="11" a="1"/>
  <c r="AC701" i="11" s="1"/>
  <c r="AA701" i="11" a="1"/>
  <c r="AA701" i="11" s="1"/>
  <c r="Z701" i="11" a="1"/>
  <c r="Z701" i="11" s="1"/>
  <c r="X701" i="11" a="1"/>
  <c r="X701" i="11" s="1"/>
  <c r="W701" i="11" a="1"/>
  <c r="W701" i="11" s="1"/>
  <c r="U701" i="11" a="1"/>
  <c r="U701" i="11" s="1"/>
  <c r="T701" i="11" a="1"/>
  <c r="T701" i="11" s="1"/>
  <c r="R701" i="11" a="1"/>
  <c r="R701" i="11" s="1"/>
  <c r="Q701" i="11" a="1"/>
  <c r="Q701" i="11" s="1"/>
  <c r="P701" i="11"/>
  <c r="N701" i="11" a="1"/>
  <c r="N701" i="11" s="1"/>
  <c r="M701" i="11" a="1"/>
  <c r="M701" i="11" s="1"/>
  <c r="J701" i="11"/>
  <c r="I701" i="11"/>
  <c r="AG700" i="11" a="1"/>
  <c r="AG700" i="11" s="1"/>
  <c r="AF700" i="11" a="1"/>
  <c r="AF700" i="11" s="1"/>
  <c r="AD700" i="11" a="1"/>
  <c r="AD700" i="11" s="1"/>
  <c r="AC700" i="11" a="1"/>
  <c r="AC700" i="11" s="1"/>
  <c r="AA700" i="11" a="1"/>
  <c r="AA700" i="11" s="1"/>
  <c r="X700" i="11" a="1"/>
  <c r="X700" i="11" s="1"/>
  <c r="U700" i="11" a="1"/>
  <c r="U700" i="11" s="1"/>
  <c r="R700" i="11" a="1"/>
  <c r="R700" i="11" s="1"/>
  <c r="P700" i="11"/>
  <c r="N700" i="11" a="1"/>
  <c r="N700" i="11" s="1"/>
  <c r="J700" i="11"/>
  <c r="L700" i="11" s="1"/>
  <c r="I700" i="11"/>
  <c r="Q700" i="11" s="1" a="1"/>
  <c r="Q700" i="11" s="1"/>
  <c r="AG699" i="11" a="1"/>
  <c r="AG699" i="11" s="1"/>
  <c r="AF699" i="11" a="1"/>
  <c r="AF699" i="11" s="1"/>
  <c r="AD699" i="11" a="1"/>
  <c r="AD699" i="11" s="1"/>
  <c r="AC699" i="11" a="1"/>
  <c r="AC699" i="11" s="1"/>
  <c r="AA699" i="11" a="1"/>
  <c r="AA699" i="11" s="1"/>
  <c r="X699" i="11" a="1"/>
  <c r="X699" i="11" s="1"/>
  <c r="U699" i="11" a="1"/>
  <c r="U699" i="11" s="1"/>
  <c r="R699" i="11" a="1"/>
  <c r="R699" i="11" s="1"/>
  <c r="P699" i="11"/>
  <c r="N699" i="11" a="1"/>
  <c r="N699" i="11" s="1"/>
  <c r="J699" i="11"/>
  <c r="L699" i="11" s="1"/>
  <c r="I699" i="11"/>
  <c r="M699" i="11" s="1" a="1"/>
  <c r="M699" i="11" s="1"/>
  <c r="AG698" i="11" a="1"/>
  <c r="AG698" i="11" s="1"/>
  <c r="AF698" i="11" a="1"/>
  <c r="AF698" i="11" s="1"/>
  <c r="AD698" i="11" a="1"/>
  <c r="AD698" i="11" s="1"/>
  <c r="AC698" i="11" a="1"/>
  <c r="AC698" i="11" s="1"/>
  <c r="AA698" i="11" a="1"/>
  <c r="AA698" i="11" s="1"/>
  <c r="X698" i="11" a="1"/>
  <c r="X698" i="11" s="1"/>
  <c r="U698" i="11" a="1"/>
  <c r="U698" i="11" s="1"/>
  <c r="R698" i="11" a="1"/>
  <c r="R698" i="11" s="1"/>
  <c r="P698" i="11"/>
  <c r="N698" i="11" a="1"/>
  <c r="N698" i="11" s="1"/>
  <c r="J698" i="11"/>
  <c r="I698" i="11"/>
  <c r="Q698" i="11" s="1" a="1"/>
  <c r="Q698" i="11" s="1"/>
  <c r="AG697" i="11" a="1"/>
  <c r="AG697" i="11" s="1"/>
  <c r="AF697" i="11" a="1"/>
  <c r="AF697" i="11" s="1"/>
  <c r="AD697" i="11" a="1"/>
  <c r="AD697" i="11" s="1"/>
  <c r="AC697" i="11" a="1"/>
  <c r="AC697" i="11" s="1"/>
  <c r="AA697" i="11" a="1"/>
  <c r="AA697" i="11" s="1"/>
  <c r="X697" i="11" a="1"/>
  <c r="X697" i="11" s="1"/>
  <c r="U697" i="11" a="1"/>
  <c r="U697" i="11" s="1"/>
  <c r="R697" i="11" a="1"/>
  <c r="R697" i="11" s="1"/>
  <c r="P697" i="11"/>
  <c r="N697" i="11" a="1"/>
  <c r="N697" i="11" s="1"/>
  <c r="J697" i="11"/>
  <c r="L697" i="11" s="1"/>
  <c r="I697" i="11"/>
  <c r="AG696" i="11" a="1"/>
  <c r="AG696" i="11" s="1"/>
  <c r="AF696" i="11" a="1"/>
  <c r="AF696" i="11" s="1"/>
  <c r="AD696" i="11" a="1"/>
  <c r="AD696" i="11" s="1"/>
  <c r="AC696" i="11" a="1"/>
  <c r="AC696" i="11" s="1"/>
  <c r="AA696" i="11" a="1"/>
  <c r="AA696" i="11" s="1"/>
  <c r="X696" i="11" a="1"/>
  <c r="X696" i="11" s="1"/>
  <c r="U696" i="11" a="1"/>
  <c r="U696" i="11" s="1"/>
  <c r="R696" i="11" a="1"/>
  <c r="R696" i="11" s="1"/>
  <c r="P696" i="11"/>
  <c r="N696" i="11" a="1"/>
  <c r="N696" i="11" s="1"/>
  <c r="J696" i="11"/>
  <c r="I696" i="11"/>
  <c r="T696" i="11" s="1" a="1"/>
  <c r="T696" i="11" s="1"/>
  <c r="AG695" i="11" a="1"/>
  <c r="AG695" i="11" s="1"/>
  <c r="AF695" i="11" a="1"/>
  <c r="AF695" i="11" s="1"/>
  <c r="AD695" i="11" a="1"/>
  <c r="AD695" i="11" s="1"/>
  <c r="AC695" i="11" a="1"/>
  <c r="AC695" i="11" s="1"/>
  <c r="AA695" i="11" a="1"/>
  <c r="AA695" i="11" s="1"/>
  <c r="X695" i="11" a="1"/>
  <c r="X695" i="11" s="1"/>
  <c r="U695" i="11" a="1"/>
  <c r="U695" i="11" s="1"/>
  <c r="R695" i="11" a="1"/>
  <c r="R695" i="11" s="1"/>
  <c r="P695" i="11"/>
  <c r="N695" i="11" a="1"/>
  <c r="N695" i="11" s="1"/>
  <c r="J695" i="11"/>
  <c r="I695" i="11"/>
  <c r="AG694" i="11" a="1"/>
  <c r="AG694" i="11" s="1"/>
  <c r="AF694" i="11" a="1"/>
  <c r="AF694" i="11" s="1"/>
  <c r="AD694" i="11" a="1"/>
  <c r="AD694" i="11" s="1"/>
  <c r="AC694" i="11" a="1"/>
  <c r="AC694" i="11" s="1"/>
  <c r="AA694" i="11" a="1"/>
  <c r="AA694" i="11" s="1"/>
  <c r="X694" i="11" a="1"/>
  <c r="X694" i="11" s="1"/>
  <c r="U694" i="11" a="1"/>
  <c r="U694" i="11" s="1"/>
  <c r="R694" i="11" a="1"/>
  <c r="R694" i="11" s="1"/>
  <c r="P694" i="11"/>
  <c r="N694" i="11" a="1"/>
  <c r="N694" i="11" s="1"/>
  <c r="J694" i="11"/>
  <c r="L694" i="11" s="1"/>
  <c r="I694" i="11"/>
  <c r="M694" i="11" s="1" a="1"/>
  <c r="M694" i="11" s="1"/>
  <c r="AG693" i="11" a="1"/>
  <c r="AG693" i="11" s="1"/>
  <c r="AF693" i="11" a="1"/>
  <c r="AF693" i="11" s="1"/>
  <c r="AD693" i="11" a="1"/>
  <c r="AD693" i="11" s="1"/>
  <c r="AC693" i="11" a="1"/>
  <c r="AC693" i="11" s="1"/>
  <c r="AA693" i="11" a="1"/>
  <c r="AA693" i="11" s="1"/>
  <c r="X693" i="11" a="1"/>
  <c r="X693" i="11" s="1"/>
  <c r="U693" i="11" a="1"/>
  <c r="U693" i="11" s="1"/>
  <c r="R693" i="11" a="1"/>
  <c r="R693" i="11" s="1"/>
  <c r="P693" i="11"/>
  <c r="N693" i="11" a="1"/>
  <c r="N693" i="11" s="1"/>
  <c r="J693" i="11"/>
  <c r="I693" i="11"/>
  <c r="M693" i="11" s="1" a="1"/>
  <c r="M693" i="11" s="1"/>
  <c r="AG692" i="11" a="1"/>
  <c r="AG692" i="11" s="1"/>
  <c r="AF692" i="11" a="1"/>
  <c r="AF692" i="11" s="1"/>
  <c r="AD692" i="11" a="1"/>
  <c r="AD692" i="11" s="1"/>
  <c r="AC692" i="11" a="1"/>
  <c r="AC692" i="11" s="1"/>
  <c r="AA692" i="11" a="1"/>
  <c r="AA692" i="11" s="1"/>
  <c r="X692" i="11" a="1"/>
  <c r="X692" i="11" s="1"/>
  <c r="U692" i="11" a="1"/>
  <c r="U692" i="11" s="1"/>
  <c r="R692" i="11" a="1"/>
  <c r="R692" i="11" s="1"/>
  <c r="P692" i="11"/>
  <c r="N692" i="11" a="1"/>
  <c r="N692" i="11" s="1"/>
  <c r="J692" i="11"/>
  <c r="I692" i="11"/>
  <c r="AG691" i="11" a="1"/>
  <c r="AG691" i="11" s="1"/>
  <c r="AF691" i="11" a="1"/>
  <c r="AF691" i="11" s="1"/>
  <c r="AD691" i="11" a="1"/>
  <c r="AD691" i="11" s="1"/>
  <c r="AC691" i="11" a="1"/>
  <c r="AC691" i="11" s="1"/>
  <c r="AA691" i="11" a="1"/>
  <c r="AA691" i="11" s="1"/>
  <c r="X691" i="11" a="1"/>
  <c r="X691" i="11" s="1"/>
  <c r="U691" i="11" a="1"/>
  <c r="U691" i="11" s="1"/>
  <c r="R691" i="11" a="1"/>
  <c r="R691" i="11" s="1"/>
  <c r="P691" i="11"/>
  <c r="N691" i="11" a="1"/>
  <c r="N691" i="11" s="1"/>
  <c r="J691" i="11"/>
  <c r="I691" i="11"/>
  <c r="M691" i="11" s="1" a="1"/>
  <c r="M691" i="11" s="1"/>
  <c r="AG690" i="11" a="1"/>
  <c r="AG690" i="11" s="1"/>
  <c r="AF690" i="11" a="1"/>
  <c r="AF690" i="11" s="1"/>
  <c r="AD690" i="11" a="1"/>
  <c r="AD690" i="11" s="1"/>
  <c r="AC690" i="11" a="1"/>
  <c r="AC690" i="11" s="1"/>
  <c r="AA690" i="11" a="1"/>
  <c r="AA690" i="11" s="1"/>
  <c r="X690" i="11" a="1"/>
  <c r="X690" i="11" s="1"/>
  <c r="U690" i="11" a="1"/>
  <c r="U690" i="11" s="1"/>
  <c r="R690" i="11" a="1"/>
  <c r="R690" i="11" s="1"/>
  <c r="P690" i="11"/>
  <c r="N690" i="11" a="1"/>
  <c r="N690" i="11" s="1"/>
  <c r="J690" i="11"/>
  <c r="I690" i="11"/>
  <c r="Q690" i="11" s="1" a="1"/>
  <c r="Q690" i="11" s="1"/>
  <c r="AG689" i="11" a="1"/>
  <c r="AG689" i="11" s="1"/>
  <c r="AF689" i="11" a="1"/>
  <c r="AF689" i="11" s="1"/>
  <c r="AD689" i="11" a="1"/>
  <c r="AD689" i="11" s="1"/>
  <c r="AC689" i="11" a="1"/>
  <c r="AC689" i="11" s="1"/>
  <c r="AA689" i="11" a="1"/>
  <c r="AA689" i="11" s="1"/>
  <c r="X689" i="11" a="1"/>
  <c r="X689" i="11" s="1"/>
  <c r="U689" i="11" a="1"/>
  <c r="U689" i="11" s="1"/>
  <c r="R689" i="11" a="1"/>
  <c r="R689" i="11" s="1"/>
  <c r="P689" i="11"/>
  <c r="N689" i="11" a="1"/>
  <c r="N689" i="11" s="1"/>
  <c r="J689" i="11"/>
  <c r="L689" i="11" s="1"/>
  <c r="I689" i="11"/>
  <c r="T689" i="11" s="1" a="1"/>
  <c r="T689" i="11" s="1"/>
  <c r="AG688" i="11" a="1"/>
  <c r="AG688" i="11" s="1"/>
  <c r="AF688" i="11" a="1"/>
  <c r="AF688" i="11" s="1"/>
  <c r="AD688" i="11" a="1"/>
  <c r="AD688" i="11" s="1"/>
  <c r="AC688" i="11" a="1"/>
  <c r="AC688" i="11" s="1"/>
  <c r="AA688" i="11" a="1"/>
  <c r="AA688" i="11" s="1"/>
  <c r="X688" i="11" a="1"/>
  <c r="X688" i="11" s="1"/>
  <c r="U688" i="11" a="1"/>
  <c r="U688" i="11" s="1"/>
  <c r="R688" i="11" a="1"/>
  <c r="R688" i="11" s="1"/>
  <c r="P688" i="11"/>
  <c r="N688" i="11" a="1"/>
  <c r="N688" i="11" s="1"/>
  <c r="J688" i="11"/>
  <c r="I688" i="11"/>
  <c r="Q688" i="11" s="1" a="1"/>
  <c r="Q688" i="11" s="1"/>
  <c r="AG687" i="11" a="1"/>
  <c r="AG687" i="11" s="1"/>
  <c r="AF687" i="11" a="1"/>
  <c r="AF687" i="11" s="1"/>
  <c r="AD687" i="11" a="1"/>
  <c r="AD687" i="11" s="1"/>
  <c r="AC687" i="11" a="1"/>
  <c r="AC687" i="11" s="1"/>
  <c r="AA687" i="11" a="1"/>
  <c r="AA687" i="11" s="1"/>
  <c r="X687" i="11" a="1"/>
  <c r="X687" i="11" s="1"/>
  <c r="U687" i="11" a="1"/>
  <c r="U687" i="11" s="1"/>
  <c r="R687" i="11" a="1"/>
  <c r="R687" i="11" s="1"/>
  <c r="P687" i="11"/>
  <c r="N687" i="11" a="1"/>
  <c r="N687" i="11" s="1"/>
  <c r="J687" i="11"/>
  <c r="I687" i="11"/>
  <c r="Z687" i="11" s="1" a="1"/>
  <c r="Z687" i="11" s="1"/>
  <c r="AG686" i="11" a="1"/>
  <c r="AG686" i="11" s="1"/>
  <c r="AF686" i="11" a="1"/>
  <c r="AF686" i="11" s="1"/>
  <c r="AC686" i="11" a="1"/>
  <c r="AC686" i="11" s="1"/>
  <c r="AE686" i="11" s="1"/>
  <c r="Z686" i="11" a="1"/>
  <c r="Z686" i="11" s="1"/>
  <c r="W686" i="11" a="1"/>
  <c r="W686" i="11" s="1"/>
  <c r="T686" i="11" a="1"/>
  <c r="T686" i="11" s="1"/>
  <c r="Q686" i="11" a="1"/>
  <c r="Q686" i="11" s="1"/>
  <c r="P686" i="11"/>
  <c r="N686" i="11" a="1"/>
  <c r="N686" i="11" s="1"/>
  <c r="M686" i="11" a="1"/>
  <c r="M686" i="11" s="1"/>
  <c r="J686" i="11"/>
  <c r="L686" i="11" s="1"/>
  <c r="I686" i="11"/>
  <c r="AG685" i="11" a="1"/>
  <c r="AG685" i="11" s="1"/>
  <c r="AF685" i="11" a="1"/>
  <c r="AF685" i="11" s="1"/>
  <c r="AC685" i="11" a="1"/>
  <c r="AC685" i="11" s="1"/>
  <c r="AE685" i="11" s="1"/>
  <c r="Z685" i="11" a="1"/>
  <c r="Z685" i="11" s="1"/>
  <c r="W685" i="11" a="1"/>
  <c r="W685" i="11" s="1"/>
  <c r="T685" i="11" a="1"/>
  <c r="T685" i="11" s="1"/>
  <c r="Q685" i="11" a="1"/>
  <c r="Q685" i="11" s="1"/>
  <c r="P685" i="11"/>
  <c r="N685" i="11" a="1"/>
  <c r="N685" i="11" s="1"/>
  <c r="M685" i="11" a="1"/>
  <c r="M685" i="11" s="1"/>
  <c r="J685" i="11"/>
  <c r="I685" i="11"/>
  <c r="AG684" i="11" a="1"/>
  <c r="AG684" i="11" s="1"/>
  <c r="AF684" i="11" a="1"/>
  <c r="AF684" i="11" s="1"/>
  <c r="AC684" i="11" a="1"/>
  <c r="AC684" i="11" s="1"/>
  <c r="AE684" i="11" s="1"/>
  <c r="Z684" i="11" a="1"/>
  <c r="Z684" i="11" s="1"/>
  <c r="W684" i="11" a="1"/>
  <c r="W684" i="11" s="1"/>
  <c r="T684" i="11" a="1"/>
  <c r="T684" i="11" s="1"/>
  <c r="Q684" i="11" a="1"/>
  <c r="Q684" i="11" s="1"/>
  <c r="P684" i="11"/>
  <c r="N684" i="11" a="1"/>
  <c r="N684" i="11" s="1"/>
  <c r="M684" i="11" a="1"/>
  <c r="M684" i="11" s="1"/>
  <c r="J684" i="11"/>
  <c r="I684" i="11"/>
  <c r="AG683" i="11" a="1"/>
  <c r="AG683" i="11" s="1"/>
  <c r="AF683" i="11" a="1"/>
  <c r="AF683" i="11" s="1"/>
  <c r="AC683" i="11" a="1"/>
  <c r="AC683" i="11" s="1"/>
  <c r="AE683" i="11" s="1"/>
  <c r="Z683" i="11" a="1"/>
  <c r="Z683" i="11" s="1"/>
  <c r="W683" i="11" a="1"/>
  <c r="W683" i="11" s="1"/>
  <c r="T683" i="11" a="1"/>
  <c r="T683" i="11" s="1"/>
  <c r="Q683" i="11" a="1"/>
  <c r="Q683" i="11" s="1"/>
  <c r="P683" i="11"/>
  <c r="N683" i="11" a="1"/>
  <c r="N683" i="11" s="1"/>
  <c r="M683" i="11" a="1"/>
  <c r="M683" i="11" s="1"/>
  <c r="J683" i="11"/>
  <c r="L683" i="11" s="1"/>
  <c r="I683" i="11"/>
  <c r="AG682" i="11" a="1"/>
  <c r="AG682" i="11" s="1"/>
  <c r="AF682" i="11" a="1"/>
  <c r="AF682" i="11" s="1"/>
  <c r="AC682" i="11" a="1"/>
  <c r="AC682" i="11" s="1"/>
  <c r="AE682" i="11" s="1"/>
  <c r="Z682" i="11" a="1"/>
  <c r="Z682" i="11" s="1"/>
  <c r="W682" i="11" a="1"/>
  <c r="W682" i="11" s="1"/>
  <c r="T682" i="11" a="1"/>
  <c r="T682" i="11" s="1"/>
  <c r="Q682" i="11" a="1"/>
  <c r="Q682" i="11" s="1"/>
  <c r="P682" i="11"/>
  <c r="N682" i="11" a="1"/>
  <c r="N682" i="11" s="1"/>
  <c r="M682" i="11" a="1"/>
  <c r="M682" i="11" s="1"/>
  <c r="J682" i="11"/>
  <c r="I682" i="11"/>
  <c r="AG681" i="11" a="1"/>
  <c r="AG681" i="11" s="1"/>
  <c r="AF681" i="11" a="1"/>
  <c r="AF681" i="11" s="1"/>
  <c r="AC681" i="11" a="1"/>
  <c r="AC681" i="11" s="1"/>
  <c r="AE681" i="11" s="1"/>
  <c r="Z681" i="11" a="1"/>
  <c r="Z681" i="11" s="1"/>
  <c r="W681" i="11" a="1"/>
  <c r="W681" i="11" s="1"/>
  <c r="T681" i="11" a="1"/>
  <c r="T681" i="11" s="1"/>
  <c r="Q681" i="11" a="1"/>
  <c r="Q681" i="11" s="1"/>
  <c r="P681" i="11"/>
  <c r="N681" i="11" a="1"/>
  <c r="N681" i="11" s="1"/>
  <c r="M681" i="11" a="1"/>
  <c r="M681" i="11" s="1"/>
  <c r="J681" i="11"/>
  <c r="I681" i="11"/>
  <c r="AG680" i="11" a="1"/>
  <c r="AG680" i="11" s="1"/>
  <c r="AF680" i="11" a="1"/>
  <c r="AF680" i="11" s="1"/>
  <c r="AC680" i="11" a="1"/>
  <c r="AC680" i="11" s="1"/>
  <c r="AE680" i="11" s="1"/>
  <c r="Z680" i="11" a="1"/>
  <c r="Z680" i="11" s="1"/>
  <c r="W680" i="11" a="1"/>
  <c r="W680" i="11" s="1"/>
  <c r="T680" i="11" a="1"/>
  <c r="T680" i="11" s="1"/>
  <c r="Q680" i="11" a="1"/>
  <c r="Q680" i="11" s="1"/>
  <c r="P680" i="11"/>
  <c r="N680" i="11" a="1"/>
  <c r="N680" i="11" s="1"/>
  <c r="M680" i="11" a="1"/>
  <c r="M680" i="11" s="1"/>
  <c r="J680" i="11"/>
  <c r="I680" i="11"/>
  <c r="AG679" i="11" a="1"/>
  <c r="AG679" i="11" s="1"/>
  <c r="AF679" i="11" a="1"/>
  <c r="AF679" i="11" s="1"/>
  <c r="AC679" i="11" a="1"/>
  <c r="AC679" i="11" s="1"/>
  <c r="AE679" i="11" s="1"/>
  <c r="Z679" i="11" a="1"/>
  <c r="Z679" i="11" s="1"/>
  <c r="W679" i="11" a="1"/>
  <c r="W679" i="11" s="1"/>
  <c r="T679" i="11" a="1"/>
  <c r="T679" i="11" s="1"/>
  <c r="Q679" i="11" a="1"/>
  <c r="Q679" i="11" s="1"/>
  <c r="P679" i="11"/>
  <c r="N679" i="11" a="1"/>
  <c r="N679" i="11" s="1"/>
  <c r="M679" i="11" a="1"/>
  <c r="M679" i="11" s="1"/>
  <c r="J679" i="11"/>
  <c r="I679" i="11"/>
  <c r="AG678" i="11" a="1"/>
  <c r="AG678" i="11" s="1"/>
  <c r="AF678" i="11" a="1"/>
  <c r="AF678" i="11" s="1"/>
  <c r="AC678" i="11" a="1"/>
  <c r="AC678" i="11" s="1"/>
  <c r="AE678" i="11" s="1"/>
  <c r="Z678" i="11" a="1"/>
  <c r="Z678" i="11" s="1"/>
  <c r="W678" i="11" a="1"/>
  <c r="W678" i="11" s="1"/>
  <c r="T678" i="11" a="1"/>
  <c r="T678" i="11" s="1"/>
  <c r="Q678" i="11" a="1"/>
  <c r="Q678" i="11" s="1"/>
  <c r="P678" i="11"/>
  <c r="N678" i="11" a="1"/>
  <c r="N678" i="11" s="1"/>
  <c r="M678" i="11" a="1"/>
  <c r="M678" i="11" s="1"/>
  <c r="J678" i="11"/>
  <c r="L678" i="11" s="1"/>
  <c r="I678" i="11"/>
  <c r="AG677" i="11" a="1"/>
  <c r="AG677" i="11" s="1"/>
  <c r="AF677" i="11" a="1"/>
  <c r="AF677" i="11" s="1"/>
  <c r="AC677" i="11" a="1"/>
  <c r="AC677" i="11" s="1"/>
  <c r="AE677" i="11" s="1"/>
  <c r="Z677" i="11" a="1"/>
  <c r="Z677" i="11" s="1"/>
  <c r="W677" i="11" a="1"/>
  <c r="W677" i="11" s="1"/>
  <c r="T677" i="11" a="1"/>
  <c r="T677" i="11" s="1"/>
  <c r="Q677" i="11" a="1"/>
  <c r="Q677" i="11" s="1"/>
  <c r="P677" i="11"/>
  <c r="M677" i="11" a="1"/>
  <c r="M677" i="11" s="1"/>
  <c r="O677" i="11" s="1"/>
  <c r="J677" i="11"/>
  <c r="I677" i="11"/>
  <c r="AG676" i="11" a="1"/>
  <c r="AG676" i="11" s="1"/>
  <c r="AF676" i="11" a="1"/>
  <c r="AF676" i="11" s="1"/>
  <c r="AC676" i="11" a="1"/>
  <c r="AC676" i="11" s="1"/>
  <c r="AE676" i="11" s="1"/>
  <c r="Z676" i="11" a="1"/>
  <c r="Z676" i="11" s="1"/>
  <c r="W676" i="11" a="1"/>
  <c r="W676" i="11" s="1"/>
  <c r="T676" i="11" a="1"/>
  <c r="T676" i="11" s="1"/>
  <c r="Q676" i="11" a="1"/>
  <c r="Q676" i="11" s="1"/>
  <c r="P676" i="11"/>
  <c r="M676" i="11" a="1"/>
  <c r="M676" i="11" s="1"/>
  <c r="O676" i="11" s="1"/>
  <c r="J676" i="11"/>
  <c r="I676" i="11"/>
  <c r="AG675" i="11" a="1"/>
  <c r="AG675" i="11" s="1"/>
  <c r="AF675" i="11" a="1"/>
  <c r="AF675" i="11" s="1"/>
  <c r="AC675" i="11" a="1"/>
  <c r="AC675" i="11" s="1"/>
  <c r="AE675" i="11" s="1"/>
  <c r="Z675" i="11" a="1"/>
  <c r="Z675" i="11" s="1"/>
  <c r="W675" i="11" a="1"/>
  <c r="W675" i="11" s="1"/>
  <c r="T675" i="11" a="1"/>
  <c r="T675" i="11" s="1"/>
  <c r="Q675" i="11" a="1"/>
  <c r="Q675" i="11" s="1"/>
  <c r="P675" i="11"/>
  <c r="M675" i="11" a="1"/>
  <c r="M675" i="11" s="1"/>
  <c r="O675" i="11" s="1"/>
  <c r="J675" i="11"/>
  <c r="I675" i="11"/>
  <c r="AG674" i="11" a="1"/>
  <c r="AG674" i="11" s="1"/>
  <c r="AF674" i="11" a="1"/>
  <c r="AF674" i="11" s="1"/>
  <c r="AD674" i="11" a="1"/>
  <c r="AD674" i="11" s="1"/>
  <c r="AC674" i="11" a="1"/>
  <c r="AC674" i="11" s="1"/>
  <c r="Z674" i="11" a="1"/>
  <c r="Z674" i="11" s="1"/>
  <c r="W674" i="11" a="1"/>
  <c r="W674" i="11" s="1"/>
  <c r="T674" i="11" a="1"/>
  <c r="T674" i="11" s="1"/>
  <c r="Q674" i="11" a="1"/>
  <c r="Q674" i="11" s="1"/>
  <c r="P674" i="11"/>
  <c r="N674" i="11" a="1"/>
  <c r="N674" i="11" s="1"/>
  <c r="M674" i="11" a="1"/>
  <c r="M674" i="11" s="1"/>
  <c r="J674" i="11"/>
  <c r="I674" i="11"/>
  <c r="U674" i="11" s="1" a="1"/>
  <c r="U674" i="11" s="1"/>
  <c r="AN673" i="11"/>
  <c r="AM673" i="11"/>
  <c r="AO673" i="11" s="1"/>
  <c r="AL673" i="11"/>
  <c r="AY616" i="1" s="1"/>
  <c r="AK673" i="11"/>
  <c r="AG673" i="11" a="1"/>
  <c r="AG673" i="11" s="1"/>
  <c r="AF673" i="11" a="1"/>
  <c r="AF673" i="11" s="1"/>
  <c r="AD673" i="11" a="1"/>
  <c r="AD673" i="11" s="1"/>
  <c r="AC673" i="11" a="1"/>
  <c r="AC673" i="11" s="1"/>
  <c r="AA673" i="11" a="1"/>
  <c r="AA673" i="11" s="1"/>
  <c r="Z673" i="11" a="1"/>
  <c r="Z673" i="11" s="1"/>
  <c r="X673" i="11" a="1"/>
  <c r="X673" i="11" s="1"/>
  <c r="W673" i="11" a="1"/>
  <c r="W673" i="11" s="1"/>
  <c r="U673" i="11" a="1"/>
  <c r="U673" i="11" s="1"/>
  <c r="T673" i="11" a="1"/>
  <c r="T673" i="11" s="1"/>
  <c r="R673" i="11" a="1"/>
  <c r="R673" i="11" s="1"/>
  <c r="Q673" i="11" a="1"/>
  <c r="Q673" i="11" s="1"/>
  <c r="P673" i="11"/>
  <c r="N673" i="11" a="1"/>
  <c r="N673" i="11" s="1"/>
  <c r="M673" i="11" a="1"/>
  <c r="M673" i="11" s="1"/>
  <c r="J673" i="11"/>
  <c r="L673" i="11" s="1"/>
  <c r="I673" i="11"/>
  <c r="AN672" i="11"/>
  <c r="AM672" i="11"/>
  <c r="AO672" i="11" s="1"/>
  <c r="AL672" i="11"/>
  <c r="AY615" i="1" s="1"/>
  <c r="AK672" i="11"/>
  <c r="AG672" i="11" a="1"/>
  <c r="AG672" i="11" s="1"/>
  <c r="AF672" i="11" a="1"/>
  <c r="AF672" i="11" s="1"/>
  <c r="AD672" i="11" a="1"/>
  <c r="AD672" i="11" s="1"/>
  <c r="AC672" i="11" a="1"/>
  <c r="AC672" i="11" s="1"/>
  <c r="AA672" i="11" a="1"/>
  <c r="AA672" i="11" s="1"/>
  <c r="Z672" i="11" a="1"/>
  <c r="Z672" i="11" s="1"/>
  <c r="X672" i="11" a="1"/>
  <c r="X672" i="11" s="1"/>
  <c r="W672" i="11" a="1"/>
  <c r="W672" i="11" s="1"/>
  <c r="U672" i="11" a="1"/>
  <c r="U672" i="11" s="1"/>
  <c r="T672" i="11" a="1"/>
  <c r="T672" i="11" s="1"/>
  <c r="R672" i="11" a="1"/>
  <c r="R672" i="11" s="1"/>
  <c r="Q672" i="11" a="1"/>
  <c r="Q672" i="11" s="1"/>
  <c r="P672" i="11"/>
  <c r="N672" i="11" a="1"/>
  <c r="N672" i="11" s="1"/>
  <c r="M672" i="11" a="1"/>
  <c r="M672" i="11" s="1"/>
  <c r="J672" i="11"/>
  <c r="I672" i="11"/>
  <c r="AN671" i="11"/>
  <c r="AM671" i="11"/>
  <c r="AO671" i="11" s="1"/>
  <c r="AL671" i="11"/>
  <c r="AY614" i="1" s="1"/>
  <c r="AK671" i="11"/>
  <c r="AG671" i="11" a="1"/>
  <c r="AG671" i="11" s="1"/>
  <c r="AF671" i="11" a="1"/>
  <c r="AF671" i="11" s="1"/>
  <c r="AD671" i="11" a="1"/>
  <c r="AD671" i="11" s="1"/>
  <c r="AC671" i="11" a="1"/>
  <c r="AC671" i="11" s="1"/>
  <c r="AA671" i="11" a="1"/>
  <c r="AA671" i="11" s="1"/>
  <c r="Z671" i="11" a="1"/>
  <c r="Z671" i="11" s="1"/>
  <c r="X671" i="11" a="1"/>
  <c r="X671" i="11" s="1"/>
  <c r="W671" i="11" a="1"/>
  <c r="W671" i="11" s="1"/>
  <c r="U671" i="11" a="1"/>
  <c r="U671" i="11" s="1"/>
  <c r="T671" i="11" a="1"/>
  <c r="T671" i="11" s="1"/>
  <c r="R671" i="11" a="1"/>
  <c r="R671" i="11" s="1"/>
  <c r="Q671" i="11" a="1"/>
  <c r="Q671" i="11" s="1"/>
  <c r="P671" i="11"/>
  <c r="N671" i="11" a="1"/>
  <c r="N671" i="11" s="1"/>
  <c r="M671" i="11" a="1"/>
  <c r="M671" i="11" s="1"/>
  <c r="J671" i="11"/>
  <c r="I671" i="11"/>
  <c r="AN670" i="11"/>
  <c r="AM670" i="11"/>
  <c r="AO670" i="11" s="1"/>
  <c r="AL670" i="11"/>
  <c r="AK670" i="11"/>
  <c r="AG670" i="11" a="1"/>
  <c r="AG670" i="11" s="1"/>
  <c r="AF670" i="11" a="1"/>
  <c r="AF670" i="11" s="1"/>
  <c r="AD670" i="11" a="1"/>
  <c r="AD670" i="11" s="1"/>
  <c r="AC670" i="11" a="1"/>
  <c r="AC670" i="11" s="1"/>
  <c r="AA670" i="11" a="1"/>
  <c r="AA670" i="11" s="1"/>
  <c r="Z670" i="11" a="1"/>
  <c r="Z670" i="11" s="1"/>
  <c r="X670" i="11" a="1"/>
  <c r="X670" i="11" s="1"/>
  <c r="W670" i="11" a="1"/>
  <c r="W670" i="11" s="1"/>
  <c r="U670" i="11" a="1"/>
  <c r="U670" i="11" s="1"/>
  <c r="T670" i="11" a="1"/>
  <c r="T670" i="11" s="1"/>
  <c r="R670" i="11" a="1"/>
  <c r="R670" i="11" s="1"/>
  <c r="Q670" i="11" a="1"/>
  <c r="Q670" i="11" s="1"/>
  <c r="P670" i="11"/>
  <c r="N670" i="11" a="1"/>
  <c r="N670" i="11" s="1"/>
  <c r="M670" i="11" a="1"/>
  <c r="M670" i="11" s="1"/>
  <c r="J670" i="11"/>
  <c r="I670" i="11"/>
  <c r="AN669" i="11"/>
  <c r="AM669" i="11"/>
  <c r="AO669" i="11" s="1"/>
  <c r="AL669" i="11"/>
  <c r="AK669" i="11"/>
  <c r="AG669" i="11" a="1"/>
  <c r="AG669" i="11" s="1"/>
  <c r="AF669" i="11" a="1"/>
  <c r="AF669" i="11" s="1"/>
  <c r="AD669" i="11" a="1"/>
  <c r="AD669" i="11" s="1"/>
  <c r="AC669" i="11" a="1"/>
  <c r="AC669" i="11" s="1"/>
  <c r="AA669" i="11" a="1"/>
  <c r="AA669" i="11" s="1"/>
  <c r="Z669" i="11" a="1"/>
  <c r="Z669" i="11" s="1"/>
  <c r="X669" i="11" a="1"/>
  <c r="X669" i="11" s="1"/>
  <c r="W669" i="11" a="1"/>
  <c r="W669" i="11" s="1"/>
  <c r="U669" i="11" a="1"/>
  <c r="U669" i="11" s="1"/>
  <c r="T669" i="11" a="1"/>
  <c r="T669" i="11" s="1"/>
  <c r="R669" i="11" a="1"/>
  <c r="R669" i="11" s="1"/>
  <c r="Q669" i="11" a="1"/>
  <c r="Q669" i="11" s="1"/>
  <c r="P669" i="11"/>
  <c r="N669" i="11" a="1"/>
  <c r="N669" i="11" s="1"/>
  <c r="M669" i="11" a="1"/>
  <c r="M669" i="11" s="1"/>
  <c r="J669" i="11"/>
  <c r="I669" i="11"/>
  <c r="AN668" i="11"/>
  <c r="AM668" i="11"/>
  <c r="AO668" i="11" s="1"/>
  <c r="AL668" i="11"/>
  <c r="AK668" i="11"/>
  <c r="AG668" i="11" a="1"/>
  <c r="AG668" i="11" s="1"/>
  <c r="AF668" i="11" a="1"/>
  <c r="AF668" i="11" s="1"/>
  <c r="AD668" i="11" a="1"/>
  <c r="AD668" i="11" s="1"/>
  <c r="AC668" i="11" a="1"/>
  <c r="AC668" i="11" s="1"/>
  <c r="AA668" i="11" a="1"/>
  <c r="AA668" i="11" s="1"/>
  <c r="Z668" i="11" a="1"/>
  <c r="Z668" i="11" s="1"/>
  <c r="X668" i="11" a="1"/>
  <c r="X668" i="11" s="1"/>
  <c r="W668" i="11" a="1"/>
  <c r="W668" i="11" s="1"/>
  <c r="U668" i="11" a="1"/>
  <c r="U668" i="11" s="1"/>
  <c r="T668" i="11" a="1"/>
  <c r="T668" i="11" s="1"/>
  <c r="R668" i="11" a="1"/>
  <c r="R668" i="11" s="1"/>
  <c r="Q668" i="11" a="1"/>
  <c r="Q668" i="11" s="1"/>
  <c r="P668" i="11"/>
  <c r="N668" i="11" a="1"/>
  <c r="N668" i="11" s="1"/>
  <c r="M668" i="11" a="1"/>
  <c r="M668" i="11" s="1"/>
  <c r="J668" i="11"/>
  <c r="I668" i="11"/>
  <c r="AN667" i="11"/>
  <c r="AM667" i="11"/>
  <c r="AO667" i="11" s="1"/>
  <c r="AL667" i="11"/>
  <c r="AY609" i="1" s="1"/>
  <c r="AK667" i="11"/>
  <c r="AG667" i="11" a="1"/>
  <c r="AG667" i="11" s="1"/>
  <c r="AF667" i="11" a="1"/>
  <c r="AF667" i="11" s="1"/>
  <c r="AD667" i="11" a="1"/>
  <c r="AD667" i="11" s="1"/>
  <c r="AC667" i="11" a="1"/>
  <c r="AC667" i="11" s="1"/>
  <c r="AA667" i="11" a="1"/>
  <c r="AA667" i="11" s="1"/>
  <c r="Z667" i="11" a="1"/>
  <c r="Z667" i="11" s="1"/>
  <c r="X667" i="11" a="1"/>
  <c r="X667" i="11" s="1"/>
  <c r="W667" i="11" a="1"/>
  <c r="W667" i="11" s="1"/>
  <c r="U667" i="11" a="1"/>
  <c r="U667" i="11" s="1"/>
  <c r="T667" i="11" a="1"/>
  <c r="T667" i="11" s="1"/>
  <c r="R667" i="11" a="1"/>
  <c r="R667" i="11" s="1"/>
  <c r="Q667" i="11" a="1"/>
  <c r="Q667" i="11" s="1"/>
  <c r="P667" i="11"/>
  <c r="N667" i="11" a="1"/>
  <c r="N667" i="11" s="1"/>
  <c r="M667" i="11" a="1"/>
  <c r="M667" i="11" s="1"/>
  <c r="J667" i="11"/>
  <c r="L667" i="11" s="1"/>
  <c r="I667" i="11"/>
  <c r="AG666" i="11" a="1"/>
  <c r="AG666" i="11" s="1"/>
  <c r="AF666" i="11" a="1"/>
  <c r="AF666" i="11" s="1"/>
  <c r="AD666" i="11" a="1"/>
  <c r="AD666" i="11" s="1"/>
  <c r="AC666" i="11" a="1"/>
  <c r="AC666" i="11" s="1"/>
  <c r="AA666" i="11" a="1"/>
  <c r="AA666" i="11" s="1"/>
  <c r="X666" i="11" a="1"/>
  <c r="X666" i="11" s="1"/>
  <c r="U666" i="11" a="1"/>
  <c r="U666" i="11" s="1"/>
  <c r="R666" i="11" a="1"/>
  <c r="R666" i="11" s="1"/>
  <c r="P666" i="11"/>
  <c r="N666" i="11" a="1"/>
  <c r="N666" i="11" s="1"/>
  <c r="J666" i="11"/>
  <c r="I666" i="11"/>
  <c r="AG665" i="11" a="1"/>
  <c r="AG665" i="11" s="1"/>
  <c r="AF665" i="11" a="1"/>
  <c r="AF665" i="11" s="1"/>
  <c r="AD665" i="11" a="1"/>
  <c r="AD665" i="11" s="1"/>
  <c r="AC665" i="11" a="1"/>
  <c r="AC665" i="11" s="1"/>
  <c r="AA665" i="11" a="1"/>
  <c r="AA665" i="11" s="1"/>
  <c r="X665" i="11" a="1"/>
  <c r="X665" i="11" s="1"/>
  <c r="U665" i="11" a="1"/>
  <c r="U665" i="11" s="1"/>
  <c r="R665" i="11" a="1"/>
  <c r="R665" i="11" s="1"/>
  <c r="P665" i="11"/>
  <c r="N665" i="11" a="1"/>
  <c r="N665" i="11" s="1"/>
  <c r="J665" i="11"/>
  <c r="L665" i="11" s="1"/>
  <c r="I665" i="11"/>
  <c r="AG664" i="11" a="1"/>
  <c r="AG664" i="11" s="1"/>
  <c r="AF664" i="11" a="1"/>
  <c r="AF664" i="11" s="1"/>
  <c r="AD664" i="11" a="1"/>
  <c r="AD664" i="11" s="1"/>
  <c r="AC664" i="11" a="1"/>
  <c r="AC664" i="11" s="1"/>
  <c r="AA664" i="11" a="1"/>
  <c r="AA664" i="11" s="1"/>
  <c r="X664" i="11" a="1"/>
  <c r="X664" i="11" s="1"/>
  <c r="U664" i="11" a="1"/>
  <c r="U664" i="11" s="1"/>
  <c r="R664" i="11" a="1"/>
  <c r="R664" i="11" s="1"/>
  <c r="P664" i="11"/>
  <c r="N664" i="11" a="1"/>
  <c r="N664" i="11" s="1"/>
  <c r="J664" i="11"/>
  <c r="I664" i="11"/>
  <c r="T664" i="11" s="1" a="1"/>
  <c r="T664" i="11" s="1"/>
  <c r="AG663" i="11" a="1"/>
  <c r="AG663" i="11" s="1"/>
  <c r="AF663" i="11" a="1"/>
  <c r="AF663" i="11" s="1"/>
  <c r="AD663" i="11" a="1"/>
  <c r="AD663" i="11" s="1"/>
  <c r="AC663" i="11" a="1"/>
  <c r="AC663" i="11" s="1"/>
  <c r="AA663" i="11" a="1"/>
  <c r="AA663" i="11" s="1"/>
  <c r="X663" i="11" a="1"/>
  <c r="X663" i="11" s="1"/>
  <c r="U663" i="11" a="1"/>
  <c r="U663" i="11" s="1"/>
  <c r="R663" i="11" a="1"/>
  <c r="R663" i="11" s="1"/>
  <c r="P663" i="11"/>
  <c r="N663" i="11" a="1"/>
  <c r="N663" i="11" s="1"/>
  <c r="J663" i="11"/>
  <c r="I663" i="11"/>
  <c r="AG662" i="11" a="1"/>
  <c r="AG662" i="11" s="1"/>
  <c r="AF662" i="11" a="1"/>
  <c r="AF662" i="11" s="1"/>
  <c r="AD662" i="11" a="1"/>
  <c r="AD662" i="11" s="1"/>
  <c r="AC662" i="11" a="1"/>
  <c r="AC662" i="11" s="1"/>
  <c r="AA662" i="11" a="1"/>
  <c r="AA662" i="11" s="1"/>
  <c r="X662" i="11" a="1"/>
  <c r="X662" i="11" s="1"/>
  <c r="U662" i="11" a="1"/>
  <c r="U662" i="11" s="1"/>
  <c r="R662" i="11" a="1"/>
  <c r="R662" i="11" s="1"/>
  <c r="P662" i="11"/>
  <c r="N662" i="11" a="1"/>
  <c r="N662" i="11" s="1"/>
  <c r="J662" i="11"/>
  <c r="L662" i="11" s="1"/>
  <c r="I662" i="11"/>
  <c r="AG661" i="11" a="1"/>
  <c r="AG661" i="11" s="1"/>
  <c r="AF661" i="11" a="1"/>
  <c r="AF661" i="11" s="1"/>
  <c r="AD661" i="11" a="1"/>
  <c r="AD661" i="11" s="1"/>
  <c r="AC661" i="11" a="1"/>
  <c r="AC661" i="11" s="1"/>
  <c r="AA661" i="11" a="1"/>
  <c r="AA661" i="11" s="1"/>
  <c r="X661" i="11" a="1"/>
  <c r="X661" i="11" s="1"/>
  <c r="U661" i="11" a="1"/>
  <c r="U661" i="11" s="1"/>
  <c r="R661" i="11" a="1"/>
  <c r="R661" i="11" s="1"/>
  <c r="P661" i="11"/>
  <c r="N661" i="11" a="1"/>
  <c r="N661" i="11" s="1"/>
  <c r="J661" i="11"/>
  <c r="I661" i="11"/>
  <c r="M661" i="11" s="1" a="1"/>
  <c r="M661" i="11" s="1"/>
  <c r="AG660" i="11" a="1"/>
  <c r="AG660" i="11" s="1"/>
  <c r="AF660" i="11" a="1"/>
  <c r="AF660" i="11" s="1"/>
  <c r="AD660" i="11" a="1"/>
  <c r="AD660" i="11" s="1"/>
  <c r="AC660" i="11" a="1"/>
  <c r="AC660" i="11" s="1"/>
  <c r="Z660" i="11" a="1"/>
  <c r="Z660" i="11" s="1"/>
  <c r="AB660" i="11" s="1"/>
  <c r="W660" i="11" a="1"/>
  <c r="W660" i="11" s="1"/>
  <c r="Y660" i="11" s="1"/>
  <c r="T660" i="11" a="1"/>
  <c r="T660" i="11" s="1"/>
  <c r="V660" i="11" s="1"/>
  <c r="Q660" i="11" a="1"/>
  <c r="Q660" i="11" s="1"/>
  <c r="S660" i="11" s="1"/>
  <c r="P660" i="11"/>
  <c r="N660" i="11" a="1"/>
  <c r="N660" i="11" s="1"/>
  <c r="M660" i="11" a="1"/>
  <c r="M660" i="11" s="1"/>
  <c r="J660" i="11"/>
  <c r="I660" i="11"/>
  <c r="AN659" i="11"/>
  <c r="AM659" i="11"/>
  <c r="AO659" i="11" s="1"/>
  <c r="AL659" i="11"/>
  <c r="AK659" i="11"/>
  <c r="AG659" i="11" a="1"/>
  <c r="AG659" i="11" s="1"/>
  <c r="AF659" i="11" a="1"/>
  <c r="AF659" i="11" s="1"/>
  <c r="AD659" i="11" a="1"/>
  <c r="AD659" i="11" s="1"/>
  <c r="AC659" i="11" a="1"/>
  <c r="AC659" i="11" s="1"/>
  <c r="AA659" i="11" a="1"/>
  <c r="AA659" i="11" s="1"/>
  <c r="Z659" i="11" a="1"/>
  <c r="Z659" i="11" s="1"/>
  <c r="X659" i="11" a="1"/>
  <c r="X659" i="11" s="1"/>
  <c r="W659" i="11" a="1"/>
  <c r="W659" i="11" s="1"/>
  <c r="U659" i="11" a="1"/>
  <c r="U659" i="11" s="1"/>
  <c r="T659" i="11" a="1"/>
  <c r="T659" i="11" s="1"/>
  <c r="R659" i="11" a="1"/>
  <c r="R659" i="11" s="1"/>
  <c r="Q659" i="11" a="1"/>
  <c r="Q659" i="11" s="1"/>
  <c r="P659" i="11"/>
  <c r="N659" i="11" a="1"/>
  <c r="N659" i="11" s="1"/>
  <c r="M659" i="11" a="1"/>
  <c r="M659" i="11" s="1"/>
  <c r="J659" i="11"/>
  <c r="I659" i="11"/>
  <c r="AN658" i="11"/>
  <c r="AM658" i="11"/>
  <c r="AO658" i="11" s="1"/>
  <c r="AL658" i="11"/>
  <c r="AK658" i="11"/>
  <c r="AG658" i="11" a="1"/>
  <c r="AG658" i="11" s="1"/>
  <c r="AF658" i="11" a="1"/>
  <c r="AF658" i="11" s="1"/>
  <c r="AD658" i="11" a="1"/>
  <c r="AD658" i="11" s="1"/>
  <c r="AC658" i="11" a="1"/>
  <c r="AC658" i="11" s="1"/>
  <c r="AA658" i="11" a="1"/>
  <c r="AA658" i="11" s="1"/>
  <c r="Z658" i="11" a="1"/>
  <c r="Z658" i="11" s="1"/>
  <c r="X658" i="11" a="1"/>
  <c r="X658" i="11" s="1"/>
  <c r="W658" i="11" a="1"/>
  <c r="W658" i="11" s="1"/>
  <c r="U658" i="11" a="1"/>
  <c r="U658" i="11" s="1"/>
  <c r="T658" i="11" a="1"/>
  <c r="T658" i="11" s="1"/>
  <c r="R658" i="11" a="1"/>
  <c r="R658" i="11" s="1"/>
  <c r="Q658" i="11" a="1"/>
  <c r="Q658" i="11" s="1"/>
  <c r="P658" i="11"/>
  <c r="N658" i="11" a="1"/>
  <c r="N658" i="11" s="1"/>
  <c r="M658" i="11" a="1"/>
  <c r="M658" i="11" s="1"/>
  <c r="J658" i="11"/>
  <c r="I658" i="11"/>
  <c r="AG657" i="11" a="1"/>
  <c r="AG657" i="11" s="1"/>
  <c r="AF657" i="11" a="1"/>
  <c r="AF657" i="11" s="1"/>
  <c r="AD657" i="11" a="1"/>
  <c r="AD657" i="11" s="1"/>
  <c r="AC657" i="11" a="1"/>
  <c r="AC657" i="11" s="1"/>
  <c r="AA657" i="11" a="1"/>
  <c r="AA657" i="11" s="1"/>
  <c r="X657" i="11" a="1"/>
  <c r="X657" i="11" s="1"/>
  <c r="U657" i="11" a="1"/>
  <c r="U657" i="11" s="1"/>
  <c r="R657" i="11" a="1"/>
  <c r="R657" i="11" s="1"/>
  <c r="P657" i="11"/>
  <c r="N657" i="11" a="1"/>
  <c r="N657" i="11" s="1"/>
  <c r="J657" i="11"/>
  <c r="I657" i="11"/>
  <c r="Q657" i="11" s="1" a="1"/>
  <c r="Q657" i="11" s="1"/>
  <c r="AN656" i="11"/>
  <c r="AM656" i="11"/>
  <c r="AO656" i="11" s="1"/>
  <c r="AL656" i="11"/>
  <c r="AY605" i="1" s="1"/>
  <c r="AK656" i="11"/>
  <c r="AG656" i="11" a="1"/>
  <c r="AG656" i="11" s="1"/>
  <c r="AF656" i="11" a="1"/>
  <c r="AF656" i="11" s="1"/>
  <c r="AD656" i="11" a="1"/>
  <c r="AD656" i="11" s="1"/>
  <c r="AC656" i="11" a="1"/>
  <c r="AC656" i="11" s="1"/>
  <c r="AA656" i="11" a="1"/>
  <c r="AA656" i="11" s="1"/>
  <c r="Z656" i="11" a="1"/>
  <c r="Z656" i="11" s="1"/>
  <c r="X656" i="11" a="1"/>
  <c r="X656" i="11" s="1"/>
  <c r="W656" i="11" a="1"/>
  <c r="W656" i="11" s="1"/>
  <c r="U656" i="11" a="1"/>
  <c r="U656" i="11" s="1"/>
  <c r="T656" i="11" a="1"/>
  <c r="T656" i="11" s="1"/>
  <c r="R656" i="11" a="1"/>
  <c r="R656" i="11" s="1"/>
  <c r="Q656" i="11" a="1"/>
  <c r="Q656" i="11" s="1"/>
  <c r="P656" i="11"/>
  <c r="N656" i="11" a="1"/>
  <c r="N656" i="11" s="1"/>
  <c r="M656" i="11" a="1"/>
  <c r="M656" i="11" s="1"/>
  <c r="J656" i="11"/>
  <c r="I656" i="11"/>
  <c r="AN655" i="11"/>
  <c r="AM655" i="11"/>
  <c r="AO655" i="11" s="1"/>
  <c r="AL655" i="11"/>
  <c r="AY604" i="1" s="1"/>
  <c r="AK655" i="11"/>
  <c r="AG655" i="11" a="1"/>
  <c r="AG655" i="11" s="1"/>
  <c r="AF655" i="11" a="1"/>
  <c r="AF655" i="11" s="1"/>
  <c r="AD655" i="11" a="1"/>
  <c r="AD655" i="11" s="1"/>
  <c r="AC655" i="11" a="1"/>
  <c r="AC655" i="11" s="1"/>
  <c r="AA655" i="11" a="1"/>
  <c r="AA655" i="11" s="1"/>
  <c r="Z655" i="11" a="1"/>
  <c r="Z655" i="11" s="1"/>
  <c r="X655" i="11" a="1"/>
  <c r="X655" i="11" s="1"/>
  <c r="W655" i="11" a="1"/>
  <c r="W655" i="11" s="1"/>
  <c r="U655" i="11" a="1"/>
  <c r="U655" i="11" s="1"/>
  <c r="T655" i="11" a="1"/>
  <c r="T655" i="11" s="1"/>
  <c r="R655" i="11" a="1"/>
  <c r="R655" i="11" s="1"/>
  <c r="Q655" i="11" a="1"/>
  <c r="Q655" i="11" s="1"/>
  <c r="P655" i="11"/>
  <c r="N655" i="11" a="1"/>
  <c r="N655" i="11" s="1"/>
  <c r="M655" i="11" a="1"/>
  <c r="M655" i="11" s="1"/>
  <c r="J655" i="11"/>
  <c r="I655" i="11"/>
  <c r="AG654" i="11" a="1"/>
  <c r="AG654" i="11" s="1"/>
  <c r="AF654" i="11" a="1"/>
  <c r="AF654" i="11" s="1"/>
  <c r="AD654" i="11" a="1"/>
  <c r="AD654" i="11" s="1"/>
  <c r="AC654" i="11" a="1"/>
  <c r="AC654" i="11" s="1"/>
  <c r="AA654" i="11" a="1"/>
  <c r="AA654" i="11" s="1"/>
  <c r="X654" i="11" a="1"/>
  <c r="X654" i="11" s="1"/>
  <c r="U654" i="11" a="1"/>
  <c r="U654" i="11" s="1"/>
  <c r="R654" i="11" a="1"/>
  <c r="R654" i="11" s="1"/>
  <c r="P654" i="11"/>
  <c r="N654" i="11" a="1"/>
  <c r="N654" i="11" s="1"/>
  <c r="J654" i="11"/>
  <c r="I654" i="11"/>
  <c r="Z654" i="11" s="1" a="1"/>
  <c r="Z654" i="11" s="1"/>
  <c r="AG653" i="11" a="1"/>
  <c r="AG653" i="11" s="1"/>
  <c r="AF653" i="11" a="1"/>
  <c r="AF653" i="11" s="1"/>
  <c r="AD653" i="11" a="1"/>
  <c r="AD653" i="11" s="1"/>
  <c r="AC653" i="11" a="1"/>
  <c r="AC653" i="11" s="1"/>
  <c r="AA653" i="11" a="1"/>
  <c r="AA653" i="11" s="1"/>
  <c r="X653" i="11" a="1"/>
  <c r="X653" i="11" s="1"/>
  <c r="U653" i="11" a="1"/>
  <c r="U653" i="11" s="1"/>
  <c r="R653" i="11" a="1"/>
  <c r="R653" i="11" s="1"/>
  <c r="P653" i="11"/>
  <c r="N653" i="11" a="1"/>
  <c r="N653" i="11" s="1"/>
  <c r="J653" i="11"/>
  <c r="I653" i="11"/>
  <c r="W653" i="11" s="1" a="1"/>
  <c r="W653" i="11" s="1"/>
  <c r="AG652" i="11" a="1"/>
  <c r="AG652" i="11" s="1"/>
  <c r="AF652" i="11" a="1"/>
  <c r="AF652" i="11" s="1"/>
  <c r="AD652" i="11" a="1"/>
  <c r="AD652" i="11" s="1"/>
  <c r="AC652" i="11" a="1"/>
  <c r="AC652" i="11" s="1"/>
  <c r="AA652" i="11" a="1"/>
  <c r="AA652" i="11" s="1"/>
  <c r="X652" i="11" a="1"/>
  <c r="X652" i="11" s="1"/>
  <c r="U652" i="11" a="1"/>
  <c r="U652" i="11" s="1"/>
  <c r="R652" i="11" a="1"/>
  <c r="R652" i="11" s="1"/>
  <c r="P652" i="11"/>
  <c r="N652" i="11" a="1"/>
  <c r="N652" i="11" s="1"/>
  <c r="J652" i="11"/>
  <c r="I652" i="11"/>
  <c r="Z652" i="11" s="1" a="1"/>
  <c r="Z652" i="11" s="1"/>
  <c r="AG651" i="11" a="1"/>
  <c r="AG651" i="11" s="1"/>
  <c r="AF651" i="11" a="1"/>
  <c r="AF651" i="11" s="1"/>
  <c r="AD651" i="11" a="1"/>
  <c r="AD651" i="11" s="1"/>
  <c r="AC651" i="11" a="1"/>
  <c r="AC651" i="11" s="1"/>
  <c r="AA651" i="11" a="1"/>
  <c r="AA651" i="11" s="1"/>
  <c r="X651" i="11" a="1"/>
  <c r="X651" i="11" s="1"/>
  <c r="U651" i="11" a="1"/>
  <c r="U651" i="11" s="1"/>
  <c r="R651" i="11" a="1"/>
  <c r="R651" i="11" s="1"/>
  <c r="P651" i="11"/>
  <c r="N651" i="11" a="1"/>
  <c r="N651" i="11" s="1"/>
  <c r="J651" i="11"/>
  <c r="I651" i="11"/>
  <c r="W651" i="11" s="1" a="1"/>
  <c r="W651" i="11" s="1"/>
  <c r="AG650" i="11" a="1"/>
  <c r="AG650" i="11" s="1"/>
  <c r="AF650" i="11" a="1"/>
  <c r="AF650" i="11" s="1"/>
  <c r="AD650" i="11" a="1"/>
  <c r="AD650" i="11" s="1"/>
  <c r="AC650" i="11" a="1"/>
  <c r="AC650" i="11" s="1"/>
  <c r="AA650" i="11" a="1"/>
  <c r="AA650" i="11" s="1"/>
  <c r="X650" i="11" a="1"/>
  <c r="X650" i="11" s="1"/>
  <c r="U650" i="11" a="1"/>
  <c r="U650" i="11" s="1"/>
  <c r="R650" i="11" a="1"/>
  <c r="R650" i="11" s="1"/>
  <c r="P650" i="11"/>
  <c r="N650" i="11" a="1"/>
  <c r="N650" i="11" s="1"/>
  <c r="J650" i="11"/>
  <c r="I650" i="11"/>
  <c r="AG649" i="11" a="1"/>
  <c r="AG649" i="11" s="1"/>
  <c r="AF649" i="11" a="1"/>
  <c r="AF649" i="11" s="1"/>
  <c r="AD649" i="11" a="1"/>
  <c r="AD649" i="11" s="1"/>
  <c r="AC649" i="11" a="1"/>
  <c r="AC649" i="11" s="1"/>
  <c r="AA649" i="11" a="1"/>
  <c r="AA649" i="11" s="1"/>
  <c r="X649" i="11" a="1"/>
  <c r="X649" i="11" s="1"/>
  <c r="U649" i="11" a="1"/>
  <c r="U649" i="11" s="1"/>
  <c r="R649" i="11" a="1"/>
  <c r="R649" i="11" s="1"/>
  <c r="P649" i="11"/>
  <c r="N649" i="11" a="1"/>
  <c r="N649" i="11" s="1"/>
  <c r="J649" i="11"/>
  <c r="I649" i="11"/>
  <c r="T649" i="11" s="1" a="1"/>
  <c r="T649" i="11" s="1"/>
  <c r="AG648" i="11" a="1"/>
  <c r="AG648" i="11" s="1"/>
  <c r="AF648" i="11" a="1"/>
  <c r="AF648" i="11" s="1"/>
  <c r="AD648" i="11" a="1"/>
  <c r="AD648" i="11" s="1"/>
  <c r="AC648" i="11" a="1"/>
  <c r="AC648" i="11" s="1"/>
  <c r="AA648" i="11" a="1"/>
  <c r="AA648" i="11" s="1"/>
  <c r="X648" i="11" a="1"/>
  <c r="X648" i="11" s="1"/>
  <c r="U648" i="11" a="1"/>
  <c r="U648" i="11" s="1"/>
  <c r="R648" i="11" a="1"/>
  <c r="R648" i="11" s="1"/>
  <c r="P648" i="11"/>
  <c r="N648" i="11" a="1"/>
  <c r="N648" i="11" s="1"/>
  <c r="J648" i="11"/>
  <c r="I648" i="11"/>
  <c r="AG647" i="11" a="1"/>
  <c r="AG647" i="11" s="1"/>
  <c r="AF647" i="11" a="1"/>
  <c r="AF647" i="11" s="1"/>
  <c r="AD647" i="11" a="1"/>
  <c r="AD647" i="11" s="1"/>
  <c r="AC647" i="11" a="1"/>
  <c r="AC647" i="11" s="1"/>
  <c r="AA647" i="11" a="1"/>
  <c r="AA647" i="11" s="1"/>
  <c r="X647" i="11" a="1"/>
  <c r="X647" i="11" s="1"/>
  <c r="U647" i="11" a="1"/>
  <c r="U647" i="11" s="1"/>
  <c r="R647" i="11" a="1"/>
  <c r="R647" i="11" s="1"/>
  <c r="P647" i="11"/>
  <c r="N647" i="11" a="1"/>
  <c r="N647" i="11" s="1"/>
  <c r="J647" i="11"/>
  <c r="I647" i="11"/>
  <c r="Z647" i="11" s="1" a="1"/>
  <c r="Z647" i="11" s="1"/>
  <c r="AG646" i="11" a="1"/>
  <c r="AG646" i="11" s="1"/>
  <c r="AF646" i="11" a="1"/>
  <c r="AF646" i="11" s="1"/>
  <c r="AD646" i="11" a="1"/>
  <c r="AD646" i="11" s="1"/>
  <c r="AC646" i="11" a="1"/>
  <c r="AC646" i="11" s="1"/>
  <c r="AA646" i="11" a="1"/>
  <c r="AA646" i="11" s="1"/>
  <c r="X646" i="11" a="1"/>
  <c r="X646" i="11" s="1"/>
  <c r="U646" i="11" a="1"/>
  <c r="U646" i="11" s="1"/>
  <c r="R646" i="11" a="1"/>
  <c r="R646" i="11" s="1"/>
  <c r="P646" i="11"/>
  <c r="N646" i="11" a="1"/>
  <c r="N646" i="11" s="1"/>
  <c r="J646" i="11"/>
  <c r="I646" i="11"/>
  <c r="T646" i="11" s="1" a="1"/>
  <c r="T646" i="11" s="1"/>
  <c r="AG645" i="11" a="1"/>
  <c r="AG645" i="11" s="1"/>
  <c r="AF645" i="11" a="1"/>
  <c r="AF645" i="11" s="1"/>
  <c r="AD645" i="11" a="1"/>
  <c r="AD645" i="11" s="1"/>
  <c r="AC645" i="11" a="1"/>
  <c r="AC645" i="11" s="1"/>
  <c r="AA645" i="11" a="1"/>
  <c r="AA645" i="11" s="1"/>
  <c r="X645" i="11" a="1"/>
  <c r="X645" i="11" s="1"/>
  <c r="U645" i="11" a="1"/>
  <c r="U645" i="11" s="1"/>
  <c r="R645" i="11" a="1"/>
  <c r="R645" i="11" s="1"/>
  <c r="P645" i="11"/>
  <c r="N645" i="11" a="1"/>
  <c r="N645" i="11" s="1"/>
  <c r="J645" i="11"/>
  <c r="I645" i="11"/>
  <c r="T645" i="11" s="1" a="1"/>
  <c r="T645" i="11" s="1"/>
  <c r="AG644" i="11" a="1"/>
  <c r="AG644" i="11" s="1"/>
  <c r="AF644" i="11" a="1"/>
  <c r="AF644" i="11" s="1"/>
  <c r="AD644" i="11" a="1"/>
  <c r="AD644" i="11" s="1"/>
  <c r="AC644" i="11" a="1"/>
  <c r="AC644" i="11" s="1"/>
  <c r="AA644" i="11" a="1"/>
  <c r="AA644" i="11" s="1"/>
  <c r="X644" i="11" a="1"/>
  <c r="X644" i="11" s="1"/>
  <c r="U644" i="11" a="1"/>
  <c r="U644" i="11" s="1"/>
  <c r="R644" i="11" a="1"/>
  <c r="R644" i="11" s="1"/>
  <c r="P644" i="11"/>
  <c r="N644" i="11" a="1"/>
  <c r="N644" i="11" s="1"/>
  <c r="J644" i="11"/>
  <c r="I644" i="11"/>
  <c r="T644" i="11" s="1" a="1"/>
  <c r="T644" i="11" s="1"/>
  <c r="AG643" i="11" a="1"/>
  <c r="AG643" i="11" s="1"/>
  <c r="AF643" i="11" a="1"/>
  <c r="AF643" i="11" s="1"/>
  <c r="AD643" i="11" a="1"/>
  <c r="AD643" i="11" s="1"/>
  <c r="AC643" i="11" a="1"/>
  <c r="AC643" i="11" s="1"/>
  <c r="AA643" i="11" a="1"/>
  <c r="AA643" i="11" s="1"/>
  <c r="X643" i="11" a="1"/>
  <c r="X643" i="11" s="1"/>
  <c r="U643" i="11" a="1"/>
  <c r="U643" i="11" s="1"/>
  <c r="R643" i="11" a="1"/>
  <c r="R643" i="11" s="1"/>
  <c r="P643" i="11"/>
  <c r="N643" i="11" a="1"/>
  <c r="N643" i="11" s="1"/>
  <c r="J643" i="11"/>
  <c r="L643" i="11" s="1"/>
  <c r="I643" i="11"/>
  <c r="M643" i="11" s="1" a="1"/>
  <c r="M643" i="11" s="1"/>
  <c r="AG642" i="11" a="1"/>
  <c r="AG642" i="11" s="1"/>
  <c r="AF642" i="11" a="1"/>
  <c r="AF642" i="11" s="1"/>
  <c r="AD642" i="11" a="1"/>
  <c r="AD642" i="11" s="1"/>
  <c r="AC642" i="11" a="1"/>
  <c r="AC642" i="11" s="1"/>
  <c r="AA642" i="11" a="1"/>
  <c r="AA642" i="11" s="1"/>
  <c r="X642" i="11" a="1"/>
  <c r="X642" i="11" s="1"/>
  <c r="U642" i="11" a="1"/>
  <c r="U642" i="11" s="1"/>
  <c r="R642" i="11" a="1"/>
  <c r="R642" i="11" s="1"/>
  <c r="P642" i="11"/>
  <c r="N642" i="11" a="1"/>
  <c r="N642" i="11" s="1"/>
  <c r="J642" i="11"/>
  <c r="I642" i="11"/>
  <c r="Q642" i="11" s="1" a="1"/>
  <c r="Q642" i="11" s="1"/>
  <c r="AG641" i="11" a="1"/>
  <c r="AG641" i="11" s="1"/>
  <c r="AF641" i="11" a="1"/>
  <c r="AF641" i="11" s="1"/>
  <c r="AD641" i="11" a="1"/>
  <c r="AD641" i="11" s="1"/>
  <c r="AC641" i="11" a="1"/>
  <c r="AC641" i="11" s="1"/>
  <c r="AA641" i="11" a="1"/>
  <c r="AA641" i="11" s="1"/>
  <c r="X641" i="11" a="1"/>
  <c r="X641" i="11" s="1"/>
  <c r="U641" i="11" a="1"/>
  <c r="U641" i="11" s="1"/>
  <c r="R641" i="11" a="1"/>
  <c r="R641" i="11" s="1"/>
  <c r="P641" i="11"/>
  <c r="N641" i="11" a="1"/>
  <c r="N641" i="11" s="1"/>
  <c r="J641" i="11"/>
  <c r="L641" i="11" s="1"/>
  <c r="I641" i="11"/>
  <c r="T641" i="11" s="1" a="1"/>
  <c r="T641" i="11" s="1"/>
  <c r="AG640" i="11" a="1"/>
  <c r="AG640" i="11" s="1"/>
  <c r="AF640" i="11" a="1"/>
  <c r="AF640" i="11" s="1"/>
  <c r="AD640" i="11" a="1"/>
  <c r="AD640" i="11" s="1"/>
  <c r="AC640" i="11" a="1"/>
  <c r="AC640" i="11" s="1"/>
  <c r="AA640" i="11" a="1"/>
  <c r="AA640" i="11" s="1"/>
  <c r="X640" i="11" a="1"/>
  <c r="X640" i="11" s="1"/>
  <c r="U640" i="11" a="1"/>
  <c r="U640" i="11" s="1"/>
  <c r="R640" i="11" a="1"/>
  <c r="R640" i="11" s="1"/>
  <c r="P640" i="11"/>
  <c r="N640" i="11" a="1"/>
  <c r="N640" i="11" s="1"/>
  <c r="J640" i="11"/>
  <c r="I640" i="11"/>
  <c r="T640" i="11" s="1" a="1"/>
  <c r="T640" i="11" s="1"/>
  <c r="AG639" i="11" a="1"/>
  <c r="AG639" i="11" s="1"/>
  <c r="AF639" i="11" a="1"/>
  <c r="AF639" i="11" s="1"/>
  <c r="AD639" i="11" a="1"/>
  <c r="AD639" i="11" s="1"/>
  <c r="AC639" i="11" a="1"/>
  <c r="AC639" i="11" s="1"/>
  <c r="AA639" i="11" a="1"/>
  <c r="AA639" i="11" s="1"/>
  <c r="X639" i="11" a="1"/>
  <c r="X639" i="11" s="1"/>
  <c r="U639" i="11" a="1"/>
  <c r="U639" i="11" s="1"/>
  <c r="R639" i="11" a="1"/>
  <c r="R639" i="11" s="1"/>
  <c r="P639" i="11"/>
  <c r="N639" i="11" a="1"/>
  <c r="N639" i="11" s="1"/>
  <c r="J639" i="11"/>
  <c r="I639" i="11"/>
  <c r="M639" i="11" s="1" a="1"/>
  <c r="M639" i="11" s="1"/>
  <c r="AG638" i="11" a="1"/>
  <c r="AG638" i="11" s="1"/>
  <c r="AF638" i="11" a="1"/>
  <c r="AF638" i="11" s="1"/>
  <c r="AD638" i="11" a="1"/>
  <c r="AD638" i="11" s="1"/>
  <c r="AC638" i="11" a="1"/>
  <c r="AC638" i="11" s="1"/>
  <c r="AA638" i="11" a="1"/>
  <c r="AA638" i="11" s="1"/>
  <c r="X638" i="11" a="1"/>
  <c r="X638" i="11" s="1"/>
  <c r="U638" i="11" a="1"/>
  <c r="U638" i="11" s="1"/>
  <c r="R638" i="11" a="1"/>
  <c r="R638" i="11" s="1"/>
  <c r="P638" i="11"/>
  <c r="N638" i="11" a="1"/>
  <c r="N638" i="11" s="1"/>
  <c r="J638" i="11"/>
  <c r="I638" i="11"/>
  <c r="Q638" i="11" s="1" a="1"/>
  <c r="Q638" i="11" s="1"/>
  <c r="AG637" i="11" a="1"/>
  <c r="AG637" i="11" s="1"/>
  <c r="AF637" i="11" a="1"/>
  <c r="AF637" i="11" s="1"/>
  <c r="AD637" i="11" a="1"/>
  <c r="AD637" i="11" s="1"/>
  <c r="AC637" i="11" a="1"/>
  <c r="AC637" i="11" s="1"/>
  <c r="AA637" i="11" a="1"/>
  <c r="AA637" i="11" s="1"/>
  <c r="X637" i="11" a="1"/>
  <c r="X637" i="11" s="1"/>
  <c r="U637" i="11" a="1"/>
  <c r="U637" i="11" s="1"/>
  <c r="R637" i="11" a="1"/>
  <c r="R637" i="11" s="1"/>
  <c r="P637" i="11"/>
  <c r="N637" i="11" a="1"/>
  <c r="N637" i="11" s="1"/>
  <c r="J637" i="11"/>
  <c r="I637" i="11"/>
  <c r="AG636" i="11" a="1"/>
  <c r="AG636" i="11" s="1"/>
  <c r="AF636" i="11" a="1"/>
  <c r="AF636" i="11" s="1"/>
  <c r="AD636" i="11" a="1"/>
  <c r="AD636" i="11" s="1"/>
  <c r="AC636" i="11" a="1"/>
  <c r="AC636" i="11" s="1"/>
  <c r="AA636" i="11" a="1"/>
  <c r="AA636" i="11" s="1"/>
  <c r="X636" i="11" a="1"/>
  <c r="X636" i="11" s="1"/>
  <c r="U636" i="11" a="1"/>
  <c r="U636" i="11" s="1"/>
  <c r="R636" i="11" a="1"/>
  <c r="R636" i="11" s="1"/>
  <c r="P636" i="11"/>
  <c r="N636" i="11" a="1"/>
  <c r="N636" i="11" s="1"/>
  <c r="J636" i="11"/>
  <c r="I636" i="11"/>
  <c r="AG635" i="11" a="1"/>
  <c r="AG635" i="11" s="1"/>
  <c r="AF635" i="11" a="1"/>
  <c r="AF635" i="11" s="1"/>
  <c r="AD635" i="11" a="1"/>
  <c r="AD635" i="11" s="1"/>
  <c r="AC635" i="11" a="1"/>
  <c r="AC635" i="11" s="1"/>
  <c r="AA635" i="11" a="1"/>
  <c r="AA635" i="11" s="1"/>
  <c r="X635" i="11" a="1"/>
  <c r="X635" i="11" s="1"/>
  <c r="U635" i="11" a="1"/>
  <c r="U635" i="11" s="1"/>
  <c r="R635" i="11" a="1"/>
  <c r="R635" i="11" s="1"/>
  <c r="P635" i="11"/>
  <c r="N635" i="11" a="1"/>
  <c r="N635" i="11" s="1"/>
  <c r="J635" i="11"/>
  <c r="L635" i="11" s="1"/>
  <c r="I635" i="11"/>
  <c r="M635" i="11" s="1" a="1"/>
  <c r="M635" i="11" s="1"/>
  <c r="AG634" i="11" a="1"/>
  <c r="AG634" i="11" s="1"/>
  <c r="AF634" i="11" a="1"/>
  <c r="AF634" i="11" s="1"/>
  <c r="AD634" i="11" a="1"/>
  <c r="AD634" i="11" s="1"/>
  <c r="AC634" i="11" a="1"/>
  <c r="AC634" i="11" s="1"/>
  <c r="AA634" i="11" a="1"/>
  <c r="AA634" i="11" s="1"/>
  <c r="X634" i="11" a="1"/>
  <c r="X634" i="11" s="1"/>
  <c r="U634" i="11" a="1"/>
  <c r="U634" i="11" s="1"/>
  <c r="R634" i="11" a="1"/>
  <c r="R634" i="11" s="1"/>
  <c r="P634" i="11"/>
  <c r="N634" i="11" a="1"/>
  <c r="N634" i="11" s="1"/>
  <c r="J634" i="11"/>
  <c r="I634" i="11"/>
  <c r="Q634" i="11" s="1" a="1"/>
  <c r="Q634" i="11" s="1"/>
  <c r="AG633" i="11" a="1"/>
  <c r="AG633" i="11" s="1"/>
  <c r="AF633" i="11" a="1"/>
  <c r="AF633" i="11" s="1"/>
  <c r="AD633" i="11" a="1"/>
  <c r="AD633" i="11" s="1"/>
  <c r="AC633" i="11" a="1"/>
  <c r="AC633" i="11" s="1"/>
  <c r="AA633" i="11" a="1"/>
  <c r="AA633" i="11" s="1"/>
  <c r="X633" i="11" a="1"/>
  <c r="X633" i="11" s="1"/>
  <c r="U633" i="11" a="1"/>
  <c r="U633" i="11" s="1"/>
  <c r="R633" i="11" a="1"/>
  <c r="R633" i="11" s="1"/>
  <c r="P633" i="11"/>
  <c r="N633" i="11" a="1"/>
  <c r="N633" i="11" s="1"/>
  <c r="J633" i="11"/>
  <c r="L633" i="11" s="1"/>
  <c r="I633" i="11"/>
  <c r="AG632" i="11" a="1"/>
  <c r="AG632" i="11" s="1"/>
  <c r="AF632" i="11" a="1"/>
  <c r="AF632" i="11" s="1"/>
  <c r="AD632" i="11" a="1"/>
  <c r="AD632" i="11" s="1"/>
  <c r="AC632" i="11" a="1"/>
  <c r="AC632" i="11" s="1"/>
  <c r="AA632" i="11" a="1"/>
  <c r="AA632" i="11" s="1"/>
  <c r="X632" i="11" a="1"/>
  <c r="X632" i="11" s="1"/>
  <c r="U632" i="11" a="1"/>
  <c r="U632" i="11" s="1"/>
  <c r="R632" i="11" a="1"/>
  <c r="R632" i="11" s="1"/>
  <c r="P632" i="11"/>
  <c r="N632" i="11" a="1"/>
  <c r="N632" i="11" s="1"/>
  <c r="J632" i="11"/>
  <c r="I632" i="11"/>
  <c r="Z632" i="11" s="1" a="1"/>
  <c r="Z632" i="11" s="1"/>
  <c r="AG631" i="11" a="1"/>
  <c r="AG631" i="11" s="1"/>
  <c r="AF631" i="11" a="1"/>
  <c r="AF631" i="11" s="1"/>
  <c r="AD631" i="11" a="1"/>
  <c r="AD631" i="11" s="1"/>
  <c r="AC631" i="11" a="1"/>
  <c r="AC631" i="11" s="1"/>
  <c r="AA631" i="11" a="1"/>
  <c r="AA631" i="11" s="1"/>
  <c r="X631" i="11" a="1"/>
  <c r="X631" i="11" s="1"/>
  <c r="U631" i="11" a="1"/>
  <c r="U631" i="11" s="1"/>
  <c r="R631" i="11" a="1"/>
  <c r="R631" i="11" s="1"/>
  <c r="P631" i="11"/>
  <c r="N631" i="11" a="1"/>
  <c r="N631" i="11" s="1"/>
  <c r="J631" i="11"/>
  <c r="I631" i="11"/>
  <c r="Z631" i="11" s="1" a="1"/>
  <c r="Z631" i="11" s="1"/>
  <c r="AG630" i="11" a="1"/>
  <c r="AG630" i="11" s="1"/>
  <c r="AF630" i="11" a="1"/>
  <c r="AF630" i="11" s="1"/>
  <c r="AD630" i="11" a="1"/>
  <c r="AD630" i="11" s="1"/>
  <c r="AC630" i="11" a="1"/>
  <c r="AC630" i="11" s="1"/>
  <c r="AA630" i="11" a="1"/>
  <c r="AA630" i="11" s="1"/>
  <c r="X630" i="11" a="1"/>
  <c r="X630" i="11" s="1"/>
  <c r="U630" i="11" a="1"/>
  <c r="U630" i="11" s="1"/>
  <c r="R630" i="11" a="1"/>
  <c r="R630" i="11" s="1"/>
  <c r="P630" i="11"/>
  <c r="N630" i="11" a="1"/>
  <c r="N630" i="11" s="1"/>
  <c r="J630" i="11"/>
  <c r="I630" i="11"/>
  <c r="Z630" i="11" s="1" a="1"/>
  <c r="Z630" i="11" s="1"/>
  <c r="AG629" i="11" a="1"/>
  <c r="AG629" i="11" s="1"/>
  <c r="AF629" i="11" a="1"/>
  <c r="AF629" i="11" s="1"/>
  <c r="AD629" i="11" a="1"/>
  <c r="AD629" i="11" s="1"/>
  <c r="AC629" i="11" a="1"/>
  <c r="AC629" i="11" s="1"/>
  <c r="AA629" i="11" a="1"/>
  <c r="AA629" i="11" s="1"/>
  <c r="X629" i="11" a="1"/>
  <c r="X629" i="11" s="1"/>
  <c r="U629" i="11" a="1"/>
  <c r="U629" i="11" s="1"/>
  <c r="R629" i="11" a="1"/>
  <c r="R629" i="11" s="1"/>
  <c r="P629" i="11"/>
  <c r="N629" i="11" a="1"/>
  <c r="N629" i="11" s="1"/>
  <c r="J629" i="11"/>
  <c r="I629" i="11"/>
  <c r="Z629" i="11" s="1" a="1"/>
  <c r="Z629" i="11" s="1"/>
  <c r="AG628" i="11" a="1"/>
  <c r="AG628" i="11" s="1"/>
  <c r="AF628" i="11" a="1"/>
  <c r="AF628" i="11" s="1"/>
  <c r="AD628" i="11" a="1"/>
  <c r="AD628" i="11" s="1"/>
  <c r="AC628" i="11" a="1"/>
  <c r="AC628" i="11" s="1"/>
  <c r="AA628" i="11" a="1"/>
  <c r="AA628" i="11" s="1"/>
  <c r="X628" i="11" a="1"/>
  <c r="X628" i="11" s="1"/>
  <c r="U628" i="11" a="1"/>
  <c r="U628" i="11" s="1"/>
  <c r="R628" i="11" a="1"/>
  <c r="R628" i="11" s="1"/>
  <c r="P628" i="11"/>
  <c r="N628" i="11" a="1"/>
  <c r="N628" i="11" s="1"/>
  <c r="J628" i="11"/>
  <c r="I628" i="11"/>
  <c r="W628" i="11" s="1" a="1"/>
  <c r="W628" i="11" s="1"/>
  <c r="AG627" i="11" a="1"/>
  <c r="AG627" i="11" s="1"/>
  <c r="AF627" i="11" a="1"/>
  <c r="AF627" i="11" s="1"/>
  <c r="AD627" i="11" a="1"/>
  <c r="AD627" i="11" s="1"/>
  <c r="AC627" i="11" a="1"/>
  <c r="AC627" i="11" s="1"/>
  <c r="AA627" i="11" a="1"/>
  <c r="AA627" i="11" s="1"/>
  <c r="X627" i="11" a="1"/>
  <c r="X627" i="11" s="1"/>
  <c r="U627" i="11" a="1"/>
  <c r="U627" i="11" s="1"/>
  <c r="R627" i="11" a="1"/>
  <c r="R627" i="11" s="1"/>
  <c r="P627" i="11"/>
  <c r="N627" i="11" a="1"/>
  <c r="N627" i="11" s="1"/>
  <c r="J627" i="11"/>
  <c r="I627" i="11"/>
  <c r="AG626" i="11" a="1"/>
  <c r="AG626" i="11" s="1"/>
  <c r="AF626" i="11" a="1"/>
  <c r="AF626" i="11" s="1"/>
  <c r="AD626" i="11" a="1"/>
  <c r="AD626" i="11" s="1"/>
  <c r="AC626" i="11" a="1"/>
  <c r="AC626" i="11" s="1"/>
  <c r="AA626" i="11" a="1"/>
  <c r="AA626" i="11" s="1"/>
  <c r="X626" i="11" a="1"/>
  <c r="X626" i="11" s="1"/>
  <c r="U626" i="11" a="1"/>
  <c r="U626" i="11" s="1"/>
  <c r="R626" i="11" a="1"/>
  <c r="R626" i="11" s="1"/>
  <c r="P626" i="11"/>
  <c r="N626" i="11" a="1"/>
  <c r="N626" i="11" s="1"/>
  <c r="J626" i="11"/>
  <c r="I626" i="11"/>
  <c r="Z626" i="11" s="1" a="1"/>
  <c r="Z626" i="11" s="1"/>
  <c r="AG625" i="11" a="1"/>
  <c r="AG625" i="11" s="1"/>
  <c r="AF625" i="11" a="1"/>
  <c r="AF625" i="11" s="1"/>
  <c r="AD625" i="11" a="1"/>
  <c r="AD625" i="11" s="1"/>
  <c r="AC625" i="11" a="1"/>
  <c r="AC625" i="11" s="1"/>
  <c r="AA625" i="11" a="1"/>
  <c r="AA625" i="11" s="1"/>
  <c r="X625" i="11" a="1"/>
  <c r="X625" i="11" s="1"/>
  <c r="U625" i="11" a="1"/>
  <c r="U625" i="11" s="1"/>
  <c r="R625" i="11" a="1"/>
  <c r="R625" i="11" s="1"/>
  <c r="P625" i="11"/>
  <c r="N625" i="11" a="1"/>
  <c r="N625" i="11" s="1"/>
  <c r="J625" i="11"/>
  <c r="I625" i="11"/>
  <c r="Q625" i="11" s="1" a="1"/>
  <c r="Q625" i="11" s="1"/>
  <c r="AG624" i="11" a="1"/>
  <c r="AG624" i="11" s="1"/>
  <c r="AF624" i="11" a="1"/>
  <c r="AF624" i="11" s="1"/>
  <c r="AD624" i="11" a="1"/>
  <c r="AD624" i="11" s="1"/>
  <c r="AC624" i="11" a="1"/>
  <c r="AC624" i="11" s="1"/>
  <c r="AA624" i="11" a="1"/>
  <c r="AA624" i="11" s="1"/>
  <c r="X624" i="11" a="1"/>
  <c r="X624" i="11" s="1"/>
  <c r="U624" i="11" a="1"/>
  <c r="U624" i="11" s="1"/>
  <c r="R624" i="11" a="1"/>
  <c r="R624" i="11" s="1"/>
  <c r="P624" i="11"/>
  <c r="N624" i="11" a="1"/>
  <c r="N624" i="11" s="1"/>
  <c r="J624" i="11"/>
  <c r="I624" i="11"/>
  <c r="M624" i="11" s="1" a="1"/>
  <c r="M624" i="11" s="1"/>
  <c r="AG623" i="11" a="1"/>
  <c r="AG623" i="11" s="1"/>
  <c r="AF623" i="11" a="1"/>
  <c r="AF623" i="11" s="1"/>
  <c r="AD623" i="11" a="1"/>
  <c r="AD623" i="11" s="1"/>
  <c r="AC623" i="11" a="1"/>
  <c r="AC623" i="11" s="1"/>
  <c r="AA623" i="11" a="1"/>
  <c r="AA623" i="11" s="1"/>
  <c r="X623" i="11" a="1"/>
  <c r="X623" i="11" s="1"/>
  <c r="U623" i="11" a="1"/>
  <c r="U623" i="11" s="1"/>
  <c r="R623" i="11" a="1"/>
  <c r="R623" i="11" s="1"/>
  <c r="P623" i="11"/>
  <c r="N623" i="11" a="1"/>
  <c r="N623" i="11" s="1"/>
  <c r="J623" i="11"/>
  <c r="I623" i="11"/>
  <c r="M623" i="11" s="1" a="1"/>
  <c r="M623" i="11" s="1"/>
  <c r="AG622" i="11" a="1"/>
  <c r="AG622" i="11" s="1"/>
  <c r="AF622" i="11" a="1"/>
  <c r="AF622" i="11" s="1"/>
  <c r="AD622" i="11" a="1"/>
  <c r="AD622" i="11" s="1"/>
  <c r="AC622" i="11" a="1"/>
  <c r="AC622" i="11" s="1"/>
  <c r="AA622" i="11" a="1"/>
  <c r="AA622" i="11" s="1"/>
  <c r="X622" i="11" a="1"/>
  <c r="X622" i="11" s="1"/>
  <c r="U622" i="11" a="1"/>
  <c r="U622" i="11" s="1"/>
  <c r="R622" i="11" a="1"/>
  <c r="R622" i="11" s="1"/>
  <c r="P622" i="11"/>
  <c r="N622" i="11" a="1"/>
  <c r="N622" i="11" s="1"/>
  <c r="J622" i="11"/>
  <c r="I622" i="11"/>
  <c r="AG621" i="11" a="1"/>
  <c r="AG621" i="11" s="1"/>
  <c r="AF621" i="11" a="1"/>
  <c r="AF621" i="11" s="1"/>
  <c r="AD621" i="11" a="1"/>
  <c r="AD621" i="11" s="1"/>
  <c r="AC621" i="11" a="1"/>
  <c r="AC621" i="11" s="1"/>
  <c r="AA621" i="11" a="1"/>
  <c r="AA621" i="11" s="1"/>
  <c r="X621" i="11" a="1"/>
  <c r="X621" i="11" s="1"/>
  <c r="U621" i="11" a="1"/>
  <c r="U621" i="11" s="1"/>
  <c r="R621" i="11" a="1"/>
  <c r="R621" i="11" s="1"/>
  <c r="P621" i="11"/>
  <c r="N621" i="11" a="1"/>
  <c r="N621" i="11" s="1"/>
  <c r="J621" i="11"/>
  <c r="I621" i="11"/>
  <c r="Z621" i="11" s="1" a="1"/>
  <c r="Z621" i="11" s="1"/>
  <c r="AG620" i="11" a="1"/>
  <c r="AG620" i="11" s="1"/>
  <c r="AF620" i="11" a="1"/>
  <c r="AF620" i="11" s="1"/>
  <c r="AD620" i="11" a="1"/>
  <c r="AD620" i="11" s="1"/>
  <c r="AC620" i="11" a="1"/>
  <c r="AC620" i="11" s="1"/>
  <c r="AA620" i="11" a="1"/>
  <c r="AA620" i="11" s="1"/>
  <c r="X620" i="11" a="1"/>
  <c r="X620" i="11" s="1"/>
  <c r="U620" i="11" a="1"/>
  <c r="U620" i="11" s="1"/>
  <c r="R620" i="11" a="1"/>
  <c r="R620" i="11" s="1"/>
  <c r="P620" i="11"/>
  <c r="N620" i="11" a="1"/>
  <c r="N620" i="11" s="1"/>
  <c r="J620" i="11"/>
  <c r="I620" i="11"/>
  <c r="Z620" i="11" s="1" a="1"/>
  <c r="Z620" i="11" s="1"/>
  <c r="AG619" i="11" a="1"/>
  <c r="AG619" i="11" s="1"/>
  <c r="AF619" i="11" a="1"/>
  <c r="AF619" i="11" s="1"/>
  <c r="AD619" i="11" a="1"/>
  <c r="AD619" i="11" s="1"/>
  <c r="AC619" i="11" a="1"/>
  <c r="AC619" i="11" s="1"/>
  <c r="AA619" i="11" a="1"/>
  <c r="AA619" i="11" s="1"/>
  <c r="X619" i="11" a="1"/>
  <c r="X619" i="11" s="1"/>
  <c r="U619" i="11" a="1"/>
  <c r="U619" i="11" s="1"/>
  <c r="R619" i="11" a="1"/>
  <c r="R619" i="11" s="1"/>
  <c r="P619" i="11"/>
  <c r="N619" i="11" a="1"/>
  <c r="N619" i="11" s="1"/>
  <c r="J619" i="11"/>
  <c r="L619" i="11" s="1"/>
  <c r="I619" i="11"/>
  <c r="AG618" i="11" a="1"/>
  <c r="AG618" i="11" s="1"/>
  <c r="AF618" i="11" a="1"/>
  <c r="AF618" i="11" s="1"/>
  <c r="AD618" i="11" a="1"/>
  <c r="AD618" i="11" s="1"/>
  <c r="AC618" i="11" a="1"/>
  <c r="AC618" i="11" s="1"/>
  <c r="AA618" i="11" a="1"/>
  <c r="AA618" i="11" s="1"/>
  <c r="X618" i="11" a="1"/>
  <c r="X618" i="11" s="1"/>
  <c r="U618" i="11" a="1"/>
  <c r="U618" i="11" s="1"/>
  <c r="R618" i="11" a="1"/>
  <c r="R618" i="11" s="1"/>
  <c r="P618" i="11"/>
  <c r="N618" i="11" a="1"/>
  <c r="N618" i="11" s="1"/>
  <c r="J618" i="11"/>
  <c r="I618" i="11"/>
  <c r="M618" i="11" s="1" a="1"/>
  <c r="M618" i="11" s="1"/>
  <c r="AG617" i="11" a="1"/>
  <c r="AG617" i="11" s="1"/>
  <c r="AF617" i="11" a="1"/>
  <c r="AF617" i="11" s="1"/>
  <c r="AD617" i="11" a="1"/>
  <c r="AD617" i="11" s="1"/>
  <c r="AC617" i="11" a="1"/>
  <c r="AC617" i="11" s="1"/>
  <c r="AA617" i="11" a="1"/>
  <c r="AA617" i="11" s="1"/>
  <c r="X617" i="11" a="1"/>
  <c r="X617" i="11" s="1"/>
  <c r="U617" i="11" a="1"/>
  <c r="U617" i="11" s="1"/>
  <c r="R617" i="11" a="1"/>
  <c r="R617" i="11" s="1"/>
  <c r="P617" i="11"/>
  <c r="N617" i="11" a="1"/>
  <c r="N617" i="11" s="1"/>
  <c r="J617" i="11"/>
  <c r="L617" i="11" s="1"/>
  <c r="I617" i="11"/>
  <c r="Q617" i="11" s="1" a="1"/>
  <c r="Q617" i="11" s="1"/>
  <c r="AG616" i="11" a="1"/>
  <c r="AG616" i="11" s="1"/>
  <c r="AF616" i="11" a="1"/>
  <c r="AF616" i="11" s="1"/>
  <c r="AD616" i="11" a="1"/>
  <c r="AD616" i="11" s="1"/>
  <c r="AC616" i="11" a="1"/>
  <c r="AC616" i="11" s="1"/>
  <c r="AA616" i="11" a="1"/>
  <c r="AA616" i="11" s="1"/>
  <c r="X616" i="11" a="1"/>
  <c r="X616" i="11" s="1"/>
  <c r="U616" i="11" a="1"/>
  <c r="U616" i="11" s="1"/>
  <c r="R616" i="11" a="1"/>
  <c r="R616" i="11" s="1"/>
  <c r="P616" i="11"/>
  <c r="N616" i="11" a="1"/>
  <c r="N616" i="11" s="1"/>
  <c r="J616" i="11"/>
  <c r="I616" i="11"/>
  <c r="W616" i="11" s="1" a="1"/>
  <c r="W616" i="11" s="1"/>
  <c r="AG615" i="11" a="1"/>
  <c r="AG615" i="11" s="1"/>
  <c r="AF615" i="11" a="1"/>
  <c r="AF615" i="11" s="1"/>
  <c r="AD615" i="11" a="1"/>
  <c r="AD615" i="11" s="1"/>
  <c r="AC615" i="11" a="1"/>
  <c r="AC615" i="11" s="1"/>
  <c r="AA615" i="11" a="1"/>
  <c r="AA615" i="11" s="1"/>
  <c r="X615" i="11" a="1"/>
  <c r="X615" i="11" s="1"/>
  <c r="U615" i="11" a="1"/>
  <c r="U615" i="11" s="1"/>
  <c r="R615" i="11" a="1"/>
  <c r="R615" i="11" s="1"/>
  <c r="P615" i="11"/>
  <c r="N615" i="11" a="1"/>
  <c r="N615" i="11" s="1"/>
  <c r="J615" i="11"/>
  <c r="I615" i="11"/>
  <c r="AG614" i="11" a="1"/>
  <c r="AG614" i="11" s="1"/>
  <c r="AF614" i="11" a="1"/>
  <c r="AF614" i="11" s="1"/>
  <c r="AD614" i="11" a="1"/>
  <c r="AD614" i="11" s="1"/>
  <c r="AC614" i="11" a="1"/>
  <c r="AC614" i="11" s="1"/>
  <c r="AA614" i="11" a="1"/>
  <c r="AA614" i="11" s="1"/>
  <c r="X614" i="11" a="1"/>
  <c r="X614" i="11" s="1"/>
  <c r="U614" i="11" a="1"/>
  <c r="U614" i="11" s="1"/>
  <c r="R614" i="11" a="1"/>
  <c r="R614" i="11" s="1"/>
  <c r="P614" i="11"/>
  <c r="N614" i="11" a="1"/>
  <c r="N614" i="11" s="1"/>
  <c r="J614" i="11"/>
  <c r="I614" i="11"/>
  <c r="M614" i="11" s="1" a="1"/>
  <c r="M614" i="11" s="1"/>
  <c r="AG613" i="11" a="1"/>
  <c r="AG613" i="11" s="1"/>
  <c r="AF613" i="11" a="1"/>
  <c r="AF613" i="11" s="1"/>
  <c r="AD613" i="11" a="1"/>
  <c r="AD613" i="11" s="1"/>
  <c r="AC613" i="11" a="1"/>
  <c r="AC613" i="11" s="1"/>
  <c r="AA613" i="11" a="1"/>
  <c r="AA613" i="11" s="1"/>
  <c r="X613" i="11" a="1"/>
  <c r="X613" i="11" s="1"/>
  <c r="U613" i="11" a="1"/>
  <c r="U613" i="11" s="1"/>
  <c r="R613" i="11" a="1"/>
  <c r="R613" i="11" s="1"/>
  <c r="P613" i="11"/>
  <c r="N613" i="11" a="1"/>
  <c r="N613" i="11" s="1"/>
  <c r="J613" i="11"/>
  <c r="I613" i="11"/>
  <c r="T613" i="11" s="1" a="1"/>
  <c r="T613" i="11" s="1"/>
  <c r="AG612" i="11" a="1"/>
  <c r="AG612" i="11" s="1"/>
  <c r="AF612" i="11" a="1"/>
  <c r="AF612" i="11" s="1"/>
  <c r="AD612" i="11" a="1"/>
  <c r="AD612" i="11" s="1"/>
  <c r="AC612" i="11" a="1"/>
  <c r="AC612" i="11" s="1"/>
  <c r="AA612" i="11" a="1"/>
  <c r="AA612" i="11" s="1"/>
  <c r="X612" i="11" a="1"/>
  <c r="X612" i="11" s="1"/>
  <c r="U612" i="11" a="1"/>
  <c r="U612" i="11" s="1"/>
  <c r="R612" i="11" a="1"/>
  <c r="R612" i="11" s="1"/>
  <c r="P612" i="11"/>
  <c r="N612" i="11" a="1"/>
  <c r="N612" i="11" s="1"/>
  <c r="J612" i="11"/>
  <c r="I612" i="11"/>
  <c r="AG611" i="11" a="1"/>
  <c r="AG611" i="11" s="1"/>
  <c r="AF611" i="11" a="1"/>
  <c r="AF611" i="11" s="1"/>
  <c r="AD611" i="11" a="1"/>
  <c r="AD611" i="11" s="1"/>
  <c r="AC611" i="11" a="1"/>
  <c r="AC611" i="11" s="1"/>
  <c r="AA611" i="11" a="1"/>
  <c r="AA611" i="11" s="1"/>
  <c r="X611" i="11" a="1"/>
  <c r="X611" i="11" s="1"/>
  <c r="U611" i="11" a="1"/>
  <c r="U611" i="11" s="1"/>
  <c r="R611" i="11" a="1"/>
  <c r="R611" i="11" s="1"/>
  <c r="P611" i="11"/>
  <c r="N611" i="11" a="1"/>
  <c r="N611" i="11" s="1"/>
  <c r="J611" i="11"/>
  <c r="L611" i="11" s="1"/>
  <c r="I611" i="11"/>
  <c r="W611" i="11" s="1" a="1"/>
  <c r="W611" i="11" s="1"/>
  <c r="AG610" i="11" a="1"/>
  <c r="AG610" i="11" s="1"/>
  <c r="AF610" i="11" a="1"/>
  <c r="AF610" i="11" s="1"/>
  <c r="AD610" i="11" a="1"/>
  <c r="AD610" i="11" s="1"/>
  <c r="AC610" i="11" a="1"/>
  <c r="AC610" i="11" s="1"/>
  <c r="AA610" i="11" a="1"/>
  <c r="AA610" i="11" s="1"/>
  <c r="X610" i="11" a="1"/>
  <c r="X610" i="11" s="1"/>
  <c r="U610" i="11" a="1"/>
  <c r="U610" i="11" s="1"/>
  <c r="R610" i="11" a="1"/>
  <c r="R610" i="11" s="1"/>
  <c r="P610" i="11"/>
  <c r="N610" i="11" a="1"/>
  <c r="N610" i="11" s="1"/>
  <c r="J610" i="11"/>
  <c r="L610" i="11" s="1"/>
  <c r="I610" i="11"/>
  <c r="Z610" i="11" s="1" a="1"/>
  <c r="Z610" i="11" s="1"/>
  <c r="AG609" i="11" a="1"/>
  <c r="AG609" i="11" s="1"/>
  <c r="AF609" i="11" a="1"/>
  <c r="AF609" i="11" s="1"/>
  <c r="AD609" i="11" a="1"/>
  <c r="AD609" i="11" s="1"/>
  <c r="AC609" i="11" a="1"/>
  <c r="AC609" i="11" s="1"/>
  <c r="AA609" i="11" a="1"/>
  <c r="AA609" i="11" s="1"/>
  <c r="X609" i="11" a="1"/>
  <c r="X609" i="11" s="1"/>
  <c r="U609" i="11" a="1"/>
  <c r="U609" i="11" s="1"/>
  <c r="R609" i="11" a="1"/>
  <c r="R609" i="11" s="1"/>
  <c r="P609" i="11"/>
  <c r="N609" i="11" a="1"/>
  <c r="N609" i="11" s="1"/>
  <c r="J609" i="11"/>
  <c r="L609" i="11" s="1"/>
  <c r="I609" i="11"/>
  <c r="Q609" i="11" s="1" a="1"/>
  <c r="Q609" i="11" s="1"/>
  <c r="AG608" i="11" a="1"/>
  <c r="AG608" i="11" s="1"/>
  <c r="AF608" i="11" a="1"/>
  <c r="AF608" i="11" s="1"/>
  <c r="AD608" i="11" a="1"/>
  <c r="AD608" i="11" s="1"/>
  <c r="AC608" i="11" a="1"/>
  <c r="AC608" i="11" s="1"/>
  <c r="AA608" i="11" a="1"/>
  <c r="AA608" i="11" s="1"/>
  <c r="X608" i="11" a="1"/>
  <c r="X608" i="11" s="1"/>
  <c r="U608" i="11" a="1"/>
  <c r="U608" i="11" s="1"/>
  <c r="R608" i="11" a="1"/>
  <c r="R608" i="11" s="1"/>
  <c r="P608" i="11"/>
  <c r="N608" i="11" a="1"/>
  <c r="N608" i="11" s="1"/>
  <c r="J608" i="11"/>
  <c r="I608" i="11"/>
  <c r="M608" i="11" s="1" a="1"/>
  <c r="M608" i="11" s="1"/>
  <c r="AG607" i="11" a="1"/>
  <c r="AG607" i="11" s="1"/>
  <c r="AF607" i="11" a="1"/>
  <c r="AF607" i="11" s="1"/>
  <c r="AD607" i="11" a="1"/>
  <c r="AD607" i="11" s="1"/>
  <c r="AC607" i="11" a="1"/>
  <c r="AC607" i="11" s="1"/>
  <c r="AA607" i="11" a="1"/>
  <c r="AA607" i="11" s="1"/>
  <c r="X607" i="11" a="1"/>
  <c r="X607" i="11" s="1"/>
  <c r="U607" i="11" a="1"/>
  <c r="U607" i="11" s="1"/>
  <c r="R607" i="11" a="1"/>
  <c r="R607" i="11" s="1"/>
  <c r="P607" i="11"/>
  <c r="N607" i="11" a="1"/>
  <c r="N607" i="11" s="1"/>
  <c r="J607" i="11"/>
  <c r="I607" i="11"/>
  <c r="T607" i="11" s="1" a="1"/>
  <c r="T607" i="11" s="1"/>
  <c r="AG606" i="11" a="1"/>
  <c r="AG606" i="11" s="1"/>
  <c r="AF606" i="11" a="1"/>
  <c r="AF606" i="11" s="1"/>
  <c r="AD606" i="11" a="1"/>
  <c r="AD606" i="11" s="1"/>
  <c r="AC606" i="11" a="1"/>
  <c r="AC606" i="11" s="1"/>
  <c r="AA606" i="11" a="1"/>
  <c r="AA606" i="11" s="1"/>
  <c r="X606" i="11" a="1"/>
  <c r="X606" i="11" s="1"/>
  <c r="U606" i="11" a="1"/>
  <c r="U606" i="11" s="1"/>
  <c r="R606" i="11" a="1"/>
  <c r="R606" i="11" s="1"/>
  <c r="P606" i="11"/>
  <c r="N606" i="11" a="1"/>
  <c r="N606" i="11" s="1"/>
  <c r="J606" i="11"/>
  <c r="I606" i="11"/>
  <c r="M606" i="11" s="1" a="1"/>
  <c r="M606" i="11" s="1"/>
  <c r="AG605" i="11" a="1"/>
  <c r="AG605" i="11" s="1"/>
  <c r="AF605" i="11" a="1"/>
  <c r="AF605" i="11" s="1"/>
  <c r="AD605" i="11" a="1"/>
  <c r="AD605" i="11" s="1"/>
  <c r="AC605" i="11" a="1"/>
  <c r="AC605" i="11" s="1"/>
  <c r="AA605" i="11" a="1"/>
  <c r="AA605" i="11" s="1"/>
  <c r="X605" i="11" a="1"/>
  <c r="X605" i="11" s="1"/>
  <c r="U605" i="11" a="1"/>
  <c r="U605" i="11" s="1"/>
  <c r="R605" i="11" a="1"/>
  <c r="R605" i="11" s="1"/>
  <c r="P605" i="11"/>
  <c r="N605" i="11" a="1"/>
  <c r="N605" i="11" s="1"/>
  <c r="J605" i="11"/>
  <c r="I605" i="11"/>
  <c r="Q605" i="11" s="1" a="1"/>
  <c r="Q605" i="11" s="1"/>
  <c r="AG604" i="11" a="1"/>
  <c r="AG604" i="11" s="1"/>
  <c r="AF604" i="11" a="1"/>
  <c r="AF604" i="11" s="1"/>
  <c r="AD604" i="11" a="1"/>
  <c r="AD604" i="11" s="1"/>
  <c r="AC604" i="11" a="1"/>
  <c r="AC604" i="11" s="1"/>
  <c r="AA604" i="11" a="1"/>
  <c r="AA604" i="11" s="1"/>
  <c r="X604" i="11" a="1"/>
  <c r="X604" i="11" s="1"/>
  <c r="U604" i="11" a="1"/>
  <c r="U604" i="11" s="1"/>
  <c r="R604" i="11" a="1"/>
  <c r="R604" i="11" s="1"/>
  <c r="P604" i="11"/>
  <c r="N604" i="11" a="1"/>
  <c r="N604" i="11" s="1"/>
  <c r="J604" i="11"/>
  <c r="I604" i="11"/>
  <c r="Z604" i="11" s="1" a="1"/>
  <c r="Z604" i="11" s="1"/>
  <c r="AG603" i="11" a="1"/>
  <c r="AG603" i="11" s="1"/>
  <c r="AF603" i="11" a="1"/>
  <c r="AF603" i="11" s="1"/>
  <c r="AD603" i="11" a="1"/>
  <c r="AD603" i="11" s="1"/>
  <c r="AC603" i="11" a="1"/>
  <c r="AC603" i="11" s="1"/>
  <c r="AA603" i="11" a="1"/>
  <c r="AA603" i="11" s="1"/>
  <c r="X603" i="11" a="1"/>
  <c r="X603" i="11" s="1"/>
  <c r="U603" i="11" a="1"/>
  <c r="U603" i="11" s="1"/>
  <c r="R603" i="11" a="1"/>
  <c r="R603" i="11" s="1"/>
  <c r="P603" i="11"/>
  <c r="N603" i="11" a="1"/>
  <c r="N603" i="11" s="1"/>
  <c r="J603" i="11"/>
  <c r="L603" i="11" s="1"/>
  <c r="I603" i="11"/>
  <c r="Z603" i="11" s="1" a="1"/>
  <c r="Z603" i="11" s="1"/>
  <c r="AG602" i="11" a="1"/>
  <c r="AG602" i="11" s="1"/>
  <c r="AF602" i="11" a="1"/>
  <c r="AF602" i="11" s="1"/>
  <c r="AD602" i="11" a="1"/>
  <c r="AD602" i="11" s="1"/>
  <c r="AC602" i="11" a="1"/>
  <c r="AC602" i="11" s="1"/>
  <c r="AA602" i="11" a="1"/>
  <c r="AA602" i="11" s="1"/>
  <c r="X602" i="11" a="1"/>
  <c r="X602" i="11" s="1"/>
  <c r="U602" i="11" a="1"/>
  <c r="U602" i="11" s="1"/>
  <c r="R602" i="11" a="1"/>
  <c r="R602" i="11" s="1"/>
  <c r="P602" i="11"/>
  <c r="N602" i="11" a="1"/>
  <c r="N602" i="11" s="1"/>
  <c r="J602" i="11"/>
  <c r="I602" i="11"/>
  <c r="Q602" i="11" s="1" a="1"/>
  <c r="Q602" i="11" s="1"/>
  <c r="AG601" i="11" a="1"/>
  <c r="AG601" i="11" s="1"/>
  <c r="AF601" i="11" a="1"/>
  <c r="AF601" i="11" s="1"/>
  <c r="AD601" i="11" a="1"/>
  <c r="AD601" i="11" s="1"/>
  <c r="AC601" i="11" a="1"/>
  <c r="AC601" i="11" s="1"/>
  <c r="AA601" i="11" a="1"/>
  <c r="AA601" i="11" s="1"/>
  <c r="X601" i="11" a="1"/>
  <c r="X601" i="11" s="1"/>
  <c r="U601" i="11" a="1"/>
  <c r="U601" i="11" s="1"/>
  <c r="R601" i="11" a="1"/>
  <c r="R601" i="11" s="1"/>
  <c r="P601" i="11"/>
  <c r="N601" i="11" a="1"/>
  <c r="N601" i="11" s="1"/>
  <c r="J601" i="11"/>
  <c r="L601" i="11" s="1"/>
  <c r="I601" i="11"/>
  <c r="Q601" i="11" s="1" a="1"/>
  <c r="Q601" i="11" s="1"/>
  <c r="AG600" i="11" a="1"/>
  <c r="AG600" i="11" s="1"/>
  <c r="AF600" i="11" a="1"/>
  <c r="AF600" i="11" s="1"/>
  <c r="AD600" i="11" a="1"/>
  <c r="AD600" i="11" s="1"/>
  <c r="AC600" i="11" a="1"/>
  <c r="AC600" i="11" s="1"/>
  <c r="AA600" i="11" a="1"/>
  <c r="AA600" i="11" s="1"/>
  <c r="X600" i="11" a="1"/>
  <c r="X600" i="11" s="1"/>
  <c r="U600" i="11" a="1"/>
  <c r="U600" i="11" s="1"/>
  <c r="R600" i="11" a="1"/>
  <c r="R600" i="11" s="1"/>
  <c r="P600" i="11"/>
  <c r="N600" i="11" a="1"/>
  <c r="N600" i="11" s="1"/>
  <c r="J600" i="11"/>
  <c r="I600" i="11"/>
  <c r="W600" i="11" s="1" a="1"/>
  <c r="W600" i="11" s="1"/>
  <c r="AG599" i="11" a="1"/>
  <c r="AG599" i="11" s="1"/>
  <c r="AF599" i="11" a="1"/>
  <c r="AF599" i="11" s="1"/>
  <c r="AD599" i="11" a="1"/>
  <c r="AD599" i="11" s="1"/>
  <c r="AC599" i="11" a="1"/>
  <c r="AC599" i="11" s="1"/>
  <c r="AA599" i="11" a="1"/>
  <c r="AA599" i="11" s="1"/>
  <c r="X599" i="11" a="1"/>
  <c r="X599" i="11" s="1"/>
  <c r="U599" i="11" a="1"/>
  <c r="U599" i="11" s="1"/>
  <c r="R599" i="11" a="1"/>
  <c r="R599" i="11" s="1"/>
  <c r="P599" i="11"/>
  <c r="N599" i="11" a="1"/>
  <c r="N599" i="11" s="1"/>
  <c r="J599" i="11"/>
  <c r="I599" i="11"/>
  <c r="AG598" i="11" a="1"/>
  <c r="AG598" i="11" s="1"/>
  <c r="AF598" i="11" a="1"/>
  <c r="AF598" i="11" s="1"/>
  <c r="AD598" i="11" a="1"/>
  <c r="AD598" i="11" s="1"/>
  <c r="AC598" i="11" a="1"/>
  <c r="AC598" i="11" s="1"/>
  <c r="AA598" i="11" a="1"/>
  <c r="AA598" i="11" s="1"/>
  <c r="X598" i="11" a="1"/>
  <c r="X598" i="11" s="1"/>
  <c r="U598" i="11" a="1"/>
  <c r="U598" i="11" s="1"/>
  <c r="R598" i="11" a="1"/>
  <c r="R598" i="11" s="1"/>
  <c r="P598" i="11"/>
  <c r="N598" i="11" a="1"/>
  <c r="N598" i="11" s="1"/>
  <c r="J598" i="11"/>
  <c r="I598" i="11"/>
  <c r="Q598" i="11" s="1" a="1"/>
  <c r="Q598" i="11" s="1"/>
  <c r="AG597" i="11" a="1"/>
  <c r="AG597" i="11" s="1"/>
  <c r="AF597" i="11" a="1"/>
  <c r="AF597" i="11" s="1"/>
  <c r="AD597" i="11" a="1"/>
  <c r="AD597" i="11" s="1"/>
  <c r="AC597" i="11" a="1"/>
  <c r="AC597" i="11" s="1"/>
  <c r="AA597" i="11" a="1"/>
  <c r="AA597" i="11" s="1"/>
  <c r="X597" i="11" a="1"/>
  <c r="X597" i="11" s="1"/>
  <c r="U597" i="11" a="1"/>
  <c r="U597" i="11" s="1"/>
  <c r="R597" i="11" a="1"/>
  <c r="R597" i="11" s="1"/>
  <c r="P597" i="11"/>
  <c r="N597" i="11" a="1"/>
  <c r="N597" i="11" s="1"/>
  <c r="J597" i="11"/>
  <c r="I597" i="11"/>
  <c r="T597" i="11" s="1" a="1"/>
  <c r="T597" i="11" s="1"/>
  <c r="AG596" i="11" a="1"/>
  <c r="AG596" i="11" s="1"/>
  <c r="AF596" i="11" a="1"/>
  <c r="AF596" i="11" s="1"/>
  <c r="AD596" i="11" a="1"/>
  <c r="AD596" i="11" s="1"/>
  <c r="AC596" i="11" a="1"/>
  <c r="AC596" i="11" s="1"/>
  <c r="AA596" i="11" a="1"/>
  <c r="AA596" i="11" s="1"/>
  <c r="X596" i="11" a="1"/>
  <c r="X596" i="11" s="1"/>
  <c r="U596" i="11" a="1"/>
  <c r="U596" i="11" s="1"/>
  <c r="R596" i="11" a="1"/>
  <c r="R596" i="11" s="1"/>
  <c r="P596" i="11"/>
  <c r="N596" i="11" a="1"/>
  <c r="N596" i="11" s="1"/>
  <c r="J596" i="11"/>
  <c r="I596" i="11"/>
  <c r="Q596" i="11" s="1" a="1"/>
  <c r="Q596" i="11" s="1"/>
  <c r="AG595" i="11" a="1"/>
  <c r="AG595" i="11" s="1"/>
  <c r="AF595" i="11" a="1"/>
  <c r="AF595" i="11" s="1"/>
  <c r="AD595" i="11" a="1"/>
  <c r="AD595" i="11" s="1"/>
  <c r="AC595" i="11" a="1"/>
  <c r="AC595" i="11" s="1"/>
  <c r="AA595" i="11" a="1"/>
  <c r="AA595" i="11" s="1"/>
  <c r="X595" i="11" a="1"/>
  <c r="X595" i="11" s="1"/>
  <c r="U595" i="11" a="1"/>
  <c r="U595" i="11" s="1"/>
  <c r="R595" i="11" a="1"/>
  <c r="R595" i="11" s="1"/>
  <c r="P595" i="11"/>
  <c r="N595" i="11" a="1"/>
  <c r="N595" i="11" s="1"/>
  <c r="J595" i="11"/>
  <c r="L595" i="11" s="1"/>
  <c r="I595" i="11"/>
  <c r="Z595" i="11" s="1" a="1"/>
  <c r="Z595" i="11" s="1"/>
  <c r="AG594" i="11" a="1"/>
  <c r="AG594" i="11" s="1"/>
  <c r="AF594" i="11" a="1"/>
  <c r="AF594" i="11" s="1"/>
  <c r="AD594" i="11" a="1"/>
  <c r="AD594" i="11" s="1"/>
  <c r="AC594" i="11" a="1"/>
  <c r="AC594" i="11" s="1"/>
  <c r="AA594" i="11" a="1"/>
  <c r="AA594" i="11" s="1"/>
  <c r="X594" i="11" a="1"/>
  <c r="X594" i="11" s="1"/>
  <c r="U594" i="11" a="1"/>
  <c r="U594" i="11" s="1"/>
  <c r="R594" i="11" a="1"/>
  <c r="R594" i="11" s="1"/>
  <c r="P594" i="11"/>
  <c r="N594" i="11" a="1"/>
  <c r="N594" i="11" s="1"/>
  <c r="J594" i="11"/>
  <c r="I594" i="11"/>
  <c r="AG593" i="11" a="1"/>
  <c r="AG593" i="11" s="1"/>
  <c r="AF593" i="11" a="1"/>
  <c r="AF593" i="11" s="1"/>
  <c r="AD593" i="11" a="1"/>
  <c r="AD593" i="11" s="1"/>
  <c r="AC593" i="11" a="1"/>
  <c r="AC593" i="11" s="1"/>
  <c r="AA593" i="11" a="1"/>
  <c r="AA593" i="11" s="1"/>
  <c r="X593" i="11" a="1"/>
  <c r="X593" i="11" s="1"/>
  <c r="U593" i="11" a="1"/>
  <c r="U593" i="11" s="1"/>
  <c r="R593" i="11" a="1"/>
  <c r="R593" i="11" s="1"/>
  <c r="P593" i="11"/>
  <c r="N593" i="11" a="1"/>
  <c r="N593" i="11" s="1"/>
  <c r="J593" i="11"/>
  <c r="I593" i="11"/>
  <c r="AF592" i="11" a="1"/>
  <c r="AF592" i="11" s="1"/>
  <c r="AC592" i="11" a="1"/>
  <c r="AC592" i="11" s="1"/>
  <c r="Z592" i="11" a="1"/>
  <c r="Z592" i="11" s="1"/>
  <c r="W592" i="11" a="1"/>
  <c r="W592" i="11" s="1"/>
  <c r="T592" i="11" a="1"/>
  <c r="T592" i="11" s="1"/>
  <c r="Q592" i="11" a="1"/>
  <c r="Q592" i="11" s="1"/>
  <c r="P592" i="11"/>
  <c r="M592" i="11" a="1"/>
  <c r="M592" i="11" s="1"/>
  <c r="J592" i="11"/>
  <c r="I592" i="11"/>
  <c r="AF591" i="11" a="1"/>
  <c r="AF591" i="11" s="1"/>
  <c r="AC591" i="11" a="1"/>
  <c r="AC591" i="11" s="1"/>
  <c r="Z591" i="11" a="1"/>
  <c r="Z591" i="11" s="1"/>
  <c r="W591" i="11" a="1"/>
  <c r="W591" i="11" s="1"/>
  <c r="T591" i="11" a="1"/>
  <c r="T591" i="11" s="1"/>
  <c r="Q591" i="11" a="1"/>
  <c r="Q591" i="11" s="1"/>
  <c r="P591" i="11"/>
  <c r="M591" i="11" a="1"/>
  <c r="M591" i="11" s="1"/>
  <c r="J591" i="11"/>
  <c r="I591" i="11"/>
  <c r="AG590" i="11" a="1"/>
  <c r="AG590" i="11" s="1"/>
  <c r="AF590" i="11" a="1"/>
  <c r="AF590" i="11" s="1"/>
  <c r="AD590" i="11" a="1"/>
  <c r="AD590" i="11" s="1"/>
  <c r="AC590" i="11" a="1"/>
  <c r="AC590" i="11" s="1"/>
  <c r="Z590" i="11" a="1"/>
  <c r="Z590" i="11" s="1"/>
  <c r="W590" i="11" a="1"/>
  <c r="W590" i="11" s="1"/>
  <c r="T590" i="11" a="1"/>
  <c r="T590" i="11" s="1"/>
  <c r="Q590" i="11" a="1"/>
  <c r="Q590" i="11" s="1"/>
  <c r="P590" i="11"/>
  <c r="N590" i="11" a="1"/>
  <c r="N590" i="11" s="1"/>
  <c r="M590" i="11" a="1"/>
  <c r="M590" i="11" s="1"/>
  <c r="J590" i="11"/>
  <c r="I590" i="11"/>
  <c r="X590" i="11" s="1" a="1"/>
  <c r="X590" i="11" s="1"/>
  <c r="AN589" i="11"/>
  <c r="AM589" i="11"/>
  <c r="AO589" i="11" s="1"/>
  <c r="AL589" i="11"/>
  <c r="AK589" i="11"/>
  <c r="AG589" i="11" a="1"/>
  <c r="AG589" i="11" s="1"/>
  <c r="AF589" i="11" a="1"/>
  <c r="AF589" i="11" s="1"/>
  <c r="AD589" i="11" a="1"/>
  <c r="AD589" i="11" s="1"/>
  <c r="AC589" i="11" a="1"/>
  <c r="AC589" i="11" s="1"/>
  <c r="AA589" i="11" a="1"/>
  <c r="AA589" i="11" s="1"/>
  <c r="Z589" i="11" a="1"/>
  <c r="Z589" i="11" s="1"/>
  <c r="X589" i="11" a="1"/>
  <c r="X589" i="11" s="1"/>
  <c r="W589" i="11" a="1"/>
  <c r="W589" i="11" s="1"/>
  <c r="U589" i="11" a="1"/>
  <c r="U589" i="11" s="1"/>
  <c r="T589" i="11" a="1"/>
  <c r="T589" i="11" s="1"/>
  <c r="R589" i="11" a="1"/>
  <c r="R589" i="11" s="1"/>
  <c r="Q589" i="11" a="1"/>
  <c r="Q589" i="11" s="1"/>
  <c r="P589" i="11"/>
  <c r="N589" i="11" a="1"/>
  <c r="N589" i="11" s="1"/>
  <c r="M589" i="11" a="1"/>
  <c r="M589" i="11" s="1"/>
  <c r="J589" i="11"/>
  <c r="I589" i="11"/>
  <c r="AN588" i="11"/>
  <c r="AM588" i="11"/>
  <c r="AO588" i="11" s="1"/>
  <c r="AL588" i="11"/>
  <c r="AY544" i="1" s="1"/>
  <c r="AK588" i="11"/>
  <c r="AG588" i="11" a="1"/>
  <c r="AG588" i="11" s="1"/>
  <c r="AF588" i="11" a="1"/>
  <c r="AF588" i="11" s="1"/>
  <c r="AD588" i="11" a="1"/>
  <c r="AD588" i="11" s="1"/>
  <c r="AC588" i="11" a="1"/>
  <c r="AC588" i="11" s="1"/>
  <c r="AA588" i="11" a="1"/>
  <c r="AA588" i="11" s="1"/>
  <c r="Z588" i="11" a="1"/>
  <c r="Z588" i="11" s="1"/>
  <c r="X588" i="11" a="1"/>
  <c r="X588" i="11" s="1"/>
  <c r="W588" i="11" a="1"/>
  <c r="W588" i="11" s="1"/>
  <c r="U588" i="11" a="1"/>
  <c r="U588" i="11" s="1"/>
  <c r="T588" i="11" a="1"/>
  <c r="T588" i="11" s="1"/>
  <c r="R588" i="11" a="1"/>
  <c r="R588" i="11" s="1"/>
  <c r="Q588" i="11" a="1"/>
  <c r="Q588" i="11" s="1"/>
  <c r="P588" i="11"/>
  <c r="N588" i="11" a="1"/>
  <c r="N588" i="11" s="1"/>
  <c r="M588" i="11" a="1"/>
  <c r="M588" i="11" s="1"/>
  <c r="J588" i="11"/>
  <c r="L588" i="11" s="1"/>
  <c r="I588" i="11"/>
  <c r="AN587" i="11"/>
  <c r="AM587" i="11"/>
  <c r="AO587" i="11" s="1"/>
  <c r="AL587" i="11"/>
  <c r="AY543" i="1" s="1"/>
  <c r="AK587" i="11"/>
  <c r="AG587" i="11" a="1"/>
  <c r="AG587" i="11" s="1"/>
  <c r="AF587" i="11" a="1"/>
  <c r="AF587" i="11" s="1"/>
  <c r="AD587" i="11" a="1"/>
  <c r="AD587" i="11" s="1"/>
  <c r="AC587" i="11" a="1"/>
  <c r="AC587" i="11" s="1"/>
  <c r="AA587" i="11" a="1"/>
  <c r="AA587" i="11" s="1"/>
  <c r="Z587" i="11" a="1"/>
  <c r="Z587" i="11" s="1"/>
  <c r="X587" i="11" a="1"/>
  <c r="X587" i="11" s="1"/>
  <c r="W587" i="11" a="1"/>
  <c r="W587" i="11" s="1"/>
  <c r="U587" i="11" a="1"/>
  <c r="U587" i="11" s="1"/>
  <c r="T587" i="11" a="1"/>
  <c r="T587" i="11" s="1"/>
  <c r="R587" i="11" a="1"/>
  <c r="R587" i="11" s="1"/>
  <c r="Q587" i="11" a="1"/>
  <c r="Q587" i="11" s="1"/>
  <c r="P587" i="11"/>
  <c r="N587" i="11" a="1"/>
  <c r="N587" i="11" s="1"/>
  <c r="M587" i="11" a="1"/>
  <c r="M587" i="11" s="1"/>
  <c r="J587" i="11"/>
  <c r="I587" i="11"/>
  <c r="AN586" i="11"/>
  <c r="AM586" i="11"/>
  <c r="AO586" i="11" s="1"/>
  <c r="AL586" i="11"/>
  <c r="AY542" i="1" s="1"/>
  <c r="AK586" i="11"/>
  <c r="AG586" i="11" a="1"/>
  <c r="AG586" i="11" s="1"/>
  <c r="AF586" i="11" a="1"/>
  <c r="AF586" i="11" s="1"/>
  <c r="AD586" i="11" a="1"/>
  <c r="AD586" i="11" s="1"/>
  <c r="AC586" i="11" a="1"/>
  <c r="AC586" i="11" s="1"/>
  <c r="AA586" i="11" a="1"/>
  <c r="AA586" i="11" s="1"/>
  <c r="Z586" i="11" a="1"/>
  <c r="Z586" i="11" s="1"/>
  <c r="X586" i="11" a="1"/>
  <c r="X586" i="11" s="1"/>
  <c r="W586" i="11" a="1"/>
  <c r="W586" i="11" s="1"/>
  <c r="U586" i="11" a="1"/>
  <c r="U586" i="11" s="1"/>
  <c r="T586" i="11" a="1"/>
  <c r="T586" i="11" s="1"/>
  <c r="R586" i="11" a="1"/>
  <c r="R586" i="11" s="1"/>
  <c r="Q586" i="11" a="1"/>
  <c r="Q586" i="11" s="1"/>
  <c r="P586" i="11"/>
  <c r="N586" i="11" a="1"/>
  <c r="N586" i="11" s="1"/>
  <c r="M586" i="11" a="1"/>
  <c r="M586" i="11" s="1"/>
  <c r="J586" i="11"/>
  <c r="I586" i="11"/>
  <c r="AN585" i="11"/>
  <c r="AM585" i="11"/>
  <c r="AO585" i="11" s="1"/>
  <c r="AL585" i="11"/>
  <c r="AY541" i="1" s="1"/>
  <c r="AK585" i="11"/>
  <c r="AG585" i="11" a="1"/>
  <c r="AG585" i="11" s="1"/>
  <c r="AF585" i="11" a="1"/>
  <c r="AF585" i="11" s="1"/>
  <c r="AD585" i="11" a="1"/>
  <c r="AD585" i="11" s="1"/>
  <c r="AC585" i="11" a="1"/>
  <c r="AC585" i="11" s="1"/>
  <c r="AA585" i="11" a="1"/>
  <c r="AA585" i="11" s="1"/>
  <c r="Z585" i="11" a="1"/>
  <c r="Z585" i="11" s="1"/>
  <c r="X585" i="11" a="1"/>
  <c r="X585" i="11" s="1"/>
  <c r="W585" i="11" a="1"/>
  <c r="W585" i="11" s="1"/>
  <c r="U585" i="11" a="1"/>
  <c r="U585" i="11" s="1"/>
  <c r="T585" i="11" a="1"/>
  <c r="T585" i="11" s="1"/>
  <c r="R585" i="11" a="1"/>
  <c r="R585" i="11" s="1"/>
  <c r="Q585" i="11" a="1"/>
  <c r="Q585" i="11" s="1"/>
  <c r="P585" i="11"/>
  <c r="N585" i="11" a="1"/>
  <c r="N585" i="11" s="1"/>
  <c r="M585" i="11" a="1"/>
  <c r="M585" i="11" s="1"/>
  <c r="J585" i="11"/>
  <c r="L585" i="11" s="1"/>
  <c r="I585" i="11"/>
  <c r="AN584" i="11"/>
  <c r="AM584" i="11"/>
  <c r="AO584" i="11" s="1"/>
  <c r="AL584" i="11"/>
  <c r="AY540" i="1" s="1"/>
  <c r="AK584" i="11"/>
  <c r="AG584" i="11" a="1"/>
  <c r="AG584" i="11" s="1"/>
  <c r="AF584" i="11" a="1"/>
  <c r="AF584" i="11" s="1"/>
  <c r="AD584" i="11" a="1"/>
  <c r="AD584" i="11" s="1"/>
  <c r="AC584" i="11" a="1"/>
  <c r="AC584" i="11" s="1"/>
  <c r="AA584" i="11" a="1"/>
  <c r="AA584" i="11" s="1"/>
  <c r="Z584" i="11" a="1"/>
  <c r="Z584" i="11" s="1"/>
  <c r="X584" i="11" a="1"/>
  <c r="X584" i="11" s="1"/>
  <c r="W584" i="11" a="1"/>
  <c r="W584" i="11" s="1"/>
  <c r="U584" i="11" a="1"/>
  <c r="U584" i="11" s="1"/>
  <c r="T584" i="11" a="1"/>
  <c r="T584" i="11" s="1"/>
  <c r="R584" i="11" a="1"/>
  <c r="R584" i="11" s="1"/>
  <c r="Q584" i="11" a="1"/>
  <c r="Q584" i="11" s="1"/>
  <c r="P584" i="11"/>
  <c r="N584" i="11" a="1"/>
  <c r="N584" i="11" s="1"/>
  <c r="M584" i="11" a="1"/>
  <c r="M584" i="11" s="1"/>
  <c r="J584" i="11"/>
  <c r="I584" i="11"/>
  <c r="AN583" i="11"/>
  <c r="AM583" i="11"/>
  <c r="AO583" i="11" s="1"/>
  <c r="AL583" i="11"/>
  <c r="AY539" i="1" s="1"/>
  <c r="AK583" i="11"/>
  <c r="AG583" i="11" a="1"/>
  <c r="AG583" i="11" s="1"/>
  <c r="AF583" i="11" a="1"/>
  <c r="AF583" i="11" s="1"/>
  <c r="AD583" i="11" a="1"/>
  <c r="AD583" i="11" s="1"/>
  <c r="AC583" i="11" a="1"/>
  <c r="AC583" i="11" s="1"/>
  <c r="AA583" i="11" a="1"/>
  <c r="AA583" i="11" s="1"/>
  <c r="Z583" i="11" a="1"/>
  <c r="Z583" i="11" s="1"/>
  <c r="X583" i="11" a="1"/>
  <c r="X583" i="11" s="1"/>
  <c r="W583" i="11" a="1"/>
  <c r="W583" i="11" s="1"/>
  <c r="U583" i="11" a="1"/>
  <c r="U583" i="11" s="1"/>
  <c r="T583" i="11" a="1"/>
  <c r="T583" i="11" s="1"/>
  <c r="R583" i="11" a="1"/>
  <c r="R583" i="11" s="1"/>
  <c r="Q583" i="11" a="1"/>
  <c r="Q583" i="11" s="1"/>
  <c r="P583" i="11"/>
  <c r="N583" i="11" a="1"/>
  <c r="N583" i="11" s="1"/>
  <c r="M583" i="11" a="1"/>
  <c r="M583" i="11" s="1"/>
  <c r="J583" i="11"/>
  <c r="L583" i="11" s="1"/>
  <c r="I583" i="11"/>
  <c r="AN582" i="11"/>
  <c r="AM582" i="11"/>
  <c r="AO582" i="11" s="1"/>
  <c r="AL582" i="11"/>
  <c r="AY538" i="1" s="1"/>
  <c r="AK582" i="11"/>
  <c r="AG582" i="11" a="1"/>
  <c r="AG582" i="11" s="1"/>
  <c r="AF582" i="11" a="1"/>
  <c r="AF582" i="11" s="1"/>
  <c r="AD582" i="11" a="1"/>
  <c r="AD582" i="11" s="1"/>
  <c r="AC582" i="11" a="1"/>
  <c r="AC582" i="11" s="1"/>
  <c r="AA582" i="11" a="1"/>
  <c r="AA582" i="11" s="1"/>
  <c r="Z582" i="11" a="1"/>
  <c r="Z582" i="11" s="1"/>
  <c r="X582" i="11" a="1"/>
  <c r="X582" i="11" s="1"/>
  <c r="W582" i="11" a="1"/>
  <c r="W582" i="11" s="1"/>
  <c r="U582" i="11" a="1"/>
  <c r="U582" i="11" s="1"/>
  <c r="T582" i="11" a="1"/>
  <c r="T582" i="11" s="1"/>
  <c r="R582" i="11" a="1"/>
  <c r="R582" i="11" s="1"/>
  <c r="Q582" i="11" a="1"/>
  <c r="Q582" i="11" s="1"/>
  <c r="P582" i="11"/>
  <c r="N582" i="11" a="1"/>
  <c r="N582" i="11" s="1"/>
  <c r="M582" i="11" a="1"/>
  <c r="M582" i="11" s="1"/>
  <c r="J582" i="11"/>
  <c r="I582" i="11"/>
  <c r="AG581" i="11" a="1"/>
  <c r="AG581" i="11" s="1"/>
  <c r="AF581" i="11" a="1"/>
  <c r="AF581" i="11" s="1"/>
  <c r="AD581" i="11" a="1"/>
  <c r="AD581" i="11" s="1"/>
  <c r="AC581" i="11" a="1"/>
  <c r="AC581" i="11" s="1"/>
  <c r="AA581" i="11" a="1"/>
  <c r="AA581" i="11" s="1"/>
  <c r="X581" i="11" a="1"/>
  <c r="X581" i="11" s="1"/>
  <c r="U581" i="11" a="1"/>
  <c r="U581" i="11" s="1"/>
  <c r="R581" i="11" a="1"/>
  <c r="R581" i="11" s="1"/>
  <c r="P581" i="11"/>
  <c r="N581" i="11" a="1"/>
  <c r="N581" i="11" s="1"/>
  <c r="J581" i="11"/>
  <c r="I581" i="11"/>
  <c r="Q581" i="11" s="1" a="1"/>
  <c r="Q581" i="11" s="1"/>
  <c r="AG580" i="11" a="1"/>
  <c r="AG580" i="11" s="1"/>
  <c r="AF580" i="11" a="1"/>
  <c r="AF580" i="11" s="1"/>
  <c r="AD580" i="11" a="1"/>
  <c r="AD580" i="11" s="1"/>
  <c r="AC580" i="11" a="1"/>
  <c r="AC580" i="11" s="1"/>
  <c r="AA580" i="11" a="1"/>
  <c r="AA580" i="11" s="1"/>
  <c r="X580" i="11" a="1"/>
  <c r="X580" i="11" s="1"/>
  <c r="U580" i="11" a="1"/>
  <c r="U580" i="11" s="1"/>
  <c r="R580" i="11" a="1"/>
  <c r="R580" i="11" s="1"/>
  <c r="P580" i="11"/>
  <c r="N580" i="11" a="1"/>
  <c r="N580" i="11" s="1"/>
  <c r="J580" i="11"/>
  <c r="L580" i="11" s="1"/>
  <c r="I580" i="11"/>
  <c r="W580" i="11" s="1" a="1"/>
  <c r="W580" i="11" s="1"/>
  <c r="AG579" i="11" a="1"/>
  <c r="AG579" i="11" s="1"/>
  <c r="AF579" i="11" a="1"/>
  <c r="AF579" i="11" s="1"/>
  <c r="AD579" i="11" a="1"/>
  <c r="AD579" i="11" s="1"/>
  <c r="AC579" i="11" a="1"/>
  <c r="AC579" i="11" s="1"/>
  <c r="AA579" i="11" a="1"/>
  <c r="AA579" i="11" s="1"/>
  <c r="X579" i="11" a="1"/>
  <c r="X579" i="11" s="1"/>
  <c r="U579" i="11" a="1"/>
  <c r="U579" i="11" s="1"/>
  <c r="R579" i="11" a="1"/>
  <c r="R579" i="11" s="1"/>
  <c r="P579" i="11"/>
  <c r="N579" i="11" a="1"/>
  <c r="N579" i="11" s="1"/>
  <c r="J579" i="11"/>
  <c r="I579" i="11"/>
  <c r="Z579" i="11" s="1" a="1"/>
  <c r="Z579" i="11" s="1"/>
  <c r="AF578" i="11" a="1"/>
  <c r="AF578" i="11" s="1"/>
  <c r="AC578" i="11" a="1"/>
  <c r="AC578" i="11" s="1"/>
  <c r="Z578" i="11" a="1"/>
  <c r="Z578" i="11" s="1"/>
  <c r="W578" i="11" a="1"/>
  <c r="W578" i="11" s="1"/>
  <c r="T578" i="11" a="1"/>
  <c r="T578" i="11" s="1"/>
  <c r="Q578" i="11" a="1"/>
  <c r="Q578" i="11" s="1"/>
  <c r="P578" i="11"/>
  <c r="M578" i="11" a="1"/>
  <c r="M578" i="11" s="1"/>
  <c r="J578" i="11"/>
  <c r="I578" i="11"/>
  <c r="AF577" i="11" a="1"/>
  <c r="AF577" i="11" s="1"/>
  <c r="AC577" i="11" a="1"/>
  <c r="AC577" i="11" s="1"/>
  <c r="Z577" i="11" a="1"/>
  <c r="Z577" i="11" s="1"/>
  <c r="W577" i="11" a="1"/>
  <c r="W577" i="11" s="1"/>
  <c r="T577" i="11" a="1"/>
  <c r="T577" i="11" s="1"/>
  <c r="Q577" i="11" a="1"/>
  <c r="Q577" i="11" s="1"/>
  <c r="P577" i="11"/>
  <c r="M577" i="11" a="1"/>
  <c r="M577" i="11" s="1"/>
  <c r="J577" i="11"/>
  <c r="I577" i="11"/>
  <c r="AG576" i="11" a="1"/>
  <c r="AG576" i="11" s="1"/>
  <c r="AF576" i="11" a="1"/>
  <c r="AF576" i="11" s="1"/>
  <c r="AD576" i="11" a="1"/>
  <c r="AD576" i="11" s="1"/>
  <c r="AC576" i="11" a="1"/>
  <c r="AC576" i="11" s="1"/>
  <c r="Z576" i="11" a="1"/>
  <c r="Z576" i="11" s="1"/>
  <c r="W576" i="11" a="1"/>
  <c r="W576" i="11" s="1"/>
  <c r="T576" i="11" a="1"/>
  <c r="T576" i="11" s="1"/>
  <c r="Q576" i="11" a="1"/>
  <c r="Q576" i="11" s="1"/>
  <c r="P576" i="11"/>
  <c r="N576" i="11" a="1"/>
  <c r="N576" i="11" s="1"/>
  <c r="M576" i="11" a="1"/>
  <c r="M576" i="11" s="1"/>
  <c r="J576" i="11"/>
  <c r="I576" i="11"/>
  <c r="U576" i="11" s="1" a="1"/>
  <c r="U576" i="11" s="1"/>
  <c r="AG575" i="11" a="1"/>
  <c r="AG575" i="11" s="1"/>
  <c r="AF575" i="11" a="1"/>
  <c r="AF575" i="11" s="1"/>
  <c r="AD575" i="11" a="1"/>
  <c r="AD575" i="11" s="1"/>
  <c r="AC575" i="11" a="1"/>
  <c r="AC575" i="11" s="1"/>
  <c r="Z575" i="11" a="1"/>
  <c r="Z575" i="11" s="1"/>
  <c r="W575" i="11" a="1"/>
  <c r="W575" i="11" s="1"/>
  <c r="T575" i="11" a="1"/>
  <c r="T575" i="11" s="1"/>
  <c r="Q575" i="11" a="1"/>
  <c r="Q575" i="11" s="1"/>
  <c r="P575" i="11"/>
  <c r="N575" i="11" a="1"/>
  <c r="N575" i="11" s="1"/>
  <c r="M575" i="11" a="1"/>
  <c r="M575" i="11" s="1"/>
  <c r="J575" i="11"/>
  <c r="I575" i="11"/>
  <c r="AA575" i="11" s="1" a="1"/>
  <c r="AA575" i="11" s="1"/>
  <c r="AG574" i="11" a="1"/>
  <c r="AG574" i="11" s="1"/>
  <c r="AF574" i="11" a="1"/>
  <c r="AF574" i="11" s="1"/>
  <c r="AD574" i="11" a="1"/>
  <c r="AD574" i="11" s="1"/>
  <c r="AC574" i="11" a="1"/>
  <c r="AC574" i="11" s="1"/>
  <c r="Z574" i="11" a="1"/>
  <c r="Z574" i="11" s="1"/>
  <c r="W574" i="11" a="1"/>
  <c r="W574" i="11" s="1"/>
  <c r="T574" i="11" a="1"/>
  <c r="T574" i="11" s="1"/>
  <c r="Q574" i="11" a="1"/>
  <c r="Q574" i="11" s="1"/>
  <c r="P574" i="11"/>
  <c r="N574" i="11" a="1"/>
  <c r="N574" i="11" s="1"/>
  <c r="M574" i="11" a="1"/>
  <c r="M574" i="11" s="1"/>
  <c r="J574" i="11"/>
  <c r="L574" i="11" s="1"/>
  <c r="I574" i="11"/>
  <c r="U574" i="11" s="1" a="1"/>
  <c r="U574" i="11" s="1"/>
  <c r="AG573" i="11" a="1"/>
  <c r="AG573" i="11" s="1"/>
  <c r="AF573" i="11" a="1"/>
  <c r="AF573" i="11" s="1"/>
  <c r="AD573" i="11" a="1"/>
  <c r="AD573" i="11" s="1"/>
  <c r="AC573" i="11" a="1"/>
  <c r="AC573" i="11" s="1"/>
  <c r="Z573" i="11" a="1"/>
  <c r="Z573" i="11" s="1"/>
  <c r="W573" i="11" a="1"/>
  <c r="W573" i="11" s="1"/>
  <c r="T573" i="11" a="1"/>
  <c r="T573" i="11" s="1"/>
  <c r="Q573" i="11" a="1"/>
  <c r="Q573" i="11" s="1"/>
  <c r="P573" i="11"/>
  <c r="N573" i="11" a="1"/>
  <c r="N573" i="11" s="1"/>
  <c r="M573" i="11" a="1"/>
  <c r="M573" i="11" s="1"/>
  <c r="J573" i="11"/>
  <c r="I573" i="11"/>
  <c r="R573" i="11" s="1" a="1"/>
  <c r="R573" i="11" s="1"/>
  <c r="AG572" i="11" a="1"/>
  <c r="AG572" i="11" s="1"/>
  <c r="AF572" i="11" a="1"/>
  <c r="AF572" i="11" s="1"/>
  <c r="AD572" i="11" a="1"/>
  <c r="AD572" i="11" s="1"/>
  <c r="AC572" i="11" a="1"/>
  <c r="AC572" i="11" s="1"/>
  <c r="Z572" i="11" a="1"/>
  <c r="Z572" i="11" s="1"/>
  <c r="W572" i="11" a="1"/>
  <c r="W572" i="11" s="1"/>
  <c r="T572" i="11" a="1"/>
  <c r="T572" i="11" s="1"/>
  <c r="Q572" i="11" a="1"/>
  <c r="Q572" i="11" s="1"/>
  <c r="P572" i="11"/>
  <c r="N572" i="11" a="1"/>
  <c r="N572" i="11" s="1"/>
  <c r="M572" i="11" a="1"/>
  <c r="M572" i="11" s="1"/>
  <c r="J572" i="11"/>
  <c r="I572" i="11"/>
  <c r="AA572" i="11" s="1" a="1"/>
  <c r="AA572" i="11" s="1"/>
  <c r="AG571" i="11" a="1"/>
  <c r="AG571" i="11" s="1"/>
  <c r="AF571" i="11" a="1"/>
  <c r="AF571" i="11" s="1"/>
  <c r="AD571" i="11" a="1"/>
  <c r="AD571" i="11" s="1"/>
  <c r="AC571" i="11" a="1"/>
  <c r="AC571" i="11" s="1"/>
  <c r="Z571" i="11" a="1"/>
  <c r="Z571" i="11" s="1"/>
  <c r="W571" i="11" a="1"/>
  <c r="W571" i="11" s="1"/>
  <c r="T571" i="11" a="1"/>
  <c r="T571" i="11" s="1"/>
  <c r="Q571" i="11" a="1"/>
  <c r="Q571" i="11" s="1"/>
  <c r="P571" i="11"/>
  <c r="N571" i="11" a="1"/>
  <c r="N571" i="11" s="1"/>
  <c r="M571" i="11" a="1"/>
  <c r="M571" i="11" s="1"/>
  <c r="J571" i="11"/>
  <c r="I571" i="11"/>
  <c r="AG570" i="11" a="1"/>
  <c r="AG570" i="11" s="1"/>
  <c r="AF570" i="11" a="1"/>
  <c r="AF570" i="11" s="1"/>
  <c r="AD570" i="11" a="1"/>
  <c r="AD570" i="11" s="1"/>
  <c r="AC570" i="11" a="1"/>
  <c r="AC570" i="11" s="1"/>
  <c r="Z570" i="11" a="1"/>
  <c r="Z570" i="11" s="1"/>
  <c r="W570" i="11" a="1"/>
  <c r="W570" i="11" s="1"/>
  <c r="T570" i="11" a="1"/>
  <c r="T570" i="11" s="1"/>
  <c r="Q570" i="11" a="1"/>
  <c r="Q570" i="11" s="1"/>
  <c r="P570" i="11"/>
  <c r="N570" i="11" a="1"/>
  <c r="N570" i="11" s="1"/>
  <c r="M570" i="11" a="1"/>
  <c r="M570" i="11" s="1"/>
  <c r="J570" i="11"/>
  <c r="I570" i="11"/>
  <c r="AG569" i="11" a="1"/>
  <c r="AG569" i="11" s="1"/>
  <c r="AF569" i="11" a="1"/>
  <c r="AF569" i="11" s="1"/>
  <c r="AD569" i="11" a="1"/>
  <c r="AD569" i="11" s="1"/>
  <c r="AC569" i="11" a="1"/>
  <c r="AC569" i="11" s="1"/>
  <c r="Z569" i="11" a="1"/>
  <c r="Z569" i="11" s="1"/>
  <c r="W569" i="11" a="1"/>
  <c r="W569" i="11" s="1"/>
  <c r="T569" i="11" a="1"/>
  <c r="T569" i="11" s="1"/>
  <c r="Q569" i="11" a="1"/>
  <c r="Q569" i="11" s="1"/>
  <c r="P569" i="11"/>
  <c r="N569" i="11" a="1"/>
  <c r="N569" i="11" s="1"/>
  <c r="M569" i="11" a="1"/>
  <c r="M569" i="11" s="1"/>
  <c r="J569" i="11"/>
  <c r="I569" i="11"/>
  <c r="U569" i="11" s="1" a="1"/>
  <c r="U569" i="11" s="1"/>
  <c r="AG568" i="11" a="1"/>
  <c r="AG568" i="11" s="1"/>
  <c r="AF568" i="11" a="1"/>
  <c r="AF568" i="11" s="1"/>
  <c r="AD568" i="11" a="1"/>
  <c r="AD568" i="11" s="1"/>
  <c r="AC568" i="11" a="1"/>
  <c r="AC568" i="11" s="1"/>
  <c r="Z568" i="11" a="1"/>
  <c r="Z568" i="11" s="1"/>
  <c r="W568" i="11" a="1"/>
  <c r="W568" i="11" s="1"/>
  <c r="T568" i="11" a="1"/>
  <c r="T568" i="11" s="1"/>
  <c r="Q568" i="11" a="1"/>
  <c r="Q568" i="11" s="1"/>
  <c r="P568" i="11"/>
  <c r="N568" i="11" a="1"/>
  <c r="N568" i="11" s="1"/>
  <c r="M568" i="11" a="1"/>
  <c r="M568" i="11" s="1"/>
  <c r="J568" i="11"/>
  <c r="I568" i="11"/>
  <c r="AG567" i="11" a="1"/>
  <c r="AG567" i="11" s="1"/>
  <c r="AF567" i="11" a="1"/>
  <c r="AF567" i="11" s="1"/>
  <c r="AD567" i="11" a="1"/>
  <c r="AD567" i="11" s="1"/>
  <c r="AC567" i="11" a="1"/>
  <c r="AC567" i="11" s="1"/>
  <c r="Z567" i="11" a="1"/>
  <c r="Z567" i="11" s="1"/>
  <c r="W567" i="11" a="1"/>
  <c r="W567" i="11" s="1"/>
  <c r="T567" i="11" a="1"/>
  <c r="T567" i="11" s="1"/>
  <c r="Q567" i="11" a="1"/>
  <c r="Q567" i="11" s="1"/>
  <c r="P567" i="11"/>
  <c r="N567" i="11" a="1"/>
  <c r="N567" i="11" s="1"/>
  <c r="M567" i="11" a="1"/>
  <c r="M567" i="11" s="1"/>
  <c r="J567" i="11"/>
  <c r="L567" i="11" s="1"/>
  <c r="I567" i="11"/>
  <c r="AA567" i="11" s="1" a="1"/>
  <c r="AA567" i="11" s="1"/>
  <c r="AG566" i="11" a="1"/>
  <c r="AG566" i="11" s="1"/>
  <c r="AF566" i="11" a="1"/>
  <c r="AF566" i="11" s="1"/>
  <c r="AD566" i="11" a="1"/>
  <c r="AD566" i="11" s="1"/>
  <c r="AC566" i="11" a="1"/>
  <c r="AC566" i="11" s="1"/>
  <c r="Z566" i="11" a="1"/>
  <c r="Z566" i="11" s="1"/>
  <c r="W566" i="11" a="1"/>
  <c r="W566" i="11" s="1"/>
  <c r="T566" i="11" a="1"/>
  <c r="T566" i="11" s="1"/>
  <c r="Q566" i="11" a="1"/>
  <c r="Q566" i="11" s="1"/>
  <c r="P566" i="11"/>
  <c r="N566" i="11" a="1"/>
  <c r="N566" i="11" s="1"/>
  <c r="M566" i="11" a="1"/>
  <c r="M566" i="11" s="1"/>
  <c r="J566" i="11"/>
  <c r="I566" i="11"/>
  <c r="U566" i="11" s="1" a="1"/>
  <c r="U566" i="11" s="1"/>
  <c r="AG565" i="11" a="1"/>
  <c r="AG565" i="11" s="1"/>
  <c r="AF565" i="11" a="1"/>
  <c r="AF565" i="11" s="1"/>
  <c r="AD565" i="11" a="1"/>
  <c r="AD565" i="11" s="1"/>
  <c r="AC565" i="11" a="1"/>
  <c r="AC565" i="11" s="1"/>
  <c r="Z565" i="11" a="1"/>
  <c r="Z565" i="11" s="1"/>
  <c r="W565" i="11" a="1"/>
  <c r="W565" i="11" s="1"/>
  <c r="T565" i="11" a="1"/>
  <c r="T565" i="11" s="1"/>
  <c r="Q565" i="11" a="1"/>
  <c r="Q565" i="11" s="1"/>
  <c r="P565" i="11"/>
  <c r="N565" i="11" a="1"/>
  <c r="N565" i="11" s="1"/>
  <c r="M565" i="11" a="1"/>
  <c r="M565" i="11" s="1"/>
  <c r="J565" i="11"/>
  <c r="L565" i="11" s="1"/>
  <c r="I565" i="11"/>
  <c r="R565" i="11" s="1" a="1"/>
  <c r="R565" i="11" s="1"/>
  <c r="AG564" i="11" a="1"/>
  <c r="AG564" i="11" s="1"/>
  <c r="AF564" i="11" a="1"/>
  <c r="AF564" i="11" s="1"/>
  <c r="AD564" i="11" a="1"/>
  <c r="AD564" i="11" s="1"/>
  <c r="AC564" i="11" a="1"/>
  <c r="AC564" i="11" s="1"/>
  <c r="Z564" i="11" a="1"/>
  <c r="Z564" i="11" s="1"/>
  <c r="W564" i="11" a="1"/>
  <c r="W564" i="11" s="1"/>
  <c r="T564" i="11" a="1"/>
  <c r="T564" i="11" s="1"/>
  <c r="Q564" i="11" a="1"/>
  <c r="Q564" i="11" s="1"/>
  <c r="P564" i="11"/>
  <c r="N564" i="11" a="1"/>
  <c r="N564" i="11" s="1"/>
  <c r="M564" i="11" a="1"/>
  <c r="M564" i="11" s="1"/>
  <c r="J564" i="11"/>
  <c r="I564" i="11"/>
  <c r="AG563" i="11" a="1"/>
  <c r="AG563" i="11" s="1"/>
  <c r="AF563" i="11" a="1"/>
  <c r="AF563" i="11" s="1"/>
  <c r="AD563" i="11" a="1"/>
  <c r="AD563" i="11" s="1"/>
  <c r="AC563" i="11" a="1"/>
  <c r="AC563" i="11" s="1"/>
  <c r="Z563" i="11" a="1"/>
  <c r="Z563" i="11" s="1"/>
  <c r="W563" i="11" a="1"/>
  <c r="W563" i="11" s="1"/>
  <c r="T563" i="11" a="1"/>
  <c r="T563" i="11" s="1"/>
  <c r="Q563" i="11" a="1"/>
  <c r="Q563" i="11" s="1"/>
  <c r="P563" i="11"/>
  <c r="N563" i="11" a="1"/>
  <c r="N563" i="11" s="1"/>
  <c r="M563" i="11" a="1"/>
  <c r="M563" i="11" s="1"/>
  <c r="J563" i="11"/>
  <c r="I563" i="11"/>
  <c r="R563" i="11" s="1" a="1"/>
  <c r="R563" i="11" s="1"/>
  <c r="AG562" i="11" a="1"/>
  <c r="AG562" i="11" s="1"/>
  <c r="AF562" i="11" a="1"/>
  <c r="AF562" i="11" s="1"/>
  <c r="AD562" i="11" a="1"/>
  <c r="AD562" i="11" s="1"/>
  <c r="AC562" i="11" a="1"/>
  <c r="AC562" i="11" s="1"/>
  <c r="Z562" i="11" a="1"/>
  <c r="Z562" i="11" s="1"/>
  <c r="W562" i="11" a="1"/>
  <c r="W562" i="11" s="1"/>
  <c r="T562" i="11" a="1"/>
  <c r="T562" i="11" s="1"/>
  <c r="Q562" i="11" a="1"/>
  <c r="Q562" i="11" s="1"/>
  <c r="P562" i="11"/>
  <c r="N562" i="11" a="1"/>
  <c r="N562" i="11" s="1"/>
  <c r="M562" i="11" a="1"/>
  <c r="M562" i="11" s="1"/>
  <c r="J562" i="11"/>
  <c r="I562" i="11"/>
  <c r="U562" i="11" s="1" a="1"/>
  <c r="U562" i="11" s="1"/>
  <c r="AG561" i="11" a="1"/>
  <c r="AG561" i="11" s="1"/>
  <c r="AF561" i="11" a="1"/>
  <c r="AF561" i="11" s="1"/>
  <c r="AD561" i="11" a="1"/>
  <c r="AD561" i="11" s="1"/>
  <c r="AC561" i="11" a="1"/>
  <c r="AC561" i="11" s="1"/>
  <c r="Z561" i="11" a="1"/>
  <c r="Z561" i="11" s="1"/>
  <c r="W561" i="11" a="1"/>
  <c r="W561" i="11" s="1"/>
  <c r="T561" i="11" a="1"/>
  <c r="T561" i="11" s="1"/>
  <c r="Q561" i="11" a="1"/>
  <c r="Q561" i="11" s="1"/>
  <c r="P561" i="11"/>
  <c r="N561" i="11" a="1"/>
  <c r="N561" i="11" s="1"/>
  <c r="M561" i="11" a="1"/>
  <c r="M561" i="11" s="1"/>
  <c r="J561" i="11"/>
  <c r="I561" i="11"/>
  <c r="X561" i="11" s="1" a="1"/>
  <c r="X561" i="11" s="1"/>
  <c r="AG560" i="11" a="1"/>
  <c r="AG560" i="11" s="1"/>
  <c r="AF560" i="11" a="1"/>
  <c r="AF560" i="11" s="1"/>
  <c r="AD560" i="11" a="1"/>
  <c r="AD560" i="11" s="1"/>
  <c r="AC560" i="11" a="1"/>
  <c r="AC560" i="11" s="1"/>
  <c r="Z560" i="11" a="1"/>
  <c r="Z560" i="11" s="1"/>
  <c r="W560" i="11" a="1"/>
  <c r="W560" i="11" s="1"/>
  <c r="T560" i="11" a="1"/>
  <c r="T560" i="11" s="1"/>
  <c r="Q560" i="11" a="1"/>
  <c r="Q560" i="11" s="1"/>
  <c r="P560" i="11"/>
  <c r="N560" i="11" a="1"/>
  <c r="N560" i="11" s="1"/>
  <c r="M560" i="11" a="1"/>
  <c r="M560" i="11" s="1"/>
  <c r="J560" i="11"/>
  <c r="I560" i="11"/>
  <c r="AA560" i="11" s="1" a="1"/>
  <c r="AA560" i="11" s="1"/>
  <c r="AG559" i="11" a="1"/>
  <c r="AG559" i="11" s="1"/>
  <c r="AF559" i="11" a="1"/>
  <c r="AF559" i="11" s="1"/>
  <c r="AD559" i="11" a="1"/>
  <c r="AD559" i="11" s="1"/>
  <c r="AC559" i="11" a="1"/>
  <c r="AC559" i="11" s="1"/>
  <c r="Z559" i="11" a="1"/>
  <c r="Z559" i="11" s="1"/>
  <c r="W559" i="11" a="1"/>
  <c r="W559" i="11" s="1"/>
  <c r="T559" i="11" a="1"/>
  <c r="T559" i="11" s="1"/>
  <c r="Q559" i="11" a="1"/>
  <c r="Q559" i="11" s="1"/>
  <c r="P559" i="11"/>
  <c r="N559" i="11" a="1"/>
  <c r="N559" i="11" s="1"/>
  <c r="M559" i="11" a="1"/>
  <c r="M559" i="11" s="1"/>
  <c r="J559" i="11"/>
  <c r="I559" i="11"/>
  <c r="X559" i="11" s="1" a="1"/>
  <c r="X559" i="11" s="1"/>
  <c r="AG558" i="11" a="1"/>
  <c r="AG558" i="11" s="1"/>
  <c r="AF558" i="11" a="1"/>
  <c r="AF558" i="11" s="1"/>
  <c r="AD558" i="11" a="1"/>
  <c r="AD558" i="11" s="1"/>
  <c r="AC558" i="11" a="1"/>
  <c r="AC558" i="11" s="1"/>
  <c r="Z558" i="11" a="1"/>
  <c r="Z558" i="11" s="1"/>
  <c r="W558" i="11" a="1"/>
  <c r="W558" i="11" s="1"/>
  <c r="T558" i="11" a="1"/>
  <c r="T558" i="11" s="1"/>
  <c r="Q558" i="11" a="1"/>
  <c r="Q558" i="11" s="1"/>
  <c r="P558" i="11"/>
  <c r="N558" i="11" a="1"/>
  <c r="N558" i="11" s="1"/>
  <c r="M558" i="11" a="1"/>
  <c r="M558" i="11" s="1"/>
  <c r="J558" i="11"/>
  <c r="L558" i="11" s="1"/>
  <c r="I558" i="11"/>
  <c r="AG557" i="11" a="1"/>
  <c r="AG557" i="11" s="1"/>
  <c r="AF557" i="11" a="1"/>
  <c r="AF557" i="11" s="1"/>
  <c r="AD557" i="11" a="1"/>
  <c r="AD557" i="11" s="1"/>
  <c r="AC557" i="11" a="1"/>
  <c r="AC557" i="11" s="1"/>
  <c r="Z557" i="11" a="1"/>
  <c r="Z557" i="11" s="1"/>
  <c r="W557" i="11" a="1"/>
  <c r="W557" i="11" s="1"/>
  <c r="T557" i="11" a="1"/>
  <c r="T557" i="11" s="1"/>
  <c r="Q557" i="11" a="1"/>
  <c r="Q557" i="11" s="1"/>
  <c r="P557" i="11"/>
  <c r="N557" i="11" a="1"/>
  <c r="N557" i="11" s="1"/>
  <c r="M557" i="11" a="1"/>
  <c r="M557" i="11" s="1"/>
  <c r="J557" i="11"/>
  <c r="L557" i="11" s="1"/>
  <c r="I557" i="11"/>
  <c r="AA557" i="11" s="1" a="1"/>
  <c r="AA557" i="11" s="1"/>
  <c r="AG556" i="11" a="1"/>
  <c r="AG556" i="11" s="1"/>
  <c r="AF556" i="11" a="1"/>
  <c r="AF556" i="11" s="1"/>
  <c r="AD556" i="11" a="1"/>
  <c r="AD556" i="11" s="1"/>
  <c r="AC556" i="11" a="1"/>
  <c r="AC556" i="11" s="1"/>
  <c r="Z556" i="11" a="1"/>
  <c r="Z556" i="11" s="1"/>
  <c r="W556" i="11" a="1"/>
  <c r="W556" i="11" s="1"/>
  <c r="T556" i="11" a="1"/>
  <c r="T556" i="11" s="1"/>
  <c r="Q556" i="11" a="1"/>
  <c r="Q556" i="11" s="1"/>
  <c r="P556" i="11"/>
  <c r="N556" i="11" a="1"/>
  <c r="N556" i="11" s="1"/>
  <c r="M556" i="11" a="1"/>
  <c r="M556" i="11" s="1"/>
  <c r="J556" i="11"/>
  <c r="I556" i="11"/>
  <c r="AG555" i="11" a="1"/>
  <c r="AG555" i="11" s="1"/>
  <c r="AF555" i="11" a="1"/>
  <c r="AF555" i="11" s="1"/>
  <c r="AD555" i="11" a="1"/>
  <c r="AD555" i="11" s="1"/>
  <c r="AC555" i="11" a="1"/>
  <c r="AC555" i="11" s="1"/>
  <c r="Z555" i="11" a="1"/>
  <c r="Z555" i="11" s="1"/>
  <c r="W555" i="11" a="1"/>
  <c r="W555" i="11" s="1"/>
  <c r="T555" i="11" a="1"/>
  <c r="T555" i="11" s="1"/>
  <c r="Q555" i="11" a="1"/>
  <c r="Q555" i="11" s="1"/>
  <c r="P555" i="11"/>
  <c r="N555" i="11" a="1"/>
  <c r="N555" i="11" s="1"/>
  <c r="M555" i="11" a="1"/>
  <c r="M555" i="11" s="1"/>
  <c r="J555" i="11"/>
  <c r="I555" i="11"/>
  <c r="R555" i="11" s="1" a="1"/>
  <c r="R555" i="11" s="1"/>
  <c r="AG554" i="11" a="1"/>
  <c r="AG554" i="11" s="1"/>
  <c r="AF554" i="11" a="1"/>
  <c r="AF554" i="11" s="1"/>
  <c r="AD554" i="11" a="1"/>
  <c r="AD554" i="11" s="1"/>
  <c r="AC554" i="11" a="1"/>
  <c r="AC554" i="11" s="1"/>
  <c r="Z554" i="11" a="1"/>
  <c r="Z554" i="11" s="1"/>
  <c r="W554" i="11" a="1"/>
  <c r="W554" i="11" s="1"/>
  <c r="T554" i="11" a="1"/>
  <c r="T554" i="11" s="1"/>
  <c r="Q554" i="11" a="1"/>
  <c r="Q554" i="11" s="1"/>
  <c r="P554" i="11"/>
  <c r="N554" i="11" a="1"/>
  <c r="N554" i="11" s="1"/>
  <c r="M554" i="11" a="1"/>
  <c r="M554" i="11" s="1"/>
  <c r="J554" i="11"/>
  <c r="I554" i="11"/>
  <c r="AG553" i="11" a="1"/>
  <c r="AG553" i="11" s="1"/>
  <c r="AF553" i="11" a="1"/>
  <c r="AF553" i="11" s="1"/>
  <c r="AD553" i="11" a="1"/>
  <c r="AD553" i="11" s="1"/>
  <c r="AC553" i="11" a="1"/>
  <c r="AC553" i="11" s="1"/>
  <c r="Z553" i="11" a="1"/>
  <c r="Z553" i="11" s="1"/>
  <c r="W553" i="11" a="1"/>
  <c r="W553" i="11" s="1"/>
  <c r="T553" i="11" a="1"/>
  <c r="T553" i="11" s="1"/>
  <c r="Q553" i="11" a="1"/>
  <c r="Q553" i="11" s="1"/>
  <c r="P553" i="11"/>
  <c r="N553" i="11" a="1"/>
  <c r="N553" i="11" s="1"/>
  <c r="M553" i="11" a="1"/>
  <c r="M553" i="11" s="1"/>
  <c r="J553" i="11"/>
  <c r="I553" i="11"/>
  <c r="U553" i="11" s="1" a="1"/>
  <c r="U553" i="11" s="1"/>
  <c r="AG552" i="11" a="1"/>
  <c r="AG552" i="11" s="1"/>
  <c r="AF552" i="11" a="1"/>
  <c r="AF552" i="11" s="1"/>
  <c r="AD552" i="11" a="1"/>
  <c r="AD552" i="11" s="1"/>
  <c r="AC552" i="11" a="1"/>
  <c r="AC552" i="11" s="1"/>
  <c r="Z552" i="11" a="1"/>
  <c r="Z552" i="11" s="1"/>
  <c r="W552" i="11" a="1"/>
  <c r="W552" i="11" s="1"/>
  <c r="T552" i="11" a="1"/>
  <c r="T552" i="11" s="1"/>
  <c r="Q552" i="11" a="1"/>
  <c r="Q552" i="11" s="1"/>
  <c r="P552" i="11"/>
  <c r="N552" i="11" a="1"/>
  <c r="N552" i="11" s="1"/>
  <c r="M552" i="11" a="1"/>
  <c r="M552" i="11" s="1"/>
  <c r="J552" i="11"/>
  <c r="I552" i="11"/>
  <c r="AG551" i="11" a="1"/>
  <c r="AG551" i="11" s="1"/>
  <c r="AF551" i="11" a="1"/>
  <c r="AF551" i="11" s="1"/>
  <c r="AD551" i="11" a="1"/>
  <c r="AD551" i="11" s="1"/>
  <c r="AC551" i="11" a="1"/>
  <c r="AC551" i="11" s="1"/>
  <c r="Z551" i="11" a="1"/>
  <c r="Z551" i="11" s="1"/>
  <c r="W551" i="11" a="1"/>
  <c r="W551" i="11" s="1"/>
  <c r="T551" i="11" a="1"/>
  <c r="T551" i="11" s="1"/>
  <c r="Q551" i="11" a="1"/>
  <c r="Q551" i="11" s="1"/>
  <c r="P551" i="11"/>
  <c r="N551" i="11" a="1"/>
  <c r="N551" i="11" s="1"/>
  <c r="M551" i="11" a="1"/>
  <c r="M551" i="11" s="1"/>
  <c r="J551" i="11"/>
  <c r="I551" i="11"/>
  <c r="U551" i="11" s="1" a="1"/>
  <c r="U551" i="11" s="1"/>
  <c r="AG550" i="11" a="1"/>
  <c r="AG550" i="11" s="1"/>
  <c r="AF550" i="11" a="1"/>
  <c r="AF550" i="11" s="1"/>
  <c r="AD550" i="11" a="1"/>
  <c r="AD550" i="11" s="1"/>
  <c r="AC550" i="11" a="1"/>
  <c r="AC550" i="11" s="1"/>
  <c r="Z550" i="11" a="1"/>
  <c r="Z550" i="11" s="1"/>
  <c r="W550" i="11" a="1"/>
  <c r="W550" i="11" s="1"/>
  <c r="T550" i="11" a="1"/>
  <c r="T550" i="11" s="1"/>
  <c r="Q550" i="11" a="1"/>
  <c r="Q550" i="11" s="1"/>
  <c r="P550" i="11"/>
  <c r="N550" i="11" a="1"/>
  <c r="N550" i="11" s="1"/>
  <c r="M550" i="11" a="1"/>
  <c r="M550" i="11" s="1"/>
  <c r="J550" i="11"/>
  <c r="I550" i="11"/>
  <c r="X550" i="11" s="1" a="1"/>
  <c r="X550" i="11" s="1"/>
  <c r="AG549" i="11" a="1"/>
  <c r="AG549" i="11" s="1"/>
  <c r="AF549" i="11" a="1"/>
  <c r="AF549" i="11" s="1"/>
  <c r="AD549" i="11" a="1"/>
  <c r="AD549" i="11" s="1"/>
  <c r="AC549" i="11" a="1"/>
  <c r="AC549" i="11" s="1"/>
  <c r="Z549" i="11" a="1"/>
  <c r="Z549" i="11" s="1"/>
  <c r="W549" i="11" a="1"/>
  <c r="W549" i="11" s="1"/>
  <c r="T549" i="11" a="1"/>
  <c r="T549" i="11" s="1"/>
  <c r="Q549" i="11" a="1"/>
  <c r="Q549" i="11" s="1"/>
  <c r="P549" i="11"/>
  <c r="N549" i="11" a="1"/>
  <c r="N549" i="11" s="1"/>
  <c r="M549" i="11" a="1"/>
  <c r="M549" i="11" s="1"/>
  <c r="J549" i="11"/>
  <c r="L549" i="11" s="1"/>
  <c r="I549" i="11"/>
  <c r="R549" i="11" s="1" a="1"/>
  <c r="R549" i="11" s="1"/>
  <c r="AG548" i="11" a="1"/>
  <c r="AG548" i="11" s="1"/>
  <c r="AF548" i="11" a="1"/>
  <c r="AF548" i="11" s="1"/>
  <c r="AD548" i="11" a="1"/>
  <c r="AD548" i="11" s="1"/>
  <c r="AC548" i="11" a="1"/>
  <c r="AC548" i="11" s="1"/>
  <c r="Z548" i="11" a="1"/>
  <c r="Z548" i="11" s="1"/>
  <c r="W548" i="11" a="1"/>
  <c r="W548" i="11" s="1"/>
  <c r="T548" i="11" a="1"/>
  <c r="T548" i="11" s="1"/>
  <c r="Q548" i="11" a="1"/>
  <c r="Q548" i="11" s="1"/>
  <c r="P548" i="11"/>
  <c r="N548" i="11" a="1"/>
  <c r="N548" i="11" s="1"/>
  <c r="M548" i="11" a="1"/>
  <c r="M548" i="11" s="1"/>
  <c r="J548" i="11"/>
  <c r="I548" i="11"/>
  <c r="X548" i="11" s="1" a="1"/>
  <c r="X548" i="11" s="1"/>
  <c r="AG547" i="11" a="1"/>
  <c r="AG547" i="11" s="1"/>
  <c r="AF547" i="11" a="1"/>
  <c r="AF547" i="11" s="1"/>
  <c r="AD547" i="11" a="1"/>
  <c r="AD547" i="11" s="1"/>
  <c r="AC547" i="11" a="1"/>
  <c r="AC547" i="11" s="1"/>
  <c r="Z547" i="11" a="1"/>
  <c r="Z547" i="11" s="1"/>
  <c r="W547" i="11" a="1"/>
  <c r="W547" i="11" s="1"/>
  <c r="T547" i="11" a="1"/>
  <c r="T547" i="11" s="1"/>
  <c r="Q547" i="11" a="1"/>
  <c r="Q547" i="11" s="1"/>
  <c r="P547" i="11"/>
  <c r="N547" i="11" a="1"/>
  <c r="N547" i="11" s="1"/>
  <c r="M547" i="11" a="1"/>
  <c r="M547" i="11" s="1"/>
  <c r="J547" i="11"/>
  <c r="I547" i="11"/>
  <c r="X547" i="11" s="1" a="1"/>
  <c r="X547" i="11" s="1"/>
  <c r="AG546" i="11" a="1"/>
  <c r="AG546" i="11" s="1"/>
  <c r="AF546" i="11" a="1"/>
  <c r="AF546" i="11" s="1"/>
  <c r="AD546" i="11" a="1"/>
  <c r="AD546" i="11" s="1"/>
  <c r="AC546" i="11" a="1"/>
  <c r="AC546" i="11" s="1"/>
  <c r="Z546" i="11" a="1"/>
  <c r="Z546" i="11" s="1"/>
  <c r="W546" i="11" a="1"/>
  <c r="W546" i="11" s="1"/>
  <c r="T546" i="11" a="1"/>
  <c r="T546" i="11" s="1"/>
  <c r="Q546" i="11" a="1"/>
  <c r="Q546" i="11" s="1"/>
  <c r="P546" i="11"/>
  <c r="N546" i="11" a="1"/>
  <c r="N546" i="11" s="1"/>
  <c r="M546" i="11" a="1"/>
  <c r="M546" i="11" s="1"/>
  <c r="J546" i="11"/>
  <c r="I546" i="11"/>
  <c r="AG545" i="11" a="1"/>
  <c r="AG545" i="11" s="1"/>
  <c r="AF545" i="11" a="1"/>
  <c r="AF545" i="11" s="1"/>
  <c r="AD545" i="11" a="1"/>
  <c r="AD545" i="11" s="1"/>
  <c r="AC545" i="11" a="1"/>
  <c r="AC545" i="11" s="1"/>
  <c r="Z545" i="11" a="1"/>
  <c r="Z545" i="11" s="1"/>
  <c r="W545" i="11" a="1"/>
  <c r="W545" i="11" s="1"/>
  <c r="T545" i="11" a="1"/>
  <c r="T545" i="11" s="1"/>
  <c r="Q545" i="11" a="1"/>
  <c r="Q545" i="11" s="1"/>
  <c r="P545" i="11"/>
  <c r="N545" i="11" a="1"/>
  <c r="N545" i="11" s="1"/>
  <c r="M545" i="11" a="1"/>
  <c r="M545" i="11" s="1"/>
  <c r="J545" i="11"/>
  <c r="I545" i="11"/>
  <c r="AA545" i="11" s="1" a="1"/>
  <c r="AA545" i="11" s="1"/>
  <c r="AG544" i="11" a="1"/>
  <c r="AG544" i="11" s="1"/>
  <c r="AF544" i="11" a="1"/>
  <c r="AF544" i="11" s="1"/>
  <c r="AD544" i="11" a="1"/>
  <c r="AD544" i="11" s="1"/>
  <c r="AC544" i="11" a="1"/>
  <c r="AC544" i="11" s="1"/>
  <c r="Z544" i="11" a="1"/>
  <c r="Z544" i="11" s="1"/>
  <c r="W544" i="11" a="1"/>
  <c r="W544" i="11" s="1"/>
  <c r="T544" i="11" a="1"/>
  <c r="T544" i="11" s="1"/>
  <c r="Q544" i="11" a="1"/>
  <c r="Q544" i="11" s="1"/>
  <c r="P544" i="11"/>
  <c r="N544" i="11" a="1"/>
  <c r="N544" i="11" s="1"/>
  <c r="M544" i="11" a="1"/>
  <c r="M544" i="11" s="1"/>
  <c r="J544" i="11"/>
  <c r="I544" i="11"/>
  <c r="X544" i="11" s="1" a="1"/>
  <c r="X544" i="11" s="1"/>
  <c r="AG543" i="11" a="1"/>
  <c r="AG543" i="11" s="1"/>
  <c r="AF543" i="11" a="1"/>
  <c r="AF543" i="11" s="1"/>
  <c r="AD543" i="11" a="1"/>
  <c r="AD543" i="11" s="1"/>
  <c r="AC543" i="11" a="1"/>
  <c r="AC543" i="11" s="1"/>
  <c r="Z543" i="11" a="1"/>
  <c r="Z543" i="11" s="1"/>
  <c r="W543" i="11" a="1"/>
  <c r="W543" i="11" s="1"/>
  <c r="T543" i="11" a="1"/>
  <c r="T543" i="11" s="1"/>
  <c r="Q543" i="11" a="1"/>
  <c r="Q543" i="11" s="1"/>
  <c r="P543" i="11"/>
  <c r="N543" i="11" a="1"/>
  <c r="N543" i="11" s="1"/>
  <c r="M543" i="11" a="1"/>
  <c r="M543" i="11" s="1"/>
  <c r="J543" i="11"/>
  <c r="I543" i="11"/>
  <c r="X543" i="11" s="1" a="1"/>
  <c r="X543" i="11" s="1"/>
  <c r="AG542" i="11" a="1"/>
  <c r="AG542" i="11" s="1"/>
  <c r="AF542" i="11" a="1"/>
  <c r="AF542" i="11" s="1"/>
  <c r="AD542" i="11" a="1"/>
  <c r="AD542" i="11" s="1"/>
  <c r="AC542" i="11" a="1"/>
  <c r="AC542" i="11" s="1"/>
  <c r="Z542" i="11" a="1"/>
  <c r="Z542" i="11" s="1"/>
  <c r="W542" i="11" a="1"/>
  <c r="W542" i="11" s="1"/>
  <c r="T542" i="11" a="1"/>
  <c r="T542" i="11" s="1"/>
  <c r="Q542" i="11" a="1"/>
  <c r="Q542" i="11" s="1"/>
  <c r="P542" i="11"/>
  <c r="N542" i="11" a="1"/>
  <c r="N542" i="11" s="1"/>
  <c r="M542" i="11" a="1"/>
  <c r="M542" i="11" s="1"/>
  <c r="J542" i="11"/>
  <c r="I542" i="11"/>
  <c r="R542" i="11" s="1" a="1"/>
  <c r="R542" i="11" s="1"/>
  <c r="AG541" i="11" a="1"/>
  <c r="AG541" i="11" s="1"/>
  <c r="AF541" i="11" a="1"/>
  <c r="AF541" i="11" s="1"/>
  <c r="AD541" i="11" a="1"/>
  <c r="AD541" i="11" s="1"/>
  <c r="AC541" i="11" a="1"/>
  <c r="AC541" i="11" s="1"/>
  <c r="Z541" i="11" a="1"/>
  <c r="Z541" i="11" s="1"/>
  <c r="W541" i="11" a="1"/>
  <c r="W541" i="11" s="1"/>
  <c r="T541" i="11" a="1"/>
  <c r="T541" i="11" s="1"/>
  <c r="Q541" i="11" a="1"/>
  <c r="Q541" i="11" s="1"/>
  <c r="P541" i="11"/>
  <c r="N541" i="11" a="1"/>
  <c r="N541" i="11" s="1"/>
  <c r="M541" i="11" a="1"/>
  <c r="M541" i="11" s="1"/>
  <c r="J541" i="11"/>
  <c r="L541" i="11" s="1"/>
  <c r="I541" i="11"/>
  <c r="R541" i="11" s="1" a="1"/>
  <c r="R541" i="11" s="1"/>
  <c r="AG540" i="11" a="1"/>
  <c r="AG540" i="11" s="1"/>
  <c r="AF540" i="11" a="1"/>
  <c r="AF540" i="11" s="1"/>
  <c r="AD540" i="11" a="1"/>
  <c r="AD540" i="11" s="1"/>
  <c r="AC540" i="11" a="1"/>
  <c r="AC540" i="11" s="1"/>
  <c r="Z540" i="11" a="1"/>
  <c r="Z540" i="11" s="1"/>
  <c r="W540" i="11" a="1"/>
  <c r="W540" i="11" s="1"/>
  <c r="T540" i="11" a="1"/>
  <c r="T540" i="11" s="1"/>
  <c r="Q540" i="11" a="1"/>
  <c r="Q540" i="11" s="1"/>
  <c r="P540" i="11"/>
  <c r="N540" i="11" a="1"/>
  <c r="N540" i="11" s="1"/>
  <c r="M540" i="11" a="1"/>
  <c r="M540" i="11" s="1"/>
  <c r="J540" i="11"/>
  <c r="I540" i="11"/>
  <c r="X540" i="11" s="1" a="1"/>
  <c r="X540" i="11" s="1"/>
  <c r="AG539" i="11" a="1"/>
  <c r="AG539" i="11" s="1"/>
  <c r="AF539" i="11" a="1"/>
  <c r="AF539" i="11" s="1"/>
  <c r="AD539" i="11" a="1"/>
  <c r="AD539" i="11" s="1"/>
  <c r="AC539" i="11" a="1"/>
  <c r="AC539" i="11" s="1"/>
  <c r="Z539" i="11" a="1"/>
  <c r="Z539" i="11" s="1"/>
  <c r="W539" i="11" a="1"/>
  <c r="W539" i="11" s="1"/>
  <c r="T539" i="11" a="1"/>
  <c r="T539" i="11" s="1"/>
  <c r="Q539" i="11" a="1"/>
  <c r="Q539" i="11" s="1"/>
  <c r="P539" i="11"/>
  <c r="N539" i="11" a="1"/>
  <c r="N539" i="11" s="1"/>
  <c r="M539" i="11" a="1"/>
  <c r="M539" i="11" s="1"/>
  <c r="J539" i="11"/>
  <c r="I539" i="11"/>
  <c r="R539" i="11" s="1" a="1"/>
  <c r="R539" i="11" s="1"/>
  <c r="AG538" i="11" a="1"/>
  <c r="AG538" i="11" s="1"/>
  <c r="AF538" i="11" a="1"/>
  <c r="AF538" i="11" s="1"/>
  <c r="AD538" i="11" a="1"/>
  <c r="AD538" i="11" s="1"/>
  <c r="AC538" i="11" a="1"/>
  <c r="AC538" i="11" s="1"/>
  <c r="Z538" i="11" a="1"/>
  <c r="Z538" i="11" s="1"/>
  <c r="W538" i="11" a="1"/>
  <c r="W538" i="11" s="1"/>
  <c r="T538" i="11" a="1"/>
  <c r="T538" i="11" s="1"/>
  <c r="Q538" i="11" a="1"/>
  <c r="Q538" i="11" s="1"/>
  <c r="P538" i="11"/>
  <c r="N538" i="11" a="1"/>
  <c r="N538" i="11" s="1"/>
  <c r="M538" i="11" a="1"/>
  <c r="M538" i="11" s="1"/>
  <c r="J538" i="11"/>
  <c r="I538" i="11"/>
  <c r="AG537" i="11" a="1"/>
  <c r="AG537" i="11" s="1"/>
  <c r="AF537" i="11" a="1"/>
  <c r="AF537" i="11" s="1"/>
  <c r="AD537" i="11" a="1"/>
  <c r="AD537" i="11" s="1"/>
  <c r="AC537" i="11" a="1"/>
  <c r="AC537" i="11" s="1"/>
  <c r="Z537" i="11" a="1"/>
  <c r="Z537" i="11" s="1"/>
  <c r="W537" i="11" a="1"/>
  <c r="W537" i="11" s="1"/>
  <c r="T537" i="11" a="1"/>
  <c r="T537" i="11" s="1"/>
  <c r="Q537" i="11" a="1"/>
  <c r="Q537" i="11" s="1"/>
  <c r="P537" i="11"/>
  <c r="N537" i="11" a="1"/>
  <c r="N537" i="11" s="1"/>
  <c r="M537" i="11" a="1"/>
  <c r="M537" i="11" s="1"/>
  <c r="J537" i="11"/>
  <c r="I537" i="11"/>
  <c r="X537" i="11" s="1" a="1"/>
  <c r="X537" i="11" s="1"/>
  <c r="AG536" i="11" a="1"/>
  <c r="AG536" i="11" s="1"/>
  <c r="AF536" i="11" a="1"/>
  <c r="AF536" i="11" s="1"/>
  <c r="AD536" i="11" a="1"/>
  <c r="AD536" i="11" s="1"/>
  <c r="AC536" i="11" a="1"/>
  <c r="AC536" i="11" s="1"/>
  <c r="Z536" i="11" a="1"/>
  <c r="Z536" i="11" s="1"/>
  <c r="W536" i="11" a="1"/>
  <c r="W536" i="11" s="1"/>
  <c r="T536" i="11" a="1"/>
  <c r="T536" i="11" s="1"/>
  <c r="Q536" i="11" a="1"/>
  <c r="Q536" i="11" s="1"/>
  <c r="P536" i="11"/>
  <c r="N536" i="11" a="1"/>
  <c r="N536" i="11" s="1"/>
  <c r="M536" i="11" a="1"/>
  <c r="M536" i="11" s="1"/>
  <c r="J536" i="11"/>
  <c r="I536" i="11"/>
  <c r="AG535" i="11" a="1"/>
  <c r="AG535" i="11" s="1"/>
  <c r="AF535" i="11" a="1"/>
  <c r="AF535" i="11" s="1"/>
  <c r="AD535" i="11" a="1"/>
  <c r="AD535" i="11" s="1"/>
  <c r="AC535" i="11" a="1"/>
  <c r="AC535" i="11" s="1"/>
  <c r="Z535" i="11" a="1"/>
  <c r="Z535" i="11" s="1"/>
  <c r="W535" i="11" a="1"/>
  <c r="W535" i="11" s="1"/>
  <c r="T535" i="11" a="1"/>
  <c r="T535" i="11" s="1"/>
  <c r="Q535" i="11" a="1"/>
  <c r="Q535" i="11" s="1"/>
  <c r="P535" i="11"/>
  <c r="N535" i="11" a="1"/>
  <c r="N535" i="11" s="1"/>
  <c r="M535" i="11" a="1"/>
  <c r="M535" i="11" s="1"/>
  <c r="J535" i="11"/>
  <c r="L535" i="11" s="1"/>
  <c r="I535" i="11"/>
  <c r="U535" i="11" s="1" a="1"/>
  <c r="U535" i="11" s="1"/>
  <c r="AG534" i="11" a="1"/>
  <c r="AG534" i="11" s="1"/>
  <c r="AF534" i="11" a="1"/>
  <c r="AF534" i="11" s="1"/>
  <c r="AD534" i="11" a="1"/>
  <c r="AD534" i="11" s="1"/>
  <c r="AC534" i="11" a="1"/>
  <c r="AC534" i="11" s="1"/>
  <c r="Z534" i="11" a="1"/>
  <c r="Z534" i="11" s="1"/>
  <c r="W534" i="11" a="1"/>
  <c r="W534" i="11" s="1"/>
  <c r="T534" i="11" a="1"/>
  <c r="T534" i="11" s="1"/>
  <c r="Q534" i="11" a="1"/>
  <c r="Q534" i="11" s="1"/>
  <c r="P534" i="11"/>
  <c r="N534" i="11" a="1"/>
  <c r="N534" i="11" s="1"/>
  <c r="M534" i="11" a="1"/>
  <c r="M534" i="11" s="1"/>
  <c r="J534" i="11"/>
  <c r="I534" i="11"/>
  <c r="AG533" i="11" a="1"/>
  <c r="AG533" i="11" s="1"/>
  <c r="AF533" i="11" a="1"/>
  <c r="AF533" i="11" s="1"/>
  <c r="AD533" i="11" a="1"/>
  <c r="AD533" i="11" s="1"/>
  <c r="AC533" i="11" a="1"/>
  <c r="AC533" i="11" s="1"/>
  <c r="Z533" i="11" a="1"/>
  <c r="Z533" i="11" s="1"/>
  <c r="W533" i="11" a="1"/>
  <c r="W533" i="11" s="1"/>
  <c r="T533" i="11" a="1"/>
  <c r="T533" i="11" s="1"/>
  <c r="Q533" i="11" a="1"/>
  <c r="Q533" i="11" s="1"/>
  <c r="P533" i="11"/>
  <c r="N533" i="11" a="1"/>
  <c r="N533" i="11" s="1"/>
  <c r="M533" i="11" a="1"/>
  <c r="M533" i="11" s="1"/>
  <c r="J533" i="11"/>
  <c r="L533" i="11" s="1"/>
  <c r="I533" i="11"/>
  <c r="R533" i="11" s="1" a="1"/>
  <c r="R533" i="11" s="1"/>
  <c r="AG532" i="11" a="1"/>
  <c r="AG532" i="11" s="1"/>
  <c r="AF532" i="11" a="1"/>
  <c r="AF532" i="11" s="1"/>
  <c r="AD532" i="11" a="1"/>
  <c r="AD532" i="11" s="1"/>
  <c r="AC532" i="11" a="1"/>
  <c r="AC532" i="11" s="1"/>
  <c r="Z532" i="11" a="1"/>
  <c r="Z532" i="11" s="1"/>
  <c r="W532" i="11" a="1"/>
  <c r="W532" i="11" s="1"/>
  <c r="T532" i="11" a="1"/>
  <c r="T532" i="11" s="1"/>
  <c r="Q532" i="11" a="1"/>
  <c r="Q532" i="11" s="1"/>
  <c r="P532" i="11"/>
  <c r="N532" i="11" a="1"/>
  <c r="N532" i="11" s="1"/>
  <c r="M532" i="11" a="1"/>
  <c r="M532" i="11" s="1"/>
  <c r="J532" i="11"/>
  <c r="I532" i="11"/>
  <c r="R532" i="11" s="1" a="1"/>
  <c r="R532" i="11" s="1"/>
  <c r="AG531" i="11" a="1"/>
  <c r="AG531" i="11" s="1"/>
  <c r="AF531" i="11" a="1"/>
  <c r="AF531" i="11" s="1"/>
  <c r="AD531" i="11" a="1"/>
  <c r="AD531" i="11" s="1"/>
  <c r="AC531" i="11" a="1"/>
  <c r="AC531" i="11" s="1"/>
  <c r="Z531" i="11" a="1"/>
  <c r="Z531" i="11" s="1"/>
  <c r="W531" i="11" a="1"/>
  <c r="W531" i="11" s="1"/>
  <c r="T531" i="11" a="1"/>
  <c r="T531" i="11" s="1"/>
  <c r="Q531" i="11" a="1"/>
  <c r="Q531" i="11" s="1"/>
  <c r="P531" i="11"/>
  <c r="N531" i="11" a="1"/>
  <c r="N531" i="11" s="1"/>
  <c r="M531" i="11" a="1"/>
  <c r="M531" i="11" s="1"/>
  <c r="J531" i="11"/>
  <c r="I531" i="11"/>
  <c r="U531" i="11" s="1" a="1"/>
  <c r="U531" i="11" s="1"/>
  <c r="AG530" i="11" a="1"/>
  <c r="AG530" i="11" s="1"/>
  <c r="AF530" i="11" a="1"/>
  <c r="AF530" i="11" s="1"/>
  <c r="AD530" i="11" a="1"/>
  <c r="AD530" i="11" s="1"/>
  <c r="AC530" i="11" a="1"/>
  <c r="AC530" i="11" s="1"/>
  <c r="Z530" i="11" a="1"/>
  <c r="Z530" i="11" s="1"/>
  <c r="W530" i="11" a="1"/>
  <c r="W530" i="11" s="1"/>
  <c r="T530" i="11" a="1"/>
  <c r="T530" i="11" s="1"/>
  <c r="Q530" i="11" a="1"/>
  <c r="Q530" i="11" s="1"/>
  <c r="P530" i="11"/>
  <c r="N530" i="11" a="1"/>
  <c r="N530" i="11" s="1"/>
  <c r="M530" i="11" a="1"/>
  <c r="M530" i="11" s="1"/>
  <c r="J530" i="11"/>
  <c r="I530" i="11"/>
  <c r="AA530" i="11" s="1" a="1"/>
  <c r="AA530" i="11" s="1"/>
  <c r="AG529" i="11" a="1"/>
  <c r="AG529" i="11" s="1"/>
  <c r="AF529" i="11" a="1"/>
  <c r="AF529" i="11" s="1"/>
  <c r="AD529" i="11" a="1"/>
  <c r="AD529" i="11" s="1"/>
  <c r="AC529" i="11" a="1"/>
  <c r="AC529" i="11" s="1"/>
  <c r="Z529" i="11" a="1"/>
  <c r="Z529" i="11" s="1"/>
  <c r="W529" i="11" a="1"/>
  <c r="W529" i="11" s="1"/>
  <c r="T529" i="11" a="1"/>
  <c r="T529" i="11" s="1"/>
  <c r="Q529" i="11" a="1"/>
  <c r="Q529" i="11" s="1"/>
  <c r="P529" i="11"/>
  <c r="N529" i="11" a="1"/>
  <c r="N529" i="11" s="1"/>
  <c r="M529" i="11" a="1"/>
  <c r="M529" i="11" s="1"/>
  <c r="J529" i="11"/>
  <c r="I529" i="11"/>
  <c r="R529" i="11" s="1" a="1"/>
  <c r="R529" i="11" s="1"/>
  <c r="AG528" i="11" a="1"/>
  <c r="AG528" i="11" s="1"/>
  <c r="AF528" i="11" a="1"/>
  <c r="AF528" i="11" s="1"/>
  <c r="AD528" i="11" a="1"/>
  <c r="AD528" i="11" s="1"/>
  <c r="AC528" i="11" a="1"/>
  <c r="AC528" i="11" s="1"/>
  <c r="Z528" i="11" a="1"/>
  <c r="Z528" i="11" s="1"/>
  <c r="W528" i="11" a="1"/>
  <c r="W528" i="11" s="1"/>
  <c r="T528" i="11" a="1"/>
  <c r="T528" i="11" s="1"/>
  <c r="Q528" i="11" a="1"/>
  <c r="Q528" i="11" s="1"/>
  <c r="P528" i="11"/>
  <c r="N528" i="11" a="1"/>
  <c r="N528" i="11" s="1"/>
  <c r="M528" i="11" a="1"/>
  <c r="M528" i="11" s="1"/>
  <c r="J528" i="11"/>
  <c r="I528" i="11"/>
  <c r="U528" i="11" s="1" a="1"/>
  <c r="U528" i="11" s="1"/>
  <c r="AG527" i="11" a="1"/>
  <c r="AG527" i="11" s="1"/>
  <c r="AF527" i="11" a="1"/>
  <c r="AF527" i="11" s="1"/>
  <c r="AD527" i="11" a="1"/>
  <c r="AD527" i="11" s="1"/>
  <c r="AC527" i="11" a="1"/>
  <c r="AC527" i="11" s="1"/>
  <c r="Z527" i="11" a="1"/>
  <c r="Z527" i="11" s="1"/>
  <c r="W527" i="11" a="1"/>
  <c r="W527" i="11" s="1"/>
  <c r="T527" i="11" a="1"/>
  <c r="T527" i="11" s="1"/>
  <c r="Q527" i="11" a="1"/>
  <c r="Q527" i="11" s="1"/>
  <c r="P527" i="11"/>
  <c r="N527" i="11" a="1"/>
  <c r="N527" i="11" s="1"/>
  <c r="M527" i="11" a="1"/>
  <c r="M527" i="11" s="1"/>
  <c r="J527" i="11"/>
  <c r="I527" i="11"/>
  <c r="AG526" i="11" a="1"/>
  <c r="AG526" i="11" s="1"/>
  <c r="AF526" i="11" a="1"/>
  <c r="AF526" i="11" s="1"/>
  <c r="AD526" i="11" a="1"/>
  <c r="AD526" i="11" s="1"/>
  <c r="AC526" i="11" a="1"/>
  <c r="AC526" i="11" s="1"/>
  <c r="Z526" i="11" a="1"/>
  <c r="Z526" i="11" s="1"/>
  <c r="W526" i="11" a="1"/>
  <c r="W526" i="11" s="1"/>
  <c r="T526" i="11" a="1"/>
  <c r="T526" i="11" s="1"/>
  <c r="Q526" i="11" a="1"/>
  <c r="Q526" i="11" s="1"/>
  <c r="P526" i="11"/>
  <c r="N526" i="11" a="1"/>
  <c r="N526" i="11" s="1"/>
  <c r="M526" i="11" a="1"/>
  <c r="M526" i="11" s="1"/>
  <c r="J526" i="11"/>
  <c r="L526" i="11" s="1"/>
  <c r="I526" i="11"/>
  <c r="X526" i="11" s="1" a="1"/>
  <c r="X526" i="11" s="1"/>
  <c r="AG525" i="11" a="1"/>
  <c r="AG525" i="11" s="1"/>
  <c r="AF525" i="11" a="1"/>
  <c r="AF525" i="11" s="1"/>
  <c r="AD525" i="11" a="1"/>
  <c r="AD525" i="11" s="1"/>
  <c r="AC525" i="11" a="1"/>
  <c r="AC525" i="11" s="1"/>
  <c r="Z525" i="11" a="1"/>
  <c r="Z525" i="11" s="1"/>
  <c r="W525" i="11" a="1"/>
  <c r="W525" i="11" s="1"/>
  <c r="T525" i="11" a="1"/>
  <c r="T525" i="11" s="1"/>
  <c r="Q525" i="11" a="1"/>
  <c r="Q525" i="11" s="1"/>
  <c r="P525" i="11"/>
  <c r="N525" i="11" a="1"/>
  <c r="N525" i="11" s="1"/>
  <c r="M525" i="11" a="1"/>
  <c r="M525" i="11" s="1"/>
  <c r="J525" i="11"/>
  <c r="L525" i="11" s="1"/>
  <c r="I525" i="11"/>
  <c r="U525" i="11" s="1" a="1"/>
  <c r="U525" i="11" s="1"/>
  <c r="AG524" i="11" a="1"/>
  <c r="AG524" i="11" s="1"/>
  <c r="AF524" i="11" a="1"/>
  <c r="AF524" i="11" s="1"/>
  <c r="AD524" i="11" a="1"/>
  <c r="AD524" i="11" s="1"/>
  <c r="AC524" i="11" a="1"/>
  <c r="AC524" i="11" s="1"/>
  <c r="Z524" i="11" a="1"/>
  <c r="Z524" i="11" s="1"/>
  <c r="W524" i="11" a="1"/>
  <c r="W524" i="11" s="1"/>
  <c r="T524" i="11" a="1"/>
  <c r="T524" i="11" s="1"/>
  <c r="Q524" i="11" a="1"/>
  <c r="Q524" i="11" s="1"/>
  <c r="P524" i="11"/>
  <c r="N524" i="11" a="1"/>
  <c r="N524" i="11" s="1"/>
  <c r="M524" i="11" a="1"/>
  <c r="M524" i="11" s="1"/>
  <c r="J524" i="11"/>
  <c r="I524" i="11"/>
  <c r="X524" i="11" s="1" a="1"/>
  <c r="X524" i="11" s="1"/>
  <c r="AG523" i="11" a="1"/>
  <c r="AG523" i="11" s="1"/>
  <c r="AF523" i="11" a="1"/>
  <c r="AF523" i="11" s="1"/>
  <c r="AD523" i="11" a="1"/>
  <c r="AD523" i="11" s="1"/>
  <c r="AC523" i="11" a="1"/>
  <c r="AC523" i="11" s="1"/>
  <c r="Z523" i="11" a="1"/>
  <c r="Z523" i="11" s="1"/>
  <c r="W523" i="11" a="1"/>
  <c r="W523" i="11" s="1"/>
  <c r="T523" i="11" a="1"/>
  <c r="T523" i="11" s="1"/>
  <c r="Q523" i="11" a="1"/>
  <c r="Q523" i="11" s="1"/>
  <c r="P523" i="11"/>
  <c r="N523" i="11" a="1"/>
  <c r="N523" i="11" s="1"/>
  <c r="M523" i="11" a="1"/>
  <c r="M523" i="11" s="1"/>
  <c r="J523" i="11"/>
  <c r="I523" i="11"/>
  <c r="U523" i="11" s="1" a="1"/>
  <c r="U523" i="11" s="1"/>
  <c r="AG522" i="11" a="1"/>
  <c r="AG522" i="11" s="1"/>
  <c r="AF522" i="11" a="1"/>
  <c r="AF522" i="11" s="1"/>
  <c r="AD522" i="11" a="1"/>
  <c r="AD522" i="11" s="1"/>
  <c r="AC522" i="11" a="1"/>
  <c r="AC522" i="11" s="1"/>
  <c r="Z522" i="11" a="1"/>
  <c r="Z522" i="11" s="1"/>
  <c r="W522" i="11" a="1"/>
  <c r="W522" i="11" s="1"/>
  <c r="T522" i="11" a="1"/>
  <c r="T522" i="11" s="1"/>
  <c r="Q522" i="11" a="1"/>
  <c r="Q522" i="11" s="1"/>
  <c r="P522" i="11"/>
  <c r="N522" i="11" a="1"/>
  <c r="N522" i="11" s="1"/>
  <c r="M522" i="11" a="1"/>
  <c r="M522" i="11" s="1"/>
  <c r="J522" i="11"/>
  <c r="I522" i="11"/>
  <c r="U522" i="11" s="1" a="1"/>
  <c r="U522" i="11" s="1"/>
  <c r="AG521" i="11" a="1"/>
  <c r="AG521" i="11" s="1"/>
  <c r="AF521" i="11" a="1"/>
  <c r="AF521" i="11" s="1"/>
  <c r="AD521" i="11" a="1"/>
  <c r="AD521" i="11" s="1"/>
  <c r="AC521" i="11" a="1"/>
  <c r="AC521" i="11" s="1"/>
  <c r="Z521" i="11" a="1"/>
  <c r="Z521" i="11" s="1"/>
  <c r="W521" i="11" a="1"/>
  <c r="W521" i="11" s="1"/>
  <c r="T521" i="11" a="1"/>
  <c r="T521" i="11" s="1"/>
  <c r="Q521" i="11" a="1"/>
  <c r="Q521" i="11" s="1"/>
  <c r="P521" i="11"/>
  <c r="N521" i="11" a="1"/>
  <c r="N521" i="11" s="1"/>
  <c r="M521" i="11" a="1"/>
  <c r="M521" i="11" s="1"/>
  <c r="J521" i="11"/>
  <c r="I521" i="11"/>
  <c r="AG520" i="11" a="1"/>
  <c r="AG520" i="11" s="1"/>
  <c r="AF520" i="11" a="1"/>
  <c r="AF520" i="11" s="1"/>
  <c r="AD520" i="11" a="1"/>
  <c r="AD520" i="11" s="1"/>
  <c r="AC520" i="11" a="1"/>
  <c r="AC520" i="11" s="1"/>
  <c r="Z520" i="11" a="1"/>
  <c r="Z520" i="11" s="1"/>
  <c r="W520" i="11" a="1"/>
  <c r="W520" i="11" s="1"/>
  <c r="T520" i="11" a="1"/>
  <c r="T520" i="11" s="1"/>
  <c r="Q520" i="11" a="1"/>
  <c r="Q520" i="11" s="1"/>
  <c r="P520" i="11"/>
  <c r="N520" i="11" a="1"/>
  <c r="N520" i="11" s="1"/>
  <c r="M520" i="11" a="1"/>
  <c r="M520" i="11" s="1"/>
  <c r="J520" i="11"/>
  <c r="L520" i="11" s="1"/>
  <c r="I520" i="11"/>
  <c r="R520" i="11" s="1" a="1"/>
  <c r="R520" i="11" s="1"/>
  <c r="AG519" i="11" a="1"/>
  <c r="AG519" i="11" s="1"/>
  <c r="AF519" i="11" a="1"/>
  <c r="AF519" i="11" s="1"/>
  <c r="AD519" i="11" a="1"/>
  <c r="AD519" i="11" s="1"/>
  <c r="AC519" i="11" a="1"/>
  <c r="AC519" i="11" s="1"/>
  <c r="Z519" i="11" a="1"/>
  <c r="Z519" i="11" s="1"/>
  <c r="W519" i="11" a="1"/>
  <c r="W519" i="11" s="1"/>
  <c r="T519" i="11" a="1"/>
  <c r="T519" i="11" s="1"/>
  <c r="Q519" i="11" a="1"/>
  <c r="Q519" i="11" s="1"/>
  <c r="P519" i="11"/>
  <c r="N519" i="11" a="1"/>
  <c r="N519" i="11" s="1"/>
  <c r="M519" i="11" a="1"/>
  <c r="M519" i="11" s="1"/>
  <c r="J519" i="11"/>
  <c r="L519" i="11" s="1"/>
  <c r="I519" i="11"/>
  <c r="AG518" i="11" a="1"/>
  <c r="AG518" i="11" s="1"/>
  <c r="AF518" i="11" a="1"/>
  <c r="AF518" i="11" s="1"/>
  <c r="AD518" i="11" a="1"/>
  <c r="AD518" i="11" s="1"/>
  <c r="AC518" i="11" a="1"/>
  <c r="AC518" i="11" s="1"/>
  <c r="Z518" i="11" a="1"/>
  <c r="Z518" i="11" s="1"/>
  <c r="W518" i="11" a="1"/>
  <c r="W518" i="11" s="1"/>
  <c r="T518" i="11" a="1"/>
  <c r="T518" i="11" s="1"/>
  <c r="Q518" i="11" a="1"/>
  <c r="Q518" i="11" s="1"/>
  <c r="P518" i="11"/>
  <c r="N518" i="11" a="1"/>
  <c r="N518" i="11" s="1"/>
  <c r="M518" i="11" a="1"/>
  <c r="M518" i="11" s="1"/>
  <c r="J518" i="11"/>
  <c r="I518" i="11"/>
  <c r="U518" i="11" s="1" a="1"/>
  <c r="U518" i="11" s="1"/>
  <c r="AG517" i="11" a="1"/>
  <c r="AG517" i="11" s="1"/>
  <c r="AF517" i="11" a="1"/>
  <c r="AF517" i="11" s="1"/>
  <c r="AD517" i="11" a="1"/>
  <c r="AD517" i="11" s="1"/>
  <c r="AC517" i="11" a="1"/>
  <c r="AC517" i="11" s="1"/>
  <c r="Z517" i="11" a="1"/>
  <c r="Z517" i="11" s="1"/>
  <c r="W517" i="11" a="1"/>
  <c r="W517" i="11" s="1"/>
  <c r="T517" i="11" a="1"/>
  <c r="T517" i="11" s="1"/>
  <c r="Q517" i="11" a="1"/>
  <c r="Q517" i="11" s="1"/>
  <c r="P517" i="11"/>
  <c r="N517" i="11" a="1"/>
  <c r="N517" i="11" s="1"/>
  <c r="M517" i="11" a="1"/>
  <c r="M517" i="11" s="1"/>
  <c r="J517" i="11"/>
  <c r="I517" i="11"/>
  <c r="U517" i="11" s="1" a="1"/>
  <c r="U517" i="11" s="1"/>
  <c r="AG516" i="11" a="1"/>
  <c r="AG516" i="11" s="1"/>
  <c r="AF516" i="11" a="1"/>
  <c r="AF516" i="11" s="1"/>
  <c r="AD516" i="11" a="1"/>
  <c r="AD516" i="11" s="1"/>
  <c r="AC516" i="11" a="1"/>
  <c r="AC516" i="11" s="1"/>
  <c r="Z516" i="11" a="1"/>
  <c r="Z516" i="11" s="1"/>
  <c r="W516" i="11" a="1"/>
  <c r="W516" i="11" s="1"/>
  <c r="T516" i="11" a="1"/>
  <c r="T516" i="11" s="1"/>
  <c r="Q516" i="11" a="1"/>
  <c r="Q516" i="11" s="1"/>
  <c r="P516" i="11"/>
  <c r="N516" i="11" a="1"/>
  <c r="N516" i="11" s="1"/>
  <c r="M516" i="11" a="1"/>
  <c r="M516" i="11" s="1"/>
  <c r="J516" i="11"/>
  <c r="I516" i="11"/>
  <c r="U516" i="11" s="1" a="1"/>
  <c r="U516" i="11" s="1"/>
  <c r="AG515" i="11" a="1"/>
  <c r="AG515" i="11" s="1"/>
  <c r="AF515" i="11" a="1"/>
  <c r="AF515" i="11" s="1"/>
  <c r="AD515" i="11" a="1"/>
  <c r="AD515" i="11" s="1"/>
  <c r="AC515" i="11" a="1"/>
  <c r="AC515" i="11" s="1"/>
  <c r="Z515" i="11" a="1"/>
  <c r="Z515" i="11" s="1"/>
  <c r="W515" i="11" a="1"/>
  <c r="W515" i="11" s="1"/>
  <c r="T515" i="11" a="1"/>
  <c r="T515" i="11" s="1"/>
  <c r="Q515" i="11" a="1"/>
  <c r="Q515" i="11" s="1"/>
  <c r="P515" i="11"/>
  <c r="N515" i="11" a="1"/>
  <c r="N515" i="11" s="1"/>
  <c r="M515" i="11" a="1"/>
  <c r="M515" i="11" s="1"/>
  <c r="J515" i="11"/>
  <c r="I515" i="11"/>
  <c r="AG514" i="11" a="1"/>
  <c r="AG514" i="11" s="1"/>
  <c r="AF514" i="11" a="1"/>
  <c r="AF514" i="11" s="1"/>
  <c r="AD514" i="11" a="1"/>
  <c r="AD514" i="11" s="1"/>
  <c r="AC514" i="11" a="1"/>
  <c r="AC514" i="11" s="1"/>
  <c r="Z514" i="11" a="1"/>
  <c r="Z514" i="11" s="1"/>
  <c r="W514" i="11" a="1"/>
  <c r="W514" i="11" s="1"/>
  <c r="T514" i="11" a="1"/>
  <c r="T514" i="11" s="1"/>
  <c r="Q514" i="11" a="1"/>
  <c r="Q514" i="11" s="1"/>
  <c r="P514" i="11"/>
  <c r="N514" i="11" a="1"/>
  <c r="N514" i="11" s="1"/>
  <c r="M514" i="11" a="1"/>
  <c r="M514" i="11" s="1"/>
  <c r="J514" i="11"/>
  <c r="I514" i="11"/>
  <c r="AA514" i="11" s="1" a="1"/>
  <c r="AA514" i="11" s="1"/>
  <c r="AG513" i="11" a="1"/>
  <c r="AG513" i="11" s="1"/>
  <c r="AF513" i="11" a="1"/>
  <c r="AF513" i="11" s="1"/>
  <c r="AD513" i="11" a="1"/>
  <c r="AD513" i="11" s="1"/>
  <c r="AC513" i="11" a="1"/>
  <c r="AC513" i="11" s="1"/>
  <c r="Z513" i="11" a="1"/>
  <c r="Z513" i="11" s="1"/>
  <c r="W513" i="11" a="1"/>
  <c r="W513" i="11" s="1"/>
  <c r="T513" i="11" a="1"/>
  <c r="T513" i="11" s="1"/>
  <c r="Q513" i="11" a="1"/>
  <c r="Q513" i="11" s="1"/>
  <c r="P513" i="11"/>
  <c r="N513" i="11" a="1"/>
  <c r="N513" i="11" s="1"/>
  <c r="M513" i="11" a="1"/>
  <c r="M513" i="11" s="1"/>
  <c r="J513" i="11"/>
  <c r="I513" i="11"/>
  <c r="R513" i="11" s="1" a="1"/>
  <c r="R513" i="11" s="1"/>
  <c r="AG512" i="11" a="1"/>
  <c r="AG512" i="11" s="1"/>
  <c r="AF512" i="11" a="1"/>
  <c r="AF512" i="11" s="1"/>
  <c r="AD512" i="11" a="1"/>
  <c r="AD512" i="11" s="1"/>
  <c r="AC512" i="11" a="1"/>
  <c r="AC512" i="11" s="1"/>
  <c r="Z512" i="11" a="1"/>
  <c r="Z512" i="11" s="1"/>
  <c r="W512" i="11" a="1"/>
  <c r="W512" i="11" s="1"/>
  <c r="T512" i="11" a="1"/>
  <c r="T512" i="11" s="1"/>
  <c r="Q512" i="11" a="1"/>
  <c r="Q512" i="11" s="1"/>
  <c r="P512" i="11"/>
  <c r="N512" i="11" a="1"/>
  <c r="N512" i="11" s="1"/>
  <c r="M512" i="11" a="1"/>
  <c r="M512" i="11" s="1"/>
  <c r="J512" i="11"/>
  <c r="L512" i="11" s="1"/>
  <c r="I512" i="11"/>
  <c r="R512" i="11" s="1" a="1"/>
  <c r="R512" i="11" s="1"/>
  <c r="AG511" i="11" a="1"/>
  <c r="AG511" i="11" s="1"/>
  <c r="AF511" i="11" a="1"/>
  <c r="AF511" i="11" s="1"/>
  <c r="AD511" i="11" a="1"/>
  <c r="AD511" i="11" s="1"/>
  <c r="AC511" i="11" a="1"/>
  <c r="AC511" i="11" s="1"/>
  <c r="Z511" i="11" a="1"/>
  <c r="Z511" i="11" s="1"/>
  <c r="W511" i="11" a="1"/>
  <c r="W511" i="11" s="1"/>
  <c r="T511" i="11" a="1"/>
  <c r="T511" i="11" s="1"/>
  <c r="Q511" i="11" a="1"/>
  <c r="Q511" i="11" s="1"/>
  <c r="P511" i="11"/>
  <c r="N511" i="11" a="1"/>
  <c r="N511" i="11" s="1"/>
  <c r="M511" i="11" a="1"/>
  <c r="M511" i="11" s="1"/>
  <c r="J511" i="11"/>
  <c r="I511" i="11"/>
  <c r="R511" i="11" s="1" a="1"/>
  <c r="R511" i="11" s="1"/>
  <c r="AG510" i="11" a="1"/>
  <c r="AG510" i="11" s="1"/>
  <c r="AF510" i="11" a="1"/>
  <c r="AF510" i="11" s="1"/>
  <c r="AD510" i="11" a="1"/>
  <c r="AD510" i="11" s="1"/>
  <c r="AC510" i="11" a="1"/>
  <c r="AC510" i="11" s="1"/>
  <c r="Z510" i="11" a="1"/>
  <c r="Z510" i="11" s="1"/>
  <c r="W510" i="11" a="1"/>
  <c r="W510" i="11" s="1"/>
  <c r="T510" i="11" a="1"/>
  <c r="T510" i="11" s="1"/>
  <c r="Q510" i="11" a="1"/>
  <c r="Q510" i="11" s="1"/>
  <c r="P510" i="11"/>
  <c r="N510" i="11" a="1"/>
  <c r="N510" i="11" s="1"/>
  <c r="M510" i="11" a="1"/>
  <c r="M510" i="11" s="1"/>
  <c r="J510" i="11"/>
  <c r="L510" i="11" s="1"/>
  <c r="I510" i="11"/>
  <c r="R510" i="11" s="1" a="1"/>
  <c r="R510" i="11" s="1"/>
  <c r="AG509" i="11" a="1"/>
  <c r="AG509" i="11" s="1"/>
  <c r="AF509" i="11" a="1"/>
  <c r="AF509" i="11" s="1"/>
  <c r="AD509" i="11" a="1"/>
  <c r="AD509" i="11" s="1"/>
  <c r="AC509" i="11" a="1"/>
  <c r="AC509" i="11" s="1"/>
  <c r="Z509" i="11" a="1"/>
  <c r="Z509" i="11" s="1"/>
  <c r="W509" i="11" a="1"/>
  <c r="W509" i="11" s="1"/>
  <c r="T509" i="11" a="1"/>
  <c r="T509" i="11" s="1"/>
  <c r="Q509" i="11" a="1"/>
  <c r="Q509" i="11" s="1"/>
  <c r="P509" i="11"/>
  <c r="N509" i="11" a="1"/>
  <c r="N509" i="11" s="1"/>
  <c r="M509" i="11" a="1"/>
  <c r="M509" i="11" s="1"/>
  <c r="J509" i="11"/>
  <c r="I509" i="11"/>
  <c r="R509" i="11" s="1" a="1"/>
  <c r="R509" i="11" s="1"/>
  <c r="AG508" i="11" a="1"/>
  <c r="AG508" i="11" s="1"/>
  <c r="AF508" i="11" a="1"/>
  <c r="AF508" i="11" s="1"/>
  <c r="AD508" i="11" a="1"/>
  <c r="AD508" i="11" s="1"/>
  <c r="AC508" i="11" a="1"/>
  <c r="AC508" i="11" s="1"/>
  <c r="Z508" i="11" a="1"/>
  <c r="Z508" i="11" s="1"/>
  <c r="W508" i="11" a="1"/>
  <c r="W508" i="11" s="1"/>
  <c r="T508" i="11" a="1"/>
  <c r="T508" i="11" s="1"/>
  <c r="Q508" i="11" a="1"/>
  <c r="Q508" i="11" s="1"/>
  <c r="P508" i="11"/>
  <c r="N508" i="11" a="1"/>
  <c r="N508" i="11" s="1"/>
  <c r="M508" i="11" a="1"/>
  <c r="M508" i="11" s="1"/>
  <c r="J508" i="11"/>
  <c r="I508" i="11"/>
  <c r="X508" i="11" s="1" a="1"/>
  <c r="X508" i="11" s="1"/>
  <c r="AG507" i="11" a="1"/>
  <c r="AG507" i="11" s="1"/>
  <c r="AF507" i="11" a="1"/>
  <c r="AF507" i="11" s="1"/>
  <c r="AD507" i="11" a="1"/>
  <c r="AD507" i="11" s="1"/>
  <c r="AC507" i="11" a="1"/>
  <c r="AC507" i="11" s="1"/>
  <c r="Z507" i="11" a="1"/>
  <c r="Z507" i="11" s="1"/>
  <c r="W507" i="11" a="1"/>
  <c r="W507" i="11" s="1"/>
  <c r="T507" i="11" a="1"/>
  <c r="T507" i="11" s="1"/>
  <c r="Q507" i="11" a="1"/>
  <c r="Q507" i="11" s="1"/>
  <c r="P507" i="11"/>
  <c r="N507" i="11" a="1"/>
  <c r="N507" i="11" s="1"/>
  <c r="M507" i="11" a="1"/>
  <c r="M507" i="11" s="1"/>
  <c r="J507" i="11"/>
  <c r="I507" i="11"/>
  <c r="X507" i="11" s="1" a="1"/>
  <c r="X507" i="11" s="1"/>
  <c r="AG506" i="11" a="1"/>
  <c r="AG506" i="11" s="1"/>
  <c r="AF506" i="11" a="1"/>
  <c r="AF506" i="11" s="1"/>
  <c r="AD506" i="11" a="1"/>
  <c r="AD506" i="11" s="1"/>
  <c r="AC506" i="11" a="1"/>
  <c r="AC506" i="11" s="1"/>
  <c r="Z506" i="11" a="1"/>
  <c r="Z506" i="11" s="1"/>
  <c r="W506" i="11" a="1"/>
  <c r="W506" i="11" s="1"/>
  <c r="T506" i="11" a="1"/>
  <c r="T506" i="11" s="1"/>
  <c r="Q506" i="11" a="1"/>
  <c r="Q506" i="11" s="1"/>
  <c r="P506" i="11"/>
  <c r="N506" i="11" a="1"/>
  <c r="N506" i="11" s="1"/>
  <c r="M506" i="11" a="1"/>
  <c r="M506" i="11" s="1"/>
  <c r="J506" i="11"/>
  <c r="I506" i="11"/>
  <c r="AG505" i="11" a="1"/>
  <c r="AG505" i="11" s="1"/>
  <c r="AF505" i="11" a="1"/>
  <c r="AF505" i="11" s="1"/>
  <c r="AD505" i="11" a="1"/>
  <c r="AD505" i="11" s="1"/>
  <c r="AC505" i="11" a="1"/>
  <c r="AC505" i="11" s="1"/>
  <c r="Z505" i="11" a="1"/>
  <c r="Z505" i="11" s="1"/>
  <c r="W505" i="11" a="1"/>
  <c r="W505" i="11" s="1"/>
  <c r="T505" i="11" a="1"/>
  <c r="T505" i="11" s="1"/>
  <c r="Q505" i="11" a="1"/>
  <c r="Q505" i="11" s="1"/>
  <c r="P505" i="11"/>
  <c r="N505" i="11" a="1"/>
  <c r="N505" i="11" s="1"/>
  <c r="M505" i="11" a="1"/>
  <c r="M505" i="11" s="1"/>
  <c r="J505" i="11"/>
  <c r="I505" i="11"/>
  <c r="AG504" i="11" a="1"/>
  <c r="AG504" i="11" s="1"/>
  <c r="AF504" i="11" a="1"/>
  <c r="AF504" i="11" s="1"/>
  <c r="AD504" i="11" a="1"/>
  <c r="AD504" i="11" s="1"/>
  <c r="AC504" i="11" a="1"/>
  <c r="AC504" i="11" s="1"/>
  <c r="Z504" i="11" a="1"/>
  <c r="Z504" i="11" s="1"/>
  <c r="W504" i="11" a="1"/>
  <c r="W504" i="11" s="1"/>
  <c r="T504" i="11" a="1"/>
  <c r="T504" i="11" s="1"/>
  <c r="Q504" i="11" a="1"/>
  <c r="Q504" i="11" s="1"/>
  <c r="P504" i="11"/>
  <c r="N504" i="11" a="1"/>
  <c r="N504" i="11" s="1"/>
  <c r="M504" i="11" a="1"/>
  <c r="M504" i="11" s="1"/>
  <c r="J504" i="11"/>
  <c r="L504" i="11" s="1"/>
  <c r="I504" i="11"/>
  <c r="R504" i="11" s="1" a="1"/>
  <c r="R504" i="11" s="1"/>
  <c r="AG503" i="11" a="1"/>
  <c r="AG503" i="11" s="1"/>
  <c r="AF503" i="11" a="1"/>
  <c r="AF503" i="11" s="1"/>
  <c r="AD503" i="11" a="1"/>
  <c r="AD503" i="11" s="1"/>
  <c r="AC503" i="11" a="1"/>
  <c r="AC503" i="11" s="1"/>
  <c r="Z503" i="11" a="1"/>
  <c r="Z503" i="11" s="1"/>
  <c r="W503" i="11" a="1"/>
  <c r="W503" i="11" s="1"/>
  <c r="T503" i="11" a="1"/>
  <c r="T503" i="11" s="1"/>
  <c r="Q503" i="11" a="1"/>
  <c r="Q503" i="11" s="1"/>
  <c r="P503" i="11"/>
  <c r="N503" i="11" a="1"/>
  <c r="N503" i="11" s="1"/>
  <c r="M503" i="11" a="1"/>
  <c r="M503" i="11" s="1"/>
  <c r="J503" i="11"/>
  <c r="L503" i="11" s="1"/>
  <c r="I503" i="11"/>
  <c r="AA503" i="11" s="1" a="1"/>
  <c r="AA503" i="11" s="1"/>
  <c r="AG502" i="11" a="1"/>
  <c r="AG502" i="11" s="1"/>
  <c r="AF502" i="11" a="1"/>
  <c r="AF502" i="11" s="1"/>
  <c r="AD502" i="11" a="1"/>
  <c r="AD502" i="11" s="1"/>
  <c r="AC502" i="11" a="1"/>
  <c r="AC502" i="11" s="1"/>
  <c r="Z502" i="11" a="1"/>
  <c r="Z502" i="11" s="1"/>
  <c r="W502" i="11" a="1"/>
  <c r="W502" i="11" s="1"/>
  <c r="T502" i="11" a="1"/>
  <c r="T502" i="11" s="1"/>
  <c r="Q502" i="11" a="1"/>
  <c r="Q502" i="11" s="1"/>
  <c r="P502" i="11"/>
  <c r="N502" i="11" a="1"/>
  <c r="N502" i="11" s="1"/>
  <c r="M502" i="11" a="1"/>
  <c r="M502" i="11" s="1"/>
  <c r="J502" i="11"/>
  <c r="L502" i="11" s="1"/>
  <c r="I502" i="11"/>
  <c r="AG501" i="11" a="1"/>
  <c r="AG501" i="11" s="1"/>
  <c r="AF501" i="11" a="1"/>
  <c r="AF501" i="11" s="1"/>
  <c r="AD501" i="11" a="1"/>
  <c r="AD501" i="11" s="1"/>
  <c r="AC501" i="11" a="1"/>
  <c r="AC501" i="11" s="1"/>
  <c r="Z501" i="11" a="1"/>
  <c r="Z501" i="11" s="1"/>
  <c r="W501" i="11" a="1"/>
  <c r="W501" i="11" s="1"/>
  <c r="T501" i="11" a="1"/>
  <c r="T501" i="11" s="1"/>
  <c r="Q501" i="11" a="1"/>
  <c r="Q501" i="11" s="1"/>
  <c r="P501" i="11"/>
  <c r="N501" i="11" a="1"/>
  <c r="N501" i="11" s="1"/>
  <c r="M501" i="11" a="1"/>
  <c r="M501" i="11" s="1"/>
  <c r="J501" i="11"/>
  <c r="I501" i="11"/>
  <c r="AG500" i="11" a="1"/>
  <c r="AG500" i="11" s="1"/>
  <c r="AF500" i="11" a="1"/>
  <c r="AF500" i="11" s="1"/>
  <c r="AD500" i="11" a="1"/>
  <c r="AD500" i="11" s="1"/>
  <c r="AC500" i="11" a="1"/>
  <c r="AC500" i="11" s="1"/>
  <c r="Z500" i="11" a="1"/>
  <c r="Z500" i="11" s="1"/>
  <c r="W500" i="11" a="1"/>
  <c r="W500" i="11" s="1"/>
  <c r="T500" i="11" a="1"/>
  <c r="T500" i="11" s="1"/>
  <c r="Q500" i="11" a="1"/>
  <c r="Q500" i="11" s="1"/>
  <c r="P500" i="11"/>
  <c r="N500" i="11" a="1"/>
  <c r="N500" i="11" s="1"/>
  <c r="M500" i="11" a="1"/>
  <c r="M500" i="11" s="1"/>
  <c r="J500" i="11"/>
  <c r="I500" i="11"/>
  <c r="AG499" i="11" a="1"/>
  <c r="AG499" i="11" s="1"/>
  <c r="AF499" i="11" a="1"/>
  <c r="AF499" i="11" s="1"/>
  <c r="AD499" i="11" a="1"/>
  <c r="AD499" i="11" s="1"/>
  <c r="AC499" i="11" a="1"/>
  <c r="AC499" i="11" s="1"/>
  <c r="Z499" i="11" a="1"/>
  <c r="Z499" i="11" s="1"/>
  <c r="W499" i="11" a="1"/>
  <c r="W499" i="11" s="1"/>
  <c r="T499" i="11" a="1"/>
  <c r="T499" i="11" s="1"/>
  <c r="Q499" i="11" a="1"/>
  <c r="Q499" i="11" s="1"/>
  <c r="P499" i="11"/>
  <c r="N499" i="11" a="1"/>
  <c r="N499" i="11" s="1"/>
  <c r="M499" i="11" a="1"/>
  <c r="M499" i="11" s="1"/>
  <c r="J499" i="11"/>
  <c r="I499" i="11"/>
  <c r="AG498" i="11" a="1"/>
  <c r="AG498" i="11" s="1"/>
  <c r="AF498" i="11" a="1"/>
  <c r="AF498" i="11" s="1"/>
  <c r="AD498" i="11" a="1"/>
  <c r="AD498" i="11" s="1"/>
  <c r="AC498" i="11" a="1"/>
  <c r="AC498" i="11" s="1"/>
  <c r="Z498" i="11" a="1"/>
  <c r="Z498" i="11" s="1"/>
  <c r="W498" i="11" a="1"/>
  <c r="W498" i="11" s="1"/>
  <c r="T498" i="11" a="1"/>
  <c r="T498" i="11" s="1"/>
  <c r="Q498" i="11" a="1"/>
  <c r="Q498" i="11" s="1"/>
  <c r="P498" i="11"/>
  <c r="N498" i="11" a="1"/>
  <c r="N498" i="11" s="1"/>
  <c r="M498" i="11" a="1"/>
  <c r="M498" i="11" s="1"/>
  <c r="J498" i="11"/>
  <c r="I498" i="11"/>
  <c r="X498" i="11" s="1" a="1"/>
  <c r="X498" i="11" s="1"/>
  <c r="AG497" i="11" a="1"/>
  <c r="AG497" i="11" s="1"/>
  <c r="AF497" i="11" a="1"/>
  <c r="AF497" i="11" s="1"/>
  <c r="AD497" i="11" a="1"/>
  <c r="AD497" i="11" s="1"/>
  <c r="AC497" i="11" a="1"/>
  <c r="AC497" i="11" s="1"/>
  <c r="Z497" i="11" a="1"/>
  <c r="Z497" i="11" s="1"/>
  <c r="W497" i="11" a="1"/>
  <c r="W497" i="11" s="1"/>
  <c r="T497" i="11" a="1"/>
  <c r="T497" i="11" s="1"/>
  <c r="Q497" i="11" a="1"/>
  <c r="Q497" i="11" s="1"/>
  <c r="P497" i="11"/>
  <c r="N497" i="11" a="1"/>
  <c r="N497" i="11" s="1"/>
  <c r="M497" i="11" a="1"/>
  <c r="M497" i="11" s="1"/>
  <c r="J497" i="11"/>
  <c r="I497" i="11"/>
  <c r="AG496" i="11" a="1"/>
  <c r="AG496" i="11" s="1"/>
  <c r="AF496" i="11" a="1"/>
  <c r="AF496" i="11" s="1"/>
  <c r="AD496" i="11" a="1"/>
  <c r="AD496" i="11" s="1"/>
  <c r="AC496" i="11" a="1"/>
  <c r="AC496" i="11" s="1"/>
  <c r="Z496" i="11" a="1"/>
  <c r="Z496" i="11" s="1"/>
  <c r="W496" i="11" a="1"/>
  <c r="W496" i="11" s="1"/>
  <c r="T496" i="11" a="1"/>
  <c r="T496" i="11" s="1"/>
  <c r="Q496" i="11" a="1"/>
  <c r="Q496" i="11" s="1"/>
  <c r="P496" i="11"/>
  <c r="N496" i="11" a="1"/>
  <c r="N496" i="11" s="1"/>
  <c r="M496" i="11" a="1"/>
  <c r="M496" i="11" s="1"/>
  <c r="J496" i="11"/>
  <c r="L496" i="11" s="1"/>
  <c r="I496" i="11"/>
  <c r="U496" i="11" s="1" a="1"/>
  <c r="U496" i="11" s="1"/>
  <c r="AG495" i="11" a="1"/>
  <c r="AG495" i="11" s="1"/>
  <c r="AF495" i="11" a="1"/>
  <c r="AF495" i="11" s="1"/>
  <c r="AD495" i="11" a="1"/>
  <c r="AD495" i="11" s="1"/>
  <c r="AC495" i="11" a="1"/>
  <c r="AC495" i="11" s="1"/>
  <c r="Z495" i="11" a="1"/>
  <c r="Z495" i="11" s="1"/>
  <c r="W495" i="11" a="1"/>
  <c r="W495" i="11" s="1"/>
  <c r="T495" i="11" a="1"/>
  <c r="T495" i="11" s="1"/>
  <c r="Q495" i="11" a="1"/>
  <c r="Q495" i="11" s="1"/>
  <c r="P495" i="11"/>
  <c r="N495" i="11" a="1"/>
  <c r="N495" i="11" s="1"/>
  <c r="M495" i="11" a="1"/>
  <c r="M495" i="11" s="1"/>
  <c r="J495" i="11"/>
  <c r="L495" i="11" s="1"/>
  <c r="I495" i="11"/>
  <c r="X495" i="11" s="1" a="1"/>
  <c r="X495" i="11" s="1"/>
  <c r="AG494" i="11" a="1"/>
  <c r="AG494" i="11" s="1"/>
  <c r="AF494" i="11" a="1"/>
  <c r="AF494" i="11" s="1"/>
  <c r="AD494" i="11" a="1"/>
  <c r="AD494" i="11" s="1"/>
  <c r="AC494" i="11" a="1"/>
  <c r="AC494" i="11" s="1"/>
  <c r="Z494" i="11" a="1"/>
  <c r="Z494" i="11" s="1"/>
  <c r="W494" i="11" a="1"/>
  <c r="W494" i="11" s="1"/>
  <c r="T494" i="11" a="1"/>
  <c r="T494" i="11" s="1"/>
  <c r="Q494" i="11" a="1"/>
  <c r="Q494" i="11" s="1"/>
  <c r="P494" i="11"/>
  <c r="N494" i="11" a="1"/>
  <c r="N494" i="11" s="1"/>
  <c r="M494" i="11" a="1"/>
  <c r="M494" i="11" s="1"/>
  <c r="J494" i="11"/>
  <c r="I494" i="11"/>
  <c r="AG493" i="11" a="1"/>
  <c r="AG493" i="11" s="1"/>
  <c r="AF493" i="11" a="1"/>
  <c r="AF493" i="11" s="1"/>
  <c r="AD493" i="11" a="1"/>
  <c r="AD493" i="11" s="1"/>
  <c r="AC493" i="11" a="1"/>
  <c r="AC493" i="11" s="1"/>
  <c r="Z493" i="11" a="1"/>
  <c r="Z493" i="11" s="1"/>
  <c r="W493" i="11" a="1"/>
  <c r="W493" i="11" s="1"/>
  <c r="T493" i="11" a="1"/>
  <c r="T493" i="11" s="1"/>
  <c r="Q493" i="11" a="1"/>
  <c r="Q493" i="11" s="1"/>
  <c r="P493" i="11"/>
  <c r="N493" i="11" a="1"/>
  <c r="N493" i="11" s="1"/>
  <c r="M493" i="11" a="1"/>
  <c r="M493" i="11" s="1"/>
  <c r="J493" i="11"/>
  <c r="L493" i="11" s="1"/>
  <c r="I493" i="11"/>
  <c r="X493" i="11" s="1" a="1"/>
  <c r="X493" i="11" s="1"/>
  <c r="AG492" i="11" a="1"/>
  <c r="AG492" i="11" s="1"/>
  <c r="AF492" i="11" a="1"/>
  <c r="AF492" i="11" s="1"/>
  <c r="AD492" i="11" a="1"/>
  <c r="AD492" i="11" s="1"/>
  <c r="AC492" i="11" a="1"/>
  <c r="AC492" i="11" s="1"/>
  <c r="Z492" i="11" a="1"/>
  <c r="Z492" i="11" s="1"/>
  <c r="W492" i="11" a="1"/>
  <c r="W492" i="11" s="1"/>
  <c r="T492" i="11" a="1"/>
  <c r="T492" i="11" s="1"/>
  <c r="Q492" i="11" a="1"/>
  <c r="Q492" i="11" s="1"/>
  <c r="P492" i="11"/>
  <c r="N492" i="11" a="1"/>
  <c r="N492" i="11" s="1"/>
  <c r="M492" i="11" a="1"/>
  <c r="M492" i="11" s="1"/>
  <c r="J492" i="11"/>
  <c r="I492" i="11"/>
  <c r="X492" i="11" s="1" a="1"/>
  <c r="X492" i="11" s="1"/>
  <c r="AG491" i="11" a="1"/>
  <c r="AG491" i="11" s="1"/>
  <c r="AF491" i="11" a="1"/>
  <c r="AF491" i="11" s="1"/>
  <c r="AD491" i="11" a="1"/>
  <c r="AD491" i="11" s="1"/>
  <c r="AC491" i="11" a="1"/>
  <c r="AC491" i="11" s="1"/>
  <c r="Z491" i="11" a="1"/>
  <c r="Z491" i="11" s="1"/>
  <c r="W491" i="11" a="1"/>
  <c r="W491" i="11" s="1"/>
  <c r="T491" i="11" a="1"/>
  <c r="T491" i="11" s="1"/>
  <c r="Q491" i="11" a="1"/>
  <c r="Q491" i="11" s="1"/>
  <c r="P491" i="11"/>
  <c r="N491" i="11" a="1"/>
  <c r="N491" i="11" s="1"/>
  <c r="M491" i="11" a="1"/>
  <c r="M491" i="11" s="1"/>
  <c r="J491" i="11"/>
  <c r="I491" i="11"/>
  <c r="AA491" i="11" s="1" a="1"/>
  <c r="AA491" i="11" s="1"/>
  <c r="AG490" i="11" a="1"/>
  <c r="AG490" i="11" s="1"/>
  <c r="AF490" i="11" a="1"/>
  <c r="AF490" i="11" s="1"/>
  <c r="AD490" i="11" a="1"/>
  <c r="AD490" i="11" s="1"/>
  <c r="AC490" i="11" a="1"/>
  <c r="AC490" i="11" s="1"/>
  <c r="Z490" i="11" a="1"/>
  <c r="Z490" i="11" s="1"/>
  <c r="W490" i="11" a="1"/>
  <c r="W490" i="11" s="1"/>
  <c r="T490" i="11" a="1"/>
  <c r="T490" i="11" s="1"/>
  <c r="Q490" i="11" a="1"/>
  <c r="Q490" i="11" s="1"/>
  <c r="P490" i="11"/>
  <c r="N490" i="11" a="1"/>
  <c r="N490" i="11" s="1"/>
  <c r="M490" i="11" a="1"/>
  <c r="M490" i="11" s="1"/>
  <c r="J490" i="11"/>
  <c r="I490" i="11"/>
  <c r="AA490" i="11" s="1" a="1"/>
  <c r="AA490" i="11" s="1"/>
  <c r="AB490" i="11" s="1"/>
  <c r="AG489" i="11" a="1"/>
  <c r="AG489" i="11" s="1"/>
  <c r="AF489" i="11" a="1"/>
  <c r="AF489" i="11" s="1"/>
  <c r="AD489" i="11" a="1"/>
  <c r="AD489" i="11" s="1"/>
  <c r="AC489" i="11" a="1"/>
  <c r="AC489" i="11" s="1"/>
  <c r="Z489" i="11" a="1"/>
  <c r="Z489" i="11" s="1"/>
  <c r="W489" i="11" a="1"/>
  <c r="W489" i="11" s="1"/>
  <c r="T489" i="11" a="1"/>
  <c r="T489" i="11" s="1"/>
  <c r="Q489" i="11" a="1"/>
  <c r="Q489" i="11" s="1"/>
  <c r="P489" i="11"/>
  <c r="N489" i="11" a="1"/>
  <c r="N489" i="11" s="1"/>
  <c r="M489" i="11" a="1"/>
  <c r="M489" i="11" s="1"/>
  <c r="J489" i="11"/>
  <c r="I489" i="11"/>
  <c r="AG488" i="11" a="1"/>
  <c r="AG488" i="11" s="1"/>
  <c r="AF488" i="11" a="1"/>
  <c r="AF488" i="11" s="1"/>
  <c r="AD488" i="11" a="1"/>
  <c r="AD488" i="11" s="1"/>
  <c r="AC488" i="11" a="1"/>
  <c r="AC488" i="11" s="1"/>
  <c r="Z488" i="11" a="1"/>
  <c r="Z488" i="11" s="1"/>
  <c r="W488" i="11" a="1"/>
  <c r="W488" i="11" s="1"/>
  <c r="T488" i="11" a="1"/>
  <c r="T488" i="11" s="1"/>
  <c r="Q488" i="11" a="1"/>
  <c r="Q488" i="11" s="1"/>
  <c r="P488" i="11"/>
  <c r="N488" i="11" a="1"/>
  <c r="N488" i="11" s="1"/>
  <c r="M488" i="11" a="1"/>
  <c r="M488" i="11" s="1"/>
  <c r="J488" i="11"/>
  <c r="L488" i="11" s="1"/>
  <c r="I488" i="11"/>
  <c r="U488" i="11" s="1" a="1"/>
  <c r="U488" i="11" s="1"/>
  <c r="AG487" i="11" a="1"/>
  <c r="AG487" i="11" s="1"/>
  <c r="AF487" i="11" a="1"/>
  <c r="AF487" i="11" s="1"/>
  <c r="AD487" i="11" a="1"/>
  <c r="AD487" i="11" s="1"/>
  <c r="AC487" i="11" a="1"/>
  <c r="AC487" i="11" s="1"/>
  <c r="Z487" i="11" a="1"/>
  <c r="Z487" i="11" s="1"/>
  <c r="W487" i="11" a="1"/>
  <c r="W487" i="11" s="1"/>
  <c r="T487" i="11" a="1"/>
  <c r="T487" i="11" s="1"/>
  <c r="Q487" i="11" a="1"/>
  <c r="Q487" i="11" s="1"/>
  <c r="P487" i="11"/>
  <c r="N487" i="11" a="1"/>
  <c r="N487" i="11" s="1"/>
  <c r="M487" i="11" a="1"/>
  <c r="M487" i="11" s="1"/>
  <c r="J487" i="11"/>
  <c r="L487" i="11" s="1"/>
  <c r="I487" i="11"/>
  <c r="AG486" i="11" a="1"/>
  <c r="AG486" i="11" s="1"/>
  <c r="AF486" i="11" a="1"/>
  <c r="AF486" i="11" s="1"/>
  <c r="AD486" i="11" a="1"/>
  <c r="AD486" i="11" s="1"/>
  <c r="AC486" i="11" a="1"/>
  <c r="AC486" i="11" s="1"/>
  <c r="Z486" i="11" a="1"/>
  <c r="Z486" i="11" s="1"/>
  <c r="W486" i="11" a="1"/>
  <c r="W486" i="11" s="1"/>
  <c r="T486" i="11" a="1"/>
  <c r="T486" i="11" s="1"/>
  <c r="Q486" i="11" a="1"/>
  <c r="Q486" i="11" s="1"/>
  <c r="P486" i="11"/>
  <c r="N486" i="11" a="1"/>
  <c r="N486" i="11" s="1"/>
  <c r="M486" i="11" a="1"/>
  <c r="M486" i="11" s="1"/>
  <c r="J486" i="11"/>
  <c r="L486" i="11" s="1"/>
  <c r="I486" i="11"/>
  <c r="AG485" i="11" a="1"/>
  <c r="AG485" i="11" s="1"/>
  <c r="AF485" i="11" a="1"/>
  <c r="AF485" i="11" s="1"/>
  <c r="AD485" i="11" a="1"/>
  <c r="AD485" i="11" s="1"/>
  <c r="AC485" i="11" a="1"/>
  <c r="AC485" i="11" s="1"/>
  <c r="Z485" i="11" a="1"/>
  <c r="Z485" i="11" s="1"/>
  <c r="W485" i="11" a="1"/>
  <c r="W485" i="11" s="1"/>
  <c r="T485" i="11" a="1"/>
  <c r="T485" i="11" s="1"/>
  <c r="Q485" i="11" a="1"/>
  <c r="Q485" i="11" s="1"/>
  <c r="P485" i="11"/>
  <c r="N485" i="11" a="1"/>
  <c r="N485" i="11" s="1"/>
  <c r="M485" i="11" a="1"/>
  <c r="M485" i="11" s="1"/>
  <c r="J485" i="11"/>
  <c r="I485" i="11"/>
  <c r="X485" i="11" s="1" a="1"/>
  <c r="X485" i="11" s="1"/>
  <c r="AG484" i="11" a="1"/>
  <c r="AG484" i="11" s="1"/>
  <c r="AF484" i="11" a="1"/>
  <c r="AF484" i="11" s="1"/>
  <c r="AD484" i="11" a="1"/>
  <c r="AD484" i="11" s="1"/>
  <c r="AC484" i="11" a="1"/>
  <c r="AC484" i="11" s="1"/>
  <c r="Z484" i="11" a="1"/>
  <c r="Z484" i="11" s="1"/>
  <c r="W484" i="11" a="1"/>
  <c r="W484" i="11" s="1"/>
  <c r="T484" i="11" a="1"/>
  <c r="T484" i="11" s="1"/>
  <c r="Q484" i="11" a="1"/>
  <c r="Q484" i="11" s="1"/>
  <c r="P484" i="11"/>
  <c r="N484" i="11" a="1"/>
  <c r="N484" i="11" s="1"/>
  <c r="M484" i="11" a="1"/>
  <c r="M484" i="11" s="1"/>
  <c r="J484" i="11"/>
  <c r="I484" i="11"/>
  <c r="U484" i="11" s="1" a="1"/>
  <c r="U484" i="11" s="1"/>
  <c r="AG483" i="11" a="1"/>
  <c r="AG483" i="11" s="1"/>
  <c r="AF483" i="11" a="1"/>
  <c r="AF483" i="11" s="1"/>
  <c r="AD483" i="11" a="1"/>
  <c r="AD483" i="11" s="1"/>
  <c r="AC483" i="11" a="1"/>
  <c r="AC483" i="11" s="1"/>
  <c r="Z483" i="11" a="1"/>
  <c r="Z483" i="11" s="1"/>
  <c r="W483" i="11" a="1"/>
  <c r="W483" i="11" s="1"/>
  <c r="T483" i="11" a="1"/>
  <c r="T483" i="11" s="1"/>
  <c r="Q483" i="11" a="1"/>
  <c r="Q483" i="11" s="1"/>
  <c r="P483" i="11"/>
  <c r="N483" i="11" a="1"/>
  <c r="N483" i="11" s="1"/>
  <c r="M483" i="11" a="1"/>
  <c r="M483" i="11" s="1"/>
  <c r="J483" i="11"/>
  <c r="L483" i="11" s="1"/>
  <c r="I483" i="11"/>
  <c r="X483" i="11" s="1" a="1"/>
  <c r="X483" i="11" s="1"/>
  <c r="AG482" i="11" a="1"/>
  <c r="AG482" i="11" s="1"/>
  <c r="AF482" i="11" a="1"/>
  <c r="AF482" i="11" s="1"/>
  <c r="AD482" i="11" a="1"/>
  <c r="AD482" i="11" s="1"/>
  <c r="AC482" i="11" a="1"/>
  <c r="AC482" i="11" s="1"/>
  <c r="Z482" i="11" a="1"/>
  <c r="Z482" i="11" s="1"/>
  <c r="W482" i="11" a="1"/>
  <c r="W482" i="11" s="1"/>
  <c r="T482" i="11" a="1"/>
  <c r="T482" i="11" s="1"/>
  <c r="Q482" i="11" a="1"/>
  <c r="Q482" i="11" s="1"/>
  <c r="P482" i="11"/>
  <c r="N482" i="11" a="1"/>
  <c r="N482" i="11" s="1"/>
  <c r="M482" i="11" a="1"/>
  <c r="M482" i="11" s="1"/>
  <c r="J482" i="11"/>
  <c r="I482" i="11"/>
  <c r="X482" i="11" s="1" a="1"/>
  <c r="X482" i="11" s="1"/>
  <c r="AG481" i="11" a="1"/>
  <c r="AG481" i="11" s="1"/>
  <c r="AF481" i="11" a="1"/>
  <c r="AF481" i="11" s="1"/>
  <c r="AD481" i="11" a="1"/>
  <c r="AD481" i="11" s="1"/>
  <c r="AC481" i="11" a="1"/>
  <c r="AC481" i="11" s="1"/>
  <c r="Z481" i="11" a="1"/>
  <c r="Z481" i="11" s="1"/>
  <c r="W481" i="11" a="1"/>
  <c r="W481" i="11" s="1"/>
  <c r="T481" i="11" a="1"/>
  <c r="T481" i="11" s="1"/>
  <c r="Q481" i="11" a="1"/>
  <c r="Q481" i="11" s="1"/>
  <c r="P481" i="11"/>
  <c r="N481" i="11" a="1"/>
  <c r="N481" i="11" s="1"/>
  <c r="M481" i="11" a="1"/>
  <c r="M481" i="11" s="1"/>
  <c r="J481" i="11"/>
  <c r="I481" i="11"/>
  <c r="U481" i="11" s="1" a="1"/>
  <c r="U481" i="11" s="1"/>
  <c r="AG480" i="11" a="1"/>
  <c r="AG480" i="11" s="1"/>
  <c r="AF480" i="11" a="1"/>
  <c r="AF480" i="11" s="1"/>
  <c r="AD480" i="11" a="1"/>
  <c r="AD480" i="11" s="1"/>
  <c r="AC480" i="11" a="1"/>
  <c r="AC480" i="11" s="1"/>
  <c r="Z480" i="11" a="1"/>
  <c r="Z480" i="11" s="1"/>
  <c r="W480" i="11" a="1"/>
  <c r="W480" i="11" s="1"/>
  <c r="T480" i="11" a="1"/>
  <c r="T480" i="11" s="1"/>
  <c r="Q480" i="11" a="1"/>
  <c r="Q480" i="11" s="1"/>
  <c r="P480" i="11"/>
  <c r="N480" i="11" a="1"/>
  <c r="N480" i="11" s="1"/>
  <c r="M480" i="11" a="1"/>
  <c r="M480" i="11" s="1"/>
  <c r="J480" i="11"/>
  <c r="L480" i="11" s="1"/>
  <c r="I480" i="11"/>
  <c r="AA480" i="11" s="1" a="1"/>
  <c r="AA480" i="11" s="1"/>
  <c r="AG479" i="11" a="1"/>
  <c r="AG479" i="11" s="1"/>
  <c r="AF479" i="11" a="1"/>
  <c r="AF479" i="11" s="1"/>
  <c r="AD479" i="11" a="1"/>
  <c r="AD479" i="11" s="1"/>
  <c r="AC479" i="11" a="1"/>
  <c r="AC479" i="11" s="1"/>
  <c r="Z479" i="11" a="1"/>
  <c r="Z479" i="11" s="1"/>
  <c r="W479" i="11" a="1"/>
  <c r="W479" i="11" s="1"/>
  <c r="T479" i="11" a="1"/>
  <c r="T479" i="11" s="1"/>
  <c r="Q479" i="11" a="1"/>
  <c r="Q479" i="11" s="1"/>
  <c r="P479" i="11"/>
  <c r="N479" i="11" a="1"/>
  <c r="N479" i="11" s="1"/>
  <c r="M479" i="11" a="1"/>
  <c r="M479" i="11" s="1"/>
  <c r="J479" i="11"/>
  <c r="I479" i="11"/>
  <c r="X479" i="11" s="1" a="1"/>
  <c r="X479" i="11" s="1"/>
  <c r="AG478" i="11" a="1"/>
  <c r="AG478" i="11" s="1"/>
  <c r="AF478" i="11" a="1"/>
  <c r="AF478" i="11" s="1"/>
  <c r="AD478" i="11" a="1"/>
  <c r="AD478" i="11" s="1"/>
  <c r="AC478" i="11" a="1"/>
  <c r="AC478" i="11" s="1"/>
  <c r="Z478" i="11" a="1"/>
  <c r="Z478" i="11" s="1"/>
  <c r="W478" i="11" a="1"/>
  <c r="W478" i="11" s="1"/>
  <c r="T478" i="11" a="1"/>
  <c r="T478" i="11" s="1"/>
  <c r="Q478" i="11" a="1"/>
  <c r="Q478" i="11" s="1"/>
  <c r="P478" i="11"/>
  <c r="N478" i="11" a="1"/>
  <c r="N478" i="11" s="1"/>
  <c r="M478" i="11" a="1"/>
  <c r="M478" i="11" s="1"/>
  <c r="J478" i="11"/>
  <c r="I478" i="11"/>
  <c r="AA478" i="11" s="1" a="1"/>
  <c r="AA478" i="11" s="1"/>
  <c r="AG477" i="11" a="1"/>
  <c r="AG477" i="11" s="1"/>
  <c r="AF477" i="11" a="1"/>
  <c r="AF477" i="11" s="1"/>
  <c r="AD477" i="11" a="1"/>
  <c r="AD477" i="11" s="1"/>
  <c r="AC477" i="11" a="1"/>
  <c r="AC477" i="11" s="1"/>
  <c r="Z477" i="11" a="1"/>
  <c r="Z477" i="11" s="1"/>
  <c r="W477" i="11" a="1"/>
  <c r="W477" i="11" s="1"/>
  <c r="T477" i="11" a="1"/>
  <c r="T477" i="11" s="1"/>
  <c r="Q477" i="11" a="1"/>
  <c r="Q477" i="11" s="1"/>
  <c r="P477" i="11"/>
  <c r="N477" i="11" a="1"/>
  <c r="N477" i="11" s="1"/>
  <c r="M477" i="11" a="1"/>
  <c r="M477" i="11" s="1"/>
  <c r="J477" i="11"/>
  <c r="I477" i="11"/>
  <c r="AG476" i="11" a="1"/>
  <c r="AG476" i="11" s="1"/>
  <c r="AF476" i="11" a="1"/>
  <c r="AF476" i="11" s="1"/>
  <c r="AD476" i="11" a="1"/>
  <c r="AD476" i="11" s="1"/>
  <c r="AC476" i="11" a="1"/>
  <c r="AC476" i="11" s="1"/>
  <c r="Z476" i="11" a="1"/>
  <c r="Z476" i="11" s="1"/>
  <c r="W476" i="11" a="1"/>
  <c r="W476" i="11" s="1"/>
  <c r="T476" i="11" a="1"/>
  <c r="T476" i="11" s="1"/>
  <c r="Q476" i="11" a="1"/>
  <c r="Q476" i="11" s="1"/>
  <c r="P476" i="11"/>
  <c r="N476" i="11" a="1"/>
  <c r="N476" i="11" s="1"/>
  <c r="M476" i="11" a="1"/>
  <c r="M476" i="11" s="1"/>
  <c r="J476" i="11"/>
  <c r="I476" i="11"/>
  <c r="R476" i="11" s="1" a="1"/>
  <c r="R476" i="11" s="1"/>
  <c r="AG475" i="11" a="1"/>
  <c r="AG475" i="11" s="1"/>
  <c r="AF475" i="11" a="1"/>
  <c r="AF475" i="11" s="1"/>
  <c r="AD475" i="11" a="1"/>
  <c r="AD475" i="11" s="1"/>
  <c r="AC475" i="11" a="1"/>
  <c r="AC475" i="11" s="1"/>
  <c r="Z475" i="11" a="1"/>
  <c r="Z475" i="11" s="1"/>
  <c r="W475" i="11" a="1"/>
  <c r="W475" i="11" s="1"/>
  <c r="T475" i="11" a="1"/>
  <c r="T475" i="11" s="1"/>
  <c r="Q475" i="11" a="1"/>
  <c r="Q475" i="11" s="1"/>
  <c r="P475" i="11"/>
  <c r="N475" i="11" a="1"/>
  <c r="N475" i="11" s="1"/>
  <c r="M475" i="11" a="1"/>
  <c r="M475" i="11" s="1"/>
  <c r="J475" i="11"/>
  <c r="L475" i="11" s="1"/>
  <c r="I475" i="11"/>
  <c r="U475" i="11" s="1" a="1"/>
  <c r="U475" i="11" s="1"/>
  <c r="AG474" i="11" a="1"/>
  <c r="AG474" i="11" s="1"/>
  <c r="AF474" i="11" a="1"/>
  <c r="AF474" i="11" s="1"/>
  <c r="AD474" i="11" a="1"/>
  <c r="AD474" i="11" s="1"/>
  <c r="AC474" i="11" a="1"/>
  <c r="AC474" i="11" s="1"/>
  <c r="Z474" i="11" a="1"/>
  <c r="Z474" i="11" s="1"/>
  <c r="W474" i="11" a="1"/>
  <c r="W474" i="11" s="1"/>
  <c r="T474" i="11" a="1"/>
  <c r="T474" i="11" s="1"/>
  <c r="Q474" i="11" a="1"/>
  <c r="Q474" i="11" s="1"/>
  <c r="P474" i="11"/>
  <c r="N474" i="11" a="1"/>
  <c r="N474" i="11" s="1"/>
  <c r="M474" i="11" a="1"/>
  <c r="M474" i="11" s="1"/>
  <c r="J474" i="11"/>
  <c r="I474" i="11"/>
  <c r="AA474" i="11" s="1" a="1"/>
  <c r="AA474" i="11" s="1"/>
  <c r="AG473" i="11" a="1"/>
  <c r="AG473" i="11" s="1"/>
  <c r="AF473" i="11" a="1"/>
  <c r="AF473" i="11" s="1"/>
  <c r="AD473" i="11" a="1"/>
  <c r="AD473" i="11" s="1"/>
  <c r="AC473" i="11" a="1"/>
  <c r="AC473" i="11" s="1"/>
  <c r="Z473" i="11" a="1"/>
  <c r="Z473" i="11" s="1"/>
  <c r="W473" i="11" a="1"/>
  <c r="W473" i="11" s="1"/>
  <c r="T473" i="11" a="1"/>
  <c r="T473" i="11" s="1"/>
  <c r="Q473" i="11" a="1"/>
  <c r="Q473" i="11" s="1"/>
  <c r="P473" i="11"/>
  <c r="N473" i="11" a="1"/>
  <c r="N473" i="11" s="1"/>
  <c r="M473" i="11" a="1"/>
  <c r="M473" i="11" s="1"/>
  <c r="J473" i="11"/>
  <c r="I473" i="11"/>
  <c r="AG472" i="11" a="1"/>
  <c r="AG472" i="11" s="1"/>
  <c r="AF472" i="11" a="1"/>
  <c r="AF472" i="11" s="1"/>
  <c r="AD472" i="11" a="1"/>
  <c r="AD472" i="11" s="1"/>
  <c r="AC472" i="11" a="1"/>
  <c r="AC472" i="11" s="1"/>
  <c r="Z472" i="11" a="1"/>
  <c r="Z472" i="11" s="1"/>
  <c r="W472" i="11" a="1"/>
  <c r="W472" i="11" s="1"/>
  <c r="T472" i="11" a="1"/>
  <c r="T472" i="11" s="1"/>
  <c r="Q472" i="11" a="1"/>
  <c r="Q472" i="11" s="1"/>
  <c r="P472" i="11"/>
  <c r="N472" i="11" a="1"/>
  <c r="N472" i="11" s="1"/>
  <c r="M472" i="11" a="1"/>
  <c r="M472" i="11" s="1"/>
  <c r="J472" i="11"/>
  <c r="L472" i="11" s="1"/>
  <c r="I472" i="11"/>
  <c r="U472" i="11" s="1" a="1"/>
  <c r="U472" i="11" s="1"/>
  <c r="AG471" i="11" a="1"/>
  <c r="AG471" i="11" s="1"/>
  <c r="AF471" i="11" a="1"/>
  <c r="AF471" i="11" s="1"/>
  <c r="AD471" i="11" a="1"/>
  <c r="AD471" i="11" s="1"/>
  <c r="AC471" i="11" a="1"/>
  <c r="AC471" i="11" s="1"/>
  <c r="Z471" i="11" a="1"/>
  <c r="Z471" i="11" s="1"/>
  <c r="W471" i="11" a="1"/>
  <c r="W471" i="11" s="1"/>
  <c r="T471" i="11" a="1"/>
  <c r="T471" i="11" s="1"/>
  <c r="Q471" i="11" a="1"/>
  <c r="Q471" i="11" s="1"/>
  <c r="P471" i="11"/>
  <c r="N471" i="11" a="1"/>
  <c r="N471" i="11" s="1"/>
  <c r="M471" i="11" a="1"/>
  <c r="M471" i="11" s="1"/>
  <c r="J471" i="11"/>
  <c r="L471" i="11" s="1"/>
  <c r="I471" i="11"/>
  <c r="X471" i="11" s="1" a="1"/>
  <c r="X471" i="11" s="1"/>
  <c r="AG470" i="11" a="1"/>
  <c r="AG470" i="11" s="1"/>
  <c r="AF470" i="11" a="1"/>
  <c r="AF470" i="11" s="1"/>
  <c r="AD470" i="11" a="1"/>
  <c r="AD470" i="11" s="1"/>
  <c r="AC470" i="11" a="1"/>
  <c r="AC470" i="11" s="1"/>
  <c r="Z470" i="11" a="1"/>
  <c r="Z470" i="11" s="1"/>
  <c r="W470" i="11" a="1"/>
  <c r="W470" i="11" s="1"/>
  <c r="T470" i="11" a="1"/>
  <c r="T470" i="11" s="1"/>
  <c r="Q470" i="11" a="1"/>
  <c r="Q470" i="11" s="1"/>
  <c r="P470" i="11"/>
  <c r="N470" i="11" a="1"/>
  <c r="N470" i="11" s="1"/>
  <c r="M470" i="11" a="1"/>
  <c r="M470" i="11" s="1"/>
  <c r="J470" i="11"/>
  <c r="L470" i="11" s="1"/>
  <c r="I470" i="11"/>
  <c r="X470" i="11" s="1" a="1"/>
  <c r="X470" i="11" s="1"/>
  <c r="AG469" i="11" a="1"/>
  <c r="AG469" i="11" s="1"/>
  <c r="AF469" i="11" a="1"/>
  <c r="AF469" i="11" s="1"/>
  <c r="AD469" i="11" a="1"/>
  <c r="AD469" i="11" s="1"/>
  <c r="AC469" i="11" a="1"/>
  <c r="AC469" i="11" s="1"/>
  <c r="Z469" i="11" a="1"/>
  <c r="Z469" i="11" s="1"/>
  <c r="W469" i="11" a="1"/>
  <c r="W469" i="11" s="1"/>
  <c r="T469" i="11" a="1"/>
  <c r="T469" i="11" s="1"/>
  <c r="Q469" i="11" a="1"/>
  <c r="Q469" i="11" s="1"/>
  <c r="P469" i="11"/>
  <c r="N469" i="11" a="1"/>
  <c r="N469" i="11" s="1"/>
  <c r="M469" i="11" a="1"/>
  <c r="M469" i="11" s="1"/>
  <c r="J469" i="11"/>
  <c r="I469" i="11"/>
  <c r="R469" i="11" s="1" a="1"/>
  <c r="R469" i="11" s="1"/>
  <c r="AG468" i="11" a="1"/>
  <c r="AG468" i="11" s="1"/>
  <c r="AF468" i="11" a="1"/>
  <c r="AF468" i="11" s="1"/>
  <c r="AD468" i="11" a="1"/>
  <c r="AD468" i="11" s="1"/>
  <c r="AC468" i="11" a="1"/>
  <c r="AC468" i="11" s="1"/>
  <c r="Z468" i="11" a="1"/>
  <c r="Z468" i="11" s="1"/>
  <c r="W468" i="11" a="1"/>
  <c r="W468" i="11" s="1"/>
  <c r="T468" i="11" a="1"/>
  <c r="T468" i="11" s="1"/>
  <c r="Q468" i="11" a="1"/>
  <c r="Q468" i="11" s="1"/>
  <c r="P468" i="11"/>
  <c r="N468" i="11" a="1"/>
  <c r="N468" i="11" s="1"/>
  <c r="M468" i="11" a="1"/>
  <c r="M468" i="11" s="1"/>
  <c r="J468" i="11"/>
  <c r="I468" i="11"/>
  <c r="U468" i="11" s="1" a="1"/>
  <c r="U468" i="11" s="1"/>
  <c r="AG467" i="11" a="1"/>
  <c r="AG467" i="11" s="1"/>
  <c r="AF467" i="11" a="1"/>
  <c r="AF467" i="11" s="1"/>
  <c r="AD467" i="11" a="1"/>
  <c r="AD467" i="11" s="1"/>
  <c r="AC467" i="11" a="1"/>
  <c r="AC467" i="11" s="1"/>
  <c r="Z467" i="11" a="1"/>
  <c r="Z467" i="11" s="1"/>
  <c r="W467" i="11" a="1"/>
  <c r="W467" i="11" s="1"/>
  <c r="T467" i="11" a="1"/>
  <c r="T467" i="11" s="1"/>
  <c r="Q467" i="11" a="1"/>
  <c r="Q467" i="11" s="1"/>
  <c r="P467" i="11"/>
  <c r="N467" i="11" a="1"/>
  <c r="N467" i="11" s="1"/>
  <c r="M467" i="11" a="1"/>
  <c r="M467" i="11" s="1"/>
  <c r="J467" i="11"/>
  <c r="L467" i="11" s="1"/>
  <c r="I467" i="11"/>
  <c r="AA467" i="11" s="1" a="1"/>
  <c r="AA467" i="11" s="1"/>
  <c r="AG466" i="11" a="1"/>
  <c r="AG466" i="11" s="1"/>
  <c r="AF466" i="11" a="1"/>
  <c r="AF466" i="11" s="1"/>
  <c r="AD466" i="11" a="1"/>
  <c r="AD466" i="11" s="1"/>
  <c r="AC466" i="11" a="1"/>
  <c r="AC466" i="11" s="1"/>
  <c r="Z466" i="11" a="1"/>
  <c r="Z466" i="11" s="1"/>
  <c r="W466" i="11" a="1"/>
  <c r="W466" i="11" s="1"/>
  <c r="T466" i="11" a="1"/>
  <c r="T466" i="11" s="1"/>
  <c r="Q466" i="11" a="1"/>
  <c r="Q466" i="11" s="1"/>
  <c r="P466" i="11"/>
  <c r="N466" i="11" a="1"/>
  <c r="N466" i="11" s="1"/>
  <c r="M466" i="11" a="1"/>
  <c r="M466" i="11" s="1"/>
  <c r="J466" i="11"/>
  <c r="I466" i="11"/>
  <c r="U466" i="11" s="1" a="1"/>
  <c r="U466" i="11" s="1"/>
  <c r="AG465" i="11" a="1"/>
  <c r="AG465" i="11" s="1"/>
  <c r="AF465" i="11" a="1"/>
  <c r="AF465" i="11" s="1"/>
  <c r="AD465" i="11" a="1"/>
  <c r="AD465" i="11" s="1"/>
  <c r="AC465" i="11" a="1"/>
  <c r="AC465" i="11" s="1"/>
  <c r="Z465" i="11" a="1"/>
  <c r="Z465" i="11" s="1"/>
  <c r="W465" i="11" a="1"/>
  <c r="W465" i="11" s="1"/>
  <c r="T465" i="11" a="1"/>
  <c r="T465" i="11" s="1"/>
  <c r="Q465" i="11" a="1"/>
  <c r="Q465" i="11" s="1"/>
  <c r="P465" i="11"/>
  <c r="N465" i="11" a="1"/>
  <c r="N465" i="11" s="1"/>
  <c r="M465" i="11" a="1"/>
  <c r="M465" i="11" s="1"/>
  <c r="J465" i="11"/>
  <c r="I465" i="11"/>
  <c r="AA465" i="11" s="1" a="1"/>
  <c r="AA465" i="11" s="1"/>
  <c r="AG464" i="11" a="1"/>
  <c r="AG464" i="11" s="1"/>
  <c r="AF464" i="11" a="1"/>
  <c r="AF464" i="11" s="1"/>
  <c r="AD464" i="11" a="1"/>
  <c r="AD464" i="11" s="1"/>
  <c r="AC464" i="11" a="1"/>
  <c r="AC464" i="11" s="1"/>
  <c r="Z464" i="11" a="1"/>
  <c r="Z464" i="11" s="1"/>
  <c r="W464" i="11" a="1"/>
  <c r="W464" i="11" s="1"/>
  <c r="T464" i="11" a="1"/>
  <c r="T464" i="11" s="1"/>
  <c r="Q464" i="11" a="1"/>
  <c r="Q464" i="11" s="1"/>
  <c r="P464" i="11"/>
  <c r="N464" i="11" a="1"/>
  <c r="N464" i="11" s="1"/>
  <c r="M464" i="11" a="1"/>
  <c r="M464" i="11" s="1"/>
  <c r="J464" i="11"/>
  <c r="L464" i="11" s="1"/>
  <c r="I464" i="11"/>
  <c r="R464" i="11" s="1" a="1"/>
  <c r="R464" i="11" s="1"/>
  <c r="AG463" i="11" a="1"/>
  <c r="AG463" i="11" s="1"/>
  <c r="AF463" i="11" a="1"/>
  <c r="AF463" i="11" s="1"/>
  <c r="AD463" i="11" a="1"/>
  <c r="AD463" i="11" s="1"/>
  <c r="AC463" i="11" a="1"/>
  <c r="AC463" i="11" s="1"/>
  <c r="Z463" i="11" a="1"/>
  <c r="Z463" i="11" s="1"/>
  <c r="W463" i="11" a="1"/>
  <c r="W463" i="11" s="1"/>
  <c r="T463" i="11" a="1"/>
  <c r="T463" i="11" s="1"/>
  <c r="Q463" i="11" a="1"/>
  <c r="Q463" i="11" s="1"/>
  <c r="P463" i="11"/>
  <c r="N463" i="11" a="1"/>
  <c r="N463" i="11" s="1"/>
  <c r="M463" i="11" a="1"/>
  <c r="M463" i="11" s="1"/>
  <c r="J463" i="11"/>
  <c r="L463" i="11" s="1"/>
  <c r="I463" i="11"/>
  <c r="X463" i="11" s="1" a="1"/>
  <c r="X463" i="11" s="1"/>
  <c r="AG462" i="11" a="1"/>
  <c r="AG462" i="11" s="1"/>
  <c r="AF462" i="11" a="1"/>
  <c r="AF462" i="11" s="1"/>
  <c r="AD462" i="11" a="1"/>
  <c r="AD462" i="11" s="1"/>
  <c r="AC462" i="11" a="1"/>
  <c r="AC462" i="11" s="1"/>
  <c r="Z462" i="11" a="1"/>
  <c r="Z462" i="11" s="1"/>
  <c r="W462" i="11" a="1"/>
  <c r="W462" i="11" s="1"/>
  <c r="T462" i="11" a="1"/>
  <c r="T462" i="11" s="1"/>
  <c r="Q462" i="11" a="1"/>
  <c r="Q462" i="11" s="1"/>
  <c r="P462" i="11"/>
  <c r="N462" i="11" a="1"/>
  <c r="N462" i="11" s="1"/>
  <c r="M462" i="11" a="1"/>
  <c r="M462" i="11" s="1"/>
  <c r="J462" i="11"/>
  <c r="L462" i="11" s="1"/>
  <c r="I462" i="11"/>
  <c r="X462" i="11" s="1" a="1"/>
  <c r="X462" i="11" s="1"/>
  <c r="AG461" i="11" a="1"/>
  <c r="AG461" i="11" s="1"/>
  <c r="AF461" i="11" a="1"/>
  <c r="AF461" i="11" s="1"/>
  <c r="AD461" i="11" a="1"/>
  <c r="AD461" i="11" s="1"/>
  <c r="AC461" i="11" a="1"/>
  <c r="AC461" i="11" s="1"/>
  <c r="Z461" i="11" a="1"/>
  <c r="Z461" i="11" s="1"/>
  <c r="W461" i="11" a="1"/>
  <c r="W461" i="11" s="1"/>
  <c r="T461" i="11" a="1"/>
  <c r="T461" i="11" s="1"/>
  <c r="Q461" i="11" a="1"/>
  <c r="Q461" i="11" s="1"/>
  <c r="P461" i="11"/>
  <c r="N461" i="11" a="1"/>
  <c r="N461" i="11" s="1"/>
  <c r="M461" i="11" a="1"/>
  <c r="M461" i="11" s="1"/>
  <c r="J461" i="11"/>
  <c r="L461" i="11" s="1"/>
  <c r="I461" i="11"/>
  <c r="AG460" i="11" a="1"/>
  <c r="AG460" i="11" s="1"/>
  <c r="AF460" i="11" a="1"/>
  <c r="AF460" i="11" s="1"/>
  <c r="AD460" i="11" a="1"/>
  <c r="AD460" i="11" s="1"/>
  <c r="AC460" i="11" a="1"/>
  <c r="AC460" i="11" s="1"/>
  <c r="Z460" i="11" a="1"/>
  <c r="Z460" i="11" s="1"/>
  <c r="W460" i="11" a="1"/>
  <c r="W460" i="11" s="1"/>
  <c r="T460" i="11" a="1"/>
  <c r="T460" i="11" s="1"/>
  <c r="Q460" i="11" a="1"/>
  <c r="Q460" i="11" s="1"/>
  <c r="P460" i="11"/>
  <c r="N460" i="11" a="1"/>
  <c r="N460" i="11" s="1"/>
  <c r="M460" i="11" a="1"/>
  <c r="M460" i="11" s="1"/>
  <c r="J460" i="11"/>
  <c r="I460" i="11"/>
  <c r="AA460" i="11" s="1" a="1"/>
  <c r="AA460" i="11" s="1"/>
  <c r="AG459" i="11" a="1"/>
  <c r="AG459" i="11" s="1"/>
  <c r="AF459" i="11" a="1"/>
  <c r="AF459" i="11" s="1"/>
  <c r="AD459" i="11" a="1"/>
  <c r="AD459" i="11" s="1"/>
  <c r="AC459" i="11" a="1"/>
  <c r="AC459" i="11" s="1"/>
  <c r="Z459" i="11" a="1"/>
  <c r="Z459" i="11" s="1"/>
  <c r="W459" i="11" a="1"/>
  <c r="W459" i="11" s="1"/>
  <c r="T459" i="11" a="1"/>
  <c r="T459" i="11" s="1"/>
  <c r="Q459" i="11" a="1"/>
  <c r="Q459" i="11" s="1"/>
  <c r="P459" i="11"/>
  <c r="N459" i="11" a="1"/>
  <c r="N459" i="11" s="1"/>
  <c r="M459" i="11" a="1"/>
  <c r="M459" i="11" s="1"/>
  <c r="J459" i="11"/>
  <c r="I459" i="11"/>
  <c r="AA459" i="11" s="1" a="1"/>
  <c r="AA459" i="11" s="1"/>
  <c r="AG458" i="11" a="1"/>
  <c r="AG458" i="11" s="1"/>
  <c r="AF458" i="11" a="1"/>
  <c r="AF458" i="11" s="1"/>
  <c r="AD458" i="11" a="1"/>
  <c r="AD458" i="11" s="1"/>
  <c r="AC458" i="11" a="1"/>
  <c r="AC458" i="11" s="1"/>
  <c r="Z458" i="11" a="1"/>
  <c r="Z458" i="11" s="1"/>
  <c r="W458" i="11" a="1"/>
  <c r="W458" i="11" s="1"/>
  <c r="T458" i="11" a="1"/>
  <c r="T458" i="11" s="1"/>
  <c r="Q458" i="11" a="1"/>
  <c r="Q458" i="11" s="1"/>
  <c r="P458" i="11"/>
  <c r="N458" i="11" a="1"/>
  <c r="N458" i="11" s="1"/>
  <c r="M458" i="11" a="1"/>
  <c r="M458" i="11" s="1"/>
  <c r="J458" i="11"/>
  <c r="I458" i="11"/>
  <c r="U458" i="11" s="1" a="1"/>
  <c r="U458" i="11" s="1"/>
  <c r="AG457" i="11" a="1"/>
  <c r="AG457" i="11" s="1"/>
  <c r="AF457" i="11" a="1"/>
  <c r="AF457" i="11" s="1"/>
  <c r="AD457" i="11" a="1"/>
  <c r="AD457" i="11" s="1"/>
  <c r="AC457" i="11" a="1"/>
  <c r="AC457" i="11" s="1"/>
  <c r="Z457" i="11" a="1"/>
  <c r="Z457" i="11" s="1"/>
  <c r="W457" i="11" a="1"/>
  <c r="W457" i="11" s="1"/>
  <c r="T457" i="11" a="1"/>
  <c r="T457" i="11" s="1"/>
  <c r="Q457" i="11" a="1"/>
  <c r="Q457" i="11" s="1"/>
  <c r="P457" i="11"/>
  <c r="N457" i="11" a="1"/>
  <c r="N457" i="11" s="1"/>
  <c r="M457" i="11" a="1"/>
  <c r="M457" i="11" s="1"/>
  <c r="J457" i="11"/>
  <c r="I457" i="11"/>
  <c r="AA457" i="11" s="1" a="1"/>
  <c r="AA457" i="11" s="1"/>
  <c r="AG456" i="11" a="1"/>
  <c r="AG456" i="11" s="1"/>
  <c r="AF456" i="11" a="1"/>
  <c r="AF456" i="11" s="1"/>
  <c r="AD456" i="11" a="1"/>
  <c r="AD456" i="11" s="1"/>
  <c r="AC456" i="11" a="1"/>
  <c r="AC456" i="11" s="1"/>
  <c r="Z456" i="11" a="1"/>
  <c r="Z456" i="11" s="1"/>
  <c r="W456" i="11" a="1"/>
  <c r="W456" i="11" s="1"/>
  <c r="T456" i="11" a="1"/>
  <c r="T456" i="11" s="1"/>
  <c r="Q456" i="11" a="1"/>
  <c r="Q456" i="11" s="1"/>
  <c r="P456" i="11"/>
  <c r="N456" i="11" a="1"/>
  <c r="N456" i="11" s="1"/>
  <c r="M456" i="11" a="1"/>
  <c r="M456" i="11" s="1"/>
  <c r="J456" i="11"/>
  <c r="L456" i="11" s="1"/>
  <c r="I456" i="11"/>
  <c r="R456" i="11" s="1" a="1"/>
  <c r="R456" i="11" s="1"/>
  <c r="AG455" i="11" a="1"/>
  <c r="AG455" i="11" s="1"/>
  <c r="AF455" i="11" a="1"/>
  <c r="AF455" i="11" s="1"/>
  <c r="AD455" i="11" a="1"/>
  <c r="AD455" i="11" s="1"/>
  <c r="AC455" i="11" a="1"/>
  <c r="AC455" i="11" s="1"/>
  <c r="Z455" i="11" a="1"/>
  <c r="Z455" i="11" s="1"/>
  <c r="W455" i="11" a="1"/>
  <c r="W455" i="11" s="1"/>
  <c r="T455" i="11" a="1"/>
  <c r="T455" i="11" s="1"/>
  <c r="Q455" i="11" a="1"/>
  <c r="Q455" i="11" s="1"/>
  <c r="P455" i="11"/>
  <c r="N455" i="11" a="1"/>
  <c r="N455" i="11" s="1"/>
  <c r="M455" i="11" a="1"/>
  <c r="M455" i="11" s="1"/>
  <c r="J455" i="11"/>
  <c r="L455" i="11" s="1"/>
  <c r="I455" i="11"/>
  <c r="AG454" i="11" a="1"/>
  <c r="AG454" i="11" s="1"/>
  <c r="AF454" i="11" a="1"/>
  <c r="AF454" i="11" s="1"/>
  <c r="AD454" i="11" a="1"/>
  <c r="AD454" i="11" s="1"/>
  <c r="AC454" i="11" a="1"/>
  <c r="AC454" i="11" s="1"/>
  <c r="Z454" i="11" a="1"/>
  <c r="Z454" i="11" s="1"/>
  <c r="W454" i="11" a="1"/>
  <c r="W454" i="11" s="1"/>
  <c r="T454" i="11" a="1"/>
  <c r="T454" i="11" s="1"/>
  <c r="Q454" i="11" a="1"/>
  <c r="Q454" i="11" s="1"/>
  <c r="P454" i="11"/>
  <c r="N454" i="11" a="1"/>
  <c r="N454" i="11" s="1"/>
  <c r="M454" i="11" a="1"/>
  <c r="M454" i="11" s="1"/>
  <c r="J454" i="11"/>
  <c r="L454" i="11" s="1"/>
  <c r="I454" i="11"/>
  <c r="U454" i="11" s="1" a="1"/>
  <c r="U454" i="11" s="1"/>
  <c r="AG453" i="11" a="1"/>
  <c r="AG453" i="11" s="1"/>
  <c r="AF453" i="11" a="1"/>
  <c r="AF453" i="11" s="1"/>
  <c r="AD453" i="11" a="1"/>
  <c r="AD453" i="11" s="1"/>
  <c r="AC453" i="11" a="1"/>
  <c r="AC453" i="11" s="1"/>
  <c r="Z453" i="11" a="1"/>
  <c r="Z453" i="11" s="1"/>
  <c r="W453" i="11" a="1"/>
  <c r="W453" i="11" s="1"/>
  <c r="T453" i="11" a="1"/>
  <c r="T453" i="11" s="1"/>
  <c r="Q453" i="11" a="1"/>
  <c r="Q453" i="11" s="1"/>
  <c r="P453" i="11"/>
  <c r="N453" i="11" a="1"/>
  <c r="N453" i="11" s="1"/>
  <c r="M453" i="11" a="1"/>
  <c r="M453" i="11" s="1"/>
  <c r="J453" i="11"/>
  <c r="L453" i="11" s="1"/>
  <c r="I453" i="11"/>
  <c r="U453" i="11" s="1" a="1"/>
  <c r="U453" i="11" s="1"/>
  <c r="AG452" i="11" a="1"/>
  <c r="AG452" i="11" s="1"/>
  <c r="AF452" i="11" a="1"/>
  <c r="AF452" i="11" s="1"/>
  <c r="AD452" i="11" a="1"/>
  <c r="AD452" i="11" s="1"/>
  <c r="AC452" i="11" a="1"/>
  <c r="AC452" i="11" s="1"/>
  <c r="Z452" i="11" a="1"/>
  <c r="Z452" i="11" s="1"/>
  <c r="W452" i="11" a="1"/>
  <c r="W452" i="11" s="1"/>
  <c r="T452" i="11" a="1"/>
  <c r="T452" i="11" s="1"/>
  <c r="Q452" i="11" a="1"/>
  <c r="Q452" i="11" s="1"/>
  <c r="P452" i="11"/>
  <c r="N452" i="11" a="1"/>
  <c r="N452" i="11" s="1"/>
  <c r="M452" i="11" a="1"/>
  <c r="M452" i="11" s="1"/>
  <c r="J452" i="11"/>
  <c r="I452" i="11"/>
  <c r="X452" i="11" s="1" a="1"/>
  <c r="X452" i="11" s="1"/>
  <c r="AG451" i="11" a="1"/>
  <c r="AG451" i="11" s="1"/>
  <c r="AF451" i="11" a="1"/>
  <c r="AF451" i="11" s="1"/>
  <c r="AD451" i="11" a="1"/>
  <c r="AD451" i="11" s="1"/>
  <c r="AC451" i="11" a="1"/>
  <c r="AC451" i="11" s="1"/>
  <c r="Z451" i="11" a="1"/>
  <c r="Z451" i="11" s="1"/>
  <c r="W451" i="11" a="1"/>
  <c r="W451" i="11" s="1"/>
  <c r="T451" i="11" a="1"/>
  <c r="T451" i="11" s="1"/>
  <c r="Q451" i="11" a="1"/>
  <c r="Q451" i="11" s="1"/>
  <c r="P451" i="11"/>
  <c r="N451" i="11" a="1"/>
  <c r="N451" i="11" s="1"/>
  <c r="M451" i="11" a="1"/>
  <c r="M451" i="11" s="1"/>
  <c r="J451" i="11"/>
  <c r="I451" i="11"/>
  <c r="AA451" i="11" s="1" a="1"/>
  <c r="AA451" i="11" s="1"/>
  <c r="AG450" i="11" a="1"/>
  <c r="AG450" i="11" s="1"/>
  <c r="AF450" i="11" a="1"/>
  <c r="AF450" i="11" s="1"/>
  <c r="AD450" i="11" a="1"/>
  <c r="AD450" i="11" s="1"/>
  <c r="AC450" i="11" a="1"/>
  <c r="AC450" i="11" s="1"/>
  <c r="Z450" i="11" a="1"/>
  <c r="Z450" i="11" s="1"/>
  <c r="W450" i="11" a="1"/>
  <c r="W450" i="11" s="1"/>
  <c r="T450" i="11" a="1"/>
  <c r="T450" i="11" s="1"/>
  <c r="Q450" i="11" a="1"/>
  <c r="Q450" i="11" s="1"/>
  <c r="P450" i="11"/>
  <c r="N450" i="11" a="1"/>
  <c r="N450" i="11" s="1"/>
  <c r="M450" i="11" a="1"/>
  <c r="M450" i="11" s="1"/>
  <c r="J450" i="11"/>
  <c r="I450" i="11"/>
  <c r="U450" i="11" s="1" a="1"/>
  <c r="U450" i="11" s="1"/>
  <c r="AG449" i="11" a="1"/>
  <c r="AG449" i="11" s="1"/>
  <c r="AF449" i="11" a="1"/>
  <c r="AF449" i="11" s="1"/>
  <c r="AD449" i="11" a="1"/>
  <c r="AD449" i="11" s="1"/>
  <c r="AC449" i="11" a="1"/>
  <c r="AC449" i="11" s="1"/>
  <c r="Z449" i="11" a="1"/>
  <c r="Z449" i="11" s="1"/>
  <c r="W449" i="11" a="1"/>
  <c r="W449" i="11" s="1"/>
  <c r="T449" i="11" a="1"/>
  <c r="T449" i="11" s="1"/>
  <c r="Q449" i="11" a="1"/>
  <c r="Q449" i="11" s="1"/>
  <c r="P449" i="11"/>
  <c r="N449" i="11" a="1"/>
  <c r="N449" i="11" s="1"/>
  <c r="M449" i="11" a="1"/>
  <c r="M449" i="11" s="1"/>
  <c r="J449" i="11"/>
  <c r="I449" i="11"/>
  <c r="AA449" i="11" s="1" a="1"/>
  <c r="AA449" i="11" s="1"/>
  <c r="AG448" i="11" a="1"/>
  <c r="AG448" i="11" s="1"/>
  <c r="AF448" i="11" a="1"/>
  <c r="AF448" i="11" s="1"/>
  <c r="AD448" i="11" a="1"/>
  <c r="AD448" i="11" s="1"/>
  <c r="AC448" i="11" a="1"/>
  <c r="AC448" i="11" s="1"/>
  <c r="Z448" i="11" a="1"/>
  <c r="Z448" i="11" s="1"/>
  <c r="W448" i="11" a="1"/>
  <c r="W448" i="11" s="1"/>
  <c r="T448" i="11" a="1"/>
  <c r="T448" i="11" s="1"/>
  <c r="Q448" i="11" a="1"/>
  <c r="Q448" i="11" s="1"/>
  <c r="P448" i="11"/>
  <c r="N448" i="11" a="1"/>
  <c r="N448" i="11" s="1"/>
  <c r="M448" i="11" a="1"/>
  <c r="M448" i="11" s="1"/>
  <c r="J448" i="11"/>
  <c r="I448" i="11"/>
  <c r="R448" i="11" s="1" a="1"/>
  <c r="R448" i="11" s="1"/>
  <c r="AG447" i="11" a="1"/>
  <c r="AG447" i="11" s="1"/>
  <c r="AF447" i="11" a="1"/>
  <c r="AF447" i="11" s="1"/>
  <c r="AD447" i="11" a="1"/>
  <c r="AD447" i="11" s="1"/>
  <c r="AC447" i="11" a="1"/>
  <c r="AC447" i="11" s="1"/>
  <c r="Z447" i="11" a="1"/>
  <c r="Z447" i="11" s="1"/>
  <c r="W447" i="11" a="1"/>
  <c r="W447" i="11" s="1"/>
  <c r="T447" i="11" a="1"/>
  <c r="T447" i="11" s="1"/>
  <c r="Q447" i="11" a="1"/>
  <c r="Q447" i="11" s="1"/>
  <c r="P447" i="11"/>
  <c r="N447" i="11" a="1"/>
  <c r="N447" i="11" s="1"/>
  <c r="M447" i="11" a="1"/>
  <c r="M447" i="11" s="1"/>
  <c r="J447" i="11"/>
  <c r="I447" i="11"/>
  <c r="AG446" i="11" a="1"/>
  <c r="AG446" i="11" s="1"/>
  <c r="AF446" i="11" a="1"/>
  <c r="AF446" i="11" s="1"/>
  <c r="AD446" i="11" a="1"/>
  <c r="AD446" i="11" s="1"/>
  <c r="AC446" i="11" a="1"/>
  <c r="AC446" i="11" s="1"/>
  <c r="Z446" i="11" a="1"/>
  <c r="Z446" i="11" s="1"/>
  <c r="W446" i="11" a="1"/>
  <c r="W446" i="11" s="1"/>
  <c r="T446" i="11" a="1"/>
  <c r="T446" i="11" s="1"/>
  <c r="Q446" i="11" a="1"/>
  <c r="Q446" i="11" s="1"/>
  <c r="P446" i="11"/>
  <c r="N446" i="11" a="1"/>
  <c r="N446" i="11" s="1"/>
  <c r="M446" i="11" a="1"/>
  <c r="M446" i="11" s="1"/>
  <c r="J446" i="11"/>
  <c r="I446" i="11"/>
  <c r="X446" i="11" s="1" a="1"/>
  <c r="X446" i="11" s="1"/>
  <c r="AG445" i="11" a="1"/>
  <c r="AG445" i="11" s="1"/>
  <c r="AF445" i="11" a="1"/>
  <c r="AF445" i="11" s="1"/>
  <c r="AD445" i="11" a="1"/>
  <c r="AD445" i="11" s="1"/>
  <c r="AC445" i="11" a="1"/>
  <c r="AC445" i="11" s="1"/>
  <c r="Z445" i="11" a="1"/>
  <c r="Z445" i="11" s="1"/>
  <c r="W445" i="11" a="1"/>
  <c r="W445" i="11" s="1"/>
  <c r="T445" i="11" a="1"/>
  <c r="T445" i="11" s="1"/>
  <c r="Q445" i="11" a="1"/>
  <c r="Q445" i="11" s="1"/>
  <c r="P445" i="11"/>
  <c r="N445" i="11" a="1"/>
  <c r="N445" i="11" s="1"/>
  <c r="M445" i="11" a="1"/>
  <c r="M445" i="11" s="1"/>
  <c r="J445" i="11"/>
  <c r="I445" i="11"/>
  <c r="AG444" i="11" a="1"/>
  <c r="AG444" i="11" s="1"/>
  <c r="AF444" i="11" a="1"/>
  <c r="AF444" i="11" s="1"/>
  <c r="AD444" i="11" a="1"/>
  <c r="AD444" i="11" s="1"/>
  <c r="AC444" i="11" a="1"/>
  <c r="AC444" i="11" s="1"/>
  <c r="Z444" i="11" a="1"/>
  <c r="Z444" i="11" s="1"/>
  <c r="W444" i="11" a="1"/>
  <c r="W444" i="11" s="1"/>
  <c r="T444" i="11" a="1"/>
  <c r="T444" i="11" s="1"/>
  <c r="Q444" i="11" a="1"/>
  <c r="Q444" i="11" s="1"/>
  <c r="P444" i="11"/>
  <c r="N444" i="11" a="1"/>
  <c r="N444" i="11" s="1"/>
  <c r="M444" i="11" a="1"/>
  <c r="M444" i="11" s="1"/>
  <c r="J444" i="11"/>
  <c r="I444" i="11"/>
  <c r="AG443" i="11" a="1"/>
  <c r="AG443" i="11" s="1"/>
  <c r="AF443" i="11" a="1"/>
  <c r="AF443" i="11" s="1"/>
  <c r="AD443" i="11" a="1"/>
  <c r="AD443" i="11" s="1"/>
  <c r="AC443" i="11" a="1"/>
  <c r="AC443" i="11" s="1"/>
  <c r="Z443" i="11" a="1"/>
  <c r="Z443" i="11" s="1"/>
  <c r="W443" i="11" a="1"/>
  <c r="W443" i="11" s="1"/>
  <c r="T443" i="11" a="1"/>
  <c r="T443" i="11" s="1"/>
  <c r="Q443" i="11" a="1"/>
  <c r="Q443" i="11" s="1"/>
  <c r="P443" i="11"/>
  <c r="N443" i="11" a="1"/>
  <c r="N443" i="11" s="1"/>
  <c r="M443" i="11" a="1"/>
  <c r="M443" i="11" s="1"/>
  <c r="J443" i="11"/>
  <c r="I443" i="11"/>
  <c r="X443" i="11" s="1" a="1"/>
  <c r="X443" i="11" s="1"/>
  <c r="AG442" i="11" a="1"/>
  <c r="AG442" i="11" s="1"/>
  <c r="AF442" i="11" a="1"/>
  <c r="AF442" i="11" s="1"/>
  <c r="AD442" i="11" a="1"/>
  <c r="AD442" i="11" s="1"/>
  <c r="AC442" i="11" a="1"/>
  <c r="AC442" i="11" s="1"/>
  <c r="Z442" i="11" a="1"/>
  <c r="Z442" i="11" s="1"/>
  <c r="W442" i="11" a="1"/>
  <c r="W442" i="11" s="1"/>
  <c r="T442" i="11" a="1"/>
  <c r="T442" i="11" s="1"/>
  <c r="Q442" i="11" a="1"/>
  <c r="Q442" i="11" s="1"/>
  <c r="P442" i="11"/>
  <c r="N442" i="11" a="1"/>
  <c r="N442" i="11" s="1"/>
  <c r="M442" i="11" a="1"/>
  <c r="M442" i="11" s="1"/>
  <c r="J442" i="11"/>
  <c r="I442" i="11"/>
  <c r="AG441" i="11" a="1"/>
  <c r="AG441" i="11" s="1"/>
  <c r="AF441" i="11" a="1"/>
  <c r="AF441" i="11" s="1"/>
  <c r="AD441" i="11" a="1"/>
  <c r="AD441" i="11" s="1"/>
  <c r="AC441" i="11" a="1"/>
  <c r="AC441" i="11" s="1"/>
  <c r="Z441" i="11" a="1"/>
  <c r="Z441" i="11" s="1"/>
  <c r="W441" i="11" a="1"/>
  <c r="W441" i="11" s="1"/>
  <c r="T441" i="11" a="1"/>
  <c r="T441" i="11" s="1"/>
  <c r="Q441" i="11" a="1"/>
  <c r="Q441" i="11" s="1"/>
  <c r="P441" i="11"/>
  <c r="N441" i="11" a="1"/>
  <c r="N441" i="11" s="1"/>
  <c r="M441" i="11" a="1"/>
  <c r="M441" i="11" s="1"/>
  <c r="J441" i="11"/>
  <c r="I441" i="11"/>
  <c r="AA441" i="11" s="1" a="1"/>
  <c r="AA441" i="11" s="1"/>
  <c r="AG440" i="11" a="1"/>
  <c r="AG440" i="11" s="1"/>
  <c r="AF440" i="11" a="1"/>
  <c r="AF440" i="11" s="1"/>
  <c r="AD440" i="11" a="1"/>
  <c r="AD440" i="11" s="1"/>
  <c r="AC440" i="11" a="1"/>
  <c r="AC440" i="11" s="1"/>
  <c r="Z440" i="11" a="1"/>
  <c r="Z440" i="11" s="1"/>
  <c r="W440" i="11" a="1"/>
  <c r="W440" i="11" s="1"/>
  <c r="T440" i="11" a="1"/>
  <c r="T440" i="11" s="1"/>
  <c r="Q440" i="11" a="1"/>
  <c r="Q440" i="11" s="1"/>
  <c r="P440" i="11"/>
  <c r="N440" i="11" a="1"/>
  <c r="N440" i="11" s="1"/>
  <c r="M440" i="11" a="1"/>
  <c r="M440" i="11" s="1"/>
  <c r="J440" i="11"/>
  <c r="L440" i="11" s="1"/>
  <c r="I440" i="11"/>
  <c r="AG439" i="11" a="1"/>
  <c r="AG439" i="11" s="1"/>
  <c r="AF439" i="11" a="1"/>
  <c r="AF439" i="11" s="1"/>
  <c r="AD439" i="11" a="1"/>
  <c r="AD439" i="11" s="1"/>
  <c r="AC439" i="11" a="1"/>
  <c r="AC439" i="11" s="1"/>
  <c r="Z439" i="11" a="1"/>
  <c r="Z439" i="11" s="1"/>
  <c r="W439" i="11" a="1"/>
  <c r="W439" i="11" s="1"/>
  <c r="T439" i="11" a="1"/>
  <c r="T439" i="11" s="1"/>
  <c r="Q439" i="11" a="1"/>
  <c r="Q439" i="11" s="1"/>
  <c r="P439" i="11"/>
  <c r="N439" i="11" a="1"/>
  <c r="N439" i="11" s="1"/>
  <c r="M439" i="11" a="1"/>
  <c r="M439" i="11" s="1"/>
  <c r="J439" i="11"/>
  <c r="I439" i="11"/>
  <c r="AG438" i="11" a="1"/>
  <c r="AG438" i="11" s="1"/>
  <c r="AF438" i="11" a="1"/>
  <c r="AF438" i="11" s="1"/>
  <c r="AD438" i="11" a="1"/>
  <c r="AD438" i="11" s="1"/>
  <c r="AC438" i="11" a="1"/>
  <c r="AC438" i="11" s="1"/>
  <c r="Z438" i="11" a="1"/>
  <c r="Z438" i="11" s="1"/>
  <c r="W438" i="11" a="1"/>
  <c r="W438" i="11" s="1"/>
  <c r="T438" i="11" a="1"/>
  <c r="T438" i="11" s="1"/>
  <c r="Q438" i="11" a="1"/>
  <c r="Q438" i="11" s="1"/>
  <c r="P438" i="11"/>
  <c r="N438" i="11" a="1"/>
  <c r="N438" i="11" s="1"/>
  <c r="M438" i="11" a="1"/>
  <c r="M438" i="11" s="1"/>
  <c r="J438" i="11"/>
  <c r="L438" i="11" s="1"/>
  <c r="I438" i="11"/>
  <c r="AA438" i="11" s="1" a="1"/>
  <c r="AA438" i="11" s="1"/>
  <c r="AG437" i="11" a="1"/>
  <c r="AG437" i="11" s="1"/>
  <c r="AF437" i="11" a="1"/>
  <c r="AF437" i="11" s="1"/>
  <c r="AD437" i="11" a="1"/>
  <c r="AD437" i="11" s="1"/>
  <c r="AC437" i="11" a="1"/>
  <c r="AC437" i="11" s="1"/>
  <c r="Z437" i="11" a="1"/>
  <c r="Z437" i="11" s="1"/>
  <c r="W437" i="11" a="1"/>
  <c r="W437" i="11" s="1"/>
  <c r="T437" i="11" a="1"/>
  <c r="T437" i="11" s="1"/>
  <c r="Q437" i="11" a="1"/>
  <c r="Q437" i="11" s="1"/>
  <c r="P437" i="11"/>
  <c r="N437" i="11" a="1"/>
  <c r="N437" i="11" s="1"/>
  <c r="M437" i="11" a="1"/>
  <c r="M437" i="11" s="1"/>
  <c r="J437" i="11"/>
  <c r="L437" i="11" s="1"/>
  <c r="I437" i="11"/>
  <c r="X437" i="11" s="1" a="1"/>
  <c r="X437" i="11" s="1"/>
  <c r="AG436" i="11" a="1"/>
  <c r="AG436" i="11" s="1"/>
  <c r="AF436" i="11" a="1"/>
  <c r="AF436" i="11" s="1"/>
  <c r="AD436" i="11" a="1"/>
  <c r="AD436" i="11" s="1"/>
  <c r="AC436" i="11" a="1"/>
  <c r="AC436" i="11" s="1"/>
  <c r="Z436" i="11" a="1"/>
  <c r="Z436" i="11" s="1"/>
  <c r="W436" i="11" a="1"/>
  <c r="W436" i="11" s="1"/>
  <c r="T436" i="11" a="1"/>
  <c r="T436" i="11" s="1"/>
  <c r="Q436" i="11" a="1"/>
  <c r="Q436" i="11" s="1"/>
  <c r="P436" i="11"/>
  <c r="N436" i="11" a="1"/>
  <c r="N436" i="11" s="1"/>
  <c r="M436" i="11" a="1"/>
  <c r="M436" i="11" s="1"/>
  <c r="J436" i="11"/>
  <c r="I436" i="11"/>
  <c r="X436" i="11" s="1" a="1"/>
  <c r="X436" i="11" s="1"/>
  <c r="AG435" i="11" a="1"/>
  <c r="AG435" i="11" s="1"/>
  <c r="AF435" i="11" a="1"/>
  <c r="AF435" i="11" s="1"/>
  <c r="AD435" i="11" a="1"/>
  <c r="AD435" i="11" s="1"/>
  <c r="AC435" i="11" a="1"/>
  <c r="AC435" i="11" s="1"/>
  <c r="Z435" i="11" a="1"/>
  <c r="Z435" i="11" s="1"/>
  <c r="W435" i="11" a="1"/>
  <c r="W435" i="11" s="1"/>
  <c r="T435" i="11" a="1"/>
  <c r="T435" i="11" s="1"/>
  <c r="Q435" i="11" a="1"/>
  <c r="Q435" i="11" s="1"/>
  <c r="P435" i="11"/>
  <c r="N435" i="11" a="1"/>
  <c r="N435" i="11" s="1"/>
  <c r="M435" i="11" a="1"/>
  <c r="M435" i="11" s="1"/>
  <c r="J435" i="11"/>
  <c r="L435" i="11" s="1"/>
  <c r="I435" i="11"/>
  <c r="X435" i="11" s="1" a="1"/>
  <c r="X435" i="11" s="1"/>
  <c r="AG434" i="11" a="1"/>
  <c r="AG434" i="11" s="1"/>
  <c r="AF434" i="11" a="1"/>
  <c r="AF434" i="11" s="1"/>
  <c r="AD434" i="11" a="1"/>
  <c r="AD434" i="11" s="1"/>
  <c r="AC434" i="11" a="1"/>
  <c r="AC434" i="11" s="1"/>
  <c r="Z434" i="11" a="1"/>
  <c r="Z434" i="11" s="1"/>
  <c r="W434" i="11" a="1"/>
  <c r="W434" i="11" s="1"/>
  <c r="T434" i="11" a="1"/>
  <c r="T434" i="11" s="1"/>
  <c r="Q434" i="11" a="1"/>
  <c r="Q434" i="11" s="1"/>
  <c r="P434" i="11"/>
  <c r="N434" i="11" a="1"/>
  <c r="N434" i="11" s="1"/>
  <c r="M434" i="11" a="1"/>
  <c r="M434" i="11" s="1"/>
  <c r="J434" i="11"/>
  <c r="I434" i="11"/>
  <c r="AG433" i="11" a="1"/>
  <c r="AG433" i="11" s="1"/>
  <c r="AF433" i="11" a="1"/>
  <c r="AF433" i="11" s="1"/>
  <c r="AD433" i="11" a="1"/>
  <c r="AD433" i="11" s="1"/>
  <c r="AC433" i="11" a="1"/>
  <c r="AC433" i="11" s="1"/>
  <c r="Z433" i="11" a="1"/>
  <c r="Z433" i="11" s="1"/>
  <c r="W433" i="11" a="1"/>
  <c r="W433" i="11" s="1"/>
  <c r="T433" i="11" a="1"/>
  <c r="T433" i="11" s="1"/>
  <c r="Q433" i="11" a="1"/>
  <c r="Q433" i="11" s="1"/>
  <c r="P433" i="11"/>
  <c r="N433" i="11" a="1"/>
  <c r="N433" i="11" s="1"/>
  <c r="M433" i="11" a="1"/>
  <c r="M433" i="11" s="1"/>
  <c r="J433" i="11"/>
  <c r="I433" i="11"/>
  <c r="X433" i="11" s="1" a="1"/>
  <c r="X433" i="11" s="1"/>
  <c r="AG432" i="11" a="1"/>
  <c r="AG432" i="11" s="1"/>
  <c r="AF432" i="11" a="1"/>
  <c r="AF432" i="11" s="1"/>
  <c r="AD432" i="11" a="1"/>
  <c r="AD432" i="11" s="1"/>
  <c r="AC432" i="11" a="1"/>
  <c r="AC432" i="11" s="1"/>
  <c r="Z432" i="11" a="1"/>
  <c r="Z432" i="11" s="1"/>
  <c r="W432" i="11" a="1"/>
  <c r="W432" i="11" s="1"/>
  <c r="T432" i="11" a="1"/>
  <c r="T432" i="11" s="1"/>
  <c r="Q432" i="11" a="1"/>
  <c r="Q432" i="11" s="1"/>
  <c r="P432" i="11"/>
  <c r="N432" i="11" a="1"/>
  <c r="N432" i="11" s="1"/>
  <c r="M432" i="11" a="1"/>
  <c r="M432" i="11" s="1"/>
  <c r="J432" i="11"/>
  <c r="L432" i="11" s="1"/>
  <c r="I432" i="11"/>
  <c r="AG431" i="11" a="1"/>
  <c r="AG431" i="11" s="1"/>
  <c r="AF431" i="11" a="1"/>
  <c r="AF431" i="11" s="1"/>
  <c r="AD431" i="11" a="1"/>
  <c r="AD431" i="11" s="1"/>
  <c r="AC431" i="11" a="1"/>
  <c r="AC431" i="11" s="1"/>
  <c r="Z431" i="11" a="1"/>
  <c r="Z431" i="11" s="1"/>
  <c r="W431" i="11" a="1"/>
  <c r="W431" i="11" s="1"/>
  <c r="T431" i="11" a="1"/>
  <c r="T431" i="11" s="1"/>
  <c r="Q431" i="11" a="1"/>
  <c r="Q431" i="11" s="1"/>
  <c r="P431" i="11"/>
  <c r="N431" i="11" a="1"/>
  <c r="N431" i="11" s="1"/>
  <c r="M431" i="11" a="1"/>
  <c r="M431" i="11" s="1"/>
  <c r="J431" i="11"/>
  <c r="I431" i="11"/>
  <c r="AA431" i="11" s="1" a="1"/>
  <c r="AA431" i="11" s="1"/>
  <c r="AG430" i="11" a="1"/>
  <c r="AG430" i="11" s="1"/>
  <c r="AF430" i="11" a="1"/>
  <c r="AF430" i="11" s="1"/>
  <c r="AD430" i="11" a="1"/>
  <c r="AD430" i="11" s="1"/>
  <c r="AC430" i="11" a="1"/>
  <c r="AC430" i="11" s="1"/>
  <c r="Z430" i="11" a="1"/>
  <c r="Z430" i="11" s="1"/>
  <c r="W430" i="11" a="1"/>
  <c r="W430" i="11" s="1"/>
  <c r="T430" i="11" a="1"/>
  <c r="T430" i="11" s="1"/>
  <c r="Q430" i="11" a="1"/>
  <c r="Q430" i="11" s="1"/>
  <c r="P430" i="11"/>
  <c r="N430" i="11" a="1"/>
  <c r="N430" i="11" s="1"/>
  <c r="M430" i="11" a="1"/>
  <c r="M430" i="11" s="1"/>
  <c r="J430" i="11"/>
  <c r="L430" i="11" s="1"/>
  <c r="I430" i="11"/>
  <c r="AG429" i="11" a="1"/>
  <c r="AG429" i="11" s="1"/>
  <c r="AF429" i="11" a="1"/>
  <c r="AF429" i="11" s="1"/>
  <c r="AD429" i="11" a="1"/>
  <c r="AD429" i="11" s="1"/>
  <c r="AC429" i="11" a="1"/>
  <c r="AC429" i="11" s="1"/>
  <c r="Z429" i="11" a="1"/>
  <c r="Z429" i="11" s="1"/>
  <c r="W429" i="11" a="1"/>
  <c r="W429" i="11" s="1"/>
  <c r="T429" i="11" a="1"/>
  <c r="T429" i="11" s="1"/>
  <c r="Q429" i="11" a="1"/>
  <c r="Q429" i="11" s="1"/>
  <c r="P429" i="11"/>
  <c r="N429" i="11" a="1"/>
  <c r="N429" i="11" s="1"/>
  <c r="M429" i="11" a="1"/>
  <c r="M429" i="11" s="1"/>
  <c r="J429" i="11"/>
  <c r="I429" i="11"/>
  <c r="AG428" i="11" a="1"/>
  <c r="AG428" i="11" s="1"/>
  <c r="AF428" i="11" a="1"/>
  <c r="AF428" i="11" s="1"/>
  <c r="AD428" i="11" a="1"/>
  <c r="AD428" i="11" s="1"/>
  <c r="AC428" i="11" a="1"/>
  <c r="AC428" i="11" s="1"/>
  <c r="Z428" i="11" a="1"/>
  <c r="Z428" i="11" s="1"/>
  <c r="W428" i="11" a="1"/>
  <c r="W428" i="11" s="1"/>
  <c r="T428" i="11" a="1"/>
  <c r="T428" i="11" s="1"/>
  <c r="Q428" i="11" a="1"/>
  <c r="Q428" i="11" s="1"/>
  <c r="P428" i="11"/>
  <c r="N428" i="11" a="1"/>
  <c r="N428" i="11" s="1"/>
  <c r="M428" i="11" a="1"/>
  <c r="M428" i="11" s="1"/>
  <c r="J428" i="11"/>
  <c r="I428" i="11"/>
  <c r="X428" i="11" s="1" a="1"/>
  <c r="X428" i="11" s="1"/>
  <c r="AG427" i="11" a="1"/>
  <c r="AG427" i="11" s="1"/>
  <c r="AF427" i="11" a="1"/>
  <c r="AF427" i="11" s="1"/>
  <c r="AD427" i="11" a="1"/>
  <c r="AD427" i="11" s="1"/>
  <c r="AC427" i="11" a="1"/>
  <c r="AC427" i="11" s="1"/>
  <c r="Z427" i="11" a="1"/>
  <c r="Z427" i="11" s="1"/>
  <c r="W427" i="11" a="1"/>
  <c r="W427" i="11" s="1"/>
  <c r="T427" i="11" a="1"/>
  <c r="T427" i="11" s="1"/>
  <c r="Q427" i="11" a="1"/>
  <c r="Q427" i="11" s="1"/>
  <c r="P427" i="11"/>
  <c r="N427" i="11" a="1"/>
  <c r="N427" i="11" s="1"/>
  <c r="M427" i="11" a="1"/>
  <c r="M427" i="11" s="1"/>
  <c r="J427" i="11"/>
  <c r="L427" i="11" s="1"/>
  <c r="I427" i="11"/>
  <c r="AG426" i="11" a="1"/>
  <c r="AG426" i="11" s="1"/>
  <c r="AF426" i="11" a="1"/>
  <c r="AF426" i="11" s="1"/>
  <c r="AD426" i="11" a="1"/>
  <c r="AD426" i="11" s="1"/>
  <c r="AC426" i="11" a="1"/>
  <c r="AC426" i="11" s="1"/>
  <c r="Z426" i="11" a="1"/>
  <c r="Z426" i="11" s="1"/>
  <c r="W426" i="11" a="1"/>
  <c r="W426" i="11" s="1"/>
  <c r="T426" i="11" a="1"/>
  <c r="T426" i="11" s="1"/>
  <c r="Q426" i="11" a="1"/>
  <c r="Q426" i="11" s="1"/>
  <c r="P426" i="11"/>
  <c r="N426" i="11" a="1"/>
  <c r="N426" i="11" s="1"/>
  <c r="M426" i="11" a="1"/>
  <c r="M426" i="11" s="1"/>
  <c r="J426" i="11"/>
  <c r="I426" i="11"/>
  <c r="X426" i="11" s="1" a="1"/>
  <c r="X426" i="11" s="1"/>
  <c r="AG425" i="11" a="1"/>
  <c r="AG425" i="11" s="1"/>
  <c r="AF425" i="11" a="1"/>
  <c r="AF425" i="11" s="1"/>
  <c r="AD425" i="11" a="1"/>
  <c r="AD425" i="11" s="1"/>
  <c r="AC425" i="11" a="1"/>
  <c r="AC425" i="11" s="1"/>
  <c r="Z425" i="11" a="1"/>
  <c r="Z425" i="11" s="1"/>
  <c r="W425" i="11" a="1"/>
  <c r="W425" i="11" s="1"/>
  <c r="T425" i="11" a="1"/>
  <c r="T425" i="11" s="1"/>
  <c r="Q425" i="11" a="1"/>
  <c r="Q425" i="11" s="1"/>
  <c r="P425" i="11"/>
  <c r="N425" i="11" a="1"/>
  <c r="N425" i="11" s="1"/>
  <c r="M425" i="11" a="1"/>
  <c r="M425" i="11" s="1"/>
  <c r="J425" i="11"/>
  <c r="I425" i="11"/>
  <c r="AG424" i="11" a="1"/>
  <c r="AG424" i="11" s="1"/>
  <c r="AF424" i="11" a="1"/>
  <c r="AF424" i="11" s="1"/>
  <c r="AD424" i="11" a="1"/>
  <c r="AD424" i="11" s="1"/>
  <c r="AC424" i="11" a="1"/>
  <c r="AC424" i="11" s="1"/>
  <c r="Z424" i="11" a="1"/>
  <c r="Z424" i="11" s="1"/>
  <c r="W424" i="11" a="1"/>
  <c r="W424" i="11" s="1"/>
  <c r="T424" i="11" a="1"/>
  <c r="T424" i="11" s="1"/>
  <c r="Q424" i="11" a="1"/>
  <c r="Q424" i="11" s="1"/>
  <c r="P424" i="11"/>
  <c r="N424" i="11" a="1"/>
  <c r="N424" i="11" s="1"/>
  <c r="M424" i="11" a="1"/>
  <c r="M424" i="11" s="1"/>
  <c r="J424" i="11"/>
  <c r="L424" i="11" s="1"/>
  <c r="I424" i="11"/>
  <c r="U424" i="11" s="1" a="1"/>
  <c r="U424" i="11" s="1"/>
  <c r="AG423" i="11" a="1"/>
  <c r="AG423" i="11" s="1"/>
  <c r="AF423" i="11" a="1"/>
  <c r="AF423" i="11" s="1"/>
  <c r="AD423" i="11" a="1"/>
  <c r="AD423" i="11" s="1"/>
  <c r="AC423" i="11" a="1"/>
  <c r="AC423" i="11" s="1"/>
  <c r="Z423" i="11" a="1"/>
  <c r="Z423" i="11" s="1"/>
  <c r="W423" i="11" a="1"/>
  <c r="W423" i="11" s="1"/>
  <c r="T423" i="11" a="1"/>
  <c r="T423" i="11" s="1"/>
  <c r="Q423" i="11" a="1"/>
  <c r="Q423" i="11" s="1"/>
  <c r="P423" i="11"/>
  <c r="N423" i="11" a="1"/>
  <c r="N423" i="11" s="1"/>
  <c r="M423" i="11" a="1"/>
  <c r="M423" i="11" s="1"/>
  <c r="J423" i="11"/>
  <c r="I423" i="11"/>
  <c r="X423" i="11" s="1" a="1"/>
  <c r="X423" i="11" s="1"/>
  <c r="AG422" i="11" a="1"/>
  <c r="AG422" i="11" s="1"/>
  <c r="AF422" i="11" a="1"/>
  <c r="AF422" i="11" s="1"/>
  <c r="AD422" i="11" a="1"/>
  <c r="AD422" i="11" s="1"/>
  <c r="AC422" i="11" a="1"/>
  <c r="AC422" i="11" s="1"/>
  <c r="Z422" i="11" a="1"/>
  <c r="Z422" i="11" s="1"/>
  <c r="W422" i="11" a="1"/>
  <c r="W422" i="11" s="1"/>
  <c r="T422" i="11" a="1"/>
  <c r="T422" i="11" s="1"/>
  <c r="Q422" i="11" a="1"/>
  <c r="Q422" i="11" s="1"/>
  <c r="P422" i="11"/>
  <c r="N422" i="11" a="1"/>
  <c r="N422" i="11" s="1"/>
  <c r="M422" i="11" a="1"/>
  <c r="M422" i="11" s="1"/>
  <c r="J422" i="11"/>
  <c r="I422" i="11"/>
  <c r="AG421" i="11" a="1"/>
  <c r="AG421" i="11" s="1"/>
  <c r="AF421" i="11" a="1"/>
  <c r="AF421" i="11" s="1"/>
  <c r="AD421" i="11" a="1"/>
  <c r="AD421" i="11" s="1"/>
  <c r="AC421" i="11" a="1"/>
  <c r="AC421" i="11" s="1"/>
  <c r="Z421" i="11" a="1"/>
  <c r="Z421" i="11" s="1"/>
  <c r="W421" i="11" a="1"/>
  <c r="W421" i="11" s="1"/>
  <c r="T421" i="11" a="1"/>
  <c r="T421" i="11" s="1"/>
  <c r="Q421" i="11" a="1"/>
  <c r="Q421" i="11" s="1"/>
  <c r="P421" i="11"/>
  <c r="N421" i="11" a="1"/>
  <c r="N421" i="11" s="1"/>
  <c r="M421" i="11" a="1"/>
  <c r="M421" i="11" s="1"/>
  <c r="J421" i="11"/>
  <c r="L421" i="11" s="1"/>
  <c r="I421" i="11"/>
  <c r="AG420" i="11" a="1"/>
  <c r="AG420" i="11" s="1"/>
  <c r="AF420" i="11" a="1"/>
  <c r="AF420" i="11" s="1"/>
  <c r="AD420" i="11" a="1"/>
  <c r="AD420" i="11" s="1"/>
  <c r="AC420" i="11" a="1"/>
  <c r="AC420" i="11" s="1"/>
  <c r="Z420" i="11" a="1"/>
  <c r="Z420" i="11" s="1"/>
  <c r="W420" i="11" a="1"/>
  <c r="W420" i="11" s="1"/>
  <c r="T420" i="11" a="1"/>
  <c r="T420" i="11" s="1"/>
  <c r="Q420" i="11" a="1"/>
  <c r="Q420" i="11" s="1"/>
  <c r="P420" i="11"/>
  <c r="N420" i="11" a="1"/>
  <c r="N420" i="11" s="1"/>
  <c r="M420" i="11" a="1"/>
  <c r="M420" i="11" s="1"/>
  <c r="J420" i="11"/>
  <c r="I420" i="11"/>
  <c r="AG419" i="11" a="1"/>
  <c r="AG419" i="11" s="1"/>
  <c r="AF419" i="11" a="1"/>
  <c r="AF419" i="11" s="1"/>
  <c r="AD419" i="11" a="1"/>
  <c r="AD419" i="11" s="1"/>
  <c r="AC419" i="11" a="1"/>
  <c r="AC419" i="11" s="1"/>
  <c r="Z419" i="11" a="1"/>
  <c r="Z419" i="11" s="1"/>
  <c r="W419" i="11" a="1"/>
  <c r="W419" i="11" s="1"/>
  <c r="T419" i="11" a="1"/>
  <c r="T419" i="11" s="1"/>
  <c r="Q419" i="11" a="1"/>
  <c r="Q419" i="11" s="1"/>
  <c r="P419" i="11"/>
  <c r="N419" i="11" a="1"/>
  <c r="N419" i="11" s="1"/>
  <c r="M419" i="11" a="1"/>
  <c r="M419" i="11" s="1"/>
  <c r="J419" i="11"/>
  <c r="L419" i="11" s="1"/>
  <c r="I419" i="11"/>
  <c r="X419" i="11" s="1" a="1"/>
  <c r="X419" i="11" s="1"/>
  <c r="AG418" i="11" a="1"/>
  <c r="AG418" i="11" s="1"/>
  <c r="AF418" i="11" a="1"/>
  <c r="AF418" i="11" s="1"/>
  <c r="AD418" i="11" a="1"/>
  <c r="AD418" i="11" s="1"/>
  <c r="AC418" i="11" a="1"/>
  <c r="AC418" i="11" s="1"/>
  <c r="Z418" i="11" a="1"/>
  <c r="Z418" i="11" s="1"/>
  <c r="W418" i="11" a="1"/>
  <c r="W418" i="11" s="1"/>
  <c r="T418" i="11" a="1"/>
  <c r="T418" i="11" s="1"/>
  <c r="Q418" i="11" a="1"/>
  <c r="Q418" i="11" s="1"/>
  <c r="P418" i="11"/>
  <c r="N418" i="11" a="1"/>
  <c r="N418" i="11" s="1"/>
  <c r="M418" i="11" a="1"/>
  <c r="M418" i="11" s="1"/>
  <c r="J418" i="11"/>
  <c r="I418" i="11"/>
  <c r="U418" i="11" s="1" a="1"/>
  <c r="U418" i="11" s="1"/>
  <c r="AG417" i="11" a="1"/>
  <c r="AG417" i="11" s="1"/>
  <c r="AF417" i="11" a="1"/>
  <c r="AF417" i="11" s="1"/>
  <c r="AD417" i="11" a="1"/>
  <c r="AD417" i="11" s="1"/>
  <c r="AC417" i="11" a="1"/>
  <c r="AC417" i="11" s="1"/>
  <c r="Z417" i="11" a="1"/>
  <c r="Z417" i="11" s="1"/>
  <c r="W417" i="11" a="1"/>
  <c r="W417" i="11" s="1"/>
  <c r="T417" i="11" a="1"/>
  <c r="T417" i="11" s="1"/>
  <c r="Q417" i="11" a="1"/>
  <c r="Q417" i="11" s="1"/>
  <c r="P417" i="11"/>
  <c r="N417" i="11" a="1"/>
  <c r="N417" i="11" s="1"/>
  <c r="M417" i="11" a="1"/>
  <c r="M417" i="11" s="1"/>
  <c r="J417" i="11"/>
  <c r="I417" i="11"/>
  <c r="AG416" i="11" a="1"/>
  <c r="AG416" i="11" s="1"/>
  <c r="AF416" i="11" a="1"/>
  <c r="AF416" i="11" s="1"/>
  <c r="AD416" i="11" a="1"/>
  <c r="AD416" i="11" s="1"/>
  <c r="AC416" i="11" a="1"/>
  <c r="AC416" i="11" s="1"/>
  <c r="Z416" i="11" a="1"/>
  <c r="Z416" i="11" s="1"/>
  <c r="W416" i="11" a="1"/>
  <c r="W416" i="11" s="1"/>
  <c r="T416" i="11" a="1"/>
  <c r="T416" i="11" s="1"/>
  <c r="Q416" i="11" a="1"/>
  <c r="Q416" i="11" s="1"/>
  <c r="P416" i="11"/>
  <c r="N416" i="11" a="1"/>
  <c r="N416" i="11" s="1"/>
  <c r="M416" i="11" a="1"/>
  <c r="M416" i="11" s="1"/>
  <c r="J416" i="11"/>
  <c r="L416" i="11" s="1"/>
  <c r="I416" i="11"/>
  <c r="R416" i="11" s="1" a="1"/>
  <c r="R416" i="11" s="1"/>
  <c r="AG415" i="11" a="1"/>
  <c r="AG415" i="11" s="1"/>
  <c r="AF415" i="11" a="1"/>
  <c r="AF415" i="11" s="1"/>
  <c r="AD415" i="11" a="1"/>
  <c r="AD415" i="11" s="1"/>
  <c r="AC415" i="11" a="1"/>
  <c r="AC415" i="11" s="1"/>
  <c r="Z415" i="11" a="1"/>
  <c r="Z415" i="11" s="1"/>
  <c r="W415" i="11" a="1"/>
  <c r="W415" i="11" s="1"/>
  <c r="T415" i="11" a="1"/>
  <c r="T415" i="11" s="1"/>
  <c r="Q415" i="11" a="1"/>
  <c r="Q415" i="11" s="1"/>
  <c r="P415" i="11"/>
  <c r="N415" i="11" a="1"/>
  <c r="N415" i="11" s="1"/>
  <c r="M415" i="11" a="1"/>
  <c r="M415" i="11" s="1"/>
  <c r="J415" i="11"/>
  <c r="I415" i="11"/>
  <c r="X415" i="11" s="1" a="1"/>
  <c r="X415" i="11" s="1"/>
  <c r="AG414" i="11" a="1"/>
  <c r="AG414" i="11" s="1"/>
  <c r="AF414" i="11" a="1"/>
  <c r="AF414" i="11" s="1"/>
  <c r="AD414" i="11" a="1"/>
  <c r="AD414" i="11" s="1"/>
  <c r="AC414" i="11" a="1"/>
  <c r="AC414" i="11" s="1"/>
  <c r="Z414" i="11" a="1"/>
  <c r="Z414" i="11" s="1"/>
  <c r="W414" i="11" a="1"/>
  <c r="W414" i="11" s="1"/>
  <c r="T414" i="11" a="1"/>
  <c r="T414" i="11" s="1"/>
  <c r="Q414" i="11" a="1"/>
  <c r="Q414" i="11" s="1"/>
  <c r="P414" i="11"/>
  <c r="N414" i="11" a="1"/>
  <c r="N414" i="11" s="1"/>
  <c r="M414" i="11" a="1"/>
  <c r="M414" i="11" s="1"/>
  <c r="J414" i="11"/>
  <c r="L414" i="11" s="1"/>
  <c r="I414" i="11"/>
  <c r="R414" i="11" s="1" a="1"/>
  <c r="R414" i="11" s="1"/>
  <c r="AG413" i="11" a="1"/>
  <c r="AG413" i="11" s="1"/>
  <c r="AF413" i="11" a="1"/>
  <c r="AF413" i="11" s="1"/>
  <c r="AD413" i="11" a="1"/>
  <c r="AD413" i="11" s="1"/>
  <c r="AC413" i="11" a="1"/>
  <c r="AC413" i="11" s="1"/>
  <c r="Z413" i="11" a="1"/>
  <c r="Z413" i="11" s="1"/>
  <c r="W413" i="11" a="1"/>
  <c r="W413" i="11" s="1"/>
  <c r="T413" i="11" a="1"/>
  <c r="T413" i="11" s="1"/>
  <c r="Q413" i="11" a="1"/>
  <c r="Q413" i="11" s="1"/>
  <c r="P413" i="11"/>
  <c r="N413" i="11" a="1"/>
  <c r="N413" i="11" s="1"/>
  <c r="M413" i="11" a="1"/>
  <c r="M413" i="11" s="1"/>
  <c r="J413" i="11"/>
  <c r="L413" i="11" s="1"/>
  <c r="I413" i="11"/>
  <c r="U413" i="11" s="1" a="1"/>
  <c r="U413" i="11" s="1"/>
  <c r="AG412" i="11" a="1"/>
  <c r="AG412" i="11" s="1"/>
  <c r="AF412" i="11" a="1"/>
  <c r="AF412" i="11" s="1"/>
  <c r="AD412" i="11" a="1"/>
  <c r="AD412" i="11" s="1"/>
  <c r="AC412" i="11" a="1"/>
  <c r="AC412" i="11" s="1"/>
  <c r="Z412" i="11" a="1"/>
  <c r="Z412" i="11" s="1"/>
  <c r="W412" i="11" a="1"/>
  <c r="W412" i="11" s="1"/>
  <c r="T412" i="11" a="1"/>
  <c r="T412" i="11" s="1"/>
  <c r="Q412" i="11" a="1"/>
  <c r="Q412" i="11" s="1"/>
  <c r="P412" i="11"/>
  <c r="N412" i="11" a="1"/>
  <c r="N412" i="11" s="1"/>
  <c r="M412" i="11" a="1"/>
  <c r="M412" i="11" s="1"/>
  <c r="J412" i="11"/>
  <c r="I412" i="11"/>
  <c r="X412" i="11" s="1" a="1"/>
  <c r="X412" i="11" s="1"/>
  <c r="AG411" i="11" a="1"/>
  <c r="AG411" i="11" s="1"/>
  <c r="AF411" i="11" a="1"/>
  <c r="AF411" i="11" s="1"/>
  <c r="AD411" i="11" a="1"/>
  <c r="AD411" i="11" s="1"/>
  <c r="AC411" i="11" a="1"/>
  <c r="AC411" i="11" s="1"/>
  <c r="Z411" i="11" a="1"/>
  <c r="Z411" i="11" s="1"/>
  <c r="W411" i="11" a="1"/>
  <c r="W411" i="11" s="1"/>
  <c r="T411" i="11" a="1"/>
  <c r="T411" i="11" s="1"/>
  <c r="Q411" i="11" a="1"/>
  <c r="Q411" i="11" s="1"/>
  <c r="P411" i="11"/>
  <c r="N411" i="11" a="1"/>
  <c r="N411" i="11" s="1"/>
  <c r="M411" i="11" a="1"/>
  <c r="M411" i="11" s="1"/>
  <c r="J411" i="11"/>
  <c r="L411" i="11" s="1"/>
  <c r="I411" i="11"/>
  <c r="U411" i="11" s="1" a="1"/>
  <c r="U411" i="11" s="1"/>
  <c r="AG410" i="11" a="1"/>
  <c r="AG410" i="11" s="1"/>
  <c r="AF410" i="11" a="1"/>
  <c r="AF410" i="11" s="1"/>
  <c r="AD410" i="11" a="1"/>
  <c r="AD410" i="11" s="1"/>
  <c r="AC410" i="11" a="1"/>
  <c r="AC410" i="11" s="1"/>
  <c r="Z410" i="11" a="1"/>
  <c r="Z410" i="11" s="1"/>
  <c r="W410" i="11" a="1"/>
  <c r="W410" i="11" s="1"/>
  <c r="T410" i="11" a="1"/>
  <c r="T410" i="11" s="1"/>
  <c r="Q410" i="11" a="1"/>
  <c r="Q410" i="11" s="1"/>
  <c r="P410" i="11"/>
  <c r="N410" i="11" a="1"/>
  <c r="N410" i="11" s="1"/>
  <c r="M410" i="11" a="1"/>
  <c r="M410" i="11" s="1"/>
  <c r="J410" i="11"/>
  <c r="I410" i="11"/>
  <c r="AG409" i="11" a="1"/>
  <c r="AG409" i="11" s="1"/>
  <c r="AF409" i="11" a="1"/>
  <c r="AF409" i="11" s="1"/>
  <c r="AD409" i="11" a="1"/>
  <c r="AD409" i="11" s="1"/>
  <c r="AC409" i="11" a="1"/>
  <c r="AC409" i="11" s="1"/>
  <c r="Z409" i="11" a="1"/>
  <c r="Z409" i="11" s="1"/>
  <c r="W409" i="11" a="1"/>
  <c r="W409" i="11" s="1"/>
  <c r="T409" i="11" a="1"/>
  <c r="T409" i="11" s="1"/>
  <c r="Q409" i="11" a="1"/>
  <c r="Q409" i="11" s="1"/>
  <c r="P409" i="11"/>
  <c r="N409" i="11" a="1"/>
  <c r="N409" i="11" s="1"/>
  <c r="M409" i="11" a="1"/>
  <c r="M409" i="11" s="1"/>
  <c r="J409" i="11"/>
  <c r="I409" i="11"/>
  <c r="AG408" i="11" a="1"/>
  <c r="AG408" i="11" s="1"/>
  <c r="AF408" i="11" a="1"/>
  <c r="AF408" i="11" s="1"/>
  <c r="AD408" i="11" a="1"/>
  <c r="AD408" i="11" s="1"/>
  <c r="AC408" i="11" a="1"/>
  <c r="AC408" i="11" s="1"/>
  <c r="Z408" i="11" a="1"/>
  <c r="Z408" i="11" s="1"/>
  <c r="W408" i="11" a="1"/>
  <c r="W408" i="11" s="1"/>
  <c r="T408" i="11" a="1"/>
  <c r="T408" i="11" s="1"/>
  <c r="Q408" i="11" a="1"/>
  <c r="Q408" i="11" s="1"/>
  <c r="P408" i="11"/>
  <c r="N408" i="11" a="1"/>
  <c r="N408" i="11" s="1"/>
  <c r="M408" i="11" a="1"/>
  <c r="M408" i="11" s="1"/>
  <c r="J408" i="11"/>
  <c r="L408" i="11" s="1"/>
  <c r="I408" i="11"/>
  <c r="AG407" i="11" a="1"/>
  <c r="AG407" i="11" s="1"/>
  <c r="AF407" i="11" a="1"/>
  <c r="AF407" i="11" s="1"/>
  <c r="AD407" i="11" a="1"/>
  <c r="AD407" i="11" s="1"/>
  <c r="AC407" i="11" a="1"/>
  <c r="AC407" i="11" s="1"/>
  <c r="Z407" i="11" a="1"/>
  <c r="Z407" i="11" s="1"/>
  <c r="W407" i="11" a="1"/>
  <c r="W407" i="11" s="1"/>
  <c r="T407" i="11" a="1"/>
  <c r="T407" i="11" s="1"/>
  <c r="Q407" i="11" a="1"/>
  <c r="Q407" i="11" s="1"/>
  <c r="P407" i="11"/>
  <c r="N407" i="11" a="1"/>
  <c r="N407" i="11" s="1"/>
  <c r="M407" i="11" a="1"/>
  <c r="M407" i="11" s="1"/>
  <c r="J407" i="11"/>
  <c r="I407" i="11"/>
  <c r="AG406" i="11" a="1"/>
  <c r="AG406" i="11" s="1"/>
  <c r="AF406" i="11" a="1"/>
  <c r="AF406" i="11" s="1"/>
  <c r="AD406" i="11" a="1"/>
  <c r="AD406" i="11" s="1"/>
  <c r="AC406" i="11" a="1"/>
  <c r="AC406" i="11" s="1"/>
  <c r="Z406" i="11" a="1"/>
  <c r="Z406" i="11" s="1"/>
  <c r="W406" i="11" a="1"/>
  <c r="W406" i="11" s="1"/>
  <c r="T406" i="11" a="1"/>
  <c r="T406" i="11" s="1"/>
  <c r="Q406" i="11" a="1"/>
  <c r="Q406" i="11" s="1"/>
  <c r="P406" i="11"/>
  <c r="N406" i="11" a="1"/>
  <c r="N406" i="11" s="1"/>
  <c r="M406" i="11" a="1"/>
  <c r="M406" i="11" s="1"/>
  <c r="J406" i="11"/>
  <c r="L406" i="11" s="1"/>
  <c r="I406" i="11"/>
  <c r="X406" i="11" s="1" a="1"/>
  <c r="X406" i="11" s="1"/>
  <c r="AG405" i="11" a="1"/>
  <c r="AG405" i="11" s="1"/>
  <c r="AF405" i="11" a="1"/>
  <c r="AF405" i="11" s="1"/>
  <c r="AD405" i="11" a="1"/>
  <c r="AD405" i="11" s="1"/>
  <c r="AC405" i="11" a="1"/>
  <c r="AC405" i="11" s="1"/>
  <c r="Z405" i="11" a="1"/>
  <c r="Z405" i="11" s="1"/>
  <c r="W405" i="11" a="1"/>
  <c r="W405" i="11" s="1"/>
  <c r="T405" i="11" a="1"/>
  <c r="T405" i="11" s="1"/>
  <c r="Q405" i="11" a="1"/>
  <c r="Q405" i="11" s="1"/>
  <c r="P405" i="11"/>
  <c r="N405" i="11" a="1"/>
  <c r="N405" i="11" s="1"/>
  <c r="M405" i="11" a="1"/>
  <c r="M405" i="11" s="1"/>
  <c r="J405" i="11"/>
  <c r="L405" i="11" s="1"/>
  <c r="I405" i="11"/>
  <c r="U405" i="11" s="1" a="1"/>
  <c r="U405" i="11" s="1"/>
  <c r="AG404" i="11" a="1"/>
  <c r="AG404" i="11" s="1"/>
  <c r="AF404" i="11" a="1"/>
  <c r="AF404" i="11" s="1"/>
  <c r="AD404" i="11" a="1"/>
  <c r="AD404" i="11" s="1"/>
  <c r="AC404" i="11" a="1"/>
  <c r="AC404" i="11" s="1"/>
  <c r="Z404" i="11" a="1"/>
  <c r="Z404" i="11" s="1"/>
  <c r="W404" i="11" a="1"/>
  <c r="W404" i="11" s="1"/>
  <c r="T404" i="11" a="1"/>
  <c r="T404" i="11" s="1"/>
  <c r="Q404" i="11" a="1"/>
  <c r="Q404" i="11" s="1"/>
  <c r="P404" i="11"/>
  <c r="N404" i="11" a="1"/>
  <c r="N404" i="11" s="1"/>
  <c r="M404" i="11" a="1"/>
  <c r="M404" i="11" s="1"/>
  <c r="J404" i="11"/>
  <c r="I404" i="11"/>
  <c r="R404" i="11" s="1" a="1"/>
  <c r="R404" i="11" s="1"/>
  <c r="AG403" i="11" a="1"/>
  <c r="AG403" i="11" s="1"/>
  <c r="AF403" i="11" a="1"/>
  <c r="AF403" i="11" s="1"/>
  <c r="AD403" i="11" a="1"/>
  <c r="AD403" i="11" s="1"/>
  <c r="AC403" i="11" a="1"/>
  <c r="AC403" i="11" s="1"/>
  <c r="Z403" i="11" a="1"/>
  <c r="Z403" i="11" s="1"/>
  <c r="W403" i="11" a="1"/>
  <c r="W403" i="11" s="1"/>
  <c r="T403" i="11" a="1"/>
  <c r="T403" i="11" s="1"/>
  <c r="Q403" i="11" a="1"/>
  <c r="Q403" i="11" s="1"/>
  <c r="P403" i="11"/>
  <c r="N403" i="11" a="1"/>
  <c r="N403" i="11" s="1"/>
  <c r="M403" i="11" a="1"/>
  <c r="M403" i="11" s="1"/>
  <c r="J403" i="11"/>
  <c r="I403" i="11"/>
  <c r="AA403" i="11" s="1" a="1"/>
  <c r="AA403" i="11" s="1"/>
  <c r="AG402" i="11" a="1"/>
  <c r="AG402" i="11" s="1"/>
  <c r="AF402" i="11" a="1"/>
  <c r="AF402" i="11" s="1"/>
  <c r="AD402" i="11" a="1"/>
  <c r="AD402" i="11" s="1"/>
  <c r="AC402" i="11" a="1"/>
  <c r="AC402" i="11" s="1"/>
  <c r="Z402" i="11" a="1"/>
  <c r="Z402" i="11" s="1"/>
  <c r="W402" i="11" a="1"/>
  <c r="W402" i="11" s="1"/>
  <c r="T402" i="11" a="1"/>
  <c r="T402" i="11" s="1"/>
  <c r="Q402" i="11" a="1"/>
  <c r="Q402" i="11" s="1"/>
  <c r="P402" i="11"/>
  <c r="N402" i="11" a="1"/>
  <c r="N402" i="11" s="1"/>
  <c r="M402" i="11" a="1"/>
  <c r="M402" i="11" s="1"/>
  <c r="J402" i="11"/>
  <c r="I402" i="11"/>
  <c r="U402" i="11" s="1" a="1"/>
  <c r="U402" i="11" s="1"/>
  <c r="AG401" i="11" a="1"/>
  <c r="AG401" i="11" s="1"/>
  <c r="AF401" i="11" a="1"/>
  <c r="AF401" i="11" s="1"/>
  <c r="AD401" i="11" a="1"/>
  <c r="AD401" i="11" s="1"/>
  <c r="AC401" i="11" a="1"/>
  <c r="AC401" i="11" s="1"/>
  <c r="Z401" i="11" a="1"/>
  <c r="Z401" i="11" s="1"/>
  <c r="W401" i="11" a="1"/>
  <c r="W401" i="11" s="1"/>
  <c r="T401" i="11" a="1"/>
  <c r="T401" i="11" s="1"/>
  <c r="Q401" i="11" a="1"/>
  <c r="Q401" i="11" s="1"/>
  <c r="P401" i="11"/>
  <c r="N401" i="11" a="1"/>
  <c r="N401" i="11" s="1"/>
  <c r="M401" i="11" a="1"/>
  <c r="M401" i="11" s="1"/>
  <c r="J401" i="11"/>
  <c r="I401" i="11"/>
  <c r="X401" i="11" s="1" a="1"/>
  <c r="X401" i="11" s="1"/>
  <c r="AG400" i="11" a="1"/>
  <c r="AG400" i="11" s="1"/>
  <c r="AF400" i="11" a="1"/>
  <c r="AF400" i="11" s="1"/>
  <c r="AD400" i="11" a="1"/>
  <c r="AD400" i="11" s="1"/>
  <c r="AC400" i="11" a="1"/>
  <c r="AC400" i="11" s="1"/>
  <c r="Z400" i="11" a="1"/>
  <c r="Z400" i="11" s="1"/>
  <c r="W400" i="11" a="1"/>
  <c r="W400" i="11" s="1"/>
  <c r="T400" i="11" a="1"/>
  <c r="T400" i="11" s="1"/>
  <c r="Q400" i="11" a="1"/>
  <c r="Q400" i="11" s="1"/>
  <c r="P400" i="11"/>
  <c r="N400" i="11" a="1"/>
  <c r="N400" i="11" s="1"/>
  <c r="M400" i="11" a="1"/>
  <c r="M400" i="11" s="1"/>
  <c r="J400" i="11"/>
  <c r="L400" i="11" s="1"/>
  <c r="I400" i="11"/>
  <c r="R400" i="11" s="1" a="1"/>
  <c r="R400" i="11" s="1"/>
  <c r="AG399" i="11" a="1"/>
  <c r="AG399" i="11" s="1"/>
  <c r="AF399" i="11" a="1"/>
  <c r="AF399" i="11" s="1"/>
  <c r="AD399" i="11" a="1"/>
  <c r="AD399" i="11" s="1"/>
  <c r="AC399" i="11" a="1"/>
  <c r="AC399" i="11" s="1"/>
  <c r="Z399" i="11" a="1"/>
  <c r="Z399" i="11" s="1"/>
  <c r="W399" i="11" a="1"/>
  <c r="W399" i="11" s="1"/>
  <c r="T399" i="11" a="1"/>
  <c r="T399" i="11" s="1"/>
  <c r="Q399" i="11" a="1"/>
  <c r="Q399" i="11" s="1"/>
  <c r="P399" i="11"/>
  <c r="N399" i="11" a="1"/>
  <c r="N399" i="11" s="1"/>
  <c r="M399" i="11" a="1"/>
  <c r="M399" i="11" s="1"/>
  <c r="J399" i="11"/>
  <c r="I399" i="11"/>
  <c r="X399" i="11" s="1" a="1"/>
  <c r="X399" i="11" s="1"/>
  <c r="AG398" i="11" a="1"/>
  <c r="AG398" i="11" s="1"/>
  <c r="AF398" i="11" a="1"/>
  <c r="AF398" i="11" s="1"/>
  <c r="AD398" i="11" a="1"/>
  <c r="AD398" i="11" s="1"/>
  <c r="AC398" i="11" a="1"/>
  <c r="AC398" i="11" s="1"/>
  <c r="Z398" i="11" a="1"/>
  <c r="Z398" i="11" s="1"/>
  <c r="W398" i="11" a="1"/>
  <c r="W398" i="11" s="1"/>
  <c r="T398" i="11" a="1"/>
  <c r="T398" i="11" s="1"/>
  <c r="Q398" i="11" a="1"/>
  <c r="Q398" i="11" s="1"/>
  <c r="P398" i="11"/>
  <c r="N398" i="11" a="1"/>
  <c r="N398" i="11" s="1"/>
  <c r="M398" i="11" a="1"/>
  <c r="M398" i="11" s="1"/>
  <c r="J398" i="11"/>
  <c r="I398" i="11"/>
  <c r="U398" i="11" s="1" a="1"/>
  <c r="U398" i="11" s="1"/>
  <c r="AG397" i="11" a="1"/>
  <c r="AG397" i="11" s="1"/>
  <c r="AF397" i="11" a="1"/>
  <c r="AF397" i="11" s="1"/>
  <c r="AD397" i="11" a="1"/>
  <c r="AD397" i="11" s="1"/>
  <c r="AC397" i="11" a="1"/>
  <c r="AC397" i="11" s="1"/>
  <c r="Z397" i="11" a="1"/>
  <c r="Z397" i="11" s="1"/>
  <c r="W397" i="11" a="1"/>
  <c r="W397" i="11" s="1"/>
  <c r="T397" i="11" a="1"/>
  <c r="T397" i="11" s="1"/>
  <c r="Q397" i="11" a="1"/>
  <c r="Q397" i="11" s="1"/>
  <c r="P397" i="11"/>
  <c r="N397" i="11" a="1"/>
  <c r="N397" i="11" s="1"/>
  <c r="M397" i="11" a="1"/>
  <c r="M397" i="11" s="1"/>
  <c r="J397" i="11"/>
  <c r="L397" i="11" s="1"/>
  <c r="I397" i="11"/>
  <c r="U397" i="11" s="1" a="1"/>
  <c r="U397" i="11" s="1"/>
  <c r="AG396" i="11" a="1"/>
  <c r="AG396" i="11" s="1"/>
  <c r="AF396" i="11" a="1"/>
  <c r="AF396" i="11" s="1"/>
  <c r="AD396" i="11" a="1"/>
  <c r="AD396" i="11" s="1"/>
  <c r="AC396" i="11" a="1"/>
  <c r="AC396" i="11" s="1"/>
  <c r="Z396" i="11" a="1"/>
  <c r="Z396" i="11" s="1"/>
  <c r="W396" i="11" a="1"/>
  <c r="W396" i="11" s="1"/>
  <c r="T396" i="11" a="1"/>
  <c r="T396" i="11" s="1"/>
  <c r="Q396" i="11" a="1"/>
  <c r="Q396" i="11" s="1"/>
  <c r="P396" i="11"/>
  <c r="N396" i="11" a="1"/>
  <c r="N396" i="11" s="1"/>
  <c r="M396" i="11" a="1"/>
  <c r="M396" i="11" s="1"/>
  <c r="J396" i="11"/>
  <c r="I396" i="11"/>
  <c r="X396" i="11" s="1" a="1"/>
  <c r="X396" i="11" s="1"/>
  <c r="AG395" i="11" a="1"/>
  <c r="AG395" i="11" s="1"/>
  <c r="AF395" i="11" a="1"/>
  <c r="AF395" i="11" s="1"/>
  <c r="AD395" i="11" a="1"/>
  <c r="AD395" i="11" s="1"/>
  <c r="AC395" i="11" a="1"/>
  <c r="AC395" i="11" s="1"/>
  <c r="Z395" i="11" a="1"/>
  <c r="Z395" i="11" s="1"/>
  <c r="W395" i="11" a="1"/>
  <c r="W395" i="11" s="1"/>
  <c r="T395" i="11" a="1"/>
  <c r="T395" i="11" s="1"/>
  <c r="Q395" i="11" a="1"/>
  <c r="Q395" i="11" s="1"/>
  <c r="P395" i="11"/>
  <c r="N395" i="11" a="1"/>
  <c r="N395" i="11" s="1"/>
  <c r="M395" i="11" a="1"/>
  <c r="M395" i="11" s="1"/>
  <c r="J395" i="11"/>
  <c r="I395" i="11"/>
  <c r="AA395" i="11" s="1" a="1"/>
  <c r="AA395" i="11" s="1"/>
  <c r="AG394" i="11" a="1"/>
  <c r="AG394" i="11" s="1"/>
  <c r="AF394" i="11" a="1"/>
  <c r="AF394" i="11" s="1"/>
  <c r="AD394" i="11" a="1"/>
  <c r="AD394" i="11" s="1"/>
  <c r="AC394" i="11" a="1"/>
  <c r="AC394" i="11" s="1"/>
  <c r="Z394" i="11" a="1"/>
  <c r="Z394" i="11" s="1"/>
  <c r="W394" i="11" a="1"/>
  <c r="W394" i="11" s="1"/>
  <c r="T394" i="11" a="1"/>
  <c r="T394" i="11" s="1"/>
  <c r="Q394" i="11" a="1"/>
  <c r="Q394" i="11" s="1"/>
  <c r="P394" i="11"/>
  <c r="N394" i="11" a="1"/>
  <c r="N394" i="11" s="1"/>
  <c r="M394" i="11" a="1"/>
  <c r="M394" i="11" s="1"/>
  <c r="J394" i="11"/>
  <c r="I394" i="11"/>
  <c r="U394" i="11" s="1" a="1"/>
  <c r="U394" i="11" s="1"/>
  <c r="AG393" i="11" a="1"/>
  <c r="AG393" i="11" s="1"/>
  <c r="AF393" i="11" a="1"/>
  <c r="AF393" i="11" s="1"/>
  <c r="AD393" i="11" a="1"/>
  <c r="AD393" i="11" s="1"/>
  <c r="AC393" i="11" a="1"/>
  <c r="AC393" i="11" s="1"/>
  <c r="Z393" i="11" a="1"/>
  <c r="Z393" i="11" s="1"/>
  <c r="W393" i="11" a="1"/>
  <c r="W393" i="11" s="1"/>
  <c r="T393" i="11" a="1"/>
  <c r="T393" i="11" s="1"/>
  <c r="Q393" i="11" a="1"/>
  <c r="Q393" i="11" s="1"/>
  <c r="P393" i="11"/>
  <c r="N393" i="11" a="1"/>
  <c r="N393" i="11" s="1"/>
  <c r="M393" i="11" a="1"/>
  <c r="M393" i="11" s="1"/>
  <c r="J393" i="11"/>
  <c r="I393" i="11"/>
  <c r="AA393" i="11" s="1" a="1"/>
  <c r="AA393" i="11" s="1"/>
  <c r="AG392" i="11" a="1"/>
  <c r="AG392" i="11" s="1"/>
  <c r="AF392" i="11" a="1"/>
  <c r="AF392" i="11" s="1"/>
  <c r="AD392" i="11" a="1"/>
  <c r="AD392" i="11" s="1"/>
  <c r="AC392" i="11" a="1"/>
  <c r="AC392" i="11" s="1"/>
  <c r="Z392" i="11" a="1"/>
  <c r="Z392" i="11" s="1"/>
  <c r="W392" i="11" a="1"/>
  <c r="W392" i="11" s="1"/>
  <c r="T392" i="11" a="1"/>
  <c r="T392" i="11" s="1"/>
  <c r="Q392" i="11" a="1"/>
  <c r="Q392" i="11" s="1"/>
  <c r="P392" i="11"/>
  <c r="N392" i="11" a="1"/>
  <c r="N392" i="11" s="1"/>
  <c r="M392" i="11" a="1"/>
  <c r="M392" i="11" s="1"/>
  <c r="J392" i="11"/>
  <c r="L392" i="11" s="1"/>
  <c r="I392" i="11"/>
  <c r="R392" i="11" s="1" a="1"/>
  <c r="R392" i="11" s="1"/>
  <c r="AG391" i="11" a="1"/>
  <c r="AG391" i="11" s="1"/>
  <c r="AF391" i="11" a="1"/>
  <c r="AF391" i="11" s="1"/>
  <c r="AD391" i="11" a="1"/>
  <c r="AD391" i="11" s="1"/>
  <c r="AC391" i="11" a="1"/>
  <c r="AC391" i="11" s="1"/>
  <c r="Z391" i="11" a="1"/>
  <c r="Z391" i="11" s="1"/>
  <c r="W391" i="11" a="1"/>
  <c r="W391" i="11" s="1"/>
  <c r="T391" i="11" a="1"/>
  <c r="T391" i="11" s="1"/>
  <c r="Q391" i="11" a="1"/>
  <c r="Q391" i="11" s="1"/>
  <c r="P391" i="11"/>
  <c r="N391" i="11" a="1"/>
  <c r="N391" i="11" s="1"/>
  <c r="M391" i="11" a="1"/>
  <c r="M391" i="11" s="1"/>
  <c r="J391" i="11"/>
  <c r="L391" i="11" s="1"/>
  <c r="I391" i="11"/>
  <c r="AG390" i="11" a="1"/>
  <c r="AG390" i="11" s="1"/>
  <c r="AF390" i="11" a="1"/>
  <c r="AF390" i="11" s="1"/>
  <c r="AD390" i="11" a="1"/>
  <c r="AD390" i="11" s="1"/>
  <c r="AC390" i="11" a="1"/>
  <c r="AC390" i="11" s="1"/>
  <c r="Z390" i="11" a="1"/>
  <c r="Z390" i="11" s="1"/>
  <c r="W390" i="11" a="1"/>
  <c r="W390" i="11" s="1"/>
  <c r="T390" i="11" a="1"/>
  <c r="T390" i="11" s="1"/>
  <c r="Q390" i="11" a="1"/>
  <c r="Q390" i="11" s="1"/>
  <c r="P390" i="11"/>
  <c r="N390" i="11" a="1"/>
  <c r="N390" i="11" s="1"/>
  <c r="M390" i="11" a="1"/>
  <c r="M390" i="11" s="1"/>
  <c r="J390" i="11"/>
  <c r="L390" i="11" s="1"/>
  <c r="I390" i="11"/>
  <c r="R390" i="11" s="1" a="1"/>
  <c r="R390" i="11" s="1"/>
  <c r="AG389" i="11" a="1"/>
  <c r="AG389" i="11" s="1"/>
  <c r="AF389" i="11" a="1"/>
  <c r="AF389" i="11" s="1"/>
  <c r="AD389" i="11" a="1"/>
  <c r="AD389" i="11" s="1"/>
  <c r="AC389" i="11" a="1"/>
  <c r="AC389" i="11" s="1"/>
  <c r="Z389" i="11" a="1"/>
  <c r="Z389" i="11" s="1"/>
  <c r="W389" i="11" a="1"/>
  <c r="W389" i="11" s="1"/>
  <c r="T389" i="11" a="1"/>
  <c r="T389" i="11" s="1"/>
  <c r="Q389" i="11" a="1"/>
  <c r="Q389" i="11" s="1"/>
  <c r="P389" i="11"/>
  <c r="N389" i="11" a="1"/>
  <c r="N389" i="11" s="1"/>
  <c r="M389" i="11" a="1"/>
  <c r="M389" i="11" s="1"/>
  <c r="J389" i="11"/>
  <c r="L389" i="11" s="1"/>
  <c r="I389" i="11"/>
  <c r="U389" i="11" s="1" a="1"/>
  <c r="U389" i="11" s="1"/>
  <c r="AG388" i="11" a="1"/>
  <c r="AG388" i="11" s="1"/>
  <c r="AF388" i="11" a="1"/>
  <c r="AF388" i="11" s="1"/>
  <c r="AD388" i="11" a="1"/>
  <c r="AD388" i="11" s="1"/>
  <c r="AC388" i="11" a="1"/>
  <c r="AC388" i="11" s="1"/>
  <c r="Z388" i="11" a="1"/>
  <c r="Z388" i="11" s="1"/>
  <c r="W388" i="11" a="1"/>
  <c r="W388" i="11" s="1"/>
  <c r="T388" i="11" a="1"/>
  <c r="T388" i="11" s="1"/>
  <c r="Q388" i="11" a="1"/>
  <c r="Q388" i="11" s="1"/>
  <c r="P388" i="11"/>
  <c r="N388" i="11" a="1"/>
  <c r="N388" i="11" s="1"/>
  <c r="M388" i="11" a="1"/>
  <c r="M388" i="11" s="1"/>
  <c r="J388" i="11"/>
  <c r="I388" i="11"/>
  <c r="AA388" i="11" s="1" a="1"/>
  <c r="AA388" i="11" s="1"/>
  <c r="AG387" i="11" a="1"/>
  <c r="AG387" i="11" s="1"/>
  <c r="AF387" i="11" a="1"/>
  <c r="AF387" i="11" s="1"/>
  <c r="AD387" i="11" a="1"/>
  <c r="AD387" i="11" s="1"/>
  <c r="AC387" i="11" a="1"/>
  <c r="AC387" i="11" s="1"/>
  <c r="Z387" i="11" a="1"/>
  <c r="Z387" i="11" s="1"/>
  <c r="W387" i="11" a="1"/>
  <c r="W387" i="11" s="1"/>
  <c r="T387" i="11" a="1"/>
  <c r="T387" i="11" s="1"/>
  <c r="Q387" i="11" a="1"/>
  <c r="Q387" i="11" s="1"/>
  <c r="P387" i="11"/>
  <c r="N387" i="11" a="1"/>
  <c r="N387" i="11" s="1"/>
  <c r="M387" i="11" a="1"/>
  <c r="M387" i="11" s="1"/>
  <c r="J387" i="11"/>
  <c r="L387" i="11" s="1"/>
  <c r="I387" i="11"/>
  <c r="U387" i="11" s="1" a="1"/>
  <c r="U387" i="11" s="1"/>
  <c r="AG386" i="11" a="1"/>
  <c r="AG386" i="11" s="1"/>
  <c r="AF386" i="11" a="1"/>
  <c r="AF386" i="11" s="1"/>
  <c r="AD386" i="11" a="1"/>
  <c r="AD386" i="11" s="1"/>
  <c r="AC386" i="11" a="1"/>
  <c r="AC386" i="11" s="1"/>
  <c r="Z386" i="11" a="1"/>
  <c r="Z386" i="11" s="1"/>
  <c r="W386" i="11" a="1"/>
  <c r="W386" i="11" s="1"/>
  <c r="T386" i="11" a="1"/>
  <c r="T386" i="11" s="1"/>
  <c r="Q386" i="11" a="1"/>
  <c r="Q386" i="11" s="1"/>
  <c r="P386" i="11"/>
  <c r="N386" i="11" a="1"/>
  <c r="N386" i="11" s="1"/>
  <c r="M386" i="11" a="1"/>
  <c r="M386" i="11" s="1"/>
  <c r="J386" i="11"/>
  <c r="I386" i="11"/>
  <c r="U386" i="11" s="1" a="1"/>
  <c r="U386" i="11" s="1"/>
  <c r="AG385" i="11" a="1"/>
  <c r="AG385" i="11" s="1"/>
  <c r="AF385" i="11" a="1"/>
  <c r="AF385" i="11" s="1"/>
  <c r="AD385" i="11" a="1"/>
  <c r="AD385" i="11" s="1"/>
  <c r="AC385" i="11" a="1"/>
  <c r="AC385" i="11" s="1"/>
  <c r="Z385" i="11" a="1"/>
  <c r="Z385" i="11" s="1"/>
  <c r="W385" i="11" a="1"/>
  <c r="W385" i="11" s="1"/>
  <c r="T385" i="11" a="1"/>
  <c r="T385" i="11" s="1"/>
  <c r="Q385" i="11" a="1"/>
  <c r="Q385" i="11" s="1"/>
  <c r="P385" i="11"/>
  <c r="N385" i="11" a="1"/>
  <c r="N385" i="11" s="1"/>
  <c r="M385" i="11" a="1"/>
  <c r="M385" i="11" s="1"/>
  <c r="J385" i="11"/>
  <c r="I385" i="11"/>
  <c r="R385" i="11" s="1" a="1"/>
  <c r="R385" i="11" s="1"/>
  <c r="AG384" i="11" a="1"/>
  <c r="AG384" i="11" s="1"/>
  <c r="AF384" i="11" a="1"/>
  <c r="AF384" i="11" s="1"/>
  <c r="AD384" i="11" a="1"/>
  <c r="AD384" i="11" s="1"/>
  <c r="AC384" i="11" a="1"/>
  <c r="AC384" i="11" s="1"/>
  <c r="Z384" i="11" a="1"/>
  <c r="Z384" i="11" s="1"/>
  <c r="W384" i="11" a="1"/>
  <c r="W384" i="11" s="1"/>
  <c r="T384" i="11" a="1"/>
  <c r="T384" i="11" s="1"/>
  <c r="Q384" i="11" a="1"/>
  <c r="Q384" i="11" s="1"/>
  <c r="P384" i="11"/>
  <c r="N384" i="11" a="1"/>
  <c r="N384" i="11" s="1"/>
  <c r="M384" i="11" a="1"/>
  <c r="M384" i="11" s="1"/>
  <c r="J384" i="11"/>
  <c r="L384" i="11" s="1"/>
  <c r="I384" i="11"/>
  <c r="R384" i="11" s="1" a="1"/>
  <c r="R384" i="11" s="1"/>
  <c r="AG383" i="11" a="1"/>
  <c r="AG383" i="11" s="1"/>
  <c r="AF383" i="11" a="1"/>
  <c r="AF383" i="11" s="1"/>
  <c r="AD383" i="11" a="1"/>
  <c r="AD383" i="11" s="1"/>
  <c r="AC383" i="11" a="1"/>
  <c r="AC383" i="11" s="1"/>
  <c r="Z383" i="11" a="1"/>
  <c r="Z383" i="11" s="1"/>
  <c r="W383" i="11" a="1"/>
  <c r="W383" i="11" s="1"/>
  <c r="T383" i="11" a="1"/>
  <c r="T383" i="11" s="1"/>
  <c r="Q383" i="11" a="1"/>
  <c r="Q383" i="11" s="1"/>
  <c r="P383" i="11"/>
  <c r="N383" i="11" a="1"/>
  <c r="N383" i="11" s="1"/>
  <c r="M383" i="11" a="1"/>
  <c r="M383" i="11" s="1"/>
  <c r="J383" i="11"/>
  <c r="L383" i="11" s="1"/>
  <c r="I383" i="11"/>
  <c r="AG382" i="11" a="1"/>
  <c r="AG382" i="11" s="1"/>
  <c r="AF382" i="11" a="1"/>
  <c r="AF382" i="11" s="1"/>
  <c r="AD382" i="11" a="1"/>
  <c r="AD382" i="11" s="1"/>
  <c r="AC382" i="11" a="1"/>
  <c r="AC382" i="11" s="1"/>
  <c r="Z382" i="11" a="1"/>
  <c r="Z382" i="11" s="1"/>
  <c r="W382" i="11" a="1"/>
  <c r="W382" i="11" s="1"/>
  <c r="T382" i="11" a="1"/>
  <c r="T382" i="11" s="1"/>
  <c r="Q382" i="11" a="1"/>
  <c r="Q382" i="11" s="1"/>
  <c r="P382" i="11"/>
  <c r="N382" i="11" a="1"/>
  <c r="N382" i="11" s="1"/>
  <c r="M382" i="11" a="1"/>
  <c r="M382" i="11" s="1"/>
  <c r="J382" i="11"/>
  <c r="I382" i="11"/>
  <c r="U382" i="11" s="1" a="1"/>
  <c r="U382" i="11" s="1"/>
  <c r="AG381" i="11" a="1"/>
  <c r="AG381" i="11" s="1"/>
  <c r="AF381" i="11" a="1"/>
  <c r="AF381" i="11" s="1"/>
  <c r="AD381" i="11" a="1"/>
  <c r="AD381" i="11" s="1"/>
  <c r="AC381" i="11" a="1"/>
  <c r="AC381" i="11" s="1"/>
  <c r="Z381" i="11" a="1"/>
  <c r="Z381" i="11" s="1"/>
  <c r="W381" i="11" a="1"/>
  <c r="W381" i="11" s="1"/>
  <c r="T381" i="11" a="1"/>
  <c r="T381" i="11" s="1"/>
  <c r="Q381" i="11" a="1"/>
  <c r="Q381" i="11" s="1"/>
  <c r="P381" i="11"/>
  <c r="N381" i="11" a="1"/>
  <c r="N381" i="11" s="1"/>
  <c r="M381" i="11" a="1"/>
  <c r="M381" i="11" s="1"/>
  <c r="J381" i="11"/>
  <c r="L381" i="11" s="1"/>
  <c r="I381" i="11"/>
  <c r="U381" i="11" s="1" a="1"/>
  <c r="U381" i="11" s="1"/>
  <c r="AG380" i="11" a="1"/>
  <c r="AG380" i="11" s="1"/>
  <c r="AF380" i="11" a="1"/>
  <c r="AF380" i="11" s="1"/>
  <c r="AD380" i="11" a="1"/>
  <c r="AD380" i="11" s="1"/>
  <c r="AC380" i="11" a="1"/>
  <c r="AC380" i="11" s="1"/>
  <c r="Z380" i="11" a="1"/>
  <c r="Z380" i="11" s="1"/>
  <c r="W380" i="11" a="1"/>
  <c r="W380" i="11" s="1"/>
  <c r="T380" i="11" a="1"/>
  <c r="T380" i="11" s="1"/>
  <c r="Q380" i="11" a="1"/>
  <c r="Q380" i="11" s="1"/>
  <c r="P380" i="11"/>
  <c r="N380" i="11" a="1"/>
  <c r="N380" i="11" s="1"/>
  <c r="M380" i="11" a="1"/>
  <c r="M380" i="11" s="1"/>
  <c r="J380" i="11"/>
  <c r="I380" i="11"/>
  <c r="U380" i="11" s="1" a="1"/>
  <c r="U380" i="11" s="1"/>
  <c r="AG379" i="11" a="1"/>
  <c r="AG379" i="11" s="1"/>
  <c r="AF379" i="11" a="1"/>
  <c r="AF379" i="11" s="1"/>
  <c r="AD379" i="11" a="1"/>
  <c r="AD379" i="11" s="1"/>
  <c r="AC379" i="11" a="1"/>
  <c r="AC379" i="11" s="1"/>
  <c r="Z379" i="11" a="1"/>
  <c r="Z379" i="11" s="1"/>
  <c r="W379" i="11" a="1"/>
  <c r="W379" i="11" s="1"/>
  <c r="T379" i="11" a="1"/>
  <c r="T379" i="11" s="1"/>
  <c r="Q379" i="11" a="1"/>
  <c r="Q379" i="11" s="1"/>
  <c r="P379" i="11"/>
  <c r="N379" i="11" a="1"/>
  <c r="N379" i="11" s="1"/>
  <c r="M379" i="11" a="1"/>
  <c r="M379" i="11" s="1"/>
  <c r="J379" i="11"/>
  <c r="I379" i="11"/>
  <c r="U379" i="11" s="1" a="1"/>
  <c r="U379" i="11" s="1"/>
  <c r="AG378" i="11" a="1"/>
  <c r="AG378" i="11" s="1"/>
  <c r="AF378" i="11" a="1"/>
  <c r="AF378" i="11" s="1"/>
  <c r="AD378" i="11" a="1"/>
  <c r="AD378" i="11" s="1"/>
  <c r="AC378" i="11" a="1"/>
  <c r="AC378" i="11" s="1"/>
  <c r="Z378" i="11" a="1"/>
  <c r="Z378" i="11" s="1"/>
  <c r="W378" i="11" a="1"/>
  <c r="W378" i="11" s="1"/>
  <c r="T378" i="11" a="1"/>
  <c r="T378" i="11" s="1"/>
  <c r="Q378" i="11" a="1"/>
  <c r="Q378" i="11" s="1"/>
  <c r="P378" i="11"/>
  <c r="N378" i="11" a="1"/>
  <c r="N378" i="11" s="1"/>
  <c r="M378" i="11" a="1"/>
  <c r="M378" i="11" s="1"/>
  <c r="J378" i="11"/>
  <c r="L378" i="11" s="1"/>
  <c r="I378" i="11"/>
  <c r="AG377" i="11" a="1"/>
  <c r="AG377" i="11" s="1"/>
  <c r="AF377" i="11" a="1"/>
  <c r="AF377" i="11" s="1"/>
  <c r="AD377" i="11" a="1"/>
  <c r="AD377" i="11" s="1"/>
  <c r="AC377" i="11" a="1"/>
  <c r="AC377" i="11" s="1"/>
  <c r="Z377" i="11" a="1"/>
  <c r="Z377" i="11" s="1"/>
  <c r="W377" i="11" a="1"/>
  <c r="W377" i="11" s="1"/>
  <c r="T377" i="11" a="1"/>
  <c r="T377" i="11" s="1"/>
  <c r="Q377" i="11" a="1"/>
  <c r="Q377" i="11" s="1"/>
  <c r="P377" i="11"/>
  <c r="N377" i="11" a="1"/>
  <c r="N377" i="11" s="1"/>
  <c r="M377" i="11" a="1"/>
  <c r="M377" i="11" s="1"/>
  <c r="J377" i="11"/>
  <c r="I377" i="11"/>
  <c r="U377" i="11" s="1" a="1"/>
  <c r="U377" i="11" s="1"/>
  <c r="AG376" i="11" a="1"/>
  <c r="AG376" i="11" s="1"/>
  <c r="AF376" i="11" a="1"/>
  <c r="AF376" i="11" s="1"/>
  <c r="AD376" i="11" a="1"/>
  <c r="AD376" i="11" s="1"/>
  <c r="AC376" i="11" a="1"/>
  <c r="AC376" i="11" s="1"/>
  <c r="Z376" i="11" a="1"/>
  <c r="Z376" i="11" s="1"/>
  <c r="W376" i="11" a="1"/>
  <c r="W376" i="11" s="1"/>
  <c r="T376" i="11" a="1"/>
  <c r="T376" i="11" s="1"/>
  <c r="Q376" i="11" a="1"/>
  <c r="Q376" i="11" s="1"/>
  <c r="P376" i="11"/>
  <c r="N376" i="11" a="1"/>
  <c r="N376" i="11" s="1"/>
  <c r="M376" i="11" a="1"/>
  <c r="M376" i="11" s="1"/>
  <c r="J376" i="11"/>
  <c r="L376" i="11" s="1"/>
  <c r="I376" i="11"/>
  <c r="R376" i="11" s="1" a="1"/>
  <c r="R376" i="11" s="1"/>
  <c r="AG375" i="11" a="1"/>
  <c r="AG375" i="11" s="1"/>
  <c r="AF375" i="11" a="1"/>
  <c r="AF375" i="11" s="1"/>
  <c r="AD375" i="11" a="1"/>
  <c r="AD375" i="11" s="1"/>
  <c r="AC375" i="11" a="1"/>
  <c r="AC375" i="11" s="1"/>
  <c r="Z375" i="11" a="1"/>
  <c r="Z375" i="11" s="1"/>
  <c r="W375" i="11" a="1"/>
  <c r="W375" i="11" s="1"/>
  <c r="T375" i="11" a="1"/>
  <c r="T375" i="11" s="1"/>
  <c r="Q375" i="11" a="1"/>
  <c r="Q375" i="11" s="1"/>
  <c r="P375" i="11"/>
  <c r="N375" i="11" a="1"/>
  <c r="N375" i="11" s="1"/>
  <c r="M375" i="11" a="1"/>
  <c r="M375" i="11" s="1"/>
  <c r="J375" i="11"/>
  <c r="L375" i="11" s="1"/>
  <c r="I375" i="11"/>
  <c r="X375" i="11" s="1" a="1"/>
  <c r="X375" i="11" s="1"/>
  <c r="AG374" i="11" a="1"/>
  <c r="AG374" i="11" s="1"/>
  <c r="AF374" i="11" a="1"/>
  <c r="AF374" i="11" s="1"/>
  <c r="AD374" i="11" a="1"/>
  <c r="AD374" i="11" s="1"/>
  <c r="AC374" i="11" a="1"/>
  <c r="AC374" i="11" s="1"/>
  <c r="Z374" i="11" a="1"/>
  <c r="Z374" i="11" s="1"/>
  <c r="W374" i="11" a="1"/>
  <c r="W374" i="11" s="1"/>
  <c r="T374" i="11" a="1"/>
  <c r="T374" i="11" s="1"/>
  <c r="Q374" i="11" a="1"/>
  <c r="Q374" i="11" s="1"/>
  <c r="P374" i="11"/>
  <c r="N374" i="11" a="1"/>
  <c r="N374" i="11" s="1"/>
  <c r="M374" i="11" a="1"/>
  <c r="M374" i="11" s="1"/>
  <c r="J374" i="11"/>
  <c r="L374" i="11" s="1"/>
  <c r="I374" i="11"/>
  <c r="R374" i="11" s="1" a="1"/>
  <c r="R374" i="11" s="1"/>
  <c r="AG373" i="11" a="1"/>
  <c r="AG373" i="11" s="1"/>
  <c r="AF373" i="11" a="1"/>
  <c r="AF373" i="11" s="1"/>
  <c r="AD373" i="11" a="1"/>
  <c r="AD373" i="11" s="1"/>
  <c r="AC373" i="11" a="1"/>
  <c r="AC373" i="11" s="1"/>
  <c r="Z373" i="11" a="1"/>
  <c r="Z373" i="11" s="1"/>
  <c r="W373" i="11" a="1"/>
  <c r="W373" i="11" s="1"/>
  <c r="T373" i="11" a="1"/>
  <c r="T373" i="11" s="1"/>
  <c r="Q373" i="11" a="1"/>
  <c r="Q373" i="11" s="1"/>
  <c r="P373" i="11"/>
  <c r="N373" i="11" a="1"/>
  <c r="N373" i="11" s="1"/>
  <c r="M373" i="11" a="1"/>
  <c r="M373" i="11" s="1"/>
  <c r="J373" i="11"/>
  <c r="L373" i="11" s="1"/>
  <c r="I373" i="11"/>
  <c r="U373" i="11" s="1" a="1"/>
  <c r="U373" i="11" s="1"/>
  <c r="AG372" i="11" a="1"/>
  <c r="AG372" i="11" s="1"/>
  <c r="AF372" i="11" a="1"/>
  <c r="AF372" i="11" s="1"/>
  <c r="AD372" i="11" a="1"/>
  <c r="AD372" i="11" s="1"/>
  <c r="AC372" i="11" a="1"/>
  <c r="AC372" i="11" s="1"/>
  <c r="Z372" i="11" a="1"/>
  <c r="Z372" i="11" s="1"/>
  <c r="W372" i="11" a="1"/>
  <c r="W372" i="11" s="1"/>
  <c r="T372" i="11" a="1"/>
  <c r="T372" i="11" s="1"/>
  <c r="Q372" i="11" a="1"/>
  <c r="Q372" i="11" s="1"/>
  <c r="P372" i="11"/>
  <c r="N372" i="11" a="1"/>
  <c r="N372" i="11" s="1"/>
  <c r="M372" i="11" a="1"/>
  <c r="M372" i="11" s="1"/>
  <c r="J372" i="11"/>
  <c r="I372" i="11"/>
  <c r="AG371" i="11" a="1"/>
  <c r="AG371" i="11" s="1"/>
  <c r="AF371" i="11" a="1"/>
  <c r="AF371" i="11" s="1"/>
  <c r="AD371" i="11" a="1"/>
  <c r="AD371" i="11" s="1"/>
  <c r="AC371" i="11" a="1"/>
  <c r="AC371" i="11" s="1"/>
  <c r="Z371" i="11" a="1"/>
  <c r="Z371" i="11" s="1"/>
  <c r="W371" i="11" a="1"/>
  <c r="W371" i="11" s="1"/>
  <c r="T371" i="11" a="1"/>
  <c r="T371" i="11" s="1"/>
  <c r="Q371" i="11" a="1"/>
  <c r="Q371" i="11" s="1"/>
  <c r="P371" i="11"/>
  <c r="N371" i="11" a="1"/>
  <c r="N371" i="11" s="1"/>
  <c r="M371" i="11" a="1"/>
  <c r="M371" i="11" s="1"/>
  <c r="J371" i="11"/>
  <c r="L371" i="11" s="1"/>
  <c r="I371" i="11"/>
  <c r="AA371" i="11" s="1" a="1"/>
  <c r="AA371" i="11" s="1"/>
  <c r="AG370" i="11" a="1"/>
  <c r="AG370" i="11" s="1"/>
  <c r="AF370" i="11" a="1"/>
  <c r="AF370" i="11" s="1"/>
  <c r="AD370" i="11" a="1"/>
  <c r="AD370" i="11" s="1"/>
  <c r="AC370" i="11" a="1"/>
  <c r="AC370" i="11" s="1"/>
  <c r="Z370" i="11" a="1"/>
  <c r="Z370" i="11" s="1"/>
  <c r="W370" i="11" a="1"/>
  <c r="W370" i="11" s="1"/>
  <c r="T370" i="11" a="1"/>
  <c r="T370" i="11" s="1"/>
  <c r="Q370" i="11" a="1"/>
  <c r="Q370" i="11" s="1"/>
  <c r="P370" i="11"/>
  <c r="N370" i="11" a="1"/>
  <c r="N370" i="11" s="1"/>
  <c r="M370" i="11" a="1"/>
  <c r="M370" i="11" s="1"/>
  <c r="J370" i="11"/>
  <c r="L370" i="11" s="1"/>
  <c r="I370" i="11"/>
  <c r="U370" i="11" s="1" a="1"/>
  <c r="U370" i="11" s="1"/>
  <c r="AG369" i="11" a="1"/>
  <c r="AG369" i="11" s="1"/>
  <c r="AF369" i="11" a="1"/>
  <c r="AF369" i="11" s="1"/>
  <c r="AD369" i="11" a="1"/>
  <c r="AD369" i="11" s="1"/>
  <c r="AC369" i="11" a="1"/>
  <c r="AC369" i="11" s="1"/>
  <c r="Z369" i="11" a="1"/>
  <c r="Z369" i="11" s="1"/>
  <c r="W369" i="11" a="1"/>
  <c r="W369" i="11" s="1"/>
  <c r="T369" i="11" a="1"/>
  <c r="T369" i="11" s="1"/>
  <c r="Q369" i="11" a="1"/>
  <c r="Q369" i="11" s="1"/>
  <c r="P369" i="11"/>
  <c r="N369" i="11" a="1"/>
  <c r="N369" i="11" s="1"/>
  <c r="M369" i="11" a="1"/>
  <c r="M369" i="11" s="1"/>
  <c r="J369" i="11"/>
  <c r="I369" i="11"/>
  <c r="AA369" i="11" s="1" a="1"/>
  <c r="AA369" i="11" s="1"/>
  <c r="AG368" i="11" a="1"/>
  <c r="AG368" i="11" s="1"/>
  <c r="AF368" i="11" a="1"/>
  <c r="AF368" i="11" s="1"/>
  <c r="AD368" i="11" a="1"/>
  <c r="AD368" i="11" s="1"/>
  <c r="AC368" i="11" a="1"/>
  <c r="AC368" i="11" s="1"/>
  <c r="Z368" i="11" a="1"/>
  <c r="Z368" i="11" s="1"/>
  <c r="W368" i="11" a="1"/>
  <c r="W368" i="11" s="1"/>
  <c r="T368" i="11" a="1"/>
  <c r="T368" i="11" s="1"/>
  <c r="Q368" i="11" a="1"/>
  <c r="Q368" i="11" s="1"/>
  <c r="P368" i="11"/>
  <c r="N368" i="11" a="1"/>
  <c r="N368" i="11" s="1"/>
  <c r="M368" i="11" a="1"/>
  <c r="M368" i="11" s="1"/>
  <c r="J368" i="11"/>
  <c r="L368" i="11" s="1"/>
  <c r="I368" i="11"/>
  <c r="R368" i="11" s="1" a="1"/>
  <c r="R368" i="11" s="1"/>
  <c r="AG367" i="11" a="1"/>
  <c r="AG367" i="11" s="1"/>
  <c r="AF367" i="11" a="1"/>
  <c r="AF367" i="11" s="1"/>
  <c r="AD367" i="11" a="1"/>
  <c r="AD367" i="11" s="1"/>
  <c r="AC367" i="11" a="1"/>
  <c r="AC367" i="11" s="1"/>
  <c r="Z367" i="11" a="1"/>
  <c r="Z367" i="11" s="1"/>
  <c r="W367" i="11" a="1"/>
  <c r="W367" i="11" s="1"/>
  <c r="T367" i="11" a="1"/>
  <c r="T367" i="11" s="1"/>
  <c r="Q367" i="11" a="1"/>
  <c r="Q367" i="11" s="1"/>
  <c r="P367" i="11"/>
  <c r="N367" i="11" a="1"/>
  <c r="N367" i="11" s="1"/>
  <c r="M367" i="11" a="1"/>
  <c r="M367" i="11" s="1"/>
  <c r="J367" i="11"/>
  <c r="I367" i="11"/>
  <c r="AG366" i="11" a="1"/>
  <c r="AG366" i="11" s="1"/>
  <c r="AF366" i="11" a="1"/>
  <c r="AF366" i="11" s="1"/>
  <c r="AD366" i="11" a="1"/>
  <c r="AD366" i="11" s="1"/>
  <c r="AC366" i="11" a="1"/>
  <c r="AC366" i="11" s="1"/>
  <c r="Z366" i="11" a="1"/>
  <c r="Z366" i="11" s="1"/>
  <c r="W366" i="11" a="1"/>
  <c r="W366" i="11" s="1"/>
  <c r="T366" i="11" a="1"/>
  <c r="T366" i="11" s="1"/>
  <c r="Q366" i="11" a="1"/>
  <c r="Q366" i="11" s="1"/>
  <c r="P366" i="11"/>
  <c r="N366" i="11" a="1"/>
  <c r="N366" i="11" s="1"/>
  <c r="M366" i="11" a="1"/>
  <c r="M366" i="11" s="1"/>
  <c r="J366" i="11"/>
  <c r="L366" i="11" s="1"/>
  <c r="I366" i="11"/>
  <c r="AA366" i="11" s="1" a="1"/>
  <c r="AA366" i="11" s="1"/>
  <c r="AG365" i="11" a="1"/>
  <c r="AG365" i="11" s="1"/>
  <c r="AF365" i="11" a="1"/>
  <c r="AF365" i="11" s="1"/>
  <c r="AD365" i="11" a="1"/>
  <c r="AD365" i="11" s="1"/>
  <c r="AC365" i="11" a="1"/>
  <c r="AC365" i="11" s="1"/>
  <c r="Z365" i="11" a="1"/>
  <c r="Z365" i="11" s="1"/>
  <c r="W365" i="11" a="1"/>
  <c r="W365" i="11" s="1"/>
  <c r="T365" i="11" a="1"/>
  <c r="T365" i="11" s="1"/>
  <c r="Q365" i="11" a="1"/>
  <c r="Q365" i="11" s="1"/>
  <c r="P365" i="11"/>
  <c r="N365" i="11" a="1"/>
  <c r="N365" i="11" s="1"/>
  <c r="M365" i="11" a="1"/>
  <c r="M365" i="11" s="1"/>
  <c r="J365" i="11"/>
  <c r="L365" i="11" s="1"/>
  <c r="I365" i="11"/>
  <c r="U365" i="11" s="1" a="1"/>
  <c r="U365" i="11" s="1"/>
  <c r="AG364" i="11" a="1"/>
  <c r="AG364" i="11" s="1"/>
  <c r="AF364" i="11" a="1"/>
  <c r="AF364" i="11" s="1"/>
  <c r="AD364" i="11" a="1"/>
  <c r="AD364" i="11" s="1"/>
  <c r="AC364" i="11" a="1"/>
  <c r="AC364" i="11" s="1"/>
  <c r="Z364" i="11" a="1"/>
  <c r="Z364" i="11" s="1"/>
  <c r="W364" i="11" a="1"/>
  <c r="W364" i="11" s="1"/>
  <c r="T364" i="11" a="1"/>
  <c r="T364" i="11" s="1"/>
  <c r="Q364" i="11" a="1"/>
  <c r="Q364" i="11" s="1"/>
  <c r="P364" i="11"/>
  <c r="N364" i="11" a="1"/>
  <c r="N364" i="11" s="1"/>
  <c r="M364" i="11" a="1"/>
  <c r="M364" i="11" s="1"/>
  <c r="J364" i="11"/>
  <c r="I364" i="11"/>
  <c r="AG363" i="11" a="1"/>
  <c r="AG363" i="11" s="1"/>
  <c r="AF363" i="11" a="1"/>
  <c r="AF363" i="11" s="1"/>
  <c r="AD363" i="11" a="1"/>
  <c r="AD363" i="11" s="1"/>
  <c r="AC363" i="11" a="1"/>
  <c r="AC363" i="11" s="1"/>
  <c r="Z363" i="11" a="1"/>
  <c r="Z363" i="11" s="1"/>
  <c r="W363" i="11" a="1"/>
  <c r="W363" i="11" s="1"/>
  <c r="T363" i="11" a="1"/>
  <c r="T363" i="11" s="1"/>
  <c r="Q363" i="11" a="1"/>
  <c r="Q363" i="11" s="1"/>
  <c r="P363" i="11"/>
  <c r="N363" i="11" a="1"/>
  <c r="N363" i="11" s="1"/>
  <c r="M363" i="11" a="1"/>
  <c r="M363" i="11" s="1"/>
  <c r="J363" i="11"/>
  <c r="L363" i="11" s="1"/>
  <c r="I363" i="11"/>
  <c r="AA363" i="11" s="1" a="1"/>
  <c r="AA363" i="11" s="1"/>
  <c r="AG362" i="11" a="1"/>
  <c r="AG362" i="11" s="1"/>
  <c r="AF362" i="11" a="1"/>
  <c r="AF362" i="11" s="1"/>
  <c r="AD362" i="11" a="1"/>
  <c r="AD362" i="11" s="1"/>
  <c r="AC362" i="11" a="1"/>
  <c r="AC362" i="11" s="1"/>
  <c r="Z362" i="11" a="1"/>
  <c r="Z362" i="11" s="1"/>
  <c r="W362" i="11" a="1"/>
  <c r="W362" i="11" s="1"/>
  <c r="T362" i="11" a="1"/>
  <c r="T362" i="11" s="1"/>
  <c r="Q362" i="11" a="1"/>
  <c r="Q362" i="11" s="1"/>
  <c r="P362" i="11"/>
  <c r="N362" i="11" a="1"/>
  <c r="N362" i="11" s="1"/>
  <c r="M362" i="11" a="1"/>
  <c r="M362" i="11" s="1"/>
  <c r="J362" i="11"/>
  <c r="I362" i="11"/>
  <c r="U362" i="11" s="1" a="1"/>
  <c r="U362" i="11" s="1"/>
  <c r="AG361" i="11" a="1"/>
  <c r="AG361" i="11" s="1"/>
  <c r="AF361" i="11" a="1"/>
  <c r="AF361" i="11" s="1"/>
  <c r="AD361" i="11" a="1"/>
  <c r="AD361" i="11" s="1"/>
  <c r="AC361" i="11" a="1"/>
  <c r="AC361" i="11" s="1"/>
  <c r="Z361" i="11" a="1"/>
  <c r="Z361" i="11" s="1"/>
  <c r="W361" i="11" a="1"/>
  <c r="W361" i="11" s="1"/>
  <c r="T361" i="11" a="1"/>
  <c r="T361" i="11" s="1"/>
  <c r="Q361" i="11" a="1"/>
  <c r="Q361" i="11" s="1"/>
  <c r="P361" i="11"/>
  <c r="N361" i="11" a="1"/>
  <c r="N361" i="11" s="1"/>
  <c r="M361" i="11" a="1"/>
  <c r="M361" i="11" s="1"/>
  <c r="J361" i="11"/>
  <c r="I361" i="11"/>
  <c r="X361" i="11" s="1" a="1"/>
  <c r="X361" i="11" s="1"/>
  <c r="AG360" i="11" a="1"/>
  <c r="AG360" i="11" s="1"/>
  <c r="AF360" i="11" a="1"/>
  <c r="AF360" i="11" s="1"/>
  <c r="AD360" i="11" a="1"/>
  <c r="AD360" i="11" s="1"/>
  <c r="AC360" i="11" a="1"/>
  <c r="AC360" i="11" s="1"/>
  <c r="Z360" i="11" a="1"/>
  <c r="Z360" i="11" s="1"/>
  <c r="W360" i="11" a="1"/>
  <c r="W360" i="11" s="1"/>
  <c r="T360" i="11" a="1"/>
  <c r="T360" i="11" s="1"/>
  <c r="Q360" i="11" a="1"/>
  <c r="Q360" i="11" s="1"/>
  <c r="P360" i="11"/>
  <c r="N360" i="11" a="1"/>
  <c r="N360" i="11" s="1"/>
  <c r="M360" i="11" a="1"/>
  <c r="M360" i="11" s="1"/>
  <c r="J360" i="11"/>
  <c r="L360" i="11" s="1"/>
  <c r="I360" i="11"/>
  <c r="R360" i="11" s="1" a="1"/>
  <c r="R360" i="11" s="1"/>
  <c r="AG359" i="11" a="1"/>
  <c r="AG359" i="11" s="1"/>
  <c r="AF359" i="11" a="1"/>
  <c r="AF359" i="11" s="1"/>
  <c r="AD359" i="11" a="1"/>
  <c r="AD359" i="11" s="1"/>
  <c r="AC359" i="11" a="1"/>
  <c r="AC359" i="11" s="1"/>
  <c r="Z359" i="11" a="1"/>
  <c r="Z359" i="11" s="1"/>
  <c r="W359" i="11" a="1"/>
  <c r="W359" i="11" s="1"/>
  <c r="T359" i="11" a="1"/>
  <c r="T359" i="11" s="1"/>
  <c r="Q359" i="11" a="1"/>
  <c r="Q359" i="11" s="1"/>
  <c r="P359" i="11"/>
  <c r="N359" i="11" a="1"/>
  <c r="N359" i="11" s="1"/>
  <c r="M359" i="11" a="1"/>
  <c r="M359" i="11" s="1"/>
  <c r="J359" i="11"/>
  <c r="I359" i="11"/>
  <c r="AG358" i="11" a="1"/>
  <c r="AG358" i="11" s="1"/>
  <c r="AF358" i="11" a="1"/>
  <c r="AF358" i="11" s="1"/>
  <c r="AD358" i="11" a="1"/>
  <c r="AD358" i="11" s="1"/>
  <c r="AC358" i="11" a="1"/>
  <c r="AC358" i="11" s="1"/>
  <c r="Z358" i="11" a="1"/>
  <c r="Z358" i="11" s="1"/>
  <c r="W358" i="11" a="1"/>
  <c r="W358" i="11" s="1"/>
  <c r="T358" i="11" a="1"/>
  <c r="T358" i="11" s="1"/>
  <c r="Q358" i="11" a="1"/>
  <c r="Q358" i="11" s="1"/>
  <c r="P358" i="11"/>
  <c r="N358" i="11" a="1"/>
  <c r="N358" i="11" s="1"/>
  <c r="M358" i="11" a="1"/>
  <c r="M358" i="11" s="1"/>
  <c r="J358" i="11"/>
  <c r="L358" i="11" s="1"/>
  <c r="I358" i="11"/>
  <c r="X358" i="11" s="1" a="1"/>
  <c r="X358" i="11" s="1"/>
  <c r="AG357" i="11" a="1"/>
  <c r="AG357" i="11" s="1"/>
  <c r="AF357" i="11" a="1"/>
  <c r="AF357" i="11" s="1"/>
  <c r="AD357" i="11" a="1"/>
  <c r="AD357" i="11" s="1"/>
  <c r="AC357" i="11" a="1"/>
  <c r="AC357" i="11" s="1"/>
  <c r="Z357" i="11" a="1"/>
  <c r="Z357" i="11" s="1"/>
  <c r="W357" i="11" a="1"/>
  <c r="W357" i="11" s="1"/>
  <c r="T357" i="11" a="1"/>
  <c r="T357" i="11" s="1"/>
  <c r="Q357" i="11" a="1"/>
  <c r="Q357" i="11" s="1"/>
  <c r="P357" i="11"/>
  <c r="N357" i="11" a="1"/>
  <c r="N357" i="11" s="1"/>
  <c r="M357" i="11" a="1"/>
  <c r="M357" i="11" s="1"/>
  <c r="J357" i="11"/>
  <c r="L357" i="11" s="1"/>
  <c r="I357" i="11"/>
  <c r="U357" i="11" s="1" a="1"/>
  <c r="U357" i="11" s="1"/>
  <c r="AG356" i="11" a="1"/>
  <c r="AG356" i="11" s="1"/>
  <c r="AF356" i="11" a="1"/>
  <c r="AF356" i="11" s="1"/>
  <c r="AD356" i="11" a="1"/>
  <c r="AD356" i="11" s="1"/>
  <c r="AC356" i="11" a="1"/>
  <c r="AC356" i="11" s="1"/>
  <c r="Z356" i="11" a="1"/>
  <c r="Z356" i="11" s="1"/>
  <c r="W356" i="11" a="1"/>
  <c r="W356" i="11" s="1"/>
  <c r="T356" i="11" a="1"/>
  <c r="T356" i="11" s="1"/>
  <c r="Q356" i="11" a="1"/>
  <c r="Q356" i="11" s="1"/>
  <c r="P356" i="11"/>
  <c r="N356" i="11" a="1"/>
  <c r="N356" i="11" s="1"/>
  <c r="M356" i="11" a="1"/>
  <c r="M356" i="11" s="1"/>
  <c r="J356" i="11"/>
  <c r="I356" i="11"/>
  <c r="R356" i="11" s="1" a="1"/>
  <c r="R356" i="11" s="1"/>
  <c r="AG355" i="11" a="1"/>
  <c r="AG355" i="11" s="1"/>
  <c r="AF355" i="11" a="1"/>
  <c r="AF355" i="11" s="1"/>
  <c r="AD355" i="11" a="1"/>
  <c r="AD355" i="11" s="1"/>
  <c r="AC355" i="11" a="1"/>
  <c r="AC355" i="11" s="1"/>
  <c r="Z355" i="11" a="1"/>
  <c r="Z355" i="11" s="1"/>
  <c r="W355" i="11" a="1"/>
  <c r="W355" i="11" s="1"/>
  <c r="T355" i="11" a="1"/>
  <c r="T355" i="11" s="1"/>
  <c r="Q355" i="11" a="1"/>
  <c r="Q355" i="11" s="1"/>
  <c r="P355" i="11"/>
  <c r="N355" i="11" a="1"/>
  <c r="N355" i="11" s="1"/>
  <c r="M355" i="11" a="1"/>
  <c r="M355" i="11" s="1"/>
  <c r="J355" i="11"/>
  <c r="I355" i="11"/>
  <c r="X355" i="11" s="1" a="1"/>
  <c r="X355" i="11" s="1"/>
  <c r="AG354" i="11" a="1"/>
  <c r="AG354" i="11" s="1"/>
  <c r="AF354" i="11" a="1"/>
  <c r="AF354" i="11" s="1"/>
  <c r="AD354" i="11" a="1"/>
  <c r="AD354" i="11" s="1"/>
  <c r="AC354" i="11" a="1"/>
  <c r="AC354" i="11" s="1"/>
  <c r="Z354" i="11" a="1"/>
  <c r="Z354" i="11" s="1"/>
  <c r="W354" i="11" a="1"/>
  <c r="W354" i="11" s="1"/>
  <c r="T354" i="11" a="1"/>
  <c r="T354" i="11" s="1"/>
  <c r="Q354" i="11" a="1"/>
  <c r="Q354" i="11" s="1"/>
  <c r="P354" i="11"/>
  <c r="N354" i="11" a="1"/>
  <c r="N354" i="11" s="1"/>
  <c r="M354" i="11" a="1"/>
  <c r="M354" i="11" s="1"/>
  <c r="J354" i="11"/>
  <c r="I354" i="11"/>
  <c r="U354" i="11" s="1" a="1"/>
  <c r="U354" i="11" s="1"/>
  <c r="AG353" i="11" a="1"/>
  <c r="AG353" i="11" s="1"/>
  <c r="AF353" i="11" a="1"/>
  <c r="AF353" i="11" s="1"/>
  <c r="AD353" i="11" a="1"/>
  <c r="AD353" i="11" s="1"/>
  <c r="AC353" i="11" a="1"/>
  <c r="AC353" i="11" s="1"/>
  <c r="Z353" i="11" a="1"/>
  <c r="Z353" i="11" s="1"/>
  <c r="W353" i="11" a="1"/>
  <c r="W353" i="11" s="1"/>
  <c r="T353" i="11" a="1"/>
  <c r="T353" i="11" s="1"/>
  <c r="Q353" i="11" a="1"/>
  <c r="Q353" i="11" s="1"/>
  <c r="P353" i="11"/>
  <c r="N353" i="11" a="1"/>
  <c r="N353" i="11" s="1"/>
  <c r="M353" i="11" a="1"/>
  <c r="M353" i="11" s="1"/>
  <c r="J353" i="11"/>
  <c r="I353" i="11"/>
  <c r="AA353" i="11" s="1" a="1"/>
  <c r="AA353" i="11" s="1"/>
  <c r="AG352" i="11" a="1"/>
  <c r="AG352" i="11" s="1"/>
  <c r="AF352" i="11" a="1"/>
  <c r="AF352" i="11" s="1"/>
  <c r="AD352" i="11" a="1"/>
  <c r="AD352" i="11" s="1"/>
  <c r="AC352" i="11" a="1"/>
  <c r="AC352" i="11" s="1"/>
  <c r="Z352" i="11" a="1"/>
  <c r="Z352" i="11" s="1"/>
  <c r="W352" i="11" a="1"/>
  <c r="W352" i="11" s="1"/>
  <c r="T352" i="11" a="1"/>
  <c r="T352" i="11" s="1"/>
  <c r="Q352" i="11" a="1"/>
  <c r="Q352" i="11" s="1"/>
  <c r="P352" i="11"/>
  <c r="N352" i="11" a="1"/>
  <c r="N352" i="11" s="1"/>
  <c r="M352" i="11" a="1"/>
  <c r="M352" i="11" s="1"/>
  <c r="J352" i="11"/>
  <c r="L352" i="11" s="1"/>
  <c r="I352" i="11"/>
  <c r="R352" i="11" s="1" a="1"/>
  <c r="R352" i="11" s="1"/>
  <c r="AG351" i="11" a="1"/>
  <c r="AG351" i="11" s="1"/>
  <c r="AF351" i="11" a="1"/>
  <c r="AF351" i="11" s="1"/>
  <c r="AD351" i="11" a="1"/>
  <c r="AD351" i="11" s="1"/>
  <c r="AC351" i="11" a="1"/>
  <c r="AC351" i="11" s="1"/>
  <c r="Z351" i="11" a="1"/>
  <c r="Z351" i="11" s="1"/>
  <c r="W351" i="11" a="1"/>
  <c r="W351" i="11" s="1"/>
  <c r="T351" i="11" a="1"/>
  <c r="T351" i="11" s="1"/>
  <c r="Q351" i="11" a="1"/>
  <c r="Q351" i="11" s="1"/>
  <c r="P351" i="11"/>
  <c r="N351" i="11" a="1"/>
  <c r="N351" i="11" s="1"/>
  <c r="M351" i="11" a="1"/>
  <c r="M351" i="11" s="1"/>
  <c r="J351" i="11"/>
  <c r="L351" i="11" s="1"/>
  <c r="I351" i="11"/>
  <c r="X351" i="11" s="1" a="1"/>
  <c r="X351" i="11" s="1"/>
  <c r="AG350" i="11" a="1"/>
  <c r="AG350" i="11" s="1"/>
  <c r="AF350" i="11" a="1"/>
  <c r="AF350" i="11" s="1"/>
  <c r="AD350" i="11" a="1"/>
  <c r="AD350" i="11" s="1"/>
  <c r="AC350" i="11" a="1"/>
  <c r="AC350" i="11" s="1"/>
  <c r="Z350" i="11" a="1"/>
  <c r="Z350" i="11" s="1"/>
  <c r="W350" i="11" a="1"/>
  <c r="W350" i="11" s="1"/>
  <c r="T350" i="11" a="1"/>
  <c r="T350" i="11" s="1"/>
  <c r="Q350" i="11" a="1"/>
  <c r="Q350" i="11" s="1"/>
  <c r="P350" i="11"/>
  <c r="N350" i="11" a="1"/>
  <c r="N350" i="11" s="1"/>
  <c r="M350" i="11" a="1"/>
  <c r="M350" i="11" s="1"/>
  <c r="J350" i="11"/>
  <c r="L350" i="11" s="1"/>
  <c r="I350" i="11"/>
  <c r="R350" i="11" s="1" a="1"/>
  <c r="R350" i="11" s="1"/>
  <c r="AG349" i="11" a="1"/>
  <c r="AG349" i="11" s="1"/>
  <c r="AF349" i="11" a="1"/>
  <c r="AF349" i="11" s="1"/>
  <c r="AD349" i="11" a="1"/>
  <c r="AD349" i="11" s="1"/>
  <c r="AC349" i="11" a="1"/>
  <c r="AC349" i="11" s="1"/>
  <c r="Z349" i="11" a="1"/>
  <c r="Z349" i="11" s="1"/>
  <c r="W349" i="11" a="1"/>
  <c r="W349" i="11" s="1"/>
  <c r="T349" i="11" a="1"/>
  <c r="T349" i="11" s="1"/>
  <c r="Q349" i="11" a="1"/>
  <c r="Q349" i="11" s="1"/>
  <c r="P349" i="11"/>
  <c r="N349" i="11" a="1"/>
  <c r="N349" i="11" s="1"/>
  <c r="M349" i="11" a="1"/>
  <c r="M349" i="11" s="1"/>
  <c r="J349" i="11"/>
  <c r="L349" i="11" s="1"/>
  <c r="I349" i="11"/>
  <c r="AG348" i="11" a="1"/>
  <c r="AG348" i="11" s="1"/>
  <c r="AF348" i="11" a="1"/>
  <c r="AF348" i="11" s="1"/>
  <c r="AD348" i="11" a="1"/>
  <c r="AD348" i="11" s="1"/>
  <c r="AC348" i="11" a="1"/>
  <c r="AC348" i="11" s="1"/>
  <c r="Z348" i="11" a="1"/>
  <c r="Z348" i="11" s="1"/>
  <c r="W348" i="11" a="1"/>
  <c r="W348" i="11" s="1"/>
  <c r="T348" i="11" a="1"/>
  <c r="T348" i="11" s="1"/>
  <c r="Q348" i="11" a="1"/>
  <c r="Q348" i="11" s="1"/>
  <c r="P348" i="11"/>
  <c r="N348" i="11" a="1"/>
  <c r="N348" i="11" s="1"/>
  <c r="M348" i="11" a="1"/>
  <c r="M348" i="11" s="1"/>
  <c r="J348" i="11"/>
  <c r="I348" i="11"/>
  <c r="U348" i="11" s="1" a="1"/>
  <c r="U348" i="11" s="1"/>
  <c r="AG347" i="11" a="1"/>
  <c r="AG347" i="11" s="1"/>
  <c r="AF347" i="11" a="1"/>
  <c r="AF347" i="11" s="1"/>
  <c r="AD347" i="11" a="1"/>
  <c r="AD347" i="11" s="1"/>
  <c r="AC347" i="11" a="1"/>
  <c r="AC347" i="11" s="1"/>
  <c r="Z347" i="11" a="1"/>
  <c r="Z347" i="11" s="1"/>
  <c r="W347" i="11" a="1"/>
  <c r="W347" i="11" s="1"/>
  <c r="T347" i="11" a="1"/>
  <c r="T347" i="11" s="1"/>
  <c r="Q347" i="11" a="1"/>
  <c r="Q347" i="11" s="1"/>
  <c r="P347" i="11"/>
  <c r="N347" i="11" a="1"/>
  <c r="N347" i="11" s="1"/>
  <c r="M347" i="11" a="1"/>
  <c r="M347" i="11" s="1"/>
  <c r="J347" i="11"/>
  <c r="L347" i="11" s="1"/>
  <c r="I347" i="11"/>
  <c r="AG346" i="11" a="1"/>
  <c r="AG346" i="11" s="1"/>
  <c r="AF346" i="11" a="1"/>
  <c r="AF346" i="11" s="1"/>
  <c r="AD346" i="11" a="1"/>
  <c r="AD346" i="11" s="1"/>
  <c r="AC346" i="11" a="1"/>
  <c r="AC346" i="11" s="1"/>
  <c r="Z346" i="11" a="1"/>
  <c r="Z346" i="11" s="1"/>
  <c r="W346" i="11" a="1"/>
  <c r="W346" i="11" s="1"/>
  <c r="T346" i="11" a="1"/>
  <c r="T346" i="11" s="1"/>
  <c r="Q346" i="11" a="1"/>
  <c r="Q346" i="11" s="1"/>
  <c r="P346" i="11"/>
  <c r="N346" i="11" a="1"/>
  <c r="N346" i="11" s="1"/>
  <c r="M346" i="11" a="1"/>
  <c r="M346" i="11" s="1"/>
  <c r="J346" i="11"/>
  <c r="L346" i="11" s="1"/>
  <c r="I346" i="11"/>
  <c r="R346" i="11" s="1" a="1"/>
  <c r="R346" i="11" s="1"/>
  <c r="AG345" i="11" a="1"/>
  <c r="AG345" i="11" s="1"/>
  <c r="AF345" i="11" a="1"/>
  <c r="AF345" i="11" s="1"/>
  <c r="AD345" i="11" a="1"/>
  <c r="AD345" i="11" s="1"/>
  <c r="AC345" i="11" a="1"/>
  <c r="AC345" i="11" s="1"/>
  <c r="Z345" i="11" a="1"/>
  <c r="Z345" i="11" s="1"/>
  <c r="W345" i="11" a="1"/>
  <c r="W345" i="11" s="1"/>
  <c r="T345" i="11" a="1"/>
  <c r="T345" i="11" s="1"/>
  <c r="Q345" i="11" a="1"/>
  <c r="Q345" i="11" s="1"/>
  <c r="P345" i="11"/>
  <c r="N345" i="11" a="1"/>
  <c r="N345" i="11" s="1"/>
  <c r="M345" i="11" a="1"/>
  <c r="M345" i="11" s="1"/>
  <c r="J345" i="11"/>
  <c r="I345" i="11"/>
  <c r="R345" i="11" s="1" a="1"/>
  <c r="R345" i="11" s="1"/>
  <c r="AG344" i="11" a="1"/>
  <c r="AG344" i="11" s="1"/>
  <c r="AF344" i="11" a="1"/>
  <c r="AF344" i="11" s="1"/>
  <c r="AD344" i="11" a="1"/>
  <c r="AD344" i="11" s="1"/>
  <c r="AC344" i="11" a="1"/>
  <c r="AC344" i="11" s="1"/>
  <c r="Z344" i="11" a="1"/>
  <c r="Z344" i="11" s="1"/>
  <c r="W344" i="11" a="1"/>
  <c r="W344" i="11" s="1"/>
  <c r="T344" i="11" a="1"/>
  <c r="T344" i="11" s="1"/>
  <c r="Q344" i="11" a="1"/>
  <c r="Q344" i="11" s="1"/>
  <c r="P344" i="11"/>
  <c r="N344" i="11" a="1"/>
  <c r="N344" i="11" s="1"/>
  <c r="M344" i="11" a="1"/>
  <c r="M344" i="11" s="1"/>
  <c r="J344" i="11"/>
  <c r="L344" i="11" s="1"/>
  <c r="I344" i="11"/>
  <c r="AG343" i="11" a="1"/>
  <c r="AG343" i="11" s="1"/>
  <c r="AF343" i="11" a="1"/>
  <c r="AF343" i="11" s="1"/>
  <c r="AD343" i="11" a="1"/>
  <c r="AD343" i="11" s="1"/>
  <c r="AC343" i="11" a="1"/>
  <c r="AC343" i="11" s="1"/>
  <c r="Z343" i="11" a="1"/>
  <c r="Z343" i="11" s="1"/>
  <c r="W343" i="11" a="1"/>
  <c r="W343" i="11" s="1"/>
  <c r="T343" i="11" a="1"/>
  <c r="T343" i="11" s="1"/>
  <c r="Q343" i="11" a="1"/>
  <c r="Q343" i="11" s="1"/>
  <c r="P343" i="11"/>
  <c r="N343" i="11" a="1"/>
  <c r="N343" i="11" s="1"/>
  <c r="M343" i="11" a="1"/>
  <c r="M343" i="11" s="1"/>
  <c r="J343" i="11"/>
  <c r="L343" i="11" s="1"/>
  <c r="I343" i="11"/>
  <c r="AG342" i="11" a="1"/>
  <c r="AG342" i="11" s="1"/>
  <c r="AF342" i="11" a="1"/>
  <c r="AF342" i="11" s="1"/>
  <c r="AD342" i="11" a="1"/>
  <c r="AD342" i="11" s="1"/>
  <c r="AC342" i="11" a="1"/>
  <c r="AC342" i="11" s="1"/>
  <c r="Z342" i="11" a="1"/>
  <c r="Z342" i="11" s="1"/>
  <c r="W342" i="11" a="1"/>
  <c r="W342" i="11" s="1"/>
  <c r="T342" i="11" a="1"/>
  <c r="T342" i="11" s="1"/>
  <c r="Q342" i="11" a="1"/>
  <c r="Q342" i="11" s="1"/>
  <c r="P342" i="11"/>
  <c r="N342" i="11" a="1"/>
  <c r="N342" i="11" s="1"/>
  <c r="M342" i="11" a="1"/>
  <c r="M342" i="11" s="1"/>
  <c r="J342" i="11"/>
  <c r="I342" i="11"/>
  <c r="AA342" i="11" s="1" a="1"/>
  <c r="AA342" i="11" s="1"/>
  <c r="AG341" i="11" a="1"/>
  <c r="AG341" i="11" s="1"/>
  <c r="AF341" i="11" a="1"/>
  <c r="AF341" i="11" s="1"/>
  <c r="AD341" i="11" a="1"/>
  <c r="AD341" i="11" s="1"/>
  <c r="AC341" i="11" a="1"/>
  <c r="AC341" i="11" s="1"/>
  <c r="Z341" i="11" a="1"/>
  <c r="Z341" i="11" s="1"/>
  <c r="W341" i="11" a="1"/>
  <c r="W341" i="11" s="1"/>
  <c r="T341" i="11" a="1"/>
  <c r="T341" i="11" s="1"/>
  <c r="Q341" i="11" a="1"/>
  <c r="Q341" i="11" s="1"/>
  <c r="P341" i="11"/>
  <c r="N341" i="11" a="1"/>
  <c r="N341" i="11" s="1"/>
  <c r="M341" i="11" a="1"/>
  <c r="M341" i="11" s="1"/>
  <c r="J341" i="11"/>
  <c r="L341" i="11" s="1"/>
  <c r="I341" i="11"/>
  <c r="U341" i="11" s="1" a="1"/>
  <c r="U341" i="11" s="1"/>
  <c r="AG340" i="11" a="1"/>
  <c r="AG340" i="11" s="1"/>
  <c r="AF340" i="11" a="1"/>
  <c r="AF340" i="11" s="1"/>
  <c r="AD340" i="11" a="1"/>
  <c r="AD340" i="11" s="1"/>
  <c r="AC340" i="11" a="1"/>
  <c r="AC340" i="11" s="1"/>
  <c r="Z340" i="11" a="1"/>
  <c r="Z340" i="11" s="1"/>
  <c r="W340" i="11" a="1"/>
  <c r="W340" i="11" s="1"/>
  <c r="T340" i="11" a="1"/>
  <c r="T340" i="11" s="1"/>
  <c r="Q340" i="11" a="1"/>
  <c r="Q340" i="11" s="1"/>
  <c r="P340" i="11"/>
  <c r="N340" i="11" a="1"/>
  <c r="N340" i="11" s="1"/>
  <c r="M340" i="11" a="1"/>
  <c r="M340" i="11" s="1"/>
  <c r="J340" i="11"/>
  <c r="I340" i="11"/>
  <c r="AG339" i="11" a="1"/>
  <c r="AG339" i="11" s="1"/>
  <c r="AF339" i="11" a="1"/>
  <c r="AF339" i="11" s="1"/>
  <c r="AD339" i="11" a="1"/>
  <c r="AD339" i="11" s="1"/>
  <c r="AC339" i="11" a="1"/>
  <c r="AC339" i="11" s="1"/>
  <c r="Z339" i="11" a="1"/>
  <c r="Z339" i="11" s="1"/>
  <c r="W339" i="11" a="1"/>
  <c r="W339" i="11" s="1"/>
  <c r="T339" i="11" a="1"/>
  <c r="T339" i="11" s="1"/>
  <c r="Q339" i="11" a="1"/>
  <c r="Q339" i="11" s="1"/>
  <c r="P339" i="11"/>
  <c r="N339" i="11" a="1"/>
  <c r="N339" i="11" s="1"/>
  <c r="M339" i="11" a="1"/>
  <c r="M339" i="11" s="1"/>
  <c r="J339" i="11"/>
  <c r="L339" i="11" s="1"/>
  <c r="I339" i="11"/>
  <c r="AA339" i="11" s="1" a="1"/>
  <c r="AA339" i="11" s="1"/>
  <c r="AG338" i="11" a="1"/>
  <c r="AG338" i="11" s="1"/>
  <c r="AF338" i="11" a="1"/>
  <c r="AF338" i="11" s="1"/>
  <c r="AD338" i="11" a="1"/>
  <c r="AD338" i="11" s="1"/>
  <c r="AC338" i="11" a="1"/>
  <c r="AC338" i="11" s="1"/>
  <c r="Z338" i="11" a="1"/>
  <c r="Z338" i="11" s="1"/>
  <c r="W338" i="11" a="1"/>
  <c r="W338" i="11" s="1"/>
  <c r="T338" i="11" a="1"/>
  <c r="T338" i="11" s="1"/>
  <c r="Q338" i="11" a="1"/>
  <c r="Q338" i="11" s="1"/>
  <c r="P338" i="11"/>
  <c r="N338" i="11" a="1"/>
  <c r="N338" i="11" s="1"/>
  <c r="M338" i="11" a="1"/>
  <c r="M338" i="11" s="1"/>
  <c r="J338" i="11"/>
  <c r="I338" i="11"/>
  <c r="AA338" i="11" s="1" a="1"/>
  <c r="AA338" i="11" s="1"/>
  <c r="AG337" i="11" a="1"/>
  <c r="AG337" i="11" s="1"/>
  <c r="AF337" i="11" a="1"/>
  <c r="AF337" i="11" s="1"/>
  <c r="AD337" i="11" a="1"/>
  <c r="AD337" i="11" s="1"/>
  <c r="AC337" i="11" a="1"/>
  <c r="AC337" i="11" s="1"/>
  <c r="Z337" i="11" a="1"/>
  <c r="Z337" i="11" s="1"/>
  <c r="W337" i="11" a="1"/>
  <c r="W337" i="11" s="1"/>
  <c r="T337" i="11" a="1"/>
  <c r="T337" i="11" s="1"/>
  <c r="Q337" i="11" a="1"/>
  <c r="Q337" i="11" s="1"/>
  <c r="P337" i="11"/>
  <c r="N337" i="11" a="1"/>
  <c r="N337" i="11" s="1"/>
  <c r="M337" i="11" a="1"/>
  <c r="M337" i="11" s="1"/>
  <c r="J337" i="11"/>
  <c r="I337" i="11"/>
  <c r="U337" i="11" s="1" a="1"/>
  <c r="U337" i="11" s="1"/>
  <c r="AG336" i="11" a="1"/>
  <c r="AG336" i="11" s="1"/>
  <c r="AF336" i="11" a="1"/>
  <c r="AF336" i="11" s="1"/>
  <c r="AD336" i="11" a="1"/>
  <c r="AD336" i="11" s="1"/>
  <c r="AC336" i="11" a="1"/>
  <c r="AC336" i="11" s="1"/>
  <c r="Z336" i="11" a="1"/>
  <c r="Z336" i="11" s="1"/>
  <c r="W336" i="11" a="1"/>
  <c r="W336" i="11" s="1"/>
  <c r="T336" i="11" a="1"/>
  <c r="T336" i="11" s="1"/>
  <c r="Q336" i="11" a="1"/>
  <c r="Q336" i="11" s="1"/>
  <c r="P336" i="11"/>
  <c r="N336" i="11" a="1"/>
  <c r="N336" i="11" s="1"/>
  <c r="M336" i="11" a="1"/>
  <c r="M336" i="11" s="1"/>
  <c r="J336" i="11"/>
  <c r="L336" i="11" s="1"/>
  <c r="I336" i="11"/>
  <c r="AA336" i="11" s="1" a="1"/>
  <c r="AA336" i="11" s="1"/>
  <c r="AB336" i="11" s="1"/>
  <c r="AG335" i="11" a="1"/>
  <c r="AG335" i="11" s="1"/>
  <c r="AF335" i="11" a="1"/>
  <c r="AF335" i="11" s="1"/>
  <c r="AD335" i="11" a="1"/>
  <c r="AD335" i="11" s="1"/>
  <c r="AC335" i="11" a="1"/>
  <c r="AC335" i="11" s="1"/>
  <c r="Z335" i="11" a="1"/>
  <c r="Z335" i="11" s="1"/>
  <c r="W335" i="11" a="1"/>
  <c r="W335" i="11" s="1"/>
  <c r="T335" i="11" a="1"/>
  <c r="T335" i="11" s="1"/>
  <c r="Q335" i="11" a="1"/>
  <c r="Q335" i="11" s="1"/>
  <c r="P335" i="11"/>
  <c r="N335" i="11" a="1"/>
  <c r="N335" i="11" s="1"/>
  <c r="M335" i="11" a="1"/>
  <c r="M335" i="11" s="1"/>
  <c r="J335" i="11"/>
  <c r="L335" i="11" s="1"/>
  <c r="I335" i="11"/>
  <c r="U335" i="11" s="1" a="1"/>
  <c r="U335" i="11" s="1"/>
  <c r="AG334" i="11" a="1"/>
  <c r="AG334" i="11" s="1"/>
  <c r="AF334" i="11" a="1"/>
  <c r="AF334" i="11" s="1"/>
  <c r="AD334" i="11" a="1"/>
  <c r="AD334" i="11" s="1"/>
  <c r="AC334" i="11" a="1"/>
  <c r="AC334" i="11" s="1"/>
  <c r="Z334" i="11" a="1"/>
  <c r="Z334" i="11" s="1"/>
  <c r="W334" i="11" a="1"/>
  <c r="W334" i="11" s="1"/>
  <c r="T334" i="11" a="1"/>
  <c r="T334" i="11" s="1"/>
  <c r="Q334" i="11" a="1"/>
  <c r="Q334" i="11" s="1"/>
  <c r="P334" i="11"/>
  <c r="N334" i="11" a="1"/>
  <c r="N334" i="11" s="1"/>
  <c r="M334" i="11" a="1"/>
  <c r="M334" i="11" s="1"/>
  <c r="J334" i="11"/>
  <c r="L334" i="11" s="1"/>
  <c r="I334" i="11"/>
  <c r="U334" i="11" s="1" a="1"/>
  <c r="U334" i="11" s="1"/>
  <c r="AG333" i="11" a="1"/>
  <c r="AG333" i="11" s="1"/>
  <c r="AF333" i="11" a="1"/>
  <c r="AF333" i="11" s="1"/>
  <c r="AD333" i="11" a="1"/>
  <c r="AD333" i="11" s="1"/>
  <c r="AC333" i="11" a="1"/>
  <c r="AC333" i="11" s="1"/>
  <c r="Z333" i="11" a="1"/>
  <c r="Z333" i="11" s="1"/>
  <c r="W333" i="11" a="1"/>
  <c r="W333" i="11" s="1"/>
  <c r="T333" i="11" a="1"/>
  <c r="T333" i="11" s="1"/>
  <c r="Q333" i="11" a="1"/>
  <c r="Q333" i="11" s="1"/>
  <c r="P333" i="11"/>
  <c r="N333" i="11" a="1"/>
  <c r="N333" i="11" s="1"/>
  <c r="M333" i="11" a="1"/>
  <c r="M333" i="11" s="1"/>
  <c r="J333" i="11"/>
  <c r="I333" i="11"/>
  <c r="AA333" i="11" s="1" a="1"/>
  <c r="AA333" i="11" s="1"/>
  <c r="AG332" i="11" a="1"/>
  <c r="AG332" i="11" s="1"/>
  <c r="AF332" i="11" a="1"/>
  <c r="AF332" i="11" s="1"/>
  <c r="AD332" i="11" a="1"/>
  <c r="AD332" i="11" s="1"/>
  <c r="AC332" i="11" a="1"/>
  <c r="AC332" i="11" s="1"/>
  <c r="Z332" i="11" a="1"/>
  <c r="Z332" i="11" s="1"/>
  <c r="W332" i="11" a="1"/>
  <c r="W332" i="11" s="1"/>
  <c r="T332" i="11" a="1"/>
  <c r="T332" i="11" s="1"/>
  <c r="Q332" i="11" a="1"/>
  <c r="Q332" i="11" s="1"/>
  <c r="P332" i="11"/>
  <c r="N332" i="11" a="1"/>
  <c r="N332" i="11" s="1"/>
  <c r="M332" i="11" a="1"/>
  <c r="M332" i="11" s="1"/>
  <c r="J332" i="11"/>
  <c r="I332" i="11"/>
  <c r="R332" i="11" s="1" a="1"/>
  <c r="R332" i="11" s="1"/>
  <c r="AG331" i="11" a="1"/>
  <c r="AG331" i="11" s="1"/>
  <c r="AF331" i="11" a="1"/>
  <c r="AF331" i="11" s="1"/>
  <c r="AD331" i="11" a="1"/>
  <c r="AD331" i="11" s="1"/>
  <c r="AC331" i="11" a="1"/>
  <c r="AC331" i="11" s="1"/>
  <c r="Z331" i="11" a="1"/>
  <c r="Z331" i="11" s="1"/>
  <c r="W331" i="11" a="1"/>
  <c r="W331" i="11" s="1"/>
  <c r="T331" i="11" a="1"/>
  <c r="T331" i="11" s="1"/>
  <c r="Q331" i="11" a="1"/>
  <c r="Q331" i="11" s="1"/>
  <c r="P331" i="11"/>
  <c r="N331" i="11" a="1"/>
  <c r="N331" i="11" s="1"/>
  <c r="M331" i="11" a="1"/>
  <c r="M331" i="11" s="1"/>
  <c r="J331" i="11"/>
  <c r="I331" i="11"/>
  <c r="X331" i="11" s="1" a="1"/>
  <c r="X331" i="11" s="1"/>
  <c r="AG330" i="11" a="1"/>
  <c r="AG330" i="11" s="1"/>
  <c r="AF330" i="11" a="1"/>
  <c r="AF330" i="11" s="1"/>
  <c r="AD330" i="11" a="1"/>
  <c r="AD330" i="11" s="1"/>
  <c r="AC330" i="11" a="1"/>
  <c r="AC330" i="11" s="1"/>
  <c r="Z330" i="11" a="1"/>
  <c r="Z330" i="11" s="1"/>
  <c r="W330" i="11" a="1"/>
  <c r="W330" i="11" s="1"/>
  <c r="T330" i="11" a="1"/>
  <c r="T330" i="11" s="1"/>
  <c r="Q330" i="11" a="1"/>
  <c r="Q330" i="11" s="1"/>
  <c r="P330" i="11"/>
  <c r="N330" i="11" a="1"/>
  <c r="N330" i="11" s="1"/>
  <c r="M330" i="11" a="1"/>
  <c r="M330" i="11" s="1"/>
  <c r="J330" i="11"/>
  <c r="I330" i="11"/>
  <c r="AA330" i="11" s="1" a="1"/>
  <c r="AA330" i="11" s="1"/>
  <c r="AN329" i="11"/>
  <c r="AM329" i="11"/>
  <c r="AO329" i="11" s="1"/>
  <c r="AL329" i="11"/>
  <c r="AK329" i="11"/>
  <c r="AG329" i="11" a="1"/>
  <c r="AG329" i="11" s="1"/>
  <c r="AF329" i="11" a="1"/>
  <c r="AF329" i="11" s="1"/>
  <c r="AD329" i="11" a="1"/>
  <c r="AD329" i="11" s="1"/>
  <c r="AC329" i="11" a="1"/>
  <c r="AC329" i="11" s="1"/>
  <c r="AA329" i="11" a="1"/>
  <c r="AA329" i="11" s="1"/>
  <c r="Z329" i="11" a="1"/>
  <c r="Z329" i="11" s="1"/>
  <c r="X329" i="11" a="1"/>
  <c r="X329" i="11" s="1"/>
  <c r="W329" i="11" a="1"/>
  <c r="W329" i="11" s="1"/>
  <c r="U329" i="11" a="1"/>
  <c r="U329" i="11" s="1"/>
  <c r="T329" i="11" a="1"/>
  <c r="T329" i="11" s="1"/>
  <c r="R329" i="11" a="1"/>
  <c r="R329" i="11" s="1"/>
  <c r="Q329" i="11" a="1"/>
  <c r="Q329" i="11" s="1"/>
  <c r="P329" i="11"/>
  <c r="N329" i="11" a="1"/>
  <c r="N329" i="11" s="1"/>
  <c r="M329" i="11" a="1"/>
  <c r="M329" i="11" s="1"/>
  <c r="J329" i="11"/>
  <c r="L329" i="11" s="1"/>
  <c r="I329" i="11"/>
  <c r="AN328" i="11"/>
  <c r="AM328" i="11"/>
  <c r="AO328" i="11" s="1"/>
  <c r="AL328" i="11"/>
  <c r="AK328" i="11"/>
  <c r="AG328" i="11" a="1"/>
  <c r="AG328" i="11" s="1"/>
  <c r="AF328" i="11" a="1"/>
  <c r="AF328" i="11" s="1"/>
  <c r="AD328" i="11" a="1"/>
  <c r="AD328" i="11" s="1"/>
  <c r="AC328" i="11" a="1"/>
  <c r="AC328" i="11" s="1"/>
  <c r="AA328" i="11" a="1"/>
  <c r="AA328" i="11" s="1"/>
  <c r="Z328" i="11" a="1"/>
  <c r="Z328" i="11" s="1"/>
  <c r="X328" i="11" a="1"/>
  <c r="X328" i="11" s="1"/>
  <c r="W328" i="11" a="1"/>
  <c r="W328" i="11" s="1"/>
  <c r="U328" i="11" a="1"/>
  <c r="U328" i="11" s="1"/>
  <c r="T328" i="11" a="1"/>
  <c r="T328" i="11" s="1"/>
  <c r="R328" i="11" a="1"/>
  <c r="R328" i="11" s="1"/>
  <c r="Q328" i="11" a="1"/>
  <c r="Q328" i="11" s="1"/>
  <c r="P328" i="11"/>
  <c r="N328" i="11" a="1"/>
  <c r="N328" i="11" s="1"/>
  <c r="M328" i="11" a="1"/>
  <c r="M328" i="11" s="1"/>
  <c r="J328" i="11"/>
  <c r="L328" i="11" s="1"/>
  <c r="I328" i="11"/>
  <c r="AN327" i="11"/>
  <c r="AM327" i="11"/>
  <c r="AO327" i="11" s="1"/>
  <c r="AL327" i="11"/>
  <c r="AK327" i="11"/>
  <c r="AG327" i="11" a="1"/>
  <c r="AG327" i="11" s="1"/>
  <c r="AF327" i="11" a="1"/>
  <c r="AF327" i="11" s="1"/>
  <c r="AD327" i="11" a="1"/>
  <c r="AD327" i="11" s="1"/>
  <c r="AC327" i="11" a="1"/>
  <c r="AC327" i="11" s="1"/>
  <c r="AA327" i="11" a="1"/>
  <c r="AA327" i="11" s="1"/>
  <c r="Z327" i="11" a="1"/>
  <c r="Z327" i="11" s="1"/>
  <c r="X327" i="11" a="1"/>
  <c r="X327" i="11" s="1"/>
  <c r="W327" i="11" a="1"/>
  <c r="W327" i="11" s="1"/>
  <c r="U327" i="11" a="1"/>
  <c r="U327" i="11" s="1"/>
  <c r="T327" i="11" a="1"/>
  <c r="T327" i="11" s="1"/>
  <c r="R327" i="11" a="1"/>
  <c r="R327" i="11" s="1"/>
  <c r="Q327" i="11" a="1"/>
  <c r="Q327" i="11" s="1"/>
  <c r="P327" i="11"/>
  <c r="N327" i="11" a="1"/>
  <c r="N327" i="11" s="1"/>
  <c r="M327" i="11" a="1"/>
  <c r="M327" i="11" s="1"/>
  <c r="J327" i="11"/>
  <c r="L327" i="11" s="1"/>
  <c r="I327" i="11"/>
  <c r="AN326" i="11"/>
  <c r="AM326" i="11"/>
  <c r="AO326" i="11" s="1"/>
  <c r="AL326" i="11"/>
  <c r="AK326" i="11"/>
  <c r="AG326" i="11" a="1"/>
  <c r="AG326" i="11" s="1"/>
  <c r="AF326" i="11" a="1"/>
  <c r="AF326" i="11" s="1"/>
  <c r="AD326" i="11" a="1"/>
  <c r="AD326" i="11" s="1"/>
  <c r="AC326" i="11" a="1"/>
  <c r="AC326" i="11" s="1"/>
  <c r="AA326" i="11" a="1"/>
  <c r="AA326" i="11" s="1"/>
  <c r="Z326" i="11" a="1"/>
  <c r="Z326" i="11" s="1"/>
  <c r="X326" i="11" a="1"/>
  <c r="X326" i="11" s="1"/>
  <c r="W326" i="11" a="1"/>
  <c r="W326" i="11" s="1"/>
  <c r="U326" i="11" a="1"/>
  <c r="U326" i="11" s="1"/>
  <c r="T326" i="11" a="1"/>
  <c r="T326" i="11" s="1"/>
  <c r="R326" i="11" a="1"/>
  <c r="R326" i="11" s="1"/>
  <c r="Q326" i="11" a="1"/>
  <c r="Q326" i="11" s="1"/>
  <c r="P326" i="11"/>
  <c r="N326" i="11" a="1"/>
  <c r="N326" i="11" s="1"/>
  <c r="M326" i="11" a="1"/>
  <c r="M326" i="11" s="1"/>
  <c r="J326" i="11"/>
  <c r="L326" i="11" s="1"/>
  <c r="I326" i="11"/>
  <c r="AN325" i="11"/>
  <c r="AM325" i="11"/>
  <c r="AO325" i="11" s="1"/>
  <c r="AL325" i="11"/>
  <c r="AK325" i="11"/>
  <c r="AG325" i="11" a="1"/>
  <c r="AG325" i="11" s="1"/>
  <c r="AF325" i="11" a="1"/>
  <c r="AF325" i="11" s="1"/>
  <c r="AD325" i="11" a="1"/>
  <c r="AD325" i="11" s="1"/>
  <c r="AC325" i="11" a="1"/>
  <c r="AC325" i="11" s="1"/>
  <c r="AA325" i="11" a="1"/>
  <c r="AA325" i="11" s="1"/>
  <c r="Z325" i="11" a="1"/>
  <c r="Z325" i="11" s="1"/>
  <c r="X325" i="11" a="1"/>
  <c r="X325" i="11" s="1"/>
  <c r="W325" i="11" a="1"/>
  <c r="W325" i="11" s="1"/>
  <c r="U325" i="11" a="1"/>
  <c r="U325" i="11" s="1"/>
  <c r="T325" i="11" a="1"/>
  <c r="T325" i="11" s="1"/>
  <c r="R325" i="11" a="1"/>
  <c r="R325" i="11" s="1"/>
  <c r="Q325" i="11" a="1"/>
  <c r="Q325" i="11" s="1"/>
  <c r="P325" i="11"/>
  <c r="N325" i="11" a="1"/>
  <c r="N325" i="11" s="1"/>
  <c r="M325" i="11" a="1"/>
  <c r="M325" i="11" s="1"/>
  <c r="J325" i="11"/>
  <c r="I325" i="11"/>
  <c r="AN324" i="11"/>
  <c r="AM324" i="11"/>
  <c r="AO324" i="11" s="1"/>
  <c r="AL324" i="11"/>
  <c r="AK324" i="11"/>
  <c r="AG324" i="11" a="1"/>
  <c r="AG324" i="11" s="1"/>
  <c r="AF324" i="11" a="1"/>
  <c r="AF324" i="11" s="1"/>
  <c r="AD324" i="11" a="1"/>
  <c r="AD324" i="11" s="1"/>
  <c r="AC324" i="11" a="1"/>
  <c r="AC324" i="11" s="1"/>
  <c r="AA324" i="11" a="1"/>
  <c r="AA324" i="11" s="1"/>
  <c r="Z324" i="11" a="1"/>
  <c r="Z324" i="11" s="1"/>
  <c r="X324" i="11" a="1"/>
  <c r="X324" i="11" s="1"/>
  <c r="W324" i="11" a="1"/>
  <c r="W324" i="11" s="1"/>
  <c r="U324" i="11" a="1"/>
  <c r="U324" i="11" s="1"/>
  <c r="T324" i="11" a="1"/>
  <c r="T324" i="11" s="1"/>
  <c r="R324" i="11" a="1"/>
  <c r="R324" i="11" s="1"/>
  <c r="Q324" i="11" a="1"/>
  <c r="Q324" i="11" s="1"/>
  <c r="P324" i="11"/>
  <c r="N324" i="11" a="1"/>
  <c r="N324" i="11" s="1"/>
  <c r="M324" i="11" a="1"/>
  <c r="M324" i="11" s="1"/>
  <c r="J324" i="11"/>
  <c r="I324" i="11"/>
  <c r="AN323" i="11"/>
  <c r="AM323" i="11"/>
  <c r="AO323" i="11" s="1"/>
  <c r="AL323" i="11"/>
  <c r="AK323" i="11"/>
  <c r="AG323" i="11" a="1"/>
  <c r="AG323" i="11" s="1"/>
  <c r="AF323" i="11" a="1"/>
  <c r="AF323" i="11" s="1"/>
  <c r="AD323" i="11" a="1"/>
  <c r="AD323" i="11" s="1"/>
  <c r="AC323" i="11" a="1"/>
  <c r="AC323" i="11" s="1"/>
  <c r="AA323" i="11" a="1"/>
  <c r="AA323" i="11" s="1"/>
  <c r="Z323" i="11" a="1"/>
  <c r="Z323" i="11" s="1"/>
  <c r="X323" i="11" a="1"/>
  <c r="X323" i="11" s="1"/>
  <c r="W323" i="11" a="1"/>
  <c r="W323" i="11" s="1"/>
  <c r="U323" i="11" a="1"/>
  <c r="U323" i="11" s="1"/>
  <c r="T323" i="11" a="1"/>
  <c r="T323" i="11" s="1"/>
  <c r="R323" i="11" a="1"/>
  <c r="R323" i="11" s="1"/>
  <c r="Q323" i="11" a="1"/>
  <c r="Q323" i="11" s="1"/>
  <c r="P323" i="11"/>
  <c r="N323" i="11" a="1"/>
  <c r="N323" i="11" s="1"/>
  <c r="M323" i="11" a="1"/>
  <c r="M323" i="11" s="1"/>
  <c r="J323" i="11"/>
  <c r="I323" i="11"/>
  <c r="AN322" i="11"/>
  <c r="AM322" i="11"/>
  <c r="AO322" i="11" s="1"/>
  <c r="AL322" i="11"/>
  <c r="AY236" i="1" s="1"/>
  <c r="AK322" i="11"/>
  <c r="AG322" i="11" a="1"/>
  <c r="AG322" i="11" s="1"/>
  <c r="AF322" i="11" a="1"/>
  <c r="AF322" i="11" s="1"/>
  <c r="AD322" i="11" a="1"/>
  <c r="AD322" i="11" s="1"/>
  <c r="AC322" i="11" a="1"/>
  <c r="AC322" i="11" s="1"/>
  <c r="AA322" i="11" a="1"/>
  <c r="AA322" i="11" s="1"/>
  <c r="Z322" i="11" a="1"/>
  <c r="Z322" i="11" s="1"/>
  <c r="X322" i="11" a="1"/>
  <c r="X322" i="11" s="1"/>
  <c r="W322" i="11" a="1"/>
  <c r="W322" i="11" s="1"/>
  <c r="U322" i="11" a="1"/>
  <c r="U322" i="11" s="1"/>
  <c r="T322" i="11" a="1"/>
  <c r="T322" i="11" s="1"/>
  <c r="R322" i="11" a="1"/>
  <c r="R322" i="11" s="1"/>
  <c r="Q322" i="11" a="1"/>
  <c r="Q322" i="11" s="1"/>
  <c r="P322" i="11"/>
  <c r="N322" i="11" a="1"/>
  <c r="N322" i="11" s="1"/>
  <c r="M322" i="11" a="1"/>
  <c r="M322" i="11" s="1"/>
  <c r="J322" i="11"/>
  <c r="I322" i="11"/>
  <c r="AN321" i="11"/>
  <c r="AM321" i="11"/>
  <c r="AO321" i="11" s="1"/>
  <c r="AL321" i="11"/>
  <c r="AY235" i="1" s="1"/>
  <c r="AK321" i="11"/>
  <c r="AG321" i="11" a="1"/>
  <c r="AG321" i="11" s="1"/>
  <c r="AF321" i="11" a="1"/>
  <c r="AF321" i="11" s="1"/>
  <c r="AD321" i="11" a="1"/>
  <c r="AD321" i="11" s="1"/>
  <c r="AC321" i="11" a="1"/>
  <c r="AC321" i="11" s="1"/>
  <c r="AA321" i="11" a="1"/>
  <c r="AA321" i="11" s="1"/>
  <c r="Z321" i="11" a="1"/>
  <c r="Z321" i="11" s="1"/>
  <c r="X321" i="11" a="1"/>
  <c r="X321" i="11" s="1"/>
  <c r="W321" i="11" a="1"/>
  <c r="W321" i="11" s="1"/>
  <c r="U321" i="11" a="1"/>
  <c r="U321" i="11" s="1"/>
  <c r="T321" i="11" a="1"/>
  <c r="T321" i="11" s="1"/>
  <c r="R321" i="11" a="1"/>
  <c r="R321" i="11" s="1"/>
  <c r="Q321" i="11" a="1"/>
  <c r="Q321" i="11" s="1"/>
  <c r="P321" i="11"/>
  <c r="N321" i="11" a="1"/>
  <c r="N321" i="11" s="1"/>
  <c r="M321" i="11" a="1"/>
  <c r="M321" i="11" s="1"/>
  <c r="J321" i="11"/>
  <c r="L321" i="11" s="1"/>
  <c r="I321" i="11"/>
  <c r="AN320" i="11"/>
  <c r="AM320" i="11"/>
  <c r="AO320" i="11" s="1"/>
  <c r="AL320" i="11"/>
  <c r="AY379" i="1" s="1"/>
  <c r="AK320" i="11"/>
  <c r="AG320" i="11" a="1"/>
  <c r="AG320" i="11" s="1"/>
  <c r="AF320" i="11" a="1"/>
  <c r="AF320" i="11" s="1"/>
  <c r="AD320" i="11" a="1"/>
  <c r="AD320" i="11" s="1"/>
  <c r="AC320" i="11" a="1"/>
  <c r="AC320" i="11" s="1"/>
  <c r="AA320" i="11" a="1"/>
  <c r="AA320" i="11" s="1"/>
  <c r="Z320" i="11" a="1"/>
  <c r="Z320" i="11" s="1"/>
  <c r="X320" i="11" a="1"/>
  <c r="X320" i="11" s="1"/>
  <c r="W320" i="11" a="1"/>
  <c r="W320" i="11" s="1"/>
  <c r="U320" i="11" a="1"/>
  <c r="U320" i="11" s="1"/>
  <c r="T320" i="11" a="1"/>
  <c r="T320" i="11" s="1"/>
  <c r="R320" i="11" a="1"/>
  <c r="R320" i="11" s="1"/>
  <c r="Q320" i="11" a="1"/>
  <c r="Q320" i="11" s="1"/>
  <c r="P320" i="11"/>
  <c r="N320" i="11" a="1"/>
  <c r="N320" i="11" s="1"/>
  <c r="M320" i="11" a="1"/>
  <c r="M320" i="11" s="1"/>
  <c r="J320" i="11"/>
  <c r="L320" i="11" s="1"/>
  <c r="I320" i="11"/>
  <c r="AN319" i="11"/>
  <c r="AM319" i="11"/>
  <c r="AO319" i="11" s="1"/>
  <c r="AL319" i="11"/>
  <c r="AY378" i="1" s="1"/>
  <c r="AK319" i="11"/>
  <c r="AG319" i="11" a="1"/>
  <c r="AG319" i="11" s="1"/>
  <c r="AF319" i="11" a="1"/>
  <c r="AF319" i="11" s="1"/>
  <c r="AD319" i="11" a="1"/>
  <c r="AD319" i="11" s="1"/>
  <c r="AC319" i="11" a="1"/>
  <c r="AC319" i="11" s="1"/>
  <c r="AA319" i="11" a="1"/>
  <c r="AA319" i="11" s="1"/>
  <c r="Z319" i="11" a="1"/>
  <c r="Z319" i="11" s="1"/>
  <c r="X319" i="11" a="1"/>
  <c r="X319" i="11" s="1"/>
  <c r="W319" i="11" a="1"/>
  <c r="W319" i="11" s="1"/>
  <c r="U319" i="11" a="1"/>
  <c r="U319" i="11" s="1"/>
  <c r="T319" i="11" a="1"/>
  <c r="T319" i="11" s="1"/>
  <c r="R319" i="11" a="1"/>
  <c r="R319" i="11" s="1"/>
  <c r="Q319" i="11" a="1"/>
  <c r="Q319" i="11" s="1"/>
  <c r="P319" i="11"/>
  <c r="N319" i="11" a="1"/>
  <c r="N319" i="11" s="1"/>
  <c r="M319" i="11" a="1"/>
  <c r="M319" i="11" s="1"/>
  <c r="J319" i="11"/>
  <c r="L319" i="11" s="1"/>
  <c r="I319" i="11"/>
  <c r="AN318" i="11"/>
  <c r="AM318" i="11"/>
  <c r="AO318" i="11" s="1"/>
  <c r="AL318" i="11"/>
  <c r="AK318" i="11"/>
  <c r="AG318" i="11" a="1"/>
  <c r="AG318" i="11" s="1"/>
  <c r="AF318" i="11" a="1"/>
  <c r="AF318" i="11" s="1"/>
  <c r="AD318" i="11" a="1"/>
  <c r="AD318" i="11" s="1"/>
  <c r="AC318" i="11" a="1"/>
  <c r="AC318" i="11" s="1"/>
  <c r="AA318" i="11" a="1"/>
  <c r="AA318" i="11" s="1"/>
  <c r="Z318" i="11" a="1"/>
  <c r="Z318" i="11" s="1"/>
  <c r="X318" i="11" a="1"/>
  <c r="X318" i="11" s="1"/>
  <c r="W318" i="11" a="1"/>
  <c r="W318" i="11" s="1"/>
  <c r="U318" i="11" a="1"/>
  <c r="U318" i="11" s="1"/>
  <c r="T318" i="11" a="1"/>
  <c r="T318" i="11" s="1"/>
  <c r="R318" i="11" a="1"/>
  <c r="R318" i="11" s="1"/>
  <c r="Q318" i="11" a="1"/>
  <c r="Q318" i="11" s="1"/>
  <c r="P318" i="11"/>
  <c r="N318" i="11" a="1"/>
  <c r="N318" i="11" s="1"/>
  <c r="M318" i="11" a="1"/>
  <c r="M318" i="11" s="1"/>
  <c r="J318" i="11"/>
  <c r="L318" i="11" s="1"/>
  <c r="I318" i="11"/>
  <c r="AN317" i="11"/>
  <c r="AM317" i="11"/>
  <c r="AO317" i="11" s="1"/>
  <c r="AL317" i="11"/>
  <c r="AK317" i="11"/>
  <c r="AG317" i="11" a="1"/>
  <c r="AG317" i="11" s="1"/>
  <c r="AF317" i="11" a="1"/>
  <c r="AF317" i="11" s="1"/>
  <c r="AD317" i="11" a="1"/>
  <c r="AD317" i="11" s="1"/>
  <c r="AC317" i="11" a="1"/>
  <c r="AC317" i="11" s="1"/>
  <c r="AA317" i="11" a="1"/>
  <c r="AA317" i="11" s="1"/>
  <c r="Z317" i="11" a="1"/>
  <c r="Z317" i="11" s="1"/>
  <c r="X317" i="11" a="1"/>
  <c r="X317" i="11" s="1"/>
  <c r="W317" i="11" a="1"/>
  <c r="W317" i="11" s="1"/>
  <c r="U317" i="11" a="1"/>
  <c r="U317" i="11" s="1"/>
  <c r="T317" i="11" a="1"/>
  <c r="T317" i="11" s="1"/>
  <c r="R317" i="11" a="1"/>
  <c r="R317" i="11" s="1"/>
  <c r="Q317" i="11" a="1"/>
  <c r="Q317" i="11" s="1"/>
  <c r="P317" i="11"/>
  <c r="N317" i="11" a="1"/>
  <c r="N317" i="11" s="1"/>
  <c r="M317" i="11" a="1"/>
  <c r="M317" i="11" s="1"/>
  <c r="J317" i="11"/>
  <c r="I317" i="11"/>
  <c r="AN316" i="11"/>
  <c r="AM316" i="11"/>
  <c r="AO316" i="11" s="1"/>
  <c r="AL316" i="11"/>
  <c r="AY207" i="1" s="1"/>
  <c r="AK316" i="11"/>
  <c r="AG316" i="11" a="1"/>
  <c r="AG316" i="11" s="1"/>
  <c r="AF316" i="11" a="1"/>
  <c r="AF316" i="11" s="1"/>
  <c r="AD316" i="11" a="1"/>
  <c r="AD316" i="11" s="1"/>
  <c r="AC316" i="11" a="1"/>
  <c r="AC316" i="11" s="1"/>
  <c r="AA316" i="11" a="1"/>
  <c r="AA316" i="11" s="1"/>
  <c r="Z316" i="11" a="1"/>
  <c r="Z316" i="11" s="1"/>
  <c r="X316" i="11" a="1"/>
  <c r="X316" i="11" s="1"/>
  <c r="W316" i="11" a="1"/>
  <c r="W316" i="11" s="1"/>
  <c r="U316" i="11" a="1"/>
  <c r="U316" i="11" s="1"/>
  <c r="T316" i="11" a="1"/>
  <c r="T316" i="11" s="1"/>
  <c r="R316" i="11" a="1"/>
  <c r="R316" i="11" s="1"/>
  <c r="Q316" i="11" a="1"/>
  <c r="Q316" i="11" s="1"/>
  <c r="P316" i="11"/>
  <c r="N316" i="11" a="1"/>
  <c r="N316" i="11" s="1"/>
  <c r="M316" i="11" a="1"/>
  <c r="M316" i="11" s="1"/>
  <c r="J316" i="11"/>
  <c r="I316" i="11"/>
  <c r="AN315" i="11"/>
  <c r="AM315" i="11"/>
  <c r="AO315" i="11" s="1"/>
  <c r="AL315" i="11"/>
  <c r="AY360" i="1" s="1"/>
  <c r="AK315" i="11"/>
  <c r="AG315" i="11" a="1"/>
  <c r="AG315" i="11" s="1"/>
  <c r="AF315" i="11" a="1"/>
  <c r="AF315" i="11" s="1"/>
  <c r="AD315" i="11" a="1"/>
  <c r="AD315" i="11" s="1"/>
  <c r="AC315" i="11" a="1"/>
  <c r="AC315" i="11" s="1"/>
  <c r="AA315" i="11" a="1"/>
  <c r="AA315" i="11" s="1"/>
  <c r="Z315" i="11" a="1"/>
  <c r="Z315" i="11" s="1"/>
  <c r="X315" i="11" a="1"/>
  <c r="X315" i="11" s="1"/>
  <c r="W315" i="11" a="1"/>
  <c r="W315" i="11" s="1"/>
  <c r="U315" i="11" a="1"/>
  <c r="U315" i="11" s="1"/>
  <c r="T315" i="11" a="1"/>
  <c r="T315" i="11" s="1"/>
  <c r="R315" i="11" a="1"/>
  <c r="R315" i="11" s="1"/>
  <c r="Q315" i="11" a="1"/>
  <c r="Q315" i="11" s="1"/>
  <c r="P315" i="11"/>
  <c r="N315" i="11" a="1"/>
  <c r="N315" i="11" s="1"/>
  <c r="M315" i="11" a="1"/>
  <c r="M315" i="11" s="1"/>
  <c r="J315" i="11"/>
  <c r="L315" i="11" s="1"/>
  <c r="I315" i="11"/>
  <c r="AN314" i="11"/>
  <c r="AM314" i="11"/>
  <c r="AO314" i="11" s="1"/>
  <c r="AL314" i="11"/>
  <c r="AK314" i="11"/>
  <c r="AG314" i="11" a="1"/>
  <c r="AG314" i="11" s="1"/>
  <c r="AF314" i="11" a="1"/>
  <c r="AF314" i="11" s="1"/>
  <c r="AD314" i="11" a="1"/>
  <c r="AD314" i="11" s="1"/>
  <c r="AC314" i="11" a="1"/>
  <c r="AC314" i="11" s="1"/>
  <c r="AA314" i="11" a="1"/>
  <c r="AA314" i="11" s="1"/>
  <c r="Z314" i="11" a="1"/>
  <c r="Z314" i="11" s="1"/>
  <c r="X314" i="11" a="1"/>
  <c r="X314" i="11" s="1"/>
  <c r="W314" i="11" a="1"/>
  <c r="W314" i="11" s="1"/>
  <c r="U314" i="11" a="1"/>
  <c r="U314" i="11" s="1"/>
  <c r="T314" i="11" a="1"/>
  <c r="T314" i="11" s="1"/>
  <c r="R314" i="11" a="1"/>
  <c r="R314" i="11" s="1"/>
  <c r="Q314" i="11" a="1"/>
  <c r="Q314" i="11" s="1"/>
  <c r="P314" i="11"/>
  <c r="N314" i="11" a="1"/>
  <c r="N314" i="11" s="1"/>
  <c r="M314" i="11" a="1"/>
  <c r="M314" i="11" s="1"/>
  <c r="J314" i="11"/>
  <c r="L314" i="11" s="1"/>
  <c r="I314" i="11"/>
  <c r="AN313" i="11"/>
  <c r="AM313" i="11"/>
  <c r="AO313" i="11" s="1"/>
  <c r="AL313" i="11"/>
  <c r="AK313" i="11"/>
  <c r="AG313" i="11" a="1"/>
  <c r="AG313" i="11" s="1"/>
  <c r="AF313" i="11" a="1"/>
  <c r="AF313" i="11" s="1"/>
  <c r="AD313" i="11" a="1"/>
  <c r="AD313" i="11" s="1"/>
  <c r="AC313" i="11" a="1"/>
  <c r="AC313" i="11" s="1"/>
  <c r="AA313" i="11" a="1"/>
  <c r="AA313" i="11" s="1"/>
  <c r="Z313" i="11" a="1"/>
  <c r="Z313" i="11" s="1"/>
  <c r="X313" i="11" a="1"/>
  <c r="X313" i="11" s="1"/>
  <c r="W313" i="11" a="1"/>
  <c r="W313" i="11" s="1"/>
  <c r="U313" i="11" a="1"/>
  <c r="U313" i="11" s="1"/>
  <c r="T313" i="11" a="1"/>
  <c r="T313" i="11" s="1"/>
  <c r="R313" i="11" a="1"/>
  <c r="R313" i="11" s="1"/>
  <c r="Q313" i="11" a="1"/>
  <c r="Q313" i="11" s="1"/>
  <c r="P313" i="11"/>
  <c r="N313" i="11" a="1"/>
  <c r="N313" i="11" s="1"/>
  <c r="M313" i="11" a="1"/>
  <c r="M313" i="11" s="1"/>
  <c r="J313" i="11"/>
  <c r="L313" i="11" s="1"/>
  <c r="I313" i="11"/>
  <c r="AN312" i="11"/>
  <c r="AM312" i="11"/>
  <c r="AO312" i="11" s="1"/>
  <c r="AL312" i="11"/>
  <c r="AK312" i="11"/>
  <c r="AG312" i="11" a="1"/>
  <c r="AG312" i="11" s="1"/>
  <c r="AF312" i="11" a="1"/>
  <c r="AF312" i="11" s="1"/>
  <c r="AD312" i="11" a="1"/>
  <c r="AD312" i="11" s="1"/>
  <c r="AC312" i="11" a="1"/>
  <c r="AC312" i="11" s="1"/>
  <c r="AA312" i="11" a="1"/>
  <c r="AA312" i="11" s="1"/>
  <c r="Z312" i="11" a="1"/>
  <c r="Z312" i="11" s="1"/>
  <c r="X312" i="11" a="1"/>
  <c r="X312" i="11" s="1"/>
  <c r="W312" i="11" a="1"/>
  <c r="W312" i="11" s="1"/>
  <c r="U312" i="11" a="1"/>
  <c r="U312" i="11" s="1"/>
  <c r="T312" i="11" a="1"/>
  <c r="T312" i="11" s="1"/>
  <c r="R312" i="11" a="1"/>
  <c r="R312" i="11" s="1"/>
  <c r="Q312" i="11" a="1"/>
  <c r="Q312" i="11" s="1"/>
  <c r="P312" i="11"/>
  <c r="N312" i="11" a="1"/>
  <c r="N312" i="11" s="1"/>
  <c r="M312" i="11" a="1"/>
  <c r="M312" i="11" s="1"/>
  <c r="J312" i="11"/>
  <c r="L312" i="11" s="1"/>
  <c r="I312" i="11"/>
  <c r="AN311" i="11"/>
  <c r="AM311" i="11"/>
  <c r="AO311" i="11" s="1"/>
  <c r="AL311" i="11"/>
  <c r="AK311" i="11"/>
  <c r="AG311" i="11" a="1"/>
  <c r="AG311" i="11" s="1"/>
  <c r="AF311" i="11" a="1"/>
  <c r="AF311" i="11" s="1"/>
  <c r="AD311" i="11" a="1"/>
  <c r="AD311" i="11" s="1"/>
  <c r="AC311" i="11" a="1"/>
  <c r="AC311" i="11" s="1"/>
  <c r="AA311" i="11" a="1"/>
  <c r="AA311" i="11" s="1"/>
  <c r="Z311" i="11" a="1"/>
  <c r="Z311" i="11" s="1"/>
  <c r="X311" i="11" a="1"/>
  <c r="X311" i="11" s="1"/>
  <c r="W311" i="11" a="1"/>
  <c r="W311" i="11" s="1"/>
  <c r="U311" i="11" a="1"/>
  <c r="U311" i="11" s="1"/>
  <c r="T311" i="11" a="1"/>
  <c r="T311" i="11" s="1"/>
  <c r="R311" i="11" a="1"/>
  <c r="R311" i="11" s="1"/>
  <c r="Q311" i="11" a="1"/>
  <c r="Q311" i="11" s="1"/>
  <c r="P311" i="11"/>
  <c r="N311" i="11" a="1"/>
  <c r="N311" i="11" s="1"/>
  <c r="M311" i="11" a="1"/>
  <c r="M311" i="11" s="1"/>
  <c r="J311" i="11"/>
  <c r="L311" i="11" s="1"/>
  <c r="I311" i="11"/>
  <c r="AN310" i="11"/>
  <c r="AM310" i="11"/>
  <c r="AO310" i="11" s="1"/>
  <c r="AL310" i="11"/>
  <c r="AK310" i="11"/>
  <c r="AG310" i="11" a="1"/>
  <c r="AG310" i="11" s="1"/>
  <c r="AF310" i="11" a="1"/>
  <c r="AF310" i="11" s="1"/>
  <c r="AD310" i="11" a="1"/>
  <c r="AD310" i="11" s="1"/>
  <c r="AC310" i="11" a="1"/>
  <c r="AC310" i="11" s="1"/>
  <c r="AA310" i="11" a="1"/>
  <c r="AA310" i="11" s="1"/>
  <c r="Z310" i="11" a="1"/>
  <c r="Z310" i="11" s="1"/>
  <c r="X310" i="11" a="1"/>
  <c r="X310" i="11" s="1"/>
  <c r="W310" i="11" a="1"/>
  <c r="W310" i="11" s="1"/>
  <c r="U310" i="11" a="1"/>
  <c r="U310" i="11" s="1"/>
  <c r="T310" i="11" a="1"/>
  <c r="T310" i="11" s="1"/>
  <c r="R310" i="11" a="1"/>
  <c r="R310" i="11" s="1"/>
  <c r="Q310" i="11" a="1"/>
  <c r="Q310" i="11" s="1"/>
  <c r="P310" i="11"/>
  <c r="N310" i="11" a="1"/>
  <c r="N310" i="11" s="1"/>
  <c r="M310" i="11" a="1"/>
  <c r="M310" i="11" s="1"/>
  <c r="J310" i="11"/>
  <c r="L310" i="11" s="1"/>
  <c r="I310" i="11"/>
  <c r="AN309" i="11"/>
  <c r="AM309" i="11"/>
  <c r="AO309" i="11" s="1"/>
  <c r="AL309" i="11"/>
  <c r="AK309" i="11"/>
  <c r="AG309" i="11" a="1"/>
  <c r="AG309" i="11" s="1"/>
  <c r="AF309" i="11" a="1"/>
  <c r="AF309" i="11" s="1"/>
  <c r="AD309" i="11" a="1"/>
  <c r="AD309" i="11" s="1"/>
  <c r="AC309" i="11" a="1"/>
  <c r="AC309" i="11" s="1"/>
  <c r="AA309" i="11" a="1"/>
  <c r="AA309" i="11" s="1"/>
  <c r="Z309" i="11" a="1"/>
  <c r="Z309" i="11" s="1"/>
  <c r="X309" i="11" a="1"/>
  <c r="X309" i="11" s="1"/>
  <c r="W309" i="11" a="1"/>
  <c r="W309" i="11" s="1"/>
  <c r="U309" i="11" a="1"/>
  <c r="U309" i="11" s="1"/>
  <c r="T309" i="11" a="1"/>
  <c r="T309" i="11" s="1"/>
  <c r="R309" i="11" a="1"/>
  <c r="R309" i="11" s="1"/>
  <c r="Q309" i="11" a="1"/>
  <c r="Q309" i="11" s="1"/>
  <c r="P309" i="11"/>
  <c r="N309" i="11" a="1"/>
  <c r="N309" i="11" s="1"/>
  <c r="M309" i="11" a="1"/>
  <c r="M309" i="11" s="1"/>
  <c r="J309" i="11"/>
  <c r="I309" i="11"/>
  <c r="AN308" i="11"/>
  <c r="AM308" i="11"/>
  <c r="AO308" i="11" s="1"/>
  <c r="AL308" i="11"/>
  <c r="AK308" i="11"/>
  <c r="AG308" i="11" a="1"/>
  <c r="AG308" i="11" s="1"/>
  <c r="AF308" i="11" a="1"/>
  <c r="AF308" i="11" s="1"/>
  <c r="AD308" i="11" a="1"/>
  <c r="AD308" i="11" s="1"/>
  <c r="AC308" i="11" a="1"/>
  <c r="AC308" i="11" s="1"/>
  <c r="AA308" i="11" a="1"/>
  <c r="AA308" i="11" s="1"/>
  <c r="Z308" i="11" a="1"/>
  <c r="Z308" i="11" s="1"/>
  <c r="X308" i="11" a="1"/>
  <c r="X308" i="11" s="1"/>
  <c r="W308" i="11" a="1"/>
  <c r="W308" i="11" s="1"/>
  <c r="U308" i="11" a="1"/>
  <c r="U308" i="11" s="1"/>
  <c r="T308" i="11" a="1"/>
  <c r="T308" i="11" s="1"/>
  <c r="R308" i="11" a="1"/>
  <c r="R308" i="11" s="1"/>
  <c r="Q308" i="11" a="1"/>
  <c r="Q308" i="11" s="1"/>
  <c r="P308" i="11"/>
  <c r="N308" i="11" a="1"/>
  <c r="N308" i="11" s="1"/>
  <c r="M308" i="11" a="1"/>
  <c r="M308" i="11" s="1"/>
  <c r="J308" i="11"/>
  <c r="I308" i="11"/>
  <c r="AN307" i="11"/>
  <c r="AM307" i="11"/>
  <c r="AO307" i="11" s="1"/>
  <c r="AL307" i="11"/>
  <c r="AK307" i="11"/>
  <c r="AG307" i="11" a="1"/>
  <c r="AG307" i="11" s="1"/>
  <c r="AF307" i="11" a="1"/>
  <c r="AF307" i="11" s="1"/>
  <c r="AD307" i="11" a="1"/>
  <c r="AD307" i="11" s="1"/>
  <c r="AC307" i="11" a="1"/>
  <c r="AC307" i="11" s="1"/>
  <c r="AA307" i="11" a="1"/>
  <c r="AA307" i="11" s="1"/>
  <c r="Z307" i="11" a="1"/>
  <c r="Z307" i="11" s="1"/>
  <c r="X307" i="11" a="1"/>
  <c r="X307" i="11" s="1"/>
  <c r="W307" i="11" a="1"/>
  <c r="W307" i="11" s="1"/>
  <c r="U307" i="11" a="1"/>
  <c r="U307" i="11" s="1"/>
  <c r="T307" i="11" a="1"/>
  <c r="T307" i="11" s="1"/>
  <c r="R307" i="11" a="1"/>
  <c r="R307" i="11" s="1"/>
  <c r="Q307" i="11" a="1"/>
  <c r="Q307" i="11" s="1"/>
  <c r="P307" i="11"/>
  <c r="N307" i="11" a="1"/>
  <c r="N307" i="11" s="1"/>
  <c r="M307" i="11" a="1"/>
  <c r="M307" i="11" s="1"/>
  <c r="J307" i="11"/>
  <c r="L307" i="11" s="1"/>
  <c r="I307" i="11"/>
  <c r="AN306" i="11"/>
  <c r="AM306" i="11"/>
  <c r="AO306" i="11" s="1"/>
  <c r="AL306" i="11"/>
  <c r="AK306" i="11"/>
  <c r="AG306" i="11" a="1"/>
  <c r="AG306" i="11" s="1"/>
  <c r="AF306" i="11" a="1"/>
  <c r="AF306" i="11" s="1"/>
  <c r="AD306" i="11" a="1"/>
  <c r="AD306" i="11" s="1"/>
  <c r="AC306" i="11" a="1"/>
  <c r="AC306" i="11" s="1"/>
  <c r="AA306" i="11" a="1"/>
  <c r="AA306" i="11" s="1"/>
  <c r="Z306" i="11" a="1"/>
  <c r="Z306" i="11" s="1"/>
  <c r="X306" i="11" a="1"/>
  <c r="X306" i="11" s="1"/>
  <c r="W306" i="11" a="1"/>
  <c r="W306" i="11" s="1"/>
  <c r="U306" i="11" a="1"/>
  <c r="U306" i="11" s="1"/>
  <c r="T306" i="11" a="1"/>
  <c r="T306" i="11" s="1"/>
  <c r="R306" i="11" a="1"/>
  <c r="R306" i="11" s="1"/>
  <c r="Q306" i="11" a="1"/>
  <c r="Q306" i="11" s="1"/>
  <c r="P306" i="11"/>
  <c r="N306" i="11" a="1"/>
  <c r="N306" i="11" s="1"/>
  <c r="M306" i="11" a="1"/>
  <c r="M306" i="11" s="1"/>
  <c r="J306" i="11"/>
  <c r="I306" i="11"/>
  <c r="AN305" i="11"/>
  <c r="AM305" i="11"/>
  <c r="AO305" i="11" s="1"/>
  <c r="AL305" i="11"/>
  <c r="AK305" i="11"/>
  <c r="AG305" i="11" a="1"/>
  <c r="AG305" i="11" s="1"/>
  <c r="AF305" i="11" a="1"/>
  <c r="AF305" i="11" s="1"/>
  <c r="AD305" i="11" a="1"/>
  <c r="AD305" i="11" s="1"/>
  <c r="AC305" i="11" a="1"/>
  <c r="AC305" i="11" s="1"/>
  <c r="AA305" i="11" a="1"/>
  <c r="AA305" i="11" s="1"/>
  <c r="Z305" i="11" a="1"/>
  <c r="Z305" i="11" s="1"/>
  <c r="X305" i="11" a="1"/>
  <c r="X305" i="11" s="1"/>
  <c r="W305" i="11" a="1"/>
  <c r="W305" i="11" s="1"/>
  <c r="U305" i="11" a="1"/>
  <c r="U305" i="11" s="1"/>
  <c r="T305" i="11" a="1"/>
  <c r="T305" i="11" s="1"/>
  <c r="R305" i="11" a="1"/>
  <c r="R305" i="11" s="1"/>
  <c r="Q305" i="11" a="1"/>
  <c r="Q305" i="11" s="1"/>
  <c r="P305" i="11"/>
  <c r="N305" i="11" a="1"/>
  <c r="N305" i="11" s="1"/>
  <c r="M305" i="11" a="1"/>
  <c r="M305" i="11" s="1"/>
  <c r="J305" i="11"/>
  <c r="L305" i="11" s="1"/>
  <c r="I305" i="11"/>
  <c r="AN304" i="11"/>
  <c r="AM304" i="11"/>
  <c r="AO304" i="11" s="1"/>
  <c r="AL304" i="11"/>
  <c r="AK304" i="11"/>
  <c r="AG304" i="11" a="1"/>
  <c r="AG304" i="11" s="1"/>
  <c r="AF304" i="11" a="1"/>
  <c r="AF304" i="11" s="1"/>
  <c r="AD304" i="11" a="1"/>
  <c r="AD304" i="11" s="1"/>
  <c r="AC304" i="11" a="1"/>
  <c r="AC304" i="11" s="1"/>
  <c r="AA304" i="11" a="1"/>
  <c r="AA304" i="11" s="1"/>
  <c r="Z304" i="11" a="1"/>
  <c r="Z304" i="11" s="1"/>
  <c r="X304" i="11" a="1"/>
  <c r="X304" i="11" s="1"/>
  <c r="W304" i="11" a="1"/>
  <c r="W304" i="11" s="1"/>
  <c r="U304" i="11" a="1"/>
  <c r="U304" i="11" s="1"/>
  <c r="T304" i="11" a="1"/>
  <c r="T304" i="11" s="1"/>
  <c r="R304" i="11" a="1"/>
  <c r="R304" i="11" s="1"/>
  <c r="Q304" i="11" a="1"/>
  <c r="Q304" i="11" s="1"/>
  <c r="P304" i="11"/>
  <c r="N304" i="11" a="1"/>
  <c r="N304" i="11" s="1"/>
  <c r="M304" i="11" a="1"/>
  <c r="M304" i="11" s="1"/>
  <c r="J304" i="11"/>
  <c r="L304" i="11" s="1"/>
  <c r="I304" i="11"/>
  <c r="AN303" i="11"/>
  <c r="AM303" i="11"/>
  <c r="AO303" i="11" s="1"/>
  <c r="AL303" i="11"/>
  <c r="AY229" i="1" s="1"/>
  <c r="AK303" i="11"/>
  <c r="AG303" i="11" a="1"/>
  <c r="AG303" i="11" s="1"/>
  <c r="AF303" i="11" a="1"/>
  <c r="AF303" i="11" s="1"/>
  <c r="AD303" i="11" a="1"/>
  <c r="AD303" i="11" s="1"/>
  <c r="AC303" i="11" a="1"/>
  <c r="AC303" i="11" s="1"/>
  <c r="AA303" i="11" a="1"/>
  <c r="AA303" i="11" s="1"/>
  <c r="Z303" i="11" a="1"/>
  <c r="Z303" i="11" s="1"/>
  <c r="X303" i="11" a="1"/>
  <c r="X303" i="11" s="1"/>
  <c r="W303" i="11" a="1"/>
  <c r="W303" i="11" s="1"/>
  <c r="U303" i="11" a="1"/>
  <c r="U303" i="11" s="1"/>
  <c r="T303" i="11" a="1"/>
  <c r="T303" i="11" s="1"/>
  <c r="R303" i="11" a="1"/>
  <c r="R303" i="11" s="1"/>
  <c r="Q303" i="11" a="1"/>
  <c r="Q303" i="11" s="1"/>
  <c r="P303" i="11"/>
  <c r="N303" i="11" a="1"/>
  <c r="N303" i="11" s="1"/>
  <c r="M303" i="11" a="1"/>
  <c r="M303" i="11" s="1"/>
  <c r="J303" i="11"/>
  <c r="I303" i="11"/>
  <c r="AN302" i="11"/>
  <c r="AM302" i="11"/>
  <c r="AO302" i="11" s="1"/>
  <c r="AL302" i="11"/>
  <c r="AY228" i="1" s="1"/>
  <c r="AK302" i="11"/>
  <c r="AG302" i="11" a="1"/>
  <c r="AG302" i="11" s="1"/>
  <c r="AF302" i="11" a="1"/>
  <c r="AF302" i="11" s="1"/>
  <c r="AD302" i="11" a="1"/>
  <c r="AD302" i="11" s="1"/>
  <c r="AC302" i="11" a="1"/>
  <c r="AC302" i="11" s="1"/>
  <c r="AA302" i="11" a="1"/>
  <c r="AA302" i="11" s="1"/>
  <c r="Z302" i="11" a="1"/>
  <c r="Z302" i="11" s="1"/>
  <c r="X302" i="11" a="1"/>
  <c r="X302" i="11" s="1"/>
  <c r="W302" i="11" a="1"/>
  <c r="W302" i="11" s="1"/>
  <c r="U302" i="11" a="1"/>
  <c r="U302" i="11" s="1"/>
  <c r="T302" i="11" a="1"/>
  <c r="T302" i="11" s="1"/>
  <c r="R302" i="11" a="1"/>
  <c r="R302" i="11" s="1"/>
  <c r="Q302" i="11" a="1"/>
  <c r="Q302" i="11" s="1"/>
  <c r="P302" i="11"/>
  <c r="N302" i="11" a="1"/>
  <c r="N302" i="11" s="1"/>
  <c r="M302" i="11" a="1"/>
  <c r="M302" i="11" s="1"/>
  <c r="J302" i="11"/>
  <c r="L302" i="11" s="1"/>
  <c r="I302" i="11"/>
  <c r="AN301" i="11"/>
  <c r="AM301" i="11"/>
  <c r="AO301" i="11" s="1"/>
  <c r="AL301" i="11"/>
  <c r="AY227" i="1" s="1"/>
  <c r="AK301" i="11"/>
  <c r="AG301" i="11" a="1"/>
  <c r="AG301" i="11" s="1"/>
  <c r="AF301" i="11" a="1"/>
  <c r="AF301" i="11" s="1"/>
  <c r="AD301" i="11" a="1"/>
  <c r="AD301" i="11" s="1"/>
  <c r="AC301" i="11" a="1"/>
  <c r="AC301" i="11" s="1"/>
  <c r="AA301" i="11" a="1"/>
  <c r="AA301" i="11" s="1"/>
  <c r="Z301" i="11" a="1"/>
  <c r="Z301" i="11" s="1"/>
  <c r="X301" i="11" a="1"/>
  <c r="X301" i="11" s="1"/>
  <c r="W301" i="11" a="1"/>
  <c r="W301" i="11" s="1"/>
  <c r="U301" i="11" a="1"/>
  <c r="U301" i="11" s="1"/>
  <c r="T301" i="11" a="1"/>
  <c r="T301" i="11" s="1"/>
  <c r="R301" i="11" a="1"/>
  <c r="R301" i="11" s="1"/>
  <c r="Q301" i="11" a="1"/>
  <c r="Q301" i="11" s="1"/>
  <c r="P301" i="11"/>
  <c r="N301" i="11" a="1"/>
  <c r="N301" i="11" s="1"/>
  <c r="M301" i="11" a="1"/>
  <c r="M301" i="11" s="1"/>
  <c r="J301" i="11"/>
  <c r="I301" i="11"/>
  <c r="AN300" i="11"/>
  <c r="AM300" i="11"/>
  <c r="AO300" i="11" s="1"/>
  <c r="AL300" i="11"/>
  <c r="AY226" i="1" s="1"/>
  <c r="AK300" i="11"/>
  <c r="AG300" i="11" a="1"/>
  <c r="AG300" i="11" s="1"/>
  <c r="AF300" i="11" a="1"/>
  <c r="AF300" i="11" s="1"/>
  <c r="AD300" i="11" a="1"/>
  <c r="AD300" i="11" s="1"/>
  <c r="AC300" i="11" a="1"/>
  <c r="AC300" i="11" s="1"/>
  <c r="AA300" i="11" a="1"/>
  <c r="AA300" i="11" s="1"/>
  <c r="Z300" i="11" a="1"/>
  <c r="Z300" i="11" s="1"/>
  <c r="X300" i="11" a="1"/>
  <c r="X300" i="11" s="1"/>
  <c r="W300" i="11" a="1"/>
  <c r="W300" i="11" s="1"/>
  <c r="U300" i="11" a="1"/>
  <c r="U300" i="11" s="1"/>
  <c r="T300" i="11" a="1"/>
  <c r="T300" i="11" s="1"/>
  <c r="R300" i="11" a="1"/>
  <c r="R300" i="11" s="1"/>
  <c r="Q300" i="11" a="1"/>
  <c r="Q300" i="11" s="1"/>
  <c r="P300" i="11"/>
  <c r="N300" i="11" a="1"/>
  <c r="N300" i="11" s="1"/>
  <c r="M300" i="11" a="1"/>
  <c r="M300" i="11" s="1"/>
  <c r="J300" i="11"/>
  <c r="I300" i="11"/>
  <c r="AN299" i="11"/>
  <c r="AM299" i="11"/>
  <c r="AO299" i="11" s="1"/>
  <c r="AL299" i="11"/>
  <c r="AK299" i="11"/>
  <c r="AG299" i="11" a="1"/>
  <c r="AG299" i="11" s="1"/>
  <c r="AF299" i="11" a="1"/>
  <c r="AF299" i="11" s="1"/>
  <c r="AD299" i="11" a="1"/>
  <c r="AD299" i="11" s="1"/>
  <c r="AC299" i="11" a="1"/>
  <c r="AC299" i="11" s="1"/>
  <c r="AA299" i="11" a="1"/>
  <c r="AA299" i="11" s="1"/>
  <c r="Z299" i="11" a="1"/>
  <c r="Z299" i="11" s="1"/>
  <c r="X299" i="11" a="1"/>
  <c r="X299" i="11" s="1"/>
  <c r="W299" i="11" a="1"/>
  <c r="W299" i="11" s="1"/>
  <c r="U299" i="11" a="1"/>
  <c r="U299" i="11" s="1"/>
  <c r="T299" i="11" a="1"/>
  <c r="T299" i="11" s="1"/>
  <c r="R299" i="11" a="1"/>
  <c r="R299" i="11" s="1"/>
  <c r="Q299" i="11" a="1"/>
  <c r="Q299" i="11" s="1"/>
  <c r="P299" i="11"/>
  <c r="N299" i="11" a="1"/>
  <c r="N299" i="11" s="1"/>
  <c r="M299" i="11" a="1"/>
  <c r="M299" i="11" s="1"/>
  <c r="J299" i="11"/>
  <c r="I299" i="11"/>
  <c r="AN298" i="11"/>
  <c r="AM298" i="11"/>
  <c r="AO298" i="11" s="1"/>
  <c r="AL298" i="11"/>
  <c r="AK298" i="11"/>
  <c r="AG298" i="11" a="1"/>
  <c r="AG298" i="11" s="1"/>
  <c r="AF298" i="11" a="1"/>
  <c r="AF298" i="11" s="1"/>
  <c r="AD298" i="11" a="1"/>
  <c r="AD298" i="11" s="1"/>
  <c r="AC298" i="11" a="1"/>
  <c r="AC298" i="11" s="1"/>
  <c r="AA298" i="11" a="1"/>
  <c r="AA298" i="11" s="1"/>
  <c r="Z298" i="11" a="1"/>
  <c r="Z298" i="11" s="1"/>
  <c r="X298" i="11" a="1"/>
  <c r="X298" i="11" s="1"/>
  <c r="W298" i="11" a="1"/>
  <c r="W298" i="11" s="1"/>
  <c r="U298" i="11" a="1"/>
  <c r="U298" i="11" s="1"/>
  <c r="T298" i="11" a="1"/>
  <c r="T298" i="11" s="1"/>
  <c r="R298" i="11" a="1"/>
  <c r="R298" i="11" s="1"/>
  <c r="Q298" i="11" a="1"/>
  <c r="Q298" i="11" s="1"/>
  <c r="P298" i="11"/>
  <c r="N298" i="11" a="1"/>
  <c r="N298" i="11" s="1"/>
  <c r="M298" i="11" a="1"/>
  <c r="M298" i="11" s="1"/>
  <c r="J298" i="11"/>
  <c r="I298" i="11"/>
  <c r="AN297" i="11"/>
  <c r="AM297" i="11"/>
  <c r="AO297" i="11" s="1"/>
  <c r="AL297" i="11"/>
  <c r="AK297" i="11"/>
  <c r="AG297" i="11" a="1"/>
  <c r="AG297" i="11" s="1"/>
  <c r="AF297" i="11" a="1"/>
  <c r="AF297" i="11" s="1"/>
  <c r="AD297" i="11" a="1"/>
  <c r="AD297" i="11" s="1"/>
  <c r="AC297" i="11" a="1"/>
  <c r="AC297" i="11" s="1"/>
  <c r="AA297" i="11" a="1"/>
  <c r="AA297" i="11" s="1"/>
  <c r="Z297" i="11" a="1"/>
  <c r="Z297" i="11" s="1"/>
  <c r="X297" i="11" a="1"/>
  <c r="X297" i="11" s="1"/>
  <c r="W297" i="11" a="1"/>
  <c r="W297" i="11" s="1"/>
  <c r="U297" i="11" a="1"/>
  <c r="U297" i="11" s="1"/>
  <c r="T297" i="11" a="1"/>
  <c r="T297" i="11" s="1"/>
  <c r="R297" i="11" a="1"/>
  <c r="R297" i="11" s="1"/>
  <c r="Q297" i="11" a="1"/>
  <c r="Q297" i="11" s="1"/>
  <c r="P297" i="11"/>
  <c r="N297" i="11" a="1"/>
  <c r="N297" i="11" s="1"/>
  <c r="M297" i="11" a="1"/>
  <c r="M297" i="11" s="1"/>
  <c r="J297" i="11"/>
  <c r="L297" i="11" s="1"/>
  <c r="I297" i="11"/>
  <c r="AN296" i="11"/>
  <c r="AM296" i="11"/>
  <c r="AO296" i="11" s="1"/>
  <c r="AL296" i="11"/>
  <c r="AK296" i="11"/>
  <c r="AG296" i="11" a="1"/>
  <c r="AG296" i="11" s="1"/>
  <c r="AF296" i="11" a="1"/>
  <c r="AF296" i="11" s="1"/>
  <c r="AD296" i="11" a="1"/>
  <c r="AD296" i="11" s="1"/>
  <c r="AC296" i="11" a="1"/>
  <c r="AC296" i="11" s="1"/>
  <c r="AA296" i="11" a="1"/>
  <c r="AA296" i="11" s="1"/>
  <c r="Z296" i="11" a="1"/>
  <c r="Z296" i="11" s="1"/>
  <c r="X296" i="11" a="1"/>
  <c r="X296" i="11" s="1"/>
  <c r="W296" i="11" a="1"/>
  <c r="W296" i="11" s="1"/>
  <c r="U296" i="11" a="1"/>
  <c r="U296" i="11" s="1"/>
  <c r="T296" i="11" a="1"/>
  <c r="T296" i="11" s="1"/>
  <c r="R296" i="11" a="1"/>
  <c r="R296" i="11" s="1"/>
  <c r="Q296" i="11" a="1"/>
  <c r="Q296" i="11" s="1"/>
  <c r="P296" i="11"/>
  <c r="N296" i="11" a="1"/>
  <c r="N296" i="11" s="1"/>
  <c r="M296" i="11" a="1"/>
  <c r="M296" i="11" s="1"/>
  <c r="J296" i="11"/>
  <c r="L296" i="11" s="1"/>
  <c r="I296" i="11"/>
  <c r="AN295" i="11"/>
  <c r="AM295" i="11"/>
  <c r="AO295" i="11" s="1"/>
  <c r="AL295" i="11"/>
  <c r="AK295" i="11"/>
  <c r="AG295" i="11" a="1"/>
  <c r="AG295" i="11" s="1"/>
  <c r="AF295" i="11" a="1"/>
  <c r="AF295" i="11" s="1"/>
  <c r="AD295" i="11" a="1"/>
  <c r="AD295" i="11" s="1"/>
  <c r="AC295" i="11" a="1"/>
  <c r="AC295" i="11" s="1"/>
  <c r="AA295" i="11" a="1"/>
  <c r="AA295" i="11" s="1"/>
  <c r="Z295" i="11" a="1"/>
  <c r="Z295" i="11" s="1"/>
  <c r="X295" i="11" a="1"/>
  <c r="X295" i="11" s="1"/>
  <c r="W295" i="11" a="1"/>
  <c r="W295" i="11" s="1"/>
  <c r="U295" i="11" a="1"/>
  <c r="U295" i="11" s="1"/>
  <c r="T295" i="11" a="1"/>
  <c r="T295" i="11" s="1"/>
  <c r="R295" i="11" a="1"/>
  <c r="R295" i="11" s="1"/>
  <c r="Q295" i="11" a="1"/>
  <c r="Q295" i="11" s="1"/>
  <c r="P295" i="11"/>
  <c r="N295" i="11" a="1"/>
  <c r="N295" i="11" s="1"/>
  <c r="M295" i="11" a="1"/>
  <c r="M295" i="11" s="1"/>
  <c r="J295" i="11"/>
  <c r="I295" i="11"/>
  <c r="AN294" i="11"/>
  <c r="AM294" i="11"/>
  <c r="AO294" i="11" s="1"/>
  <c r="AL294" i="11"/>
  <c r="AK294" i="11"/>
  <c r="AG294" i="11" a="1"/>
  <c r="AG294" i="11" s="1"/>
  <c r="AF294" i="11" a="1"/>
  <c r="AF294" i="11" s="1"/>
  <c r="AD294" i="11" a="1"/>
  <c r="AD294" i="11" s="1"/>
  <c r="AC294" i="11" a="1"/>
  <c r="AC294" i="11" s="1"/>
  <c r="AA294" i="11" a="1"/>
  <c r="AA294" i="11" s="1"/>
  <c r="Z294" i="11" a="1"/>
  <c r="Z294" i="11" s="1"/>
  <c r="X294" i="11" a="1"/>
  <c r="X294" i="11" s="1"/>
  <c r="W294" i="11" a="1"/>
  <c r="W294" i="11" s="1"/>
  <c r="U294" i="11" a="1"/>
  <c r="U294" i="11" s="1"/>
  <c r="T294" i="11" a="1"/>
  <c r="T294" i="11" s="1"/>
  <c r="R294" i="11" a="1"/>
  <c r="R294" i="11" s="1"/>
  <c r="Q294" i="11" a="1"/>
  <c r="Q294" i="11" s="1"/>
  <c r="P294" i="11"/>
  <c r="N294" i="11" a="1"/>
  <c r="N294" i="11" s="1"/>
  <c r="M294" i="11" a="1"/>
  <c r="M294" i="11" s="1"/>
  <c r="J294" i="11"/>
  <c r="L294" i="11" s="1"/>
  <c r="I294" i="11"/>
  <c r="AN293" i="11"/>
  <c r="AM293" i="11"/>
  <c r="AO293" i="11" s="1"/>
  <c r="AL293" i="11"/>
  <c r="AK293" i="11"/>
  <c r="AG293" i="11" a="1"/>
  <c r="AG293" i="11" s="1"/>
  <c r="AF293" i="11" a="1"/>
  <c r="AF293" i="11" s="1"/>
  <c r="AD293" i="11" a="1"/>
  <c r="AD293" i="11" s="1"/>
  <c r="AC293" i="11" a="1"/>
  <c r="AC293" i="11" s="1"/>
  <c r="AA293" i="11" a="1"/>
  <c r="AA293" i="11" s="1"/>
  <c r="Z293" i="11" a="1"/>
  <c r="Z293" i="11" s="1"/>
  <c r="X293" i="11" a="1"/>
  <c r="X293" i="11" s="1"/>
  <c r="W293" i="11" a="1"/>
  <c r="W293" i="11" s="1"/>
  <c r="U293" i="11" a="1"/>
  <c r="U293" i="11" s="1"/>
  <c r="T293" i="11" a="1"/>
  <c r="T293" i="11" s="1"/>
  <c r="R293" i="11" a="1"/>
  <c r="R293" i="11" s="1"/>
  <c r="Q293" i="11" a="1"/>
  <c r="Q293" i="11" s="1"/>
  <c r="P293" i="11"/>
  <c r="N293" i="11" a="1"/>
  <c r="N293" i="11" s="1"/>
  <c r="M293" i="11" a="1"/>
  <c r="M293" i="11" s="1"/>
  <c r="J293" i="11"/>
  <c r="I293" i="11"/>
  <c r="AN292" i="11"/>
  <c r="AM292" i="11"/>
  <c r="AO292" i="11" s="1"/>
  <c r="AL292" i="11"/>
  <c r="AY225" i="1" s="1"/>
  <c r="AK292" i="11"/>
  <c r="AG292" i="11" a="1"/>
  <c r="AG292" i="11" s="1"/>
  <c r="AF292" i="11" a="1"/>
  <c r="AF292" i="11" s="1"/>
  <c r="AD292" i="11" a="1"/>
  <c r="AD292" i="11" s="1"/>
  <c r="AC292" i="11" a="1"/>
  <c r="AC292" i="11" s="1"/>
  <c r="AA292" i="11" a="1"/>
  <c r="AA292" i="11" s="1"/>
  <c r="Z292" i="11" a="1"/>
  <c r="Z292" i="11" s="1"/>
  <c r="X292" i="11" a="1"/>
  <c r="X292" i="11" s="1"/>
  <c r="W292" i="11" a="1"/>
  <c r="W292" i="11" s="1"/>
  <c r="U292" i="11" a="1"/>
  <c r="U292" i="11" s="1"/>
  <c r="T292" i="11" a="1"/>
  <c r="T292" i="11" s="1"/>
  <c r="R292" i="11" a="1"/>
  <c r="R292" i="11" s="1"/>
  <c r="Q292" i="11" a="1"/>
  <c r="Q292" i="11" s="1"/>
  <c r="P292" i="11"/>
  <c r="N292" i="11" a="1"/>
  <c r="N292" i="11" s="1"/>
  <c r="M292" i="11" a="1"/>
  <c r="M292" i="11" s="1"/>
  <c r="J292" i="11"/>
  <c r="I292" i="11"/>
  <c r="AN291" i="11"/>
  <c r="AM291" i="11"/>
  <c r="AO291" i="11" s="1"/>
  <c r="AL291" i="11"/>
  <c r="AY224" i="1" s="1"/>
  <c r="AK291" i="11"/>
  <c r="AG291" i="11" a="1"/>
  <c r="AG291" i="11" s="1"/>
  <c r="AF291" i="11" a="1"/>
  <c r="AF291" i="11" s="1"/>
  <c r="AD291" i="11" a="1"/>
  <c r="AD291" i="11" s="1"/>
  <c r="AC291" i="11" a="1"/>
  <c r="AC291" i="11" s="1"/>
  <c r="AA291" i="11" a="1"/>
  <c r="AA291" i="11" s="1"/>
  <c r="Z291" i="11" a="1"/>
  <c r="Z291" i="11" s="1"/>
  <c r="X291" i="11" a="1"/>
  <c r="X291" i="11" s="1"/>
  <c r="W291" i="11" a="1"/>
  <c r="W291" i="11" s="1"/>
  <c r="U291" i="11" a="1"/>
  <c r="U291" i="11" s="1"/>
  <c r="T291" i="11" a="1"/>
  <c r="T291" i="11" s="1"/>
  <c r="R291" i="11" a="1"/>
  <c r="R291" i="11" s="1"/>
  <c r="Q291" i="11" a="1"/>
  <c r="Q291" i="11" s="1"/>
  <c r="P291" i="11"/>
  <c r="N291" i="11" a="1"/>
  <c r="N291" i="11" s="1"/>
  <c r="M291" i="11" a="1"/>
  <c r="M291" i="11" s="1"/>
  <c r="J291" i="11"/>
  <c r="L291" i="11" s="1"/>
  <c r="I291" i="11"/>
  <c r="AN290" i="11"/>
  <c r="AM290" i="11"/>
  <c r="AO290" i="11" s="1"/>
  <c r="AL290" i="11"/>
  <c r="AY223" i="1" s="1"/>
  <c r="AK290" i="11"/>
  <c r="AG290" i="11" a="1"/>
  <c r="AG290" i="11" s="1"/>
  <c r="AF290" i="11" a="1"/>
  <c r="AF290" i="11" s="1"/>
  <c r="AD290" i="11" a="1"/>
  <c r="AD290" i="11" s="1"/>
  <c r="AC290" i="11" a="1"/>
  <c r="AC290" i="11" s="1"/>
  <c r="AA290" i="11" a="1"/>
  <c r="AA290" i="11" s="1"/>
  <c r="Z290" i="11" a="1"/>
  <c r="Z290" i="11" s="1"/>
  <c r="X290" i="11" a="1"/>
  <c r="X290" i="11" s="1"/>
  <c r="W290" i="11" a="1"/>
  <c r="W290" i="11" s="1"/>
  <c r="U290" i="11" a="1"/>
  <c r="U290" i="11" s="1"/>
  <c r="T290" i="11" a="1"/>
  <c r="T290" i="11" s="1"/>
  <c r="R290" i="11" a="1"/>
  <c r="R290" i="11" s="1"/>
  <c r="Q290" i="11" a="1"/>
  <c r="Q290" i="11" s="1"/>
  <c r="P290" i="11"/>
  <c r="N290" i="11" a="1"/>
  <c r="N290" i="11" s="1"/>
  <c r="M290" i="11" a="1"/>
  <c r="M290" i="11" s="1"/>
  <c r="J290" i="11"/>
  <c r="I290" i="11"/>
  <c r="AN289" i="11"/>
  <c r="AM289" i="11"/>
  <c r="AO289" i="11" s="1"/>
  <c r="AL289" i="11"/>
  <c r="AY222" i="1" s="1"/>
  <c r="AK289" i="11"/>
  <c r="AG289" i="11" a="1"/>
  <c r="AG289" i="11" s="1"/>
  <c r="AF289" i="11" a="1"/>
  <c r="AF289" i="11" s="1"/>
  <c r="AD289" i="11" a="1"/>
  <c r="AD289" i="11" s="1"/>
  <c r="AC289" i="11" a="1"/>
  <c r="AC289" i="11" s="1"/>
  <c r="AA289" i="11" a="1"/>
  <c r="AA289" i="11" s="1"/>
  <c r="Z289" i="11" a="1"/>
  <c r="Z289" i="11" s="1"/>
  <c r="X289" i="11" a="1"/>
  <c r="X289" i="11" s="1"/>
  <c r="W289" i="11" a="1"/>
  <c r="W289" i="11" s="1"/>
  <c r="U289" i="11" a="1"/>
  <c r="U289" i="11" s="1"/>
  <c r="T289" i="11" a="1"/>
  <c r="T289" i="11" s="1"/>
  <c r="R289" i="11" a="1"/>
  <c r="R289" i="11" s="1"/>
  <c r="Q289" i="11" a="1"/>
  <c r="Q289" i="11" s="1"/>
  <c r="P289" i="11"/>
  <c r="N289" i="11" a="1"/>
  <c r="N289" i="11" s="1"/>
  <c r="M289" i="11" a="1"/>
  <c r="M289" i="11" s="1"/>
  <c r="J289" i="11"/>
  <c r="L289" i="11" s="1"/>
  <c r="I289" i="11"/>
  <c r="AN288" i="11"/>
  <c r="AM288" i="11"/>
  <c r="AO288" i="11" s="1"/>
  <c r="AL288" i="11"/>
  <c r="AY221" i="1" s="1"/>
  <c r="AK288" i="11"/>
  <c r="AG288" i="11" a="1"/>
  <c r="AG288" i="11" s="1"/>
  <c r="AF288" i="11" a="1"/>
  <c r="AF288" i="11" s="1"/>
  <c r="AD288" i="11" a="1"/>
  <c r="AD288" i="11" s="1"/>
  <c r="AC288" i="11" a="1"/>
  <c r="AC288" i="11" s="1"/>
  <c r="AA288" i="11" a="1"/>
  <c r="AA288" i="11" s="1"/>
  <c r="Z288" i="11" a="1"/>
  <c r="Z288" i="11" s="1"/>
  <c r="X288" i="11" a="1"/>
  <c r="X288" i="11" s="1"/>
  <c r="W288" i="11" a="1"/>
  <c r="W288" i="11" s="1"/>
  <c r="U288" i="11" a="1"/>
  <c r="U288" i="11" s="1"/>
  <c r="T288" i="11" a="1"/>
  <c r="T288" i="11" s="1"/>
  <c r="R288" i="11" a="1"/>
  <c r="R288" i="11" s="1"/>
  <c r="Q288" i="11" a="1"/>
  <c r="Q288" i="11" s="1"/>
  <c r="P288" i="11"/>
  <c r="N288" i="11" a="1"/>
  <c r="N288" i="11" s="1"/>
  <c r="M288" i="11" a="1"/>
  <c r="M288" i="11" s="1"/>
  <c r="J288" i="11"/>
  <c r="L288" i="11" s="1"/>
  <c r="I288" i="11"/>
  <c r="AN287" i="11"/>
  <c r="AM287" i="11"/>
  <c r="AO287" i="11" s="1"/>
  <c r="AL287" i="11"/>
  <c r="AY220" i="1" s="1"/>
  <c r="AK287" i="11"/>
  <c r="AG287" i="11" a="1"/>
  <c r="AG287" i="11" s="1"/>
  <c r="AF287" i="11" a="1"/>
  <c r="AF287" i="11" s="1"/>
  <c r="AD287" i="11" a="1"/>
  <c r="AD287" i="11" s="1"/>
  <c r="AC287" i="11" a="1"/>
  <c r="AC287" i="11" s="1"/>
  <c r="AA287" i="11" a="1"/>
  <c r="AA287" i="11" s="1"/>
  <c r="Z287" i="11" a="1"/>
  <c r="Z287" i="11" s="1"/>
  <c r="X287" i="11" a="1"/>
  <c r="X287" i="11" s="1"/>
  <c r="W287" i="11" a="1"/>
  <c r="W287" i="11" s="1"/>
  <c r="U287" i="11" a="1"/>
  <c r="U287" i="11" s="1"/>
  <c r="T287" i="11" a="1"/>
  <c r="T287" i="11" s="1"/>
  <c r="R287" i="11" a="1"/>
  <c r="R287" i="11" s="1"/>
  <c r="Q287" i="11" a="1"/>
  <c r="Q287" i="11" s="1"/>
  <c r="P287" i="11"/>
  <c r="N287" i="11" a="1"/>
  <c r="N287" i="11" s="1"/>
  <c r="M287" i="11" a="1"/>
  <c r="M287" i="11" s="1"/>
  <c r="J287" i="11"/>
  <c r="I287" i="11"/>
  <c r="AN286" i="11"/>
  <c r="AM286" i="11"/>
  <c r="AO286" i="11" s="1"/>
  <c r="AL286" i="11"/>
  <c r="AY219" i="1" s="1"/>
  <c r="AK286" i="11"/>
  <c r="AG286" i="11" a="1"/>
  <c r="AG286" i="11" s="1"/>
  <c r="AF286" i="11" a="1"/>
  <c r="AF286" i="11" s="1"/>
  <c r="AD286" i="11" a="1"/>
  <c r="AD286" i="11" s="1"/>
  <c r="AC286" i="11" a="1"/>
  <c r="AC286" i="11" s="1"/>
  <c r="AA286" i="11" a="1"/>
  <c r="AA286" i="11" s="1"/>
  <c r="Z286" i="11" a="1"/>
  <c r="Z286" i="11" s="1"/>
  <c r="X286" i="11" a="1"/>
  <c r="X286" i="11" s="1"/>
  <c r="W286" i="11" a="1"/>
  <c r="W286" i="11" s="1"/>
  <c r="U286" i="11" a="1"/>
  <c r="U286" i="11" s="1"/>
  <c r="T286" i="11" a="1"/>
  <c r="T286" i="11" s="1"/>
  <c r="R286" i="11" a="1"/>
  <c r="R286" i="11" s="1"/>
  <c r="Q286" i="11" a="1"/>
  <c r="Q286" i="11" s="1"/>
  <c r="P286" i="11"/>
  <c r="N286" i="11" a="1"/>
  <c r="N286" i="11" s="1"/>
  <c r="M286" i="11" a="1"/>
  <c r="M286" i="11" s="1"/>
  <c r="J286" i="11"/>
  <c r="L286" i="11" s="1"/>
  <c r="I286" i="11"/>
  <c r="AN285" i="11"/>
  <c r="AM285" i="11"/>
  <c r="AO285" i="11" s="1"/>
  <c r="AL285" i="11"/>
  <c r="AY218" i="1" s="1"/>
  <c r="AK285" i="11"/>
  <c r="AG285" i="11" a="1"/>
  <c r="AG285" i="11" s="1"/>
  <c r="AF285" i="11" a="1"/>
  <c r="AF285" i="11" s="1"/>
  <c r="AD285" i="11" a="1"/>
  <c r="AD285" i="11" s="1"/>
  <c r="AC285" i="11" a="1"/>
  <c r="AC285" i="11" s="1"/>
  <c r="AA285" i="11" a="1"/>
  <c r="AA285" i="11" s="1"/>
  <c r="Z285" i="11" a="1"/>
  <c r="Z285" i="11" s="1"/>
  <c r="X285" i="11" a="1"/>
  <c r="X285" i="11" s="1"/>
  <c r="W285" i="11" a="1"/>
  <c r="W285" i="11" s="1"/>
  <c r="U285" i="11" a="1"/>
  <c r="U285" i="11" s="1"/>
  <c r="T285" i="11" a="1"/>
  <c r="T285" i="11" s="1"/>
  <c r="R285" i="11" a="1"/>
  <c r="R285" i="11" s="1"/>
  <c r="Q285" i="11" a="1"/>
  <c r="Q285" i="11" s="1"/>
  <c r="P285" i="11"/>
  <c r="N285" i="11" a="1"/>
  <c r="N285" i="11" s="1"/>
  <c r="M285" i="11" a="1"/>
  <c r="M285" i="11" s="1"/>
  <c r="J285" i="11"/>
  <c r="L285" i="11" s="1"/>
  <c r="I285" i="11"/>
  <c r="AN284" i="11"/>
  <c r="AM284" i="11"/>
  <c r="AO284" i="11" s="1"/>
  <c r="AL284" i="11"/>
  <c r="AY343" i="1" s="1"/>
  <c r="AK284" i="11"/>
  <c r="AG284" i="11" a="1"/>
  <c r="AG284" i="11" s="1"/>
  <c r="AF284" i="11" a="1"/>
  <c r="AF284" i="11" s="1"/>
  <c r="AD284" i="11" a="1"/>
  <c r="AD284" i="11" s="1"/>
  <c r="AC284" i="11" a="1"/>
  <c r="AC284" i="11" s="1"/>
  <c r="AA284" i="11" a="1"/>
  <c r="AA284" i="11" s="1"/>
  <c r="Z284" i="11" a="1"/>
  <c r="Z284" i="11" s="1"/>
  <c r="X284" i="11" a="1"/>
  <c r="X284" i="11" s="1"/>
  <c r="W284" i="11" a="1"/>
  <c r="W284" i="11" s="1"/>
  <c r="U284" i="11" a="1"/>
  <c r="U284" i="11" s="1"/>
  <c r="T284" i="11" a="1"/>
  <c r="T284" i="11" s="1"/>
  <c r="R284" i="11" a="1"/>
  <c r="R284" i="11" s="1"/>
  <c r="Q284" i="11" a="1"/>
  <c r="Q284" i="11" s="1"/>
  <c r="P284" i="11"/>
  <c r="N284" i="11" a="1"/>
  <c r="N284" i="11" s="1"/>
  <c r="M284" i="11" a="1"/>
  <c r="M284" i="11" s="1"/>
  <c r="J284" i="11"/>
  <c r="I284" i="11"/>
  <c r="AN283" i="11"/>
  <c r="AM283" i="11"/>
  <c r="AO283" i="11" s="1"/>
  <c r="AL283" i="11"/>
  <c r="AK283" i="11"/>
  <c r="AG283" i="11" a="1"/>
  <c r="AG283" i="11" s="1"/>
  <c r="AF283" i="11" a="1"/>
  <c r="AF283" i="11" s="1"/>
  <c r="AD283" i="11" a="1"/>
  <c r="AD283" i="11" s="1"/>
  <c r="AC283" i="11" a="1"/>
  <c r="AC283" i="11" s="1"/>
  <c r="AA283" i="11" a="1"/>
  <c r="AA283" i="11" s="1"/>
  <c r="Z283" i="11" a="1"/>
  <c r="Z283" i="11" s="1"/>
  <c r="X283" i="11" a="1"/>
  <c r="X283" i="11" s="1"/>
  <c r="W283" i="11" a="1"/>
  <c r="W283" i="11" s="1"/>
  <c r="U283" i="11" a="1"/>
  <c r="U283" i="11" s="1"/>
  <c r="T283" i="11" a="1"/>
  <c r="T283" i="11" s="1"/>
  <c r="R283" i="11" a="1"/>
  <c r="R283" i="11" s="1"/>
  <c r="Q283" i="11" a="1"/>
  <c r="Q283" i="11" s="1"/>
  <c r="P283" i="11"/>
  <c r="N283" i="11" a="1"/>
  <c r="N283" i="11" s="1"/>
  <c r="M283" i="11" a="1"/>
  <c r="M283" i="11" s="1"/>
  <c r="J283" i="11"/>
  <c r="L283" i="11" s="1"/>
  <c r="I283" i="11"/>
  <c r="AN282" i="11"/>
  <c r="AM282" i="11"/>
  <c r="AO282" i="11" s="1"/>
  <c r="AL282" i="11"/>
  <c r="AY216" i="1" s="1"/>
  <c r="AK282" i="11"/>
  <c r="AG282" i="11" a="1"/>
  <c r="AG282" i="11" s="1"/>
  <c r="AF282" i="11" a="1"/>
  <c r="AF282" i="11" s="1"/>
  <c r="AD282" i="11" a="1"/>
  <c r="AD282" i="11" s="1"/>
  <c r="AC282" i="11" a="1"/>
  <c r="AC282" i="11" s="1"/>
  <c r="AA282" i="11" a="1"/>
  <c r="AA282" i="11" s="1"/>
  <c r="Z282" i="11" a="1"/>
  <c r="Z282" i="11" s="1"/>
  <c r="X282" i="11" a="1"/>
  <c r="X282" i="11" s="1"/>
  <c r="W282" i="11" a="1"/>
  <c r="W282" i="11" s="1"/>
  <c r="U282" i="11" a="1"/>
  <c r="U282" i="11" s="1"/>
  <c r="T282" i="11" a="1"/>
  <c r="T282" i="11" s="1"/>
  <c r="R282" i="11" a="1"/>
  <c r="R282" i="11" s="1"/>
  <c r="Q282" i="11" a="1"/>
  <c r="Q282" i="11" s="1"/>
  <c r="P282" i="11"/>
  <c r="N282" i="11" a="1"/>
  <c r="N282" i="11" s="1"/>
  <c r="M282" i="11" a="1"/>
  <c r="M282" i="11" s="1"/>
  <c r="J282" i="11"/>
  <c r="I282" i="11"/>
  <c r="AN281" i="11"/>
  <c r="AM281" i="11"/>
  <c r="AO281" i="11" s="1"/>
  <c r="AL281" i="11"/>
  <c r="AY215" i="1" s="1"/>
  <c r="AK281" i="11"/>
  <c r="AG281" i="11" a="1"/>
  <c r="AG281" i="11" s="1"/>
  <c r="AF281" i="11" a="1"/>
  <c r="AF281" i="11" s="1"/>
  <c r="AD281" i="11" a="1"/>
  <c r="AD281" i="11" s="1"/>
  <c r="AC281" i="11" a="1"/>
  <c r="AC281" i="11" s="1"/>
  <c r="AA281" i="11" a="1"/>
  <c r="AA281" i="11" s="1"/>
  <c r="Z281" i="11" a="1"/>
  <c r="Z281" i="11" s="1"/>
  <c r="X281" i="11" a="1"/>
  <c r="X281" i="11" s="1"/>
  <c r="W281" i="11" a="1"/>
  <c r="W281" i="11" s="1"/>
  <c r="U281" i="11" a="1"/>
  <c r="U281" i="11" s="1"/>
  <c r="T281" i="11" a="1"/>
  <c r="T281" i="11" s="1"/>
  <c r="R281" i="11" a="1"/>
  <c r="R281" i="11" s="1"/>
  <c r="Q281" i="11" a="1"/>
  <c r="Q281" i="11" s="1"/>
  <c r="P281" i="11"/>
  <c r="N281" i="11" a="1"/>
  <c r="N281" i="11" s="1"/>
  <c r="M281" i="11" a="1"/>
  <c r="M281" i="11" s="1"/>
  <c r="J281" i="11"/>
  <c r="I281" i="11"/>
  <c r="AN280" i="11"/>
  <c r="AM280" i="11"/>
  <c r="AO280" i="11" s="1"/>
  <c r="AL280" i="11"/>
  <c r="AK280" i="11"/>
  <c r="AG280" i="11" a="1"/>
  <c r="AG280" i="11" s="1"/>
  <c r="AF280" i="11" a="1"/>
  <c r="AF280" i="11" s="1"/>
  <c r="AD280" i="11" a="1"/>
  <c r="AD280" i="11" s="1"/>
  <c r="AC280" i="11" a="1"/>
  <c r="AC280" i="11" s="1"/>
  <c r="AA280" i="11" a="1"/>
  <c r="AA280" i="11" s="1"/>
  <c r="Z280" i="11" a="1"/>
  <c r="Z280" i="11" s="1"/>
  <c r="X280" i="11" a="1"/>
  <c r="X280" i="11" s="1"/>
  <c r="W280" i="11" a="1"/>
  <c r="W280" i="11" s="1"/>
  <c r="U280" i="11" a="1"/>
  <c r="U280" i="11" s="1"/>
  <c r="T280" i="11" a="1"/>
  <c r="T280" i="11" s="1"/>
  <c r="R280" i="11" a="1"/>
  <c r="R280" i="11" s="1"/>
  <c r="Q280" i="11" a="1"/>
  <c r="Q280" i="11" s="1"/>
  <c r="P280" i="11"/>
  <c r="N280" i="11" a="1"/>
  <c r="N280" i="11" s="1"/>
  <c r="M280" i="11" a="1"/>
  <c r="M280" i="11" s="1"/>
  <c r="J280" i="11"/>
  <c r="L280" i="11" s="1"/>
  <c r="I280" i="11"/>
  <c r="AN279" i="11"/>
  <c r="AM279" i="11"/>
  <c r="AO279" i="11" s="1"/>
  <c r="AL279" i="11"/>
  <c r="AK279" i="11"/>
  <c r="AG279" i="11" a="1"/>
  <c r="AG279" i="11" s="1"/>
  <c r="AF279" i="11" a="1"/>
  <c r="AF279" i="11" s="1"/>
  <c r="AD279" i="11" a="1"/>
  <c r="AD279" i="11" s="1"/>
  <c r="AC279" i="11" a="1"/>
  <c r="AC279" i="11" s="1"/>
  <c r="AA279" i="11" a="1"/>
  <c r="AA279" i="11" s="1"/>
  <c r="Z279" i="11" a="1"/>
  <c r="Z279" i="11" s="1"/>
  <c r="X279" i="11" a="1"/>
  <c r="X279" i="11" s="1"/>
  <c r="W279" i="11" a="1"/>
  <c r="W279" i="11" s="1"/>
  <c r="U279" i="11" a="1"/>
  <c r="U279" i="11" s="1"/>
  <c r="T279" i="11" a="1"/>
  <c r="T279" i="11" s="1"/>
  <c r="R279" i="11" a="1"/>
  <c r="R279" i="11" s="1"/>
  <c r="Q279" i="11" a="1"/>
  <c r="Q279" i="11" s="1"/>
  <c r="P279" i="11"/>
  <c r="N279" i="11" a="1"/>
  <c r="N279" i="11" s="1"/>
  <c r="M279" i="11" a="1"/>
  <c r="M279" i="11" s="1"/>
  <c r="J279" i="11"/>
  <c r="I279" i="11"/>
  <c r="AG278" i="11" a="1"/>
  <c r="AG278" i="11" s="1"/>
  <c r="AF278" i="11" a="1"/>
  <c r="AF278" i="11" s="1"/>
  <c r="AD278" i="11" a="1"/>
  <c r="AD278" i="11" s="1"/>
  <c r="AC278" i="11" a="1"/>
  <c r="AC278" i="11" s="1"/>
  <c r="AA278" i="11" a="1"/>
  <c r="AA278" i="11" s="1"/>
  <c r="X278" i="11" a="1"/>
  <c r="X278" i="11" s="1"/>
  <c r="U278" i="11" a="1"/>
  <c r="U278" i="11" s="1"/>
  <c r="R278" i="11" a="1"/>
  <c r="R278" i="11" s="1"/>
  <c r="P278" i="11"/>
  <c r="N278" i="11" a="1"/>
  <c r="N278" i="11" s="1"/>
  <c r="J278" i="11"/>
  <c r="L278" i="11" s="1"/>
  <c r="I278" i="11"/>
  <c r="AG277" i="11" a="1"/>
  <c r="AG277" i="11" s="1"/>
  <c r="AF277" i="11" a="1"/>
  <c r="AF277" i="11" s="1"/>
  <c r="AD277" i="11" a="1"/>
  <c r="AD277" i="11" s="1"/>
  <c r="AC277" i="11" a="1"/>
  <c r="AC277" i="11" s="1"/>
  <c r="AA277" i="11" a="1"/>
  <c r="AA277" i="11" s="1"/>
  <c r="X277" i="11" a="1"/>
  <c r="X277" i="11" s="1"/>
  <c r="U277" i="11" a="1"/>
  <c r="U277" i="11" s="1"/>
  <c r="R277" i="11" a="1"/>
  <c r="R277" i="11" s="1"/>
  <c r="P277" i="11"/>
  <c r="N277" i="11" a="1"/>
  <c r="N277" i="11" s="1"/>
  <c r="J277" i="11"/>
  <c r="I277" i="11"/>
  <c r="AG276" i="11" a="1"/>
  <c r="AG276" i="11" s="1"/>
  <c r="AF276" i="11" a="1"/>
  <c r="AF276" i="11" s="1"/>
  <c r="AD276" i="11" a="1"/>
  <c r="AD276" i="11" s="1"/>
  <c r="AC276" i="11" a="1"/>
  <c r="AC276" i="11" s="1"/>
  <c r="AA276" i="11" a="1"/>
  <c r="AA276" i="11" s="1"/>
  <c r="X276" i="11" a="1"/>
  <c r="X276" i="11" s="1"/>
  <c r="U276" i="11" a="1"/>
  <c r="U276" i="11" s="1"/>
  <c r="R276" i="11" a="1"/>
  <c r="R276" i="11" s="1"/>
  <c r="P276" i="11"/>
  <c r="N276" i="11" a="1"/>
  <c r="N276" i="11" s="1"/>
  <c r="J276" i="11"/>
  <c r="I276" i="11"/>
  <c r="Z276" i="11" s="1" a="1"/>
  <c r="Z276" i="11" s="1"/>
  <c r="AG275" i="11" a="1"/>
  <c r="AG275" i="11" s="1"/>
  <c r="AF275" i="11" a="1"/>
  <c r="AF275" i="11" s="1"/>
  <c r="AD275" i="11" a="1"/>
  <c r="AD275" i="11" s="1"/>
  <c r="AC275" i="11" a="1"/>
  <c r="AC275" i="11" s="1"/>
  <c r="AA275" i="11" a="1"/>
  <c r="AA275" i="11" s="1"/>
  <c r="X275" i="11" a="1"/>
  <c r="X275" i="11" s="1"/>
  <c r="U275" i="11" a="1"/>
  <c r="U275" i="11" s="1"/>
  <c r="R275" i="11" a="1"/>
  <c r="R275" i="11" s="1"/>
  <c r="P275" i="11"/>
  <c r="N275" i="11" a="1"/>
  <c r="N275" i="11" s="1"/>
  <c r="J275" i="11"/>
  <c r="L275" i="11" s="1"/>
  <c r="I275" i="11"/>
  <c r="Z275" i="11" s="1" a="1"/>
  <c r="Z275" i="11" s="1"/>
  <c r="AG274" i="11" a="1"/>
  <c r="AG274" i="11" s="1"/>
  <c r="AF274" i="11" a="1"/>
  <c r="AF274" i="11" s="1"/>
  <c r="AD274" i="11" a="1"/>
  <c r="AD274" i="11" s="1"/>
  <c r="AC274" i="11" a="1"/>
  <c r="AC274" i="11" s="1"/>
  <c r="AA274" i="11" a="1"/>
  <c r="AA274" i="11" s="1"/>
  <c r="X274" i="11" a="1"/>
  <c r="X274" i="11" s="1"/>
  <c r="U274" i="11" a="1"/>
  <c r="U274" i="11" s="1"/>
  <c r="R274" i="11" a="1"/>
  <c r="R274" i="11" s="1"/>
  <c r="P274" i="11"/>
  <c r="N274" i="11" a="1"/>
  <c r="N274" i="11" s="1"/>
  <c r="J274" i="11"/>
  <c r="I274" i="11"/>
  <c r="W274" i="11" s="1" a="1"/>
  <c r="W274" i="11" s="1"/>
  <c r="AG273" i="11" a="1"/>
  <c r="AG273" i="11" s="1"/>
  <c r="AF273" i="11" a="1"/>
  <c r="AF273" i="11" s="1"/>
  <c r="AD273" i="11" a="1"/>
  <c r="AD273" i="11" s="1"/>
  <c r="AC273" i="11" a="1"/>
  <c r="AC273" i="11" s="1"/>
  <c r="AA273" i="11" a="1"/>
  <c r="AA273" i="11" s="1"/>
  <c r="X273" i="11" a="1"/>
  <c r="X273" i="11" s="1"/>
  <c r="U273" i="11" a="1"/>
  <c r="U273" i="11" s="1"/>
  <c r="R273" i="11" a="1"/>
  <c r="R273" i="11" s="1"/>
  <c r="P273" i="11"/>
  <c r="N273" i="11" a="1"/>
  <c r="N273" i="11" s="1"/>
  <c r="J273" i="11"/>
  <c r="L273" i="11" s="1"/>
  <c r="I273" i="11"/>
  <c r="M273" i="11" s="1" a="1"/>
  <c r="M273" i="11" s="1"/>
  <c r="AG272" i="11" a="1"/>
  <c r="AG272" i="11" s="1"/>
  <c r="AF272" i="11" a="1"/>
  <c r="AF272" i="11" s="1"/>
  <c r="AD272" i="11" a="1"/>
  <c r="AD272" i="11" s="1"/>
  <c r="AC272" i="11" a="1"/>
  <c r="AC272" i="11" s="1"/>
  <c r="AA272" i="11" a="1"/>
  <c r="AA272" i="11" s="1"/>
  <c r="X272" i="11" a="1"/>
  <c r="X272" i="11" s="1"/>
  <c r="U272" i="11" a="1"/>
  <c r="U272" i="11" s="1"/>
  <c r="R272" i="11" a="1"/>
  <c r="R272" i="11" s="1"/>
  <c r="P272" i="11"/>
  <c r="N272" i="11" a="1"/>
  <c r="N272" i="11" s="1"/>
  <c r="J272" i="11"/>
  <c r="L272" i="11" s="1"/>
  <c r="I272" i="11"/>
  <c r="T272" i="11" s="1" a="1"/>
  <c r="T272" i="11" s="1"/>
  <c r="AG271" i="11" a="1"/>
  <c r="AG271" i="11" s="1"/>
  <c r="AF271" i="11" a="1"/>
  <c r="AF271" i="11" s="1"/>
  <c r="AD271" i="11" a="1"/>
  <c r="AD271" i="11" s="1"/>
  <c r="AC271" i="11" a="1"/>
  <c r="AC271" i="11" s="1"/>
  <c r="AA271" i="11" a="1"/>
  <c r="AA271" i="11" s="1"/>
  <c r="X271" i="11" a="1"/>
  <c r="X271" i="11" s="1"/>
  <c r="U271" i="11" a="1"/>
  <c r="U271" i="11" s="1"/>
  <c r="R271" i="11" a="1"/>
  <c r="R271" i="11" s="1"/>
  <c r="P271" i="11"/>
  <c r="N271" i="11" a="1"/>
  <c r="N271" i="11" s="1"/>
  <c r="J271" i="11"/>
  <c r="I271" i="11"/>
  <c r="M271" i="11" s="1" a="1"/>
  <c r="M271" i="11" s="1"/>
  <c r="AG270" i="11" a="1"/>
  <c r="AG270" i="11" s="1"/>
  <c r="AF270" i="11" a="1"/>
  <c r="AF270" i="11" s="1"/>
  <c r="AD270" i="11" a="1"/>
  <c r="AD270" i="11" s="1"/>
  <c r="AC270" i="11" a="1"/>
  <c r="AC270" i="11" s="1"/>
  <c r="AA270" i="11" a="1"/>
  <c r="AA270" i="11" s="1"/>
  <c r="X270" i="11" a="1"/>
  <c r="X270" i="11" s="1"/>
  <c r="U270" i="11" a="1"/>
  <c r="U270" i="11" s="1"/>
  <c r="R270" i="11" a="1"/>
  <c r="R270" i="11" s="1"/>
  <c r="P270" i="11"/>
  <c r="N270" i="11" a="1"/>
  <c r="N270" i="11" s="1"/>
  <c r="J270" i="11"/>
  <c r="L270" i="11" s="1"/>
  <c r="I270" i="11"/>
  <c r="AG269" i="11" a="1"/>
  <c r="AG269" i="11" s="1"/>
  <c r="AF269" i="11" a="1"/>
  <c r="AF269" i="11" s="1"/>
  <c r="AD269" i="11" a="1"/>
  <c r="AD269" i="11" s="1"/>
  <c r="AC269" i="11" a="1"/>
  <c r="AC269" i="11" s="1"/>
  <c r="AA269" i="11" a="1"/>
  <c r="AA269" i="11" s="1"/>
  <c r="X269" i="11" a="1"/>
  <c r="X269" i="11" s="1"/>
  <c r="U269" i="11" a="1"/>
  <c r="U269" i="11" s="1"/>
  <c r="R269" i="11" a="1"/>
  <c r="R269" i="11" s="1"/>
  <c r="P269" i="11"/>
  <c r="N269" i="11" a="1"/>
  <c r="N269" i="11" s="1"/>
  <c r="J269" i="11"/>
  <c r="I269" i="11"/>
  <c r="Q269" i="11" s="1" a="1"/>
  <c r="Q269" i="11" s="1"/>
  <c r="AG268" i="11" a="1"/>
  <c r="AG268" i="11" s="1"/>
  <c r="AF268" i="11" a="1"/>
  <c r="AF268" i="11" s="1"/>
  <c r="AD268" i="11" a="1"/>
  <c r="AD268" i="11" s="1"/>
  <c r="AC268" i="11" a="1"/>
  <c r="AC268" i="11" s="1"/>
  <c r="AA268" i="11" a="1"/>
  <c r="AA268" i="11" s="1"/>
  <c r="X268" i="11" a="1"/>
  <c r="X268" i="11" s="1"/>
  <c r="U268" i="11" a="1"/>
  <c r="U268" i="11" s="1"/>
  <c r="R268" i="11" a="1"/>
  <c r="R268" i="11" s="1"/>
  <c r="P268" i="11"/>
  <c r="N268" i="11" a="1"/>
  <c r="N268" i="11" s="1"/>
  <c r="J268" i="11"/>
  <c r="I268" i="11"/>
  <c r="Z268" i="11" s="1" a="1"/>
  <c r="Z268" i="11" s="1"/>
  <c r="AG267" i="11" a="1"/>
  <c r="AG267" i="11" s="1"/>
  <c r="AF267" i="11" a="1"/>
  <c r="AF267" i="11" s="1"/>
  <c r="AD267" i="11" a="1"/>
  <c r="AD267" i="11" s="1"/>
  <c r="AC267" i="11" a="1"/>
  <c r="AC267" i="11" s="1"/>
  <c r="AA267" i="11" a="1"/>
  <c r="AA267" i="11" s="1"/>
  <c r="X267" i="11" a="1"/>
  <c r="X267" i="11" s="1"/>
  <c r="U267" i="11" a="1"/>
  <c r="U267" i="11" s="1"/>
  <c r="R267" i="11" a="1"/>
  <c r="R267" i="11" s="1"/>
  <c r="P267" i="11"/>
  <c r="N267" i="11" a="1"/>
  <c r="N267" i="11" s="1"/>
  <c r="J267" i="11"/>
  <c r="L267" i="11" s="1"/>
  <c r="I267" i="11"/>
  <c r="Z267" i="11" s="1" a="1"/>
  <c r="Z267" i="11" s="1"/>
  <c r="AG266" i="11" a="1"/>
  <c r="AG266" i="11" s="1"/>
  <c r="AF266" i="11" a="1"/>
  <c r="AF266" i="11" s="1"/>
  <c r="AD266" i="11" a="1"/>
  <c r="AD266" i="11" s="1"/>
  <c r="AC266" i="11" a="1"/>
  <c r="AC266" i="11" s="1"/>
  <c r="Z266" i="11" a="1"/>
  <c r="Z266" i="11" s="1"/>
  <c r="W266" i="11" a="1"/>
  <c r="W266" i="11" s="1"/>
  <c r="T266" i="11" a="1"/>
  <c r="T266" i="11" s="1"/>
  <c r="Q266" i="11" a="1"/>
  <c r="Q266" i="11" s="1"/>
  <c r="P266" i="11"/>
  <c r="N266" i="11" a="1"/>
  <c r="N266" i="11" s="1"/>
  <c r="M266" i="11" a="1"/>
  <c r="M266" i="11" s="1"/>
  <c r="J266" i="11"/>
  <c r="I266" i="11"/>
  <c r="R266" i="11" s="1" a="1"/>
  <c r="R266" i="11" s="1"/>
  <c r="AG265" i="11" a="1"/>
  <c r="AG265" i="11" s="1"/>
  <c r="AF265" i="11" a="1"/>
  <c r="AF265" i="11" s="1"/>
  <c r="AD265" i="11" a="1"/>
  <c r="AD265" i="11" s="1"/>
  <c r="AC265" i="11" a="1"/>
  <c r="AC265" i="11" s="1"/>
  <c r="Z265" i="11" a="1"/>
  <c r="Z265" i="11" s="1"/>
  <c r="W265" i="11" a="1"/>
  <c r="W265" i="11" s="1"/>
  <c r="T265" i="11" a="1"/>
  <c r="T265" i="11" s="1"/>
  <c r="Q265" i="11" a="1"/>
  <c r="Q265" i="11" s="1"/>
  <c r="P265" i="11"/>
  <c r="N265" i="11" a="1"/>
  <c r="N265" i="11" s="1"/>
  <c r="M265" i="11" a="1"/>
  <c r="M265" i="11" s="1"/>
  <c r="J265" i="11"/>
  <c r="I265" i="11"/>
  <c r="U265" i="11" s="1" a="1"/>
  <c r="U265" i="11" s="1"/>
  <c r="AG264" i="11" a="1"/>
  <c r="AG264" i="11" s="1"/>
  <c r="AF264" i="11" a="1"/>
  <c r="AF264" i="11" s="1"/>
  <c r="AD264" i="11" a="1"/>
  <c r="AD264" i="11" s="1"/>
  <c r="AC264" i="11" a="1"/>
  <c r="AC264" i="11" s="1"/>
  <c r="Z264" i="11" a="1"/>
  <c r="Z264" i="11" s="1"/>
  <c r="W264" i="11" a="1"/>
  <c r="W264" i="11" s="1"/>
  <c r="T264" i="11" a="1"/>
  <c r="T264" i="11" s="1"/>
  <c r="Q264" i="11" a="1"/>
  <c r="Q264" i="11" s="1"/>
  <c r="P264" i="11"/>
  <c r="N264" i="11" a="1"/>
  <c r="N264" i="11" s="1"/>
  <c r="M264" i="11" a="1"/>
  <c r="M264" i="11" s="1"/>
  <c r="J264" i="11"/>
  <c r="I264" i="11"/>
  <c r="AG263" i="11" a="1"/>
  <c r="AG263" i="11" s="1"/>
  <c r="AF263" i="11" a="1"/>
  <c r="AF263" i="11" s="1"/>
  <c r="AD263" i="11" a="1"/>
  <c r="AD263" i="11" s="1"/>
  <c r="AC263" i="11" a="1"/>
  <c r="AC263" i="11" s="1"/>
  <c r="Z263" i="11" a="1"/>
  <c r="Z263" i="11" s="1"/>
  <c r="W263" i="11" a="1"/>
  <c r="W263" i="11" s="1"/>
  <c r="T263" i="11" a="1"/>
  <c r="T263" i="11" s="1"/>
  <c r="Q263" i="11" a="1"/>
  <c r="Q263" i="11" s="1"/>
  <c r="P263" i="11"/>
  <c r="N263" i="11" a="1"/>
  <c r="N263" i="11" s="1"/>
  <c r="M263" i="11" a="1"/>
  <c r="M263" i="11" s="1"/>
  <c r="J263" i="11"/>
  <c r="I263" i="11"/>
  <c r="AG262" i="11" a="1"/>
  <c r="AG262" i="11" s="1"/>
  <c r="AF262" i="11" a="1"/>
  <c r="AF262" i="11" s="1"/>
  <c r="AD262" i="11" a="1"/>
  <c r="AD262" i="11" s="1"/>
  <c r="AC262" i="11" a="1"/>
  <c r="AC262" i="11" s="1"/>
  <c r="Z262" i="11" a="1"/>
  <c r="Z262" i="11" s="1"/>
  <c r="W262" i="11" a="1"/>
  <c r="W262" i="11" s="1"/>
  <c r="T262" i="11" a="1"/>
  <c r="T262" i="11" s="1"/>
  <c r="Q262" i="11" a="1"/>
  <c r="Q262" i="11" s="1"/>
  <c r="P262" i="11"/>
  <c r="N262" i="11" a="1"/>
  <c r="N262" i="11" s="1"/>
  <c r="M262" i="11" a="1"/>
  <c r="M262" i="11" s="1"/>
  <c r="J262" i="11"/>
  <c r="L262" i="11" s="1"/>
  <c r="I262" i="11"/>
  <c r="U262" i="11" s="1" a="1"/>
  <c r="U262" i="11" s="1"/>
  <c r="AG261" i="11" a="1"/>
  <c r="AG261" i="11" s="1"/>
  <c r="AF261" i="11" a="1"/>
  <c r="AF261" i="11" s="1"/>
  <c r="AD261" i="11" a="1"/>
  <c r="AD261" i="11" s="1"/>
  <c r="AC261" i="11" a="1"/>
  <c r="AC261" i="11" s="1"/>
  <c r="Z261" i="11" a="1"/>
  <c r="Z261" i="11" s="1"/>
  <c r="W261" i="11" a="1"/>
  <c r="W261" i="11" s="1"/>
  <c r="T261" i="11" a="1"/>
  <c r="T261" i="11" s="1"/>
  <c r="Q261" i="11" a="1"/>
  <c r="Q261" i="11" s="1"/>
  <c r="P261" i="11"/>
  <c r="N261" i="11" a="1"/>
  <c r="N261" i="11" s="1"/>
  <c r="M261" i="11" a="1"/>
  <c r="M261" i="11" s="1"/>
  <c r="J261" i="11"/>
  <c r="I261" i="11"/>
  <c r="X261" i="11" s="1" a="1"/>
  <c r="X261" i="11" s="1"/>
  <c r="AG260" i="11" a="1"/>
  <c r="AG260" i="11" s="1"/>
  <c r="AF260" i="11" a="1"/>
  <c r="AF260" i="11" s="1"/>
  <c r="AD260" i="11" a="1"/>
  <c r="AD260" i="11" s="1"/>
  <c r="AC260" i="11" a="1"/>
  <c r="AC260" i="11" s="1"/>
  <c r="Z260" i="11" a="1"/>
  <c r="Z260" i="11" s="1"/>
  <c r="W260" i="11" a="1"/>
  <c r="W260" i="11" s="1"/>
  <c r="T260" i="11" a="1"/>
  <c r="T260" i="11" s="1"/>
  <c r="Q260" i="11" a="1"/>
  <c r="Q260" i="11" s="1"/>
  <c r="P260" i="11"/>
  <c r="N260" i="11" a="1"/>
  <c r="N260" i="11" s="1"/>
  <c r="M260" i="11" a="1"/>
  <c r="M260" i="11" s="1"/>
  <c r="J260" i="11"/>
  <c r="I260" i="11"/>
  <c r="R260" i="11" s="1" a="1"/>
  <c r="R260" i="11" s="1"/>
  <c r="AG259" i="11" a="1"/>
  <c r="AG259" i="11" s="1"/>
  <c r="AF259" i="11" a="1"/>
  <c r="AF259" i="11" s="1"/>
  <c r="AD259" i="11" a="1"/>
  <c r="AD259" i="11" s="1"/>
  <c r="AC259" i="11" a="1"/>
  <c r="AC259" i="11" s="1"/>
  <c r="Z259" i="11" a="1"/>
  <c r="Z259" i="11" s="1"/>
  <c r="W259" i="11" a="1"/>
  <c r="W259" i="11" s="1"/>
  <c r="T259" i="11" a="1"/>
  <c r="T259" i="11" s="1"/>
  <c r="Q259" i="11" a="1"/>
  <c r="Q259" i="11" s="1"/>
  <c r="P259" i="11"/>
  <c r="N259" i="11" a="1"/>
  <c r="N259" i="11" s="1"/>
  <c r="M259" i="11" a="1"/>
  <c r="M259" i="11" s="1"/>
  <c r="J259" i="11"/>
  <c r="I259" i="11"/>
  <c r="X259" i="11" s="1" a="1"/>
  <c r="X259" i="11" s="1"/>
  <c r="AG258" i="11" a="1"/>
  <c r="AG258" i="11" s="1"/>
  <c r="AF258" i="11" a="1"/>
  <c r="AF258" i="11" s="1"/>
  <c r="AD258" i="11" a="1"/>
  <c r="AD258" i="11" s="1"/>
  <c r="AC258" i="11" a="1"/>
  <c r="AC258" i="11" s="1"/>
  <c r="AA258" i="11" a="1"/>
  <c r="AA258" i="11" s="1"/>
  <c r="X258" i="11" a="1"/>
  <c r="X258" i="11" s="1"/>
  <c r="U258" i="11" a="1"/>
  <c r="U258" i="11" s="1"/>
  <c r="R258" i="11" a="1"/>
  <c r="R258" i="11" s="1"/>
  <c r="P258" i="11"/>
  <c r="N258" i="11" a="1"/>
  <c r="N258" i="11" s="1"/>
  <c r="J258" i="11"/>
  <c r="I258" i="11"/>
  <c r="Z258" i="11" s="1" a="1"/>
  <c r="Z258" i="11" s="1"/>
  <c r="AG257" i="11" a="1"/>
  <c r="AG257" i="11" s="1"/>
  <c r="AF257" i="11" a="1"/>
  <c r="AF257" i="11" s="1"/>
  <c r="AD257" i="11" a="1"/>
  <c r="AD257" i="11" s="1"/>
  <c r="AC257" i="11" a="1"/>
  <c r="AC257" i="11" s="1"/>
  <c r="AA257" i="11" a="1"/>
  <c r="AA257" i="11" s="1"/>
  <c r="X257" i="11" a="1"/>
  <c r="X257" i="11" s="1"/>
  <c r="U257" i="11" a="1"/>
  <c r="U257" i="11" s="1"/>
  <c r="R257" i="11" a="1"/>
  <c r="R257" i="11" s="1"/>
  <c r="P257" i="11"/>
  <c r="N257" i="11" a="1"/>
  <c r="N257" i="11" s="1"/>
  <c r="J257" i="11"/>
  <c r="L257" i="11" s="1"/>
  <c r="I257" i="11"/>
  <c r="AG256" i="11" a="1"/>
  <c r="AG256" i="11" s="1"/>
  <c r="AF256" i="11" a="1"/>
  <c r="AF256" i="11" s="1"/>
  <c r="AD256" i="11" a="1"/>
  <c r="AD256" i="11" s="1"/>
  <c r="AC256" i="11" a="1"/>
  <c r="AC256" i="11" s="1"/>
  <c r="AA256" i="11" a="1"/>
  <c r="AA256" i="11" s="1"/>
  <c r="X256" i="11" a="1"/>
  <c r="X256" i="11" s="1"/>
  <c r="U256" i="11" a="1"/>
  <c r="U256" i="11" s="1"/>
  <c r="R256" i="11" a="1"/>
  <c r="R256" i="11" s="1"/>
  <c r="P256" i="11"/>
  <c r="N256" i="11" a="1"/>
  <c r="N256" i="11" s="1"/>
  <c r="J256" i="11"/>
  <c r="L256" i="11" s="1"/>
  <c r="I256" i="11"/>
  <c r="W256" i="11" s="1" a="1"/>
  <c r="W256" i="11" s="1"/>
  <c r="AG255" i="11" a="1"/>
  <c r="AG255" i="11" s="1"/>
  <c r="AF255" i="11" a="1"/>
  <c r="AF255" i="11" s="1"/>
  <c r="AD255" i="11" a="1"/>
  <c r="AD255" i="11" s="1"/>
  <c r="AC255" i="11" a="1"/>
  <c r="AC255" i="11" s="1"/>
  <c r="AA255" i="11" a="1"/>
  <c r="AA255" i="11" s="1"/>
  <c r="X255" i="11" a="1"/>
  <c r="X255" i="11" s="1"/>
  <c r="U255" i="11" a="1"/>
  <c r="U255" i="11" s="1"/>
  <c r="R255" i="11" a="1"/>
  <c r="R255" i="11" s="1"/>
  <c r="P255" i="11"/>
  <c r="N255" i="11" a="1"/>
  <c r="N255" i="11" s="1"/>
  <c r="J255" i="11"/>
  <c r="L255" i="11" s="1"/>
  <c r="I255" i="11"/>
  <c r="T255" i="11" s="1" a="1"/>
  <c r="T255" i="11" s="1"/>
  <c r="AG254" i="11" a="1"/>
  <c r="AG254" i="11" s="1"/>
  <c r="AF254" i="11" a="1"/>
  <c r="AF254" i="11" s="1"/>
  <c r="AD254" i="11" a="1"/>
  <c r="AD254" i="11" s="1"/>
  <c r="AC254" i="11" a="1"/>
  <c r="AC254" i="11" s="1"/>
  <c r="AA254" i="11" a="1"/>
  <c r="AA254" i="11" s="1"/>
  <c r="X254" i="11" a="1"/>
  <c r="X254" i="11" s="1"/>
  <c r="U254" i="11" a="1"/>
  <c r="U254" i="11" s="1"/>
  <c r="R254" i="11" a="1"/>
  <c r="R254" i="11" s="1"/>
  <c r="P254" i="11"/>
  <c r="N254" i="11" a="1"/>
  <c r="N254" i="11" s="1"/>
  <c r="J254" i="11"/>
  <c r="L254" i="11" s="1"/>
  <c r="I254" i="11"/>
  <c r="T254" i="11" s="1" a="1"/>
  <c r="T254" i="11" s="1"/>
  <c r="AG253" i="11" a="1"/>
  <c r="AG253" i="11" s="1"/>
  <c r="AF253" i="11" a="1"/>
  <c r="AF253" i="11" s="1"/>
  <c r="AD253" i="11" a="1"/>
  <c r="AD253" i="11" s="1"/>
  <c r="AC253" i="11" a="1"/>
  <c r="AC253" i="11" s="1"/>
  <c r="AA253" i="11" a="1"/>
  <c r="AA253" i="11" s="1"/>
  <c r="X253" i="11" a="1"/>
  <c r="X253" i="11" s="1"/>
  <c r="U253" i="11" a="1"/>
  <c r="U253" i="11" s="1"/>
  <c r="R253" i="11" a="1"/>
  <c r="R253" i="11" s="1"/>
  <c r="P253" i="11"/>
  <c r="N253" i="11" a="1"/>
  <c r="N253" i="11" s="1"/>
  <c r="J253" i="11"/>
  <c r="I253" i="11"/>
  <c r="Z253" i="11" s="1" a="1"/>
  <c r="Z253" i="11" s="1"/>
  <c r="AG252" i="11" a="1"/>
  <c r="AG252" i="11" s="1"/>
  <c r="AF252" i="11" a="1"/>
  <c r="AF252" i="11" s="1"/>
  <c r="AD252" i="11" a="1"/>
  <c r="AD252" i="11" s="1"/>
  <c r="AC252" i="11" a="1"/>
  <c r="AC252" i="11" s="1"/>
  <c r="AA252" i="11" a="1"/>
  <c r="AA252" i="11" s="1"/>
  <c r="X252" i="11" a="1"/>
  <c r="X252" i="11" s="1"/>
  <c r="U252" i="11" a="1"/>
  <c r="U252" i="11" s="1"/>
  <c r="R252" i="11" a="1"/>
  <c r="R252" i="11" s="1"/>
  <c r="P252" i="11"/>
  <c r="N252" i="11" a="1"/>
  <c r="N252" i="11" s="1"/>
  <c r="J252" i="11"/>
  <c r="I252" i="11"/>
  <c r="W252" i="11" s="1" a="1"/>
  <c r="W252" i="11" s="1"/>
  <c r="AG251" i="11" a="1"/>
  <c r="AG251" i="11" s="1"/>
  <c r="AF251" i="11" a="1"/>
  <c r="AF251" i="11" s="1"/>
  <c r="AD251" i="11" a="1"/>
  <c r="AD251" i="11" s="1"/>
  <c r="AC251" i="11" a="1"/>
  <c r="AC251" i="11" s="1"/>
  <c r="AA251" i="11" a="1"/>
  <c r="AA251" i="11" s="1"/>
  <c r="X251" i="11" a="1"/>
  <c r="X251" i="11" s="1"/>
  <c r="U251" i="11" a="1"/>
  <c r="U251" i="11" s="1"/>
  <c r="R251" i="11" a="1"/>
  <c r="R251" i="11" s="1"/>
  <c r="P251" i="11"/>
  <c r="N251" i="11" a="1"/>
  <c r="N251" i="11" s="1"/>
  <c r="J251" i="11"/>
  <c r="L251" i="11" s="1"/>
  <c r="I251" i="11"/>
  <c r="AG250" i="11" a="1"/>
  <c r="AG250" i="11" s="1"/>
  <c r="AF250" i="11" a="1"/>
  <c r="AF250" i="11" s="1"/>
  <c r="AD250" i="11" a="1"/>
  <c r="AD250" i="11" s="1"/>
  <c r="AC250" i="11" a="1"/>
  <c r="AC250" i="11" s="1"/>
  <c r="AA250" i="11" a="1"/>
  <c r="AA250" i="11" s="1"/>
  <c r="X250" i="11" a="1"/>
  <c r="X250" i="11" s="1"/>
  <c r="U250" i="11" a="1"/>
  <c r="U250" i="11" s="1"/>
  <c r="R250" i="11" a="1"/>
  <c r="R250" i="11" s="1"/>
  <c r="P250" i="11"/>
  <c r="N250" i="11" a="1"/>
  <c r="N250" i="11" s="1"/>
  <c r="J250" i="11"/>
  <c r="I250" i="11"/>
  <c r="Z250" i="11" s="1" a="1"/>
  <c r="Z250" i="11" s="1"/>
  <c r="AG249" i="11" a="1"/>
  <c r="AG249" i="11" s="1"/>
  <c r="AF249" i="11" a="1"/>
  <c r="AF249" i="11" s="1"/>
  <c r="AD249" i="11" a="1"/>
  <c r="AD249" i="11" s="1"/>
  <c r="AC249" i="11" a="1"/>
  <c r="AC249" i="11" s="1"/>
  <c r="AA249" i="11" a="1"/>
  <c r="AA249" i="11" s="1"/>
  <c r="X249" i="11" a="1"/>
  <c r="X249" i="11" s="1"/>
  <c r="U249" i="11" a="1"/>
  <c r="U249" i="11" s="1"/>
  <c r="R249" i="11" a="1"/>
  <c r="R249" i="11" s="1"/>
  <c r="P249" i="11"/>
  <c r="N249" i="11" a="1"/>
  <c r="N249" i="11" s="1"/>
  <c r="J249" i="11"/>
  <c r="L249" i="11" s="1"/>
  <c r="I249" i="11"/>
  <c r="T249" i="11" s="1" a="1"/>
  <c r="T249" i="11" s="1"/>
  <c r="AG248" i="11" a="1"/>
  <c r="AG248" i="11" s="1"/>
  <c r="AF248" i="11" a="1"/>
  <c r="AF248" i="11" s="1"/>
  <c r="AD248" i="11" a="1"/>
  <c r="AD248" i="11" s="1"/>
  <c r="AC248" i="11" a="1"/>
  <c r="AC248" i="11" s="1"/>
  <c r="AA248" i="11" a="1"/>
  <c r="AA248" i="11" s="1"/>
  <c r="X248" i="11" a="1"/>
  <c r="X248" i="11" s="1"/>
  <c r="U248" i="11" a="1"/>
  <c r="U248" i="11" s="1"/>
  <c r="R248" i="11" a="1"/>
  <c r="R248" i="11" s="1"/>
  <c r="P248" i="11"/>
  <c r="N248" i="11" a="1"/>
  <c r="N248" i="11" s="1"/>
  <c r="J248" i="11"/>
  <c r="I248" i="11"/>
  <c r="T248" i="11" s="1" a="1"/>
  <c r="T248" i="11" s="1"/>
  <c r="AG247" i="11" a="1"/>
  <c r="AG247" i="11" s="1"/>
  <c r="AF247" i="11" a="1"/>
  <c r="AF247" i="11" s="1"/>
  <c r="AD247" i="11" a="1"/>
  <c r="AD247" i="11" s="1"/>
  <c r="AC247" i="11" a="1"/>
  <c r="AC247" i="11" s="1"/>
  <c r="AA247" i="11" a="1"/>
  <c r="AA247" i="11" s="1"/>
  <c r="X247" i="11" a="1"/>
  <c r="X247" i="11" s="1"/>
  <c r="U247" i="11" a="1"/>
  <c r="U247" i="11" s="1"/>
  <c r="R247" i="11" a="1"/>
  <c r="R247" i="11" s="1"/>
  <c r="P247" i="11"/>
  <c r="N247" i="11" a="1"/>
  <c r="N247" i="11" s="1"/>
  <c r="J247" i="11"/>
  <c r="L247" i="11" s="1"/>
  <c r="I247" i="11"/>
  <c r="AG246" i="11" a="1"/>
  <c r="AG246" i="11" s="1"/>
  <c r="AF246" i="11" a="1"/>
  <c r="AF246" i="11" s="1"/>
  <c r="AD246" i="11" a="1"/>
  <c r="AD246" i="11" s="1"/>
  <c r="AC246" i="11" a="1"/>
  <c r="AC246" i="11" s="1"/>
  <c r="AA246" i="11" a="1"/>
  <c r="AA246" i="11" s="1"/>
  <c r="X246" i="11" a="1"/>
  <c r="X246" i="11" s="1"/>
  <c r="U246" i="11" a="1"/>
  <c r="U246" i="11" s="1"/>
  <c r="R246" i="11" a="1"/>
  <c r="R246" i="11" s="1"/>
  <c r="P246" i="11"/>
  <c r="N246" i="11" a="1"/>
  <c r="N246" i="11" s="1"/>
  <c r="J246" i="11"/>
  <c r="L246" i="11" s="1"/>
  <c r="I246" i="11"/>
  <c r="AG245" i="11" a="1"/>
  <c r="AG245" i="11" s="1"/>
  <c r="AF245" i="11" a="1"/>
  <c r="AF245" i="11" s="1"/>
  <c r="AD245" i="11" a="1"/>
  <c r="AD245" i="11" s="1"/>
  <c r="AC245" i="11" a="1"/>
  <c r="AC245" i="11" s="1"/>
  <c r="AA245" i="11" a="1"/>
  <c r="AA245" i="11" s="1"/>
  <c r="X245" i="11" a="1"/>
  <c r="X245" i="11" s="1"/>
  <c r="U245" i="11" a="1"/>
  <c r="U245" i="11" s="1"/>
  <c r="R245" i="11" a="1"/>
  <c r="R245" i="11" s="1"/>
  <c r="P245" i="11"/>
  <c r="N245" i="11" a="1"/>
  <c r="N245" i="11" s="1"/>
  <c r="J245" i="11"/>
  <c r="L245" i="11" s="1"/>
  <c r="I245" i="11"/>
  <c r="Q245" i="11" s="1" a="1"/>
  <c r="Q245" i="11" s="1"/>
  <c r="AG244" i="11" a="1"/>
  <c r="AG244" i="11" s="1"/>
  <c r="AF244" i="11" a="1"/>
  <c r="AF244" i="11" s="1"/>
  <c r="AD244" i="11" a="1"/>
  <c r="AD244" i="11" s="1"/>
  <c r="AC244" i="11" a="1"/>
  <c r="AC244" i="11" s="1"/>
  <c r="AA244" i="11" a="1"/>
  <c r="AA244" i="11" s="1"/>
  <c r="X244" i="11" a="1"/>
  <c r="X244" i="11" s="1"/>
  <c r="U244" i="11" a="1"/>
  <c r="U244" i="11" s="1"/>
  <c r="R244" i="11" a="1"/>
  <c r="R244" i="11" s="1"/>
  <c r="P244" i="11"/>
  <c r="N244" i="11" a="1"/>
  <c r="N244" i="11" s="1"/>
  <c r="J244" i="11"/>
  <c r="I244" i="11"/>
  <c r="Z244" i="11" s="1" a="1"/>
  <c r="Z244" i="11" s="1"/>
  <c r="AG243" i="11" a="1"/>
  <c r="AG243" i="11" s="1"/>
  <c r="AF243" i="11" a="1"/>
  <c r="AF243" i="11" s="1"/>
  <c r="AD243" i="11" a="1"/>
  <c r="AD243" i="11" s="1"/>
  <c r="AC243" i="11" a="1"/>
  <c r="AC243" i="11" s="1"/>
  <c r="AA243" i="11" a="1"/>
  <c r="AA243" i="11" s="1"/>
  <c r="X243" i="11" a="1"/>
  <c r="X243" i="11" s="1"/>
  <c r="U243" i="11" a="1"/>
  <c r="U243" i="11" s="1"/>
  <c r="R243" i="11" a="1"/>
  <c r="R243" i="11" s="1"/>
  <c r="P243" i="11"/>
  <c r="N243" i="11" a="1"/>
  <c r="N243" i="11" s="1"/>
  <c r="J243" i="11"/>
  <c r="L243" i="11" s="1"/>
  <c r="I243" i="11"/>
  <c r="T243" i="11" s="1" a="1"/>
  <c r="T243" i="11" s="1"/>
  <c r="AG242" i="11" a="1"/>
  <c r="AG242" i="11" s="1"/>
  <c r="AF242" i="11" a="1"/>
  <c r="AF242" i="11" s="1"/>
  <c r="AD242" i="11" a="1"/>
  <c r="AD242" i="11" s="1"/>
  <c r="AC242" i="11" a="1"/>
  <c r="AC242" i="11" s="1"/>
  <c r="AA242" i="11" a="1"/>
  <c r="AA242" i="11" s="1"/>
  <c r="X242" i="11" a="1"/>
  <c r="X242" i="11" s="1"/>
  <c r="U242" i="11" a="1"/>
  <c r="U242" i="11" s="1"/>
  <c r="R242" i="11" a="1"/>
  <c r="R242" i="11" s="1"/>
  <c r="P242" i="11"/>
  <c r="N242" i="11" a="1"/>
  <c r="N242" i="11" s="1"/>
  <c r="J242" i="11"/>
  <c r="L242" i="11" s="1"/>
  <c r="I242" i="11"/>
  <c r="Z242" i="11" s="1" a="1"/>
  <c r="Z242" i="11" s="1"/>
  <c r="AG241" i="11" a="1"/>
  <c r="AG241" i="11" s="1"/>
  <c r="AF241" i="11" a="1"/>
  <c r="AF241" i="11" s="1"/>
  <c r="AD241" i="11" a="1"/>
  <c r="AD241" i="11" s="1"/>
  <c r="AC241" i="11" a="1"/>
  <c r="AC241" i="11" s="1"/>
  <c r="AA241" i="11" a="1"/>
  <c r="AA241" i="11" s="1"/>
  <c r="X241" i="11" a="1"/>
  <c r="X241" i="11" s="1"/>
  <c r="U241" i="11" a="1"/>
  <c r="U241" i="11" s="1"/>
  <c r="R241" i="11" a="1"/>
  <c r="R241" i="11" s="1"/>
  <c r="P241" i="11"/>
  <c r="N241" i="11" a="1"/>
  <c r="N241" i="11" s="1"/>
  <c r="J241" i="11"/>
  <c r="I241" i="11"/>
  <c r="AG240" i="11" a="1"/>
  <c r="AG240" i="11" s="1"/>
  <c r="AF240" i="11" a="1"/>
  <c r="AF240" i="11" s="1"/>
  <c r="AD240" i="11" a="1"/>
  <c r="AD240" i="11" s="1"/>
  <c r="AC240" i="11" a="1"/>
  <c r="AC240" i="11" s="1"/>
  <c r="AA240" i="11" a="1"/>
  <c r="AA240" i="11" s="1"/>
  <c r="X240" i="11" a="1"/>
  <c r="X240" i="11" s="1"/>
  <c r="U240" i="11" a="1"/>
  <c r="U240" i="11" s="1"/>
  <c r="R240" i="11" a="1"/>
  <c r="R240" i="11" s="1"/>
  <c r="P240" i="11"/>
  <c r="N240" i="11" a="1"/>
  <c r="N240" i="11" s="1"/>
  <c r="J240" i="11"/>
  <c r="L240" i="11" s="1"/>
  <c r="I240" i="11"/>
  <c r="AG239" i="11" a="1"/>
  <c r="AG239" i="11" s="1"/>
  <c r="AF239" i="11" a="1"/>
  <c r="AF239" i="11" s="1"/>
  <c r="AD239" i="11" a="1"/>
  <c r="AD239" i="11" s="1"/>
  <c r="AC239" i="11" a="1"/>
  <c r="AC239" i="11" s="1"/>
  <c r="AA239" i="11" a="1"/>
  <c r="AA239" i="11" s="1"/>
  <c r="X239" i="11" a="1"/>
  <c r="X239" i="11" s="1"/>
  <c r="U239" i="11" a="1"/>
  <c r="U239" i="11" s="1"/>
  <c r="R239" i="11" a="1"/>
  <c r="R239" i="11" s="1"/>
  <c r="P239" i="11"/>
  <c r="N239" i="11" a="1"/>
  <c r="N239" i="11" s="1"/>
  <c r="J239" i="11"/>
  <c r="L239" i="11" s="1"/>
  <c r="I239" i="11"/>
  <c r="Q239" i="11" s="1" a="1"/>
  <c r="Q239" i="11" s="1"/>
  <c r="AG238" i="11" a="1"/>
  <c r="AG238" i="11" s="1"/>
  <c r="AF238" i="11" a="1"/>
  <c r="AF238" i="11" s="1"/>
  <c r="AD238" i="11" a="1"/>
  <c r="AD238" i="11" s="1"/>
  <c r="AC238" i="11" a="1"/>
  <c r="AC238" i="11" s="1"/>
  <c r="AA238" i="11" a="1"/>
  <c r="AA238" i="11" s="1"/>
  <c r="X238" i="11" a="1"/>
  <c r="X238" i="11" s="1"/>
  <c r="U238" i="11" a="1"/>
  <c r="U238" i="11" s="1"/>
  <c r="R238" i="11" a="1"/>
  <c r="R238" i="11" s="1"/>
  <c r="P238" i="11"/>
  <c r="N238" i="11" a="1"/>
  <c r="N238" i="11" s="1"/>
  <c r="J238" i="11"/>
  <c r="L238" i="11" s="1"/>
  <c r="I238" i="11"/>
  <c r="Q238" i="11" s="1" a="1"/>
  <c r="Q238" i="11" s="1"/>
  <c r="AG237" i="11" a="1"/>
  <c r="AG237" i="11" s="1"/>
  <c r="AF237" i="11" a="1"/>
  <c r="AF237" i="11" s="1"/>
  <c r="AD237" i="11" a="1"/>
  <c r="AD237" i="11" s="1"/>
  <c r="AC237" i="11" a="1"/>
  <c r="AC237" i="11" s="1"/>
  <c r="AA237" i="11" a="1"/>
  <c r="AA237" i="11" s="1"/>
  <c r="X237" i="11" a="1"/>
  <c r="X237" i="11" s="1"/>
  <c r="U237" i="11" a="1"/>
  <c r="U237" i="11" s="1"/>
  <c r="R237" i="11" a="1"/>
  <c r="R237" i="11" s="1"/>
  <c r="P237" i="11"/>
  <c r="N237" i="11" a="1"/>
  <c r="N237" i="11" s="1"/>
  <c r="J237" i="11"/>
  <c r="I237" i="11"/>
  <c r="Q237" i="11" s="1" a="1"/>
  <c r="Q237" i="11" s="1"/>
  <c r="AG236" i="11" a="1"/>
  <c r="AG236" i="11" s="1"/>
  <c r="AF236" i="11" a="1"/>
  <c r="AF236" i="11" s="1"/>
  <c r="AD236" i="11" a="1"/>
  <c r="AD236" i="11" s="1"/>
  <c r="AC236" i="11" a="1"/>
  <c r="AC236" i="11" s="1"/>
  <c r="AA236" i="11" a="1"/>
  <c r="AA236" i="11" s="1"/>
  <c r="X236" i="11" a="1"/>
  <c r="X236" i="11" s="1"/>
  <c r="U236" i="11" a="1"/>
  <c r="U236" i="11" s="1"/>
  <c r="R236" i="11" a="1"/>
  <c r="R236" i="11" s="1"/>
  <c r="P236" i="11"/>
  <c r="N236" i="11" a="1"/>
  <c r="N236" i="11" s="1"/>
  <c r="J236" i="11"/>
  <c r="I236" i="11"/>
  <c r="M236" i="11" s="1" a="1"/>
  <c r="M236" i="11" s="1"/>
  <c r="AG235" i="11" a="1"/>
  <c r="AG235" i="11" s="1"/>
  <c r="AF235" i="11" a="1"/>
  <c r="AF235" i="11" s="1"/>
  <c r="AD235" i="11" a="1"/>
  <c r="AD235" i="11" s="1"/>
  <c r="AC235" i="11" a="1"/>
  <c r="AC235" i="11" s="1"/>
  <c r="AA235" i="11" a="1"/>
  <c r="AA235" i="11" s="1"/>
  <c r="X235" i="11" a="1"/>
  <c r="X235" i="11" s="1"/>
  <c r="U235" i="11" a="1"/>
  <c r="U235" i="11" s="1"/>
  <c r="R235" i="11" a="1"/>
  <c r="R235" i="11" s="1"/>
  <c r="P235" i="11"/>
  <c r="N235" i="11" a="1"/>
  <c r="N235" i="11" s="1"/>
  <c r="J235" i="11"/>
  <c r="I235" i="11"/>
  <c r="AG234" i="11" a="1"/>
  <c r="AG234" i="11" s="1"/>
  <c r="AF234" i="11" a="1"/>
  <c r="AF234" i="11" s="1"/>
  <c r="AD234" i="11" a="1"/>
  <c r="AD234" i="11" s="1"/>
  <c r="AC234" i="11" a="1"/>
  <c r="AC234" i="11" s="1"/>
  <c r="AA234" i="11" a="1"/>
  <c r="AA234" i="11" s="1"/>
  <c r="X234" i="11" a="1"/>
  <c r="X234" i="11" s="1"/>
  <c r="U234" i="11" a="1"/>
  <c r="U234" i="11" s="1"/>
  <c r="R234" i="11" a="1"/>
  <c r="R234" i="11" s="1"/>
  <c r="P234" i="11"/>
  <c r="N234" i="11" a="1"/>
  <c r="N234" i="11" s="1"/>
  <c r="J234" i="11"/>
  <c r="I234" i="11"/>
  <c r="T234" i="11" s="1" a="1"/>
  <c r="T234" i="11" s="1"/>
  <c r="AG233" i="11" a="1"/>
  <c r="AG233" i="11" s="1"/>
  <c r="AF233" i="11" a="1"/>
  <c r="AF233" i="11" s="1"/>
  <c r="AD233" i="11" a="1"/>
  <c r="AD233" i="11" s="1"/>
  <c r="AC233" i="11" a="1"/>
  <c r="AC233" i="11" s="1"/>
  <c r="AA233" i="11" a="1"/>
  <c r="AA233" i="11" s="1"/>
  <c r="X233" i="11" a="1"/>
  <c r="X233" i="11" s="1"/>
  <c r="U233" i="11" a="1"/>
  <c r="U233" i="11" s="1"/>
  <c r="R233" i="11" a="1"/>
  <c r="R233" i="11" s="1"/>
  <c r="P233" i="11"/>
  <c r="N233" i="11" a="1"/>
  <c r="N233" i="11" s="1"/>
  <c r="J233" i="11"/>
  <c r="I233" i="11"/>
  <c r="T233" i="11" s="1" a="1"/>
  <c r="T233" i="11" s="1"/>
  <c r="AG232" i="11" a="1"/>
  <c r="AG232" i="11" s="1"/>
  <c r="AF232" i="11" a="1"/>
  <c r="AF232" i="11" s="1"/>
  <c r="AD232" i="11" a="1"/>
  <c r="AD232" i="11" s="1"/>
  <c r="AC232" i="11" a="1"/>
  <c r="AC232" i="11" s="1"/>
  <c r="AA232" i="11" a="1"/>
  <c r="AA232" i="11" s="1"/>
  <c r="X232" i="11" a="1"/>
  <c r="X232" i="11" s="1"/>
  <c r="U232" i="11" a="1"/>
  <c r="U232" i="11" s="1"/>
  <c r="R232" i="11" a="1"/>
  <c r="R232" i="11" s="1"/>
  <c r="P232" i="11"/>
  <c r="N232" i="11" a="1"/>
  <c r="N232" i="11" s="1"/>
  <c r="J232" i="11"/>
  <c r="I232" i="11"/>
  <c r="Q232" i="11" s="1" a="1"/>
  <c r="Q232" i="11" s="1"/>
  <c r="AG231" i="11" a="1"/>
  <c r="AG231" i="11" s="1"/>
  <c r="AF231" i="11" a="1"/>
  <c r="AF231" i="11" s="1"/>
  <c r="AD231" i="11" a="1"/>
  <c r="AD231" i="11" s="1"/>
  <c r="AC231" i="11" a="1"/>
  <c r="AC231" i="11" s="1"/>
  <c r="AA231" i="11" a="1"/>
  <c r="AA231" i="11" s="1"/>
  <c r="X231" i="11" a="1"/>
  <c r="X231" i="11" s="1"/>
  <c r="U231" i="11" a="1"/>
  <c r="U231" i="11" s="1"/>
  <c r="R231" i="11" a="1"/>
  <c r="R231" i="11" s="1"/>
  <c r="P231" i="11"/>
  <c r="N231" i="11" a="1"/>
  <c r="N231" i="11" s="1"/>
  <c r="J231" i="11"/>
  <c r="L231" i="11" s="1"/>
  <c r="I231" i="11"/>
  <c r="AG230" i="11" a="1"/>
  <c r="AG230" i="11" s="1"/>
  <c r="AF230" i="11" a="1"/>
  <c r="AF230" i="11" s="1"/>
  <c r="AD230" i="11" a="1"/>
  <c r="AD230" i="11" s="1"/>
  <c r="AC230" i="11" a="1"/>
  <c r="AC230" i="11" s="1"/>
  <c r="AA230" i="11" a="1"/>
  <c r="AA230" i="11" s="1"/>
  <c r="X230" i="11" a="1"/>
  <c r="X230" i="11" s="1"/>
  <c r="U230" i="11" a="1"/>
  <c r="U230" i="11" s="1"/>
  <c r="R230" i="11" a="1"/>
  <c r="R230" i="11" s="1"/>
  <c r="P230" i="11"/>
  <c r="N230" i="11" a="1"/>
  <c r="N230" i="11" s="1"/>
  <c r="J230" i="11"/>
  <c r="I230" i="11"/>
  <c r="T230" i="11" s="1" a="1"/>
  <c r="T230" i="11" s="1"/>
  <c r="AG229" i="11" a="1"/>
  <c r="AG229" i="11" s="1"/>
  <c r="AF229" i="11" a="1"/>
  <c r="AF229" i="11" s="1"/>
  <c r="AD229" i="11" a="1"/>
  <c r="AD229" i="11" s="1"/>
  <c r="AC229" i="11" a="1"/>
  <c r="AC229" i="11" s="1"/>
  <c r="AA229" i="11" a="1"/>
  <c r="AA229" i="11" s="1"/>
  <c r="X229" i="11" a="1"/>
  <c r="X229" i="11" s="1"/>
  <c r="U229" i="11" a="1"/>
  <c r="U229" i="11" s="1"/>
  <c r="R229" i="11" a="1"/>
  <c r="R229" i="11" s="1"/>
  <c r="P229" i="11"/>
  <c r="N229" i="11" a="1"/>
  <c r="N229" i="11" s="1"/>
  <c r="J229" i="11"/>
  <c r="L229" i="11" s="1"/>
  <c r="I229" i="11"/>
  <c r="Z229" i="11" s="1" a="1"/>
  <c r="Z229" i="11" s="1"/>
  <c r="AG228" i="11" a="1"/>
  <c r="AG228" i="11" s="1"/>
  <c r="AF228" i="11" a="1"/>
  <c r="AF228" i="11" s="1"/>
  <c r="AD228" i="11" a="1"/>
  <c r="AD228" i="11" s="1"/>
  <c r="AC228" i="11" a="1"/>
  <c r="AC228" i="11" s="1"/>
  <c r="AA228" i="11" a="1"/>
  <c r="AA228" i="11" s="1"/>
  <c r="X228" i="11" a="1"/>
  <c r="X228" i="11" s="1"/>
  <c r="U228" i="11" a="1"/>
  <c r="U228" i="11" s="1"/>
  <c r="R228" i="11" a="1"/>
  <c r="R228" i="11" s="1"/>
  <c r="P228" i="11"/>
  <c r="N228" i="11" a="1"/>
  <c r="N228" i="11" s="1"/>
  <c r="J228" i="11"/>
  <c r="I228" i="11"/>
  <c r="AG227" i="11" a="1"/>
  <c r="AG227" i="11" s="1"/>
  <c r="AF227" i="11" a="1"/>
  <c r="AF227" i="11" s="1"/>
  <c r="AD227" i="11" a="1"/>
  <c r="AD227" i="11" s="1"/>
  <c r="AC227" i="11" a="1"/>
  <c r="AC227" i="11" s="1"/>
  <c r="AA227" i="11" a="1"/>
  <c r="AA227" i="11" s="1"/>
  <c r="X227" i="11" a="1"/>
  <c r="X227" i="11" s="1"/>
  <c r="U227" i="11" a="1"/>
  <c r="U227" i="11" s="1"/>
  <c r="R227" i="11" a="1"/>
  <c r="R227" i="11" s="1"/>
  <c r="P227" i="11"/>
  <c r="N227" i="11" a="1"/>
  <c r="N227" i="11" s="1"/>
  <c r="J227" i="11"/>
  <c r="L227" i="11" s="1"/>
  <c r="I227" i="11"/>
  <c r="Q227" i="11" s="1" a="1"/>
  <c r="Q227" i="11" s="1"/>
  <c r="AG226" i="11" a="1"/>
  <c r="AG226" i="11" s="1"/>
  <c r="AF226" i="11" a="1"/>
  <c r="AF226" i="11" s="1"/>
  <c r="AD226" i="11" a="1"/>
  <c r="AD226" i="11" s="1"/>
  <c r="AC226" i="11" a="1"/>
  <c r="AC226" i="11" s="1"/>
  <c r="AA226" i="11" a="1"/>
  <c r="AA226" i="11" s="1"/>
  <c r="X226" i="11" a="1"/>
  <c r="X226" i="11" s="1"/>
  <c r="U226" i="11" a="1"/>
  <c r="U226" i="11" s="1"/>
  <c r="R226" i="11" a="1"/>
  <c r="R226" i="11" s="1"/>
  <c r="P226" i="11"/>
  <c r="N226" i="11" a="1"/>
  <c r="N226" i="11" s="1"/>
  <c r="J226" i="11"/>
  <c r="I226" i="11"/>
  <c r="Q226" i="11" s="1" a="1"/>
  <c r="Q226" i="11" s="1"/>
  <c r="AG225" i="11" a="1"/>
  <c r="AG225" i="11" s="1"/>
  <c r="AF225" i="11" a="1"/>
  <c r="AF225" i="11" s="1"/>
  <c r="AD225" i="11" a="1"/>
  <c r="AD225" i="11" s="1"/>
  <c r="AC225" i="11" a="1"/>
  <c r="AC225" i="11" s="1"/>
  <c r="AA225" i="11" a="1"/>
  <c r="AA225" i="11" s="1"/>
  <c r="X225" i="11" a="1"/>
  <c r="X225" i="11" s="1"/>
  <c r="U225" i="11" a="1"/>
  <c r="U225" i="11" s="1"/>
  <c r="R225" i="11" a="1"/>
  <c r="R225" i="11" s="1"/>
  <c r="P225" i="11"/>
  <c r="N225" i="11" a="1"/>
  <c r="N225" i="11" s="1"/>
  <c r="J225" i="11"/>
  <c r="L225" i="11" s="1"/>
  <c r="I225" i="11"/>
  <c r="AG224" i="11" a="1"/>
  <c r="AG224" i="11" s="1"/>
  <c r="AF224" i="11" a="1"/>
  <c r="AF224" i="11" s="1"/>
  <c r="AD224" i="11" a="1"/>
  <c r="AD224" i="11" s="1"/>
  <c r="AC224" i="11" a="1"/>
  <c r="AC224" i="11" s="1"/>
  <c r="AA224" i="11" a="1"/>
  <c r="AA224" i="11" s="1"/>
  <c r="X224" i="11" a="1"/>
  <c r="X224" i="11" s="1"/>
  <c r="U224" i="11" a="1"/>
  <c r="U224" i="11" s="1"/>
  <c r="R224" i="11" a="1"/>
  <c r="R224" i="11" s="1"/>
  <c r="P224" i="11"/>
  <c r="N224" i="11" a="1"/>
  <c r="N224" i="11" s="1"/>
  <c r="J224" i="11"/>
  <c r="L224" i="11" s="1"/>
  <c r="I224" i="11"/>
  <c r="Q224" i="11" s="1" a="1"/>
  <c r="Q224" i="11" s="1"/>
  <c r="AG223" i="11" a="1"/>
  <c r="AG223" i="11" s="1"/>
  <c r="AF223" i="11" a="1"/>
  <c r="AF223" i="11" s="1"/>
  <c r="AD223" i="11" a="1"/>
  <c r="AD223" i="11" s="1"/>
  <c r="AC223" i="11" a="1"/>
  <c r="AC223" i="11" s="1"/>
  <c r="AA223" i="11" a="1"/>
  <c r="AA223" i="11" s="1"/>
  <c r="X223" i="11" a="1"/>
  <c r="X223" i="11" s="1"/>
  <c r="U223" i="11" a="1"/>
  <c r="U223" i="11" s="1"/>
  <c r="R223" i="11" a="1"/>
  <c r="R223" i="11" s="1"/>
  <c r="P223" i="11"/>
  <c r="N223" i="11" a="1"/>
  <c r="N223" i="11" s="1"/>
  <c r="J223" i="11"/>
  <c r="I223" i="11"/>
  <c r="Q223" i="11" s="1" a="1"/>
  <c r="Q223" i="11" s="1"/>
  <c r="AG222" i="11" a="1"/>
  <c r="AG222" i="11" s="1"/>
  <c r="AF222" i="11" a="1"/>
  <c r="AF222" i="11" s="1"/>
  <c r="AD222" i="11" a="1"/>
  <c r="AD222" i="11" s="1"/>
  <c r="AC222" i="11" a="1"/>
  <c r="AC222" i="11" s="1"/>
  <c r="AA222" i="11" a="1"/>
  <c r="AA222" i="11" s="1"/>
  <c r="X222" i="11" a="1"/>
  <c r="X222" i="11" s="1"/>
  <c r="U222" i="11" a="1"/>
  <c r="U222" i="11" s="1"/>
  <c r="R222" i="11" a="1"/>
  <c r="R222" i="11" s="1"/>
  <c r="P222" i="11"/>
  <c r="N222" i="11" a="1"/>
  <c r="N222" i="11" s="1"/>
  <c r="J222" i="11"/>
  <c r="L222" i="11" s="1"/>
  <c r="I222" i="11"/>
  <c r="AG221" i="11" a="1"/>
  <c r="AG221" i="11" s="1"/>
  <c r="AF221" i="11" a="1"/>
  <c r="AF221" i="11" s="1"/>
  <c r="AD221" i="11" a="1"/>
  <c r="AD221" i="11" s="1"/>
  <c r="AC221" i="11" a="1"/>
  <c r="AC221" i="11" s="1"/>
  <c r="AA221" i="11" a="1"/>
  <c r="AA221" i="11" s="1"/>
  <c r="X221" i="11" a="1"/>
  <c r="X221" i="11" s="1"/>
  <c r="U221" i="11" a="1"/>
  <c r="U221" i="11" s="1"/>
  <c r="R221" i="11" a="1"/>
  <c r="R221" i="11" s="1"/>
  <c r="P221" i="11"/>
  <c r="N221" i="11" a="1"/>
  <c r="N221" i="11" s="1"/>
  <c r="J221" i="11"/>
  <c r="I221" i="11"/>
  <c r="M221" i="11" s="1" a="1"/>
  <c r="M221" i="11" s="1"/>
  <c r="AG220" i="11" a="1"/>
  <c r="AG220" i="11" s="1"/>
  <c r="AF220" i="11" a="1"/>
  <c r="AF220" i="11" s="1"/>
  <c r="AD220" i="11" a="1"/>
  <c r="AD220" i="11" s="1"/>
  <c r="AC220" i="11" a="1"/>
  <c r="AC220" i="11" s="1"/>
  <c r="Z220" i="11" a="1"/>
  <c r="Z220" i="11" s="1"/>
  <c r="W220" i="11" a="1"/>
  <c r="W220" i="11" s="1"/>
  <c r="T220" i="11" a="1"/>
  <c r="T220" i="11" s="1"/>
  <c r="Q220" i="11" a="1"/>
  <c r="Q220" i="11" s="1"/>
  <c r="P220" i="11"/>
  <c r="N220" i="11" a="1"/>
  <c r="N220" i="11" s="1"/>
  <c r="M220" i="11" a="1"/>
  <c r="M220" i="11" s="1"/>
  <c r="J220" i="11"/>
  <c r="I220" i="11"/>
  <c r="AA220" i="11" s="1" a="1"/>
  <c r="AA220" i="11" s="1"/>
  <c r="AB220" i="11" s="1"/>
  <c r="AG219" i="11" a="1"/>
  <c r="AG219" i="11" s="1"/>
  <c r="AF219" i="11" a="1"/>
  <c r="AF219" i="11" s="1"/>
  <c r="AD219" i="11" a="1"/>
  <c r="AD219" i="11" s="1"/>
  <c r="AC219" i="11" a="1"/>
  <c r="AC219" i="11" s="1"/>
  <c r="Z219" i="11" a="1"/>
  <c r="Z219" i="11" s="1"/>
  <c r="W219" i="11" a="1"/>
  <c r="W219" i="11" s="1"/>
  <c r="T219" i="11" a="1"/>
  <c r="T219" i="11" s="1"/>
  <c r="Q219" i="11" a="1"/>
  <c r="Q219" i="11" s="1"/>
  <c r="P219" i="11"/>
  <c r="N219" i="11" a="1"/>
  <c r="N219" i="11" s="1"/>
  <c r="M219" i="11" a="1"/>
  <c r="M219" i="11" s="1"/>
  <c r="J219" i="11"/>
  <c r="L219" i="11" s="1"/>
  <c r="I219" i="11"/>
  <c r="U219" i="11" s="1" a="1"/>
  <c r="U219" i="11" s="1"/>
  <c r="AG218" i="11" a="1"/>
  <c r="AG218" i="11" s="1"/>
  <c r="AF218" i="11" a="1"/>
  <c r="AF218" i="11" s="1"/>
  <c r="AD218" i="11" a="1"/>
  <c r="AD218" i="11" s="1"/>
  <c r="AC218" i="11" a="1"/>
  <c r="AC218" i="11" s="1"/>
  <c r="Z218" i="11" a="1"/>
  <c r="Z218" i="11" s="1"/>
  <c r="W218" i="11" a="1"/>
  <c r="W218" i="11" s="1"/>
  <c r="T218" i="11" a="1"/>
  <c r="T218" i="11" s="1"/>
  <c r="Q218" i="11" a="1"/>
  <c r="Q218" i="11" s="1"/>
  <c r="P218" i="11"/>
  <c r="N218" i="11" a="1"/>
  <c r="N218" i="11" s="1"/>
  <c r="M218" i="11" a="1"/>
  <c r="M218" i="11" s="1"/>
  <c r="J218" i="11"/>
  <c r="L218" i="11" s="1"/>
  <c r="I218" i="11"/>
  <c r="R218" i="11" s="1" a="1"/>
  <c r="R218" i="11" s="1"/>
  <c r="AG217" i="11" a="1"/>
  <c r="AG217" i="11" s="1"/>
  <c r="AF217" i="11" a="1"/>
  <c r="AF217" i="11" s="1"/>
  <c r="AD217" i="11" a="1"/>
  <c r="AD217" i="11" s="1"/>
  <c r="AC217" i="11" a="1"/>
  <c r="AC217" i="11" s="1"/>
  <c r="Z217" i="11" a="1"/>
  <c r="Z217" i="11" s="1"/>
  <c r="W217" i="11" a="1"/>
  <c r="W217" i="11" s="1"/>
  <c r="T217" i="11" a="1"/>
  <c r="T217" i="11" s="1"/>
  <c r="Q217" i="11" a="1"/>
  <c r="Q217" i="11" s="1"/>
  <c r="P217" i="11"/>
  <c r="N217" i="11" a="1"/>
  <c r="N217" i="11" s="1"/>
  <c r="M217" i="11" a="1"/>
  <c r="M217" i="11" s="1"/>
  <c r="J217" i="11"/>
  <c r="L217" i="11" s="1"/>
  <c r="I217" i="11"/>
  <c r="U217" i="11" s="1" a="1"/>
  <c r="U217" i="11" s="1"/>
  <c r="AG216" i="11" a="1"/>
  <c r="AG216" i="11" s="1"/>
  <c r="AF216" i="11" a="1"/>
  <c r="AF216" i="11" s="1"/>
  <c r="AD216" i="11" a="1"/>
  <c r="AD216" i="11" s="1"/>
  <c r="AC216" i="11" a="1"/>
  <c r="AC216" i="11" s="1"/>
  <c r="Z216" i="11" a="1"/>
  <c r="Z216" i="11" s="1"/>
  <c r="W216" i="11" a="1"/>
  <c r="W216" i="11" s="1"/>
  <c r="T216" i="11" a="1"/>
  <c r="T216" i="11" s="1"/>
  <c r="Q216" i="11" a="1"/>
  <c r="Q216" i="11" s="1"/>
  <c r="P216" i="11"/>
  <c r="N216" i="11" a="1"/>
  <c r="N216" i="11" s="1"/>
  <c r="M216" i="11" a="1"/>
  <c r="M216" i="11" s="1"/>
  <c r="J216" i="11"/>
  <c r="I216" i="11"/>
  <c r="AG215" i="11" a="1"/>
  <c r="AG215" i="11" s="1"/>
  <c r="AF215" i="11" a="1"/>
  <c r="AF215" i="11" s="1"/>
  <c r="AD215" i="11" a="1"/>
  <c r="AD215" i="11" s="1"/>
  <c r="AC215" i="11" a="1"/>
  <c r="AC215" i="11" s="1"/>
  <c r="Z215" i="11" a="1"/>
  <c r="Z215" i="11" s="1"/>
  <c r="W215" i="11" a="1"/>
  <c r="W215" i="11" s="1"/>
  <c r="T215" i="11" a="1"/>
  <c r="T215" i="11" s="1"/>
  <c r="Q215" i="11" a="1"/>
  <c r="Q215" i="11" s="1"/>
  <c r="P215" i="11"/>
  <c r="N215" i="11" a="1"/>
  <c r="N215" i="11" s="1"/>
  <c r="M215" i="11" a="1"/>
  <c r="M215" i="11" s="1"/>
  <c r="J215" i="11"/>
  <c r="L215" i="11" s="1"/>
  <c r="I215" i="11"/>
  <c r="X215" i="11" s="1" a="1"/>
  <c r="X215" i="11" s="1"/>
  <c r="AG214" i="11" a="1"/>
  <c r="AG214" i="11" s="1"/>
  <c r="AF214" i="11" a="1"/>
  <c r="AF214" i="11" s="1"/>
  <c r="AD214" i="11" a="1"/>
  <c r="AD214" i="11" s="1"/>
  <c r="AC214" i="11" a="1"/>
  <c r="AC214" i="11" s="1"/>
  <c r="Z214" i="11" a="1"/>
  <c r="Z214" i="11" s="1"/>
  <c r="W214" i="11" a="1"/>
  <c r="W214" i="11" s="1"/>
  <c r="T214" i="11" a="1"/>
  <c r="T214" i="11" s="1"/>
  <c r="Q214" i="11" a="1"/>
  <c r="Q214" i="11" s="1"/>
  <c r="P214" i="11"/>
  <c r="N214" i="11" a="1"/>
  <c r="N214" i="11" s="1"/>
  <c r="M214" i="11" a="1"/>
  <c r="M214" i="11" s="1"/>
  <c r="J214" i="11"/>
  <c r="L214" i="11" s="1"/>
  <c r="I214" i="11"/>
  <c r="AA214" i="11" s="1" a="1"/>
  <c r="AA214" i="11" s="1"/>
  <c r="AB214" i="11" s="1"/>
  <c r="AG213" i="11" a="1"/>
  <c r="AG213" i="11" s="1"/>
  <c r="AF213" i="11" a="1"/>
  <c r="AF213" i="11" s="1"/>
  <c r="AD213" i="11" a="1"/>
  <c r="AD213" i="11" s="1"/>
  <c r="AC213" i="11" a="1"/>
  <c r="AC213" i="11" s="1"/>
  <c r="Z213" i="11" a="1"/>
  <c r="Z213" i="11" s="1"/>
  <c r="W213" i="11" a="1"/>
  <c r="W213" i="11" s="1"/>
  <c r="T213" i="11" a="1"/>
  <c r="T213" i="11" s="1"/>
  <c r="Q213" i="11" a="1"/>
  <c r="Q213" i="11" s="1"/>
  <c r="P213" i="11"/>
  <c r="N213" i="11" a="1"/>
  <c r="N213" i="11" s="1"/>
  <c r="M213" i="11" a="1"/>
  <c r="M213" i="11" s="1"/>
  <c r="J213" i="11"/>
  <c r="L213" i="11" s="1"/>
  <c r="I213" i="11"/>
  <c r="U213" i="11" s="1" a="1"/>
  <c r="U213" i="11" s="1"/>
  <c r="AG212" i="11" a="1"/>
  <c r="AG212" i="11" s="1"/>
  <c r="AF212" i="11" a="1"/>
  <c r="AF212" i="11" s="1"/>
  <c r="AD212" i="11" a="1"/>
  <c r="AD212" i="11" s="1"/>
  <c r="AC212" i="11" a="1"/>
  <c r="AC212" i="11" s="1"/>
  <c r="Z212" i="11" a="1"/>
  <c r="Z212" i="11" s="1"/>
  <c r="W212" i="11" a="1"/>
  <c r="W212" i="11" s="1"/>
  <c r="T212" i="11" a="1"/>
  <c r="T212" i="11" s="1"/>
  <c r="Q212" i="11" a="1"/>
  <c r="Q212" i="11" s="1"/>
  <c r="P212" i="11"/>
  <c r="N212" i="11" a="1"/>
  <c r="N212" i="11" s="1"/>
  <c r="M212" i="11" a="1"/>
  <c r="M212" i="11" s="1"/>
  <c r="J212" i="11"/>
  <c r="I212" i="11"/>
  <c r="AA212" i="11" s="1" a="1"/>
  <c r="AA212" i="11" s="1"/>
  <c r="AG211" i="11" a="1"/>
  <c r="AG211" i="11" s="1"/>
  <c r="AF211" i="11" a="1"/>
  <c r="AF211" i="11" s="1"/>
  <c r="AD211" i="11" a="1"/>
  <c r="AD211" i="11" s="1"/>
  <c r="AC211" i="11" a="1"/>
  <c r="AC211" i="11" s="1"/>
  <c r="Z211" i="11" a="1"/>
  <c r="Z211" i="11" s="1"/>
  <c r="W211" i="11" a="1"/>
  <c r="W211" i="11" s="1"/>
  <c r="T211" i="11" a="1"/>
  <c r="T211" i="11" s="1"/>
  <c r="Q211" i="11" a="1"/>
  <c r="Q211" i="11" s="1"/>
  <c r="P211" i="11"/>
  <c r="N211" i="11" a="1"/>
  <c r="N211" i="11" s="1"/>
  <c r="M211" i="11" a="1"/>
  <c r="M211" i="11" s="1"/>
  <c r="J211" i="11"/>
  <c r="L211" i="11" s="1"/>
  <c r="I211" i="11"/>
  <c r="R211" i="11" s="1" a="1"/>
  <c r="R211" i="11" s="1"/>
  <c r="AG210" i="11" a="1"/>
  <c r="AG210" i="11" s="1"/>
  <c r="AF210" i="11" a="1"/>
  <c r="AF210" i="11" s="1"/>
  <c r="AD210" i="11" a="1"/>
  <c r="AD210" i="11" s="1"/>
  <c r="AC210" i="11" a="1"/>
  <c r="AC210" i="11" s="1"/>
  <c r="Z210" i="11" a="1"/>
  <c r="Z210" i="11" s="1"/>
  <c r="W210" i="11" a="1"/>
  <c r="W210" i="11" s="1"/>
  <c r="T210" i="11" a="1"/>
  <c r="T210" i="11" s="1"/>
  <c r="Q210" i="11" a="1"/>
  <c r="Q210" i="11" s="1"/>
  <c r="P210" i="11"/>
  <c r="N210" i="11" a="1"/>
  <c r="N210" i="11" s="1"/>
  <c r="M210" i="11" a="1"/>
  <c r="M210" i="11" s="1"/>
  <c r="J210" i="11"/>
  <c r="L210" i="11" s="1"/>
  <c r="I210" i="11"/>
  <c r="AA210" i="11" s="1" a="1"/>
  <c r="AA210" i="11" s="1"/>
  <c r="AG209" i="11" a="1"/>
  <c r="AG209" i="11" s="1"/>
  <c r="AF209" i="11" a="1"/>
  <c r="AF209" i="11" s="1"/>
  <c r="AD209" i="11" a="1"/>
  <c r="AD209" i="11" s="1"/>
  <c r="AC209" i="11" a="1"/>
  <c r="AC209" i="11" s="1"/>
  <c r="Z209" i="11" a="1"/>
  <c r="Z209" i="11" s="1"/>
  <c r="W209" i="11" a="1"/>
  <c r="W209" i="11" s="1"/>
  <c r="T209" i="11" a="1"/>
  <c r="T209" i="11" s="1"/>
  <c r="Q209" i="11" a="1"/>
  <c r="Q209" i="11" s="1"/>
  <c r="P209" i="11"/>
  <c r="N209" i="11" a="1"/>
  <c r="N209" i="11" s="1"/>
  <c r="M209" i="11" a="1"/>
  <c r="M209" i="11" s="1"/>
  <c r="J209" i="11"/>
  <c r="I209" i="11"/>
  <c r="AA209" i="11" s="1" a="1"/>
  <c r="AA209" i="11" s="1"/>
  <c r="AG208" i="11" a="1"/>
  <c r="AG208" i="11" s="1"/>
  <c r="AF208" i="11" a="1"/>
  <c r="AF208" i="11" s="1"/>
  <c r="AD208" i="11" a="1"/>
  <c r="AD208" i="11" s="1"/>
  <c r="AC208" i="11" a="1"/>
  <c r="AC208" i="11" s="1"/>
  <c r="Z208" i="11" a="1"/>
  <c r="Z208" i="11" s="1"/>
  <c r="W208" i="11" a="1"/>
  <c r="W208" i="11" s="1"/>
  <c r="T208" i="11" a="1"/>
  <c r="T208" i="11" s="1"/>
  <c r="Q208" i="11" a="1"/>
  <c r="Q208" i="11" s="1"/>
  <c r="P208" i="11"/>
  <c r="N208" i="11" a="1"/>
  <c r="N208" i="11" s="1"/>
  <c r="M208" i="11" a="1"/>
  <c r="M208" i="11" s="1"/>
  <c r="J208" i="11"/>
  <c r="L208" i="11" s="1"/>
  <c r="I208" i="11"/>
  <c r="AN207" i="11"/>
  <c r="AM207" i="11"/>
  <c r="AO207" i="11" s="1"/>
  <c r="AL207" i="11"/>
  <c r="AK207" i="11"/>
  <c r="AG207" i="11" a="1"/>
  <c r="AG207" i="11" s="1"/>
  <c r="AF207" i="11" a="1"/>
  <c r="AF207" i="11" s="1"/>
  <c r="AD207" i="11" a="1"/>
  <c r="AD207" i="11" s="1"/>
  <c r="AC207" i="11" a="1"/>
  <c r="AC207" i="11" s="1"/>
  <c r="AA207" i="11" a="1"/>
  <c r="AA207" i="11" s="1"/>
  <c r="Z207" i="11" a="1"/>
  <c r="Z207" i="11" s="1"/>
  <c r="X207" i="11" a="1"/>
  <c r="X207" i="11" s="1"/>
  <c r="W207" i="11" a="1"/>
  <c r="W207" i="11" s="1"/>
  <c r="U207" i="11" a="1"/>
  <c r="U207" i="11" s="1"/>
  <c r="T207" i="11" a="1"/>
  <c r="T207" i="11" s="1"/>
  <c r="R207" i="11" a="1"/>
  <c r="R207" i="11" s="1"/>
  <c r="Q207" i="11" a="1"/>
  <c r="Q207" i="11" s="1"/>
  <c r="P207" i="11"/>
  <c r="N207" i="11" a="1"/>
  <c r="N207" i="11" s="1"/>
  <c r="M207" i="11" a="1"/>
  <c r="M207" i="11" s="1"/>
  <c r="J207" i="11"/>
  <c r="L207" i="11" s="1"/>
  <c r="I207" i="11"/>
  <c r="AN206" i="11"/>
  <c r="AM206" i="11"/>
  <c r="AO206" i="11" s="1"/>
  <c r="AL206" i="11"/>
  <c r="AK206" i="11"/>
  <c r="AG206" i="11" a="1"/>
  <c r="AG206" i="11" s="1"/>
  <c r="AF206" i="11" a="1"/>
  <c r="AF206" i="11" s="1"/>
  <c r="AD206" i="11" a="1"/>
  <c r="AD206" i="11" s="1"/>
  <c r="AC206" i="11" a="1"/>
  <c r="AC206" i="11" s="1"/>
  <c r="AA206" i="11" a="1"/>
  <c r="AA206" i="11" s="1"/>
  <c r="Z206" i="11" a="1"/>
  <c r="Z206" i="11" s="1"/>
  <c r="X206" i="11" a="1"/>
  <c r="X206" i="11" s="1"/>
  <c r="W206" i="11" a="1"/>
  <c r="W206" i="11" s="1"/>
  <c r="U206" i="11" a="1"/>
  <c r="U206" i="11" s="1"/>
  <c r="T206" i="11" a="1"/>
  <c r="T206" i="11" s="1"/>
  <c r="R206" i="11" a="1"/>
  <c r="R206" i="11" s="1"/>
  <c r="Q206" i="11" a="1"/>
  <c r="Q206" i="11" s="1"/>
  <c r="P206" i="11"/>
  <c r="N206" i="11" a="1"/>
  <c r="N206" i="11" s="1"/>
  <c r="M206" i="11" a="1"/>
  <c r="M206" i="11" s="1"/>
  <c r="J206" i="11"/>
  <c r="L206" i="11" s="1"/>
  <c r="I206" i="11"/>
  <c r="AN205" i="11"/>
  <c r="AM205" i="11"/>
  <c r="AO205" i="11" s="1"/>
  <c r="AL205" i="11"/>
  <c r="AK205" i="11"/>
  <c r="AG205" i="11" a="1"/>
  <c r="AG205" i="11" s="1"/>
  <c r="AF205" i="11" a="1"/>
  <c r="AF205" i="11" s="1"/>
  <c r="AD205" i="11" a="1"/>
  <c r="AD205" i="11" s="1"/>
  <c r="AC205" i="11" a="1"/>
  <c r="AC205" i="11" s="1"/>
  <c r="AA205" i="11" a="1"/>
  <c r="AA205" i="11" s="1"/>
  <c r="Z205" i="11" a="1"/>
  <c r="Z205" i="11" s="1"/>
  <c r="X205" i="11" a="1"/>
  <c r="X205" i="11" s="1"/>
  <c r="W205" i="11" a="1"/>
  <c r="W205" i="11" s="1"/>
  <c r="U205" i="11" a="1"/>
  <c r="U205" i="11" s="1"/>
  <c r="T205" i="11" a="1"/>
  <c r="T205" i="11" s="1"/>
  <c r="R205" i="11" a="1"/>
  <c r="R205" i="11" s="1"/>
  <c r="Q205" i="11" a="1"/>
  <c r="Q205" i="11" s="1"/>
  <c r="P205" i="11"/>
  <c r="N205" i="11" a="1"/>
  <c r="N205" i="11" s="1"/>
  <c r="M205" i="11" a="1"/>
  <c r="M205" i="11" s="1"/>
  <c r="J205" i="11"/>
  <c r="I205" i="11"/>
  <c r="AN204" i="11"/>
  <c r="AM204" i="11"/>
  <c r="AO204" i="11" s="1"/>
  <c r="AL204" i="11"/>
  <c r="AK204" i="11"/>
  <c r="AG204" i="11" a="1"/>
  <c r="AG204" i="11" s="1"/>
  <c r="AF204" i="11" a="1"/>
  <c r="AF204" i="11" s="1"/>
  <c r="AD204" i="11" a="1"/>
  <c r="AD204" i="11" s="1"/>
  <c r="AC204" i="11" a="1"/>
  <c r="AC204" i="11" s="1"/>
  <c r="AA204" i="11" a="1"/>
  <c r="AA204" i="11" s="1"/>
  <c r="Z204" i="11" a="1"/>
  <c r="Z204" i="11" s="1"/>
  <c r="X204" i="11" a="1"/>
  <c r="X204" i="11" s="1"/>
  <c r="W204" i="11" a="1"/>
  <c r="W204" i="11" s="1"/>
  <c r="U204" i="11" a="1"/>
  <c r="U204" i="11" s="1"/>
  <c r="T204" i="11" a="1"/>
  <c r="T204" i="11" s="1"/>
  <c r="R204" i="11" a="1"/>
  <c r="R204" i="11" s="1"/>
  <c r="Q204" i="11" a="1"/>
  <c r="Q204" i="11" s="1"/>
  <c r="P204" i="11"/>
  <c r="N204" i="11" a="1"/>
  <c r="N204" i="11" s="1"/>
  <c r="M204" i="11" a="1"/>
  <c r="M204" i="11" s="1"/>
  <c r="J204" i="11"/>
  <c r="I204" i="11"/>
  <c r="AN203" i="11"/>
  <c r="AM203" i="11"/>
  <c r="AO203" i="11" s="1"/>
  <c r="AL203" i="11"/>
  <c r="AK203" i="11"/>
  <c r="AG203" i="11" a="1"/>
  <c r="AG203" i="11" s="1"/>
  <c r="AF203" i="11" a="1"/>
  <c r="AF203" i="11" s="1"/>
  <c r="AD203" i="11" a="1"/>
  <c r="AD203" i="11" s="1"/>
  <c r="AC203" i="11" a="1"/>
  <c r="AC203" i="11" s="1"/>
  <c r="AA203" i="11" a="1"/>
  <c r="AA203" i="11" s="1"/>
  <c r="Z203" i="11" a="1"/>
  <c r="Z203" i="11" s="1"/>
  <c r="X203" i="11" a="1"/>
  <c r="X203" i="11" s="1"/>
  <c r="W203" i="11" a="1"/>
  <c r="W203" i="11" s="1"/>
  <c r="U203" i="11" a="1"/>
  <c r="U203" i="11" s="1"/>
  <c r="T203" i="11" a="1"/>
  <c r="T203" i="11" s="1"/>
  <c r="R203" i="11" a="1"/>
  <c r="R203" i="11" s="1"/>
  <c r="Q203" i="11" a="1"/>
  <c r="Q203" i="11" s="1"/>
  <c r="P203" i="11"/>
  <c r="N203" i="11" a="1"/>
  <c r="N203" i="11" s="1"/>
  <c r="M203" i="11" a="1"/>
  <c r="M203" i="11" s="1"/>
  <c r="J203" i="11"/>
  <c r="L203" i="11" s="1"/>
  <c r="I203" i="11"/>
  <c r="AN202" i="11"/>
  <c r="AM202" i="11"/>
  <c r="AO202" i="11" s="1"/>
  <c r="AL202" i="11"/>
  <c r="AK202" i="11"/>
  <c r="AG202" i="11" a="1"/>
  <c r="AG202" i="11" s="1"/>
  <c r="AF202" i="11" a="1"/>
  <c r="AF202" i="11" s="1"/>
  <c r="AD202" i="11" a="1"/>
  <c r="AD202" i="11" s="1"/>
  <c r="AC202" i="11" a="1"/>
  <c r="AC202" i="11" s="1"/>
  <c r="AA202" i="11" a="1"/>
  <c r="AA202" i="11" s="1"/>
  <c r="Z202" i="11" a="1"/>
  <c r="Z202" i="11" s="1"/>
  <c r="X202" i="11" a="1"/>
  <c r="X202" i="11" s="1"/>
  <c r="W202" i="11" a="1"/>
  <c r="W202" i="11" s="1"/>
  <c r="U202" i="11" a="1"/>
  <c r="U202" i="11" s="1"/>
  <c r="T202" i="11" a="1"/>
  <c r="T202" i="11" s="1"/>
  <c r="R202" i="11" a="1"/>
  <c r="R202" i="11" s="1"/>
  <c r="Q202" i="11" a="1"/>
  <c r="Q202" i="11" s="1"/>
  <c r="P202" i="11"/>
  <c r="N202" i="11" a="1"/>
  <c r="N202" i="11" s="1"/>
  <c r="M202" i="11" a="1"/>
  <c r="M202" i="11" s="1"/>
  <c r="J202" i="11"/>
  <c r="I202" i="11"/>
  <c r="AN201" i="11"/>
  <c r="AM201" i="11"/>
  <c r="AO201" i="11" s="1"/>
  <c r="AL201" i="11"/>
  <c r="AK201" i="11"/>
  <c r="AG201" i="11" a="1"/>
  <c r="AG201" i="11" s="1"/>
  <c r="AF201" i="11" a="1"/>
  <c r="AF201" i="11" s="1"/>
  <c r="AD201" i="11" a="1"/>
  <c r="AD201" i="11" s="1"/>
  <c r="AC201" i="11" a="1"/>
  <c r="AC201" i="11" s="1"/>
  <c r="AA201" i="11" a="1"/>
  <c r="AA201" i="11" s="1"/>
  <c r="Z201" i="11" a="1"/>
  <c r="Z201" i="11" s="1"/>
  <c r="X201" i="11" a="1"/>
  <c r="X201" i="11" s="1"/>
  <c r="W201" i="11" a="1"/>
  <c r="W201" i="11" s="1"/>
  <c r="U201" i="11" a="1"/>
  <c r="U201" i="11" s="1"/>
  <c r="T201" i="11" a="1"/>
  <c r="T201" i="11" s="1"/>
  <c r="R201" i="11" a="1"/>
  <c r="R201" i="11" s="1"/>
  <c r="Q201" i="11" a="1"/>
  <c r="Q201" i="11" s="1"/>
  <c r="P201" i="11"/>
  <c r="N201" i="11" a="1"/>
  <c r="N201" i="11" s="1"/>
  <c r="M201" i="11" a="1"/>
  <c r="M201" i="11" s="1"/>
  <c r="J201" i="11"/>
  <c r="L201" i="11" s="1"/>
  <c r="I201" i="11"/>
  <c r="AN200" i="11"/>
  <c r="AM200" i="11"/>
  <c r="AO200" i="11" s="1"/>
  <c r="AL200" i="11"/>
  <c r="AK200" i="11"/>
  <c r="AG200" i="11" a="1"/>
  <c r="AG200" i="11" s="1"/>
  <c r="AF200" i="11" a="1"/>
  <c r="AF200" i="11" s="1"/>
  <c r="AD200" i="11" a="1"/>
  <c r="AD200" i="11" s="1"/>
  <c r="AC200" i="11" a="1"/>
  <c r="AC200" i="11" s="1"/>
  <c r="AA200" i="11" a="1"/>
  <c r="AA200" i="11" s="1"/>
  <c r="Z200" i="11" a="1"/>
  <c r="Z200" i="11" s="1"/>
  <c r="X200" i="11" a="1"/>
  <c r="X200" i="11" s="1"/>
  <c r="W200" i="11" a="1"/>
  <c r="W200" i="11" s="1"/>
  <c r="U200" i="11" a="1"/>
  <c r="U200" i="11" s="1"/>
  <c r="T200" i="11" a="1"/>
  <c r="T200" i="11" s="1"/>
  <c r="R200" i="11" a="1"/>
  <c r="R200" i="11" s="1"/>
  <c r="Q200" i="11" a="1"/>
  <c r="Q200" i="11" s="1"/>
  <c r="P200" i="11"/>
  <c r="N200" i="11" a="1"/>
  <c r="N200" i="11" s="1"/>
  <c r="M200" i="11" a="1"/>
  <c r="M200" i="11" s="1"/>
  <c r="J200" i="11"/>
  <c r="I200" i="11"/>
  <c r="AN199" i="11"/>
  <c r="AM199" i="11"/>
  <c r="AO199" i="11" s="1"/>
  <c r="AL199" i="11"/>
  <c r="AK199" i="11"/>
  <c r="AG199" i="11" a="1"/>
  <c r="AG199" i="11" s="1"/>
  <c r="AF199" i="11" a="1"/>
  <c r="AF199" i="11" s="1"/>
  <c r="AD199" i="11" a="1"/>
  <c r="AD199" i="11" s="1"/>
  <c r="AC199" i="11" a="1"/>
  <c r="AC199" i="11" s="1"/>
  <c r="AA199" i="11" a="1"/>
  <c r="AA199" i="11" s="1"/>
  <c r="Z199" i="11" a="1"/>
  <c r="Z199" i="11" s="1"/>
  <c r="X199" i="11" a="1"/>
  <c r="X199" i="11" s="1"/>
  <c r="W199" i="11" a="1"/>
  <c r="W199" i="11" s="1"/>
  <c r="U199" i="11" a="1"/>
  <c r="U199" i="11" s="1"/>
  <c r="T199" i="11" a="1"/>
  <c r="T199" i="11" s="1"/>
  <c r="R199" i="11" a="1"/>
  <c r="R199" i="11" s="1"/>
  <c r="Q199" i="11" a="1"/>
  <c r="Q199" i="11" s="1"/>
  <c r="P199" i="11"/>
  <c r="N199" i="11" a="1"/>
  <c r="N199" i="11" s="1"/>
  <c r="M199" i="11" a="1"/>
  <c r="M199" i="11" s="1"/>
  <c r="J199" i="11"/>
  <c r="I199" i="11"/>
  <c r="AN198" i="11"/>
  <c r="AM198" i="11"/>
  <c r="AO198" i="11" s="1"/>
  <c r="AL198" i="11"/>
  <c r="AK198" i="11"/>
  <c r="AG198" i="11" a="1"/>
  <c r="AG198" i="11" s="1"/>
  <c r="AF198" i="11" a="1"/>
  <c r="AF198" i="11" s="1"/>
  <c r="AD198" i="11" a="1"/>
  <c r="AD198" i="11" s="1"/>
  <c r="AC198" i="11" a="1"/>
  <c r="AC198" i="11" s="1"/>
  <c r="AA198" i="11" a="1"/>
  <c r="AA198" i="11" s="1"/>
  <c r="Z198" i="11" a="1"/>
  <c r="Z198" i="11" s="1"/>
  <c r="X198" i="11" a="1"/>
  <c r="X198" i="11" s="1"/>
  <c r="W198" i="11" a="1"/>
  <c r="W198" i="11" s="1"/>
  <c r="U198" i="11" a="1"/>
  <c r="U198" i="11" s="1"/>
  <c r="T198" i="11" a="1"/>
  <c r="T198" i="11" s="1"/>
  <c r="R198" i="11" a="1"/>
  <c r="R198" i="11" s="1"/>
  <c r="Q198" i="11" a="1"/>
  <c r="Q198" i="11" s="1"/>
  <c r="P198" i="11"/>
  <c r="N198" i="11" a="1"/>
  <c r="N198" i="11" s="1"/>
  <c r="M198" i="11" a="1"/>
  <c r="M198" i="11" s="1"/>
  <c r="J198" i="11"/>
  <c r="I198" i="11"/>
  <c r="AN197" i="11"/>
  <c r="AM197" i="11"/>
  <c r="AO197" i="11" s="1"/>
  <c r="AL197" i="11"/>
  <c r="AK197" i="11"/>
  <c r="AG197" i="11" a="1"/>
  <c r="AG197" i="11" s="1"/>
  <c r="AF197" i="11" a="1"/>
  <c r="AF197" i="11" s="1"/>
  <c r="AD197" i="11" a="1"/>
  <c r="AD197" i="11" s="1"/>
  <c r="AC197" i="11" a="1"/>
  <c r="AC197" i="11" s="1"/>
  <c r="AA197" i="11" a="1"/>
  <c r="AA197" i="11" s="1"/>
  <c r="Z197" i="11" a="1"/>
  <c r="Z197" i="11" s="1"/>
  <c r="X197" i="11" a="1"/>
  <c r="X197" i="11" s="1"/>
  <c r="W197" i="11" a="1"/>
  <c r="W197" i="11" s="1"/>
  <c r="U197" i="11" a="1"/>
  <c r="U197" i="11" s="1"/>
  <c r="T197" i="11" a="1"/>
  <c r="T197" i="11" s="1"/>
  <c r="R197" i="11" a="1"/>
  <c r="R197" i="11" s="1"/>
  <c r="Q197" i="11" a="1"/>
  <c r="Q197" i="11" s="1"/>
  <c r="P197" i="11"/>
  <c r="N197" i="11" a="1"/>
  <c r="N197" i="11" s="1"/>
  <c r="M197" i="11" a="1"/>
  <c r="M197" i="11" s="1"/>
  <c r="J197" i="11"/>
  <c r="I197" i="11"/>
  <c r="AN196" i="11"/>
  <c r="AM196" i="11"/>
  <c r="AO196" i="11" s="1"/>
  <c r="AL196" i="11"/>
  <c r="AK196" i="11"/>
  <c r="AG196" i="11" a="1"/>
  <c r="AG196" i="11" s="1"/>
  <c r="AF196" i="11" a="1"/>
  <c r="AF196" i="11" s="1"/>
  <c r="AD196" i="11" a="1"/>
  <c r="AD196" i="11" s="1"/>
  <c r="AC196" i="11" a="1"/>
  <c r="AC196" i="11" s="1"/>
  <c r="AA196" i="11" a="1"/>
  <c r="AA196" i="11" s="1"/>
  <c r="Z196" i="11" a="1"/>
  <c r="Z196" i="11" s="1"/>
  <c r="X196" i="11" a="1"/>
  <c r="X196" i="11" s="1"/>
  <c r="W196" i="11" a="1"/>
  <c r="W196" i="11" s="1"/>
  <c r="U196" i="11" a="1"/>
  <c r="U196" i="11" s="1"/>
  <c r="T196" i="11" a="1"/>
  <c r="T196" i="11" s="1"/>
  <c r="R196" i="11" a="1"/>
  <c r="R196" i="11" s="1"/>
  <c r="Q196" i="11" a="1"/>
  <c r="Q196" i="11" s="1"/>
  <c r="P196" i="11"/>
  <c r="N196" i="11" a="1"/>
  <c r="N196" i="11" s="1"/>
  <c r="M196" i="11" a="1"/>
  <c r="M196" i="11" s="1"/>
  <c r="J196" i="11"/>
  <c r="I196" i="11"/>
  <c r="AN195" i="11"/>
  <c r="AM195" i="11"/>
  <c r="AO195" i="11" s="1"/>
  <c r="AL195" i="11"/>
  <c r="AY105" i="1" s="1"/>
  <c r="AK195" i="11"/>
  <c r="AG195" i="11" a="1"/>
  <c r="AG195" i="11" s="1"/>
  <c r="AF195" i="11" a="1"/>
  <c r="AF195" i="11" s="1"/>
  <c r="AD195" i="11" a="1"/>
  <c r="AD195" i="11" s="1"/>
  <c r="AC195" i="11" a="1"/>
  <c r="AC195" i="11" s="1"/>
  <c r="AA195" i="11" a="1"/>
  <c r="AA195" i="11" s="1"/>
  <c r="Z195" i="11" a="1"/>
  <c r="Z195" i="11" s="1"/>
  <c r="X195" i="11" a="1"/>
  <c r="X195" i="11" s="1"/>
  <c r="W195" i="11" a="1"/>
  <c r="W195" i="11" s="1"/>
  <c r="U195" i="11" a="1"/>
  <c r="U195" i="11" s="1"/>
  <c r="T195" i="11" a="1"/>
  <c r="T195" i="11" s="1"/>
  <c r="R195" i="11" a="1"/>
  <c r="R195" i="11" s="1"/>
  <c r="Q195" i="11" a="1"/>
  <c r="Q195" i="11" s="1"/>
  <c r="P195" i="11"/>
  <c r="N195" i="11" a="1"/>
  <c r="N195" i="11" s="1"/>
  <c r="M195" i="11" a="1"/>
  <c r="M195" i="11" s="1"/>
  <c r="J195" i="11"/>
  <c r="I195" i="11"/>
  <c r="AN194" i="11"/>
  <c r="AM194" i="11"/>
  <c r="AO194" i="11" s="1"/>
  <c r="AL194" i="11"/>
  <c r="AY104" i="1" s="1"/>
  <c r="AK194" i="11"/>
  <c r="AG194" i="11" a="1"/>
  <c r="AG194" i="11" s="1"/>
  <c r="AF194" i="11" a="1"/>
  <c r="AF194" i="11" s="1"/>
  <c r="AD194" i="11" a="1"/>
  <c r="AD194" i="11" s="1"/>
  <c r="AC194" i="11" a="1"/>
  <c r="AC194" i="11" s="1"/>
  <c r="AA194" i="11" a="1"/>
  <c r="AA194" i="11" s="1"/>
  <c r="Z194" i="11" a="1"/>
  <c r="Z194" i="11" s="1"/>
  <c r="X194" i="11" a="1"/>
  <c r="X194" i="11" s="1"/>
  <c r="W194" i="11" a="1"/>
  <c r="W194" i="11" s="1"/>
  <c r="U194" i="11" a="1"/>
  <c r="U194" i="11" s="1"/>
  <c r="T194" i="11" a="1"/>
  <c r="T194" i="11" s="1"/>
  <c r="R194" i="11" a="1"/>
  <c r="R194" i="11" s="1"/>
  <c r="Q194" i="11" a="1"/>
  <c r="Q194" i="11" s="1"/>
  <c r="P194" i="11"/>
  <c r="N194" i="11" a="1"/>
  <c r="N194" i="11" s="1"/>
  <c r="M194" i="11" a="1"/>
  <c r="M194" i="11" s="1"/>
  <c r="J194" i="11"/>
  <c r="I194" i="11"/>
  <c r="AN193" i="11"/>
  <c r="AM193" i="11"/>
  <c r="AO193" i="11" s="1"/>
  <c r="AL193" i="11"/>
  <c r="AY103" i="1" s="1"/>
  <c r="AK193" i="11"/>
  <c r="AG193" i="11" a="1"/>
  <c r="AG193" i="11" s="1"/>
  <c r="AF193" i="11" a="1"/>
  <c r="AF193" i="11" s="1"/>
  <c r="AD193" i="11" a="1"/>
  <c r="AD193" i="11" s="1"/>
  <c r="AC193" i="11" a="1"/>
  <c r="AC193" i="11" s="1"/>
  <c r="AA193" i="11" a="1"/>
  <c r="AA193" i="11" s="1"/>
  <c r="Z193" i="11" a="1"/>
  <c r="Z193" i="11" s="1"/>
  <c r="X193" i="11" a="1"/>
  <c r="X193" i="11" s="1"/>
  <c r="W193" i="11" a="1"/>
  <c r="W193" i="11" s="1"/>
  <c r="U193" i="11" a="1"/>
  <c r="U193" i="11" s="1"/>
  <c r="T193" i="11" a="1"/>
  <c r="T193" i="11" s="1"/>
  <c r="R193" i="11" a="1"/>
  <c r="R193" i="11" s="1"/>
  <c r="Q193" i="11" a="1"/>
  <c r="Q193" i="11" s="1"/>
  <c r="P193" i="11"/>
  <c r="N193" i="11" a="1"/>
  <c r="N193" i="11" s="1"/>
  <c r="M193" i="11" a="1"/>
  <c r="M193" i="11" s="1"/>
  <c r="J193" i="11"/>
  <c r="I193" i="11"/>
  <c r="AN192" i="11"/>
  <c r="AM192" i="11"/>
  <c r="AO192" i="11" s="1"/>
  <c r="AL192" i="11"/>
  <c r="AY102" i="1" s="1"/>
  <c r="AK192" i="11"/>
  <c r="AG192" i="11" a="1"/>
  <c r="AG192" i="11" s="1"/>
  <c r="AF192" i="11" a="1"/>
  <c r="AF192" i="11" s="1"/>
  <c r="AD192" i="11" a="1"/>
  <c r="AD192" i="11" s="1"/>
  <c r="AC192" i="11" a="1"/>
  <c r="AC192" i="11" s="1"/>
  <c r="AA192" i="11" a="1"/>
  <c r="AA192" i="11" s="1"/>
  <c r="Z192" i="11" a="1"/>
  <c r="Z192" i="11" s="1"/>
  <c r="X192" i="11" a="1"/>
  <c r="X192" i="11" s="1"/>
  <c r="W192" i="11" a="1"/>
  <c r="W192" i="11" s="1"/>
  <c r="U192" i="11" a="1"/>
  <c r="U192" i="11" s="1"/>
  <c r="T192" i="11" a="1"/>
  <c r="T192" i="11" s="1"/>
  <c r="R192" i="11" a="1"/>
  <c r="R192" i="11" s="1"/>
  <c r="Q192" i="11" a="1"/>
  <c r="Q192" i="11" s="1"/>
  <c r="P192" i="11"/>
  <c r="N192" i="11" a="1"/>
  <c r="N192" i="11" s="1"/>
  <c r="M192" i="11" a="1"/>
  <c r="M192" i="11" s="1"/>
  <c r="J192" i="11"/>
  <c r="L192" i="11" s="1"/>
  <c r="I192" i="11"/>
  <c r="AN191" i="11"/>
  <c r="AM191" i="11"/>
  <c r="AO191" i="11" s="1"/>
  <c r="AL191" i="11"/>
  <c r="AK191" i="11"/>
  <c r="AG191" i="11" a="1"/>
  <c r="AG191" i="11" s="1"/>
  <c r="AF191" i="11" a="1"/>
  <c r="AF191" i="11" s="1"/>
  <c r="AD191" i="11" a="1"/>
  <c r="AD191" i="11" s="1"/>
  <c r="AC191" i="11" a="1"/>
  <c r="AC191" i="11" s="1"/>
  <c r="AA191" i="11" a="1"/>
  <c r="AA191" i="11" s="1"/>
  <c r="Z191" i="11" a="1"/>
  <c r="Z191" i="11" s="1"/>
  <c r="X191" i="11" a="1"/>
  <c r="X191" i="11" s="1"/>
  <c r="W191" i="11" a="1"/>
  <c r="W191" i="11" s="1"/>
  <c r="U191" i="11" a="1"/>
  <c r="U191" i="11" s="1"/>
  <c r="T191" i="11" a="1"/>
  <c r="T191" i="11" s="1"/>
  <c r="R191" i="11" a="1"/>
  <c r="R191" i="11" s="1"/>
  <c r="Q191" i="11" a="1"/>
  <c r="Q191" i="11" s="1"/>
  <c r="P191" i="11"/>
  <c r="N191" i="11" a="1"/>
  <c r="N191" i="11" s="1"/>
  <c r="M191" i="11" a="1"/>
  <c r="M191" i="11" s="1"/>
  <c r="J191" i="11"/>
  <c r="L191" i="11" s="1"/>
  <c r="I191" i="11"/>
  <c r="AN190" i="11"/>
  <c r="AM190" i="11"/>
  <c r="AO190" i="11" s="1"/>
  <c r="AL190" i="11"/>
  <c r="AK190" i="11"/>
  <c r="AG190" i="11" a="1"/>
  <c r="AG190" i="11" s="1"/>
  <c r="AF190" i="11" a="1"/>
  <c r="AF190" i="11" s="1"/>
  <c r="AD190" i="11" a="1"/>
  <c r="AD190" i="11" s="1"/>
  <c r="AC190" i="11" a="1"/>
  <c r="AC190" i="11" s="1"/>
  <c r="AA190" i="11" a="1"/>
  <c r="AA190" i="11" s="1"/>
  <c r="Z190" i="11" a="1"/>
  <c r="Z190" i="11" s="1"/>
  <c r="X190" i="11" a="1"/>
  <c r="X190" i="11" s="1"/>
  <c r="W190" i="11" a="1"/>
  <c r="W190" i="11" s="1"/>
  <c r="U190" i="11" a="1"/>
  <c r="U190" i="11" s="1"/>
  <c r="T190" i="11" a="1"/>
  <c r="T190" i="11" s="1"/>
  <c r="R190" i="11" a="1"/>
  <c r="R190" i="11" s="1"/>
  <c r="Q190" i="11" a="1"/>
  <c r="Q190" i="11" s="1"/>
  <c r="P190" i="11"/>
  <c r="N190" i="11" a="1"/>
  <c r="N190" i="11" s="1"/>
  <c r="M190" i="11" a="1"/>
  <c r="M190" i="11" s="1"/>
  <c r="J190" i="11"/>
  <c r="I190" i="11"/>
  <c r="AN189" i="11"/>
  <c r="AM189" i="11"/>
  <c r="AO189" i="11" s="1"/>
  <c r="AL189" i="11"/>
  <c r="AK189" i="11"/>
  <c r="AG189" i="11" a="1"/>
  <c r="AG189" i="11" s="1"/>
  <c r="AF189" i="11" a="1"/>
  <c r="AF189" i="11" s="1"/>
  <c r="AD189" i="11" a="1"/>
  <c r="AD189" i="11" s="1"/>
  <c r="AC189" i="11" a="1"/>
  <c r="AC189" i="11" s="1"/>
  <c r="AA189" i="11" a="1"/>
  <c r="AA189" i="11" s="1"/>
  <c r="Z189" i="11" a="1"/>
  <c r="Z189" i="11" s="1"/>
  <c r="X189" i="11" a="1"/>
  <c r="X189" i="11" s="1"/>
  <c r="W189" i="11" a="1"/>
  <c r="W189" i="11" s="1"/>
  <c r="U189" i="11" a="1"/>
  <c r="U189" i="11" s="1"/>
  <c r="T189" i="11" a="1"/>
  <c r="T189" i="11" s="1"/>
  <c r="R189" i="11" a="1"/>
  <c r="R189" i="11" s="1"/>
  <c r="Q189" i="11" a="1"/>
  <c r="Q189" i="11" s="1"/>
  <c r="P189" i="11"/>
  <c r="N189" i="11" a="1"/>
  <c r="N189" i="11" s="1"/>
  <c r="M189" i="11" a="1"/>
  <c r="M189" i="11" s="1"/>
  <c r="J189" i="11"/>
  <c r="L189" i="11" s="1"/>
  <c r="I189" i="11"/>
  <c r="AN188" i="11"/>
  <c r="AM188" i="11"/>
  <c r="AO188" i="11" s="1"/>
  <c r="AL188" i="11"/>
  <c r="AY101" i="1" s="1"/>
  <c r="AK188" i="11"/>
  <c r="AG188" i="11" a="1"/>
  <c r="AG188" i="11" s="1"/>
  <c r="AF188" i="11" a="1"/>
  <c r="AF188" i="11" s="1"/>
  <c r="AD188" i="11" a="1"/>
  <c r="AD188" i="11" s="1"/>
  <c r="AC188" i="11" a="1"/>
  <c r="AC188" i="11" s="1"/>
  <c r="AA188" i="11" a="1"/>
  <c r="AA188" i="11" s="1"/>
  <c r="Z188" i="11" a="1"/>
  <c r="Z188" i="11" s="1"/>
  <c r="X188" i="11" a="1"/>
  <c r="X188" i="11" s="1"/>
  <c r="W188" i="11" a="1"/>
  <c r="W188" i="11" s="1"/>
  <c r="U188" i="11" a="1"/>
  <c r="U188" i="11" s="1"/>
  <c r="T188" i="11" a="1"/>
  <c r="T188" i="11" s="1"/>
  <c r="R188" i="11" a="1"/>
  <c r="R188" i="11" s="1"/>
  <c r="Q188" i="11" a="1"/>
  <c r="Q188" i="11" s="1"/>
  <c r="P188" i="11"/>
  <c r="N188" i="11" a="1"/>
  <c r="N188" i="11" s="1"/>
  <c r="M188" i="11" a="1"/>
  <c r="M188" i="11" s="1"/>
  <c r="J188" i="11"/>
  <c r="I188" i="11"/>
  <c r="AN187" i="11"/>
  <c r="AM187" i="11"/>
  <c r="AO187" i="11" s="1"/>
  <c r="AL187" i="11"/>
  <c r="AY100" i="1" s="1"/>
  <c r="AK187" i="11"/>
  <c r="AG187" i="11" a="1"/>
  <c r="AG187" i="11" s="1"/>
  <c r="AF187" i="11" a="1"/>
  <c r="AF187" i="11" s="1"/>
  <c r="AD187" i="11" a="1"/>
  <c r="AD187" i="11" s="1"/>
  <c r="AC187" i="11" a="1"/>
  <c r="AC187" i="11" s="1"/>
  <c r="AA187" i="11" a="1"/>
  <c r="AA187" i="11" s="1"/>
  <c r="Z187" i="11" a="1"/>
  <c r="Z187" i="11" s="1"/>
  <c r="X187" i="11" a="1"/>
  <c r="X187" i="11" s="1"/>
  <c r="W187" i="11" a="1"/>
  <c r="W187" i="11" s="1"/>
  <c r="U187" i="11" a="1"/>
  <c r="U187" i="11" s="1"/>
  <c r="T187" i="11" a="1"/>
  <c r="T187" i="11" s="1"/>
  <c r="R187" i="11" a="1"/>
  <c r="R187" i="11" s="1"/>
  <c r="Q187" i="11" a="1"/>
  <c r="Q187" i="11" s="1"/>
  <c r="P187" i="11"/>
  <c r="N187" i="11" a="1"/>
  <c r="N187" i="11" s="1"/>
  <c r="M187" i="11" a="1"/>
  <c r="M187" i="11" s="1"/>
  <c r="J187" i="11"/>
  <c r="I187" i="11"/>
  <c r="AN186" i="11"/>
  <c r="AM186" i="11"/>
  <c r="AO186" i="11" s="1"/>
  <c r="AL186" i="11"/>
  <c r="AY99" i="1" s="1"/>
  <c r="AK186" i="11"/>
  <c r="AG186" i="11" a="1"/>
  <c r="AG186" i="11" s="1"/>
  <c r="AF186" i="11" a="1"/>
  <c r="AF186" i="11" s="1"/>
  <c r="AD186" i="11" a="1"/>
  <c r="AD186" i="11" s="1"/>
  <c r="AC186" i="11" a="1"/>
  <c r="AC186" i="11" s="1"/>
  <c r="AA186" i="11" a="1"/>
  <c r="AA186" i="11" s="1"/>
  <c r="Z186" i="11" a="1"/>
  <c r="Z186" i="11" s="1"/>
  <c r="X186" i="11" a="1"/>
  <c r="X186" i="11" s="1"/>
  <c r="W186" i="11" a="1"/>
  <c r="W186" i="11" s="1"/>
  <c r="U186" i="11" a="1"/>
  <c r="U186" i="11" s="1"/>
  <c r="T186" i="11" a="1"/>
  <c r="T186" i="11" s="1"/>
  <c r="R186" i="11" a="1"/>
  <c r="R186" i="11" s="1"/>
  <c r="Q186" i="11" a="1"/>
  <c r="Q186" i="11" s="1"/>
  <c r="P186" i="11"/>
  <c r="N186" i="11" a="1"/>
  <c r="N186" i="11" s="1"/>
  <c r="M186" i="11" a="1"/>
  <c r="M186" i="11" s="1"/>
  <c r="J186" i="11"/>
  <c r="I186" i="11"/>
  <c r="AN185" i="11"/>
  <c r="AM185" i="11"/>
  <c r="AO185" i="11" s="1"/>
  <c r="AL185" i="11"/>
  <c r="AY98" i="1" s="1"/>
  <c r="AK185" i="11"/>
  <c r="AG185" i="11" a="1"/>
  <c r="AG185" i="11" s="1"/>
  <c r="AF185" i="11" a="1"/>
  <c r="AF185" i="11" s="1"/>
  <c r="AD185" i="11" a="1"/>
  <c r="AD185" i="11" s="1"/>
  <c r="AC185" i="11" a="1"/>
  <c r="AC185" i="11" s="1"/>
  <c r="AA185" i="11" a="1"/>
  <c r="AA185" i="11" s="1"/>
  <c r="Z185" i="11" a="1"/>
  <c r="Z185" i="11" s="1"/>
  <c r="X185" i="11" a="1"/>
  <c r="X185" i="11" s="1"/>
  <c r="W185" i="11" a="1"/>
  <c r="W185" i="11" s="1"/>
  <c r="U185" i="11" a="1"/>
  <c r="U185" i="11" s="1"/>
  <c r="T185" i="11" a="1"/>
  <c r="T185" i="11" s="1"/>
  <c r="R185" i="11" a="1"/>
  <c r="R185" i="11" s="1"/>
  <c r="Q185" i="11" a="1"/>
  <c r="Q185" i="11" s="1"/>
  <c r="P185" i="11"/>
  <c r="N185" i="11" a="1"/>
  <c r="N185" i="11" s="1"/>
  <c r="M185" i="11" a="1"/>
  <c r="M185" i="11" s="1"/>
  <c r="J185" i="11"/>
  <c r="I185" i="11"/>
  <c r="AN184" i="11"/>
  <c r="AM184" i="11"/>
  <c r="AO184" i="11" s="1"/>
  <c r="AL184" i="11"/>
  <c r="AY97" i="1" s="1"/>
  <c r="AK184" i="11"/>
  <c r="AG184" i="11" a="1"/>
  <c r="AG184" i="11" s="1"/>
  <c r="AF184" i="11" a="1"/>
  <c r="AF184" i="11" s="1"/>
  <c r="AD184" i="11" a="1"/>
  <c r="AD184" i="11" s="1"/>
  <c r="AC184" i="11" a="1"/>
  <c r="AC184" i="11" s="1"/>
  <c r="AA184" i="11" a="1"/>
  <c r="AA184" i="11" s="1"/>
  <c r="Z184" i="11" a="1"/>
  <c r="Z184" i="11" s="1"/>
  <c r="X184" i="11" a="1"/>
  <c r="X184" i="11" s="1"/>
  <c r="W184" i="11" a="1"/>
  <c r="W184" i="11" s="1"/>
  <c r="U184" i="11" a="1"/>
  <c r="U184" i="11" s="1"/>
  <c r="T184" i="11" a="1"/>
  <c r="T184" i="11" s="1"/>
  <c r="R184" i="11" a="1"/>
  <c r="R184" i="11" s="1"/>
  <c r="Q184" i="11" a="1"/>
  <c r="Q184" i="11" s="1"/>
  <c r="P184" i="11"/>
  <c r="N184" i="11" a="1"/>
  <c r="N184" i="11" s="1"/>
  <c r="M184" i="11" a="1"/>
  <c r="M184" i="11" s="1"/>
  <c r="J184" i="11"/>
  <c r="L184" i="11" s="1"/>
  <c r="I184" i="11"/>
  <c r="AN183" i="11"/>
  <c r="AM183" i="11"/>
  <c r="AO183" i="11" s="1"/>
  <c r="AL183" i="11"/>
  <c r="AY96" i="1" s="1"/>
  <c r="AK183" i="11"/>
  <c r="AG183" i="11" a="1"/>
  <c r="AG183" i="11" s="1"/>
  <c r="AF183" i="11" a="1"/>
  <c r="AF183" i="11" s="1"/>
  <c r="AD183" i="11" a="1"/>
  <c r="AD183" i="11" s="1"/>
  <c r="AC183" i="11" a="1"/>
  <c r="AC183" i="11" s="1"/>
  <c r="AA183" i="11" a="1"/>
  <c r="AA183" i="11" s="1"/>
  <c r="Z183" i="11" a="1"/>
  <c r="Z183" i="11" s="1"/>
  <c r="X183" i="11" a="1"/>
  <c r="X183" i="11" s="1"/>
  <c r="W183" i="11" a="1"/>
  <c r="W183" i="11" s="1"/>
  <c r="U183" i="11" a="1"/>
  <c r="U183" i="11" s="1"/>
  <c r="T183" i="11" a="1"/>
  <c r="T183" i="11" s="1"/>
  <c r="R183" i="11" a="1"/>
  <c r="R183" i="11" s="1"/>
  <c r="Q183" i="11" a="1"/>
  <c r="Q183" i="11" s="1"/>
  <c r="P183" i="11"/>
  <c r="N183" i="11" a="1"/>
  <c r="N183" i="11" s="1"/>
  <c r="M183" i="11" a="1"/>
  <c r="M183" i="11" s="1"/>
  <c r="J183" i="11"/>
  <c r="L183" i="11" s="1"/>
  <c r="I183" i="11"/>
  <c r="AN182" i="11"/>
  <c r="AM182" i="11"/>
  <c r="AO182" i="11" s="1"/>
  <c r="AL182" i="11"/>
  <c r="AY95" i="1" s="1"/>
  <c r="AK182" i="11"/>
  <c r="AG182" i="11" a="1"/>
  <c r="AG182" i="11" s="1"/>
  <c r="AF182" i="11" a="1"/>
  <c r="AF182" i="11" s="1"/>
  <c r="AD182" i="11" a="1"/>
  <c r="AD182" i="11" s="1"/>
  <c r="AC182" i="11" a="1"/>
  <c r="AC182" i="11" s="1"/>
  <c r="AA182" i="11" a="1"/>
  <c r="AA182" i="11" s="1"/>
  <c r="Z182" i="11" a="1"/>
  <c r="Z182" i="11" s="1"/>
  <c r="X182" i="11" a="1"/>
  <c r="X182" i="11" s="1"/>
  <c r="W182" i="11" a="1"/>
  <c r="W182" i="11" s="1"/>
  <c r="U182" i="11" a="1"/>
  <c r="U182" i="11" s="1"/>
  <c r="T182" i="11" a="1"/>
  <c r="T182" i="11" s="1"/>
  <c r="R182" i="11" a="1"/>
  <c r="R182" i="11" s="1"/>
  <c r="Q182" i="11" a="1"/>
  <c r="Q182" i="11" s="1"/>
  <c r="P182" i="11"/>
  <c r="N182" i="11" a="1"/>
  <c r="N182" i="11" s="1"/>
  <c r="M182" i="11" a="1"/>
  <c r="M182" i="11" s="1"/>
  <c r="J182" i="11"/>
  <c r="I182" i="11"/>
  <c r="AN181" i="11"/>
  <c r="AM181" i="11"/>
  <c r="AO181" i="11" s="1"/>
  <c r="AL181" i="11"/>
  <c r="AY94" i="1" s="1"/>
  <c r="AK181" i="11"/>
  <c r="AG181" i="11" a="1"/>
  <c r="AG181" i="11" s="1"/>
  <c r="AF181" i="11" a="1"/>
  <c r="AF181" i="11" s="1"/>
  <c r="AD181" i="11" a="1"/>
  <c r="AD181" i="11" s="1"/>
  <c r="AC181" i="11" a="1"/>
  <c r="AC181" i="11" s="1"/>
  <c r="AA181" i="11" a="1"/>
  <c r="AA181" i="11" s="1"/>
  <c r="Z181" i="11" a="1"/>
  <c r="Z181" i="11" s="1"/>
  <c r="X181" i="11" a="1"/>
  <c r="X181" i="11" s="1"/>
  <c r="W181" i="11" a="1"/>
  <c r="W181" i="11" s="1"/>
  <c r="U181" i="11" a="1"/>
  <c r="U181" i="11" s="1"/>
  <c r="T181" i="11" a="1"/>
  <c r="T181" i="11" s="1"/>
  <c r="R181" i="11" a="1"/>
  <c r="R181" i="11" s="1"/>
  <c r="Q181" i="11" a="1"/>
  <c r="Q181" i="11" s="1"/>
  <c r="P181" i="11"/>
  <c r="N181" i="11" a="1"/>
  <c r="N181" i="11" s="1"/>
  <c r="M181" i="11" a="1"/>
  <c r="M181" i="11" s="1"/>
  <c r="J181" i="11"/>
  <c r="I181" i="11"/>
  <c r="AN180" i="11"/>
  <c r="AM180" i="11"/>
  <c r="AO180" i="11" s="1"/>
  <c r="AL180" i="11"/>
  <c r="AY93" i="1" s="1"/>
  <c r="AK180" i="11"/>
  <c r="AG180" i="11" a="1"/>
  <c r="AG180" i="11" s="1"/>
  <c r="AF180" i="11" a="1"/>
  <c r="AF180" i="11" s="1"/>
  <c r="AD180" i="11" a="1"/>
  <c r="AD180" i="11" s="1"/>
  <c r="AC180" i="11" a="1"/>
  <c r="AC180" i="11" s="1"/>
  <c r="AA180" i="11" a="1"/>
  <c r="AA180" i="11" s="1"/>
  <c r="Z180" i="11" a="1"/>
  <c r="Z180" i="11" s="1"/>
  <c r="X180" i="11" a="1"/>
  <c r="X180" i="11" s="1"/>
  <c r="W180" i="11" a="1"/>
  <c r="W180" i="11" s="1"/>
  <c r="U180" i="11" a="1"/>
  <c r="U180" i="11" s="1"/>
  <c r="T180" i="11" a="1"/>
  <c r="T180" i="11" s="1"/>
  <c r="R180" i="11" a="1"/>
  <c r="R180" i="11" s="1"/>
  <c r="Q180" i="11" a="1"/>
  <c r="Q180" i="11" s="1"/>
  <c r="P180" i="11"/>
  <c r="N180" i="11" a="1"/>
  <c r="N180" i="11" s="1"/>
  <c r="M180" i="11" a="1"/>
  <c r="M180" i="11" s="1"/>
  <c r="J180" i="11"/>
  <c r="I180" i="11"/>
  <c r="AN179" i="11"/>
  <c r="AM179" i="11"/>
  <c r="AO179" i="11" s="1"/>
  <c r="AL179" i="11"/>
  <c r="AY92" i="1" s="1"/>
  <c r="AK179" i="11"/>
  <c r="AG179" i="11" a="1"/>
  <c r="AG179" i="11" s="1"/>
  <c r="AF179" i="11" a="1"/>
  <c r="AF179" i="11" s="1"/>
  <c r="AD179" i="11" a="1"/>
  <c r="AD179" i="11" s="1"/>
  <c r="AC179" i="11" a="1"/>
  <c r="AC179" i="11" s="1"/>
  <c r="AA179" i="11" a="1"/>
  <c r="AA179" i="11" s="1"/>
  <c r="Z179" i="11" a="1"/>
  <c r="Z179" i="11" s="1"/>
  <c r="X179" i="11" a="1"/>
  <c r="X179" i="11" s="1"/>
  <c r="W179" i="11" a="1"/>
  <c r="W179" i="11" s="1"/>
  <c r="U179" i="11" a="1"/>
  <c r="U179" i="11" s="1"/>
  <c r="T179" i="11" a="1"/>
  <c r="T179" i="11" s="1"/>
  <c r="R179" i="11" a="1"/>
  <c r="R179" i="11" s="1"/>
  <c r="Q179" i="11" a="1"/>
  <c r="Q179" i="11" s="1"/>
  <c r="P179" i="11"/>
  <c r="N179" i="11" a="1"/>
  <c r="N179" i="11" s="1"/>
  <c r="M179" i="11" a="1"/>
  <c r="M179" i="11" s="1"/>
  <c r="J179" i="11"/>
  <c r="I179" i="11"/>
  <c r="AN178" i="11"/>
  <c r="AM178" i="11"/>
  <c r="AO178" i="11" s="1"/>
  <c r="AL178" i="11"/>
  <c r="AY91" i="1" s="1"/>
  <c r="AK178" i="11"/>
  <c r="AG178" i="11" a="1"/>
  <c r="AG178" i="11" s="1"/>
  <c r="AF178" i="11" a="1"/>
  <c r="AF178" i="11" s="1"/>
  <c r="AD178" i="11" a="1"/>
  <c r="AD178" i="11" s="1"/>
  <c r="AC178" i="11" a="1"/>
  <c r="AC178" i="11" s="1"/>
  <c r="AA178" i="11" a="1"/>
  <c r="AA178" i="11" s="1"/>
  <c r="Z178" i="11" a="1"/>
  <c r="Z178" i="11" s="1"/>
  <c r="X178" i="11" a="1"/>
  <c r="X178" i="11" s="1"/>
  <c r="W178" i="11" a="1"/>
  <c r="W178" i="11" s="1"/>
  <c r="U178" i="11" a="1"/>
  <c r="U178" i="11" s="1"/>
  <c r="T178" i="11" a="1"/>
  <c r="T178" i="11" s="1"/>
  <c r="R178" i="11" a="1"/>
  <c r="R178" i="11" s="1"/>
  <c r="Q178" i="11" a="1"/>
  <c r="Q178" i="11" s="1"/>
  <c r="P178" i="11"/>
  <c r="N178" i="11" a="1"/>
  <c r="N178" i="11" s="1"/>
  <c r="M178" i="11" a="1"/>
  <c r="M178" i="11" s="1"/>
  <c r="J178" i="11"/>
  <c r="L178" i="11" s="1"/>
  <c r="I178" i="11"/>
  <c r="AN177" i="11"/>
  <c r="AM177" i="11"/>
  <c r="AO177" i="11" s="1"/>
  <c r="AL177" i="11"/>
  <c r="AY90" i="1" s="1"/>
  <c r="AK177" i="11"/>
  <c r="AG177" i="11" a="1"/>
  <c r="AG177" i="11" s="1"/>
  <c r="AF177" i="11" a="1"/>
  <c r="AF177" i="11" s="1"/>
  <c r="AD177" i="11" a="1"/>
  <c r="AD177" i="11" s="1"/>
  <c r="AC177" i="11" a="1"/>
  <c r="AC177" i="11" s="1"/>
  <c r="AA177" i="11" a="1"/>
  <c r="AA177" i="11" s="1"/>
  <c r="Z177" i="11" a="1"/>
  <c r="Z177" i="11" s="1"/>
  <c r="X177" i="11" a="1"/>
  <c r="X177" i="11" s="1"/>
  <c r="W177" i="11" a="1"/>
  <c r="W177" i="11" s="1"/>
  <c r="U177" i="11" a="1"/>
  <c r="U177" i="11" s="1"/>
  <c r="T177" i="11" a="1"/>
  <c r="T177" i="11" s="1"/>
  <c r="R177" i="11" a="1"/>
  <c r="R177" i="11" s="1"/>
  <c r="Q177" i="11" a="1"/>
  <c r="Q177" i="11" s="1"/>
  <c r="P177" i="11"/>
  <c r="N177" i="11" a="1"/>
  <c r="N177" i="11" s="1"/>
  <c r="M177" i="11" a="1"/>
  <c r="M177" i="11" s="1"/>
  <c r="J177" i="11"/>
  <c r="L177" i="11" s="1"/>
  <c r="I177" i="11"/>
  <c r="AN176" i="11"/>
  <c r="AM176" i="11"/>
  <c r="AO176" i="11" s="1"/>
  <c r="AL176" i="11"/>
  <c r="AY89" i="1" s="1"/>
  <c r="AK176" i="11"/>
  <c r="AG176" i="11" a="1"/>
  <c r="AG176" i="11" s="1"/>
  <c r="AF176" i="11" a="1"/>
  <c r="AF176" i="11" s="1"/>
  <c r="AD176" i="11" a="1"/>
  <c r="AD176" i="11" s="1"/>
  <c r="AC176" i="11" a="1"/>
  <c r="AC176" i="11" s="1"/>
  <c r="AA176" i="11" a="1"/>
  <c r="AA176" i="11" s="1"/>
  <c r="Z176" i="11" a="1"/>
  <c r="Z176" i="11" s="1"/>
  <c r="X176" i="11" a="1"/>
  <c r="X176" i="11" s="1"/>
  <c r="W176" i="11" a="1"/>
  <c r="W176" i="11" s="1"/>
  <c r="U176" i="11" a="1"/>
  <c r="U176" i="11" s="1"/>
  <c r="T176" i="11" a="1"/>
  <c r="T176" i="11" s="1"/>
  <c r="R176" i="11" a="1"/>
  <c r="R176" i="11" s="1"/>
  <c r="Q176" i="11" a="1"/>
  <c r="Q176" i="11" s="1"/>
  <c r="P176" i="11"/>
  <c r="N176" i="11" a="1"/>
  <c r="N176" i="11" s="1"/>
  <c r="M176" i="11" a="1"/>
  <c r="M176" i="11" s="1"/>
  <c r="J176" i="11"/>
  <c r="I176" i="11"/>
  <c r="AN175" i="11"/>
  <c r="AM175" i="11"/>
  <c r="AO175" i="11" s="1"/>
  <c r="AL175" i="11"/>
  <c r="AY88" i="1" s="1"/>
  <c r="AK175" i="11"/>
  <c r="AG175" i="11" a="1"/>
  <c r="AG175" i="11" s="1"/>
  <c r="AF175" i="11" a="1"/>
  <c r="AF175" i="11" s="1"/>
  <c r="AD175" i="11" a="1"/>
  <c r="AD175" i="11" s="1"/>
  <c r="AC175" i="11" a="1"/>
  <c r="AC175" i="11" s="1"/>
  <c r="AA175" i="11" a="1"/>
  <c r="AA175" i="11" s="1"/>
  <c r="Z175" i="11" a="1"/>
  <c r="Z175" i="11" s="1"/>
  <c r="X175" i="11" a="1"/>
  <c r="X175" i="11" s="1"/>
  <c r="W175" i="11" a="1"/>
  <c r="W175" i="11" s="1"/>
  <c r="U175" i="11" a="1"/>
  <c r="U175" i="11" s="1"/>
  <c r="T175" i="11" a="1"/>
  <c r="T175" i="11" s="1"/>
  <c r="R175" i="11" a="1"/>
  <c r="R175" i="11" s="1"/>
  <c r="Q175" i="11" a="1"/>
  <c r="Q175" i="11" s="1"/>
  <c r="P175" i="11"/>
  <c r="N175" i="11" a="1"/>
  <c r="N175" i="11" s="1"/>
  <c r="M175" i="11" a="1"/>
  <c r="M175" i="11" s="1"/>
  <c r="J175" i="11"/>
  <c r="L175" i="11" s="1"/>
  <c r="I175" i="11"/>
  <c r="AN174" i="11"/>
  <c r="AM174" i="11"/>
  <c r="AO174" i="11" s="1"/>
  <c r="AL174" i="11"/>
  <c r="AY87" i="1" s="1"/>
  <c r="AK174" i="11"/>
  <c r="AG174" i="11" a="1"/>
  <c r="AG174" i="11" s="1"/>
  <c r="AF174" i="11" a="1"/>
  <c r="AF174" i="11" s="1"/>
  <c r="AD174" i="11" a="1"/>
  <c r="AD174" i="11" s="1"/>
  <c r="AC174" i="11" a="1"/>
  <c r="AC174" i="11" s="1"/>
  <c r="AA174" i="11" a="1"/>
  <c r="AA174" i="11" s="1"/>
  <c r="Z174" i="11" a="1"/>
  <c r="Z174" i="11" s="1"/>
  <c r="X174" i="11" a="1"/>
  <c r="X174" i="11" s="1"/>
  <c r="W174" i="11" a="1"/>
  <c r="W174" i="11" s="1"/>
  <c r="U174" i="11" a="1"/>
  <c r="U174" i="11" s="1"/>
  <c r="T174" i="11" a="1"/>
  <c r="T174" i="11" s="1"/>
  <c r="R174" i="11" a="1"/>
  <c r="R174" i="11" s="1"/>
  <c r="Q174" i="11" a="1"/>
  <c r="Q174" i="11" s="1"/>
  <c r="P174" i="11"/>
  <c r="N174" i="11" a="1"/>
  <c r="N174" i="11" s="1"/>
  <c r="M174" i="11" a="1"/>
  <c r="M174" i="11" s="1"/>
  <c r="J174" i="11"/>
  <c r="L174" i="11" s="1"/>
  <c r="I174" i="11"/>
  <c r="AN173" i="11"/>
  <c r="AM173" i="11"/>
  <c r="AO173" i="11" s="1"/>
  <c r="AL173" i="11"/>
  <c r="AY86" i="1" s="1"/>
  <c r="AK173" i="11"/>
  <c r="AG173" i="11" a="1"/>
  <c r="AG173" i="11" s="1"/>
  <c r="AF173" i="11" a="1"/>
  <c r="AF173" i="11" s="1"/>
  <c r="AD173" i="11" a="1"/>
  <c r="AD173" i="11" s="1"/>
  <c r="AC173" i="11" a="1"/>
  <c r="AC173" i="11" s="1"/>
  <c r="AA173" i="11" a="1"/>
  <c r="AA173" i="11" s="1"/>
  <c r="Z173" i="11" a="1"/>
  <c r="Z173" i="11" s="1"/>
  <c r="X173" i="11" a="1"/>
  <c r="X173" i="11" s="1"/>
  <c r="W173" i="11" a="1"/>
  <c r="W173" i="11" s="1"/>
  <c r="U173" i="11" a="1"/>
  <c r="U173" i="11" s="1"/>
  <c r="T173" i="11" a="1"/>
  <c r="T173" i="11" s="1"/>
  <c r="R173" i="11" a="1"/>
  <c r="R173" i="11" s="1"/>
  <c r="Q173" i="11" a="1"/>
  <c r="Q173" i="11" s="1"/>
  <c r="P173" i="11"/>
  <c r="N173" i="11" a="1"/>
  <c r="N173" i="11" s="1"/>
  <c r="M173" i="11" a="1"/>
  <c r="M173" i="11" s="1"/>
  <c r="J173" i="11"/>
  <c r="L173" i="11" s="1"/>
  <c r="I173" i="11"/>
  <c r="AN172" i="11"/>
  <c r="AM172" i="11"/>
  <c r="AO172" i="11" s="1"/>
  <c r="AL172" i="11"/>
  <c r="AY85" i="1" s="1"/>
  <c r="AK172" i="11"/>
  <c r="AG172" i="11" a="1"/>
  <c r="AG172" i="11" s="1"/>
  <c r="AF172" i="11" a="1"/>
  <c r="AF172" i="11" s="1"/>
  <c r="AD172" i="11" a="1"/>
  <c r="AD172" i="11" s="1"/>
  <c r="AC172" i="11" a="1"/>
  <c r="AC172" i="11" s="1"/>
  <c r="AA172" i="11" a="1"/>
  <c r="AA172" i="11" s="1"/>
  <c r="Z172" i="11" a="1"/>
  <c r="Z172" i="11" s="1"/>
  <c r="X172" i="11" a="1"/>
  <c r="X172" i="11" s="1"/>
  <c r="W172" i="11" a="1"/>
  <c r="W172" i="11" s="1"/>
  <c r="U172" i="11" a="1"/>
  <c r="U172" i="11" s="1"/>
  <c r="T172" i="11" a="1"/>
  <c r="T172" i="11" s="1"/>
  <c r="R172" i="11" a="1"/>
  <c r="R172" i="11" s="1"/>
  <c r="Q172" i="11" a="1"/>
  <c r="Q172" i="11" s="1"/>
  <c r="P172" i="11"/>
  <c r="N172" i="11" a="1"/>
  <c r="N172" i="11" s="1"/>
  <c r="M172" i="11" a="1"/>
  <c r="M172" i="11" s="1"/>
  <c r="J172" i="11"/>
  <c r="L172" i="11" s="1"/>
  <c r="I172" i="11"/>
  <c r="AN171" i="11"/>
  <c r="AM171" i="11"/>
  <c r="AO171" i="11" s="1"/>
  <c r="AL171" i="11"/>
  <c r="AY84" i="1" s="1"/>
  <c r="AK171" i="11"/>
  <c r="AG171" i="11" a="1"/>
  <c r="AG171" i="11" s="1"/>
  <c r="AF171" i="11" a="1"/>
  <c r="AF171" i="11" s="1"/>
  <c r="AD171" i="11" a="1"/>
  <c r="AD171" i="11" s="1"/>
  <c r="AC171" i="11" a="1"/>
  <c r="AC171" i="11" s="1"/>
  <c r="AA171" i="11" a="1"/>
  <c r="AA171" i="11" s="1"/>
  <c r="Z171" i="11" a="1"/>
  <c r="Z171" i="11" s="1"/>
  <c r="X171" i="11" a="1"/>
  <c r="X171" i="11" s="1"/>
  <c r="W171" i="11" a="1"/>
  <c r="W171" i="11" s="1"/>
  <c r="U171" i="11" a="1"/>
  <c r="U171" i="11" s="1"/>
  <c r="T171" i="11" a="1"/>
  <c r="T171" i="11" s="1"/>
  <c r="R171" i="11" a="1"/>
  <c r="R171" i="11" s="1"/>
  <c r="Q171" i="11" a="1"/>
  <c r="Q171" i="11" s="1"/>
  <c r="P171" i="11"/>
  <c r="N171" i="11" a="1"/>
  <c r="N171" i="11" s="1"/>
  <c r="M171" i="11" a="1"/>
  <c r="M171" i="11" s="1"/>
  <c r="J171" i="11"/>
  <c r="L171" i="11" s="1"/>
  <c r="I171" i="11"/>
  <c r="AN170" i="11"/>
  <c r="AM170" i="11"/>
  <c r="AO170" i="11" s="1"/>
  <c r="AL170" i="11"/>
  <c r="AY83" i="1" s="1"/>
  <c r="AK170" i="11"/>
  <c r="AG170" i="11" a="1"/>
  <c r="AG170" i="11" s="1"/>
  <c r="AF170" i="11" a="1"/>
  <c r="AF170" i="11" s="1"/>
  <c r="AD170" i="11" a="1"/>
  <c r="AD170" i="11" s="1"/>
  <c r="AC170" i="11" a="1"/>
  <c r="AC170" i="11" s="1"/>
  <c r="AA170" i="11" a="1"/>
  <c r="AA170" i="11" s="1"/>
  <c r="Z170" i="11" a="1"/>
  <c r="Z170" i="11" s="1"/>
  <c r="X170" i="11" a="1"/>
  <c r="X170" i="11" s="1"/>
  <c r="W170" i="11" a="1"/>
  <c r="W170" i="11" s="1"/>
  <c r="U170" i="11" a="1"/>
  <c r="U170" i="11" s="1"/>
  <c r="T170" i="11" a="1"/>
  <c r="T170" i="11" s="1"/>
  <c r="R170" i="11" a="1"/>
  <c r="R170" i="11" s="1"/>
  <c r="Q170" i="11" a="1"/>
  <c r="Q170" i="11" s="1"/>
  <c r="P170" i="11"/>
  <c r="N170" i="11" a="1"/>
  <c r="N170" i="11" s="1"/>
  <c r="M170" i="11" a="1"/>
  <c r="M170" i="11" s="1"/>
  <c r="J170" i="11"/>
  <c r="I170" i="11"/>
  <c r="AN169" i="11"/>
  <c r="AM169" i="11"/>
  <c r="AO169" i="11" s="1"/>
  <c r="AL169" i="11"/>
  <c r="AY82" i="1" s="1"/>
  <c r="AK169" i="11"/>
  <c r="AG169" i="11" a="1"/>
  <c r="AG169" i="11" s="1"/>
  <c r="AF169" i="11" a="1"/>
  <c r="AF169" i="11" s="1"/>
  <c r="AD169" i="11" a="1"/>
  <c r="AD169" i="11" s="1"/>
  <c r="AC169" i="11" a="1"/>
  <c r="AC169" i="11" s="1"/>
  <c r="AA169" i="11" a="1"/>
  <c r="AA169" i="11" s="1"/>
  <c r="Z169" i="11" a="1"/>
  <c r="Z169" i="11" s="1"/>
  <c r="X169" i="11" a="1"/>
  <c r="X169" i="11" s="1"/>
  <c r="W169" i="11" a="1"/>
  <c r="W169" i="11" s="1"/>
  <c r="U169" i="11" a="1"/>
  <c r="U169" i="11" s="1"/>
  <c r="T169" i="11" a="1"/>
  <c r="T169" i="11" s="1"/>
  <c r="R169" i="11" a="1"/>
  <c r="R169" i="11" s="1"/>
  <c r="Q169" i="11" a="1"/>
  <c r="Q169" i="11" s="1"/>
  <c r="P169" i="11"/>
  <c r="N169" i="11" a="1"/>
  <c r="N169" i="11" s="1"/>
  <c r="M169" i="11" a="1"/>
  <c r="M169" i="11" s="1"/>
  <c r="J169" i="11"/>
  <c r="L169" i="11" s="1"/>
  <c r="I169" i="11"/>
  <c r="AN168" i="11"/>
  <c r="AM168" i="11"/>
  <c r="AO168" i="11" s="1"/>
  <c r="AL168" i="11"/>
  <c r="AY81" i="1" s="1"/>
  <c r="AK168" i="11"/>
  <c r="AG168" i="11" a="1"/>
  <c r="AG168" i="11" s="1"/>
  <c r="AF168" i="11" a="1"/>
  <c r="AF168" i="11" s="1"/>
  <c r="AD168" i="11" a="1"/>
  <c r="AD168" i="11" s="1"/>
  <c r="AC168" i="11" a="1"/>
  <c r="AC168" i="11" s="1"/>
  <c r="AA168" i="11" a="1"/>
  <c r="AA168" i="11" s="1"/>
  <c r="Z168" i="11" a="1"/>
  <c r="Z168" i="11" s="1"/>
  <c r="X168" i="11" a="1"/>
  <c r="X168" i="11" s="1"/>
  <c r="W168" i="11" a="1"/>
  <c r="W168" i="11" s="1"/>
  <c r="U168" i="11" a="1"/>
  <c r="U168" i="11" s="1"/>
  <c r="T168" i="11" a="1"/>
  <c r="T168" i="11" s="1"/>
  <c r="R168" i="11" a="1"/>
  <c r="R168" i="11" s="1"/>
  <c r="Q168" i="11" a="1"/>
  <c r="Q168" i="11" s="1"/>
  <c r="P168" i="11"/>
  <c r="N168" i="11" a="1"/>
  <c r="N168" i="11" s="1"/>
  <c r="M168" i="11" a="1"/>
  <c r="M168" i="11" s="1"/>
  <c r="J168" i="11"/>
  <c r="I168" i="11"/>
  <c r="AN167" i="11"/>
  <c r="AM167" i="11"/>
  <c r="AO167" i="11" s="1"/>
  <c r="AL167" i="11"/>
  <c r="AY80" i="1" s="1"/>
  <c r="AK167" i="11"/>
  <c r="AG167" i="11" a="1"/>
  <c r="AG167" i="11" s="1"/>
  <c r="AF167" i="11" a="1"/>
  <c r="AF167" i="11" s="1"/>
  <c r="AD167" i="11" a="1"/>
  <c r="AD167" i="11" s="1"/>
  <c r="AC167" i="11" a="1"/>
  <c r="AC167" i="11" s="1"/>
  <c r="AA167" i="11" a="1"/>
  <c r="AA167" i="11" s="1"/>
  <c r="Z167" i="11" a="1"/>
  <c r="Z167" i="11" s="1"/>
  <c r="X167" i="11" a="1"/>
  <c r="X167" i="11" s="1"/>
  <c r="W167" i="11" a="1"/>
  <c r="W167" i="11" s="1"/>
  <c r="U167" i="11" a="1"/>
  <c r="U167" i="11" s="1"/>
  <c r="T167" i="11" a="1"/>
  <c r="T167" i="11" s="1"/>
  <c r="R167" i="11" a="1"/>
  <c r="R167" i="11" s="1"/>
  <c r="Q167" i="11" a="1"/>
  <c r="Q167" i="11" s="1"/>
  <c r="P167" i="11"/>
  <c r="N167" i="11" a="1"/>
  <c r="N167" i="11" s="1"/>
  <c r="M167" i="11" a="1"/>
  <c r="M167" i="11" s="1"/>
  <c r="J167" i="11"/>
  <c r="L167" i="11" s="1"/>
  <c r="I167" i="11"/>
  <c r="AN166" i="11"/>
  <c r="AM166" i="11"/>
  <c r="AO166" i="11" s="1"/>
  <c r="AL166" i="11"/>
  <c r="AY79" i="1" s="1"/>
  <c r="AK166" i="11"/>
  <c r="AG166" i="11" a="1"/>
  <c r="AG166" i="11" s="1"/>
  <c r="AF166" i="11" a="1"/>
  <c r="AF166" i="11" s="1"/>
  <c r="AD166" i="11" a="1"/>
  <c r="AD166" i="11" s="1"/>
  <c r="AC166" i="11" a="1"/>
  <c r="AC166" i="11" s="1"/>
  <c r="AA166" i="11" a="1"/>
  <c r="AA166" i="11" s="1"/>
  <c r="Z166" i="11" a="1"/>
  <c r="Z166" i="11" s="1"/>
  <c r="X166" i="11" a="1"/>
  <c r="X166" i="11" s="1"/>
  <c r="W166" i="11" a="1"/>
  <c r="W166" i="11" s="1"/>
  <c r="U166" i="11" a="1"/>
  <c r="U166" i="11" s="1"/>
  <c r="T166" i="11" a="1"/>
  <c r="T166" i="11" s="1"/>
  <c r="R166" i="11" a="1"/>
  <c r="R166" i="11" s="1"/>
  <c r="Q166" i="11" a="1"/>
  <c r="Q166" i="11" s="1"/>
  <c r="P166" i="11"/>
  <c r="N166" i="11" a="1"/>
  <c r="N166" i="11" s="1"/>
  <c r="M166" i="11" a="1"/>
  <c r="M166" i="11" s="1"/>
  <c r="J166" i="11"/>
  <c r="I166" i="11"/>
  <c r="AN165" i="11"/>
  <c r="AM165" i="11"/>
  <c r="AO165" i="11" s="1"/>
  <c r="AL165" i="11"/>
  <c r="AY78" i="1" s="1"/>
  <c r="AK165" i="11"/>
  <c r="AG165" i="11" a="1"/>
  <c r="AG165" i="11" s="1"/>
  <c r="AF165" i="11" a="1"/>
  <c r="AF165" i="11" s="1"/>
  <c r="AD165" i="11" a="1"/>
  <c r="AD165" i="11" s="1"/>
  <c r="AC165" i="11" a="1"/>
  <c r="AC165" i="11" s="1"/>
  <c r="AA165" i="11" a="1"/>
  <c r="AA165" i="11" s="1"/>
  <c r="Z165" i="11" a="1"/>
  <c r="Z165" i="11" s="1"/>
  <c r="X165" i="11" a="1"/>
  <c r="X165" i="11" s="1"/>
  <c r="W165" i="11" a="1"/>
  <c r="W165" i="11" s="1"/>
  <c r="U165" i="11" a="1"/>
  <c r="U165" i="11" s="1"/>
  <c r="T165" i="11" a="1"/>
  <c r="T165" i="11" s="1"/>
  <c r="R165" i="11" a="1"/>
  <c r="R165" i="11" s="1"/>
  <c r="Q165" i="11" a="1"/>
  <c r="Q165" i="11" s="1"/>
  <c r="P165" i="11"/>
  <c r="N165" i="11" a="1"/>
  <c r="N165" i="11" s="1"/>
  <c r="M165" i="11" a="1"/>
  <c r="M165" i="11" s="1"/>
  <c r="J165" i="11"/>
  <c r="I165" i="11"/>
  <c r="AN164" i="11"/>
  <c r="AM164" i="11"/>
  <c r="AO164" i="11" s="1"/>
  <c r="AL164" i="11"/>
  <c r="AY77" i="1" s="1"/>
  <c r="AK164" i="11"/>
  <c r="AG164" i="11" a="1"/>
  <c r="AG164" i="11" s="1"/>
  <c r="AF164" i="11" a="1"/>
  <c r="AF164" i="11" s="1"/>
  <c r="AD164" i="11" a="1"/>
  <c r="AD164" i="11" s="1"/>
  <c r="AC164" i="11" a="1"/>
  <c r="AC164" i="11" s="1"/>
  <c r="AA164" i="11" a="1"/>
  <c r="AA164" i="11" s="1"/>
  <c r="Z164" i="11" a="1"/>
  <c r="Z164" i="11" s="1"/>
  <c r="X164" i="11" a="1"/>
  <c r="X164" i="11" s="1"/>
  <c r="W164" i="11" a="1"/>
  <c r="W164" i="11" s="1"/>
  <c r="U164" i="11" a="1"/>
  <c r="U164" i="11" s="1"/>
  <c r="T164" i="11" a="1"/>
  <c r="T164" i="11" s="1"/>
  <c r="R164" i="11" a="1"/>
  <c r="R164" i="11" s="1"/>
  <c r="Q164" i="11" a="1"/>
  <c r="Q164" i="11" s="1"/>
  <c r="P164" i="11"/>
  <c r="N164" i="11" a="1"/>
  <c r="N164" i="11" s="1"/>
  <c r="M164" i="11" a="1"/>
  <c r="M164" i="11" s="1"/>
  <c r="J164" i="11"/>
  <c r="I164" i="11"/>
  <c r="AN163" i="11"/>
  <c r="AM163" i="11"/>
  <c r="AO163" i="11" s="1"/>
  <c r="AL163" i="11"/>
  <c r="AY76" i="1" s="1"/>
  <c r="AK163" i="11"/>
  <c r="AG163" i="11" a="1"/>
  <c r="AG163" i="11" s="1"/>
  <c r="AF163" i="11" a="1"/>
  <c r="AF163" i="11" s="1"/>
  <c r="AD163" i="11" a="1"/>
  <c r="AD163" i="11" s="1"/>
  <c r="AC163" i="11" a="1"/>
  <c r="AC163" i="11" s="1"/>
  <c r="AA163" i="11" a="1"/>
  <c r="AA163" i="11" s="1"/>
  <c r="Z163" i="11" a="1"/>
  <c r="Z163" i="11" s="1"/>
  <c r="X163" i="11" a="1"/>
  <c r="X163" i="11" s="1"/>
  <c r="W163" i="11" a="1"/>
  <c r="W163" i="11" s="1"/>
  <c r="U163" i="11" a="1"/>
  <c r="U163" i="11" s="1"/>
  <c r="T163" i="11" a="1"/>
  <c r="T163" i="11" s="1"/>
  <c r="R163" i="11" a="1"/>
  <c r="R163" i="11" s="1"/>
  <c r="Q163" i="11" a="1"/>
  <c r="Q163" i="11" s="1"/>
  <c r="P163" i="11"/>
  <c r="N163" i="11" a="1"/>
  <c r="N163" i="11" s="1"/>
  <c r="M163" i="11" a="1"/>
  <c r="M163" i="11" s="1"/>
  <c r="J163" i="11"/>
  <c r="L163" i="11" s="1"/>
  <c r="I163" i="11"/>
  <c r="AN162" i="11"/>
  <c r="AM162" i="11"/>
  <c r="AO162" i="11" s="1"/>
  <c r="AL162" i="11"/>
  <c r="AY75" i="1" s="1"/>
  <c r="AK162" i="11"/>
  <c r="AG162" i="11" a="1"/>
  <c r="AG162" i="11" s="1"/>
  <c r="AF162" i="11" a="1"/>
  <c r="AF162" i="11" s="1"/>
  <c r="AD162" i="11" a="1"/>
  <c r="AD162" i="11" s="1"/>
  <c r="AC162" i="11" a="1"/>
  <c r="AC162" i="11" s="1"/>
  <c r="AA162" i="11" a="1"/>
  <c r="AA162" i="11" s="1"/>
  <c r="Z162" i="11" a="1"/>
  <c r="Z162" i="11" s="1"/>
  <c r="X162" i="11" a="1"/>
  <c r="X162" i="11" s="1"/>
  <c r="W162" i="11" a="1"/>
  <c r="W162" i="11" s="1"/>
  <c r="U162" i="11" a="1"/>
  <c r="U162" i="11" s="1"/>
  <c r="T162" i="11" a="1"/>
  <c r="T162" i="11" s="1"/>
  <c r="R162" i="11" a="1"/>
  <c r="R162" i="11" s="1"/>
  <c r="Q162" i="11" a="1"/>
  <c r="Q162" i="11" s="1"/>
  <c r="P162" i="11"/>
  <c r="N162" i="11" a="1"/>
  <c r="N162" i="11" s="1"/>
  <c r="M162" i="11" a="1"/>
  <c r="M162" i="11" s="1"/>
  <c r="J162" i="11"/>
  <c r="I162" i="11"/>
  <c r="AG161" i="11" a="1"/>
  <c r="AG161" i="11" s="1"/>
  <c r="AF161" i="11" a="1"/>
  <c r="AF161" i="11" s="1"/>
  <c r="AD161" i="11" a="1"/>
  <c r="AD161" i="11" s="1"/>
  <c r="AC161" i="11" a="1"/>
  <c r="AC161" i="11" s="1"/>
  <c r="AA161" i="11" a="1"/>
  <c r="AA161" i="11" s="1"/>
  <c r="X161" i="11" a="1"/>
  <c r="X161" i="11" s="1"/>
  <c r="U161" i="11" a="1"/>
  <c r="U161" i="11" s="1"/>
  <c r="R161" i="11" a="1"/>
  <c r="R161" i="11" s="1"/>
  <c r="P161" i="11"/>
  <c r="N161" i="11" a="1"/>
  <c r="N161" i="11" s="1"/>
  <c r="J161" i="11"/>
  <c r="I161" i="11"/>
  <c r="M161" i="11" s="1" a="1"/>
  <c r="M161" i="11" s="1"/>
  <c r="AG160" i="11" a="1"/>
  <c r="AG160" i="11" s="1"/>
  <c r="AF160" i="11" a="1"/>
  <c r="AF160" i="11" s="1"/>
  <c r="AD160" i="11" a="1"/>
  <c r="AD160" i="11" s="1"/>
  <c r="AC160" i="11" a="1"/>
  <c r="AC160" i="11" s="1"/>
  <c r="AA160" i="11" a="1"/>
  <c r="AA160" i="11" s="1"/>
  <c r="X160" i="11" a="1"/>
  <c r="X160" i="11" s="1"/>
  <c r="U160" i="11" a="1"/>
  <c r="U160" i="11" s="1"/>
  <c r="R160" i="11" a="1"/>
  <c r="R160" i="11" s="1"/>
  <c r="P160" i="11"/>
  <c r="N160" i="11" a="1"/>
  <c r="N160" i="11" s="1"/>
  <c r="J160" i="11"/>
  <c r="I160" i="11"/>
  <c r="Z160" i="11" s="1" a="1"/>
  <c r="Z160" i="11" s="1"/>
  <c r="AG159" i="11" a="1"/>
  <c r="AG159" i="11" s="1"/>
  <c r="AF159" i="11" a="1"/>
  <c r="AF159" i="11" s="1"/>
  <c r="AD159" i="11" a="1"/>
  <c r="AD159" i="11" s="1"/>
  <c r="AC159" i="11" a="1"/>
  <c r="AC159" i="11" s="1"/>
  <c r="AA159" i="11" a="1"/>
  <c r="AA159" i="11" s="1"/>
  <c r="X159" i="11" a="1"/>
  <c r="X159" i="11" s="1"/>
  <c r="U159" i="11" a="1"/>
  <c r="U159" i="11" s="1"/>
  <c r="R159" i="11" a="1"/>
  <c r="R159" i="11" s="1"/>
  <c r="P159" i="11"/>
  <c r="N159" i="11" a="1"/>
  <c r="N159" i="11" s="1"/>
  <c r="J159" i="11"/>
  <c r="L159" i="11" s="1"/>
  <c r="I159" i="11"/>
  <c r="T159" i="11" s="1" a="1"/>
  <c r="T159" i="11" s="1"/>
  <c r="AG158" i="11" a="1"/>
  <c r="AG158" i="11" s="1"/>
  <c r="AF158" i="11" a="1"/>
  <c r="AF158" i="11" s="1"/>
  <c r="AD158" i="11" a="1"/>
  <c r="AD158" i="11" s="1"/>
  <c r="AC158" i="11" a="1"/>
  <c r="AC158" i="11" s="1"/>
  <c r="AA158" i="11" a="1"/>
  <c r="AA158" i="11" s="1"/>
  <c r="X158" i="11" a="1"/>
  <c r="X158" i="11" s="1"/>
  <c r="U158" i="11" a="1"/>
  <c r="U158" i="11" s="1"/>
  <c r="R158" i="11" a="1"/>
  <c r="R158" i="11" s="1"/>
  <c r="P158" i="11"/>
  <c r="N158" i="11" a="1"/>
  <c r="N158" i="11" s="1"/>
  <c r="J158" i="11"/>
  <c r="I158" i="11"/>
  <c r="AG157" i="11" a="1"/>
  <c r="AG157" i="11" s="1"/>
  <c r="AF157" i="11" a="1"/>
  <c r="AF157" i="11" s="1"/>
  <c r="AD157" i="11" a="1"/>
  <c r="AD157" i="11" s="1"/>
  <c r="AC157" i="11" a="1"/>
  <c r="AC157" i="11" s="1"/>
  <c r="AA157" i="11" a="1"/>
  <c r="AA157" i="11" s="1"/>
  <c r="X157" i="11" a="1"/>
  <c r="X157" i="11" s="1"/>
  <c r="U157" i="11" a="1"/>
  <c r="U157" i="11" s="1"/>
  <c r="R157" i="11" a="1"/>
  <c r="R157" i="11" s="1"/>
  <c r="P157" i="11"/>
  <c r="N157" i="11" a="1"/>
  <c r="N157" i="11" s="1"/>
  <c r="J157" i="11"/>
  <c r="I157" i="11"/>
  <c r="T157" i="11" s="1" a="1"/>
  <c r="T157" i="11" s="1"/>
  <c r="AG156" i="11" a="1"/>
  <c r="AG156" i="11" s="1"/>
  <c r="AF156" i="11" a="1"/>
  <c r="AF156" i="11" s="1"/>
  <c r="AD156" i="11" a="1"/>
  <c r="AD156" i="11" s="1"/>
  <c r="AC156" i="11" a="1"/>
  <c r="AC156" i="11" s="1"/>
  <c r="AA156" i="11" a="1"/>
  <c r="AA156" i="11" s="1"/>
  <c r="X156" i="11" a="1"/>
  <c r="X156" i="11" s="1"/>
  <c r="U156" i="11" a="1"/>
  <c r="U156" i="11" s="1"/>
  <c r="R156" i="11" a="1"/>
  <c r="R156" i="11" s="1"/>
  <c r="P156" i="11"/>
  <c r="N156" i="11" a="1"/>
  <c r="N156" i="11" s="1"/>
  <c r="J156" i="11"/>
  <c r="L156" i="11" s="1"/>
  <c r="I156" i="11"/>
  <c r="Q156" i="11" s="1" a="1"/>
  <c r="Q156" i="11" s="1"/>
  <c r="AG155" i="11" a="1"/>
  <c r="AG155" i="11" s="1"/>
  <c r="AF155" i="11" a="1"/>
  <c r="AF155" i="11" s="1"/>
  <c r="AD155" i="11" a="1"/>
  <c r="AD155" i="11" s="1"/>
  <c r="AC155" i="11" a="1"/>
  <c r="AC155" i="11" s="1"/>
  <c r="AA155" i="11" a="1"/>
  <c r="AA155" i="11" s="1"/>
  <c r="X155" i="11" a="1"/>
  <c r="X155" i="11" s="1"/>
  <c r="U155" i="11" a="1"/>
  <c r="U155" i="11" s="1"/>
  <c r="R155" i="11" a="1"/>
  <c r="R155" i="11" s="1"/>
  <c r="P155" i="11"/>
  <c r="N155" i="11" a="1"/>
  <c r="N155" i="11" s="1"/>
  <c r="J155" i="11"/>
  <c r="L155" i="11" s="1"/>
  <c r="I155" i="11"/>
  <c r="T155" i="11" s="1" a="1"/>
  <c r="T155" i="11" s="1"/>
  <c r="AG154" i="11" a="1"/>
  <c r="AG154" i="11" s="1"/>
  <c r="AF154" i="11" a="1"/>
  <c r="AF154" i="11" s="1"/>
  <c r="AD154" i="11" a="1"/>
  <c r="AD154" i="11" s="1"/>
  <c r="AC154" i="11" a="1"/>
  <c r="AC154" i="11" s="1"/>
  <c r="AA154" i="11" a="1"/>
  <c r="AA154" i="11" s="1"/>
  <c r="X154" i="11" a="1"/>
  <c r="X154" i="11" s="1"/>
  <c r="U154" i="11" a="1"/>
  <c r="U154" i="11" s="1"/>
  <c r="R154" i="11" a="1"/>
  <c r="R154" i="11" s="1"/>
  <c r="P154" i="11"/>
  <c r="N154" i="11" a="1"/>
  <c r="N154" i="11" s="1"/>
  <c r="J154" i="11"/>
  <c r="I154" i="11"/>
  <c r="Z154" i="11" s="1" a="1"/>
  <c r="Z154" i="11" s="1"/>
  <c r="AG153" i="11" a="1"/>
  <c r="AG153" i="11" s="1"/>
  <c r="AF153" i="11" a="1"/>
  <c r="AF153" i="11" s="1"/>
  <c r="AD153" i="11" a="1"/>
  <c r="AD153" i="11" s="1"/>
  <c r="AC153" i="11" a="1"/>
  <c r="AC153" i="11" s="1"/>
  <c r="AA153" i="11" a="1"/>
  <c r="AA153" i="11" s="1"/>
  <c r="X153" i="11" a="1"/>
  <c r="X153" i="11" s="1"/>
  <c r="U153" i="11" a="1"/>
  <c r="U153" i="11" s="1"/>
  <c r="R153" i="11" a="1"/>
  <c r="R153" i="11" s="1"/>
  <c r="P153" i="11"/>
  <c r="N153" i="11" a="1"/>
  <c r="N153" i="11" s="1"/>
  <c r="J153" i="11"/>
  <c r="I153" i="11"/>
  <c r="AG152" i="11" a="1"/>
  <c r="AG152" i="11" s="1"/>
  <c r="AF152" i="11" a="1"/>
  <c r="AF152" i="11" s="1"/>
  <c r="AD152" i="11" a="1"/>
  <c r="AD152" i="11" s="1"/>
  <c r="AC152" i="11" a="1"/>
  <c r="AC152" i="11" s="1"/>
  <c r="AA152" i="11" a="1"/>
  <c r="AA152" i="11" s="1"/>
  <c r="X152" i="11" a="1"/>
  <c r="X152" i="11" s="1"/>
  <c r="U152" i="11" a="1"/>
  <c r="U152" i="11" s="1"/>
  <c r="R152" i="11" a="1"/>
  <c r="R152" i="11" s="1"/>
  <c r="P152" i="11"/>
  <c r="N152" i="11" a="1"/>
  <c r="N152" i="11" s="1"/>
  <c r="J152" i="11"/>
  <c r="L152" i="11" s="1"/>
  <c r="I152" i="11"/>
  <c r="Z152" i="11" s="1" a="1"/>
  <c r="Z152" i="11" s="1"/>
  <c r="AG151" i="11" a="1"/>
  <c r="AG151" i="11" s="1"/>
  <c r="AF151" i="11" a="1"/>
  <c r="AF151" i="11" s="1"/>
  <c r="AD151" i="11" a="1"/>
  <c r="AD151" i="11" s="1"/>
  <c r="AC151" i="11" a="1"/>
  <c r="AC151" i="11" s="1"/>
  <c r="Z151" i="11" a="1"/>
  <c r="Z151" i="11" s="1"/>
  <c r="W151" i="11" a="1"/>
  <c r="W151" i="11" s="1"/>
  <c r="T151" i="11" a="1"/>
  <c r="T151" i="11" s="1"/>
  <c r="Q151" i="11" a="1"/>
  <c r="Q151" i="11" s="1"/>
  <c r="P151" i="11"/>
  <c r="N151" i="11" a="1"/>
  <c r="N151" i="11" s="1"/>
  <c r="M151" i="11" a="1"/>
  <c r="M151" i="11" s="1"/>
  <c r="J151" i="11"/>
  <c r="I151" i="11"/>
  <c r="R151" i="11" s="1" a="1"/>
  <c r="R151" i="11" s="1"/>
  <c r="AG150" i="11" a="1"/>
  <c r="AG150" i="11" s="1"/>
  <c r="AF150" i="11" a="1"/>
  <c r="AF150" i="11" s="1"/>
  <c r="AD150" i="11" a="1"/>
  <c r="AD150" i="11" s="1"/>
  <c r="AC150" i="11" a="1"/>
  <c r="AC150" i="11" s="1"/>
  <c r="Z150" i="11" a="1"/>
  <c r="Z150" i="11" s="1"/>
  <c r="W150" i="11" a="1"/>
  <c r="W150" i="11" s="1"/>
  <c r="T150" i="11" a="1"/>
  <c r="T150" i="11" s="1"/>
  <c r="Q150" i="11" a="1"/>
  <c r="Q150" i="11" s="1"/>
  <c r="P150" i="11"/>
  <c r="N150" i="11" a="1"/>
  <c r="N150" i="11" s="1"/>
  <c r="M150" i="11" a="1"/>
  <c r="M150" i="11" s="1"/>
  <c r="J150" i="11"/>
  <c r="L150" i="11" s="1"/>
  <c r="I150" i="11"/>
  <c r="AG149" i="11" a="1"/>
  <c r="AG149" i="11" s="1"/>
  <c r="AF149" i="11" a="1"/>
  <c r="AF149" i="11" s="1"/>
  <c r="AD149" i="11" a="1"/>
  <c r="AD149" i="11" s="1"/>
  <c r="AC149" i="11" a="1"/>
  <c r="AC149" i="11" s="1"/>
  <c r="Z149" i="11" a="1"/>
  <c r="Z149" i="11" s="1"/>
  <c r="W149" i="11" a="1"/>
  <c r="W149" i="11" s="1"/>
  <c r="T149" i="11" a="1"/>
  <c r="T149" i="11" s="1"/>
  <c r="Q149" i="11" a="1"/>
  <c r="Q149" i="11" s="1"/>
  <c r="P149" i="11"/>
  <c r="N149" i="11" a="1"/>
  <c r="N149" i="11" s="1"/>
  <c r="M149" i="11" a="1"/>
  <c r="M149" i="11" s="1"/>
  <c r="J149" i="11"/>
  <c r="L149" i="11" s="1"/>
  <c r="I149" i="11"/>
  <c r="R149" i="11" s="1" a="1"/>
  <c r="R149" i="11" s="1"/>
  <c r="AG148" i="11" a="1"/>
  <c r="AG148" i="11" s="1"/>
  <c r="AF148" i="11" a="1"/>
  <c r="AF148" i="11" s="1"/>
  <c r="AD148" i="11" a="1"/>
  <c r="AD148" i="11" s="1"/>
  <c r="AC148" i="11" a="1"/>
  <c r="AC148" i="11" s="1"/>
  <c r="Z148" i="11" a="1"/>
  <c r="Z148" i="11" s="1"/>
  <c r="W148" i="11" a="1"/>
  <c r="W148" i="11" s="1"/>
  <c r="T148" i="11" a="1"/>
  <c r="T148" i="11" s="1"/>
  <c r="Q148" i="11" a="1"/>
  <c r="Q148" i="11" s="1"/>
  <c r="P148" i="11"/>
  <c r="N148" i="11" a="1"/>
  <c r="N148" i="11" s="1"/>
  <c r="M148" i="11" a="1"/>
  <c r="M148" i="11" s="1"/>
  <c r="J148" i="11"/>
  <c r="I148" i="11"/>
  <c r="X148" i="11" s="1" a="1"/>
  <c r="X148" i="11" s="1"/>
  <c r="AG147" i="11" a="1"/>
  <c r="AG147" i="11" s="1"/>
  <c r="AF147" i="11" a="1"/>
  <c r="AF147" i="11" s="1"/>
  <c r="AD147" i="11" a="1"/>
  <c r="AD147" i="11" s="1"/>
  <c r="AC147" i="11" a="1"/>
  <c r="AC147" i="11" s="1"/>
  <c r="Z147" i="11" a="1"/>
  <c r="Z147" i="11" s="1"/>
  <c r="W147" i="11" a="1"/>
  <c r="W147" i="11" s="1"/>
  <c r="T147" i="11" a="1"/>
  <c r="T147" i="11" s="1"/>
  <c r="Q147" i="11" a="1"/>
  <c r="Q147" i="11" s="1"/>
  <c r="P147" i="11"/>
  <c r="N147" i="11" a="1"/>
  <c r="N147" i="11" s="1"/>
  <c r="M147" i="11" a="1"/>
  <c r="M147" i="11" s="1"/>
  <c r="J147" i="11"/>
  <c r="I147" i="11"/>
  <c r="R147" i="11" s="1" a="1"/>
  <c r="R147" i="11" s="1"/>
  <c r="AG146" i="11" a="1"/>
  <c r="AG146" i="11" s="1"/>
  <c r="AF146" i="11" a="1"/>
  <c r="AF146" i="11" s="1"/>
  <c r="AD146" i="11" a="1"/>
  <c r="AD146" i="11" s="1"/>
  <c r="AC146" i="11" a="1"/>
  <c r="AC146" i="11" s="1"/>
  <c r="Z146" i="11" a="1"/>
  <c r="Z146" i="11" s="1"/>
  <c r="W146" i="11" a="1"/>
  <c r="W146" i="11" s="1"/>
  <c r="T146" i="11" a="1"/>
  <c r="T146" i="11" s="1"/>
  <c r="Q146" i="11" a="1"/>
  <c r="Q146" i="11" s="1"/>
  <c r="P146" i="11"/>
  <c r="N146" i="11" a="1"/>
  <c r="N146" i="11" s="1"/>
  <c r="M146" i="11" a="1"/>
  <c r="M146" i="11" s="1"/>
  <c r="J146" i="11"/>
  <c r="I146" i="11"/>
  <c r="AA146" i="11" s="1" a="1"/>
  <c r="AA146" i="11" s="1"/>
  <c r="AG145" i="11" a="1"/>
  <c r="AG145" i="11" s="1"/>
  <c r="AF145" i="11" a="1"/>
  <c r="AF145" i="11" s="1"/>
  <c r="AD145" i="11" a="1"/>
  <c r="AD145" i="11" s="1"/>
  <c r="AC145" i="11" a="1"/>
  <c r="AC145" i="11" s="1"/>
  <c r="Z145" i="11" a="1"/>
  <c r="Z145" i="11" s="1"/>
  <c r="W145" i="11" a="1"/>
  <c r="W145" i="11" s="1"/>
  <c r="T145" i="11" a="1"/>
  <c r="T145" i="11" s="1"/>
  <c r="Q145" i="11" a="1"/>
  <c r="Q145" i="11" s="1"/>
  <c r="P145" i="11"/>
  <c r="N145" i="11" a="1"/>
  <c r="N145" i="11" s="1"/>
  <c r="M145" i="11" a="1"/>
  <c r="M145" i="11" s="1"/>
  <c r="J145" i="11"/>
  <c r="I145" i="11"/>
  <c r="R145" i="11" s="1" a="1"/>
  <c r="R145" i="11" s="1"/>
  <c r="AG144" i="11" a="1"/>
  <c r="AG144" i="11" s="1"/>
  <c r="AF144" i="11" a="1"/>
  <c r="AF144" i="11" s="1"/>
  <c r="AD144" i="11" a="1"/>
  <c r="AD144" i="11" s="1"/>
  <c r="AC144" i="11" a="1"/>
  <c r="AC144" i="11" s="1"/>
  <c r="Z144" i="11" a="1"/>
  <c r="Z144" i="11" s="1"/>
  <c r="W144" i="11" a="1"/>
  <c r="W144" i="11" s="1"/>
  <c r="T144" i="11" a="1"/>
  <c r="T144" i="11" s="1"/>
  <c r="Q144" i="11" a="1"/>
  <c r="Q144" i="11" s="1"/>
  <c r="P144" i="11"/>
  <c r="N144" i="11" a="1"/>
  <c r="N144" i="11" s="1"/>
  <c r="M144" i="11" a="1"/>
  <c r="M144" i="11" s="1"/>
  <c r="J144" i="11"/>
  <c r="I144" i="11"/>
  <c r="U144" i="11" s="1" a="1"/>
  <c r="U144" i="11" s="1"/>
  <c r="AG143" i="11" a="1"/>
  <c r="AG143" i="11" s="1"/>
  <c r="AF143" i="11" a="1"/>
  <c r="AF143" i="11" s="1"/>
  <c r="AD143" i="11" a="1"/>
  <c r="AD143" i="11" s="1"/>
  <c r="AC143" i="11" a="1"/>
  <c r="AC143" i="11" s="1"/>
  <c r="Z143" i="11" a="1"/>
  <c r="Z143" i="11" s="1"/>
  <c r="W143" i="11" a="1"/>
  <c r="W143" i="11" s="1"/>
  <c r="T143" i="11" a="1"/>
  <c r="T143" i="11" s="1"/>
  <c r="Q143" i="11" a="1"/>
  <c r="Q143" i="11" s="1"/>
  <c r="P143" i="11"/>
  <c r="N143" i="11" a="1"/>
  <c r="N143" i="11" s="1"/>
  <c r="M143" i="11" a="1"/>
  <c r="M143" i="11" s="1"/>
  <c r="J143" i="11"/>
  <c r="L143" i="11" s="1"/>
  <c r="I143" i="11"/>
  <c r="X143" i="11" s="1" a="1"/>
  <c r="X143" i="11" s="1"/>
  <c r="AG142" i="11" a="1"/>
  <c r="AG142" i="11" s="1"/>
  <c r="AF142" i="11" a="1"/>
  <c r="AF142" i="11" s="1"/>
  <c r="AD142" i="11" a="1"/>
  <c r="AD142" i="11" s="1"/>
  <c r="AC142" i="11" a="1"/>
  <c r="AC142" i="11" s="1"/>
  <c r="Z142" i="11" a="1"/>
  <c r="Z142" i="11" s="1"/>
  <c r="W142" i="11" a="1"/>
  <c r="W142" i="11" s="1"/>
  <c r="T142" i="11" a="1"/>
  <c r="T142" i="11" s="1"/>
  <c r="Q142" i="11" a="1"/>
  <c r="Q142" i="11" s="1"/>
  <c r="P142" i="11"/>
  <c r="N142" i="11" a="1"/>
  <c r="N142" i="11" s="1"/>
  <c r="M142" i="11" a="1"/>
  <c r="M142" i="11" s="1"/>
  <c r="J142" i="11"/>
  <c r="L142" i="11" s="1"/>
  <c r="I142" i="11"/>
  <c r="U142" i="11" s="1" a="1"/>
  <c r="U142" i="11" s="1"/>
  <c r="AG141" i="11" a="1"/>
  <c r="AG141" i="11" s="1"/>
  <c r="AF141" i="11" a="1"/>
  <c r="AF141" i="11" s="1"/>
  <c r="AD141" i="11" a="1"/>
  <c r="AD141" i="11" s="1"/>
  <c r="AC141" i="11" a="1"/>
  <c r="AC141" i="11" s="1"/>
  <c r="Z141" i="11" a="1"/>
  <c r="Z141" i="11" s="1"/>
  <c r="W141" i="11" a="1"/>
  <c r="W141" i="11" s="1"/>
  <c r="T141" i="11" a="1"/>
  <c r="T141" i="11" s="1"/>
  <c r="Q141" i="11" a="1"/>
  <c r="Q141" i="11" s="1"/>
  <c r="P141" i="11"/>
  <c r="N141" i="11" a="1"/>
  <c r="N141" i="11" s="1"/>
  <c r="M141" i="11" a="1"/>
  <c r="M141" i="11" s="1"/>
  <c r="J141" i="11"/>
  <c r="I141" i="11"/>
  <c r="X141" i="11" s="1" a="1"/>
  <c r="X141" i="11" s="1"/>
  <c r="AG140" i="11" a="1"/>
  <c r="AG140" i="11" s="1"/>
  <c r="AF140" i="11" a="1"/>
  <c r="AF140" i="11" s="1"/>
  <c r="AD140" i="11" a="1"/>
  <c r="AD140" i="11" s="1"/>
  <c r="AC140" i="11" a="1"/>
  <c r="AC140" i="11" s="1"/>
  <c r="Z140" i="11" a="1"/>
  <c r="Z140" i="11" s="1"/>
  <c r="W140" i="11" a="1"/>
  <c r="W140" i="11" s="1"/>
  <c r="T140" i="11" a="1"/>
  <c r="T140" i="11" s="1"/>
  <c r="Q140" i="11" a="1"/>
  <c r="Q140" i="11" s="1"/>
  <c r="P140" i="11"/>
  <c r="N140" i="11" a="1"/>
  <c r="N140" i="11" s="1"/>
  <c r="M140" i="11" a="1"/>
  <c r="M140" i="11" s="1"/>
  <c r="J140" i="11"/>
  <c r="L140" i="11" s="1"/>
  <c r="I140" i="11"/>
  <c r="X140" i="11" s="1" a="1"/>
  <c r="X140" i="11" s="1"/>
  <c r="AG139" i="11" a="1"/>
  <c r="AG139" i="11" s="1"/>
  <c r="AF139" i="11" a="1"/>
  <c r="AF139" i="11" s="1"/>
  <c r="AD139" i="11" a="1"/>
  <c r="AD139" i="11" s="1"/>
  <c r="AC139" i="11" a="1"/>
  <c r="AC139" i="11" s="1"/>
  <c r="Z139" i="11" a="1"/>
  <c r="Z139" i="11" s="1"/>
  <c r="W139" i="11" a="1"/>
  <c r="W139" i="11" s="1"/>
  <c r="T139" i="11" a="1"/>
  <c r="T139" i="11" s="1"/>
  <c r="Q139" i="11" a="1"/>
  <c r="Q139" i="11" s="1"/>
  <c r="P139" i="11"/>
  <c r="N139" i="11" a="1"/>
  <c r="N139" i="11" s="1"/>
  <c r="M139" i="11" a="1"/>
  <c r="M139" i="11" s="1"/>
  <c r="J139" i="11"/>
  <c r="L139" i="11" s="1"/>
  <c r="I139" i="11"/>
  <c r="R139" i="11" s="1" a="1"/>
  <c r="R139" i="11" s="1"/>
  <c r="AG138" i="11" a="1"/>
  <c r="AG138" i="11" s="1"/>
  <c r="AF138" i="11" a="1"/>
  <c r="AF138" i="11" s="1"/>
  <c r="AD138" i="11" a="1"/>
  <c r="AD138" i="11" s="1"/>
  <c r="AC138" i="11" a="1"/>
  <c r="AC138" i="11" s="1"/>
  <c r="Z138" i="11" a="1"/>
  <c r="Z138" i="11" s="1"/>
  <c r="W138" i="11" a="1"/>
  <c r="W138" i="11" s="1"/>
  <c r="T138" i="11" a="1"/>
  <c r="T138" i="11" s="1"/>
  <c r="Q138" i="11" a="1"/>
  <c r="Q138" i="11" s="1"/>
  <c r="P138" i="11"/>
  <c r="N138" i="11" a="1"/>
  <c r="N138" i="11" s="1"/>
  <c r="M138" i="11" a="1"/>
  <c r="M138" i="11" s="1"/>
  <c r="J138" i="11"/>
  <c r="I138" i="11"/>
  <c r="U138" i="11" s="1" a="1"/>
  <c r="U138" i="11" s="1"/>
  <c r="AG137" i="11" a="1"/>
  <c r="AG137" i="11" s="1"/>
  <c r="AF137" i="11" a="1"/>
  <c r="AF137" i="11" s="1"/>
  <c r="AD137" i="11" a="1"/>
  <c r="AD137" i="11" s="1"/>
  <c r="AC137" i="11" a="1"/>
  <c r="AC137" i="11" s="1"/>
  <c r="Z137" i="11" a="1"/>
  <c r="Z137" i="11" s="1"/>
  <c r="W137" i="11" a="1"/>
  <c r="W137" i="11" s="1"/>
  <c r="T137" i="11" a="1"/>
  <c r="T137" i="11" s="1"/>
  <c r="Q137" i="11" a="1"/>
  <c r="Q137" i="11" s="1"/>
  <c r="P137" i="11"/>
  <c r="N137" i="11" a="1"/>
  <c r="N137" i="11" s="1"/>
  <c r="M137" i="11" a="1"/>
  <c r="M137" i="11" s="1"/>
  <c r="J137" i="11"/>
  <c r="I137" i="11"/>
  <c r="X137" i="11" s="1" a="1"/>
  <c r="X137" i="11" s="1"/>
  <c r="AG136" i="11" a="1"/>
  <c r="AG136" i="11" s="1"/>
  <c r="AF136" i="11" a="1"/>
  <c r="AF136" i="11" s="1"/>
  <c r="AD136" i="11" a="1"/>
  <c r="AD136" i="11" s="1"/>
  <c r="AC136" i="11" a="1"/>
  <c r="AC136" i="11" s="1"/>
  <c r="Z136" i="11" a="1"/>
  <c r="Z136" i="11" s="1"/>
  <c r="W136" i="11" a="1"/>
  <c r="W136" i="11" s="1"/>
  <c r="T136" i="11" a="1"/>
  <c r="T136" i="11" s="1"/>
  <c r="Q136" i="11" a="1"/>
  <c r="Q136" i="11" s="1"/>
  <c r="P136" i="11"/>
  <c r="N136" i="11" a="1"/>
  <c r="N136" i="11" s="1"/>
  <c r="M136" i="11" a="1"/>
  <c r="M136" i="11" s="1"/>
  <c r="J136" i="11"/>
  <c r="L136" i="11" s="1"/>
  <c r="I136" i="11"/>
  <c r="U136" i="11" s="1" a="1"/>
  <c r="U136" i="11" s="1"/>
  <c r="AG135" i="11" a="1"/>
  <c r="AG135" i="11" s="1"/>
  <c r="AF135" i="11" a="1"/>
  <c r="AF135" i="11" s="1"/>
  <c r="AD135" i="11" a="1"/>
  <c r="AD135" i="11" s="1"/>
  <c r="AC135" i="11" a="1"/>
  <c r="AC135" i="11" s="1"/>
  <c r="Z135" i="11" a="1"/>
  <c r="Z135" i="11" s="1"/>
  <c r="W135" i="11" a="1"/>
  <c r="W135" i="11" s="1"/>
  <c r="T135" i="11" a="1"/>
  <c r="T135" i="11" s="1"/>
  <c r="Q135" i="11" a="1"/>
  <c r="Q135" i="11" s="1"/>
  <c r="P135" i="11"/>
  <c r="N135" i="11" a="1"/>
  <c r="N135" i="11" s="1"/>
  <c r="M135" i="11" a="1"/>
  <c r="M135" i="11" s="1"/>
  <c r="J135" i="11"/>
  <c r="L135" i="11" s="1"/>
  <c r="I135" i="11"/>
  <c r="U135" i="11" s="1" a="1"/>
  <c r="U135" i="11" s="1"/>
  <c r="AN134" i="11"/>
  <c r="AM134" i="11"/>
  <c r="AO134" i="11" s="1"/>
  <c r="AL134" i="11"/>
  <c r="AK134" i="11"/>
  <c r="AG134" i="11" a="1"/>
  <c r="AG134" i="11" s="1"/>
  <c r="AF134" i="11" a="1"/>
  <c r="AF134" i="11" s="1"/>
  <c r="AD134" i="11" a="1"/>
  <c r="AD134" i="11" s="1"/>
  <c r="AC134" i="11" a="1"/>
  <c r="AC134" i="11" s="1"/>
  <c r="AA134" i="11" a="1"/>
  <c r="AA134" i="11" s="1"/>
  <c r="Z134" i="11" a="1"/>
  <c r="Z134" i="11" s="1"/>
  <c r="X134" i="11" a="1"/>
  <c r="X134" i="11" s="1"/>
  <c r="W134" i="11" a="1"/>
  <c r="W134" i="11" s="1"/>
  <c r="U134" i="11" a="1"/>
  <c r="U134" i="11" s="1"/>
  <c r="T134" i="11" a="1"/>
  <c r="T134" i="11" s="1"/>
  <c r="R134" i="11" a="1"/>
  <c r="R134" i="11" s="1"/>
  <c r="Q134" i="11" a="1"/>
  <c r="Q134" i="11" s="1"/>
  <c r="P134" i="11"/>
  <c r="N134" i="11" a="1"/>
  <c r="N134" i="11" s="1"/>
  <c r="M134" i="11" a="1"/>
  <c r="M134" i="11" s="1"/>
  <c r="J134" i="11"/>
  <c r="I134" i="11"/>
  <c r="AN133" i="11"/>
  <c r="AM133" i="11"/>
  <c r="AO133" i="11" s="1"/>
  <c r="AL133" i="11"/>
  <c r="AK133" i="11"/>
  <c r="AG133" i="11" a="1"/>
  <c r="AG133" i="11" s="1"/>
  <c r="AF133" i="11" a="1"/>
  <c r="AF133" i="11" s="1"/>
  <c r="AD133" i="11" a="1"/>
  <c r="AD133" i="11" s="1"/>
  <c r="AC133" i="11" a="1"/>
  <c r="AC133" i="11" s="1"/>
  <c r="AA133" i="11" a="1"/>
  <c r="AA133" i="11" s="1"/>
  <c r="Z133" i="11" a="1"/>
  <c r="Z133" i="11" s="1"/>
  <c r="X133" i="11" a="1"/>
  <c r="X133" i="11" s="1"/>
  <c r="W133" i="11" a="1"/>
  <c r="W133" i="11" s="1"/>
  <c r="U133" i="11" a="1"/>
  <c r="U133" i="11" s="1"/>
  <c r="T133" i="11" a="1"/>
  <c r="T133" i="11" s="1"/>
  <c r="R133" i="11" a="1"/>
  <c r="R133" i="11" s="1"/>
  <c r="Q133" i="11" a="1"/>
  <c r="Q133" i="11" s="1"/>
  <c r="P133" i="11"/>
  <c r="N133" i="11" a="1"/>
  <c r="N133" i="11" s="1"/>
  <c r="M133" i="11" a="1"/>
  <c r="M133" i="11" s="1"/>
  <c r="J133" i="11"/>
  <c r="L133" i="11" s="1"/>
  <c r="I133" i="11"/>
  <c r="AN132" i="11"/>
  <c r="AM132" i="11"/>
  <c r="AO132" i="11" s="1"/>
  <c r="AL132" i="11"/>
  <c r="AK132" i="11"/>
  <c r="AG132" i="11" a="1"/>
  <c r="AG132" i="11" s="1"/>
  <c r="AF132" i="11" a="1"/>
  <c r="AF132" i="11" s="1"/>
  <c r="AD132" i="11" a="1"/>
  <c r="AD132" i="11" s="1"/>
  <c r="AC132" i="11" a="1"/>
  <c r="AC132" i="11" s="1"/>
  <c r="AA132" i="11" a="1"/>
  <c r="AA132" i="11" s="1"/>
  <c r="Z132" i="11" a="1"/>
  <c r="Z132" i="11" s="1"/>
  <c r="X132" i="11" a="1"/>
  <c r="X132" i="11" s="1"/>
  <c r="W132" i="11" a="1"/>
  <c r="W132" i="11" s="1"/>
  <c r="U132" i="11" a="1"/>
  <c r="U132" i="11" s="1"/>
  <c r="T132" i="11" a="1"/>
  <c r="T132" i="11" s="1"/>
  <c r="R132" i="11" a="1"/>
  <c r="R132" i="11" s="1"/>
  <c r="Q132" i="11" a="1"/>
  <c r="Q132" i="11" s="1"/>
  <c r="P132" i="11"/>
  <c r="N132" i="11" a="1"/>
  <c r="N132" i="11" s="1"/>
  <c r="M132" i="11" a="1"/>
  <c r="M132" i="11" s="1"/>
  <c r="J132" i="11"/>
  <c r="I132" i="11"/>
  <c r="AN131" i="11"/>
  <c r="AM131" i="11"/>
  <c r="AO131" i="11" s="1"/>
  <c r="AL131" i="11"/>
  <c r="AK131" i="11"/>
  <c r="AG131" i="11" a="1"/>
  <c r="AG131" i="11" s="1"/>
  <c r="AF131" i="11" a="1"/>
  <c r="AF131" i="11" s="1"/>
  <c r="AD131" i="11" a="1"/>
  <c r="AD131" i="11" s="1"/>
  <c r="AC131" i="11" a="1"/>
  <c r="AC131" i="11" s="1"/>
  <c r="AA131" i="11" a="1"/>
  <c r="AA131" i="11" s="1"/>
  <c r="Z131" i="11" a="1"/>
  <c r="Z131" i="11" s="1"/>
  <c r="X131" i="11" a="1"/>
  <c r="X131" i="11" s="1"/>
  <c r="W131" i="11" a="1"/>
  <c r="W131" i="11" s="1"/>
  <c r="U131" i="11" a="1"/>
  <c r="U131" i="11" s="1"/>
  <c r="T131" i="11" a="1"/>
  <c r="T131" i="11" s="1"/>
  <c r="R131" i="11" a="1"/>
  <c r="R131" i="11" s="1"/>
  <c r="Q131" i="11" a="1"/>
  <c r="Q131" i="11" s="1"/>
  <c r="P131" i="11"/>
  <c r="N131" i="11" a="1"/>
  <c r="N131" i="11" s="1"/>
  <c r="M131" i="11" a="1"/>
  <c r="M131" i="11" s="1"/>
  <c r="J131" i="11"/>
  <c r="L131" i="11" s="1"/>
  <c r="I131" i="11"/>
  <c r="AN130" i="11"/>
  <c r="AM130" i="11"/>
  <c r="AO130" i="11" s="1"/>
  <c r="AL130" i="11"/>
  <c r="AK130" i="11"/>
  <c r="AG130" i="11" a="1"/>
  <c r="AG130" i="11" s="1"/>
  <c r="AF130" i="11" a="1"/>
  <c r="AF130" i="11" s="1"/>
  <c r="AD130" i="11" a="1"/>
  <c r="AD130" i="11" s="1"/>
  <c r="AC130" i="11" a="1"/>
  <c r="AC130" i="11" s="1"/>
  <c r="AA130" i="11" a="1"/>
  <c r="AA130" i="11" s="1"/>
  <c r="Z130" i="11" a="1"/>
  <c r="Z130" i="11" s="1"/>
  <c r="X130" i="11" a="1"/>
  <c r="X130" i="11" s="1"/>
  <c r="W130" i="11" a="1"/>
  <c r="W130" i="11" s="1"/>
  <c r="U130" i="11" a="1"/>
  <c r="U130" i="11" s="1"/>
  <c r="T130" i="11" a="1"/>
  <c r="T130" i="11" s="1"/>
  <c r="R130" i="11" a="1"/>
  <c r="R130" i="11" s="1"/>
  <c r="Q130" i="11" a="1"/>
  <c r="Q130" i="11" s="1"/>
  <c r="P130" i="11"/>
  <c r="N130" i="11" a="1"/>
  <c r="N130" i="11" s="1"/>
  <c r="M130" i="11" a="1"/>
  <c r="M130" i="11" s="1"/>
  <c r="J130" i="11"/>
  <c r="I130" i="11"/>
  <c r="AN129" i="11"/>
  <c r="AM129" i="11"/>
  <c r="AO129" i="11" s="1"/>
  <c r="AL129" i="11"/>
  <c r="AK129" i="11"/>
  <c r="AG129" i="11" a="1"/>
  <c r="AG129" i="11" s="1"/>
  <c r="AF129" i="11" a="1"/>
  <c r="AF129" i="11" s="1"/>
  <c r="AD129" i="11" a="1"/>
  <c r="AD129" i="11" s="1"/>
  <c r="AC129" i="11" a="1"/>
  <c r="AC129" i="11" s="1"/>
  <c r="AA129" i="11" a="1"/>
  <c r="AA129" i="11" s="1"/>
  <c r="Z129" i="11" a="1"/>
  <c r="Z129" i="11" s="1"/>
  <c r="X129" i="11" a="1"/>
  <c r="X129" i="11" s="1"/>
  <c r="W129" i="11" a="1"/>
  <c r="W129" i="11" s="1"/>
  <c r="U129" i="11" a="1"/>
  <c r="U129" i="11" s="1"/>
  <c r="T129" i="11" a="1"/>
  <c r="T129" i="11" s="1"/>
  <c r="R129" i="11" a="1"/>
  <c r="R129" i="11" s="1"/>
  <c r="Q129" i="11" a="1"/>
  <c r="Q129" i="11" s="1"/>
  <c r="P129" i="11"/>
  <c r="N129" i="11" a="1"/>
  <c r="N129" i="11" s="1"/>
  <c r="M129" i="11" a="1"/>
  <c r="M129" i="11" s="1"/>
  <c r="J129" i="11"/>
  <c r="I129" i="11"/>
  <c r="AN128" i="11"/>
  <c r="AM128" i="11"/>
  <c r="AO128" i="11" s="1"/>
  <c r="AL128" i="11"/>
  <c r="AK128" i="11"/>
  <c r="AG128" i="11" a="1"/>
  <c r="AG128" i="11" s="1"/>
  <c r="AF128" i="11" a="1"/>
  <c r="AF128" i="11" s="1"/>
  <c r="AD128" i="11" a="1"/>
  <c r="AD128" i="11" s="1"/>
  <c r="AC128" i="11" a="1"/>
  <c r="AC128" i="11" s="1"/>
  <c r="AA128" i="11" a="1"/>
  <c r="AA128" i="11" s="1"/>
  <c r="Z128" i="11" a="1"/>
  <c r="Z128" i="11" s="1"/>
  <c r="X128" i="11" a="1"/>
  <c r="X128" i="11" s="1"/>
  <c r="W128" i="11" a="1"/>
  <c r="W128" i="11" s="1"/>
  <c r="U128" i="11" a="1"/>
  <c r="U128" i="11" s="1"/>
  <c r="T128" i="11" a="1"/>
  <c r="T128" i="11" s="1"/>
  <c r="R128" i="11" a="1"/>
  <c r="R128" i="11" s="1"/>
  <c r="Q128" i="11" a="1"/>
  <c r="Q128" i="11" s="1"/>
  <c r="P128" i="11"/>
  <c r="N128" i="11" a="1"/>
  <c r="N128" i="11" s="1"/>
  <c r="M128" i="11" a="1"/>
  <c r="M128" i="11" s="1"/>
  <c r="J128" i="11"/>
  <c r="L128" i="11" s="1"/>
  <c r="I128" i="11"/>
  <c r="AN127" i="11"/>
  <c r="AM127" i="11"/>
  <c r="AO127" i="11" s="1"/>
  <c r="AL127" i="11"/>
  <c r="AK127" i="11"/>
  <c r="AG127" i="11" a="1"/>
  <c r="AG127" i="11" s="1"/>
  <c r="AF127" i="11" a="1"/>
  <c r="AF127" i="11" s="1"/>
  <c r="AD127" i="11" a="1"/>
  <c r="AD127" i="11" s="1"/>
  <c r="AC127" i="11" a="1"/>
  <c r="AC127" i="11" s="1"/>
  <c r="AA127" i="11" a="1"/>
  <c r="AA127" i="11" s="1"/>
  <c r="Z127" i="11" a="1"/>
  <c r="Z127" i="11" s="1"/>
  <c r="X127" i="11" a="1"/>
  <c r="X127" i="11" s="1"/>
  <c r="W127" i="11" a="1"/>
  <c r="W127" i="11" s="1"/>
  <c r="U127" i="11" a="1"/>
  <c r="U127" i="11" s="1"/>
  <c r="T127" i="11" a="1"/>
  <c r="T127" i="11" s="1"/>
  <c r="R127" i="11" a="1"/>
  <c r="R127" i="11" s="1"/>
  <c r="Q127" i="11" a="1"/>
  <c r="Q127" i="11" s="1"/>
  <c r="P127" i="11"/>
  <c r="N127" i="11" a="1"/>
  <c r="N127" i="11" s="1"/>
  <c r="M127" i="11" a="1"/>
  <c r="M127" i="11" s="1"/>
  <c r="J127" i="11"/>
  <c r="I127" i="11"/>
  <c r="AN126" i="11"/>
  <c r="AM126" i="11"/>
  <c r="AO126" i="11" s="1"/>
  <c r="AL126" i="11"/>
  <c r="AK126" i="11"/>
  <c r="AG126" i="11" a="1"/>
  <c r="AG126" i="11" s="1"/>
  <c r="AF126" i="11" a="1"/>
  <c r="AF126" i="11" s="1"/>
  <c r="AD126" i="11" a="1"/>
  <c r="AD126" i="11" s="1"/>
  <c r="AC126" i="11" a="1"/>
  <c r="AC126" i="11" s="1"/>
  <c r="AA126" i="11" a="1"/>
  <c r="AA126" i="11" s="1"/>
  <c r="Z126" i="11" a="1"/>
  <c r="Z126" i="11" s="1"/>
  <c r="X126" i="11" a="1"/>
  <c r="X126" i="11" s="1"/>
  <c r="W126" i="11" a="1"/>
  <c r="W126" i="11" s="1"/>
  <c r="U126" i="11" a="1"/>
  <c r="U126" i="11" s="1"/>
  <c r="T126" i="11" a="1"/>
  <c r="T126" i="11" s="1"/>
  <c r="R126" i="11" a="1"/>
  <c r="R126" i="11" s="1"/>
  <c r="Q126" i="11" a="1"/>
  <c r="Q126" i="11" s="1"/>
  <c r="P126" i="11"/>
  <c r="N126" i="11" a="1"/>
  <c r="N126" i="11" s="1"/>
  <c r="M126" i="11" a="1"/>
  <c r="M126" i="11" s="1"/>
  <c r="J126" i="11"/>
  <c r="I126" i="11"/>
  <c r="AN125" i="11"/>
  <c r="AM125" i="11"/>
  <c r="AO125" i="11" s="1"/>
  <c r="AL125" i="11"/>
  <c r="AK125" i="11"/>
  <c r="AG125" i="11" a="1"/>
  <c r="AG125" i="11" s="1"/>
  <c r="AF125" i="11" a="1"/>
  <c r="AF125" i="11" s="1"/>
  <c r="AD125" i="11" a="1"/>
  <c r="AD125" i="11" s="1"/>
  <c r="AC125" i="11" a="1"/>
  <c r="AC125" i="11" s="1"/>
  <c r="AA125" i="11" a="1"/>
  <c r="AA125" i="11" s="1"/>
  <c r="Z125" i="11" a="1"/>
  <c r="Z125" i="11" s="1"/>
  <c r="X125" i="11" a="1"/>
  <c r="X125" i="11" s="1"/>
  <c r="W125" i="11" a="1"/>
  <c r="W125" i="11" s="1"/>
  <c r="U125" i="11" a="1"/>
  <c r="U125" i="11" s="1"/>
  <c r="T125" i="11" a="1"/>
  <c r="T125" i="11" s="1"/>
  <c r="R125" i="11" a="1"/>
  <c r="R125" i="11" s="1"/>
  <c r="Q125" i="11" a="1"/>
  <c r="Q125" i="11" s="1"/>
  <c r="P125" i="11"/>
  <c r="N125" i="11" a="1"/>
  <c r="N125" i="11" s="1"/>
  <c r="M125" i="11" a="1"/>
  <c r="M125" i="11" s="1"/>
  <c r="J125" i="11"/>
  <c r="I125" i="11"/>
  <c r="AN124" i="11"/>
  <c r="AM124" i="11"/>
  <c r="AO124" i="11" s="1"/>
  <c r="AL124" i="11"/>
  <c r="AK124" i="11"/>
  <c r="AG124" i="11" a="1"/>
  <c r="AG124" i="11" s="1"/>
  <c r="AF124" i="11" a="1"/>
  <c r="AF124" i="11" s="1"/>
  <c r="AD124" i="11" a="1"/>
  <c r="AD124" i="11" s="1"/>
  <c r="AC124" i="11" a="1"/>
  <c r="AC124" i="11" s="1"/>
  <c r="AA124" i="11" a="1"/>
  <c r="AA124" i="11" s="1"/>
  <c r="Z124" i="11" a="1"/>
  <c r="Z124" i="11" s="1"/>
  <c r="X124" i="11" a="1"/>
  <c r="X124" i="11" s="1"/>
  <c r="W124" i="11" a="1"/>
  <c r="W124" i="11" s="1"/>
  <c r="U124" i="11" a="1"/>
  <c r="U124" i="11" s="1"/>
  <c r="T124" i="11" a="1"/>
  <c r="T124" i="11" s="1"/>
  <c r="R124" i="11" a="1"/>
  <c r="R124" i="11" s="1"/>
  <c r="Q124" i="11" a="1"/>
  <c r="Q124" i="11" s="1"/>
  <c r="P124" i="11"/>
  <c r="N124" i="11" a="1"/>
  <c r="N124" i="11" s="1"/>
  <c r="M124" i="11" a="1"/>
  <c r="M124" i="11" s="1"/>
  <c r="J124" i="11"/>
  <c r="I124" i="11"/>
  <c r="AN123" i="11"/>
  <c r="AM123" i="11"/>
  <c r="AO123" i="11" s="1"/>
  <c r="AL123" i="11"/>
  <c r="AK123" i="11"/>
  <c r="AG123" i="11" a="1"/>
  <c r="AG123" i="11" s="1"/>
  <c r="AF123" i="11" a="1"/>
  <c r="AF123" i="11" s="1"/>
  <c r="AD123" i="11" a="1"/>
  <c r="AD123" i="11" s="1"/>
  <c r="AC123" i="11" a="1"/>
  <c r="AC123" i="11" s="1"/>
  <c r="AA123" i="11" a="1"/>
  <c r="AA123" i="11" s="1"/>
  <c r="Z123" i="11" a="1"/>
  <c r="Z123" i="11" s="1"/>
  <c r="X123" i="11" a="1"/>
  <c r="X123" i="11" s="1"/>
  <c r="W123" i="11" a="1"/>
  <c r="W123" i="11" s="1"/>
  <c r="U123" i="11" a="1"/>
  <c r="U123" i="11" s="1"/>
  <c r="T123" i="11" a="1"/>
  <c r="T123" i="11" s="1"/>
  <c r="R123" i="11" a="1"/>
  <c r="R123" i="11" s="1"/>
  <c r="Q123" i="11" a="1"/>
  <c r="Q123" i="11" s="1"/>
  <c r="P123" i="11"/>
  <c r="N123" i="11" a="1"/>
  <c r="N123" i="11" s="1"/>
  <c r="M123" i="11" a="1"/>
  <c r="M123" i="11" s="1"/>
  <c r="J123" i="11"/>
  <c r="I123" i="11"/>
  <c r="AN122" i="11"/>
  <c r="AM122" i="11"/>
  <c r="AO122" i="11" s="1"/>
  <c r="AL122" i="11"/>
  <c r="AK122" i="11"/>
  <c r="AG122" i="11" a="1"/>
  <c r="AG122" i="11" s="1"/>
  <c r="AF122" i="11" a="1"/>
  <c r="AF122" i="11" s="1"/>
  <c r="AD122" i="11" a="1"/>
  <c r="AD122" i="11" s="1"/>
  <c r="AC122" i="11" a="1"/>
  <c r="AC122" i="11" s="1"/>
  <c r="AA122" i="11" a="1"/>
  <c r="AA122" i="11" s="1"/>
  <c r="Z122" i="11" a="1"/>
  <c r="Z122" i="11" s="1"/>
  <c r="X122" i="11" a="1"/>
  <c r="X122" i="11" s="1"/>
  <c r="W122" i="11" a="1"/>
  <c r="W122" i="11" s="1"/>
  <c r="U122" i="11" a="1"/>
  <c r="U122" i="11" s="1"/>
  <c r="T122" i="11" a="1"/>
  <c r="T122" i="11" s="1"/>
  <c r="R122" i="11" a="1"/>
  <c r="R122" i="11" s="1"/>
  <c r="Q122" i="11" a="1"/>
  <c r="Q122" i="11" s="1"/>
  <c r="P122" i="11"/>
  <c r="N122" i="11" a="1"/>
  <c r="N122" i="11" s="1"/>
  <c r="M122" i="11" a="1"/>
  <c r="M122" i="11" s="1"/>
  <c r="J122" i="11"/>
  <c r="I122" i="11"/>
  <c r="AN121" i="11"/>
  <c r="AM121" i="11"/>
  <c r="AO121" i="11" s="1"/>
  <c r="AL121" i="11"/>
  <c r="AK121" i="11"/>
  <c r="AG121" i="11" a="1"/>
  <c r="AG121" i="11" s="1"/>
  <c r="AF121" i="11" a="1"/>
  <c r="AF121" i="11" s="1"/>
  <c r="AD121" i="11" a="1"/>
  <c r="AD121" i="11" s="1"/>
  <c r="AC121" i="11" a="1"/>
  <c r="AC121" i="11" s="1"/>
  <c r="AA121" i="11" a="1"/>
  <c r="AA121" i="11" s="1"/>
  <c r="Z121" i="11" a="1"/>
  <c r="Z121" i="11" s="1"/>
  <c r="X121" i="11" a="1"/>
  <c r="X121" i="11" s="1"/>
  <c r="W121" i="11" a="1"/>
  <c r="W121" i="11" s="1"/>
  <c r="U121" i="11" a="1"/>
  <c r="U121" i="11" s="1"/>
  <c r="T121" i="11" a="1"/>
  <c r="T121" i="11" s="1"/>
  <c r="R121" i="11" a="1"/>
  <c r="R121" i="11" s="1"/>
  <c r="Q121" i="11" a="1"/>
  <c r="Q121" i="11" s="1"/>
  <c r="P121" i="11"/>
  <c r="N121" i="11" a="1"/>
  <c r="N121" i="11" s="1"/>
  <c r="M121" i="11" a="1"/>
  <c r="M121" i="11" s="1"/>
  <c r="J121" i="11"/>
  <c r="I121" i="11"/>
  <c r="AN120" i="11"/>
  <c r="AM120" i="11"/>
  <c r="AO120" i="11" s="1"/>
  <c r="AL120" i="11"/>
  <c r="AK120" i="11"/>
  <c r="AG120" i="11" a="1"/>
  <c r="AG120" i="11" s="1"/>
  <c r="AF120" i="11" a="1"/>
  <c r="AF120" i="11" s="1"/>
  <c r="AD120" i="11" a="1"/>
  <c r="AD120" i="11" s="1"/>
  <c r="AC120" i="11" a="1"/>
  <c r="AC120" i="11" s="1"/>
  <c r="AA120" i="11" a="1"/>
  <c r="AA120" i="11" s="1"/>
  <c r="Z120" i="11" a="1"/>
  <c r="Z120" i="11" s="1"/>
  <c r="X120" i="11" a="1"/>
  <c r="X120" i="11" s="1"/>
  <c r="W120" i="11" a="1"/>
  <c r="W120" i="11" s="1"/>
  <c r="U120" i="11" a="1"/>
  <c r="U120" i="11" s="1"/>
  <c r="T120" i="11" a="1"/>
  <c r="T120" i="11" s="1"/>
  <c r="R120" i="11" a="1"/>
  <c r="R120" i="11" s="1"/>
  <c r="Q120" i="11" a="1"/>
  <c r="Q120" i="11" s="1"/>
  <c r="P120" i="11"/>
  <c r="N120" i="11" a="1"/>
  <c r="N120" i="11" s="1"/>
  <c r="M120" i="11" a="1"/>
  <c r="M120" i="11" s="1"/>
  <c r="J120" i="11"/>
  <c r="I120" i="11"/>
  <c r="AN119" i="11"/>
  <c r="AM119" i="11"/>
  <c r="AO119" i="11" s="1"/>
  <c r="AL119" i="11"/>
  <c r="AK119" i="11"/>
  <c r="AG119" i="11" a="1"/>
  <c r="AG119" i="11" s="1"/>
  <c r="AF119" i="11" a="1"/>
  <c r="AF119" i="11" s="1"/>
  <c r="AD119" i="11" a="1"/>
  <c r="AD119" i="11" s="1"/>
  <c r="AC119" i="11" a="1"/>
  <c r="AC119" i="11" s="1"/>
  <c r="AA119" i="11" a="1"/>
  <c r="AA119" i="11" s="1"/>
  <c r="Z119" i="11" a="1"/>
  <c r="Z119" i="11" s="1"/>
  <c r="X119" i="11" a="1"/>
  <c r="X119" i="11" s="1"/>
  <c r="W119" i="11" a="1"/>
  <c r="W119" i="11" s="1"/>
  <c r="U119" i="11" a="1"/>
  <c r="U119" i="11" s="1"/>
  <c r="T119" i="11" a="1"/>
  <c r="T119" i="11" s="1"/>
  <c r="R119" i="11" a="1"/>
  <c r="R119" i="11" s="1"/>
  <c r="Q119" i="11" a="1"/>
  <c r="Q119" i="11" s="1"/>
  <c r="P119" i="11"/>
  <c r="N119" i="11" a="1"/>
  <c r="N119" i="11" s="1"/>
  <c r="M119" i="11" a="1"/>
  <c r="M119" i="11" s="1"/>
  <c r="J119" i="11"/>
  <c r="L119" i="11" s="1"/>
  <c r="I119" i="11"/>
  <c r="AN118" i="11"/>
  <c r="AM118" i="11"/>
  <c r="AO118" i="11" s="1"/>
  <c r="AL118" i="11"/>
  <c r="AY237" i="1" s="1"/>
  <c r="AK118" i="11"/>
  <c r="AG118" i="11" a="1"/>
  <c r="AG118" i="11" s="1"/>
  <c r="AF118" i="11" a="1"/>
  <c r="AF118" i="11" s="1"/>
  <c r="AD118" i="11" a="1"/>
  <c r="AD118" i="11" s="1"/>
  <c r="AC118" i="11" a="1"/>
  <c r="AC118" i="11" s="1"/>
  <c r="AA118" i="11" a="1"/>
  <c r="AA118" i="11" s="1"/>
  <c r="Z118" i="11" a="1"/>
  <c r="Z118" i="11" s="1"/>
  <c r="X118" i="11" a="1"/>
  <c r="X118" i="11" s="1"/>
  <c r="W118" i="11" a="1"/>
  <c r="W118" i="11" s="1"/>
  <c r="U118" i="11" a="1"/>
  <c r="U118" i="11" s="1"/>
  <c r="T118" i="11" a="1"/>
  <c r="T118" i="11" s="1"/>
  <c r="R118" i="11" a="1"/>
  <c r="R118" i="11" s="1"/>
  <c r="Q118" i="11" a="1"/>
  <c r="Q118" i="11" s="1"/>
  <c r="P118" i="11"/>
  <c r="N118" i="11" a="1"/>
  <c r="N118" i="11" s="1"/>
  <c r="M118" i="11" a="1"/>
  <c r="M118" i="11" s="1"/>
  <c r="J118" i="11"/>
  <c r="L118" i="11" s="1"/>
  <c r="I118" i="11"/>
  <c r="AN117" i="11"/>
  <c r="AM117" i="11"/>
  <c r="AO117" i="11" s="1"/>
  <c r="AL117" i="11"/>
  <c r="AK117" i="11"/>
  <c r="AG117" i="11" a="1"/>
  <c r="AG117" i="11" s="1"/>
  <c r="AF117" i="11" a="1"/>
  <c r="AF117" i="11" s="1"/>
  <c r="AD117" i="11" a="1"/>
  <c r="AD117" i="11" s="1"/>
  <c r="AC117" i="11" a="1"/>
  <c r="AC117" i="11" s="1"/>
  <c r="AA117" i="11" a="1"/>
  <c r="AA117" i="11" s="1"/>
  <c r="Z117" i="11" a="1"/>
  <c r="Z117" i="11" s="1"/>
  <c r="X117" i="11" a="1"/>
  <c r="X117" i="11" s="1"/>
  <c r="W117" i="11" a="1"/>
  <c r="W117" i="11" s="1"/>
  <c r="U117" i="11" a="1"/>
  <c r="U117" i="11" s="1"/>
  <c r="T117" i="11" a="1"/>
  <c r="T117" i="11" s="1"/>
  <c r="R117" i="11" a="1"/>
  <c r="R117" i="11" s="1"/>
  <c r="Q117" i="11" a="1"/>
  <c r="Q117" i="11" s="1"/>
  <c r="P117" i="11"/>
  <c r="N117" i="11" a="1"/>
  <c r="N117" i="11" s="1"/>
  <c r="M117" i="11" a="1"/>
  <c r="M117" i="11" s="1"/>
  <c r="J117" i="11"/>
  <c r="I117" i="11"/>
  <c r="AN116" i="11"/>
  <c r="AM116" i="11"/>
  <c r="AO116" i="11" s="1"/>
  <c r="AL116" i="11"/>
  <c r="AY231" i="1" s="1"/>
  <c r="AK116" i="11"/>
  <c r="AG116" i="11" a="1"/>
  <c r="AG116" i="11" s="1"/>
  <c r="AF116" i="11" a="1"/>
  <c r="AF116" i="11" s="1"/>
  <c r="AD116" i="11" a="1"/>
  <c r="AD116" i="11" s="1"/>
  <c r="AC116" i="11" a="1"/>
  <c r="AC116" i="11" s="1"/>
  <c r="AA116" i="11" a="1"/>
  <c r="AA116" i="11" s="1"/>
  <c r="Z116" i="11" a="1"/>
  <c r="Z116" i="11" s="1"/>
  <c r="X116" i="11" a="1"/>
  <c r="X116" i="11" s="1"/>
  <c r="W116" i="11" a="1"/>
  <c r="W116" i="11" s="1"/>
  <c r="U116" i="11" a="1"/>
  <c r="U116" i="11" s="1"/>
  <c r="T116" i="11" a="1"/>
  <c r="T116" i="11" s="1"/>
  <c r="R116" i="11" a="1"/>
  <c r="R116" i="11" s="1"/>
  <c r="Q116" i="11" a="1"/>
  <c r="Q116" i="11" s="1"/>
  <c r="P116" i="11"/>
  <c r="N116" i="11" a="1"/>
  <c r="N116" i="11" s="1"/>
  <c r="M116" i="11" a="1"/>
  <c r="M116" i="11" s="1"/>
  <c r="J116" i="11"/>
  <c r="L116" i="11" s="1"/>
  <c r="I116" i="11"/>
  <c r="AN115" i="11"/>
  <c r="AM115" i="11"/>
  <c r="AO115" i="11" s="1"/>
  <c r="AL115" i="11"/>
  <c r="AK115" i="11"/>
  <c r="AG115" i="11" a="1"/>
  <c r="AG115" i="11" s="1"/>
  <c r="AF115" i="11" a="1"/>
  <c r="AF115" i="11" s="1"/>
  <c r="AD115" i="11" a="1"/>
  <c r="AD115" i="11" s="1"/>
  <c r="AC115" i="11" a="1"/>
  <c r="AC115" i="11" s="1"/>
  <c r="AA115" i="11" a="1"/>
  <c r="AA115" i="11" s="1"/>
  <c r="Z115" i="11" a="1"/>
  <c r="Z115" i="11" s="1"/>
  <c r="X115" i="11" a="1"/>
  <c r="X115" i="11" s="1"/>
  <c r="W115" i="11" a="1"/>
  <c r="W115" i="11" s="1"/>
  <c r="U115" i="11" a="1"/>
  <c r="U115" i="11" s="1"/>
  <c r="T115" i="11" a="1"/>
  <c r="T115" i="11" s="1"/>
  <c r="R115" i="11" a="1"/>
  <c r="R115" i="11" s="1"/>
  <c r="Q115" i="11" a="1"/>
  <c r="Q115" i="11" s="1"/>
  <c r="P115" i="11"/>
  <c r="N115" i="11" a="1"/>
  <c r="N115" i="11" s="1"/>
  <c r="M115" i="11" a="1"/>
  <c r="M115" i="11" s="1"/>
  <c r="J115" i="11"/>
  <c r="I115" i="11"/>
  <c r="AN114" i="11"/>
  <c r="AM114" i="11"/>
  <c r="AO114" i="11" s="1"/>
  <c r="AL114" i="11"/>
  <c r="AK114" i="11"/>
  <c r="AG114" i="11" a="1"/>
  <c r="AG114" i="11" s="1"/>
  <c r="AF114" i="11" a="1"/>
  <c r="AF114" i="11" s="1"/>
  <c r="AD114" i="11" a="1"/>
  <c r="AD114" i="11" s="1"/>
  <c r="AC114" i="11" a="1"/>
  <c r="AC114" i="11" s="1"/>
  <c r="AA114" i="11" a="1"/>
  <c r="AA114" i="11" s="1"/>
  <c r="Z114" i="11" a="1"/>
  <c r="Z114" i="11" s="1"/>
  <c r="X114" i="11" a="1"/>
  <c r="X114" i="11" s="1"/>
  <c r="W114" i="11" a="1"/>
  <c r="W114" i="11" s="1"/>
  <c r="U114" i="11" a="1"/>
  <c r="U114" i="11" s="1"/>
  <c r="T114" i="11" a="1"/>
  <c r="T114" i="11" s="1"/>
  <c r="R114" i="11" a="1"/>
  <c r="R114" i="11" s="1"/>
  <c r="Q114" i="11" a="1"/>
  <c r="Q114" i="11" s="1"/>
  <c r="P114" i="11"/>
  <c r="N114" i="11" a="1"/>
  <c r="N114" i="11" s="1"/>
  <c r="M114" i="11" a="1"/>
  <c r="M114" i="11" s="1"/>
  <c r="J114" i="11"/>
  <c r="L114" i="11" s="1"/>
  <c r="I114" i="11"/>
  <c r="AN113" i="11"/>
  <c r="AM113" i="11"/>
  <c r="AO113" i="11" s="1"/>
  <c r="AL113" i="11"/>
  <c r="AY213" i="1" s="1"/>
  <c r="AK113" i="11"/>
  <c r="AG113" i="11" a="1"/>
  <c r="AG113" i="11" s="1"/>
  <c r="AF113" i="11" a="1"/>
  <c r="AF113" i="11" s="1"/>
  <c r="AD113" i="11" a="1"/>
  <c r="AD113" i="11" s="1"/>
  <c r="AC113" i="11" a="1"/>
  <c r="AC113" i="11" s="1"/>
  <c r="AA113" i="11" a="1"/>
  <c r="AA113" i="11" s="1"/>
  <c r="Z113" i="11" a="1"/>
  <c r="Z113" i="11" s="1"/>
  <c r="X113" i="11" a="1"/>
  <c r="X113" i="11" s="1"/>
  <c r="W113" i="11" a="1"/>
  <c r="W113" i="11" s="1"/>
  <c r="U113" i="11" a="1"/>
  <c r="U113" i="11" s="1"/>
  <c r="T113" i="11" a="1"/>
  <c r="T113" i="11" s="1"/>
  <c r="R113" i="11" a="1"/>
  <c r="R113" i="11" s="1"/>
  <c r="Q113" i="11" a="1"/>
  <c r="Q113" i="11" s="1"/>
  <c r="P113" i="11"/>
  <c r="N113" i="11" a="1"/>
  <c r="N113" i="11" s="1"/>
  <c r="M113" i="11" a="1"/>
  <c r="M113" i="11" s="1"/>
  <c r="J113" i="11"/>
  <c r="I113" i="11"/>
  <c r="AN112" i="11"/>
  <c r="AM112" i="11"/>
  <c r="AO112" i="11" s="1"/>
  <c r="AL112" i="11"/>
  <c r="AK112" i="11"/>
  <c r="AG112" i="11" a="1"/>
  <c r="AG112" i="11" s="1"/>
  <c r="AF112" i="11" a="1"/>
  <c r="AF112" i="11" s="1"/>
  <c r="AD112" i="11" a="1"/>
  <c r="AD112" i="11" s="1"/>
  <c r="AC112" i="11" a="1"/>
  <c r="AC112" i="11" s="1"/>
  <c r="AA112" i="11" a="1"/>
  <c r="AA112" i="11" s="1"/>
  <c r="Z112" i="11" a="1"/>
  <c r="Z112" i="11" s="1"/>
  <c r="X112" i="11" a="1"/>
  <c r="X112" i="11" s="1"/>
  <c r="W112" i="11" a="1"/>
  <c r="W112" i="11" s="1"/>
  <c r="U112" i="11" a="1"/>
  <c r="U112" i="11" s="1"/>
  <c r="T112" i="11" a="1"/>
  <c r="T112" i="11" s="1"/>
  <c r="R112" i="11" a="1"/>
  <c r="R112" i="11" s="1"/>
  <c r="Q112" i="11" a="1"/>
  <c r="Q112" i="11" s="1"/>
  <c r="P112" i="11"/>
  <c r="N112" i="11" a="1"/>
  <c r="N112" i="11" s="1"/>
  <c r="M112" i="11" a="1"/>
  <c r="M112" i="11" s="1"/>
  <c r="J112" i="11"/>
  <c r="I112" i="11"/>
  <c r="AN111" i="11"/>
  <c r="AM111" i="11"/>
  <c r="AO111" i="11" s="1"/>
  <c r="AL111" i="11"/>
  <c r="AY212" i="1" s="1"/>
  <c r="AK111" i="11"/>
  <c r="AG111" i="11" a="1"/>
  <c r="AG111" i="11" s="1"/>
  <c r="AF111" i="11" a="1"/>
  <c r="AF111" i="11" s="1"/>
  <c r="AD111" i="11" a="1"/>
  <c r="AD111" i="11" s="1"/>
  <c r="AC111" i="11" a="1"/>
  <c r="AC111" i="11" s="1"/>
  <c r="AA111" i="11" a="1"/>
  <c r="AA111" i="11" s="1"/>
  <c r="Z111" i="11" a="1"/>
  <c r="Z111" i="11" s="1"/>
  <c r="X111" i="11" a="1"/>
  <c r="X111" i="11" s="1"/>
  <c r="W111" i="11" a="1"/>
  <c r="W111" i="11" s="1"/>
  <c r="U111" i="11" a="1"/>
  <c r="U111" i="11" s="1"/>
  <c r="T111" i="11" a="1"/>
  <c r="T111" i="11" s="1"/>
  <c r="R111" i="11" a="1"/>
  <c r="R111" i="11" s="1"/>
  <c r="Q111" i="11" a="1"/>
  <c r="Q111" i="11" s="1"/>
  <c r="P111" i="11"/>
  <c r="N111" i="11" a="1"/>
  <c r="N111" i="11" s="1"/>
  <c r="M111" i="11" a="1"/>
  <c r="M111" i="11" s="1"/>
  <c r="J111" i="11"/>
  <c r="I111" i="11"/>
  <c r="AG110" i="11" a="1"/>
  <c r="AG110" i="11" s="1"/>
  <c r="AF110" i="11" a="1"/>
  <c r="AF110" i="11" s="1"/>
  <c r="AD110" i="11" a="1"/>
  <c r="AD110" i="11" s="1"/>
  <c r="AC110" i="11" a="1"/>
  <c r="AC110" i="11" s="1"/>
  <c r="AA110" i="11" a="1"/>
  <c r="AA110" i="11" s="1"/>
  <c r="X110" i="11" a="1"/>
  <c r="X110" i="11" s="1"/>
  <c r="U110" i="11" a="1"/>
  <c r="U110" i="11" s="1"/>
  <c r="R110" i="11" a="1"/>
  <c r="R110" i="11" s="1"/>
  <c r="P110" i="11"/>
  <c r="N110" i="11" a="1"/>
  <c r="N110" i="11" s="1"/>
  <c r="J110" i="11"/>
  <c r="L110" i="11" s="1"/>
  <c r="I110" i="11"/>
  <c r="M110" i="11" s="1" a="1"/>
  <c r="M110" i="11" s="1"/>
  <c r="AG109" i="11" a="1"/>
  <c r="AG109" i="11" s="1"/>
  <c r="AF109" i="11" a="1"/>
  <c r="AF109" i="11" s="1"/>
  <c r="AD109" i="11" a="1"/>
  <c r="AD109" i="11" s="1"/>
  <c r="AC109" i="11" a="1"/>
  <c r="AC109" i="11" s="1"/>
  <c r="AA109" i="11" a="1"/>
  <c r="AA109" i="11" s="1"/>
  <c r="X109" i="11" a="1"/>
  <c r="X109" i="11" s="1"/>
  <c r="U109" i="11" a="1"/>
  <c r="U109" i="11" s="1"/>
  <c r="R109" i="11" a="1"/>
  <c r="R109" i="11" s="1"/>
  <c r="P109" i="11"/>
  <c r="N109" i="11" a="1"/>
  <c r="N109" i="11" s="1"/>
  <c r="J109" i="11"/>
  <c r="I109" i="11"/>
  <c r="M109" i="11" s="1" a="1"/>
  <c r="M109" i="11" s="1"/>
  <c r="AG108" i="11" a="1"/>
  <c r="AG108" i="11" s="1"/>
  <c r="AF108" i="11" a="1"/>
  <c r="AF108" i="11" s="1"/>
  <c r="AD108" i="11" a="1"/>
  <c r="AD108" i="11" s="1"/>
  <c r="AC108" i="11" a="1"/>
  <c r="AC108" i="11" s="1"/>
  <c r="AA108" i="11" a="1"/>
  <c r="AA108" i="11" s="1"/>
  <c r="X108" i="11" a="1"/>
  <c r="X108" i="11" s="1"/>
  <c r="U108" i="11" a="1"/>
  <c r="U108" i="11" s="1"/>
  <c r="R108" i="11" a="1"/>
  <c r="R108" i="11" s="1"/>
  <c r="P108" i="11"/>
  <c r="N108" i="11" a="1"/>
  <c r="N108" i="11" s="1"/>
  <c r="J108" i="11"/>
  <c r="L108" i="11" s="1"/>
  <c r="I108" i="11"/>
  <c r="Q108" i="11" s="1" a="1"/>
  <c r="Q108" i="11" s="1"/>
  <c r="AG107" i="11" a="1"/>
  <c r="AG107" i="11" s="1"/>
  <c r="AF107" i="11" a="1"/>
  <c r="AF107" i="11" s="1"/>
  <c r="AD107" i="11" a="1"/>
  <c r="AD107" i="11" s="1"/>
  <c r="AC107" i="11" a="1"/>
  <c r="AC107" i="11" s="1"/>
  <c r="AA107" i="11" a="1"/>
  <c r="AA107" i="11" s="1"/>
  <c r="X107" i="11" a="1"/>
  <c r="X107" i="11" s="1"/>
  <c r="U107" i="11" a="1"/>
  <c r="U107" i="11" s="1"/>
  <c r="R107" i="11" a="1"/>
  <c r="R107" i="11" s="1"/>
  <c r="P107" i="11"/>
  <c r="N107" i="11" a="1"/>
  <c r="N107" i="11" s="1"/>
  <c r="J107" i="11"/>
  <c r="L107" i="11" s="1"/>
  <c r="I107" i="11"/>
  <c r="T107" i="11" s="1" a="1"/>
  <c r="T107" i="11" s="1"/>
  <c r="AG106" i="11" a="1"/>
  <c r="AG106" i="11" s="1"/>
  <c r="AF106" i="11" a="1"/>
  <c r="AF106" i="11" s="1"/>
  <c r="AD106" i="11" a="1"/>
  <c r="AD106" i="11" s="1"/>
  <c r="AC106" i="11" a="1"/>
  <c r="AC106" i="11" s="1"/>
  <c r="AA106" i="11" a="1"/>
  <c r="AA106" i="11" s="1"/>
  <c r="X106" i="11" a="1"/>
  <c r="X106" i="11" s="1"/>
  <c r="U106" i="11" a="1"/>
  <c r="U106" i="11" s="1"/>
  <c r="R106" i="11" a="1"/>
  <c r="R106" i="11" s="1"/>
  <c r="P106" i="11"/>
  <c r="N106" i="11" a="1"/>
  <c r="N106" i="11" s="1"/>
  <c r="J106" i="11"/>
  <c r="I106" i="11"/>
  <c r="AG105" i="11" a="1"/>
  <c r="AG105" i="11" s="1"/>
  <c r="AF105" i="11" a="1"/>
  <c r="AF105" i="11" s="1"/>
  <c r="AD105" i="11" a="1"/>
  <c r="AD105" i="11" s="1"/>
  <c r="AC105" i="11" a="1"/>
  <c r="AC105" i="11" s="1"/>
  <c r="AA105" i="11" a="1"/>
  <c r="AA105" i="11" s="1"/>
  <c r="X105" i="11" a="1"/>
  <c r="X105" i="11" s="1"/>
  <c r="U105" i="11" a="1"/>
  <c r="U105" i="11" s="1"/>
  <c r="R105" i="11" a="1"/>
  <c r="R105" i="11" s="1"/>
  <c r="P105" i="11"/>
  <c r="N105" i="11" a="1"/>
  <c r="N105" i="11" s="1"/>
  <c r="J105" i="11"/>
  <c r="L105" i="11" s="1"/>
  <c r="I105" i="11"/>
  <c r="Q105" i="11" s="1" a="1"/>
  <c r="Q105" i="11" s="1"/>
  <c r="AG104" i="11" a="1"/>
  <c r="AG104" i="11" s="1"/>
  <c r="AF104" i="11" a="1"/>
  <c r="AF104" i="11" s="1"/>
  <c r="AD104" i="11" a="1"/>
  <c r="AD104" i="11" s="1"/>
  <c r="AC104" i="11" a="1"/>
  <c r="AC104" i="11" s="1"/>
  <c r="AA104" i="11" a="1"/>
  <c r="AA104" i="11" s="1"/>
  <c r="X104" i="11" a="1"/>
  <c r="X104" i="11" s="1"/>
  <c r="U104" i="11" a="1"/>
  <c r="U104" i="11" s="1"/>
  <c r="R104" i="11" a="1"/>
  <c r="R104" i="11" s="1"/>
  <c r="P104" i="11"/>
  <c r="N104" i="11" a="1"/>
  <c r="N104" i="11" s="1"/>
  <c r="J104" i="11"/>
  <c r="L104" i="11" s="1"/>
  <c r="I104" i="11"/>
  <c r="AG103" i="11" a="1"/>
  <c r="AG103" i="11" s="1"/>
  <c r="AF103" i="11" a="1"/>
  <c r="AF103" i="11" s="1"/>
  <c r="AD103" i="11" a="1"/>
  <c r="AD103" i="11" s="1"/>
  <c r="AC103" i="11" a="1"/>
  <c r="AC103" i="11" s="1"/>
  <c r="AA103" i="11" a="1"/>
  <c r="AA103" i="11" s="1"/>
  <c r="X103" i="11" a="1"/>
  <c r="X103" i="11" s="1"/>
  <c r="U103" i="11" a="1"/>
  <c r="U103" i="11" s="1"/>
  <c r="R103" i="11" a="1"/>
  <c r="R103" i="11" s="1"/>
  <c r="P103" i="11"/>
  <c r="N103" i="11" a="1"/>
  <c r="N103" i="11" s="1"/>
  <c r="J103" i="11"/>
  <c r="L103" i="11" s="1"/>
  <c r="I103" i="11"/>
  <c r="Q103" i="11" s="1" a="1"/>
  <c r="Q103" i="11" s="1"/>
  <c r="AG102" i="11" a="1"/>
  <c r="AG102" i="11" s="1"/>
  <c r="AF102" i="11" a="1"/>
  <c r="AF102" i="11" s="1"/>
  <c r="AD102" i="11" a="1"/>
  <c r="AD102" i="11" s="1"/>
  <c r="AC102" i="11" a="1"/>
  <c r="AC102" i="11" s="1"/>
  <c r="AA102" i="11" a="1"/>
  <c r="AA102" i="11" s="1"/>
  <c r="X102" i="11" a="1"/>
  <c r="X102" i="11" s="1"/>
  <c r="U102" i="11" a="1"/>
  <c r="U102" i="11" s="1"/>
  <c r="R102" i="11" a="1"/>
  <c r="R102" i="11" s="1"/>
  <c r="P102" i="11"/>
  <c r="N102" i="11" a="1"/>
  <c r="N102" i="11" s="1"/>
  <c r="J102" i="11"/>
  <c r="I102" i="11"/>
  <c r="AG101" i="11" a="1"/>
  <c r="AG101" i="11" s="1"/>
  <c r="AF101" i="11" a="1"/>
  <c r="AF101" i="11" s="1"/>
  <c r="AD101" i="11" a="1"/>
  <c r="AD101" i="11" s="1"/>
  <c r="AC101" i="11" a="1"/>
  <c r="AC101" i="11" s="1"/>
  <c r="Z101" i="11" a="1"/>
  <c r="Z101" i="11" s="1"/>
  <c r="W101" i="11" a="1"/>
  <c r="W101" i="11" s="1"/>
  <c r="T101" i="11" a="1"/>
  <c r="T101" i="11" s="1"/>
  <c r="Q101" i="11" a="1"/>
  <c r="Q101" i="11" s="1"/>
  <c r="P101" i="11"/>
  <c r="N101" i="11" a="1"/>
  <c r="N101" i="11" s="1"/>
  <c r="M101" i="11" a="1"/>
  <c r="M101" i="11" s="1"/>
  <c r="J101" i="11"/>
  <c r="L101" i="11" s="1"/>
  <c r="I101" i="11"/>
  <c r="X101" i="11" s="1" a="1"/>
  <c r="X101" i="11" s="1"/>
  <c r="AG100" i="11" a="1"/>
  <c r="AG100" i="11" s="1"/>
  <c r="AF100" i="11" a="1"/>
  <c r="AF100" i="11" s="1"/>
  <c r="AD100" i="11" a="1"/>
  <c r="AD100" i="11" s="1"/>
  <c r="AC100" i="11" a="1"/>
  <c r="AC100" i="11" s="1"/>
  <c r="Z100" i="11" a="1"/>
  <c r="Z100" i="11" s="1"/>
  <c r="W100" i="11" a="1"/>
  <c r="W100" i="11" s="1"/>
  <c r="T100" i="11" a="1"/>
  <c r="T100" i="11" s="1"/>
  <c r="Q100" i="11" a="1"/>
  <c r="Q100" i="11" s="1"/>
  <c r="P100" i="11"/>
  <c r="N100" i="11" a="1"/>
  <c r="N100" i="11" s="1"/>
  <c r="M100" i="11" a="1"/>
  <c r="M100" i="11" s="1"/>
  <c r="J100" i="11"/>
  <c r="I100" i="11"/>
  <c r="X100" i="11" s="1" a="1"/>
  <c r="X100" i="11" s="1"/>
  <c r="AG99" i="11" a="1"/>
  <c r="AG99" i="11" s="1"/>
  <c r="AF99" i="11" a="1"/>
  <c r="AF99" i="11" s="1"/>
  <c r="AD99" i="11" a="1"/>
  <c r="AD99" i="11" s="1"/>
  <c r="AC99" i="11" a="1"/>
  <c r="AC99" i="11" s="1"/>
  <c r="Z99" i="11" a="1"/>
  <c r="Z99" i="11" s="1"/>
  <c r="W99" i="11" a="1"/>
  <c r="W99" i="11" s="1"/>
  <c r="T99" i="11" a="1"/>
  <c r="T99" i="11" s="1"/>
  <c r="Q99" i="11" a="1"/>
  <c r="Q99" i="11" s="1"/>
  <c r="P99" i="11"/>
  <c r="N99" i="11" a="1"/>
  <c r="N99" i="11" s="1"/>
  <c r="M99" i="11" a="1"/>
  <c r="M99" i="11" s="1"/>
  <c r="J99" i="11"/>
  <c r="I99" i="11"/>
  <c r="U99" i="11" s="1" a="1"/>
  <c r="U99" i="11" s="1"/>
  <c r="AG98" i="11" a="1"/>
  <c r="AG98" i="11" s="1"/>
  <c r="AF98" i="11" a="1"/>
  <c r="AF98" i="11" s="1"/>
  <c r="AD98" i="11" a="1"/>
  <c r="AD98" i="11" s="1"/>
  <c r="AC98" i="11" a="1"/>
  <c r="AC98" i="11" s="1"/>
  <c r="Z98" i="11" a="1"/>
  <c r="Z98" i="11" s="1"/>
  <c r="W98" i="11" a="1"/>
  <c r="W98" i="11" s="1"/>
  <c r="T98" i="11" a="1"/>
  <c r="T98" i="11" s="1"/>
  <c r="Q98" i="11" a="1"/>
  <c r="Q98" i="11" s="1"/>
  <c r="P98" i="11"/>
  <c r="N98" i="11" a="1"/>
  <c r="N98" i="11" s="1"/>
  <c r="M98" i="11" a="1"/>
  <c r="M98" i="11" s="1"/>
  <c r="J98" i="11"/>
  <c r="I98" i="11"/>
  <c r="AA98" i="11" s="1" a="1"/>
  <c r="AA98" i="11" s="1"/>
  <c r="AG97" i="11" a="1"/>
  <c r="AG97" i="11" s="1"/>
  <c r="AF97" i="11" a="1"/>
  <c r="AF97" i="11" s="1"/>
  <c r="AD97" i="11" a="1"/>
  <c r="AD97" i="11" s="1"/>
  <c r="AC97" i="11" a="1"/>
  <c r="AC97" i="11" s="1"/>
  <c r="Z97" i="11" a="1"/>
  <c r="Z97" i="11" s="1"/>
  <c r="W97" i="11" a="1"/>
  <c r="W97" i="11" s="1"/>
  <c r="T97" i="11" a="1"/>
  <c r="T97" i="11" s="1"/>
  <c r="Q97" i="11" a="1"/>
  <c r="Q97" i="11" s="1"/>
  <c r="P97" i="11"/>
  <c r="N97" i="11" a="1"/>
  <c r="N97" i="11" s="1"/>
  <c r="M97" i="11" a="1"/>
  <c r="M97" i="11" s="1"/>
  <c r="J97" i="11"/>
  <c r="I97" i="11"/>
  <c r="R97" i="11" s="1" a="1"/>
  <c r="R97" i="11" s="1"/>
  <c r="AG96" i="11" a="1"/>
  <c r="AG96" i="11" s="1"/>
  <c r="AF96" i="11" a="1"/>
  <c r="AF96" i="11" s="1"/>
  <c r="AD96" i="11" a="1"/>
  <c r="AD96" i="11" s="1"/>
  <c r="AC96" i="11" a="1"/>
  <c r="AC96" i="11" s="1"/>
  <c r="Z96" i="11" a="1"/>
  <c r="Z96" i="11" s="1"/>
  <c r="W96" i="11" a="1"/>
  <c r="W96" i="11" s="1"/>
  <c r="T96" i="11" a="1"/>
  <c r="T96" i="11" s="1"/>
  <c r="Q96" i="11" a="1"/>
  <c r="Q96" i="11" s="1"/>
  <c r="P96" i="11"/>
  <c r="N96" i="11" a="1"/>
  <c r="N96" i="11" s="1"/>
  <c r="M96" i="11" a="1"/>
  <c r="M96" i="11" s="1"/>
  <c r="J96" i="11"/>
  <c r="L96" i="11" s="1"/>
  <c r="I96" i="11"/>
  <c r="AG95" i="11" a="1"/>
  <c r="AG95" i="11" s="1"/>
  <c r="AF95" i="11" a="1"/>
  <c r="AF95" i="11" s="1"/>
  <c r="AD95" i="11" a="1"/>
  <c r="AD95" i="11" s="1"/>
  <c r="AC95" i="11" a="1"/>
  <c r="AC95" i="11" s="1"/>
  <c r="Z95" i="11" a="1"/>
  <c r="Z95" i="11" s="1"/>
  <c r="W95" i="11" a="1"/>
  <c r="W95" i="11" s="1"/>
  <c r="T95" i="11" a="1"/>
  <c r="T95" i="11" s="1"/>
  <c r="Q95" i="11" a="1"/>
  <c r="Q95" i="11" s="1"/>
  <c r="P95" i="11"/>
  <c r="N95" i="11" a="1"/>
  <c r="N95" i="11" s="1"/>
  <c r="M95" i="11" a="1"/>
  <c r="M95" i="11" s="1"/>
  <c r="J95" i="11"/>
  <c r="I95" i="11"/>
  <c r="U95" i="11" s="1" a="1"/>
  <c r="U95" i="11" s="1"/>
  <c r="AG94" i="11" a="1"/>
  <c r="AG94" i="11" s="1"/>
  <c r="AF94" i="11" a="1"/>
  <c r="AF94" i="11" s="1"/>
  <c r="AD94" i="11" a="1"/>
  <c r="AD94" i="11" s="1"/>
  <c r="AC94" i="11" a="1"/>
  <c r="AC94" i="11" s="1"/>
  <c r="Z94" i="11" a="1"/>
  <c r="Z94" i="11" s="1"/>
  <c r="W94" i="11" a="1"/>
  <c r="W94" i="11" s="1"/>
  <c r="T94" i="11" a="1"/>
  <c r="T94" i="11" s="1"/>
  <c r="Q94" i="11" a="1"/>
  <c r="Q94" i="11" s="1"/>
  <c r="P94" i="11"/>
  <c r="N94" i="11" a="1"/>
  <c r="N94" i="11" s="1"/>
  <c r="M94" i="11" a="1"/>
  <c r="M94" i="11" s="1"/>
  <c r="J94" i="11"/>
  <c r="L94" i="11" s="1"/>
  <c r="I94" i="11"/>
  <c r="AG93" i="11" a="1"/>
  <c r="AG93" i="11" s="1"/>
  <c r="AF93" i="11" a="1"/>
  <c r="AF93" i="11" s="1"/>
  <c r="AD93" i="11" a="1"/>
  <c r="AD93" i="11" s="1"/>
  <c r="AC93" i="11" a="1"/>
  <c r="AC93" i="11" s="1"/>
  <c r="Z93" i="11" a="1"/>
  <c r="Z93" i="11" s="1"/>
  <c r="W93" i="11" a="1"/>
  <c r="W93" i="11" s="1"/>
  <c r="T93" i="11" a="1"/>
  <c r="T93" i="11" s="1"/>
  <c r="Q93" i="11" a="1"/>
  <c r="Q93" i="11" s="1"/>
  <c r="P93" i="11"/>
  <c r="N93" i="11" a="1"/>
  <c r="N93" i="11" s="1"/>
  <c r="M93" i="11" a="1"/>
  <c r="M93" i="11" s="1"/>
  <c r="J93" i="11"/>
  <c r="I93" i="11"/>
  <c r="X93" i="11" s="1" a="1"/>
  <c r="X93" i="11" s="1"/>
  <c r="AG92" i="11" a="1"/>
  <c r="AG92" i="11" s="1"/>
  <c r="AF92" i="11" a="1"/>
  <c r="AF92" i="11" s="1"/>
  <c r="AD92" i="11" a="1"/>
  <c r="AD92" i="11" s="1"/>
  <c r="AC92" i="11" a="1"/>
  <c r="AC92" i="11" s="1"/>
  <c r="Z92" i="11" a="1"/>
  <c r="Z92" i="11" s="1"/>
  <c r="W92" i="11" a="1"/>
  <c r="W92" i="11" s="1"/>
  <c r="T92" i="11" a="1"/>
  <c r="T92" i="11" s="1"/>
  <c r="Q92" i="11" a="1"/>
  <c r="Q92" i="11" s="1"/>
  <c r="P92" i="11"/>
  <c r="N92" i="11" a="1"/>
  <c r="N92" i="11" s="1"/>
  <c r="M92" i="11" a="1"/>
  <c r="M92" i="11" s="1"/>
  <c r="J92" i="11"/>
  <c r="I92" i="11"/>
  <c r="AA92" i="11" s="1" a="1"/>
  <c r="AA92" i="11" s="1"/>
  <c r="AG91" i="11" a="1"/>
  <c r="AG91" i="11" s="1"/>
  <c r="AF91" i="11" a="1"/>
  <c r="AF91" i="11" s="1"/>
  <c r="AD91" i="11" a="1"/>
  <c r="AD91" i="11" s="1"/>
  <c r="AC91" i="11" a="1"/>
  <c r="AC91" i="11" s="1"/>
  <c r="Z91" i="11" a="1"/>
  <c r="Z91" i="11" s="1"/>
  <c r="W91" i="11" a="1"/>
  <c r="W91" i="11" s="1"/>
  <c r="T91" i="11" a="1"/>
  <c r="T91" i="11" s="1"/>
  <c r="Q91" i="11" a="1"/>
  <c r="Q91" i="11" s="1"/>
  <c r="P91" i="11"/>
  <c r="N91" i="11" a="1"/>
  <c r="N91" i="11" s="1"/>
  <c r="M91" i="11" a="1"/>
  <c r="M91" i="11" s="1"/>
  <c r="J91" i="11"/>
  <c r="L91" i="11" s="1"/>
  <c r="I91" i="11"/>
  <c r="R91" i="11" s="1" a="1"/>
  <c r="R91" i="11" s="1"/>
  <c r="AG90" i="11" a="1"/>
  <c r="AG90" i="11" s="1"/>
  <c r="AF90" i="11" a="1"/>
  <c r="AF90" i="11" s="1"/>
  <c r="AD90" i="11" a="1"/>
  <c r="AD90" i="11" s="1"/>
  <c r="AC90" i="11" a="1"/>
  <c r="AC90" i="11" s="1"/>
  <c r="Z90" i="11" a="1"/>
  <c r="Z90" i="11" s="1"/>
  <c r="W90" i="11" a="1"/>
  <c r="W90" i="11" s="1"/>
  <c r="T90" i="11" a="1"/>
  <c r="T90" i="11" s="1"/>
  <c r="Q90" i="11" a="1"/>
  <c r="Q90" i="11" s="1"/>
  <c r="P90" i="11"/>
  <c r="N90" i="11" a="1"/>
  <c r="N90" i="11" s="1"/>
  <c r="M90" i="11" a="1"/>
  <c r="M90" i="11" s="1"/>
  <c r="J90" i="11"/>
  <c r="L90" i="11" s="1"/>
  <c r="I90" i="11"/>
  <c r="AA90" i="11" s="1" a="1"/>
  <c r="AA90" i="11" s="1"/>
  <c r="AG89" i="11" a="1"/>
  <c r="AG89" i="11" s="1"/>
  <c r="AF89" i="11" a="1"/>
  <c r="AF89" i="11" s="1"/>
  <c r="AD89" i="11" a="1"/>
  <c r="AD89" i="11" s="1"/>
  <c r="AC89" i="11" a="1"/>
  <c r="AC89" i="11" s="1"/>
  <c r="Z89" i="11" a="1"/>
  <c r="Z89" i="11" s="1"/>
  <c r="W89" i="11" a="1"/>
  <c r="W89" i="11" s="1"/>
  <c r="T89" i="11" a="1"/>
  <c r="T89" i="11" s="1"/>
  <c r="Q89" i="11" a="1"/>
  <c r="Q89" i="11" s="1"/>
  <c r="P89" i="11"/>
  <c r="N89" i="11" a="1"/>
  <c r="N89" i="11" s="1"/>
  <c r="M89" i="11" a="1"/>
  <c r="M89" i="11" s="1"/>
  <c r="J89" i="11"/>
  <c r="I89" i="11"/>
  <c r="R89" i="11" s="1" a="1"/>
  <c r="R89" i="11" s="1"/>
  <c r="AG88" i="11" a="1"/>
  <c r="AG88" i="11" s="1"/>
  <c r="AF88" i="11" a="1"/>
  <c r="AF88" i="11" s="1"/>
  <c r="AD88" i="11" a="1"/>
  <c r="AD88" i="11" s="1"/>
  <c r="AC88" i="11" a="1"/>
  <c r="AC88" i="11" s="1"/>
  <c r="Z88" i="11" a="1"/>
  <c r="Z88" i="11" s="1"/>
  <c r="W88" i="11" a="1"/>
  <c r="W88" i="11" s="1"/>
  <c r="T88" i="11" a="1"/>
  <c r="T88" i="11" s="1"/>
  <c r="Q88" i="11" a="1"/>
  <c r="Q88" i="11" s="1"/>
  <c r="P88" i="11"/>
  <c r="N88" i="11" a="1"/>
  <c r="N88" i="11" s="1"/>
  <c r="M88" i="11" a="1"/>
  <c r="M88" i="11" s="1"/>
  <c r="J88" i="11"/>
  <c r="I88" i="11"/>
  <c r="AG87" i="11" a="1"/>
  <c r="AG87" i="11" s="1"/>
  <c r="AF87" i="11" a="1"/>
  <c r="AF87" i="11" s="1"/>
  <c r="AD87" i="11" a="1"/>
  <c r="AD87" i="11" s="1"/>
  <c r="AC87" i="11" a="1"/>
  <c r="AC87" i="11" s="1"/>
  <c r="Z87" i="11" a="1"/>
  <c r="Z87" i="11" s="1"/>
  <c r="W87" i="11" a="1"/>
  <c r="W87" i="11" s="1"/>
  <c r="T87" i="11" a="1"/>
  <c r="T87" i="11" s="1"/>
  <c r="Q87" i="11" a="1"/>
  <c r="Q87" i="11" s="1"/>
  <c r="P87" i="11"/>
  <c r="N87" i="11" a="1"/>
  <c r="N87" i="11" s="1"/>
  <c r="M87" i="11" a="1"/>
  <c r="M87" i="11" s="1"/>
  <c r="J87" i="11"/>
  <c r="L87" i="11" s="1"/>
  <c r="I87" i="11"/>
  <c r="AG86" i="11" a="1"/>
  <c r="AG86" i="11" s="1"/>
  <c r="AF86" i="11" a="1"/>
  <c r="AF86" i="11" s="1"/>
  <c r="AD86" i="11" a="1"/>
  <c r="AD86" i="11" s="1"/>
  <c r="AC86" i="11" a="1"/>
  <c r="AC86" i="11" s="1"/>
  <c r="Z86" i="11" a="1"/>
  <c r="Z86" i="11" s="1"/>
  <c r="W86" i="11" a="1"/>
  <c r="W86" i="11" s="1"/>
  <c r="T86" i="11" a="1"/>
  <c r="T86" i="11" s="1"/>
  <c r="Q86" i="11" a="1"/>
  <c r="Q86" i="11" s="1"/>
  <c r="P86" i="11"/>
  <c r="N86" i="11" a="1"/>
  <c r="N86" i="11" s="1"/>
  <c r="M86" i="11" a="1"/>
  <c r="M86" i="11" s="1"/>
  <c r="J86" i="11"/>
  <c r="L86" i="11" s="1"/>
  <c r="I86" i="11"/>
  <c r="AA86" i="11" s="1" a="1"/>
  <c r="AA86" i="11" s="1"/>
  <c r="AG85" i="11" a="1"/>
  <c r="AG85" i="11" s="1"/>
  <c r="AF85" i="11" a="1"/>
  <c r="AF85" i="11" s="1"/>
  <c r="AD85" i="11" a="1"/>
  <c r="AD85" i="11" s="1"/>
  <c r="AC85" i="11" a="1"/>
  <c r="AC85" i="11" s="1"/>
  <c r="Z85" i="11" a="1"/>
  <c r="Z85" i="11" s="1"/>
  <c r="W85" i="11" a="1"/>
  <c r="W85" i="11" s="1"/>
  <c r="T85" i="11" a="1"/>
  <c r="T85" i="11" s="1"/>
  <c r="Q85" i="11" a="1"/>
  <c r="Q85" i="11" s="1"/>
  <c r="P85" i="11"/>
  <c r="N85" i="11" a="1"/>
  <c r="N85" i="11" s="1"/>
  <c r="M85" i="11" a="1"/>
  <c r="M85" i="11" s="1"/>
  <c r="J85" i="11"/>
  <c r="I85" i="11"/>
  <c r="R85" i="11" s="1" a="1"/>
  <c r="R85" i="11" s="1"/>
  <c r="AG84" i="11" a="1"/>
  <c r="AG84" i="11" s="1"/>
  <c r="AF84" i="11" a="1"/>
  <c r="AF84" i="11" s="1"/>
  <c r="AD84" i="11" a="1"/>
  <c r="AD84" i="11" s="1"/>
  <c r="AC84" i="11" a="1"/>
  <c r="AC84" i="11" s="1"/>
  <c r="Z84" i="11" a="1"/>
  <c r="Z84" i="11" s="1"/>
  <c r="W84" i="11" a="1"/>
  <c r="W84" i="11" s="1"/>
  <c r="T84" i="11" a="1"/>
  <c r="T84" i="11" s="1"/>
  <c r="Q84" i="11" a="1"/>
  <c r="Q84" i="11" s="1"/>
  <c r="P84" i="11"/>
  <c r="N84" i="11" a="1"/>
  <c r="N84" i="11" s="1"/>
  <c r="M84" i="11" a="1"/>
  <c r="M84" i="11" s="1"/>
  <c r="J84" i="11"/>
  <c r="L84" i="11" s="1"/>
  <c r="I84" i="11"/>
  <c r="AG83" i="11" a="1"/>
  <c r="AG83" i="11" s="1"/>
  <c r="AF83" i="11" a="1"/>
  <c r="AF83" i="11" s="1"/>
  <c r="AD83" i="11" a="1"/>
  <c r="AD83" i="11" s="1"/>
  <c r="AC83" i="11" a="1"/>
  <c r="AC83" i="11" s="1"/>
  <c r="Z83" i="11" a="1"/>
  <c r="Z83" i="11" s="1"/>
  <c r="W83" i="11" a="1"/>
  <c r="W83" i="11" s="1"/>
  <c r="T83" i="11" a="1"/>
  <c r="T83" i="11" s="1"/>
  <c r="Q83" i="11" a="1"/>
  <c r="Q83" i="11" s="1"/>
  <c r="P83" i="11"/>
  <c r="N83" i="11" a="1"/>
  <c r="N83" i="11" s="1"/>
  <c r="M83" i="11" a="1"/>
  <c r="M83" i="11" s="1"/>
  <c r="J83" i="11"/>
  <c r="L83" i="11" s="1"/>
  <c r="I83" i="11"/>
  <c r="AA83" i="11" s="1" a="1"/>
  <c r="AA83" i="11" s="1"/>
  <c r="AG82" i="11" a="1"/>
  <c r="AG82" i="11" s="1"/>
  <c r="AF82" i="11" a="1"/>
  <c r="AF82" i="11" s="1"/>
  <c r="AD82" i="11" a="1"/>
  <c r="AD82" i="11" s="1"/>
  <c r="AC82" i="11" a="1"/>
  <c r="AC82" i="11" s="1"/>
  <c r="Z82" i="11" a="1"/>
  <c r="Z82" i="11" s="1"/>
  <c r="W82" i="11" a="1"/>
  <c r="W82" i="11" s="1"/>
  <c r="T82" i="11" a="1"/>
  <c r="T82" i="11" s="1"/>
  <c r="Q82" i="11" a="1"/>
  <c r="Q82" i="11" s="1"/>
  <c r="P82" i="11"/>
  <c r="N82" i="11" a="1"/>
  <c r="N82" i="11" s="1"/>
  <c r="M82" i="11" a="1"/>
  <c r="M82" i="11" s="1"/>
  <c r="J82" i="11"/>
  <c r="I82" i="11"/>
  <c r="AA82" i="11" s="1" a="1"/>
  <c r="AA82" i="11" s="1"/>
  <c r="AG81" i="11" a="1"/>
  <c r="AG81" i="11" s="1"/>
  <c r="AF81" i="11" a="1"/>
  <c r="AF81" i="11" s="1"/>
  <c r="AD81" i="11" a="1"/>
  <c r="AD81" i="11" s="1"/>
  <c r="AC81" i="11" a="1"/>
  <c r="AC81" i="11" s="1"/>
  <c r="Z81" i="11" a="1"/>
  <c r="Z81" i="11" s="1"/>
  <c r="W81" i="11" a="1"/>
  <c r="W81" i="11" s="1"/>
  <c r="T81" i="11" a="1"/>
  <c r="T81" i="11" s="1"/>
  <c r="Q81" i="11" a="1"/>
  <c r="Q81" i="11" s="1"/>
  <c r="P81" i="11"/>
  <c r="N81" i="11" a="1"/>
  <c r="N81" i="11" s="1"/>
  <c r="M81" i="11" a="1"/>
  <c r="M81" i="11" s="1"/>
  <c r="J81" i="11"/>
  <c r="I81" i="11"/>
  <c r="X81" i="11" s="1" a="1"/>
  <c r="X81" i="11" s="1"/>
  <c r="AG80" i="11" a="1"/>
  <c r="AG80" i="11" s="1"/>
  <c r="AF80" i="11" a="1"/>
  <c r="AF80" i="11" s="1"/>
  <c r="AD80" i="11" a="1"/>
  <c r="AD80" i="11" s="1"/>
  <c r="AC80" i="11" a="1"/>
  <c r="AC80" i="11" s="1"/>
  <c r="Z80" i="11" a="1"/>
  <c r="Z80" i="11" s="1"/>
  <c r="W80" i="11" a="1"/>
  <c r="W80" i="11" s="1"/>
  <c r="T80" i="11" a="1"/>
  <c r="T80" i="11" s="1"/>
  <c r="Q80" i="11" a="1"/>
  <c r="Q80" i="11" s="1"/>
  <c r="P80" i="11"/>
  <c r="N80" i="11" a="1"/>
  <c r="N80" i="11" s="1"/>
  <c r="M80" i="11" a="1"/>
  <c r="M80" i="11" s="1"/>
  <c r="J80" i="11"/>
  <c r="L80" i="11" s="1"/>
  <c r="I80" i="11"/>
  <c r="R80" i="11" s="1" a="1"/>
  <c r="R80" i="11" s="1"/>
  <c r="AG79" i="11" a="1"/>
  <c r="AG79" i="11" s="1"/>
  <c r="AF79" i="11" a="1"/>
  <c r="AF79" i="11" s="1"/>
  <c r="AD79" i="11" a="1"/>
  <c r="AD79" i="11" s="1"/>
  <c r="AC79" i="11" a="1"/>
  <c r="AC79" i="11" s="1"/>
  <c r="Z79" i="11" a="1"/>
  <c r="Z79" i="11" s="1"/>
  <c r="W79" i="11" a="1"/>
  <c r="W79" i="11" s="1"/>
  <c r="T79" i="11" a="1"/>
  <c r="T79" i="11" s="1"/>
  <c r="Q79" i="11" a="1"/>
  <c r="Q79" i="11" s="1"/>
  <c r="P79" i="11"/>
  <c r="N79" i="11" a="1"/>
  <c r="N79" i="11" s="1"/>
  <c r="M79" i="11" a="1"/>
  <c r="M79" i="11" s="1"/>
  <c r="J79" i="11"/>
  <c r="L79" i="11" s="1"/>
  <c r="I79" i="11"/>
  <c r="AA79" i="11" s="1" a="1"/>
  <c r="AA79" i="11" s="1"/>
  <c r="AG78" i="11" a="1"/>
  <c r="AG78" i="11" s="1"/>
  <c r="AF78" i="11" a="1"/>
  <c r="AF78" i="11" s="1"/>
  <c r="AD78" i="11" a="1"/>
  <c r="AD78" i="11" s="1"/>
  <c r="AC78" i="11" a="1"/>
  <c r="AC78" i="11" s="1"/>
  <c r="Z78" i="11" a="1"/>
  <c r="Z78" i="11" s="1"/>
  <c r="W78" i="11" a="1"/>
  <c r="W78" i="11" s="1"/>
  <c r="T78" i="11" a="1"/>
  <c r="T78" i="11" s="1"/>
  <c r="Q78" i="11" a="1"/>
  <c r="Q78" i="11" s="1"/>
  <c r="P78" i="11"/>
  <c r="N78" i="11" a="1"/>
  <c r="N78" i="11" s="1"/>
  <c r="M78" i="11" a="1"/>
  <c r="M78" i="11" s="1"/>
  <c r="J78" i="11"/>
  <c r="I78" i="11"/>
  <c r="AA78" i="11" s="1" a="1"/>
  <c r="AA78" i="11" s="1"/>
  <c r="AG77" i="11" a="1"/>
  <c r="AG77" i="11" s="1"/>
  <c r="AF77" i="11" a="1"/>
  <c r="AF77" i="11" s="1"/>
  <c r="AD77" i="11" a="1"/>
  <c r="AD77" i="11" s="1"/>
  <c r="AC77" i="11" a="1"/>
  <c r="AC77" i="11" s="1"/>
  <c r="Z77" i="11" a="1"/>
  <c r="Z77" i="11" s="1"/>
  <c r="W77" i="11" a="1"/>
  <c r="W77" i="11" s="1"/>
  <c r="T77" i="11" a="1"/>
  <c r="T77" i="11" s="1"/>
  <c r="Q77" i="11" a="1"/>
  <c r="Q77" i="11" s="1"/>
  <c r="P77" i="11"/>
  <c r="N77" i="11" a="1"/>
  <c r="N77" i="11" s="1"/>
  <c r="M77" i="11" a="1"/>
  <c r="M77" i="11" s="1"/>
  <c r="J77" i="11"/>
  <c r="I77" i="11"/>
  <c r="R77" i="11" s="1" a="1"/>
  <c r="R77" i="11" s="1"/>
  <c r="AG76" i="11" a="1"/>
  <c r="AG76" i="11" s="1"/>
  <c r="AF76" i="11" a="1"/>
  <c r="AF76" i="11" s="1"/>
  <c r="AD76" i="11" a="1"/>
  <c r="AD76" i="11" s="1"/>
  <c r="AC76" i="11" a="1"/>
  <c r="AC76" i="11" s="1"/>
  <c r="Z76" i="11" a="1"/>
  <c r="Z76" i="11" s="1"/>
  <c r="W76" i="11" a="1"/>
  <c r="W76" i="11" s="1"/>
  <c r="T76" i="11" a="1"/>
  <c r="T76" i="11" s="1"/>
  <c r="Q76" i="11" a="1"/>
  <c r="Q76" i="11" s="1"/>
  <c r="P76" i="11"/>
  <c r="N76" i="11" a="1"/>
  <c r="N76" i="11" s="1"/>
  <c r="M76" i="11" a="1"/>
  <c r="M76" i="11" s="1"/>
  <c r="J76" i="11"/>
  <c r="L76" i="11" s="1"/>
  <c r="I76" i="11"/>
  <c r="R76" i="11" s="1" a="1"/>
  <c r="R76" i="11" s="1"/>
  <c r="AG75" i="11" a="1"/>
  <c r="AG75" i="11" s="1"/>
  <c r="AF75" i="11" a="1"/>
  <c r="AF75" i="11" s="1"/>
  <c r="AD75" i="11" a="1"/>
  <c r="AD75" i="11" s="1"/>
  <c r="AC75" i="11" a="1"/>
  <c r="AC75" i="11" s="1"/>
  <c r="Z75" i="11" a="1"/>
  <c r="Z75" i="11" s="1"/>
  <c r="W75" i="11" a="1"/>
  <c r="W75" i="11" s="1"/>
  <c r="T75" i="11" a="1"/>
  <c r="T75" i="11" s="1"/>
  <c r="Q75" i="11" a="1"/>
  <c r="Q75" i="11" s="1"/>
  <c r="P75" i="11"/>
  <c r="N75" i="11" a="1"/>
  <c r="N75" i="11" s="1"/>
  <c r="M75" i="11" a="1"/>
  <c r="M75" i="11" s="1"/>
  <c r="J75" i="11"/>
  <c r="L75" i="11" s="1"/>
  <c r="I75" i="11"/>
  <c r="AG74" i="11" a="1"/>
  <c r="AG74" i="11" s="1"/>
  <c r="AF74" i="11" a="1"/>
  <c r="AF74" i="11" s="1"/>
  <c r="AD74" i="11" a="1"/>
  <c r="AD74" i="11" s="1"/>
  <c r="AC74" i="11" a="1"/>
  <c r="AC74" i="11" s="1"/>
  <c r="Z74" i="11" a="1"/>
  <c r="Z74" i="11" s="1"/>
  <c r="W74" i="11" a="1"/>
  <c r="W74" i="11" s="1"/>
  <c r="T74" i="11" a="1"/>
  <c r="T74" i="11" s="1"/>
  <c r="Q74" i="11" a="1"/>
  <c r="Q74" i="11" s="1"/>
  <c r="P74" i="11"/>
  <c r="N74" i="11" a="1"/>
  <c r="N74" i="11" s="1"/>
  <c r="M74" i="11" a="1"/>
  <c r="M74" i="11" s="1"/>
  <c r="J74" i="11"/>
  <c r="I74" i="11"/>
  <c r="U74" i="11" s="1" a="1"/>
  <c r="U74" i="11" s="1"/>
  <c r="AG73" i="11" a="1"/>
  <c r="AG73" i="11" s="1"/>
  <c r="AF73" i="11" a="1"/>
  <c r="AF73" i="11" s="1"/>
  <c r="AD73" i="11" a="1"/>
  <c r="AD73" i="11" s="1"/>
  <c r="AC73" i="11" a="1"/>
  <c r="AC73" i="11" s="1"/>
  <c r="Z73" i="11" a="1"/>
  <c r="Z73" i="11" s="1"/>
  <c r="W73" i="11" a="1"/>
  <c r="W73" i="11" s="1"/>
  <c r="T73" i="11" a="1"/>
  <c r="T73" i="11" s="1"/>
  <c r="Q73" i="11" a="1"/>
  <c r="Q73" i="11" s="1"/>
  <c r="P73" i="11"/>
  <c r="N73" i="11" a="1"/>
  <c r="N73" i="11" s="1"/>
  <c r="M73" i="11" a="1"/>
  <c r="M73" i="11" s="1"/>
  <c r="J73" i="11"/>
  <c r="I73" i="11"/>
  <c r="U73" i="11" s="1" a="1"/>
  <c r="U73" i="11" s="1"/>
  <c r="AG72" i="11" a="1"/>
  <c r="AG72" i="11" s="1"/>
  <c r="AF72" i="11" a="1"/>
  <c r="AF72" i="11" s="1"/>
  <c r="AD72" i="11" a="1"/>
  <c r="AD72" i="11" s="1"/>
  <c r="AC72" i="11" a="1"/>
  <c r="AC72" i="11" s="1"/>
  <c r="Z72" i="11" a="1"/>
  <c r="Z72" i="11" s="1"/>
  <c r="W72" i="11" a="1"/>
  <c r="W72" i="11" s="1"/>
  <c r="T72" i="11" a="1"/>
  <c r="T72" i="11" s="1"/>
  <c r="Q72" i="11" a="1"/>
  <c r="Q72" i="11" s="1"/>
  <c r="P72" i="11"/>
  <c r="N72" i="11" a="1"/>
  <c r="N72" i="11" s="1"/>
  <c r="M72" i="11" a="1"/>
  <c r="M72" i="11" s="1"/>
  <c r="J72" i="11"/>
  <c r="I72" i="11"/>
  <c r="U72" i="11" s="1" a="1"/>
  <c r="U72" i="11" s="1"/>
  <c r="AG71" i="11" a="1"/>
  <c r="AG71" i="11" s="1"/>
  <c r="AF71" i="11" a="1"/>
  <c r="AF71" i="11" s="1"/>
  <c r="AD71" i="11" a="1"/>
  <c r="AD71" i="11" s="1"/>
  <c r="AC71" i="11" a="1"/>
  <c r="AC71" i="11" s="1"/>
  <c r="Z71" i="11" a="1"/>
  <c r="Z71" i="11" s="1"/>
  <c r="W71" i="11" a="1"/>
  <c r="W71" i="11" s="1"/>
  <c r="T71" i="11" a="1"/>
  <c r="T71" i="11" s="1"/>
  <c r="Q71" i="11" a="1"/>
  <c r="Q71" i="11" s="1"/>
  <c r="P71" i="11"/>
  <c r="N71" i="11" a="1"/>
  <c r="N71" i="11" s="1"/>
  <c r="M71" i="11" a="1"/>
  <c r="M71" i="11" s="1"/>
  <c r="J71" i="11"/>
  <c r="L71" i="11" s="1"/>
  <c r="I71" i="11"/>
  <c r="AA71" i="11" s="1" a="1"/>
  <c r="AA71" i="11" s="1"/>
  <c r="AG70" i="11" a="1"/>
  <c r="AG70" i="11" s="1"/>
  <c r="AF70" i="11" a="1"/>
  <c r="AF70" i="11" s="1"/>
  <c r="AD70" i="11" a="1"/>
  <c r="AD70" i="11" s="1"/>
  <c r="AC70" i="11" a="1"/>
  <c r="AC70" i="11" s="1"/>
  <c r="Z70" i="11" a="1"/>
  <c r="Z70" i="11" s="1"/>
  <c r="W70" i="11" a="1"/>
  <c r="W70" i="11" s="1"/>
  <c r="T70" i="11" a="1"/>
  <c r="T70" i="11" s="1"/>
  <c r="Q70" i="11" a="1"/>
  <c r="Q70" i="11" s="1"/>
  <c r="P70" i="11"/>
  <c r="N70" i="11" a="1"/>
  <c r="N70" i="11" s="1"/>
  <c r="M70" i="11" a="1"/>
  <c r="M70" i="11" s="1"/>
  <c r="J70" i="11"/>
  <c r="I70" i="11"/>
  <c r="AA70" i="11" s="1" a="1"/>
  <c r="AA70" i="11" s="1"/>
  <c r="AG69" i="11" a="1"/>
  <c r="AG69" i="11" s="1"/>
  <c r="AF69" i="11" a="1"/>
  <c r="AF69" i="11" s="1"/>
  <c r="AD69" i="11" a="1"/>
  <c r="AD69" i="11" s="1"/>
  <c r="AC69" i="11" a="1"/>
  <c r="AC69" i="11" s="1"/>
  <c r="Z69" i="11" a="1"/>
  <c r="Z69" i="11" s="1"/>
  <c r="W69" i="11" a="1"/>
  <c r="W69" i="11" s="1"/>
  <c r="T69" i="11" a="1"/>
  <c r="T69" i="11" s="1"/>
  <c r="Q69" i="11" a="1"/>
  <c r="Q69" i="11" s="1"/>
  <c r="P69" i="11"/>
  <c r="N69" i="11" a="1"/>
  <c r="N69" i="11" s="1"/>
  <c r="M69" i="11" a="1"/>
  <c r="M69" i="11" s="1"/>
  <c r="J69" i="11"/>
  <c r="L69" i="11" s="1"/>
  <c r="I69" i="11"/>
  <c r="X69" i="11" s="1" a="1"/>
  <c r="X69" i="11" s="1"/>
  <c r="AG68" i="11" a="1"/>
  <c r="AG68" i="11" s="1"/>
  <c r="AF68" i="11" a="1"/>
  <c r="AF68" i="11" s="1"/>
  <c r="AD68" i="11" a="1"/>
  <c r="AD68" i="11" s="1"/>
  <c r="AC68" i="11" a="1"/>
  <c r="AC68" i="11" s="1"/>
  <c r="Z68" i="11" a="1"/>
  <c r="Z68" i="11" s="1"/>
  <c r="W68" i="11" a="1"/>
  <c r="W68" i="11" s="1"/>
  <c r="T68" i="11" a="1"/>
  <c r="T68" i="11" s="1"/>
  <c r="Q68" i="11" a="1"/>
  <c r="Q68" i="11" s="1"/>
  <c r="P68" i="11"/>
  <c r="N68" i="11" a="1"/>
  <c r="N68" i="11" s="1"/>
  <c r="M68" i="11" a="1"/>
  <c r="M68" i="11" s="1"/>
  <c r="J68" i="11"/>
  <c r="L68" i="11" s="1"/>
  <c r="I68" i="11"/>
  <c r="AG67" i="11" a="1"/>
  <c r="AG67" i="11" s="1"/>
  <c r="AF67" i="11" a="1"/>
  <c r="AF67" i="11" s="1"/>
  <c r="AD67" i="11" a="1"/>
  <c r="AD67" i="11" s="1"/>
  <c r="AC67" i="11" a="1"/>
  <c r="AC67" i="11" s="1"/>
  <c r="Z67" i="11" a="1"/>
  <c r="Z67" i="11" s="1"/>
  <c r="W67" i="11" a="1"/>
  <c r="W67" i="11" s="1"/>
  <c r="T67" i="11" a="1"/>
  <c r="T67" i="11" s="1"/>
  <c r="Q67" i="11" a="1"/>
  <c r="Q67" i="11" s="1"/>
  <c r="P67" i="11"/>
  <c r="N67" i="11" a="1"/>
  <c r="N67" i="11" s="1"/>
  <c r="M67" i="11" a="1"/>
  <c r="M67" i="11" s="1"/>
  <c r="J67" i="11"/>
  <c r="L67" i="11" s="1"/>
  <c r="I67" i="11"/>
  <c r="AG66" i="11" a="1"/>
  <c r="AG66" i="11" s="1"/>
  <c r="AF66" i="11" a="1"/>
  <c r="AF66" i="11" s="1"/>
  <c r="AD66" i="11" a="1"/>
  <c r="AD66" i="11" s="1"/>
  <c r="AC66" i="11" a="1"/>
  <c r="AC66" i="11" s="1"/>
  <c r="Z66" i="11" a="1"/>
  <c r="Z66" i="11" s="1"/>
  <c r="W66" i="11" a="1"/>
  <c r="W66" i="11" s="1"/>
  <c r="T66" i="11" a="1"/>
  <c r="T66" i="11" s="1"/>
  <c r="Q66" i="11" a="1"/>
  <c r="Q66" i="11" s="1"/>
  <c r="P66" i="11"/>
  <c r="N66" i="11" a="1"/>
  <c r="N66" i="11" s="1"/>
  <c r="M66" i="11" a="1"/>
  <c r="M66" i="11" s="1"/>
  <c r="J66" i="11"/>
  <c r="I66" i="11"/>
  <c r="U66" i="11" s="1" a="1"/>
  <c r="U66" i="11" s="1"/>
  <c r="AG65" i="11" a="1"/>
  <c r="AG65" i="11" s="1"/>
  <c r="AF65" i="11" a="1"/>
  <c r="AF65" i="11" s="1"/>
  <c r="AD65" i="11" a="1"/>
  <c r="AD65" i="11" s="1"/>
  <c r="AC65" i="11" a="1"/>
  <c r="AC65" i="11" s="1"/>
  <c r="Z65" i="11" a="1"/>
  <c r="Z65" i="11" s="1"/>
  <c r="W65" i="11" a="1"/>
  <c r="W65" i="11" s="1"/>
  <c r="T65" i="11" a="1"/>
  <c r="T65" i="11" s="1"/>
  <c r="Q65" i="11" a="1"/>
  <c r="Q65" i="11" s="1"/>
  <c r="P65" i="11"/>
  <c r="N65" i="11" a="1"/>
  <c r="N65" i="11" s="1"/>
  <c r="M65" i="11" a="1"/>
  <c r="M65" i="11" s="1"/>
  <c r="J65" i="11"/>
  <c r="I65" i="11"/>
  <c r="X65" i="11" s="1" a="1"/>
  <c r="X65" i="11" s="1"/>
  <c r="AG64" i="11" a="1"/>
  <c r="AG64" i="11" s="1"/>
  <c r="AF64" i="11" a="1"/>
  <c r="AF64" i="11" s="1"/>
  <c r="AD64" i="11" a="1"/>
  <c r="AD64" i="11" s="1"/>
  <c r="AC64" i="11" a="1"/>
  <c r="AC64" i="11" s="1"/>
  <c r="Z64" i="11" a="1"/>
  <c r="Z64" i="11" s="1"/>
  <c r="W64" i="11" a="1"/>
  <c r="W64" i="11" s="1"/>
  <c r="T64" i="11" a="1"/>
  <c r="T64" i="11" s="1"/>
  <c r="Q64" i="11" a="1"/>
  <c r="Q64" i="11" s="1"/>
  <c r="P64" i="11"/>
  <c r="N64" i="11" a="1"/>
  <c r="N64" i="11" s="1"/>
  <c r="M64" i="11" a="1"/>
  <c r="M64" i="11" s="1"/>
  <c r="J64" i="11"/>
  <c r="I64" i="11"/>
  <c r="U64" i="11" s="1" a="1"/>
  <c r="U64" i="11" s="1"/>
  <c r="AG63" i="11" a="1"/>
  <c r="AG63" i="11" s="1"/>
  <c r="AF63" i="11" a="1"/>
  <c r="AF63" i="11" s="1"/>
  <c r="AD63" i="11" a="1"/>
  <c r="AD63" i="11" s="1"/>
  <c r="AC63" i="11" a="1"/>
  <c r="AC63" i="11" s="1"/>
  <c r="Z63" i="11" a="1"/>
  <c r="Z63" i="11" s="1"/>
  <c r="W63" i="11" a="1"/>
  <c r="W63" i="11" s="1"/>
  <c r="T63" i="11" a="1"/>
  <c r="T63" i="11" s="1"/>
  <c r="Q63" i="11" a="1"/>
  <c r="Q63" i="11" s="1"/>
  <c r="P63" i="11"/>
  <c r="N63" i="11" a="1"/>
  <c r="N63" i="11" s="1"/>
  <c r="M63" i="11" a="1"/>
  <c r="M63" i="11" s="1"/>
  <c r="J63" i="11"/>
  <c r="L63" i="11" s="1"/>
  <c r="I63" i="11"/>
  <c r="AA63" i="11" s="1" a="1"/>
  <c r="AA63" i="11" s="1"/>
  <c r="AG62" i="11" a="1"/>
  <c r="AG62" i="11" s="1"/>
  <c r="AF62" i="11" a="1"/>
  <c r="AF62" i="11" s="1"/>
  <c r="AD62" i="11" a="1"/>
  <c r="AD62" i="11" s="1"/>
  <c r="AC62" i="11" a="1"/>
  <c r="AC62" i="11" s="1"/>
  <c r="Z62" i="11" a="1"/>
  <c r="Z62" i="11" s="1"/>
  <c r="W62" i="11" a="1"/>
  <c r="W62" i="11" s="1"/>
  <c r="T62" i="11" a="1"/>
  <c r="T62" i="11" s="1"/>
  <c r="Q62" i="11" a="1"/>
  <c r="Q62" i="11" s="1"/>
  <c r="P62" i="11"/>
  <c r="N62" i="11" a="1"/>
  <c r="N62" i="11" s="1"/>
  <c r="M62" i="11" a="1"/>
  <c r="M62" i="11" s="1"/>
  <c r="J62" i="11"/>
  <c r="L62" i="11" s="1"/>
  <c r="I62" i="11"/>
  <c r="U62" i="11" s="1" a="1"/>
  <c r="U62" i="11" s="1"/>
  <c r="AN61" i="11"/>
  <c r="AM61" i="11"/>
  <c r="AO61" i="11" s="1"/>
  <c r="AL61" i="11"/>
  <c r="AY51" i="1" s="1"/>
  <c r="AK61" i="11"/>
  <c r="AG61" i="11" a="1"/>
  <c r="AG61" i="11" s="1"/>
  <c r="AF61" i="11" a="1"/>
  <c r="AF61" i="11" s="1"/>
  <c r="AD61" i="11" a="1"/>
  <c r="AD61" i="11" s="1"/>
  <c r="AC61" i="11" a="1"/>
  <c r="AC61" i="11" s="1"/>
  <c r="AA61" i="11" a="1"/>
  <c r="AA61" i="11" s="1"/>
  <c r="Z61" i="11" a="1"/>
  <c r="Z61" i="11" s="1"/>
  <c r="X61" i="11" a="1"/>
  <c r="X61" i="11" s="1"/>
  <c r="W61" i="11" a="1"/>
  <c r="W61" i="11" s="1"/>
  <c r="U61" i="11" a="1"/>
  <c r="U61" i="11" s="1"/>
  <c r="T61" i="11" a="1"/>
  <c r="T61" i="11" s="1"/>
  <c r="R61" i="11" a="1"/>
  <c r="R61" i="11" s="1"/>
  <c r="Q61" i="11" a="1"/>
  <c r="Q61" i="11" s="1"/>
  <c r="P61" i="11"/>
  <c r="N61" i="11" a="1"/>
  <c r="N61" i="11" s="1"/>
  <c r="M61" i="11" a="1"/>
  <c r="M61" i="11" s="1"/>
  <c r="J61" i="11"/>
  <c r="I61" i="11"/>
  <c r="AN60" i="11"/>
  <c r="AM60" i="11"/>
  <c r="AO60" i="11" s="1"/>
  <c r="AL60" i="11"/>
  <c r="AY40" i="1" s="1"/>
  <c r="AK60" i="11"/>
  <c r="AG60" i="11" a="1"/>
  <c r="AG60" i="11" s="1"/>
  <c r="AF60" i="11" a="1"/>
  <c r="AF60" i="11" s="1"/>
  <c r="AD60" i="11" a="1"/>
  <c r="AD60" i="11" s="1"/>
  <c r="AC60" i="11" a="1"/>
  <c r="AC60" i="11" s="1"/>
  <c r="AA60" i="11" a="1"/>
  <c r="AA60" i="11" s="1"/>
  <c r="Z60" i="11" a="1"/>
  <c r="Z60" i="11" s="1"/>
  <c r="X60" i="11" a="1"/>
  <c r="X60" i="11" s="1"/>
  <c r="W60" i="11" a="1"/>
  <c r="W60" i="11" s="1"/>
  <c r="U60" i="11" a="1"/>
  <c r="U60" i="11" s="1"/>
  <c r="T60" i="11" a="1"/>
  <c r="T60" i="11" s="1"/>
  <c r="R60" i="11" a="1"/>
  <c r="R60" i="11" s="1"/>
  <c r="Q60" i="11" a="1"/>
  <c r="Q60" i="11" s="1"/>
  <c r="P60" i="11"/>
  <c r="N60" i="11" a="1"/>
  <c r="N60" i="11" s="1"/>
  <c r="M60" i="11" a="1"/>
  <c r="M60" i="11" s="1"/>
  <c r="J60" i="11"/>
  <c r="L60" i="11" s="1"/>
  <c r="I60" i="11"/>
  <c r="AN59" i="11"/>
  <c r="AM59" i="11"/>
  <c r="AO59" i="11" s="1"/>
  <c r="AL59" i="11"/>
  <c r="AK59" i="11"/>
  <c r="AG59" i="11" a="1"/>
  <c r="AG59" i="11" s="1"/>
  <c r="AF59" i="11" a="1"/>
  <c r="AF59" i="11" s="1"/>
  <c r="AD59" i="11" a="1"/>
  <c r="AD59" i="11" s="1"/>
  <c r="AC59" i="11" a="1"/>
  <c r="AC59" i="11" s="1"/>
  <c r="AA59" i="11" a="1"/>
  <c r="AA59" i="11" s="1"/>
  <c r="Z59" i="11" a="1"/>
  <c r="Z59" i="11" s="1"/>
  <c r="X59" i="11" a="1"/>
  <c r="X59" i="11" s="1"/>
  <c r="W59" i="11" a="1"/>
  <c r="W59" i="11" s="1"/>
  <c r="U59" i="11" a="1"/>
  <c r="U59" i="11" s="1"/>
  <c r="T59" i="11" a="1"/>
  <c r="T59" i="11" s="1"/>
  <c r="R59" i="11" a="1"/>
  <c r="R59" i="11" s="1"/>
  <c r="Q59" i="11" a="1"/>
  <c r="Q59" i="11" s="1"/>
  <c r="P59" i="11"/>
  <c r="N59" i="11" a="1"/>
  <c r="N59" i="11" s="1"/>
  <c r="M59" i="11" a="1"/>
  <c r="M59" i="11" s="1"/>
  <c r="J59" i="11"/>
  <c r="L59" i="11" s="1"/>
  <c r="I59" i="11"/>
  <c r="AN58" i="11"/>
  <c r="AM58" i="11"/>
  <c r="AO58" i="11" s="1"/>
  <c r="AL58" i="11"/>
  <c r="AK58" i="11"/>
  <c r="AG58" i="11" a="1"/>
  <c r="AG58" i="11" s="1"/>
  <c r="AF58" i="11" a="1"/>
  <c r="AF58" i="11" s="1"/>
  <c r="AD58" i="11" a="1"/>
  <c r="AD58" i="11" s="1"/>
  <c r="AC58" i="11" a="1"/>
  <c r="AC58" i="11" s="1"/>
  <c r="AA58" i="11" a="1"/>
  <c r="AA58" i="11" s="1"/>
  <c r="Z58" i="11" a="1"/>
  <c r="Z58" i="11" s="1"/>
  <c r="X58" i="11" a="1"/>
  <c r="X58" i="11" s="1"/>
  <c r="W58" i="11" a="1"/>
  <c r="W58" i="11" s="1"/>
  <c r="U58" i="11" a="1"/>
  <c r="U58" i="11" s="1"/>
  <c r="T58" i="11" a="1"/>
  <c r="T58" i="11" s="1"/>
  <c r="R58" i="11" a="1"/>
  <c r="R58" i="11" s="1"/>
  <c r="Q58" i="11" a="1"/>
  <c r="Q58" i="11" s="1"/>
  <c r="P58" i="11"/>
  <c r="N58" i="11" a="1"/>
  <c r="N58" i="11" s="1"/>
  <c r="M58" i="11" a="1"/>
  <c r="M58" i="11" s="1"/>
  <c r="J58" i="11"/>
  <c r="I58" i="11"/>
  <c r="AN57" i="11"/>
  <c r="AM57" i="11"/>
  <c r="AO57" i="11" s="1"/>
  <c r="AL57" i="11"/>
  <c r="AK57" i="11"/>
  <c r="AG57" i="11" a="1"/>
  <c r="AG57" i="11" s="1"/>
  <c r="AF57" i="11" a="1"/>
  <c r="AF57" i="11" s="1"/>
  <c r="AD57" i="11" a="1"/>
  <c r="AD57" i="11" s="1"/>
  <c r="AC57" i="11" a="1"/>
  <c r="AC57" i="11" s="1"/>
  <c r="AA57" i="11" a="1"/>
  <c r="AA57" i="11" s="1"/>
  <c r="Z57" i="11" a="1"/>
  <c r="Z57" i="11" s="1"/>
  <c r="X57" i="11" a="1"/>
  <c r="X57" i="11" s="1"/>
  <c r="W57" i="11" a="1"/>
  <c r="W57" i="11" s="1"/>
  <c r="U57" i="11" a="1"/>
  <c r="U57" i="11" s="1"/>
  <c r="T57" i="11" a="1"/>
  <c r="T57" i="11" s="1"/>
  <c r="R57" i="11" a="1"/>
  <c r="R57" i="11" s="1"/>
  <c r="Q57" i="11" a="1"/>
  <c r="Q57" i="11" s="1"/>
  <c r="P57" i="11"/>
  <c r="N57" i="11" a="1"/>
  <c r="N57" i="11" s="1"/>
  <c r="M57" i="11" a="1"/>
  <c r="M57" i="11" s="1"/>
  <c r="J57" i="11"/>
  <c r="I57" i="11"/>
  <c r="AN56" i="11"/>
  <c r="AM56" i="11"/>
  <c r="AO56" i="11" s="1"/>
  <c r="AL56" i="11"/>
  <c r="AY50" i="1" s="1"/>
  <c r="AK56" i="11"/>
  <c r="AG56" i="11" a="1"/>
  <c r="AG56" i="11" s="1"/>
  <c r="AF56" i="11" a="1"/>
  <c r="AF56" i="11" s="1"/>
  <c r="AD56" i="11" a="1"/>
  <c r="AD56" i="11" s="1"/>
  <c r="AC56" i="11" a="1"/>
  <c r="AC56" i="11" s="1"/>
  <c r="AA56" i="11" a="1"/>
  <c r="AA56" i="11" s="1"/>
  <c r="Z56" i="11" a="1"/>
  <c r="Z56" i="11" s="1"/>
  <c r="X56" i="11" a="1"/>
  <c r="X56" i="11" s="1"/>
  <c r="W56" i="11" a="1"/>
  <c r="W56" i="11" s="1"/>
  <c r="U56" i="11" a="1"/>
  <c r="U56" i="11" s="1"/>
  <c r="T56" i="11" a="1"/>
  <c r="T56" i="11" s="1"/>
  <c r="R56" i="11" a="1"/>
  <c r="R56" i="11" s="1"/>
  <c r="Q56" i="11" a="1"/>
  <c r="Q56" i="11" s="1"/>
  <c r="P56" i="11"/>
  <c r="N56" i="11" a="1"/>
  <c r="N56" i="11" s="1"/>
  <c r="M56" i="11" a="1"/>
  <c r="M56" i="11" s="1"/>
  <c r="J56" i="11"/>
  <c r="I56" i="11"/>
  <c r="AN55" i="11"/>
  <c r="AM55" i="11"/>
  <c r="AO55" i="11" s="1"/>
  <c r="AL55" i="11"/>
  <c r="AY49" i="1" s="1"/>
  <c r="AK55" i="11"/>
  <c r="AG55" i="11" a="1"/>
  <c r="AG55" i="11" s="1"/>
  <c r="AF55" i="11" a="1"/>
  <c r="AF55" i="11" s="1"/>
  <c r="AD55" i="11" a="1"/>
  <c r="AD55" i="11" s="1"/>
  <c r="AC55" i="11" a="1"/>
  <c r="AC55" i="11" s="1"/>
  <c r="AA55" i="11" a="1"/>
  <c r="AA55" i="11" s="1"/>
  <c r="Z55" i="11" a="1"/>
  <c r="Z55" i="11" s="1"/>
  <c r="X55" i="11" a="1"/>
  <c r="X55" i="11" s="1"/>
  <c r="W55" i="11" a="1"/>
  <c r="W55" i="11" s="1"/>
  <c r="U55" i="11" a="1"/>
  <c r="U55" i="11" s="1"/>
  <c r="T55" i="11" a="1"/>
  <c r="T55" i="11" s="1"/>
  <c r="R55" i="11" a="1"/>
  <c r="R55" i="11" s="1"/>
  <c r="Q55" i="11" a="1"/>
  <c r="Q55" i="11" s="1"/>
  <c r="P55" i="11"/>
  <c r="N55" i="11" a="1"/>
  <c r="N55" i="11" s="1"/>
  <c r="M55" i="11" a="1"/>
  <c r="M55" i="11" s="1"/>
  <c r="J55" i="11"/>
  <c r="L55" i="11" s="1"/>
  <c r="I55" i="11"/>
  <c r="AN54" i="11"/>
  <c r="AM54" i="11"/>
  <c r="AO54" i="11" s="1"/>
  <c r="AL54" i="11"/>
  <c r="AY48" i="1" s="1"/>
  <c r="AK54" i="11"/>
  <c r="AG54" i="11" a="1"/>
  <c r="AG54" i="11" s="1"/>
  <c r="AF54" i="11" a="1"/>
  <c r="AF54" i="11" s="1"/>
  <c r="AD54" i="11" a="1"/>
  <c r="AD54" i="11" s="1"/>
  <c r="AC54" i="11" a="1"/>
  <c r="AC54" i="11" s="1"/>
  <c r="AA54" i="11" a="1"/>
  <c r="AA54" i="11" s="1"/>
  <c r="Z54" i="11" a="1"/>
  <c r="Z54" i="11" s="1"/>
  <c r="X54" i="11" a="1"/>
  <c r="X54" i="11" s="1"/>
  <c r="W54" i="11" a="1"/>
  <c r="W54" i="11" s="1"/>
  <c r="U54" i="11" a="1"/>
  <c r="U54" i="11" s="1"/>
  <c r="T54" i="11" a="1"/>
  <c r="T54" i="11" s="1"/>
  <c r="R54" i="11" a="1"/>
  <c r="R54" i="11" s="1"/>
  <c r="Q54" i="11" a="1"/>
  <c r="Q54" i="11" s="1"/>
  <c r="P54" i="11"/>
  <c r="N54" i="11" a="1"/>
  <c r="N54" i="11" s="1"/>
  <c r="M54" i="11" a="1"/>
  <c r="M54" i="11" s="1"/>
  <c r="J54" i="11"/>
  <c r="I54" i="11"/>
  <c r="AN53" i="11"/>
  <c r="AM53" i="11"/>
  <c r="AO53" i="11" s="1"/>
  <c r="AL53" i="11"/>
  <c r="AK53" i="11"/>
  <c r="AG53" i="11" a="1"/>
  <c r="AG53" i="11" s="1"/>
  <c r="AF53" i="11" a="1"/>
  <c r="AF53" i="11" s="1"/>
  <c r="AD53" i="11" a="1"/>
  <c r="AD53" i="11" s="1"/>
  <c r="AC53" i="11" a="1"/>
  <c r="AC53" i="11" s="1"/>
  <c r="AA53" i="11" a="1"/>
  <c r="AA53" i="11" s="1"/>
  <c r="Z53" i="11" a="1"/>
  <c r="Z53" i="11" s="1"/>
  <c r="X53" i="11" a="1"/>
  <c r="X53" i="11" s="1"/>
  <c r="W53" i="11" a="1"/>
  <c r="W53" i="11" s="1"/>
  <c r="U53" i="11" a="1"/>
  <c r="U53" i="11" s="1"/>
  <c r="T53" i="11" a="1"/>
  <c r="T53" i="11" s="1"/>
  <c r="R53" i="11" a="1"/>
  <c r="R53" i="11" s="1"/>
  <c r="Q53" i="11" a="1"/>
  <c r="Q53" i="11" s="1"/>
  <c r="P53" i="11"/>
  <c r="N53" i="11" a="1"/>
  <c r="N53" i="11" s="1"/>
  <c r="M53" i="11" a="1"/>
  <c r="M53" i="11" s="1"/>
  <c r="J53" i="11"/>
  <c r="I53" i="11"/>
  <c r="AN52" i="11"/>
  <c r="AM52" i="11"/>
  <c r="AO52" i="11" s="1"/>
  <c r="AL52" i="11"/>
  <c r="AY47" i="1" s="1"/>
  <c r="AK52" i="11"/>
  <c r="AG52" i="11" a="1"/>
  <c r="AG52" i="11" s="1"/>
  <c r="AF52" i="11" a="1"/>
  <c r="AF52" i="11" s="1"/>
  <c r="AD52" i="11" a="1"/>
  <c r="AD52" i="11" s="1"/>
  <c r="AC52" i="11" a="1"/>
  <c r="AC52" i="11" s="1"/>
  <c r="AA52" i="11" a="1"/>
  <c r="AA52" i="11" s="1"/>
  <c r="Z52" i="11" a="1"/>
  <c r="Z52" i="11" s="1"/>
  <c r="X52" i="11" a="1"/>
  <c r="X52" i="11" s="1"/>
  <c r="W52" i="11" a="1"/>
  <c r="W52" i="11" s="1"/>
  <c r="U52" i="11" a="1"/>
  <c r="U52" i="11" s="1"/>
  <c r="T52" i="11" a="1"/>
  <c r="T52" i="11" s="1"/>
  <c r="R52" i="11" a="1"/>
  <c r="R52" i="11" s="1"/>
  <c r="Q52" i="11" a="1"/>
  <c r="Q52" i="11" s="1"/>
  <c r="P52" i="11"/>
  <c r="N52" i="11" a="1"/>
  <c r="N52" i="11" s="1"/>
  <c r="M52" i="11" a="1"/>
  <c r="M52" i="11" s="1"/>
  <c r="J52" i="11"/>
  <c r="I52" i="11"/>
  <c r="AG51" i="11" a="1"/>
  <c r="AG51" i="11" s="1"/>
  <c r="AF51" i="11" a="1"/>
  <c r="AF51" i="11" s="1"/>
  <c r="AD51" i="11" a="1"/>
  <c r="AD51" i="11" s="1"/>
  <c r="AC51" i="11" a="1"/>
  <c r="AC51" i="11" s="1"/>
  <c r="AA51" i="11" a="1"/>
  <c r="AA51" i="11" s="1"/>
  <c r="X51" i="11" a="1"/>
  <c r="X51" i="11" s="1"/>
  <c r="U51" i="11" a="1"/>
  <c r="U51" i="11" s="1"/>
  <c r="R51" i="11" a="1"/>
  <c r="R51" i="11" s="1"/>
  <c r="P51" i="11"/>
  <c r="N51" i="11" a="1"/>
  <c r="N51" i="11" s="1"/>
  <c r="J51" i="11"/>
  <c r="L51" i="11" s="1"/>
  <c r="I51" i="11"/>
  <c r="M51" i="11" s="1" a="1"/>
  <c r="M51" i="11" s="1"/>
  <c r="AG50" i="11" a="1"/>
  <c r="AG50" i="11" s="1"/>
  <c r="AF50" i="11" a="1"/>
  <c r="AF50" i="11" s="1"/>
  <c r="AD50" i="11" a="1"/>
  <c r="AD50" i="11" s="1"/>
  <c r="AC50" i="11" a="1"/>
  <c r="AC50" i="11" s="1"/>
  <c r="AA50" i="11" a="1"/>
  <c r="AA50" i="11" s="1"/>
  <c r="X50" i="11" a="1"/>
  <c r="X50" i="11" s="1"/>
  <c r="U50" i="11" a="1"/>
  <c r="U50" i="11" s="1"/>
  <c r="R50" i="11" a="1"/>
  <c r="R50" i="11" s="1"/>
  <c r="P50" i="11"/>
  <c r="N50" i="11" a="1"/>
  <c r="N50" i="11" s="1"/>
  <c r="J50" i="11"/>
  <c r="I50" i="11"/>
  <c r="AG49" i="11" a="1"/>
  <c r="AG49" i="11" s="1"/>
  <c r="AF49" i="11" a="1"/>
  <c r="AF49" i="11" s="1"/>
  <c r="AD49" i="11" a="1"/>
  <c r="AD49" i="11" s="1"/>
  <c r="AC49" i="11" a="1"/>
  <c r="AC49" i="11" s="1"/>
  <c r="AA49" i="11" a="1"/>
  <c r="AA49" i="11" s="1"/>
  <c r="X49" i="11" a="1"/>
  <c r="X49" i="11" s="1"/>
  <c r="U49" i="11" a="1"/>
  <c r="U49" i="11" s="1"/>
  <c r="R49" i="11" a="1"/>
  <c r="R49" i="11" s="1"/>
  <c r="P49" i="11"/>
  <c r="N49" i="11" a="1"/>
  <c r="N49" i="11" s="1"/>
  <c r="J49" i="11"/>
  <c r="L49" i="11" s="1"/>
  <c r="I49" i="11"/>
  <c r="W49" i="11" s="1" a="1"/>
  <c r="W49" i="11" s="1"/>
  <c r="AG48" i="11" a="1"/>
  <c r="AG48" i="11" s="1"/>
  <c r="AF48" i="11" a="1"/>
  <c r="AF48" i="11" s="1"/>
  <c r="AD48" i="11" a="1"/>
  <c r="AD48" i="11" s="1"/>
  <c r="AC48" i="11" a="1"/>
  <c r="AC48" i="11" s="1"/>
  <c r="AA48" i="11" a="1"/>
  <c r="AA48" i="11" s="1"/>
  <c r="X48" i="11" a="1"/>
  <c r="X48" i="11" s="1"/>
  <c r="U48" i="11" a="1"/>
  <c r="U48" i="11" s="1"/>
  <c r="R48" i="11" a="1"/>
  <c r="R48" i="11" s="1"/>
  <c r="P48" i="11"/>
  <c r="N48" i="11" a="1"/>
  <c r="N48" i="11" s="1"/>
  <c r="J48" i="11"/>
  <c r="I48" i="11"/>
  <c r="M48" i="11" s="1" a="1"/>
  <c r="M48" i="11" s="1"/>
  <c r="AG47" i="11" a="1"/>
  <c r="AG47" i="11" s="1"/>
  <c r="AF47" i="11" a="1"/>
  <c r="AF47" i="11" s="1"/>
  <c r="AD47" i="11" a="1"/>
  <c r="AD47" i="11" s="1"/>
  <c r="AC47" i="11" a="1"/>
  <c r="AC47" i="11" s="1"/>
  <c r="AA47" i="11" a="1"/>
  <c r="AA47" i="11" s="1"/>
  <c r="X47" i="11" a="1"/>
  <c r="X47" i="11" s="1"/>
  <c r="U47" i="11" a="1"/>
  <c r="U47" i="11" s="1"/>
  <c r="R47" i="11" a="1"/>
  <c r="R47" i="11" s="1"/>
  <c r="P47" i="11"/>
  <c r="N47" i="11" a="1"/>
  <c r="N47" i="11" s="1"/>
  <c r="J47" i="11"/>
  <c r="L47" i="11" s="1"/>
  <c r="I47" i="11"/>
  <c r="T47" i="11" s="1" a="1"/>
  <c r="T47" i="11" s="1"/>
  <c r="AG46" i="11" a="1"/>
  <c r="AG46" i="11" s="1"/>
  <c r="AF46" i="11" a="1"/>
  <c r="AF46" i="11" s="1"/>
  <c r="AD46" i="11" a="1"/>
  <c r="AD46" i="11" s="1"/>
  <c r="AC46" i="11" a="1"/>
  <c r="AC46" i="11" s="1"/>
  <c r="AA46" i="11" a="1"/>
  <c r="AA46" i="11" s="1"/>
  <c r="X46" i="11" a="1"/>
  <c r="X46" i="11" s="1"/>
  <c r="U46" i="11" a="1"/>
  <c r="U46" i="11" s="1"/>
  <c r="R46" i="11" a="1"/>
  <c r="R46" i="11" s="1"/>
  <c r="P46" i="11"/>
  <c r="N46" i="11" a="1"/>
  <c r="N46" i="11" s="1"/>
  <c r="J46" i="11"/>
  <c r="I46" i="11"/>
  <c r="Q46" i="11" s="1" a="1"/>
  <c r="Q46" i="11" s="1"/>
  <c r="AG45" i="11" a="1"/>
  <c r="AG45" i="11" s="1"/>
  <c r="AF45" i="11" a="1"/>
  <c r="AF45" i="11" s="1"/>
  <c r="AD45" i="11" a="1"/>
  <c r="AD45" i="11" s="1"/>
  <c r="AC45" i="11" a="1"/>
  <c r="AC45" i="11" s="1"/>
  <c r="AA45" i="11" a="1"/>
  <c r="AA45" i="11" s="1"/>
  <c r="X45" i="11" a="1"/>
  <c r="X45" i="11" s="1"/>
  <c r="U45" i="11" a="1"/>
  <c r="U45" i="11" s="1"/>
  <c r="R45" i="11" a="1"/>
  <c r="R45" i="11" s="1"/>
  <c r="P45" i="11"/>
  <c r="N45" i="11" a="1"/>
  <c r="N45" i="11" s="1"/>
  <c r="J45" i="11"/>
  <c r="L45" i="11" s="1"/>
  <c r="I45" i="11"/>
  <c r="Q45" i="11" s="1" a="1"/>
  <c r="Q45" i="11" s="1"/>
  <c r="AG44" i="11" a="1"/>
  <c r="AG44" i="11" s="1"/>
  <c r="AF44" i="11" a="1"/>
  <c r="AF44" i="11" s="1"/>
  <c r="AD44" i="11" a="1"/>
  <c r="AD44" i="11" s="1"/>
  <c r="AC44" i="11" a="1"/>
  <c r="AC44" i="11" s="1"/>
  <c r="AA44" i="11" a="1"/>
  <c r="AA44" i="11" s="1"/>
  <c r="X44" i="11" a="1"/>
  <c r="X44" i="11" s="1"/>
  <c r="U44" i="11" a="1"/>
  <c r="U44" i="11" s="1"/>
  <c r="R44" i="11" a="1"/>
  <c r="R44" i="11" s="1"/>
  <c r="P44" i="11"/>
  <c r="N44" i="11" a="1"/>
  <c r="N44" i="11" s="1"/>
  <c r="J44" i="11"/>
  <c r="L44" i="11" s="1"/>
  <c r="I44" i="11"/>
  <c r="T44" i="11" s="1" a="1"/>
  <c r="T44" i="11" s="1"/>
  <c r="AG43" i="11" a="1"/>
  <c r="AG43" i="11" s="1"/>
  <c r="AF43" i="11" a="1"/>
  <c r="AF43" i="11" s="1"/>
  <c r="AD43" i="11" a="1"/>
  <c r="AD43" i="11" s="1"/>
  <c r="AC43" i="11" a="1"/>
  <c r="AC43" i="11" s="1"/>
  <c r="AA43" i="11" a="1"/>
  <c r="AA43" i="11" s="1"/>
  <c r="X43" i="11" a="1"/>
  <c r="X43" i="11" s="1"/>
  <c r="U43" i="11" a="1"/>
  <c r="U43" i="11" s="1"/>
  <c r="R43" i="11" a="1"/>
  <c r="R43" i="11" s="1"/>
  <c r="P43" i="11"/>
  <c r="N43" i="11" a="1"/>
  <c r="N43" i="11" s="1"/>
  <c r="J43" i="11"/>
  <c r="I43" i="11"/>
  <c r="AG42" i="11" a="1"/>
  <c r="AG42" i="11" s="1"/>
  <c r="AF42" i="11" a="1"/>
  <c r="AF42" i="11" s="1"/>
  <c r="AD42" i="11" a="1"/>
  <c r="AD42" i="11" s="1"/>
  <c r="AC42" i="11" a="1"/>
  <c r="AC42" i="11" s="1"/>
  <c r="AA42" i="11" a="1"/>
  <c r="AA42" i="11" s="1"/>
  <c r="X42" i="11" a="1"/>
  <c r="X42" i="11" s="1"/>
  <c r="U42" i="11" a="1"/>
  <c r="U42" i="11" s="1"/>
  <c r="R42" i="11" a="1"/>
  <c r="R42" i="11" s="1"/>
  <c r="P42" i="11"/>
  <c r="N42" i="11" a="1"/>
  <c r="N42" i="11" s="1"/>
  <c r="J42" i="11"/>
  <c r="I42" i="11"/>
  <c r="Z42" i="11" s="1" a="1"/>
  <c r="Z42" i="11" s="1"/>
  <c r="AG41" i="11" a="1"/>
  <c r="AG41" i="11" s="1"/>
  <c r="AF41" i="11" a="1"/>
  <c r="AF41" i="11" s="1"/>
  <c r="AD41" i="11" a="1"/>
  <c r="AD41" i="11" s="1"/>
  <c r="AC41" i="11" a="1"/>
  <c r="AC41" i="11" s="1"/>
  <c r="AA41" i="11" a="1"/>
  <c r="AA41" i="11" s="1"/>
  <c r="X41" i="11" a="1"/>
  <c r="X41" i="11" s="1"/>
  <c r="U41" i="11" a="1"/>
  <c r="U41" i="11" s="1"/>
  <c r="R41" i="11" a="1"/>
  <c r="R41" i="11" s="1"/>
  <c r="P41" i="11"/>
  <c r="N41" i="11" a="1"/>
  <c r="N41" i="11" s="1"/>
  <c r="J41" i="11"/>
  <c r="I41" i="11"/>
  <c r="M41" i="11" s="1" a="1"/>
  <c r="M41" i="11" s="1"/>
  <c r="AG40" i="11" a="1"/>
  <c r="AG40" i="11" s="1"/>
  <c r="AF40" i="11" a="1"/>
  <c r="AF40" i="11" s="1"/>
  <c r="AD40" i="11" a="1"/>
  <c r="AD40" i="11" s="1"/>
  <c r="AC40" i="11" a="1"/>
  <c r="AC40" i="11" s="1"/>
  <c r="AA40" i="11" a="1"/>
  <c r="AA40" i="11" s="1"/>
  <c r="X40" i="11" a="1"/>
  <c r="X40" i="11" s="1"/>
  <c r="U40" i="11" a="1"/>
  <c r="U40" i="11" s="1"/>
  <c r="R40" i="11" a="1"/>
  <c r="R40" i="11" s="1"/>
  <c r="P40" i="11"/>
  <c r="N40" i="11" a="1"/>
  <c r="N40" i="11" s="1"/>
  <c r="J40" i="11"/>
  <c r="L40" i="11" s="1"/>
  <c r="I40" i="11"/>
  <c r="W40" i="11" s="1" a="1"/>
  <c r="W40" i="11" s="1"/>
  <c r="AG39" i="11" a="1"/>
  <c r="AG39" i="11" s="1"/>
  <c r="AF39" i="11" a="1"/>
  <c r="AF39" i="11" s="1"/>
  <c r="AD39" i="11" a="1"/>
  <c r="AD39" i="11" s="1"/>
  <c r="AC39" i="11" a="1"/>
  <c r="AC39" i="11" s="1"/>
  <c r="AA39" i="11" a="1"/>
  <c r="AA39" i="11" s="1"/>
  <c r="X39" i="11" a="1"/>
  <c r="X39" i="11" s="1"/>
  <c r="U39" i="11" a="1"/>
  <c r="U39" i="11" s="1"/>
  <c r="R39" i="11" a="1"/>
  <c r="R39" i="11" s="1"/>
  <c r="P39" i="11"/>
  <c r="N39" i="11" a="1"/>
  <c r="N39" i="11" s="1"/>
  <c r="J39" i="11"/>
  <c r="I39" i="11"/>
  <c r="Q39" i="11" s="1" a="1"/>
  <c r="Q39" i="11" s="1"/>
  <c r="AG38" i="11" a="1"/>
  <c r="AG38" i="11" s="1"/>
  <c r="AF38" i="11" a="1"/>
  <c r="AF38" i="11" s="1"/>
  <c r="AD38" i="11" a="1"/>
  <c r="AD38" i="11" s="1"/>
  <c r="AC38" i="11" a="1"/>
  <c r="AC38" i="11" s="1"/>
  <c r="AA38" i="11" a="1"/>
  <c r="AA38" i="11" s="1"/>
  <c r="X38" i="11" a="1"/>
  <c r="X38" i="11" s="1"/>
  <c r="U38" i="11" a="1"/>
  <c r="U38" i="11" s="1"/>
  <c r="R38" i="11" a="1"/>
  <c r="R38" i="11" s="1"/>
  <c r="P38" i="11"/>
  <c r="N38" i="11" a="1"/>
  <c r="N38" i="11" s="1"/>
  <c r="J38" i="11"/>
  <c r="I38" i="11"/>
  <c r="W38" i="11" s="1" a="1"/>
  <c r="W38" i="11" s="1"/>
  <c r="AG37" i="11" a="1"/>
  <c r="AG37" i="11" s="1"/>
  <c r="AF37" i="11" a="1"/>
  <c r="AF37" i="11" s="1"/>
  <c r="AD37" i="11" a="1"/>
  <c r="AD37" i="11" s="1"/>
  <c r="AC37" i="11" a="1"/>
  <c r="AC37" i="11" s="1"/>
  <c r="AA37" i="11" a="1"/>
  <c r="AA37" i="11" s="1"/>
  <c r="X37" i="11" a="1"/>
  <c r="X37" i="11" s="1"/>
  <c r="U37" i="11" a="1"/>
  <c r="U37" i="11" s="1"/>
  <c r="R37" i="11" a="1"/>
  <c r="R37" i="11" s="1"/>
  <c r="P37" i="11"/>
  <c r="N37" i="11" a="1"/>
  <c r="N37" i="11" s="1"/>
  <c r="J37" i="11"/>
  <c r="I37" i="11"/>
  <c r="Q37" i="11" s="1" a="1"/>
  <c r="Q37" i="11" s="1"/>
  <c r="AG36" i="11" a="1"/>
  <c r="AG36" i="11" s="1"/>
  <c r="AF36" i="11" a="1"/>
  <c r="AF36" i="11" s="1"/>
  <c r="AD36" i="11" a="1"/>
  <c r="AD36" i="11" s="1"/>
  <c r="AC36" i="11" a="1"/>
  <c r="AC36" i="11" s="1"/>
  <c r="AA36" i="11" a="1"/>
  <c r="AA36" i="11" s="1"/>
  <c r="X36" i="11" a="1"/>
  <c r="X36" i="11" s="1"/>
  <c r="U36" i="11" a="1"/>
  <c r="U36" i="11" s="1"/>
  <c r="R36" i="11" a="1"/>
  <c r="R36" i="11" s="1"/>
  <c r="P36" i="11"/>
  <c r="N36" i="11" a="1"/>
  <c r="N36" i="11" s="1"/>
  <c r="J36" i="11"/>
  <c r="I36" i="11"/>
  <c r="Q36" i="11" s="1" a="1"/>
  <c r="Q36" i="11" s="1"/>
  <c r="AG35" i="11" a="1"/>
  <c r="AG35" i="11" s="1"/>
  <c r="AF35" i="11" a="1"/>
  <c r="AF35" i="11" s="1"/>
  <c r="AD35" i="11" a="1"/>
  <c r="AD35" i="11" s="1"/>
  <c r="AC35" i="11" a="1"/>
  <c r="AC35" i="11" s="1"/>
  <c r="AA35" i="11" a="1"/>
  <c r="AA35" i="11" s="1"/>
  <c r="X35" i="11" a="1"/>
  <c r="X35" i="11" s="1"/>
  <c r="U35" i="11" a="1"/>
  <c r="U35" i="11" s="1"/>
  <c r="R35" i="11" a="1"/>
  <c r="R35" i="11" s="1"/>
  <c r="P35" i="11"/>
  <c r="N35" i="11" a="1"/>
  <c r="N35" i="11" s="1"/>
  <c r="J35" i="11"/>
  <c r="L35" i="11" s="1"/>
  <c r="I35" i="11"/>
  <c r="T35" i="11" s="1" a="1"/>
  <c r="T35" i="11" s="1"/>
  <c r="AG34" i="11" a="1"/>
  <c r="AG34" i="11" s="1"/>
  <c r="AF34" i="11" a="1"/>
  <c r="AF34" i="11" s="1"/>
  <c r="AD34" i="11" a="1"/>
  <c r="AD34" i="11" s="1"/>
  <c r="AC34" i="11" a="1"/>
  <c r="AC34" i="11" s="1"/>
  <c r="AA34" i="11" a="1"/>
  <c r="AA34" i="11" s="1"/>
  <c r="X34" i="11" a="1"/>
  <c r="X34" i="11" s="1"/>
  <c r="U34" i="11" a="1"/>
  <c r="U34" i="11" s="1"/>
  <c r="R34" i="11" a="1"/>
  <c r="R34" i="11" s="1"/>
  <c r="P34" i="11"/>
  <c r="N34" i="11" a="1"/>
  <c r="N34" i="11" s="1"/>
  <c r="J34" i="11"/>
  <c r="I34" i="11"/>
  <c r="AG33" i="11" a="1"/>
  <c r="AG33" i="11" s="1"/>
  <c r="AF33" i="11" a="1"/>
  <c r="AF33" i="11" s="1"/>
  <c r="AD33" i="11" a="1"/>
  <c r="AD33" i="11" s="1"/>
  <c r="AC33" i="11" a="1"/>
  <c r="AC33" i="11" s="1"/>
  <c r="AA33" i="11" a="1"/>
  <c r="AA33" i="11" s="1"/>
  <c r="X33" i="11" a="1"/>
  <c r="X33" i="11" s="1"/>
  <c r="U33" i="11" a="1"/>
  <c r="U33" i="11" s="1"/>
  <c r="R33" i="11" a="1"/>
  <c r="R33" i="11" s="1"/>
  <c r="P33" i="11"/>
  <c r="N33" i="11" a="1"/>
  <c r="N33" i="11" s="1"/>
  <c r="J33" i="11"/>
  <c r="I33" i="11"/>
  <c r="W33" i="11" s="1" a="1"/>
  <c r="W33" i="11" s="1"/>
  <c r="AG32" i="11" a="1"/>
  <c r="AG32" i="11" s="1"/>
  <c r="AF32" i="11" a="1"/>
  <c r="AF32" i="11" s="1"/>
  <c r="AD32" i="11" a="1"/>
  <c r="AD32" i="11" s="1"/>
  <c r="AC32" i="11" a="1"/>
  <c r="AC32" i="11" s="1"/>
  <c r="AA32" i="11" a="1"/>
  <c r="AA32" i="11" s="1"/>
  <c r="X32" i="11" a="1"/>
  <c r="X32" i="11" s="1"/>
  <c r="U32" i="11" a="1"/>
  <c r="U32" i="11" s="1"/>
  <c r="R32" i="11" a="1"/>
  <c r="R32" i="11" s="1"/>
  <c r="P32" i="11"/>
  <c r="N32" i="11" a="1"/>
  <c r="N32" i="11" s="1"/>
  <c r="J32" i="11"/>
  <c r="L32" i="11" s="1"/>
  <c r="I32" i="11"/>
  <c r="AG31" i="11" a="1"/>
  <c r="AG31" i="11" s="1"/>
  <c r="AF31" i="11" a="1"/>
  <c r="AF31" i="11" s="1"/>
  <c r="AD31" i="11" a="1"/>
  <c r="AD31" i="11" s="1"/>
  <c r="AC31" i="11" a="1"/>
  <c r="AC31" i="11" s="1"/>
  <c r="AA31" i="11" a="1"/>
  <c r="AA31" i="11" s="1"/>
  <c r="X31" i="11" a="1"/>
  <c r="X31" i="11" s="1"/>
  <c r="U31" i="11" a="1"/>
  <c r="U31" i="11" s="1"/>
  <c r="R31" i="11" a="1"/>
  <c r="R31" i="11" s="1"/>
  <c r="P31" i="11"/>
  <c r="N31" i="11" a="1"/>
  <c r="N31" i="11" s="1"/>
  <c r="J31" i="11"/>
  <c r="L31" i="11" s="1"/>
  <c r="I31" i="11"/>
  <c r="Z31" i="11" s="1" a="1"/>
  <c r="Z31" i="11" s="1"/>
  <c r="AG30" i="11" a="1"/>
  <c r="AG30" i="11" s="1"/>
  <c r="AF30" i="11" a="1"/>
  <c r="AF30" i="11" s="1"/>
  <c r="AD30" i="11" a="1"/>
  <c r="AD30" i="11" s="1"/>
  <c r="AC30" i="11" a="1"/>
  <c r="AC30" i="11" s="1"/>
  <c r="AA30" i="11" a="1"/>
  <c r="AA30" i="11" s="1"/>
  <c r="X30" i="11" a="1"/>
  <c r="X30" i="11" s="1"/>
  <c r="U30" i="11" a="1"/>
  <c r="U30" i="11" s="1"/>
  <c r="R30" i="11" a="1"/>
  <c r="R30" i="11" s="1"/>
  <c r="P30" i="11"/>
  <c r="N30" i="11" a="1"/>
  <c r="N30" i="11" s="1"/>
  <c r="J30" i="11"/>
  <c r="L30" i="11" s="1"/>
  <c r="I30" i="11"/>
  <c r="T30" i="11" s="1" a="1"/>
  <c r="T30" i="11" s="1"/>
  <c r="AG29" i="11" a="1"/>
  <c r="AG29" i="11" s="1"/>
  <c r="AF29" i="11" a="1"/>
  <c r="AF29" i="11" s="1"/>
  <c r="AD29" i="11" a="1"/>
  <c r="AD29" i="11" s="1"/>
  <c r="AC29" i="11" a="1"/>
  <c r="AC29" i="11" s="1"/>
  <c r="AA29" i="11" a="1"/>
  <c r="AA29" i="11" s="1"/>
  <c r="X29" i="11" a="1"/>
  <c r="X29" i="11" s="1"/>
  <c r="U29" i="11" a="1"/>
  <c r="U29" i="11" s="1"/>
  <c r="R29" i="11" a="1"/>
  <c r="R29" i="11" s="1"/>
  <c r="P29" i="11"/>
  <c r="N29" i="11" a="1"/>
  <c r="N29" i="11" s="1"/>
  <c r="J29" i="11"/>
  <c r="I29" i="11"/>
  <c r="Q29" i="11" s="1" a="1"/>
  <c r="Q29" i="11" s="1"/>
  <c r="AG28" i="11" a="1"/>
  <c r="AG28" i="11" s="1"/>
  <c r="AF28" i="11" a="1"/>
  <c r="AF28" i="11" s="1"/>
  <c r="AD28" i="11" a="1"/>
  <c r="AD28" i="11" s="1"/>
  <c r="AC28" i="11" a="1"/>
  <c r="AC28" i="11" s="1"/>
  <c r="AA28" i="11" a="1"/>
  <c r="AA28" i="11" s="1"/>
  <c r="X28" i="11" a="1"/>
  <c r="X28" i="11" s="1"/>
  <c r="U28" i="11" a="1"/>
  <c r="U28" i="11" s="1"/>
  <c r="R28" i="11" a="1"/>
  <c r="R28" i="11" s="1"/>
  <c r="P28" i="11"/>
  <c r="N28" i="11" a="1"/>
  <c r="N28" i="11" s="1"/>
  <c r="J28" i="11"/>
  <c r="I28" i="11"/>
  <c r="Q28" i="11" s="1" a="1"/>
  <c r="Q28" i="11" s="1"/>
  <c r="AG27" i="11" a="1"/>
  <c r="AG27" i="11" s="1"/>
  <c r="AF27" i="11" a="1"/>
  <c r="AF27" i="11" s="1"/>
  <c r="AD27" i="11" a="1"/>
  <c r="AD27" i="11" s="1"/>
  <c r="AC27" i="11" a="1"/>
  <c r="AC27" i="11" s="1"/>
  <c r="AA27" i="11" a="1"/>
  <c r="AA27" i="11" s="1"/>
  <c r="X27" i="11" a="1"/>
  <c r="X27" i="11" s="1"/>
  <c r="U27" i="11" a="1"/>
  <c r="U27" i="11" s="1"/>
  <c r="R27" i="11" a="1"/>
  <c r="R27" i="11" s="1"/>
  <c r="P27" i="11"/>
  <c r="N27" i="11" a="1"/>
  <c r="N27" i="11" s="1"/>
  <c r="J27" i="11"/>
  <c r="L27" i="11" s="1"/>
  <c r="I27" i="11"/>
  <c r="W27" i="11" s="1" a="1"/>
  <c r="W27" i="11" s="1"/>
  <c r="AG26" i="11" a="1"/>
  <c r="AG26" i="11" s="1"/>
  <c r="AF26" i="11" a="1"/>
  <c r="AF26" i="11" s="1"/>
  <c r="AD26" i="11" a="1"/>
  <c r="AD26" i="11" s="1"/>
  <c r="AC26" i="11" a="1"/>
  <c r="AC26" i="11" s="1"/>
  <c r="AA26" i="11" a="1"/>
  <c r="AA26" i="11" s="1"/>
  <c r="X26" i="11" a="1"/>
  <c r="X26" i="11" s="1"/>
  <c r="U26" i="11" a="1"/>
  <c r="U26" i="11" s="1"/>
  <c r="R26" i="11" a="1"/>
  <c r="R26" i="11" s="1"/>
  <c r="P26" i="11"/>
  <c r="N26" i="11" a="1"/>
  <c r="N26" i="11" s="1"/>
  <c r="J26" i="11"/>
  <c r="I26" i="11"/>
  <c r="Z26" i="11" s="1" a="1"/>
  <c r="Z26" i="11" s="1"/>
  <c r="AG25" i="11" a="1"/>
  <c r="AG25" i="11" s="1"/>
  <c r="AF25" i="11" a="1"/>
  <c r="AF25" i="11" s="1"/>
  <c r="AD25" i="11" a="1"/>
  <c r="AD25" i="11" s="1"/>
  <c r="AC25" i="11" a="1"/>
  <c r="AC25" i="11" s="1"/>
  <c r="AA25" i="11" a="1"/>
  <c r="AA25" i="11" s="1"/>
  <c r="X25" i="11" a="1"/>
  <c r="X25" i="11" s="1"/>
  <c r="U25" i="11" a="1"/>
  <c r="U25" i="11" s="1"/>
  <c r="R25" i="11" a="1"/>
  <c r="R25" i="11" s="1"/>
  <c r="P25" i="11"/>
  <c r="N25" i="11" a="1"/>
  <c r="N25" i="11" s="1"/>
  <c r="J25" i="11"/>
  <c r="I25" i="11"/>
  <c r="W25" i="11" s="1" a="1"/>
  <c r="W25" i="11" s="1"/>
  <c r="AG24" i="11" a="1"/>
  <c r="AG24" i="11" s="1"/>
  <c r="AF24" i="11" a="1"/>
  <c r="AF24" i="11" s="1"/>
  <c r="AD24" i="11" a="1"/>
  <c r="AD24" i="11" s="1"/>
  <c r="AC24" i="11" a="1"/>
  <c r="AC24" i="11" s="1"/>
  <c r="AA24" i="11" a="1"/>
  <c r="AA24" i="11" s="1"/>
  <c r="X24" i="11" a="1"/>
  <c r="X24" i="11" s="1"/>
  <c r="U24" i="11" a="1"/>
  <c r="U24" i="11" s="1"/>
  <c r="R24" i="11" a="1"/>
  <c r="R24" i="11" s="1"/>
  <c r="P24" i="11"/>
  <c r="N24" i="11" a="1"/>
  <c r="N24" i="11" s="1"/>
  <c r="J24" i="11"/>
  <c r="I24" i="11"/>
  <c r="W24" i="11" s="1" a="1"/>
  <c r="W24" i="11" s="1"/>
  <c r="AG23" i="11" a="1"/>
  <c r="AG23" i="11" s="1"/>
  <c r="AF23" i="11" a="1"/>
  <c r="AF23" i="11" s="1"/>
  <c r="AD23" i="11" a="1"/>
  <c r="AD23" i="11" s="1"/>
  <c r="AC23" i="11" a="1"/>
  <c r="AC23" i="11" s="1"/>
  <c r="AA23" i="11" a="1"/>
  <c r="AA23" i="11" s="1"/>
  <c r="X23" i="11" a="1"/>
  <c r="X23" i="11" s="1"/>
  <c r="U23" i="11" a="1"/>
  <c r="U23" i="11" s="1"/>
  <c r="R23" i="11" a="1"/>
  <c r="R23" i="11" s="1"/>
  <c r="P23" i="11"/>
  <c r="N23" i="11" a="1"/>
  <c r="N23" i="11" s="1"/>
  <c r="J23" i="11"/>
  <c r="I23" i="11"/>
  <c r="Z23" i="11" s="1" a="1"/>
  <c r="Z23" i="11" s="1"/>
  <c r="AG22" i="11" a="1"/>
  <c r="AG22" i="11" s="1"/>
  <c r="AF22" i="11" a="1"/>
  <c r="AF22" i="11" s="1"/>
  <c r="AD22" i="11" a="1"/>
  <c r="AD22" i="11" s="1"/>
  <c r="AC22" i="11" a="1"/>
  <c r="AC22" i="11" s="1"/>
  <c r="AA22" i="11" a="1"/>
  <c r="AA22" i="11" s="1"/>
  <c r="X22" i="11" a="1"/>
  <c r="X22" i="11" s="1"/>
  <c r="U22" i="11" a="1"/>
  <c r="U22" i="11" s="1"/>
  <c r="R22" i="11" a="1"/>
  <c r="R22" i="11" s="1"/>
  <c r="P22" i="11"/>
  <c r="N22" i="11" a="1"/>
  <c r="N22" i="11" s="1"/>
  <c r="J22" i="11"/>
  <c r="I22" i="11"/>
  <c r="T22" i="11" s="1" a="1"/>
  <c r="T22" i="11" s="1"/>
  <c r="AG21" i="11" a="1"/>
  <c r="AG21" i="11" s="1"/>
  <c r="AF21" i="11" a="1"/>
  <c r="AF21" i="11" s="1"/>
  <c r="AD21" i="11" a="1"/>
  <c r="AD21" i="11" s="1"/>
  <c r="AC21" i="11" a="1"/>
  <c r="AC21" i="11" s="1"/>
  <c r="AA21" i="11" a="1"/>
  <c r="AA21" i="11" s="1"/>
  <c r="X21" i="11" a="1"/>
  <c r="X21" i="11" s="1"/>
  <c r="U21" i="11" a="1"/>
  <c r="U21" i="11" s="1"/>
  <c r="R21" i="11" a="1"/>
  <c r="R21" i="11" s="1"/>
  <c r="P21" i="11"/>
  <c r="N21" i="11" a="1"/>
  <c r="N21" i="11" s="1"/>
  <c r="J21" i="11"/>
  <c r="I21" i="11"/>
  <c r="Z21" i="11" s="1" a="1"/>
  <c r="Z21" i="11" s="1"/>
  <c r="AG20" i="11" a="1"/>
  <c r="AG20" i="11" s="1"/>
  <c r="AF20" i="11" a="1"/>
  <c r="AF20" i="11" s="1"/>
  <c r="AD20" i="11" a="1"/>
  <c r="AD20" i="11" s="1"/>
  <c r="AC20" i="11" a="1"/>
  <c r="AC20" i="11" s="1"/>
  <c r="AA20" i="11" a="1"/>
  <c r="AA20" i="11" s="1"/>
  <c r="X20" i="11" a="1"/>
  <c r="X20" i="11" s="1"/>
  <c r="U20" i="11" a="1"/>
  <c r="U20" i="11" s="1"/>
  <c r="R20" i="11" a="1"/>
  <c r="R20" i="11" s="1"/>
  <c r="P20" i="11"/>
  <c r="N20" i="11" a="1"/>
  <c r="N20" i="11" s="1"/>
  <c r="J20" i="11"/>
  <c r="I20" i="11"/>
  <c r="W20" i="11" s="1" a="1"/>
  <c r="W20" i="11" s="1"/>
  <c r="AG19" i="11" a="1"/>
  <c r="AG19" i="11" s="1"/>
  <c r="AF19" i="11" a="1"/>
  <c r="AF19" i="11" s="1"/>
  <c r="AD19" i="11" a="1"/>
  <c r="AD19" i="11" s="1"/>
  <c r="AC19" i="11" a="1"/>
  <c r="AC19" i="11" s="1"/>
  <c r="AA19" i="11" a="1"/>
  <c r="AA19" i="11" s="1"/>
  <c r="X19" i="11" a="1"/>
  <c r="X19" i="11" s="1"/>
  <c r="U19" i="11" a="1"/>
  <c r="U19" i="11" s="1"/>
  <c r="R19" i="11" a="1"/>
  <c r="R19" i="11" s="1"/>
  <c r="P19" i="11"/>
  <c r="N19" i="11" a="1"/>
  <c r="N19" i="11" s="1"/>
  <c r="J19" i="11"/>
  <c r="I19" i="11"/>
  <c r="Q19" i="11" s="1" a="1"/>
  <c r="Q19" i="11" s="1"/>
  <c r="AG18" i="11" a="1"/>
  <c r="AG18" i="11" s="1"/>
  <c r="AF18" i="11" a="1"/>
  <c r="AF18" i="11" s="1"/>
  <c r="AD18" i="11" a="1"/>
  <c r="AD18" i="11" s="1"/>
  <c r="AC18" i="11" a="1"/>
  <c r="AC18" i="11" s="1"/>
  <c r="AA18" i="11" a="1"/>
  <c r="AA18" i="11" s="1"/>
  <c r="X18" i="11" a="1"/>
  <c r="X18" i="11" s="1"/>
  <c r="U18" i="11" a="1"/>
  <c r="U18" i="11" s="1"/>
  <c r="R18" i="11" a="1"/>
  <c r="R18" i="11" s="1"/>
  <c r="P18" i="11"/>
  <c r="N18" i="11" a="1"/>
  <c r="N18" i="11" s="1"/>
  <c r="J18" i="11"/>
  <c r="I18" i="11"/>
  <c r="T18" i="11" s="1" a="1"/>
  <c r="T18" i="11" s="1"/>
  <c r="AG17" i="11" a="1"/>
  <c r="AG17" i="11" s="1"/>
  <c r="AF17" i="11" a="1"/>
  <c r="AF17" i="11" s="1"/>
  <c r="AD17" i="11" a="1"/>
  <c r="AD17" i="11" s="1"/>
  <c r="AC17" i="11" a="1"/>
  <c r="AC17" i="11" s="1"/>
  <c r="AA17" i="11" a="1"/>
  <c r="AA17" i="11" s="1"/>
  <c r="X17" i="11" a="1"/>
  <c r="X17" i="11" s="1"/>
  <c r="U17" i="11" a="1"/>
  <c r="U17" i="11" s="1"/>
  <c r="R17" i="11" a="1"/>
  <c r="R17" i="11" s="1"/>
  <c r="P17" i="11"/>
  <c r="N17" i="11" a="1"/>
  <c r="N17" i="11" s="1"/>
  <c r="J17" i="11"/>
  <c r="I17" i="11"/>
  <c r="AG16" i="11" a="1"/>
  <c r="AG16" i="11" s="1"/>
  <c r="AF16" i="11" a="1"/>
  <c r="AF16" i="11" s="1"/>
  <c r="AD16" i="11" a="1"/>
  <c r="AD16" i="11" s="1"/>
  <c r="AC16" i="11" a="1"/>
  <c r="AC16" i="11" s="1"/>
  <c r="AA16" i="11" a="1"/>
  <c r="AA16" i="11" s="1"/>
  <c r="X16" i="11" a="1"/>
  <c r="X16" i="11" s="1"/>
  <c r="U16" i="11" a="1"/>
  <c r="U16" i="11" s="1"/>
  <c r="R16" i="11" a="1"/>
  <c r="R16" i="11" s="1"/>
  <c r="P16" i="11"/>
  <c r="N16" i="11" a="1"/>
  <c r="N16" i="11" s="1"/>
  <c r="J16" i="11"/>
  <c r="I16" i="11"/>
  <c r="M16" i="11" s="1" a="1"/>
  <c r="M16" i="11" s="1"/>
  <c r="AG15" i="11" a="1"/>
  <c r="AG15" i="11" s="1"/>
  <c r="AF15" i="11" a="1"/>
  <c r="AF15" i="11" s="1"/>
  <c r="AD15" i="11" a="1"/>
  <c r="AD15" i="11" s="1"/>
  <c r="AC15" i="11" a="1"/>
  <c r="AC15" i="11" s="1"/>
  <c r="AA15" i="11" a="1"/>
  <c r="AA15" i="11" s="1"/>
  <c r="X15" i="11" a="1"/>
  <c r="X15" i="11" s="1"/>
  <c r="U15" i="11" a="1"/>
  <c r="U15" i="11" s="1"/>
  <c r="R15" i="11" a="1"/>
  <c r="R15" i="11" s="1"/>
  <c r="P15" i="11"/>
  <c r="N15" i="11" a="1"/>
  <c r="N15" i="11" s="1"/>
  <c r="J15" i="11"/>
  <c r="I15" i="11"/>
  <c r="W15" i="11" s="1" a="1"/>
  <c r="W15" i="11" s="1"/>
  <c r="AG14" i="11" a="1"/>
  <c r="AG14" i="11" s="1"/>
  <c r="AF14" i="11" a="1"/>
  <c r="AF14" i="11" s="1"/>
  <c r="AD14" i="11" a="1"/>
  <c r="AD14" i="11" s="1"/>
  <c r="AC14" i="11" a="1"/>
  <c r="AC14" i="11" s="1"/>
  <c r="AA14" i="11" a="1"/>
  <c r="AA14" i="11" s="1"/>
  <c r="X14" i="11" a="1"/>
  <c r="X14" i="11" s="1"/>
  <c r="U14" i="11" a="1"/>
  <c r="U14" i="11" s="1"/>
  <c r="R14" i="11" a="1"/>
  <c r="R14" i="11" s="1"/>
  <c r="P14" i="11"/>
  <c r="N14" i="11" a="1"/>
  <c r="N14" i="11" s="1"/>
  <c r="J14" i="11"/>
  <c r="I14" i="11"/>
  <c r="W14" i="11" s="1" a="1"/>
  <c r="W14" i="11" s="1"/>
  <c r="AG13" i="11" a="1"/>
  <c r="AG13" i="11" s="1"/>
  <c r="AF13" i="11" a="1"/>
  <c r="AF13" i="11" s="1"/>
  <c r="AD13" i="11" a="1"/>
  <c r="AD13" i="11" s="1"/>
  <c r="AC13" i="11" a="1"/>
  <c r="AC13" i="11" s="1"/>
  <c r="AA13" i="11" a="1"/>
  <c r="AA13" i="11" s="1"/>
  <c r="X13" i="11" a="1"/>
  <c r="X13" i="11" s="1"/>
  <c r="U13" i="11" a="1"/>
  <c r="U13" i="11" s="1"/>
  <c r="R13" i="11" a="1"/>
  <c r="R13" i="11" s="1"/>
  <c r="P13" i="11"/>
  <c r="N13" i="11" a="1"/>
  <c r="N13" i="11" s="1"/>
  <c r="J13" i="11"/>
  <c r="I13" i="11"/>
  <c r="AG12" i="11" a="1"/>
  <c r="AG12" i="11" s="1"/>
  <c r="AF12" i="11" a="1"/>
  <c r="AF12" i="11" s="1"/>
  <c r="AD12" i="11" a="1"/>
  <c r="AD12" i="11" s="1"/>
  <c r="AC12" i="11" a="1"/>
  <c r="AC12" i="11" s="1"/>
  <c r="AA12" i="11" a="1"/>
  <c r="AA12" i="11" s="1"/>
  <c r="X12" i="11" a="1"/>
  <c r="X12" i="11" s="1"/>
  <c r="U12" i="11" a="1"/>
  <c r="U12" i="11" s="1"/>
  <c r="R12" i="11" a="1"/>
  <c r="R12" i="11" s="1"/>
  <c r="P12" i="11"/>
  <c r="N12" i="11" a="1"/>
  <c r="N12" i="11" s="1"/>
  <c r="J12" i="11"/>
  <c r="I12" i="11"/>
  <c r="Z12" i="11" s="1" a="1"/>
  <c r="Z12" i="11" s="1"/>
  <c r="AG11" i="11" a="1"/>
  <c r="AG11" i="11" s="1"/>
  <c r="AF11" i="11" a="1"/>
  <c r="AF11" i="11" s="1"/>
  <c r="AD11" i="11" a="1"/>
  <c r="AD11" i="11" s="1"/>
  <c r="AC11" i="11" a="1"/>
  <c r="AC11" i="11" s="1"/>
  <c r="AA11" i="11" a="1"/>
  <c r="AA11" i="11" s="1"/>
  <c r="X11" i="11" a="1"/>
  <c r="X11" i="11" s="1"/>
  <c r="U11" i="11" a="1"/>
  <c r="U11" i="11" s="1"/>
  <c r="R11" i="11" a="1"/>
  <c r="R11" i="11" s="1"/>
  <c r="P11" i="11"/>
  <c r="N11" i="11" a="1"/>
  <c r="N11" i="11" s="1"/>
  <c r="J11" i="11"/>
  <c r="I11" i="11"/>
  <c r="Q11" i="11" s="1" a="1"/>
  <c r="Q11" i="11" s="1"/>
  <c r="AG10" i="11" a="1"/>
  <c r="AG10" i="11" s="1"/>
  <c r="AF10" i="11" a="1"/>
  <c r="AF10" i="11" s="1"/>
  <c r="AD10" i="11" a="1"/>
  <c r="AD10" i="11" s="1"/>
  <c r="AC10" i="11" a="1"/>
  <c r="AC10" i="11" s="1"/>
  <c r="AA10" i="11" a="1"/>
  <c r="AA10" i="11" s="1"/>
  <c r="X10" i="11" a="1"/>
  <c r="X10" i="11" s="1"/>
  <c r="U10" i="11" a="1"/>
  <c r="U10" i="11" s="1"/>
  <c r="R10" i="11" a="1"/>
  <c r="R10" i="11" s="1"/>
  <c r="P10" i="11"/>
  <c r="N10" i="11" a="1"/>
  <c r="N10" i="11" s="1"/>
  <c r="J10" i="11"/>
  <c r="I10" i="11"/>
  <c r="Q10" i="11" s="1" a="1"/>
  <c r="Q10" i="11" s="1"/>
  <c r="AG9" i="11" a="1"/>
  <c r="AG9" i="11" s="1"/>
  <c r="AF9" i="11" a="1"/>
  <c r="AF9" i="11" s="1"/>
  <c r="AD9" i="11" a="1"/>
  <c r="AD9" i="11" s="1"/>
  <c r="AC9" i="11" a="1"/>
  <c r="AC9" i="11" s="1"/>
  <c r="AA9" i="11" a="1"/>
  <c r="AA9" i="11" s="1"/>
  <c r="X9" i="11" a="1"/>
  <c r="X9" i="11" s="1"/>
  <c r="U9" i="11" a="1"/>
  <c r="U9" i="11" s="1"/>
  <c r="R9" i="11" a="1"/>
  <c r="R9" i="11" s="1"/>
  <c r="P9" i="11"/>
  <c r="N9" i="11" a="1"/>
  <c r="N9" i="11" s="1"/>
  <c r="J9" i="11"/>
  <c r="I9" i="11"/>
  <c r="W9" i="11" s="1" a="1"/>
  <c r="W9" i="11" s="1"/>
  <c r="AG8" i="11" a="1"/>
  <c r="AG8" i="11" s="1"/>
  <c r="AF8" i="11" a="1"/>
  <c r="AF8" i="11" s="1"/>
  <c r="AD8" i="11" a="1"/>
  <c r="AD8" i="11" s="1"/>
  <c r="AC8" i="11" a="1"/>
  <c r="AC8" i="11" s="1"/>
  <c r="Z8" i="11" a="1"/>
  <c r="Z8" i="11" s="1"/>
  <c r="W8" i="11" a="1"/>
  <c r="W8" i="11" s="1"/>
  <c r="T8" i="11" a="1"/>
  <c r="T8" i="11" s="1"/>
  <c r="Q8" i="11" a="1"/>
  <c r="Q8" i="11" s="1"/>
  <c r="P8" i="11"/>
  <c r="N8" i="11" a="1"/>
  <c r="N8" i="11" s="1"/>
  <c r="M8" i="11" a="1"/>
  <c r="M8" i="11" s="1"/>
  <c r="J8" i="11"/>
  <c r="I8" i="11"/>
  <c r="U8" i="11" s="1" a="1"/>
  <c r="U8" i="11" s="1"/>
  <c r="AG7" i="11" a="1"/>
  <c r="AG7" i="11" s="1"/>
  <c r="AF7" i="11" a="1"/>
  <c r="AF7" i="11" s="1"/>
  <c r="AD7" i="11" a="1"/>
  <c r="AD7" i="11" s="1"/>
  <c r="AC7" i="11" a="1"/>
  <c r="AC7" i="11" s="1"/>
  <c r="AA7" i="11" a="1"/>
  <c r="AA7" i="11" s="1"/>
  <c r="X7" i="11" a="1"/>
  <c r="X7" i="11" s="1"/>
  <c r="U7" i="11" a="1"/>
  <c r="U7" i="11" s="1"/>
  <c r="R7" i="11" a="1"/>
  <c r="R7" i="11" s="1"/>
  <c r="P7" i="11"/>
  <c r="N7" i="11" a="1"/>
  <c r="N7" i="11" s="1"/>
  <c r="J7" i="11"/>
  <c r="I7" i="11"/>
  <c r="Z7" i="11" s="1" a="1"/>
  <c r="Z7" i="11" s="1"/>
  <c r="AG6" i="11" a="1"/>
  <c r="AG6" i="11" s="1"/>
  <c r="AF6" i="11" a="1"/>
  <c r="AF6" i="11" s="1"/>
  <c r="AD6" i="11" a="1"/>
  <c r="AD6" i="11" s="1"/>
  <c r="AC6" i="11" a="1"/>
  <c r="AC6" i="11" s="1"/>
  <c r="AA6" i="11" a="1"/>
  <c r="AA6" i="11" s="1"/>
  <c r="X6" i="11" a="1"/>
  <c r="X6" i="11" s="1"/>
  <c r="U6" i="11" a="1"/>
  <c r="U6" i="11" s="1"/>
  <c r="R6" i="11" a="1"/>
  <c r="R6" i="11" s="1"/>
  <c r="P6" i="11"/>
  <c r="N6" i="11" a="1"/>
  <c r="N6" i="11" s="1"/>
  <c r="J6" i="11"/>
  <c r="I6" i="11"/>
  <c r="Q6" i="11" s="1" a="1"/>
  <c r="Q6" i="11" s="1"/>
  <c r="AG5" i="11" a="1"/>
  <c r="AG5" i="11" s="1"/>
  <c r="AF5" i="11" a="1"/>
  <c r="AF5" i="11" s="1"/>
  <c r="AD5" i="11" a="1"/>
  <c r="AD5" i="11" s="1"/>
  <c r="AC5" i="11" a="1"/>
  <c r="AC5" i="11" s="1"/>
  <c r="AA5" i="11" a="1"/>
  <c r="AA5" i="11" s="1"/>
  <c r="X5" i="11" a="1"/>
  <c r="X5" i="11" s="1"/>
  <c r="U5" i="11" a="1"/>
  <c r="U5" i="11" s="1"/>
  <c r="R5" i="11" a="1"/>
  <c r="R5" i="11" s="1"/>
  <c r="P5" i="11"/>
  <c r="N5" i="11" a="1"/>
  <c r="N5" i="11" s="1"/>
  <c r="J5" i="11"/>
  <c r="I5" i="11"/>
  <c r="AG4" i="11" a="1"/>
  <c r="AG4" i="11" s="1"/>
  <c r="AF4" i="11" a="1"/>
  <c r="AF4" i="11" s="1"/>
  <c r="AD4" i="11" a="1"/>
  <c r="AD4" i="11" s="1"/>
  <c r="AC4" i="11" a="1"/>
  <c r="AC4" i="11" s="1"/>
  <c r="AA4" i="11" a="1"/>
  <c r="AA4" i="11" s="1"/>
  <c r="X4" i="11" a="1"/>
  <c r="X4" i="11" s="1"/>
  <c r="U4" i="11" a="1"/>
  <c r="U4" i="11" s="1"/>
  <c r="R4" i="11" a="1"/>
  <c r="R4" i="11" s="1"/>
  <c r="P4" i="11"/>
  <c r="N4" i="11" a="1"/>
  <c r="N4" i="11" s="1"/>
  <c r="J4" i="11"/>
  <c r="I4" i="11"/>
  <c r="AG3" i="11" a="1"/>
  <c r="AG3" i="11" s="1"/>
  <c r="AF3" i="11" a="1"/>
  <c r="AF3" i="11" s="1"/>
  <c r="AD3" i="11" a="1"/>
  <c r="AD3" i="11" s="1"/>
  <c r="AC3" i="11" a="1"/>
  <c r="AC3" i="11" s="1"/>
  <c r="AA3" i="11" a="1"/>
  <c r="AA3" i="11" s="1"/>
  <c r="X3" i="11" a="1"/>
  <c r="X3" i="11" s="1"/>
  <c r="U3" i="11" a="1"/>
  <c r="U3" i="11" s="1"/>
  <c r="R3" i="11" a="1"/>
  <c r="R3" i="11" s="1"/>
  <c r="P3" i="11"/>
  <c r="N3" i="11" a="1"/>
  <c r="N3" i="11" s="1"/>
  <c r="I3" i="11"/>
  <c r="Q3" i="11" s="1" a="1"/>
  <c r="Q3" i="11" s="1"/>
  <c r="AG2" i="11" a="1"/>
  <c r="AG2" i="11" s="1"/>
  <c r="AF2" i="11" a="1"/>
  <c r="AF2" i="11" s="1"/>
  <c r="AD2" i="11" a="1"/>
  <c r="AD2" i="11" s="1"/>
  <c r="AC2" i="11" a="1"/>
  <c r="AC2" i="11" s="1"/>
  <c r="AA2" i="11" a="1"/>
  <c r="AA2" i="11" s="1"/>
  <c r="X2" i="11" a="1"/>
  <c r="X2" i="11" s="1"/>
  <c r="U2" i="11" a="1"/>
  <c r="U2" i="11" s="1"/>
  <c r="R2" i="11" a="1"/>
  <c r="R2" i="11" s="1"/>
  <c r="P2" i="11"/>
  <c r="N2" i="11" a="1"/>
  <c r="N2" i="11" s="1"/>
  <c r="I2" i="11"/>
  <c r="Q2" i="11" s="1" a="1"/>
  <c r="Q2" i="11" s="1"/>
  <c r="AA2" i="1" a="1"/>
  <c r="AA2" i="1" s="1"/>
  <c r="X2" i="1" a="1"/>
  <c r="X2" i="1" s="1"/>
  <c r="T8" i="1" a="1"/>
  <c r="T8" i="1" s="1"/>
  <c r="T52" i="1" a="1"/>
  <c r="T52" i="1" s="1"/>
  <c r="T53" i="1" a="1"/>
  <c r="T53" i="1" s="1"/>
  <c r="T54" i="1" a="1"/>
  <c r="T54" i="1" s="1"/>
  <c r="T55" i="1" a="1"/>
  <c r="T55" i="1" s="1"/>
  <c r="T56" i="1" a="1"/>
  <c r="T56" i="1" s="1"/>
  <c r="T57" i="1" a="1"/>
  <c r="T57" i="1" s="1"/>
  <c r="T58" i="1" a="1"/>
  <c r="T58" i="1" s="1"/>
  <c r="T59" i="1" a="1"/>
  <c r="T59" i="1" s="1"/>
  <c r="T60" i="1" a="1"/>
  <c r="T60" i="1" s="1"/>
  <c r="T61" i="1" a="1"/>
  <c r="T61" i="1" s="1"/>
  <c r="T62" i="1" a="1"/>
  <c r="T62" i="1" s="1"/>
  <c r="T63" i="1" a="1"/>
  <c r="T63" i="1" s="1"/>
  <c r="T64" i="1" a="1"/>
  <c r="T64" i="1" s="1"/>
  <c r="T65" i="1" a="1"/>
  <c r="T65" i="1" s="1"/>
  <c r="T66" i="1" a="1"/>
  <c r="T66" i="1" s="1"/>
  <c r="T67" i="1" a="1"/>
  <c r="T67" i="1" s="1"/>
  <c r="T68" i="1" a="1"/>
  <c r="T68" i="1" s="1"/>
  <c r="T69" i="1" a="1"/>
  <c r="T69" i="1" s="1"/>
  <c r="T70" i="1" a="1"/>
  <c r="T70" i="1" s="1"/>
  <c r="T71" i="1" a="1"/>
  <c r="T71" i="1" s="1"/>
  <c r="T72" i="1" a="1"/>
  <c r="T72" i="1" s="1"/>
  <c r="T75" i="1" a="1"/>
  <c r="T75" i="1" s="1"/>
  <c r="T76" i="1" a="1"/>
  <c r="T76" i="1" s="1"/>
  <c r="T77" i="1" a="1"/>
  <c r="T77" i="1" s="1"/>
  <c r="T78" i="1" a="1"/>
  <c r="T78" i="1" s="1"/>
  <c r="T79" i="1" a="1"/>
  <c r="T79" i="1" s="1"/>
  <c r="T80" i="1" a="1"/>
  <c r="T80" i="1" s="1"/>
  <c r="T81" i="1" a="1"/>
  <c r="T81" i="1" s="1"/>
  <c r="T82" i="1" a="1"/>
  <c r="T82" i="1" s="1"/>
  <c r="T83" i="1" a="1"/>
  <c r="T83" i="1" s="1"/>
  <c r="T84" i="1" a="1"/>
  <c r="T84" i="1" s="1"/>
  <c r="T85" i="1" a="1"/>
  <c r="T85" i="1" s="1"/>
  <c r="T86" i="1" a="1"/>
  <c r="T86" i="1" s="1"/>
  <c r="T87" i="1" a="1"/>
  <c r="T87" i="1" s="1"/>
  <c r="T88" i="1" a="1"/>
  <c r="T88" i="1" s="1"/>
  <c r="T89" i="1" a="1"/>
  <c r="T89" i="1" s="1"/>
  <c r="T90" i="1" a="1"/>
  <c r="T90" i="1" s="1"/>
  <c r="T91" i="1" a="1"/>
  <c r="T91" i="1" s="1"/>
  <c r="T92" i="1" a="1"/>
  <c r="T92" i="1" s="1"/>
  <c r="T93" i="1" a="1"/>
  <c r="T93" i="1" s="1"/>
  <c r="T94" i="1" a="1"/>
  <c r="T94" i="1" s="1"/>
  <c r="T95" i="1" a="1"/>
  <c r="T95" i="1" s="1"/>
  <c r="T96" i="1" a="1"/>
  <c r="T96" i="1" s="1"/>
  <c r="T97" i="1" a="1"/>
  <c r="T97" i="1" s="1"/>
  <c r="T98" i="1" a="1"/>
  <c r="T98" i="1" s="1"/>
  <c r="T99" i="1" a="1"/>
  <c r="T99" i="1" s="1"/>
  <c r="T100" i="1" a="1"/>
  <c r="T100" i="1" s="1"/>
  <c r="T101" i="1" a="1"/>
  <c r="T101" i="1" s="1"/>
  <c r="T111" i="1" a="1"/>
  <c r="T111" i="1" s="1"/>
  <c r="T112" i="1" a="1"/>
  <c r="T112" i="1" s="1"/>
  <c r="T113" i="1" a="1"/>
  <c r="T113" i="1" s="1"/>
  <c r="T114" i="1" a="1"/>
  <c r="T114" i="1" s="1"/>
  <c r="T115" i="1" a="1"/>
  <c r="T115" i="1" s="1"/>
  <c r="T116" i="1" a="1"/>
  <c r="T116" i="1" s="1"/>
  <c r="T117" i="1" a="1"/>
  <c r="T117" i="1" s="1"/>
  <c r="T118" i="1" a="1"/>
  <c r="T118" i="1" s="1"/>
  <c r="T119" i="1" a="1"/>
  <c r="T119" i="1" s="1"/>
  <c r="T120" i="1" a="1"/>
  <c r="T120" i="1" s="1"/>
  <c r="T121" i="1" a="1"/>
  <c r="T121" i="1" s="1"/>
  <c r="T124" i="1" a="1"/>
  <c r="T124" i="1" s="1"/>
  <c r="T125" i="1" a="1"/>
  <c r="T125" i="1" s="1"/>
  <c r="T126" i="1" a="1"/>
  <c r="T126" i="1" s="1"/>
  <c r="T127" i="1" a="1"/>
  <c r="T127" i="1" s="1"/>
  <c r="T128" i="1" a="1"/>
  <c r="T128" i="1" s="1"/>
  <c r="V128" i="1" s="1"/>
  <c r="T129" i="1" a="1"/>
  <c r="T129" i="1" s="1"/>
  <c r="T130" i="1" a="1"/>
  <c r="T130" i="1" s="1"/>
  <c r="T131" i="1" a="1"/>
  <c r="T131" i="1" s="1"/>
  <c r="T132" i="1" a="1"/>
  <c r="T132" i="1" s="1"/>
  <c r="T133" i="1" a="1"/>
  <c r="T133" i="1" s="1"/>
  <c r="T134" i="1" a="1"/>
  <c r="T134" i="1" s="1"/>
  <c r="T185" i="1" a="1"/>
  <c r="T185" i="1" s="1"/>
  <c r="T186" i="1" a="1"/>
  <c r="T186" i="1" s="1"/>
  <c r="T187" i="1" a="1"/>
  <c r="T187" i="1" s="1"/>
  <c r="T188" i="1" a="1"/>
  <c r="T188" i="1" s="1"/>
  <c r="T189" i="1" a="1"/>
  <c r="T189" i="1" s="1"/>
  <c r="T190" i="1" a="1"/>
  <c r="T190" i="1" s="1"/>
  <c r="T191" i="1" a="1"/>
  <c r="T191" i="1" s="1"/>
  <c r="T192" i="1" a="1"/>
  <c r="T192" i="1" s="1"/>
  <c r="T193" i="1" a="1"/>
  <c r="T193" i="1" s="1"/>
  <c r="T194" i="1" a="1"/>
  <c r="T194" i="1" s="1"/>
  <c r="T195" i="1" a="1"/>
  <c r="T195" i="1" s="1"/>
  <c r="T196" i="1" a="1"/>
  <c r="T196" i="1" s="1"/>
  <c r="T197" i="1" a="1"/>
  <c r="T197" i="1" s="1"/>
  <c r="T198" i="1" a="1"/>
  <c r="T198" i="1" s="1"/>
  <c r="T199" i="1" a="1"/>
  <c r="T199" i="1" s="1"/>
  <c r="T200" i="1" a="1"/>
  <c r="T200" i="1" s="1"/>
  <c r="T201" i="1" a="1"/>
  <c r="T201" i="1" s="1"/>
  <c r="T202" i="1" a="1"/>
  <c r="T202" i="1" s="1"/>
  <c r="T203" i="1" a="1"/>
  <c r="T203" i="1" s="1"/>
  <c r="T204" i="1" a="1"/>
  <c r="T204" i="1" s="1"/>
  <c r="T205" i="1" a="1"/>
  <c r="T205" i="1" s="1"/>
  <c r="T212" i="1" a="1"/>
  <c r="T212" i="1" s="1"/>
  <c r="T213" i="1" a="1"/>
  <c r="T213" i="1" s="1"/>
  <c r="T214" i="1" a="1"/>
  <c r="T214" i="1" s="1"/>
  <c r="T215" i="1" a="1"/>
  <c r="T215" i="1" s="1"/>
  <c r="T216" i="1" a="1"/>
  <c r="T216" i="1" s="1"/>
  <c r="T217" i="1" a="1"/>
  <c r="T217" i="1" s="1"/>
  <c r="T218" i="1" a="1"/>
  <c r="T218" i="1" s="1"/>
  <c r="T219" i="1" a="1"/>
  <c r="T219" i="1" s="1"/>
  <c r="T220" i="1" a="1"/>
  <c r="T220" i="1" s="1"/>
  <c r="T259" i="1" a="1"/>
  <c r="T259" i="1" s="1"/>
  <c r="T260" i="1" a="1"/>
  <c r="T260" i="1" s="1"/>
  <c r="T261" i="1" a="1"/>
  <c r="T261" i="1" s="1"/>
  <c r="T262" i="1" a="1"/>
  <c r="T262" i="1" s="1"/>
  <c r="T263" i="1" a="1"/>
  <c r="T263" i="1" s="1"/>
  <c r="T264" i="1" a="1"/>
  <c r="T264" i="1" s="1"/>
  <c r="T265" i="1" a="1"/>
  <c r="T265" i="1" s="1"/>
  <c r="T266" i="1" a="1"/>
  <c r="T266" i="1" s="1"/>
  <c r="T279" i="1" a="1"/>
  <c r="T279" i="1" s="1"/>
  <c r="T280" i="1" a="1"/>
  <c r="T280" i="1" s="1"/>
  <c r="T281" i="1" a="1"/>
  <c r="T281" i="1" s="1"/>
  <c r="T282" i="1" a="1"/>
  <c r="T282" i="1" s="1"/>
  <c r="T283" i="1" a="1"/>
  <c r="T283" i="1" s="1"/>
  <c r="T284" i="1" a="1"/>
  <c r="T284" i="1" s="1"/>
  <c r="T285" i="1" a="1"/>
  <c r="T285" i="1" s="1"/>
  <c r="T286" i="1" a="1"/>
  <c r="T286" i="1" s="1"/>
  <c r="T287" i="1" a="1"/>
  <c r="T287" i="1" s="1"/>
  <c r="T288" i="1" a="1"/>
  <c r="T288" i="1" s="1"/>
  <c r="T289" i="1" a="1"/>
  <c r="T289" i="1" s="1"/>
  <c r="T290" i="1" a="1"/>
  <c r="T290" i="1" s="1"/>
  <c r="T291" i="1" a="1"/>
  <c r="T291" i="1" s="1"/>
  <c r="T292" i="1" a="1"/>
  <c r="T292" i="1" s="1"/>
  <c r="T293" i="1" a="1"/>
  <c r="T293" i="1" s="1"/>
  <c r="T294" i="1" a="1"/>
  <c r="T294" i="1" s="1"/>
  <c r="T295" i="1" a="1"/>
  <c r="T295" i="1" s="1"/>
  <c r="T296" i="1" a="1"/>
  <c r="T296" i="1" s="1"/>
  <c r="T297" i="1" a="1"/>
  <c r="T297" i="1" s="1"/>
  <c r="T298" i="1" a="1"/>
  <c r="T298" i="1" s="1"/>
  <c r="T299" i="1" a="1"/>
  <c r="T299" i="1" s="1"/>
  <c r="T300" i="1" a="1"/>
  <c r="T300" i="1" s="1"/>
  <c r="T301" i="1" a="1"/>
  <c r="T301" i="1" s="1"/>
  <c r="T302" i="1" a="1"/>
  <c r="T302" i="1" s="1"/>
  <c r="T303" i="1" a="1"/>
  <c r="T303" i="1" s="1"/>
  <c r="T304" i="1" a="1"/>
  <c r="T304" i="1" s="1"/>
  <c r="T305" i="1" a="1"/>
  <c r="T305" i="1" s="1"/>
  <c r="T306" i="1" a="1"/>
  <c r="T306" i="1" s="1"/>
  <c r="T307" i="1" a="1"/>
  <c r="T307" i="1" s="1"/>
  <c r="T308" i="1" a="1"/>
  <c r="T308" i="1" s="1"/>
  <c r="T309" i="1" a="1"/>
  <c r="T309" i="1" s="1"/>
  <c r="T310" i="1" a="1"/>
  <c r="T310" i="1" s="1"/>
  <c r="T311" i="1" a="1"/>
  <c r="T311" i="1" s="1"/>
  <c r="T312" i="1" a="1"/>
  <c r="T312" i="1" s="1"/>
  <c r="T313" i="1" a="1"/>
  <c r="T313" i="1" s="1"/>
  <c r="T314" i="1" a="1"/>
  <c r="T314" i="1" s="1"/>
  <c r="T315" i="1" a="1"/>
  <c r="T315" i="1" s="1"/>
  <c r="T316" i="1" a="1"/>
  <c r="T316" i="1" s="1"/>
  <c r="T317" i="1" a="1"/>
  <c r="T317" i="1" s="1"/>
  <c r="T318" i="1" a="1"/>
  <c r="T318" i="1" s="1"/>
  <c r="T319" i="1" a="1"/>
  <c r="T319" i="1" s="1"/>
  <c r="T320" i="1" a="1"/>
  <c r="T320" i="1" s="1"/>
  <c r="T321" i="1" a="1"/>
  <c r="T321" i="1" s="1"/>
  <c r="T322" i="1" a="1"/>
  <c r="T322" i="1" s="1"/>
  <c r="T323" i="1" a="1"/>
  <c r="T323" i="1" s="1"/>
  <c r="T324" i="1" a="1"/>
  <c r="T324" i="1" s="1"/>
  <c r="T325" i="1" a="1"/>
  <c r="T325" i="1" s="1"/>
  <c r="T326" i="1" a="1"/>
  <c r="T326" i="1" s="1"/>
  <c r="T327" i="1" a="1"/>
  <c r="T327" i="1" s="1"/>
  <c r="T328" i="1" a="1"/>
  <c r="T328" i="1" s="1"/>
  <c r="T329" i="1" a="1"/>
  <c r="T329" i="1" s="1"/>
  <c r="T330" i="1" a="1"/>
  <c r="T330" i="1" s="1"/>
  <c r="T331" i="1" a="1"/>
  <c r="T331" i="1" s="1"/>
  <c r="T332" i="1" a="1"/>
  <c r="T332" i="1" s="1"/>
  <c r="T333" i="1" a="1"/>
  <c r="T333" i="1" s="1"/>
  <c r="T334" i="1" a="1"/>
  <c r="T334" i="1" s="1"/>
  <c r="T335" i="1" a="1"/>
  <c r="T335" i="1" s="1"/>
  <c r="T336" i="1" a="1"/>
  <c r="T336" i="1" s="1"/>
  <c r="T337" i="1" a="1"/>
  <c r="T337" i="1" s="1"/>
  <c r="T338" i="1" a="1"/>
  <c r="T338" i="1" s="1"/>
  <c r="T339" i="1" a="1"/>
  <c r="T339" i="1" s="1"/>
  <c r="T340" i="1" a="1"/>
  <c r="T340" i="1" s="1"/>
  <c r="T341" i="1" a="1"/>
  <c r="T341" i="1" s="1"/>
  <c r="T342" i="1" a="1"/>
  <c r="T342" i="1" s="1"/>
  <c r="T343" i="1" a="1"/>
  <c r="T343" i="1" s="1"/>
  <c r="T344" i="1" a="1"/>
  <c r="T344" i="1" s="1"/>
  <c r="T345" i="1" a="1"/>
  <c r="T345" i="1" s="1"/>
  <c r="T346" i="1" a="1"/>
  <c r="T346" i="1" s="1"/>
  <c r="T347" i="1" a="1"/>
  <c r="T347" i="1" s="1"/>
  <c r="T348" i="1" a="1"/>
  <c r="T348" i="1" s="1"/>
  <c r="T349" i="1" a="1"/>
  <c r="T349" i="1" s="1"/>
  <c r="T350" i="1" a="1"/>
  <c r="T350" i="1" s="1"/>
  <c r="T351" i="1" a="1"/>
  <c r="T351" i="1" s="1"/>
  <c r="T352" i="1" a="1"/>
  <c r="T352" i="1" s="1"/>
  <c r="T353" i="1" a="1"/>
  <c r="T353" i="1" s="1"/>
  <c r="T354" i="1" a="1"/>
  <c r="T354" i="1" s="1"/>
  <c r="T355" i="1" a="1"/>
  <c r="T355" i="1" s="1"/>
  <c r="T356" i="1" a="1"/>
  <c r="T356" i="1" s="1"/>
  <c r="T357" i="1" a="1"/>
  <c r="T357" i="1" s="1"/>
  <c r="T358" i="1" a="1"/>
  <c r="T358" i="1" s="1"/>
  <c r="T359" i="1" a="1"/>
  <c r="T359" i="1" s="1"/>
  <c r="T360" i="1" a="1"/>
  <c r="T360" i="1" s="1"/>
  <c r="T361" i="1" a="1"/>
  <c r="T361" i="1" s="1"/>
  <c r="T362" i="1" a="1"/>
  <c r="T362" i="1" s="1"/>
  <c r="T363" i="1" a="1"/>
  <c r="T363" i="1" s="1"/>
  <c r="T364" i="1" a="1"/>
  <c r="T364" i="1" s="1"/>
  <c r="T365" i="1" a="1"/>
  <c r="T365" i="1" s="1"/>
  <c r="T366" i="1" a="1"/>
  <c r="T366" i="1" s="1"/>
  <c r="T367" i="1" a="1"/>
  <c r="T367" i="1" s="1"/>
  <c r="T368" i="1" a="1"/>
  <c r="T368" i="1" s="1"/>
  <c r="T369" i="1" a="1"/>
  <c r="T369" i="1" s="1"/>
  <c r="T370" i="1" a="1"/>
  <c r="T370" i="1" s="1"/>
  <c r="T371" i="1" a="1"/>
  <c r="T371" i="1" s="1"/>
  <c r="T372" i="1" a="1"/>
  <c r="T372" i="1" s="1"/>
  <c r="T373" i="1" a="1"/>
  <c r="T373" i="1" s="1"/>
  <c r="T374" i="1" a="1"/>
  <c r="T374" i="1" s="1"/>
  <c r="T375" i="1" a="1"/>
  <c r="T375" i="1" s="1"/>
  <c r="T376" i="1" a="1"/>
  <c r="T376" i="1" s="1"/>
  <c r="T377" i="1" a="1"/>
  <c r="T377" i="1" s="1"/>
  <c r="T378" i="1" a="1"/>
  <c r="T378" i="1" s="1"/>
  <c r="T379" i="1" a="1"/>
  <c r="T379" i="1" s="1"/>
  <c r="T380" i="1" a="1"/>
  <c r="T380" i="1" s="1"/>
  <c r="T381" i="1" a="1"/>
  <c r="T381" i="1" s="1"/>
  <c r="T382" i="1" a="1"/>
  <c r="T382" i="1" s="1"/>
  <c r="T383" i="1" a="1"/>
  <c r="T383" i="1" s="1"/>
  <c r="T384" i="1" a="1"/>
  <c r="T384" i="1" s="1"/>
  <c r="T385" i="1" a="1"/>
  <c r="T385" i="1" s="1"/>
  <c r="T386" i="1" a="1"/>
  <c r="T386" i="1" s="1"/>
  <c r="T387" i="1" a="1"/>
  <c r="T387" i="1" s="1"/>
  <c r="T388" i="1" a="1"/>
  <c r="T388" i="1" s="1"/>
  <c r="T389" i="1" a="1"/>
  <c r="T389" i="1" s="1"/>
  <c r="T390" i="1" a="1"/>
  <c r="T390" i="1" s="1"/>
  <c r="T391" i="1" a="1"/>
  <c r="T391" i="1" s="1"/>
  <c r="T392" i="1" a="1"/>
  <c r="T392" i="1" s="1"/>
  <c r="T393" i="1" a="1"/>
  <c r="T393" i="1" s="1"/>
  <c r="T394" i="1" a="1"/>
  <c r="T394" i="1" s="1"/>
  <c r="T395" i="1" a="1"/>
  <c r="T395" i="1" s="1"/>
  <c r="T396" i="1" a="1"/>
  <c r="T396" i="1" s="1"/>
  <c r="T397" i="1" a="1"/>
  <c r="T397" i="1" s="1"/>
  <c r="T398" i="1" a="1"/>
  <c r="T398" i="1" s="1"/>
  <c r="T399" i="1" a="1"/>
  <c r="T399" i="1" s="1"/>
  <c r="T400" i="1" a="1"/>
  <c r="T400" i="1" s="1"/>
  <c r="T401" i="1" a="1"/>
  <c r="T401" i="1" s="1"/>
  <c r="T402" i="1" a="1"/>
  <c r="T402" i="1" s="1"/>
  <c r="T403" i="1" a="1"/>
  <c r="T403" i="1" s="1"/>
  <c r="T404" i="1" a="1"/>
  <c r="T404" i="1" s="1"/>
  <c r="T405" i="1" a="1"/>
  <c r="T405" i="1" s="1"/>
  <c r="T406" i="1" a="1"/>
  <c r="T406" i="1" s="1"/>
  <c r="T407" i="1" a="1"/>
  <c r="T407" i="1" s="1"/>
  <c r="T408" i="1" a="1"/>
  <c r="T408" i="1" s="1"/>
  <c r="T409" i="1" a="1"/>
  <c r="T409" i="1" s="1"/>
  <c r="T410" i="1" a="1"/>
  <c r="T410" i="1" s="1"/>
  <c r="T411" i="1" a="1"/>
  <c r="T411" i="1" s="1"/>
  <c r="T412" i="1" a="1"/>
  <c r="T412" i="1" s="1"/>
  <c r="T413" i="1" a="1"/>
  <c r="T413" i="1" s="1"/>
  <c r="T414" i="1" a="1"/>
  <c r="T414" i="1" s="1"/>
  <c r="T415" i="1" a="1"/>
  <c r="T415" i="1" s="1"/>
  <c r="T416" i="1" a="1"/>
  <c r="T416" i="1" s="1"/>
  <c r="T417" i="1" a="1"/>
  <c r="T417" i="1" s="1"/>
  <c r="T418" i="1" a="1"/>
  <c r="T418" i="1" s="1"/>
  <c r="T419" i="1" a="1"/>
  <c r="T419" i="1" s="1"/>
  <c r="T420" i="1" a="1"/>
  <c r="T420" i="1" s="1"/>
  <c r="T421" i="1" a="1"/>
  <c r="T421" i="1" s="1"/>
  <c r="T422" i="1" a="1"/>
  <c r="T422" i="1" s="1"/>
  <c r="T423" i="1" a="1"/>
  <c r="T423" i="1" s="1"/>
  <c r="T424" i="1" a="1"/>
  <c r="T424" i="1" s="1"/>
  <c r="T425" i="1" a="1"/>
  <c r="T425" i="1" s="1"/>
  <c r="T426" i="1" a="1"/>
  <c r="T426" i="1" s="1"/>
  <c r="T427" i="1" a="1"/>
  <c r="T427" i="1" s="1"/>
  <c r="T428" i="1" a="1"/>
  <c r="T428" i="1" s="1"/>
  <c r="T429" i="1" a="1"/>
  <c r="T429" i="1" s="1"/>
  <c r="T430" i="1" a="1"/>
  <c r="T430" i="1" s="1"/>
  <c r="T431" i="1" a="1"/>
  <c r="T431" i="1" s="1"/>
  <c r="T432" i="1" a="1"/>
  <c r="T432" i="1" s="1"/>
  <c r="T433" i="1" a="1"/>
  <c r="T433" i="1" s="1"/>
  <c r="T434" i="1" a="1"/>
  <c r="T434" i="1" s="1"/>
  <c r="T435" i="1" a="1"/>
  <c r="T435" i="1" s="1"/>
  <c r="T436" i="1" a="1"/>
  <c r="T436" i="1" s="1"/>
  <c r="T437" i="1" a="1"/>
  <c r="T437" i="1" s="1"/>
  <c r="T438" i="1" a="1"/>
  <c r="T438" i="1" s="1"/>
  <c r="T439" i="1" a="1"/>
  <c r="T439" i="1" s="1"/>
  <c r="T440" i="1" a="1"/>
  <c r="T440" i="1" s="1"/>
  <c r="T441" i="1" a="1"/>
  <c r="T441" i="1" s="1"/>
  <c r="T442" i="1" a="1"/>
  <c r="T442" i="1" s="1"/>
  <c r="T443" i="1" a="1"/>
  <c r="T443" i="1" s="1"/>
  <c r="T444" i="1" a="1"/>
  <c r="T444" i="1" s="1"/>
  <c r="T445" i="1" a="1"/>
  <c r="T445" i="1" s="1"/>
  <c r="T446" i="1" a="1"/>
  <c r="T446" i="1" s="1"/>
  <c r="T447" i="1" a="1"/>
  <c r="T447" i="1" s="1"/>
  <c r="T448" i="1" a="1"/>
  <c r="T448" i="1" s="1"/>
  <c r="T449" i="1" a="1"/>
  <c r="T449" i="1" s="1"/>
  <c r="T450" i="1" a="1"/>
  <c r="T450" i="1" s="1"/>
  <c r="T451" i="1" a="1"/>
  <c r="T451" i="1" s="1"/>
  <c r="T452" i="1" a="1"/>
  <c r="T452" i="1" s="1"/>
  <c r="T453" i="1" a="1"/>
  <c r="T453" i="1" s="1"/>
  <c r="T454" i="1" a="1"/>
  <c r="T454" i="1" s="1"/>
  <c r="T455" i="1" a="1"/>
  <c r="T455" i="1" s="1"/>
  <c r="T456" i="1" a="1"/>
  <c r="T456" i="1" s="1"/>
  <c r="T457" i="1" a="1"/>
  <c r="T457" i="1" s="1"/>
  <c r="T458" i="1" a="1"/>
  <c r="T458" i="1" s="1"/>
  <c r="T459" i="1" a="1"/>
  <c r="T459" i="1" s="1"/>
  <c r="T460" i="1" a="1"/>
  <c r="T460" i="1" s="1"/>
  <c r="T461" i="1" a="1"/>
  <c r="T461" i="1" s="1"/>
  <c r="T462" i="1" a="1"/>
  <c r="T462" i="1" s="1"/>
  <c r="T463" i="1" a="1"/>
  <c r="T463" i="1" s="1"/>
  <c r="T464" i="1" a="1"/>
  <c r="T464" i="1" s="1"/>
  <c r="T465" i="1" a="1"/>
  <c r="T465" i="1" s="1"/>
  <c r="T466" i="1" a="1"/>
  <c r="T466" i="1" s="1"/>
  <c r="T467" i="1" a="1"/>
  <c r="T467" i="1" s="1"/>
  <c r="T468" i="1" a="1"/>
  <c r="T468" i="1" s="1"/>
  <c r="T469" i="1" a="1"/>
  <c r="T469" i="1" s="1"/>
  <c r="T470" i="1" a="1"/>
  <c r="T470" i="1" s="1"/>
  <c r="T471" i="1" a="1"/>
  <c r="T471" i="1" s="1"/>
  <c r="T472" i="1" a="1"/>
  <c r="T472" i="1" s="1"/>
  <c r="T473" i="1" a="1"/>
  <c r="T473" i="1" s="1"/>
  <c r="T474" i="1" a="1"/>
  <c r="T474" i="1" s="1"/>
  <c r="T475" i="1" a="1"/>
  <c r="T475" i="1" s="1"/>
  <c r="T476" i="1" a="1"/>
  <c r="T476" i="1" s="1"/>
  <c r="T477" i="1" a="1"/>
  <c r="T477" i="1" s="1"/>
  <c r="T478" i="1" a="1"/>
  <c r="T478" i="1" s="1"/>
  <c r="T479" i="1" a="1"/>
  <c r="T479" i="1" s="1"/>
  <c r="T480" i="1" a="1"/>
  <c r="T480" i="1" s="1"/>
  <c r="T481" i="1" a="1"/>
  <c r="T481" i="1" s="1"/>
  <c r="T482" i="1" a="1"/>
  <c r="T482" i="1" s="1"/>
  <c r="T483" i="1" a="1"/>
  <c r="T483" i="1" s="1"/>
  <c r="T484" i="1" a="1"/>
  <c r="T484" i="1" s="1"/>
  <c r="T485" i="1" a="1"/>
  <c r="T485" i="1" s="1"/>
  <c r="T486" i="1" a="1"/>
  <c r="T486" i="1" s="1"/>
  <c r="T487" i="1" a="1"/>
  <c r="T487" i="1" s="1"/>
  <c r="T488" i="1" a="1"/>
  <c r="T488" i="1" s="1"/>
  <c r="T489" i="1" a="1"/>
  <c r="T489" i="1" s="1"/>
  <c r="T490" i="1" a="1"/>
  <c r="T490" i="1" s="1"/>
  <c r="T491" i="1" a="1"/>
  <c r="T491" i="1" s="1"/>
  <c r="T492" i="1" a="1"/>
  <c r="T492" i="1" s="1"/>
  <c r="T493" i="1" a="1"/>
  <c r="T493" i="1" s="1"/>
  <c r="T494" i="1" a="1"/>
  <c r="T494" i="1" s="1"/>
  <c r="T495" i="1" a="1"/>
  <c r="T495" i="1" s="1"/>
  <c r="T496" i="1" a="1"/>
  <c r="T496" i="1" s="1"/>
  <c r="T497" i="1" a="1"/>
  <c r="T497" i="1" s="1"/>
  <c r="T498" i="1" a="1"/>
  <c r="T498" i="1" s="1"/>
  <c r="T499" i="1" a="1"/>
  <c r="T499" i="1" s="1"/>
  <c r="T500" i="1" a="1"/>
  <c r="T500" i="1" s="1"/>
  <c r="T501" i="1" a="1"/>
  <c r="T501" i="1" s="1"/>
  <c r="T502" i="1" a="1"/>
  <c r="T502" i="1" s="1"/>
  <c r="T503" i="1" a="1"/>
  <c r="T503" i="1" s="1"/>
  <c r="T504" i="1" a="1"/>
  <c r="T504" i="1" s="1"/>
  <c r="T505" i="1" a="1"/>
  <c r="T505" i="1" s="1"/>
  <c r="T506" i="1" a="1"/>
  <c r="T506" i="1" s="1"/>
  <c r="T507" i="1" a="1"/>
  <c r="T507" i="1" s="1"/>
  <c r="T508" i="1" a="1"/>
  <c r="T508" i="1" s="1"/>
  <c r="T509" i="1" a="1"/>
  <c r="T509" i="1" s="1"/>
  <c r="T510" i="1" a="1"/>
  <c r="T510" i="1" s="1"/>
  <c r="T511" i="1" a="1"/>
  <c r="T511" i="1" s="1"/>
  <c r="T512" i="1" a="1"/>
  <c r="T512" i="1" s="1"/>
  <c r="T513" i="1" a="1"/>
  <c r="T513" i="1" s="1"/>
  <c r="T514" i="1" a="1"/>
  <c r="T514" i="1" s="1"/>
  <c r="T515" i="1" a="1"/>
  <c r="T515" i="1" s="1"/>
  <c r="T516" i="1" a="1"/>
  <c r="T516" i="1" s="1"/>
  <c r="T517" i="1" a="1"/>
  <c r="T517" i="1" s="1"/>
  <c r="T518" i="1" a="1"/>
  <c r="T518" i="1" s="1"/>
  <c r="T519" i="1" a="1"/>
  <c r="T519" i="1" s="1"/>
  <c r="T520" i="1" a="1"/>
  <c r="T520" i="1" s="1"/>
  <c r="T521" i="1" a="1"/>
  <c r="T521" i="1" s="1"/>
  <c r="T522" i="1" a="1"/>
  <c r="T522" i="1" s="1"/>
  <c r="T523" i="1" a="1"/>
  <c r="T523" i="1" s="1"/>
  <c r="T524" i="1" a="1"/>
  <c r="T524" i="1" s="1"/>
  <c r="T525" i="1" a="1"/>
  <c r="T525" i="1" s="1"/>
  <c r="T526" i="1" a="1"/>
  <c r="T526" i="1" s="1"/>
  <c r="T527" i="1" a="1"/>
  <c r="T527" i="1" s="1"/>
  <c r="T528" i="1" a="1"/>
  <c r="T528" i="1" s="1"/>
  <c r="T529" i="1" a="1"/>
  <c r="T529" i="1" s="1"/>
  <c r="T530" i="1" a="1"/>
  <c r="T530" i="1" s="1"/>
  <c r="T531" i="1" a="1"/>
  <c r="T531" i="1" s="1"/>
  <c r="T532" i="1" a="1"/>
  <c r="T532" i="1" s="1"/>
  <c r="T533" i="1" a="1"/>
  <c r="T533" i="1" s="1"/>
  <c r="T534" i="1" a="1"/>
  <c r="T534" i="1" s="1"/>
  <c r="T538" i="1" a="1"/>
  <c r="T538" i="1" s="1"/>
  <c r="T539" i="1" a="1"/>
  <c r="T539" i="1" s="1"/>
  <c r="T540" i="1" a="1"/>
  <c r="T540" i="1" s="1"/>
  <c r="T541" i="1" a="1"/>
  <c r="T541" i="1" s="1"/>
  <c r="T542" i="1" a="1"/>
  <c r="T542" i="1" s="1"/>
  <c r="T543" i="1" a="1"/>
  <c r="T543" i="1" s="1"/>
  <c r="T544" i="1" a="1"/>
  <c r="T544" i="1" s="1"/>
  <c r="T545" i="1" a="1"/>
  <c r="T545" i="1" s="1"/>
  <c r="T546" i="1" a="1"/>
  <c r="T546" i="1" s="1"/>
  <c r="T547" i="1" a="1"/>
  <c r="T547" i="1" s="1"/>
  <c r="T548" i="1" a="1"/>
  <c r="T548" i="1" s="1"/>
  <c r="T549" i="1" a="1"/>
  <c r="T549" i="1" s="1"/>
  <c r="T655" i="1" a="1"/>
  <c r="T655" i="1" s="1"/>
  <c r="T656" i="1" a="1"/>
  <c r="T656" i="1" s="1"/>
  <c r="T658" i="1" a="1"/>
  <c r="T658" i="1" s="1"/>
  <c r="T659" i="1" a="1"/>
  <c r="T659" i="1" s="1"/>
  <c r="T660" i="1" a="1"/>
  <c r="T660" i="1" s="1"/>
  <c r="T667" i="1" a="1"/>
  <c r="T667" i="1" s="1"/>
  <c r="T668" i="1" a="1"/>
  <c r="T668" i="1" s="1"/>
  <c r="T669" i="1" a="1"/>
  <c r="T669" i="1" s="1"/>
  <c r="T670" i="1" a="1"/>
  <c r="T670" i="1" s="1"/>
  <c r="T671" i="1" a="1"/>
  <c r="T671" i="1" s="1"/>
  <c r="T672" i="1" a="1"/>
  <c r="T672" i="1" s="1"/>
  <c r="T673" i="1" a="1"/>
  <c r="T673" i="1" s="1"/>
  <c r="T674" i="1" a="1"/>
  <c r="T674" i="1" s="1"/>
  <c r="T675" i="1" a="1"/>
  <c r="T675" i="1" s="1"/>
  <c r="T676" i="1" a="1"/>
  <c r="T676" i="1" s="1"/>
  <c r="T677" i="1" a="1"/>
  <c r="T677" i="1" s="1"/>
  <c r="T678" i="1" a="1"/>
  <c r="T678" i="1" s="1"/>
  <c r="T679" i="1" a="1"/>
  <c r="T679" i="1" s="1"/>
  <c r="T680" i="1" a="1"/>
  <c r="T680" i="1" s="1"/>
  <c r="T681" i="1" a="1"/>
  <c r="T681" i="1" s="1"/>
  <c r="T682" i="1" a="1"/>
  <c r="T682" i="1" s="1"/>
  <c r="T683" i="1" a="1"/>
  <c r="T683" i="1" s="1"/>
  <c r="T684" i="1" a="1"/>
  <c r="T684" i="1" s="1"/>
  <c r="T685" i="1" a="1"/>
  <c r="T685" i="1" s="1"/>
  <c r="T686" i="1" a="1"/>
  <c r="T686" i="1" s="1"/>
  <c r="T701" i="1" a="1"/>
  <c r="T701" i="1" s="1"/>
  <c r="T702" i="1" a="1"/>
  <c r="T702" i="1" s="1"/>
  <c r="T703" i="1" a="1"/>
  <c r="T703" i="1" s="1"/>
  <c r="T704" i="1" a="1"/>
  <c r="T704" i="1" s="1"/>
  <c r="T705" i="1" a="1"/>
  <c r="T705" i="1" s="1"/>
  <c r="T706" i="1" a="1"/>
  <c r="T706" i="1" s="1"/>
  <c r="T707" i="1" a="1"/>
  <c r="T707" i="1" s="1"/>
  <c r="T708" i="1" a="1"/>
  <c r="T708" i="1" s="1"/>
  <c r="T709" i="1" a="1"/>
  <c r="T709" i="1" s="1"/>
  <c r="T710" i="1" a="1"/>
  <c r="T710" i="1" s="1"/>
  <c r="T711" i="1" a="1"/>
  <c r="T711" i="1" s="1"/>
  <c r="T712" i="1" a="1"/>
  <c r="T712" i="1" s="1"/>
  <c r="T713" i="1" a="1"/>
  <c r="T713" i="1" s="1"/>
  <c r="T714" i="1" a="1"/>
  <c r="T714" i="1" s="1"/>
  <c r="T715" i="1" a="1"/>
  <c r="T715" i="1" s="1"/>
  <c r="T716" i="1" a="1"/>
  <c r="T716" i="1" s="1"/>
  <c r="T717" i="1" a="1"/>
  <c r="T717" i="1" s="1"/>
  <c r="T718" i="1" a="1"/>
  <c r="T718" i="1" s="1"/>
  <c r="T719" i="1" a="1"/>
  <c r="T719" i="1" s="1"/>
  <c r="T720" i="1" a="1"/>
  <c r="T720" i="1" s="1"/>
  <c r="U2" i="1" a="1"/>
  <c r="U2" i="1" s="1"/>
  <c r="R2" i="1" a="1"/>
  <c r="R2" i="1" s="1"/>
  <c r="J2" i="1"/>
  <c r="N2" i="1" a="1"/>
  <c r="N2" i="1" s="1"/>
  <c r="T102" i="1" a="1"/>
  <c r="T102" i="1" s="1"/>
  <c r="T222" i="1" a="1"/>
  <c r="T222" i="1" s="1"/>
  <c r="T230" i="1" a="1"/>
  <c r="T230" i="1" s="1"/>
  <c r="T238" i="1" a="1"/>
  <c r="T238" i="1" s="1"/>
  <c r="I2" i="1"/>
  <c r="Q2" i="1" s="1" a="1"/>
  <c r="Q2" i="1" s="1"/>
  <c r="AH567" i="11" l="1"/>
  <c r="O616" i="1"/>
  <c r="L388" i="11"/>
  <c r="H74" i="13"/>
  <c r="H82" i="13"/>
  <c r="H77" i="13"/>
  <c r="H85" i="13"/>
  <c r="H79" i="13"/>
  <c r="H87" i="13"/>
  <c r="H80" i="13"/>
  <c r="H56" i="13"/>
  <c r="H64" i="13"/>
  <c r="H57" i="13"/>
  <c r="H65" i="13"/>
  <c r="H58" i="13"/>
  <c r="H66" i="13"/>
  <c r="H59" i="13"/>
  <c r="H67" i="13"/>
  <c r="H53" i="13"/>
  <c r="L660" i="11"/>
  <c r="L536" i="11"/>
  <c r="L544" i="11"/>
  <c r="L552" i="11"/>
  <c r="L560" i="11"/>
  <c r="L568" i="11"/>
  <c r="L668" i="11"/>
  <c r="L596" i="11"/>
  <c r="L604" i="11"/>
  <c r="L708" i="11"/>
  <c r="L716" i="11"/>
  <c r="L740" i="11"/>
  <c r="L770" i="11"/>
  <c r="O201" i="1"/>
  <c r="O193" i="1"/>
  <c r="O185" i="1"/>
  <c r="L604" i="1"/>
  <c r="L596" i="1"/>
  <c r="L588" i="1"/>
  <c r="L580" i="1"/>
  <c r="L572" i="1"/>
  <c r="L564" i="1"/>
  <c r="L556" i="1"/>
  <c r="L545" i="1"/>
  <c r="L537" i="1"/>
  <c r="L640" i="11"/>
  <c r="L572" i="11"/>
  <c r="AA677" i="11" a="1"/>
  <c r="AA677" i="11" s="1"/>
  <c r="AB677" i="11" s="1"/>
  <c r="R677" i="11" a="1"/>
  <c r="R677" i="11" s="1"/>
  <c r="S677" i="11" s="1"/>
  <c r="X677" i="11" a="1"/>
  <c r="X677" i="11" s="1"/>
  <c r="Y677" i="11" s="1"/>
  <c r="U677" i="11" a="1"/>
  <c r="U677" i="11" s="1"/>
  <c r="V677" i="11" s="1"/>
  <c r="R675" i="11" a="1"/>
  <c r="R675" i="11" s="1"/>
  <c r="S675" i="11" s="1"/>
  <c r="X675" i="11" a="1"/>
  <c r="X675" i="11" s="1"/>
  <c r="Y675" i="11" s="1"/>
  <c r="U675" i="11" a="1"/>
  <c r="U675" i="11" s="1"/>
  <c r="V675" i="11" s="1"/>
  <c r="AA675" i="11" a="1"/>
  <c r="AA675" i="11" s="1"/>
  <c r="AB675" i="11" s="1"/>
  <c r="AA678" i="11" a="1"/>
  <c r="AA678" i="11" s="1"/>
  <c r="AB678" i="11" s="1"/>
  <c r="R678" i="11" a="1"/>
  <c r="R678" i="11" s="1"/>
  <c r="S678" i="11" s="1"/>
  <c r="X678" i="11" a="1"/>
  <c r="X678" i="11" s="1"/>
  <c r="Y678" i="11" s="1"/>
  <c r="U678" i="11" a="1"/>
  <c r="U678" i="11" s="1"/>
  <c r="V678" i="11" s="1"/>
  <c r="U680" i="11" a="1"/>
  <c r="U680" i="11" s="1"/>
  <c r="V680" i="11" s="1"/>
  <c r="X680" i="11" a="1"/>
  <c r="X680" i="11" s="1"/>
  <c r="Y680" i="11" s="1"/>
  <c r="R680" i="11" a="1"/>
  <c r="R680" i="11" s="1"/>
  <c r="S680" i="11" s="1"/>
  <c r="AA680" i="11" a="1"/>
  <c r="AA680" i="11" s="1"/>
  <c r="AB680" i="11" s="1"/>
  <c r="X682" i="11" a="1"/>
  <c r="X682" i="11" s="1"/>
  <c r="Y682" i="11" s="1"/>
  <c r="AA682" i="11" a="1"/>
  <c r="AA682" i="11" s="1"/>
  <c r="AB682" i="11" s="1"/>
  <c r="U682" i="11" a="1"/>
  <c r="U682" i="11" s="1"/>
  <c r="V682" i="11" s="1"/>
  <c r="R682" i="11" a="1"/>
  <c r="R682" i="11" s="1"/>
  <c r="S682" i="11" s="1"/>
  <c r="R684" i="11" a="1"/>
  <c r="R684" i="11" s="1"/>
  <c r="S684" i="11" s="1"/>
  <c r="X684" i="11" a="1"/>
  <c r="X684" i="11" s="1"/>
  <c r="Y684" i="11" s="1"/>
  <c r="U684" i="11" a="1"/>
  <c r="U684" i="11" s="1"/>
  <c r="V684" i="11" s="1"/>
  <c r="AA684" i="11" a="1"/>
  <c r="AA684" i="11" s="1"/>
  <c r="AB684" i="11" s="1"/>
  <c r="R686" i="11" a="1"/>
  <c r="R686" i="11" s="1"/>
  <c r="S686" i="11" s="1"/>
  <c r="X686" i="11" a="1"/>
  <c r="X686" i="11" s="1"/>
  <c r="Y686" i="11" s="1"/>
  <c r="AA686" i="11" a="1"/>
  <c r="AA686" i="11" s="1"/>
  <c r="AB686" i="11" s="1"/>
  <c r="U686" i="11" a="1"/>
  <c r="U686" i="11" s="1"/>
  <c r="V686" i="11" s="1"/>
  <c r="R676" i="11" a="1"/>
  <c r="R676" i="11" s="1"/>
  <c r="S676" i="11" s="1"/>
  <c r="X676" i="11" a="1"/>
  <c r="X676" i="11" s="1"/>
  <c r="Y676" i="11" s="1"/>
  <c r="U676" i="11" a="1"/>
  <c r="U676" i="11" s="1"/>
  <c r="V676" i="11" s="1"/>
  <c r="AA676" i="11" a="1"/>
  <c r="AA676" i="11" s="1"/>
  <c r="AB676" i="11" s="1"/>
  <c r="U679" i="11" a="1"/>
  <c r="U679" i="11" s="1"/>
  <c r="V679" i="11" s="1"/>
  <c r="AA679" i="11" a="1"/>
  <c r="AA679" i="11" s="1"/>
  <c r="AB679" i="11" s="1"/>
  <c r="R679" i="11" a="1"/>
  <c r="R679" i="11" s="1"/>
  <c r="S679" i="11" s="1"/>
  <c r="X679" i="11" a="1"/>
  <c r="X679" i="11" s="1"/>
  <c r="Y679" i="11" s="1"/>
  <c r="U681" i="11" a="1"/>
  <c r="U681" i="11" s="1"/>
  <c r="V681" i="11" s="1"/>
  <c r="R681" i="11" a="1"/>
  <c r="R681" i="11" s="1"/>
  <c r="S681" i="11" s="1"/>
  <c r="X681" i="11" a="1"/>
  <c r="X681" i="11" s="1"/>
  <c r="Y681" i="11" s="1"/>
  <c r="AA681" i="11" a="1"/>
  <c r="AA681" i="11" s="1"/>
  <c r="AB681" i="11" s="1"/>
  <c r="R683" i="11" a="1"/>
  <c r="R683" i="11" s="1"/>
  <c r="S683" i="11" s="1"/>
  <c r="X683" i="11" a="1"/>
  <c r="X683" i="11" s="1"/>
  <c r="Y683" i="11" s="1"/>
  <c r="AA683" i="11" a="1"/>
  <c r="AA683" i="11" s="1"/>
  <c r="AB683" i="11" s="1"/>
  <c r="U683" i="11" a="1"/>
  <c r="U683" i="11" s="1"/>
  <c r="V683" i="11" s="1"/>
  <c r="AA685" i="11" a="1"/>
  <c r="AA685" i="11" s="1"/>
  <c r="AB685" i="11" s="1"/>
  <c r="R685" i="11" a="1"/>
  <c r="R685" i="11" s="1"/>
  <c r="S685" i="11" s="1"/>
  <c r="X685" i="11" a="1"/>
  <c r="X685" i="11" s="1"/>
  <c r="Y685" i="11" s="1"/>
  <c r="U685" i="11" a="1"/>
  <c r="U685" i="11" s="1"/>
  <c r="V685" i="11" s="1"/>
  <c r="U625" i="1" a="1"/>
  <c r="U625" i="1" s="1"/>
  <c r="R625" i="1" a="1"/>
  <c r="R625" i="1" s="1"/>
  <c r="S625" i="1" s="1"/>
  <c r="X625" i="1" a="1"/>
  <c r="X625" i="1" s="1"/>
  <c r="Y625" i="1" s="1"/>
  <c r="AA625" i="1" a="1"/>
  <c r="AA625" i="1" s="1"/>
  <c r="AB625" i="1" s="1"/>
  <c r="R631" i="1" a="1"/>
  <c r="R631" i="1" s="1"/>
  <c r="S631" i="1" s="1"/>
  <c r="AA631" i="1" a="1"/>
  <c r="AA631" i="1" s="1"/>
  <c r="AB631" i="1" s="1"/>
  <c r="X631" i="1" a="1"/>
  <c r="X631" i="1" s="1"/>
  <c r="Y631" i="1" s="1"/>
  <c r="U631" i="1" a="1"/>
  <c r="U631" i="1" s="1"/>
  <c r="R630" i="1" a="1"/>
  <c r="R630" i="1" s="1"/>
  <c r="S630" i="1" s="1"/>
  <c r="AA630" i="1" a="1"/>
  <c r="AA630" i="1" s="1"/>
  <c r="AB630" i="1" s="1"/>
  <c r="X630" i="1" a="1"/>
  <c r="X630" i="1" s="1"/>
  <c r="Y630" i="1" s="1"/>
  <c r="U630" i="1" a="1"/>
  <c r="U630" i="1" s="1"/>
  <c r="AA622" i="1" a="1"/>
  <c r="AA622" i="1" s="1"/>
  <c r="AB622" i="1" s="1"/>
  <c r="X622" i="1" a="1"/>
  <c r="X622" i="1" s="1"/>
  <c r="Y622" i="1" s="1"/>
  <c r="U622" i="1" a="1"/>
  <c r="U622" i="1" s="1"/>
  <c r="R622" i="1" a="1"/>
  <c r="R622" i="1" s="1"/>
  <c r="S622" i="1" s="1"/>
  <c r="R629" i="1" a="1"/>
  <c r="R629" i="1" s="1"/>
  <c r="S629" i="1" s="1"/>
  <c r="AA629" i="1" a="1"/>
  <c r="AA629" i="1" s="1"/>
  <c r="AB629" i="1" s="1"/>
  <c r="X629" i="1" a="1"/>
  <c r="X629" i="1" s="1"/>
  <c r="Y629" i="1" s="1"/>
  <c r="U629" i="1" a="1"/>
  <c r="U629" i="1" s="1"/>
  <c r="AA621" i="1" a="1"/>
  <c r="AA621" i="1" s="1"/>
  <c r="AB621" i="1" s="1"/>
  <c r="X621" i="1" a="1"/>
  <c r="X621" i="1" s="1"/>
  <c r="Y621" i="1" s="1"/>
  <c r="U621" i="1" a="1"/>
  <c r="U621" i="1" s="1"/>
  <c r="R621" i="1" a="1"/>
  <c r="R621" i="1" s="1"/>
  <c r="S621" i="1" s="1"/>
  <c r="X626" i="1" a="1"/>
  <c r="X626" i="1" s="1"/>
  <c r="Y626" i="1" s="1"/>
  <c r="U626" i="1" a="1"/>
  <c r="U626" i="1" s="1"/>
  <c r="R626" i="1" a="1"/>
  <c r="R626" i="1" s="1"/>
  <c r="S626" i="1" s="1"/>
  <c r="AA626" i="1" a="1"/>
  <c r="AA626" i="1" s="1"/>
  <c r="AB626" i="1" s="1"/>
  <c r="X632" i="1" a="1"/>
  <c r="X632" i="1" s="1"/>
  <c r="Y632" i="1" s="1"/>
  <c r="U632" i="1" a="1"/>
  <c r="U632" i="1" s="1"/>
  <c r="R632" i="1" a="1"/>
  <c r="R632" i="1" s="1"/>
  <c r="S632" i="1" s="1"/>
  <c r="AA632" i="1" a="1"/>
  <c r="AA632" i="1" s="1"/>
  <c r="AB632" i="1" s="1"/>
  <c r="AA624" i="1" a="1"/>
  <c r="AA624" i="1" s="1"/>
  <c r="AB624" i="1" s="1"/>
  <c r="R624" i="1" a="1"/>
  <c r="R624" i="1" s="1"/>
  <c r="S624" i="1" s="1"/>
  <c r="X624" i="1" a="1"/>
  <c r="X624" i="1" s="1"/>
  <c r="Y624" i="1" s="1"/>
  <c r="U624" i="1" a="1"/>
  <c r="U624" i="1" s="1"/>
  <c r="AA623" i="1" a="1"/>
  <c r="AA623" i="1" s="1"/>
  <c r="AB623" i="1" s="1"/>
  <c r="X623" i="1" a="1"/>
  <c r="X623" i="1" s="1"/>
  <c r="Y623" i="1" s="1"/>
  <c r="U623" i="1" a="1"/>
  <c r="U623" i="1" s="1"/>
  <c r="R623" i="1" a="1"/>
  <c r="R623" i="1" s="1"/>
  <c r="S623" i="1" s="1"/>
  <c r="T122" i="1" a="1"/>
  <c r="T122" i="1" s="1"/>
  <c r="AA628" i="1" a="1"/>
  <c r="AA628" i="1" s="1"/>
  <c r="AB628" i="1" s="1"/>
  <c r="X628" i="1" a="1"/>
  <c r="X628" i="1" s="1"/>
  <c r="Y628" i="1" s="1"/>
  <c r="U628" i="1" a="1"/>
  <c r="U628" i="1" s="1"/>
  <c r="R628" i="1" a="1"/>
  <c r="R628" i="1" s="1"/>
  <c r="S628" i="1" s="1"/>
  <c r="AA620" i="1" a="1"/>
  <c r="AA620" i="1" s="1"/>
  <c r="AB620" i="1" s="1"/>
  <c r="X620" i="1" a="1"/>
  <c r="X620" i="1" s="1"/>
  <c r="Y620" i="1" s="1"/>
  <c r="U620" i="1" a="1"/>
  <c r="U620" i="1" s="1"/>
  <c r="R620" i="1" a="1"/>
  <c r="R620" i="1" s="1"/>
  <c r="S620" i="1" s="1"/>
  <c r="AA627" i="1" a="1"/>
  <c r="AA627" i="1" s="1"/>
  <c r="AB627" i="1" s="1"/>
  <c r="X627" i="1" a="1"/>
  <c r="X627" i="1" s="1"/>
  <c r="Y627" i="1" s="1"/>
  <c r="U627" i="1" a="1"/>
  <c r="U627" i="1" s="1"/>
  <c r="R627" i="1" a="1"/>
  <c r="R627" i="1" s="1"/>
  <c r="S627" i="1" s="1"/>
  <c r="U619" i="1" a="1"/>
  <c r="U619" i="1" s="1"/>
  <c r="R619" i="1" a="1"/>
  <c r="R619" i="1" s="1"/>
  <c r="S619" i="1" s="1"/>
  <c r="X619" i="1" a="1"/>
  <c r="X619" i="1" s="1"/>
  <c r="Y619" i="1" s="1"/>
  <c r="AA619" i="1" a="1"/>
  <c r="AA619" i="1" s="1"/>
  <c r="AB619" i="1" s="1"/>
  <c r="O617" i="1"/>
  <c r="O614" i="1"/>
  <c r="O202" i="1"/>
  <c r="O194" i="1"/>
  <c r="O186" i="1"/>
  <c r="AH20" i="1"/>
  <c r="Q126" i="1" a="1"/>
  <c r="Q126" i="1" s="1"/>
  <c r="O200" i="1"/>
  <c r="O192" i="1"/>
  <c r="W121" i="1" a="1"/>
  <c r="W121" i="1" s="1"/>
  <c r="O618" i="1"/>
  <c r="H72" i="13"/>
  <c r="M122" i="1" a="1"/>
  <c r="M122" i="1" s="1"/>
  <c r="O122" i="1" s="1"/>
  <c r="M123" i="1" a="1"/>
  <c r="M123" i="1" s="1"/>
  <c r="O123" i="1" s="1"/>
  <c r="M121" i="1" a="1"/>
  <c r="M121" i="1" s="1"/>
  <c r="O121" i="1" s="1"/>
  <c r="Z123" i="1" a="1"/>
  <c r="Z123" i="1" s="1"/>
  <c r="Q123" i="1" a="1"/>
  <c r="Q123" i="1" s="1"/>
  <c r="W126" i="1" a="1"/>
  <c r="W126" i="1" s="1"/>
  <c r="Z122" i="1" a="1"/>
  <c r="Z122" i="1" s="1"/>
  <c r="Q122" i="1" a="1"/>
  <c r="Q122" i="1" s="1"/>
  <c r="Z121" i="1" a="1"/>
  <c r="Z121" i="1" s="1"/>
  <c r="M126" i="1" a="1"/>
  <c r="M126" i="1" s="1"/>
  <c r="O126" i="1" s="1"/>
  <c r="T123" i="1" a="1"/>
  <c r="T123" i="1" s="1"/>
  <c r="L598" i="11"/>
  <c r="L622" i="11"/>
  <c r="L638" i="11"/>
  <c r="L670" i="11"/>
  <c r="L615" i="11"/>
  <c r="L623" i="11"/>
  <c r="L631" i="11"/>
  <c r="L655" i="11"/>
  <c r="L491" i="11"/>
  <c r="L499" i="11"/>
  <c r="L507" i="11"/>
  <c r="L515" i="11"/>
  <c r="L523" i="11"/>
  <c r="L539" i="11"/>
  <c r="L555" i="11"/>
  <c r="L563" i="11"/>
  <c r="L571" i="11"/>
  <c r="L766" i="11"/>
  <c r="L798" i="11"/>
  <c r="L703" i="11"/>
  <c r="L711" i="11"/>
  <c r="L719" i="11"/>
  <c r="O801" i="11"/>
  <c r="L727" i="11"/>
  <c r="L735" i="11"/>
  <c r="L751" i="11"/>
  <c r="L759" i="11"/>
  <c r="L767" i="11"/>
  <c r="L783" i="11"/>
  <c r="L791" i="11"/>
  <c r="L799" i="11"/>
  <c r="R799" i="11" a="1"/>
  <c r="R799" i="11" s="1"/>
  <c r="L679" i="11"/>
  <c r="AE255" i="1"/>
  <c r="AE239" i="1"/>
  <c r="AE231" i="1"/>
  <c r="AE207" i="1"/>
  <c r="AE191" i="1"/>
  <c r="AE175" i="1"/>
  <c r="AE127" i="1"/>
  <c r="AE111" i="1"/>
  <c r="AE95" i="1"/>
  <c r="AE79" i="1"/>
  <c r="AE63" i="1"/>
  <c r="AE47" i="1"/>
  <c r="AE31" i="1"/>
  <c r="AE15" i="1"/>
  <c r="AE7" i="1"/>
  <c r="O203" i="1"/>
  <c r="L602" i="1"/>
  <c r="L594" i="1"/>
  <c r="L586" i="1"/>
  <c r="L578" i="1"/>
  <c r="L570" i="1"/>
  <c r="L126" i="1"/>
  <c r="AE164" i="1"/>
  <c r="T687" i="11" a="1"/>
  <c r="T687" i="11" s="1"/>
  <c r="AE397" i="1"/>
  <c r="AE357" i="1"/>
  <c r="AE341" i="1"/>
  <c r="AE309" i="1"/>
  <c r="AE277" i="1"/>
  <c r="AE269" i="1"/>
  <c r="AE229" i="1"/>
  <c r="AE221" i="1"/>
  <c r="AE213" i="1"/>
  <c r="AE181" i="1"/>
  <c r="AE173" i="1"/>
  <c r="AE165" i="1"/>
  <c r="AE149" i="1"/>
  <c r="AE117" i="1"/>
  <c r="AE109" i="1"/>
  <c r="AE101" i="1"/>
  <c r="AE69" i="1"/>
  <c r="AE61" i="1"/>
  <c r="AH702" i="1"/>
  <c r="AH662" i="1"/>
  <c r="AH638" i="1"/>
  <c r="AH627" i="1"/>
  <c r="AH619" i="1"/>
  <c r="AH611" i="1"/>
  <c r="L795" i="11"/>
  <c r="T10" i="11" a="1"/>
  <c r="T10" i="11" s="1"/>
  <c r="W22" i="11" a="1"/>
  <c r="W22" i="11" s="1"/>
  <c r="O303" i="11"/>
  <c r="AE795" i="11"/>
  <c r="L337" i="11"/>
  <c r="L361" i="11"/>
  <c r="L377" i="11"/>
  <c r="L497" i="11"/>
  <c r="L505" i="11"/>
  <c r="L513" i="11"/>
  <c r="L521" i="11"/>
  <c r="L553" i="11"/>
  <c r="L561" i="11"/>
  <c r="L587" i="11"/>
  <c r="L597" i="11"/>
  <c r="L621" i="11"/>
  <c r="O679" i="11"/>
  <c r="L693" i="11"/>
  <c r="L717" i="11"/>
  <c r="L161" i="11"/>
  <c r="M234" i="11" a="1"/>
  <c r="M234" i="11" s="1"/>
  <c r="L113" i="11"/>
  <c r="L129" i="11"/>
  <c r="L137" i="11"/>
  <c r="R399" i="11" a="1"/>
  <c r="R399" i="11" s="1"/>
  <c r="L417" i="11"/>
  <c r="L265" i="11"/>
  <c r="L433" i="11"/>
  <c r="L579" i="11"/>
  <c r="O453" i="11"/>
  <c r="O289" i="11"/>
  <c r="M632" i="11" a="1"/>
  <c r="M632" i="11" s="1"/>
  <c r="O632" i="11" s="1"/>
  <c r="AH658" i="11"/>
  <c r="O166" i="11"/>
  <c r="AE361" i="11"/>
  <c r="O536" i="11"/>
  <c r="L749" i="11"/>
  <c r="O463" i="11"/>
  <c r="L764" i="11"/>
  <c r="L780" i="11"/>
  <c r="AA356" i="11" a="1"/>
  <c r="AA356" i="11" s="1"/>
  <c r="Y419" i="11"/>
  <c r="O423" i="11"/>
  <c r="V523" i="11"/>
  <c r="AE375" i="11"/>
  <c r="O409" i="11"/>
  <c r="O726" i="11"/>
  <c r="O494" i="11"/>
  <c r="O502" i="11"/>
  <c r="AH579" i="11"/>
  <c r="AE171" i="11"/>
  <c r="O373" i="11"/>
  <c r="Q14" i="11" a="1"/>
  <c r="Q14" i="11" s="1"/>
  <c r="Q7" i="11" a="1"/>
  <c r="Q7" i="11" s="1"/>
  <c r="V111" i="11"/>
  <c r="O325" i="11"/>
  <c r="V764" i="11"/>
  <c r="T14" i="11" a="1"/>
  <c r="T14" i="11" s="1"/>
  <c r="O69" i="11"/>
  <c r="AH257" i="11"/>
  <c r="O523" i="11"/>
  <c r="R381" i="11" a="1"/>
  <c r="R381" i="11" s="1"/>
  <c r="Z16" i="11" a="1"/>
  <c r="Z16" i="11" s="1"/>
  <c r="AE204" i="11"/>
  <c r="U210" i="11" a="1"/>
  <c r="U210" i="11" s="1"/>
  <c r="O533" i="11"/>
  <c r="AH589" i="11"/>
  <c r="AE720" i="11"/>
  <c r="AA81" i="11" a="1"/>
  <c r="AA81" i="11" s="1"/>
  <c r="O163" i="11"/>
  <c r="O172" i="11"/>
  <c r="O215" i="11"/>
  <c r="AB668" i="11"/>
  <c r="AH192" i="11"/>
  <c r="Z238" i="11" a="1"/>
  <c r="Z238" i="11" s="1"/>
  <c r="Y302" i="11"/>
  <c r="AE369" i="11"/>
  <c r="V411" i="11"/>
  <c r="O528" i="11"/>
  <c r="AE758" i="11"/>
  <c r="AH792" i="11"/>
  <c r="AE33" i="11"/>
  <c r="AA66" i="11" a="1"/>
  <c r="AA66" i="11" s="1"/>
  <c r="U339" i="11" a="1"/>
  <c r="U339" i="11" s="1"/>
  <c r="O567" i="11"/>
  <c r="Q635" i="11" a="1"/>
  <c r="Q635" i="11" s="1"/>
  <c r="AH7" i="11"/>
  <c r="R8" i="11" a="1"/>
  <c r="R8" i="11" s="1"/>
  <c r="AH23" i="11"/>
  <c r="AH80" i="11"/>
  <c r="AE185" i="11"/>
  <c r="O385" i="11"/>
  <c r="R412" i="11" a="1"/>
  <c r="R412" i="11" s="1"/>
  <c r="O473" i="11"/>
  <c r="AE572" i="11"/>
  <c r="AE582" i="11"/>
  <c r="T626" i="11" a="1"/>
  <c r="T626" i="11" s="1"/>
  <c r="AE655" i="11"/>
  <c r="O752" i="11"/>
  <c r="U759" i="11" a="1"/>
  <c r="U759" i="11" s="1"/>
  <c r="AE768" i="11"/>
  <c r="R781" i="11" a="1"/>
  <c r="R781" i="11" s="1"/>
  <c r="AE82" i="11"/>
  <c r="AH242" i="11"/>
  <c r="AE254" i="11"/>
  <c r="Z272" i="11" a="1"/>
  <c r="Z272" i="11" s="1"/>
  <c r="O365" i="11"/>
  <c r="AE365" i="11"/>
  <c r="M601" i="11" a="1"/>
  <c r="M601" i="11" s="1"/>
  <c r="M620" i="11" a="1"/>
  <c r="M620" i="11" s="1"/>
  <c r="W694" i="11" a="1"/>
  <c r="W694" i="11" s="1"/>
  <c r="AE695" i="11"/>
  <c r="V723" i="11"/>
  <c r="O735" i="11"/>
  <c r="AE765" i="11"/>
  <c r="AE30" i="11"/>
  <c r="T242" i="11" a="1"/>
  <c r="T242" i="11" s="1"/>
  <c r="O279" i="11"/>
  <c r="AH310" i="11"/>
  <c r="O317" i="11"/>
  <c r="AE336" i="11"/>
  <c r="T2" i="11" a="1"/>
  <c r="T2" i="11" s="1"/>
  <c r="AH189" i="11"/>
  <c r="AH207" i="11"/>
  <c r="V354" i="11"/>
  <c r="O444" i="11"/>
  <c r="T42" i="11" a="1"/>
  <c r="T42" i="11" s="1"/>
  <c r="R62" i="11" a="1"/>
  <c r="R62" i="11" s="1"/>
  <c r="Q26" i="11" a="1"/>
  <c r="Q26" i="11" s="1"/>
  <c r="O73" i="11"/>
  <c r="R86" i="11" a="1"/>
  <c r="R86" i="11" s="1"/>
  <c r="O99" i="11"/>
  <c r="Q109" i="11" a="1"/>
  <c r="Q109" i="11" s="1"/>
  <c r="AH219" i="11"/>
  <c r="AE265" i="11"/>
  <c r="AB302" i="11"/>
  <c r="O121" i="11"/>
  <c r="M242" i="11" a="1"/>
  <c r="M242" i="11" s="1"/>
  <c r="O265" i="11"/>
  <c r="O201" i="11"/>
  <c r="O204" i="11"/>
  <c r="AA74" i="11" a="1"/>
  <c r="AA74" i="11" s="1"/>
  <c r="AH127" i="11"/>
  <c r="O134" i="11"/>
  <c r="AE359" i="11"/>
  <c r="AH594" i="11"/>
  <c r="O489" i="11"/>
  <c r="O670" i="11"/>
  <c r="AZ615" i="1"/>
  <c r="AZ544" i="1"/>
  <c r="AZ542" i="1"/>
  <c r="AZ540" i="1"/>
  <c r="AZ538" i="1"/>
  <c r="AZ236" i="1"/>
  <c r="AZ228" i="1"/>
  <c r="AZ226" i="1"/>
  <c r="AZ224" i="1"/>
  <c r="AZ222" i="1"/>
  <c r="AZ220" i="1"/>
  <c r="AZ218" i="1"/>
  <c r="AZ216" i="1"/>
  <c r="AZ212" i="1"/>
  <c r="AZ104" i="1"/>
  <c r="AZ102" i="1"/>
  <c r="AZ100" i="1"/>
  <c r="AZ98" i="1"/>
  <c r="AZ96" i="1"/>
  <c r="AZ94" i="1"/>
  <c r="AZ92" i="1"/>
  <c r="AZ90" i="1"/>
  <c r="AZ88" i="1"/>
  <c r="AZ86" i="1"/>
  <c r="AZ84" i="1"/>
  <c r="AZ82" i="1"/>
  <c r="AZ80" i="1"/>
  <c r="AZ78" i="1"/>
  <c r="AZ76" i="1"/>
  <c r="AZ50" i="1"/>
  <c r="AZ48" i="1"/>
  <c r="M651" i="11" a="1"/>
  <c r="M651" i="11" s="1"/>
  <c r="O669" i="11"/>
  <c r="L685" i="11"/>
  <c r="L701" i="11"/>
  <c r="AE703" i="11"/>
  <c r="O722" i="11"/>
  <c r="O754" i="11"/>
  <c r="L788" i="11"/>
  <c r="O584" i="11"/>
  <c r="S712" i="11"/>
  <c r="L748" i="11"/>
  <c r="AH370" i="11"/>
  <c r="R371" i="11" a="1"/>
  <c r="R371" i="11" s="1"/>
  <c r="R377" i="11" a="1"/>
  <c r="R377" i="11" s="1"/>
  <c r="AE379" i="11"/>
  <c r="O394" i="11"/>
  <c r="Y435" i="11"/>
  <c r="O552" i="11"/>
  <c r="S565" i="11"/>
  <c r="L676" i="11"/>
  <c r="L692" i="11"/>
  <c r="Y706" i="11"/>
  <c r="L724" i="11"/>
  <c r="AE724" i="11"/>
  <c r="L732" i="11"/>
  <c r="Y741" i="11"/>
  <c r="Y750" i="11"/>
  <c r="AZ616" i="1"/>
  <c r="AZ614" i="1"/>
  <c r="AZ543" i="1"/>
  <c r="AZ541" i="1"/>
  <c r="AZ539" i="1"/>
  <c r="AZ237" i="1"/>
  <c r="AZ235" i="1"/>
  <c r="AZ231" i="1"/>
  <c r="AZ229" i="1"/>
  <c r="AZ227" i="1"/>
  <c r="AZ225" i="1"/>
  <c r="AZ223" i="1"/>
  <c r="AZ221" i="1"/>
  <c r="AZ219" i="1"/>
  <c r="AZ215" i="1"/>
  <c r="AZ213" i="1"/>
  <c r="AZ105" i="1"/>
  <c r="AZ103" i="1"/>
  <c r="AZ101" i="1"/>
  <c r="AZ99" i="1"/>
  <c r="AZ97" i="1"/>
  <c r="AZ95" i="1"/>
  <c r="AZ93" i="1"/>
  <c r="AZ91" i="1"/>
  <c r="AZ89" i="1"/>
  <c r="AZ87" i="1"/>
  <c r="AZ85" i="1"/>
  <c r="AZ83" i="1"/>
  <c r="AZ81" i="1"/>
  <c r="AZ79" i="1"/>
  <c r="AZ77" i="1"/>
  <c r="AZ75" i="1"/>
  <c r="AZ51" i="1"/>
  <c r="AZ49" i="1"/>
  <c r="AZ47" i="1"/>
  <c r="AE445" i="11"/>
  <c r="AE527" i="11"/>
  <c r="V562" i="11"/>
  <c r="Q595" i="11" a="1"/>
  <c r="Q595" i="11" s="1"/>
  <c r="Z596" i="11" a="1"/>
  <c r="Z596" i="11" s="1"/>
  <c r="L661" i="11"/>
  <c r="O668" i="11"/>
  <c r="O671" i="11"/>
  <c r="L684" i="11"/>
  <c r="L709" i="11"/>
  <c r="AE718" i="11"/>
  <c r="O732" i="11"/>
  <c r="AE732" i="11"/>
  <c r="L741" i="11"/>
  <c r="L772" i="11"/>
  <c r="O514" i="11"/>
  <c r="O527" i="11"/>
  <c r="AE645" i="11"/>
  <c r="O678" i="11"/>
  <c r="O684" i="11"/>
  <c r="O750" i="11"/>
  <c r="R791" i="11" a="1"/>
  <c r="R791" i="11" s="1"/>
  <c r="R794" i="11" a="1"/>
  <c r="R794" i="11" s="1"/>
  <c r="AE502" i="1"/>
  <c r="AE398" i="1"/>
  <c r="AE310" i="1"/>
  <c r="AE302" i="1"/>
  <c r="AE294" i="1"/>
  <c r="AE286" i="1"/>
  <c r="AE254" i="1"/>
  <c r="AE238" i="1"/>
  <c r="AE230" i="1"/>
  <c r="AE222" i="1"/>
  <c r="AE214" i="1"/>
  <c r="AE206" i="1"/>
  <c r="AE198" i="1"/>
  <c r="AE190" i="1"/>
  <c r="AE182" i="1"/>
  <c r="AE174" i="1"/>
  <c r="AE134" i="1"/>
  <c r="AE126" i="1"/>
  <c r="AE118" i="1"/>
  <c r="AE110" i="1"/>
  <c r="AE102" i="1"/>
  <c r="AE94" i="1"/>
  <c r="AE70" i="1"/>
  <c r="AE62" i="1"/>
  <c r="AE54" i="1"/>
  <c r="AE46" i="1"/>
  <c r="AE38" i="1"/>
  <c r="AH4" i="1"/>
  <c r="AH340" i="1"/>
  <c r="AH332" i="1"/>
  <c r="AH324" i="1"/>
  <c r="AH316" i="1"/>
  <c r="AH308" i="1"/>
  <c r="AH300" i="1"/>
  <c r="AH292" i="1"/>
  <c r="AH284" i="1"/>
  <c r="AH276" i="1"/>
  <c r="AH268" i="1"/>
  <c r="AH260" i="1"/>
  <c r="AH252" i="1"/>
  <c r="AH244" i="1"/>
  <c r="AH236" i="1"/>
  <c r="AH228" i="1"/>
  <c r="AH220" i="1"/>
  <c r="AH212" i="1"/>
  <c r="AH204" i="1"/>
  <c r="AH196" i="1"/>
  <c r="AH188" i="1"/>
  <c r="X534" i="1" a="1"/>
  <c r="X534" i="1" s="1"/>
  <c r="Y534" i="1" s="1"/>
  <c r="U534" i="1" a="1"/>
  <c r="U534" i="1" s="1"/>
  <c r="V534" i="1" s="1"/>
  <c r="AA549" i="1" a="1"/>
  <c r="AA549" i="1" s="1"/>
  <c r="AB549" i="1" s="1"/>
  <c r="U549" i="1" a="1"/>
  <c r="U549" i="1" s="1"/>
  <c r="V549" i="1" s="1"/>
  <c r="X533" i="1" a="1"/>
  <c r="X533" i="1" s="1"/>
  <c r="Y533" i="1" s="1"/>
  <c r="U533" i="1" a="1"/>
  <c r="U533" i="1" s="1"/>
  <c r="V533" i="1" s="1"/>
  <c r="X548" i="1" a="1"/>
  <c r="X548" i="1" s="1"/>
  <c r="Y548" i="1" s="1"/>
  <c r="U548" i="1" a="1"/>
  <c r="U548" i="1" s="1"/>
  <c r="V548" i="1" s="1"/>
  <c r="AH162" i="1"/>
  <c r="AH154" i="1"/>
  <c r="AH146" i="1"/>
  <c r="AH138" i="1"/>
  <c r="AH130" i="1"/>
  <c r="AH122" i="1"/>
  <c r="AH114" i="1"/>
  <c r="AH106" i="1"/>
  <c r="AH98" i="1"/>
  <c r="AH90" i="1"/>
  <c r="AH82" i="1"/>
  <c r="AH74" i="1"/>
  <c r="AH66" i="1"/>
  <c r="AH58" i="1"/>
  <c r="AH50" i="1"/>
  <c r="V59" i="1"/>
  <c r="V546" i="1"/>
  <c r="V538" i="1"/>
  <c r="AE383" i="1"/>
  <c r="AE335" i="1"/>
  <c r="AE319" i="1"/>
  <c r="AE295" i="1"/>
  <c r="AE279" i="1"/>
  <c r="AE271" i="1"/>
  <c r="AH459" i="1"/>
  <c r="AH387" i="1"/>
  <c r="AH586" i="1"/>
  <c r="AH570" i="1"/>
  <c r="V230" i="1"/>
  <c r="AH537" i="1"/>
  <c r="AH156" i="1"/>
  <c r="AH148" i="1"/>
  <c r="AH140" i="1"/>
  <c r="AH132" i="1"/>
  <c r="AH124" i="1"/>
  <c r="AH116" i="1"/>
  <c r="AH108" i="1"/>
  <c r="AH100" i="1"/>
  <c r="AH92" i="1"/>
  <c r="AH84" i="1"/>
  <c r="AH76" i="1"/>
  <c r="AH68" i="1"/>
  <c r="AH60" i="1"/>
  <c r="AH52" i="1"/>
  <c r="AE42" i="1"/>
  <c r="V216" i="1"/>
  <c r="V27" i="1"/>
  <c r="V99" i="1"/>
  <c r="V91" i="1"/>
  <c r="V83" i="1"/>
  <c r="V75" i="1"/>
  <c r="AE580" i="1"/>
  <c r="AE572" i="1"/>
  <c r="L189" i="1"/>
  <c r="L181" i="1"/>
  <c r="L125" i="1"/>
  <c r="L117" i="1"/>
  <c r="L109" i="1"/>
  <c r="L77" i="1"/>
  <c r="L61" i="1"/>
  <c r="L53" i="1"/>
  <c r="L45" i="1"/>
  <c r="AE280" i="1"/>
  <c r="AE248" i="1"/>
  <c r="AE240" i="1"/>
  <c r="AE208" i="1"/>
  <c r="AE192" i="1"/>
  <c r="AE184" i="1"/>
  <c r="AE176" i="1"/>
  <c r="L124" i="1"/>
  <c r="L116" i="1"/>
  <c r="L108" i="1"/>
  <c r="L100" i="1"/>
  <c r="L92" i="1"/>
  <c r="L84" i="1"/>
  <c r="L76" i="1"/>
  <c r="L68" i="1"/>
  <c r="L60" i="1"/>
  <c r="L52" i="1"/>
  <c r="L44" i="1"/>
  <c r="L36" i="1"/>
  <c r="L28" i="1"/>
  <c r="AH150" i="1"/>
  <c r="AH134" i="1"/>
  <c r="AH118" i="1"/>
  <c r="AH102" i="1"/>
  <c r="AH86" i="1"/>
  <c r="AH70" i="1"/>
  <c r="AH54" i="1"/>
  <c r="AH158" i="1"/>
  <c r="AH142" i="1"/>
  <c r="AH126" i="1"/>
  <c r="AH110" i="1"/>
  <c r="AH94" i="1"/>
  <c r="AH78" i="1"/>
  <c r="AH62" i="1"/>
  <c r="AE476" i="1"/>
  <c r="AE252" i="1"/>
  <c r="AE228" i="1"/>
  <c r="AE156" i="1"/>
  <c r="O72" i="1"/>
  <c r="O64" i="1"/>
  <c r="O56" i="1"/>
  <c r="O48" i="1"/>
  <c r="O209" i="1"/>
  <c r="O177" i="1"/>
  <c r="O169" i="1"/>
  <c r="O161" i="1"/>
  <c r="O153" i="1"/>
  <c r="O145" i="1"/>
  <c r="O137" i="1"/>
  <c r="O369" i="1"/>
  <c r="O361" i="1"/>
  <c r="O353" i="1"/>
  <c r="O345" i="1"/>
  <c r="O329" i="1"/>
  <c r="O321" i="1"/>
  <c r="O313" i="1"/>
  <c r="O305" i="1"/>
  <c r="O297" i="1"/>
  <c r="O289" i="1"/>
  <c r="O273" i="1"/>
  <c r="O265" i="1"/>
  <c r="O257" i="1"/>
  <c r="O249" i="1"/>
  <c r="O241" i="1"/>
  <c r="O233" i="1"/>
  <c r="O225" i="1"/>
  <c r="O217" i="1"/>
  <c r="O129" i="1"/>
  <c r="V97" i="1"/>
  <c r="V89" i="1"/>
  <c r="V81" i="1"/>
  <c r="O40" i="1"/>
  <c r="O32" i="1"/>
  <c r="O24" i="1"/>
  <c r="O16" i="1"/>
  <c r="O120" i="1"/>
  <c r="O112" i="1"/>
  <c r="O104" i="1"/>
  <c r="O96" i="1"/>
  <c r="O88" i="1"/>
  <c r="O80" i="1"/>
  <c r="O8" i="1"/>
  <c r="V102" i="1"/>
  <c r="Q270" i="11" a="1"/>
  <c r="Q270" i="11" s="1"/>
  <c r="S270" i="11" s="1"/>
  <c r="T270" i="11" a="1"/>
  <c r="T270" i="11" s="1"/>
  <c r="Q231" i="11" a="1"/>
  <c r="Q231" i="11" s="1"/>
  <c r="S231" i="11" s="1"/>
  <c r="Z231" i="11" a="1"/>
  <c r="Z231" i="11" s="1"/>
  <c r="AB231" i="11" s="1"/>
  <c r="AE297" i="11"/>
  <c r="AE250" i="11"/>
  <c r="AH32" i="11"/>
  <c r="AH92" i="11"/>
  <c r="O416" i="11"/>
  <c r="U343" i="11" a="1"/>
  <c r="U343" i="11" s="1"/>
  <c r="AA343" i="11" a="1"/>
  <c r="AA343" i="11" s="1"/>
  <c r="AE384" i="11"/>
  <c r="AH388" i="11"/>
  <c r="R524" i="11" a="1"/>
  <c r="R524" i="11" s="1"/>
  <c r="O558" i="11"/>
  <c r="O608" i="11"/>
  <c r="T610" i="11" a="1"/>
  <c r="T610" i="11" s="1"/>
  <c r="T634" i="11" a="1"/>
  <c r="T634" i="11" s="1"/>
  <c r="O718" i="11"/>
  <c r="O767" i="11"/>
  <c r="O429" i="11"/>
  <c r="O510" i="11"/>
  <c r="O534" i="11"/>
  <c r="AA544" i="11" a="1"/>
  <c r="AA544" i="11" s="1"/>
  <c r="AB544" i="11" s="1"/>
  <c r="AH551" i="11"/>
  <c r="AA553" i="11" a="1"/>
  <c r="AA553" i="11" s="1"/>
  <c r="M625" i="11" a="1"/>
  <c r="M625" i="11" s="1"/>
  <c r="Q647" i="11" a="1"/>
  <c r="Q647" i="11" s="1"/>
  <c r="O667" i="11"/>
  <c r="T694" i="11" a="1"/>
  <c r="T694" i="11" s="1"/>
  <c r="W699" i="11" a="1"/>
  <c r="W699" i="11" s="1"/>
  <c r="O706" i="11"/>
  <c r="AH721" i="11"/>
  <c r="AH724" i="11"/>
  <c r="O729" i="11"/>
  <c r="O742" i="11"/>
  <c r="V282" i="11"/>
  <c r="AA428" i="11" a="1"/>
  <c r="AA428" i="11" s="1"/>
  <c r="X431" i="11" a="1"/>
  <c r="X431" i="11" s="1"/>
  <c r="W634" i="11" a="1"/>
  <c r="W634" i="11" s="1"/>
  <c r="T661" i="11" a="1"/>
  <c r="T661" i="11" s="1"/>
  <c r="AE662" i="11"/>
  <c r="R70" i="11" a="1"/>
  <c r="R70" i="11" s="1"/>
  <c r="X86" i="11" a="1"/>
  <c r="X86" i="11" s="1"/>
  <c r="O116" i="11"/>
  <c r="Y116" i="11"/>
  <c r="O183" i="11"/>
  <c r="O192" i="11"/>
  <c r="W242" i="11" a="1"/>
  <c r="W242" i="11" s="1"/>
  <c r="O501" i="11"/>
  <c r="X542" i="11" a="1"/>
  <c r="X542" i="11" s="1"/>
  <c r="Y542" i="11" s="1"/>
  <c r="AH566" i="11"/>
  <c r="T623" i="11" a="1"/>
  <c r="T623" i="11" s="1"/>
  <c r="R743" i="11" a="1"/>
  <c r="R743" i="11" s="1"/>
  <c r="O113" i="11"/>
  <c r="AE164" i="11"/>
  <c r="O217" i="11"/>
  <c r="AE224" i="11"/>
  <c r="AE251" i="11"/>
  <c r="AE313" i="11"/>
  <c r="O357" i="11"/>
  <c r="AA382" i="11" a="1"/>
  <c r="AA382" i="11" s="1"/>
  <c r="AB382" i="11" s="1"/>
  <c r="AE389" i="11"/>
  <c r="AH394" i="11"/>
  <c r="O412" i="11"/>
  <c r="AE431" i="11"/>
  <c r="X441" i="11" a="1"/>
  <c r="X441" i="11" s="1"/>
  <c r="AE442" i="11"/>
  <c r="O445" i="11"/>
  <c r="AA482" i="11" a="1"/>
  <c r="AA482" i="11" s="1"/>
  <c r="AH600" i="11"/>
  <c r="AE602" i="11"/>
  <c r="Q613" i="11" a="1"/>
  <c r="Q613" i="11" s="1"/>
  <c r="AH672" i="11"/>
  <c r="AE690" i="11"/>
  <c r="AH704" i="11"/>
  <c r="O745" i="11"/>
  <c r="R757" i="11" a="1"/>
  <c r="R757" i="11" s="1"/>
  <c r="Z255" i="11" a="1"/>
  <c r="Z255" i="11" s="1"/>
  <c r="X503" i="11" a="1"/>
  <c r="X503" i="11" s="1"/>
  <c r="AE571" i="11"/>
  <c r="O656" i="11"/>
  <c r="Y172" i="11"/>
  <c r="AE7" i="11"/>
  <c r="AE10" i="11"/>
  <c r="S57" i="11"/>
  <c r="AE63" i="11"/>
  <c r="U91" i="11" a="1"/>
  <c r="U91" i="11" s="1"/>
  <c r="O161" i="11"/>
  <c r="O182" i="11"/>
  <c r="U218" i="11" a="1"/>
  <c r="U218" i="11" s="1"/>
  <c r="V218" i="11" s="1"/>
  <c r="W234" i="11" a="1"/>
  <c r="W234" i="11" s="1"/>
  <c r="Y234" i="11" s="1"/>
  <c r="X260" i="11" a="1"/>
  <c r="X260" i="11" s="1"/>
  <c r="AE261" i="11"/>
  <c r="O264" i="11"/>
  <c r="AB289" i="11"/>
  <c r="AH290" i="11"/>
  <c r="AH301" i="11"/>
  <c r="AE307" i="11"/>
  <c r="AH348" i="11"/>
  <c r="O371" i="11"/>
  <c r="AH400" i="11"/>
  <c r="AH412" i="11"/>
  <c r="S414" i="11"/>
  <c r="V484" i="11"/>
  <c r="S529" i="11"/>
  <c r="O568" i="11"/>
  <c r="V613" i="11"/>
  <c r="AE654" i="11"/>
  <c r="O658" i="11"/>
  <c r="O707" i="11"/>
  <c r="R714" i="11" a="1"/>
  <c r="R714" i="11" s="1"/>
  <c r="S714" i="11" s="1"/>
  <c r="S718" i="11"/>
  <c r="O725" i="11"/>
  <c r="U739" i="11" a="1"/>
  <c r="U739" i="11" s="1"/>
  <c r="AE740" i="11"/>
  <c r="L773" i="11"/>
  <c r="L781" i="11"/>
  <c r="AE41" i="11"/>
  <c r="AH48" i="11"/>
  <c r="AH75" i="11"/>
  <c r="O141" i="11"/>
  <c r="AE241" i="11"/>
  <c r="M255" i="11" a="1"/>
  <c r="M255" i="11" s="1"/>
  <c r="O281" i="11"/>
  <c r="AE286" i="11"/>
  <c r="AE289" i="11"/>
  <c r="AH342" i="11"/>
  <c r="AE503" i="11"/>
  <c r="X709" i="11" a="1"/>
  <c r="X709" i="11" s="1"/>
  <c r="AA743" i="11" a="1"/>
  <c r="AA743" i="11" s="1"/>
  <c r="X757" i="11" a="1"/>
  <c r="X757" i="11" s="1"/>
  <c r="O800" i="11"/>
  <c r="X95" i="11" a="1"/>
  <c r="X95" i="11" s="1"/>
  <c r="Y148" i="11"/>
  <c r="S178" i="11"/>
  <c r="Y190" i="11"/>
  <c r="V196" i="11"/>
  <c r="AB206" i="11"/>
  <c r="Z249" i="11" a="1"/>
  <c r="Z249" i="11" s="1"/>
  <c r="AB284" i="11"/>
  <c r="O287" i="11"/>
  <c r="O341" i="11"/>
  <c r="X363" i="11" a="1"/>
  <c r="X363" i="11" s="1"/>
  <c r="O79" i="11"/>
  <c r="AH14" i="11"/>
  <c r="T20" i="11" a="1"/>
  <c r="T20" i="11" s="1"/>
  <c r="AE37" i="11"/>
  <c r="U65" i="11" a="1"/>
  <c r="U65" i="11" s="1"/>
  <c r="AH89" i="11"/>
  <c r="AE92" i="11"/>
  <c r="AE96" i="11"/>
  <c r="O100" i="11"/>
  <c r="AE128" i="11"/>
  <c r="O144" i="11"/>
  <c r="AE166" i="11"/>
  <c r="AH167" i="11"/>
  <c r="O175" i="11"/>
  <c r="O180" i="11"/>
  <c r="AE184" i="11"/>
  <c r="AE187" i="11"/>
  <c r="AH195" i="11"/>
  <c r="AE211" i="11"/>
  <c r="O221" i="11"/>
  <c r="M231" i="11" a="1"/>
  <c r="M231" i="11" s="1"/>
  <c r="O231" i="11" s="1"/>
  <c r="Z234" i="11" a="1"/>
  <c r="Z234" i="11" s="1"/>
  <c r="AE255" i="11"/>
  <c r="V262" i="11"/>
  <c r="X265" i="11" a="1"/>
  <c r="X265" i="11" s="1"/>
  <c r="AE283" i="11"/>
  <c r="AE296" i="11"/>
  <c r="O304" i="11"/>
  <c r="AH312" i="11"/>
  <c r="O321" i="11"/>
  <c r="O327" i="11"/>
  <c r="AH329" i="11"/>
  <c r="O330" i="11"/>
  <c r="X339" i="11" a="1"/>
  <c r="X339" i="11" s="1"/>
  <c r="Y339" i="11" s="1"/>
  <c r="X346" i="11" a="1"/>
  <c r="X346" i="11" s="1"/>
  <c r="Y346" i="11" s="1"/>
  <c r="AH357" i="11"/>
  <c r="M30" i="11" a="1"/>
  <c r="M30" i="11" s="1"/>
  <c r="T23" i="11" a="1"/>
  <c r="T23" i="11" s="1"/>
  <c r="Q25" i="11" a="1"/>
  <c r="Q25" i="11" s="1"/>
  <c r="Q30" i="11" a="1"/>
  <c r="Q30" i="11" s="1"/>
  <c r="T46" i="11" a="1"/>
  <c r="T46" i="11" s="1"/>
  <c r="AH60" i="11"/>
  <c r="AA77" i="11" a="1"/>
  <c r="AA77" i="11" s="1"/>
  <c r="AB77" i="11" s="1"/>
  <c r="U80" i="11" a="1"/>
  <c r="U80" i="11" s="1"/>
  <c r="AH111" i="11"/>
  <c r="O120" i="11"/>
  <c r="AH125" i="11"/>
  <c r="O126" i="11"/>
  <c r="AH149" i="11"/>
  <c r="AE151" i="11"/>
  <c r="T244" i="11" a="1"/>
  <c r="T244" i="11" s="1"/>
  <c r="M249" i="11" a="1"/>
  <c r="M249" i="11" s="1"/>
  <c r="AA396" i="11" a="1"/>
  <c r="AA396" i="11" s="1"/>
  <c r="R427" i="11" a="1"/>
  <c r="R427" i="11" s="1"/>
  <c r="AA427" i="11" a="1"/>
  <c r="AA427" i="11" s="1"/>
  <c r="U461" i="11" a="1"/>
  <c r="U461" i="11" s="1"/>
  <c r="X461" i="11" a="1"/>
  <c r="X461" i="11" s="1"/>
  <c r="Q242" i="11" a="1"/>
  <c r="Q242" i="11" s="1"/>
  <c r="T250" i="11" a="1"/>
  <c r="T250" i="11" s="1"/>
  <c r="Q255" i="11" a="1"/>
  <c r="Q255" i="11" s="1"/>
  <c r="Q275" i="11" a="1"/>
  <c r="Q275" i="11" s="1"/>
  <c r="O284" i="11"/>
  <c r="AH284" i="11"/>
  <c r="O302" i="11"/>
  <c r="AB306" i="11"/>
  <c r="AH309" i="11"/>
  <c r="O338" i="11"/>
  <c r="X371" i="11" a="1"/>
  <c r="X371" i="11" s="1"/>
  <c r="AE399" i="11"/>
  <c r="O413" i="11"/>
  <c r="M20" i="11" a="1"/>
  <c r="M20" i="11" s="1"/>
  <c r="Z20" i="11" a="1"/>
  <c r="Z20" i="11" s="1"/>
  <c r="AH24" i="11"/>
  <c r="W46" i="11" a="1"/>
  <c r="W46" i="11" s="1"/>
  <c r="Z49" i="11" a="1"/>
  <c r="Z49" i="11" s="1"/>
  <c r="O81" i="11"/>
  <c r="X90" i="11" a="1"/>
  <c r="X90" i="11" s="1"/>
  <c r="O94" i="11"/>
  <c r="AE113" i="11"/>
  <c r="Y132" i="11"/>
  <c r="AE135" i="11"/>
  <c r="U145" i="11" a="1"/>
  <c r="U145" i="11" s="1"/>
  <c r="O174" i="11"/>
  <c r="AH177" i="11"/>
  <c r="V184" i="11"/>
  <c r="O188" i="11"/>
  <c r="AH201" i="11"/>
  <c r="O220" i="11"/>
  <c r="AH223" i="11"/>
  <c r="Q234" i="11" a="1"/>
  <c r="Q234" i="11" s="1"/>
  <c r="S234" i="11" s="1"/>
  <c r="Q243" i="11" a="1"/>
  <c r="Q243" i="11" s="1"/>
  <c r="W244" i="11" a="1"/>
  <c r="W244" i="11" s="1"/>
  <c r="AH254" i="11"/>
  <c r="O262" i="11"/>
  <c r="AH262" i="11"/>
  <c r="Q274" i="11" a="1"/>
  <c r="Q274" i="11" s="1"/>
  <c r="AB313" i="11"/>
  <c r="O333" i="11"/>
  <c r="AE333" i="11"/>
  <c r="AH334" i="11"/>
  <c r="R363" i="11" a="1"/>
  <c r="R363" i="11" s="1"/>
  <c r="AH364" i="11"/>
  <c r="O384" i="11"/>
  <c r="R378" i="11" a="1"/>
  <c r="R378" i="11" s="1"/>
  <c r="X378" i="11" a="1"/>
  <c r="X378" i="11" s="1"/>
  <c r="X97" i="11" a="1"/>
  <c r="X97" i="11" s="1"/>
  <c r="AE20" i="11"/>
  <c r="Z30" i="11" a="1"/>
  <c r="Z30" i="11" s="1"/>
  <c r="AH36" i="11"/>
  <c r="O41" i="11"/>
  <c r="O52" i="11"/>
  <c r="AE93" i="11"/>
  <c r="O101" i="11"/>
  <c r="AE108" i="11"/>
  <c r="O118" i="11"/>
  <c r="V134" i="11"/>
  <c r="O150" i="11"/>
  <c r="O209" i="11"/>
  <c r="AH210" i="11"/>
  <c r="AH215" i="11"/>
  <c r="AE229" i="11"/>
  <c r="AE247" i="11"/>
  <c r="O259" i="11"/>
  <c r="O261" i="11"/>
  <c r="AH270" i="11"/>
  <c r="T274" i="11" a="1"/>
  <c r="T274" i="11" s="1"/>
  <c r="V274" i="11" s="1"/>
  <c r="O306" i="11"/>
  <c r="AE320" i="11"/>
  <c r="V335" i="11"/>
  <c r="AH338" i="11"/>
  <c r="R455" i="11" a="1"/>
  <c r="R455" i="11" s="1"/>
  <c r="S455" i="11" s="1"/>
  <c r="X455" i="11" a="1"/>
  <c r="X455" i="11" s="1"/>
  <c r="AE132" i="11"/>
  <c r="AA145" i="11" a="1"/>
  <c r="AA145" i="11" s="1"/>
  <c r="X330" i="11" a="1"/>
  <c r="X330" i="11" s="1"/>
  <c r="O362" i="11"/>
  <c r="O427" i="11"/>
  <c r="AH450" i="11"/>
  <c r="AE463" i="11"/>
  <c r="O472" i="11"/>
  <c r="O539" i="11"/>
  <c r="AE549" i="11"/>
  <c r="U575" i="11" a="1"/>
  <c r="U575" i="11" s="1"/>
  <c r="AH587" i="11"/>
  <c r="M595" i="11" a="1"/>
  <c r="M595" i="11" s="1"/>
  <c r="AE598" i="11"/>
  <c r="Z614" i="11" a="1"/>
  <c r="Z614" i="11" s="1"/>
  <c r="AE634" i="11"/>
  <c r="Z646" i="11" a="1"/>
  <c r="Z646" i="11" s="1"/>
  <c r="W652" i="11" a="1"/>
  <c r="W652" i="11" s="1"/>
  <c r="O686" i="11"/>
  <c r="AE700" i="11"/>
  <c r="R547" i="11" a="1"/>
  <c r="R547" i="11" s="1"/>
  <c r="R560" i="11" a="1"/>
  <c r="R560" i="11" s="1"/>
  <c r="R574" i="11" a="1"/>
  <c r="R574" i="11" s="1"/>
  <c r="AE609" i="11"/>
  <c r="AH691" i="11"/>
  <c r="V709" i="11"/>
  <c r="Y748" i="11"/>
  <c r="U801" i="11" a="1"/>
  <c r="U801" i="11" s="1"/>
  <c r="AE383" i="11"/>
  <c r="AH385" i="11"/>
  <c r="O431" i="11"/>
  <c r="AH473" i="11"/>
  <c r="O477" i="11"/>
  <c r="U514" i="11" a="1"/>
  <c r="U514" i="11" s="1"/>
  <c r="AA531" i="11" a="1"/>
  <c r="AA531" i="11" s="1"/>
  <c r="Q579" i="11" a="1"/>
  <c r="Q579" i="11" s="1"/>
  <c r="AH633" i="11"/>
  <c r="AA736" i="11" a="1"/>
  <c r="AA736" i="11" s="1"/>
  <c r="AH760" i="11"/>
  <c r="X765" i="11" a="1"/>
  <c r="X765" i="11" s="1"/>
  <c r="O789" i="11"/>
  <c r="O793" i="11"/>
  <c r="O797" i="11"/>
  <c r="U547" i="11" a="1"/>
  <c r="U547" i="11" s="1"/>
  <c r="M642" i="11" a="1"/>
  <c r="M642" i="11" s="1"/>
  <c r="M652" i="11" a="1"/>
  <c r="M652" i="11" s="1"/>
  <c r="AH802" i="11"/>
  <c r="O375" i="11"/>
  <c r="X381" i="11" a="1"/>
  <c r="X381" i="11" s="1"/>
  <c r="O415" i="11"/>
  <c r="O434" i="11"/>
  <c r="AE439" i="11"/>
  <c r="AE440" i="11"/>
  <c r="O448" i="11"/>
  <c r="O451" i="11"/>
  <c r="AH452" i="11"/>
  <c r="O458" i="11"/>
  <c r="O468" i="11"/>
  <c r="O476" i="11"/>
  <c r="U480" i="11" a="1"/>
  <c r="U480" i="11" s="1"/>
  <c r="AA488" i="11" a="1"/>
  <c r="AA488" i="11" s="1"/>
  <c r="O507" i="11"/>
  <c r="O520" i="11"/>
  <c r="U550" i="11" a="1"/>
  <c r="U550" i="11" s="1"/>
  <c r="V550" i="11" s="1"/>
  <c r="X560" i="11" a="1"/>
  <c r="X560" i="11" s="1"/>
  <c r="T579" i="11" a="1"/>
  <c r="T579" i="11" s="1"/>
  <c r="V641" i="11"/>
  <c r="T647" i="11" a="1"/>
  <c r="T647" i="11" s="1"/>
  <c r="AE656" i="11"/>
  <c r="AE699" i="11"/>
  <c r="AA709" i="11" a="1"/>
  <c r="AA709" i="11" s="1"/>
  <c r="O774" i="11"/>
  <c r="X782" i="11" a="1"/>
  <c r="X782" i="11" s="1"/>
  <c r="AH784" i="11"/>
  <c r="AA543" i="11" a="1"/>
  <c r="AA543" i="11" s="1"/>
  <c r="S573" i="11"/>
  <c r="M579" i="11" a="1"/>
  <c r="M579" i="11" s="1"/>
  <c r="Q639" i="11" a="1"/>
  <c r="Q639" i="11" s="1"/>
  <c r="Z657" i="11" a="1"/>
  <c r="Z657" i="11" s="1"/>
  <c r="V379" i="11"/>
  <c r="AE423" i="11"/>
  <c r="AH451" i="11"/>
  <c r="AE519" i="11"/>
  <c r="AH521" i="11"/>
  <c r="V535" i="11"/>
  <c r="AH537" i="11"/>
  <c r="X549" i="11" a="1"/>
  <c r="X549" i="11" s="1"/>
  <c r="O570" i="11"/>
  <c r="AE570" i="11"/>
  <c r="O574" i="11"/>
  <c r="W579" i="11" a="1"/>
  <c r="W579" i="11" s="1"/>
  <c r="Y579" i="11" s="1"/>
  <c r="AH583" i="11"/>
  <c r="W595" i="11" a="1"/>
  <c r="W595" i="11" s="1"/>
  <c r="Q600" i="11" a="1"/>
  <c r="Q600" i="11" s="1"/>
  <c r="T606" i="11" a="1"/>
  <c r="T606" i="11" s="1"/>
  <c r="O618" i="11"/>
  <c r="M634" i="11" a="1"/>
  <c r="M634" i="11" s="1"/>
  <c r="O634" i="11" s="1"/>
  <c r="Q643" i="11" a="1"/>
  <c r="Q643" i="11" s="1"/>
  <c r="AE668" i="11"/>
  <c r="AE694" i="11"/>
  <c r="O400" i="11"/>
  <c r="U441" i="11" a="1"/>
  <c r="U441" i="11" s="1"/>
  <c r="O464" i="11"/>
  <c r="R496" i="11" a="1"/>
  <c r="R496" i="11" s="1"/>
  <c r="O505" i="11"/>
  <c r="U509" i="11" a="1"/>
  <c r="U509" i="11" s="1"/>
  <c r="AH526" i="11"/>
  <c r="R543" i="11" a="1"/>
  <c r="R543" i="11" s="1"/>
  <c r="AA547" i="11" a="1"/>
  <c r="AA547" i="11" s="1"/>
  <c r="AB547" i="11" s="1"/>
  <c r="R576" i="11" a="1"/>
  <c r="R576" i="11" s="1"/>
  <c r="AH638" i="11"/>
  <c r="AH642" i="11"/>
  <c r="AE653" i="11"/>
  <c r="M657" i="11" a="1"/>
  <c r="M657" i="11" s="1"/>
  <c r="AE691" i="11"/>
  <c r="O693" i="11"/>
  <c r="AH705" i="11"/>
  <c r="R709" i="11" a="1"/>
  <c r="R709" i="11" s="1"/>
  <c r="S709" i="11" s="1"/>
  <c r="X712" i="11" a="1"/>
  <c r="X712" i="11" s="1"/>
  <c r="O730" i="11"/>
  <c r="U736" i="11" a="1"/>
  <c r="U736" i="11" s="1"/>
  <c r="X739" i="11" a="1"/>
  <c r="X739" i="11" s="1"/>
  <c r="AE745" i="11"/>
  <c r="O753" i="11"/>
  <c r="AA794" i="11" a="1"/>
  <c r="AA794" i="11" s="1"/>
  <c r="AB794" i="11" s="1"/>
  <c r="L790" i="11"/>
  <c r="AE500" i="1"/>
  <c r="AE404" i="1"/>
  <c r="AE396" i="1"/>
  <c r="AE388" i="1"/>
  <c r="AE372" i="1"/>
  <c r="AE364" i="1"/>
  <c r="AE332" i="1"/>
  <c r="AE260" i="1"/>
  <c r="AE220" i="1"/>
  <c r="AE212" i="1"/>
  <c r="AE204" i="1"/>
  <c r="AE188" i="1"/>
  <c r="AE180" i="1"/>
  <c r="AE172" i="1"/>
  <c r="AH161" i="1"/>
  <c r="AH129" i="1"/>
  <c r="AH97" i="1"/>
  <c r="AH65" i="1"/>
  <c r="AH49" i="1"/>
  <c r="V222" i="1"/>
  <c r="AH137" i="1"/>
  <c r="AH113" i="1"/>
  <c r="AH81" i="1"/>
  <c r="AH57" i="1"/>
  <c r="V543" i="1"/>
  <c r="L529" i="1"/>
  <c r="L521" i="1"/>
  <c r="L513" i="1"/>
  <c r="L505" i="1"/>
  <c r="L497" i="1"/>
  <c r="L489" i="1"/>
  <c r="L481" i="1"/>
  <c r="L473" i="1"/>
  <c r="L465" i="1"/>
  <c r="L457" i="1"/>
  <c r="L449" i="1"/>
  <c r="L441" i="1"/>
  <c r="L433" i="1"/>
  <c r="L425" i="1"/>
  <c r="L417" i="1"/>
  <c r="L409" i="1"/>
  <c r="L401" i="1"/>
  <c r="L393" i="1"/>
  <c r="L385" i="1"/>
  <c r="L377" i="1"/>
  <c r="L369" i="1"/>
  <c r="L361" i="1"/>
  <c r="L353" i="1"/>
  <c r="L345" i="1"/>
  <c r="L337" i="1"/>
  <c r="L329" i="1"/>
  <c r="L321" i="1"/>
  <c r="L313" i="1"/>
  <c r="L305" i="1"/>
  <c r="L297" i="1"/>
  <c r="L289" i="1"/>
  <c r="L281" i="1"/>
  <c r="L273" i="1"/>
  <c r="L265" i="1"/>
  <c r="L257" i="1"/>
  <c r="L201" i="1"/>
  <c r="L193" i="1"/>
  <c r="L185" i="1"/>
  <c r="L177" i="1"/>
  <c r="L169" i="1"/>
  <c r="L161" i="1"/>
  <c r="L153" i="1"/>
  <c r="L145" i="1"/>
  <c r="L137" i="1"/>
  <c r="L129" i="1"/>
  <c r="AH73" i="1"/>
  <c r="AH105" i="1"/>
  <c r="V64" i="1"/>
  <c r="V56" i="1"/>
  <c r="L719" i="1"/>
  <c r="L711" i="1"/>
  <c r="L703" i="1"/>
  <c r="L695" i="1"/>
  <c r="L687" i="1"/>
  <c r="L679" i="1"/>
  <c r="L671" i="1"/>
  <c r="L663" i="1"/>
  <c r="L655" i="1"/>
  <c r="L647" i="1"/>
  <c r="L639" i="1"/>
  <c r="L631" i="1"/>
  <c r="L623" i="1"/>
  <c r="L615" i="1"/>
  <c r="L607" i="1"/>
  <c r="AE356" i="1"/>
  <c r="AE324" i="1"/>
  <c r="AE316" i="1"/>
  <c r="AE308" i="1"/>
  <c r="AE300" i="1"/>
  <c r="AE292" i="1"/>
  <c r="AE284" i="1"/>
  <c r="AE276" i="1"/>
  <c r="AE196" i="1"/>
  <c r="AE52" i="1"/>
  <c r="AE44" i="1"/>
  <c r="AE36" i="1"/>
  <c r="AE28" i="1"/>
  <c r="AE4" i="1"/>
  <c r="AH153" i="1"/>
  <c r="L598" i="1"/>
  <c r="L590" i="1"/>
  <c r="L246" i="1"/>
  <c r="L238" i="1"/>
  <c r="L230" i="1"/>
  <c r="L222" i="1"/>
  <c r="L214" i="1"/>
  <c r="L206" i="1"/>
  <c r="AH145" i="1"/>
  <c r="AH121" i="1"/>
  <c r="AH89" i="1"/>
  <c r="V238" i="1"/>
  <c r="V214" i="1"/>
  <c r="AE338" i="1"/>
  <c r="AE178" i="1"/>
  <c r="AE138" i="1"/>
  <c r="AE130" i="1"/>
  <c r="AE114" i="1"/>
  <c r="AE106" i="1"/>
  <c r="AE66" i="1"/>
  <c r="AE58" i="1"/>
  <c r="AE34" i="1"/>
  <c r="AH144" i="1"/>
  <c r="AH96" i="1"/>
  <c r="AH160" i="1"/>
  <c r="AH72" i="1"/>
  <c r="V62" i="1"/>
  <c r="V54" i="1"/>
  <c r="O610" i="1"/>
  <c r="O602" i="1"/>
  <c r="O594" i="1"/>
  <c r="O554" i="1"/>
  <c r="AH136" i="1"/>
  <c r="AH104" i="1"/>
  <c r="AH64" i="1"/>
  <c r="AH48" i="1"/>
  <c r="O641" i="1"/>
  <c r="V94" i="1"/>
  <c r="V86" i="1"/>
  <c r="V78" i="1"/>
  <c r="L118" i="1"/>
  <c r="L110" i="1"/>
  <c r="L102" i="1"/>
  <c r="L94" i="1"/>
  <c r="L86" i="1"/>
  <c r="L78" i="1"/>
  <c r="L70" i="1"/>
  <c r="L62" i="1"/>
  <c r="L54" i="1"/>
  <c r="L46" i="1"/>
  <c r="L38" i="1"/>
  <c r="L30" i="1"/>
  <c r="AH152" i="1"/>
  <c r="AH120" i="1"/>
  <c r="AH80" i="1"/>
  <c r="V541" i="1"/>
  <c r="AH112" i="1"/>
  <c r="AH88" i="1"/>
  <c r="AH56" i="1"/>
  <c r="V220" i="1"/>
  <c r="V212" i="1"/>
  <c r="V545" i="1"/>
  <c r="V60" i="1"/>
  <c r="V52" i="1"/>
  <c r="V539" i="1"/>
  <c r="V100" i="1"/>
  <c r="V92" i="1"/>
  <c r="V84" i="1"/>
  <c r="V76" i="1"/>
  <c r="V218" i="1"/>
  <c r="O596" i="1"/>
  <c r="V217" i="1"/>
  <c r="O114" i="1"/>
  <c r="O106" i="1"/>
  <c r="O98" i="1"/>
  <c r="O90" i="1"/>
  <c r="O82" i="1"/>
  <c r="AE464" i="1"/>
  <c r="AE432" i="1"/>
  <c r="AE400" i="1"/>
  <c r="AE376" i="1"/>
  <c r="AE344" i="1"/>
  <c r="AE336" i="1"/>
  <c r="AE328" i="1"/>
  <c r="AE320" i="1"/>
  <c r="AE312" i="1"/>
  <c r="AE272" i="1"/>
  <c r="AE264" i="1"/>
  <c r="AE256" i="1"/>
  <c r="AE200" i="1"/>
  <c r="AE168" i="1"/>
  <c r="AE160" i="1"/>
  <c r="AE152" i="1"/>
  <c r="AE120" i="1"/>
  <c r="AE112" i="1"/>
  <c r="AE104" i="1"/>
  <c r="AE88" i="1"/>
  <c r="AE80" i="1"/>
  <c r="AE16" i="1"/>
  <c r="AE313" i="1"/>
  <c r="AE289" i="1"/>
  <c r="AE225" i="1"/>
  <c r="AE177" i="1"/>
  <c r="AE129" i="1"/>
  <c r="AE113" i="1"/>
  <c r="AE49" i="1"/>
  <c r="AE41" i="1"/>
  <c r="AH248" i="1"/>
  <c r="AH240" i="1"/>
  <c r="AH232" i="1"/>
  <c r="AH224" i="1"/>
  <c r="AH216" i="1"/>
  <c r="AH208" i="1"/>
  <c r="AH200" i="1"/>
  <c r="AH192" i="1"/>
  <c r="V58" i="1"/>
  <c r="AH591" i="1"/>
  <c r="AH583" i="1"/>
  <c r="AH575" i="1"/>
  <c r="O66" i="1"/>
  <c r="O58" i="1"/>
  <c r="O50" i="1"/>
  <c r="O251" i="1"/>
  <c r="O243" i="1"/>
  <c r="O235" i="1"/>
  <c r="O227" i="1"/>
  <c r="O219" i="1"/>
  <c r="O131" i="1"/>
  <c r="O65" i="1"/>
  <c r="O57" i="1"/>
  <c r="O49" i="1"/>
  <c r="V98" i="1"/>
  <c r="V90" i="1"/>
  <c r="V82" i="1"/>
  <c r="O490" i="1"/>
  <c r="O482" i="1"/>
  <c r="O434" i="1"/>
  <c r="O426" i="1"/>
  <c r="O410" i="1"/>
  <c r="O402" i="1"/>
  <c r="O394" i="1"/>
  <c r="O386" i="1"/>
  <c r="O282" i="1"/>
  <c r="O274" i="1"/>
  <c r="O266" i="1"/>
  <c r="O258" i="1"/>
  <c r="O250" i="1"/>
  <c r="O242" i="1"/>
  <c r="O234" i="1"/>
  <c r="O226" i="1"/>
  <c r="O218" i="1"/>
  <c r="O130" i="1"/>
  <c r="O73" i="1"/>
  <c r="O41" i="1"/>
  <c r="O33" i="1"/>
  <c r="O25" i="1"/>
  <c r="O17" i="1"/>
  <c r="O9" i="1"/>
  <c r="O113" i="1"/>
  <c r="O105" i="1"/>
  <c r="O97" i="1"/>
  <c r="O89" i="1"/>
  <c r="O81" i="1"/>
  <c r="AH40" i="1"/>
  <c r="AH32" i="1"/>
  <c r="AH24" i="1"/>
  <c r="AH16" i="1"/>
  <c r="AH8" i="1"/>
  <c r="O556" i="1"/>
  <c r="AH541" i="1"/>
  <c r="O612" i="1"/>
  <c r="O580" i="1"/>
  <c r="O679" i="1"/>
  <c r="O671" i="1"/>
  <c r="O604" i="1"/>
  <c r="AH683" i="1"/>
  <c r="O623" i="1"/>
  <c r="O71" i="1"/>
  <c r="O63" i="1"/>
  <c r="O55" i="1"/>
  <c r="O47" i="1"/>
  <c r="O208" i="1"/>
  <c r="O184" i="1"/>
  <c r="O176" i="1"/>
  <c r="O168" i="1"/>
  <c r="O160" i="1"/>
  <c r="O152" i="1"/>
  <c r="O144" i="1"/>
  <c r="O136" i="1"/>
  <c r="O652" i="1"/>
  <c r="O488" i="1"/>
  <c r="O480" i="1"/>
  <c r="O456" i="1"/>
  <c r="O448" i="1"/>
  <c r="O440" i="1"/>
  <c r="O432" i="1"/>
  <c r="O424" i="1"/>
  <c r="O416" i="1"/>
  <c r="O384" i="1"/>
  <c r="O376" i="1"/>
  <c r="O368" i="1"/>
  <c r="O360" i="1"/>
  <c r="O352" i="1"/>
  <c r="O344" i="1"/>
  <c r="O336" i="1"/>
  <c r="O328" i="1"/>
  <c r="O320" i="1"/>
  <c r="O312" i="1"/>
  <c r="O304" i="1"/>
  <c r="O296" i="1"/>
  <c r="O288" i="1"/>
  <c r="O280" i="1"/>
  <c r="O272" i="1"/>
  <c r="O264" i="1"/>
  <c r="O256" i="1"/>
  <c r="O248" i="1"/>
  <c r="O240" i="1"/>
  <c r="O232" i="1"/>
  <c r="O224" i="1"/>
  <c r="O216" i="1"/>
  <c r="T46" i="1" a="1"/>
  <c r="T46" i="1" s="1"/>
  <c r="V46" i="1" s="1"/>
  <c r="O588" i="1"/>
  <c r="O39" i="1"/>
  <c r="O31" i="1"/>
  <c r="O23" i="1"/>
  <c r="O15" i="1"/>
  <c r="O7" i="1"/>
  <c r="O127" i="1"/>
  <c r="O119" i="1"/>
  <c r="O111" i="1"/>
  <c r="O103" i="1"/>
  <c r="O95" i="1"/>
  <c r="O87" i="1"/>
  <c r="O79" i="1"/>
  <c r="AH272" i="1"/>
  <c r="AH264" i="1"/>
  <c r="AH256" i="1"/>
  <c r="O589" i="1"/>
  <c r="O581" i="1"/>
  <c r="O573" i="1"/>
  <c r="AE307" i="1"/>
  <c r="O644" i="1"/>
  <c r="O529" i="1"/>
  <c r="O521" i="1"/>
  <c r="O513" i="1"/>
  <c r="O505" i="1"/>
  <c r="O497" i="1"/>
  <c r="O465" i="1"/>
  <c r="O441" i="1"/>
  <c r="O417" i="1"/>
  <c r="O401" i="1"/>
  <c r="O547" i="1"/>
  <c r="O539" i="1"/>
  <c r="AE520" i="1"/>
  <c r="V63" i="1"/>
  <c r="V55" i="1"/>
  <c r="O555" i="1"/>
  <c r="V542" i="1"/>
  <c r="O642" i="1"/>
  <c r="V95" i="1"/>
  <c r="V87" i="1"/>
  <c r="V79" i="1"/>
  <c r="AE170" i="1"/>
  <c r="AE98" i="1"/>
  <c r="AE90" i="1"/>
  <c r="O527" i="1"/>
  <c r="O519" i="1"/>
  <c r="O511" i="1"/>
  <c r="O503" i="1"/>
  <c r="O487" i="1"/>
  <c r="O471" i="1"/>
  <c r="O463" i="1"/>
  <c r="O455" i="1"/>
  <c r="O447" i="1"/>
  <c r="O439" i="1"/>
  <c r="O431" i="1"/>
  <c r="O423" i="1"/>
  <c r="O415" i="1"/>
  <c r="O407" i="1"/>
  <c r="O399" i="1"/>
  <c r="O391" i="1"/>
  <c r="O383" i="1"/>
  <c r="O375" i="1"/>
  <c r="O367" i="1"/>
  <c r="O359" i="1"/>
  <c r="O351" i="1"/>
  <c r="O335" i="1"/>
  <c r="O319" i="1"/>
  <c r="O311" i="1"/>
  <c r="O303" i="1"/>
  <c r="O279" i="1"/>
  <c r="O271" i="1"/>
  <c r="V213" i="1"/>
  <c r="O650" i="1"/>
  <c r="O545" i="1"/>
  <c r="AH38" i="1"/>
  <c r="AH30" i="1"/>
  <c r="O544" i="1"/>
  <c r="AH246" i="1"/>
  <c r="AH238" i="1"/>
  <c r="AH230" i="1"/>
  <c r="AH222" i="1"/>
  <c r="AH214" i="1"/>
  <c r="AH206" i="1"/>
  <c r="AH190" i="1"/>
  <c r="AH666" i="1"/>
  <c r="AH606" i="1"/>
  <c r="O453" i="1"/>
  <c r="O413" i="1"/>
  <c r="O397" i="1"/>
  <c r="O389" i="1"/>
  <c r="O365" i="1"/>
  <c r="O357" i="1"/>
  <c r="O333" i="1"/>
  <c r="O325" i="1"/>
  <c r="O317" i="1"/>
  <c r="AH463" i="1"/>
  <c r="AH455" i="1"/>
  <c r="AH447" i="1"/>
  <c r="AH439" i="1"/>
  <c r="AH431" i="1"/>
  <c r="AH407" i="1"/>
  <c r="AH399" i="1"/>
  <c r="AH391" i="1"/>
  <c r="AH375" i="1"/>
  <c r="AH367" i="1"/>
  <c r="AH359" i="1"/>
  <c r="AE275" i="1"/>
  <c r="AE267" i="1"/>
  <c r="AE259" i="1"/>
  <c r="AE243" i="1"/>
  <c r="AE123" i="1"/>
  <c r="AE115" i="1"/>
  <c r="AE91" i="1"/>
  <c r="AE43" i="1"/>
  <c r="AE35" i="1"/>
  <c r="AE27" i="1"/>
  <c r="AE19" i="1"/>
  <c r="AE11" i="1"/>
  <c r="AE3" i="1"/>
  <c r="AH673" i="1"/>
  <c r="AH649" i="1"/>
  <c r="AH641" i="1"/>
  <c r="AH350" i="1"/>
  <c r="AH342" i="1"/>
  <c r="AH334" i="1"/>
  <c r="AH326" i="1"/>
  <c r="AH318" i="1"/>
  <c r="AH310" i="1"/>
  <c r="AH302" i="1"/>
  <c r="AH294" i="1"/>
  <c r="AH286" i="1"/>
  <c r="AH278" i="1"/>
  <c r="AH270" i="1"/>
  <c r="AH262" i="1"/>
  <c r="AH254" i="1"/>
  <c r="AH198" i="1"/>
  <c r="AH6" i="1"/>
  <c r="AH589" i="1"/>
  <c r="AH557" i="1"/>
  <c r="AH22" i="1"/>
  <c r="AH14" i="1"/>
  <c r="O631" i="1"/>
  <c r="AH546" i="1"/>
  <c r="O576" i="1"/>
  <c r="O568" i="1"/>
  <c r="AE131" i="1"/>
  <c r="AE83" i="1"/>
  <c r="L253" i="1"/>
  <c r="L245" i="1"/>
  <c r="O715" i="1"/>
  <c r="O707" i="1"/>
  <c r="O699" i="1"/>
  <c r="O691" i="1"/>
  <c r="AH629" i="1"/>
  <c r="L548" i="1"/>
  <c r="L540" i="1"/>
  <c r="AH604" i="1"/>
  <c r="AH389" i="1"/>
  <c r="AH373" i="1"/>
  <c r="AH365" i="1"/>
  <c r="AH357" i="1"/>
  <c r="O542" i="1"/>
  <c r="AH588" i="1"/>
  <c r="AH580" i="1"/>
  <c r="AH564" i="1"/>
  <c r="AH556" i="1"/>
  <c r="AE590" i="1"/>
  <c r="O648" i="1"/>
  <c r="O543" i="1"/>
  <c r="AH620" i="1"/>
  <c r="AH612" i="1"/>
  <c r="AH543" i="1"/>
  <c r="AH535" i="1"/>
  <c r="AH42" i="1"/>
  <c r="AH34" i="1"/>
  <c r="AH26" i="1"/>
  <c r="AH18" i="1"/>
  <c r="AH10" i="1"/>
  <c r="V96" i="1"/>
  <c r="V88" i="1"/>
  <c r="V80" i="1"/>
  <c r="O710" i="1"/>
  <c r="O702" i="1"/>
  <c r="O694" i="1"/>
  <c r="O670" i="1"/>
  <c r="O662" i="1"/>
  <c r="O632" i="1"/>
  <c r="AE448" i="1"/>
  <c r="O577" i="1"/>
  <c r="O569" i="1"/>
  <c r="Y103" i="1"/>
  <c r="AH452" i="1"/>
  <c r="AH444" i="1"/>
  <c r="AH436" i="1"/>
  <c r="AH428" i="1"/>
  <c r="AH420" i="1"/>
  <c r="AH404" i="1"/>
  <c r="AE470" i="1"/>
  <c r="AE135" i="1"/>
  <c r="O708" i="1"/>
  <c r="O700" i="1"/>
  <c r="O692" i="1"/>
  <c r="O684" i="1"/>
  <c r="O676" i="1"/>
  <c r="AH595" i="1"/>
  <c r="AH587" i="1"/>
  <c r="AE430" i="1"/>
  <c r="AE30" i="1"/>
  <c r="AE22" i="1"/>
  <c r="AE6" i="1"/>
  <c r="O207" i="1"/>
  <c r="O183" i="1"/>
  <c r="O175" i="1"/>
  <c r="O167" i="1"/>
  <c r="O159" i="1"/>
  <c r="O151" i="1"/>
  <c r="O143" i="1"/>
  <c r="O135" i="1"/>
  <c r="AH671" i="1"/>
  <c r="AH663" i="1"/>
  <c r="AH655" i="1"/>
  <c r="AH647" i="1"/>
  <c r="AH639" i="1"/>
  <c r="AH418" i="1"/>
  <c r="AH410" i="1"/>
  <c r="AH394" i="1"/>
  <c r="AH386" i="1"/>
  <c r="AH378" i="1"/>
  <c r="AH362" i="1"/>
  <c r="AH338" i="1"/>
  <c r="AH330" i="1"/>
  <c r="AH322" i="1"/>
  <c r="AH314" i="1"/>
  <c r="AH306" i="1"/>
  <c r="AH298" i="1"/>
  <c r="AH290" i="1"/>
  <c r="AH282" i="1"/>
  <c r="AH274" i="1"/>
  <c r="AH266" i="1"/>
  <c r="AH258" i="1"/>
  <c r="AH250" i="1"/>
  <c r="AH242" i="1"/>
  <c r="AH234" i="1"/>
  <c r="AH226" i="1"/>
  <c r="AH218" i="1"/>
  <c r="AH210" i="1"/>
  <c r="AH202" i="1"/>
  <c r="AH194" i="1"/>
  <c r="AH186" i="1"/>
  <c r="O46" i="1"/>
  <c r="O38" i="1"/>
  <c r="O30" i="1"/>
  <c r="O22" i="1"/>
  <c r="O14" i="1"/>
  <c r="O6" i="1"/>
  <c r="O494" i="1"/>
  <c r="O462" i="1"/>
  <c r="O454" i="1"/>
  <c r="O438" i="1"/>
  <c r="O430" i="1"/>
  <c r="O422" i="1"/>
  <c r="O406" i="1"/>
  <c r="O398" i="1"/>
  <c r="O390" i="1"/>
  <c r="O382" i="1"/>
  <c r="O374" i="1"/>
  <c r="O366" i="1"/>
  <c r="O358" i="1"/>
  <c r="O350" i="1"/>
  <c r="O342" i="1"/>
  <c r="O334" i="1"/>
  <c r="O326" i="1"/>
  <c r="O318" i="1"/>
  <c r="O310" i="1"/>
  <c r="O302" i="1"/>
  <c r="O294" i="1"/>
  <c r="O286" i="1"/>
  <c r="Y76" i="1"/>
  <c r="AH585" i="1"/>
  <c r="AE540" i="1"/>
  <c r="AE92" i="1"/>
  <c r="AE84" i="1"/>
  <c r="R549" i="1" a="1"/>
  <c r="R549" i="1" s="1"/>
  <c r="S549" i="1" s="1"/>
  <c r="O657" i="1"/>
  <c r="O517" i="1"/>
  <c r="AH701" i="1"/>
  <c r="AH693" i="1"/>
  <c r="AH685" i="1"/>
  <c r="AE179" i="1"/>
  <c r="AE171" i="1"/>
  <c r="W30" i="11" a="1"/>
  <c r="W30" i="11" s="1"/>
  <c r="AE31" i="11"/>
  <c r="M35" i="11" a="1"/>
  <c r="M35" i="11" s="1"/>
  <c r="T41" i="11" a="1"/>
  <c r="T41" i="11" s="1"/>
  <c r="Z41" i="11" a="1"/>
  <c r="Z41" i="11" s="1"/>
  <c r="Q41" i="11" a="1"/>
  <c r="Q41" i="11" s="1"/>
  <c r="AH44" i="11"/>
  <c r="AH47" i="11"/>
  <c r="AH55" i="11"/>
  <c r="X98" i="11" a="1"/>
  <c r="X98" i="11" s="1"/>
  <c r="AE13" i="11"/>
  <c r="AH28" i="11"/>
  <c r="AH67" i="11"/>
  <c r="U70" i="11" a="1"/>
  <c r="U70" i="11" s="1"/>
  <c r="O85" i="11"/>
  <c r="T33" i="11" a="1"/>
  <c r="T33" i="11" s="1"/>
  <c r="Z33" i="11" a="1"/>
  <c r="Z33" i="11" s="1"/>
  <c r="M33" i="11" a="1"/>
  <c r="M33" i="11" s="1"/>
  <c r="O33" i="11" s="1"/>
  <c r="O84" i="11"/>
  <c r="Z40" i="11" a="1"/>
  <c r="Z40" i="11" s="1"/>
  <c r="Q44" i="11" a="1"/>
  <c r="Q44" i="11" s="1"/>
  <c r="W44" i="11" a="1"/>
  <c r="W44" i="11" s="1"/>
  <c r="O55" i="11"/>
  <c r="Y55" i="11"/>
  <c r="AB61" i="11"/>
  <c r="M44" i="11" a="1"/>
  <c r="M44" i="11" s="1"/>
  <c r="Z44" i="11" a="1"/>
  <c r="Z44" i="11" s="1"/>
  <c r="O48" i="11"/>
  <c r="R96" i="11" a="1"/>
  <c r="R96" i="11" s="1"/>
  <c r="AA96" i="11" a="1"/>
  <c r="AA96" i="11" s="1"/>
  <c r="M106" i="11" a="1"/>
  <c r="M106" i="11" s="1"/>
  <c r="Z106" i="11" a="1"/>
  <c r="Z106" i="11" s="1"/>
  <c r="W106" i="11" a="1"/>
  <c r="W106" i="11" s="1"/>
  <c r="T106" i="11" a="1"/>
  <c r="T106" i="11" s="1"/>
  <c r="W23" i="11" a="1"/>
  <c r="W23" i="11" s="1"/>
  <c r="Y23" i="11" s="1"/>
  <c r="T9" i="11" a="1"/>
  <c r="T9" i="11" s="1"/>
  <c r="Z9" i="11" a="1"/>
  <c r="Z9" i="11" s="1"/>
  <c r="M9" i="11" a="1"/>
  <c r="M9" i="11" s="1"/>
  <c r="Q9" i="11" a="1"/>
  <c r="Q9" i="11" s="1"/>
  <c r="S9" i="11" s="1"/>
  <c r="W17" i="11" a="1"/>
  <c r="W17" i="11" s="1"/>
  <c r="Z17" i="11" a="1"/>
  <c r="Z17" i="11" s="1"/>
  <c r="W32" i="11" a="1"/>
  <c r="W32" i="11" s="1"/>
  <c r="Z32" i="11" a="1"/>
  <c r="Z32" i="11" s="1"/>
  <c r="AH3" i="11"/>
  <c r="AA73" i="11" a="1"/>
  <c r="AA73" i="11" s="1"/>
  <c r="AB73" i="11" s="1"/>
  <c r="X73" i="11" a="1"/>
  <c r="X73" i="11" s="1"/>
  <c r="M17" i="11" a="1"/>
  <c r="M17" i="11" s="1"/>
  <c r="T38" i="11" a="1"/>
  <c r="T38" i="11" s="1"/>
  <c r="Z38" i="11" a="1"/>
  <c r="Z38" i="11" s="1"/>
  <c r="M38" i="11" a="1"/>
  <c r="M38" i="11" s="1"/>
  <c r="Q38" i="11" a="1"/>
  <c r="Q38" i="11" s="1"/>
  <c r="V8" i="11"/>
  <c r="AE9" i="11"/>
  <c r="M23" i="11" a="1"/>
  <c r="M23" i="11" s="1"/>
  <c r="O23" i="11" s="1"/>
  <c r="Q33" i="11" a="1"/>
  <c r="Q33" i="11" s="1"/>
  <c r="S33" i="11" s="1"/>
  <c r="AE2" i="11"/>
  <c r="W7" i="11" a="1"/>
  <c r="W7" i="11" s="1"/>
  <c r="M14" i="11" a="1"/>
  <c r="M14" i="11" s="1"/>
  <c r="Z14" i="11" a="1"/>
  <c r="Z14" i="11" s="1"/>
  <c r="Z15" i="11" a="1"/>
  <c r="Z15" i="11" s="1"/>
  <c r="AB15" i="11" s="1"/>
  <c r="T15" i="11" a="1"/>
  <c r="T15" i="11" s="1"/>
  <c r="V15" i="11" s="1"/>
  <c r="Q17" i="11" a="1"/>
  <c r="Q17" i="11" s="1"/>
  <c r="M32" i="11" a="1"/>
  <c r="M32" i="11" s="1"/>
  <c r="O32" i="11" s="1"/>
  <c r="W41" i="11" a="1"/>
  <c r="W41" i="11" s="1"/>
  <c r="AE67" i="11"/>
  <c r="X83" i="11" a="1"/>
  <c r="X83" i="11" s="1"/>
  <c r="R83" i="11" a="1"/>
  <c r="R83" i="11" s="1"/>
  <c r="U83" i="11" a="1"/>
  <c r="U83" i="11" s="1"/>
  <c r="V83" i="11" s="1"/>
  <c r="AE95" i="11"/>
  <c r="AH6" i="11"/>
  <c r="AH10" i="11"/>
  <c r="AH15" i="11"/>
  <c r="AE28" i="11"/>
  <c r="AH30" i="11"/>
  <c r="AE34" i="11"/>
  <c r="O51" i="11"/>
  <c r="S53" i="11"/>
  <c r="O57" i="11"/>
  <c r="AH63" i="11"/>
  <c r="AE71" i="11"/>
  <c r="U85" i="11" a="1"/>
  <c r="U85" i="11" s="1"/>
  <c r="V85" i="11" s="1"/>
  <c r="U90" i="11" a="1"/>
  <c r="U90" i="11" s="1"/>
  <c r="AA95" i="11" a="1"/>
  <c r="AA95" i="11" s="1"/>
  <c r="U97" i="11" a="1"/>
  <c r="U97" i="11" s="1"/>
  <c r="V97" i="11" s="1"/>
  <c r="Y100" i="11"/>
  <c r="AH106" i="11"/>
  <c r="AH109" i="11"/>
  <c r="AH110" i="11"/>
  <c r="AB121" i="11"/>
  <c r="O123" i="11"/>
  <c r="O139" i="11"/>
  <c r="O146" i="11"/>
  <c r="M154" i="11" a="1"/>
  <c r="M154" i="11" s="1"/>
  <c r="O154" i="11" s="1"/>
  <c r="M160" i="11" a="1"/>
  <c r="M160" i="11" s="1"/>
  <c r="O177" i="11"/>
  <c r="AB184" i="11"/>
  <c r="O206" i="11"/>
  <c r="T231" i="11" a="1"/>
  <c r="T231" i="11" s="1"/>
  <c r="V231" i="11" s="1"/>
  <c r="M233" i="11" a="1"/>
  <c r="M233" i="11" s="1"/>
  <c r="O233" i="11" s="1"/>
  <c r="R137" i="11" a="1"/>
  <c r="R137" i="11" s="1"/>
  <c r="R138" i="11" a="1"/>
  <c r="R138" i="11" s="1"/>
  <c r="X146" i="11" a="1"/>
  <c r="X146" i="11" s="1"/>
  <c r="AH247" i="11"/>
  <c r="W249" i="11" a="1"/>
  <c r="W249" i="11" s="1"/>
  <c r="W250" i="11" a="1"/>
  <c r="W250" i="11" s="1"/>
  <c r="Y250" i="11" s="1"/>
  <c r="Q250" i="11" a="1"/>
  <c r="Q250" i="11" s="1"/>
  <c r="W251" i="11" a="1"/>
  <c r="W251" i="11" s="1"/>
  <c r="M251" i="11" a="1"/>
  <c r="M251" i="11" s="1"/>
  <c r="O251" i="11" s="1"/>
  <c r="T257" i="11" a="1"/>
  <c r="T257" i="11" s="1"/>
  <c r="M257" i="11" a="1"/>
  <c r="M257" i="11" s="1"/>
  <c r="O257" i="11" s="1"/>
  <c r="X264" i="11" a="1"/>
  <c r="X264" i="11" s="1"/>
  <c r="AA264" i="11" a="1"/>
  <c r="AA264" i="11" s="1"/>
  <c r="U264" i="11" a="1"/>
  <c r="U264" i="11" s="1"/>
  <c r="R264" i="11" a="1"/>
  <c r="R264" i="11" s="1"/>
  <c r="Z107" i="11" a="1"/>
  <c r="Z107" i="11" s="1"/>
  <c r="W110" i="11" a="1"/>
  <c r="W110" i="11" s="1"/>
  <c r="AH112" i="11"/>
  <c r="O117" i="11"/>
  <c r="AE130" i="11"/>
  <c r="AA144" i="11" a="1"/>
  <c r="AA144" i="11" s="1"/>
  <c r="AE148" i="11"/>
  <c r="Z157" i="11" a="1"/>
  <c r="Z157" i="11" s="1"/>
  <c r="Q159" i="11" a="1"/>
  <c r="Q159" i="11" s="1"/>
  <c r="O168" i="11"/>
  <c r="AE170" i="11"/>
  <c r="O173" i="11"/>
  <c r="AE174" i="11"/>
  <c r="AE179" i="11"/>
  <c r="Y181" i="11"/>
  <c r="O190" i="11"/>
  <c r="AE192" i="11"/>
  <c r="AE198" i="11"/>
  <c r="AE203" i="11"/>
  <c r="R213" i="11" a="1"/>
  <c r="R213" i="11" s="1"/>
  <c r="Z230" i="11" a="1"/>
  <c r="Z230" i="11" s="1"/>
  <c r="AE232" i="11"/>
  <c r="Z237" i="11" a="1"/>
  <c r="Z237" i="11" s="1"/>
  <c r="Z246" i="11" a="1"/>
  <c r="Z246" i="11" s="1"/>
  <c r="T246" i="11" a="1"/>
  <c r="T246" i="11" s="1"/>
  <c r="AE270" i="11"/>
  <c r="AE327" i="11"/>
  <c r="O142" i="11"/>
  <c r="AE144" i="11"/>
  <c r="AE146" i="11"/>
  <c r="Q154" i="11" a="1"/>
  <c r="Q154" i="11" s="1"/>
  <c r="AE165" i="11"/>
  <c r="AH166" i="11"/>
  <c r="O176" i="11"/>
  <c r="AH184" i="11"/>
  <c r="O185" i="11"/>
  <c r="X74" i="11" a="1"/>
  <c r="X74" i="11" s="1"/>
  <c r="Y74" i="11" s="1"/>
  <c r="AE127" i="11"/>
  <c r="U214" i="11" a="1"/>
  <c r="U214" i="11" s="1"/>
  <c r="Z22" i="11" a="1"/>
  <c r="Z22" i="11" s="1"/>
  <c r="AH31" i="11"/>
  <c r="AB40" i="11"/>
  <c r="AE58" i="11"/>
  <c r="O64" i="11"/>
  <c r="AH66" i="11"/>
  <c r="AE75" i="11"/>
  <c r="AH77" i="11"/>
  <c r="AH83" i="11"/>
  <c r="AH84" i="11"/>
  <c r="V95" i="11"/>
  <c r="AH96" i="11"/>
  <c r="AH99" i="11"/>
  <c r="W103" i="11" a="1"/>
  <c r="W103" i="11" s="1"/>
  <c r="AE110" i="11"/>
  <c r="AA135" i="11" a="1"/>
  <c r="AA135" i="11" s="1"/>
  <c r="Y140" i="11"/>
  <c r="AE141" i="11"/>
  <c r="O147" i="11"/>
  <c r="W159" i="11" a="1"/>
  <c r="W159" i="11" s="1"/>
  <c r="T160" i="11" a="1"/>
  <c r="T160" i="11" s="1"/>
  <c r="AH160" i="11"/>
  <c r="AH165" i="11"/>
  <c r="AE181" i="11"/>
  <c r="AH198" i="11"/>
  <c r="O199" i="11"/>
  <c r="AE200" i="11"/>
  <c r="O202" i="11"/>
  <c r="AE205" i="11"/>
  <c r="O208" i="11"/>
  <c r="O234" i="11"/>
  <c r="Z239" i="11" a="1"/>
  <c r="Z239" i="11" s="1"/>
  <c r="AE259" i="11"/>
  <c r="O133" i="11"/>
  <c r="X151" i="11" a="1"/>
  <c r="X151" i="11" s="1"/>
  <c r="W154" i="11" a="1"/>
  <c r="W154" i="11" s="1"/>
  <c r="AE188" i="11"/>
  <c r="AE235" i="11"/>
  <c r="O255" i="11"/>
  <c r="V66" i="11"/>
  <c r="AE70" i="11"/>
  <c r="U77" i="11" a="1"/>
  <c r="U77" i="11" s="1"/>
  <c r="V77" i="11" s="1"/>
  <c r="S85" i="11"/>
  <c r="S86" i="11"/>
  <c r="S97" i="11"/>
  <c r="R101" i="11" a="1"/>
  <c r="R101" i="11" s="1"/>
  <c r="M103" i="11" a="1"/>
  <c r="M103" i="11" s="1"/>
  <c r="O103" i="11" s="1"/>
  <c r="AB112" i="11"/>
  <c r="R135" i="11" a="1"/>
  <c r="R135" i="11" s="1"/>
  <c r="R142" i="11" a="1"/>
  <c r="R142" i="11" s="1"/>
  <c r="M159" i="11" a="1"/>
  <c r="M159" i="11" s="1"/>
  <c r="Z159" i="11" a="1"/>
  <c r="Z159" i="11" s="1"/>
  <c r="W160" i="11" a="1"/>
  <c r="W160" i="11" s="1"/>
  <c r="AB163" i="11"/>
  <c r="Y201" i="11"/>
  <c r="R210" i="11" a="1"/>
  <c r="R210" i="11" s="1"/>
  <c r="X210" i="11" a="1"/>
  <c r="X210" i="11" s="1"/>
  <c r="M237" i="11" a="1"/>
  <c r="M237" i="11" s="1"/>
  <c r="O237" i="11" s="1"/>
  <c r="T237" i="11" a="1"/>
  <c r="T237" i="11" s="1"/>
  <c r="W237" i="11" a="1"/>
  <c r="W237" i="11" s="1"/>
  <c r="W277" i="11" a="1"/>
  <c r="W277" i="11" s="1"/>
  <c r="T277" i="11" a="1"/>
  <c r="T277" i="11" s="1"/>
  <c r="AH285" i="11"/>
  <c r="U266" i="11" a="1"/>
  <c r="U266" i="11" s="1"/>
  <c r="Z269" i="11" a="1"/>
  <c r="Z269" i="11" s="1"/>
  <c r="O271" i="11"/>
  <c r="AH280" i="11"/>
  <c r="AH291" i="11"/>
  <c r="O323" i="11"/>
  <c r="O324" i="11"/>
  <c r="O403" i="11"/>
  <c r="O432" i="11"/>
  <c r="S332" i="11"/>
  <c r="X350" i="11" a="1"/>
  <c r="X350" i="11" s="1"/>
  <c r="Y361" i="11"/>
  <c r="AE402" i="11"/>
  <c r="R408" i="11" a="1"/>
  <c r="R408" i="11" s="1"/>
  <c r="X408" i="11" a="1"/>
  <c r="X408" i="11" s="1"/>
  <c r="Y408" i="11" s="1"/>
  <c r="AH264" i="11"/>
  <c r="AE268" i="11"/>
  <c r="AE273" i="11"/>
  <c r="AE288" i="11"/>
  <c r="O293" i="11"/>
  <c r="Y293" i="11"/>
  <c r="AE301" i="11"/>
  <c r="S307" i="11"/>
  <c r="AB307" i="11"/>
  <c r="AB316" i="11"/>
  <c r="Y325" i="11"/>
  <c r="X335" i="11" a="1"/>
  <c r="X335" i="11" s="1"/>
  <c r="Y335" i="11" s="1"/>
  <c r="V341" i="11"/>
  <c r="R343" i="11" a="1"/>
  <c r="R343" i="11" s="1"/>
  <c r="S343" i="11" s="1"/>
  <c r="S346" i="11"/>
  <c r="O349" i="11"/>
  <c r="R365" i="11" a="1"/>
  <c r="R365" i="11" s="1"/>
  <c r="U366" i="11" a="1"/>
  <c r="U366" i="11" s="1"/>
  <c r="O368" i="11"/>
  <c r="X368" i="11" a="1"/>
  <c r="X368" i="11" s="1"/>
  <c r="AA350" i="11" a="1"/>
  <c r="AA350" i="11" s="1"/>
  <c r="U390" i="11" a="1"/>
  <c r="U390" i="11" s="1"/>
  <c r="AA390" i="11" a="1"/>
  <c r="AA390" i="11" s="1"/>
  <c r="AB390" i="11" s="1"/>
  <c r="X390" i="11" a="1"/>
  <c r="X390" i="11" s="1"/>
  <c r="R265" i="11" a="1"/>
  <c r="R265" i="11" s="1"/>
  <c r="S265" i="11" s="1"/>
  <c r="AA266" i="11" a="1"/>
  <c r="AA266" i="11" s="1"/>
  <c r="S282" i="11"/>
  <c r="O291" i="11"/>
  <c r="V306" i="11"/>
  <c r="AA335" i="11" a="1"/>
  <c r="AA335" i="11" s="1"/>
  <c r="O337" i="11"/>
  <c r="X364" i="11" a="1"/>
  <c r="X364" i="11" s="1"/>
  <c r="AA364" i="11" a="1"/>
  <c r="AA364" i="11" s="1"/>
  <c r="U364" i="11" a="1"/>
  <c r="U364" i="11" s="1"/>
  <c r="O381" i="11"/>
  <c r="O398" i="11"/>
  <c r="O408" i="11"/>
  <c r="AA417" i="11" a="1"/>
  <c r="AA417" i="11" s="1"/>
  <c r="R417" i="11" a="1"/>
  <c r="R417" i="11" s="1"/>
  <c r="O447" i="11"/>
  <c r="AB177" i="11"/>
  <c r="O189" i="11"/>
  <c r="S193" i="11"/>
  <c r="Y195" i="11"/>
  <c r="AE197" i="11"/>
  <c r="AH199" i="11"/>
  <c r="O207" i="11"/>
  <c r="O212" i="11"/>
  <c r="AE221" i="11"/>
  <c r="AH225" i="11"/>
  <c r="AE230" i="11"/>
  <c r="AH235" i="11"/>
  <c r="AB244" i="11"/>
  <c r="AH265" i="11"/>
  <c r="AE280" i="11"/>
  <c r="AH282" i="11"/>
  <c r="O285" i="11"/>
  <c r="AH286" i="11"/>
  <c r="S293" i="11"/>
  <c r="AE294" i="11"/>
  <c r="AE299" i="11"/>
  <c r="O307" i="11"/>
  <c r="AH307" i="11"/>
  <c r="O310" i="11"/>
  <c r="AE325" i="11"/>
  <c r="AH328" i="11"/>
  <c r="O329" i="11"/>
  <c r="AE331" i="11"/>
  <c r="O336" i="11"/>
  <c r="AE337" i="11"/>
  <c r="AE345" i="11"/>
  <c r="AE346" i="11"/>
  <c r="AH361" i="11"/>
  <c r="AE362" i="11"/>
  <c r="R395" i="11" a="1"/>
  <c r="R395" i="11" s="1"/>
  <c r="X395" i="11" a="1"/>
  <c r="X395" i="11" s="1"/>
  <c r="Y395" i="11" s="1"/>
  <c r="U395" i="11" a="1"/>
  <c r="U395" i="11" s="1"/>
  <c r="V395" i="11" s="1"/>
  <c r="W255" i="11" a="1"/>
  <c r="W255" i="11" s="1"/>
  <c r="W269" i="11" a="1"/>
  <c r="W269" i="11" s="1"/>
  <c r="AH277" i="11"/>
  <c r="AH327" i="11"/>
  <c r="O342" i="11"/>
  <c r="X442" i="11" a="1"/>
  <c r="X442" i="11" s="1"/>
  <c r="Y442" i="11" s="1"/>
  <c r="U442" i="11" a="1"/>
  <c r="U442" i="11" s="1"/>
  <c r="O480" i="11"/>
  <c r="O214" i="11"/>
  <c r="AE214" i="11"/>
  <c r="O236" i="11"/>
  <c r="AH238" i="11"/>
  <c r="AH260" i="11"/>
  <c r="AH281" i="11"/>
  <c r="O283" i="11"/>
  <c r="AH294" i="11"/>
  <c r="O295" i="11"/>
  <c r="AH296" i="11"/>
  <c r="O300" i="11"/>
  <c r="AH325" i="11"/>
  <c r="AH326" i="11"/>
  <c r="AH331" i="11"/>
  <c r="AE341" i="11"/>
  <c r="AH345" i="11"/>
  <c r="AH346" i="11"/>
  <c r="U350" i="11" a="1"/>
  <c r="U350" i="11" s="1"/>
  <c r="AE357" i="11"/>
  <c r="Y401" i="11"/>
  <c r="AE404" i="11"/>
  <c r="AA409" i="11" a="1"/>
  <c r="AA409" i="11" s="1"/>
  <c r="U409" i="11" a="1"/>
  <c r="U409" i="11" s="1"/>
  <c r="AA440" i="11" a="1"/>
  <c r="AA440" i="11" s="1"/>
  <c r="AB440" i="11" s="1"/>
  <c r="X440" i="11" a="1"/>
  <c r="X440" i="11" s="1"/>
  <c r="X499" i="11" a="1"/>
  <c r="X499" i="11" s="1"/>
  <c r="AA499" i="11" a="1"/>
  <c r="AA499" i="11" s="1"/>
  <c r="AB499" i="11" s="1"/>
  <c r="AA536" i="11" a="1"/>
  <c r="AA536" i="11" s="1"/>
  <c r="U536" i="11" a="1"/>
  <c r="U536" i="11" s="1"/>
  <c r="V536" i="11" s="1"/>
  <c r="U552" i="11" a="1"/>
  <c r="U552" i="11" s="1"/>
  <c r="V552" i="11" s="1"/>
  <c r="X552" i="11" a="1"/>
  <c r="X552" i="11" s="1"/>
  <c r="S392" i="11"/>
  <c r="AH402" i="11"/>
  <c r="AH404" i="11"/>
  <c r="AE405" i="11"/>
  <c r="U412" i="11" a="1"/>
  <c r="U412" i="11" s="1"/>
  <c r="AE413" i="11"/>
  <c r="O417" i="11"/>
  <c r="O418" i="11"/>
  <c r="O422" i="11"/>
  <c r="AE425" i="11"/>
  <c r="AH426" i="11"/>
  <c r="R428" i="11" a="1"/>
  <c r="R428" i="11" s="1"/>
  <c r="AH433" i="11"/>
  <c r="AH434" i="11"/>
  <c r="R435" i="11" a="1"/>
  <c r="R435" i="11" s="1"/>
  <c r="S435" i="11" s="1"/>
  <c r="AH435" i="11"/>
  <c r="AE438" i="11"/>
  <c r="O441" i="11"/>
  <c r="R460" i="11" a="1"/>
  <c r="R460" i="11" s="1"/>
  <c r="O466" i="11"/>
  <c r="AE474" i="11"/>
  <c r="AE477" i="11"/>
  <c r="AE478" i="11"/>
  <c r="AE479" i="11"/>
  <c r="AA495" i="11" a="1"/>
  <c r="AA495" i="11" s="1"/>
  <c r="AH505" i="11"/>
  <c r="Y508" i="11"/>
  <c r="U508" i="11" a="1"/>
  <c r="U508" i="11" s="1"/>
  <c r="AA511" i="11" a="1"/>
  <c r="AA511" i="11" s="1"/>
  <c r="X511" i="11" a="1"/>
  <c r="X511" i="11" s="1"/>
  <c r="U511" i="11" a="1"/>
  <c r="U511" i="11" s="1"/>
  <c r="O530" i="11"/>
  <c r="O566" i="11"/>
  <c r="AA571" i="11" a="1"/>
  <c r="AA571" i="11" s="1"/>
  <c r="AB571" i="11" s="1"/>
  <c r="R571" i="11" a="1"/>
  <c r="R571" i="11" s="1"/>
  <c r="S571" i="11" s="1"/>
  <c r="U571" i="11" a="1"/>
  <c r="U571" i="11" s="1"/>
  <c r="R413" i="11" a="1"/>
  <c r="R413" i="11" s="1"/>
  <c r="AE441" i="11"/>
  <c r="V453" i="11"/>
  <c r="O456" i="11"/>
  <c r="AH463" i="11"/>
  <c r="AH465" i="11"/>
  <c r="U470" i="11" a="1"/>
  <c r="U470" i="11" s="1"/>
  <c r="V470" i="11" s="1"/>
  <c r="AA470" i="11" a="1"/>
  <c r="AA470" i="11" s="1"/>
  <c r="R470" i="11" a="1"/>
  <c r="R470" i="11" s="1"/>
  <c r="S470" i="11" s="1"/>
  <c r="O487" i="11"/>
  <c r="AA492" i="11" a="1"/>
  <c r="AA492" i="11" s="1"/>
  <c r="V528" i="11"/>
  <c r="AA552" i="11" a="1"/>
  <c r="AA552" i="11" s="1"/>
  <c r="AA592" i="11" a="1"/>
  <c r="AA592" i="11" s="1"/>
  <c r="AB592" i="11" s="1"/>
  <c r="X592" i="11" a="1"/>
  <c r="X592" i="11" s="1"/>
  <c r="Y592" i="11" s="1"/>
  <c r="R592" i="11" a="1"/>
  <c r="R592" i="11" s="1"/>
  <c r="U592" i="11" a="1"/>
  <c r="U592" i="11" s="1"/>
  <c r="V592" i="11" s="1"/>
  <c r="S374" i="11"/>
  <c r="Y375" i="11"/>
  <c r="AH401" i="11"/>
  <c r="AH405" i="11"/>
  <c r="AH413" i="11"/>
  <c r="R462" i="11" a="1"/>
  <c r="R462" i="11" s="1"/>
  <c r="S462" i="11" s="1"/>
  <c r="AB482" i="11"/>
  <c r="AH486" i="11"/>
  <c r="AH487" i="11"/>
  <c r="AE496" i="11"/>
  <c r="AA526" i="11" a="1"/>
  <c r="AA526" i="11" s="1"/>
  <c r="R526" i="11" a="1"/>
  <c r="R526" i="11" s="1"/>
  <c r="S526" i="11" s="1"/>
  <c r="R527" i="11" a="1"/>
  <c r="R527" i="11" s="1"/>
  <c r="AA527" i="11" a="1"/>
  <c r="AA527" i="11" s="1"/>
  <c r="AB527" i="11" s="1"/>
  <c r="X528" i="11" a="1"/>
  <c r="X528" i="11" s="1"/>
  <c r="Y528" i="11" s="1"/>
  <c r="U371" i="11" a="1"/>
  <c r="U371" i="11" s="1"/>
  <c r="V371" i="11" s="1"/>
  <c r="V382" i="11"/>
  <c r="X382" i="11" a="1"/>
  <c r="X382" i="11" s="1"/>
  <c r="AE388" i="11"/>
  <c r="AE390" i="11"/>
  <c r="O391" i="11"/>
  <c r="O395" i="11"/>
  <c r="U396" i="11" a="1"/>
  <c r="U396" i="11" s="1"/>
  <c r="V396" i="11" s="1"/>
  <c r="X398" i="11" a="1"/>
  <c r="X398" i="11" s="1"/>
  <c r="AE410" i="11"/>
  <c r="AH423" i="11"/>
  <c r="AH424" i="11"/>
  <c r="U426" i="11" a="1"/>
  <c r="U426" i="11" s="1"/>
  <c r="AH438" i="11"/>
  <c r="R453" i="11" a="1"/>
  <c r="R453" i="11" s="1"/>
  <c r="AH454" i="11"/>
  <c r="O459" i="11"/>
  <c r="O461" i="11"/>
  <c r="O497" i="11"/>
  <c r="AA505" i="11" a="1"/>
  <c r="AA505" i="11" s="1"/>
  <c r="AB505" i="11" s="1"/>
  <c r="X505" i="11" a="1"/>
  <c r="X505" i="11" s="1"/>
  <c r="O548" i="11"/>
  <c r="O590" i="11"/>
  <c r="O442" i="11"/>
  <c r="AH457" i="11"/>
  <c r="AE458" i="11"/>
  <c r="AE459" i="11"/>
  <c r="O467" i="11"/>
  <c r="AE469" i="11"/>
  <c r="AB478" i="11"/>
  <c r="U478" i="11" a="1"/>
  <c r="U478" i="11" s="1"/>
  <c r="V478" i="11" s="1"/>
  <c r="R486" i="11" a="1"/>
  <c r="R486" i="11" s="1"/>
  <c r="S486" i="11" s="1"/>
  <c r="AA486" i="11" a="1"/>
  <c r="AA486" i="11" s="1"/>
  <c r="U486" i="11" a="1"/>
  <c r="U486" i="11" s="1"/>
  <c r="R495" i="11" a="1"/>
  <c r="R495" i="11" s="1"/>
  <c r="AH495" i="11"/>
  <c r="R502" i="11" a="1"/>
  <c r="R502" i="11" s="1"/>
  <c r="X502" i="11" a="1"/>
  <c r="X502" i="11" s="1"/>
  <c r="Y502" i="11" s="1"/>
  <c r="U502" i="11" a="1"/>
  <c r="U502" i="11" s="1"/>
  <c r="R454" i="11" a="1"/>
  <c r="R454" i="11" s="1"/>
  <c r="O462" i="11"/>
  <c r="U503" i="11" a="1"/>
  <c r="U503" i="11" s="1"/>
  <c r="V503" i="11" s="1"/>
  <c r="O517" i="11"/>
  <c r="U542" i="11" a="1"/>
  <c r="U542" i="11" s="1"/>
  <c r="AA542" i="11" a="1"/>
  <c r="AA542" i="11" s="1"/>
  <c r="R552" i="11" a="1"/>
  <c r="R552" i="11" s="1"/>
  <c r="S552" i="11" s="1"/>
  <c r="AA558" i="11" a="1"/>
  <c r="AA558" i="11" s="1"/>
  <c r="X558" i="11" a="1"/>
  <c r="X558" i="11" s="1"/>
  <c r="R558" i="11" a="1"/>
  <c r="R558" i="11" s="1"/>
  <c r="R568" i="11" a="1"/>
  <c r="R568" i="11" s="1"/>
  <c r="AA568" i="11" a="1"/>
  <c r="AA568" i="11" s="1"/>
  <c r="X568" i="11" a="1"/>
  <c r="X568" i="11" s="1"/>
  <c r="U568" i="11" a="1"/>
  <c r="U568" i="11" s="1"/>
  <c r="O348" i="11"/>
  <c r="AE350" i="11"/>
  <c r="AE380" i="11"/>
  <c r="AE381" i="11"/>
  <c r="AH392" i="11"/>
  <c r="AH393" i="11"/>
  <c r="O397" i="11"/>
  <c r="AE397" i="11"/>
  <c r="AH411" i="11"/>
  <c r="X413" i="11" a="1"/>
  <c r="X413" i="11" s="1"/>
  <c r="Y413" i="11" s="1"/>
  <c r="O426" i="11"/>
  <c r="AE430" i="11"/>
  <c r="U446" i="11" a="1"/>
  <c r="U446" i="11" s="1"/>
  <c r="V446" i="11" s="1"/>
  <c r="AA462" i="11" a="1"/>
  <c r="AA462" i="11" s="1"/>
  <c r="X464" i="11" a="1"/>
  <c r="X464" i="11" s="1"/>
  <c r="Y464" i="11" s="1"/>
  <c r="AH469" i="11"/>
  <c r="X475" i="11" a="1"/>
  <c r="X475" i="11" s="1"/>
  <c r="U482" i="11" a="1"/>
  <c r="U482" i="11" s="1"/>
  <c r="V482" i="11" s="1"/>
  <c r="R483" i="11" a="1"/>
  <c r="R483" i="11" s="1"/>
  <c r="X486" i="11" a="1"/>
  <c r="X486" i="11" s="1"/>
  <c r="U492" i="11" a="1"/>
  <c r="U492" i="11" s="1"/>
  <c r="AA498" i="11" a="1"/>
  <c r="AA498" i="11" s="1"/>
  <c r="U498" i="11" a="1"/>
  <c r="U498" i="11" s="1"/>
  <c r="AH507" i="11"/>
  <c r="AH509" i="11"/>
  <c r="X513" i="11" a="1"/>
  <c r="X513" i="11" s="1"/>
  <c r="AA513" i="11" a="1"/>
  <c r="AA513" i="11" s="1"/>
  <c r="X514" i="11" a="1"/>
  <c r="X514" i="11" s="1"/>
  <c r="AA522" i="11" a="1"/>
  <c r="AA522" i="11" s="1"/>
  <c r="X522" i="11" a="1"/>
  <c r="X522" i="11" s="1"/>
  <c r="O559" i="11"/>
  <c r="R517" i="11" a="1"/>
  <c r="R517" i="11" s="1"/>
  <c r="AH520" i="11"/>
  <c r="AE526" i="11"/>
  <c r="AH531" i="11"/>
  <c r="X545" i="11" a="1"/>
  <c r="X545" i="11" s="1"/>
  <c r="AE546" i="11"/>
  <c r="AE558" i="11"/>
  <c r="X562" i="11" a="1"/>
  <c r="X562" i="11" s="1"/>
  <c r="O564" i="11"/>
  <c r="AH568" i="11"/>
  <c r="X572" i="11" a="1"/>
  <c r="X572" i="11" s="1"/>
  <c r="AE576" i="11"/>
  <c r="AE579" i="11"/>
  <c r="AH580" i="11"/>
  <c r="AE590" i="11"/>
  <c r="AH599" i="11"/>
  <c r="AE618" i="11"/>
  <c r="O625" i="11"/>
  <c r="T631" i="11" a="1"/>
  <c r="T631" i="11" s="1"/>
  <c r="O635" i="11"/>
  <c r="AE635" i="11"/>
  <c r="AE638" i="11"/>
  <c r="AH653" i="11"/>
  <c r="T663" i="11" a="1"/>
  <c r="T663" i="11" s="1"/>
  <c r="Q663" i="11" a="1"/>
  <c r="Q663" i="11" s="1"/>
  <c r="W663" i="11" a="1"/>
  <c r="W663" i="11" s="1"/>
  <c r="Y663" i="11" s="1"/>
  <c r="AE670" i="11"/>
  <c r="U787" i="11" a="1"/>
  <c r="U787" i="11" s="1"/>
  <c r="R787" i="11" a="1"/>
  <c r="R787" i="11" s="1"/>
  <c r="T581" i="11" a="1"/>
  <c r="T581" i="11" s="1"/>
  <c r="AE586" i="11"/>
  <c r="M602" i="11" a="1"/>
  <c r="M602" i="11" s="1"/>
  <c r="Z602" i="11" a="1"/>
  <c r="Z602" i="11" s="1"/>
  <c r="W632" i="11" a="1"/>
  <c r="W632" i="11" s="1"/>
  <c r="AH644" i="11"/>
  <c r="AE647" i="11"/>
  <c r="W654" i="11" a="1"/>
  <c r="W654" i="11" s="1"/>
  <c r="AH693" i="11"/>
  <c r="AA754" i="11" a="1"/>
  <c r="AA754" i="11" s="1"/>
  <c r="U754" i="11" a="1"/>
  <c r="U754" i="11" s="1"/>
  <c r="AH481" i="11"/>
  <c r="O484" i="11"/>
  <c r="O485" i="11"/>
  <c r="AE489" i="11"/>
  <c r="V496" i="11"/>
  <c r="AE501" i="11"/>
  <c r="AE506" i="11"/>
  <c r="O550" i="11"/>
  <c r="AH559" i="11"/>
  <c r="AE563" i="11"/>
  <c r="O572" i="11"/>
  <c r="AH581" i="11"/>
  <c r="AB587" i="11"/>
  <c r="AH590" i="11"/>
  <c r="T605" i="11" a="1"/>
  <c r="T605" i="11" s="1"/>
  <c r="AH607" i="11"/>
  <c r="O624" i="11"/>
  <c r="T630" i="11" a="1"/>
  <c r="T630" i="11" s="1"/>
  <c r="AE643" i="11"/>
  <c r="AH648" i="11"/>
  <c r="M663" i="11" a="1"/>
  <c r="M663" i="11" s="1"/>
  <c r="AH676" i="11"/>
  <c r="M692" i="11" a="1"/>
  <c r="M692" i="11" s="1"/>
  <c r="Z692" i="11" a="1"/>
  <c r="Z692" i="11" s="1"/>
  <c r="AH715" i="11"/>
  <c r="AA723" i="11" a="1"/>
  <c r="AA723" i="11" s="1"/>
  <c r="X723" i="11" a="1"/>
  <c r="X723" i="11" s="1"/>
  <c r="R761" i="11" a="1"/>
  <c r="R761" i="11" s="1"/>
  <c r="S761" i="11" s="1"/>
  <c r="X761" i="11" a="1"/>
  <c r="X761" i="11" s="1"/>
  <c r="Y761" i="11" s="1"/>
  <c r="U761" i="11" a="1"/>
  <c r="U761" i="11" s="1"/>
  <c r="W581" i="11" a="1"/>
  <c r="W581" i="11" s="1"/>
  <c r="Y590" i="11"/>
  <c r="Q627" i="11" a="1"/>
  <c r="Q627" i="11" s="1"/>
  <c r="W627" i="11" a="1"/>
  <c r="W627" i="11" s="1"/>
  <c r="Y627" i="11" s="1"/>
  <c r="Z653" i="11" a="1"/>
  <c r="Z653" i="11" s="1"/>
  <c r="Q653" i="11" a="1"/>
  <c r="Q653" i="11" s="1"/>
  <c r="T653" i="11" a="1"/>
  <c r="T653" i="11" s="1"/>
  <c r="W662" i="11" a="1"/>
  <c r="W662" i="11" s="1"/>
  <c r="Y662" i="11" s="1"/>
  <c r="M662" i="11" a="1"/>
  <c r="M662" i="11" s="1"/>
  <c r="O662" i="11" s="1"/>
  <c r="AE487" i="11"/>
  <c r="AE488" i="11"/>
  <c r="O496" i="11"/>
  <c r="AH498" i="11"/>
  <c r="AE505" i="11"/>
  <c r="AH506" i="11"/>
  <c r="AH508" i="11"/>
  <c r="O518" i="11"/>
  <c r="O521" i="11"/>
  <c r="O532" i="11"/>
  <c r="O535" i="11"/>
  <c r="O543" i="11"/>
  <c r="O551" i="11"/>
  <c r="V553" i="11"/>
  <c r="U577" i="11" a="1"/>
  <c r="U577" i="11" s="1"/>
  <c r="V577" i="11" s="1"/>
  <c r="AA577" i="11" a="1"/>
  <c r="AA577" i="11" s="1"/>
  <c r="AB577" i="11" s="1"/>
  <c r="X577" i="11" a="1"/>
  <c r="X577" i="11" s="1"/>
  <c r="Y577" i="11" s="1"/>
  <c r="R577" i="11" a="1"/>
  <c r="R577" i="11" s="1"/>
  <c r="AH584" i="11"/>
  <c r="AH586" i="11"/>
  <c r="U591" i="11" a="1"/>
  <c r="U591" i="11" s="1"/>
  <c r="V591" i="11" s="1"/>
  <c r="AA591" i="11" a="1"/>
  <c r="AA591" i="11" s="1"/>
  <c r="AB591" i="11" s="1"/>
  <c r="X591" i="11" a="1"/>
  <c r="X591" i="11" s="1"/>
  <c r="Y591" i="11" s="1"/>
  <c r="R591" i="11" a="1"/>
  <c r="R591" i="11" s="1"/>
  <c r="AH593" i="11"/>
  <c r="AH597" i="11"/>
  <c r="W605" i="11" a="1"/>
  <c r="W605" i="11" s="1"/>
  <c r="Y605" i="11" s="1"/>
  <c r="W606" i="11" a="1"/>
  <c r="W606" i="11" s="1"/>
  <c r="AH624" i="11"/>
  <c r="Z645" i="11" a="1"/>
  <c r="Z645" i="11" s="1"/>
  <c r="V658" i="11"/>
  <c r="W693" i="11" a="1"/>
  <c r="W693" i="11" s="1"/>
  <c r="AH710" i="11"/>
  <c r="U772" i="11" a="1"/>
  <c r="U772" i="11" s="1"/>
  <c r="AA772" i="11" a="1"/>
  <c r="AA772" i="11" s="1"/>
  <c r="L570" i="11"/>
  <c r="U545" i="11" a="1"/>
  <c r="U545" i="11" s="1"/>
  <c r="V545" i="11" s="1"/>
  <c r="S560" i="11"/>
  <c r="AE568" i="11"/>
  <c r="M581" i="11" a="1"/>
  <c r="M581" i="11" s="1"/>
  <c r="AH582" i="11"/>
  <c r="AH588" i="11"/>
  <c r="AE596" i="11"/>
  <c r="M605" i="11" a="1"/>
  <c r="M605" i="11" s="1"/>
  <c r="O605" i="11" s="1"/>
  <c r="Z607" i="11" a="1"/>
  <c r="Z607" i="11" s="1"/>
  <c r="Q641" i="11" a="1"/>
  <c r="Q641" i="11" s="1"/>
  <c r="M653" i="11" a="1"/>
  <c r="M653" i="11" s="1"/>
  <c r="V674" i="11"/>
  <c r="AH675" i="11"/>
  <c r="AH695" i="11"/>
  <c r="R716" i="11" a="1"/>
  <c r="R716" i="11" s="1"/>
  <c r="R752" i="11" a="1"/>
  <c r="R752" i="11" s="1"/>
  <c r="X752" i="11" a="1"/>
  <c r="X752" i="11" s="1"/>
  <c r="O541" i="11"/>
  <c r="AE542" i="11"/>
  <c r="O547" i="11"/>
  <c r="AB553" i="11"/>
  <c r="AE554" i="11"/>
  <c r="O556" i="11"/>
  <c r="AE557" i="11"/>
  <c r="U565" i="11" a="1"/>
  <c r="U565" i="11" s="1"/>
  <c r="U567" i="11" a="1"/>
  <c r="U567" i="11" s="1"/>
  <c r="O575" i="11"/>
  <c r="U578" i="11" a="1"/>
  <c r="U578" i="11" s="1"/>
  <c r="V578" i="11" s="1"/>
  <c r="AA578" i="11" a="1"/>
  <c r="AA578" i="11" s="1"/>
  <c r="AB578" i="11" s="1"/>
  <c r="X578" i="11" a="1"/>
  <c r="X578" i="11" s="1"/>
  <c r="Y578" i="11" s="1"/>
  <c r="R578" i="11" a="1"/>
  <c r="R578" i="11" s="1"/>
  <c r="Z581" i="11" a="1"/>
  <c r="Z581" i="11" s="1"/>
  <c r="AH585" i="11"/>
  <c r="O589" i="11"/>
  <c r="Q603" i="11" a="1"/>
  <c r="Q603" i="11" s="1"/>
  <c r="S603" i="11" s="1"/>
  <c r="Z625" i="11" a="1"/>
  <c r="Z625" i="11" s="1"/>
  <c r="AB625" i="11" s="1"/>
  <c r="Q632" i="11" a="1"/>
  <c r="Q632" i="11" s="1"/>
  <c r="AE639" i="11"/>
  <c r="W648" i="11" a="1"/>
  <c r="W648" i="11" s="1"/>
  <c r="T648" i="11" a="1"/>
  <c r="T648" i="11" s="1"/>
  <c r="W665" i="11" a="1"/>
  <c r="W665" i="11" s="1"/>
  <c r="Q665" i="11" a="1"/>
  <c r="Q665" i="11" s="1"/>
  <c r="T665" i="11" a="1"/>
  <c r="T665" i="11" s="1"/>
  <c r="R711" i="11" a="1"/>
  <c r="R711" i="11" s="1"/>
  <c r="U711" i="11" a="1"/>
  <c r="U711" i="11" s="1"/>
  <c r="X711" i="11" a="1"/>
  <c r="X711" i="11" s="1"/>
  <c r="Y711" i="11" s="1"/>
  <c r="AA715" i="11" a="1"/>
  <c r="AA715" i="11" s="1"/>
  <c r="X715" i="11" a="1"/>
  <c r="X715" i="11" s="1"/>
  <c r="S725" i="11"/>
  <c r="R802" i="11" a="1"/>
  <c r="R802" i="11" s="1"/>
  <c r="AA802" i="11" a="1"/>
  <c r="AA802" i="11" s="1"/>
  <c r="AB802" i="11" s="1"/>
  <c r="X802" i="11" a="1"/>
  <c r="X802" i="11" s="1"/>
  <c r="W602" i="11" a="1"/>
  <c r="W602" i="11" s="1"/>
  <c r="Y602" i="11" s="1"/>
  <c r="AH636" i="11"/>
  <c r="Z642" i="11" a="1"/>
  <c r="Z642" i="11" s="1"/>
  <c r="W642" i="11" a="1"/>
  <c r="W642" i="11" s="1"/>
  <c r="T642" i="11" a="1"/>
  <c r="T642" i="11" s="1"/>
  <c r="AE688" i="11"/>
  <c r="U731" i="11" a="1"/>
  <c r="U731" i="11" s="1"/>
  <c r="X731" i="11" a="1"/>
  <c r="X731" i="11" s="1"/>
  <c r="O746" i="11"/>
  <c r="O765" i="11"/>
  <c r="L760" i="11"/>
  <c r="L744" i="11"/>
  <c r="L680" i="11"/>
  <c r="L524" i="11"/>
  <c r="L516" i="11"/>
  <c r="L500" i="11"/>
  <c r="L484" i="11"/>
  <c r="L476" i="11"/>
  <c r="L420" i="11"/>
  <c r="L268" i="11"/>
  <c r="L244" i="11"/>
  <c r="L228" i="11"/>
  <c r="L188" i="11"/>
  <c r="T652" i="11" a="1"/>
  <c r="T652" i="11" s="1"/>
  <c r="W657" i="11" a="1"/>
  <c r="W657" i="11" s="1"/>
  <c r="Y657" i="11" s="1"/>
  <c r="O703" i="11"/>
  <c r="AE710" i="11"/>
  <c r="L718" i="11"/>
  <c r="AH734" i="11"/>
  <c r="AB743" i="11"/>
  <c r="AH762" i="11"/>
  <c r="AB766" i="11"/>
  <c r="O790" i="11"/>
  <c r="O791" i="11"/>
  <c r="L562" i="11"/>
  <c r="L554" i="11"/>
  <c r="L546" i="11"/>
  <c r="L530" i="11"/>
  <c r="L490" i="11"/>
  <c r="L362" i="11"/>
  <c r="L234" i="11"/>
  <c r="L58" i="11"/>
  <c r="L50" i="11"/>
  <c r="L34" i="11"/>
  <c r="L577" i="11"/>
  <c r="S735" i="11"/>
  <c r="AH742" i="11"/>
  <c r="AA765" i="11" a="1"/>
  <c r="AA765" i="11" s="1"/>
  <c r="AB765" i="11" s="1"/>
  <c r="O766" i="11"/>
  <c r="AE766" i="11"/>
  <c r="O769" i="11"/>
  <c r="O775" i="11"/>
  <c r="AE776" i="11"/>
  <c r="L578" i="11"/>
  <c r="Y727" i="11"/>
  <c r="X735" i="11" a="1"/>
  <c r="X735" i="11" s="1"/>
  <c r="AH747" i="11"/>
  <c r="L758" i="11"/>
  <c r="AA770" i="11" a="1"/>
  <c r="AA770" i="11" s="1"/>
  <c r="O771" i="11"/>
  <c r="O772" i="11"/>
  <c r="AE773" i="11"/>
  <c r="O785" i="11"/>
  <c r="O788" i="11"/>
  <c r="U789" i="11" a="1"/>
  <c r="U789" i="11" s="1"/>
  <c r="U794" i="11" a="1"/>
  <c r="U794" i="11" s="1"/>
  <c r="V794" i="11" s="1"/>
  <c r="O802" i="11"/>
  <c r="L591" i="11"/>
  <c r="L742" i="11"/>
  <c r="S747" i="11"/>
  <c r="R765" i="11" a="1"/>
  <c r="R765" i="11" s="1"/>
  <c r="AH776" i="11"/>
  <c r="L782" i="11"/>
  <c r="AE784" i="11"/>
  <c r="AB795" i="11"/>
  <c r="L592" i="11"/>
  <c r="AE620" i="11"/>
  <c r="W623" i="11" a="1"/>
  <c r="W623" i="11" s="1"/>
  <c r="AB632" i="11"/>
  <c r="O643" i="11"/>
  <c r="L654" i="11"/>
  <c r="AE659" i="11"/>
  <c r="S667" i="11"/>
  <c r="T698" i="11" a="1"/>
  <c r="T698" i="11" s="1"/>
  <c r="AB708" i="11"/>
  <c r="O737" i="11"/>
  <c r="U743" i="11" a="1"/>
  <c r="U743" i="11" s="1"/>
  <c r="V743" i="11" s="1"/>
  <c r="AB745" i="11"/>
  <c r="AA750" i="11" a="1"/>
  <c r="AA750" i="11" s="1"/>
  <c r="AE760" i="11"/>
  <c r="O762" i="11"/>
  <c r="O763" i="11"/>
  <c r="X764" i="11" a="1"/>
  <c r="X764" i="11" s="1"/>
  <c r="O768" i="11"/>
  <c r="AE772" i="11"/>
  <c r="O796" i="11"/>
  <c r="AH798" i="11"/>
  <c r="AE802" i="11"/>
  <c r="L794" i="11"/>
  <c r="L786" i="11"/>
  <c r="L730" i="11"/>
  <c r="L690" i="11"/>
  <c r="L682" i="11"/>
  <c r="L650" i="11"/>
  <c r="L634" i="11"/>
  <c r="T595" i="11" a="1"/>
  <c r="T595" i="11" s="1"/>
  <c r="V595" i="11" s="1"/>
  <c r="AH604" i="11"/>
  <c r="AE628" i="11"/>
  <c r="AH631" i="11"/>
  <c r="W647" i="11" a="1"/>
  <c r="W647" i="11" s="1"/>
  <c r="Y647" i="11" s="1"/>
  <c r="Q652" i="11" a="1"/>
  <c r="Q652" i="11" s="1"/>
  <c r="T657" i="11" a="1"/>
  <c r="T657" i="11" s="1"/>
  <c r="AB658" i="11"/>
  <c r="AE689" i="11"/>
  <c r="AH690" i="11"/>
  <c r="O699" i="11"/>
  <c r="L702" i="11"/>
  <c r="O711" i="11"/>
  <c r="O714" i="11"/>
  <c r="AE714" i="11"/>
  <c r="AA720" i="11" a="1"/>
  <c r="AA720" i="11" s="1"/>
  <c r="O727" i="11"/>
  <c r="AH728" i="11"/>
  <c r="O738" i="11"/>
  <c r="AE739" i="11"/>
  <c r="AH758" i="11"/>
  <c r="AH768" i="11"/>
  <c r="R770" i="11" a="1"/>
  <c r="R770" i="11" s="1"/>
  <c r="O780" i="11"/>
  <c r="O792" i="11"/>
  <c r="AH797" i="11"/>
  <c r="AH800" i="11"/>
  <c r="V53" i="1"/>
  <c r="O591" i="1"/>
  <c r="O583" i="1"/>
  <c r="O575" i="1"/>
  <c r="O567" i="1"/>
  <c r="AE107" i="1"/>
  <c r="V61" i="1"/>
  <c r="V540" i="1"/>
  <c r="O646" i="1"/>
  <c r="O590" i="1"/>
  <c r="O582" i="1"/>
  <c r="O574" i="1"/>
  <c r="O566" i="1"/>
  <c r="L252" i="1"/>
  <c r="L244" i="1"/>
  <c r="L236" i="1"/>
  <c r="L228" i="1"/>
  <c r="L220" i="1"/>
  <c r="L212" i="1"/>
  <c r="O690" i="1"/>
  <c r="O682" i="1"/>
  <c r="O674" i="1"/>
  <c r="O666" i="1"/>
  <c r="O607" i="1"/>
  <c r="O68" i="1"/>
  <c r="O60" i="1"/>
  <c r="O52" i="1"/>
  <c r="AH465" i="1"/>
  <c r="AH457" i="1"/>
  <c r="AH441" i="1"/>
  <c r="AH417" i="1"/>
  <c r="AH409" i="1"/>
  <c r="AH369" i="1"/>
  <c r="AH361" i="1"/>
  <c r="AH353" i="1"/>
  <c r="AH345" i="1"/>
  <c r="AH337" i="1"/>
  <c r="AH329" i="1"/>
  <c r="AH321" i="1"/>
  <c r="AH313" i="1"/>
  <c r="AH305" i="1"/>
  <c r="AH297" i="1"/>
  <c r="AH289" i="1"/>
  <c r="AH281" i="1"/>
  <c r="AH273" i="1"/>
  <c r="AH265" i="1"/>
  <c r="AH257" i="1"/>
  <c r="AH249" i="1"/>
  <c r="AH241" i="1"/>
  <c r="AH233" i="1"/>
  <c r="AH225" i="1"/>
  <c r="AH217" i="1"/>
  <c r="AH209" i="1"/>
  <c r="AH201" i="1"/>
  <c r="AH193" i="1"/>
  <c r="AH185" i="1"/>
  <c r="AE487" i="1"/>
  <c r="V101" i="1"/>
  <c r="V93" i="1"/>
  <c r="V85" i="1"/>
  <c r="V77" i="1"/>
  <c r="O645" i="1"/>
  <c r="O181" i="1"/>
  <c r="O173" i="1"/>
  <c r="O165" i="1"/>
  <c r="O157" i="1"/>
  <c r="O149" i="1"/>
  <c r="O141" i="1"/>
  <c r="O713" i="1"/>
  <c r="O705" i="1"/>
  <c r="O697" i="1"/>
  <c r="O245" i="1"/>
  <c r="O237" i="1"/>
  <c r="O229" i="1"/>
  <c r="O221" i="1"/>
  <c r="O213" i="1"/>
  <c r="O133" i="1"/>
  <c r="O67" i="1"/>
  <c r="O59" i="1"/>
  <c r="O51" i="1"/>
  <c r="AH676" i="1"/>
  <c r="AH560" i="1"/>
  <c r="AE263" i="1"/>
  <c r="AE215" i="1"/>
  <c r="O44" i="1"/>
  <c r="O36" i="1"/>
  <c r="O28" i="1"/>
  <c r="O20" i="1"/>
  <c r="O12" i="1"/>
  <c r="O4" i="1"/>
  <c r="O696" i="1"/>
  <c r="O688" i="1"/>
  <c r="O476" i="1"/>
  <c r="O468" i="1"/>
  <c r="O460" i="1"/>
  <c r="O452" i="1"/>
  <c r="O444" i="1"/>
  <c r="O388" i="1"/>
  <c r="O380" i="1"/>
  <c r="O356" i="1"/>
  <c r="O284" i="1"/>
  <c r="O276" i="1"/>
  <c r="O268" i="1"/>
  <c r="O124" i="1"/>
  <c r="O116" i="1"/>
  <c r="O108" i="1"/>
  <c r="O100" i="1"/>
  <c r="O84" i="1"/>
  <c r="O76" i="1"/>
  <c r="AE53" i="1"/>
  <c r="AE45" i="1"/>
  <c r="AE452" i="1"/>
  <c r="AE414" i="1"/>
  <c r="AE382" i="1"/>
  <c r="L713" i="1"/>
  <c r="L705" i="1"/>
  <c r="L697" i="1"/>
  <c r="L689" i="1"/>
  <c r="L681" i="1"/>
  <c r="L673" i="1"/>
  <c r="L665" i="1"/>
  <c r="L657" i="1"/>
  <c r="L649" i="1"/>
  <c r="L641" i="1"/>
  <c r="L633" i="1"/>
  <c r="L625" i="1"/>
  <c r="L617" i="1"/>
  <c r="L609" i="1"/>
  <c r="O531" i="1"/>
  <c r="O491" i="1"/>
  <c r="O483" i="1"/>
  <c r="O475" i="1"/>
  <c r="O467" i="1"/>
  <c r="O459" i="1"/>
  <c r="O451" i="1"/>
  <c r="O443" i="1"/>
  <c r="O435" i="1"/>
  <c r="O427" i="1"/>
  <c r="O419" i="1"/>
  <c r="O379" i="1"/>
  <c r="O371" i="1"/>
  <c r="O363" i="1"/>
  <c r="O355" i="1"/>
  <c r="O347" i="1"/>
  <c r="O339" i="1"/>
  <c r="O331" i="1"/>
  <c r="O323" i="1"/>
  <c r="O315" i="1"/>
  <c r="O307" i="1"/>
  <c r="O299" i="1"/>
  <c r="O291" i="1"/>
  <c r="O205" i="1"/>
  <c r="O197" i="1"/>
  <c r="O189" i="1"/>
  <c r="AH542" i="1"/>
  <c r="AE76" i="1"/>
  <c r="AE68" i="1"/>
  <c r="AE60" i="1"/>
  <c r="AE535" i="1"/>
  <c r="AE429" i="1"/>
  <c r="AE87" i="1"/>
  <c r="X549" i="1" a="1"/>
  <c r="X549" i="1" s="1"/>
  <c r="Y549" i="1" s="1"/>
  <c r="V219" i="1"/>
  <c r="O541" i="1"/>
  <c r="O522" i="1"/>
  <c r="O514" i="1"/>
  <c r="O506" i="1"/>
  <c r="AH625" i="1"/>
  <c r="AH617" i="1"/>
  <c r="AH609" i="1"/>
  <c r="AE348" i="1"/>
  <c r="AE39" i="1"/>
  <c r="O540" i="1"/>
  <c r="AH41" i="1"/>
  <c r="AH33" i="1"/>
  <c r="AH25" i="1"/>
  <c r="AH17" i="1"/>
  <c r="AH9" i="1"/>
  <c r="AE234" i="1"/>
  <c r="AE226" i="1"/>
  <c r="AE218" i="1"/>
  <c r="AE551" i="1"/>
  <c r="AE283" i="1"/>
  <c r="AE251" i="1"/>
  <c r="AA533" i="1" a="1"/>
  <c r="AA533" i="1" s="1"/>
  <c r="AB533" i="1" s="1"/>
  <c r="AA534" i="1" a="1"/>
  <c r="AA534" i="1" s="1"/>
  <c r="AB534" i="1" s="1"/>
  <c r="V215" i="1"/>
  <c r="AA548" i="1" a="1"/>
  <c r="AA548" i="1" s="1"/>
  <c r="AB548" i="1" s="1"/>
  <c r="S572" i="1"/>
  <c r="Y90" i="1"/>
  <c r="R533" i="1" a="1"/>
  <c r="R533" i="1" s="1"/>
  <c r="V57" i="1"/>
  <c r="Y240" i="1"/>
  <c r="Y216" i="1"/>
  <c r="R534" i="1" a="1"/>
  <c r="R534" i="1" s="1"/>
  <c r="S534" i="1" s="1"/>
  <c r="V544" i="1"/>
  <c r="R548" i="1" a="1"/>
  <c r="R548" i="1" s="1"/>
  <c r="S548" i="1" s="1"/>
  <c r="O45" i="1"/>
  <c r="O37" i="1"/>
  <c r="O29" i="1"/>
  <c r="O21" i="1"/>
  <c r="O13" i="1"/>
  <c r="O5" i="1"/>
  <c r="O428" i="1"/>
  <c r="O420" i="1"/>
  <c r="O412" i="1"/>
  <c r="O404" i="1"/>
  <c r="O396" i="1"/>
  <c r="O262" i="1"/>
  <c r="O254" i="1"/>
  <c r="O246" i="1"/>
  <c r="O238" i="1"/>
  <c r="O230" i="1"/>
  <c r="O222" i="1"/>
  <c r="O214" i="1"/>
  <c r="O134" i="1"/>
  <c r="O277" i="1"/>
  <c r="O125" i="1"/>
  <c r="O117" i="1"/>
  <c r="O109" i="1"/>
  <c r="O101" i="1"/>
  <c r="O93" i="1"/>
  <c r="O85" i="1"/>
  <c r="O77" i="1"/>
  <c r="AE121" i="1"/>
  <c r="O546" i="1"/>
  <c r="O538" i="1"/>
  <c r="O354" i="1"/>
  <c r="O115" i="1"/>
  <c r="O107" i="1"/>
  <c r="O99" i="1"/>
  <c r="O91" i="1"/>
  <c r="O83" i="1"/>
  <c r="O75" i="1"/>
  <c r="AE519" i="1"/>
  <c r="AH700" i="1"/>
  <c r="AH458" i="1"/>
  <c r="AE592" i="1"/>
  <c r="AE233" i="1"/>
  <c r="AE201" i="1"/>
  <c r="AB253" i="1"/>
  <c r="AB221" i="1"/>
  <c r="AB213" i="1"/>
  <c r="AH675" i="1"/>
  <c r="AH651" i="1"/>
  <c r="AH643" i="1"/>
  <c r="AH635" i="1"/>
  <c r="AH569" i="1"/>
  <c r="AH561" i="1"/>
  <c r="AH553" i="1"/>
  <c r="AE703" i="1"/>
  <c r="AE671" i="1"/>
  <c r="AE73" i="1"/>
  <c r="O533" i="1"/>
  <c r="O206" i="1"/>
  <c r="O182" i="1"/>
  <c r="O174" i="1"/>
  <c r="O166" i="1"/>
  <c r="O158" i="1"/>
  <c r="O150" i="1"/>
  <c r="O142" i="1"/>
  <c r="O706" i="1"/>
  <c r="O698" i="1"/>
  <c r="O683" i="1"/>
  <c r="O675" i="1"/>
  <c r="O667" i="1"/>
  <c r="O378" i="1"/>
  <c r="O370" i="1"/>
  <c r="O348" i="1"/>
  <c r="O340" i="1"/>
  <c r="O308" i="1"/>
  <c r="O300" i="1"/>
  <c r="O292" i="1"/>
  <c r="O260" i="1"/>
  <c r="O252" i="1"/>
  <c r="O244" i="1"/>
  <c r="O236" i="1"/>
  <c r="O228" i="1"/>
  <c r="O212" i="1"/>
  <c r="O198" i="1"/>
  <c r="O190" i="1"/>
  <c r="O132" i="1"/>
  <c r="AH698" i="1"/>
  <c r="AH682" i="1"/>
  <c r="AH576" i="1"/>
  <c r="AH464" i="1"/>
  <c r="AH448" i="1"/>
  <c r="AH440" i="1"/>
  <c r="AH432" i="1"/>
  <c r="AH424" i="1"/>
  <c r="AH416" i="1"/>
  <c r="AH384" i="1"/>
  <c r="AH376" i="1"/>
  <c r="AH368" i="1"/>
  <c r="AH360" i="1"/>
  <c r="AH352" i="1"/>
  <c r="AH344" i="1"/>
  <c r="AH336" i="1"/>
  <c r="AH328" i="1"/>
  <c r="AH320" i="1"/>
  <c r="AH312" i="1"/>
  <c r="AH304" i="1"/>
  <c r="AH296" i="1"/>
  <c r="AH288" i="1"/>
  <c r="AH280" i="1"/>
  <c r="AH128" i="1"/>
  <c r="AE574" i="1"/>
  <c r="AE566" i="1"/>
  <c r="AE558" i="1"/>
  <c r="AE542" i="1"/>
  <c r="AE526" i="1"/>
  <c r="AE494" i="1"/>
  <c r="AE479" i="1"/>
  <c r="AE471" i="1"/>
  <c r="AE439" i="1"/>
  <c r="AE391" i="1"/>
  <c r="AE351" i="1"/>
  <c r="AE327" i="1"/>
  <c r="AE311" i="1"/>
  <c r="AE128" i="1"/>
  <c r="O534" i="1"/>
  <c r="AE557" i="1"/>
  <c r="AE501" i="1"/>
  <c r="AE493" i="1"/>
  <c r="AE342" i="1"/>
  <c r="AE334" i="1"/>
  <c r="AE143" i="1"/>
  <c r="O548" i="1"/>
  <c r="O180" i="1"/>
  <c r="O172" i="1"/>
  <c r="O164" i="1"/>
  <c r="O156" i="1"/>
  <c r="O148" i="1"/>
  <c r="O140" i="1"/>
  <c r="O720" i="1"/>
  <c r="O704" i="1"/>
  <c r="O681" i="1"/>
  <c r="O673" i="1"/>
  <c r="O665" i="1"/>
  <c r="O649" i="1"/>
  <c r="O526" i="1"/>
  <c r="O518" i="1"/>
  <c r="O502" i="1"/>
  <c r="O446" i="1"/>
  <c r="O346" i="1"/>
  <c r="O338" i="1"/>
  <c r="O330" i="1"/>
  <c r="O322" i="1"/>
  <c r="O314" i="1"/>
  <c r="O306" i="1"/>
  <c r="O204" i="1"/>
  <c r="O196" i="1"/>
  <c r="O188" i="1"/>
  <c r="AH696" i="1"/>
  <c r="AH688" i="1"/>
  <c r="AH680" i="1"/>
  <c r="AH664" i="1"/>
  <c r="AH656" i="1"/>
  <c r="AH648" i="1"/>
  <c r="AH640" i="1"/>
  <c r="AH624" i="1"/>
  <c r="AH566" i="1"/>
  <c r="AH462" i="1"/>
  <c r="AH454" i="1"/>
  <c r="AH422" i="1"/>
  <c r="AH414" i="1"/>
  <c r="AH406" i="1"/>
  <c r="AH382" i="1"/>
  <c r="AH374" i="1"/>
  <c r="AH366" i="1"/>
  <c r="AE588" i="1"/>
  <c r="AE245" i="1"/>
  <c r="AE166" i="1"/>
  <c r="O549" i="1"/>
  <c r="AH607" i="1"/>
  <c r="AH581" i="1"/>
  <c r="AH445" i="1"/>
  <c r="AH437" i="1"/>
  <c r="AH429" i="1"/>
  <c r="AH405" i="1"/>
  <c r="AH397" i="1"/>
  <c r="AH460" i="1"/>
  <c r="AH388" i="1"/>
  <c r="AH372" i="1"/>
  <c r="AH364" i="1"/>
  <c r="AE291" i="1"/>
  <c r="AE103" i="1"/>
  <c r="O69" i="1"/>
  <c r="O61" i="1"/>
  <c r="O53" i="1"/>
  <c r="AH661" i="1"/>
  <c r="AH653" i="1"/>
  <c r="AH451" i="1"/>
  <c r="AH443" i="1"/>
  <c r="AH435" i="1"/>
  <c r="AH427" i="1"/>
  <c r="AH411" i="1"/>
  <c r="AH395" i="1"/>
  <c r="AE421" i="1"/>
  <c r="AE122" i="1"/>
  <c r="AH577" i="11"/>
  <c r="AE446" i="1"/>
  <c r="AE438" i="1"/>
  <c r="AE380" i="1"/>
  <c r="AH578" i="11"/>
  <c r="AH743" i="11"/>
  <c r="AE406" i="1"/>
  <c r="AE223" i="1"/>
  <c r="AE71" i="1"/>
  <c r="AE55" i="1"/>
  <c r="AH591" i="11"/>
  <c r="AE244" i="1"/>
  <c r="AE236" i="1"/>
  <c r="AH592" i="11"/>
  <c r="AE242" i="11"/>
  <c r="AE560" i="11"/>
  <c r="AE543" i="1"/>
  <c r="AE508" i="1"/>
  <c r="AE75" i="1"/>
  <c r="AE23" i="1"/>
  <c r="AE299" i="1"/>
  <c r="AE169" i="1"/>
  <c r="AE82" i="1"/>
  <c r="AB540" i="1"/>
  <c r="AB103" i="1"/>
  <c r="AB95" i="1"/>
  <c r="L196" i="11"/>
  <c r="L704" i="11"/>
  <c r="L532" i="1"/>
  <c r="L524" i="1"/>
  <c r="L516" i="1"/>
  <c r="L508" i="1"/>
  <c r="L500" i="1"/>
  <c r="L492" i="1"/>
  <c r="L484" i="1"/>
  <c r="L476" i="1"/>
  <c r="L468" i="1"/>
  <c r="L460" i="1"/>
  <c r="L452" i="1"/>
  <c r="L444" i="1"/>
  <c r="L436" i="1"/>
  <c r="L428" i="1"/>
  <c r="L420" i="1"/>
  <c r="L412" i="1"/>
  <c r="L404" i="1"/>
  <c r="L396" i="1"/>
  <c r="L388" i="1"/>
  <c r="L380" i="1"/>
  <c r="L372" i="1"/>
  <c r="L364" i="1"/>
  <c r="L356" i="1"/>
  <c r="L348" i="1"/>
  <c r="L340" i="1"/>
  <c r="L332" i="1"/>
  <c r="L324" i="1"/>
  <c r="L316" i="1"/>
  <c r="L308" i="1"/>
  <c r="L300" i="1"/>
  <c r="L292" i="1"/>
  <c r="L284" i="1"/>
  <c r="L276" i="1"/>
  <c r="L268" i="1"/>
  <c r="L260" i="1"/>
  <c r="L204" i="1"/>
  <c r="L196" i="1"/>
  <c r="L188" i="1"/>
  <c r="L260" i="11"/>
  <c r="L276" i="11"/>
  <c r="L332" i="11"/>
  <c r="L412" i="11"/>
  <c r="L444" i="11"/>
  <c r="L720" i="11"/>
  <c r="L316" i="11"/>
  <c r="L340" i="11"/>
  <c r="L492" i="11"/>
  <c r="L212" i="11"/>
  <c r="L300" i="11"/>
  <c r="L308" i="11"/>
  <c r="L364" i="11"/>
  <c r="L460" i="11"/>
  <c r="L508" i="11"/>
  <c r="L616" i="11"/>
  <c r="L601" i="1"/>
  <c r="L593" i="1"/>
  <c r="L585" i="1"/>
  <c r="L577" i="1"/>
  <c r="L569" i="1"/>
  <c r="L561" i="1"/>
  <c r="L553" i="1"/>
  <c r="L220" i="11"/>
  <c r="L292" i="11"/>
  <c r="L348" i="11"/>
  <c r="L372" i="11"/>
  <c r="L792" i="11"/>
  <c r="L324" i="11"/>
  <c r="L452" i="11"/>
  <c r="L688" i="11"/>
  <c r="L204" i="11"/>
  <c r="L284" i="11"/>
  <c r="L664" i="11"/>
  <c r="L736" i="11"/>
  <c r="L182" i="1"/>
  <c r="L174" i="1"/>
  <c r="L166" i="1"/>
  <c r="L158" i="1"/>
  <c r="L150" i="1"/>
  <c r="L142" i="1"/>
  <c r="L134" i="1"/>
  <c r="L422" i="1"/>
  <c r="L414" i="1"/>
  <c r="L406" i="1"/>
  <c r="L398" i="1"/>
  <c r="L390" i="1"/>
  <c r="L382" i="1"/>
  <c r="L374" i="1"/>
  <c r="L366" i="1"/>
  <c r="L358" i="1"/>
  <c r="L350" i="1"/>
  <c r="L342" i="1"/>
  <c r="L334" i="1"/>
  <c r="L326" i="1"/>
  <c r="L318" i="1"/>
  <c r="L310" i="1"/>
  <c r="L302" i="1"/>
  <c r="L294" i="1"/>
  <c r="L286" i="1"/>
  <c r="L278" i="1"/>
  <c r="L270" i="1"/>
  <c r="L262" i="1"/>
  <c r="L254" i="1"/>
  <c r="L381" i="1"/>
  <c r="L317" i="1"/>
  <c r="L309" i="1"/>
  <c r="L198" i="1"/>
  <c r="L190" i="1"/>
  <c r="L474" i="1"/>
  <c r="L458" i="1"/>
  <c r="L450" i="1"/>
  <c r="L442" i="1"/>
  <c r="L434" i="1"/>
  <c r="L426" i="1"/>
  <c r="L418" i="1"/>
  <c r="L410" i="1"/>
  <c r="L402" i="1"/>
  <c r="L394" i="1"/>
  <c r="L386" i="1"/>
  <c r="L378" i="1"/>
  <c r="L370" i="1"/>
  <c r="AH549" i="1"/>
  <c r="AH534" i="1"/>
  <c r="AE534" i="1"/>
  <c r="AE592" i="11"/>
  <c r="AE591" i="11"/>
  <c r="AE578" i="11"/>
  <c r="AE577" i="11"/>
  <c r="O592" i="11"/>
  <c r="O577" i="11"/>
  <c r="L258" i="11"/>
  <c r="L594" i="11"/>
  <c r="L122" i="11"/>
  <c r="L298" i="11"/>
  <c r="L618" i="11"/>
  <c r="L74" i="11"/>
  <c r="L202" i="11"/>
  <c r="L402" i="11"/>
  <c r="L626" i="11"/>
  <c r="L802" i="11"/>
  <c r="L138" i="11"/>
  <c r="L602" i="11"/>
  <c r="L706" i="11"/>
  <c r="L306" i="11"/>
  <c r="L410" i="11"/>
  <c r="L418" i="11"/>
  <c r="L426" i="11"/>
  <c r="L466" i="11"/>
  <c r="L274" i="11"/>
  <c r="L282" i="11"/>
  <c r="L330" i="11"/>
  <c r="L354" i="11"/>
  <c r="L394" i="11"/>
  <c r="L498" i="11"/>
  <c r="L642" i="11"/>
  <c r="L754" i="11"/>
  <c r="O655" i="1"/>
  <c r="O524" i="1"/>
  <c r="O516" i="1"/>
  <c r="O500" i="1"/>
  <c r="O436" i="1"/>
  <c r="O701" i="1"/>
  <c r="O686" i="1"/>
  <c r="O678" i="1"/>
  <c r="O693" i="1"/>
  <c r="O615" i="1"/>
  <c r="O474" i="1"/>
  <c r="O466" i="1"/>
  <c r="O458" i="1"/>
  <c r="O450" i="1"/>
  <c r="L674" i="1"/>
  <c r="L666" i="1"/>
  <c r="L658" i="1"/>
  <c r="L650" i="1"/>
  <c r="L642" i="1"/>
  <c r="L634" i="1"/>
  <c r="L626" i="1"/>
  <c r="L618" i="1"/>
  <c r="L610" i="1"/>
  <c r="O630" i="1"/>
  <c r="O622" i="1"/>
  <c r="O489" i="1"/>
  <c r="O481" i="1"/>
  <c r="O528" i="1"/>
  <c r="O520" i="1"/>
  <c r="O512" i="1"/>
  <c r="O504" i="1"/>
  <c r="O496" i="1"/>
  <c r="Y47" i="1"/>
  <c r="AH385" i="1"/>
  <c r="L599" i="1"/>
  <c r="L591" i="1"/>
  <c r="L583" i="1"/>
  <c r="L575" i="1"/>
  <c r="L567" i="1"/>
  <c r="L559" i="1"/>
  <c r="L551" i="1"/>
  <c r="L543" i="1"/>
  <c r="L535" i="1"/>
  <c r="L527" i="1"/>
  <c r="L519" i="1"/>
  <c r="L511" i="1"/>
  <c r="L503" i="1"/>
  <c r="L495" i="1"/>
  <c r="L487" i="1"/>
  <c r="L479" i="1"/>
  <c r="L471" i="1"/>
  <c r="L463" i="1"/>
  <c r="L455" i="1"/>
  <c r="L447" i="1"/>
  <c r="L439" i="1"/>
  <c r="L431" i="1"/>
  <c r="L423" i="1"/>
  <c r="L415" i="1"/>
  <c r="L407" i="1"/>
  <c r="L399" i="1"/>
  <c r="L391" i="1"/>
  <c r="L383" i="1"/>
  <c r="L375" i="1"/>
  <c r="L367" i="1"/>
  <c r="L359" i="1"/>
  <c r="L351" i="1"/>
  <c r="L343" i="1"/>
  <c r="L335" i="1"/>
  <c r="L327" i="1"/>
  <c r="L319" i="1"/>
  <c r="L311" i="1"/>
  <c r="L303" i="1"/>
  <c r="L295" i="1"/>
  <c r="L287" i="1"/>
  <c r="L279" i="1"/>
  <c r="L271" i="1"/>
  <c r="L263" i="1"/>
  <c r="L255" i="1"/>
  <c r="L247" i="1"/>
  <c r="L239" i="1"/>
  <c r="L231" i="1"/>
  <c r="L223" i="1"/>
  <c r="L215" i="1"/>
  <c r="L207" i="1"/>
  <c r="L199" i="1"/>
  <c r="L191" i="1"/>
  <c r="L183" i="1"/>
  <c r="L175" i="1"/>
  <c r="L167" i="1"/>
  <c r="L159" i="1"/>
  <c r="L151" i="1"/>
  <c r="L143" i="1"/>
  <c r="L135" i="1"/>
  <c r="L127" i="1"/>
  <c r="L119" i="1"/>
  <c r="L111" i="1"/>
  <c r="L103" i="1"/>
  <c r="L95" i="1"/>
  <c r="L87" i="1"/>
  <c r="L79" i="1"/>
  <c r="L71" i="1"/>
  <c r="L63" i="1"/>
  <c r="L55" i="1"/>
  <c r="L47" i="1"/>
  <c r="L39" i="1"/>
  <c r="L31" i="1"/>
  <c r="O689" i="1"/>
  <c r="O478" i="1"/>
  <c r="O470" i="1"/>
  <c r="O414" i="1"/>
  <c r="Y237" i="1"/>
  <c r="Y79" i="1"/>
  <c r="O532" i="1"/>
  <c r="O493" i="1"/>
  <c r="O485" i="1"/>
  <c r="AH548" i="1"/>
  <c r="AH540" i="1"/>
  <c r="AH412" i="1"/>
  <c r="AE581" i="1"/>
  <c r="AE485" i="1"/>
  <c r="AE185" i="1"/>
  <c r="AE20" i="1"/>
  <c r="AE12" i="1"/>
  <c r="Y250" i="1"/>
  <c r="Y60" i="1"/>
  <c r="AH626" i="1"/>
  <c r="AH618" i="1"/>
  <c r="AH571" i="1"/>
  <c r="AH563" i="1"/>
  <c r="AH555" i="1"/>
  <c r="AH419" i="1"/>
  <c r="AH347" i="1"/>
  <c r="AE469" i="1"/>
  <c r="AE373" i="1"/>
  <c r="AE199" i="1"/>
  <c r="AB107" i="1"/>
  <c r="AB99" i="1"/>
  <c r="AB91" i="1"/>
  <c r="AB83" i="1"/>
  <c r="AB57" i="1"/>
  <c r="AH633" i="1"/>
  <c r="AH593" i="1"/>
  <c r="AH578" i="1"/>
  <c r="AH450" i="1"/>
  <c r="AH442" i="1"/>
  <c r="AH426" i="1"/>
  <c r="AH354" i="1"/>
  <c r="AH159" i="1"/>
  <c r="AH151" i="1"/>
  <c r="AH143" i="1"/>
  <c r="AH135" i="1"/>
  <c r="AH127" i="1"/>
  <c r="AH119" i="1"/>
  <c r="AH111" i="1"/>
  <c r="AH103" i="1"/>
  <c r="AH95" i="1"/>
  <c r="AH87" i="1"/>
  <c r="AH79" i="1"/>
  <c r="AH71" i="1"/>
  <c r="AH63" i="1"/>
  <c r="AH55" i="1"/>
  <c r="AH47" i="1"/>
  <c r="AH39" i="1"/>
  <c r="AH31" i="1"/>
  <c r="AH23" i="1"/>
  <c r="AH15" i="1"/>
  <c r="AE183" i="1"/>
  <c r="AE167" i="1"/>
  <c r="AE136" i="1"/>
  <c r="AE719" i="1"/>
  <c r="AE711" i="1"/>
  <c r="AE695" i="1"/>
  <c r="AE687" i="1"/>
  <c r="AE663" i="1"/>
  <c r="AE655" i="1"/>
  <c r="AE151" i="1"/>
  <c r="AH695" i="1"/>
  <c r="AH679" i="1"/>
  <c r="AH544" i="1"/>
  <c r="AH536" i="1"/>
  <c r="AH400" i="1"/>
  <c r="AH392" i="1"/>
  <c r="AE346" i="1"/>
  <c r="Y545" i="1"/>
  <c r="AB247" i="1"/>
  <c r="AB239" i="1"/>
  <c r="AB231" i="1"/>
  <c r="AB223" i="1"/>
  <c r="AB215" i="1"/>
  <c r="AH567" i="1"/>
  <c r="AH559" i="1"/>
  <c r="AH551" i="1"/>
  <c r="AH351" i="1"/>
  <c r="AH335" i="1"/>
  <c r="AH327" i="1"/>
  <c r="AH319" i="1"/>
  <c r="AH311" i="1"/>
  <c r="AH303" i="1"/>
  <c r="AH295" i="1"/>
  <c r="AH287" i="1"/>
  <c r="AH279" i="1"/>
  <c r="AH271" i="1"/>
  <c r="AH263" i="1"/>
  <c r="AH255" i="1"/>
  <c r="AH247" i="1"/>
  <c r="AH239" i="1"/>
  <c r="AH231" i="1"/>
  <c r="AH223" i="1"/>
  <c r="AH215" i="1"/>
  <c r="AH207" i="1"/>
  <c r="AH199" i="1"/>
  <c r="AH191" i="1"/>
  <c r="AE528" i="1"/>
  <c r="AE297" i="1"/>
  <c r="AE281" i="1"/>
  <c r="AE210" i="1"/>
  <c r="AH605" i="1"/>
  <c r="AH574" i="1"/>
  <c r="AH358" i="1"/>
  <c r="AE583" i="1"/>
  <c r="AE567" i="1"/>
  <c r="AE304" i="1"/>
  <c r="O60" i="11"/>
  <c r="W3" i="11" a="1"/>
  <c r="W3" i="11" s="1"/>
  <c r="Y3" i="11" s="1"/>
  <c r="AH4" i="11"/>
  <c r="L8" i="11"/>
  <c r="AH12" i="11"/>
  <c r="V22" i="11"/>
  <c r="AH22" i="11"/>
  <c r="O30" i="11"/>
  <c r="Z34" i="11" a="1"/>
  <c r="Z34" i="11" s="1"/>
  <c r="T34" i="11" a="1"/>
  <c r="T34" i="11" s="1"/>
  <c r="AE46" i="11"/>
  <c r="W51" i="11" a="1"/>
  <c r="W51" i="11" s="1"/>
  <c r="L56" i="11"/>
  <c r="AE57" i="11"/>
  <c r="AE62" i="11"/>
  <c r="L64" i="11"/>
  <c r="U75" i="11" a="1"/>
  <c r="U75" i="11" s="1"/>
  <c r="AA75" i="11" a="1"/>
  <c r="AA75" i="11" s="1"/>
  <c r="R75" i="11" a="1"/>
  <c r="R75" i="11" s="1"/>
  <c r="O71" i="11"/>
  <c r="X94" i="11" a="1"/>
  <c r="X94" i="11" s="1"/>
  <c r="R94" i="11" a="1"/>
  <c r="R94" i="11" s="1"/>
  <c r="AB17" i="11"/>
  <c r="O20" i="11"/>
  <c r="M22" i="11" a="1"/>
  <c r="M22" i="11" s="1"/>
  <c r="T25" i="11" a="1"/>
  <c r="T25" i="11" s="1"/>
  <c r="L43" i="11"/>
  <c r="AH46" i="11"/>
  <c r="Q49" i="11" a="1"/>
  <c r="Q49" i="11" s="1"/>
  <c r="L61" i="11"/>
  <c r="L65" i="11"/>
  <c r="O67" i="11"/>
  <c r="O68" i="11"/>
  <c r="O74" i="11"/>
  <c r="L77" i="11"/>
  <c r="S80" i="11"/>
  <c r="R81" i="11" a="1"/>
  <c r="R81" i="11" s="1"/>
  <c r="AE90" i="11"/>
  <c r="Z104" i="11" a="1"/>
  <c r="Z104" i="11" s="1"/>
  <c r="T104" i="11" a="1"/>
  <c r="T104" i="11" s="1"/>
  <c r="V104" i="11" s="1"/>
  <c r="M104" i="11" a="1"/>
  <c r="M104" i="11" s="1"/>
  <c r="O104" i="11" s="1"/>
  <c r="W104" i="11" a="1"/>
  <c r="W104" i="11" s="1"/>
  <c r="T11" i="11" a="1"/>
  <c r="T11" i="11" s="1"/>
  <c r="V11" i="11" s="1"/>
  <c r="W6" i="11" a="1"/>
  <c r="W6" i="11" s="1"/>
  <c r="M6" i="11" a="1"/>
  <c r="M6" i="11" s="1"/>
  <c r="T6" i="11" a="1"/>
  <c r="T6" i="11" s="1"/>
  <c r="AH9" i="11"/>
  <c r="AE17" i="11"/>
  <c r="Z39" i="11" a="1"/>
  <c r="Z39" i="11" s="1"/>
  <c r="T39" i="11" a="1"/>
  <c r="T39" i="11" s="1"/>
  <c r="M39" i="11" a="1"/>
  <c r="M39" i="11" s="1"/>
  <c r="O39" i="11" s="1"/>
  <c r="AE54" i="11"/>
  <c r="AE64" i="11"/>
  <c r="O76" i="11"/>
  <c r="X87" i="11" a="1"/>
  <c r="X87" i="11" s="1"/>
  <c r="AA87" i="11" a="1"/>
  <c r="AA87" i="11" s="1"/>
  <c r="AB87" i="11" s="1"/>
  <c r="T4" i="11" a="1"/>
  <c r="T4" i="11" s="1"/>
  <c r="M4" i="11" a="1"/>
  <c r="M4" i="11" s="1"/>
  <c r="O4" i="11" s="1"/>
  <c r="Z11" i="11" a="1"/>
  <c r="Z11" i="11" s="1"/>
  <c r="AB11" i="11" s="1"/>
  <c r="AH19" i="11"/>
  <c r="Z6" i="11" a="1"/>
  <c r="Z6" i="11" s="1"/>
  <c r="O44" i="11"/>
  <c r="Z45" i="11" a="1"/>
  <c r="Z45" i="11" s="1"/>
  <c r="AB45" i="11" s="1"/>
  <c r="T49" i="11" a="1"/>
  <c r="T49" i="11" s="1"/>
  <c r="X62" i="11" a="1"/>
  <c r="X62" i="11" s="1"/>
  <c r="L70" i="11"/>
  <c r="AE72" i="11"/>
  <c r="U81" i="11" a="1"/>
  <c r="U81" i="11" s="1"/>
  <c r="O91" i="11"/>
  <c r="L93" i="11"/>
  <c r="U96" i="11" a="1"/>
  <c r="U96" i="11" s="1"/>
  <c r="V96" i="11" s="1"/>
  <c r="X96" i="11" a="1"/>
  <c r="X96" i="11" s="1"/>
  <c r="Y96" i="11" s="1"/>
  <c r="V2" i="11"/>
  <c r="X8" i="11" a="1"/>
  <c r="X8" i="11" s="1"/>
  <c r="AE11" i="11"/>
  <c r="AA8" i="11" a="1"/>
  <c r="AA8" i="11" s="1"/>
  <c r="AB8" i="11" s="1"/>
  <c r="AE22" i="11"/>
  <c r="M25" i="11" a="1"/>
  <c r="M25" i="11" s="1"/>
  <c r="O25" i="11" s="1"/>
  <c r="Z25" i="11" a="1"/>
  <c r="Z25" i="11" s="1"/>
  <c r="AB25" i="11" s="1"/>
  <c r="AH33" i="11"/>
  <c r="AE38" i="11"/>
  <c r="L39" i="11"/>
  <c r="W39" i="11" a="1"/>
  <c r="W39" i="11" s="1"/>
  <c r="Q42" i="11" a="1"/>
  <c r="Q42" i="11" s="1"/>
  <c r="AH43" i="11"/>
  <c r="M46" i="11" a="1"/>
  <c r="M46" i="11" s="1"/>
  <c r="Z46" i="11" a="1"/>
  <c r="Z46" i="11" s="1"/>
  <c r="AH51" i="11"/>
  <c r="L54" i="11"/>
  <c r="V54" i="11"/>
  <c r="X70" i="11" a="1"/>
  <c r="X70" i="11" s="1"/>
  <c r="R78" i="11" a="1"/>
  <c r="R78" i="11" s="1"/>
  <c r="S78" i="11" s="1"/>
  <c r="U78" i="11" a="1"/>
  <c r="U78" i="11" s="1"/>
  <c r="AB79" i="11"/>
  <c r="M11" i="11" a="1"/>
  <c r="M11" i="11" s="1"/>
  <c r="O11" i="11" s="1"/>
  <c r="Z4" i="11" a="1"/>
  <c r="Z4" i="11" s="1"/>
  <c r="AB4" i="11" s="1"/>
  <c r="AH27" i="11"/>
  <c r="AE6" i="11"/>
  <c r="AE14" i="11"/>
  <c r="O16" i="11"/>
  <c r="T17" i="11" a="1"/>
  <c r="T17" i="11" s="1"/>
  <c r="AH20" i="11"/>
  <c r="Q22" i="11" a="1"/>
  <c r="Q22" i="11" s="1"/>
  <c r="T26" i="11" a="1"/>
  <c r="T26" i="11" s="1"/>
  <c r="V26" i="11" s="1"/>
  <c r="W28" i="11" a="1"/>
  <c r="W28" i="11" s="1"/>
  <c r="AH34" i="11"/>
  <c r="AH35" i="11"/>
  <c r="AH42" i="11"/>
  <c r="M49" i="11" a="1"/>
  <c r="M49" i="11" s="1"/>
  <c r="O54" i="11"/>
  <c r="AH54" i="11"/>
  <c r="AB56" i="11"/>
  <c r="X66" i="11" a="1"/>
  <c r="X66" i="11" s="1"/>
  <c r="Y66" i="11" s="1"/>
  <c r="X78" i="11" a="1"/>
  <c r="X78" i="11" s="1"/>
  <c r="U82" i="11" a="1"/>
  <c r="U82" i="11" s="1"/>
  <c r="V82" i="11" s="1"/>
  <c r="X82" i="11" a="1"/>
  <c r="X82" i="11" s="1"/>
  <c r="Y82" i="11" s="1"/>
  <c r="AE86" i="11"/>
  <c r="L89" i="11"/>
  <c r="O93" i="11"/>
  <c r="AH100" i="11"/>
  <c r="L33" i="11"/>
  <c r="Q34" i="11" a="1"/>
  <c r="Q34" i="11" s="1"/>
  <c r="Z50" i="11" a="1"/>
  <c r="Z50" i="11" s="1"/>
  <c r="Q50" i="11" a="1"/>
  <c r="Q50" i="11" s="1"/>
  <c r="T50" i="11" a="1"/>
  <c r="T50" i="11" s="1"/>
  <c r="V50" i="11" s="1"/>
  <c r="AH59" i="11"/>
  <c r="AA62" i="11" a="1"/>
  <c r="AA62" i="11" s="1"/>
  <c r="AH64" i="11"/>
  <c r="U67" i="11" a="1"/>
  <c r="U67" i="11" s="1"/>
  <c r="AA67" i="11" a="1"/>
  <c r="AA67" i="11" s="1"/>
  <c r="R67" i="11" a="1"/>
  <c r="R67" i="11" s="1"/>
  <c r="R69" i="11" a="1"/>
  <c r="R69" i="11" s="1"/>
  <c r="S69" i="11" s="1"/>
  <c r="U69" i="11" a="1"/>
  <c r="U69" i="11" s="1"/>
  <c r="R72" i="11" a="1"/>
  <c r="R72" i="11" s="1"/>
  <c r="S72" i="11" s="1"/>
  <c r="AE87" i="11"/>
  <c r="R98" i="11" a="1"/>
  <c r="R98" i="11" s="1"/>
  <c r="S98" i="11" s="1"/>
  <c r="AE98" i="11"/>
  <c r="AH108" i="11"/>
  <c r="O115" i="11"/>
  <c r="AH115" i="11"/>
  <c r="O125" i="11"/>
  <c r="V145" i="11"/>
  <c r="R146" i="11" a="1"/>
  <c r="R146" i="11" s="1"/>
  <c r="S146" i="11" s="1"/>
  <c r="AH159" i="11"/>
  <c r="AE186" i="11"/>
  <c r="O196" i="11"/>
  <c r="O197" i="11"/>
  <c r="O211" i="11"/>
  <c r="X211" i="11" a="1"/>
  <c r="X211" i="11" s="1"/>
  <c r="X218" i="11" a="1"/>
  <c r="X218" i="11" s="1"/>
  <c r="Z224" i="11" a="1"/>
  <c r="Z224" i="11" s="1"/>
  <c r="W224" i="11" a="1"/>
  <c r="W224" i="11" s="1"/>
  <c r="Y224" i="11" s="1"/>
  <c r="T224" i="11" a="1"/>
  <c r="T224" i="11" s="1"/>
  <c r="L241" i="11"/>
  <c r="X85" i="11" a="1"/>
  <c r="X85" i="11" s="1"/>
  <c r="R95" i="11" a="1"/>
  <c r="R95" i="11" s="1"/>
  <c r="L127" i="11"/>
  <c r="S129" i="11"/>
  <c r="R144" i="11" a="1"/>
  <c r="R144" i="11" s="1"/>
  <c r="R150" i="11" a="1"/>
  <c r="R150" i="11" s="1"/>
  <c r="S150" i="11" s="1"/>
  <c r="U150" i="11" a="1"/>
  <c r="U150" i="11" s="1"/>
  <c r="X150" i="11" a="1"/>
  <c r="X150" i="11" s="1"/>
  <c r="V177" i="11"/>
  <c r="L198" i="11"/>
  <c r="V198" i="11"/>
  <c r="L200" i="11"/>
  <c r="Y215" i="11"/>
  <c r="T278" i="11" a="1"/>
  <c r="T278" i="11" s="1"/>
  <c r="V278" i="11" s="1"/>
  <c r="Z278" i="11" a="1"/>
  <c r="Z278" i="11" s="1"/>
  <c r="R73" i="11" a="1"/>
  <c r="R73" i="11" s="1"/>
  <c r="AH74" i="11"/>
  <c r="AE5" i="11"/>
  <c r="O8" i="11"/>
  <c r="AH11" i="11"/>
  <c r="M15" i="11" a="1"/>
  <c r="M15" i="11" s="1"/>
  <c r="O15" i="11" s="1"/>
  <c r="AE18" i="11"/>
  <c r="AE26" i="11"/>
  <c r="L36" i="11"/>
  <c r="L41" i="11"/>
  <c r="AE43" i="11"/>
  <c r="L46" i="11"/>
  <c r="V46" i="11"/>
  <c r="AE47" i="11"/>
  <c r="AH50" i="11"/>
  <c r="AE53" i="11"/>
  <c r="O56" i="11"/>
  <c r="AH56" i="11"/>
  <c r="O59" i="11"/>
  <c r="R65" i="11" a="1"/>
  <c r="R65" i="11" s="1"/>
  <c r="AA65" i="11" a="1"/>
  <c r="AA65" i="11" s="1"/>
  <c r="AB65" i="11" s="1"/>
  <c r="L66" i="11"/>
  <c r="AB71" i="11"/>
  <c r="O72" i="11"/>
  <c r="AE73" i="11"/>
  <c r="L78" i="11"/>
  <c r="AH78" i="11"/>
  <c r="O82" i="11"/>
  <c r="U86" i="11" a="1"/>
  <c r="U86" i="11" s="1"/>
  <c r="V86" i="11" s="1"/>
  <c r="L88" i="11"/>
  <c r="AE89" i="11"/>
  <c r="L95" i="11"/>
  <c r="AA97" i="11" a="1"/>
  <c r="AA97" i="11" s="1"/>
  <c r="AB97" i="11" s="1"/>
  <c r="L100" i="11"/>
  <c r="T109" i="11" a="1"/>
  <c r="T109" i="11" s="1"/>
  <c r="T110" i="11" a="1"/>
  <c r="T110" i="11" s="1"/>
  <c r="Z110" i="11" a="1"/>
  <c r="Z110" i="11" s="1"/>
  <c r="S114" i="11"/>
  <c r="Y115" i="11"/>
  <c r="AE116" i="11"/>
  <c r="O128" i="11"/>
  <c r="X135" i="11" a="1"/>
  <c r="X135" i="11" s="1"/>
  <c r="AH136" i="11"/>
  <c r="AE137" i="11"/>
  <c r="O138" i="11"/>
  <c r="AH139" i="11"/>
  <c r="AH140" i="11"/>
  <c r="O143" i="11"/>
  <c r="T154" i="11" a="1"/>
  <c r="T154" i="11" s="1"/>
  <c r="V154" i="11" s="1"/>
  <c r="M156" i="11" a="1"/>
  <c r="M156" i="11" s="1"/>
  <c r="Z156" i="11" a="1"/>
  <c r="Z156" i="11" s="1"/>
  <c r="Y171" i="11"/>
  <c r="O179" i="11"/>
  <c r="Y179" i="11"/>
  <c r="O181" i="11"/>
  <c r="AH182" i="11"/>
  <c r="AH183" i="11"/>
  <c r="L185" i="11"/>
  <c r="AB203" i="11"/>
  <c r="S205" i="11"/>
  <c r="V217" i="11"/>
  <c r="U220" i="11" a="1"/>
  <c r="U220" i="11" s="1"/>
  <c r="X220" i="11" a="1"/>
  <c r="X220" i="11" s="1"/>
  <c r="AE226" i="11"/>
  <c r="O318" i="11"/>
  <c r="AA85" i="11" a="1"/>
  <c r="AA85" i="11" s="1"/>
  <c r="AB85" i="11" s="1"/>
  <c r="AH86" i="11"/>
  <c r="L92" i="11"/>
  <c r="AH93" i="11"/>
  <c r="O98" i="11"/>
  <c r="U98" i="11" a="1"/>
  <c r="U98" i="11" s="1"/>
  <c r="T103" i="11" a="1"/>
  <c r="T103" i="11" s="1"/>
  <c r="Z105" i="11" a="1"/>
  <c r="Z105" i="11" s="1"/>
  <c r="L106" i="11"/>
  <c r="O109" i="11"/>
  <c r="AE111" i="11"/>
  <c r="AH113" i="11"/>
  <c r="O130" i="11"/>
  <c r="AE138" i="11"/>
  <c r="AH141" i="11"/>
  <c r="U146" i="11" a="1"/>
  <c r="U146" i="11" s="1"/>
  <c r="AH148" i="11"/>
  <c r="AH151" i="11"/>
  <c r="Q152" i="11" a="1"/>
  <c r="Q152" i="11" s="1"/>
  <c r="AH152" i="11"/>
  <c r="L157" i="11"/>
  <c r="L158" i="11"/>
  <c r="AE158" i="11"/>
  <c r="AE162" i="11"/>
  <c r="AE193" i="11"/>
  <c r="AH202" i="11"/>
  <c r="L216" i="11"/>
  <c r="AA218" i="11" a="1"/>
  <c r="AA218" i="11" s="1"/>
  <c r="AB218" i="11" s="1"/>
  <c r="W221" i="11" a="1"/>
  <c r="W221" i="11" s="1"/>
  <c r="Z221" i="11" a="1"/>
  <c r="Z221" i="11" s="1"/>
  <c r="T221" i="11" a="1"/>
  <c r="T221" i="11" s="1"/>
  <c r="Q221" i="11" a="1"/>
  <c r="Q221" i="11" s="1"/>
  <c r="Z222" i="11" a="1"/>
  <c r="Z222" i="11" s="1"/>
  <c r="T222" i="11" a="1"/>
  <c r="T222" i="11" s="1"/>
  <c r="L223" i="11"/>
  <c r="M224" i="11" a="1"/>
  <c r="M224" i="11" s="1"/>
  <c r="O224" i="11" s="1"/>
  <c r="AE238" i="11"/>
  <c r="O326" i="11"/>
  <c r="L85" i="11"/>
  <c r="O86" i="11"/>
  <c r="O88" i="11"/>
  <c r="S89" i="11"/>
  <c r="O90" i="11"/>
  <c r="AE91" i="11"/>
  <c r="Y93" i="11"/>
  <c r="O95" i="11"/>
  <c r="AH95" i="11"/>
  <c r="L97" i="11"/>
  <c r="AE99" i="11"/>
  <c r="AH101" i="11"/>
  <c r="L109" i="11"/>
  <c r="AE119" i="11"/>
  <c r="AE120" i="11"/>
  <c r="L123" i="11"/>
  <c r="AH130" i="11"/>
  <c r="L132" i="11"/>
  <c r="AH132" i="11"/>
  <c r="L134" i="11"/>
  <c r="AH147" i="11"/>
  <c r="AA151" i="11" a="1"/>
  <c r="AA151" i="11" s="1"/>
  <c r="AB151" i="11" s="1"/>
  <c r="U151" i="11" a="1"/>
  <c r="U151" i="11" s="1"/>
  <c r="Q155" i="11" a="1"/>
  <c r="Q155" i="11" s="1"/>
  <c r="AE156" i="11"/>
  <c r="AE175" i="11"/>
  <c r="AH188" i="11"/>
  <c r="AE194" i="11"/>
  <c r="S211" i="11"/>
  <c r="AE215" i="11"/>
  <c r="AE222" i="11"/>
  <c r="V255" i="11"/>
  <c r="AE105" i="11"/>
  <c r="O110" i="11"/>
  <c r="L111" i="11"/>
  <c r="AE115" i="11"/>
  <c r="L121" i="11"/>
  <c r="AH123" i="11"/>
  <c r="L124" i="11"/>
  <c r="AH124" i="11"/>
  <c r="L125" i="11"/>
  <c r="O129" i="11"/>
  <c r="AH133" i="11"/>
  <c r="S137" i="11"/>
  <c r="R141" i="11" a="1"/>
  <c r="R141" i="11" s="1"/>
  <c r="AH142" i="11"/>
  <c r="AE143" i="11"/>
  <c r="X144" i="11" a="1"/>
  <c r="X144" i="11" s="1"/>
  <c r="T152" i="11" a="1"/>
  <c r="T152" i="11" s="1"/>
  <c r="V152" i="11" s="1"/>
  <c r="L160" i="11"/>
  <c r="L164" i="11"/>
  <c r="AH164" i="11"/>
  <c r="L165" i="11"/>
  <c r="L166" i="11"/>
  <c r="S172" i="11"/>
  <c r="AE176" i="11"/>
  <c r="AE178" i="11"/>
  <c r="L190" i="11"/>
  <c r="L193" i="11"/>
  <c r="AE196" i="11"/>
  <c r="O203" i="11"/>
  <c r="AH203" i="11"/>
  <c r="AE206" i="11"/>
  <c r="AE212" i="11"/>
  <c r="O216" i="11"/>
  <c r="O219" i="11"/>
  <c r="T156" i="11" a="1"/>
  <c r="T156" i="11" s="1"/>
  <c r="O187" i="11"/>
  <c r="U209" i="11" a="1"/>
  <c r="U209" i="11" s="1"/>
  <c r="V209" i="11" s="1"/>
  <c r="X209" i="11" a="1"/>
  <c r="X209" i="11" s="1"/>
  <c r="Y209" i="11" s="1"/>
  <c r="R209" i="11" a="1"/>
  <c r="R209" i="11" s="1"/>
  <c r="W226" i="11" a="1"/>
  <c r="W226" i="11" s="1"/>
  <c r="M226" i="11" a="1"/>
  <c r="M226" i="11" s="1"/>
  <c r="O226" i="11" s="1"/>
  <c r="Z226" i="11" a="1"/>
  <c r="Z226" i="11" s="1"/>
  <c r="AB226" i="11" s="1"/>
  <c r="T226" i="11" a="1"/>
  <c r="T226" i="11" s="1"/>
  <c r="V226" i="11" s="1"/>
  <c r="AB229" i="11"/>
  <c r="Z232" i="11" a="1"/>
  <c r="Z232" i="11" s="1"/>
  <c r="AB232" i="11" s="1"/>
  <c r="W232" i="11" a="1"/>
  <c r="W232" i="11" s="1"/>
  <c r="Y232" i="11" s="1"/>
  <c r="M232" i="11" a="1"/>
  <c r="M232" i="11" s="1"/>
  <c r="O232" i="11" s="1"/>
  <c r="T232" i="11" a="1"/>
  <c r="T232" i="11" s="1"/>
  <c r="V232" i="11" s="1"/>
  <c r="Q15" i="11" a="1"/>
  <c r="Q15" i="11" s="1"/>
  <c r="S15" i="11" s="1"/>
  <c r="AE15" i="11"/>
  <c r="AH17" i="11"/>
  <c r="Q20" i="11" a="1"/>
  <c r="Q20" i="11" s="1"/>
  <c r="Q23" i="11" a="1"/>
  <c r="Q23" i="11" s="1"/>
  <c r="S23" i="11" s="1"/>
  <c r="AE23" i="11"/>
  <c r="AE25" i="11"/>
  <c r="L28" i="11"/>
  <c r="AE29" i="11"/>
  <c r="L38" i="11"/>
  <c r="AH39" i="11"/>
  <c r="AH40" i="11"/>
  <c r="L42" i="11"/>
  <c r="V42" i="11"/>
  <c r="L48" i="11"/>
  <c r="L52" i="11"/>
  <c r="AB52" i="11"/>
  <c r="AE56" i="11"/>
  <c r="O63" i="11"/>
  <c r="AE66" i="11"/>
  <c r="AE69" i="11"/>
  <c r="O70" i="11"/>
  <c r="AH70" i="11"/>
  <c r="L72" i="11"/>
  <c r="AH72" i="11"/>
  <c r="AE74" i="11"/>
  <c r="X77" i="11" a="1"/>
  <c r="X77" i="11" s="1"/>
  <c r="AE78" i="11"/>
  <c r="AE79" i="11"/>
  <c r="O80" i="11"/>
  <c r="AE81" i="11"/>
  <c r="L82" i="11"/>
  <c r="AH87" i="11"/>
  <c r="AE88" i="11"/>
  <c r="O89" i="11"/>
  <c r="AB90" i="11"/>
  <c r="R90" i="11" a="1"/>
  <c r="R90" i="11" s="1"/>
  <c r="L99" i="11"/>
  <c r="L102" i="11"/>
  <c r="Z103" i="11" a="1"/>
  <c r="Z103" i="11" s="1"/>
  <c r="AH105" i="11"/>
  <c r="Q106" i="11" a="1"/>
  <c r="Q106" i="11" s="1"/>
  <c r="L112" i="11"/>
  <c r="AE112" i="11"/>
  <c r="AH117" i="11"/>
  <c r="AH118" i="11"/>
  <c r="V119" i="11"/>
  <c r="AH119" i="11"/>
  <c r="L120" i="11"/>
  <c r="O124" i="11"/>
  <c r="Y124" i="11"/>
  <c r="L126" i="11"/>
  <c r="AB129" i="11"/>
  <c r="O132" i="11"/>
  <c r="AA138" i="11" a="1"/>
  <c r="AA138" i="11" s="1"/>
  <c r="X138" i="11" a="1"/>
  <c r="X138" i="11" s="1"/>
  <c r="Y138" i="11" s="1"/>
  <c r="AE139" i="11"/>
  <c r="L141" i="11"/>
  <c r="AA143" i="11" a="1"/>
  <c r="AA143" i="11" s="1"/>
  <c r="U143" i="11" a="1"/>
  <c r="U143" i="11" s="1"/>
  <c r="V143" i="11" s="1"/>
  <c r="R143" i="11" a="1"/>
  <c r="R143" i="11" s="1"/>
  <c r="S143" i="11" s="1"/>
  <c r="AH143" i="11"/>
  <c r="L145" i="11"/>
  <c r="L147" i="11"/>
  <c r="AH156" i="11"/>
  <c r="O160" i="11"/>
  <c r="O162" i="11"/>
  <c r="O164" i="11"/>
  <c r="O165" i="11"/>
  <c r="AH168" i="11"/>
  <c r="L170" i="11"/>
  <c r="O171" i="11"/>
  <c r="AH171" i="11"/>
  <c r="AH172" i="11"/>
  <c r="AH175" i="11"/>
  <c r="AH178" i="11"/>
  <c r="L179" i="11"/>
  <c r="AE183" i="11"/>
  <c r="AB186" i="11"/>
  <c r="O193" i="11"/>
  <c r="O194" i="11"/>
  <c r="L195" i="11"/>
  <c r="AE199" i="11"/>
  <c r="AE201" i="11"/>
  <c r="O205" i="11"/>
  <c r="L209" i="11"/>
  <c r="U212" i="11" a="1"/>
  <c r="U212" i="11" s="1"/>
  <c r="X212" i="11" a="1"/>
  <c r="X212" i="11" s="1"/>
  <c r="Y212" i="11" s="1"/>
  <c r="R212" i="11" a="1"/>
  <c r="R212" i="11" s="1"/>
  <c r="T227" i="11" a="1"/>
  <c r="T227" i="11" s="1"/>
  <c r="V227" i="11" s="1"/>
  <c r="Q228" i="11" a="1"/>
  <c r="Q228" i="11" s="1"/>
  <c r="S228" i="11" s="1"/>
  <c r="Z228" i="11" a="1"/>
  <c r="Z228" i="11" s="1"/>
  <c r="W228" i="11" a="1"/>
  <c r="W228" i="11" s="1"/>
  <c r="Y228" i="11" s="1"/>
  <c r="M228" i="11" a="1"/>
  <c r="M228" i="11" s="1"/>
  <c r="O228" i="11" s="1"/>
  <c r="T228" i="11" a="1"/>
  <c r="T228" i="11" s="1"/>
  <c r="AH234" i="11"/>
  <c r="T236" i="11" a="1"/>
  <c r="T236" i="11" s="1"/>
  <c r="V236" i="11" s="1"/>
  <c r="M239" i="11" a="1"/>
  <c r="M239" i="11" s="1"/>
  <c r="O239" i="11" s="1"/>
  <c r="W239" i="11" a="1"/>
  <c r="W239" i="11" s="1"/>
  <c r="Y239" i="11" s="1"/>
  <c r="T239" i="11" a="1"/>
  <c r="T239" i="11" s="1"/>
  <c r="U349" i="11" a="1"/>
  <c r="U349" i="11" s="1"/>
  <c r="AA349" i="11" a="1"/>
  <c r="AA349" i="11" s="1"/>
  <c r="AB349" i="11" s="1"/>
  <c r="X349" i="11" a="1"/>
  <c r="X349" i="11" s="1"/>
  <c r="AH266" i="11"/>
  <c r="M272" i="11" a="1"/>
  <c r="M272" i="11" s="1"/>
  <c r="O272" i="11" s="1"/>
  <c r="W272" i="11" a="1"/>
  <c r="W272" i="11" s="1"/>
  <c r="O273" i="11"/>
  <c r="V287" i="11"/>
  <c r="AB290" i="11"/>
  <c r="AE298" i="11"/>
  <c r="O314" i="11"/>
  <c r="S321" i="11"/>
  <c r="AB323" i="11"/>
  <c r="Y326" i="11"/>
  <c r="AE328" i="11"/>
  <c r="AH340" i="11"/>
  <c r="X342" i="11" a="1"/>
  <c r="X342" i="11" s="1"/>
  <c r="L355" i="11"/>
  <c r="X359" i="11" a="1"/>
  <c r="X359" i="11" s="1"/>
  <c r="Y359" i="11" s="1"/>
  <c r="R359" i="11" a="1"/>
  <c r="R359" i="11" s="1"/>
  <c r="S359" i="11" s="1"/>
  <c r="AE367" i="11"/>
  <c r="AE133" i="11"/>
  <c r="AE136" i="11"/>
  <c r="O137" i="11"/>
  <c r="S145" i="11"/>
  <c r="O148" i="11"/>
  <c r="O149" i="11"/>
  <c r="L151" i="11"/>
  <c r="AE154" i="11"/>
  <c r="AH157" i="11"/>
  <c r="L162" i="11"/>
  <c r="AE163" i="11"/>
  <c r="S164" i="11"/>
  <c r="O169" i="11"/>
  <c r="V169" i="11"/>
  <c r="O178" i="11"/>
  <c r="AH179" i="11"/>
  <c r="L180" i="11"/>
  <c r="AH181" i="11"/>
  <c r="L182" i="11"/>
  <c r="AE182" i="11"/>
  <c r="L187" i="11"/>
  <c r="V191" i="11"/>
  <c r="AH191" i="11"/>
  <c r="O195" i="11"/>
  <c r="L197" i="11"/>
  <c r="Y199" i="11"/>
  <c r="O200" i="11"/>
  <c r="AH200" i="11"/>
  <c r="AE202" i="11"/>
  <c r="Y203" i="11"/>
  <c r="AH204" i="11"/>
  <c r="AH208" i="11"/>
  <c r="AE210" i="11"/>
  <c r="AE213" i="11"/>
  <c r="AH216" i="11"/>
  <c r="O218" i="11"/>
  <c r="AH218" i="11"/>
  <c r="AE223" i="11"/>
  <c r="L226" i="11"/>
  <c r="L232" i="11"/>
  <c r="AE239" i="11"/>
  <c r="AH241" i="11"/>
  <c r="O249" i="11"/>
  <c r="L250" i="11"/>
  <c r="V250" i="11"/>
  <c r="AH250" i="11"/>
  <c r="Z254" i="11" a="1"/>
  <c r="Z254" i="11" s="1"/>
  <c r="AB254" i="11" s="1"/>
  <c r="Y255" i="11"/>
  <c r="AE258" i="11"/>
  <c r="AE260" i="11"/>
  <c r="Y281" i="11"/>
  <c r="AH287" i="11"/>
  <c r="AH288" i="11"/>
  <c r="AB291" i="11"/>
  <c r="O292" i="11"/>
  <c r="AH293" i="11"/>
  <c r="Y300" i="11"/>
  <c r="O301" i="11"/>
  <c r="O305" i="11"/>
  <c r="AE306" i="11"/>
  <c r="O311" i="11"/>
  <c r="AH311" i="11"/>
  <c r="AE312" i="11"/>
  <c r="Y318" i="11"/>
  <c r="O319" i="11"/>
  <c r="O320" i="11"/>
  <c r="AH320" i="11"/>
  <c r="AH321" i="11"/>
  <c r="L322" i="11"/>
  <c r="S323" i="11"/>
  <c r="O328" i="11"/>
  <c r="V328" i="11"/>
  <c r="S329" i="11"/>
  <c r="AE330" i="11"/>
  <c r="X340" i="11" a="1"/>
  <c r="X340" i="11" s="1"/>
  <c r="AA340" i="11" a="1"/>
  <c r="AA340" i="11" s="1"/>
  <c r="AB340" i="11" s="1"/>
  <c r="O355" i="11"/>
  <c r="W275" i="11" a="1"/>
  <c r="W275" i="11" s="1"/>
  <c r="O331" i="11"/>
  <c r="O332" i="11"/>
  <c r="AE342" i="11"/>
  <c r="AE354" i="11"/>
  <c r="O358" i="11"/>
  <c r="R219" i="11" a="1"/>
  <c r="R219" i="11" s="1"/>
  <c r="S219" i="11" s="1"/>
  <c r="AH221" i="11"/>
  <c r="AH222" i="11"/>
  <c r="T229" i="11" a="1"/>
  <c r="T229" i="11" s="1"/>
  <c r="V229" i="11" s="1"/>
  <c r="AH232" i="11"/>
  <c r="M245" i="11" a="1"/>
  <c r="M245" i="11" s="1"/>
  <c r="Z245" i="11" a="1"/>
  <c r="Z245" i="11" s="1"/>
  <c r="T245" i="11" a="1"/>
  <c r="T245" i="11" s="1"/>
  <c r="AH248" i="11"/>
  <c r="AE253" i="11"/>
  <c r="Z257" i="11" a="1"/>
  <c r="Z257" i="11" s="1"/>
  <c r="T258" i="11" a="1"/>
  <c r="T258" i="11" s="1"/>
  <c r="Q258" i="11" a="1"/>
  <c r="Q258" i="11" s="1"/>
  <c r="S258" i="11" s="1"/>
  <c r="AH258" i="11"/>
  <c r="X263" i="11" a="1"/>
  <c r="X263" i="11" s="1"/>
  <c r="R263" i="11" a="1"/>
  <c r="R263" i="11" s="1"/>
  <c r="L269" i="11"/>
  <c r="AH271" i="11"/>
  <c r="V290" i="11"/>
  <c r="O294" i="11"/>
  <c r="AB296" i="11"/>
  <c r="L299" i="11"/>
  <c r="O308" i="11"/>
  <c r="Y308" i="11"/>
  <c r="O309" i="11"/>
  <c r="AH322" i="11"/>
  <c r="L323" i="11"/>
  <c r="S327" i="11"/>
  <c r="R330" i="11" a="1"/>
  <c r="R330" i="11" s="1"/>
  <c r="S330" i="11" s="1"/>
  <c r="X336" i="11" a="1"/>
  <c r="X336" i="11" s="1"/>
  <c r="U336" i="11" a="1"/>
  <c r="U336" i="11" s="1"/>
  <c r="R336" i="11" a="1"/>
  <c r="R336" i="11" s="1"/>
  <c r="O339" i="11"/>
  <c r="AE347" i="11"/>
  <c r="U374" i="11" a="1"/>
  <c r="U374" i="11" s="1"/>
  <c r="AA374" i="11" a="1"/>
  <c r="AA374" i="11" s="1"/>
  <c r="AB374" i="11" s="1"/>
  <c r="X374" i="11" a="1"/>
  <c r="X374" i="11" s="1"/>
  <c r="T271" i="11" a="1"/>
  <c r="T271" i="11" s="1"/>
  <c r="V271" i="11" s="1"/>
  <c r="Z271" i="11" a="1"/>
  <c r="Z271" i="11" s="1"/>
  <c r="AE274" i="11"/>
  <c r="AB275" i="11"/>
  <c r="O280" i="11"/>
  <c r="V295" i="11"/>
  <c r="O316" i="11"/>
  <c r="X332" i="11" a="1"/>
  <c r="X332" i="11" s="1"/>
  <c r="Y332" i="11" s="1"/>
  <c r="R342" i="11" a="1"/>
  <c r="R342" i="11" s="1"/>
  <c r="S342" i="11" s="1"/>
  <c r="AA345" i="11" a="1"/>
  <c r="AA345" i="11" s="1"/>
  <c r="X345" i="11" a="1"/>
  <c r="X345" i="11" s="1"/>
  <c r="Y345" i="11" s="1"/>
  <c r="U345" i="11" a="1"/>
  <c r="U345" i="11" s="1"/>
  <c r="V366" i="11"/>
  <c r="W229" i="11" a="1"/>
  <c r="W229" i="11" s="1"/>
  <c r="V230" i="11"/>
  <c r="AH231" i="11"/>
  <c r="AE234" i="11"/>
  <c r="L235" i="11"/>
  <c r="S237" i="11"/>
  <c r="Z248" i="11" a="1"/>
  <c r="Z248" i="11" s="1"/>
  <c r="AB248" i="11" s="1"/>
  <c r="Q248" i="11" a="1"/>
  <c r="Q248" i="11" s="1"/>
  <c r="W258" i="11" a="1"/>
  <c r="W258" i="11" s="1"/>
  <c r="Y258" i="11" s="1"/>
  <c r="O260" i="11"/>
  <c r="S266" i="11"/>
  <c r="Q272" i="11" a="1"/>
  <c r="Q272" i="11" s="1"/>
  <c r="S272" i="11" s="1"/>
  <c r="Y303" i="11"/>
  <c r="AB305" i="11"/>
  <c r="AE314" i="11"/>
  <c r="AB315" i="11"/>
  <c r="Y316" i="11"/>
  <c r="AH317" i="11"/>
  <c r="AB324" i="11"/>
  <c r="Y329" i="11"/>
  <c r="U330" i="11" a="1"/>
  <c r="U330" i="11" s="1"/>
  <c r="AE340" i="11"/>
  <c r="AB343" i="11"/>
  <c r="AE356" i="11"/>
  <c r="U358" i="11" a="1"/>
  <c r="U358" i="11" s="1"/>
  <c r="V358" i="11" s="1"/>
  <c r="R358" i="11" a="1"/>
  <c r="R358" i="11" s="1"/>
  <c r="S358" i="11" s="1"/>
  <c r="AA358" i="11" a="1"/>
  <c r="AA358" i="11" s="1"/>
  <c r="AE370" i="11"/>
  <c r="AH102" i="11"/>
  <c r="AE107" i="11"/>
  <c r="L115" i="11"/>
  <c r="AH116" i="11"/>
  <c r="L117" i="11"/>
  <c r="AE122" i="11"/>
  <c r="O135" i="11"/>
  <c r="O140" i="11"/>
  <c r="L144" i="11"/>
  <c r="AH144" i="11"/>
  <c r="X145" i="11" a="1"/>
  <c r="X145" i="11" s="1"/>
  <c r="L148" i="11"/>
  <c r="AE149" i="11"/>
  <c r="L153" i="11"/>
  <c r="AH155" i="11"/>
  <c r="Q160" i="11" a="1"/>
  <c r="Q160" i="11" s="1"/>
  <c r="AE160" i="11"/>
  <c r="O167" i="11"/>
  <c r="L168" i="11"/>
  <c r="AE169" i="11"/>
  <c r="S171" i="11"/>
  <c r="V174" i="11"/>
  <c r="AH174" i="11"/>
  <c r="L176" i="11"/>
  <c r="V176" i="11"/>
  <c r="AH176" i="11"/>
  <c r="AB179" i="11"/>
  <c r="Y182" i="11"/>
  <c r="O184" i="11"/>
  <c r="L186" i="11"/>
  <c r="Y189" i="11"/>
  <c r="AE191" i="11"/>
  <c r="AH193" i="11"/>
  <c r="L194" i="11"/>
  <c r="AE195" i="11"/>
  <c r="AB196" i="11"/>
  <c r="L199" i="11"/>
  <c r="AE216" i="11"/>
  <c r="AE218" i="11"/>
  <c r="AH224" i="11"/>
  <c r="AE227" i="11"/>
  <c r="L233" i="11"/>
  <c r="Z243" i="11" a="1"/>
  <c r="Z243" i="11" s="1"/>
  <c r="AB243" i="11" s="1"/>
  <c r="W243" i="11" a="1"/>
  <c r="W243" i="11" s="1"/>
  <c r="Y243" i="11" s="1"/>
  <c r="M243" i="11" a="1"/>
  <c r="M243" i="11" s="1"/>
  <c r="O243" i="11" s="1"/>
  <c r="W245" i="11" a="1"/>
  <c r="W245" i="11" s="1"/>
  <c r="Y245" i="11" s="1"/>
  <c r="V249" i="11"/>
  <c r="AH255" i="11"/>
  <c r="AH256" i="11"/>
  <c r="M258" i="11" a="1"/>
  <c r="M258" i="11" s="1"/>
  <c r="O258" i="11" s="1"/>
  <c r="R259" i="11" a="1"/>
  <c r="R259" i="11" s="1"/>
  <c r="S259" i="11" s="1"/>
  <c r="AE262" i="11"/>
  <c r="O263" i="11"/>
  <c r="L264" i="11"/>
  <c r="L266" i="11"/>
  <c r="AH272" i="11"/>
  <c r="Z274" i="11" a="1"/>
  <c r="Z274" i="11" s="1"/>
  <c r="AB274" i="11" s="1"/>
  <c r="M274" i="11" a="1"/>
  <c r="M274" i="11" s="1"/>
  <c r="O274" i="11" s="1"/>
  <c r="AE275" i="11"/>
  <c r="M277" i="11" a="1"/>
  <c r="M277" i="11" s="1"/>
  <c r="Z277" i="11" a="1"/>
  <c r="Z277" i="11" s="1"/>
  <c r="L281" i="11"/>
  <c r="V281" i="11"/>
  <c r="AE282" i="11"/>
  <c r="O286" i="11"/>
  <c r="V286" i="11"/>
  <c r="AB288" i="11"/>
  <c r="S301" i="11"/>
  <c r="AH304" i="11"/>
  <c r="AE305" i="11"/>
  <c r="S308" i="11"/>
  <c r="S314" i="11"/>
  <c r="AE315" i="11"/>
  <c r="AH319" i="11"/>
  <c r="AB321" i="11"/>
  <c r="AE324" i="11"/>
  <c r="R338" i="11" a="1"/>
  <c r="R338" i="11" s="1"/>
  <c r="U338" i="11" a="1"/>
  <c r="U338" i="11" s="1"/>
  <c r="U342" i="11" a="1"/>
  <c r="U342" i="11" s="1"/>
  <c r="V342" i="11" s="1"/>
  <c r="AE343" i="11"/>
  <c r="R349" i="11" a="1"/>
  <c r="R349" i="11" s="1"/>
  <c r="AE351" i="11"/>
  <c r="O352" i="11"/>
  <c r="V362" i="11"/>
  <c r="O386" i="11"/>
  <c r="V387" i="11"/>
  <c r="V398" i="11"/>
  <c r="R398" i="11" a="1"/>
  <c r="R398" i="11" s="1"/>
  <c r="S398" i="11" s="1"/>
  <c r="AH403" i="11"/>
  <c r="AH409" i="11"/>
  <c r="AA429" i="11" a="1"/>
  <c r="AA429" i="11" s="1"/>
  <c r="X429" i="11" a="1"/>
  <c r="X429" i="11" s="1"/>
  <c r="Y429" i="11" s="1"/>
  <c r="R429" i="11" a="1"/>
  <c r="R429" i="11" s="1"/>
  <c r="S429" i="11" s="1"/>
  <c r="AA430" i="11" a="1"/>
  <c r="AA430" i="11" s="1"/>
  <c r="AB430" i="11" s="1"/>
  <c r="R430" i="11" a="1"/>
  <c r="R430" i="11" s="1"/>
  <c r="S430" i="11" s="1"/>
  <c r="X372" i="11" a="1"/>
  <c r="X372" i="11" s="1"/>
  <c r="U372" i="11" a="1"/>
  <c r="U372" i="11" s="1"/>
  <c r="V372" i="11" s="1"/>
  <c r="R372" i="11" a="1"/>
  <c r="R372" i="11" s="1"/>
  <c r="S372" i="11" s="1"/>
  <c r="U383" i="11" a="1"/>
  <c r="U383" i="11" s="1"/>
  <c r="AA383" i="11" a="1"/>
  <c r="AA383" i="11" s="1"/>
  <c r="AB383" i="11" s="1"/>
  <c r="S385" i="11"/>
  <c r="X388" i="11" a="1"/>
  <c r="X388" i="11" s="1"/>
  <c r="U388" i="11" a="1"/>
  <c r="U388" i="11" s="1"/>
  <c r="X420" i="11" a="1"/>
  <c r="X420" i="11" s="1"/>
  <c r="AA420" i="11" a="1"/>
  <c r="AA420" i="11" s="1"/>
  <c r="AB420" i="11" s="1"/>
  <c r="U420" i="11" a="1"/>
  <c r="U420" i="11" s="1"/>
  <c r="V420" i="11" s="1"/>
  <c r="R420" i="11" a="1"/>
  <c r="R420" i="11" s="1"/>
  <c r="AH347" i="11"/>
  <c r="AH351" i="11"/>
  <c r="Y355" i="11"/>
  <c r="X356" i="11" a="1"/>
  <c r="X356" i="11" s="1"/>
  <c r="U356" i="11" a="1"/>
  <c r="U356" i="11" s="1"/>
  <c r="V356" i="11" s="1"/>
  <c r="O360" i="11"/>
  <c r="AE364" i="11"/>
  <c r="S365" i="11"/>
  <c r="AH367" i="11"/>
  <c r="X376" i="11" a="1"/>
  <c r="X376" i="11" s="1"/>
  <c r="Y376" i="11" s="1"/>
  <c r="L379" i="11"/>
  <c r="R383" i="11" a="1"/>
  <c r="R383" i="11" s="1"/>
  <c r="S383" i="11" s="1"/>
  <c r="R388" i="11" a="1"/>
  <c r="R388" i="11" s="1"/>
  <c r="O389" i="11"/>
  <c r="S390" i="11"/>
  <c r="R393" i="11" a="1"/>
  <c r="R393" i="11" s="1"/>
  <c r="S393" i="11" s="1"/>
  <c r="X404" i="11" a="1"/>
  <c r="X404" i="11" s="1"/>
  <c r="Y404" i="11" s="1"/>
  <c r="AA404" i="11" a="1"/>
  <c r="AA404" i="11" s="1"/>
  <c r="O405" i="11"/>
  <c r="O411" i="11"/>
  <c r="U414" i="11" a="1"/>
  <c r="U414" i="11" s="1"/>
  <c r="R415" i="11" a="1"/>
  <c r="R415" i="11" s="1"/>
  <c r="S415" i="11" s="1"/>
  <c r="AH415" i="11"/>
  <c r="AH417" i="11"/>
  <c r="AH427" i="11"/>
  <c r="L429" i="11"/>
  <c r="U430" i="11" a="1"/>
  <c r="U430" i="11" s="1"/>
  <c r="V430" i="11" s="1"/>
  <c r="L439" i="11"/>
  <c r="O376" i="11"/>
  <c r="AA378" i="11" a="1"/>
  <c r="AA378" i="11" s="1"/>
  <c r="AB378" i="11" s="1"/>
  <c r="O380" i="11"/>
  <c r="O402" i="11"/>
  <c r="R422" i="11" a="1"/>
  <c r="R422" i="11" s="1"/>
  <c r="S422" i="11" s="1"/>
  <c r="AA422" i="11" a="1"/>
  <c r="AA422" i="11" s="1"/>
  <c r="X422" i="11" a="1"/>
  <c r="X422" i="11" s="1"/>
  <c r="L443" i="11"/>
  <c r="AE225" i="11"/>
  <c r="AH226" i="11"/>
  <c r="AH227" i="11"/>
  <c r="L230" i="11"/>
  <c r="L236" i="11"/>
  <c r="AH245" i="11"/>
  <c r="Q246" i="11" a="1"/>
  <c r="Q246" i="11" s="1"/>
  <c r="L252" i="11"/>
  <c r="L259" i="11"/>
  <c r="AH263" i="11"/>
  <c r="X266" i="11" a="1"/>
  <c r="X266" i="11" s="1"/>
  <c r="T269" i="11" a="1"/>
  <c r="T269" i="11" s="1"/>
  <c r="V269" i="11" s="1"/>
  <c r="L271" i="11"/>
  <c r="AE276" i="11"/>
  <c r="AH278" i="11"/>
  <c r="V280" i="11"/>
  <c r="Y284" i="11"/>
  <c r="Y285" i="11"/>
  <c r="AB286" i="11"/>
  <c r="V288" i="11"/>
  <c r="AE291" i="11"/>
  <c r="O296" i="11"/>
  <c r="V296" i="11"/>
  <c r="O299" i="11"/>
  <c r="S300" i="11"/>
  <c r="AE302" i="11"/>
  <c r="AE303" i="11"/>
  <c r="V305" i="11"/>
  <c r="Y311" i="11"/>
  <c r="O312" i="11"/>
  <c r="V314" i="11"/>
  <c r="AH314" i="11"/>
  <c r="AE316" i="11"/>
  <c r="AE318" i="11"/>
  <c r="AE323" i="11"/>
  <c r="V324" i="11"/>
  <c r="AE329" i="11"/>
  <c r="R335" i="11" a="1"/>
  <c r="R335" i="11" s="1"/>
  <c r="S335" i="11" s="1"/>
  <c r="L338" i="11"/>
  <c r="R339" i="11" a="1"/>
  <c r="R339" i="11" s="1"/>
  <c r="S339" i="11" s="1"/>
  <c r="O345" i="11"/>
  <c r="L356" i="11"/>
  <c r="AH359" i="11"/>
  <c r="O363" i="11"/>
  <c r="Y363" i="11"/>
  <c r="R364" i="11" a="1"/>
  <c r="R364" i="11" s="1"/>
  <c r="X366" i="11" a="1"/>
  <c r="X366" i="11" s="1"/>
  <c r="O369" i="11"/>
  <c r="O372" i="11"/>
  <c r="V373" i="11"/>
  <c r="AE373" i="11"/>
  <c r="AE376" i="11"/>
  <c r="AE378" i="11"/>
  <c r="O379" i="11"/>
  <c r="AE382" i="11"/>
  <c r="O387" i="11"/>
  <c r="AE387" i="11"/>
  <c r="O392" i="11"/>
  <c r="L403" i="11"/>
  <c r="L404" i="11"/>
  <c r="X405" i="11" a="1"/>
  <c r="X405" i="11" s="1"/>
  <c r="Y405" i="11" s="1"/>
  <c r="AA406" i="11" a="1"/>
  <c r="AA406" i="11" s="1"/>
  <c r="AB406" i="11" s="1"/>
  <c r="U406" i="11" a="1"/>
  <c r="U406" i="11" s="1"/>
  <c r="V406" i="11" s="1"/>
  <c r="R406" i="11" a="1"/>
  <c r="R406" i="11" s="1"/>
  <c r="S406" i="11" s="1"/>
  <c r="AH406" i="11"/>
  <c r="X414" i="11" a="1"/>
  <c r="X414" i="11" s="1"/>
  <c r="Y414" i="11" s="1"/>
  <c r="U422" i="11" a="1"/>
  <c r="U422" i="11" s="1"/>
  <c r="V422" i="11" s="1"/>
  <c r="O424" i="11"/>
  <c r="X438" i="11" a="1"/>
  <c r="X438" i="11" s="1"/>
  <c r="U438" i="11" a="1"/>
  <c r="U438" i="11" s="1"/>
  <c r="V438" i="11" s="1"/>
  <c r="R438" i="11" a="1"/>
  <c r="R438" i="11" s="1"/>
  <c r="O334" i="11"/>
  <c r="AH336" i="11"/>
  <c r="AH339" i="11"/>
  <c r="O344" i="11"/>
  <c r="R348" i="11" a="1"/>
  <c r="R348" i="11" s="1"/>
  <c r="O351" i="11"/>
  <c r="O359" i="11"/>
  <c r="O377" i="11"/>
  <c r="AH380" i="11"/>
  <c r="R382" i="11" a="1"/>
  <c r="R382" i="11" s="1"/>
  <c r="S382" i="11" s="1"/>
  <c r="O383" i="11"/>
  <c r="L386" i="11"/>
  <c r="R389" i="11" a="1"/>
  <c r="R389" i="11" s="1"/>
  <c r="S389" i="11" s="1"/>
  <c r="L396" i="11"/>
  <c r="R397" i="11" a="1"/>
  <c r="R397" i="11" s="1"/>
  <c r="S397" i="11" s="1"/>
  <c r="AA398" i="11" a="1"/>
  <c r="AA398" i="11" s="1"/>
  <c r="AB398" i="11" s="1"/>
  <c r="AH399" i="11"/>
  <c r="X400" i="11" a="1"/>
  <c r="X400" i="11" s="1"/>
  <c r="Y400" i="11" s="1"/>
  <c r="O404" i="11"/>
  <c r="U404" i="11" a="1"/>
  <c r="U404" i="11" s="1"/>
  <c r="V404" i="11" s="1"/>
  <c r="S408" i="11"/>
  <c r="L415" i="11"/>
  <c r="O425" i="11"/>
  <c r="X430" i="11" a="1"/>
  <c r="X430" i="11" s="1"/>
  <c r="Y430" i="11" s="1"/>
  <c r="O436" i="11"/>
  <c r="AA436" i="11" a="1"/>
  <c r="AA436" i="11" s="1"/>
  <c r="L450" i="11"/>
  <c r="O347" i="11"/>
  <c r="V357" i="11"/>
  <c r="AH358" i="11"/>
  <c r="S360" i="11"/>
  <c r="O361" i="11"/>
  <c r="AE363" i="11"/>
  <c r="AE366" i="11"/>
  <c r="O367" i="11"/>
  <c r="AH369" i="11"/>
  <c r="O370" i="11"/>
  <c r="AH371" i="11"/>
  <c r="AA372" i="11" a="1"/>
  <c r="AA372" i="11" s="1"/>
  <c r="AB372" i="11" s="1"/>
  <c r="X383" i="11" a="1"/>
  <c r="X383" i="11" s="1"/>
  <c r="Y383" i="11" s="1"/>
  <c r="AH387" i="11"/>
  <c r="AE395" i="11"/>
  <c r="V397" i="11"/>
  <c r="AA411" i="11" a="1"/>
  <c r="AA411" i="11" s="1"/>
  <c r="AB411" i="11" s="1"/>
  <c r="X411" i="11" a="1"/>
  <c r="X411" i="11" s="1"/>
  <c r="Y411" i="11" s="1"/>
  <c r="R411" i="11" a="1"/>
  <c r="R411" i="11" s="1"/>
  <c r="S411" i="11" s="1"/>
  <c r="AA414" i="11" a="1"/>
  <c r="AA414" i="11" s="1"/>
  <c r="AE426" i="11"/>
  <c r="AE237" i="11"/>
  <c r="AH240" i="11"/>
  <c r="AH244" i="11"/>
  <c r="V246" i="11"/>
  <c r="L248" i="11"/>
  <c r="Q249" i="11" a="1"/>
  <c r="Q249" i="11" s="1"/>
  <c r="S249" i="11" s="1"/>
  <c r="AE249" i="11"/>
  <c r="M250" i="11" a="1"/>
  <c r="M250" i="11" s="1"/>
  <c r="AE264" i="11"/>
  <c r="M269" i="11" a="1"/>
  <c r="M269" i="11" s="1"/>
  <c r="O269" i="11" s="1"/>
  <c r="AE271" i="11"/>
  <c r="AH273" i="11"/>
  <c r="AH276" i="11"/>
  <c r="L279" i="11"/>
  <c r="AE279" i="11"/>
  <c r="AE281" i="11"/>
  <c r="L287" i="11"/>
  <c r="AE287" i="11"/>
  <c r="L290" i="11"/>
  <c r="AE290" i="11"/>
  <c r="S292" i="11"/>
  <c r="L295" i="11"/>
  <c r="O297" i="11"/>
  <c r="V297" i="11"/>
  <c r="AB298" i="11"/>
  <c r="AH300" i="11"/>
  <c r="AH302" i="11"/>
  <c r="AJ302" i="11" s="1"/>
  <c r="L303" i="11"/>
  <c r="V303" i="11"/>
  <c r="AH303" i="11"/>
  <c r="AE304" i="11"/>
  <c r="AE309" i="11"/>
  <c r="S311" i="11"/>
  <c r="O313" i="11"/>
  <c r="V313" i="11"/>
  <c r="AH316" i="11"/>
  <c r="L317" i="11"/>
  <c r="AH318" i="11"/>
  <c r="Y327" i="11"/>
  <c r="L331" i="11"/>
  <c r="AE334" i="11"/>
  <c r="O335" i="11"/>
  <c r="AH335" i="11"/>
  <c r="L342" i="11"/>
  <c r="O343" i="11"/>
  <c r="AH344" i="11"/>
  <c r="O350" i="11"/>
  <c r="AH355" i="11"/>
  <c r="R357" i="11" a="1"/>
  <c r="R357" i="11" s="1"/>
  <c r="AH362" i="11"/>
  <c r="O364" i="11"/>
  <c r="R366" i="11" a="1"/>
  <c r="R366" i="11" s="1"/>
  <c r="S366" i="11" s="1"/>
  <c r="AE372" i="11"/>
  <c r="AE374" i="11"/>
  <c r="L380" i="11"/>
  <c r="V381" i="11"/>
  <c r="AA381" i="11" a="1"/>
  <c r="AA381" i="11" s="1"/>
  <c r="AB381" i="11" s="1"/>
  <c r="AH382" i="11"/>
  <c r="O393" i="11"/>
  <c r="AE393" i="11"/>
  <c r="O401" i="11"/>
  <c r="R405" i="11" a="1"/>
  <c r="R405" i="11" s="1"/>
  <c r="S405" i="11" s="1"/>
  <c r="O410" i="11"/>
  <c r="AE412" i="11"/>
  <c r="AE414" i="11"/>
  <c r="AH416" i="11"/>
  <c r="AE417" i="11"/>
  <c r="X434" i="11" a="1"/>
  <c r="X434" i="11" s="1"/>
  <c r="Y434" i="11" s="1"/>
  <c r="AA434" i="11" a="1"/>
  <c r="AA434" i="11" s="1"/>
  <c r="AB434" i="11" s="1"/>
  <c r="U434" i="11" a="1"/>
  <c r="U434" i="11" s="1"/>
  <c r="AA435" i="11" a="1"/>
  <c r="AA435" i="11" s="1"/>
  <c r="U435" i="11" a="1"/>
  <c r="U435" i="11" s="1"/>
  <c r="V435" i="11" s="1"/>
  <c r="S469" i="11"/>
  <c r="AE406" i="11"/>
  <c r="V413" i="11"/>
  <c r="AE418" i="11"/>
  <c r="O419" i="11"/>
  <c r="AE420" i="11"/>
  <c r="L428" i="11"/>
  <c r="AE434" i="11"/>
  <c r="AH440" i="11"/>
  <c r="AH442" i="11"/>
  <c r="AE446" i="11"/>
  <c r="AH449" i="11"/>
  <c r="O450" i="11"/>
  <c r="AH459" i="11"/>
  <c r="V461" i="11"/>
  <c r="R461" i="11" a="1"/>
  <c r="R461" i="11" s="1"/>
  <c r="S461" i="11" s="1"/>
  <c r="AE461" i="11"/>
  <c r="U462" i="11" a="1"/>
  <c r="U462" i="11" s="1"/>
  <c r="V462" i="11" s="1"/>
  <c r="AH462" i="11"/>
  <c r="AE466" i="11"/>
  <c r="L469" i="11"/>
  <c r="AE471" i="11"/>
  <c r="AA473" i="11" a="1"/>
  <c r="AA473" i="11" s="1"/>
  <c r="U473" i="11" a="1"/>
  <c r="U473" i="11" s="1"/>
  <c r="AH474" i="11"/>
  <c r="AE475" i="11"/>
  <c r="AE480" i="11"/>
  <c r="U515" i="11" a="1"/>
  <c r="U515" i="11" s="1"/>
  <c r="AA515" i="11" a="1"/>
  <c r="AA515" i="11" s="1"/>
  <c r="AB515" i="11" s="1"/>
  <c r="X451" i="11" a="1"/>
  <c r="X451" i="11" s="1"/>
  <c r="Y451" i="11" s="1"/>
  <c r="U451" i="11" a="1"/>
  <c r="U451" i="11" s="1"/>
  <c r="V451" i="11" s="1"/>
  <c r="AA452" i="11" a="1"/>
  <c r="AA452" i="11" s="1"/>
  <c r="AB452" i="11" s="1"/>
  <c r="X454" i="11" a="1"/>
  <c r="X454" i="11" s="1"/>
  <c r="Y454" i="11" s="1"/>
  <c r="X467" i="11" a="1"/>
  <c r="X467" i="11" s="1"/>
  <c r="Y467" i="11" s="1"/>
  <c r="X468" i="11" a="1"/>
  <c r="X468" i="11" s="1"/>
  <c r="Y468" i="11" s="1"/>
  <c r="R468" i="11" a="1"/>
  <c r="R468" i="11" s="1"/>
  <c r="AA468" i="11" a="1"/>
  <c r="AA468" i="11" s="1"/>
  <c r="AB468" i="11" s="1"/>
  <c r="X474" i="11" a="1"/>
  <c r="X474" i="11" s="1"/>
  <c r="U474" i="11" a="1"/>
  <c r="U474" i="11" s="1"/>
  <c r="S496" i="11"/>
  <c r="V502" i="11"/>
  <c r="AA523" i="11" a="1"/>
  <c r="AA523" i="11" s="1"/>
  <c r="O353" i="11"/>
  <c r="AE353" i="11"/>
  <c r="AH354" i="11"/>
  <c r="O356" i="11"/>
  <c r="AH356" i="11"/>
  <c r="AE358" i="11"/>
  <c r="L359" i="11"/>
  <c r="AH363" i="11"/>
  <c r="L367" i="11"/>
  <c r="S368" i="11"/>
  <c r="AH372" i="11"/>
  <c r="AE385" i="11"/>
  <c r="AH386" i="11"/>
  <c r="L395" i="11"/>
  <c r="O396" i="11"/>
  <c r="AH398" i="11"/>
  <c r="O406" i="11"/>
  <c r="AH407" i="11"/>
  <c r="AA412" i="11" a="1"/>
  <c r="AA412" i="11" s="1"/>
  <c r="AB412" i="11" s="1"/>
  <c r="AE415" i="11"/>
  <c r="AH418" i="11"/>
  <c r="L422" i="11"/>
  <c r="L423" i="11"/>
  <c r="L425" i="11"/>
  <c r="AE427" i="11"/>
  <c r="O428" i="11"/>
  <c r="U428" i="11" a="1"/>
  <c r="U428" i="11" s="1"/>
  <c r="AH428" i="11"/>
  <c r="AE429" i="11"/>
  <c r="AH436" i="11"/>
  <c r="O438" i="11"/>
  <c r="L446" i="11"/>
  <c r="R446" i="11" a="1"/>
  <c r="R446" i="11" s="1"/>
  <c r="S446" i="11" s="1"/>
  <c r="L448" i="11"/>
  <c r="AH455" i="11"/>
  <c r="L459" i="11"/>
  <c r="R463" i="11" a="1"/>
  <c r="R463" i="11" s="1"/>
  <c r="S463" i="11" s="1"/>
  <c r="AH470" i="11"/>
  <c r="L474" i="11"/>
  <c r="V475" i="11"/>
  <c r="R478" i="11" a="1"/>
  <c r="R478" i="11" s="1"/>
  <c r="S478" i="11" s="1"/>
  <c r="AH480" i="11"/>
  <c r="O483" i="11"/>
  <c r="X484" i="11" a="1"/>
  <c r="X484" i="11" s="1"/>
  <c r="AA484" i="11" a="1"/>
  <c r="AA484" i="11" s="1"/>
  <c r="AB484" i="11" s="1"/>
  <c r="R484" i="11" a="1"/>
  <c r="R484" i="11" s="1"/>
  <c r="AH484" i="11"/>
  <c r="AE497" i="11"/>
  <c r="R503" i="11" a="1"/>
  <c r="R503" i="11" s="1"/>
  <c r="S503" i="11" s="1"/>
  <c r="O512" i="11"/>
  <c r="X515" i="11" a="1"/>
  <c r="X515" i="11" s="1"/>
  <c r="AH419" i="11"/>
  <c r="AH420" i="11"/>
  <c r="O421" i="11"/>
  <c r="AE422" i="11"/>
  <c r="AA426" i="11" a="1"/>
  <c r="AA426" i="11" s="1"/>
  <c r="AB426" i="11" s="1"/>
  <c r="O430" i="11"/>
  <c r="R431" i="11" a="1"/>
  <c r="R431" i="11" s="1"/>
  <c r="S431" i="11" s="1"/>
  <c r="AH431" i="11"/>
  <c r="AH439" i="11"/>
  <c r="Y443" i="11"/>
  <c r="AH446" i="11"/>
  <c r="AA454" i="11" a="1"/>
  <c r="AA454" i="11" s="1"/>
  <c r="AB454" i="11" s="1"/>
  <c r="X456" i="11" a="1"/>
  <c r="X456" i="11" s="1"/>
  <c r="Y456" i="11" s="1"/>
  <c r="U457" i="11" a="1"/>
  <c r="U457" i="11" s="1"/>
  <c r="V457" i="11" s="1"/>
  <c r="X460" i="11" a="1"/>
  <c r="X460" i="11" s="1"/>
  <c r="Y460" i="11" s="1"/>
  <c r="U460" i="11" a="1"/>
  <c r="U460" i="11" s="1"/>
  <c r="V460" i="11" s="1"/>
  <c r="AE460" i="11"/>
  <c r="O469" i="11"/>
  <c r="Y471" i="11"/>
  <c r="R471" i="11" a="1"/>
  <c r="R471" i="11" s="1"/>
  <c r="S471" i="11" s="1"/>
  <c r="AH471" i="11"/>
  <c r="AE472" i="11"/>
  <c r="O479" i="11"/>
  <c r="AH489" i="11"/>
  <c r="O492" i="11"/>
  <c r="X494" i="11" a="1"/>
  <c r="X494" i="11" s="1"/>
  <c r="AA494" i="11" a="1"/>
  <c r="AA494" i="11" s="1"/>
  <c r="AE508" i="11"/>
  <c r="O509" i="11"/>
  <c r="AE450" i="11"/>
  <c r="R452" i="11" a="1"/>
  <c r="R452" i="11" s="1"/>
  <c r="S452" i="11" s="1"/>
  <c r="AE454" i="11"/>
  <c r="O455" i="11"/>
  <c r="AE514" i="11"/>
  <c r="O526" i="11"/>
  <c r="L458" i="11"/>
  <c r="R467" i="11" a="1"/>
  <c r="R467" i="11" s="1"/>
  <c r="S467" i="11" s="1"/>
  <c r="AH468" i="11"/>
  <c r="O474" i="11"/>
  <c r="O475" i="11"/>
  <c r="X476" i="11" a="1"/>
  <c r="X476" i="11" s="1"/>
  <c r="AA476" i="11" a="1"/>
  <c r="AA476" i="11" s="1"/>
  <c r="AB476" i="11" s="1"/>
  <c r="U476" i="11" a="1"/>
  <c r="U476" i="11" s="1"/>
  <c r="L482" i="11"/>
  <c r="AE483" i="11"/>
  <c r="O488" i="11"/>
  <c r="X489" i="11" a="1"/>
  <c r="X489" i="11" s="1"/>
  <c r="U489" i="11" a="1"/>
  <c r="U489" i="11" s="1"/>
  <c r="R489" i="11" a="1"/>
  <c r="R489" i="11" s="1"/>
  <c r="X490" i="11" a="1"/>
  <c r="X490" i="11" s="1"/>
  <c r="U490" i="11" a="1"/>
  <c r="U490" i="11" s="1"/>
  <c r="V490" i="11" s="1"/>
  <c r="AE492" i="11"/>
  <c r="U500" i="11" a="1"/>
  <c r="U500" i="11" s="1"/>
  <c r="V500" i="11" s="1"/>
  <c r="R500" i="11" a="1"/>
  <c r="R500" i="11" s="1"/>
  <c r="S500" i="11" s="1"/>
  <c r="X519" i="11" a="1"/>
  <c r="X519" i="11" s="1"/>
  <c r="U519" i="11" a="1"/>
  <c r="U519" i="11" s="1"/>
  <c r="V519" i="11" s="1"/>
  <c r="AA519" i="11" a="1"/>
  <c r="AA519" i="11" s="1"/>
  <c r="R519" i="11" a="1"/>
  <c r="R519" i="11" s="1"/>
  <c r="S519" i="11" s="1"/>
  <c r="AA529" i="11" a="1"/>
  <c r="AA529" i="11" s="1"/>
  <c r="X529" i="11" a="1"/>
  <c r="X529" i="11" s="1"/>
  <c r="U529" i="11" a="1"/>
  <c r="U529" i="11" s="1"/>
  <c r="AE451" i="11"/>
  <c r="U452" i="11" a="1"/>
  <c r="U452" i="11" s="1"/>
  <c r="V452" i="11" s="1"/>
  <c r="O457" i="11"/>
  <c r="AH467" i="11"/>
  <c r="AE493" i="11"/>
  <c r="U501" i="11" a="1"/>
  <c r="U501" i="11" s="1"/>
  <c r="R501" i="11" a="1"/>
  <c r="R501" i="11" s="1"/>
  <c r="AE502" i="11"/>
  <c r="X523" i="11" a="1"/>
  <c r="X523" i="11" s="1"/>
  <c r="AA532" i="11" a="1"/>
  <c r="AA532" i="11" s="1"/>
  <c r="AB532" i="11" s="1"/>
  <c r="X532" i="11" a="1"/>
  <c r="X532" i="11" s="1"/>
  <c r="Y532" i="11" s="1"/>
  <c r="U532" i="11" a="1"/>
  <c r="U532" i="11" s="1"/>
  <c r="V532" i="11" s="1"/>
  <c r="AH389" i="11"/>
  <c r="AE391" i="11"/>
  <c r="R396" i="11" a="1"/>
  <c r="R396" i="11" s="1"/>
  <c r="S396" i="11" s="1"/>
  <c r="L398" i="11"/>
  <c r="AE398" i="11"/>
  <c r="L399" i="11"/>
  <c r="AE401" i="11"/>
  <c r="L407" i="11"/>
  <c r="AH410" i="11"/>
  <c r="AE436" i="11"/>
  <c r="O437" i="11"/>
  <c r="O439" i="11"/>
  <c r="R440" i="11" a="1"/>
  <c r="R440" i="11" s="1"/>
  <c r="S440" i="11" s="1"/>
  <c r="L442" i="11"/>
  <c r="AA446" i="11" a="1"/>
  <c r="AA446" i="11" s="1"/>
  <c r="AB446" i="11" s="1"/>
  <c r="L447" i="11"/>
  <c r="AE448" i="11"/>
  <c r="O449" i="11"/>
  <c r="O452" i="11"/>
  <c r="AE453" i="11"/>
  <c r="U469" i="11" a="1"/>
  <c r="U469" i="11" s="1"/>
  <c r="V469" i="11" s="1"/>
  <c r="X469" i="11" a="1"/>
  <c r="X469" i="11" s="1"/>
  <c r="Y469" i="11" s="1"/>
  <c r="X478" i="11" a="1"/>
  <c r="X478" i="11" s="1"/>
  <c r="O481" i="11"/>
  <c r="O482" i="11"/>
  <c r="U483" i="11" a="1"/>
  <c r="U483" i="11" s="1"/>
  <c r="V483" i="11" s="1"/>
  <c r="AA483" i="11" a="1"/>
  <c r="AA483" i="11" s="1"/>
  <c r="AH483" i="11"/>
  <c r="AE484" i="11"/>
  <c r="U491" i="11" a="1"/>
  <c r="U491" i="11" s="1"/>
  <c r="V491" i="11" s="1"/>
  <c r="R491" i="11" a="1"/>
  <c r="R491" i="11" s="1"/>
  <c r="S491" i="11" s="1"/>
  <c r="X491" i="11" a="1"/>
  <c r="X491" i="11" s="1"/>
  <c r="Y491" i="11" s="1"/>
  <c r="X500" i="11" a="1"/>
  <c r="X500" i="11" s="1"/>
  <c r="Y500" i="11" s="1"/>
  <c r="AH501" i="11"/>
  <c r="AA506" i="11" a="1"/>
  <c r="AA506" i="11" s="1"/>
  <c r="AB506" i="11" s="1"/>
  <c r="U506" i="11" a="1"/>
  <c r="U506" i="11" s="1"/>
  <c r="R506" i="11" a="1"/>
  <c r="R506" i="11" s="1"/>
  <c r="S506" i="11" s="1"/>
  <c r="X506" i="11" a="1"/>
  <c r="X506" i="11" s="1"/>
  <c r="Y506" i="11" s="1"/>
  <c r="L431" i="11"/>
  <c r="AE432" i="11"/>
  <c r="O433" i="11"/>
  <c r="Y437" i="11"/>
  <c r="AH437" i="11"/>
  <c r="O440" i="11"/>
  <c r="AB441" i="11"/>
  <c r="R441" i="11" a="1"/>
  <c r="R441" i="11" s="1"/>
  <c r="L445" i="11"/>
  <c r="AE447" i="11"/>
  <c r="L451" i="11"/>
  <c r="AE452" i="11"/>
  <c r="AE457" i="11"/>
  <c r="AH458" i="11"/>
  <c r="O460" i="11"/>
  <c r="AH460" i="11"/>
  <c r="AE462" i="11"/>
  <c r="S464" i="11"/>
  <c r="O465" i="11"/>
  <c r="AE465" i="11"/>
  <c r="AH466" i="11"/>
  <c r="AE467" i="11"/>
  <c r="L468" i="11"/>
  <c r="AE468" i="11"/>
  <c r="O471" i="11"/>
  <c r="AH475" i="11"/>
  <c r="AH476" i="11"/>
  <c r="AH488" i="11"/>
  <c r="AH493" i="11"/>
  <c r="AE495" i="11"/>
  <c r="AE498" i="11"/>
  <c r="AH499" i="11"/>
  <c r="O500" i="11"/>
  <c r="AH504" i="11"/>
  <c r="O506" i="11"/>
  <c r="AH515" i="11"/>
  <c r="AH516" i="11"/>
  <c r="AE520" i="11"/>
  <c r="Y524" i="11"/>
  <c r="L528" i="11"/>
  <c r="X531" i="11" a="1"/>
  <c r="X531" i="11" s="1"/>
  <c r="Y531" i="11" s="1"/>
  <c r="U537" i="11" a="1"/>
  <c r="U537" i="11" s="1"/>
  <c r="V537" i="11" s="1"/>
  <c r="O542" i="11"/>
  <c r="L543" i="11"/>
  <c r="AH543" i="11"/>
  <c r="AE544" i="11"/>
  <c r="L548" i="11"/>
  <c r="AA549" i="11" a="1"/>
  <c r="AA549" i="11" s="1"/>
  <c r="AB549" i="11" s="1"/>
  <c r="AH550" i="11"/>
  <c r="AE553" i="11"/>
  <c r="AE556" i="11"/>
  <c r="O562" i="11"/>
  <c r="Z666" i="11" a="1"/>
  <c r="Z666" i="11" s="1"/>
  <c r="AB666" i="11" s="1"/>
  <c r="Q666" i="11" a="1"/>
  <c r="Q666" i="11" s="1"/>
  <c r="W666" i="11" a="1"/>
  <c r="W666" i="11" s="1"/>
  <c r="Y666" i="11" s="1"/>
  <c r="M666" i="11" a="1"/>
  <c r="M666" i="11" s="1"/>
  <c r="O666" i="11" s="1"/>
  <c r="O490" i="11"/>
  <c r="AE494" i="11"/>
  <c r="U495" i="11" a="1"/>
  <c r="U495" i="11" s="1"/>
  <c r="V495" i="11" s="1"/>
  <c r="R498" i="11" a="1"/>
  <c r="R498" i="11" s="1"/>
  <c r="S498" i="11" s="1"/>
  <c r="AE507" i="11"/>
  <c r="L509" i="11"/>
  <c r="L511" i="11"/>
  <c r="AE511" i="11"/>
  <c r="AH513" i="11"/>
  <c r="O522" i="11"/>
  <c r="U526" i="11" a="1"/>
  <c r="U526" i="11" s="1"/>
  <c r="V526" i="11" s="1"/>
  <c r="AE529" i="11"/>
  <c r="AE536" i="11"/>
  <c r="O537" i="11"/>
  <c r="AE561" i="11"/>
  <c r="U538" i="11" a="1"/>
  <c r="U538" i="11" s="1"/>
  <c r="V538" i="11" s="1"/>
  <c r="AA538" i="11" a="1"/>
  <c r="AA538" i="11" s="1"/>
  <c r="AB538" i="11" s="1"/>
  <c r="R538" i="11" a="1"/>
  <c r="R538" i="11" s="1"/>
  <c r="S538" i="11" s="1"/>
  <c r="U546" i="11" a="1"/>
  <c r="U546" i="11" s="1"/>
  <c r="V546" i="11" s="1"/>
  <c r="X546" i="11" a="1"/>
  <c r="X546" i="11" s="1"/>
  <c r="R553" i="11" a="1"/>
  <c r="R553" i="11" s="1"/>
  <c r="S553" i="11" s="1"/>
  <c r="U561" i="11" a="1"/>
  <c r="U561" i="11" s="1"/>
  <c r="V561" i="11" s="1"/>
  <c r="AA561" i="11" a="1"/>
  <c r="AA561" i="11" s="1"/>
  <c r="AB561" i="11" s="1"/>
  <c r="AA569" i="11" a="1"/>
  <c r="AA569" i="11" s="1"/>
  <c r="AB569" i="11" s="1"/>
  <c r="X569" i="11" a="1"/>
  <c r="X569" i="11" s="1"/>
  <c r="Y569" i="11" s="1"/>
  <c r="R569" i="11" a="1"/>
  <c r="R569" i="11" s="1"/>
  <c r="S569" i="11" s="1"/>
  <c r="U570" i="11" a="1"/>
  <c r="U570" i="11" s="1"/>
  <c r="V570" i="11" s="1"/>
  <c r="AA570" i="11" a="1"/>
  <c r="AA570" i="11" s="1"/>
  <c r="AB570" i="11" s="1"/>
  <c r="R570" i="11" a="1"/>
  <c r="R570" i="11" s="1"/>
  <c r="S570" i="11" s="1"/>
  <c r="X570" i="11" a="1"/>
  <c r="X570" i="11" s="1"/>
  <c r="Y570" i="11" s="1"/>
  <c r="Z612" i="11" a="1"/>
  <c r="Z612" i="11" s="1"/>
  <c r="AB612" i="11" s="1"/>
  <c r="M612" i="11" a="1"/>
  <c r="M612" i="11" s="1"/>
  <c r="O612" i="11" s="1"/>
  <c r="O511" i="11"/>
  <c r="R514" i="11" a="1"/>
  <c r="R514" i="11" s="1"/>
  <c r="S514" i="11" s="1"/>
  <c r="AH525" i="11"/>
  <c r="R531" i="11" a="1"/>
  <c r="R531" i="11" s="1"/>
  <c r="AH534" i="11"/>
  <c r="AH538" i="11"/>
  <c r="S547" i="11"/>
  <c r="AE626" i="11"/>
  <c r="AH472" i="11"/>
  <c r="L477" i="11"/>
  <c r="L478" i="11"/>
  <c r="L479" i="11"/>
  <c r="R492" i="11" a="1"/>
  <c r="R492" i="11" s="1"/>
  <c r="S492" i="11" s="1"/>
  <c r="O498" i="11"/>
  <c r="AH500" i="11"/>
  <c r="O504" i="11"/>
  <c r="AH511" i="11"/>
  <c r="AE512" i="11"/>
  <c r="O513" i="11"/>
  <c r="L517" i="11"/>
  <c r="O524" i="11"/>
  <c r="L531" i="11"/>
  <c r="X533" i="11" a="1"/>
  <c r="X533" i="11" s="1"/>
  <c r="Y533" i="11" s="1"/>
  <c r="AA537" i="11" a="1"/>
  <c r="AA537" i="11" s="1"/>
  <c r="AB537" i="11" s="1"/>
  <c r="L538" i="11"/>
  <c r="AE540" i="11"/>
  <c r="AH542" i="11"/>
  <c r="AE545" i="11"/>
  <c r="L547" i="11"/>
  <c r="L551" i="11"/>
  <c r="U554" i="11" a="1"/>
  <c r="U554" i="11" s="1"/>
  <c r="V554" i="11" s="1"/>
  <c r="R554" i="11" a="1"/>
  <c r="R554" i="11" s="1"/>
  <c r="S554" i="11" s="1"/>
  <c r="X554" i="11" a="1"/>
  <c r="X554" i="11" s="1"/>
  <c r="Y554" i="11" s="1"/>
  <c r="AH554" i="11"/>
  <c r="O555" i="11"/>
  <c r="AA556" i="11" a="1"/>
  <c r="AA556" i="11" s="1"/>
  <c r="AB556" i="11" s="1"/>
  <c r="U556" i="11" a="1"/>
  <c r="U556" i="11" s="1"/>
  <c r="L559" i="11"/>
  <c r="R561" i="11" a="1"/>
  <c r="R561" i="11" s="1"/>
  <c r="S561" i="11" s="1"/>
  <c r="R562" i="11" a="1"/>
  <c r="R562" i="11" s="1"/>
  <c r="S562" i="11" s="1"/>
  <c r="AH519" i="11"/>
  <c r="R522" i="11" a="1"/>
  <c r="R522" i="11" s="1"/>
  <c r="S522" i="11" s="1"/>
  <c r="AE522" i="11"/>
  <c r="AH523" i="11"/>
  <c r="AE537" i="11"/>
  <c r="O538" i="11"/>
  <c r="R545" i="11" a="1"/>
  <c r="R545" i="11" s="1"/>
  <c r="O549" i="11"/>
  <c r="O553" i="11"/>
  <c r="X553" i="11" a="1"/>
  <c r="X553" i="11" s="1"/>
  <c r="AE587" i="11"/>
  <c r="W615" i="11" a="1"/>
  <c r="W615" i="11" s="1"/>
  <c r="Y615" i="11" s="1"/>
  <c r="M615" i="11" a="1"/>
  <c r="M615" i="11" s="1"/>
  <c r="O615" i="11" s="1"/>
  <c r="Q615" i="11" a="1"/>
  <c r="Q615" i="11" s="1"/>
  <c r="T615" i="11" a="1"/>
  <c r="T615" i="11" s="1"/>
  <c r="V615" i="11" s="1"/>
  <c r="L485" i="11"/>
  <c r="AE490" i="11"/>
  <c r="AH491" i="11"/>
  <c r="AA496" i="11" a="1"/>
  <c r="AA496" i="11" s="1"/>
  <c r="AB496" i="11" s="1"/>
  <c r="AE499" i="11"/>
  <c r="AH503" i="11"/>
  <c r="AE504" i="11"/>
  <c r="AH512" i="11"/>
  <c r="AB513" i="11"/>
  <c r="AE515" i="11"/>
  <c r="AE516" i="11"/>
  <c r="AH517" i="11"/>
  <c r="AE524" i="11"/>
  <c r="O525" i="11"/>
  <c r="L527" i="11"/>
  <c r="R537" i="11" a="1"/>
  <c r="R537" i="11" s="1"/>
  <c r="S537" i="11" s="1"/>
  <c r="X538" i="11" a="1"/>
  <c r="X538" i="11" s="1"/>
  <c r="Y538" i="11" s="1"/>
  <c r="S539" i="11"/>
  <c r="L545" i="11"/>
  <c r="AE552" i="11"/>
  <c r="AI552" i="11" s="1"/>
  <c r="AK552" i="11" s="1"/>
  <c r="AM552" i="11" s="1"/>
  <c r="AO552" i="11" s="1"/>
  <c r="R557" i="11" a="1"/>
  <c r="R557" i="11" s="1"/>
  <c r="S557" i="11" s="1"/>
  <c r="X557" i="11" a="1"/>
  <c r="X557" i="11" s="1"/>
  <c r="Y557" i="11" s="1"/>
  <c r="U563" i="11" a="1"/>
  <c r="U563" i="11" s="1"/>
  <c r="V563" i="11" s="1"/>
  <c r="AA563" i="11" a="1"/>
  <c r="AA563" i="11" s="1"/>
  <c r="AB563" i="11" s="1"/>
  <c r="X563" i="11" a="1"/>
  <c r="X563" i="11" s="1"/>
  <c r="Y563" i="11" s="1"/>
  <c r="AE569" i="11"/>
  <c r="L606" i="11"/>
  <c r="O614" i="11"/>
  <c r="AA548" i="11" a="1"/>
  <c r="AA548" i="11" s="1"/>
  <c r="AB548" i="11" s="1"/>
  <c r="U548" i="11" a="1"/>
  <c r="U548" i="11" s="1"/>
  <c r="Z597" i="11" a="1"/>
  <c r="Z597" i="11" s="1"/>
  <c r="Q597" i="11" a="1"/>
  <c r="Q597" i="11" s="1"/>
  <c r="S597" i="11" s="1"/>
  <c r="M597" i="11" a="1"/>
  <c r="M597" i="11" s="1"/>
  <c r="O597" i="11" s="1"/>
  <c r="W597" i="11" a="1"/>
  <c r="W597" i="11" s="1"/>
  <c r="Y597" i="11" s="1"/>
  <c r="V576" i="11"/>
  <c r="T594" i="11" a="1"/>
  <c r="T594" i="11" s="1"/>
  <c r="V594" i="11" s="1"/>
  <c r="W594" i="11" a="1"/>
  <c r="W594" i="11" s="1"/>
  <c r="Y594" i="11" s="1"/>
  <c r="AB595" i="11"/>
  <c r="AE605" i="11"/>
  <c r="O623" i="11"/>
  <c r="AH528" i="11"/>
  <c r="AE530" i="11"/>
  <c r="O531" i="11"/>
  <c r="AE532" i="11"/>
  <c r="L534" i="11"/>
  <c r="AH540" i="11"/>
  <c r="L542" i="11"/>
  <c r="R544" i="11" a="1"/>
  <c r="R544" i="11" s="1"/>
  <c r="AH545" i="11"/>
  <c r="Y547" i="11"/>
  <c r="AE547" i="11"/>
  <c r="AE555" i="11"/>
  <c r="AH556" i="11"/>
  <c r="AB560" i="11"/>
  <c r="L564" i="11"/>
  <c r="L569" i="11"/>
  <c r="X571" i="11" a="1"/>
  <c r="X571" i="11" s="1"/>
  <c r="O573" i="11"/>
  <c r="L576" i="11"/>
  <c r="O578" i="11"/>
  <c r="V587" i="11"/>
  <c r="S588" i="11"/>
  <c r="AB588" i="11"/>
  <c r="T598" i="11" a="1"/>
  <c r="T598" i="11" s="1"/>
  <c r="V598" i="11" s="1"/>
  <c r="M609" i="11" a="1"/>
  <c r="M609" i="11" s="1"/>
  <c r="O609" i="11" s="1"/>
  <c r="V610" i="11"/>
  <c r="AE623" i="11"/>
  <c r="M626" i="11" a="1"/>
  <c r="M626" i="11" s="1"/>
  <c r="O626" i="11" s="1"/>
  <c r="W626" i="11" a="1"/>
  <c r="W626" i="11" s="1"/>
  <c r="Y626" i="11" s="1"/>
  <c r="T628" i="11" a="1"/>
  <c r="T628" i="11" s="1"/>
  <c r="V628" i="11" s="1"/>
  <c r="M631" i="11" a="1"/>
  <c r="M631" i="11" s="1"/>
  <c r="O631" i="11" s="1"/>
  <c r="W631" i="11" a="1"/>
  <c r="W631" i="11" s="1"/>
  <c r="Y631" i="11" s="1"/>
  <c r="Q640" i="11" a="1"/>
  <c r="Q640" i="11" s="1"/>
  <c r="S640" i="11" s="1"/>
  <c r="W640" i="11" a="1"/>
  <c r="W640" i="11" s="1"/>
  <c r="Y640" i="11" s="1"/>
  <c r="M640" i="11" a="1"/>
  <c r="M640" i="11" s="1"/>
  <c r="O640" i="11" s="1"/>
  <c r="O565" i="11"/>
  <c r="L566" i="11"/>
  <c r="O569" i="11"/>
  <c r="O583" i="11"/>
  <c r="O674" i="11"/>
  <c r="AA565" i="11" a="1"/>
  <c r="AA565" i="11" s="1"/>
  <c r="V568" i="11"/>
  <c r="AH573" i="11"/>
  <c r="L575" i="11"/>
  <c r="X576" i="11" a="1"/>
  <c r="X576" i="11" s="1"/>
  <c r="AB585" i="11"/>
  <c r="S586" i="11"/>
  <c r="O591" i="11"/>
  <c r="M594" i="11" a="1"/>
  <c r="M594" i="11" s="1"/>
  <c r="Z594" i="11" a="1"/>
  <c r="Z594" i="11" s="1"/>
  <c r="AB594" i="11" s="1"/>
  <c r="T599" i="11" a="1"/>
  <c r="T599" i="11" s="1"/>
  <c r="V599" i="11" s="1"/>
  <c r="W599" i="11" a="1"/>
  <c r="W599" i="11" s="1"/>
  <c r="Y599" i="11" s="1"/>
  <c r="M599" i="11" a="1"/>
  <c r="M599" i="11" s="1"/>
  <c r="O599" i="11" s="1"/>
  <c r="AH602" i="11"/>
  <c r="AH603" i="11"/>
  <c r="AH612" i="11"/>
  <c r="Q614" i="11" a="1"/>
  <c r="Q614" i="11" s="1"/>
  <c r="S614" i="11" s="1"/>
  <c r="T621" i="11" a="1"/>
  <c r="T621" i="11" s="1"/>
  <c r="M621" i="11" a="1"/>
  <c r="M621" i="11" s="1"/>
  <c r="O621" i="11" s="1"/>
  <c r="Q621" i="11" a="1"/>
  <c r="Q621" i="11" s="1"/>
  <c r="S621" i="11" s="1"/>
  <c r="Q622" i="11" a="1"/>
  <c r="Q622" i="11" s="1"/>
  <c r="S622" i="11" s="1"/>
  <c r="T622" i="11" a="1"/>
  <c r="T622" i="11" s="1"/>
  <c r="V622" i="11" s="1"/>
  <c r="L628" i="11"/>
  <c r="T629" i="11" a="1"/>
  <c r="T629" i="11" s="1"/>
  <c r="M629" i="11" a="1"/>
  <c r="M629" i="11" s="1"/>
  <c r="O629" i="11" s="1"/>
  <c r="T617" i="11" a="1"/>
  <c r="T617" i="11" s="1"/>
  <c r="V617" i="11" s="1"/>
  <c r="M617" i="11" a="1"/>
  <c r="M617" i="11" s="1"/>
  <c r="W617" i="11" a="1"/>
  <c r="W617" i="11" s="1"/>
  <c r="Y543" i="11"/>
  <c r="O544" i="11"/>
  <c r="AE551" i="11"/>
  <c r="AH560" i="11"/>
  <c r="L573" i="11"/>
  <c r="L581" i="11"/>
  <c r="O582" i="11"/>
  <c r="V586" i="11"/>
  <c r="L589" i="11"/>
  <c r="S589" i="11"/>
  <c r="AH596" i="11"/>
  <c r="AH606" i="11"/>
  <c r="AH611" i="11"/>
  <c r="Z616" i="11" a="1"/>
  <c r="Z616" i="11" s="1"/>
  <c r="AB616" i="11" s="1"/>
  <c r="Q616" i="11" a="1"/>
  <c r="Q616" i="11" s="1"/>
  <c r="S616" i="11" s="1"/>
  <c r="Z617" i="11" a="1"/>
  <c r="Z617" i="11" s="1"/>
  <c r="W618" i="11" a="1"/>
  <c r="W618" i="11" s="1"/>
  <c r="Y618" i="11" s="1"/>
  <c r="O620" i="11"/>
  <c r="Z622" i="11" a="1"/>
  <c r="Z622" i="11" s="1"/>
  <c r="AB622" i="11" s="1"/>
  <c r="Q626" i="11" a="1"/>
  <c r="Q626" i="11" s="1"/>
  <c r="S626" i="11" s="1"/>
  <c r="L627" i="11"/>
  <c r="M628" i="11" a="1"/>
  <c r="M628" i="11" s="1"/>
  <c r="O628" i="11" s="1"/>
  <c r="Q631" i="11" a="1"/>
  <c r="Q631" i="11" s="1"/>
  <c r="S631" i="11" s="1"/>
  <c r="AE633" i="11"/>
  <c r="AE646" i="11"/>
  <c r="L648" i="11"/>
  <c r="O560" i="11"/>
  <c r="AH561" i="11"/>
  <c r="AE562" i="11"/>
  <c r="O563" i="11"/>
  <c r="AE564" i="11"/>
  <c r="AH565" i="11"/>
  <c r="V567" i="11"/>
  <c r="AH574" i="11"/>
  <c r="AH575" i="11"/>
  <c r="AA576" i="11" a="1"/>
  <c r="AA576" i="11" s="1"/>
  <c r="Y582" i="11"/>
  <c r="O585" i="11"/>
  <c r="Q594" i="11" a="1"/>
  <c r="Q594" i="11" s="1"/>
  <c r="S594" i="11" s="1"/>
  <c r="T609" i="11" a="1"/>
  <c r="T609" i="11" s="1"/>
  <c r="V609" i="11" s="1"/>
  <c r="Z609" i="11" a="1"/>
  <c r="Z609" i="11" s="1"/>
  <c r="AB609" i="11" s="1"/>
  <c r="W609" i="11" a="1"/>
  <c r="W609" i="11" s="1"/>
  <c r="AH610" i="11"/>
  <c r="AE581" i="11"/>
  <c r="Y583" i="11"/>
  <c r="O588" i="11"/>
  <c r="T602" i="11" a="1"/>
  <c r="T602" i="11" s="1"/>
  <c r="V602" i="11" s="1"/>
  <c r="Z605" i="11" a="1"/>
  <c r="Z605" i="11" s="1"/>
  <c r="AB605" i="11" s="1"/>
  <c r="Q606" i="11" a="1"/>
  <c r="Q606" i="11" s="1"/>
  <c r="S606" i="11" s="1"/>
  <c r="L607" i="11"/>
  <c r="L608" i="11"/>
  <c r="AE608" i="11"/>
  <c r="AH609" i="11"/>
  <c r="L612" i="11"/>
  <c r="L613" i="11"/>
  <c r="L614" i="11"/>
  <c r="AH614" i="11"/>
  <c r="AE615" i="11"/>
  <c r="AE616" i="11"/>
  <c r="AH620" i="11"/>
  <c r="AH622" i="11"/>
  <c r="Y623" i="11"/>
  <c r="AH632" i="11"/>
  <c r="Z634" i="11" a="1"/>
  <c r="Z634" i="11" s="1"/>
  <c r="AB634" i="11" s="1"/>
  <c r="L639" i="11"/>
  <c r="AH639" i="11"/>
  <c r="S642" i="11"/>
  <c r="W643" i="11" a="1"/>
  <c r="W643" i="11" s="1"/>
  <c r="Y643" i="11" s="1"/>
  <c r="M650" i="11" a="1"/>
  <c r="M650" i="11" s="1"/>
  <c r="O650" i="11" s="1"/>
  <c r="T650" i="11" a="1"/>
  <c r="T650" i="11" s="1"/>
  <c r="V650" i="11" s="1"/>
  <c r="Y654" i="11"/>
  <c r="AH656" i="11"/>
  <c r="T690" i="11" a="1"/>
  <c r="T690" i="11" s="1"/>
  <c r="V690" i="11" s="1"/>
  <c r="Z690" i="11" a="1"/>
  <c r="Z690" i="11" s="1"/>
  <c r="M690" i="11" a="1"/>
  <c r="M690" i="11" s="1"/>
  <c r="O690" i="11" s="1"/>
  <c r="O708" i="11"/>
  <c r="T596" i="11" a="1"/>
  <c r="T596" i="11" s="1"/>
  <c r="V596" i="11" s="1"/>
  <c r="AE600" i="11"/>
  <c r="O601" i="11"/>
  <c r="Q610" i="11" a="1"/>
  <c r="Q610" i="11" s="1"/>
  <c r="S610" i="11" s="1"/>
  <c r="AE612" i="11"/>
  <c r="AH617" i="11"/>
  <c r="AH618" i="11"/>
  <c r="AE621" i="11"/>
  <c r="Z623" i="11" a="1"/>
  <c r="Z623" i="11" s="1"/>
  <c r="AB623" i="11" s="1"/>
  <c r="S625" i="11"/>
  <c r="AH626" i="11"/>
  <c r="L630" i="11"/>
  <c r="AH630" i="11"/>
  <c r="L632" i="11"/>
  <c r="AE641" i="11"/>
  <c r="AE642" i="11"/>
  <c r="L644" i="11"/>
  <c r="L647" i="11"/>
  <c r="Z650" i="11" a="1"/>
  <c r="Z650" i="11" s="1"/>
  <c r="AB650" i="11" s="1"/>
  <c r="L651" i="11"/>
  <c r="AH652" i="11"/>
  <c r="O661" i="11"/>
  <c r="W661" i="11" a="1"/>
  <c r="W661" i="11" s="1"/>
  <c r="Y661" i="11" s="1"/>
  <c r="AH673" i="11"/>
  <c r="AH608" i="11"/>
  <c r="AE613" i="11"/>
  <c r="AH615" i="11"/>
  <c r="Q623" i="11" a="1"/>
  <c r="Q623" i="11" s="1"/>
  <c r="S623" i="11" s="1"/>
  <c r="L624" i="11"/>
  <c r="L625" i="11"/>
  <c r="AH625" i="11"/>
  <c r="AH628" i="11"/>
  <c r="S634" i="11"/>
  <c r="L636" i="11"/>
  <c r="AE637" i="11"/>
  <c r="Z639" i="11" a="1"/>
  <c r="Z639" i="11" s="1"/>
  <c r="AB639" i="11" s="1"/>
  <c r="AE640" i="11"/>
  <c r="L646" i="11"/>
  <c r="AE651" i="11"/>
  <c r="O655" i="11"/>
  <c r="Y656" i="11"/>
  <c r="AH665" i="11"/>
  <c r="AH669" i="11"/>
  <c r="O672" i="11"/>
  <c r="AB705" i="11"/>
  <c r="O710" i="11"/>
  <c r="Q648" i="11" a="1"/>
  <c r="Q648" i="11" s="1"/>
  <c r="O651" i="11"/>
  <c r="O652" i="11"/>
  <c r="O663" i="11"/>
  <c r="U717" i="11" a="1"/>
  <c r="U717" i="11" s="1"/>
  <c r="R717" i="11" a="1"/>
  <c r="R717" i="11" s="1"/>
  <c r="AA717" i="11" a="1"/>
  <c r="AA717" i="11" s="1"/>
  <c r="X717" i="11" a="1"/>
  <c r="X717" i="11" s="1"/>
  <c r="V585" i="11"/>
  <c r="L586" i="11"/>
  <c r="L599" i="11"/>
  <c r="O606" i="11"/>
  <c r="Z606" i="11" a="1"/>
  <c r="Z606" i="11" s="1"/>
  <c r="AB606" i="11" s="1"/>
  <c r="M610" i="11" a="1"/>
  <c r="M610" i="11" s="1"/>
  <c r="W610" i="11" a="1"/>
  <c r="W610" i="11" s="1"/>
  <c r="AE614" i="11"/>
  <c r="AE617" i="11"/>
  <c r="AE619" i="11"/>
  <c r="AH623" i="11"/>
  <c r="V626" i="11"/>
  <c r="L629" i="11"/>
  <c r="AE630" i="11"/>
  <c r="V631" i="11"/>
  <c r="AE632" i="11"/>
  <c r="AH635" i="11"/>
  <c r="Q646" i="11" a="1"/>
  <c r="Q646" i="11" s="1"/>
  <c r="S646" i="11" s="1"/>
  <c r="AH646" i="11"/>
  <c r="M648" i="11" a="1"/>
  <c r="M648" i="11" s="1"/>
  <c r="AH649" i="11"/>
  <c r="O653" i="11"/>
  <c r="S655" i="11"/>
  <c r="AH657" i="11"/>
  <c r="AE663" i="11"/>
  <c r="AE664" i="11"/>
  <c r="Y665" i="11"/>
  <c r="AE674" i="11"/>
  <c r="O681" i="11"/>
  <c r="O682" i="11"/>
  <c r="Y694" i="11"/>
  <c r="X707" i="11" a="1"/>
  <c r="X707" i="11" s="1"/>
  <c r="Y707" i="11" s="1"/>
  <c r="U707" i="11" a="1"/>
  <c r="U707" i="11" s="1"/>
  <c r="R707" i="11" a="1"/>
  <c r="R707" i="11" s="1"/>
  <c r="O639" i="11"/>
  <c r="T639" i="11" a="1"/>
  <c r="T639" i="11" s="1"/>
  <c r="V639" i="11" s="1"/>
  <c r="AE673" i="11"/>
  <c r="O692" i="11"/>
  <c r="X721" i="11" a="1"/>
  <c r="X721" i="11" s="1"/>
  <c r="Y721" i="11" s="1"/>
  <c r="AA721" i="11" a="1"/>
  <c r="AA721" i="11" s="1"/>
  <c r="AB721" i="11" s="1"/>
  <c r="AH723" i="11"/>
  <c r="AE648" i="11"/>
  <c r="L653" i="11"/>
  <c r="Y655" i="11"/>
  <c r="O659" i="11"/>
  <c r="AE661" i="11"/>
  <c r="AH664" i="11"/>
  <c r="Z665" i="11" a="1"/>
  <c r="Z665" i="11" s="1"/>
  <c r="L666" i="11"/>
  <c r="AH668" i="11"/>
  <c r="L669" i="11"/>
  <c r="AB669" i="11"/>
  <c r="O673" i="11"/>
  <c r="Y673" i="11"/>
  <c r="L674" i="11"/>
  <c r="AH674" i="11"/>
  <c r="AH682" i="11"/>
  <c r="S690" i="11"/>
  <c r="AH698" i="11"/>
  <c r="AE705" i="11"/>
  <c r="AH707" i="11"/>
  <c r="U718" i="11" a="1"/>
  <c r="U718" i="11" s="1"/>
  <c r="R719" i="11" a="1"/>
  <c r="R719" i="11" s="1"/>
  <c r="S719" i="11" s="1"/>
  <c r="AA719" i="11" a="1"/>
  <c r="AA719" i="11" s="1"/>
  <c r="AB719" i="11" s="1"/>
  <c r="L721" i="11"/>
  <c r="AE727" i="11"/>
  <c r="O728" i="11"/>
  <c r="AE728" i="11"/>
  <c r="R731" i="11" a="1"/>
  <c r="R731" i="11" s="1"/>
  <c r="S731" i="11" s="1"/>
  <c r="O733" i="11"/>
  <c r="AE733" i="11"/>
  <c r="O734" i="11"/>
  <c r="AB739" i="11"/>
  <c r="O743" i="11"/>
  <c r="R745" i="11" a="1"/>
  <c r="R745" i="11" s="1"/>
  <c r="AA748" i="11" a="1"/>
  <c r="AA748" i="11" s="1"/>
  <c r="R748" i="11" a="1"/>
  <c r="R748" i="11" s="1"/>
  <c r="S748" i="11" s="1"/>
  <c r="U780" i="11" a="1"/>
  <c r="U780" i="11" s="1"/>
  <c r="V780" i="11" s="1"/>
  <c r="X780" i="11" a="1"/>
  <c r="X780" i="11" s="1"/>
  <c r="Y780" i="11" s="1"/>
  <c r="R780" i="11" a="1"/>
  <c r="R780" i="11" s="1"/>
  <c r="S780" i="11" s="1"/>
  <c r="AA780" i="11" a="1"/>
  <c r="AA780" i="11" s="1"/>
  <c r="W698" i="11" a="1"/>
  <c r="W698" i="11" s="1"/>
  <c r="Y698" i="11" s="1"/>
  <c r="AE701" i="11"/>
  <c r="O702" i="11"/>
  <c r="AE706" i="11"/>
  <c r="AH709" i="11"/>
  <c r="AE754" i="11"/>
  <c r="O755" i="11"/>
  <c r="X777" i="11" a="1"/>
  <c r="X777" i="11" s="1"/>
  <c r="Y777" i="11" s="1"/>
  <c r="R777" i="11" a="1"/>
  <c r="R777" i="11" s="1"/>
  <c r="L657" i="11"/>
  <c r="O660" i="11"/>
  <c r="AH661" i="11"/>
  <c r="AH671" i="11"/>
  <c r="L672" i="11"/>
  <c r="AE672" i="11"/>
  <c r="Q693" i="11" a="1"/>
  <c r="Q693" i="11" s="1"/>
  <c r="S693" i="11" s="1"/>
  <c r="Z693" i="11" a="1"/>
  <c r="Z693" i="11" s="1"/>
  <c r="AB693" i="11" s="1"/>
  <c r="L698" i="11"/>
  <c r="AE712" i="11"/>
  <c r="L713" i="11"/>
  <c r="AH713" i="11"/>
  <c r="O717" i="11"/>
  <c r="AH717" i="11"/>
  <c r="R722" i="11" a="1"/>
  <c r="R722" i="11" s="1"/>
  <c r="AH733" i="11"/>
  <c r="U751" i="11" a="1"/>
  <c r="U751" i="11" s="1"/>
  <c r="V751" i="11" s="1"/>
  <c r="AA751" i="11" a="1"/>
  <c r="AA751" i="11" s="1"/>
  <c r="AB751" i="11" s="1"/>
  <c r="X751" i="11" a="1"/>
  <c r="X751" i="11" s="1"/>
  <c r="Y751" i="11" s="1"/>
  <c r="X756" i="11" a="1"/>
  <c r="X756" i="11" s="1"/>
  <c r="Y756" i="11" s="1"/>
  <c r="X800" i="11" a="1"/>
  <c r="X800" i="11" s="1"/>
  <c r="U800" i="11" a="1"/>
  <c r="U800" i="11" s="1"/>
  <c r="V800" i="11" s="1"/>
  <c r="R800" i="11" a="1"/>
  <c r="R800" i="11" s="1"/>
  <c r="S800" i="11" s="1"/>
  <c r="AH686" i="11"/>
  <c r="AJ686" i="11" s="1"/>
  <c r="AL686" i="11" s="1"/>
  <c r="AN686" i="11" s="1"/>
  <c r="AH687" i="11"/>
  <c r="AE697" i="11"/>
  <c r="Z698" i="11" a="1"/>
  <c r="Z698" i="11" s="1"/>
  <c r="V701" i="11"/>
  <c r="L705" i="11"/>
  <c r="R720" i="11" a="1"/>
  <c r="R720" i="11" s="1"/>
  <c r="S720" i="11" s="1"/>
  <c r="L722" i="11"/>
  <c r="L725" i="11"/>
  <c r="AH725" i="11"/>
  <c r="AE726" i="11"/>
  <c r="AH729" i="11"/>
  <c r="AE730" i="11"/>
  <c r="O731" i="11"/>
  <c r="AH732" i="11"/>
  <c r="AA738" i="11" a="1"/>
  <c r="AA738" i="11" s="1"/>
  <c r="AB738" i="11" s="1"/>
  <c r="O744" i="11"/>
  <c r="U745" i="11" a="1"/>
  <c r="U745" i="11" s="1"/>
  <c r="V745" i="11" s="1"/>
  <c r="O748" i="11"/>
  <c r="AA749" i="11" a="1"/>
  <c r="AA749" i="11" s="1"/>
  <c r="X784" i="11" a="1"/>
  <c r="X784" i="11" s="1"/>
  <c r="AA784" i="11" a="1"/>
  <c r="AA784" i="11" s="1"/>
  <c r="AB784" i="11" s="1"/>
  <c r="X786" i="11" a="1"/>
  <c r="X786" i="11" s="1"/>
  <c r="Y786" i="11" s="1"/>
  <c r="U786" i="11" a="1"/>
  <c r="U786" i="11" s="1"/>
  <c r="R786" i="11" a="1"/>
  <c r="R786" i="11" s="1"/>
  <c r="AA786" i="11" a="1"/>
  <c r="AA786" i="11" s="1"/>
  <c r="AB786" i="11" s="1"/>
  <c r="AB801" i="11"/>
  <c r="AH701" i="11"/>
  <c r="AH706" i="11"/>
  <c r="AH716" i="11"/>
  <c r="U779" i="11" a="1"/>
  <c r="U779" i="11" s="1"/>
  <c r="V779" i="11" s="1"/>
  <c r="R779" i="11" a="1"/>
  <c r="R779" i="11" s="1"/>
  <c r="S779" i="11" s="1"/>
  <c r="AA779" i="11" a="1"/>
  <c r="AA779" i="11" s="1"/>
  <c r="AB779" i="11" s="1"/>
  <c r="V687" i="11"/>
  <c r="O691" i="11"/>
  <c r="T693" i="11" a="1"/>
  <c r="T693" i="11" s="1"/>
  <c r="V693" i="11" s="1"/>
  <c r="AE698" i="11"/>
  <c r="AE707" i="11"/>
  <c r="AA712" i="11" a="1"/>
  <c r="AA712" i="11" s="1"/>
  <c r="U712" i="11" a="1"/>
  <c r="U712" i="11" s="1"/>
  <c r="O724" i="11"/>
  <c r="AA726" i="11" a="1"/>
  <c r="AA726" i="11" s="1"/>
  <c r="AB726" i="11" s="1"/>
  <c r="X726" i="11" a="1"/>
  <c r="X726" i="11" s="1"/>
  <c r="Y726" i="11" s="1"/>
  <c r="R726" i="11" a="1"/>
  <c r="R726" i="11" s="1"/>
  <c r="AH730" i="11"/>
  <c r="AB731" i="11"/>
  <c r="R734" i="11" a="1"/>
  <c r="R734" i="11" s="1"/>
  <c r="O740" i="11"/>
  <c r="X745" i="11" a="1"/>
  <c r="X745" i="11" s="1"/>
  <c r="Y745" i="11" s="1"/>
  <c r="O760" i="11"/>
  <c r="O783" i="11"/>
  <c r="AH647" i="11"/>
  <c r="Y648" i="11"/>
  <c r="AH650" i="11"/>
  <c r="Q651" i="11" a="1"/>
  <c r="Q651" i="11" s="1"/>
  <c r="S651" i="11" s="1"/>
  <c r="L656" i="11"/>
  <c r="AE657" i="11"/>
  <c r="L658" i="11"/>
  <c r="L659" i="11"/>
  <c r="AE660" i="11"/>
  <c r="M665" i="11" a="1"/>
  <c r="M665" i="11" s="1"/>
  <c r="O665" i="11" s="1"/>
  <c r="L671" i="11"/>
  <c r="Y672" i="11"/>
  <c r="AH678" i="11"/>
  <c r="L681" i="11"/>
  <c r="O683" i="11"/>
  <c r="L687" i="11"/>
  <c r="W688" i="11" a="1"/>
  <c r="W688" i="11" s="1"/>
  <c r="Y688" i="11" s="1"/>
  <c r="AE692" i="11"/>
  <c r="L695" i="11"/>
  <c r="AH697" i="11"/>
  <c r="AB704" i="11"/>
  <c r="O705" i="11"/>
  <c r="AE709" i="11"/>
  <c r="L710" i="11"/>
  <c r="S711" i="11"/>
  <c r="O713" i="11"/>
  <c r="L714" i="11"/>
  <c r="R715" i="11" a="1"/>
  <c r="R715" i="11" s="1"/>
  <c r="X720" i="11" a="1"/>
  <c r="X720" i="11" s="1"/>
  <c r="L728" i="11"/>
  <c r="AE731" i="11"/>
  <c r="O741" i="11"/>
  <c r="L743" i="11"/>
  <c r="R749" i="11" a="1"/>
  <c r="R749" i="11" s="1"/>
  <c r="AE751" i="11"/>
  <c r="AA755" i="11" a="1"/>
  <c r="AA755" i="11" s="1"/>
  <c r="AB755" i="11" s="1"/>
  <c r="R755" i="11" a="1"/>
  <c r="R755" i="11" s="1"/>
  <c r="S755" i="11" s="1"/>
  <c r="O784" i="11"/>
  <c r="U756" i="11" a="1"/>
  <c r="U756" i="11" s="1"/>
  <c r="V756" i="11" s="1"/>
  <c r="R756" i="11" a="1"/>
  <c r="R756" i="11" s="1"/>
  <c r="S756" i="11" s="1"/>
  <c r="R793" i="11" a="1"/>
  <c r="R793" i="11" s="1"/>
  <c r="S793" i="11" s="1"/>
  <c r="X793" i="11" a="1"/>
  <c r="X793" i="11" s="1"/>
  <c r="Y793" i="11" s="1"/>
  <c r="U793" i="11" a="1"/>
  <c r="U793" i="11" s="1"/>
  <c r="V793" i="11" s="1"/>
  <c r="AE737" i="11"/>
  <c r="AH741" i="11"/>
  <c r="AH744" i="11"/>
  <c r="O747" i="11"/>
  <c r="AH748" i="11"/>
  <c r="L750" i="11"/>
  <c r="AH750" i="11"/>
  <c r="S752" i="11"/>
  <c r="L756" i="11"/>
  <c r="AE756" i="11"/>
  <c r="L757" i="11"/>
  <c r="AH757" i="11"/>
  <c r="O761" i="11"/>
  <c r="L769" i="11"/>
  <c r="AH771" i="11"/>
  <c r="AJ771" i="11" s="1"/>
  <c r="AL771" i="11" s="1"/>
  <c r="AN771" i="11" s="1"/>
  <c r="AE774" i="11"/>
  <c r="AH775" i="11"/>
  <c r="O778" i="11"/>
  <c r="L784" i="11"/>
  <c r="AA787" i="11" a="1"/>
  <c r="AA787" i="11" s="1"/>
  <c r="AB787" i="11" s="1"/>
  <c r="AH788" i="11"/>
  <c r="Y791" i="11"/>
  <c r="AE793" i="11"/>
  <c r="AE794" i="11"/>
  <c r="O795" i="11"/>
  <c r="L796" i="11"/>
  <c r="AH796" i="11"/>
  <c r="AE797" i="11"/>
  <c r="X798" i="11" a="1"/>
  <c r="X798" i="11" s="1"/>
  <c r="Y798" i="11" s="1"/>
  <c r="L800" i="11"/>
  <c r="AE800" i="11"/>
  <c r="AH801" i="11"/>
  <c r="AH803" i="11"/>
  <c r="R762" i="11" a="1"/>
  <c r="R762" i="11" s="1"/>
  <c r="S762" i="11" s="1"/>
  <c r="AA764" i="11" a="1"/>
  <c r="AA764" i="11" s="1"/>
  <c r="R774" i="11" a="1"/>
  <c r="R774" i="11" s="1"/>
  <c r="AA776" i="11" a="1"/>
  <c r="AA776" i="11" s="1"/>
  <c r="AH781" i="11"/>
  <c r="AE783" i="11"/>
  <c r="AE787" i="11"/>
  <c r="AH791" i="11"/>
  <c r="Y803" i="11"/>
  <c r="AE734" i="11"/>
  <c r="Y735" i="11"/>
  <c r="R736" i="11" a="1"/>
  <c r="R736" i="11" s="1"/>
  <c r="S736" i="11" s="1"/>
  <c r="AE736" i="11"/>
  <c r="AH737" i="11"/>
  <c r="AH739" i="11"/>
  <c r="AE743" i="11"/>
  <c r="L746" i="11"/>
  <c r="AE749" i="11"/>
  <c r="L752" i="11"/>
  <c r="AA753" i="11" a="1"/>
  <c r="AA753" i="11" s="1"/>
  <c r="AH754" i="11"/>
  <c r="O756" i="11"/>
  <c r="R764" i="11" a="1"/>
  <c r="R764" i="11" s="1"/>
  <c r="S764" i="11" s="1"/>
  <c r="AE764" i="11"/>
  <c r="L765" i="11"/>
  <c r="AE769" i="11"/>
  <c r="R776" i="11" a="1"/>
  <c r="R776" i="11" s="1"/>
  <c r="S776" i="11" s="1"/>
  <c r="AE779" i="11"/>
  <c r="O781" i="11"/>
  <c r="AE786" i="11"/>
  <c r="V799" i="11"/>
  <c r="AA799" i="11" a="1"/>
  <c r="AA799" i="11" s="1"/>
  <c r="X801" i="11" a="1"/>
  <c r="X801" i="11" s="1"/>
  <c r="L803" i="11"/>
  <c r="AE753" i="11"/>
  <c r="AH756" i="11"/>
  <c r="V758" i="11"/>
  <c r="AA761" i="11" a="1"/>
  <c r="AA761" i="11" s="1"/>
  <c r="AB761" i="11" s="1"/>
  <c r="U762" i="11" a="1"/>
  <c r="U762" i="11" s="1"/>
  <c r="V762" i="11" s="1"/>
  <c r="AH765" i="11"/>
  <c r="Y767" i="11"/>
  <c r="O770" i="11"/>
  <c r="U770" i="11" a="1"/>
  <c r="U770" i="11" s="1"/>
  <c r="V772" i="11"/>
  <c r="L776" i="11"/>
  <c r="AH777" i="11"/>
  <c r="AH780" i="11"/>
  <c r="R782" i="11" a="1"/>
  <c r="R782" i="11" s="1"/>
  <c r="AE782" i="11"/>
  <c r="AE790" i="11"/>
  <c r="AA798" i="11" a="1"/>
  <c r="AA798" i="11" s="1"/>
  <c r="S802" i="11"/>
  <c r="AA763" i="11" a="1"/>
  <c r="AA763" i="11" s="1"/>
  <c r="AB763" i="11" s="1"/>
  <c r="AH783" i="11"/>
  <c r="AH795" i="11"/>
  <c r="AE798" i="11"/>
  <c r="L712" i="11"/>
  <c r="V714" i="11"/>
  <c r="AE717" i="11"/>
  <c r="AH720" i="11"/>
  <c r="R723" i="11" a="1"/>
  <c r="R723" i="11" s="1"/>
  <c r="AE729" i="11"/>
  <c r="L731" i="11"/>
  <c r="L733" i="11"/>
  <c r="AH736" i="11"/>
  <c r="L738" i="11"/>
  <c r="AE746" i="11"/>
  <c r="AH749" i="11"/>
  <c r="AA752" i="11" a="1"/>
  <c r="AA752" i="11" s="1"/>
  <c r="AB752" i="11" s="1"/>
  <c r="O764" i="11"/>
  <c r="AH769" i="11"/>
  <c r="AE771" i="11"/>
  <c r="AE775" i="11"/>
  <c r="AH779" i="11"/>
  <c r="AH786" i="11"/>
  <c r="AE788" i="11"/>
  <c r="AH790" i="11"/>
  <c r="R792" i="11" a="1"/>
  <c r="R792" i="11" s="1"/>
  <c r="U798" i="11" a="1"/>
  <c r="U798" i="11" s="1"/>
  <c r="V798" i="11" s="1"/>
  <c r="R801" i="11" a="1"/>
  <c r="R801" i="11" s="1"/>
  <c r="S801" i="11" s="1"/>
  <c r="AE716" i="11"/>
  <c r="AE719" i="11"/>
  <c r="O720" i="11"/>
  <c r="L723" i="11"/>
  <c r="AE723" i="11"/>
  <c r="AE725" i="11"/>
  <c r="R739" i="11" a="1"/>
  <c r="R739" i="11" s="1"/>
  <c r="AH740" i="11"/>
  <c r="AE741" i="11"/>
  <c r="AE748" i="11"/>
  <c r="O749" i="11"/>
  <c r="AH751" i="11"/>
  <c r="AE752" i="11"/>
  <c r="U753" i="11" a="1"/>
  <c r="U753" i="11" s="1"/>
  <c r="AE757" i="11"/>
  <c r="O758" i="11"/>
  <c r="O759" i="11"/>
  <c r="AH761" i="11"/>
  <c r="AA762" i="11" a="1"/>
  <c r="AA762" i="11" s="1"/>
  <c r="AB762" i="11" s="1"/>
  <c r="AH773" i="11"/>
  <c r="X774" i="11" a="1"/>
  <c r="X774" i="11" s="1"/>
  <c r="L775" i="11"/>
  <c r="X776" i="11" a="1"/>
  <c r="X776" i="11" s="1"/>
  <c r="Y776" i="11" s="1"/>
  <c r="Y781" i="11"/>
  <c r="AA781" i="11" a="1"/>
  <c r="AA781" i="11" s="1"/>
  <c r="U782" i="11" a="1"/>
  <c r="U782" i="11" s="1"/>
  <c r="O799" i="11"/>
  <c r="AE801" i="11"/>
  <c r="AE803" i="11"/>
  <c r="AE167" i="11"/>
  <c r="AE310" i="11"/>
  <c r="AE531" i="1"/>
  <c r="AE467" i="1"/>
  <c r="AE408" i="1"/>
  <c r="AE403" i="1"/>
  <c r="AE366" i="1"/>
  <c r="AE207" i="11"/>
  <c r="AE150" i="11"/>
  <c r="AE481" i="11"/>
  <c r="AH107" i="11"/>
  <c r="AE409" i="11"/>
  <c r="AH90" i="11"/>
  <c r="AH114" i="11"/>
  <c r="AH205" i="11"/>
  <c r="AE217" i="11"/>
  <c r="AE293" i="11"/>
  <c r="AH332" i="11"/>
  <c r="AH383" i="11"/>
  <c r="AH645" i="11"/>
  <c r="AH774" i="11"/>
  <c r="AE791" i="11"/>
  <c r="AE799" i="11"/>
  <c r="AH173" i="11"/>
  <c r="AH180" i="11"/>
  <c r="AH308" i="11"/>
  <c r="AE349" i="11"/>
  <c r="AH548" i="11"/>
  <c r="AE594" i="11"/>
  <c r="AE696" i="11"/>
  <c r="AE759" i="11"/>
  <c r="AH479" i="11"/>
  <c r="AH187" i="11"/>
  <c r="AH352" i="11"/>
  <c r="AH368" i="11"/>
  <c r="AH376" i="11"/>
  <c r="AH432" i="11"/>
  <c r="AE658" i="11"/>
  <c r="AE667" i="11"/>
  <c r="AH719" i="11"/>
  <c r="AE735" i="11"/>
  <c r="AE437" i="11"/>
  <c r="AH557" i="11"/>
  <c r="AH2" i="11"/>
  <c r="AE49" i="11"/>
  <c r="AH163" i="11"/>
  <c r="AE208" i="11"/>
  <c r="AE272" i="11"/>
  <c r="AH378" i="11"/>
  <c r="AE449" i="11"/>
  <c r="AH541" i="11"/>
  <c r="AH655" i="11"/>
  <c r="AH794" i="11"/>
  <c r="AH62" i="11"/>
  <c r="AH251" i="11"/>
  <c r="AH745" i="11"/>
  <c r="AE750" i="11"/>
  <c r="AH782" i="11"/>
  <c r="AE21" i="11"/>
  <c r="AE39" i="11"/>
  <c r="AE76" i="11"/>
  <c r="AH79" i="11"/>
  <c r="AH146" i="11"/>
  <c r="AH206" i="11"/>
  <c r="AE233" i="11"/>
  <c r="AE285" i="11"/>
  <c r="AH298" i="11"/>
  <c r="AE535" i="11"/>
  <c r="AE42" i="11"/>
  <c r="AE45" i="11"/>
  <c r="AE50" i="11"/>
  <c r="AH71" i="11"/>
  <c r="AE117" i="11"/>
  <c r="AE159" i="11"/>
  <c r="AE84" i="11"/>
  <c r="AE155" i="11"/>
  <c r="AE94" i="11"/>
  <c r="AH138" i="11"/>
  <c r="AH154" i="11"/>
  <c r="AH162" i="11"/>
  <c r="AH186" i="11"/>
  <c r="AH38" i="11"/>
  <c r="AH58" i="11"/>
  <c r="AE61" i="11"/>
  <c r="AE65" i="11"/>
  <c r="AH73" i="11"/>
  <c r="AE125" i="11"/>
  <c r="AH323" i="11"/>
  <c r="AH98" i="11"/>
  <c r="AE101" i="11"/>
  <c r="AE12" i="11"/>
  <c r="AE4" i="11"/>
  <c r="AH18" i="11"/>
  <c r="AH81" i="11"/>
  <c r="AE104" i="11"/>
  <c r="AE126" i="11"/>
  <c r="AE134" i="11"/>
  <c r="AH135" i="11"/>
  <c r="AE142" i="11"/>
  <c r="AE152" i="11"/>
  <c r="AH214" i="11"/>
  <c r="AE348" i="11"/>
  <c r="AH414" i="11"/>
  <c r="AH529" i="11"/>
  <c r="AH91" i="11"/>
  <c r="AE157" i="11"/>
  <c r="AH246" i="11"/>
  <c r="AH306" i="11"/>
  <c r="AH315" i="11"/>
  <c r="AH375" i="11"/>
  <c r="AE394" i="11"/>
  <c r="AH396" i="11"/>
  <c r="AE407" i="11"/>
  <c r="AH408" i="11"/>
  <c r="AE411" i="11"/>
  <c r="AH478" i="11"/>
  <c r="AE510" i="11"/>
  <c r="AE426" i="1"/>
  <c r="AE189" i="11"/>
  <c r="AH194" i="11"/>
  <c r="AE209" i="11"/>
  <c r="AH229" i="11"/>
  <c r="AE256" i="11"/>
  <c r="AE295" i="11"/>
  <c r="AH324" i="11"/>
  <c r="AE326" i="11"/>
  <c r="AH377" i="11"/>
  <c r="AH391" i="11"/>
  <c r="AH422" i="11"/>
  <c r="AH456" i="11"/>
  <c r="AH533" i="11"/>
  <c r="AH447" i="11"/>
  <c r="AE482" i="11"/>
  <c r="AH492" i="11"/>
  <c r="AH558" i="11"/>
  <c r="AE248" i="11"/>
  <c r="AE277" i="11"/>
  <c r="AH333" i="11"/>
  <c r="AH360" i="11"/>
  <c r="AH390" i="11"/>
  <c r="AH441" i="11"/>
  <c r="AH546" i="11"/>
  <c r="AE559" i="11"/>
  <c r="AH299" i="11"/>
  <c r="AE319" i="11"/>
  <c r="AE335" i="11"/>
  <c r="AI335" i="11" s="1"/>
  <c r="AK335" i="11" s="1"/>
  <c r="AM335" i="11" s="1"/>
  <c r="AO335" i="11" s="1"/>
  <c r="AE548" i="11"/>
  <c r="AH196" i="11"/>
  <c r="AE267" i="11"/>
  <c r="AH269" i="11"/>
  <c r="AE311" i="11"/>
  <c r="AE321" i="11"/>
  <c r="AH374" i="11"/>
  <c r="AE518" i="11"/>
  <c r="AE525" i="11"/>
  <c r="AE713" i="11"/>
  <c r="AE168" i="11"/>
  <c r="AE190" i="11"/>
  <c r="AH237" i="11"/>
  <c r="AE278" i="11"/>
  <c r="AE377" i="11"/>
  <c r="AE421" i="11"/>
  <c r="AE444" i="11"/>
  <c r="AH448" i="11"/>
  <c r="AE533" i="11"/>
  <c r="AH549" i="11"/>
  <c r="AH564" i="11"/>
  <c r="AE567" i="11"/>
  <c r="AH569" i="11"/>
  <c r="AE574" i="11"/>
  <c r="AE603" i="11"/>
  <c r="AH605" i="11"/>
  <c r="AE624" i="11"/>
  <c r="AE671" i="11"/>
  <c r="AH683" i="11"/>
  <c r="AH712" i="11"/>
  <c r="AH752" i="11"/>
  <c r="AE763" i="11"/>
  <c r="AE647" i="1"/>
  <c r="AE615" i="1"/>
  <c r="AE596" i="1"/>
  <c r="AE427" i="1"/>
  <c r="AE409" i="1"/>
  <c r="AE386" i="1"/>
  <c r="AE381" i="1"/>
  <c r="AE374" i="1"/>
  <c r="AE367" i="1"/>
  <c r="AE359" i="1"/>
  <c r="AE575" i="11"/>
  <c r="AE606" i="11"/>
  <c r="AH637" i="11"/>
  <c r="AE744" i="11"/>
  <c r="AH767" i="11"/>
  <c r="AE646" i="1"/>
  <c r="AE639" i="1"/>
  <c r="AE607" i="1"/>
  <c r="AE507" i="1"/>
  <c r="AE495" i="1"/>
  <c r="AE431" i="1"/>
  <c r="AE379" i="1"/>
  <c r="AE365" i="1"/>
  <c r="AH563" i="11"/>
  <c r="AE584" i="11"/>
  <c r="AE585" i="11"/>
  <c r="AE625" i="11"/>
  <c r="AE627" i="11"/>
  <c r="AE666" i="11"/>
  <c r="AE702" i="11"/>
  <c r="AE762" i="11"/>
  <c r="AE770" i="11"/>
  <c r="AE645" i="1"/>
  <c r="AE613" i="1"/>
  <c r="AE600" i="1"/>
  <c r="AE547" i="1"/>
  <c r="AE454" i="1"/>
  <c r="AE442" i="1"/>
  <c r="AE425" i="1"/>
  <c r="AE419" i="1"/>
  <c r="AE402" i="1"/>
  <c r="AE390" i="1"/>
  <c r="AE371" i="1"/>
  <c r="AE638" i="1"/>
  <c r="AE612" i="1"/>
  <c r="AE606" i="1"/>
  <c r="AE599" i="1"/>
  <c r="AE482" i="1"/>
  <c r="AE441" i="1"/>
  <c r="AE418" i="1"/>
  <c r="AE413" i="1"/>
  <c r="AE401" i="1"/>
  <c r="AE395" i="1"/>
  <c r="AE370" i="1"/>
  <c r="AE350" i="1"/>
  <c r="AH572" i="11"/>
  <c r="AH613" i="11"/>
  <c r="AE631" i="11"/>
  <c r="AH640" i="11"/>
  <c r="AH662" i="11"/>
  <c r="AH726" i="11"/>
  <c r="AH727" i="11"/>
  <c r="AE742" i="11"/>
  <c r="AE605" i="1"/>
  <c r="AE568" i="1"/>
  <c r="AE504" i="1"/>
  <c r="AE499" i="1"/>
  <c r="AE458" i="1"/>
  <c r="AE440" i="1"/>
  <c r="AE435" i="1"/>
  <c r="AE417" i="1"/>
  <c r="AE394" i="1"/>
  <c r="AE362" i="1"/>
  <c r="AE349" i="1"/>
  <c r="AE343" i="1"/>
  <c r="AE322" i="1"/>
  <c r="AE287" i="1"/>
  <c r="AE261" i="1"/>
  <c r="AE247" i="1"/>
  <c r="AE193" i="1"/>
  <c r="AE159" i="1"/>
  <c r="AE146" i="1"/>
  <c r="AE133" i="1"/>
  <c r="AE125" i="1"/>
  <c r="AE119" i="1"/>
  <c r="AE99" i="1"/>
  <c r="AE65" i="1"/>
  <c r="AE57" i="1"/>
  <c r="AE597" i="11"/>
  <c r="AH598" i="11"/>
  <c r="AH629" i="11"/>
  <c r="AH634" i="11"/>
  <c r="AE722" i="11"/>
  <c r="AE778" i="11"/>
  <c r="AH789" i="11"/>
  <c r="AE636" i="1"/>
  <c r="AE604" i="1"/>
  <c r="AE598" i="1"/>
  <c r="AE527" i="1"/>
  <c r="AE463" i="1"/>
  <c r="AE375" i="1"/>
  <c r="AE566" i="11"/>
  <c r="AH595" i="11"/>
  <c r="AE601" i="11"/>
  <c r="AE622" i="11"/>
  <c r="AH688" i="11"/>
  <c r="AH694" i="11"/>
  <c r="AH753" i="11"/>
  <c r="AJ768" i="11"/>
  <c r="AE780" i="11"/>
  <c r="AE792" i="11"/>
  <c r="AE648" i="1"/>
  <c r="AE597" i="1"/>
  <c r="AE515" i="1"/>
  <c r="AE474" i="1"/>
  <c r="AE434" i="1"/>
  <c r="AE410" i="1"/>
  <c r="AE393" i="1"/>
  <c r="AE387" i="1"/>
  <c r="S138" i="11"/>
  <c r="S83" i="1"/>
  <c r="S75" i="1"/>
  <c r="S247" i="1"/>
  <c r="S239" i="1"/>
  <c r="S223" i="1"/>
  <c r="S215" i="1"/>
  <c r="S599" i="1"/>
  <c r="S559" i="1"/>
  <c r="S546" i="1"/>
  <c r="AB545" i="1"/>
  <c r="S132" i="11"/>
  <c r="Y134" i="11"/>
  <c r="V135" i="11"/>
  <c r="Y118" i="11"/>
  <c r="Y770" i="11"/>
  <c r="AB246" i="11"/>
  <c r="Y69" i="11"/>
  <c r="Y207" i="11"/>
  <c r="S279" i="11"/>
  <c r="V480" i="11"/>
  <c r="S11" i="11"/>
  <c r="Y180" i="11"/>
  <c r="Y368" i="11"/>
  <c r="Y381" i="11"/>
  <c r="V389" i="11"/>
  <c r="AB667" i="11"/>
  <c r="Y177" i="11"/>
  <c r="AJ177" i="11" s="1"/>
  <c r="V4" i="11"/>
  <c r="V233" i="11"/>
  <c r="AB187" i="11"/>
  <c r="S102" i="1"/>
  <c r="S94" i="1"/>
  <c r="S86" i="1"/>
  <c r="AB84" i="1"/>
  <c r="S167" i="11"/>
  <c r="AB198" i="11"/>
  <c r="AB199" i="11"/>
  <c r="AJ199" i="11" s="1"/>
  <c r="V254" i="11"/>
  <c r="V257" i="11"/>
  <c r="Y295" i="11"/>
  <c r="S584" i="11"/>
  <c r="Y755" i="11"/>
  <c r="S220" i="1"/>
  <c r="S212" i="1"/>
  <c r="S663" i="1"/>
  <c r="Y221" i="11"/>
  <c r="Y297" i="11"/>
  <c r="AB630" i="11"/>
  <c r="V696" i="11"/>
  <c r="Y63" i="1"/>
  <c r="AB88" i="1"/>
  <c r="S17" i="11"/>
  <c r="Y24" i="11"/>
  <c r="S165" i="11"/>
  <c r="Y167" i="11"/>
  <c r="Y275" i="11"/>
  <c r="V454" i="11"/>
  <c r="AB102" i="1"/>
  <c r="AB94" i="1"/>
  <c r="Y126" i="11"/>
  <c r="AB169" i="11"/>
  <c r="S170" i="11"/>
  <c r="AB264" i="11"/>
  <c r="V607" i="11"/>
  <c r="S659" i="11"/>
  <c r="AB659" i="11"/>
  <c r="S716" i="11"/>
  <c r="S598" i="1"/>
  <c r="V125" i="11"/>
  <c r="Y260" i="11"/>
  <c r="V565" i="11"/>
  <c r="AB579" i="11"/>
  <c r="S597" i="1"/>
  <c r="AB117" i="11"/>
  <c r="S108" i="1"/>
  <c r="S100" i="1"/>
  <c r="S92" i="1"/>
  <c r="Y33" i="11"/>
  <c r="Y40" i="11"/>
  <c r="Y110" i="11"/>
  <c r="Y185" i="11"/>
  <c r="S602" i="11"/>
  <c r="Y667" i="11"/>
  <c r="V668" i="11"/>
  <c r="S180" i="11"/>
  <c r="Y287" i="11"/>
  <c r="S303" i="11"/>
  <c r="V304" i="11"/>
  <c r="V508" i="11"/>
  <c r="S647" i="11"/>
  <c r="Y97" i="1"/>
  <c r="Y89" i="1"/>
  <c r="Y81" i="1"/>
  <c r="V44" i="11"/>
  <c r="S59" i="11"/>
  <c r="S124" i="11"/>
  <c r="S183" i="11"/>
  <c r="V206" i="11"/>
  <c r="Y242" i="11"/>
  <c r="AB308" i="11"/>
  <c r="AB358" i="11"/>
  <c r="AI496" i="11"/>
  <c r="AK496" i="11" s="1"/>
  <c r="AM496" i="11" s="1"/>
  <c r="AO496" i="11" s="1"/>
  <c r="AB647" i="11"/>
  <c r="S234" i="1"/>
  <c r="AB614" i="1"/>
  <c r="AB225" i="1"/>
  <c r="AB217" i="1"/>
  <c r="S22" i="11"/>
  <c r="S46" i="11"/>
  <c r="Y104" i="11"/>
  <c r="V109" i="11"/>
  <c r="V167" i="11"/>
  <c r="AB180" i="11"/>
  <c r="S194" i="11"/>
  <c r="S200" i="11"/>
  <c r="Y204" i="11"/>
  <c r="V318" i="11"/>
  <c r="Y319" i="11"/>
  <c r="S371" i="11"/>
  <c r="Y382" i="11"/>
  <c r="V517" i="11"/>
  <c r="AB526" i="11"/>
  <c r="V547" i="11"/>
  <c r="V575" i="11"/>
  <c r="V583" i="11"/>
  <c r="V653" i="11"/>
  <c r="Y659" i="11"/>
  <c r="S585" i="1"/>
  <c r="S249" i="1"/>
  <c r="S241" i="1"/>
  <c r="S225" i="1"/>
  <c r="S217" i="1"/>
  <c r="AB248" i="1"/>
  <c r="AB240" i="1"/>
  <c r="AB232" i="1"/>
  <c r="AB224" i="1"/>
  <c r="AB216" i="1"/>
  <c r="S19" i="11"/>
  <c r="S39" i="11"/>
  <c r="AB128" i="11"/>
  <c r="V166" i="11"/>
  <c r="AB168" i="11"/>
  <c r="AB174" i="11"/>
  <c r="V182" i="11"/>
  <c r="Y205" i="11"/>
  <c r="S287" i="11"/>
  <c r="AI287" i="11" s="1"/>
  <c r="S349" i="11"/>
  <c r="V386" i="11"/>
  <c r="V450" i="11"/>
  <c r="Y475" i="11"/>
  <c r="S511" i="11"/>
  <c r="S512" i="11"/>
  <c r="V606" i="11"/>
  <c r="V634" i="11"/>
  <c r="AB656" i="11"/>
  <c r="Y668" i="11"/>
  <c r="V670" i="11"/>
  <c r="S536" i="1"/>
  <c r="S62" i="1"/>
  <c r="S54" i="1"/>
  <c r="Y539" i="1"/>
  <c r="Y538" i="1"/>
  <c r="Y244" i="1"/>
  <c r="Y62" i="1"/>
  <c r="Y54" i="1"/>
  <c r="AB61" i="1"/>
  <c r="AB53" i="1"/>
  <c r="V38" i="11"/>
  <c r="Y41" i="11"/>
  <c r="Y61" i="11"/>
  <c r="S83" i="11"/>
  <c r="Y103" i="11"/>
  <c r="Y106" i="11"/>
  <c r="AB131" i="11"/>
  <c r="S191" i="11"/>
  <c r="Y193" i="11"/>
  <c r="S245" i="11"/>
  <c r="Y251" i="11"/>
  <c r="Y252" i="11"/>
  <c r="V258" i="11"/>
  <c r="AB271" i="11"/>
  <c r="S291" i="11"/>
  <c r="AB292" i="11"/>
  <c r="S319" i="11"/>
  <c r="AB328" i="11"/>
  <c r="AB462" i="11"/>
  <c r="Y572" i="11"/>
  <c r="S576" i="11"/>
  <c r="S639" i="11"/>
  <c r="V656" i="11"/>
  <c r="V739" i="11"/>
  <c r="Y236" i="1"/>
  <c r="Y228" i="1"/>
  <c r="Y220" i="1"/>
  <c r="Y212" i="1"/>
  <c r="AB544" i="1"/>
  <c r="S59" i="1"/>
  <c r="S51" i="1"/>
  <c r="Y102" i="1"/>
  <c r="Y94" i="1"/>
  <c r="Y86" i="1"/>
  <c r="Y78" i="1"/>
  <c r="AB77" i="1"/>
  <c r="V117" i="11"/>
  <c r="S151" i="11"/>
  <c r="S169" i="11"/>
  <c r="V242" i="11"/>
  <c r="V270" i="11"/>
  <c r="V289" i="11"/>
  <c r="V310" i="11"/>
  <c r="Y331" i="11"/>
  <c r="Y371" i="11"/>
  <c r="S454" i="11"/>
  <c r="AB460" i="11"/>
  <c r="Y580" i="11"/>
  <c r="Y651" i="11"/>
  <c r="S668" i="11"/>
  <c r="Y669" i="11"/>
  <c r="AB759" i="11"/>
  <c r="S636" i="1"/>
  <c r="S544" i="1"/>
  <c r="Y81" i="11"/>
  <c r="AB98" i="11"/>
  <c r="AB107" i="11"/>
  <c r="AB114" i="11"/>
  <c r="S130" i="11"/>
  <c r="V142" i="11"/>
  <c r="V159" i="11"/>
  <c r="V160" i="11"/>
  <c r="AB162" i="11"/>
  <c r="S168" i="11"/>
  <c r="AB197" i="11"/>
  <c r="S34" i="11"/>
  <c r="V228" i="11"/>
  <c r="AB238" i="11"/>
  <c r="S246" i="11"/>
  <c r="AB9" i="11"/>
  <c r="S10" i="11"/>
  <c r="V6" i="11"/>
  <c r="AB20" i="11"/>
  <c r="AB44" i="11"/>
  <c r="S49" i="11"/>
  <c r="S54" i="11"/>
  <c r="AI54" i="11" s="1"/>
  <c r="AB54" i="11"/>
  <c r="S61" i="11"/>
  <c r="S75" i="11"/>
  <c r="S77" i="11"/>
  <c r="V113" i="11"/>
  <c r="AB123" i="11"/>
  <c r="V133" i="11"/>
  <c r="S156" i="11"/>
  <c r="Y159" i="11"/>
  <c r="Y169" i="11"/>
  <c r="S174" i="11"/>
  <c r="Y174" i="11"/>
  <c r="S181" i="11"/>
  <c r="V185" i="11"/>
  <c r="V222" i="11"/>
  <c r="S260" i="11"/>
  <c r="V298" i="11"/>
  <c r="S14" i="11"/>
  <c r="Y25" i="11"/>
  <c r="AB66" i="11"/>
  <c r="AB70" i="11"/>
  <c r="S73" i="11"/>
  <c r="S112" i="11"/>
  <c r="AB127" i="11"/>
  <c r="S135" i="11"/>
  <c r="AB135" i="11"/>
  <c r="S166" i="11"/>
  <c r="V171" i="11"/>
  <c r="Y173" i="11"/>
  <c r="V180" i="11"/>
  <c r="Y183" i="11"/>
  <c r="AB194" i="11"/>
  <c r="AB200" i="11"/>
  <c r="AB205" i="11"/>
  <c r="Y289" i="11"/>
  <c r="AB297" i="11"/>
  <c r="Y305" i="11"/>
  <c r="S309" i="11"/>
  <c r="Y314" i="11"/>
  <c r="Y154" i="11"/>
  <c r="S187" i="11"/>
  <c r="V23" i="11"/>
  <c r="S115" i="11"/>
  <c r="Y168" i="11"/>
  <c r="Y117" i="11"/>
  <c r="S2" i="11"/>
  <c r="V20" i="11"/>
  <c r="S25" i="11"/>
  <c r="V35" i="11"/>
  <c r="Y54" i="11"/>
  <c r="AB58" i="11"/>
  <c r="S62" i="11"/>
  <c r="AB78" i="11"/>
  <c r="Y130" i="11"/>
  <c r="S154" i="11"/>
  <c r="S159" i="11"/>
  <c r="V170" i="11"/>
  <c r="S176" i="11"/>
  <c r="Y178" i="11"/>
  <c r="AB182" i="11"/>
  <c r="Y184" i="11"/>
  <c r="AJ184" i="11" s="1"/>
  <c r="S198" i="11"/>
  <c r="AB224" i="11"/>
  <c r="S285" i="11"/>
  <c r="Y288" i="11"/>
  <c r="S289" i="11"/>
  <c r="AB335" i="11"/>
  <c r="S350" i="11"/>
  <c r="Y77" i="11"/>
  <c r="S242" i="11"/>
  <c r="AB278" i="11"/>
  <c r="V300" i="11"/>
  <c r="AB301" i="11"/>
  <c r="Y321" i="11"/>
  <c r="AJ321" i="11" s="1"/>
  <c r="V720" i="11"/>
  <c r="V734" i="11"/>
  <c r="S85" i="1"/>
  <c r="Y544" i="1"/>
  <c r="AB106" i="1"/>
  <c r="AB98" i="1"/>
  <c r="S275" i="11"/>
  <c r="AB276" i="11"/>
  <c r="S281" i="11"/>
  <c r="S295" i="11"/>
  <c r="V299" i="11"/>
  <c r="Y313" i="11"/>
  <c r="V316" i="11"/>
  <c r="AB318" i="11"/>
  <c r="S322" i="11"/>
  <c r="AB322" i="11"/>
  <c r="S325" i="11"/>
  <c r="AB330" i="11"/>
  <c r="Y336" i="11"/>
  <c r="AJ336" i="11" s="1"/>
  <c r="AL336" i="11" s="1"/>
  <c r="S363" i="11"/>
  <c r="S376" i="11"/>
  <c r="Y415" i="11"/>
  <c r="AB429" i="11"/>
  <c r="V645" i="11"/>
  <c r="S673" i="11"/>
  <c r="Y423" i="11"/>
  <c r="V511" i="11"/>
  <c r="S533" i="11"/>
  <c r="Y548" i="11"/>
  <c r="S251" i="1"/>
  <c r="S243" i="1"/>
  <c r="Y251" i="1"/>
  <c r="Y243" i="1"/>
  <c r="Y61" i="1"/>
  <c r="Y53" i="1"/>
  <c r="S199" i="11"/>
  <c r="S204" i="11"/>
  <c r="S221" i="11"/>
  <c r="AB222" i="11"/>
  <c r="S227" i="11"/>
  <c r="AB230" i="11"/>
  <c r="Y283" i="11"/>
  <c r="AB300" i="11"/>
  <c r="AB326" i="11"/>
  <c r="AJ326" i="11" s="1"/>
  <c r="AB345" i="11"/>
  <c r="AJ345" i="11" s="1"/>
  <c r="AB404" i="11"/>
  <c r="AB428" i="11"/>
  <c r="V516" i="11"/>
  <c r="S605" i="11"/>
  <c r="AB800" i="11"/>
  <c r="Y235" i="1"/>
  <c r="Y227" i="1"/>
  <c r="Y219" i="1"/>
  <c r="Y109" i="1"/>
  <c r="AB246" i="1"/>
  <c r="AB238" i="1"/>
  <c r="AB230" i="1"/>
  <c r="AB459" i="11"/>
  <c r="AB522" i="11"/>
  <c r="V623" i="11"/>
  <c r="Y628" i="11"/>
  <c r="S641" i="11"/>
  <c r="S657" i="11"/>
  <c r="S665" i="11"/>
  <c r="S672" i="11"/>
  <c r="V689" i="11"/>
  <c r="S702" i="11"/>
  <c r="V776" i="11"/>
  <c r="Y93" i="1"/>
  <c r="Y85" i="1"/>
  <c r="Y77" i="1"/>
  <c r="AB543" i="1"/>
  <c r="V374" i="11"/>
  <c r="V380" i="11"/>
  <c r="Y446" i="11"/>
  <c r="S504" i="11"/>
  <c r="AB626" i="11"/>
  <c r="V630" i="11"/>
  <c r="V644" i="11"/>
  <c r="Y653" i="11"/>
  <c r="Y716" i="11"/>
  <c r="AB782" i="11"/>
  <c r="S103" i="1"/>
  <c r="S95" i="1"/>
  <c r="S87" i="1"/>
  <c r="S79" i="1"/>
  <c r="S427" i="11"/>
  <c r="V428" i="11"/>
  <c r="V468" i="11"/>
  <c r="V488" i="11"/>
  <c r="Y540" i="11"/>
  <c r="AB703" i="11"/>
  <c r="V796" i="11"/>
  <c r="Y28" i="11"/>
  <c r="Y39" i="11"/>
  <c r="V47" i="11"/>
  <c r="Y8" i="11"/>
  <c r="Y15" i="11"/>
  <c r="AB57" i="11"/>
  <c r="V62" i="11"/>
  <c r="V67" i="11"/>
  <c r="S70" i="11"/>
  <c r="AB103" i="11"/>
  <c r="V106" i="11"/>
  <c r="V122" i="11"/>
  <c r="S123" i="11"/>
  <c r="S125" i="11"/>
  <c r="V126" i="11"/>
  <c r="AB130" i="11"/>
  <c r="AB134" i="11"/>
  <c r="S139" i="11"/>
  <c r="V219" i="11"/>
  <c r="Y220" i="11"/>
  <c r="AB237" i="11"/>
  <c r="S238" i="11"/>
  <c r="S243" i="11"/>
  <c r="Y244" i="11"/>
  <c r="V264" i="11"/>
  <c r="Y282" i="11"/>
  <c r="Y290" i="11"/>
  <c r="V311" i="11"/>
  <c r="V327" i="11"/>
  <c r="AI327" i="11" s="1"/>
  <c r="Y90" i="11"/>
  <c r="S94" i="11"/>
  <c r="AB104" i="11"/>
  <c r="S108" i="11"/>
  <c r="S111" i="11"/>
  <c r="Y129" i="11"/>
  <c r="Y141" i="11"/>
  <c r="AB146" i="11"/>
  <c r="AB152" i="11"/>
  <c r="AB154" i="11"/>
  <c r="S155" i="11"/>
  <c r="Y160" i="11"/>
  <c r="S162" i="11"/>
  <c r="AB164" i="11"/>
  <c r="Y165" i="11"/>
  <c r="Y166" i="11"/>
  <c r="Y175" i="11"/>
  <c r="AB176" i="11"/>
  <c r="S179" i="11"/>
  <c r="S185" i="11"/>
  <c r="Y188" i="11"/>
  <c r="V189" i="11"/>
  <c r="V190" i="11"/>
  <c r="AB191" i="11"/>
  <c r="V194" i="11"/>
  <c r="V200" i="11"/>
  <c r="S201" i="11"/>
  <c r="AB201" i="11"/>
  <c r="AJ201" i="11" s="1"/>
  <c r="S203" i="11"/>
  <c r="Y206" i="11"/>
  <c r="S207" i="11"/>
  <c r="Y218" i="11"/>
  <c r="S226" i="11"/>
  <c r="AB267" i="11"/>
  <c r="AB268" i="11"/>
  <c r="V293" i="11"/>
  <c r="V322" i="11"/>
  <c r="S326" i="11"/>
  <c r="V14" i="11"/>
  <c r="Y17" i="11"/>
  <c r="Y20" i="11"/>
  <c r="AB22" i="11"/>
  <c r="S26" i="11"/>
  <c r="AB26" i="11"/>
  <c r="Y27" i="11"/>
  <c r="S29" i="11"/>
  <c r="S30" i="11"/>
  <c r="AB30" i="11"/>
  <c r="V33" i="11"/>
  <c r="AB34" i="11"/>
  <c r="V39" i="11"/>
  <c r="AB41" i="11"/>
  <c r="AB49" i="11"/>
  <c r="V58" i="11"/>
  <c r="V59" i="11"/>
  <c r="Y60" i="11"/>
  <c r="AB67" i="11"/>
  <c r="V70" i="11"/>
  <c r="V78" i="11"/>
  <c r="S103" i="11"/>
  <c r="AB105" i="11"/>
  <c r="V112" i="11"/>
  <c r="Y114" i="11"/>
  <c r="S116" i="11"/>
  <c r="S118" i="11"/>
  <c r="Y119" i="11"/>
  <c r="Y128" i="11"/>
  <c r="V132" i="11"/>
  <c r="Y133" i="11"/>
  <c r="Y150" i="11"/>
  <c r="V212" i="11"/>
  <c r="V243" i="11"/>
  <c r="S290" i="11"/>
  <c r="S316" i="11"/>
  <c r="Y52" i="11"/>
  <c r="AB60" i="11"/>
  <c r="AB12" i="11"/>
  <c r="S3" i="11"/>
  <c r="AB6" i="11"/>
  <c r="Y7" i="11"/>
  <c r="Y101" i="11"/>
  <c r="V157" i="11"/>
  <c r="V162" i="11"/>
  <c r="Y163" i="11"/>
  <c r="AB166" i="11"/>
  <c r="V168" i="11"/>
  <c r="AB175" i="11"/>
  <c r="S186" i="11"/>
  <c r="V187" i="11"/>
  <c r="AB188" i="11"/>
  <c r="Y194" i="11"/>
  <c r="Y200" i="11"/>
  <c r="V204" i="11"/>
  <c r="S206" i="11"/>
  <c r="S218" i="11"/>
  <c r="AB228" i="11"/>
  <c r="Y229" i="11"/>
  <c r="S239" i="11"/>
  <c r="AB239" i="11"/>
  <c r="Y249" i="11"/>
  <c r="S255" i="11"/>
  <c r="AI255" i="11" s="1"/>
  <c r="AK255" i="11" s="1"/>
  <c r="AM255" i="11" s="1"/>
  <c r="AO255" i="11" s="1"/>
  <c r="AB255" i="11"/>
  <c r="AB257" i="11"/>
  <c r="Y264" i="11"/>
  <c r="Y265" i="11"/>
  <c r="V279" i="11"/>
  <c r="Y307" i="11"/>
  <c r="AJ307" i="11" s="1"/>
  <c r="Y317" i="11"/>
  <c r="V330" i="11"/>
  <c r="AI330" i="11" s="1"/>
  <c r="AK330" i="11" s="1"/>
  <c r="AM330" i="11" s="1"/>
  <c r="AO330" i="11" s="1"/>
  <c r="S41" i="11"/>
  <c r="S42" i="11"/>
  <c r="Y44" i="11"/>
  <c r="S50" i="11"/>
  <c r="V75" i="11"/>
  <c r="S6" i="11"/>
  <c r="V10" i="11"/>
  <c r="Y14" i="11"/>
  <c r="AB21" i="11"/>
  <c r="S28" i="11"/>
  <c r="V30" i="11"/>
  <c r="AB31" i="11"/>
  <c r="V34" i="11"/>
  <c r="S37" i="11"/>
  <c r="AB42" i="11"/>
  <c r="AB50" i="11"/>
  <c r="Y51" i="11"/>
  <c r="Y59" i="11"/>
  <c r="AB95" i="11"/>
  <c r="S96" i="11"/>
  <c r="V103" i="11"/>
  <c r="AB115" i="11"/>
  <c r="AJ115" i="11" s="1"/>
  <c r="V120" i="11"/>
  <c r="S121" i="11"/>
  <c r="S131" i="11"/>
  <c r="S144" i="11"/>
  <c r="V155" i="11"/>
  <c r="S163" i="11"/>
  <c r="AB170" i="11"/>
  <c r="AB178" i="11"/>
  <c r="V179" i="11"/>
  <c r="S182" i="11"/>
  <c r="Y192" i="11"/>
  <c r="V195" i="11"/>
  <c r="Y198" i="11"/>
  <c r="Y65" i="11"/>
  <c r="AB96" i="11"/>
  <c r="AB106" i="11"/>
  <c r="V107" i="11"/>
  <c r="V116" i="11"/>
  <c r="S119" i="11"/>
  <c r="AB119" i="11"/>
  <c r="AB122" i="11"/>
  <c r="V124" i="11"/>
  <c r="S126" i="11"/>
  <c r="Y127" i="11"/>
  <c r="S128" i="11"/>
  <c r="S133" i="11"/>
  <c r="AB133" i="11"/>
  <c r="S141" i="11"/>
  <c r="AB143" i="11"/>
  <c r="AB144" i="11"/>
  <c r="AB157" i="11"/>
  <c r="Y162" i="11"/>
  <c r="V164" i="11"/>
  <c r="AI164" i="11" s="1"/>
  <c r="AB165" i="11"/>
  <c r="AB171" i="11"/>
  <c r="V172" i="11"/>
  <c r="S173" i="11"/>
  <c r="AB173" i="11"/>
  <c r="S175" i="11"/>
  <c r="Y176" i="11"/>
  <c r="V186" i="11"/>
  <c r="S188" i="11"/>
  <c r="S190" i="11"/>
  <c r="Y197" i="11"/>
  <c r="S202" i="11"/>
  <c r="V203" i="11"/>
  <c r="Y211" i="11"/>
  <c r="AB212" i="11"/>
  <c r="S213" i="11"/>
  <c r="AB221" i="11"/>
  <c r="V239" i="11"/>
  <c r="V245" i="11"/>
  <c r="AB249" i="11"/>
  <c r="Y256" i="11"/>
  <c r="AB277" i="11"/>
  <c r="S284" i="11"/>
  <c r="AB303" i="11"/>
  <c r="Y320" i="11"/>
  <c r="S336" i="11"/>
  <c r="V214" i="11"/>
  <c r="S223" i="11"/>
  <c r="AB242" i="11"/>
  <c r="V244" i="11"/>
  <c r="S264" i="11"/>
  <c r="S280" i="11"/>
  <c r="S283" i="11"/>
  <c r="Y291" i="11"/>
  <c r="V292" i="11"/>
  <c r="AB293" i="11"/>
  <c r="AJ293" i="11" s="1"/>
  <c r="V308" i="11"/>
  <c r="Y310" i="11"/>
  <c r="AB317" i="11"/>
  <c r="AB327" i="11"/>
  <c r="AB7" i="11"/>
  <c r="AB14" i="11"/>
  <c r="V18" i="11"/>
  <c r="Y32" i="11"/>
  <c r="AB33" i="11"/>
  <c r="S38" i="11"/>
  <c r="S45" i="11"/>
  <c r="AB53" i="11"/>
  <c r="V55" i="11"/>
  <c r="Y56" i="11"/>
  <c r="AJ56" i="11" s="1"/>
  <c r="S58" i="11"/>
  <c r="V60" i="11"/>
  <c r="S65" i="11"/>
  <c r="AB81" i="11"/>
  <c r="AB83" i="11"/>
  <c r="V90" i="11"/>
  <c r="V114" i="11"/>
  <c r="V115" i="11"/>
  <c r="Y120" i="11"/>
  <c r="V121" i="11"/>
  <c r="Y125" i="11"/>
  <c r="V128" i="11"/>
  <c r="V129" i="11"/>
  <c r="V131" i="11"/>
  <c r="AB132" i="11"/>
  <c r="V144" i="11"/>
  <c r="Y146" i="11"/>
  <c r="V150" i="11"/>
  <c r="V156" i="11"/>
  <c r="V163" i="11"/>
  <c r="Y164" i="11"/>
  <c r="V173" i="11"/>
  <c r="AB181" i="11"/>
  <c r="AJ181" i="11" s="1"/>
  <c r="Y187" i="11"/>
  <c r="V188" i="11"/>
  <c r="AB189" i="11"/>
  <c r="AJ189" i="11" s="1"/>
  <c r="AB190" i="11"/>
  <c r="V202" i="11"/>
  <c r="AB204" i="11"/>
  <c r="Y269" i="11"/>
  <c r="Y272" i="11"/>
  <c r="AB280" i="11"/>
  <c r="V294" i="11"/>
  <c r="AB294" i="11"/>
  <c r="S298" i="11"/>
  <c r="S304" i="11"/>
  <c r="AB304" i="11"/>
  <c r="S315" i="11"/>
  <c r="V323" i="11"/>
  <c r="V338" i="11"/>
  <c r="V343" i="11"/>
  <c r="AI343" i="11" s="1"/>
  <c r="AK343" i="11" s="1"/>
  <c r="AM343" i="11" s="1"/>
  <c r="AO343" i="11" s="1"/>
  <c r="V350" i="11"/>
  <c r="Y351" i="11"/>
  <c r="S388" i="11"/>
  <c r="V414" i="11"/>
  <c r="Y431" i="11"/>
  <c r="S381" i="11"/>
  <c r="Y340" i="11"/>
  <c r="AB269" i="11"/>
  <c r="Y274" i="11"/>
  <c r="Y277" i="11"/>
  <c r="V277" i="11"/>
  <c r="AB283" i="11"/>
  <c r="S296" i="11"/>
  <c r="Y296" i="11"/>
  <c r="AJ296" i="11" s="1"/>
  <c r="S299" i="11"/>
  <c r="V302" i="11"/>
  <c r="Y306" i="11"/>
  <c r="S313" i="11"/>
  <c r="V315" i="11"/>
  <c r="S324" i="11"/>
  <c r="Y324" i="11"/>
  <c r="V339" i="11"/>
  <c r="AB356" i="11"/>
  <c r="V365" i="11"/>
  <c r="AI365" i="11" s="1"/>
  <c r="AK365" i="11" s="1"/>
  <c r="AM365" i="11" s="1"/>
  <c r="AO365" i="11" s="1"/>
  <c r="AB266" i="11"/>
  <c r="Y280" i="11"/>
  <c r="AB281" i="11"/>
  <c r="AJ281" i="11" s="1"/>
  <c r="V283" i="11"/>
  <c r="Y292" i="11"/>
  <c r="Y294" i="11"/>
  <c r="Y301" i="11"/>
  <c r="S306" i="11"/>
  <c r="AI306" i="11" s="1"/>
  <c r="S310" i="11"/>
  <c r="AB312" i="11"/>
  <c r="V321" i="11"/>
  <c r="Y323" i="11"/>
  <c r="V329" i="11"/>
  <c r="AB329" i="11"/>
  <c r="AB342" i="11"/>
  <c r="V394" i="11"/>
  <c r="V192" i="11"/>
  <c r="AB192" i="11"/>
  <c r="V193" i="11"/>
  <c r="Y196" i="11"/>
  <c r="AB202" i="11"/>
  <c r="Y210" i="11"/>
  <c r="S224" i="11"/>
  <c r="AB245" i="11"/>
  <c r="V248" i="11"/>
  <c r="AB253" i="11"/>
  <c r="AB258" i="11"/>
  <c r="V272" i="11"/>
  <c r="S274" i="11"/>
  <c r="Y279" i="11"/>
  <c r="AB282" i="11"/>
  <c r="V284" i="11"/>
  <c r="AB285" i="11"/>
  <c r="S286" i="11"/>
  <c r="Y286" i="11"/>
  <c r="S294" i="11"/>
  <c r="S297" i="11"/>
  <c r="AB299" i="11"/>
  <c r="Y304" i="11"/>
  <c r="AB310" i="11"/>
  <c r="AB311" i="11"/>
  <c r="AB314" i="11"/>
  <c r="S317" i="11"/>
  <c r="V320" i="11"/>
  <c r="V336" i="11"/>
  <c r="AB350" i="11"/>
  <c r="S352" i="11"/>
  <c r="S357" i="11"/>
  <c r="Y399" i="11"/>
  <c r="S378" i="11"/>
  <c r="AB366" i="11"/>
  <c r="AB396" i="11"/>
  <c r="S417" i="11"/>
  <c r="V377" i="11"/>
  <c r="Y378" i="11"/>
  <c r="S399" i="11"/>
  <c r="S413" i="11"/>
  <c r="Y428" i="11"/>
  <c r="V466" i="11"/>
  <c r="AB470" i="11"/>
  <c r="AB474" i="11"/>
  <c r="Y479" i="11"/>
  <c r="AB503" i="11"/>
  <c r="Y505" i="11"/>
  <c r="AJ505" i="11" s="1"/>
  <c r="AB511" i="11"/>
  <c r="AB514" i="11"/>
  <c r="Y537" i="11"/>
  <c r="Y545" i="11"/>
  <c r="V571" i="11"/>
  <c r="AB583" i="11"/>
  <c r="Y588" i="11"/>
  <c r="AB603" i="11"/>
  <c r="Y606" i="11"/>
  <c r="AB607" i="11"/>
  <c r="S613" i="11"/>
  <c r="Y632" i="11"/>
  <c r="Y642" i="11"/>
  <c r="AB646" i="11"/>
  <c r="V649" i="11"/>
  <c r="S652" i="11"/>
  <c r="AB652" i="11"/>
  <c r="V657" i="11"/>
  <c r="V669" i="11"/>
  <c r="Y703" i="11"/>
  <c r="S581" i="11"/>
  <c r="AB581" i="11"/>
  <c r="Y595" i="11"/>
  <c r="S601" i="11"/>
  <c r="Y719" i="11"/>
  <c r="V390" i="11"/>
  <c r="S400" i="11"/>
  <c r="Y433" i="11"/>
  <c r="Y436" i="11"/>
  <c r="S448" i="11"/>
  <c r="AB451" i="11"/>
  <c r="S453" i="11"/>
  <c r="Y461" i="11"/>
  <c r="Y462" i="11"/>
  <c r="V476" i="11"/>
  <c r="S483" i="11"/>
  <c r="S495" i="11"/>
  <c r="S532" i="11"/>
  <c r="Y560" i="11"/>
  <c r="AB589" i="11"/>
  <c r="S595" i="11"/>
  <c r="AB596" i="11"/>
  <c r="AB610" i="11"/>
  <c r="AB629" i="11"/>
  <c r="AB654" i="11"/>
  <c r="S656" i="11"/>
  <c r="Y658" i="11"/>
  <c r="V672" i="11"/>
  <c r="Y743" i="11"/>
  <c r="S456" i="11"/>
  <c r="AB495" i="11"/>
  <c r="Y513" i="11"/>
  <c r="AB552" i="11"/>
  <c r="AB557" i="11"/>
  <c r="S558" i="11"/>
  <c r="Y561" i="11"/>
  <c r="Y562" i="11"/>
  <c r="S568" i="11"/>
  <c r="AB575" i="11"/>
  <c r="S579" i="11"/>
  <c r="S582" i="11"/>
  <c r="AB604" i="11"/>
  <c r="Y616" i="11"/>
  <c r="AB645" i="11"/>
  <c r="V652" i="11"/>
  <c r="V661" i="11"/>
  <c r="Y670" i="11"/>
  <c r="AB671" i="11"/>
  <c r="Y699" i="11"/>
  <c r="Y584" i="11"/>
  <c r="S598" i="11"/>
  <c r="V605" i="11"/>
  <c r="Y611" i="11"/>
  <c r="V694" i="11"/>
  <c r="S698" i="11"/>
  <c r="Y455" i="11"/>
  <c r="Y514" i="11"/>
  <c r="Y526" i="11"/>
  <c r="V531" i="11"/>
  <c r="Y559" i="11"/>
  <c r="S563" i="11"/>
  <c r="AB567" i="11"/>
  <c r="V569" i="11"/>
  <c r="V588" i="11"/>
  <c r="S600" i="11"/>
  <c r="S635" i="11"/>
  <c r="V642" i="11"/>
  <c r="S643" i="11"/>
  <c r="V646" i="11"/>
  <c r="AB655" i="11"/>
  <c r="AB673" i="11"/>
  <c r="S700" i="11"/>
  <c r="S701" i="11"/>
  <c r="V711" i="11"/>
  <c r="AB422" i="11"/>
  <c r="AB438" i="11"/>
  <c r="Y441" i="11"/>
  <c r="AB449" i="11"/>
  <c r="Y483" i="11"/>
  <c r="AB492" i="11"/>
  <c r="Y507" i="11"/>
  <c r="S513" i="11"/>
  <c r="Y544" i="11"/>
  <c r="V551" i="11"/>
  <c r="Y558" i="11"/>
  <c r="V579" i="11"/>
  <c r="Y581" i="11"/>
  <c r="S502" i="11"/>
  <c r="S549" i="11"/>
  <c r="AB582" i="11"/>
  <c r="S583" i="11"/>
  <c r="Y585" i="11"/>
  <c r="AB586" i="11"/>
  <c r="Y600" i="11"/>
  <c r="V673" i="11"/>
  <c r="AB692" i="11"/>
  <c r="AB770" i="11"/>
  <c r="V754" i="11"/>
  <c r="V761" i="11"/>
  <c r="S603" i="1"/>
  <c r="S57" i="1"/>
  <c r="S49" i="1"/>
  <c r="Y617" i="1"/>
  <c r="AB252" i="1"/>
  <c r="AB244" i="1"/>
  <c r="AB236" i="1"/>
  <c r="AB228" i="1"/>
  <c r="AB220" i="1"/>
  <c r="AB212" i="1"/>
  <c r="AB93" i="1"/>
  <c r="AB631" i="11"/>
  <c r="S638" i="11"/>
  <c r="AB642" i="11"/>
  <c r="V664" i="11"/>
  <c r="S671" i="11"/>
  <c r="S688" i="11"/>
  <c r="Y693" i="11"/>
  <c r="Y702" i="11"/>
  <c r="S703" i="11"/>
  <c r="AB715" i="11"/>
  <c r="V731" i="11"/>
  <c r="S757" i="11"/>
  <c r="V759" i="11"/>
  <c r="Y779" i="11"/>
  <c r="V787" i="11"/>
  <c r="V801" i="11"/>
  <c r="S82" i="1"/>
  <c r="S64" i="1"/>
  <c r="S56" i="1"/>
  <c r="AB615" i="1"/>
  <c r="AB251" i="1"/>
  <c r="AB243" i="1"/>
  <c r="AB235" i="1"/>
  <c r="AB227" i="1"/>
  <c r="AB219" i="1"/>
  <c r="AB108" i="1"/>
  <c r="AB100" i="1"/>
  <c r="AB92" i="1"/>
  <c r="AB76" i="1"/>
  <c r="S609" i="1"/>
  <c r="S615" i="1"/>
  <c r="S105" i="1"/>
  <c r="S97" i="1"/>
  <c r="S89" i="1"/>
  <c r="S81" i="1"/>
  <c r="Y615" i="1"/>
  <c r="Y541" i="1"/>
  <c r="AB250" i="1"/>
  <c r="AB242" i="1"/>
  <c r="AB234" i="1"/>
  <c r="AB226" i="1"/>
  <c r="Y739" i="11"/>
  <c r="V742" i="11"/>
  <c r="Y760" i="11"/>
  <c r="Y792" i="11"/>
  <c r="S584" i="1"/>
  <c r="S614" i="1"/>
  <c r="S540" i="1"/>
  <c r="S232" i="1"/>
  <c r="S88" i="1"/>
  <c r="S80" i="1"/>
  <c r="AB64" i="1"/>
  <c r="AB48" i="1"/>
  <c r="S609" i="11"/>
  <c r="AB620" i="11"/>
  <c r="AB621" i="11"/>
  <c r="V647" i="11"/>
  <c r="S658" i="11"/>
  <c r="AB670" i="11"/>
  <c r="V671" i="11"/>
  <c r="V703" i="11"/>
  <c r="Y765" i="11"/>
  <c r="Y782" i="11"/>
  <c r="AB793" i="11"/>
  <c r="S798" i="11"/>
  <c r="Y540" i="1"/>
  <c r="Y247" i="1"/>
  <c r="Y57" i="1"/>
  <c r="AB539" i="1"/>
  <c r="AB55" i="1"/>
  <c r="AB47" i="1"/>
  <c r="AB687" i="11"/>
  <c r="AB711" i="11"/>
  <c r="AB754" i="11"/>
  <c r="AB777" i="11"/>
  <c r="Y802" i="11"/>
  <c r="S246" i="1"/>
  <c r="Y246" i="1"/>
  <c r="Y239" i="1"/>
  <c r="Y231" i="1"/>
  <c r="Y223" i="1"/>
  <c r="Y215" i="1"/>
  <c r="Y105" i="1"/>
  <c r="Y49" i="1"/>
  <c r="AB538" i="1"/>
  <c r="AB104" i="1"/>
  <c r="AB96" i="1"/>
  <c r="AB62" i="1"/>
  <c r="AB54" i="1"/>
  <c r="S794" i="11"/>
  <c r="Y253" i="1"/>
  <c r="AB647" i="1"/>
  <c r="AE718" i="1"/>
  <c r="AE710" i="1"/>
  <c r="AE694" i="1"/>
  <c r="AE686" i="1"/>
  <c r="AE678" i="1"/>
  <c r="AE662" i="1"/>
  <c r="AE654" i="1"/>
  <c r="AE641" i="1"/>
  <c r="AE618" i="1"/>
  <c r="AE595" i="1"/>
  <c r="AE569" i="1"/>
  <c r="AE550" i="1"/>
  <c r="AE642" i="1"/>
  <c r="AE701" i="1"/>
  <c r="AE669" i="1"/>
  <c r="AE661" i="1"/>
  <c r="AE635" i="1"/>
  <c r="AE617" i="1"/>
  <c r="AE563" i="1"/>
  <c r="AE549" i="1"/>
  <c r="AE716" i="1"/>
  <c r="AE708" i="1"/>
  <c r="AE692" i="1"/>
  <c r="AE684" i="1"/>
  <c r="AE676" i="1"/>
  <c r="AE668" i="1"/>
  <c r="AE593" i="1"/>
  <c r="AE587" i="1"/>
  <c r="AE707" i="1"/>
  <c r="AE699" i="1"/>
  <c r="AE691" i="1"/>
  <c r="AE683" i="1"/>
  <c r="AE675" i="1"/>
  <c r="AE667" i="1"/>
  <c r="AE633" i="1"/>
  <c r="AE610" i="1"/>
  <c r="AE586" i="1"/>
  <c r="AE457" i="1"/>
  <c r="AE714" i="1"/>
  <c r="AE690" i="1"/>
  <c r="AE682" i="1"/>
  <c r="AE658" i="1"/>
  <c r="AE650" i="1"/>
  <c r="AE609" i="1"/>
  <c r="AE585" i="1"/>
  <c r="AE579" i="1"/>
  <c r="AE546" i="1"/>
  <c r="AE538" i="1"/>
  <c r="AE530" i="1"/>
  <c r="AE522" i="1"/>
  <c r="AE514" i="1"/>
  <c r="AE713" i="1"/>
  <c r="AE697" i="1"/>
  <c r="AE689" i="1"/>
  <c r="AE681" i="1"/>
  <c r="AE665" i="1"/>
  <c r="AE657" i="1"/>
  <c r="AE649" i="1"/>
  <c r="AE603" i="1"/>
  <c r="AE578" i="1"/>
  <c r="AE553" i="1"/>
  <c r="AE545" i="1"/>
  <c r="AE537" i="1"/>
  <c r="AE529" i="1"/>
  <c r="AE513" i="1"/>
  <c r="AE505" i="1"/>
  <c r="AE489" i="1"/>
  <c r="AE601" i="1"/>
  <c r="AE465" i="1"/>
  <c r="AE720" i="1"/>
  <c r="AE712" i="1"/>
  <c r="AE704" i="1"/>
  <c r="AE664" i="1"/>
  <c r="AE656" i="1"/>
  <c r="AE602" i="1"/>
  <c r="AE571" i="1"/>
  <c r="L720" i="1"/>
  <c r="L712" i="1"/>
  <c r="L704" i="1"/>
  <c r="L696" i="1"/>
  <c r="L688" i="1"/>
  <c r="L716" i="1"/>
  <c r="L708" i="1"/>
  <c r="L700" i="1"/>
  <c r="L692" i="1"/>
  <c r="L684" i="1"/>
  <c r="L676" i="1"/>
  <c r="L668" i="1"/>
  <c r="L660" i="1"/>
  <c r="L652" i="1"/>
  <c r="L644" i="1"/>
  <c r="L636" i="1"/>
  <c r="L628" i="1"/>
  <c r="L620" i="1"/>
  <c r="L612" i="1"/>
  <c r="O565" i="1"/>
  <c r="L715" i="1"/>
  <c r="L707" i="1"/>
  <c r="L699" i="1"/>
  <c r="L691" i="1"/>
  <c r="L683" i="1"/>
  <c r="L675" i="1"/>
  <c r="L667" i="1"/>
  <c r="L680" i="1"/>
  <c r="L672" i="1"/>
  <c r="L664" i="1"/>
  <c r="L656" i="1"/>
  <c r="L648" i="1"/>
  <c r="L640" i="1"/>
  <c r="L632" i="1"/>
  <c r="L624" i="1"/>
  <c r="L616" i="1"/>
  <c r="L608" i="1"/>
  <c r="L600" i="1"/>
  <c r="L592" i="1"/>
  <c r="L584" i="1"/>
  <c r="L576" i="1"/>
  <c r="L568" i="1"/>
  <c r="L560" i="1"/>
  <c r="L552" i="1"/>
  <c r="L544" i="1"/>
  <c r="L536" i="1"/>
  <c r="L528" i="1"/>
  <c r="L520" i="1"/>
  <c r="L512" i="1"/>
  <c r="L504" i="1"/>
  <c r="L496" i="1"/>
  <c r="L488" i="1"/>
  <c r="L480" i="1"/>
  <c r="L472" i="1"/>
  <c r="L464" i="1"/>
  <c r="L456" i="1"/>
  <c r="L448" i="1"/>
  <c r="L440" i="1"/>
  <c r="L432" i="1"/>
  <c r="L424" i="1"/>
  <c r="L416" i="1"/>
  <c r="L408" i="1"/>
  <c r="L400" i="1"/>
  <c r="L392" i="1"/>
  <c r="L384" i="1"/>
  <c r="L376" i="1"/>
  <c r="L368" i="1"/>
  <c r="L360" i="1"/>
  <c r="L352" i="1"/>
  <c r="L344" i="1"/>
  <c r="L336" i="1"/>
  <c r="L328" i="1"/>
  <c r="L320" i="1"/>
  <c r="L312" i="1"/>
  <c r="L304" i="1"/>
  <c r="L296" i="1"/>
  <c r="L288" i="1"/>
  <c r="L280" i="1"/>
  <c r="L272" i="1"/>
  <c r="L264" i="1"/>
  <c r="L256" i="1"/>
  <c r="L248" i="1"/>
  <c r="L240" i="1"/>
  <c r="L232" i="1"/>
  <c r="L224" i="1"/>
  <c r="L216" i="1"/>
  <c r="L208" i="1"/>
  <c r="L200" i="1"/>
  <c r="L192" i="1"/>
  <c r="L184" i="1"/>
  <c r="L176" i="1"/>
  <c r="L168" i="1"/>
  <c r="L160" i="1"/>
  <c r="L152" i="1"/>
  <c r="L144" i="1"/>
  <c r="L136" i="1"/>
  <c r="L128" i="1"/>
  <c r="L120" i="1"/>
  <c r="L112" i="1"/>
  <c r="L104" i="1"/>
  <c r="L96" i="1"/>
  <c r="L88" i="1"/>
  <c r="L80" i="1"/>
  <c r="L72" i="1"/>
  <c r="L64" i="1"/>
  <c r="L56" i="1"/>
  <c r="L48" i="1"/>
  <c r="L40" i="1"/>
  <c r="L32" i="1"/>
  <c r="L24" i="1"/>
  <c r="L8" i="1"/>
  <c r="O293" i="1"/>
  <c r="O285" i="1"/>
  <c r="O199" i="1"/>
  <c r="O191" i="1"/>
  <c r="Y241" i="1"/>
  <c r="L659" i="1"/>
  <c r="L651" i="1"/>
  <c r="L643" i="1"/>
  <c r="L635" i="1"/>
  <c r="L627" i="1"/>
  <c r="L619" i="1"/>
  <c r="L611" i="1"/>
  <c r="L603" i="1"/>
  <c r="L595" i="1"/>
  <c r="L587" i="1"/>
  <c r="L579" i="1"/>
  <c r="L571" i="1"/>
  <c r="L563" i="1"/>
  <c r="L555" i="1"/>
  <c r="L547" i="1"/>
  <c r="L539" i="1"/>
  <c r="L531" i="1"/>
  <c r="L523" i="1"/>
  <c r="L515" i="1"/>
  <c r="L507" i="1"/>
  <c r="L499" i="1"/>
  <c r="L491" i="1"/>
  <c r="L483" i="1"/>
  <c r="L475" i="1"/>
  <c r="L467" i="1"/>
  <c r="L459" i="1"/>
  <c r="L451" i="1"/>
  <c r="L443" i="1"/>
  <c r="L435" i="1"/>
  <c r="L427" i="1"/>
  <c r="L419" i="1"/>
  <c r="L411" i="1"/>
  <c r="L403" i="1"/>
  <c r="L395" i="1"/>
  <c r="L387" i="1"/>
  <c r="L379" i="1"/>
  <c r="L371" i="1"/>
  <c r="L363" i="1"/>
  <c r="L355" i="1"/>
  <c r="L347" i="1"/>
  <c r="L339" i="1"/>
  <c r="L331" i="1"/>
  <c r="L323" i="1"/>
  <c r="L315" i="1"/>
  <c r="L307" i="1"/>
  <c r="L299" i="1"/>
  <c r="L291" i="1"/>
  <c r="L283" i="1"/>
  <c r="L275" i="1"/>
  <c r="L267" i="1"/>
  <c r="L259" i="1"/>
  <c r="L251" i="1"/>
  <c r="L243" i="1"/>
  <c r="L235" i="1"/>
  <c r="L227" i="1"/>
  <c r="L219" i="1"/>
  <c r="L211" i="1"/>
  <c r="L203" i="1"/>
  <c r="L195" i="1"/>
  <c r="L187" i="1"/>
  <c r="L179" i="1"/>
  <c r="L171" i="1"/>
  <c r="L163" i="1"/>
  <c r="L155" i="1"/>
  <c r="L147" i="1"/>
  <c r="L139" i="1"/>
  <c r="L131" i="1"/>
  <c r="L123" i="1"/>
  <c r="L115" i="1"/>
  <c r="L107" i="1"/>
  <c r="L99" i="1"/>
  <c r="L91" i="1"/>
  <c r="L83" i="1"/>
  <c r="L75" i="1"/>
  <c r="L67" i="1"/>
  <c r="L59" i="1"/>
  <c r="L51" i="1"/>
  <c r="L43" i="1"/>
  <c r="L35" i="1"/>
  <c r="L27" i="1"/>
  <c r="O711" i="1"/>
  <c r="O703" i="1"/>
  <c r="O477" i="1"/>
  <c r="O492" i="1"/>
  <c r="O484" i="1"/>
  <c r="AE466" i="1"/>
  <c r="L573" i="1"/>
  <c r="L565" i="1"/>
  <c r="L541" i="1"/>
  <c r="L533" i="1"/>
  <c r="L509" i="1"/>
  <c r="L501" i="1"/>
  <c r="L477" i="1"/>
  <c r="L469" i="1"/>
  <c r="L445" i="1"/>
  <c r="L437" i="1"/>
  <c r="L413" i="1"/>
  <c r="L405" i="1"/>
  <c r="L373" i="1"/>
  <c r="L349" i="1"/>
  <c r="L341" i="1"/>
  <c r="L285" i="1"/>
  <c r="L277" i="1"/>
  <c r="L221" i="1"/>
  <c r="L213" i="1"/>
  <c r="L157" i="1"/>
  <c r="L149" i="1"/>
  <c r="L133" i="1"/>
  <c r="L101" i="1"/>
  <c r="L93" i="1"/>
  <c r="L85" i="1"/>
  <c r="L69" i="1"/>
  <c r="L37" i="1"/>
  <c r="L29" i="1"/>
  <c r="O654" i="1"/>
  <c r="O523" i="1"/>
  <c r="O515" i="1"/>
  <c r="AE353" i="1"/>
  <c r="O255" i="1"/>
  <c r="O239" i="1"/>
  <c r="O231" i="1"/>
  <c r="O223" i="1"/>
  <c r="O215" i="1"/>
  <c r="AB542" i="1"/>
  <c r="O499" i="1"/>
  <c r="O278" i="1"/>
  <c r="O270" i="1"/>
  <c r="O118" i="1"/>
  <c r="O110" i="1"/>
  <c r="O102" i="1"/>
  <c r="O94" i="1"/>
  <c r="O86" i="1"/>
  <c r="O78" i="1"/>
  <c r="S250" i="1"/>
  <c r="S242" i="1"/>
  <c r="Y233" i="1"/>
  <c r="Y225" i="1"/>
  <c r="Y217" i="1"/>
  <c r="AE698" i="1"/>
  <c r="AE614" i="1"/>
  <c r="AE510" i="1"/>
  <c r="AE389" i="1"/>
  <c r="AE32" i="1"/>
  <c r="AE24" i="1"/>
  <c r="O411" i="1"/>
  <c r="O403" i="1"/>
  <c r="O332" i="1"/>
  <c r="O324" i="1"/>
  <c r="O316" i="1"/>
  <c r="S647" i="1"/>
  <c r="Y107" i="1"/>
  <c r="Y59" i="1"/>
  <c r="Y51" i="1"/>
  <c r="AB80" i="1"/>
  <c r="AE459" i="1"/>
  <c r="AE444" i="1"/>
  <c r="AE437" i="1"/>
  <c r="AE345" i="1"/>
  <c r="AE329" i="1"/>
  <c r="AE321" i="1"/>
  <c r="AE314" i="1"/>
  <c r="AH669" i="1"/>
  <c r="AH654" i="1"/>
  <c r="AH616" i="1"/>
  <c r="AH608" i="1"/>
  <c r="AH592" i="1"/>
  <c r="AH577" i="1"/>
  <c r="AH547" i="1"/>
  <c r="AH539" i="1"/>
  <c r="AH516" i="1"/>
  <c r="AH508" i="1"/>
  <c r="AH501" i="1"/>
  <c r="AH493" i="1"/>
  <c r="AH402" i="1"/>
  <c r="AH380" i="1"/>
  <c r="O718" i="1"/>
  <c r="O695" i="1"/>
  <c r="O687" i="1"/>
  <c r="O680" i="1"/>
  <c r="O672" i="1"/>
  <c r="O664" i="1"/>
  <c r="O656" i="1"/>
  <c r="O418" i="1"/>
  <c r="O395" i="1"/>
  <c r="S61" i="1"/>
  <c r="S53" i="1"/>
  <c r="Y238" i="1"/>
  <c r="Y106" i="1"/>
  <c r="Y99" i="1"/>
  <c r="Y91" i="1"/>
  <c r="Y83" i="1"/>
  <c r="Y75" i="1"/>
  <c r="AB87" i="1"/>
  <c r="AE688" i="1"/>
  <c r="AE591" i="1"/>
  <c r="AE306" i="1"/>
  <c r="AE298" i="1"/>
  <c r="AE290" i="1"/>
  <c r="AE13" i="1"/>
  <c r="AH713" i="1"/>
  <c r="AH705" i="1"/>
  <c r="AH697" i="1"/>
  <c r="AH637" i="1"/>
  <c r="AH623" i="1"/>
  <c r="AH584" i="1"/>
  <c r="AH554" i="1"/>
  <c r="AH531" i="1"/>
  <c r="AH523" i="1"/>
  <c r="AH477" i="1"/>
  <c r="AH423" i="1"/>
  <c r="AH401" i="1"/>
  <c r="AH393" i="1"/>
  <c r="AH379" i="1"/>
  <c r="O625" i="1"/>
  <c r="O433" i="1"/>
  <c r="O387" i="1"/>
  <c r="O372" i="1"/>
  <c r="O400" i="1"/>
  <c r="S238" i="1"/>
  <c r="S230" i="1"/>
  <c r="S222" i="1"/>
  <c r="S214" i="1"/>
  <c r="S78" i="1"/>
  <c r="AE680" i="1"/>
  <c r="AE659" i="1"/>
  <c r="AE584" i="1"/>
  <c r="AE282" i="1"/>
  <c r="AE274" i="1"/>
  <c r="AE148" i="1"/>
  <c r="AE140" i="1"/>
  <c r="AE132" i="1"/>
  <c r="AE124" i="1"/>
  <c r="AE116" i="1"/>
  <c r="AE108" i="1"/>
  <c r="AE100" i="1"/>
  <c r="AH689" i="1"/>
  <c r="AH674" i="1"/>
  <c r="AH667" i="1"/>
  <c r="AH659" i="1"/>
  <c r="AH652" i="1"/>
  <c r="AH636" i="1"/>
  <c r="AH469" i="1"/>
  <c r="AH461" i="1"/>
  <c r="AH438" i="1"/>
  <c r="AH430" i="1"/>
  <c r="AH415" i="1"/>
  <c r="AH408" i="1"/>
  <c r="AH371" i="1"/>
  <c r="S253" i="1"/>
  <c r="S245" i="1"/>
  <c r="S77" i="1"/>
  <c r="Y104" i="1"/>
  <c r="Y64" i="1"/>
  <c r="Y56" i="1"/>
  <c r="AB663" i="1"/>
  <c r="AB85" i="1"/>
  <c r="AE672" i="1"/>
  <c r="AE577" i="1"/>
  <c r="AE377" i="1"/>
  <c r="AE266" i="1"/>
  <c r="AE258" i="1"/>
  <c r="AE219" i="1"/>
  <c r="AE163" i="1"/>
  <c r="AE155" i="1"/>
  <c r="AH681" i="1"/>
  <c r="AH521" i="1"/>
  <c r="AH363" i="1"/>
  <c r="AH356" i="1"/>
  <c r="AH349" i="1"/>
  <c r="O364" i="1"/>
  <c r="O70" i="1"/>
  <c r="O62" i="1"/>
  <c r="O54" i="1"/>
  <c r="S84" i="1"/>
  <c r="Y248" i="1"/>
  <c r="Y88" i="1"/>
  <c r="AE643" i="1"/>
  <c r="AE497" i="1"/>
  <c r="AE399" i="1"/>
  <c r="AE384" i="1"/>
  <c r="AE369" i="1"/>
  <c r="AE250" i="1"/>
  <c r="AE242" i="1"/>
  <c r="AE10" i="1"/>
  <c r="S235" i="1"/>
  <c r="S227" i="1"/>
  <c r="S219" i="1"/>
  <c r="S107" i="1"/>
  <c r="S99" i="1"/>
  <c r="S91" i="1"/>
  <c r="AB617" i="1"/>
  <c r="AE517" i="1"/>
  <c r="AE153" i="1"/>
  <c r="AE347" i="1"/>
  <c r="AH341" i="1"/>
  <c r="AH333" i="1"/>
  <c r="AH325" i="1"/>
  <c r="AH317" i="1"/>
  <c r="AH309" i="1"/>
  <c r="AH301" i="1"/>
  <c r="AH293" i="1"/>
  <c r="AH285" i="1"/>
  <c r="AH277" i="1"/>
  <c r="AH269" i="1"/>
  <c r="AH261" i="1"/>
  <c r="AH253" i="1"/>
  <c r="AH245" i="1"/>
  <c r="AH237" i="1"/>
  <c r="AH229" i="1"/>
  <c r="AH221" i="1"/>
  <c r="AH213" i="1"/>
  <c r="AH205" i="1"/>
  <c r="AH197" i="1"/>
  <c r="AH189" i="1"/>
  <c r="AH157" i="1"/>
  <c r="AH149" i="1"/>
  <c r="AH141" i="1"/>
  <c r="AH133" i="1"/>
  <c r="AH125" i="1"/>
  <c r="AH117" i="1"/>
  <c r="AH109" i="1"/>
  <c r="AH101" i="1"/>
  <c r="AH93" i="1"/>
  <c r="AH85" i="1"/>
  <c r="AH77" i="1"/>
  <c r="AH69" i="1"/>
  <c r="AH61" i="1"/>
  <c r="AH53" i="1"/>
  <c r="AH37" i="1"/>
  <c r="AH29" i="1"/>
  <c r="AH21" i="1"/>
  <c r="AH13" i="1"/>
  <c r="AH5" i="1"/>
  <c r="L581" i="1"/>
  <c r="L557" i="1"/>
  <c r="L549" i="1"/>
  <c r="L525" i="1"/>
  <c r="L517" i="1"/>
  <c r="L493" i="1"/>
  <c r="L485" i="1"/>
  <c r="L461" i="1"/>
  <c r="L453" i="1"/>
  <c r="L429" i="1"/>
  <c r="L421" i="1"/>
  <c r="L397" i="1"/>
  <c r="L389" i="1"/>
  <c r="L365" i="1"/>
  <c r="L357" i="1"/>
  <c r="L333" i="1"/>
  <c r="L325" i="1"/>
  <c r="L301" i="1"/>
  <c r="L293" i="1"/>
  <c r="L269" i="1"/>
  <c r="L261" i="1"/>
  <c r="L237" i="1"/>
  <c r="L229" i="1"/>
  <c r="L205" i="1"/>
  <c r="L197" i="1"/>
  <c r="L173" i="1"/>
  <c r="L165" i="1"/>
  <c r="L141" i="1"/>
  <c r="M597" i="1" a="1"/>
  <c r="M597" i="1" s="1"/>
  <c r="O597" i="1" s="1"/>
  <c r="O659" i="1"/>
  <c r="O712" i="1"/>
  <c r="L714" i="1"/>
  <c r="L706" i="1"/>
  <c r="L698" i="1"/>
  <c r="L690" i="1"/>
  <c r="L682" i="1"/>
  <c r="L562" i="1"/>
  <c r="L554" i="1"/>
  <c r="L546" i="1"/>
  <c r="L538" i="1"/>
  <c r="L530" i="1"/>
  <c r="L522" i="1"/>
  <c r="L514" i="1"/>
  <c r="L506" i="1"/>
  <c r="L498" i="1"/>
  <c r="L490" i="1"/>
  <c r="L482" i="1"/>
  <c r="L466" i="1"/>
  <c r="Q645" i="1" a="1"/>
  <c r="Q645" i="1" s="1"/>
  <c r="S645" i="1" s="1"/>
  <c r="O429" i="1"/>
  <c r="O421" i="1"/>
  <c r="L718" i="1"/>
  <c r="L710" i="1"/>
  <c r="L702" i="1"/>
  <c r="L694" i="1"/>
  <c r="L686" i="1"/>
  <c r="L678" i="1"/>
  <c r="L670" i="1"/>
  <c r="L662" i="1"/>
  <c r="L654" i="1"/>
  <c r="L646" i="1"/>
  <c r="L638" i="1"/>
  <c r="L630" i="1"/>
  <c r="L622" i="1"/>
  <c r="L614" i="1"/>
  <c r="L606" i="1"/>
  <c r="L582" i="1"/>
  <c r="L574" i="1"/>
  <c r="L566" i="1"/>
  <c r="L558" i="1"/>
  <c r="L550" i="1"/>
  <c r="L542" i="1"/>
  <c r="L534" i="1"/>
  <c r="L526" i="1"/>
  <c r="L518" i="1"/>
  <c r="L510" i="1"/>
  <c r="L502" i="1"/>
  <c r="L494" i="1"/>
  <c r="L486" i="1"/>
  <c r="L478" i="1"/>
  <c r="L470" i="1"/>
  <c r="L462" i="1"/>
  <c r="L454" i="1"/>
  <c r="L446" i="1"/>
  <c r="L438" i="1"/>
  <c r="L430" i="1"/>
  <c r="O530" i="1"/>
  <c r="O508" i="1"/>
  <c r="O608" i="1"/>
  <c r="O442" i="1"/>
  <c r="O658" i="1"/>
  <c r="L717" i="1"/>
  <c r="L709" i="1"/>
  <c r="L701" i="1"/>
  <c r="L693" i="1"/>
  <c r="L685" i="1"/>
  <c r="L677" i="1"/>
  <c r="L669" i="1"/>
  <c r="L661" i="1"/>
  <c r="L653" i="1"/>
  <c r="L645" i="1"/>
  <c r="L637" i="1"/>
  <c r="L629" i="1"/>
  <c r="L621" i="1"/>
  <c r="L613" i="1"/>
  <c r="L605" i="1"/>
  <c r="L597" i="1"/>
  <c r="L589" i="1"/>
  <c r="O716" i="1"/>
  <c r="O685" i="1"/>
  <c r="O663" i="1"/>
  <c r="O510" i="1"/>
  <c r="O495" i="1"/>
  <c r="O472" i="1"/>
  <c r="O261" i="1"/>
  <c r="O486" i="1"/>
  <c r="O479" i="1"/>
  <c r="O464" i="1"/>
  <c r="O714" i="1"/>
  <c r="O661" i="1"/>
  <c r="O606" i="1"/>
  <c r="O408" i="1"/>
  <c r="O283" i="1"/>
  <c r="O275" i="1"/>
  <c r="O267" i="1"/>
  <c r="L362" i="1"/>
  <c r="L354" i="1"/>
  <c r="L346" i="1"/>
  <c r="L338" i="1"/>
  <c r="L330" i="1"/>
  <c r="L322" i="1"/>
  <c r="L314" i="1"/>
  <c r="L306" i="1"/>
  <c r="L298" i="1"/>
  <c r="L290" i="1"/>
  <c r="L282" i="1"/>
  <c r="L274" i="1"/>
  <c r="L266" i="1"/>
  <c r="L258" i="1"/>
  <c r="L250" i="1"/>
  <c r="L242" i="1"/>
  <c r="L234" i="1"/>
  <c r="L226" i="1"/>
  <c r="L218" i="1"/>
  <c r="L210" i="1"/>
  <c r="L202" i="1"/>
  <c r="L194" i="1"/>
  <c r="L186" i="1"/>
  <c r="L178" i="1"/>
  <c r="L170" i="1"/>
  <c r="L162" i="1"/>
  <c r="L154" i="1"/>
  <c r="L146" i="1"/>
  <c r="L138" i="1"/>
  <c r="L130" i="1"/>
  <c r="L122" i="1"/>
  <c r="L114" i="1"/>
  <c r="L106" i="1"/>
  <c r="L98" i="1"/>
  <c r="L90" i="1"/>
  <c r="L82" i="1"/>
  <c r="L74" i="1"/>
  <c r="L66" i="1"/>
  <c r="L58" i="1"/>
  <c r="L50" i="1"/>
  <c r="L42" i="1"/>
  <c r="L34" i="1"/>
  <c r="L26" i="1"/>
  <c r="O668" i="1"/>
  <c r="O660" i="1"/>
  <c r="O624" i="1"/>
  <c r="O507" i="1"/>
  <c r="O392" i="1"/>
  <c r="O337" i="1"/>
  <c r="O298" i="1"/>
  <c r="O290" i="1"/>
  <c r="O626" i="1"/>
  <c r="Y546" i="1"/>
  <c r="S543" i="1"/>
  <c r="S226" i="1"/>
  <c r="S218" i="1"/>
  <c r="S106" i="1"/>
  <c r="S98" i="1"/>
  <c r="S90" i="1"/>
  <c r="S48" i="1"/>
  <c r="Y663" i="1"/>
  <c r="Y647" i="1"/>
  <c r="Y234" i="1"/>
  <c r="Y222" i="1"/>
  <c r="Y96" i="1"/>
  <c r="Y82" i="1"/>
  <c r="Y52" i="1"/>
  <c r="AB89" i="1"/>
  <c r="AB81" i="1"/>
  <c r="AB56" i="1"/>
  <c r="AH518" i="1"/>
  <c r="S542" i="1"/>
  <c r="S233" i="1"/>
  <c r="S63" i="1"/>
  <c r="S55" i="1"/>
  <c r="S47" i="1"/>
  <c r="Y616" i="1"/>
  <c r="Y221" i="1"/>
  <c r="Y95" i="1"/>
  <c r="AB63" i="1"/>
  <c r="AE674" i="1"/>
  <c r="AE460" i="1"/>
  <c r="O498" i="1"/>
  <c r="O362" i="1"/>
  <c r="O259" i="1"/>
  <c r="S541" i="1"/>
  <c r="S248" i="1"/>
  <c r="S240" i="1"/>
  <c r="S224" i="1"/>
  <c r="S216" i="1"/>
  <c r="S104" i="1"/>
  <c r="S96" i="1"/>
  <c r="Y252" i="1"/>
  <c r="Y245" i="1"/>
  <c r="Y232" i="1"/>
  <c r="Y226" i="1"/>
  <c r="Y214" i="1"/>
  <c r="Y108" i="1"/>
  <c r="Y101" i="1"/>
  <c r="Y87" i="1"/>
  <c r="Y80" i="1"/>
  <c r="Y58" i="1"/>
  <c r="AB541" i="1"/>
  <c r="AB79" i="1"/>
  <c r="AE660" i="1"/>
  <c r="AE653" i="1"/>
  <c r="AE611" i="1"/>
  <c r="AE473" i="1"/>
  <c r="O220" i="1"/>
  <c r="O92" i="1"/>
  <c r="S617" i="1"/>
  <c r="S231" i="1"/>
  <c r="Y614" i="1"/>
  <c r="Y213" i="1"/>
  <c r="Y100" i="1"/>
  <c r="Y50" i="1"/>
  <c r="AB546" i="1"/>
  <c r="AB109" i="1"/>
  <c r="AE533" i="1"/>
  <c r="S616" i="1"/>
  <c r="S60" i="1"/>
  <c r="S52" i="1"/>
  <c r="Y543" i="1"/>
  <c r="Y92" i="1"/>
  <c r="AB60" i="1"/>
  <c r="AB52" i="1"/>
  <c r="S539" i="1"/>
  <c r="S237" i="1"/>
  <c r="S229" i="1"/>
  <c r="S221" i="1"/>
  <c r="S213" i="1"/>
  <c r="S109" i="1"/>
  <c r="S101" i="1"/>
  <c r="S93" i="1"/>
  <c r="Y249" i="1"/>
  <c r="Y230" i="1"/>
  <c r="Y224" i="1"/>
  <c r="Y218" i="1"/>
  <c r="Y98" i="1"/>
  <c r="Y84" i="1"/>
  <c r="Y55" i="1"/>
  <c r="Y48" i="1"/>
  <c r="AB59" i="1"/>
  <c r="AB51" i="1"/>
  <c r="AE700" i="1"/>
  <c r="AE651" i="1"/>
  <c r="AE616" i="1"/>
  <c r="AE562" i="1"/>
  <c r="AE407" i="1"/>
  <c r="S545" i="1"/>
  <c r="S538" i="1"/>
  <c r="S252" i="1"/>
  <c r="S244" i="1"/>
  <c r="S236" i="1"/>
  <c r="S228" i="1"/>
  <c r="S76" i="1"/>
  <c r="S58" i="1"/>
  <c r="S50" i="1"/>
  <c r="Y542" i="1"/>
  <c r="Y242" i="1"/>
  <c r="Y229" i="1"/>
  <c r="AB616" i="1"/>
  <c r="AE355" i="1"/>
  <c r="AE330" i="1"/>
  <c r="AE262" i="1"/>
  <c r="AE216" i="1"/>
  <c r="AE96" i="1"/>
  <c r="AE72" i="1"/>
  <c r="AE64" i="1"/>
  <c r="AE56" i="1"/>
  <c r="AE48" i="1"/>
  <c r="AE40" i="1"/>
  <c r="AE8" i="1"/>
  <c r="AH610" i="1"/>
  <c r="AH590" i="1"/>
  <c r="AH568" i="1"/>
  <c r="AH456" i="1"/>
  <c r="AH413" i="1"/>
  <c r="AH355" i="1"/>
  <c r="AH348" i="1"/>
  <c r="AE706" i="1"/>
  <c r="AE693" i="1"/>
  <c r="AE666" i="1"/>
  <c r="AE637" i="1"/>
  <c r="AE573" i="1"/>
  <c r="AE506" i="1"/>
  <c r="AE488" i="1"/>
  <c r="AE433" i="1"/>
  <c r="AE363" i="1"/>
  <c r="AE315" i="1"/>
  <c r="AE301" i="1"/>
  <c r="AE273" i="1"/>
  <c r="AE150" i="1"/>
  <c r="AE142" i="1"/>
  <c r="AE86" i="1"/>
  <c r="AE78" i="1"/>
  <c r="AE14" i="1"/>
  <c r="AE475" i="1"/>
  <c r="AE455" i="1"/>
  <c r="AH694" i="1"/>
  <c r="AH672" i="1"/>
  <c r="AH644" i="1"/>
  <c r="AH630" i="1"/>
  <c r="AH552" i="1"/>
  <c r="AH545" i="1"/>
  <c r="AH525" i="1"/>
  <c r="AH511" i="1"/>
  <c r="AH504" i="1"/>
  <c r="AH433" i="1"/>
  <c r="AH398" i="1"/>
  <c r="AB249" i="1"/>
  <c r="AB241" i="1"/>
  <c r="AB233" i="1"/>
  <c r="AB218" i="1"/>
  <c r="AB101" i="1"/>
  <c r="AB86" i="1"/>
  <c r="AB78" i="1"/>
  <c r="AE685" i="1"/>
  <c r="AE644" i="1"/>
  <c r="AE560" i="1"/>
  <c r="AE518" i="1"/>
  <c r="AE512" i="1"/>
  <c r="AE481" i="1"/>
  <c r="AE453" i="1"/>
  <c r="AE447" i="1"/>
  <c r="AE420" i="1"/>
  <c r="AE293" i="1"/>
  <c r="AE285" i="1"/>
  <c r="AE237" i="1"/>
  <c r="AE205" i="1"/>
  <c r="AE197" i="1"/>
  <c r="AE189" i="1"/>
  <c r="AE157" i="1"/>
  <c r="AE93" i="1"/>
  <c r="AE37" i="1"/>
  <c r="AE29" i="1"/>
  <c r="AE21" i="1"/>
  <c r="AE5" i="1"/>
  <c r="AH715" i="1"/>
  <c r="AH707" i="1"/>
  <c r="AH665" i="1"/>
  <c r="AH615" i="1"/>
  <c r="AH538" i="1"/>
  <c r="AH425" i="1"/>
  <c r="AH692" i="1"/>
  <c r="AH686" i="1"/>
  <c r="AH678" i="1"/>
  <c r="AH657" i="1"/>
  <c r="AH650" i="1"/>
  <c r="AH622" i="1"/>
  <c r="AH530" i="1"/>
  <c r="AH488" i="1"/>
  <c r="AH480" i="1"/>
  <c r="AH390" i="1"/>
  <c r="AH377" i="1"/>
  <c r="AE717" i="1"/>
  <c r="AE677" i="1"/>
  <c r="AE634" i="1"/>
  <c r="AE570" i="1"/>
  <c r="AE544" i="1"/>
  <c r="AE523" i="1"/>
  <c r="AE516" i="1"/>
  <c r="AE498" i="1"/>
  <c r="AE491" i="1"/>
  <c r="AE451" i="1"/>
  <c r="AE412" i="1"/>
  <c r="AE360" i="1"/>
  <c r="AE333" i="1"/>
  <c r="AE278" i="1"/>
  <c r="AE265" i="1"/>
  <c r="AE257" i="1"/>
  <c r="AE235" i="1"/>
  <c r="AE227" i="1"/>
  <c r="AE211" i="1"/>
  <c r="AE147" i="1"/>
  <c r="AE139" i="1"/>
  <c r="AE67" i="1"/>
  <c r="AE59" i="1"/>
  <c r="AE51" i="1"/>
  <c r="AE411" i="1"/>
  <c r="AH720" i="1"/>
  <c r="AH699" i="1"/>
  <c r="AH613" i="1"/>
  <c r="AH383" i="1"/>
  <c r="AH370" i="1"/>
  <c r="AB58" i="1"/>
  <c r="AB50" i="1"/>
  <c r="AE670" i="1"/>
  <c r="AE582" i="1"/>
  <c r="AE536" i="1"/>
  <c r="AE503" i="1"/>
  <c r="AE424" i="1"/>
  <c r="AE392" i="1"/>
  <c r="AE378" i="1"/>
  <c r="AE339" i="1"/>
  <c r="AE325" i="1"/>
  <c r="AE318" i="1"/>
  <c r="AE305" i="1"/>
  <c r="AE270" i="1"/>
  <c r="AE202" i="1"/>
  <c r="AE194" i="1"/>
  <c r="AE186" i="1"/>
  <c r="AE162" i="1"/>
  <c r="AE154" i="1"/>
  <c r="AE74" i="1"/>
  <c r="AE26" i="1"/>
  <c r="AE18" i="1"/>
  <c r="AH712" i="1"/>
  <c r="AH691" i="1"/>
  <c r="AH472" i="1"/>
  <c r="AB245" i="1"/>
  <c r="AB237" i="1"/>
  <c r="AB229" i="1"/>
  <c r="AB222" i="1"/>
  <c r="AB214" i="1"/>
  <c r="AB105" i="1"/>
  <c r="AB97" i="1"/>
  <c r="AB90" i="1"/>
  <c r="AB82" i="1"/>
  <c r="AB75" i="1"/>
  <c r="AB49" i="1"/>
  <c r="AE702" i="1"/>
  <c r="AE640" i="1"/>
  <c r="AE594" i="1"/>
  <c r="AE576" i="1"/>
  <c r="AE509" i="1"/>
  <c r="AE496" i="1"/>
  <c r="AE484" i="1"/>
  <c r="AE450" i="1"/>
  <c r="AE423" i="1"/>
  <c r="AE405" i="1"/>
  <c r="AE385" i="1"/>
  <c r="AE241" i="1"/>
  <c r="AE137" i="1"/>
  <c r="AE97" i="1"/>
  <c r="AE89" i="1"/>
  <c r="AE81" i="1"/>
  <c r="AE33" i="1"/>
  <c r="AE9" i="1"/>
  <c r="AH449" i="1"/>
  <c r="AH421" i="1"/>
  <c r="AH381" i="1"/>
  <c r="AH343" i="1"/>
  <c r="AA690" i="1" a="1"/>
  <c r="AA690" i="1" s="1"/>
  <c r="AB690" i="1" s="1"/>
  <c r="X690" i="1" a="1"/>
  <c r="X690" i="1" s="1"/>
  <c r="Y690" i="1" s="1"/>
  <c r="U690" i="1" a="1"/>
  <c r="U690" i="1" s="1"/>
  <c r="R690" i="1" a="1"/>
  <c r="R690" i="1" s="1"/>
  <c r="S690" i="1" s="1"/>
  <c r="V658" i="1"/>
  <c r="Z570" i="1" a="1"/>
  <c r="Z570" i="1" s="1"/>
  <c r="AB570" i="1" s="1"/>
  <c r="W570" i="1" a="1"/>
  <c r="W570" i="1" s="1"/>
  <c r="Y570" i="1" s="1"/>
  <c r="Q570" i="1" a="1"/>
  <c r="Q570" i="1" s="1"/>
  <c r="S570" i="1" s="1"/>
  <c r="AA522" i="1" a="1"/>
  <c r="AA522" i="1" s="1"/>
  <c r="X522" i="1" a="1"/>
  <c r="X522" i="1" s="1"/>
  <c r="U522" i="1" a="1"/>
  <c r="U522" i="1" s="1"/>
  <c r="R522" i="1" a="1"/>
  <c r="R522" i="1" s="1"/>
  <c r="S522" i="1" s="1"/>
  <c r="AA466" i="1" a="1"/>
  <c r="AA466" i="1" s="1"/>
  <c r="X466" i="1" a="1"/>
  <c r="X466" i="1" s="1"/>
  <c r="U466" i="1" a="1"/>
  <c r="U466" i="1" s="1"/>
  <c r="R466" i="1" a="1"/>
  <c r="R466" i="1" s="1"/>
  <c r="AA426" i="1" a="1"/>
  <c r="AA426" i="1" s="1"/>
  <c r="X426" i="1" a="1"/>
  <c r="X426" i="1" s="1"/>
  <c r="U426" i="1" a="1"/>
  <c r="U426" i="1" s="1"/>
  <c r="R426" i="1" a="1"/>
  <c r="R426" i="1" s="1"/>
  <c r="AA378" i="1" a="1"/>
  <c r="AA378" i="1" s="1"/>
  <c r="X378" i="1" a="1"/>
  <c r="X378" i="1" s="1"/>
  <c r="U378" i="1" a="1"/>
  <c r="U378" i="1" s="1"/>
  <c r="R378" i="1" a="1"/>
  <c r="R378" i="1" s="1"/>
  <c r="AA322" i="1" a="1"/>
  <c r="AA322" i="1" s="1"/>
  <c r="AB322" i="1" s="1"/>
  <c r="X322" i="1" a="1"/>
  <c r="X322" i="1" s="1"/>
  <c r="U322" i="1" a="1"/>
  <c r="U322" i="1" s="1"/>
  <c r="V322" i="1" s="1"/>
  <c r="R322" i="1" a="1"/>
  <c r="R322" i="1" s="1"/>
  <c r="S322" i="1" s="1"/>
  <c r="AA266" i="1" a="1"/>
  <c r="AA266" i="1" s="1"/>
  <c r="X266" i="1" a="1"/>
  <c r="X266" i="1" s="1"/>
  <c r="U266" i="1" a="1"/>
  <c r="U266" i="1" s="1"/>
  <c r="R266" i="1" a="1"/>
  <c r="R266" i="1" s="1"/>
  <c r="AA194" i="1" a="1"/>
  <c r="AA194" i="1" s="1"/>
  <c r="X194" i="1" a="1"/>
  <c r="X194" i="1" s="1"/>
  <c r="U194" i="1" a="1"/>
  <c r="U194" i="1" s="1"/>
  <c r="R194" i="1" a="1"/>
  <c r="R194" i="1" s="1"/>
  <c r="Z138" i="1" a="1"/>
  <c r="Z138" i="1" s="1"/>
  <c r="AB138" i="1" s="1"/>
  <c r="W138" i="1" a="1"/>
  <c r="W138" i="1" s="1"/>
  <c r="Y138" i="1" s="1"/>
  <c r="Q138" i="1" a="1"/>
  <c r="Q138" i="1" s="1"/>
  <c r="S138" i="1" s="1"/>
  <c r="Z26" i="1" a="1"/>
  <c r="Z26" i="1" s="1"/>
  <c r="AB26" i="1" s="1"/>
  <c r="W26" i="1" a="1"/>
  <c r="W26" i="1" s="1"/>
  <c r="Y26" i="1" s="1"/>
  <c r="Q26" i="1" a="1"/>
  <c r="Q26" i="1" s="1"/>
  <c r="S26" i="1" s="1"/>
  <c r="O349" i="1"/>
  <c r="AA715" i="1" a="1"/>
  <c r="AA715" i="1" s="1"/>
  <c r="X715" i="1" a="1"/>
  <c r="X715" i="1" s="1"/>
  <c r="U715" i="1" a="1"/>
  <c r="U715" i="1" s="1"/>
  <c r="R715" i="1" a="1"/>
  <c r="R715" i="1" s="1"/>
  <c r="AA707" i="1" a="1"/>
  <c r="AA707" i="1" s="1"/>
  <c r="AB707" i="1" s="1"/>
  <c r="X707" i="1" a="1"/>
  <c r="X707" i="1" s="1"/>
  <c r="Y707" i="1" s="1"/>
  <c r="U707" i="1" a="1"/>
  <c r="U707" i="1" s="1"/>
  <c r="V707" i="1" s="1"/>
  <c r="R707" i="1" a="1"/>
  <c r="R707" i="1" s="1"/>
  <c r="S707" i="1" s="1"/>
  <c r="AA699" i="1" a="1"/>
  <c r="AA699" i="1" s="1"/>
  <c r="X699" i="1" a="1"/>
  <c r="X699" i="1" s="1"/>
  <c r="U699" i="1" a="1"/>
  <c r="U699" i="1" s="1"/>
  <c r="R699" i="1" a="1"/>
  <c r="R699" i="1" s="1"/>
  <c r="AA691" i="1" a="1"/>
  <c r="AA691" i="1" s="1"/>
  <c r="AB691" i="1" s="1"/>
  <c r="X691" i="1" a="1"/>
  <c r="X691" i="1" s="1"/>
  <c r="Y691" i="1" s="1"/>
  <c r="U691" i="1" a="1"/>
  <c r="U691" i="1" s="1"/>
  <c r="R691" i="1" a="1"/>
  <c r="R691" i="1" s="1"/>
  <c r="S691" i="1" s="1"/>
  <c r="AA683" i="1" a="1"/>
  <c r="AA683" i="1" s="1"/>
  <c r="AB683" i="1" s="1"/>
  <c r="X683" i="1" a="1"/>
  <c r="X683" i="1" s="1"/>
  <c r="Y683" i="1" s="1"/>
  <c r="U683" i="1" a="1"/>
  <c r="U683" i="1" s="1"/>
  <c r="V683" i="1" s="1"/>
  <c r="R683" i="1" a="1"/>
  <c r="R683" i="1" s="1"/>
  <c r="S683" i="1" s="1"/>
  <c r="AA675" i="1" a="1"/>
  <c r="AA675" i="1" s="1"/>
  <c r="X675" i="1" a="1"/>
  <c r="X675" i="1" s="1"/>
  <c r="U675" i="1" a="1"/>
  <c r="U675" i="1" s="1"/>
  <c r="R675" i="1" a="1"/>
  <c r="R675" i="1" s="1"/>
  <c r="S675" i="1" s="1"/>
  <c r="AA667" i="1" a="1"/>
  <c r="AA667" i="1" s="1"/>
  <c r="AB667" i="1" s="1"/>
  <c r="X667" i="1" a="1"/>
  <c r="X667" i="1" s="1"/>
  <c r="Y667" i="1" s="1"/>
  <c r="U667" i="1" a="1"/>
  <c r="U667" i="1" s="1"/>
  <c r="V667" i="1" s="1"/>
  <c r="R667" i="1" a="1"/>
  <c r="R667" i="1" s="1"/>
  <c r="S667" i="1" s="1"/>
  <c r="Z643" i="1" a="1"/>
  <c r="Z643" i="1" s="1"/>
  <c r="AB643" i="1" s="1"/>
  <c r="W643" i="1" a="1"/>
  <c r="W643" i="1" s="1"/>
  <c r="Y643" i="1" s="1"/>
  <c r="Z635" i="1" a="1"/>
  <c r="Z635" i="1" s="1"/>
  <c r="AB635" i="1" s="1"/>
  <c r="W635" i="1" a="1"/>
  <c r="W635" i="1" s="1"/>
  <c r="Y635" i="1" s="1"/>
  <c r="Q635" i="1" a="1"/>
  <c r="Q635" i="1" s="1"/>
  <c r="S635" i="1" s="1"/>
  <c r="Z611" i="1" a="1"/>
  <c r="Z611" i="1" s="1"/>
  <c r="AB611" i="1" s="1"/>
  <c r="W611" i="1" a="1"/>
  <c r="W611" i="1" s="1"/>
  <c r="Y611" i="1" s="1"/>
  <c r="Q611" i="1" a="1"/>
  <c r="Q611" i="1" s="1"/>
  <c r="S611" i="1" s="1"/>
  <c r="Z603" i="1" a="1"/>
  <c r="Z603" i="1" s="1"/>
  <c r="AB603" i="1" s="1"/>
  <c r="W603" i="1" a="1"/>
  <c r="W603" i="1" s="1"/>
  <c r="Y603" i="1" s="1"/>
  <c r="Z595" i="1" a="1"/>
  <c r="Z595" i="1" s="1"/>
  <c r="AB595" i="1" s="1"/>
  <c r="W595" i="1" a="1"/>
  <c r="W595" i="1" s="1"/>
  <c r="Y595" i="1" s="1"/>
  <c r="Q595" i="1" a="1"/>
  <c r="Q595" i="1" s="1"/>
  <c r="S595" i="1" s="1"/>
  <c r="Z587" i="1" a="1"/>
  <c r="Z587" i="1" s="1"/>
  <c r="AB587" i="1" s="1"/>
  <c r="W587" i="1" a="1"/>
  <c r="W587" i="1" s="1"/>
  <c r="Y587" i="1" s="1"/>
  <c r="Q587" i="1" a="1"/>
  <c r="Q587" i="1" s="1"/>
  <c r="S587" i="1" s="1"/>
  <c r="Z579" i="1" a="1"/>
  <c r="Z579" i="1" s="1"/>
  <c r="AB579" i="1" s="1"/>
  <c r="W579" i="1" a="1"/>
  <c r="W579" i="1" s="1"/>
  <c r="Y579" i="1" s="1"/>
  <c r="Z571" i="1" a="1"/>
  <c r="Z571" i="1" s="1"/>
  <c r="AB571" i="1" s="1"/>
  <c r="W571" i="1" a="1"/>
  <c r="W571" i="1" s="1"/>
  <c r="Y571" i="1" s="1"/>
  <c r="Q571" i="1" a="1"/>
  <c r="Q571" i="1" s="1"/>
  <c r="S571" i="1" s="1"/>
  <c r="Z563" i="1" a="1"/>
  <c r="Z563" i="1" s="1"/>
  <c r="AB563" i="1" s="1"/>
  <c r="W563" i="1" a="1"/>
  <c r="W563" i="1" s="1"/>
  <c r="Y563" i="1" s="1"/>
  <c r="Q563" i="1" a="1"/>
  <c r="Q563" i="1" s="1"/>
  <c r="S563" i="1" s="1"/>
  <c r="Z555" i="1" a="1"/>
  <c r="Z555" i="1" s="1"/>
  <c r="AB555" i="1" s="1"/>
  <c r="W555" i="1" a="1"/>
  <c r="W555" i="1" s="1"/>
  <c r="Y555" i="1" s="1"/>
  <c r="Q555" i="1" a="1"/>
  <c r="Q555" i="1" s="1"/>
  <c r="S555" i="1" s="1"/>
  <c r="AA547" i="1" a="1"/>
  <c r="AA547" i="1" s="1"/>
  <c r="X547" i="1" a="1"/>
  <c r="X547" i="1" s="1"/>
  <c r="U547" i="1" a="1"/>
  <c r="U547" i="1" s="1"/>
  <c r="R547" i="1" a="1"/>
  <c r="R547" i="1" s="1"/>
  <c r="AA531" i="1" a="1"/>
  <c r="AA531" i="1" s="1"/>
  <c r="X531" i="1" a="1"/>
  <c r="X531" i="1" s="1"/>
  <c r="U531" i="1" a="1"/>
  <c r="U531" i="1" s="1"/>
  <c r="V531" i="1" s="1"/>
  <c r="R531" i="1" a="1"/>
  <c r="R531" i="1" s="1"/>
  <c r="AA523" i="1" a="1"/>
  <c r="AA523" i="1" s="1"/>
  <c r="X523" i="1" a="1"/>
  <c r="X523" i="1" s="1"/>
  <c r="U523" i="1" a="1"/>
  <c r="U523" i="1" s="1"/>
  <c r="V523" i="1" s="1"/>
  <c r="R523" i="1" a="1"/>
  <c r="R523" i="1" s="1"/>
  <c r="AA515" i="1" a="1"/>
  <c r="AA515" i="1" s="1"/>
  <c r="X515" i="1" a="1"/>
  <c r="X515" i="1" s="1"/>
  <c r="U515" i="1" a="1"/>
  <c r="U515" i="1" s="1"/>
  <c r="V515" i="1" s="1"/>
  <c r="R515" i="1" a="1"/>
  <c r="R515" i="1" s="1"/>
  <c r="AA507" i="1" a="1"/>
  <c r="AA507" i="1" s="1"/>
  <c r="X507" i="1" a="1"/>
  <c r="X507" i="1" s="1"/>
  <c r="U507" i="1" a="1"/>
  <c r="U507" i="1" s="1"/>
  <c r="V507" i="1" s="1"/>
  <c r="R507" i="1" a="1"/>
  <c r="R507" i="1" s="1"/>
  <c r="AA499" i="1" a="1"/>
  <c r="AA499" i="1" s="1"/>
  <c r="X499" i="1" a="1"/>
  <c r="X499" i="1" s="1"/>
  <c r="R499" i="1" a="1"/>
  <c r="R499" i="1" s="1"/>
  <c r="U499" i="1" a="1"/>
  <c r="U499" i="1" s="1"/>
  <c r="V499" i="1" s="1"/>
  <c r="AA491" i="1" a="1"/>
  <c r="AA491" i="1" s="1"/>
  <c r="X491" i="1" a="1"/>
  <c r="X491" i="1" s="1"/>
  <c r="U491" i="1" a="1"/>
  <c r="U491" i="1" s="1"/>
  <c r="V491" i="1" s="1"/>
  <c r="R491" i="1" a="1"/>
  <c r="R491" i="1" s="1"/>
  <c r="AA483" i="1" a="1"/>
  <c r="AA483" i="1" s="1"/>
  <c r="X483" i="1" a="1"/>
  <c r="X483" i="1" s="1"/>
  <c r="U483" i="1" a="1"/>
  <c r="U483" i="1" s="1"/>
  <c r="V483" i="1" s="1"/>
  <c r="R483" i="1" a="1"/>
  <c r="R483" i="1" s="1"/>
  <c r="AA475" i="1" a="1"/>
  <c r="AA475" i="1" s="1"/>
  <c r="X475" i="1" a="1"/>
  <c r="X475" i="1" s="1"/>
  <c r="U475" i="1" a="1"/>
  <c r="U475" i="1" s="1"/>
  <c r="V475" i="1" s="1"/>
  <c r="R475" i="1" a="1"/>
  <c r="R475" i="1" s="1"/>
  <c r="AA467" i="1" a="1"/>
  <c r="AA467" i="1" s="1"/>
  <c r="X467" i="1" a="1"/>
  <c r="X467" i="1" s="1"/>
  <c r="U467" i="1" a="1"/>
  <c r="U467" i="1" s="1"/>
  <c r="V467" i="1" s="1"/>
  <c r="R467" i="1" a="1"/>
  <c r="R467" i="1" s="1"/>
  <c r="AA459" i="1" a="1"/>
  <c r="AA459" i="1" s="1"/>
  <c r="X459" i="1" a="1"/>
  <c r="X459" i="1" s="1"/>
  <c r="U459" i="1" a="1"/>
  <c r="U459" i="1" s="1"/>
  <c r="V459" i="1" s="1"/>
  <c r="R459" i="1" a="1"/>
  <c r="R459" i="1" s="1"/>
  <c r="AA451" i="1" a="1"/>
  <c r="AA451" i="1" s="1"/>
  <c r="X451" i="1" a="1"/>
  <c r="X451" i="1" s="1"/>
  <c r="U451" i="1" a="1"/>
  <c r="U451" i="1" s="1"/>
  <c r="V451" i="1" s="1"/>
  <c r="R451" i="1" a="1"/>
  <c r="R451" i="1" s="1"/>
  <c r="AA443" i="1" a="1"/>
  <c r="AA443" i="1" s="1"/>
  <c r="X443" i="1" a="1"/>
  <c r="X443" i="1" s="1"/>
  <c r="U443" i="1" a="1"/>
  <c r="U443" i="1" s="1"/>
  <c r="V443" i="1" s="1"/>
  <c r="R443" i="1" a="1"/>
  <c r="R443" i="1" s="1"/>
  <c r="AA435" i="1" a="1"/>
  <c r="AA435" i="1" s="1"/>
  <c r="X435" i="1" a="1"/>
  <c r="X435" i="1" s="1"/>
  <c r="R435" i="1" a="1"/>
  <c r="R435" i="1" s="1"/>
  <c r="U435" i="1" a="1"/>
  <c r="U435" i="1" s="1"/>
  <c r="V435" i="1" s="1"/>
  <c r="AA427" i="1" a="1"/>
  <c r="AA427" i="1" s="1"/>
  <c r="X427" i="1" a="1"/>
  <c r="X427" i="1" s="1"/>
  <c r="U427" i="1" a="1"/>
  <c r="U427" i="1" s="1"/>
  <c r="V427" i="1" s="1"/>
  <c r="R427" i="1" a="1"/>
  <c r="R427" i="1" s="1"/>
  <c r="AA419" i="1" a="1"/>
  <c r="AA419" i="1" s="1"/>
  <c r="X419" i="1" a="1"/>
  <c r="X419" i="1" s="1"/>
  <c r="U419" i="1" a="1"/>
  <c r="U419" i="1" s="1"/>
  <c r="V419" i="1" s="1"/>
  <c r="R419" i="1" a="1"/>
  <c r="R419" i="1" s="1"/>
  <c r="S419" i="1" s="1"/>
  <c r="AA411" i="1" a="1"/>
  <c r="AA411" i="1" s="1"/>
  <c r="X411" i="1" a="1"/>
  <c r="X411" i="1" s="1"/>
  <c r="U411" i="1" a="1"/>
  <c r="U411" i="1" s="1"/>
  <c r="V411" i="1" s="1"/>
  <c r="R411" i="1" a="1"/>
  <c r="R411" i="1" s="1"/>
  <c r="AA403" i="1" a="1"/>
  <c r="AA403" i="1" s="1"/>
  <c r="X403" i="1" a="1"/>
  <c r="X403" i="1" s="1"/>
  <c r="U403" i="1" a="1"/>
  <c r="U403" i="1" s="1"/>
  <c r="V403" i="1" s="1"/>
  <c r="R403" i="1" a="1"/>
  <c r="R403" i="1" s="1"/>
  <c r="AA395" i="1" a="1"/>
  <c r="AA395" i="1" s="1"/>
  <c r="X395" i="1" a="1"/>
  <c r="X395" i="1" s="1"/>
  <c r="U395" i="1" a="1"/>
  <c r="U395" i="1" s="1"/>
  <c r="V395" i="1" s="1"/>
  <c r="R395" i="1" a="1"/>
  <c r="R395" i="1" s="1"/>
  <c r="AA387" i="1" a="1"/>
  <c r="AA387" i="1" s="1"/>
  <c r="X387" i="1" a="1"/>
  <c r="X387" i="1" s="1"/>
  <c r="U387" i="1" a="1"/>
  <c r="U387" i="1" s="1"/>
  <c r="V387" i="1" s="1"/>
  <c r="R387" i="1" a="1"/>
  <c r="R387" i="1" s="1"/>
  <c r="AA379" i="1" a="1"/>
  <c r="AA379" i="1" s="1"/>
  <c r="X379" i="1" a="1"/>
  <c r="X379" i="1" s="1"/>
  <c r="U379" i="1" a="1"/>
  <c r="U379" i="1" s="1"/>
  <c r="V379" i="1" s="1"/>
  <c r="R379" i="1" a="1"/>
  <c r="R379" i="1" s="1"/>
  <c r="AA371" i="1" a="1"/>
  <c r="AA371" i="1" s="1"/>
  <c r="X371" i="1" a="1"/>
  <c r="X371" i="1" s="1"/>
  <c r="U371" i="1" a="1"/>
  <c r="U371" i="1" s="1"/>
  <c r="V371" i="1" s="1"/>
  <c r="R371" i="1" a="1"/>
  <c r="R371" i="1" s="1"/>
  <c r="AA363" i="1" a="1"/>
  <c r="AA363" i="1" s="1"/>
  <c r="X363" i="1" a="1"/>
  <c r="X363" i="1" s="1"/>
  <c r="U363" i="1" a="1"/>
  <c r="U363" i="1" s="1"/>
  <c r="V363" i="1" s="1"/>
  <c r="R363" i="1" a="1"/>
  <c r="R363" i="1" s="1"/>
  <c r="AA355" i="1" a="1"/>
  <c r="AA355" i="1" s="1"/>
  <c r="AB355" i="1" s="1"/>
  <c r="X355" i="1" a="1"/>
  <c r="X355" i="1" s="1"/>
  <c r="Y355" i="1" s="1"/>
  <c r="U355" i="1" a="1"/>
  <c r="U355" i="1" s="1"/>
  <c r="V355" i="1" s="1"/>
  <c r="R355" i="1" a="1"/>
  <c r="R355" i="1" s="1"/>
  <c r="S355" i="1" s="1"/>
  <c r="AA347" i="1" a="1"/>
  <c r="AA347" i="1" s="1"/>
  <c r="AB347" i="1" s="1"/>
  <c r="X347" i="1" a="1"/>
  <c r="X347" i="1" s="1"/>
  <c r="Y347" i="1" s="1"/>
  <c r="U347" i="1" a="1"/>
  <c r="U347" i="1" s="1"/>
  <c r="V347" i="1" s="1"/>
  <c r="R347" i="1" a="1"/>
  <c r="R347" i="1" s="1"/>
  <c r="S347" i="1" s="1"/>
  <c r="AA339" i="1" a="1"/>
  <c r="AA339" i="1" s="1"/>
  <c r="AB339" i="1" s="1"/>
  <c r="X339" i="1" a="1"/>
  <c r="X339" i="1" s="1"/>
  <c r="Y339" i="1" s="1"/>
  <c r="U339" i="1" a="1"/>
  <c r="U339" i="1" s="1"/>
  <c r="V339" i="1" s="1"/>
  <c r="R339" i="1" a="1"/>
  <c r="R339" i="1" s="1"/>
  <c r="S339" i="1" s="1"/>
  <c r="AA331" i="1" a="1"/>
  <c r="AA331" i="1" s="1"/>
  <c r="X331" i="1" a="1"/>
  <c r="X331" i="1" s="1"/>
  <c r="U331" i="1" a="1"/>
  <c r="U331" i="1" s="1"/>
  <c r="V331" i="1" s="1"/>
  <c r="R331" i="1" a="1"/>
  <c r="R331" i="1" s="1"/>
  <c r="S331" i="1" s="1"/>
  <c r="AA323" i="1" a="1"/>
  <c r="AA323" i="1" s="1"/>
  <c r="X323" i="1" a="1"/>
  <c r="X323" i="1" s="1"/>
  <c r="U323" i="1" a="1"/>
  <c r="U323" i="1" s="1"/>
  <c r="V323" i="1" s="1"/>
  <c r="R323" i="1" a="1"/>
  <c r="R323" i="1" s="1"/>
  <c r="AA315" i="1" a="1"/>
  <c r="AA315" i="1" s="1"/>
  <c r="AB315" i="1" s="1"/>
  <c r="X315" i="1" a="1"/>
  <c r="X315" i="1" s="1"/>
  <c r="Y315" i="1" s="1"/>
  <c r="U315" i="1" a="1"/>
  <c r="U315" i="1" s="1"/>
  <c r="V315" i="1" s="1"/>
  <c r="R315" i="1" a="1"/>
  <c r="R315" i="1" s="1"/>
  <c r="S315" i="1" s="1"/>
  <c r="AA307" i="1" a="1"/>
  <c r="AA307" i="1" s="1"/>
  <c r="X307" i="1" a="1"/>
  <c r="X307" i="1" s="1"/>
  <c r="U307" i="1" a="1"/>
  <c r="U307" i="1" s="1"/>
  <c r="V307" i="1" s="1"/>
  <c r="R307" i="1" a="1"/>
  <c r="R307" i="1" s="1"/>
  <c r="AA299" i="1" a="1"/>
  <c r="AA299" i="1" s="1"/>
  <c r="X299" i="1" a="1"/>
  <c r="X299" i="1" s="1"/>
  <c r="U299" i="1" a="1"/>
  <c r="U299" i="1" s="1"/>
  <c r="V299" i="1" s="1"/>
  <c r="R299" i="1" a="1"/>
  <c r="R299" i="1" s="1"/>
  <c r="AA291" i="1" a="1"/>
  <c r="AA291" i="1" s="1"/>
  <c r="X291" i="1" a="1"/>
  <c r="X291" i="1" s="1"/>
  <c r="U291" i="1" a="1"/>
  <c r="U291" i="1" s="1"/>
  <c r="V291" i="1" s="1"/>
  <c r="R291" i="1" a="1"/>
  <c r="R291" i="1" s="1"/>
  <c r="AA283" i="1" a="1"/>
  <c r="AA283" i="1" s="1"/>
  <c r="X283" i="1" a="1"/>
  <c r="X283" i="1" s="1"/>
  <c r="U283" i="1" a="1"/>
  <c r="U283" i="1" s="1"/>
  <c r="V283" i="1" s="1"/>
  <c r="R283" i="1" a="1"/>
  <c r="R283" i="1" s="1"/>
  <c r="AA275" i="1" a="1"/>
  <c r="AA275" i="1" s="1"/>
  <c r="X275" i="1" a="1"/>
  <c r="X275" i="1" s="1"/>
  <c r="U275" i="1" a="1"/>
  <c r="U275" i="1" s="1"/>
  <c r="R275" i="1" a="1"/>
  <c r="R275" i="1" s="1"/>
  <c r="AA267" i="1" a="1"/>
  <c r="AA267" i="1" s="1"/>
  <c r="X267" i="1" a="1"/>
  <c r="X267" i="1" s="1"/>
  <c r="U267" i="1" a="1"/>
  <c r="U267" i="1" s="1"/>
  <c r="R267" i="1" a="1"/>
  <c r="R267" i="1" s="1"/>
  <c r="AA259" i="1" a="1"/>
  <c r="AA259" i="1" s="1"/>
  <c r="X259" i="1" a="1"/>
  <c r="X259" i="1" s="1"/>
  <c r="U259" i="1" a="1"/>
  <c r="U259" i="1" s="1"/>
  <c r="R259" i="1" a="1"/>
  <c r="R259" i="1" s="1"/>
  <c r="Z211" i="1" a="1"/>
  <c r="Z211" i="1" s="1"/>
  <c r="AB211" i="1" s="1"/>
  <c r="W211" i="1" a="1"/>
  <c r="W211" i="1" s="1"/>
  <c r="Y211" i="1" s="1"/>
  <c r="Q211" i="1" a="1"/>
  <c r="Q211" i="1" s="1"/>
  <c r="S211" i="1" s="1"/>
  <c r="AA203" i="1" a="1"/>
  <c r="AA203" i="1" s="1"/>
  <c r="X203" i="1" a="1"/>
  <c r="X203" i="1" s="1"/>
  <c r="U203" i="1" a="1"/>
  <c r="U203" i="1" s="1"/>
  <c r="V203" i="1" s="1"/>
  <c r="R203" i="1" a="1"/>
  <c r="R203" i="1" s="1"/>
  <c r="AA195" i="1" a="1"/>
  <c r="AA195" i="1" s="1"/>
  <c r="X195" i="1" a="1"/>
  <c r="X195" i="1" s="1"/>
  <c r="U195" i="1" a="1"/>
  <c r="U195" i="1" s="1"/>
  <c r="V195" i="1" s="1"/>
  <c r="R195" i="1" a="1"/>
  <c r="R195" i="1" s="1"/>
  <c r="AA187" i="1" a="1"/>
  <c r="AA187" i="1" s="1"/>
  <c r="X187" i="1" a="1"/>
  <c r="X187" i="1" s="1"/>
  <c r="U187" i="1" a="1"/>
  <c r="U187" i="1" s="1"/>
  <c r="V187" i="1" s="1"/>
  <c r="R187" i="1" a="1"/>
  <c r="R187" i="1" s="1"/>
  <c r="Z179" i="1" a="1"/>
  <c r="Z179" i="1" s="1"/>
  <c r="AB179" i="1" s="1"/>
  <c r="W179" i="1" a="1"/>
  <c r="W179" i="1" s="1"/>
  <c r="Y179" i="1" s="1"/>
  <c r="Q179" i="1" a="1"/>
  <c r="Q179" i="1" s="1"/>
  <c r="S179" i="1" s="1"/>
  <c r="Z171" i="1" a="1"/>
  <c r="Z171" i="1" s="1"/>
  <c r="AB171" i="1" s="1"/>
  <c r="W171" i="1" a="1"/>
  <c r="W171" i="1" s="1"/>
  <c r="Y171" i="1" s="1"/>
  <c r="Q171" i="1" a="1"/>
  <c r="Q171" i="1" s="1"/>
  <c r="S171" i="1" s="1"/>
  <c r="Z163" i="1" a="1"/>
  <c r="Z163" i="1" s="1"/>
  <c r="AB163" i="1" s="1"/>
  <c r="W163" i="1" a="1"/>
  <c r="W163" i="1" s="1"/>
  <c r="Y163" i="1" s="1"/>
  <c r="Q163" i="1" a="1"/>
  <c r="Q163" i="1" s="1"/>
  <c r="S163" i="1" s="1"/>
  <c r="Z155" i="1" a="1"/>
  <c r="Z155" i="1" s="1"/>
  <c r="AB155" i="1" s="1"/>
  <c r="W155" i="1" a="1"/>
  <c r="W155" i="1" s="1"/>
  <c r="Y155" i="1" s="1"/>
  <c r="Q155" i="1" a="1"/>
  <c r="Q155" i="1" s="1"/>
  <c r="S155" i="1" s="1"/>
  <c r="Z147" i="1" a="1"/>
  <c r="Z147" i="1" s="1"/>
  <c r="AB147" i="1" s="1"/>
  <c r="W147" i="1" a="1"/>
  <c r="W147" i="1" s="1"/>
  <c r="Y147" i="1" s="1"/>
  <c r="Q147" i="1" a="1"/>
  <c r="Q147" i="1" s="1"/>
  <c r="S147" i="1" s="1"/>
  <c r="Z139" i="1" a="1"/>
  <c r="Z139" i="1" s="1"/>
  <c r="AB139" i="1" s="1"/>
  <c r="W139" i="1" a="1"/>
  <c r="W139" i="1" s="1"/>
  <c r="Y139" i="1" s="1"/>
  <c r="Q139" i="1" a="1"/>
  <c r="Q139" i="1" s="1"/>
  <c r="S139" i="1" s="1"/>
  <c r="AA131" i="1" a="1"/>
  <c r="AA131" i="1" s="1"/>
  <c r="X131" i="1" a="1"/>
  <c r="X131" i="1" s="1"/>
  <c r="U131" i="1" a="1"/>
  <c r="U131" i="1" s="1"/>
  <c r="V131" i="1" s="1"/>
  <c r="R131" i="1" a="1"/>
  <c r="R131" i="1" s="1"/>
  <c r="AA123" i="1" a="1"/>
  <c r="AA123" i="1" s="1"/>
  <c r="AB123" i="1" s="1"/>
  <c r="X123" i="1" a="1"/>
  <c r="X123" i="1" s="1"/>
  <c r="Y123" i="1" s="1"/>
  <c r="U123" i="1" a="1"/>
  <c r="U123" i="1" s="1"/>
  <c r="V123" i="1" s="1"/>
  <c r="R123" i="1" a="1"/>
  <c r="R123" i="1" s="1"/>
  <c r="S123" i="1" s="1"/>
  <c r="AA115" i="1" a="1"/>
  <c r="AA115" i="1" s="1"/>
  <c r="X115" i="1" a="1"/>
  <c r="X115" i="1" s="1"/>
  <c r="U115" i="1" a="1"/>
  <c r="U115" i="1" s="1"/>
  <c r="V115" i="1" s="1"/>
  <c r="R115" i="1" a="1"/>
  <c r="R115" i="1" s="1"/>
  <c r="AA67" i="1" a="1"/>
  <c r="AA67" i="1" s="1"/>
  <c r="AB67" i="1" s="1"/>
  <c r="X67" i="1" a="1"/>
  <c r="X67" i="1" s="1"/>
  <c r="Y67" i="1" s="1"/>
  <c r="U67" i="1" a="1"/>
  <c r="U67" i="1" s="1"/>
  <c r="V67" i="1" s="1"/>
  <c r="R67" i="1" a="1"/>
  <c r="R67" i="1" s="1"/>
  <c r="S67" i="1" s="1"/>
  <c r="Z43" i="1" a="1"/>
  <c r="Z43" i="1" s="1"/>
  <c r="AB43" i="1" s="1"/>
  <c r="W43" i="1" a="1"/>
  <c r="W43" i="1" s="1"/>
  <c r="Y43" i="1" s="1"/>
  <c r="Q43" i="1" a="1"/>
  <c r="Q43" i="1" s="1"/>
  <c r="S43" i="1" s="1"/>
  <c r="Z35" i="1" a="1"/>
  <c r="Z35" i="1" s="1"/>
  <c r="AB35" i="1" s="1"/>
  <c r="W35" i="1" a="1"/>
  <c r="W35" i="1" s="1"/>
  <c r="Y35" i="1" s="1"/>
  <c r="Q35" i="1" a="1"/>
  <c r="Q35" i="1" s="1"/>
  <c r="S35" i="1" s="1"/>
  <c r="Z27" i="1" a="1"/>
  <c r="Z27" i="1" s="1"/>
  <c r="AB27" i="1" s="1"/>
  <c r="W27" i="1" a="1"/>
  <c r="W27" i="1" s="1"/>
  <c r="Y27" i="1" s="1"/>
  <c r="Q27" i="1" a="1"/>
  <c r="Q27" i="1" s="1"/>
  <c r="S27" i="1" s="1"/>
  <c r="Z19" i="1" a="1"/>
  <c r="Z19" i="1" s="1"/>
  <c r="AB19" i="1" s="1"/>
  <c r="W19" i="1" a="1"/>
  <c r="W19" i="1" s="1"/>
  <c r="Y19" i="1" s="1"/>
  <c r="Q19" i="1" a="1"/>
  <c r="Q19" i="1" s="1"/>
  <c r="S19" i="1" s="1"/>
  <c r="Z11" i="1" a="1"/>
  <c r="Z11" i="1" s="1"/>
  <c r="AB11" i="1" s="1"/>
  <c r="W11" i="1" a="1"/>
  <c r="W11" i="1" s="1"/>
  <c r="Y11" i="1" s="1"/>
  <c r="Q11" i="1" a="1"/>
  <c r="Q11" i="1" s="1"/>
  <c r="S11" i="1" s="1"/>
  <c r="Z3" i="1" a="1"/>
  <c r="Z3" i="1" s="1"/>
  <c r="AB3" i="1" s="1"/>
  <c r="W3" i="1" a="1"/>
  <c r="W3" i="1" s="1"/>
  <c r="Y3" i="1" s="1"/>
  <c r="Q3" i="1" a="1"/>
  <c r="Q3" i="1" s="1"/>
  <c r="S3" i="1" s="1"/>
  <c r="M635" i="1" a="1"/>
  <c r="M635" i="1" s="1"/>
  <c r="O635" i="1" s="1"/>
  <c r="M598" i="1" a="1"/>
  <c r="M598" i="1" s="1"/>
  <c r="O598" i="1" s="1"/>
  <c r="M584" i="1" a="1"/>
  <c r="M584" i="1" s="1"/>
  <c r="O584" i="1" s="1"/>
  <c r="M570" i="1" a="1"/>
  <c r="M570" i="1" s="1"/>
  <c r="O570" i="1" s="1"/>
  <c r="M563" i="1" a="1"/>
  <c r="M563" i="1" s="1"/>
  <c r="O563" i="1" s="1"/>
  <c r="O469" i="1"/>
  <c r="O385" i="1"/>
  <c r="O281" i="1"/>
  <c r="Q610" i="1" a="1"/>
  <c r="Q610" i="1" s="1"/>
  <c r="S610" i="1" s="1"/>
  <c r="Z634" i="1" a="1"/>
  <c r="Z634" i="1" s="1"/>
  <c r="AB634" i="1" s="1"/>
  <c r="W634" i="1" a="1"/>
  <c r="W634" i="1" s="1"/>
  <c r="Y634" i="1" s="1"/>
  <c r="Q634" i="1" a="1"/>
  <c r="Q634" i="1" s="1"/>
  <c r="S634" i="1" s="1"/>
  <c r="AA498" i="1" a="1"/>
  <c r="AA498" i="1" s="1"/>
  <c r="X498" i="1" a="1"/>
  <c r="X498" i="1" s="1"/>
  <c r="U498" i="1" a="1"/>
  <c r="U498" i="1" s="1"/>
  <c r="R498" i="1" a="1"/>
  <c r="R498" i="1" s="1"/>
  <c r="AA386" i="1" a="1"/>
  <c r="AA386" i="1" s="1"/>
  <c r="X386" i="1" a="1"/>
  <c r="X386" i="1" s="1"/>
  <c r="U386" i="1" a="1"/>
  <c r="U386" i="1" s="1"/>
  <c r="V386" i="1" s="1"/>
  <c r="R386" i="1" a="1"/>
  <c r="R386" i="1" s="1"/>
  <c r="AA314" i="1" a="1"/>
  <c r="AA314" i="1" s="1"/>
  <c r="AB314" i="1" s="1"/>
  <c r="X314" i="1" a="1"/>
  <c r="X314" i="1" s="1"/>
  <c r="Y314" i="1" s="1"/>
  <c r="U314" i="1" a="1"/>
  <c r="U314" i="1" s="1"/>
  <c r="V314" i="1" s="1"/>
  <c r="R314" i="1" a="1"/>
  <c r="R314" i="1" s="1"/>
  <c r="S314" i="1" s="1"/>
  <c r="Z210" i="1" a="1"/>
  <c r="Z210" i="1" s="1"/>
  <c r="AB210" i="1" s="1"/>
  <c r="W210" i="1" a="1"/>
  <c r="W210" i="1" s="1"/>
  <c r="Y210" i="1" s="1"/>
  <c r="Q210" i="1" a="1"/>
  <c r="Q210" i="1" s="1"/>
  <c r="S210" i="1" s="1"/>
  <c r="Z42" i="1" a="1"/>
  <c r="Z42" i="1" s="1"/>
  <c r="AB42" i="1" s="1"/>
  <c r="W42" i="1" a="1"/>
  <c r="W42" i="1" s="1"/>
  <c r="Y42" i="1" s="1"/>
  <c r="Q42" i="1" a="1"/>
  <c r="Q42" i="1" s="1"/>
  <c r="S42" i="1" s="1"/>
  <c r="Q554" i="1" a="1"/>
  <c r="Q554" i="1" s="1"/>
  <c r="S554" i="1" s="1"/>
  <c r="AA682" i="1" a="1"/>
  <c r="AA682" i="1" s="1"/>
  <c r="AB682" i="1" s="1"/>
  <c r="X682" i="1" a="1"/>
  <c r="X682" i="1" s="1"/>
  <c r="Y682" i="1" s="1"/>
  <c r="U682" i="1" a="1"/>
  <c r="U682" i="1" s="1"/>
  <c r="V682" i="1" s="1"/>
  <c r="R682" i="1" a="1"/>
  <c r="R682" i="1" s="1"/>
  <c r="S682" i="1" s="1"/>
  <c r="Z642" i="1" a="1"/>
  <c r="Z642" i="1" s="1"/>
  <c r="AB642" i="1" s="1"/>
  <c r="W642" i="1" a="1"/>
  <c r="W642" i="1" s="1"/>
  <c r="Y642" i="1" s="1"/>
  <c r="Z578" i="1" a="1"/>
  <c r="Z578" i="1" s="1"/>
  <c r="AB578" i="1" s="1"/>
  <c r="W578" i="1" a="1"/>
  <c r="W578" i="1" s="1"/>
  <c r="Y578" i="1" s="1"/>
  <c r="AA490" i="1" a="1"/>
  <c r="AA490" i="1" s="1"/>
  <c r="X490" i="1" a="1"/>
  <c r="X490" i="1" s="1"/>
  <c r="U490" i="1" a="1"/>
  <c r="U490" i="1" s="1"/>
  <c r="V490" i="1" s="1"/>
  <c r="R490" i="1" a="1"/>
  <c r="R490" i="1" s="1"/>
  <c r="AA442" i="1" a="1"/>
  <c r="AA442" i="1" s="1"/>
  <c r="X442" i="1" a="1"/>
  <c r="X442" i="1" s="1"/>
  <c r="U442" i="1" a="1"/>
  <c r="U442" i="1" s="1"/>
  <c r="R442" i="1" a="1"/>
  <c r="R442" i="1" s="1"/>
  <c r="AA394" i="1" a="1"/>
  <c r="AA394" i="1" s="1"/>
  <c r="X394" i="1" a="1"/>
  <c r="X394" i="1" s="1"/>
  <c r="U394" i="1" a="1"/>
  <c r="U394" i="1" s="1"/>
  <c r="V394" i="1" s="1"/>
  <c r="R394" i="1" a="1"/>
  <c r="R394" i="1" s="1"/>
  <c r="AA338" i="1" a="1"/>
  <c r="AA338" i="1" s="1"/>
  <c r="X338" i="1" a="1"/>
  <c r="X338" i="1" s="1"/>
  <c r="U338" i="1" a="1"/>
  <c r="U338" i="1" s="1"/>
  <c r="V338" i="1" s="1"/>
  <c r="R338" i="1" a="1"/>
  <c r="R338" i="1" s="1"/>
  <c r="AA306" i="1" a="1"/>
  <c r="AA306" i="1" s="1"/>
  <c r="X306" i="1" a="1"/>
  <c r="X306" i="1" s="1"/>
  <c r="U306" i="1" a="1"/>
  <c r="U306" i="1" s="1"/>
  <c r="V306" i="1" s="1"/>
  <c r="R306" i="1" a="1"/>
  <c r="R306" i="1" s="1"/>
  <c r="AA258" i="1" a="1"/>
  <c r="AA258" i="1" s="1"/>
  <c r="X258" i="1" a="1"/>
  <c r="X258" i="1" s="1"/>
  <c r="U258" i="1" a="1"/>
  <c r="U258" i="1" s="1"/>
  <c r="R258" i="1" a="1"/>
  <c r="R258" i="1" s="1"/>
  <c r="Z178" i="1" a="1"/>
  <c r="Z178" i="1" s="1"/>
  <c r="AB178" i="1" s="1"/>
  <c r="W178" i="1" a="1"/>
  <c r="W178" i="1" s="1"/>
  <c r="Y178" i="1" s="1"/>
  <c r="Q178" i="1" a="1"/>
  <c r="Q178" i="1" s="1"/>
  <c r="S178" i="1" s="1"/>
  <c r="Z154" i="1" a="1"/>
  <c r="Z154" i="1" s="1"/>
  <c r="AB154" i="1" s="1"/>
  <c r="W154" i="1" a="1"/>
  <c r="W154" i="1" s="1"/>
  <c r="Y154" i="1" s="1"/>
  <c r="Q154" i="1" a="1"/>
  <c r="Q154" i="1" s="1"/>
  <c r="S154" i="1" s="1"/>
  <c r="AA122" i="1" a="1"/>
  <c r="AA122" i="1" s="1"/>
  <c r="AB122" i="1" s="1"/>
  <c r="X122" i="1" a="1"/>
  <c r="X122" i="1" s="1"/>
  <c r="Y122" i="1" s="1"/>
  <c r="U122" i="1" a="1"/>
  <c r="U122" i="1" s="1"/>
  <c r="V122" i="1" s="1"/>
  <c r="R122" i="1" a="1"/>
  <c r="R122" i="1" s="1"/>
  <c r="S122" i="1" s="1"/>
  <c r="Z34" i="1" a="1"/>
  <c r="Z34" i="1" s="1"/>
  <c r="AB34" i="1" s="1"/>
  <c r="W34" i="1" a="1"/>
  <c r="W34" i="1" s="1"/>
  <c r="Y34" i="1" s="1"/>
  <c r="Q34" i="1" a="1"/>
  <c r="Q34" i="1" s="1"/>
  <c r="S34" i="1" s="1"/>
  <c r="O605" i="1"/>
  <c r="AA713" i="1" a="1"/>
  <c r="AA713" i="1" s="1"/>
  <c r="AB713" i="1" s="1"/>
  <c r="X713" i="1" a="1"/>
  <c r="X713" i="1" s="1"/>
  <c r="U713" i="1" a="1"/>
  <c r="U713" i="1" s="1"/>
  <c r="R713" i="1" a="1"/>
  <c r="R713" i="1" s="1"/>
  <c r="S713" i="1" s="1"/>
  <c r="AA705" i="1" a="1"/>
  <c r="AA705" i="1" s="1"/>
  <c r="X705" i="1" a="1"/>
  <c r="X705" i="1" s="1"/>
  <c r="U705" i="1" a="1"/>
  <c r="U705" i="1" s="1"/>
  <c r="R705" i="1" a="1"/>
  <c r="R705" i="1" s="1"/>
  <c r="S705" i="1" s="1"/>
  <c r="AA697" i="1" a="1"/>
  <c r="AA697" i="1" s="1"/>
  <c r="AB697" i="1" s="1"/>
  <c r="X697" i="1" a="1"/>
  <c r="X697" i="1" s="1"/>
  <c r="Y697" i="1" s="1"/>
  <c r="U697" i="1" a="1"/>
  <c r="U697" i="1" s="1"/>
  <c r="R697" i="1" a="1"/>
  <c r="R697" i="1" s="1"/>
  <c r="S697" i="1" s="1"/>
  <c r="AA689" i="1" a="1"/>
  <c r="AA689" i="1" s="1"/>
  <c r="AB689" i="1" s="1"/>
  <c r="X689" i="1" a="1"/>
  <c r="X689" i="1" s="1"/>
  <c r="Y689" i="1" s="1"/>
  <c r="U689" i="1" a="1"/>
  <c r="U689" i="1" s="1"/>
  <c r="R689" i="1" a="1"/>
  <c r="R689" i="1" s="1"/>
  <c r="S689" i="1" s="1"/>
  <c r="AA681" i="1" a="1"/>
  <c r="AA681" i="1" s="1"/>
  <c r="AB681" i="1" s="1"/>
  <c r="X681" i="1" a="1"/>
  <c r="X681" i="1" s="1"/>
  <c r="Y681" i="1" s="1"/>
  <c r="U681" i="1" a="1"/>
  <c r="U681" i="1" s="1"/>
  <c r="V681" i="1" s="1"/>
  <c r="R681" i="1" a="1"/>
  <c r="R681" i="1" s="1"/>
  <c r="S681" i="1" s="1"/>
  <c r="AA673" i="1" a="1"/>
  <c r="AA673" i="1" s="1"/>
  <c r="AB673" i="1" s="1"/>
  <c r="X673" i="1" a="1"/>
  <c r="X673" i="1" s="1"/>
  <c r="Y673" i="1" s="1"/>
  <c r="U673" i="1" a="1"/>
  <c r="U673" i="1" s="1"/>
  <c r="V673" i="1" s="1"/>
  <c r="R673" i="1" a="1"/>
  <c r="R673" i="1" s="1"/>
  <c r="S673" i="1" s="1"/>
  <c r="X657" i="1" a="1"/>
  <c r="X657" i="1" s="1"/>
  <c r="U657" i="1" a="1"/>
  <c r="U657" i="1" s="1"/>
  <c r="R657" i="1" a="1"/>
  <c r="R657" i="1" s="1"/>
  <c r="AA649" i="1" a="1"/>
  <c r="AA649" i="1" s="1"/>
  <c r="X649" i="1" a="1"/>
  <c r="X649" i="1" s="1"/>
  <c r="U649" i="1" a="1"/>
  <c r="U649" i="1" s="1"/>
  <c r="R649" i="1" a="1"/>
  <c r="R649" i="1" s="1"/>
  <c r="Z641" i="1" a="1"/>
  <c r="Z641" i="1" s="1"/>
  <c r="AB641" i="1" s="1"/>
  <c r="W641" i="1" a="1"/>
  <c r="W641" i="1" s="1"/>
  <c r="Y641" i="1" s="1"/>
  <c r="Q641" i="1" a="1"/>
  <c r="Q641" i="1" s="1"/>
  <c r="S641" i="1" s="1"/>
  <c r="Z633" i="1" a="1"/>
  <c r="Z633" i="1" s="1"/>
  <c r="AB633" i="1" s="1"/>
  <c r="W633" i="1" a="1"/>
  <c r="W633" i="1" s="1"/>
  <c r="Y633" i="1" s="1"/>
  <c r="Q633" i="1" a="1"/>
  <c r="Q633" i="1" s="1"/>
  <c r="S633" i="1" s="1"/>
  <c r="Z609" i="1" a="1"/>
  <c r="Z609" i="1" s="1"/>
  <c r="AB609" i="1" s="1"/>
  <c r="W609" i="1" a="1"/>
  <c r="W609" i="1" s="1"/>
  <c r="Y609" i="1" s="1"/>
  <c r="Z601" i="1" a="1"/>
  <c r="Z601" i="1" s="1"/>
  <c r="AB601" i="1" s="1"/>
  <c r="W601" i="1" a="1"/>
  <c r="W601" i="1" s="1"/>
  <c r="Y601" i="1" s="1"/>
  <c r="Q601" i="1" a="1"/>
  <c r="Q601" i="1" s="1"/>
  <c r="S601" i="1" s="1"/>
  <c r="Z593" i="1" a="1"/>
  <c r="Z593" i="1" s="1"/>
  <c r="AB593" i="1" s="1"/>
  <c r="W593" i="1" a="1"/>
  <c r="W593" i="1" s="1"/>
  <c r="Y593" i="1" s="1"/>
  <c r="Z585" i="1" a="1"/>
  <c r="Z585" i="1" s="1"/>
  <c r="AB585" i="1" s="1"/>
  <c r="W585" i="1" a="1"/>
  <c r="W585" i="1" s="1"/>
  <c r="Y585" i="1" s="1"/>
  <c r="Z577" i="1" a="1"/>
  <c r="Z577" i="1" s="1"/>
  <c r="AB577" i="1" s="1"/>
  <c r="W577" i="1" a="1"/>
  <c r="W577" i="1" s="1"/>
  <c r="Y577" i="1" s="1"/>
  <c r="Q577" i="1" a="1"/>
  <c r="Q577" i="1" s="1"/>
  <c r="S577" i="1" s="1"/>
  <c r="Z569" i="1" a="1"/>
  <c r="Z569" i="1" s="1"/>
  <c r="AB569" i="1" s="1"/>
  <c r="W569" i="1" a="1"/>
  <c r="W569" i="1" s="1"/>
  <c r="Y569" i="1" s="1"/>
  <c r="Q569" i="1" a="1"/>
  <c r="Q569" i="1" s="1"/>
  <c r="S569" i="1" s="1"/>
  <c r="Z561" i="1" a="1"/>
  <c r="Z561" i="1" s="1"/>
  <c r="AB561" i="1" s="1"/>
  <c r="W561" i="1" a="1"/>
  <c r="W561" i="1" s="1"/>
  <c r="Y561" i="1" s="1"/>
  <c r="Q561" i="1" a="1"/>
  <c r="Q561" i="1" s="1"/>
  <c r="S561" i="1" s="1"/>
  <c r="Z553" i="1" a="1"/>
  <c r="Z553" i="1" s="1"/>
  <c r="AB553" i="1" s="1"/>
  <c r="W553" i="1" a="1"/>
  <c r="W553" i="1" s="1"/>
  <c r="Y553" i="1" s="1"/>
  <c r="Q553" i="1" a="1"/>
  <c r="Q553" i="1" s="1"/>
  <c r="S553" i="1" s="1"/>
  <c r="Z537" i="1" a="1"/>
  <c r="Z537" i="1" s="1"/>
  <c r="AB537" i="1" s="1"/>
  <c r="W537" i="1" a="1"/>
  <c r="W537" i="1" s="1"/>
  <c r="Y537" i="1" s="1"/>
  <c r="Q537" i="1" a="1"/>
  <c r="Q537" i="1" s="1"/>
  <c r="S537" i="1" s="1"/>
  <c r="AA529" i="1" a="1"/>
  <c r="AA529" i="1" s="1"/>
  <c r="X529" i="1" a="1"/>
  <c r="X529" i="1" s="1"/>
  <c r="U529" i="1" a="1"/>
  <c r="U529" i="1" s="1"/>
  <c r="R529" i="1" a="1"/>
  <c r="R529" i="1" s="1"/>
  <c r="AA521" i="1" a="1"/>
  <c r="AA521" i="1" s="1"/>
  <c r="X521" i="1" a="1"/>
  <c r="X521" i="1" s="1"/>
  <c r="U521" i="1" a="1"/>
  <c r="U521" i="1" s="1"/>
  <c r="V521" i="1" s="1"/>
  <c r="R521" i="1" a="1"/>
  <c r="R521" i="1" s="1"/>
  <c r="AA513" i="1" a="1"/>
  <c r="AA513" i="1" s="1"/>
  <c r="X513" i="1" a="1"/>
  <c r="X513" i="1" s="1"/>
  <c r="U513" i="1" a="1"/>
  <c r="U513" i="1" s="1"/>
  <c r="R513" i="1" a="1"/>
  <c r="R513" i="1" s="1"/>
  <c r="AA505" i="1" a="1"/>
  <c r="AA505" i="1" s="1"/>
  <c r="X505" i="1" a="1"/>
  <c r="X505" i="1" s="1"/>
  <c r="U505" i="1" a="1"/>
  <c r="U505" i="1" s="1"/>
  <c r="V505" i="1" s="1"/>
  <c r="R505" i="1" a="1"/>
  <c r="R505" i="1" s="1"/>
  <c r="AA497" i="1" a="1"/>
  <c r="AA497" i="1" s="1"/>
  <c r="X497" i="1" a="1"/>
  <c r="X497" i="1" s="1"/>
  <c r="U497" i="1" a="1"/>
  <c r="U497" i="1" s="1"/>
  <c r="R497" i="1" a="1"/>
  <c r="R497" i="1" s="1"/>
  <c r="S497" i="1" s="1"/>
  <c r="AA489" i="1" a="1"/>
  <c r="AA489" i="1" s="1"/>
  <c r="AB489" i="1" s="1"/>
  <c r="X489" i="1" a="1"/>
  <c r="X489" i="1" s="1"/>
  <c r="Y489" i="1" s="1"/>
  <c r="U489" i="1" a="1"/>
  <c r="U489" i="1" s="1"/>
  <c r="V489" i="1" s="1"/>
  <c r="R489" i="1" a="1"/>
  <c r="R489" i="1" s="1"/>
  <c r="S489" i="1" s="1"/>
  <c r="AA481" i="1" a="1"/>
  <c r="AA481" i="1" s="1"/>
  <c r="X481" i="1" a="1"/>
  <c r="X481" i="1" s="1"/>
  <c r="U481" i="1" a="1"/>
  <c r="U481" i="1" s="1"/>
  <c r="R481" i="1" a="1"/>
  <c r="R481" i="1" s="1"/>
  <c r="AA473" i="1" a="1"/>
  <c r="AA473" i="1" s="1"/>
  <c r="X473" i="1" a="1"/>
  <c r="X473" i="1" s="1"/>
  <c r="U473" i="1" a="1"/>
  <c r="U473" i="1" s="1"/>
  <c r="V473" i="1" s="1"/>
  <c r="R473" i="1" a="1"/>
  <c r="R473" i="1" s="1"/>
  <c r="AA465" i="1" a="1"/>
  <c r="AA465" i="1" s="1"/>
  <c r="X465" i="1" a="1"/>
  <c r="X465" i="1" s="1"/>
  <c r="U465" i="1" a="1"/>
  <c r="U465" i="1" s="1"/>
  <c r="R465" i="1" a="1"/>
  <c r="R465" i="1" s="1"/>
  <c r="AA457" i="1" a="1"/>
  <c r="AA457" i="1" s="1"/>
  <c r="X457" i="1" a="1"/>
  <c r="X457" i="1" s="1"/>
  <c r="U457" i="1" a="1"/>
  <c r="U457" i="1" s="1"/>
  <c r="V457" i="1" s="1"/>
  <c r="R457" i="1" a="1"/>
  <c r="R457" i="1" s="1"/>
  <c r="AA449" i="1" a="1"/>
  <c r="AA449" i="1" s="1"/>
  <c r="X449" i="1" a="1"/>
  <c r="X449" i="1" s="1"/>
  <c r="U449" i="1" a="1"/>
  <c r="U449" i="1" s="1"/>
  <c r="R449" i="1" a="1"/>
  <c r="R449" i="1" s="1"/>
  <c r="AA441" i="1" a="1"/>
  <c r="AA441" i="1" s="1"/>
  <c r="X441" i="1" a="1"/>
  <c r="X441" i="1" s="1"/>
  <c r="U441" i="1" a="1"/>
  <c r="U441" i="1" s="1"/>
  <c r="V441" i="1" s="1"/>
  <c r="R441" i="1" a="1"/>
  <c r="R441" i="1" s="1"/>
  <c r="AA433" i="1" a="1"/>
  <c r="AA433" i="1" s="1"/>
  <c r="X433" i="1" a="1"/>
  <c r="X433" i="1" s="1"/>
  <c r="U433" i="1" a="1"/>
  <c r="U433" i="1" s="1"/>
  <c r="R433" i="1" a="1"/>
  <c r="R433" i="1" s="1"/>
  <c r="AA425" i="1" a="1"/>
  <c r="AA425" i="1" s="1"/>
  <c r="X425" i="1" a="1"/>
  <c r="X425" i="1" s="1"/>
  <c r="U425" i="1" a="1"/>
  <c r="U425" i="1" s="1"/>
  <c r="V425" i="1" s="1"/>
  <c r="R425" i="1" a="1"/>
  <c r="R425" i="1" s="1"/>
  <c r="AA417" i="1" a="1"/>
  <c r="AA417" i="1" s="1"/>
  <c r="X417" i="1" a="1"/>
  <c r="X417" i="1" s="1"/>
  <c r="U417" i="1" a="1"/>
  <c r="U417" i="1" s="1"/>
  <c r="R417" i="1" a="1"/>
  <c r="R417" i="1" s="1"/>
  <c r="AA409" i="1" a="1"/>
  <c r="AA409" i="1" s="1"/>
  <c r="X409" i="1" a="1"/>
  <c r="X409" i="1" s="1"/>
  <c r="U409" i="1" a="1"/>
  <c r="U409" i="1" s="1"/>
  <c r="V409" i="1" s="1"/>
  <c r="R409" i="1" a="1"/>
  <c r="R409" i="1" s="1"/>
  <c r="AA401" i="1" a="1"/>
  <c r="AA401" i="1" s="1"/>
  <c r="X401" i="1" a="1"/>
  <c r="X401" i="1" s="1"/>
  <c r="U401" i="1" a="1"/>
  <c r="U401" i="1" s="1"/>
  <c r="R401" i="1" a="1"/>
  <c r="R401" i="1" s="1"/>
  <c r="AA393" i="1" a="1"/>
  <c r="AA393" i="1" s="1"/>
  <c r="X393" i="1" a="1"/>
  <c r="X393" i="1" s="1"/>
  <c r="U393" i="1" a="1"/>
  <c r="U393" i="1" s="1"/>
  <c r="V393" i="1" s="1"/>
  <c r="R393" i="1" a="1"/>
  <c r="R393" i="1" s="1"/>
  <c r="AA385" i="1" a="1"/>
  <c r="AA385" i="1" s="1"/>
  <c r="X385" i="1" a="1"/>
  <c r="X385" i="1" s="1"/>
  <c r="U385" i="1" a="1"/>
  <c r="U385" i="1" s="1"/>
  <c r="R385" i="1" a="1"/>
  <c r="R385" i="1" s="1"/>
  <c r="AA377" i="1" a="1"/>
  <c r="AA377" i="1" s="1"/>
  <c r="X377" i="1" a="1"/>
  <c r="X377" i="1" s="1"/>
  <c r="U377" i="1" a="1"/>
  <c r="U377" i="1" s="1"/>
  <c r="V377" i="1" s="1"/>
  <c r="R377" i="1" a="1"/>
  <c r="R377" i="1" s="1"/>
  <c r="AA369" i="1" a="1"/>
  <c r="AA369" i="1" s="1"/>
  <c r="X369" i="1" a="1"/>
  <c r="X369" i="1" s="1"/>
  <c r="U369" i="1" a="1"/>
  <c r="U369" i="1" s="1"/>
  <c r="R369" i="1" a="1"/>
  <c r="R369" i="1" s="1"/>
  <c r="S369" i="1" s="1"/>
  <c r="AA361" i="1" a="1"/>
  <c r="AA361" i="1" s="1"/>
  <c r="X361" i="1" a="1"/>
  <c r="X361" i="1" s="1"/>
  <c r="U361" i="1" a="1"/>
  <c r="U361" i="1" s="1"/>
  <c r="V361" i="1" s="1"/>
  <c r="R361" i="1" a="1"/>
  <c r="R361" i="1" s="1"/>
  <c r="AA353" i="1" a="1"/>
  <c r="AA353" i="1" s="1"/>
  <c r="AB353" i="1" s="1"/>
  <c r="X353" i="1" a="1"/>
  <c r="X353" i="1" s="1"/>
  <c r="Y353" i="1" s="1"/>
  <c r="U353" i="1" a="1"/>
  <c r="U353" i="1" s="1"/>
  <c r="V353" i="1" s="1"/>
  <c r="R353" i="1" a="1"/>
  <c r="R353" i="1" s="1"/>
  <c r="S353" i="1" s="1"/>
  <c r="AA345" i="1" a="1"/>
  <c r="AA345" i="1" s="1"/>
  <c r="AB345" i="1" s="1"/>
  <c r="X345" i="1" a="1"/>
  <c r="X345" i="1" s="1"/>
  <c r="Y345" i="1" s="1"/>
  <c r="U345" i="1" a="1"/>
  <c r="U345" i="1" s="1"/>
  <c r="V345" i="1" s="1"/>
  <c r="R345" i="1" a="1"/>
  <c r="R345" i="1" s="1"/>
  <c r="S345" i="1" s="1"/>
  <c r="AA337" i="1" a="1"/>
  <c r="AA337" i="1" s="1"/>
  <c r="X337" i="1" a="1"/>
  <c r="X337" i="1" s="1"/>
  <c r="U337" i="1" a="1"/>
  <c r="U337" i="1" s="1"/>
  <c r="R337" i="1" a="1"/>
  <c r="R337" i="1" s="1"/>
  <c r="AA329" i="1" a="1"/>
  <c r="AA329" i="1" s="1"/>
  <c r="AB329" i="1" s="1"/>
  <c r="X329" i="1" a="1"/>
  <c r="X329" i="1" s="1"/>
  <c r="Y329" i="1" s="1"/>
  <c r="U329" i="1" a="1"/>
  <c r="U329" i="1" s="1"/>
  <c r="V329" i="1" s="1"/>
  <c r="R329" i="1" a="1"/>
  <c r="R329" i="1" s="1"/>
  <c r="S329" i="1" s="1"/>
  <c r="AA321" i="1" a="1"/>
  <c r="AA321" i="1" s="1"/>
  <c r="AB321" i="1" s="1"/>
  <c r="X321" i="1" a="1"/>
  <c r="X321" i="1" s="1"/>
  <c r="Y321" i="1" s="1"/>
  <c r="U321" i="1" a="1"/>
  <c r="U321" i="1" s="1"/>
  <c r="V321" i="1" s="1"/>
  <c r="R321" i="1" a="1"/>
  <c r="R321" i="1" s="1"/>
  <c r="S321" i="1" s="1"/>
  <c r="AA313" i="1" a="1"/>
  <c r="AA313" i="1" s="1"/>
  <c r="X313" i="1" a="1"/>
  <c r="X313" i="1" s="1"/>
  <c r="U313" i="1" a="1"/>
  <c r="U313" i="1" s="1"/>
  <c r="V313" i="1" s="1"/>
  <c r="R313" i="1" a="1"/>
  <c r="R313" i="1" s="1"/>
  <c r="AA305" i="1" a="1"/>
  <c r="AA305" i="1" s="1"/>
  <c r="AB305" i="1" s="1"/>
  <c r="X305" i="1" a="1"/>
  <c r="X305" i="1" s="1"/>
  <c r="U305" i="1" a="1"/>
  <c r="U305" i="1" s="1"/>
  <c r="R305" i="1" a="1"/>
  <c r="R305" i="1" s="1"/>
  <c r="AA297" i="1" a="1"/>
  <c r="AA297" i="1" s="1"/>
  <c r="X297" i="1" a="1"/>
  <c r="X297" i="1" s="1"/>
  <c r="U297" i="1" a="1"/>
  <c r="U297" i="1" s="1"/>
  <c r="V297" i="1" s="1"/>
  <c r="R297" i="1" a="1"/>
  <c r="R297" i="1" s="1"/>
  <c r="AA289" i="1" a="1"/>
  <c r="AA289" i="1" s="1"/>
  <c r="AB289" i="1" s="1"/>
  <c r="X289" i="1" a="1"/>
  <c r="X289" i="1" s="1"/>
  <c r="U289" i="1" a="1"/>
  <c r="U289" i="1" s="1"/>
  <c r="R289" i="1" a="1"/>
  <c r="R289" i="1" s="1"/>
  <c r="AA281" i="1" a="1"/>
  <c r="AA281" i="1" s="1"/>
  <c r="AB281" i="1" s="1"/>
  <c r="X281" i="1" a="1"/>
  <c r="X281" i="1" s="1"/>
  <c r="U281" i="1" a="1"/>
  <c r="U281" i="1" s="1"/>
  <c r="V281" i="1" s="1"/>
  <c r="R281" i="1" a="1"/>
  <c r="R281" i="1" s="1"/>
  <c r="AA273" i="1" a="1"/>
  <c r="AA273" i="1" s="1"/>
  <c r="X273" i="1" a="1"/>
  <c r="X273" i="1" s="1"/>
  <c r="U273" i="1" a="1"/>
  <c r="U273" i="1" s="1"/>
  <c r="R273" i="1" a="1"/>
  <c r="R273" i="1" s="1"/>
  <c r="AA265" i="1" a="1"/>
  <c r="AA265" i="1" s="1"/>
  <c r="X265" i="1" a="1"/>
  <c r="X265" i="1" s="1"/>
  <c r="U265" i="1" a="1"/>
  <c r="U265" i="1" s="1"/>
  <c r="V265" i="1" s="1"/>
  <c r="R265" i="1" a="1"/>
  <c r="R265" i="1" s="1"/>
  <c r="AA257" i="1" a="1"/>
  <c r="AA257" i="1" s="1"/>
  <c r="AB257" i="1" s="1"/>
  <c r="X257" i="1" a="1"/>
  <c r="X257" i="1" s="1"/>
  <c r="U257" i="1" a="1"/>
  <c r="U257" i="1" s="1"/>
  <c r="R257" i="1" a="1"/>
  <c r="R257" i="1" s="1"/>
  <c r="Z209" i="1" a="1"/>
  <c r="Z209" i="1" s="1"/>
  <c r="AB209" i="1" s="1"/>
  <c r="W209" i="1" a="1"/>
  <c r="W209" i="1" s="1"/>
  <c r="Y209" i="1" s="1"/>
  <c r="Q209" i="1" a="1"/>
  <c r="Q209" i="1" s="1"/>
  <c r="S209" i="1" s="1"/>
  <c r="AA201" i="1" a="1"/>
  <c r="AA201" i="1" s="1"/>
  <c r="X201" i="1" a="1"/>
  <c r="X201" i="1" s="1"/>
  <c r="U201" i="1" a="1"/>
  <c r="U201" i="1" s="1"/>
  <c r="V201" i="1" s="1"/>
  <c r="R201" i="1" a="1"/>
  <c r="R201" i="1" s="1"/>
  <c r="AA193" i="1" a="1"/>
  <c r="AA193" i="1" s="1"/>
  <c r="X193" i="1" a="1"/>
  <c r="X193" i="1" s="1"/>
  <c r="U193" i="1" a="1"/>
  <c r="U193" i="1" s="1"/>
  <c r="V193" i="1" s="1"/>
  <c r="R193" i="1" a="1"/>
  <c r="R193" i="1" s="1"/>
  <c r="AA185" i="1" a="1"/>
  <c r="AA185" i="1" s="1"/>
  <c r="X185" i="1" a="1"/>
  <c r="X185" i="1" s="1"/>
  <c r="U185" i="1" a="1"/>
  <c r="U185" i="1" s="1"/>
  <c r="V185" i="1" s="1"/>
  <c r="R185" i="1" a="1"/>
  <c r="R185" i="1" s="1"/>
  <c r="Z177" i="1" a="1"/>
  <c r="Z177" i="1" s="1"/>
  <c r="AB177" i="1" s="1"/>
  <c r="W177" i="1" a="1"/>
  <c r="W177" i="1" s="1"/>
  <c r="Y177" i="1" s="1"/>
  <c r="Q177" i="1" a="1"/>
  <c r="Q177" i="1" s="1"/>
  <c r="S177" i="1" s="1"/>
  <c r="Z169" i="1" a="1"/>
  <c r="Z169" i="1" s="1"/>
  <c r="AB169" i="1" s="1"/>
  <c r="W169" i="1" a="1"/>
  <c r="W169" i="1" s="1"/>
  <c r="Y169" i="1" s="1"/>
  <c r="Q169" i="1" a="1"/>
  <c r="Q169" i="1" s="1"/>
  <c r="S169" i="1" s="1"/>
  <c r="Z161" i="1" a="1"/>
  <c r="Z161" i="1" s="1"/>
  <c r="AB161" i="1" s="1"/>
  <c r="W161" i="1" a="1"/>
  <c r="W161" i="1" s="1"/>
  <c r="Y161" i="1" s="1"/>
  <c r="Q161" i="1" a="1"/>
  <c r="Q161" i="1" s="1"/>
  <c r="S161" i="1" s="1"/>
  <c r="Z153" i="1" a="1"/>
  <c r="Z153" i="1" s="1"/>
  <c r="AB153" i="1" s="1"/>
  <c r="W153" i="1" a="1"/>
  <c r="W153" i="1" s="1"/>
  <c r="Y153" i="1" s="1"/>
  <c r="Q153" i="1" a="1"/>
  <c r="Q153" i="1" s="1"/>
  <c r="S153" i="1" s="1"/>
  <c r="Z145" i="1" a="1"/>
  <c r="Z145" i="1" s="1"/>
  <c r="AB145" i="1" s="1"/>
  <c r="W145" i="1" a="1"/>
  <c r="W145" i="1" s="1"/>
  <c r="Y145" i="1" s="1"/>
  <c r="Q145" i="1" a="1"/>
  <c r="Q145" i="1" s="1"/>
  <c r="S145" i="1" s="1"/>
  <c r="Z137" i="1" a="1"/>
  <c r="Z137" i="1" s="1"/>
  <c r="AB137" i="1" s="1"/>
  <c r="W137" i="1" a="1"/>
  <c r="W137" i="1" s="1"/>
  <c r="Y137" i="1" s="1"/>
  <c r="Q137" i="1" a="1"/>
  <c r="Q137" i="1" s="1"/>
  <c r="S137" i="1" s="1"/>
  <c r="AA129" i="1" a="1"/>
  <c r="AA129" i="1" s="1"/>
  <c r="X129" i="1" a="1"/>
  <c r="X129" i="1" s="1"/>
  <c r="U129" i="1" a="1"/>
  <c r="U129" i="1" s="1"/>
  <c r="V129" i="1" s="1"/>
  <c r="R129" i="1" a="1"/>
  <c r="R129" i="1" s="1"/>
  <c r="AA121" i="1" a="1"/>
  <c r="AA121" i="1" s="1"/>
  <c r="X121" i="1" a="1"/>
  <c r="X121" i="1" s="1"/>
  <c r="Y121" i="1" s="1"/>
  <c r="U121" i="1" a="1"/>
  <c r="U121" i="1" s="1"/>
  <c r="V121" i="1" s="1"/>
  <c r="R121" i="1" a="1"/>
  <c r="R121" i="1" s="1"/>
  <c r="AA113" i="1" a="1"/>
  <c r="AA113" i="1" s="1"/>
  <c r="X113" i="1" a="1"/>
  <c r="X113" i="1" s="1"/>
  <c r="U113" i="1" a="1"/>
  <c r="U113" i="1" s="1"/>
  <c r="V113" i="1" s="1"/>
  <c r="R113" i="1" a="1"/>
  <c r="R113" i="1" s="1"/>
  <c r="Z73" i="1" a="1"/>
  <c r="Z73" i="1" s="1"/>
  <c r="AB73" i="1" s="1"/>
  <c r="W73" i="1" a="1"/>
  <c r="W73" i="1" s="1"/>
  <c r="Y73" i="1" s="1"/>
  <c r="Q73" i="1" a="1"/>
  <c r="Q73" i="1" s="1"/>
  <c r="S73" i="1" s="1"/>
  <c r="AA65" i="1" a="1"/>
  <c r="AA65" i="1" s="1"/>
  <c r="AB65" i="1" s="1"/>
  <c r="X65" i="1" a="1"/>
  <c r="X65" i="1" s="1"/>
  <c r="Y65" i="1" s="1"/>
  <c r="U65" i="1" a="1"/>
  <c r="U65" i="1" s="1"/>
  <c r="V65" i="1" s="1"/>
  <c r="R65" i="1" a="1"/>
  <c r="R65" i="1" s="1"/>
  <c r="S65" i="1" s="1"/>
  <c r="Z41" i="1" a="1"/>
  <c r="Z41" i="1" s="1"/>
  <c r="AB41" i="1" s="1"/>
  <c r="W41" i="1" a="1"/>
  <c r="W41" i="1" s="1"/>
  <c r="Y41" i="1" s="1"/>
  <c r="Q41" i="1" a="1"/>
  <c r="Q41" i="1" s="1"/>
  <c r="S41" i="1" s="1"/>
  <c r="Z33" i="1" a="1"/>
  <c r="Z33" i="1" s="1"/>
  <c r="AB33" i="1" s="1"/>
  <c r="W33" i="1" a="1"/>
  <c r="W33" i="1" s="1"/>
  <c r="Y33" i="1" s="1"/>
  <c r="Q33" i="1" a="1"/>
  <c r="Q33" i="1" s="1"/>
  <c r="S33" i="1" s="1"/>
  <c r="Z25" i="1" a="1"/>
  <c r="Z25" i="1" s="1"/>
  <c r="AB25" i="1" s="1"/>
  <c r="W25" i="1" a="1"/>
  <c r="W25" i="1" s="1"/>
  <c r="Y25" i="1" s="1"/>
  <c r="Q25" i="1" a="1"/>
  <c r="Q25" i="1" s="1"/>
  <c r="S25" i="1" s="1"/>
  <c r="Z17" i="1" a="1"/>
  <c r="Z17" i="1" s="1"/>
  <c r="AB17" i="1" s="1"/>
  <c r="W17" i="1" a="1"/>
  <c r="W17" i="1" s="1"/>
  <c r="Y17" i="1" s="1"/>
  <c r="Q17" i="1" a="1"/>
  <c r="Q17" i="1" s="1"/>
  <c r="S17" i="1" s="1"/>
  <c r="Z9" i="1" a="1"/>
  <c r="Z9" i="1" s="1"/>
  <c r="AB9" i="1" s="1"/>
  <c r="W9" i="1" a="1"/>
  <c r="W9" i="1" s="1"/>
  <c r="Y9" i="1" s="1"/>
  <c r="Q9" i="1" a="1"/>
  <c r="Q9" i="1" s="1"/>
  <c r="S9" i="1" s="1"/>
  <c r="O669" i="1"/>
  <c r="M633" i="1" a="1"/>
  <c r="M633" i="1" s="1"/>
  <c r="O633" i="1" s="1"/>
  <c r="M611" i="1" a="1"/>
  <c r="M611" i="1" s="1"/>
  <c r="O611" i="1" s="1"/>
  <c r="M561" i="1" a="1"/>
  <c r="M561" i="1" s="1"/>
  <c r="O561" i="1" s="1"/>
  <c r="O525" i="1"/>
  <c r="O461" i="1"/>
  <c r="O425" i="1"/>
  <c r="O377" i="1"/>
  <c r="O295" i="1"/>
  <c r="O287" i="1"/>
  <c r="O263" i="1"/>
  <c r="O247" i="1"/>
  <c r="Q644" i="1" a="1"/>
  <c r="Q644" i="1" s="1"/>
  <c r="S644" i="1" s="1"/>
  <c r="S426" i="1"/>
  <c r="S363" i="1"/>
  <c r="AA706" i="1" a="1"/>
  <c r="AA706" i="1" s="1"/>
  <c r="AB706" i="1" s="1"/>
  <c r="X706" i="1" a="1"/>
  <c r="X706" i="1" s="1"/>
  <c r="Y706" i="1" s="1"/>
  <c r="U706" i="1" a="1"/>
  <c r="U706" i="1" s="1"/>
  <c r="V706" i="1" s="1"/>
  <c r="R706" i="1" a="1"/>
  <c r="R706" i="1" s="1"/>
  <c r="S706" i="1" s="1"/>
  <c r="AA618" i="1" a="1"/>
  <c r="AA618" i="1" s="1"/>
  <c r="AB618" i="1" s="1"/>
  <c r="X618" i="1" a="1"/>
  <c r="X618" i="1" s="1"/>
  <c r="U618" i="1" a="1"/>
  <c r="U618" i="1" s="1"/>
  <c r="R618" i="1" a="1"/>
  <c r="R618" i="1" s="1"/>
  <c r="Z586" i="1" a="1"/>
  <c r="Z586" i="1" s="1"/>
  <c r="AB586" i="1" s="1"/>
  <c r="W586" i="1" a="1"/>
  <c r="W586" i="1" s="1"/>
  <c r="Y586" i="1" s="1"/>
  <c r="Q586" i="1" a="1"/>
  <c r="Q586" i="1" s="1"/>
  <c r="S586" i="1" s="1"/>
  <c r="AA482" i="1" a="1"/>
  <c r="AA482" i="1" s="1"/>
  <c r="X482" i="1" a="1"/>
  <c r="X482" i="1" s="1"/>
  <c r="U482" i="1" a="1"/>
  <c r="U482" i="1" s="1"/>
  <c r="V482" i="1" s="1"/>
  <c r="R482" i="1" a="1"/>
  <c r="R482" i="1" s="1"/>
  <c r="S482" i="1" s="1"/>
  <c r="AA434" i="1" a="1"/>
  <c r="AA434" i="1" s="1"/>
  <c r="X434" i="1" a="1"/>
  <c r="X434" i="1" s="1"/>
  <c r="U434" i="1" a="1"/>
  <c r="U434" i="1" s="1"/>
  <c r="V434" i="1" s="1"/>
  <c r="R434" i="1" a="1"/>
  <c r="R434" i="1" s="1"/>
  <c r="AA354" i="1" a="1"/>
  <c r="AA354" i="1" s="1"/>
  <c r="AB354" i="1" s="1"/>
  <c r="X354" i="1" a="1"/>
  <c r="X354" i="1" s="1"/>
  <c r="Y354" i="1" s="1"/>
  <c r="U354" i="1" a="1"/>
  <c r="U354" i="1" s="1"/>
  <c r="V354" i="1" s="1"/>
  <c r="R354" i="1" a="1"/>
  <c r="R354" i="1" s="1"/>
  <c r="S354" i="1" s="1"/>
  <c r="AA282" i="1" a="1"/>
  <c r="AA282" i="1" s="1"/>
  <c r="X282" i="1" a="1"/>
  <c r="X282" i="1" s="1"/>
  <c r="U282" i="1" a="1"/>
  <c r="U282" i="1" s="1"/>
  <c r="V282" i="1" s="1"/>
  <c r="R282" i="1" a="1"/>
  <c r="R282" i="1" s="1"/>
  <c r="Z162" i="1" a="1"/>
  <c r="Z162" i="1" s="1"/>
  <c r="AB162" i="1" s="1"/>
  <c r="W162" i="1" a="1"/>
  <c r="W162" i="1" s="1"/>
  <c r="Y162" i="1" s="1"/>
  <c r="Q162" i="1" a="1"/>
  <c r="Q162" i="1" s="1"/>
  <c r="S162" i="1" s="1"/>
  <c r="V715" i="1"/>
  <c r="V522" i="1"/>
  <c r="V498" i="1"/>
  <c r="V466" i="1"/>
  <c r="V442" i="1"/>
  <c r="V426" i="1"/>
  <c r="V378" i="1"/>
  <c r="V194" i="1"/>
  <c r="AA720" i="1" a="1"/>
  <c r="AA720" i="1" s="1"/>
  <c r="X720" i="1" a="1"/>
  <c r="X720" i="1" s="1"/>
  <c r="U720" i="1" a="1"/>
  <c r="U720" i="1" s="1"/>
  <c r="R720" i="1" a="1"/>
  <c r="R720" i="1" s="1"/>
  <c r="S720" i="1" s="1"/>
  <c r="AA712" i="1" a="1"/>
  <c r="AA712" i="1" s="1"/>
  <c r="X712" i="1" a="1"/>
  <c r="X712" i="1" s="1"/>
  <c r="U712" i="1" a="1"/>
  <c r="U712" i="1" s="1"/>
  <c r="R712" i="1" a="1"/>
  <c r="R712" i="1" s="1"/>
  <c r="S712" i="1" s="1"/>
  <c r="AA704" i="1" a="1"/>
  <c r="AA704" i="1" s="1"/>
  <c r="X704" i="1" a="1"/>
  <c r="X704" i="1" s="1"/>
  <c r="U704" i="1" a="1"/>
  <c r="U704" i="1" s="1"/>
  <c r="R704" i="1" a="1"/>
  <c r="R704" i="1" s="1"/>
  <c r="S704" i="1" s="1"/>
  <c r="AA696" i="1" a="1"/>
  <c r="AA696" i="1" s="1"/>
  <c r="AB696" i="1" s="1"/>
  <c r="X696" i="1" a="1"/>
  <c r="X696" i="1" s="1"/>
  <c r="Y696" i="1" s="1"/>
  <c r="U696" i="1" a="1"/>
  <c r="U696" i="1" s="1"/>
  <c r="R696" i="1" a="1"/>
  <c r="R696" i="1" s="1"/>
  <c r="S696" i="1" s="1"/>
  <c r="AA688" i="1" a="1"/>
  <c r="AA688" i="1" s="1"/>
  <c r="AB688" i="1" s="1"/>
  <c r="X688" i="1" a="1"/>
  <c r="X688" i="1" s="1"/>
  <c r="Y688" i="1" s="1"/>
  <c r="U688" i="1" a="1"/>
  <c r="U688" i="1" s="1"/>
  <c r="R688" i="1" a="1"/>
  <c r="R688" i="1" s="1"/>
  <c r="S688" i="1" s="1"/>
  <c r="AA680" i="1" a="1"/>
  <c r="AA680" i="1" s="1"/>
  <c r="AB680" i="1" s="1"/>
  <c r="X680" i="1" a="1"/>
  <c r="X680" i="1" s="1"/>
  <c r="Y680" i="1" s="1"/>
  <c r="U680" i="1" a="1"/>
  <c r="U680" i="1" s="1"/>
  <c r="V680" i="1" s="1"/>
  <c r="R680" i="1" a="1"/>
  <c r="R680" i="1" s="1"/>
  <c r="S680" i="1" s="1"/>
  <c r="AA672" i="1" a="1"/>
  <c r="AA672" i="1" s="1"/>
  <c r="X672" i="1" a="1"/>
  <c r="X672" i="1" s="1"/>
  <c r="U672" i="1" a="1"/>
  <c r="U672" i="1" s="1"/>
  <c r="V672" i="1" s="1"/>
  <c r="R672" i="1" a="1"/>
  <c r="R672" i="1" s="1"/>
  <c r="AA664" i="1" a="1"/>
  <c r="AA664" i="1" s="1"/>
  <c r="AB664" i="1" s="1"/>
  <c r="X664" i="1" a="1"/>
  <c r="X664" i="1" s="1"/>
  <c r="Y664" i="1" s="1"/>
  <c r="U664" i="1" a="1"/>
  <c r="U664" i="1" s="1"/>
  <c r="R664" i="1" a="1"/>
  <c r="R664" i="1" s="1"/>
  <c r="S664" i="1" s="1"/>
  <c r="AA656" i="1" a="1"/>
  <c r="AA656" i="1" s="1"/>
  <c r="X656" i="1" a="1"/>
  <c r="X656" i="1" s="1"/>
  <c r="U656" i="1" a="1"/>
  <c r="U656" i="1" s="1"/>
  <c r="R656" i="1" a="1"/>
  <c r="R656" i="1" s="1"/>
  <c r="AA648" i="1" a="1"/>
  <c r="AA648" i="1" s="1"/>
  <c r="X648" i="1" a="1"/>
  <c r="X648" i="1" s="1"/>
  <c r="U648" i="1" a="1"/>
  <c r="U648" i="1" s="1"/>
  <c r="R648" i="1" a="1"/>
  <c r="R648" i="1" s="1"/>
  <c r="Z640" i="1" a="1"/>
  <c r="Z640" i="1" s="1"/>
  <c r="AB640" i="1" s="1"/>
  <c r="W640" i="1" a="1"/>
  <c r="W640" i="1" s="1"/>
  <c r="Y640" i="1" s="1"/>
  <c r="Q640" i="1" a="1"/>
  <c r="Q640" i="1" s="1"/>
  <c r="S640" i="1" s="1"/>
  <c r="AA608" i="1" a="1"/>
  <c r="AA608" i="1" s="1"/>
  <c r="X608" i="1" a="1"/>
  <c r="X608" i="1" s="1"/>
  <c r="U608" i="1" a="1"/>
  <c r="U608" i="1" s="1"/>
  <c r="R608" i="1" a="1"/>
  <c r="R608" i="1" s="1"/>
  <c r="S608" i="1" s="1"/>
  <c r="Z600" i="1" a="1"/>
  <c r="Z600" i="1" s="1"/>
  <c r="AB600" i="1" s="1"/>
  <c r="W600" i="1" a="1"/>
  <c r="W600" i="1" s="1"/>
  <c r="Y600" i="1" s="1"/>
  <c r="Q600" i="1" a="1"/>
  <c r="Q600" i="1" s="1"/>
  <c r="S600" i="1" s="1"/>
  <c r="Z592" i="1" a="1"/>
  <c r="Z592" i="1" s="1"/>
  <c r="AB592" i="1" s="1"/>
  <c r="W592" i="1" a="1"/>
  <c r="W592" i="1" s="1"/>
  <c r="Y592" i="1" s="1"/>
  <c r="Q592" i="1" a="1"/>
  <c r="Q592" i="1" s="1"/>
  <c r="S592" i="1" s="1"/>
  <c r="Z584" i="1" a="1"/>
  <c r="Z584" i="1" s="1"/>
  <c r="AB584" i="1" s="1"/>
  <c r="W584" i="1" a="1"/>
  <c r="W584" i="1" s="1"/>
  <c r="Y584" i="1" s="1"/>
  <c r="Z576" i="1" a="1"/>
  <c r="Z576" i="1" s="1"/>
  <c r="AB576" i="1" s="1"/>
  <c r="W576" i="1" a="1"/>
  <c r="W576" i="1" s="1"/>
  <c r="Y576" i="1" s="1"/>
  <c r="Q576" i="1" a="1"/>
  <c r="Q576" i="1" s="1"/>
  <c r="S576" i="1" s="1"/>
  <c r="Z568" i="1" a="1"/>
  <c r="Z568" i="1" s="1"/>
  <c r="AB568" i="1" s="1"/>
  <c r="W568" i="1" a="1"/>
  <c r="W568" i="1" s="1"/>
  <c r="Y568" i="1" s="1"/>
  <c r="Q568" i="1" a="1"/>
  <c r="Q568" i="1" s="1"/>
  <c r="S568" i="1" s="1"/>
  <c r="Z560" i="1" a="1"/>
  <c r="Z560" i="1" s="1"/>
  <c r="AB560" i="1" s="1"/>
  <c r="W560" i="1" a="1"/>
  <c r="W560" i="1" s="1"/>
  <c r="Y560" i="1" s="1"/>
  <c r="Q560" i="1" a="1"/>
  <c r="Q560" i="1" s="1"/>
  <c r="S560" i="1" s="1"/>
  <c r="Z552" i="1" a="1"/>
  <c r="Z552" i="1" s="1"/>
  <c r="AB552" i="1" s="1"/>
  <c r="W552" i="1" a="1"/>
  <c r="W552" i="1" s="1"/>
  <c r="Y552" i="1" s="1"/>
  <c r="Q552" i="1" a="1"/>
  <c r="Q552" i="1" s="1"/>
  <c r="S552" i="1" s="1"/>
  <c r="Z536" i="1" a="1"/>
  <c r="Z536" i="1" s="1"/>
  <c r="AB536" i="1" s="1"/>
  <c r="W536" i="1" a="1"/>
  <c r="W536" i="1" s="1"/>
  <c r="Y536" i="1" s="1"/>
  <c r="AA528" i="1" a="1"/>
  <c r="AA528" i="1" s="1"/>
  <c r="X528" i="1" a="1"/>
  <c r="X528" i="1" s="1"/>
  <c r="U528" i="1" a="1"/>
  <c r="U528" i="1" s="1"/>
  <c r="V528" i="1" s="1"/>
  <c r="R528" i="1" a="1"/>
  <c r="R528" i="1" s="1"/>
  <c r="AA520" i="1" a="1"/>
  <c r="AA520" i="1" s="1"/>
  <c r="X520" i="1" a="1"/>
  <c r="X520" i="1" s="1"/>
  <c r="U520" i="1" a="1"/>
  <c r="U520" i="1" s="1"/>
  <c r="R520" i="1" a="1"/>
  <c r="R520" i="1" s="1"/>
  <c r="AA512" i="1" a="1"/>
  <c r="AA512" i="1" s="1"/>
  <c r="X512" i="1" a="1"/>
  <c r="X512" i="1" s="1"/>
  <c r="U512" i="1" a="1"/>
  <c r="U512" i="1" s="1"/>
  <c r="V512" i="1" s="1"/>
  <c r="R512" i="1" a="1"/>
  <c r="R512" i="1" s="1"/>
  <c r="AA504" i="1" a="1"/>
  <c r="AA504" i="1" s="1"/>
  <c r="AB504" i="1" s="1"/>
  <c r="X504" i="1" a="1"/>
  <c r="X504" i="1" s="1"/>
  <c r="U504" i="1" a="1"/>
  <c r="U504" i="1" s="1"/>
  <c r="V504" i="1" s="1"/>
  <c r="R504" i="1" a="1"/>
  <c r="R504" i="1" s="1"/>
  <c r="AA496" i="1" a="1"/>
  <c r="AA496" i="1" s="1"/>
  <c r="X496" i="1" a="1"/>
  <c r="X496" i="1" s="1"/>
  <c r="R496" i="1" a="1"/>
  <c r="R496" i="1" s="1"/>
  <c r="U496" i="1" a="1"/>
  <c r="U496" i="1" s="1"/>
  <c r="AA488" i="1" a="1"/>
  <c r="AA488" i="1" s="1"/>
  <c r="X488" i="1" a="1"/>
  <c r="X488" i="1" s="1"/>
  <c r="U488" i="1" a="1"/>
  <c r="U488" i="1" s="1"/>
  <c r="R488" i="1" a="1"/>
  <c r="R488" i="1" s="1"/>
  <c r="AA480" i="1" a="1"/>
  <c r="AA480" i="1" s="1"/>
  <c r="X480" i="1" a="1"/>
  <c r="X480" i="1" s="1"/>
  <c r="U480" i="1" a="1"/>
  <c r="U480" i="1" s="1"/>
  <c r="V480" i="1" s="1"/>
  <c r="R480" i="1" a="1"/>
  <c r="R480" i="1" s="1"/>
  <c r="AA472" i="1" a="1"/>
  <c r="AA472" i="1" s="1"/>
  <c r="X472" i="1" a="1"/>
  <c r="X472" i="1" s="1"/>
  <c r="U472" i="1" a="1"/>
  <c r="U472" i="1" s="1"/>
  <c r="R472" i="1" a="1"/>
  <c r="R472" i="1" s="1"/>
  <c r="AA464" i="1" a="1"/>
  <c r="AA464" i="1" s="1"/>
  <c r="X464" i="1" a="1"/>
  <c r="X464" i="1" s="1"/>
  <c r="U464" i="1" a="1"/>
  <c r="U464" i="1" s="1"/>
  <c r="V464" i="1" s="1"/>
  <c r="R464" i="1" a="1"/>
  <c r="R464" i="1" s="1"/>
  <c r="AA456" i="1" a="1"/>
  <c r="AA456" i="1" s="1"/>
  <c r="AB456" i="1" s="1"/>
  <c r="X456" i="1" a="1"/>
  <c r="X456" i="1" s="1"/>
  <c r="Y456" i="1" s="1"/>
  <c r="U456" i="1" a="1"/>
  <c r="U456" i="1" s="1"/>
  <c r="V456" i="1" s="1"/>
  <c r="R456" i="1" a="1"/>
  <c r="R456" i="1" s="1"/>
  <c r="S456" i="1" s="1"/>
  <c r="AA448" i="1" a="1"/>
  <c r="AA448" i="1" s="1"/>
  <c r="AB448" i="1" s="1"/>
  <c r="X448" i="1" a="1"/>
  <c r="X448" i="1" s="1"/>
  <c r="U448" i="1" a="1"/>
  <c r="U448" i="1" s="1"/>
  <c r="V448" i="1" s="1"/>
  <c r="R448" i="1" a="1"/>
  <c r="R448" i="1" s="1"/>
  <c r="AA440" i="1" a="1"/>
  <c r="AA440" i="1" s="1"/>
  <c r="X440" i="1" a="1"/>
  <c r="X440" i="1" s="1"/>
  <c r="U440" i="1" a="1"/>
  <c r="U440" i="1" s="1"/>
  <c r="R440" i="1" a="1"/>
  <c r="R440" i="1" s="1"/>
  <c r="AA432" i="1" a="1"/>
  <c r="AA432" i="1" s="1"/>
  <c r="AB432" i="1" s="1"/>
  <c r="X432" i="1" a="1"/>
  <c r="X432" i="1" s="1"/>
  <c r="U432" i="1" a="1"/>
  <c r="U432" i="1" s="1"/>
  <c r="V432" i="1" s="1"/>
  <c r="R432" i="1" a="1"/>
  <c r="R432" i="1" s="1"/>
  <c r="AA424" i="1" a="1"/>
  <c r="AA424" i="1" s="1"/>
  <c r="X424" i="1" a="1"/>
  <c r="X424" i="1" s="1"/>
  <c r="U424" i="1" a="1"/>
  <c r="U424" i="1" s="1"/>
  <c r="R424" i="1" a="1"/>
  <c r="R424" i="1" s="1"/>
  <c r="AA416" i="1" a="1"/>
  <c r="AA416" i="1" s="1"/>
  <c r="AB416" i="1" s="1"/>
  <c r="X416" i="1" a="1"/>
  <c r="X416" i="1" s="1"/>
  <c r="U416" i="1" a="1"/>
  <c r="U416" i="1" s="1"/>
  <c r="R416" i="1" a="1"/>
  <c r="R416" i="1" s="1"/>
  <c r="AA408" i="1" a="1"/>
  <c r="AA408" i="1" s="1"/>
  <c r="X408" i="1" a="1"/>
  <c r="X408" i="1" s="1"/>
  <c r="U408" i="1" a="1"/>
  <c r="U408" i="1" s="1"/>
  <c r="R408" i="1" a="1"/>
  <c r="R408" i="1" s="1"/>
  <c r="S408" i="1" s="1"/>
  <c r="AA400" i="1" a="1"/>
  <c r="AA400" i="1" s="1"/>
  <c r="AB400" i="1" s="1"/>
  <c r="X400" i="1" a="1"/>
  <c r="X400" i="1" s="1"/>
  <c r="U400" i="1" a="1"/>
  <c r="U400" i="1" s="1"/>
  <c r="V400" i="1" s="1"/>
  <c r="R400" i="1" a="1"/>
  <c r="R400" i="1" s="1"/>
  <c r="AA392" i="1" a="1"/>
  <c r="AA392" i="1" s="1"/>
  <c r="X392" i="1" a="1"/>
  <c r="X392" i="1" s="1"/>
  <c r="U392" i="1" a="1"/>
  <c r="U392" i="1" s="1"/>
  <c r="R392" i="1" a="1"/>
  <c r="R392" i="1" s="1"/>
  <c r="AA384" i="1" a="1"/>
  <c r="AA384" i="1" s="1"/>
  <c r="X384" i="1" a="1"/>
  <c r="X384" i="1" s="1"/>
  <c r="U384" i="1" a="1"/>
  <c r="U384" i="1" s="1"/>
  <c r="V384" i="1" s="1"/>
  <c r="R384" i="1" a="1"/>
  <c r="R384" i="1" s="1"/>
  <c r="AA376" i="1" a="1"/>
  <c r="AA376" i="1" s="1"/>
  <c r="X376" i="1" a="1"/>
  <c r="X376" i="1" s="1"/>
  <c r="U376" i="1" a="1"/>
  <c r="U376" i="1" s="1"/>
  <c r="R376" i="1" a="1"/>
  <c r="R376" i="1" s="1"/>
  <c r="S376" i="1" s="1"/>
  <c r="AA368" i="1" a="1"/>
  <c r="AA368" i="1" s="1"/>
  <c r="X368" i="1" a="1"/>
  <c r="X368" i="1" s="1"/>
  <c r="U368" i="1" a="1"/>
  <c r="U368" i="1" s="1"/>
  <c r="V368" i="1" s="1"/>
  <c r="R368" i="1" a="1"/>
  <c r="R368" i="1" s="1"/>
  <c r="AA360" i="1" a="1"/>
  <c r="AA360" i="1" s="1"/>
  <c r="X360" i="1" a="1"/>
  <c r="X360" i="1" s="1"/>
  <c r="U360" i="1" a="1"/>
  <c r="U360" i="1" s="1"/>
  <c r="R360" i="1" a="1"/>
  <c r="R360" i="1" s="1"/>
  <c r="AA352" i="1" a="1"/>
  <c r="AA352" i="1" s="1"/>
  <c r="AB352" i="1" s="1"/>
  <c r="X352" i="1" a="1"/>
  <c r="X352" i="1" s="1"/>
  <c r="Y352" i="1" s="1"/>
  <c r="U352" i="1" a="1"/>
  <c r="U352" i="1" s="1"/>
  <c r="V352" i="1" s="1"/>
  <c r="R352" i="1" a="1"/>
  <c r="R352" i="1" s="1"/>
  <c r="S352" i="1" s="1"/>
  <c r="AA344" i="1" a="1"/>
  <c r="AA344" i="1" s="1"/>
  <c r="AB344" i="1" s="1"/>
  <c r="X344" i="1" a="1"/>
  <c r="X344" i="1" s="1"/>
  <c r="Y344" i="1" s="1"/>
  <c r="U344" i="1" a="1"/>
  <c r="U344" i="1" s="1"/>
  <c r="V344" i="1" s="1"/>
  <c r="R344" i="1" a="1"/>
  <c r="R344" i="1" s="1"/>
  <c r="S344" i="1" s="1"/>
  <c r="AA336" i="1" a="1"/>
  <c r="AA336" i="1" s="1"/>
  <c r="X336" i="1" a="1"/>
  <c r="X336" i="1" s="1"/>
  <c r="U336" i="1" a="1"/>
  <c r="U336" i="1" s="1"/>
  <c r="V336" i="1" s="1"/>
  <c r="R336" i="1" a="1"/>
  <c r="R336" i="1" s="1"/>
  <c r="AA328" i="1" a="1"/>
  <c r="AA328" i="1" s="1"/>
  <c r="AB328" i="1" s="1"/>
  <c r="X328" i="1" a="1"/>
  <c r="X328" i="1" s="1"/>
  <c r="U328" i="1" a="1"/>
  <c r="U328" i="1" s="1"/>
  <c r="R328" i="1" a="1"/>
  <c r="R328" i="1" s="1"/>
  <c r="AA320" i="1" a="1"/>
  <c r="AA320" i="1" s="1"/>
  <c r="AB320" i="1" s="1"/>
  <c r="X320" i="1" a="1"/>
  <c r="X320" i="1" s="1"/>
  <c r="U320" i="1" a="1"/>
  <c r="U320" i="1" s="1"/>
  <c r="V320" i="1" s="1"/>
  <c r="R320" i="1" a="1"/>
  <c r="R320" i="1" s="1"/>
  <c r="AA312" i="1" a="1"/>
  <c r="AA312" i="1" s="1"/>
  <c r="X312" i="1" a="1"/>
  <c r="X312" i="1" s="1"/>
  <c r="U312" i="1" a="1"/>
  <c r="U312" i="1" s="1"/>
  <c r="V312" i="1" s="1"/>
  <c r="R312" i="1" a="1"/>
  <c r="R312" i="1" s="1"/>
  <c r="AA304" i="1" a="1"/>
  <c r="AA304" i="1" s="1"/>
  <c r="AB304" i="1" s="1"/>
  <c r="X304" i="1" a="1"/>
  <c r="X304" i="1" s="1"/>
  <c r="U304" i="1" a="1"/>
  <c r="U304" i="1" s="1"/>
  <c r="V304" i="1" s="1"/>
  <c r="R304" i="1" a="1"/>
  <c r="R304" i="1" s="1"/>
  <c r="AA296" i="1" a="1"/>
  <c r="AA296" i="1" s="1"/>
  <c r="X296" i="1" a="1"/>
  <c r="X296" i="1" s="1"/>
  <c r="U296" i="1" a="1"/>
  <c r="U296" i="1" s="1"/>
  <c r="V296" i="1" s="1"/>
  <c r="R296" i="1" a="1"/>
  <c r="R296" i="1" s="1"/>
  <c r="AA288" i="1" a="1"/>
  <c r="AA288" i="1" s="1"/>
  <c r="X288" i="1" a="1"/>
  <c r="X288" i="1" s="1"/>
  <c r="U288" i="1" a="1"/>
  <c r="U288" i="1" s="1"/>
  <c r="V288" i="1" s="1"/>
  <c r="R288" i="1" a="1"/>
  <c r="R288" i="1" s="1"/>
  <c r="AA280" i="1" a="1"/>
  <c r="AA280" i="1" s="1"/>
  <c r="AB280" i="1" s="1"/>
  <c r="X280" i="1" a="1"/>
  <c r="X280" i="1" s="1"/>
  <c r="U280" i="1" a="1"/>
  <c r="U280" i="1" s="1"/>
  <c r="R280" i="1" a="1"/>
  <c r="R280" i="1" s="1"/>
  <c r="AA272" i="1" a="1"/>
  <c r="AA272" i="1" s="1"/>
  <c r="AB272" i="1" s="1"/>
  <c r="X272" i="1" a="1"/>
  <c r="X272" i="1" s="1"/>
  <c r="U272" i="1" a="1"/>
  <c r="U272" i="1" s="1"/>
  <c r="R272" i="1" a="1"/>
  <c r="R272" i="1" s="1"/>
  <c r="AA264" i="1" a="1"/>
  <c r="AA264" i="1" s="1"/>
  <c r="X264" i="1" a="1"/>
  <c r="X264" i="1" s="1"/>
  <c r="U264" i="1" a="1"/>
  <c r="U264" i="1" s="1"/>
  <c r="V264" i="1" s="1"/>
  <c r="R264" i="1" a="1"/>
  <c r="R264" i="1" s="1"/>
  <c r="AA256" i="1" a="1"/>
  <c r="AA256" i="1" s="1"/>
  <c r="AB256" i="1" s="1"/>
  <c r="X256" i="1" a="1"/>
  <c r="X256" i="1" s="1"/>
  <c r="U256" i="1" a="1"/>
  <c r="U256" i="1" s="1"/>
  <c r="R256" i="1" a="1"/>
  <c r="R256" i="1" s="1"/>
  <c r="Z208" i="1" a="1"/>
  <c r="Z208" i="1" s="1"/>
  <c r="AB208" i="1" s="1"/>
  <c r="W208" i="1" a="1"/>
  <c r="W208" i="1" s="1"/>
  <c r="Y208" i="1" s="1"/>
  <c r="Q208" i="1" a="1"/>
  <c r="Q208" i="1" s="1"/>
  <c r="S208" i="1" s="1"/>
  <c r="AA200" i="1" a="1"/>
  <c r="AA200" i="1" s="1"/>
  <c r="X200" i="1" a="1"/>
  <c r="X200" i="1" s="1"/>
  <c r="U200" i="1" a="1"/>
  <c r="U200" i="1" s="1"/>
  <c r="V200" i="1" s="1"/>
  <c r="R200" i="1" a="1"/>
  <c r="R200" i="1" s="1"/>
  <c r="AA192" i="1" a="1"/>
  <c r="AA192" i="1" s="1"/>
  <c r="X192" i="1" a="1"/>
  <c r="X192" i="1" s="1"/>
  <c r="U192" i="1" a="1"/>
  <c r="U192" i="1" s="1"/>
  <c r="V192" i="1" s="1"/>
  <c r="R192" i="1" a="1"/>
  <c r="R192" i="1" s="1"/>
  <c r="Z184" i="1" a="1"/>
  <c r="Z184" i="1" s="1"/>
  <c r="AB184" i="1" s="1"/>
  <c r="W184" i="1" a="1"/>
  <c r="W184" i="1" s="1"/>
  <c r="Y184" i="1" s="1"/>
  <c r="Q184" i="1" a="1"/>
  <c r="Q184" i="1" s="1"/>
  <c r="S184" i="1" s="1"/>
  <c r="Z176" i="1" a="1"/>
  <c r="Z176" i="1" s="1"/>
  <c r="AB176" i="1" s="1"/>
  <c r="W176" i="1" a="1"/>
  <c r="W176" i="1" s="1"/>
  <c r="Y176" i="1" s="1"/>
  <c r="Q176" i="1" a="1"/>
  <c r="Q176" i="1" s="1"/>
  <c r="S176" i="1" s="1"/>
  <c r="Z168" i="1" a="1"/>
  <c r="Z168" i="1" s="1"/>
  <c r="AB168" i="1" s="1"/>
  <c r="W168" i="1" a="1"/>
  <c r="W168" i="1" s="1"/>
  <c r="Y168" i="1" s="1"/>
  <c r="Q168" i="1" a="1"/>
  <c r="Q168" i="1" s="1"/>
  <c r="S168" i="1" s="1"/>
  <c r="Z160" i="1" a="1"/>
  <c r="Z160" i="1" s="1"/>
  <c r="AB160" i="1" s="1"/>
  <c r="W160" i="1" a="1"/>
  <c r="W160" i="1" s="1"/>
  <c r="Y160" i="1" s="1"/>
  <c r="Q160" i="1" a="1"/>
  <c r="Q160" i="1" s="1"/>
  <c r="S160" i="1" s="1"/>
  <c r="Z152" i="1" a="1"/>
  <c r="Z152" i="1" s="1"/>
  <c r="AB152" i="1" s="1"/>
  <c r="W152" i="1" a="1"/>
  <c r="W152" i="1" s="1"/>
  <c r="Y152" i="1" s="1"/>
  <c r="Q152" i="1" a="1"/>
  <c r="Q152" i="1" s="1"/>
  <c r="S152" i="1" s="1"/>
  <c r="Z144" i="1" a="1"/>
  <c r="Z144" i="1" s="1"/>
  <c r="AB144" i="1" s="1"/>
  <c r="W144" i="1" a="1"/>
  <c r="W144" i="1" s="1"/>
  <c r="Y144" i="1" s="1"/>
  <c r="Q144" i="1" a="1"/>
  <c r="Q144" i="1" s="1"/>
  <c r="S144" i="1" s="1"/>
  <c r="Z136" i="1" a="1"/>
  <c r="Z136" i="1" s="1"/>
  <c r="AB136" i="1" s="1"/>
  <c r="W136" i="1" a="1"/>
  <c r="W136" i="1" s="1"/>
  <c r="Y136" i="1" s="1"/>
  <c r="Q136" i="1" a="1"/>
  <c r="Q136" i="1" s="1"/>
  <c r="S136" i="1" s="1"/>
  <c r="AA120" i="1" a="1"/>
  <c r="AA120" i="1" s="1"/>
  <c r="X120" i="1" a="1"/>
  <c r="X120" i="1" s="1"/>
  <c r="U120" i="1" a="1"/>
  <c r="U120" i="1" s="1"/>
  <c r="V120" i="1" s="1"/>
  <c r="R120" i="1" a="1"/>
  <c r="R120" i="1" s="1"/>
  <c r="AA112" i="1" a="1"/>
  <c r="AA112" i="1" s="1"/>
  <c r="X112" i="1" a="1"/>
  <c r="X112" i="1" s="1"/>
  <c r="U112" i="1" a="1"/>
  <c r="U112" i="1" s="1"/>
  <c r="V112" i="1" s="1"/>
  <c r="R112" i="1" a="1"/>
  <c r="R112" i="1" s="1"/>
  <c r="AA72" i="1" a="1"/>
  <c r="AA72" i="1" s="1"/>
  <c r="AB72" i="1" s="1"/>
  <c r="X72" i="1" a="1"/>
  <c r="X72" i="1" s="1"/>
  <c r="U72" i="1" a="1"/>
  <c r="U72" i="1" s="1"/>
  <c r="V72" i="1" s="1"/>
  <c r="R72" i="1" a="1"/>
  <c r="R72" i="1" s="1"/>
  <c r="S72" i="1" s="1"/>
  <c r="Z40" i="1" a="1"/>
  <c r="Z40" i="1" s="1"/>
  <c r="AB40" i="1" s="1"/>
  <c r="W40" i="1" a="1"/>
  <c r="W40" i="1" s="1"/>
  <c r="Y40" i="1" s="1"/>
  <c r="Q40" i="1" a="1"/>
  <c r="Q40" i="1" s="1"/>
  <c r="S40" i="1" s="1"/>
  <c r="Z32" i="1" a="1"/>
  <c r="Z32" i="1" s="1"/>
  <c r="AB32" i="1" s="1"/>
  <c r="W32" i="1" a="1"/>
  <c r="W32" i="1" s="1"/>
  <c r="Y32" i="1" s="1"/>
  <c r="Q32" i="1" a="1"/>
  <c r="Q32" i="1" s="1"/>
  <c r="S32" i="1" s="1"/>
  <c r="Z24" i="1" a="1"/>
  <c r="Z24" i="1" s="1"/>
  <c r="AB24" i="1" s="1"/>
  <c r="W24" i="1" a="1"/>
  <c r="W24" i="1" s="1"/>
  <c r="Y24" i="1" s="1"/>
  <c r="Q24" i="1" a="1"/>
  <c r="Q24" i="1" s="1"/>
  <c r="S24" i="1" s="1"/>
  <c r="Z16" i="1" a="1"/>
  <c r="Z16" i="1" s="1"/>
  <c r="AB16" i="1" s="1"/>
  <c r="W16" i="1" a="1"/>
  <c r="W16" i="1" s="1"/>
  <c r="Y16" i="1" s="1"/>
  <c r="Q16" i="1" a="1"/>
  <c r="Q16" i="1" s="1"/>
  <c r="S16" i="1" s="1"/>
  <c r="AA8" i="1" a="1"/>
  <c r="AA8" i="1" s="1"/>
  <c r="AB8" i="1" s="1"/>
  <c r="X8" i="1" a="1"/>
  <c r="X8" i="1" s="1"/>
  <c r="Y8" i="1" s="1"/>
  <c r="U8" i="1" a="1"/>
  <c r="U8" i="1" s="1"/>
  <c r="V8" i="1" s="1"/>
  <c r="R8" i="1" a="1"/>
  <c r="R8" i="1" s="1"/>
  <c r="S8" i="1" s="1"/>
  <c r="O647" i="1"/>
  <c r="M640" i="1" a="1"/>
  <c r="M640" i="1" s="1"/>
  <c r="O640" i="1" s="1"/>
  <c r="M603" i="1" a="1"/>
  <c r="M603" i="1" s="1"/>
  <c r="O603" i="1" s="1"/>
  <c r="M560" i="1" a="1"/>
  <c r="M560" i="1" s="1"/>
  <c r="O560" i="1" s="1"/>
  <c r="M553" i="1" a="1"/>
  <c r="M553" i="1" s="1"/>
  <c r="O553" i="1" s="1"/>
  <c r="O409" i="1"/>
  <c r="O343" i="1"/>
  <c r="Q643" i="1" a="1"/>
  <c r="Q643" i="1" s="1"/>
  <c r="S643" i="1" s="1"/>
  <c r="Q579" i="1" a="1"/>
  <c r="Q579" i="1" s="1"/>
  <c r="S579" i="1" s="1"/>
  <c r="S394" i="1"/>
  <c r="AA714" i="1" a="1"/>
  <c r="AA714" i="1" s="1"/>
  <c r="AB714" i="1" s="1"/>
  <c r="X714" i="1" a="1"/>
  <c r="X714" i="1" s="1"/>
  <c r="U714" i="1" a="1"/>
  <c r="U714" i="1" s="1"/>
  <c r="V714" i="1" s="1"/>
  <c r="R714" i="1" a="1"/>
  <c r="R714" i="1" s="1"/>
  <c r="AB666" i="1"/>
  <c r="Z610" i="1" a="1"/>
  <c r="Z610" i="1" s="1"/>
  <c r="AB610" i="1" s="1"/>
  <c r="W610" i="1" a="1"/>
  <c r="W610" i="1" s="1"/>
  <c r="Y610" i="1" s="1"/>
  <c r="Z562" i="1" a="1"/>
  <c r="Z562" i="1" s="1"/>
  <c r="AB562" i="1" s="1"/>
  <c r="W562" i="1" a="1"/>
  <c r="W562" i="1" s="1"/>
  <c r="Y562" i="1" s="1"/>
  <c r="Q562" i="1" a="1"/>
  <c r="Q562" i="1" s="1"/>
  <c r="S562" i="1" s="1"/>
  <c r="AA514" i="1" a="1"/>
  <c r="AA514" i="1" s="1"/>
  <c r="X514" i="1" a="1"/>
  <c r="X514" i="1" s="1"/>
  <c r="U514" i="1" a="1"/>
  <c r="U514" i="1" s="1"/>
  <c r="V514" i="1" s="1"/>
  <c r="R514" i="1" a="1"/>
  <c r="R514" i="1" s="1"/>
  <c r="S514" i="1" s="1"/>
  <c r="AA450" i="1" a="1"/>
  <c r="AA450" i="1" s="1"/>
  <c r="X450" i="1" a="1"/>
  <c r="X450" i="1" s="1"/>
  <c r="U450" i="1" a="1"/>
  <c r="U450" i="1" s="1"/>
  <c r="V450" i="1" s="1"/>
  <c r="R450" i="1" a="1"/>
  <c r="R450" i="1" s="1"/>
  <c r="S450" i="1" s="1"/>
  <c r="AA402" i="1" a="1"/>
  <c r="AA402" i="1" s="1"/>
  <c r="X402" i="1" a="1"/>
  <c r="X402" i="1" s="1"/>
  <c r="U402" i="1" a="1"/>
  <c r="U402" i="1" s="1"/>
  <c r="V402" i="1" s="1"/>
  <c r="R402" i="1" a="1"/>
  <c r="R402" i="1" s="1"/>
  <c r="S402" i="1" s="1"/>
  <c r="AA370" i="1" a="1"/>
  <c r="AA370" i="1" s="1"/>
  <c r="X370" i="1" a="1"/>
  <c r="X370" i="1" s="1"/>
  <c r="U370" i="1" a="1"/>
  <c r="U370" i="1" s="1"/>
  <c r="V370" i="1" s="1"/>
  <c r="R370" i="1" a="1"/>
  <c r="R370" i="1" s="1"/>
  <c r="AA330" i="1" a="1"/>
  <c r="AA330" i="1" s="1"/>
  <c r="X330" i="1" a="1"/>
  <c r="X330" i="1" s="1"/>
  <c r="U330" i="1" a="1"/>
  <c r="U330" i="1" s="1"/>
  <c r="V330" i="1" s="1"/>
  <c r="R330" i="1" a="1"/>
  <c r="R330" i="1" s="1"/>
  <c r="AA274" i="1" a="1"/>
  <c r="AA274" i="1" s="1"/>
  <c r="X274" i="1" a="1"/>
  <c r="X274" i="1" s="1"/>
  <c r="U274" i="1" a="1"/>
  <c r="U274" i="1" s="1"/>
  <c r="R274" i="1" a="1"/>
  <c r="R274" i="1" s="1"/>
  <c r="AA186" i="1" a="1"/>
  <c r="AA186" i="1" s="1"/>
  <c r="X186" i="1" a="1"/>
  <c r="X186" i="1" s="1"/>
  <c r="U186" i="1" a="1"/>
  <c r="U186" i="1" s="1"/>
  <c r="V186" i="1" s="1"/>
  <c r="R186" i="1" a="1"/>
  <c r="R186" i="1" s="1"/>
  <c r="Z146" i="1" a="1"/>
  <c r="Z146" i="1" s="1"/>
  <c r="AB146" i="1" s="1"/>
  <c r="W146" i="1" a="1"/>
  <c r="W146" i="1" s="1"/>
  <c r="Y146" i="1" s="1"/>
  <c r="Q146" i="1" a="1"/>
  <c r="Q146" i="1" s="1"/>
  <c r="S146" i="1" s="1"/>
  <c r="AA114" i="1" a="1"/>
  <c r="AA114" i="1" s="1"/>
  <c r="X114" i="1" a="1"/>
  <c r="X114" i="1" s="1"/>
  <c r="U114" i="1" a="1"/>
  <c r="U114" i="1" s="1"/>
  <c r="R114" i="1" a="1"/>
  <c r="R114" i="1" s="1"/>
  <c r="AA66" i="1" a="1"/>
  <c r="AA66" i="1" s="1"/>
  <c r="AB66" i="1" s="1"/>
  <c r="X66" i="1" a="1"/>
  <c r="X66" i="1" s="1"/>
  <c r="Y66" i="1" s="1"/>
  <c r="U66" i="1" a="1"/>
  <c r="U66" i="1" s="1"/>
  <c r="V66" i="1" s="1"/>
  <c r="R66" i="1" a="1"/>
  <c r="R66" i="1" s="1"/>
  <c r="S66" i="1" s="1"/>
  <c r="Z18" i="1" a="1"/>
  <c r="Z18" i="1" s="1"/>
  <c r="AB18" i="1" s="1"/>
  <c r="W18" i="1" a="1"/>
  <c r="W18" i="1" s="1"/>
  <c r="Y18" i="1" s="1"/>
  <c r="Q18" i="1" a="1"/>
  <c r="Q18" i="1" s="1"/>
  <c r="S18" i="1" s="1"/>
  <c r="S699" i="1"/>
  <c r="V529" i="1"/>
  <c r="V513" i="1"/>
  <c r="V497" i="1"/>
  <c r="V481" i="1"/>
  <c r="V465" i="1"/>
  <c r="V449" i="1"/>
  <c r="V433" i="1"/>
  <c r="V417" i="1"/>
  <c r="V401" i="1"/>
  <c r="V385" i="1"/>
  <c r="V369" i="1"/>
  <c r="V337" i="1"/>
  <c r="V305" i="1"/>
  <c r="V289" i="1"/>
  <c r="AA719" i="1" a="1"/>
  <c r="AA719" i="1" s="1"/>
  <c r="X719" i="1" a="1"/>
  <c r="X719" i="1" s="1"/>
  <c r="U719" i="1" a="1"/>
  <c r="U719" i="1" s="1"/>
  <c r="R719" i="1" a="1"/>
  <c r="R719" i="1" s="1"/>
  <c r="S719" i="1" s="1"/>
  <c r="AA711" i="1" a="1"/>
  <c r="AA711" i="1" s="1"/>
  <c r="X711" i="1" a="1"/>
  <c r="X711" i="1" s="1"/>
  <c r="U711" i="1" a="1"/>
  <c r="U711" i="1" s="1"/>
  <c r="R711" i="1" a="1"/>
  <c r="R711" i="1" s="1"/>
  <c r="S711" i="1" s="1"/>
  <c r="AA703" i="1" a="1"/>
  <c r="AA703" i="1" s="1"/>
  <c r="AB703" i="1" s="1"/>
  <c r="X703" i="1" a="1"/>
  <c r="X703" i="1" s="1"/>
  <c r="Y703" i="1" s="1"/>
  <c r="U703" i="1" a="1"/>
  <c r="U703" i="1" s="1"/>
  <c r="V703" i="1" s="1"/>
  <c r="R703" i="1" a="1"/>
  <c r="R703" i="1" s="1"/>
  <c r="S703" i="1" s="1"/>
  <c r="AA695" i="1" a="1"/>
  <c r="AA695" i="1" s="1"/>
  <c r="AB695" i="1" s="1"/>
  <c r="X695" i="1" a="1"/>
  <c r="X695" i="1" s="1"/>
  <c r="Y695" i="1" s="1"/>
  <c r="U695" i="1" a="1"/>
  <c r="U695" i="1" s="1"/>
  <c r="R695" i="1" a="1"/>
  <c r="R695" i="1" s="1"/>
  <c r="S695" i="1" s="1"/>
  <c r="AA687" i="1" a="1"/>
  <c r="AA687" i="1" s="1"/>
  <c r="AB687" i="1" s="1"/>
  <c r="X687" i="1" a="1"/>
  <c r="X687" i="1" s="1"/>
  <c r="Y687" i="1" s="1"/>
  <c r="U687" i="1" a="1"/>
  <c r="U687" i="1" s="1"/>
  <c r="R687" i="1" a="1"/>
  <c r="R687" i="1" s="1"/>
  <c r="S687" i="1" s="1"/>
  <c r="AA679" i="1" a="1"/>
  <c r="AA679" i="1" s="1"/>
  <c r="AB679" i="1" s="1"/>
  <c r="X679" i="1" a="1"/>
  <c r="X679" i="1" s="1"/>
  <c r="Y679" i="1" s="1"/>
  <c r="U679" i="1" a="1"/>
  <c r="U679" i="1" s="1"/>
  <c r="V679" i="1" s="1"/>
  <c r="R679" i="1" a="1"/>
  <c r="R679" i="1" s="1"/>
  <c r="S679" i="1" s="1"/>
  <c r="AA671" i="1" a="1"/>
  <c r="AA671" i="1" s="1"/>
  <c r="AB671" i="1" s="1"/>
  <c r="X671" i="1" a="1"/>
  <c r="X671" i="1" s="1"/>
  <c r="Y671" i="1" s="1"/>
  <c r="U671" i="1" a="1"/>
  <c r="U671" i="1" s="1"/>
  <c r="V671" i="1" s="1"/>
  <c r="R671" i="1" a="1"/>
  <c r="R671" i="1" s="1"/>
  <c r="S671" i="1" s="1"/>
  <c r="AA655" i="1" a="1"/>
  <c r="AA655" i="1" s="1"/>
  <c r="X655" i="1" a="1"/>
  <c r="X655" i="1" s="1"/>
  <c r="U655" i="1" a="1"/>
  <c r="U655" i="1" s="1"/>
  <c r="V655" i="1" s="1"/>
  <c r="R655" i="1" a="1"/>
  <c r="R655" i="1" s="1"/>
  <c r="Z639" i="1" a="1"/>
  <c r="Z639" i="1" s="1"/>
  <c r="AB639" i="1" s="1"/>
  <c r="W639" i="1" a="1"/>
  <c r="W639" i="1" s="1"/>
  <c r="Y639" i="1" s="1"/>
  <c r="Q639" i="1" a="1"/>
  <c r="Q639" i="1" s="1"/>
  <c r="S639" i="1" s="1"/>
  <c r="AA607" i="1" a="1"/>
  <c r="AA607" i="1" s="1"/>
  <c r="AB607" i="1" s="1"/>
  <c r="X607" i="1" a="1"/>
  <c r="X607" i="1" s="1"/>
  <c r="U607" i="1" a="1"/>
  <c r="U607" i="1" s="1"/>
  <c r="R607" i="1" a="1"/>
  <c r="R607" i="1" s="1"/>
  <c r="Z599" i="1" a="1"/>
  <c r="Z599" i="1" s="1"/>
  <c r="AB599" i="1" s="1"/>
  <c r="W599" i="1" a="1"/>
  <c r="W599" i="1" s="1"/>
  <c r="Y599" i="1" s="1"/>
  <c r="Z591" i="1" a="1"/>
  <c r="Z591" i="1" s="1"/>
  <c r="AB591" i="1" s="1"/>
  <c r="W591" i="1" a="1"/>
  <c r="W591" i="1" s="1"/>
  <c r="Y591" i="1" s="1"/>
  <c r="Z583" i="1" a="1"/>
  <c r="Z583" i="1" s="1"/>
  <c r="AB583" i="1" s="1"/>
  <c r="W583" i="1" a="1"/>
  <c r="W583" i="1" s="1"/>
  <c r="Y583" i="1" s="1"/>
  <c r="Q583" i="1" a="1"/>
  <c r="Q583" i="1" s="1"/>
  <c r="S583" i="1" s="1"/>
  <c r="Z575" i="1" a="1"/>
  <c r="Z575" i="1" s="1"/>
  <c r="AB575" i="1" s="1"/>
  <c r="W575" i="1" a="1"/>
  <c r="W575" i="1" s="1"/>
  <c r="Y575" i="1" s="1"/>
  <c r="Q575" i="1" a="1"/>
  <c r="Q575" i="1" s="1"/>
  <c r="S575" i="1" s="1"/>
  <c r="Z567" i="1" a="1"/>
  <c r="Z567" i="1" s="1"/>
  <c r="AB567" i="1" s="1"/>
  <c r="W567" i="1" a="1"/>
  <c r="W567" i="1" s="1"/>
  <c r="Y567" i="1" s="1"/>
  <c r="Q567" i="1" a="1"/>
  <c r="Q567" i="1" s="1"/>
  <c r="S567" i="1" s="1"/>
  <c r="Z559" i="1" a="1"/>
  <c r="Z559" i="1" s="1"/>
  <c r="AB559" i="1" s="1"/>
  <c r="W559" i="1" a="1"/>
  <c r="W559" i="1" s="1"/>
  <c r="Y559" i="1" s="1"/>
  <c r="Z551" i="1" a="1"/>
  <c r="Z551" i="1" s="1"/>
  <c r="AB551" i="1" s="1"/>
  <c r="W551" i="1" a="1"/>
  <c r="W551" i="1" s="1"/>
  <c r="Y551" i="1" s="1"/>
  <c r="Q551" i="1" a="1"/>
  <c r="Q551" i="1" s="1"/>
  <c r="S551" i="1" s="1"/>
  <c r="Z535" i="1" a="1"/>
  <c r="Z535" i="1" s="1"/>
  <c r="AB535" i="1" s="1"/>
  <c r="W535" i="1" a="1"/>
  <c r="W535" i="1" s="1"/>
  <c r="Y535" i="1" s="1"/>
  <c r="Q535" i="1" a="1"/>
  <c r="Q535" i="1" s="1"/>
  <c r="S535" i="1" s="1"/>
  <c r="AA527" i="1" a="1"/>
  <c r="AA527" i="1" s="1"/>
  <c r="X527" i="1" a="1"/>
  <c r="X527" i="1" s="1"/>
  <c r="R527" i="1" a="1"/>
  <c r="R527" i="1" s="1"/>
  <c r="U527" i="1" a="1"/>
  <c r="U527" i="1" s="1"/>
  <c r="AA519" i="1" a="1"/>
  <c r="AA519" i="1" s="1"/>
  <c r="X519" i="1" a="1"/>
  <c r="X519" i="1" s="1"/>
  <c r="U519" i="1" a="1"/>
  <c r="U519" i="1" s="1"/>
  <c r="V519" i="1" s="1"/>
  <c r="R519" i="1" a="1"/>
  <c r="R519" i="1" s="1"/>
  <c r="AA511" i="1" a="1"/>
  <c r="AA511" i="1" s="1"/>
  <c r="X511" i="1" a="1"/>
  <c r="X511" i="1" s="1"/>
  <c r="U511" i="1" a="1"/>
  <c r="U511" i="1" s="1"/>
  <c r="R511" i="1" a="1"/>
  <c r="R511" i="1" s="1"/>
  <c r="AA503" i="1" a="1"/>
  <c r="AA503" i="1" s="1"/>
  <c r="X503" i="1" a="1"/>
  <c r="X503" i="1" s="1"/>
  <c r="U503" i="1" a="1"/>
  <c r="U503" i="1" s="1"/>
  <c r="V503" i="1" s="1"/>
  <c r="R503" i="1" a="1"/>
  <c r="R503" i="1" s="1"/>
  <c r="AA495" i="1" a="1"/>
  <c r="AA495" i="1" s="1"/>
  <c r="X495" i="1" a="1"/>
  <c r="X495" i="1" s="1"/>
  <c r="R495" i="1" a="1"/>
  <c r="R495" i="1" s="1"/>
  <c r="U495" i="1" a="1"/>
  <c r="U495" i="1" s="1"/>
  <c r="AA487" i="1" a="1"/>
  <c r="AA487" i="1" s="1"/>
  <c r="X487" i="1" a="1"/>
  <c r="X487" i="1" s="1"/>
  <c r="R487" i="1" a="1"/>
  <c r="R487" i="1" s="1"/>
  <c r="U487" i="1" a="1"/>
  <c r="U487" i="1" s="1"/>
  <c r="AA479" i="1" a="1"/>
  <c r="AA479" i="1" s="1"/>
  <c r="X479" i="1" a="1"/>
  <c r="X479" i="1" s="1"/>
  <c r="U479" i="1" a="1"/>
  <c r="U479" i="1" s="1"/>
  <c r="R479" i="1" a="1"/>
  <c r="R479" i="1" s="1"/>
  <c r="AA471" i="1" a="1"/>
  <c r="AA471" i="1" s="1"/>
  <c r="X471" i="1" a="1"/>
  <c r="X471" i="1" s="1"/>
  <c r="U471" i="1" a="1"/>
  <c r="U471" i="1" s="1"/>
  <c r="V471" i="1" s="1"/>
  <c r="R471" i="1" a="1"/>
  <c r="R471" i="1" s="1"/>
  <c r="AA463" i="1" a="1"/>
  <c r="AA463" i="1" s="1"/>
  <c r="X463" i="1" a="1"/>
  <c r="X463" i="1" s="1"/>
  <c r="Y463" i="1" s="1"/>
  <c r="U463" i="1" a="1"/>
  <c r="U463" i="1" s="1"/>
  <c r="R463" i="1" a="1"/>
  <c r="R463" i="1" s="1"/>
  <c r="S463" i="1" s="1"/>
  <c r="AA455" i="1" a="1"/>
  <c r="AA455" i="1" s="1"/>
  <c r="AB455" i="1" s="1"/>
  <c r="X455" i="1" a="1"/>
  <c r="X455" i="1" s="1"/>
  <c r="Y455" i="1" s="1"/>
  <c r="U455" i="1" a="1"/>
  <c r="U455" i="1" s="1"/>
  <c r="V455" i="1" s="1"/>
  <c r="R455" i="1" a="1"/>
  <c r="R455" i="1" s="1"/>
  <c r="S455" i="1" s="1"/>
  <c r="AA447" i="1" a="1"/>
  <c r="AA447" i="1" s="1"/>
  <c r="AB447" i="1" s="1"/>
  <c r="X447" i="1" a="1"/>
  <c r="X447" i="1" s="1"/>
  <c r="U447" i="1" a="1"/>
  <c r="U447" i="1" s="1"/>
  <c r="R447" i="1" a="1"/>
  <c r="R447" i="1" s="1"/>
  <c r="AA439" i="1" a="1"/>
  <c r="AA439" i="1" s="1"/>
  <c r="X439" i="1" a="1"/>
  <c r="X439" i="1" s="1"/>
  <c r="U439" i="1" a="1"/>
  <c r="U439" i="1" s="1"/>
  <c r="V439" i="1" s="1"/>
  <c r="R439" i="1" a="1"/>
  <c r="R439" i="1" s="1"/>
  <c r="AA431" i="1" a="1"/>
  <c r="AA431" i="1" s="1"/>
  <c r="AB431" i="1" s="1"/>
  <c r="X431" i="1" a="1"/>
  <c r="X431" i="1" s="1"/>
  <c r="U431" i="1" a="1"/>
  <c r="U431" i="1" s="1"/>
  <c r="V431" i="1" s="1"/>
  <c r="R431" i="1" a="1"/>
  <c r="R431" i="1" s="1"/>
  <c r="AA423" i="1" a="1"/>
  <c r="AA423" i="1" s="1"/>
  <c r="AB423" i="1" s="1"/>
  <c r="X423" i="1" a="1"/>
  <c r="X423" i="1" s="1"/>
  <c r="R423" i="1" a="1"/>
  <c r="R423" i="1" s="1"/>
  <c r="U423" i="1" a="1"/>
  <c r="U423" i="1" s="1"/>
  <c r="V423" i="1" s="1"/>
  <c r="AA415" i="1" a="1"/>
  <c r="AA415" i="1" s="1"/>
  <c r="AB415" i="1" s="1"/>
  <c r="X415" i="1" a="1"/>
  <c r="X415" i="1" s="1"/>
  <c r="Y415" i="1" s="1"/>
  <c r="U415" i="1" a="1"/>
  <c r="U415" i="1" s="1"/>
  <c r="R415" i="1" a="1"/>
  <c r="R415" i="1" s="1"/>
  <c r="AA407" i="1" a="1"/>
  <c r="AA407" i="1" s="1"/>
  <c r="AB407" i="1" s="1"/>
  <c r="X407" i="1" a="1"/>
  <c r="X407" i="1" s="1"/>
  <c r="U407" i="1" a="1"/>
  <c r="U407" i="1" s="1"/>
  <c r="V407" i="1" s="1"/>
  <c r="R407" i="1" a="1"/>
  <c r="R407" i="1" s="1"/>
  <c r="AA399" i="1" a="1"/>
  <c r="AA399" i="1" s="1"/>
  <c r="AB399" i="1" s="1"/>
  <c r="X399" i="1" a="1"/>
  <c r="X399" i="1" s="1"/>
  <c r="U399" i="1" a="1"/>
  <c r="U399" i="1" s="1"/>
  <c r="R399" i="1" a="1"/>
  <c r="R399" i="1" s="1"/>
  <c r="AA391" i="1" a="1"/>
  <c r="AA391" i="1" s="1"/>
  <c r="AB391" i="1" s="1"/>
  <c r="X391" i="1" a="1"/>
  <c r="X391" i="1" s="1"/>
  <c r="U391" i="1" a="1"/>
  <c r="U391" i="1" s="1"/>
  <c r="V391" i="1" s="1"/>
  <c r="R391" i="1" a="1"/>
  <c r="R391" i="1" s="1"/>
  <c r="AA383" i="1" a="1"/>
  <c r="AA383" i="1" s="1"/>
  <c r="X383" i="1" a="1"/>
  <c r="X383" i="1" s="1"/>
  <c r="Y383" i="1" s="1"/>
  <c r="U383" i="1" a="1"/>
  <c r="U383" i="1" s="1"/>
  <c r="R383" i="1" a="1"/>
  <c r="R383" i="1" s="1"/>
  <c r="AA375" i="1" a="1"/>
  <c r="AA375" i="1" s="1"/>
  <c r="X375" i="1" a="1"/>
  <c r="X375" i="1" s="1"/>
  <c r="U375" i="1" a="1"/>
  <c r="U375" i="1" s="1"/>
  <c r="V375" i="1" s="1"/>
  <c r="R375" i="1" a="1"/>
  <c r="R375" i="1" s="1"/>
  <c r="AA367" i="1" a="1"/>
  <c r="AA367" i="1" s="1"/>
  <c r="X367" i="1" a="1"/>
  <c r="X367" i="1" s="1"/>
  <c r="Y367" i="1" s="1"/>
  <c r="U367" i="1" a="1"/>
  <c r="U367" i="1" s="1"/>
  <c r="R367" i="1" a="1"/>
  <c r="R367" i="1" s="1"/>
  <c r="AA359" i="1" a="1"/>
  <c r="AA359" i="1" s="1"/>
  <c r="AB359" i="1" s="1"/>
  <c r="X359" i="1" a="1"/>
  <c r="X359" i="1" s="1"/>
  <c r="U359" i="1" a="1"/>
  <c r="U359" i="1" s="1"/>
  <c r="V359" i="1" s="1"/>
  <c r="R359" i="1" a="1"/>
  <c r="R359" i="1" s="1"/>
  <c r="AA351" i="1" a="1"/>
  <c r="AA351" i="1" s="1"/>
  <c r="AB351" i="1" s="1"/>
  <c r="X351" i="1" a="1"/>
  <c r="X351" i="1" s="1"/>
  <c r="Y351" i="1" s="1"/>
  <c r="U351" i="1" a="1"/>
  <c r="U351" i="1" s="1"/>
  <c r="V351" i="1" s="1"/>
  <c r="R351" i="1" a="1"/>
  <c r="R351" i="1" s="1"/>
  <c r="S351" i="1" s="1"/>
  <c r="AA343" i="1" a="1"/>
  <c r="AA343" i="1" s="1"/>
  <c r="X343" i="1" a="1"/>
  <c r="X343" i="1" s="1"/>
  <c r="U343" i="1" a="1"/>
  <c r="U343" i="1" s="1"/>
  <c r="V343" i="1" s="1"/>
  <c r="R343" i="1" a="1"/>
  <c r="R343" i="1" s="1"/>
  <c r="AA335" i="1" a="1"/>
  <c r="AA335" i="1" s="1"/>
  <c r="AB335" i="1" s="1"/>
  <c r="X335" i="1" a="1"/>
  <c r="X335" i="1" s="1"/>
  <c r="Y335" i="1" s="1"/>
  <c r="U335" i="1" a="1"/>
  <c r="U335" i="1" s="1"/>
  <c r="R335" i="1" a="1"/>
  <c r="R335" i="1" s="1"/>
  <c r="AA327" i="1" a="1"/>
  <c r="AA327" i="1" s="1"/>
  <c r="X327" i="1" a="1"/>
  <c r="X327" i="1" s="1"/>
  <c r="U327" i="1" a="1"/>
  <c r="U327" i="1" s="1"/>
  <c r="V327" i="1" s="1"/>
  <c r="R327" i="1" a="1"/>
  <c r="R327" i="1" s="1"/>
  <c r="AA319" i="1" a="1"/>
  <c r="AA319" i="1" s="1"/>
  <c r="AB319" i="1" s="1"/>
  <c r="X319" i="1" a="1"/>
  <c r="X319" i="1" s="1"/>
  <c r="Y319" i="1" s="1"/>
  <c r="U319" i="1" a="1"/>
  <c r="U319" i="1" s="1"/>
  <c r="R319" i="1" a="1"/>
  <c r="R319" i="1" s="1"/>
  <c r="AA311" i="1" a="1"/>
  <c r="AA311" i="1" s="1"/>
  <c r="AB311" i="1" s="1"/>
  <c r="X311" i="1" a="1"/>
  <c r="X311" i="1" s="1"/>
  <c r="U311" i="1" a="1"/>
  <c r="U311" i="1" s="1"/>
  <c r="V311" i="1" s="1"/>
  <c r="R311" i="1" a="1"/>
  <c r="R311" i="1" s="1"/>
  <c r="AA303" i="1" a="1"/>
  <c r="AA303" i="1" s="1"/>
  <c r="AB303" i="1" s="1"/>
  <c r="X303" i="1" a="1"/>
  <c r="X303" i="1" s="1"/>
  <c r="Y303" i="1" s="1"/>
  <c r="U303" i="1" a="1"/>
  <c r="U303" i="1" s="1"/>
  <c r="R303" i="1" a="1"/>
  <c r="R303" i="1" s="1"/>
  <c r="AA295" i="1" a="1"/>
  <c r="AA295" i="1" s="1"/>
  <c r="X295" i="1" a="1"/>
  <c r="X295" i="1" s="1"/>
  <c r="U295" i="1" a="1"/>
  <c r="U295" i="1" s="1"/>
  <c r="V295" i="1" s="1"/>
  <c r="R295" i="1" a="1"/>
  <c r="R295" i="1" s="1"/>
  <c r="AA287" i="1" a="1"/>
  <c r="AA287" i="1" s="1"/>
  <c r="X287" i="1" a="1"/>
  <c r="X287" i="1" s="1"/>
  <c r="Y287" i="1" s="1"/>
  <c r="U287" i="1" a="1"/>
  <c r="U287" i="1" s="1"/>
  <c r="V287" i="1" s="1"/>
  <c r="R287" i="1" a="1"/>
  <c r="R287" i="1" s="1"/>
  <c r="AA279" i="1" a="1"/>
  <c r="AA279" i="1" s="1"/>
  <c r="X279" i="1" a="1"/>
  <c r="X279" i="1" s="1"/>
  <c r="U279" i="1" a="1"/>
  <c r="U279" i="1" s="1"/>
  <c r="V279" i="1" s="1"/>
  <c r="R279" i="1" a="1"/>
  <c r="R279" i="1" s="1"/>
  <c r="AA271" i="1" a="1"/>
  <c r="AA271" i="1" s="1"/>
  <c r="AB271" i="1" s="1"/>
  <c r="X271" i="1" a="1"/>
  <c r="X271" i="1" s="1"/>
  <c r="U271" i="1" a="1"/>
  <c r="U271" i="1" s="1"/>
  <c r="R271" i="1" a="1"/>
  <c r="R271" i="1" s="1"/>
  <c r="AA263" i="1" a="1"/>
  <c r="AA263" i="1" s="1"/>
  <c r="AB263" i="1" s="1"/>
  <c r="X263" i="1" a="1"/>
  <c r="X263" i="1" s="1"/>
  <c r="U263" i="1" a="1"/>
  <c r="U263" i="1" s="1"/>
  <c r="V263" i="1" s="1"/>
  <c r="R263" i="1" a="1"/>
  <c r="R263" i="1" s="1"/>
  <c r="AA255" i="1" a="1"/>
  <c r="AA255" i="1" s="1"/>
  <c r="X255" i="1" a="1"/>
  <c r="X255" i="1" s="1"/>
  <c r="Y255" i="1" s="1"/>
  <c r="U255" i="1" a="1"/>
  <c r="U255" i="1" s="1"/>
  <c r="R255" i="1" a="1"/>
  <c r="R255" i="1" s="1"/>
  <c r="Z207" i="1" a="1"/>
  <c r="Z207" i="1" s="1"/>
  <c r="AB207" i="1" s="1"/>
  <c r="W207" i="1" a="1"/>
  <c r="W207" i="1" s="1"/>
  <c r="Y207" i="1" s="1"/>
  <c r="Q207" i="1" a="1"/>
  <c r="Q207" i="1" s="1"/>
  <c r="S207" i="1" s="1"/>
  <c r="AA199" i="1" a="1"/>
  <c r="AA199" i="1" s="1"/>
  <c r="X199" i="1" a="1"/>
  <c r="X199" i="1" s="1"/>
  <c r="U199" i="1" a="1"/>
  <c r="U199" i="1" s="1"/>
  <c r="V199" i="1" s="1"/>
  <c r="R199" i="1" a="1"/>
  <c r="R199" i="1" s="1"/>
  <c r="AA191" i="1" a="1"/>
  <c r="AA191" i="1" s="1"/>
  <c r="AB191" i="1" s="1"/>
  <c r="X191" i="1" a="1"/>
  <c r="X191" i="1" s="1"/>
  <c r="U191" i="1" a="1"/>
  <c r="U191" i="1" s="1"/>
  <c r="V191" i="1" s="1"/>
  <c r="R191" i="1" a="1"/>
  <c r="R191" i="1" s="1"/>
  <c r="S191" i="1" s="1"/>
  <c r="Z183" i="1" a="1"/>
  <c r="Z183" i="1" s="1"/>
  <c r="AB183" i="1" s="1"/>
  <c r="W183" i="1" a="1"/>
  <c r="W183" i="1" s="1"/>
  <c r="Y183" i="1" s="1"/>
  <c r="Q183" i="1" a="1"/>
  <c r="Q183" i="1" s="1"/>
  <c r="S183" i="1" s="1"/>
  <c r="Z175" i="1" a="1"/>
  <c r="Z175" i="1" s="1"/>
  <c r="AB175" i="1" s="1"/>
  <c r="W175" i="1" a="1"/>
  <c r="W175" i="1" s="1"/>
  <c r="Y175" i="1" s="1"/>
  <c r="Q175" i="1" a="1"/>
  <c r="Q175" i="1" s="1"/>
  <c r="S175" i="1" s="1"/>
  <c r="Z167" i="1" a="1"/>
  <c r="Z167" i="1" s="1"/>
  <c r="AB167" i="1" s="1"/>
  <c r="W167" i="1" a="1"/>
  <c r="W167" i="1" s="1"/>
  <c r="Y167" i="1" s="1"/>
  <c r="Q167" i="1" a="1"/>
  <c r="Q167" i="1" s="1"/>
  <c r="S167" i="1" s="1"/>
  <c r="Z159" i="1" a="1"/>
  <c r="Z159" i="1" s="1"/>
  <c r="AB159" i="1" s="1"/>
  <c r="W159" i="1" a="1"/>
  <c r="W159" i="1" s="1"/>
  <c r="Y159" i="1" s="1"/>
  <c r="Q159" i="1" a="1"/>
  <c r="Q159" i="1" s="1"/>
  <c r="S159" i="1" s="1"/>
  <c r="Z151" i="1" a="1"/>
  <c r="Z151" i="1" s="1"/>
  <c r="AB151" i="1" s="1"/>
  <c r="W151" i="1" a="1"/>
  <c r="W151" i="1" s="1"/>
  <c r="Y151" i="1" s="1"/>
  <c r="Q151" i="1" a="1"/>
  <c r="Q151" i="1" s="1"/>
  <c r="S151" i="1" s="1"/>
  <c r="Z143" i="1" a="1"/>
  <c r="Z143" i="1" s="1"/>
  <c r="AB143" i="1" s="1"/>
  <c r="W143" i="1" a="1"/>
  <c r="W143" i="1" s="1"/>
  <c r="Y143" i="1" s="1"/>
  <c r="Q143" i="1" a="1"/>
  <c r="Q143" i="1" s="1"/>
  <c r="S143" i="1" s="1"/>
  <c r="Z135" i="1" a="1"/>
  <c r="Z135" i="1" s="1"/>
  <c r="AB135" i="1" s="1"/>
  <c r="W135" i="1" a="1"/>
  <c r="W135" i="1" s="1"/>
  <c r="Y135" i="1" s="1"/>
  <c r="Q135" i="1" a="1"/>
  <c r="Q135" i="1" s="1"/>
  <c r="S135" i="1" s="1"/>
  <c r="AA127" i="1" a="1"/>
  <c r="AA127" i="1" s="1"/>
  <c r="X127" i="1" a="1"/>
  <c r="X127" i="1" s="1"/>
  <c r="U127" i="1" a="1"/>
  <c r="U127" i="1" s="1"/>
  <c r="V127" i="1" s="1"/>
  <c r="R127" i="1" a="1"/>
  <c r="R127" i="1" s="1"/>
  <c r="AA119" i="1" a="1"/>
  <c r="AA119" i="1" s="1"/>
  <c r="X119" i="1" a="1"/>
  <c r="X119" i="1" s="1"/>
  <c r="Y119" i="1" s="1"/>
  <c r="U119" i="1" a="1"/>
  <c r="U119" i="1" s="1"/>
  <c r="V119" i="1" s="1"/>
  <c r="R119" i="1" a="1"/>
  <c r="R119" i="1" s="1"/>
  <c r="AA111" i="1" a="1"/>
  <c r="AA111" i="1" s="1"/>
  <c r="AB111" i="1" s="1"/>
  <c r="X111" i="1" a="1"/>
  <c r="X111" i="1" s="1"/>
  <c r="Y111" i="1" s="1"/>
  <c r="U111" i="1" a="1"/>
  <c r="U111" i="1" s="1"/>
  <c r="V111" i="1" s="1"/>
  <c r="R111" i="1" a="1"/>
  <c r="R111" i="1" s="1"/>
  <c r="S111" i="1" s="1"/>
  <c r="AA71" i="1" a="1"/>
  <c r="AA71" i="1" s="1"/>
  <c r="AB71" i="1" s="1"/>
  <c r="X71" i="1" a="1"/>
  <c r="X71" i="1" s="1"/>
  <c r="Y71" i="1" s="1"/>
  <c r="U71" i="1" a="1"/>
  <c r="U71" i="1" s="1"/>
  <c r="V71" i="1" s="1"/>
  <c r="R71" i="1" a="1"/>
  <c r="R71" i="1" s="1"/>
  <c r="S71" i="1" s="1"/>
  <c r="Z39" i="1" a="1"/>
  <c r="Z39" i="1" s="1"/>
  <c r="AB39" i="1" s="1"/>
  <c r="W39" i="1" a="1"/>
  <c r="W39" i="1" s="1"/>
  <c r="Y39" i="1" s="1"/>
  <c r="Q39" i="1" a="1"/>
  <c r="Q39" i="1" s="1"/>
  <c r="S39" i="1" s="1"/>
  <c r="Z31" i="1" a="1"/>
  <c r="Z31" i="1" s="1"/>
  <c r="AB31" i="1" s="1"/>
  <c r="W31" i="1" a="1"/>
  <c r="W31" i="1" s="1"/>
  <c r="Y31" i="1" s="1"/>
  <c r="Q31" i="1" a="1"/>
  <c r="Q31" i="1" s="1"/>
  <c r="S31" i="1" s="1"/>
  <c r="Z23" i="1" a="1"/>
  <c r="Z23" i="1" s="1"/>
  <c r="AB23" i="1" s="1"/>
  <c r="W23" i="1" a="1"/>
  <c r="W23" i="1" s="1"/>
  <c r="Y23" i="1" s="1"/>
  <c r="Q23" i="1" a="1"/>
  <c r="Q23" i="1" s="1"/>
  <c r="S23" i="1" s="1"/>
  <c r="Z15" i="1" a="1"/>
  <c r="Z15" i="1" s="1"/>
  <c r="AB15" i="1" s="1"/>
  <c r="W15" i="1" a="1"/>
  <c r="W15" i="1" s="1"/>
  <c r="Y15" i="1" s="1"/>
  <c r="Q15" i="1" a="1"/>
  <c r="Q15" i="1" s="1"/>
  <c r="S15" i="1" s="1"/>
  <c r="Z7" i="1" a="1"/>
  <c r="Z7" i="1" s="1"/>
  <c r="AB7" i="1" s="1"/>
  <c r="W7" i="1" a="1"/>
  <c r="W7" i="1" s="1"/>
  <c r="Y7" i="1" s="1"/>
  <c r="Q7" i="1" a="1"/>
  <c r="Q7" i="1" s="1"/>
  <c r="S7" i="1" s="1"/>
  <c r="O719" i="1"/>
  <c r="O653" i="1"/>
  <c r="M639" i="1" a="1"/>
  <c r="M639" i="1" s="1"/>
  <c r="O639" i="1" s="1"/>
  <c r="M609" i="1" a="1"/>
  <c r="M609" i="1" s="1"/>
  <c r="O609" i="1" s="1"/>
  <c r="M595" i="1" a="1"/>
  <c r="M595" i="1" s="1"/>
  <c r="O595" i="1" s="1"/>
  <c r="M559" i="1" a="1"/>
  <c r="M559" i="1" s="1"/>
  <c r="O559" i="1" s="1"/>
  <c r="M552" i="1" a="1"/>
  <c r="M552" i="1" s="1"/>
  <c r="O552" i="1" s="1"/>
  <c r="M537" i="1" a="1"/>
  <c r="M537" i="1" s="1"/>
  <c r="O537" i="1" s="1"/>
  <c r="O509" i="1"/>
  <c r="O501" i="1"/>
  <c r="O473" i="1"/>
  <c r="O445" i="1"/>
  <c r="O437" i="1"/>
  <c r="O309" i="1"/>
  <c r="O301" i="1"/>
  <c r="O269" i="1"/>
  <c r="O253" i="1"/>
  <c r="S658" i="1"/>
  <c r="Q642" i="1" a="1"/>
  <c r="Q642" i="1" s="1"/>
  <c r="S642" i="1" s="1"/>
  <c r="Q578" i="1" a="1"/>
  <c r="Q578" i="1" s="1"/>
  <c r="S578" i="1" s="1"/>
  <c r="S519" i="1"/>
  <c r="S424" i="1"/>
  <c r="V713" i="1"/>
  <c r="V705" i="1"/>
  <c r="V675" i="1"/>
  <c r="V547" i="1"/>
  <c r="V520" i="1"/>
  <c r="V496" i="1"/>
  <c r="V488" i="1"/>
  <c r="V472" i="1"/>
  <c r="V440" i="1"/>
  <c r="V424" i="1"/>
  <c r="V416" i="1"/>
  <c r="V408" i="1"/>
  <c r="V392" i="1"/>
  <c r="V376" i="1"/>
  <c r="V360" i="1"/>
  <c r="V328" i="1"/>
  <c r="V280" i="1"/>
  <c r="AA718" i="1" a="1"/>
  <c r="AA718" i="1" s="1"/>
  <c r="X718" i="1" a="1"/>
  <c r="X718" i="1" s="1"/>
  <c r="U718" i="1" a="1"/>
  <c r="U718" i="1" s="1"/>
  <c r="V718" i="1" s="1"/>
  <c r="R718" i="1" a="1"/>
  <c r="R718" i="1" s="1"/>
  <c r="S718" i="1" s="1"/>
  <c r="AA710" i="1" a="1"/>
  <c r="AA710" i="1" s="1"/>
  <c r="AB710" i="1" s="1"/>
  <c r="X710" i="1" a="1"/>
  <c r="X710" i="1" s="1"/>
  <c r="U710" i="1" a="1"/>
  <c r="U710" i="1" s="1"/>
  <c r="V710" i="1" s="1"/>
  <c r="R710" i="1" a="1"/>
  <c r="R710" i="1" s="1"/>
  <c r="AA702" i="1" a="1"/>
  <c r="AA702" i="1" s="1"/>
  <c r="AB702" i="1" s="1"/>
  <c r="X702" i="1" a="1"/>
  <c r="X702" i="1" s="1"/>
  <c r="Y702" i="1" s="1"/>
  <c r="U702" i="1" a="1"/>
  <c r="U702" i="1" s="1"/>
  <c r="V702" i="1" s="1"/>
  <c r="R702" i="1" a="1"/>
  <c r="R702" i="1" s="1"/>
  <c r="S702" i="1" s="1"/>
  <c r="AA694" i="1" a="1"/>
  <c r="AA694" i="1" s="1"/>
  <c r="AB694" i="1" s="1"/>
  <c r="X694" i="1" a="1"/>
  <c r="X694" i="1" s="1"/>
  <c r="Y694" i="1" s="1"/>
  <c r="U694" i="1" a="1"/>
  <c r="U694" i="1" s="1"/>
  <c r="R694" i="1" a="1"/>
  <c r="R694" i="1" s="1"/>
  <c r="S694" i="1" s="1"/>
  <c r="AA686" i="1" a="1"/>
  <c r="AA686" i="1" s="1"/>
  <c r="AB686" i="1" s="1"/>
  <c r="X686" i="1" a="1"/>
  <c r="X686" i="1" s="1"/>
  <c r="Y686" i="1" s="1"/>
  <c r="U686" i="1" a="1"/>
  <c r="U686" i="1" s="1"/>
  <c r="V686" i="1" s="1"/>
  <c r="R686" i="1" a="1"/>
  <c r="R686" i="1" s="1"/>
  <c r="S686" i="1" s="1"/>
  <c r="AA678" i="1" a="1"/>
  <c r="AA678" i="1" s="1"/>
  <c r="AB678" i="1" s="1"/>
  <c r="X678" i="1" a="1"/>
  <c r="X678" i="1" s="1"/>
  <c r="Y678" i="1" s="1"/>
  <c r="U678" i="1" a="1"/>
  <c r="U678" i="1" s="1"/>
  <c r="V678" i="1" s="1"/>
  <c r="R678" i="1" a="1"/>
  <c r="R678" i="1" s="1"/>
  <c r="S678" i="1" s="1"/>
  <c r="AA670" i="1" a="1"/>
  <c r="AA670" i="1" s="1"/>
  <c r="AB670" i="1" s="1"/>
  <c r="X670" i="1" a="1"/>
  <c r="X670" i="1" s="1"/>
  <c r="Y670" i="1" s="1"/>
  <c r="U670" i="1" a="1"/>
  <c r="U670" i="1" s="1"/>
  <c r="V670" i="1" s="1"/>
  <c r="R670" i="1" a="1"/>
  <c r="R670" i="1" s="1"/>
  <c r="S670" i="1" s="1"/>
  <c r="AA662" i="1" a="1"/>
  <c r="AA662" i="1" s="1"/>
  <c r="AB662" i="1" s="1"/>
  <c r="X662" i="1" a="1"/>
  <c r="X662" i="1" s="1"/>
  <c r="U662" i="1" a="1"/>
  <c r="U662" i="1" s="1"/>
  <c r="R662" i="1" a="1"/>
  <c r="R662" i="1" s="1"/>
  <c r="AA654" i="1" a="1"/>
  <c r="AA654" i="1" s="1"/>
  <c r="X654" i="1" a="1"/>
  <c r="X654" i="1" s="1"/>
  <c r="U654" i="1" a="1"/>
  <c r="U654" i="1" s="1"/>
  <c r="R654" i="1" a="1"/>
  <c r="R654" i="1" s="1"/>
  <c r="S654" i="1" s="1"/>
  <c r="Z646" i="1" a="1"/>
  <c r="Z646" i="1" s="1"/>
  <c r="AB646" i="1" s="1"/>
  <c r="W646" i="1" a="1"/>
  <c r="W646" i="1" s="1"/>
  <c r="Y646" i="1" s="1"/>
  <c r="Q646" i="1" a="1"/>
  <c r="Q646" i="1" s="1"/>
  <c r="S646" i="1" s="1"/>
  <c r="Z638" i="1" a="1"/>
  <c r="Z638" i="1" s="1"/>
  <c r="AB638" i="1" s="1"/>
  <c r="W638" i="1" a="1"/>
  <c r="W638" i="1" s="1"/>
  <c r="Y638" i="1" s="1"/>
  <c r="Q638" i="1" a="1"/>
  <c r="Q638" i="1" s="1"/>
  <c r="S638" i="1" s="1"/>
  <c r="Z598" i="1" a="1"/>
  <c r="Z598" i="1" s="1"/>
  <c r="AB598" i="1" s="1"/>
  <c r="W598" i="1" a="1"/>
  <c r="W598" i="1" s="1"/>
  <c r="Y598" i="1" s="1"/>
  <c r="Z590" i="1" a="1"/>
  <c r="Z590" i="1" s="1"/>
  <c r="AB590" i="1" s="1"/>
  <c r="W590" i="1" a="1"/>
  <c r="W590" i="1" s="1"/>
  <c r="Y590" i="1" s="1"/>
  <c r="Q590" i="1" a="1"/>
  <c r="Q590" i="1" s="1"/>
  <c r="S590" i="1" s="1"/>
  <c r="Z582" i="1" a="1"/>
  <c r="Z582" i="1" s="1"/>
  <c r="AB582" i="1" s="1"/>
  <c r="W582" i="1" a="1"/>
  <c r="W582" i="1" s="1"/>
  <c r="Y582" i="1" s="1"/>
  <c r="Q582" i="1" a="1"/>
  <c r="Q582" i="1" s="1"/>
  <c r="S582" i="1" s="1"/>
  <c r="Z574" i="1" a="1"/>
  <c r="Z574" i="1" s="1"/>
  <c r="AB574" i="1" s="1"/>
  <c r="W574" i="1" a="1"/>
  <c r="W574" i="1" s="1"/>
  <c r="Y574" i="1" s="1"/>
  <c r="Q574" i="1" a="1"/>
  <c r="Q574" i="1" s="1"/>
  <c r="S574" i="1" s="1"/>
  <c r="Z566" i="1" a="1"/>
  <c r="Z566" i="1" s="1"/>
  <c r="AB566" i="1" s="1"/>
  <c r="W566" i="1" a="1"/>
  <c r="W566" i="1" s="1"/>
  <c r="Y566" i="1" s="1"/>
  <c r="Z558" i="1" a="1"/>
  <c r="Z558" i="1" s="1"/>
  <c r="AB558" i="1" s="1"/>
  <c r="W558" i="1" a="1"/>
  <c r="W558" i="1" s="1"/>
  <c r="Y558" i="1" s="1"/>
  <c r="Q558" i="1" a="1"/>
  <c r="Q558" i="1" s="1"/>
  <c r="S558" i="1" s="1"/>
  <c r="Z550" i="1" a="1"/>
  <c r="Z550" i="1" s="1"/>
  <c r="AB550" i="1" s="1"/>
  <c r="W550" i="1" a="1"/>
  <c r="W550" i="1" s="1"/>
  <c r="Y550" i="1" s="1"/>
  <c r="Q550" i="1" a="1"/>
  <c r="Q550" i="1" s="1"/>
  <c r="S550" i="1" s="1"/>
  <c r="AA526" i="1" a="1"/>
  <c r="AA526" i="1" s="1"/>
  <c r="AB526" i="1" s="1"/>
  <c r="X526" i="1" a="1"/>
  <c r="X526" i="1" s="1"/>
  <c r="U526" i="1" a="1"/>
  <c r="U526" i="1" s="1"/>
  <c r="V526" i="1" s="1"/>
  <c r="R526" i="1" a="1"/>
  <c r="R526" i="1" s="1"/>
  <c r="S526" i="1" s="1"/>
  <c r="AA518" i="1" a="1"/>
  <c r="AA518" i="1" s="1"/>
  <c r="X518" i="1" a="1"/>
  <c r="X518" i="1" s="1"/>
  <c r="U518" i="1" a="1"/>
  <c r="U518" i="1" s="1"/>
  <c r="V518" i="1" s="1"/>
  <c r="R518" i="1" a="1"/>
  <c r="R518" i="1" s="1"/>
  <c r="AA510" i="1" a="1"/>
  <c r="AA510" i="1" s="1"/>
  <c r="AB510" i="1" s="1"/>
  <c r="X510" i="1" a="1"/>
  <c r="X510" i="1" s="1"/>
  <c r="U510" i="1" a="1"/>
  <c r="U510" i="1" s="1"/>
  <c r="V510" i="1" s="1"/>
  <c r="R510" i="1" a="1"/>
  <c r="R510" i="1" s="1"/>
  <c r="S510" i="1" s="1"/>
  <c r="AA502" i="1" a="1"/>
  <c r="AA502" i="1" s="1"/>
  <c r="AB502" i="1" s="1"/>
  <c r="X502" i="1" a="1"/>
  <c r="X502" i="1" s="1"/>
  <c r="U502" i="1" a="1"/>
  <c r="U502" i="1" s="1"/>
  <c r="V502" i="1" s="1"/>
  <c r="R502" i="1" a="1"/>
  <c r="R502" i="1" s="1"/>
  <c r="S502" i="1" s="1"/>
  <c r="AA494" i="1" a="1"/>
  <c r="AA494" i="1" s="1"/>
  <c r="AB494" i="1" s="1"/>
  <c r="X494" i="1" a="1"/>
  <c r="X494" i="1" s="1"/>
  <c r="U494" i="1" a="1"/>
  <c r="U494" i="1" s="1"/>
  <c r="V494" i="1" s="1"/>
  <c r="R494" i="1" a="1"/>
  <c r="R494" i="1" s="1"/>
  <c r="S494" i="1" s="1"/>
  <c r="AA486" i="1" a="1"/>
  <c r="AA486" i="1" s="1"/>
  <c r="X486" i="1" a="1"/>
  <c r="X486" i="1" s="1"/>
  <c r="U486" i="1" a="1"/>
  <c r="U486" i="1" s="1"/>
  <c r="V486" i="1" s="1"/>
  <c r="R486" i="1" a="1"/>
  <c r="R486" i="1" s="1"/>
  <c r="S486" i="1" s="1"/>
  <c r="AA478" i="1" a="1"/>
  <c r="AA478" i="1" s="1"/>
  <c r="AB478" i="1" s="1"/>
  <c r="X478" i="1" a="1"/>
  <c r="X478" i="1" s="1"/>
  <c r="U478" i="1" a="1"/>
  <c r="U478" i="1" s="1"/>
  <c r="V478" i="1" s="1"/>
  <c r="R478" i="1" a="1"/>
  <c r="R478" i="1" s="1"/>
  <c r="S478" i="1" s="1"/>
  <c r="AA470" i="1" a="1"/>
  <c r="AA470" i="1" s="1"/>
  <c r="AB470" i="1" s="1"/>
  <c r="X470" i="1" a="1"/>
  <c r="X470" i="1" s="1"/>
  <c r="U470" i="1" a="1"/>
  <c r="U470" i="1" s="1"/>
  <c r="V470" i="1" s="1"/>
  <c r="R470" i="1" a="1"/>
  <c r="R470" i="1" s="1"/>
  <c r="S470" i="1" s="1"/>
  <c r="AA462" i="1" a="1"/>
  <c r="AA462" i="1" s="1"/>
  <c r="AB462" i="1" s="1"/>
  <c r="X462" i="1" a="1"/>
  <c r="X462" i="1" s="1"/>
  <c r="Y462" i="1" s="1"/>
  <c r="U462" i="1" a="1"/>
  <c r="U462" i="1" s="1"/>
  <c r="V462" i="1" s="1"/>
  <c r="R462" i="1" a="1"/>
  <c r="R462" i="1" s="1"/>
  <c r="S462" i="1" s="1"/>
  <c r="AA454" i="1" a="1"/>
  <c r="AA454" i="1" s="1"/>
  <c r="AB454" i="1" s="1"/>
  <c r="X454" i="1" a="1"/>
  <c r="X454" i="1" s="1"/>
  <c r="U454" i="1" a="1"/>
  <c r="U454" i="1" s="1"/>
  <c r="V454" i="1" s="1"/>
  <c r="R454" i="1" a="1"/>
  <c r="R454" i="1" s="1"/>
  <c r="AA446" i="1" a="1"/>
  <c r="AA446" i="1" s="1"/>
  <c r="X446" i="1" a="1"/>
  <c r="X446" i="1" s="1"/>
  <c r="U446" i="1" a="1"/>
  <c r="U446" i="1" s="1"/>
  <c r="V446" i="1" s="1"/>
  <c r="R446" i="1" a="1"/>
  <c r="R446" i="1" s="1"/>
  <c r="S446" i="1" s="1"/>
  <c r="AA438" i="1" a="1"/>
  <c r="AA438" i="1" s="1"/>
  <c r="AB438" i="1" s="1"/>
  <c r="X438" i="1" a="1"/>
  <c r="X438" i="1" s="1"/>
  <c r="U438" i="1" a="1"/>
  <c r="U438" i="1" s="1"/>
  <c r="V438" i="1" s="1"/>
  <c r="R438" i="1" a="1"/>
  <c r="R438" i="1" s="1"/>
  <c r="S438" i="1" s="1"/>
  <c r="AA430" i="1" a="1"/>
  <c r="AA430" i="1" s="1"/>
  <c r="X430" i="1" a="1"/>
  <c r="X430" i="1" s="1"/>
  <c r="U430" i="1" a="1"/>
  <c r="U430" i="1" s="1"/>
  <c r="V430" i="1" s="1"/>
  <c r="R430" i="1" a="1"/>
  <c r="R430" i="1" s="1"/>
  <c r="S430" i="1" s="1"/>
  <c r="AA422" i="1" a="1"/>
  <c r="AA422" i="1" s="1"/>
  <c r="X422" i="1" a="1"/>
  <c r="X422" i="1" s="1"/>
  <c r="U422" i="1" a="1"/>
  <c r="U422" i="1" s="1"/>
  <c r="V422" i="1" s="1"/>
  <c r="R422" i="1" a="1"/>
  <c r="R422" i="1" s="1"/>
  <c r="S422" i="1" s="1"/>
  <c r="AA414" i="1" a="1"/>
  <c r="AA414" i="1" s="1"/>
  <c r="AB414" i="1" s="1"/>
  <c r="X414" i="1" a="1"/>
  <c r="X414" i="1" s="1"/>
  <c r="U414" i="1" a="1"/>
  <c r="U414" i="1" s="1"/>
  <c r="V414" i="1" s="1"/>
  <c r="R414" i="1" a="1"/>
  <c r="R414" i="1" s="1"/>
  <c r="S414" i="1" s="1"/>
  <c r="AA406" i="1" a="1"/>
  <c r="AA406" i="1" s="1"/>
  <c r="X406" i="1" a="1"/>
  <c r="X406" i="1" s="1"/>
  <c r="U406" i="1" a="1"/>
  <c r="U406" i="1" s="1"/>
  <c r="V406" i="1" s="1"/>
  <c r="R406" i="1" a="1"/>
  <c r="R406" i="1" s="1"/>
  <c r="AA398" i="1" a="1"/>
  <c r="AA398" i="1" s="1"/>
  <c r="X398" i="1" a="1"/>
  <c r="X398" i="1" s="1"/>
  <c r="U398" i="1" a="1"/>
  <c r="U398" i="1" s="1"/>
  <c r="V398" i="1" s="1"/>
  <c r="R398" i="1" a="1"/>
  <c r="R398" i="1" s="1"/>
  <c r="S398" i="1" s="1"/>
  <c r="AA390" i="1" a="1"/>
  <c r="AA390" i="1" s="1"/>
  <c r="AB390" i="1" s="1"/>
  <c r="X390" i="1" a="1"/>
  <c r="X390" i="1" s="1"/>
  <c r="U390" i="1" a="1"/>
  <c r="U390" i="1" s="1"/>
  <c r="V390" i="1" s="1"/>
  <c r="R390" i="1" a="1"/>
  <c r="R390" i="1" s="1"/>
  <c r="S390" i="1" s="1"/>
  <c r="AA382" i="1" a="1"/>
  <c r="AA382" i="1" s="1"/>
  <c r="AB382" i="1" s="1"/>
  <c r="X382" i="1" a="1"/>
  <c r="X382" i="1" s="1"/>
  <c r="U382" i="1" a="1"/>
  <c r="U382" i="1" s="1"/>
  <c r="V382" i="1" s="1"/>
  <c r="R382" i="1" a="1"/>
  <c r="R382" i="1" s="1"/>
  <c r="AA374" i="1" a="1"/>
  <c r="AA374" i="1" s="1"/>
  <c r="X374" i="1" a="1"/>
  <c r="X374" i="1" s="1"/>
  <c r="U374" i="1" a="1"/>
  <c r="U374" i="1" s="1"/>
  <c r="V374" i="1" s="1"/>
  <c r="R374" i="1" a="1"/>
  <c r="R374" i="1" s="1"/>
  <c r="S374" i="1" s="1"/>
  <c r="AA366" i="1" a="1"/>
  <c r="AA366" i="1" s="1"/>
  <c r="AB366" i="1" s="1"/>
  <c r="X366" i="1" a="1"/>
  <c r="X366" i="1" s="1"/>
  <c r="U366" i="1" a="1"/>
  <c r="U366" i="1" s="1"/>
  <c r="V366" i="1" s="1"/>
  <c r="R366" i="1" a="1"/>
  <c r="R366" i="1" s="1"/>
  <c r="S366" i="1" s="1"/>
  <c r="AA358" i="1" a="1"/>
  <c r="AA358" i="1" s="1"/>
  <c r="AB358" i="1" s="1"/>
  <c r="X358" i="1" a="1"/>
  <c r="X358" i="1" s="1"/>
  <c r="Y358" i="1" s="1"/>
  <c r="U358" i="1" a="1"/>
  <c r="U358" i="1" s="1"/>
  <c r="V358" i="1" s="1"/>
  <c r="R358" i="1" a="1"/>
  <c r="R358" i="1" s="1"/>
  <c r="S358" i="1" s="1"/>
  <c r="AA350" i="1" a="1"/>
  <c r="AA350" i="1" s="1"/>
  <c r="AB350" i="1" s="1"/>
  <c r="X350" i="1" a="1"/>
  <c r="X350" i="1" s="1"/>
  <c r="Y350" i="1" s="1"/>
  <c r="U350" i="1" a="1"/>
  <c r="U350" i="1" s="1"/>
  <c r="V350" i="1" s="1"/>
  <c r="R350" i="1" a="1"/>
  <c r="R350" i="1" s="1"/>
  <c r="S350" i="1" s="1"/>
  <c r="AA342" i="1" a="1"/>
  <c r="AA342" i="1" s="1"/>
  <c r="AB342" i="1" s="1"/>
  <c r="X342" i="1" a="1"/>
  <c r="X342" i="1" s="1"/>
  <c r="Y342" i="1" s="1"/>
  <c r="U342" i="1" a="1"/>
  <c r="U342" i="1" s="1"/>
  <c r="V342" i="1" s="1"/>
  <c r="R342" i="1" a="1"/>
  <c r="R342" i="1" s="1"/>
  <c r="S342" i="1" s="1"/>
  <c r="AA334" i="1" a="1"/>
  <c r="AA334" i="1" s="1"/>
  <c r="AB334" i="1" s="1"/>
  <c r="X334" i="1" a="1"/>
  <c r="X334" i="1" s="1"/>
  <c r="U334" i="1" a="1"/>
  <c r="U334" i="1" s="1"/>
  <c r="V334" i="1" s="1"/>
  <c r="R334" i="1" a="1"/>
  <c r="R334" i="1" s="1"/>
  <c r="S334" i="1" s="1"/>
  <c r="AA326" i="1" a="1"/>
  <c r="AA326" i="1" s="1"/>
  <c r="X326" i="1" a="1"/>
  <c r="X326" i="1" s="1"/>
  <c r="U326" i="1" a="1"/>
  <c r="U326" i="1" s="1"/>
  <c r="V326" i="1" s="1"/>
  <c r="R326" i="1" a="1"/>
  <c r="R326" i="1" s="1"/>
  <c r="S326" i="1" s="1"/>
  <c r="AA318" i="1" a="1"/>
  <c r="AA318" i="1" s="1"/>
  <c r="X318" i="1" a="1"/>
  <c r="X318" i="1" s="1"/>
  <c r="Y318" i="1" s="1"/>
  <c r="U318" i="1" a="1"/>
  <c r="U318" i="1" s="1"/>
  <c r="V318" i="1" s="1"/>
  <c r="R318" i="1" a="1"/>
  <c r="R318" i="1" s="1"/>
  <c r="S318" i="1" s="1"/>
  <c r="AA310" i="1" a="1"/>
  <c r="AA310" i="1" s="1"/>
  <c r="X310" i="1" a="1"/>
  <c r="X310" i="1" s="1"/>
  <c r="U310" i="1" a="1"/>
  <c r="U310" i="1" s="1"/>
  <c r="V310" i="1" s="1"/>
  <c r="R310" i="1" a="1"/>
  <c r="R310" i="1" s="1"/>
  <c r="S310" i="1" s="1"/>
  <c r="AA302" i="1" a="1"/>
  <c r="AA302" i="1" s="1"/>
  <c r="X302" i="1" a="1"/>
  <c r="X302" i="1" s="1"/>
  <c r="Y302" i="1" s="1"/>
  <c r="U302" i="1" a="1"/>
  <c r="U302" i="1" s="1"/>
  <c r="V302" i="1" s="1"/>
  <c r="R302" i="1" a="1"/>
  <c r="R302" i="1" s="1"/>
  <c r="S302" i="1" s="1"/>
  <c r="AA294" i="1" a="1"/>
  <c r="AA294" i="1" s="1"/>
  <c r="AB294" i="1" s="1"/>
  <c r="X294" i="1" a="1"/>
  <c r="X294" i="1" s="1"/>
  <c r="U294" i="1" a="1"/>
  <c r="U294" i="1" s="1"/>
  <c r="V294" i="1" s="1"/>
  <c r="R294" i="1" a="1"/>
  <c r="R294" i="1" s="1"/>
  <c r="S294" i="1" s="1"/>
  <c r="AA286" i="1" a="1"/>
  <c r="AA286" i="1" s="1"/>
  <c r="X286" i="1" a="1"/>
  <c r="X286" i="1" s="1"/>
  <c r="U286" i="1" a="1"/>
  <c r="U286" i="1" s="1"/>
  <c r="V286" i="1" s="1"/>
  <c r="R286" i="1" a="1"/>
  <c r="R286" i="1" s="1"/>
  <c r="S286" i="1" s="1"/>
  <c r="AA278" i="1" a="1"/>
  <c r="AA278" i="1" s="1"/>
  <c r="X278" i="1" a="1"/>
  <c r="X278" i="1" s="1"/>
  <c r="U278" i="1" a="1"/>
  <c r="U278" i="1" s="1"/>
  <c r="R278" i="1" a="1"/>
  <c r="R278" i="1" s="1"/>
  <c r="S278" i="1" s="1"/>
  <c r="AA270" i="1" a="1"/>
  <c r="AA270" i="1" s="1"/>
  <c r="X270" i="1" a="1"/>
  <c r="X270" i="1" s="1"/>
  <c r="U270" i="1" a="1"/>
  <c r="U270" i="1" s="1"/>
  <c r="R270" i="1" a="1"/>
  <c r="R270" i="1" s="1"/>
  <c r="S270" i="1" s="1"/>
  <c r="AA262" i="1" a="1"/>
  <c r="AA262" i="1" s="1"/>
  <c r="AB262" i="1" s="1"/>
  <c r="X262" i="1" a="1"/>
  <c r="X262" i="1" s="1"/>
  <c r="U262" i="1" a="1"/>
  <c r="U262" i="1" s="1"/>
  <c r="V262" i="1" s="1"/>
  <c r="R262" i="1" a="1"/>
  <c r="R262" i="1" s="1"/>
  <c r="S262" i="1" s="1"/>
  <c r="AA254" i="1" a="1"/>
  <c r="AA254" i="1" s="1"/>
  <c r="AB254" i="1" s="1"/>
  <c r="X254" i="1" a="1"/>
  <c r="X254" i="1" s="1"/>
  <c r="U254" i="1" a="1"/>
  <c r="U254" i="1" s="1"/>
  <c r="R254" i="1" a="1"/>
  <c r="R254" i="1" s="1"/>
  <c r="S254" i="1" s="1"/>
  <c r="Z206" i="1" a="1"/>
  <c r="Z206" i="1" s="1"/>
  <c r="AB206" i="1" s="1"/>
  <c r="W206" i="1" a="1"/>
  <c r="W206" i="1" s="1"/>
  <c r="Y206" i="1" s="1"/>
  <c r="Q206" i="1" a="1"/>
  <c r="Q206" i="1" s="1"/>
  <c r="S206" i="1" s="1"/>
  <c r="AA198" i="1" a="1"/>
  <c r="AA198" i="1" s="1"/>
  <c r="AB198" i="1" s="1"/>
  <c r="X198" i="1" a="1"/>
  <c r="X198" i="1" s="1"/>
  <c r="U198" i="1" a="1"/>
  <c r="U198" i="1" s="1"/>
  <c r="V198" i="1" s="1"/>
  <c r="R198" i="1" a="1"/>
  <c r="R198" i="1" s="1"/>
  <c r="S198" i="1" s="1"/>
  <c r="AA190" i="1" a="1"/>
  <c r="AA190" i="1" s="1"/>
  <c r="AB190" i="1" s="1"/>
  <c r="X190" i="1" a="1"/>
  <c r="X190" i="1" s="1"/>
  <c r="U190" i="1" a="1"/>
  <c r="U190" i="1" s="1"/>
  <c r="V190" i="1" s="1"/>
  <c r="R190" i="1" a="1"/>
  <c r="R190" i="1" s="1"/>
  <c r="S190" i="1" s="1"/>
  <c r="Z182" i="1" a="1"/>
  <c r="Z182" i="1" s="1"/>
  <c r="AB182" i="1" s="1"/>
  <c r="W182" i="1" a="1"/>
  <c r="W182" i="1" s="1"/>
  <c r="Y182" i="1" s="1"/>
  <c r="Q182" i="1" a="1"/>
  <c r="Q182" i="1" s="1"/>
  <c r="S182" i="1" s="1"/>
  <c r="Z174" i="1" a="1"/>
  <c r="Z174" i="1" s="1"/>
  <c r="AB174" i="1" s="1"/>
  <c r="W174" i="1" a="1"/>
  <c r="W174" i="1" s="1"/>
  <c r="Y174" i="1" s="1"/>
  <c r="Q174" i="1" a="1"/>
  <c r="Q174" i="1" s="1"/>
  <c r="S174" i="1" s="1"/>
  <c r="Z166" i="1" a="1"/>
  <c r="Z166" i="1" s="1"/>
  <c r="AB166" i="1" s="1"/>
  <c r="W166" i="1" a="1"/>
  <c r="W166" i="1" s="1"/>
  <c r="Y166" i="1" s="1"/>
  <c r="Q166" i="1" a="1"/>
  <c r="Q166" i="1" s="1"/>
  <c r="S166" i="1" s="1"/>
  <c r="Z158" i="1" a="1"/>
  <c r="Z158" i="1" s="1"/>
  <c r="AB158" i="1" s="1"/>
  <c r="W158" i="1" a="1"/>
  <c r="W158" i="1" s="1"/>
  <c r="Y158" i="1" s="1"/>
  <c r="Q158" i="1" a="1"/>
  <c r="Q158" i="1" s="1"/>
  <c r="S158" i="1" s="1"/>
  <c r="Z150" i="1" a="1"/>
  <c r="Z150" i="1" s="1"/>
  <c r="AB150" i="1" s="1"/>
  <c r="W150" i="1" a="1"/>
  <c r="W150" i="1" s="1"/>
  <c r="Y150" i="1" s="1"/>
  <c r="Q150" i="1" a="1"/>
  <c r="Q150" i="1" s="1"/>
  <c r="S150" i="1" s="1"/>
  <c r="Z142" i="1" a="1"/>
  <c r="Z142" i="1" s="1"/>
  <c r="AB142" i="1" s="1"/>
  <c r="W142" i="1" a="1"/>
  <c r="W142" i="1" s="1"/>
  <c r="Y142" i="1" s="1"/>
  <c r="Q142" i="1" a="1"/>
  <c r="Q142" i="1" s="1"/>
  <c r="S142" i="1" s="1"/>
  <c r="AA134" i="1" a="1"/>
  <c r="AA134" i="1" s="1"/>
  <c r="X134" i="1" a="1"/>
  <c r="X134" i="1" s="1"/>
  <c r="Y134" i="1" s="1"/>
  <c r="U134" i="1" a="1"/>
  <c r="U134" i="1" s="1"/>
  <c r="V134" i="1" s="1"/>
  <c r="R134" i="1" a="1"/>
  <c r="R134" i="1" s="1"/>
  <c r="AA126" i="1" a="1"/>
  <c r="AA126" i="1" s="1"/>
  <c r="X126" i="1" a="1"/>
  <c r="X126" i="1" s="1"/>
  <c r="Y126" i="1" s="1"/>
  <c r="U126" i="1" a="1"/>
  <c r="U126" i="1" s="1"/>
  <c r="V126" i="1" s="1"/>
  <c r="R126" i="1" a="1"/>
  <c r="R126" i="1" s="1"/>
  <c r="S126" i="1" s="1"/>
  <c r="AA118" i="1" a="1"/>
  <c r="AA118" i="1" s="1"/>
  <c r="X118" i="1" a="1"/>
  <c r="X118" i="1" s="1"/>
  <c r="Y118" i="1" s="1"/>
  <c r="U118" i="1" a="1"/>
  <c r="U118" i="1" s="1"/>
  <c r="V118" i="1" s="1"/>
  <c r="R118" i="1" a="1"/>
  <c r="R118" i="1" s="1"/>
  <c r="AA110" i="1" a="1"/>
  <c r="AA110" i="1" s="1"/>
  <c r="AB110" i="1" s="1"/>
  <c r="X110" i="1" a="1"/>
  <c r="X110" i="1" s="1"/>
  <c r="Y110" i="1" s="1"/>
  <c r="U110" i="1" a="1"/>
  <c r="U110" i="1" s="1"/>
  <c r="R110" i="1" a="1"/>
  <c r="R110" i="1" s="1"/>
  <c r="S110" i="1" s="1"/>
  <c r="AA70" i="1" a="1"/>
  <c r="AA70" i="1" s="1"/>
  <c r="AB70" i="1" s="1"/>
  <c r="X70" i="1" a="1"/>
  <c r="X70" i="1" s="1"/>
  <c r="Y70" i="1" s="1"/>
  <c r="U70" i="1" a="1"/>
  <c r="U70" i="1" s="1"/>
  <c r="V70" i="1" s="1"/>
  <c r="R70" i="1" a="1"/>
  <c r="R70" i="1" s="1"/>
  <c r="S70" i="1" s="1"/>
  <c r="Z46" i="1" a="1"/>
  <c r="Z46" i="1" s="1"/>
  <c r="AB46" i="1" s="1"/>
  <c r="W46" i="1" a="1"/>
  <c r="W46" i="1" s="1"/>
  <c r="Y46" i="1" s="1"/>
  <c r="Q46" i="1" a="1"/>
  <c r="Q46" i="1" s="1"/>
  <c r="S46" i="1" s="1"/>
  <c r="AI46" i="1" s="1"/>
  <c r="Z38" i="1" a="1"/>
  <c r="Z38" i="1" s="1"/>
  <c r="AB38" i="1" s="1"/>
  <c r="W38" i="1" a="1"/>
  <c r="W38" i="1" s="1"/>
  <c r="Y38" i="1" s="1"/>
  <c r="Q38" i="1" a="1"/>
  <c r="Q38" i="1" s="1"/>
  <c r="S38" i="1" s="1"/>
  <c r="Z30" i="1" a="1"/>
  <c r="Z30" i="1" s="1"/>
  <c r="AB30" i="1" s="1"/>
  <c r="W30" i="1" a="1"/>
  <c r="W30" i="1" s="1"/>
  <c r="Y30" i="1" s="1"/>
  <c r="Q30" i="1" a="1"/>
  <c r="Q30" i="1" s="1"/>
  <c r="S30" i="1" s="1"/>
  <c r="Z22" i="1" a="1"/>
  <c r="Z22" i="1" s="1"/>
  <c r="AB22" i="1" s="1"/>
  <c r="W22" i="1" a="1"/>
  <c r="W22" i="1" s="1"/>
  <c r="Y22" i="1" s="1"/>
  <c r="Q22" i="1" a="1"/>
  <c r="Q22" i="1" s="1"/>
  <c r="S22" i="1" s="1"/>
  <c r="Z14" i="1" a="1"/>
  <c r="Z14" i="1" s="1"/>
  <c r="AB14" i="1" s="1"/>
  <c r="W14" i="1" a="1"/>
  <c r="W14" i="1" s="1"/>
  <c r="Y14" i="1" s="1"/>
  <c r="Q14" i="1" a="1"/>
  <c r="Q14" i="1" s="1"/>
  <c r="S14" i="1" s="1"/>
  <c r="Z6" i="1" a="1"/>
  <c r="Z6" i="1" s="1"/>
  <c r="AB6" i="1" s="1"/>
  <c r="W6" i="1" a="1"/>
  <c r="W6" i="1" s="1"/>
  <c r="Y6" i="1" s="1"/>
  <c r="Q6" i="1" a="1"/>
  <c r="Q6" i="1" s="1"/>
  <c r="S6" i="1" s="1"/>
  <c r="M638" i="1" a="1"/>
  <c r="M638" i="1" s="1"/>
  <c r="O638" i="1" s="1"/>
  <c r="M601" i="1" a="1"/>
  <c r="M601" i="1" s="1"/>
  <c r="O601" i="1" s="1"/>
  <c r="M587" i="1" a="1"/>
  <c r="M587" i="1" s="1"/>
  <c r="O587" i="1" s="1"/>
  <c r="M558" i="1" a="1"/>
  <c r="M558" i="1" s="1"/>
  <c r="O558" i="1" s="1"/>
  <c r="M551" i="1" a="1"/>
  <c r="M551" i="1" s="1"/>
  <c r="O551" i="1" s="1"/>
  <c r="M536" i="1" a="1"/>
  <c r="M536" i="1" s="1"/>
  <c r="O536" i="1" s="1"/>
  <c r="O381" i="1"/>
  <c r="O341" i="1"/>
  <c r="S606" i="1"/>
  <c r="S480" i="1"/>
  <c r="AA674" i="1" a="1"/>
  <c r="AA674" i="1" s="1"/>
  <c r="AB674" i="1" s="1"/>
  <c r="X674" i="1" a="1"/>
  <c r="X674" i="1" s="1"/>
  <c r="Y674" i="1" s="1"/>
  <c r="U674" i="1" a="1"/>
  <c r="U674" i="1" s="1"/>
  <c r="V674" i="1" s="1"/>
  <c r="R674" i="1" a="1"/>
  <c r="R674" i="1" s="1"/>
  <c r="S674" i="1" s="1"/>
  <c r="Z602" i="1" a="1"/>
  <c r="Z602" i="1" s="1"/>
  <c r="AB602" i="1" s="1"/>
  <c r="W602" i="1" a="1"/>
  <c r="W602" i="1" s="1"/>
  <c r="Y602" i="1" s="1"/>
  <c r="Q602" i="1" a="1"/>
  <c r="Q602" i="1" s="1"/>
  <c r="S602" i="1" s="1"/>
  <c r="Z554" i="1" a="1"/>
  <c r="Z554" i="1" s="1"/>
  <c r="AB554" i="1" s="1"/>
  <c r="W554" i="1" a="1"/>
  <c r="W554" i="1" s="1"/>
  <c r="Y554" i="1" s="1"/>
  <c r="AA506" i="1" a="1"/>
  <c r="AA506" i="1" s="1"/>
  <c r="AB506" i="1" s="1"/>
  <c r="X506" i="1" a="1"/>
  <c r="X506" i="1" s="1"/>
  <c r="Y506" i="1" s="1"/>
  <c r="U506" i="1" a="1"/>
  <c r="U506" i="1" s="1"/>
  <c r="V506" i="1" s="1"/>
  <c r="R506" i="1" a="1"/>
  <c r="R506" i="1" s="1"/>
  <c r="S506" i="1" s="1"/>
  <c r="AA458" i="1" a="1"/>
  <c r="AA458" i="1" s="1"/>
  <c r="AB458" i="1" s="1"/>
  <c r="X458" i="1" a="1"/>
  <c r="X458" i="1" s="1"/>
  <c r="Y458" i="1" s="1"/>
  <c r="U458" i="1" a="1"/>
  <c r="U458" i="1" s="1"/>
  <c r="V458" i="1" s="1"/>
  <c r="R458" i="1" a="1"/>
  <c r="R458" i="1" s="1"/>
  <c r="S458" i="1" s="1"/>
  <c r="AA410" i="1" a="1"/>
  <c r="AA410" i="1" s="1"/>
  <c r="AB410" i="1" s="1"/>
  <c r="X410" i="1" a="1"/>
  <c r="X410" i="1" s="1"/>
  <c r="U410" i="1" a="1"/>
  <c r="U410" i="1" s="1"/>
  <c r="V410" i="1" s="1"/>
  <c r="R410" i="1" a="1"/>
  <c r="R410" i="1" s="1"/>
  <c r="S410" i="1" s="1"/>
  <c r="AA362" i="1" a="1"/>
  <c r="AA362" i="1" s="1"/>
  <c r="X362" i="1" a="1"/>
  <c r="X362" i="1" s="1"/>
  <c r="Y362" i="1" s="1"/>
  <c r="U362" i="1" a="1"/>
  <c r="U362" i="1" s="1"/>
  <c r="V362" i="1" s="1"/>
  <c r="R362" i="1" a="1"/>
  <c r="R362" i="1" s="1"/>
  <c r="S362" i="1" s="1"/>
  <c r="AA298" i="1" a="1"/>
  <c r="AA298" i="1" s="1"/>
  <c r="AB298" i="1" s="1"/>
  <c r="X298" i="1" a="1"/>
  <c r="X298" i="1" s="1"/>
  <c r="U298" i="1" a="1"/>
  <c r="U298" i="1" s="1"/>
  <c r="V298" i="1" s="1"/>
  <c r="R298" i="1" a="1"/>
  <c r="R298" i="1" s="1"/>
  <c r="S298" i="1" s="1"/>
  <c r="AA202" i="1" a="1"/>
  <c r="AA202" i="1" s="1"/>
  <c r="X202" i="1" a="1"/>
  <c r="X202" i="1" s="1"/>
  <c r="Y202" i="1" s="1"/>
  <c r="U202" i="1" a="1"/>
  <c r="U202" i="1" s="1"/>
  <c r="V202" i="1" s="1"/>
  <c r="R202" i="1" a="1"/>
  <c r="R202" i="1" s="1"/>
  <c r="V720" i="1"/>
  <c r="V712" i="1"/>
  <c r="V704" i="1"/>
  <c r="V527" i="1"/>
  <c r="V511" i="1"/>
  <c r="V495" i="1"/>
  <c r="V487" i="1"/>
  <c r="V479" i="1"/>
  <c r="V463" i="1"/>
  <c r="V447" i="1"/>
  <c r="V415" i="1"/>
  <c r="V399" i="1"/>
  <c r="V383" i="1"/>
  <c r="V367" i="1"/>
  <c r="V335" i="1"/>
  <c r="V319" i="1"/>
  <c r="V303" i="1"/>
  <c r="V259" i="1"/>
  <c r="AA717" i="1" a="1"/>
  <c r="AA717" i="1" s="1"/>
  <c r="X717" i="1" a="1"/>
  <c r="X717" i="1" s="1"/>
  <c r="Y717" i="1" s="1"/>
  <c r="U717" i="1" a="1"/>
  <c r="U717" i="1" s="1"/>
  <c r="V717" i="1" s="1"/>
  <c r="R717" i="1" a="1"/>
  <c r="R717" i="1" s="1"/>
  <c r="S717" i="1" s="1"/>
  <c r="AA709" i="1" a="1"/>
  <c r="AA709" i="1" s="1"/>
  <c r="AB709" i="1" s="1"/>
  <c r="X709" i="1" a="1"/>
  <c r="X709" i="1" s="1"/>
  <c r="U709" i="1" a="1"/>
  <c r="U709" i="1" s="1"/>
  <c r="V709" i="1" s="1"/>
  <c r="R709" i="1" a="1"/>
  <c r="R709" i="1" s="1"/>
  <c r="S709" i="1" s="1"/>
  <c r="AA701" i="1" a="1"/>
  <c r="AA701" i="1" s="1"/>
  <c r="AB701" i="1" s="1"/>
  <c r="X701" i="1" a="1"/>
  <c r="X701" i="1" s="1"/>
  <c r="Y701" i="1" s="1"/>
  <c r="U701" i="1" a="1"/>
  <c r="U701" i="1" s="1"/>
  <c r="V701" i="1" s="1"/>
  <c r="R701" i="1" a="1"/>
  <c r="R701" i="1" s="1"/>
  <c r="S701" i="1" s="1"/>
  <c r="AA693" i="1" a="1"/>
  <c r="AA693" i="1" s="1"/>
  <c r="AB693" i="1" s="1"/>
  <c r="X693" i="1" a="1"/>
  <c r="X693" i="1" s="1"/>
  <c r="Y693" i="1" s="1"/>
  <c r="U693" i="1" a="1"/>
  <c r="U693" i="1" s="1"/>
  <c r="R693" i="1" a="1"/>
  <c r="R693" i="1" s="1"/>
  <c r="S693" i="1" s="1"/>
  <c r="AA685" i="1" a="1"/>
  <c r="AA685" i="1" s="1"/>
  <c r="AB685" i="1" s="1"/>
  <c r="X685" i="1" a="1"/>
  <c r="X685" i="1" s="1"/>
  <c r="Y685" i="1" s="1"/>
  <c r="U685" i="1" a="1"/>
  <c r="U685" i="1" s="1"/>
  <c r="V685" i="1" s="1"/>
  <c r="R685" i="1" a="1"/>
  <c r="R685" i="1" s="1"/>
  <c r="S685" i="1" s="1"/>
  <c r="AA677" i="1" a="1"/>
  <c r="AA677" i="1" s="1"/>
  <c r="AB677" i="1" s="1"/>
  <c r="X677" i="1" a="1"/>
  <c r="X677" i="1" s="1"/>
  <c r="Y677" i="1" s="1"/>
  <c r="U677" i="1" a="1"/>
  <c r="U677" i="1" s="1"/>
  <c r="V677" i="1" s="1"/>
  <c r="R677" i="1" a="1"/>
  <c r="R677" i="1" s="1"/>
  <c r="S677" i="1" s="1"/>
  <c r="AA669" i="1" a="1"/>
  <c r="AA669" i="1" s="1"/>
  <c r="AB669" i="1" s="1"/>
  <c r="X669" i="1" a="1"/>
  <c r="X669" i="1" s="1"/>
  <c r="Y669" i="1" s="1"/>
  <c r="U669" i="1" a="1"/>
  <c r="U669" i="1" s="1"/>
  <c r="V669" i="1" s="1"/>
  <c r="R669" i="1" a="1"/>
  <c r="R669" i="1" s="1"/>
  <c r="S669" i="1" s="1"/>
  <c r="AA661" i="1" a="1"/>
  <c r="AA661" i="1" s="1"/>
  <c r="AB661" i="1" s="1"/>
  <c r="X661" i="1" a="1"/>
  <c r="X661" i="1" s="1"/>
  <c r="U661" i="1" a="1"/>
  <c r="U661" i="1" s="1"/>
  <c r="R661" i="1" a="1"/>
  <c r="R661" i="1" s="1"/>
  <c r="S661" i="1" s="1"/>
  <c r="AA653" i="1" a="1"/>
  <c r="AA653" i="1" s="1"/>
  <c r="AB653" i="1" s="1"/>
  <c r="X653" i="1" a="1"/>
  <c r="X653" i="1" s="1"/>
  <c r="Y653" i="1" s="1"/>
  <c r="U653" i="1" a="1"/>
  <c r="U653" i="1" s="1"/>
  <c r="R653" i="1" a="1"/>
  <c r="R653" i="1" s="1"/>
  <c r="S653" i="1" s="1"/>
  <c r="Z645" i="1" a="1"/>
  <c r="Z645" i="1" s="1"/>
  <c r="AB645" i="1" s="1"/>
  <c r="W645" i="1" a="1"/>
  <c r="W645" i="1" s="1"/>
  <c r="Y645" i="1" s="1"/>
  <c r="Z637" i="1" a="1"/>
  <c r="Z637" i="1" s="1"/>
  <c r="AB637" i="1" s="1"/>
  <c r="W637" i="1" a="1"/>
  <c r="W637" i="1" s="1"/>
  <c r="Y637" i="1" s="1"/>
  <c r="Z613" i="1" a="1"/>
  <c r="Z613" i="1" s="1"/>
  <c r="AB613" i="1" s="1"/>
  <c r="W613" i="1" a="1"/>
  <c r="W613" i="1" s="1"/>
  <c r="Y613" i="1" s="1"/>
  <c r="Q613" i="1" a="1"/>
  <c r="Q613" i="1" s="1"/>
  <c r="S613" i="1" s="1"/>
  <c r="Z597" i="1" a="1"/>
  <c r="Z597" i="1" s="1"/>
  <c r="AB597" i="1" s="1"/>
  <c r="W597" i="1" a="1"/>
  <c r="W597" i="1" s="1"/>
  <c r="Y597" i="1" s="1"/>
  <c r="Z589" i="1" a="1"/>
  <c r="Z589" i="1" s="1"/>
  <c r="AB589" i="1" s="1"/>
  <c r="W589" i="1" a="1"/>
  <c r="W589" i="1" s="1"/>
  <c r="Y589" i="1" s="1"/>
  <c r="Q589" i="1" a="1"/>
  <c r="Q589" i="1" s="1"/>
  <c r="S589" i="1" s="1"/>
  <c r="Z581" i="1" a="1"/>
  <c r="Z581" i="1" s="1"/>
  <c r="AB581" i="1" s="1"/>
  <c r="W581" i="1" a="1"/>
  <c r="W581" i="1" s="1"/>
  <c r="Y581" i="1" s="1"/>
  <c r="Q581" i="1" a="1"/>
  <c r="Q581" i="1" s="1"/>
  <c r="S581" i="1" s="1"/>
  <c r="Z573" i="1" a="1"/>
  <c r="Z573" i="1" s="1"/>
  <c r="AB573" i="1" s="1"/>
  <c r="W573" i="1" a="1"/>
  <c r="W573" i="1" s="1"/>
  <c r="Y573" i="1" s="1"/>
  <c r="Q573" i="1" a="1"/>
  <c r="Q573" i="1" s="1"/>
  <c r="S573" i="1" s="1"/>
  <c r="Z565" i="1" a="1"/>
  <c r="Z565" i="1" s="1"/>
  <c r="AB565" i="1" s="1"/>
  <c r="W565" i="1" a="1"/>
  <c r="W565" i="1" s="1"/>
  <c r="Y565" i="1" s="1"/>
  <c r="Q565" i="1" a="1"/>
  <c r="Q565" i="1" s="1"/>
  <c r="S565" i="1" s="1"/>
  <c r="Z557" i="1" a="1"/>
  <c r="Z557" i="1" s="1"/>
  <c r="AB557" i="1" s="1"/>
  <c r="W557" i="1" a="1"/>
  <c r="W557" i="1" s="1"/>
  <c r="Y557" i="1" s="1"/>
  <c r="Q557" i="1" a="1"/>
  <c r="Q557" i="1" s="1"/>
  <c r="S557" i="1" s="1"/>
  <c r="AA525" i="1" a="1"/>
  <c r="AA525" i="1" s="1"/>
  <c r="AB525" i="1" s="1"/>
  <c r="X525" i="1" a="1"/>
  <c r="X525" i="1" s="1"/>
  <c r="U525" i="1" a="1"/>
  <c r="U525" i="1" s="1"/>
  <c r="V525" i="1" s="1"/>
  <c r="R525" i="1" a="1"/>
  <c r="R525" i="1" s="1"/>
  <c r="S525" i="1" s="1"/>
  <c r="AA517" i="1" a="1"/>
  <c r="AA517" i="1" s="1"/>
  <c r="AB517" i="1" s="1"/>
  <c r="X517" i="1" a="1"/>
  <c r="X517" i="1" s="1"/>
  <c r="Y517" i="1" s="1"/>
  <c r="U517" i="1" a="1"/>
  <c r="U517" i="1" s="1"/>
  <c r="V517" i="1" s="1"/>
  <c r="R517" i="1" a="1"/>
  <c r="R517" i="1" s="1"/>
  <c r="S517" i="1" s="1"/>
  <c r="AA509" i="1" a="1"/>
  <c r="AA509" i="1" s="1"/>
  <c r="AB509" i="1" s="1"/>
  <c r="X509" i="1" a="1"/>
  <c r="X509" i="1" s="1"/>
  <c r="Y509" i="1" s="1"/>
  <c r="U509" i="1" a="1"/>
  <c r="U509" i="1" s="1"/>
  <c r="V509" i="1" s="1"/>
  <c r="R509" i="1" a="1"/>
  <c r="R509" i="1" s="1"/>
  <c r="S509" i="1" s="1"/>
  <c r="AA501" i="1" a="1"/>
  <c r="AA501" i="1" s="1"/>
  <c r="AB501" i="1" s="1"/>
  <c r="X501" i="1" a="1"/>
  <c r="X501" i="1" s="1"/>
  <c r="U501" i="1" a="1"/>
  <c r="U501" i="1" s="1"/>
  <c r="V501" i="1" s="1"/>
  <c r="R501" i="1" a="1"/>
  <c r="R501" i="1" s="1"/>
  <c r="S501" i="1" s="1"/>
  <c r="AA493" i="1" a="1"/>
  <c r="AA493" i="1" s="1"/>
  <c r="AB493" i="1" s="1"/>
  <c r="X493" i="1" a="1"/>
  <c r="X493" i="1" s="1"/>
  <c r="Y493" i="1" s="1"/>
  <c r="U493" i="1" a="1"/>
  <c r="U493" i="1" s="1"/>
  <c r="V493" i="1" s="1"/>
  <c r="R493" i="1" a="1"/>
  <c r="R493" i="1" s="1"/>
  <c r="AA485" i="1" a="1"/>
  <c r="AA485" i="1" s="1"/>
  <c r="AB485" i="1" s="1"/>
  <c r="X485" i="1" a="1"/>
  <c r="X485" i="1" s="1"/>
  <c r="Y485" i="1" s="1"/>
  <c r="U485" i="1" a="1"/>
  <c r="U485" i="1" s="1"/>
  <c r="V485" i="1" s="1"/>
  <c r="R485" i="1" a="1"/>
  <c r="R485" i="1" s="1"/>
  <c r="S485" i="1" s="1"/>
  <c r="AA477" i="1" a="1"/>
  <c r="AA477" i="1" s="1"/>
  <c r="AB477" i="1" s="1"/>
  <c r="X477" i="1" a="1"/>
  <c r="X477" i="1" s="1"/>
  <c r="U477" i="1" a="1"/>
  <c r="U477" i="1" s="1"/>
  <c r="V477" i="1" s="1"/>
  <c r="R477" i="1" a="1"/>
  <c r="R477" i="1" s="1"/>
  <c r="S477" i="1" s="1"/>
  <c r="AA469" i="1" a="1"/>
  <c r="AA469" i="1" s="1"/>
  <c r="AB469" i="1" s="1"/>
  <c r="X469" i="1" a="1"/>
  <c r="X469" i="1" s="1"/>
  <c r="U469" i="1" a="1"/>
  <c r="U469" i="1" s="1"/>
  <c r="V469" i="1" s="1"/>
  <c r="R469" i="1" a="1"/>
  <c r="R469" i="1" s="1"/>
  <c r="S469" i="1" s="1"/>
  <c r="AA461" i="1" a="1"/>
  <c r="AA461" i="1" s="1"/>
  <c r="AB461" i="1" s="1"/>
  <c r="X461" i="1" a="1"/>
  <c r="X461" i="1" s="1"/>
  <c r="Y461" i="1" s="1"/>
  <c r="U461" i="1" a="1"/>
  <c r="U461" i="1" s="1"/>
  <c r="V461" i="1" s="1"/>
  <c r="R461" i="1" a="1"/>
  <c r="R461" i="1" s="1"/>
  <c r="S461" i="1" s="1"/>
  <c r="AA453" i="1" a="1"/>
  <c r="AA453" i="1" s="1"/>
  <c r="AB453" i="1" s="1"/>
  <c r="X453" i="1" a="1"/>
  <c r="X453" i="1" s="1"/>
  <c r="U453" i="1" a="1"/>
  <c r="U453" i="1" s="1"/>
  <c r="V453" i="1" s="1"/>
  <c r="R453" i="1" a="1"/>
  <c r="R453" i="1" s="1"/>
  <c r="S453" i="1" s="1"/>
  <c r="AA445" i="1" a="1"/>
  <c r="AA445" i="1" s="1"/>
  <c r="AB445" i="1" s="1"/>
  <c r="X445" i="1" a="1"/>
  <c r="X445" i="1" s="1"/>
  <c r="U445" i="1" a="1"/>
  <c r="U445" i="1" s="1"/>
  <c r="V445" i="1" s="1"/>
  <c r="R445" i="1" a="1"/>
  <c r="R445" i="1" s="1"/>
  <c r="S445" i="1" s="1"/>
  <c r="AA437" i="1" a="1"/>
  <c r="AA437" i="1" s="1"/>
  <c r="AB437" i="1" s="1"/>
  <c r="X437" i="1" a="1"/>
  <c r="X437" i="1" s="1"/>
  <c r="Y437" i="1" s="1"/>
  <c r="U437" i="1" a="1"/>
  <c r="U437" i="1" s="1"/>
  <c r="V437" i="1" s="1"/>
  <c r="R437" i="1" a="1"/>
  <c r="R437" i="1" s="1"/>
  <c r="S437" i="1" s="1"/>
  <c r="AA429" i="1" a="1"/>
  <c r="AA429" i="1" s="1"/>
  <c r="AB429" i="1" s="1"/>
  <c r="X429" i="1" a="1"/>
  <c r="X429" i="1" s="1"/>
  <c r="Y429" i="1" s="1"/>
  <c r="U429" i="1" a="1"/>
  <c r="U429" i="1" s="1"/>
  <c r="V429" i="1" s="1"/>
  <c r="R429" i="1" a="1"/>
  <c r="R429" i="1" s="1"/>
  <c r="S429" i="1" s="1"/>
  <c r="AA421" i="1" a="1"/>
  <c r="AA421" i="1" s="1"/>
  <c r="AB421" i="1" s="1"/>
  <c r="X421" i="1" a="1"/>
  <c r="X421" i="1" s="1"/>
  <c r="Y421" i="1" s="1"/>
  <c r="U421" i="1" a="1"/>
  <c r="U421" i="1" s="1"/>
  <c r="V421" i="1" s="1"/>
  <c r="R421" i="1" a="1"/>
  <c r="R421" i="1" s="1"/>
  <c r="S421" i="1" s="1"/>
  <c r="AA413" i="1" a="1"/>
  <c r="AA413" i="1" s="1"/>
  <c r="AB413" i="1" s="1"/>
  <c r="X413" i="1" a="1"/>
  <c r="X413" i="1" s="1"/>
  <c r="U413" i="1" a="1"/>
  <c r="U413" i="1" s="1"/>
  <c r="V413" i="1" s="1"/>
  <c r="R413" i="1" a="1"/>
  <c r="R413" i="1" s="1"/>
  <c r="S413" i="1" s="1"/>
  <c r="AA405" i="1" a="1"/>
  <c r="AA405" i="1" s="1"/>
  <c r="AB405" i="1" s="1"/>
  <c r="X405" i="1" a="1"/>
  <c r="X405" i="1" s="1"/>
  <c r="Y405" i="1" s="1"/>
  <c r="U405" i="1" a="1"/>
  <c r="U405" i="1" s="1"/>
  <c r="V405" i="1" s="1"/>
  <c r="R405" i="1" a="1"/>
  <c r="R405" i="1" s="1"/>
  <c r="S405" i="1" s="1"/>
  <c r="AA397" i="1" a="1"/>
  <c r="AA397" i="1" s="1"/>
  <c r="AB397" i="1" s="1"/>
  <c r="X397" i="1" a="1"/>
  <c r="X397" i="1" s="1"/>
  <c r="Y397" i="1" s="1"/>
  <c r="U397" i="1" a="1"/>
  <c r="U397" i="1" s="1"/>
  <c r="V397" i="1" s="1"/>
  <c r="R397" i="1" a="1"/>
  <c r="R397" i="1" s="1"/>
  <c r="S397" i="1" s="1"/>
  <c r="AA389" i="1" a="1"/>
  <c r="AA389" i="1" s="1"/>
  <c r="AB389" i="1" s="1"/>
  <c r="X389" i="1" a="1"/>
  <c r="X389" i="1" s="1"/>
  <c r="Y389" i="1" s="1"/>
  <c r="U389" i="1" a="1"/>
  <c r="U389" i="1" s="1"/>
  <c r="V389" i="1" s="1"/>
  <c r="R389" i="1" a="1"/>
  <c r="R389" i="1" s="1"/>
  <c r="S389" i="1" s="1"/>
  <c r="AA381" i="1" a="1"/>
  <c r="AA381" i="1" s="1"/>
  <c r="AB381" i="1" s="1"/>
  <c r="X381" i="1" a="1"/>
  <c r="X381" i="1" s="1"/>
  <c r="Y381" i="1" s="1"/>
  <c r="U381" i="1" a="1"/>
  <c r="U381" i="1" s="1"/>
  <c r="V381" i="1" s="1"/>
  <c r="R381" i="1" a="1"/>
  <c r="R381" i="1" s="1"/>
  <c r="S381" i="1" s="1"/>
  <c r="AA373" i="1" a="1"/>
  <c r="AA373" i="1" s="1"/>
  <c r="AB373" i="1" s="1"/>
  <c r="X373" i="1" a="1"/>
  <c r="X373" i="1" s="1"/>
  <c r="Y373" i="1" s="1"/>
  <c r="U373" i="1" a="1"/>
  <c r="U373" i="1" s="1"/>
  <c r="V373" i="1" s="1"/>
  <c r="R373" i="1" a="1"/>
  <c r="R373" i="1" s="1"/>
  <c r="S373" i="1" s="1"/>
  <c r="AA365" i="1" a="1"/>
  <c r="AA365" i="1" s="1"/>
  <c r="AB365" i="1" s="1"/>
  <c r="X365" i="1" a="1"/>
  <c r="X365" i="1" s="1"/>
  <c r="Y365" i="1" s="1"/>
  <c r="U365" i="1" a="1"/>
  <c r="U365" i="1" s="1"/>
  <c r="V365" i="1" s="1"/>
  <c r="R365" i="1" a="1"/>
  <c r="R365" i="1" s="1"/>
  <c r="S365" i="1" s="1"/>
  <c r="AA357" i="1" a="1"/>
  <c r="AA357" i="1" s="1"/>
  <c r="AB357" i="1" s="1"/>
  <c r="X357" i="1" a="1"/>
  <c r="X357" i="1" s="1"/>
  <c r="Y357" i="1" s="1"/>
  <c r="U357" i="1" a="1"/>
  <c r="U357" i="1" s="1"/>
  <c r="V357" i="1" s="1"/>
  <c r="R357" i="1" a="1"/>
  <c r="R357" i="1" s="1"/>
  <c r="S357" i="1" s="1"/>
  <c r="AA349" i="1" a="1"/>
  <c r="AA349" i="1" s="1"/>
  <c r="AB349" i="1" s="1"/>
  <c r="X349" i="1" a="1"/>
  <c r="X349" i="1" s="1"/>
  <c r="Y349" i="1" s="1"/>
  <c r="U349" i="1" a="1"/>
  <c r="U349" i="1" s="1"/>
  <c r="V349" i="1" s="1"/>
  <c r="R349" i="1" a="1"/>
  <c r="R349" i="1" s="1"/>
  <c r="S349" i="1" s="1"/>
  <c r="AA341" i="1" a="1"/>
  <c r="AA341" i="1" s="1"/>
  <c r="AB341" i="1" s="1"/>
  <c r="X341" i="1" a="1"/>
  <c r="X341" i="1" s="1"/>
  <c r="Y341" i="1" s="1"/>
  <c r="U341" i="1" a="1"/>
  <c r="U341" i="1" s="1"/>
  <c r="V341" i="1" s="1"/>
  <c r="R341" i="1" a="1"/>
  <c r="R341" i="1" s="1"/>
  <c r="S341" i="1" s="1"/>
  <c r="AA333" i="1" a="1"/>
  <c r="AA333" i="1" s="1"/>
  <c r="AB333" i="1" s="1"/>
  <c r="X333" i="1" a="1"/>
  <c r="X333" i="1" s="1"/>
  <c r="Y333" i="1" s="1"/>
  <c r="U333" i="1" a="1"/>
  <c r="U333" i="1" s="1"/>
  <c r="V333" i="1" s="1"/>
  <c r="R333" i="1" a="1"/>
  <c r="R333" i="1" s="1"/>
  <c r="S333" i="1" s="1"/>
  <c r="AA325" i="1" a="1"/>
  <c r="AA325" i="1" s="1"/>
  <c r="AB325" i="1" s="1"/>
  <c r="X325" i="1" a="1"/>
  <c r="X325" i="1" s="1"/>
  <c r="Y325" i="1" s="1"/>
  <c r="U325" i="1" a="1"/>
  <c r="U325" i="1" s="1"/>
  <c r="V325" i="1" s="1"/>
  <c r="R325" i="1" a="1"/>
  <c r="R325" i="1" s="1"/>
  <c r="S325" i="1" s="1"/>
  <c r="AA317" i="1" a="1"/>
  <c r="AA317" i="1" s="1"/>
  <c r="AB317" i="1" s="1"/>
  <c r="X317" i="1" a="1"/>
  <c r="X317" i="1" s="1"/>
  <c r="U317" i="1" a="1"/>
  <c r="U317" i="1" s="1"/>
  <c r="V317" i="1" s="1"/>
  <c r="R317" i="1" a="1"/>
  <c r="R317" i="1" s="1"/>
  <c r="S317" i="1" s="1"/>
  <c r="AA309" i="1" a="1"/>
  <c r="AA309" i="1" s="1"/>
  <c r="AB309" i="1" s="1"/>
  <c r="X309" i="1" a="1"/>
  <c r="X309" i="1" s="1"/>
  <c r="Y309" i="1" s="1"/>
  <c r="U309" i="1" a="1"/>
  <c r="U309" i="1" s="1"/>
  <c r="V309" i="1" s="1"/>
  <c r="R309" i="1" a="1"/>
  <c r="R309" i="1" s="1"/>
  <c r="S309" i="1" s="1"/>
  <c r="AA301" i="1" a="1"/>
  <c r="AA301" i="1" s="1"/>
  <c r="AB301" i="1" s="1"/>
  <c r="X301" i="1" a="1"/>
  <c r="X301" i="1" s="1"/>
  <c r="Y301" i="1" s="1"/>
  <c r="U301" i="1" a="1"/>
  <c r="U301" i="1" s="1"/>
  <c r="V301" i="1" s="1"/>
  <c r="R301" i="1" a="1"/>
  <c r="R301" i="1" s="1"/>
  <c r="S301" i="1" s="1"/>
  <c r="AA293" i="1" a="1"/>
  <c r="AA293" i="1" s="1"/>
  <c r="AB293" i="1" s="1"/>
  <c r="X293" i="1" a="1"/>
  <c r="X293" i="1" s="1"/>
  <c r="Y293" i="1" s="1"/>
  <c r="U293" i="1" a="1"/>
  <c r="U293" i="1" s="1"/>
  <c r="V293" i="1" s="1"/>
  <c r="R293" i="1" a="1"/>
  <c r="R293" i="1" s="1"/>
  <c r="S293" i="1" s="1"/>
  <c r="AA285" i="1" a="1"/>
  <c r="AA285" i="1" s="1"/>
  <c r="AB285" i="1" s="1"/>
  <c r="X285" i="1" a="1"/>
  <c r="X285" i="1" s="1"/>
  <c r="Y285" i="1" s="1"/>
  <c r="U285" i="1" a="1"/>
  <c r="U285" i="1" s="1"/>
  <c r="V285" i="1" s="1"/>
  <c r="R285" i="1" a="1"/>
  <c r="R285" i="1" s="1"/>
  <c r="S285" i="1" s="1"/>
  <c r="AA277" i="1" a="1"/>
  <c r="AA277" i="1" s="1"/>
  <c r="AB277" i="1" s="1"/>
  <c r="X277" i="1" a="1"/>
  <c r="X277" i="1" s="1"/>
  <c r="Y277" i="1" s="1"/>
  <c r="U277" i="1" a="1"/>
  <c r="U277" i="1" s="1"/>
  <c r="R277" i="1" a="1"/>
  <c r="R277" i="1" s="1"/>
  <c r="S277" i="1" s="1"/>
  <c r="AA269" i="1" a="1"/>
  <c r="AA269" i="1" s="1"/>
  <c r="AB269" i="1" s="1"/>
  <c r="X269" i="1" a="1"/>
  <c r="X269" i="1" s="1"/>
  <c r="Y269" i="1" s="1"/>
  <c r="U269" i="1" a="1"/>
  <c r="U269" i="1" s="1"/>
  <c r="R269" i="1" a="1"/>
  <c r="R269" i="1" s="1"/>
  <c r="S269" i="1" s="1"/>
  <c r="AA261" i="1" a="1"/>
  <c r="AA261" i="1" s="1"/>
  <c r="AB261" i="1" s="1"/>
  <c r="X261" i="1" a="1"/>
  <c r="X261" i="1" s="1"/>
  <c r="Y261" i="1" s="1"/>
  <c r="U261" i="1" a="1"/>
  <c r="U261" i="1" s="1"/>
  <c r="V261" i="1" s="1"/>
  <c r="R261" i="1" a="1"/>
  <c r="R261" i="1" s="1"/>
  <c r="S261" i="1" s="1"/>
  <c r="AA205" i="1" a="1"/>
  <c r="AA205" i="1" s="1"/>
  <c r="AB205" i="1" s="1"/>
  <c r="X205" i="1" a="1"/>
  <c r="X205" i="1" s="1"/>
  <c r="Y205" i="1" s="1"/>
  <c r="U205" i="1" a="1"/>
  <c r="U205" i="1" s="1"/>
  <c r="V205" i="1" s="1"/>
  <c r="R205" i="1" a="1"/>
  <c r="R205" i="1" s="1"/>
  <c r="S205" i="1" s="1"/>
  <c r="AA197" i="1" a="1"/>
  <c r="AA197" i="1" s="1"/>
  <c r="AB197" i="1" s="1"/>
  <c r="X197" i="1" a="1"/>
  <c r="X197" i="1" s="1"/>
  <c r="Y197" i="1" s="1"/>
  <c r="U197" i="1" a="1"/>
  <c r="U197" i="1" s="1"/>
  <c r="V197" i="1" s="1"/>
  <c r="R197" i="1" a="1"/>
  <c r="R197" i="1" s="1"/>
  <c r="S197" i="1" s="1"/>
  <c r="AA189" i="1" a="1"/>
  <c r="AA189" i="1" s="1"/>
  <c r="AB189" i="1" s="1"/>
  <c r="X189" i="1" a="1"/>
  <c r="X189" i="1" s="1"/>
  <c r="Y189" i="1" s="1"/>
  <c r="U189" i="1" a="1"/>
  <c r="U189" i="1" s="1"/>
  <c r="V189" i="1" s="1"/>
  <c r="R189" i="1" a="1"/>
  <c r="R189" i="1" s="1"/>
  <c r="S189" i="1" s="1"/>
  <c r="Z181" i="1" a="1"/>
  <c r="Z181" i="1" s="1"/>
  <c r="AB181" i="1" s="1"/>
  <c r="W181" i="1" a="1"/>
  <c r="W181" i="1" s="1"/>
  <c r="Y181" i="1" s="1"/>
  <c r="Z173" i="1" a="1"/>
  <c r="Z173" i="1" s="1"/>
  <c r="AB173" i="1" s="1"/>
  <c r="W173" i="1" a="1"/>
  <c r="W173" i="1" s="1"/>
  <c r="Y173" i="1" s="1"/>
  <c r="Z165" i="1" a="1"/>
  <c r="Z165" i="1" s="1"/>
  <c r="AB165" i="1" s="1"/>
  <c r="W165" i="1" a="1"/>
  <c r="W165" i="1" s="1"/>
  <c r="Y165" i="1" s="1"/>
  <c r="Q165" i="1" a="1"/>
  <c r="Q165" i="1" s="1"/>
  <c r="S165" i="1" s="1"/>
  <c r="Z157" i="1" a="1"/>
  <c r="Z157" i="1" s="1"/>
  <c r="AB157" i="1" s="1"/>
  <c r="W157" i="1" a="1"/>
  <c r="W157" i="1" s="1"/>
  <c r="Y157" i="1" s="1"/>
  <c r="Q157" i="1" a="1"/>
  <c r="Q157" i="1" s="1"/>
  <c r="S157" i="1" s="1"/>
  <c r="Z149" i="1" a="1"/>
  <c r="Z149" i="1" s="1"/>
  <c r="AB149" i="1" s="1"/>
  <c r="W149" i="1" a="1"/>
  <c r="W149" i="1" s="1"/>
  <c r="Y149" i="1" s="1"/>
  <c r="Q149" i="1" a="1"/>
  <c r="Q149" i="1" s="1"/>
  <c r="S149" i="1" s="1"/>
  <c r="Z141" i="1" a="1"/>
  <c r="Z141" i="1" s="1"/>
  <c r="AB141" i="1" s="1"/>
  <c r="W141" i="1" a="1"/>
  <c r="W141" i="1" s="1"/>
  <c r="Y141" i="1" s="1"/>
  <c r="Q141" i="1" a="1"/>
  <c r="Q141" i="1" s="1"/>
  <c r="S141" i="1" s="1"/>
  <c r="AA133" i="1" a="1"/>
  <c r="AA133" i="1" s="1"/>
  <c r="AB133" i="1" s="1"/>
  <c r="X133" i="1" a="1"/>
  <c r="X133" i="1" s="1"/>
  <c r="Y133" i="1" s="1"/>
  <c r="U133" i="1" a="1"/>
  <c r="U133" i="1" s="1"/>
  <c r="V133" i="1" s="1"/>
  <c r="R133" i="1" a="1"/>
  <c r="R133" i="1" s="1"/>
  <c r="S133" i="1" s="1"/>
  <c r="AA125" i="1" a="1"/>
  <c r="AA125" i="1" s="1"/>
  <c r="AB125" i="1" s="1"/>
  <c r="X125" i="1" a="1"/>
  <c r="X125" i="1" s="1"/>
  <c r="Y125" i="1" s="1"/>
  <c r="U125" i="1" a="1"/>
  <c r="U125" i="1" s="1"/>
  <c r="V125" i="1" s="1"/>
  <c r="R125" i="1" a="1"/>
  <c r="R125" i="1" s="1"/>
  <c r="S125" i="1" s="1"/>
  <c r="AA117" i="1" a="1"/>
  <c r="AA117" i="1" s="1"/>
  <c r="AB117" i="1" s="1"/>
  <c r="X117" i="1" a="1"/>
  <c r="X117" i="1" s="1"/>
  <c r="Y117" i="1" s="1"/>
  <c r="U117" i="1" a="1"/>
  <c r="U117" i="1" s="1"/>
  <c r="V117" i="1" s="1"/>
  <c r="R117" i="1" a="1"/>
  <c r="R117" i="1" s="1"/>
  <c r="S117" i="1" s="1"/>
  <c r="AA69" i="1" a="1"/>
  <c r="AA69" i="1" s="1"/>
  <c r="AB69" i="1" s="1"/>
  <c r="X69" i="1" a="1"/>
  <c r="X69" i="1" s="1"/>
  <c r="Y69" i="1" s="1"/>
  <c r="U69" i="1" a="1"/>
  <c r="U69" i="1" s="1"/>
  <c r="V69" i="1" s="1"/>
  <c r="R69" i="1" a="1"/>
  <c r="R69" i="1" s="1"/>
  <c r="S69" i="1" s="1"/>
  <c r="Z45" i="1" a="1"/>
  <c r="Z45" i="1" s="1"/>
  <c r="AB45" i="1" s="1"/>
  <c r="W45" i="1" a="1"/>
  <c r="W45" i="1" s="1"/>
  <c r="Y45" i="1" s="1"/>
  <c r="Q45" i="1" a="1"/>
  <c r="Q45" i="1" s="1"/>
  <c r="S45" i="1" s="1"/>
  <c r="Z37" i="1" a="1"/>
  <c r="Z37" i="1" s="1"/>
  <c r="AB37" i="1" s="1"/>
  <c r="W37" i="1" a="1"/>
  <c r="W37" i="1" s="1"/>
  <c r="Y37" i="1" s="1"/>
  <c r="Q37" i="1" a="1"/>
  <c r="Q37" i="1" s="1"/>
  <c r="S37" i="1" s="1"/>
  <c r="Z29" i="1" a="1"/>
  <c r="Z29" i="1" s="1"/>
  <c r="AB29" i="1" s="1"/>
  <c r="W29" i="1" a="1"/>
  <c r="W29" i="1" s="1"/>
  <c r="Y29" i="1" s="1"/>
  <c r="Q29" i="1" a="1"/>
  <c r="Q29" i="1" s="1"/>
  <c r="S29" i="1" s="1"/>
  <c r="Z21" i="1" a="1"/>
  <c r="Z21" i="1" s="1"/>
  <c r="AB21" i="1" s="1"/>
  <c r="W21" i="1" a="1"/>
  <c r="W21" i="1" s="1"/>
  <c r="Y21" i="1" s="1"/>
  <c r="Q21" i="1" a="1"/>
  <c r="Q21" i="1" s="1"/>
  <c r="S21" i="1" s="1"/>
  <c r="Z13" i="1" a="1"/>
  <c r="Z13" i="1" s="1"/>
  <c r="AB13" i="1" s="1"/>
  <c r="W13" i="1" a="1"/>
  <c r="W13" i="1" s="1"/>
  <c r="Y13" i="1" s="1"/>
  <c r="Q13" i="1" a="1"/>
  <c r="Q13" i="1" s="1"/>
  <c r="S13" i="1" s="1"/>
  <c r="Z5" i="1" a="1"/>
  <c r="Z5" i="1" s="1"/>
  <c r="AB5" i="1" s="1"/>
  <c r="W5" i="1" a="1"/>
  <c r="W5" i="1" s="1"/>
  <c r="Y5" i="1" s="1"/>
  <c r="Q5" i="1" a="1"/>
  <c r="Q5" i="1" s="1"/>
  <c r="S5" i="1" s="1"/>
  <c r="O717" i="1"/>
  <c r="O709" i="1"/>
  <c r="M637" i="1" a="1"/>
  <c r="M637" i="1" s="1"/>
  <c r="O637" i="1" s="1"/>
  <c r="O629" i="1"/>
  <c r="M600" i="1" a="1"/>
  <c r="M600" i="1" s="1"/>
  <c r="O600" i="1" s="1"/>
  <c r="M593" i="1" a="1"/>
  <c r="M593" i="1" s="1"/>
  <c r="O593" i="1" s="1"/>
  <c r="M586" i="1" a="1"/>
  <c r="M586" i="1" s="1"/>
  <c r="O586" i="1" s="1"/>
  <c r="M579" i="1" a="1"/>
  <c r="M579" i="1" s="1"/>
  <c r="O579" i="1" s="1"/>
  <c r="M572" i="1" a="1"/>
  <c r="M572" i="1" s="1"/>
  <c r="O572" i="1" s="1"/>
  <c r="M557" i="1" a="1"/>
  <c r="M557" i="1" s="1"/>
  <c r="O557" i="1" s="1"/>
  <c r="M550" i="1" a="1"/>
  <c r="M550" i="1" s="1"/>
  <c r="O550" i="1" s="1"/>
  <c r="M535" i="1" a="1"/>
  <c r="M535" i="1" s="1"/>
  <c r="O535" i="1" s="1"/>
  <c r="O393" i="1"/>
  <c r="M211" i="1" a="1"/>
  <c r="M211" i="1" s="1"/>
  <c r="O211" i="1" s="1"/>
  <c r="M179" i="1" a="1"/>
  <c r="M179" i="1" s="1"/>
  <c r="O179" i="1" s="1"/>
  <c r="M171" i="1" a="1"/>
  <c r="M171" i="1" s="1"/>
  <c r="O171" i="1" s="1"/>
  <c r="M163" i="1" a="1"/>
  <c r="M163" i="1" s="1"/>
  <c r="O163" i="1" s="1"/>
  <c r="M155" i="1" a="1"/>
  <c r="M155" i="1" s="1"/>
  <c r="O155" i="1" s="1"/>
  <c r="M147" i="1" a="1"/>
  <c r="M147" i="1" s="1"/>
  <c r="O147" i="1" s="1"/>
  <c r="M139" i="1" a="1"/>
  <c r="M139" i="1" s="1"/>
  <c r="O139" i="1" s="1"/>
  <c r="M43" i="1" a="1"/>
  <c r="M43" i="1" s="1"/>
  <c r="O43" i="1" s="1"/>
  <c r="M35" i="1" a="1"/>
  <c r="M35" i="1" s="1"/>
  <c r="O35" i="1" s="1"/>
  <c r="M27" i="1" a="1"/>
  <c r="M27" i="1" s="1"/>
  <c r="O27" i="1" s="1"/>
  <c r="M19" i="1" a="1"/>
  <c r="M19" i="1" s="1"/>
  <c r="O19" i="1" s="1"/>
  <c r="M11" i="1" a="1"/>
  <c r="M11" i="1" s="1"/>
  <c r="O11" i="1" s="1"/>
  <c r="M3" i="1" a="1"/>
  <c r="M3" i="1" s="1"/>
  <c r="O3" i="1" s="1"/>
  <c r="S715" i="1"/>
  <c r="S656" i="1"/>
  <c r="S649" i="1"/>
  <c r="Q637" i="1" a="1"/>
  <c r="Q637" i="1" s="1"/>
  <c r="S637" i="1" s="1"/>
  <c r="Q593" i="1" a="1"/>
  <c r="Q593" i="1" s="1"/>
  <c r="S593" i="1" s="1"/>
  <c r="S386" i="1"/>
  <c r="Q181" i="1" a="1"/>
  <c r="Q181" i="1" s="1"/>
  <c r="S181" i="1" s="1"/>
  <c r="V656" i="1"/>
  <c r="V114" i="1"/>
  <c r="AA698" i="1" a="1"/>
  <c r="AA698" i="1" s="1"/>
  <c r="AB698" i="1" s="1"/>
  <c r="X698" i="1" a="1"/>
  <c r="X698" i="1" s="1"/>
  <c r="Y698" i="1" s="1"/>
  <c r="U698" i="1" a="1"/>
  <c r="U698" i="1" s="1"/>
  <c r="R698" i="1" a="1"/>
  <c r="R698" i="1" s="1"/>
  <c r="S698" i="1" s="1"/>
  <c r="AA650" i="1" a="1"/>
  <c r="AA650" i="1" s="1"/>
  <c r="AB650" i="1" s="1"/>
  <c r="X650" i="1" a="1"/>
  <c r="X650" i="1" s="1"/>
  <c r="Y650" i="1" s="1"/>
  <c r="U650" i="1" a="1"/>
  <c r="U650" i="1" s="1"/>
  <c r="R650" i="1" a="1"/>
  <c r="R650" i="1" s="1"/>
  <c r="S650" i="1" s="1"/>
  <c r="Z594" i="1" a="1"/>
  <c r="Z594" i="1" s="1"/>
  <c r="AB594" i="1" s="1"/>
  <c r="W594" i="1" a="1"/>
  <c r="W594" i="1" s="1"/>
  <c r="Y594" i="1" s="1"/>
  <c r="Q594" i="1" a="1"/>
  <c r="Q594" i="1" s="1"/>
  <c r="S594" i="1" s="1"/>
  <c r="AA530" i="1" a="1"/>
  <c r="AA530" i="1" s="1"/>
  <c r="AB530" i="1" s="1"/>
  <c r="X530" i="1" a="1"/>
  <c r="X530" i="1" s="1"/>
  <c r="Y530" i="1" s="1"/>
  <c r="U530" i="1" a="1"/>
  <c r="U530" i="1" s="1"/>
  <c r="V530" i="1" s="1"/>
  <c r="R530" i="1" a="1"/>
  <c r="R530" i="1" s="1"/>
  <c r="S530" i="1" s="1"/>
  <c r="AA474" i="1" a="1"/>
  <c r="AA474" i="1" s="1"/>
  <c r="AB474" i="1" s="1"/>
  <c r="X474" i="1" a="1"/>
  <c r="X474" i="1" s="1"/>
  <c r="Y474" i="1" s="1"/>
  <c r="U474" i="1" a="1"/>
  <c r="U474" i="1" s="1"/>
  <c r="V474" i="1" s="1"/>
  <c r="R474" i="1" a="1"/>
  <c r="R474" i="1" s="1"/>
  <c r="S474" i="1" s="1"/>
  <c r="AA418" i="1" a="1"/>
  <c r="AA418" i="1" s="1"/>
  <c r="AB418" i="1" s="1"/>
  <c r="X418" i="1" a="1"/>
  <c r="X418" i="1" s="1"/>
  <c r="Y418" i="1" s="1"/>
  <c r="U418" i="1" a="1"/>
  <c r="U418" i="1" s="1"/>
  <c r="V418" i="1" s="1"/>
  <c r="R418" i="1" a="1"/>
  <c r="R418" i="1" s="1"/>
  <c r="S418" i="1" s="1"/>
  <c r="AA346" i="1" a="1"/>
  <c r="AA346" i="1" s="1"/>
  <c r="AB346" i="1" s="1"/>
  <c r="X346" i="1" a="1"/>
  <c r="X346" i="1" s="1"/>
  <c r="Y346" i="1" s="1"/>
  <c r="U346" i="1" a="1"/>
  <c r="U346" i="1" s="1"/>
  <c r="V346" i="1" s="1"/>
  <c r="R346" i="1" a="1"/>
  <c r="R346" i="1" s="1"/>
  <c r="S346" i="1" s="1"/>
  <c r="AA290" i="1" a="1"/>
  <c r="AA290" i="1" s="1"/>
  <c r="AB290" i="1" s="1"/>
  <c r="X290" i="1" a="1"/>
  <c r="X290" i="1" s="1"/>
  <c r="Y290" i="1" s="1"/>
  <c r="U290" i="1" a="1"/>
  <c r="U290" i="1" s="1"/>
  <c r="V290" i="1" s="1"/>
  <c r="R290" i="1" a="1"/>
  <c r="R290" i="1" s="1"/>
  <c r="S290" i="1" s="1"/>
  <c r="Z170" i="1" a="1"/>
  <c r="Z170" i="1" s="1"/>
  <c r="AB170" i="1" s="1"/>
  <c r="W170" i="1" a="1"/>
  <c r="W170" i="1" s="1"/>
  <c r="Y170" i="1" s="1"/>
  <c r="Q170" i="1" a="1"/>
  <c r="Q170" i="1" s="1"/>
  <c r="S170" i="1" s="1"/>
  <c r="AA130" i="1" a="1"/>
  <c r="AA130" i="1" s="1"/>
  <c r="AB130" i="1" s="1"/>
  <c r="X130" i="1" a="1"/>
  <c r="X130" i="1" s="1"/>
  <c r="Y130" i="1" s="1"/>
  <c r="U130" i="1" a="1"/>
  <c r="U130" i="1" s="1"/>
  <c r="V130" i="1" s="1"/>
  <c r="R130" i="1" a="1"/>
  <c r="R130" i="1" s="1"/>
  <c r="S130" i="1" s="1"/>
  <c r="Z74" i="1" a="1"/>
  <c r="Z74" i="1" s="1"/>
  <c r="AB74" i="1" s="1"/>
  <c r="W74" i="1" a="1"/>
  <c r="W74" i="1" s="1"/>
  <c r="Y74" i="1" s="1"/>
  <c r="Q74" i="1" a="1"/>
  <c r="Q74" i="1" s="1"/>
  <c r="S74" i="1" s="1"/>
  <c r="Z10" i="1" a="1"/>
  <c r="Z10" i="1" s="1"/>
  <c r="AB10" i="1" s="1"/>
  <c r="W10" i="1" a="1"/>
  <c r="W10" i="1" s="1"/>
  <c r="Y10" i="1" s="1"/>
  <c r="Q10" i="1" a="1"/>
  <c r="Q10" i="1" s="1"/>
  <c r="S10" i="1" s="1"/>
  <c r="M634" i="1" a="1"/>
  <c r="M634" i="1" s="1"/>
  <c r="O634" i="1" s="1"/>
  <c r="M562" i="1" a="1"/>
  <c r="M562" i="1" s="1"/>
  <c r="O562" i="1" s="1"/>
  <c r="V719" i="1"/>
  <c r="V711" i="1"/>
  <c r="V659" i="1"/>
  <c r="V266" i="1"/>
  <c r="AA716" i="1" a="1"/>
  <c r="AA716" i="1" s="1"/>
  <c r="AB716" i="1" s="1"/>
  <c r="X716" i="1" a="1"/>
  <c r="X716" i="1" s="1"/>
  <c r="Y716" i="1" s="1"/>
  <c r="U716" i="1" a="1"/>
  <c r="U716" i="1" s="1"/>
  <c r="V716" i="1" s="1"/>
  <c r="R716" i="1" a="1"/>
  <c r="R716" i="1" s="1"/>
  <c r="S716" i="1" s="1"/>
  <c r="AA708" i="1" a="1"/>
  <c r="AA708" i="1" s="1"/>
  <c r="AB708" i="1" s="1"/>
  <c r="X708" i="1" a="1"/>
  <c r="X708" i="1" s="1"/>
  <c r="Y708" i="1" s="1"/>
  <c r="U708" i="1" a="1"/>
  <c r="U708" i="1" s="1"/>
  <c r="V708" i="1" s="1"/>
  <c r="R708" i="1" a="1"/>
  <c r="R708" i="1" s="1"/>
  <c r="S708" i="1" s="1"/>
  <c r="AA700" i="1" a="1"/>
  <c r="AA700" i="1" s="1"/>
  <c r="AB700" i="1" s="1"/>
  <c r="X700" i="1" a="1"/>
  <c r="X700" i="1" s="1"/>
  <c r="Y700" i="1" s="1"/>
  <c r="U700" i="1" a="1"/>
  <c r="U700" i="1" s="1"/>
  <c r="R700" i="1" a="1"/>
  <c r="R700" i="1" s="1"/>
  <c r="S700" i="1" s="1"/>
  <c r="AA692" i="1" a="1"/>
  <c r="AA692" i="1" s="1"/>
  <c r="AB692" i="1" s="1"/>
  <c r="X692" i="1" a="1"/>
  <c r="X692" i="1" s="1"/>
  <c r="Y692" i="1" s="1"/>
  <c r="U692" i="1" a="1"/>
  <c r="U692" i="1" s="1"/>
  <c r="R692" i="1" a="1"/>
  <c r="R692" i="1" s="1"/>
  <c r="S692" i="1" s="1"/>
  <c r="AA684" i="1" a="1"/>
  <c r="AA684" i="1" s="1"/>
  <c r="AB684" i="1" s="1"/>
  <c r="X684" i="1" a="1"/>
  <c r="X684" i="1" s="1"/>
  <c r="Y684" i="1" s="1"/>
  <c r="U684" i="1" a="1"/>
  <c r="U684" i="1" s="1"/>
  <c r="V684" i="1" s="1"/>
  <c r="R684" i="1" a="1"/>
  <c r="R684" i="1" s="1"/>
  <c r="S684" i="1" s="1"/>
  <c r="AA676" i="1" a="1"/>
  <c r="AA676" i="1" s="1"/>
  <c r="AB676" i="1" s="1"/>
  <c r="X676" i="1" a="1"/>
  <c r="X676" i="1" s="1"/>
  <c r="Y676" i="1" s="1"/>
  <c r="U676" i="1" a="1"/>
  <c r="U676" i="1" s="1"/>
  <c r="V676" i="1" s="1"/>
  <c r="R676" i="1" a="1"/>
  <c r="R676" i="1" s="1"/>
  <c r="S676" i="1" s="1"/>
  <c r="AA668" i="1" a="1"/>
  <c r="AA668" i="1" s="1"/>
  <c r="AB668" i="1" s="1"/>
  <c r="X668" i="1" a="1"/>
  <c r="X668" i="1" s="1"/>
  <c r="Y668" i="1" s="1"/>
  <c r="U668" i="1" a="1"/>
  <c r="U668" i="1" s="1"/>
  <c r="V668" i="1" s="1"/>
  <c r="R668" i="1" a="1"/>
  <c r="R668" i="1" s="1"/>
  <c r="S668" i="1" s="1"/>
  <c r="V660" i="1"/>
  <c r="S660" i="1"/>
  <c r="AB652" i="1"/>
  <c r="S652" i="1"/>
  <c r="Z644" i="1" a="1"/>
  <c r="Z644" i="1" s="1"/>
  <c r="AB644" i="1" s="1"/>
  <c r="W644" i="1" a="1"/>
  <c r="W644" i="1" s="1"/>
  <c r="Y644" i="1" s="1"/>
  <c r="Z636" i="1" a="1"/>
  <c r="Z636" i="1" s="1"/>
  <c r="AB636" i="1" s="1"/>
  <c r="W636" i="1" a="1"/>
  <c r="W636" i="1" s="1"/>
  <c r="Y636" i="1" s="1"/>
  <c r="Z612" i="1" a="1"/>
  <c r="Z612" i="1" s="1"/>
  <c r="AB612" i="1" s="1"/>
  <c r="W612" i="1" a="1"/>
  <c r="W612" i="1" s="1"/>
  <c r="Y612" i="1" s="1"/>
  <c r="Y604" i="1"/>
  <c r="Z596" i="1" a="1"/>
  <c r="Z596" i="1" s="1"/>
  <c r="AB596" i="1" s="1"/>
  <c r="W596" i="1" a="1"/>
  <c r="W596" i="1" s="1"/>
  <c r="Y596" i="1" s="1"/>
  <c r="Q596" i="1" a="1"/>
  <c r="Q596" i="1" s="1"/>
  <c r="S596" i="1" s="1"/>
  <c r="Z588" i="1" a="1"/>
  <c r="Z588" i="1" s="1"/>
  <c r="AB588" i="1" s="1"/>
  <c r="W588" i="1" a="1"/>
  <c r="W588" i="1" s="1"/>
  <c r="Y588" i="1" s="1"/>
  <c r="Q588" i="1" a="1"/>
  <c r="Q588" i="1" s="1"/>
  <c r="S588" i="1" s="1"/>
  <c r="Z580" i="1" a="1"/>
  <c r="Z580" i="1" s="1"/>
  <c r="AB580" i="1" s="1"/>
  <c r="W580" i="1" a="1"/>
  <c r="W580" i="1" s="1"/>
  <c r="Y580" i="1" s="1"/>
  <c r="Q580" i="1" a="1"/>
  <c r="Q580" i="1" s="1"/>
  <c r="S580" i="1" s="1"/>
  <c r="Z572" i="1" a="1"/>
  <c r="Z572" i="1" s="1"/>
  <c r="AB572" i="1" s="1"/>
  <c r="W572" i="1" a="1"/>
  <c r="W572" i="1" s="1"/>
  <c r="Y572" i="1" s="1"/>
  <c r="Z564" i="1" a="1"/>
  <c r="Z564" i="1" s="1"/>
  <c r="AB564" i="1" s="1"/>
  <c r="W564" i="1" a="1"/>
  <c r="W564" i="1" s="1"/>
  <c r="Y564" i="1" s="1"/>
  <c r="Q564" i="1" a="1"/>
  <c r="Q564" i="1" s="1"/>
  <c r="S564" i="1" s="1"/>
  <c r="Z556" i="1" a="1"/>
  <c r="Z556" i="1" s="1"/>
  <c r="AB556" i="1" s="1"/>
  <c r="W556" i="1" a="1"/>
  <c r="W556" i="1" s="1"/>
  <c r="Y556" i="1" s="1"/>
  <c r="Q556" i="1" a="1"/>
  <c r="Q556" i="1" s="1"/>
  <c r="S556" i="1" s="1"/>
  <c r="AA532" i="1" a="1"/>
  <c r="AA532" i="1" s="1"/>
  <c r="AB532" i="1" s="1"/>
  <c r="X532" i="1" a="1"/>
  <c r="X532" i="1" s="1"/>
  <c r="Y532" i="1" s="1"/>
  <c r="U532" i="1" a="1"/>
  <c r="U532" i="1" s="1"/>
  <c r="V532" i="1" s="1"/>
  <c r="R532" i="1" a="1"/>
  <c r="R532" i="1" s="1"/>
  <c r="S532" i="1" s="1"/>
  <c r="AA524" i="1" a="1"/>
  <c r="AA524" i="1" s="1"/>
  <c r="AB524" i="1" s="1"/>
  <c r="X524" i="1" a="1"/>
  <c r="X524" i="1" s="1"/>
  <c r="Y524" i="1" s="1"/>
  <c r="U524" i="1" a="1"/>
  <c r="U524" i="1" s="1"/>
  <c r="V524" i="1" s="1"/>
  <c r="R524" i="1" a="1"/>
  <c r="R524" i="1" s="1"/>
  <c r="S524" i="1" s="1"/>
  <c r="AA516" i="1" a="1"/>
  <c r="AA516" i="1" s="1"/>
  <c r="AB516" i="1" s="1"/>
  <c r="X516" i="1" a="1"/>
  <c r="X516" i="1" s="1"/>
  <c r="Y516" i="1" s="1"/>
  <c r="U516" i="1" a="1"/>
  <c r="U516" i="1" s="1"/>
  <c r="V516" i="1" s="1"/>
  <c r="R516" i="1" a="1"/>
  <c r="R516" i="1" s="1"/>
  <c r="S516" i="1" s="1"/>
  <c r="AA508" i="1" a="1"/>
  <c r="AA508" i="1" s="1"/>
  <c r="AB508" i="1" s="1"/>
  <c r="X508" i="1" a="1"/>
  <c r="X508" i="1" s="1"/>
  <c r="Y508" i="1" s="1"/>
  <c r="U508" i="1" a="1"/>
  <c r="U508" i="1" s="1"/>
  <c r="V508" i="1" s="1"/>
  <c r="R508" i="1" a="1"/>
  <c r="R508" i="1" s="1"/>
  <c r="S508" i="1" s="1"/>
  <c r="AA500" i="1" a="1"/>
  <c r="AA500" i="1" s="1"/>
  <c r="AB500" i="1" s="1"/>
  <c r="X500" i="1" a="1"/>
  <c r="X500" i="1" s="1"/>
  <c r="Y500" i="1" s="1"/>
  <c r="U500" i="1" a="1"/>
  <c r="U500" i="1" s="1"/>
  <c r="V500" i="1" s="1"/>
  <c r="R500" i="1" a="1"/>
  <c r="R500" i="1" s="1"/>
  <c r="S500" i="1" s="1"/>
  <c r="AA492" i="1" a="1"/>
  <c r="AA492" i="1" s="1"/>
  <c r="AB492" i="1" s="1"/>
  <c r="X492" i="1" a="1"/>
  <c r="X492" i="1" s="1"/>
  <c r="Y492" i="1" s="1"/>
  <c r="U492" i="1" a="1"/>
  <c r="U492" i="1" s="1"/>
  <c r="V492" i="1" s="1"/>
  <c r="R492" i="1" a="1"/>
  <c r="R492" i="1" s="1"/>
  <c r="S492" i="1" s="1"/>
  <c r="AA484" i="1" a="1"/>
  <c r="AA484" i="1" s="1"/>
  <c r="AB484" i="1" s="1"/>
  <c r="X484" i="1" a="1"/>
  <c r="X484" i="1" s="1"/>
  <c r="Y484" i="1" s="1"/>
  <c r="U484" i="1" a="1"/>
  <c r="U484" i="1" s="1"/>
  <c r="V484" i="1" s="1"/>
  <c r="R484" i="1" a="1"/>
  <c r="R484" i="1" s="1"/>
  <c r="S484" i="1" s="1"/>
  <c r="AA476" i="1" a="1"/>
  <c r="AA476" i="1" s="1"/>
  <c r="AB476" i="1" s="1"/>
  <c r="X476" i="1" a="1"/>
  <c r="X476" i="1" s="1"/>
  <c r="Y476" i="1" s="1"/>
  <c r="R476" i="1" a="1"/>
  <c r="R476" i="1" s="1"/>
  <c r="S476" i="1" s="1"/>
  <c r="U476" i="1" a="1"/>
  <c r="U476" i="1" s="1"/>
  <c r="V476" i="1" s="1"/>
  <c r="AA468" i="1" a="1"/>
  <c r="AA468" i="1" s="1"/>
  <c r="AB468" i="1" s="1"/>
  <c r="X468" i="1" a="1"/>
  <c r="X468" i="1" s="1"/>
  <c r="Y468" i="1" s="1"/>
  <c r="U468" i="1" a="1"/>
  <c r="U468" i="1" s="1"/>
  <c r="V468" i="1" s="1"/>
  <c r="R468" i="1" a="1"/>
  <c r="R468" i="1" s="1"/>
  <c r="S468" i="1" s="1"/>
  <c r="AA460" i="1" a="1"/>
  <c r="AA460" i="1" s="1"/>
  <c r="AB460" i="1" s="1"/>
  <c r="X460" i="1" a="1"/>
  <c r="X460" i="1" s="1"/>
  <c r="Y460" i="1" s="1"/>
  <c r="U460" i="1" a="1"/>
  <c r="U460" i="1" s="1"/>
  <c r="V460" i="1" s="1"/>
  <c r="R460" i="1" a="1"/>
  <c r="R460" i="1" s="1"/>
  <c r="S460" i="1" s="1"/>
  <c r="AA452" i="1" a="1"/>
  <c r="AA452" i="1" s="1"/>
  <c r="AB452" i="1" s="1"/>
  <c r="X452" i="1" a="1"/>
  <c r="X452" i="1" s="1"/>
  <c r="Y452" i="1" s="1"/>
  <c r="U452" i="1" a="1"/>
  <c r="U452" i="1" s="1"/>
  <c r="V452" i="1" s="1"/>
  <c r="R452" i="1" a="1"/>
  <c r="R452" i="1" s="1"/>
  <c r="S452" i="1" s="1"/>
  <c r="AA444" i="1" a="1"/>
  <c r="AA444" i="1" s="1"/>
  <c r="AB444" i="1" s="1"/>
  <c r="X444" i="1" a="1"/>
  <c r="X444" i="1" s="1"/>
  <c r="Y444" i="1" s="1"/>
  <c r="U444" i="1" a="1"/>
  <c r="U444" i="1" s="1"/>
  <c r="V444" i="1" s="1"/>
  <c r="R444" i="1" a="1"/>
  <c r="R444" i="1" s="1"/>
  <c r="S444" i="1" s="1"/>
  <c r="AA436" i="1" a="1"/>
  <c r="AA436" i="1" s="1"/>
  <c r="AB436" i="1" s="1"/>
  <c r="X436" i="1" a="1"/>
  <c r="X436" i="1" s="1"/>
  <c r="Y436" i="1" s="1"/>
  <c r="U436" i="1" a="1"/>
  <c r="U436" i="1" s="1"/>
  <c r="V436" i="1" s="1"/>
  <c r="R436" i="1" a="1"/>
  <c r="R436" i="1" s="1"/>
  <c r="S436" i="1" s="1"/>
  <c r="AA428" i="1" a="1"/>
  <c r="AA428" i="1" s="1"/>
  <c r="AB428" i="1" s="1"/>
  <c r="X428" i="1" a="1"/>
  <c r="X428" i="1" s="1"/>
  <c r="Y428" i="1" s="1"/>
  <c r="U428" i="1" a="1"/>
  <c r="U428" i="1" s="1"/>
  <c r="V428" i="1" s="1"/>
  <c r="R428" i="1" a="1"/>
  <c r="R428" i="1" s="1"/>
  <c r="S428" i="1" s="1"/>
  <c r="AA420" i="1" a="1"/>
  <c r="AA420" i="1" s="1"/>
  <c r="AB420" i="1" s="1"/>
  <c r="X420" i="1" a="1"/>
  <c r="X420" i="1" s="1"/>
  <c r="Y420" i="1" s="1"/>
  <c r="U420" i="1" a="1"/>
  <c r="U420" i="1" s="1"/>
  <c r="V420" i="1" s="1"/>
  <c r="R420" i="1" a="1"/>
  <c r="R420" i="1" s="1"/>
  <c r="S420" i="1" s="1"/>
  <c r="AA412" i="1" a="1"/>
  <c r="AA412" i="1" s="1"/>
  <c r="AB412" i="1" s="1"/>
  <c r="X412" i="1" a="1"/>
  <c r="X412" i="1" s="1"/>
  <c r="Y412" i="1" s="1"/>
  <c r="U412" i="1" a="1"/>
  <c r="U412" i="1" s="1"/>
  <c r="V412" i="1" s="1"/>
  <c r="R412" i="1" a="1"/>
  <c r="R412" i="1" s="1"/>
  <c r="S412" i="1" s="1"/>
  <c r="AA404" i="1" a="1"/>
  <c r="AA404" i="1" s="1"/>
  <c r="AB404" i="1" s="1"/>
  <c r="X404" i="1" a="1"/>
  <c r="X404" i="1" s="1"/>
  <c r="Y404" i="1" s="1"/>
  <c r="U404" i="1" a="1"/>
  <c r="U404" i="1" s="1"/>
  <c r="V404" i="1" s="1"/>
  <c r="R404" i="1" a="1"/>
  <c r="R404" i="1" s="1"/>
  <c r="S404" i="1" s="1"/>
  <c r="AA396" i="1" a="1"/>
  <c r="AA396" i="1" s="1"/>
  <c r="AB396" i="1" s="1"/>
  <c r="X396" i="1" a="1"/>
  <c r="X396" i="1" s="1"/>
  <c r="Y396" i="1" s="1"/>
  <c r="U396" i="1" a="1"/>
  <c r="U396" i="1" s="1"/>
  <c r="V396" i="1" s="1"/>
  <c r="R396" i="1" a="1"/>
  <c r="R396" i="1" s="1"/>
  <c r="S396" i="1" s="1"/>
  <c r="AA388" i="1" a="1"/>
  <c r="AA388" i="1" s="1"/>
  <c r="AB388" i="1" s="1"/>
  <c r="X388" i="1" a="1"/>
  <c r="X388" i="1" s="1"/>
  <c r="Y388" i="1" s="1"/>
  <c r="U388" i="1" a="1"/>
  <c r="U388" i="1" s="1"/>
  <c r="V388" i="1" s="1"/>
  <c r="R388" i="1" a="1"/>
  <c r="R388" i="1" s="1"/>
  <c r="S388" i="1" s="1"/>
  <c r="AA380" i="1" a="1"/>
  <c r="AA380" i="1" s="1"/>
  <c r="AB380" i="1" s="1"/>
  <c r="X380" i="1" a="1"/>
  <c r="X380" i="1" s="1"/>
  <c r="Y380" i="1" s="1"/>
  <c r="U380" i="1" a="1"/>
  <c r="U380" i="1" s="1"/>
  <c r="V380" i="1" s="1"/>
  <c r="R380" i="1" a="1"/>
  <c r="R380" i="1" s="1"/>
  <c r="S380" i="1" s="1"/>
  <c r="AA372" i="1" a="1"/>
  <c r="AA372" i="1" s="1"/>
  <c r="AB372" i="1" s="1"/>
  <c r="X372" i="1" a="1"/>
  <c r="X372" i="1" s="1"/>
  <c r="Y372" i="1" s="1"/>
  <c r="U372" i="1" a="1"/>
  <c r="U372" i="1" s="1"/>
  <c r="V372" i="1" s="1"/>
  <c r="R372" i="1" a="1"/>
  <c r="R372" i="1" s="1"/>
  <c r="S372" i="1" s="1"/>
  <c r="AA364" i="1" a="1"/>
  <c r="AA364" i="1" s="1"/>
  <c r="AB364" i="1" s="1"/>
  <c r="X364" i="1" a="1"/>
  <c r="X364" i="1" s="1"/>
  <c r="Y364" i="1" s="1"/>
  <c r="U364" i="1" a="1"/>
  <c r="U364" i="1" s="1"/>
  <c r="V364" i="1" s="1"/>
  <c r="R364" i="1" a="1"/>
  <c r="R364" i="1" s="1"/>
  <c r="S364" i="1" s="1"/>
  <c r="AA356" i="1" a="1"/>
  <c r="AA356" i="1" s="1"/>
  <c r="AB356" i="1" s="1"/>
  <c r="X356" i="1" a="1"/>
  <c r="X356" i="1" s="1"/>
  <c r="Y356" i="1" s="1"/>
  <c r="U356" i="1" a="1"/>
  <c r="U356" i="1" s="1"/>
  <c r="V356" i="1" s="1"/>
  <c r="R356" i="1" a="1"/>
  <c r="R356" i="1" s="1"/>
  <c r="S356" i="1" s="1"/>
  <c r="AA348" i="1" a="1"/>
  <c r="AA348" i="1" s="1"/>
  <c r="AB348" i="1" s="1"/>
  <c r="X348" i="1" a="1"/>
  <c r="X348" i="1" s="1"/>
  <c r="Y348" i="1" s="1"/>
  <c r="U348" i="1" a="1"/>
  <c r="U348" i="1" s="1"/>
  <c r="V348" i="1" s="1"/>
  <c r="R348" i="1" a="1"/>
  <c r="R348" i="1" s="1"/>
  <c r="S348" i="1" s="1"/>
  <c r="AA340" i="1" a="1"/>
  <c r="AA340" i="1" s="1"/>
  <c r="AB340" i="1" s="1"/>
  <c r="X340" i="1" a="1"/>
  <c r="X340" i="1" s="1"/>
  <c r="Y340" i="1" s="1"/>
  <c r="U340" i="1" a="1"/>
  <c r="U340" i="1" s="1"/>
  <c r="V340" i="1" s="1"/>
  <c r="R340" i="1" a="1"/>
  <c r="R340" i="1" s="1"/>
  <c r="S340" i="1" s="1"/>
  <c r="AA332" i="1" a="1"/>
  <c r="AA332" i="1" s="1"/>
  <c r="AB332" i="1" s="1"/>
  <c r="X332" i="1" a="1"/>
  <c r="X332" i="1" s="1"/>
  <c r="Y332" i="1" s="1"/>
  <c r="U332" i="1" a="1"/>
  <c r="U332" i="1" s="1"/>
  <c r="V332" i="1" s="1"/>
  <c r="R332" i="1" a="1"/>
  <c r="R332" i="1" s="1"/>
  <c r="S332" i="1" s="1"/>
  <c r="AA324" i="1" a="1"/>
  <c r="AA324" i="1" s="1"/>
  <c r="AB324" i="1" s="1"/>
  <c r="X324" i="1" a="1"/>
  <c r="X324" i="1" s="1"/>
  <c r="Y324" i="1" s="1"/>
  <c r="U324" i="1" a="1"/>
  <c r="U324" i="1" s="1"/>
  <c r="V324" i="1" s="1"/>
  <c r="R324" i="1" a="1"/>
  <c r="R324" i="1" s="1"/>
  <c r="S324" i="1" s="1"/>
  <c r="AA316" i="1" a="1"/>
  <c r="AA316" i="1" s="1"/>
  <c r="AB316" i="1" s="1"/>
  <c r="X316" i="1" a="1"/>
  <c r="X316" i="1" s="1"/>
  <c r="Y316" i="1" s="1"/>
  <c r="U316" i="1" a="1"/>
  <c r="U316" i="1" s="1"/>
  <c r="V316" i="1" s="1"/>
  <c r="R316" i="1" a="1"/>
  <c r="R316" i="1" s="1"/>
  <c r="S316" i="1" s="1"/>
  <c r="AA308" i="1" a="1"/>
  <c r="AA308" i="1" s="1"/>
  <c r="AB308" i="1" s="1"/>
  <c r="X308" i="1" a="1"/>
  <c r="X308" i="1" s="1"/>
  <c r="Y308" i="1" s="1"/>
  <c r="U308" i="1" a="1"/>
  <c r="U308" i="1" s="1"/>
  <c r="V308" i="1" s="1"/>
  <c r="R308" i="1" a="1"/>
  <c r="R308" i="1" s="1"/>
  <c r="S308" i="1" s="1"/>
  <c r="AA300" i="1" a="1"/>
  <c r="AA300" i="1" s="1"/>
  <c r="AB300" i="1" s="1"/>
  <c r="X300" i="1" a="1"/>
  <c r="X300" i="1" s="1"/>
  <c r="Y300" i="1" s="1"/>
  <c r="U300" i="1" a="1"/>
  <c r="U300" i="1" s="1"/>
  <c r="V300" i="1" s="1"/>
  <c r="R300" i="1" a="1"/>
  <c r="R300" i="1" s="1"/>
  <c r="S300" i="1" s="1"/>
  <c r="AA292" i="1" a="1"/>
  <c r="AA292" i="1" s="1"/>
  <c r="AB292" i="1" s="1"/>
  <c r="X292" i="1" a="1"/>
  <c r="X292" i="1" s="1"/>
  <c r="Y292" i="1" s="1"/>
  <c r="U292" i="1" a="1"/>
  <c r="U292" i="1" s="1"/>
  <c r="V292" i="1" s="1"/>
  <c r="R292" i="1" a="1"/>
  <c r="R292" i="1" s="1"/>
  <c r="S292" i="1" s="1"/>
  <c r="AA284" i="1" a="1"/>
  <c r="AA284" i="1" s="1"/>
  <c r="AB284" i="1" s="1"/>
  <c r="X284" i="1" a="1"/>
  <c r="X284" i="1" s="1"/>
  <c r="Y284" i="1" s="1"/>
  <c r="U284" i="1" a="1"/>
  <c r="U284" i="1" s="1"/>
  <c r="V284" i="1" s="1"/>
  <c r="R284" i="1" a="1"/>
  <c r="R284" i="1" s="1"/>
  <c r="S284" i="1" s="1"/>
  <c r="AA276" i="1" a="1"/>
  <c r="AA276" i="1" s="1"/>
  <c r="AB276" i="1" s="1"/>
  <c r="X276" i="1" a="1"/>
  <c r="X276" i="1" s="1"/>
  <c r="Y276" i="1" s="1"/>
  <c r="U276" i="1" a="1"/>
  <c r="U276" i="1" s="1"/>
  <c r="R276" i="1" a="1"/>
  <c r="R276" i="1" s="1"/>
  <c r="S276" i="1" s="1"/>
  <c r="AA268" i="1" a="1"/>
  <c r="AA268" i="1" s="1"/>
  <c r="AB268" i="1" s="1"/>
  <c r="X268" i="1" a="1"/>
  <c r="X268" i="1" s="1"/>
  <c r="Y268" i="1" s="1"/>
  <c r="U268" i="1" a="1"/>
  <c r="U268" i="1" s="1"/>
  <c r="R268" i="1" a="1"/>
  <c r="R268" i="1" s="1"/>
  <c r="S268" i="1" s="1"/>
  <c r="AA260" i="1" a="1"/>
  <c r="AA260" i="1" s="1"/>
  <c r="AB260" i="1" s="1"/>
  <c r="X260" i="1" a="1"/>
  <c r="X260" i="1" s="1"/>
  <c r="Y260" i="1" s="1"/>
  <c r="U260" i="1" a="1"/>
  <c r="U260" i="1" s="1"/>
  <c r="V260" i="1" s="1"/>
  <c r="R260" i="1" a="1"/>
  <c r="R260" i="1" s="1"/>
  <c r="S260" i="1" s="1"/>
  <c r="AA204" i="1" a="1"/>
  <c r="AA204" i="1" s="1"/>
  <c r="AB204" i="1" s="1"/>
  <c r="X204" i="1" a="1"/>
  <c r="X204" i="1" s="1"/>
  <c r="Y204" i="1" s="1"/>
  <c r="U204" i="1" a="1"/>
  <c r="U204" i="1" s="1"/>
  <c r="V204" i="1" s="1"/>
  <c r="R204" i="1" a="1"/>
  <c r="R204" i="1" s="1"/>
  <c r="S204" i="1" s="1"/>
  <c r="AA196" i="1" a="1"/>
  <c r="AA196" i="1" s="1"/>
  <c r="AB196" i="1" s="1"/>
  <c r="X196" i="1" a="1"/>
  <c r="X196" i="1" s="1"/>
  <c r="Y196" i="1" s="1"/>
  <c r="U196" i="1" a="1"/>
  <c r="U196" i="1" s="1"/>
  <c r="V196" i="1" s="1"/>
  <c r="R196" i="1" a="1"/>
  <c r="R196" i="1" s="1"/>
  <c r="S196" i="1" s="1"/>
  <c r="AA188" i="1" a="1"/>
  <c r="AA188" i="1" s="1"/>
  <c r="AB188" i="1" s="1"/>
  <c r="X188" i="1" a="1"/>
  <c r="X188" i="1" s="1"/>
  <c r="Y188" i="1" s="1"/>
  <c r="U188" i="1" a="1"/>
  <c r="U188" i="1" s="1"/>
  <c r="V188" i="1" s="1"/>
  <c r="R188" i="1" a="1"/>
  <c r="R188" i="1" s="1"/>
  <c r="S188" i="1" s="1"/>
  <c r="Z180" i="1" a="1"/>
  <c r="Z180" i="1" s="1"/>
  <c r="AB180" i="1" s="1"/>
  <c r="W180" i="1" a="1"/>
  <c r="W180" i="1" s="1"/>
  <c r="Y180" i="1" s="1"/>
  <c r="Q180" i="1" a="1"/>
  <c r="Q180" i="1" s="1"/>
  <c r="S180" i="1" s="1"/>
  <c r="Z172" i="1" a="1"/>
  <c r="Z172" i="1" s="1"/>
  <c r="AB172" i="1" s="1"/>
  <c r="W172" i="1" a="1"/>
  <c r="W172" i="1" s="1"/>
  <c r="Y172" i="1" s="1"/>
  <c r="Q172" i="1" a="1"/>
  <c r="Q172" i="1" s="1"/>
  <c r="S172" i="1" s="1"/>
  <c r="Z164" i="1" a="1"/>
  <c r="Z164" i="1" s="1"/>
  <c r="AB164" i="1" s="1"/>
  <c r="W164" i="1" a="1"/>
  <c r="W164" i="1" s="1"/>
  <c r="Y164" i="1" s="1"/>
  <c r="Q164" i="1" a="1"/>
  <c r="Q164" i="1" s="1"/>
  <c r="S164" i="1" s="1"/>
  <c r="Z156" i="1" a="1"/>
  <c r="Z156" i="1" s="1"/>
  <c r="AB156" i="1" s="1"/>
  <c r="W156" i="1" a="1"/>
  <c r="W156" i="1" s="1"/>
  <c r="Y156" i="1" s="1"/>
  <c r="Q156" i="1" a="1"/>
  <c r="Q156" i="1" s="1"/>
  <c r="S156" i="1" s="1"/>
  <c r="Z148" i="1" a="1"/>
  <c r="Z148" i="1" s="1"/>
  <c r="AB148" i="1" s="1"/>
  <c r="W148" i="1" a="1"/>
  <c r="W148" i="1" s="1"/>
  <c r="Y148" i="1" s="1"/>
  <c r="Q148" i="1" a="1"/>
  <c r="Q148" i="1" s="1"/>
  <c r="S148" i="1" s="1"/>
  <c r="Z140" i="1" a="1"/>
  <c r="Z140" i="1" s="1"/>
  <c r="AB140" i="1" s="1"/>
  <c r="W140" i="1" a="1"/>
  <c r="W140" i="1" s="1"/>
  <c r="Y140" i="1" s="1"/>
  <c r="Q140" i="1" a="1"/>
  <c r="Q140" i="1" s="1"/>
  <c r="S140" i="1" s="1"/>
  <c r="AA132" i="1" a="1"/>
  <c r="AA132" i="1" s="1"/>
  <c r="AB132" i="1" s="1"/>
  <c r="X132" i="1" a="1"/>
  <c r="X132" i="1" s="1"/>
  <c r="Y132" i="1" s="1"/>
  <c r="U132" i="1" a="1"/>
  <c r="U132" i="1" s="1"/>
  <c r="V132" i="1" s="1"/>
  <c r="R132" i="1" a="1"/>
  <c r="R132" i="1" s="1"/>
  <c r="S132" i="1" s="1"/>
  <c r="AA124" i="1" a="1"/>
  <c r="AA124" i="1" s="1"/>
  <c r="AB124" i="1" s="1"/>
  <c r="X124" i="1" a="1"/>
  <c r="X124" i="1" s="1"/>
  <c r="Y124" i="1" s="1"/>
  <c r="U124" i="1" a="1"/>
  <c r="U124" i="1" s="1"/>
  <c r="V124" i="1" s="1"/>
  <c r="R124" i="1" a="1"/>
  <c r="R124" i="1" s="1"/>
  <c r="S124" i="1" s="1"/>
  <c r="AA116" i="1" a="1"/>
  <c r="AA116" i="1" s="1"/>
  <c r="AB116" i="1" s="1"/>
  <c r="X116" i="1" a="1"/>
  <c r="X116" i="1" s="1"/>
  <c r="Y116" i="1" s="1"/>
  <c r="U116" i="1" a="1"/>
  <c r="U116" i="1" s="1"/>
  <c r="V116" i="1" s="1"/>
  <c r="R116" i="1" a="1"/>
  <c r="R116" i="1" s="1"/>
  <c r="S116" i="1" s="1"/>
  <c r="AA68" i="1" a="1"/>
  <c r="AA68" i="1" s="1"/>
  <c r="AB68" i="1" s="1"/>
  <c r="X68" i="1" a="1"/>
  <c r="X68" i="1" s="1"/>
  <c r="Y68" i="1" s="1"/>
  <c r="U68" i="1" a="1"/>
  <c r="U68" i="1" s="1"/>
  <c r="V68" i="1" s="1"/>
  <c r="R68" i="1" a="1"/>
  <c r="R68" i="1" s="1"/>
  <c r="S68" i="1" s="1"/>
  <c r="Z44" i="1" a="1"/>
  <c r="Z44" i="1" s="1"/>
  <c r="AB44" i="1" s="1"/>
  <c r="W44" i="1" a="1"/>
  <c r="W44" i="1" s="1"/>
  <c r="Y44" i="1" s="1"/>
  <c r="Q44" i="1" a="1"/>
  <c r="Q44" i="1" s="1"/>
  <c r="S44" i="1" s="1"/>
  <c r="Z36" i="1" a="1"/>
  <c r="Z36" i="1" s="1"/>
  <c r="AB36" i="1" s="1"/>
  <c r="W36" i="1" a="1"/>
  <c r="W36" i="1" s="1"/>
  <c r="Y36" i="1" s="1"/>
  <c r="Q36" i="1" a="1"/>
  <c r="Q36" i="1" s="1"/>
  <c r="S36" i="1" s="1"/>
  <c r="Z28" i="1" a="1"/>
  <c r="Z28" i="1" s="1"/>
  <c r="AB28" i="1" s="1"/>
  <c r="W28" i="1" a="1"/>
  <c r="W28" i="1" s="1"/>
  <c r="Y28" i="1" s="1"/>
  <c r="Q28" i="1" a="1"/>
  <c r="Q28" i="1" s="1"/>
  <c r="S28" i="1" s="1"/>
  <c r="Z20" i="1" a="1"/>
  <c r="Z20" i="1" s="1"/>
  <c r="AB20" i="1" s="1"/>
  <c r="W20" i="1" a="1"/>
  <c r="W20" i="1" s="1"/>
  <c r="Y20" i="1" s="1"/>
  <c r="Q20" i="1" a="1"/>
  <c r="Q20" i="1" s="1"/>
  <c r="S20" i="1" s="1"/>
  <c r="Z12" i="1" a="1"/>
  <c r="Z12" i="1" s="1"/>
  <c r="AB12" i="1" s="1"/>
  <c r="W12" i="1" a="1"/>
  <c r="W12" i="1" s="1"/>
  <c r="Y12" i="1" s="1"/>
  <c r="Q12" i="1" a="1"/>
  <c r="Q12" i="1" s="1"/>
  <c r="S12" i="1" s="1"/>
  <c r="Z4" i="1" a="1"/>
  <c r="Z4" i="1" s="1"/>
  <c r="AB4" i="1" s="1"/>
  <c r="W4" i="1" a="1"/>
  <c r="W4" i="1" s="1"/>
  <c r="Y4" i="1" s="1"/>
  <c r="Q4" i="1" a="1"/>
  <c r="Q4" i="1" s="1"/>
  <c r="S4" i="1" s="1"/>
  <c r="O677" i="1"/>
  <c r="M643" i="1" a="1"/>
  <c r="M643" i="1" s="1"/>
  <c r="O643" i="1" s="1"/>
  <c r="M636" i="1" a="1"/>
  <c r="M636" i="1" s="1"/>
  <c r="O636" i="1" s="1"/>
  <c r="M613" i="1" a="1"/>
  <c r="M613" i="1" s="1"/>
  <c r="O613" i="1" s="1"/>
  <c r="M599" i="1" a="1"/>
  <c r="M599" i="1" s="1"/>
  <c r="O599" i="1" s="1"/>
  <c r="M592" i="1" a="1"/>
  <c r="M592" i="1" s="1"/>
  <c r="O592" i="1" s="1"/>
  <c r="M585" i="1" a="1"/>
  <c r="M585" i="1" s="1"/>
  <c r="O585" i="1" s="1"/>
  <c r="M578" i="1" a="1"/>
  <c r="M578" i="1" s="1"/>
  <c r="O578" i="1" s="1"/>
  <c r="M571" i="1" a="1"/>
  <c r="M571" i="1" s="1"/>
  <c r="O571" i="1" s="1"/>
  <c r="M564" i="1" a="1"/>
  <c r="M564" i="1" s="1"/>
  <c r="O564" i="1" s="1"/>
  <c r="O457" i="1"/>
  <c r="O449" i="1"/>
  <c r="O405" i="1"/>
  <c r="O373" i="1"/>
  <c r="O327" i="1"/>
  <c r="M210" i="1" a="1"/>
  <c r="M210" i="1" s="1"/>
  <c r="O210" i="1" s="1"/>
  <c r="M178" i="1" a="1"/>
  <c r="M178" i="1" s="1"/>
  <c r="O178" i="1" s="1"/>
  <c r="M170" i="1" a="1"/>
  <c r="M170" i="1" s="1"/>
  <c r="O170" i="1" s="1"/>
  <c r="M162" i="1" a="1"/>
  <c r="M162" i="1" s="1"/>
  <c r="O162" i="1" s="1"/>
  <c r="M154" i="1" a="1"/>
  <c r="M154" i="1" s="1"/>
  <c r="O154" i="1" s="1"/>
  <c r="M146" i="1" a="1"/>
  <c r="M146" i="1" s="1"/>
  <c r="O146" i="1" s="1"/>
  <c r="M138" i="1" a="1"/>
  <c r="M138" i="1" s="1"/>
  <c r="O138" i="1" s="1"/>
  <c r="M74" i="1" a="1"/>
  <c r="M74" i="1" s="1"/>
  <c r="O74" i="1" s="1"/>
  <c r="M42" i="1" a="1"/>
  <c r="M42" i="1" s="1"/>
  <c r="O42" i="1" s="1"/>
  <c r="M34" i="1" a="1"/>
  <c r="M34" i="1" s="1"/>
  <c r="O34" i="1" s="1"/>
  <c r="M26" i="1" a="1"/>
  <c r="M26" i="1" s="1"/>
  <c r="O26" i="1" s="1"/>
  <c r="M18" i="1" a="1"/>
  <c r="M18" i="1" s="1"/>
  <c r="O18" i="1" s="1"/>
  <c r="M10" i="1" a="1"/>
  <c r="M10" i="1" s="1"/>
  <c r="O10" i="1" s="1"/>
  <c r="S714" i="1"/>
  <c r="S662" i="1"/>
  <c r="S655" i="1"/>
  <c r="S648" i="1"/>
  <c r="Q612" i="1" a="1"/>
  <c r="Q612" i="1" s="1"/>
  <c r="S612" i="1" s="1"/>
  <c r="S604" i="1"/>
  <c r="Q591" i="1" a="1"/>
  <c r="Q591" i="1" s="1"/>
  <c r="S591" i="1" s="1"/>
  <c r="Q566" i="1" a="1"/>
  <c r="Q566" i="1" s="1"/>
  <c r="S566" i="1" s="1"/>
  <c r="S504" i="1"/>
  <c r="S491" i="1"/>
  <c r="S472" i="1"/>
  <c r="S454" i="1"/>
  <c r="S441" i="1"/>
  <c r="S391" i="1"/>
  <c r="AI213" i="1"/>
  <c r="Q173" i="1" a="1"/>
  <c r="Q173" i="1" s="1"/>
  <c r="S173" i="1" s="1"/>
  <c r="S665" i="1"/>
  <c r="S659" i="1"/>
  <c r="AI544" i="1"/>
  <c r="S521" i="1"/>
  <c r="S499" i="1"/>
  <c r="S493" i="1"/>
  <c r="S471" i="1"/>
  <c r="S449" i="1"/>
  <c r="S443" i="1"/>
  <c r="S432" i="1"/>
  <c r="S415" i="1"/>
  <c r="S393" i="1"/>
  <c r="S371" i="1"/>
  <c r="S336" i="1"/>
  <c r="S328" i="1"/>
  <c r="S320" i="1"/>
  <c r="S312" i="1"/>
  <c r="S304" i="1"/>
  <c r="S296" i="1"/>
  <c r="S288" i="1"/>
  <c r="S280" i="1"/>
  <c r="AI280" i="1" s="1"/>
  <c r="S272" i="1"/>
  <c r="S264" i="1"/>
  <c r="S256" i="1"/>
  <c r="S200" i="1"/>
  <c r="S192" i="1"/>
  <c r="S128" i="1"/>
  <c r="S120" i="1"/>
  <c r="S112" i="1"/>
  <c r="AI88" i="1"/>
  <c r="AI56" i="1"/>
  <c r="AI543" i="1"/>
  <c r="S520" i="1"/>
  <c r="AI520" i="1" s="1"/>
  <c r="S515" i="1"/>
  <c r="S498" i="1"/>
  <c r="S487" i="1"/>
  <c r="S465" i="1"/>
  <c r="S459" i="1"/>
  <c r="S448" i="1"/>
  <c r="S442" i="1"/>
  <c r="AI442" i="1" s="1"/>
  <c r="AK442" i="1" s="1"/>
  <c r="AM442" i="1" s="1"/>
  <c r="AO442" i="1" s="1"/>
  <c r="S431" i="1"/>
  <c r="S409" i="1"/>
  <c r="S392" i="1"/>
  <c r="S387" i="1"/>
  <c r="S370" i="1"/>
  <c r="S359" i="1"/>
  <c r="S343" i="1"/>
  <c r="S335" i="1"/>
  <c r="S327" i="1"/>
  <c r="S319" i="1"/>
  <c r="S311" i="1"/>
  <c r="S303" i="1"/>
  <c r="S295" i="1"/>
  <c r="S287" i="1"/>
  <c r="S279" i="1"/>
  <c r="S271" i="1"/>
  <c r="S263" i="1"/>
  <c r="S255" i="1"/>
  <c r="AI215" i="1"/>
  <c r="S199" i="1"/>
  <c r="S127" i="1"/>
  <c r="S119" i="1"/>
  <c r="AI95" i="1"/>
  <c r="AI87" i="1"/>
  <c r="AI63" i="1"/>
  <c r="AI55" i="1"/>
  <c r="S710" i="1"/>
  <c r="S657" i="1"/>
  <c r="S651" i="1"/>
  <c r="S618" i="1"/>
  <c r="S605" i="1"/>
  <c r="S531" i="1"/>
  <c r="S503" i="1"/>
  <c r="S481" i="1"/>
  <c r="S475" i="1"/>
  <c r="S464" i="1"/>
  <c r="S447" i="1"/>
  <c r="S425" i="1"/>
  <c r="S403" i="1"/>
  <c r="S375" i="1"/>
  <c r="AI238" i="1"/>
  <c r="AI222" i="1"/>
  <c r="AI214" i="1"/>
  <c r="S134" i="1"/>
  <c r="S118" i="1"/>
  <c r="AI102" i="1"/>
  <c r="AI94" i="1"/>
  <c r="AI78" i="1"/>
  <c r="AI62" i="1"/>
  <c r="AI101" i="1"/>
  <c r="AI93" i="1"/>
  <c r="AI53" i="1"/>
  <c r="S547" i="1"/>
  <c r="AI547" i="1" s="1"/>
  <c r="S518" i="1"/>
  <c r="S513" i="1"/>
  <c r="S507" i="1"/>
  <c r="S496" i="1"/>
  <c r="S490" i="1"/>
  <c r="S479" i="1"/>
  <c r="AI479" i="1" s="1"/>
  <c r="S457" i="1"/>
  <c r="S440" i="1"/>
  <c r="AI440" i="1" s="1"/>
  <c r="S435" i="1"/>
  <c r="S407" i="1"/>
  <c r="S385" i="1"/>
  <c r="S379" i="1"/>
  <c r="S368" i="1"/>
  <c r="AI220" i="1"/>
  <c r="AI212" i="1"/>
  <c r="AI100" i="1"/>
  <c r="AI92" i="1"/>
  <c r="AI76" i="1"/>
  <c r="AI60" i="1"/>
  <c r="AI52" i="1"/>
  <c r="AI546" i="1"/>
  <c r="AI540" i="1"/>
  <c r="S529" i="1"/>
  <c r="S523" i="1"/>
  <c r="S512" i="1"/>
  <c r="S495" i="1"/>
  <c r="S473" i="1"/>
  <c r="S451" i="1"/>
  <c r="S434" i="1"/>
  <c r="S423" i="1"/>
  <c r="S406" i="1"/>
  <c r="S401" i="1"/>
  <c r="AI401" i="1" s="1"/>
  <c r="S395" i="1"/>
  <c r="S384" i="1"/>
  <c r="S378" i="1"/>
  <c r="S367" i="1"/>
  <c r="S323" i="1"/>
  <c r="S307" i="1"/>
  <c r="S299" i="1"/>
  <c r="S291" i="1"/>
  <c r="S283" i="1"/>
  <c r="S275" i="1"/>
  <c r="S267" i="1"/>
  <c r="S259" i="1"/>
  <c r="AI259" i="1" s="1"/>
  <c r="AI219" i="1"/>
  <c r="S203" i="1"/>
  <c r="S195" i="1"/>
  <c r="S187" i="1"/>
  <c r="S131" i="1"/>
  <c r="S115" i="1"/>
  <c r="AI91" i="1"/>
  <c r="AI83" i="1"/>
  <c r="AI75" i="1"/>
  <c r="S528" i="1"/>
  <c r="S511" i="1"/>
  <c r="S467" i="1"/>
  <c r="S439" i="1"/>
  <c r="S417" i="1"/>
  <c r="AI417" i="1" s="1"/>
  <c r="S411" i="1"/>
  <c r="S400" i="1"/>
  <c r="S383" i="1"/>
  <c r="AI383" i="1" s="1"/>
  <c r="S361" i="1"/>
  <c r="S338" i="1"/>
  <c r="S330" i="1"/>
  <c r="S306" i="1"/>
  <c r="S282" i="1"/>
  <c r="S274" i="1"/>
  <c r="S266" i="1"/>
  <c r="S258" i="1"/>
  <c r="S202" i="1"/>
  <c r="S194" i="1"/>
  <c r="S186" i="1"/>
  <c r="S114" i="1"/>
  <c r="AI98" i="1"/>
  <c r="AI82" i="1"/>
  <c r="AI58" i="1"/>
  <c r="S672" i="1"/>
  <c r="S666" i="1"/>
  <c r="S607" i="1"/>
  <c r="S533" i="1"/>
  <c r="S527" i="1"/>
  <c r="S505" i="1"/>
  <c r="S488" i="1"/>
  <c r="S483" i="1"/>
  <c r="S466" i="1"/>
  <c r="AI466" i="1" s="1"/>
  <c r="AK466" i="1" s="1"/>
  <c r="AM466" i="1" s="1"/>
  <c r="AO466" i="1" s="1"/>
  <c r="S433" i="1"/>
  <c r="AI433" i="1" s="1"/>
  <c r="AK433" i="1" s="1"/>
  <c r="AM433" i="1" s="1"/>
  <c r="AO433" i="1" s="1"/>
  <c r="S427" i="1"/>
  <c r="S416" i="1"/>
  <c r="S399" i="1"/>
  <c r="S382" i="1"/>
  <c r="S377" i="1"/>
  <c r="S360" i="1"/>
  <c r="S337" i="1"/>
  <c r="S313" i="1"/>
  <c r="S305" i="1"/>
  <c r="AI305" i="1" s="1"/>
  <c r="S297" i="1"/>
  <c r="S289" i="1"/>
  <c r="AI289" i="1" s="1"/>
  <c r="S281" i="1"/>
  <c r="S273" i="1"/>
  <c r="S265" i="1"/>
  <c r="S257" i="1"/>
  <c r="S201" i="1"/>
  <c r="S193" i="1"/>
  <c r="S185" i="1"/>
  <c r="S129" i="1"/>
  <c r="S121" i="1"/>
  <c r="S113" i="1"/>
  <c r="AI81" i="1"/>
  <c r="AI57" i="1"/>
  <c r="Y605" i="1"/>
  <c r="Y720" i="1"/>
  <c r="Y712" i="1"/>
  <c r="Y704" i="1"/>
  <c r="Y672" i="1"/>
  <c r="Y656" i="1"/>
  <c r="Y648" i="1"/>
  <c r="AJ545" i="1"/>
  <c r="Y525" i="1"/>
  <c r="Y507" i="1"/>
  <c r="Y498" i="1"/>
  <c r="Y475" i="1"/>
  <c r="Y466" i="1"/>
  <c r="Y443" i="1"/>
  <c r="Y434" i="1"/>
  <c r="Y411" i="1"/>
  <c r="Y402" i="1"/>
  <c r="Y379" i="1"/>
  <c r="Y370" i="1"/>
  <c r="Y307" i="1"/>
  <c r="Y299" i="1"/>
  <c r="Y263" i="1"/>
  <c r="Y199" i="1"/>
  <c r="Y191" i="1"/>
  <c r="Y127" i="1"/>
  <c r="Y113" i="1"/>
  <c r="AJ63" i="1"/>
  <c r="AJ49" i="1"/>
  <c r="Y618" i="1"/>
  <c r="Y608" i="1"/>
  <c r="AJ540" i="1"/>
  <c r="Y529" i="1"/>
  <c r="Y520" i="1"/>
  <c r="Y511" i="1"/>
  <c r="Y502" i="1"/>
  <c r="Y497" i="1"/>
  <c r="Y488" i="1"/>
  <c r="Y479" i="1"/>
  <c r="Y470" i="1"/>
  <c r="Y465" i="1"/>
  <c r="Y447" i="1"/>
  <c r="Y438" i="1"/>
  <c r="Y424" i="1"/>
  <c r="Y406" i="1"/>
  <c r="Y392" i="1"/>
  <c r="Y374" i="1"/>
  <c r="Y360" i="1"/>
  <c r="Y283" i="1"/>
  <c r="AJ55" i="1"/>
  <c r="Y718" i="1"/>
  <c r="Y710" i="1"/>
  <c r="Y662" i="1"/>
  <c r="Y654" i="1"/>
  <c r="AJ544" i="1"/>
  <c r="Y515" i="1"/>
  <c r="Y501" i="1"/>
  <c r="Y483" i="1"/>
  <c r="Y469" i="1"/>
  <c r="Y451" i="1"/>
  <c r="Y442" i="1"/>
  <c r="Y419" i="1"/>
  <c r="Y410" i="1"/>
  <c r="Y387" i="1"/>
  <c r="Y378" i="1"/>
  <c r="Y313" i="1"/>
  <c r="Y305" i="1"/>
  <c r="Y275" i="1"/>
  <c r="Y709" i="1"/>
  <c r="Y661" i="1"/>
  <c r="Y606" i="1"/>
  <c r="Y528" i="1"/>
  <c r="Y519" i="1"/>
  <c r="Y510" i="1"/>
  <c r="Y505" i="1"/>
  <c r="Y496" i="1"/>
  <c r="Y487" i="1"/>
  <c r="Y478" i="1"/>
  <c r="Y473" i="1"/>
  <c r="Y464" i="1"/>
  <c r="Y446" i="1"/>
  <c r="Y432" i="1"/>
  <c r="Y423" i="1"/>
  <c r="Y414" i="1"/>
  <c r="Y400" i="1"/>
  <c r="Y391" i="1"/>
  <c r="Y382" i="1"/>
  <c r="Y368" i="1"/>
  <c r="Y359" i="1"/>
  <c r="Y327" i="1"/>
  <c r="Y289" i="1"/>
  <c r="Y274" i="1"/>
  <c r="AJ234" i="1"/>
  <c r="AJ222" i="1"/>
  <c r="AJ215" i="1"/>
  <c r="Y203" i="1"/>
  <c r="Y131" i="1"/>
  <c r="Y660" i="1"/>
  <c r="Y652" i="1"/>
  <c r="AJ543" i="1"/>
  <c r="Y523" i="1"/>
  <c r="Y514" i="1"/>
  <c r="Y491" i="1"/>
  <c r="Y482" i="1"/>
  <c r="Y477" i="1"/>
  <c r="Y459" i="1"/>
  <c r="Y450" i="1"/>
  <c r="Y445" i="1"/>
  <c r="Y427" i="1"/>
  <c r="Y395" i="1"/>
  <c r="Y386" i="1"/>
  <c r="Y363" i="1"/>
  <c r="Y311" i="1"/>
  <c r="Y295" i="1"/>
  <c r="Y280" i="1"/>
  <c r="AJ246" i="1"/>
  <c r="AJ240" i="1"/>
  <c r="Y195" i="1"/>
  <c r="Y547" i="1"/>
  <c r="AJ538" i="1"/>
  <c r="Y527" i="1"/>
  <c r="Y518" i="1"/>
  <c r="Y513" i="1"/>
  <c r="Y504" i="1"/>
  <c r="Y495" i="1"/>
  <c r="Y486" i="1"/>
  <c r="Y481" i="1"/>
  <c r="Y472" i="1"/>
  <c r="Y454" i="1"/>
  <c r="Y449" i="1"/>
  <c r="Y440" i="1"/>
  <c r="Y431" i="1"/>
  <c r="Y422" i="1"/>
  <c r="Y408" i="1"/>
  <c r="Y399" i="1"/>
  <c r="Y390" i="1"/>
  <c r="Y376" i="1"/>
  <c r="AJ252" i="1"/>
  <c r="AJ239" i="1"/>
  <c r="Y187" i="1"/>
  <c r="AJ95" i="1"/>
  <c r="AJ81" i="1"/>
  <c r="Y714" i="1"/>
  <c r="Y666" i="1"/>
  <c r="Y658" i="1"/>
  <c r="AJ542" i="1"/>
  <c r="Y531" i="1"/>
  <c r="Y522" i="1"/>
  <c r="Y499" i="1"/>
  <c r="Y490" i="1"/>
  <c r="Y467" i="1"/>
  <c r="Y453" i="1"/>
  <c r="Y435" i="1"/>
  <c r="Y426" i="1"/>
  <c r="Y403" i="1"/>
  <c r="Y394" i="1"/>
  <c r="Y371" i="1"/>
  <c r="Y337" i="1"/>
  <c r="Y331" i="1"/>
  <c r="Y317" i="1"/>
  <c r="Y258" i="1"/>
  <c r="Y193" i="1"/>
  <c r="AJ87" i="1"/>
  <c r="AJ546" i="1"/>
  <c r="AJ541" i="1"/>
  <c r="Y526" i="1"/>
  <c r="Y521" i="1"/>
  <c r="Y512" i="1"/>
  <c r="Y503" i="1"/>
  <c r="Y494" i="1"/>
  <c r="Y480" i="1"/>
  <c r="Y471" i="1"/>
  <c r="Y457" i="1"/>
  <c r="Y448" i="1"/>
  <c r="Y439" i="1"/>
  <c r="Y430" i="1"/>
  <c r="Y416" i="1"/>
  <c r="Y407" i="1"/>
  <c r="Y398" i="1"/>
  <c r="Y384" i="1"/>
  <c r="Y375" i="1"/>
  <c r="Y366" i="1"/>
  <c r="Y343" i="1"/>
  <c r="Y323" i="1"/>
  <c r="Y271" i="1"/>
  <c r="Y264" i="1"/>
  <c r="Y257" i="1"/>
  <c r="Y185" i="1"/>
  <c r="Y296" i="1"/>
  <c r="Y278" i="1"/>
  <c r="Y272" i="1"/>
  <c r="Y266" i="1"/>
  <c r="Y259" i="1"/>
  <c r="Y254" i="1"/>
  <c r="AJ247" i="1"/>
  <c r="AJ241" i="1"/>
  <c r="AJ229" i="1"/>
  <c r="AJ223" i="1"/>
  <c r="AJ217" i="1"/>
  <c r="AJ100" i="1"/>
  <c r="AJ88" i="1"/>
  <c r="AJ82" i="1"/>
  <c r="AJ76" i="1"/>
  <c r="AJ64" i="1"/>
  <c r="AJ58" i="1"/>
  <c r="Y713" i="1"/>
  <c r="Y705" i="1"/>
  <c r="Y665" i="1"/>
  <c r="Y657" i="1"/>
  <c r="Y649" i="1"/>
  <c r="AJ617" i="1"/>
  <c r="Y338" i="1"/>
  <c r="Y326" i="1"/>
  <c r="Y320" i="1"/>
  <c r="Y265" i="1"/>
  <c r="AJ253" i="1"/>
  <c r="AJ228" i="1"/>
  <c r="AJ216" i="1"/>
  <c r="Y198" i="1"/>
  <c r="Y192" i="1"/>
  <c r="Y186" i="1"/>
  <c r="Y112" i="1"/>
  <c r="AJ106" i="1"/>
  <c r="AJ94" i="1"/>
  <c r="AJ57" i="1"/>
  <c r="Y129" i="1"/>
  <c r="AJ105" i="1"/>
  <c r="AJ93" i="1"/>
  <c r="AJ56" i="1"/>
  <c r="AJ50" i="1"/>
  <c r="Y719" i="1"/>
  <c r="Y711" i="1"/>
  <c r="AJ663" i="1"/>
  <c r="Y655" i="1"/>
  <c r="AJ647" i="1"/>
  <c r="AJ615" i="1"/>
  <c r="Y607" i="1"/>
  <c r="Y312" i="1"/>
  <c r="Y306" i="1"/>
  <c r="Y294" i="1"/>
  <c r="Y288" i="1"/>
  <c r="Y282" i="1"/>
  <c r="Y270" i="1"/>
  <c r="AJ245" i="1"/>
  <c r="AJ233" i="1"/>
  <c r="AJ221" i="1"/>
  <c r="AJ104" i="1"/>
  <c r="AJ98" i="1"/>
  <c r="AJ92" i="1"/>
  <c r="AJ86" i="1"/>
  <c r="AJ80" i="1"/>
  <c r="AJ62" i="1"/>
  <c r="AB672" i="1"/>
  <c r="Y336" i="1"/>
  <c r="Y330" i="1"/>
  <c r="Y281" i="1"/>
  <c r="AJ244" i="1"/>
  <c r="AJ232" i="1"/>
  <c r="AJ226" i="1"/>
  <c r="AJ220" i="1"/>
  <c r="AJ214" i="1"/>
  <c r="Y190" i="1"/>
  <c r="Y128" i="1"/>
  <c r="Y115" i="1"/>
  <c r="AJ103" i="1"/>
  <c r="AJ97" i="1"/>
  <c r="AJ79" i="1"/>
  <c r="AJ61" i="1"/>
  <c r="Y262" i="1"/>
  <c r="Y256" i="1"/>
  <c r="AJ250" i="1"/>
  <c r="AJ238" i="1"/>
  <c r="AJ231" i="1"/>
  <c r="AJ225" i="1"/>
  <c r="AJ213" i="1"/>
  <c r="Y201" i="1"/>
  <c r="AJ84" i="1"/>
  <c r="Y72" i="1"/>
  <c r="AJ60" i="1"/>
  <c r="AJ54" i="1"/>
  <c r="AJ48" i="1"/>
  <c r="Y441" i="1"/>
  <c r="Y433" i="1"/>
  <c r="Y425" i="1"/>
  <c r="Y417" i="1"/>
  <c r="Y413" i="1"/>
  <c r="Y409" i="1"/>
  <c r="Y401" i="1"/>
  <c r="Y393" i="1"/>
  <c r="Y385" i="1"/>
  <c r="Y377" i="1"/>
  <c r="Y369" i="1"/>
  <c r="Y361" i="1"/>
  <c r="Y328" i="1"/>
  <c r="Y322" i="1"/>
  <c r="Y310" i="1"/>
  <c r="Y304" i="1"/>
  <c r="Y298" i="1"/>
  <c r="Y291" i="1"/>
  <c r="Y286" i="1"/>
  <c r="Y279" i="1"/>
  <c r="Y273" i="1"/>
  <c r="Y267" i="1"/>
  <c r="AJ249" i="1"/>
  <c r="AJ212" i="1"/>
  <c r="Y200" i="1"/>
  <c r="Y194" i="1"/>
  <c r="Y120" i="1"/>
  <c r="Y114" i="1"/>
  <c r="AJ108" i="1"/>
  <c r="AJ102" i="1"/>
  <c r="AJ96" i="1"/>
  <c r="AJ90" i="1"/>
  <c r="AJ78" i="1"/>
  <c r="AJ53" i="1"/>
  <c r="AJ47" i="1"/>
  <c r="Y715" i="1"/>
  <c r="Y699" i="1"/>
  <c r="Y675" i="1"/>
  <c r="Y659" i="1"/>
  <c r="Y651" i="1"/>
  <c r="Y334" i="1"/>
  <c r="Y297" i="1"/>
  <c r="AJ248" i="1"/>
  <c r="AJ242" i="1"/>
  <c r="AJ236" i="1"/>
  <c r="AJ230" i="1"/>
  <c r="AJ224" i="1"/>
  <c r="AJ218" i="1"/>
  <c r="AJ101" i="1"/>
  <c r="AJ89" i="1"/>
  <c r="AJ77" i="1"/>
  <c r="AJ52" i="1"/>
  <c r="AB717" i="1"/>
  <c r="AB655" i="1"/>
  <c r="AB649" i="1"/>
  <c r="AB608" i="1"/>
  <c r="AB529" i="1"/>
  <c r="AB522" i="1"/>
  <c r="AB515" i="1"/>
  <c r="AB495" i="1"/>
  <c r="AB463" i="1"/>
  <c r="AB457" i="1"/>
  <c r="AB374" i="1"/>
  <c r="AB363" i="1"/>
  <c r="AB288" i="1"/>
  <c r="AB273" i="1"/>
  <c r="AB265" i="1"/>
  <c r="AB258" i="1"/>
  <c r="AB193" i="1"/>
  <c r="AB185" i="1"/>
  <c r="AB675" i="1"/>
  <c r="AB654" i="1"/>
  <c r="AB648" i="1"/>
  <c r="AB521" i="1"/>
  <c r="AB482" i="1"/>
  <c r="AB475" i="1"/>
  <c r="AB450" i="1"/>
  <c r="AB443" i="1"/>
  <c r="AB408" i="1"/>
  <c r="AB403" i="1"/>
  <c r="AB368" i="1"/>
  <c r="AB331" i="1"/>
  <c r="AB310" i="1"/>
  <c r="AB302" i="1"/>
  <c r="AB192" i="1"/>
  <c r="AB660" i="1"/>
  <c r="AB606" i="1"/>
  <c r="AB527" i="1"/>
  <c r="AB514" i="1"/>
  <c r="AB507" i="1"/>
  <c r="AB481" i="1"/>
  <c r="AB430" i="1"/>
  <c r="AB425" i="1"/>
  <c r="AB419" i="1"/>
  <c r="AB385" i="1"/>
  <c r="AB379" i="1"/>
  <c r="AB131" i="1"/>
  <c r="AB715" i="1"/>
  <c r="AB659" i="1"/>
  <c r="AB519" i="1"/>
  <c r="AB499" i="1"/>
  <c r="AB487" i="1"/>
  <c r="AB449" i="1"/>
  <c r="AB442" i="1"/>
  <c r="AB435" i="1"/>
  <c r="AB402" i="1"/>
  <c r="AB395" i="1"/>
  <c r="AB378" i="1"/>
  <c r="AB278" i="1"/>
  <c r="AB270" i="1"/>
  <c r="AB114" i="1"/>
  <c r="AB605" i="1"/>
  <c r="AB547" i="1"/>
  <c r="AB486" i="1"/>
  <c r="AB479" i="1"/>
  <c r="AB467" i="1"/>
  <c r="AB394" i="1"/>
  <c r="AB343" i="1"/>
  <c r="AB336" i="1"/>
  <c r="AB307" i="1"/>
  <c r="AB299" i="1"/>
  <c r="AB129" i="1"/>
  <c r="AB665" i="1"/>
  <c r="AB658" i="1"/>
  <c r="AB466" i="1"/>
  <c r="AB459" i="1"/>
  <c r="AB440" i="1"/>
  <c r="AB434" i="1"/>
  <c r="AB417" i="1"/>
  <c r="AB393" i="1"/>
  <c r="AB383" i="1"/>
  <c r="AB360" i="1"/>
  <c r="AB712" i="1"/>
  <c r="AB705" i="1"/>
  <c r="AB699" i="1"/>
  <c r="AB531" i="1"/>
  <c r="AB523" i="1"/>
  <c r="AB511" i="1"/>
  <c r="AB503" i="1"/>
  <c r="AB446" i="1"/>
  <c r="AB439" i="1"/>
  <c r="AB370" i="1"/>
  <c r="AB718" i="1"/>
  <c r="AB711" i="1"/>
  <c r="AB704" i="1"/>
  <c r="AB656" i="1"/>
  <c r="AB490" i="1"/>
  <c r="AB483" i="1"/>
  <c r="AB422" i="1"/>
  <c r="AB398" i="1"/>
  <c r="AB375" i="1"/>
  <c r="AB201" i="1"/>
  <c r="AB194" i="1"/>
  <c r="AB528" i="1"/>
  <c r="AB518" i="1"/>
  <c r="AB513" i="1"/>
  <c r="AB498" i="1"/>
  <c r="AB488" i="1"/>
  <c r="AB473" i="1"/>
  <c r="AB433" i="1"/>
  <c r="AB427" i="1"/>
  <c r="AB387" i="1"/>
  <c r="AB367" i="1"/>
  <c r="AB362" i="1"/>
  <c r="AB327" i="1"/>
  <c r="AB306" i="1"/>
  <c r="AB291" i="1"/>
  <c r="AB255" i="1"/>
  <c r="AB134" i="1"/>
  <c r="AB128" i="1"/>
  <c r="AB121" i="1"/>
  <c r="AB113" i="1"/>
  <c r="AB472" i="1"/>
  <c r="AB392" i="1"/>
  <c r="AB377" i="1"/>
  <c r="AB326" i="1"/>
  <c r="AB313" i="1"/>
  <c r="AB297" i="1"/>
  <c r="AB127" i="1"/>
  <c r="AB120" i="1"/>
  <c r="AB112" i="1"/>
  <c r="AB512" i="1"/>
  <c r="AB497" i="1"/>
  <c r="AB491" i="1"/>
  <c r="AB471" i="1"/>
  <c r="AB451" i="1"/>
  <c r="AB426" i="1"/>
  <c r="AB411" i="1"/>
  <c r="AB406" i="1"/>
  <c r="AB386" i="1"/>
  <c r="AB376" i="1"/>
  <c r="AB371" i="1"/>
  <c r="AB361" i="1"/>
  <c r="AB312" i="1"/>
  <c r="AB296" i="1"/>
  <c r="AB283" i="1"/>
  <c r="AB275" i="1"/>
  <c r="AB267" i="1"/>
  <c r="AB203" i="1"/>
  <c r="AB126" i="1"/>
  <c r="AB119" i="1"/>
  <c r="AB657" i="1"/>
  <c r="AB651" i="1"/>
  <c r="AB496" i="1"/>
  <c r="AB441" i="1"/>
  <c r="AB401" i="1"/>
  <c r="AB318" i="1"/>
  <c r="AB295" i="1"/>
  <c r="AB282" i="1"/>
  <c r="AB274" i="1"/>
  <c r="AB266" i="1"/>
  <c r="AB259" i="1"/>
  <c r="AB202" i="1"/>
  <c r="AB195" i="1"/>
  <c r="AB118" i="1"/>
  <c r="AB719" i="1"/>
  <c r="AB604" i="1"/>
  <c r="AB520" i="1"/>
  <c r="AB505" i="1"/>
  <c r="AB480" i="1"/>
  <c r="AB465" i="1"/>
  <c r="AB338" i="1"/>
  <c r="AB330" i="1"/>
  <c r="AB323" i="1"/>
  <c r="AB287" i="1"/>
  <c r="AB264" i="1"/>
  <c r="AB200" i="1"/>
  <c r="AB187" i="1"/>
  <c r="AB464" i="1"/>
  <c r="AB424" i="1"/>
  <c r="AB409" i="1"/>
  <c r="AB384" i="1"/>
  <c r="AB369" i="1"/>
  <c r="AB337" i="1"/>
  <c r="AB286" i="1"/>
  <c r="AB279" i="1"/>
  <c r="AB199" i="1"/>
  <c r="AB186" i="1"/>
  <c r="AB115" i="1"/>
  <c r="AE461" i="1"/>
  <c r="AE490" i="1"/>
  <c r="AE575" i="1"/>
  <c r="AE555" i="1"/>
  <c r="AE483" i="1"/>
  <c r="AE443" i="1"/>
  <c r="AE354" i="1"/>
  <c r="AE203" i="1"/>
  <c r="AE195" i="1"/>
  <c r="AE187" i="1"/>
  <c r="AE715" i="1"/>
  <c r="AE709" i="1"/>
  <c r="AE561" i="1"/>
  <c r="AE554" i="1"/>
  <c r="AE539" i="1"/>
  <c r="AI539" i="1" s="1"/>
  <c r="AE525" i="1"/>
  <c r="AE449" i="1"/>
  <c r="AE679" i="1"/>
  <c r="AE468" i="1"/>
  <c r="AE462" i="1"/>
  <c r="AE331" i="1"/>
  <c r="AE317" i="1"/>
  <c r="AE249" i="1"/>
  <c r="AE217" i="1"/>
  <c r="AI217" i="1" s="1"/>
  <c r="AE209" i="1"/>
  <c r="AE696" i="1"/>
  <c r="AE589" i="1"/>
  <c r="AE559" i="1"/>
  <c r="AE524" i="1"/>
  <c r="AE511" i="1"/>
  <c r="AE415" i="1"/>
  <c r="AE323" i="1"/>
  <c r="AE303" i="1"/>
  <c r="AE296" i="1"/>
  <c r="AE288" i="1"/>
  <c r="AE652" i="1"/>
  <c r="AE565" i="1"/>
  <c r="AE548" i="1"/>
  <c r="AE532" i="1"/>
  <c r="AE478" i="1"/>
  <c r="AE472" i="1"/>
  <c r="AE456" i="1"/>
  <c r="AE445" i="1"/>
  <c r="AE337" i="1"/>
  <c r="AE326" i="1"/>
  <c r="AE705" i="1"/>
  <c r="AE673" i="1"/>
  <c r="AE608" i="1"/>
  <c r="AE564" i="1"/>
  <c r="AE521" i="1"/>
  <c r="AE477" i="1"/>
  <c r="AE428" i="1"/>
  <c r="AE422" i="1"/>
  <c r="AE368" i="1"/>
  <c r="AE358" i="1"/>
  <c r="AE268" i="1"/>
  <c r="AE161" i="1"/>
  <c r="AE145" i="1"/>
  <c r="AE105" i="1"/>
  <c r="AE25" i="1"/>
  <c r="AE17" i="1"/>
  <c r="AE552" i="1"/>
  <c r="AE541" i="1"/>
  <c r="AI541" i="1" s="1"/>
  <c r="AE492" i="1"/>
  <c r="AE486" i="1"/>
  <c r="AE416" i="1"/>
  <c r="AE352" i="1"/>
  <c r="AE232" i="1"/>
  <c r="AE224" i="1"/>
  <c r="AE144" i="1"/>
  <c r="AH684" i="1"/>
  <c r="AH670" i="1"/>
  <c r="AH628" i="1"/>
  <c r="AH573" i="1"/>
  <c r="AH346" i="1"/>
  <c r="AE556" i="1"/>
  <c r="AE480" i="1"/>
  <c r="AE436" i="1"/>
  <c r="AE361" i="1"/>
  <c r="AE340" i="1"/>
  <c r="AE253" i="1"/>
  <c r="AE246" i="1"/>
  <c r="AE158" i="1"/>
  <c r="AH558" i="1"/>
  <c r="AH509" i="1"/>
  <c r="AH396" i="1"/>
  <c r="AE141" i="1"/>
  <c r="AE85" i="1"/>
  <c r="AI85" i="1" s="1"/>
  <c r="AE77" i="1"/>
  <c r="AI77" i="1" s="1"/>
  <c r="AH660" i="1"/>
  <c r="AH711" i="1"/>
  <c r="AH634" i="1"/>
  <c r="AH621" i="1"/>
  <c r="AH519" i="1"/>
  <c r="AH614" i="1"/>
  <c r="AJ614" i="1" s="1"/>
  <c r="AH582" i="1"/>
  <c r="AH550" i="1"/>
  <c r="AH403" i="1"/>
  <c r="AH703" i="1"/>
  <c r="AH690" i="1"/>
  <c r="AH677" i="1"/>
  <c r="AH658" i="1"/>
  <c r="AH645" i="1"/>
  <c r="AH594" i="1"/>
  <c r="AH562" i="1"/>
  <c r="AH517" i="1"/>
  <c r="AH485" i="1"/>
  <c r="AH453" i="1"/>
  <c r="AH434" i="1"/>
  <c r="AH491" i="1"/>
  <c r="AH446" i="1"/>
  <c r="AH668" i="1"/>
  <c r="AH579" i="1"/>
  <c r="AH572" i="1"/>
  <c r="AH489" i="1"/>
  <c r="AH339" i="1"/>
  <c r="AH331" i="1"/>
  <c r="AH323" i="1"/>
  <c r="AH315" i="1"/>
  <c r="AH307" i="1"/>
  <c r="AH299" i="1"/>
  <c r="AH291" i="1"/>
  <c r="AH283" i="1"/>
  <c r="AH275" i="1"/>
  <c r="AH267" i="1"/>
  <c r="AH259" i="1"/>
  <c r="AH251" i="1"/>
  <c r="AJ251" i="1" s="1"/>
  <c r="AH243" i="1"/>
  <c r="AJ243" i="1" s="1"/>
  <c r="AH235" i="1"/>
  <c r="AJ235" i="1" s="1"/>
  <c r="AH227" i="1"/>
  <c r="AJ227" i="1" s="1"/>
  <c r="AH219" i="1"/>
  <c r="AJ219" i="1" s="1"/>
  <c r="AH211" i="1"/>
  <c r="AH203" i="1"/>
  <c r="AH195" i="1"/>
  <c r="AH187" i="1"/>
  <c r="AH163" i="1"/>
  <c r="AH155" i="1"/>
  <c r="AH147" i="1"/>
  <c r="AH139" i="1"/>
  <c r="AH131" i="1"/>
  <c r="AH123" i="1"/>
  <c r="AH115" i="1"/>
  <c r="AH107" i="1"/>
  <c r="AJ107" i="1" s="1"/>
  <c r="AH99" i="1"/>
  <c r="AJ99" i="1" s="1"/>
  <c r="AH91" i="1"/>
  <c r="AJ91" i="1" s="1"/>
  <c r="AH83" i="1"/>
  <c r="AJ83" i="1" s="1"/>
  <c r="AH75" i="1"/>
  <c r="AJ75" i="1" s="1"/>
  <c r="AH67" i="1"/>
  <c r="AH59" i="1"/>
  <c r="AJ59" i="1" s="1"/>
  <c r="AH51" i="1"/>
  <c r="AJ51" i="1" s="1"/>
  <c r="AH35" i="1"/>
  <c r="AH27" i="1"/>
  <c r="AH19" i="1"/>
  <c r="AH11" i="1"/>
  <c r="AH3" i="1"/>
  <c r="AH719" i="1"/>
  <c r="AH687" i="1"/>
  <c r="AH642" i="1"/>
  <c r="AH565" i="1"/>
  <c r="T586" i="1" a="1"/>
  <c r="T586" i="1" s="1"/>
  <c r="V586" i="1" s="1"/>
  <c r="T578" i="1" a="1"/>
  <c r="T578" i="1" s="1"/>
  <c r="V578" i="1" s="1"/>
  <c r="T570" i="1" a="1"/>
  <c r="T570" i="1" s="1"/>
  <c r="V570" i="1" s="1"/>
  <c r="T562" i="1" a="1"/>
  <c r="T562" i="1" s="1"/>
  <c r="V562" i="1" s="1"/>
  <c r="T554" i="1" a="1"/>
  <c r="T554" i="1" s="1"/>
  <c r="V554" i="1" s="1"/>
  <c r="T210" i="1" a="1"/>
  <c r="T210" i="1" s="1"/>
  <c r="V210" i="1" s="1"/>
  <c r="T178" i="1" a="1"/>
  <c r="T178" i="1" s="1"/>
  <c r="V178" i="1" s="1"/>
  <c r="T170" i="1" a="1"/>
  <c r="T170" i="1" s="1"/>
  <c r="V170" i="1" s="1"/>
  <c r="T162" i="1" a="1"/>
  <c r="T162" i="1" s="1"/>
  <c r="V162" i="1" s="1"/>
  <c r="T146" i="1" a="1"/>
  <c r="T146" i="1" s="1"/>
  <c r="V146" i="1" s="1"/>
  <c r="T138" i="1" a="1"/>
  <c r="T138" i="1" s="1"/>
  <c r="V138" i="1" s="1"/>
  <c r="T74" i="1" a="1"/>
  <c r="T74" i="1" s="1"/>
  <c r="V74" i="1" s="1"/>
  <c r="T171" i="1" a="1"/>
  <c r="T171" i="1" s="1"/>
  <c r="V171" i="1" s="1"/>
  <c r="T139" i="1" a="1"/>
  <c r="T139" i="1" s="1"/>
  <c r="V139" i="1" s="1"/>
  <c r="T585" i="1" a="1"/>
  <c r="T585" i="1" s="1"/>
  <c r="V585" i="1" s="1"/>
  <c r="T577" i="1" a="1"/>
  <c r="T577" i="1" s="1"/>
  <c r="V577" i="1" s="1"/>
  <c r="T569" i="1" a="1"/>
  <c r="T569" i="1" s="1"/>
  <c r="V569" i="1" s="1"/>
  <c r="T561" i="1" a="1"/>
  <c r="T561" i="1" s="1"/>
  <c r="V561" i="1" s="1"/>
  <c r="T553" i="1" a="1"/>
  <c r="T553" i="1" s="1"/>
  <c r="V553" i="1" s="1"/>
  <c r="T537" i="1" a="1"/>
  <c r="T537" i="1" s="1"/>
  <c r="V537" i="1" s="1"/>
  <c r="T209" i="1" a="1"/>
  <c r="T209" i="1" s="1"/>
  <c r="V209" i="1" s="1"/>
  <c r="T177" i="1" a="1"/>
  <c r="T177" i="1" s="1"/>
  <c r="V177" i="1" s="1"/>
  <c r="T169" i="1" a="1"/>
  <c r="T169" i="1" s="1"/>
  <c r="V169" i="1" s="1"/>
  <c r="T145" i="1" a="1"/>
  <c r="T145" i="1" s="1"/>
  <c r="V145" i="1" s="1"/>
  <c r="T137" i="1" a="1"/>
  <c r="T137" i="1" s="1"/>
  <c r="V137" i="1" s="1"/>
  <c r="T73" i="1" a="1"/>
  <c r="T73" i="1" s="1"/>
  <c r="V73" i="1" s="1"/>
  <c r="T211" i="1" a="1"/>
  <c r="T211" i="1" s="1"/>
  <c r="V211" i="1" s="1"/>
  <c r="T179" i="1" a="1"/>
  <c r="T179" i="1" s="1"/>
  <c r="V179" i="1" s="1"/>
  <c r="T163" i="1" a="1"/>
  <c r="T163" i="1" s="1"/>
  <c r="V163" i="1" s="1"/>
  <c r="T147" i="1" a="1"/>
  <c r="T147" i="1" s="1"/>
  <c r="V147" i="1" s="1"/>
  <c r="T592" i="1" a="1"/>
  <c r="T592" i="1" s="1"/>
  <c r="V592" i="1" s="1"/>
  <c r="T584" i="1" a="1"/>
  <c r="T584" i="1" s="1"/>
  <c r="V584" i="1" s="1"/>
  <c r="T576" i="1" a="1"/>
  <c r="T576" i="1" s="1"/>
  <c r="V576" i="1" s="1"/>
  <c r="T568" i="1" a="1"/>
  <c r="T568" i="1" s="1"/>
  <c r="V568" i="1" s="1"/>
  <c r="T560" i="1" a="1"/>
  <c r="T560" i="1" s="1"/>
  <c r="V560" i="1" s="1"/>
  <c r="T552" i="1" a="1"/>
  <c r="T552" i="1" s="1"/>
  <c r="V552" i="1" s="1"/>
  <c r="T536" i="1" a="1"/>
  <c r="T536" i="1" s="1"/>
  <c r="V536" i="1" s="1"/>
  <c r="AI536" i="1" s="1"/>
  <c r="T208" i="1" a="1"/>
  <c r="T208" i="1" s="1"/>
  <c r="V208" i="1" s="1"/>
  <c r="T184" i="1" a="1"/>
  <c r="T184" i="1" s="1"/>
  <c r="V184" i="1" s="1"/>
  <c r="T176" i="1" a="1"/>
  <c r="T176" i="1" s="1"/>
  <c r="V176" i="1" s="1"/>
  <c r="T168" i="1" a="1"/>
  <c r="T168" i="1" s="1"/>
  <c r="V168" i="1" s="1"/>
  <c r="T144" i="1" a="1"/>
  <c r="T144" i="1" s="1"/>
  <c r="V144" i="1" s="1"/>
  <c r="T136" i="1" a="1"/>
  <c r="T136" i="1" s="1"/>
  <c r="V136" i="1" s="1"/>
  <c r="T623" i="1" a="1"/>
  <c r="T623" i="1" s="1"/>
  <c r="T591" i="1" a="1"/>
  <c r="T591" i="1" s="1"/>
  <c r="V591" i="1" s="1"/>
  <c r="T583" i="1" a="1"/>
  <c r="T583" i="1" s="1"/>
  <c r="V583" i="1" s="1"/>
  <c r="T575" i="1" a="1"/>
  <c r="T575" i="1" s="1"/>
  <c r="V575" i="1" s="1"/>
  <c r="T567" i="1" a="1"/>
  <c r="T567" i="1" s="1"/>
  <c r="V567" i="1" s="1"/>
  <c r="T559" i="1" a="1"/>
  <c r="T559" i="1" s="1"/>
  <c r="V559" i="1" s="1"/>
  <c r="T551" i="1" a="1"/>
  <c r="T551" i="1" s="1"/>
  <c r="V551" i="1" s="1"/>
  <c r="T535" i="1" a="1"/>
  <c r="T535" i="1" s="1"/>
  <c r="V535" i="1" s="1"/>
  <c r="T207" i="1" a="1"/>
  <c r="T207" i="1" s="1"/>
  <c r="V207" i="1" s="1"/>
  <c r="T183" i="1" a="1"/>
  <c r="T183" i="1" s="1"/>
  <c r="V183" i="1" s="1"/>
  <c r="T175" i="1" a="1"/>
  <c r="T175" i="1" s="1"/>
  <c r="V175" i="1" s="1"/>
  <c r="T167" i="1" a="1"/>
  <c r="T167" i="1" s="1"/>
  <c r="V167" i="1" s="1"/>
  <c r="T151" i="1" a="1"/>
  <c r="T151" i="1" s="1"/>
  <c r="V151" i="1" s="1"/>
  <c r="T143" i="1" a="1"/>
  <c r="T143" i="1" s="1"/>
  <c r="V143" i="1" s="1"/>
  <c r="T135" i="1" a="1"/>
  <c r="T135" i="1" s="1"/>
  <c r="V135" i="1" s="1"/>
  <c r="T662" i="1" a="1"/>
  <c r="T662" i="1" s="1"/>
  <c r="V662" i="1" s="1"/>
  <c r="T630" i="1" a="1"/>
  <c r="T630" i="1" s="1"/>
  <c r="T590" i="1" a="1"/>
  <c r="T590" i="1" s="1"/>
  <c r="V590" i="1" s="1"/>
  <c r="T582" i="1" a="1"/>
  <c r="T582" i="1" s="1"/>
  <c r="V582" i="1" s="1"/>
  <c r="T574" i="1" a="1"/>
  <c r="T574" i="1" s="1"/>
  <c r="V574" i="1" s="1"/>
  <c r="T566" i="1" a="1"/>
  <c r="T566" i="1" s="1"/>
  <c r="V566" i="1" s="1"/>
  <c r="T558" i="1" a="1"/>
  <c r="T558" i="1" s="1"/>
  <c r="V558" i="1" s="1"/>
  <c r="T550" i="1" a="1"/>
  <c r="T550" i="1" s="1"/>
  <c r="V550" i="1" s="1"/>
  <c r="T278" i="1" a="1"/>
  <c r="T278" i="1" s="1"/>
  <c r="T206" i="1" a="1"/>
  <c r="T206" i="1" s="1"/>
  <c r="V206" i="1" s="1"/>
  <c r="T182" i="1" a="1"/>
  <c r="T182" i="1" s="1"/>
  <c r="V182" i="1" s="1"/>
  <c r="T174" i="1" a="1"/>
  <c r="T174" i="1" s="1"/>
  <c r="V174" i="1" s="1"/>
  <c r="T166" i="1" a="1"/>
  <c r="T166" i="1" s="1"/>
  <c r="V166" i="1" s="1"/>
  <c r="T150" i="1" a="1"/>
  <c r="T150" i="1" s="1"/>
  <c r="V150" i="1" s="1"/>
  <c r="T142" i="1" a="1"/>
  <c r="T142" i="1" s="1"/>
  <c r="V142" i="1" s="1"/>
  <c r="T110" i="1" a="1"/>
  <c r="T110" i="1" s="1"/>
  <c r="T589" i="1" a="1"/>
  <c r="T589" i="1" s="1"/>
  <c r="V589" i="1" s="1"/>
  <c r="T573" i="1" a="1"/>
  <c r="T573" i="1" s="1"/>
  <c r="V573" i="1" s="1"/>
  <c r="T565" i="1" a="1"/>
  <c r="T565" i="1" s="1"/>
  <c r="V565" i="1" s="1"/>
  <c r="T557" i="1" a="1"/>
  <c r="T557" i="1" s="1"/>
  <c r="V557" i="1" s="1"/>
  <c r="T181" i="1" a="1"/>
  <c r="T181" i="1" s="1"/>
  <c r="V181" i="1" s="1"/>
  <c r="T173" i="1" a="1"/>
  <c r="T173" i="1" s="1"/>
  <c r="V173" i="1" s="1"/>
  <c r="T165" i="1" a="1"/>
  <c r="T165" i="1" s="1"/>
  <c r="V165" i="1" s="1"/>
  <c r="T149" i="1" a="1"/>
  <c r="T149" i="1" s="1"/>
  <c r="V149" i="1" s="1"/>
  <c r="T141" i="1" a="1"/>
  <c r="T141" i="1" s="1"/>
  <c r="V141" i="1" s="1"/>
  <c r="T587" i="1" a="1"/>
  <c r="T587" i="1" s="1"/>
  <c r="V587" i="1" s="1"/>
  <c r="T571" i="1" a="1"/>
  <c r="T571" i="1" s="1"/>
  <c r="V571" i="1" s="1"/>
  <c r="T563" i="1" a="1"/>
  <c r="T563" i="1" s="1"/>
  <c r="V563" i="1" s="1"/>
  <c r="T555" i="1" a="1"/>
  <c r="T555" i="1" s="1"/>
  <c r="V555" i="1" s="1"/>
  <c r="T588" i="1" a="1"/>
  <c r="T588" i="1" s="1"/>
  <c r="V588" i="1" s="1"/>
  <c r="T572" i="1" a="1"/>
  <c r="T572" i="1" s="1"/>
  <c r="V572" i="1" s="1"/>
  <c r="T564" i="1" a="1"/>
  <c r="T564" i="1" s="1"/>
  <c r="V564" i="1" s="1"/>
  <c r="T556" i="1" a="1"/>
  <c r="T556" i="1" s="1"/>
  <c r="V556" i="1" s="1"/>
  <c r="T180" i="1" a="1"/>
  <c r="T180" i="1" s="1"/>
  <c r="V180" i="1" s="1"/>
  <c r="T172" i="1" a="1"/>
  <c r="T172" i="1" s="1"/>
  <c r="V172" i="1" s="1"/>
  <c r="T164" i="1" a="1"/>
  <c r="T164" i="1" s="1"/>
  <c r="V164" i="1" s="1"/>
  <c r="T148" i="1" a="1"/>
  <c r="T148" i="1" s="1"/>
  <c r="V148" i="1" s="1"/>
  <c r="T140" i="1" a="1"/>
  <c r="T140" i="1" s="1"/>
  <c r="V140" i="1" s="1"/>
  <c r="AB16" i="11"/>
  <c r="AH26" i="11"/>
  <c r="AB32" i="11"/>
  <c r="S8" i="11"/>
  <c r="O9" i="11"/>
  <c r="O35" i="11"/>
  <c r="V74" i="11"/>
  <c r="AE8" i="11"/>
  <c r="V9" i="11"/>
  <c r="Q12" i="11" a="1"/>
  <c r="Q12" i="11" s="1"/>
  <c r="S12" i="11" s="1"/>
  <c r="O14" i="11"/>
  <c r="Q31" i="11" a="1"/>
  <c r="Q31" i="11" s="1"/>
  <c r="S31" i="11" s="1"/>
  <c r="W31" i="11" a="1"/>
  <c r="W31" i="11" s="1"/>
  <c r="Y31" i="11" s="1"/>
  <c r="M36" i="11" a="1"/>
  <c r="M36" i="11" s="1"/>
  <c r="O36" i="11" s="1"/>
  <c r="T36" i="11" a="1"/>
  <c r="T36" i="11" s="1"/>
  <c r="V36" i="11" s="1"/>
  <c r="Z36" i="11" a="1"/>
  <c r="Z36" i="11" s="1"/>
  <c r="AB36" i="11" s="1"/>
  <c r="W37" i="11" a="1"/>
  <c r="W37" i="11" s="1"/>
  <c r="Y37" i="11" s="1"/>
  <c r="M37" i="11" a="1"/>
  <c r="M37" i="11" s="1"/>
  <c r="O37" i="11" s="1"/>
  <c r="T37" i="11" a="1"/>
  <c r="T37" i="11" s="1"/>
  <c r="V37" i="11" s="1"/>
  <c r="T40" i="11" a="1"/>
  <c r="T40" i="11" s="1"/>
  <c r="V40" i="11" s="1"/>
  <c r="Q40" i="11" a="1"/>
  <c r="Q40" i="11" s="1"/>
  <c r="S40" i="11" s="1"/>
  <c r="Q43" i="11" a="1"/>
  <c r="Q43" i="11" s="1"/>
  <c r="S43" i="11" s="1"/>
  <c r="Z43" i="11" a="1"/>
  <c r="Z43" i="11" s="1"/>
  <c r="AB43" i="11" s="1"/>
  <c r="W43" i="11" a="1"/>
  <c r="W43" i="11" s="1"/>
  <c r="Y43" i="11" s="1"/>
  <c r="Q47" i="11" a="1"/>
  <c r="Q47" i="11" s="1"/>
  <c r="S47" i="11" s="1"/>
  <c r="Z47" i="11" a="1"/>
  <c r="Z47" i="11" s="1"/>
  <c r="AB47" i="11" s="1"/>
  <c r="W47" i="11" a="1"/>
  <c r="W47" i="11" s="1"/>
  <c r="Y47" i="11" s="1"/>
  <c r="T48" i="11" a="1"/>
  <c r="T48" i="11" s="1"/>
  <c r="V48" i="11" s="1"/>
  <c r="Q48" i="11" a="1"/>
  <c r="Q48" i="11" s="1"/>
  <c r="S48" i="11" s="1"/>
  <c r="Z48" i="11" a="1"/>
  <c r="Z48" i="11" s="1"/>
  <c r="AB48" i="11" s="1"/>
  <c r="S52" i="11"/>
  <c r="AE52" i="11"/>
  <c r="O53" i="11"/>
  <c r="V53" i="11"/>
  <c r="AH61" i="11"/>
  <c r="AA68" i="11" a="1"/>
  <c r="AA68" i="11" s="1"/>
  <c r="AB68" i="11" s="1"/>
  <c r="U68" i="11" a="1"/>
  <c r="U68" i="11" s="1"/>
  <c r="V68" i="11" s="1"/>
  <c r="X68" i="11" a="1"/>
  <c r="X68" i="11" s="1"/>
  <c r="Y68" i="11" s="1"/>
  <c r="AH68" i="11"/>
  <c r="V69" i="11"/>
  <c r="AI69" i="11" s="1"/>
  <c r="AK69" i="11" s="1"/>
  <c r="AM69" i="11" s="1"/>
  <c r="AO69" i="11" s="1"/>
  <c r="O78" i="11"/>
  <c r="Y85" i="11"/>
  <c r="AH85" i="11"/>
  <c r="Y86" i="11"/>
  <c r="S91" i="11"/>
  <c r="X92" i="11" a="1"/>
  <c r="X92" i="11" s="1"/>
  <c r="Y92" i="11" s="1"/>
  <c r="R92" i="11" a="1"/>
  <c r="R92" i="11" s="1"/>
  <c r="S92" i="11" s="1"/>
  <c r="U92" i="11" a="1"/>
  <c r="U92" i="11" s="1"/>
  <c r="V92" i="11" s="1"/>
  <c r="AE103" i="11"/>
  <c r="S105" i="11"/>
  <c r="S106" i="11"/>
  <c r="V110" i="11"/>
  <c r="O111" i="11"/>
  <c r="Y112" i="11"/>
  <c r="V118" i="11"/>
  <c r="AE118" i="11"/>
  <c r="AH120" i="11"/>
  <c r="S122" i="11"/>
  <c r="Y123" i="11"/>
  <c r="AE124" i="11"/>
  <c r="AB126" i="11"/>
  <c r="AE147" i="11"/>
  <c r="AB183" i="11"/>
  <c r="O213" i="11"/>
  <c r="AH16" i="11"/>
  <c r="M3" i="11" a="1"/>
  <c r="M3" i="11" s="1"/>
  <c r="O3" i="11" s="1"/>
  <c r="Z3" i="11" a="1"/>
  <c r="Z3" i="11" s="1"/>
  <c r="AB3" i="11" s="1"/>
  <c r="M7" i="11" a="1"/>
  <c r="M7" i="11" s="1"/>
  <c r="O7" i="11" s="1"/>
  <c r="W4" i="11" a="1"/>
  <c r="W4" i="11" s="1"/>
  <c r="Y4" i="11" s="1"/>
  <c r="W5" i="11" a="1"/>
  <c r="W5" i="11" s="1"/>
  <c r="Y5" i="11" s="1"/>
  <c r="M5" i="11" a="1"/>
  <c r="M5" i="11" s="1"/>
  <c r="O5" i="11" s="1"/>
  <c r="T5" i="11" a="1"/>
  <c r="T5" i="11" s="1"/>
  <c r="V5" i="11" s="1"/>
  <c r="Q5" i="11" a="1"/>
  <c r="Q5" i="11" s="1"/>
  <c r="S5" i="11" s="1"/>
  <c r="Q4" i="11" a="1"/>
  <c r="Q4" i="11" s="1"/>
  <c r="S4" i="11" s="1"/>
  <c r="O6" i="11"/>
  <c r="T7" i="11" a="1"/>
  <c r="T7" i="11" s="1"/>
  <c r="V7" i="11" s="1"/>
  <c r="W11" i="11" a="1"/>
  <c r="W11" i="11" s="1"/>
  <c r="Y11" i="11" s="1"/>
  <c r="M12" i="11" a="1"/>
  <c r="M12" i="11" s="1"/>
  <c r="O12" i="11" s="1"/>
  <c r="M19" i="11" a="1"/>
  <c r="M19" i="11" s="1"/>
  <c r="O19" i="11" s="1"/>
  <c r="T19" i="11" a="1"/>
  <c r="T19" i="11" s="1"/>
  <c r="V19" i="11" s="1"/>
  <c r="Z19" i="11" a="1"/>
  <c r="Z19" i="11" s="1"/>
  <c r="AB19" i="11" s="1"/>
  <c r="Z24" i="11" a="1"/>
  <c r="Z24" i="11" s="1"/>
  <c r="AB24" i="11" s="1"/>
  <c r="L37" i="11"/>
  <c r="Z37" i="11" a="1"/>
  <c r="Z37" i="11" s="1"/>
  <c r="AB37" i="11" s="1"/>
  <c r="AH37" i="11"/>
  <c r="Y38" i="11"/>
  <c r="AB39" i="11"/>
  <c r="V49" i="11"/>
  <c r="AH49" i="11"/>
  <c r="AB55" i="11"/>
  <c r="AJ55" i="11" s="1"/>
  <c r="S56" i="11"/>
  <c r="AB59" i="11"/>
  <c r="Y62" i="11"/>
  <c r="V64" i="11"/>
  <c r="AA84" i="11" a="1"/>
  <c r="AA84" i="11" s="1"/>
  <c r="AB84" i="11" s="1"/>
  <c r="U84" i="11" a="1"/>
  <c r="U84" i="11" s="1"/>
  <c r="V84" i="11" s="1"/>
  <c r="X84" i="11" a="1"/>
  <c r="X84" i="11" s="1"/>
  <c r="Y84" i="11" s="1"/>
  <c r="V99" i="11"/>
  <c r="AE100" i="11"/>
  <c r="S134" i="11"/>
  <c r="AH137" i="11"/>
  <c r="AB138" i="11"/>
  <c r="AE140" i="11"/>
  <c r="S152" i="11"/>
  <c r="V175" i="11"/>
  <c r="W12" i="11" a="1"/>
  <c r="W12" i="11" s="1"/>
  <c r="Y12" i="11" s="1"/>
  <c r="W13" i="11" a="1"/>
  <c r="W13" i="11" s="1"/>
  <c r="Y13" i="11" s="1"/>
  <c r="M13" i="11" a="1"/>
  <c r="M13" i="11" s="1"/>
  <c r="O13" i="11" s="1"/>
  <c r="T13" i="11" a="1"/>
  <c r="T13" i="11" s="1"/>
  <c r="V13" i="11" s="1"/>
  <c r="Q13" i="11" a="1"/>
  <c r="Q13" i="11" s="1"/>
  <c r="S13" i="11" s="1"/>
  <c r="Q27" i="11" a="1"/>
  <c r="Q27" i="11" s="1"/>
  <c r="S27" i="11" s="1"/>
  <c r="Z27" i="11" a="1"/>
  <c r="Z27" i="11" s="1"/>
  <c r="AB27" i="11" s="1"/>
  <c r="T3" i="11" a="1"/>
  <c r="T3" i="11" s="1"/>
  <c r="V3" i="11" s="1"/>
  <c r="Y22" i="11"/>
  <c r="AB23" i="11"/>
  <c r="AH8" i="11"/>
  <c r="Z10" i="11" a="1"/>
  <c r="Z10" i="11" s="1"/>
  <c r="AB10" i="11" s="1"/>
  <c r="W10" i="11" a="1"/>
  <c r="W10" i="11" s="1"/>
  <c r="Y10" i="11" s="1"/>
  <c r="M10" i="11" a="1"/>
  <c r="M10" i="11" s="1"/>
  <c r="O10" i="11" s="1"/>
  <c r="T12" i="11" a="1"/>
  <c r="T12" i="11" s="1"/>
  <c r="V12" i="11" s="1"/>
  <c r="Z13" i="11" a="1"/>
  <c r="Z13" i="11" s="1"/>
  <c r="AB13" i="11" s="1"/>
  <c r="AH13" i="11"/>
  <c r="T16" i="11" a="1"/>
  <c r="T16" i="11" s="1"/>
  <c r="V16" i="11" s="1"/>
  <c r="Q16" i="11" a="1"/>
  <c r="Q16" i="11" s="1"/>
  <c r="S16" i="11" s="1"/>
  <c r="W16" i="11" a="1"/>
  <c r="W16" i="11" s="1"/>
  <c r="Y16" i="11" s="1"/>
  <c r="AE16" i="11"/>
  <c r="W21" i="11" a="1"/>
  <c r="W21" i="11" s="1"/>
  <c r="Y21" i="11" s="1"/>
  <c r="M21" i="11" a="1"/>
  <c r="M21" i="11" s="1"/>
  <c r="O21" i="11" s="1"/>
  <c r="T21" i="11" a="1"/>
  <c r="T21" i="11" s="1"/>
  <c r="V21" i="11" s="1"/>
  <c r="Q21" i="11" a="1"/>
  <c r="Q21" i="11" s="1"/>
  <c r="S21" i="11" s="1"/>
  <c r="M24" i="11" a="1"/>
  <c r="M24" i="11" s="1"/>
  <c r="O24" i="11" s="1"/>
  <c r="M27" i="11" a="1"/>
  <c r="M27" i="11" s="1"/>
  <c r="O27" i="11" s="1"/>
  <c r="T27" i="11" a="1"/>
  <c r="T27" i="11" s="1"/>
  <c r="V27" i="11" s="1"/>
  <c r="AE32" i="11"/>
  <c r="AE35" i="11"/>
  <c r="S44" i="11"/>
  <c r="AE44" i="11"/>
  <c r="O46" i="11"/>
  <c r="AB46" i="11"/>
  <c r="O49" i="11"/>
  <c r="T51" i="11" a="1"/>
  <c r="T51" i="11" s="1"/>
  <c r="V51" i="11" s="1"/>
  <c r="Y57" i="11"/>
  <c r="Y58" i="11"/>
  <c r="S60" i="11"/>
  <c r="AE60" i="11"/>
  <c r="O61" i="11"/>
  <c r="V61" i="11"/>
  <c r="X63" i="11" a="1"/>
  <c r="X63" i="11" s="1"/>
  <c r="Y63" i="11" s="1"/>
  <c r="R63" i="11" a="1"/>
  <c r="R63" i="11" s="1"/>
  <c r="S63" i="11" s="1"/>
  <c r="U63" i="11" a="1"/>
  <c r="U63" i="11" s="1"/>
  <c r="V63" i="11" s="1"/>
  <c r="V65" i="11"/>
  <c r="AH65" i="11"/>
  <c r="R68" i="11" a="1"/>
  <c r="R68" i="11" s="1"/>
  <c r="S68" i="11" s="1"/>
  <c r="AH69" i="11"/>
  <c r="X72" i="11" a="1"/>
  <c r="X72" i="11" s="1"/>
  <c r="Y72" i="11" s="1"/>
  <c r="AA72" i="11" a="1"/>
  <c r="AA72" i="11" s="1"/>
  <c r="AB72" i="11" s="1"/>
  <c r="Y73" i="11"/>
  <c r="Y78" i="11"/>
  <c r="X80" i="11" a="1"/>
  <c r="X80" i="11" s="1"/>
  <c r="Y80" i="11" s="1"/>
  <c r="AA80" i="11" a="1"/>
  <c r="AA80" i="11" s="1"/>
  <c r="AB80" i="11" s="1"/>
  <c r="AH82" i="11"/>
  <c r="AE83" i="11"/>
  <c r="R84" i="11" a="1"/>
  <c r="R84" i="11" s="1"/>
  <c r="S84" i="11" s="1"/>
  <c r="O87" i="11"/>
  <c r="Y87" i="11"/>
  <c r="AH88" i="11"/>
  <c r="V91" i="11"/>
  <c r="AH94" i="11"/>
  <c r="AE97" i="11"/>
  <c r="S101" i="11"/>
  <c r="AE102" i="11"/>
  <c r="AE106" i="11"/>
  <c r="O145" i="11"/>
  <c r="Y145" i="11"/>
  <c r="AH145" i="11"/>
  <c r="AH153" i="11"/>
  <c r="AH161" i="11"/>
  <c r="AB185" i="11"/>
  <c r="V207" i="11"/>
  <c r="AE3" i="11"/>
  <c r="V17" i="11"/>
  <c r="Q35" i="11" a="1"/>
  <c r="Q35" i="11" s="1"/>
  <c r="S35" i="11" s="1"/>
  <c r="Z35" i="11" a="1"/>
  <c r="Z35" i="11" s="1"/>
  <c r="AB35" i="11" s="1"/>
  <c r="W35" i="11" a="1"/>
  <c r="W35" i="11" s="1"/>
  <c r="Y35" i="11" s="1"/>
  <c r="W36" i="11" a="1"/>
  <c r="W36" i="11" s="1"/>
  <c r="Y36" i="11" s="1"/>
  <c r="AE80" i="11"/>
  <c r="S81" i="11"/>
  <c r="O83" i="11"/>
  <c r="AB86" i="11"/>
  <c r="O92" i="11"/>
  <c r="Y95" i="11"/>
  <c r="O106" i="11"/>
  <c r="S109" i="11"/>
  <c r="Y113" i="11"/>
  <c r="S127" i="11"/>
  <c r="O131" i="11"/>
  <c r="AE131" i="11"/>
  <c r="V136" i="11"/>
  <c r="S147" i="11"/>
  <c r="AE173" i="11"/>
  <c r="AJ179" i="11"/>
  <c r="Y9" i="11"/>
  <c r="O17" i="11"/>
  <c r="S20" i="11"/>
  <c r="O22" i="11"/>
  <c r="V25" i="11"/>
  <c r="AH25" i="11"/>
  <c r="M28" i="11" a="1"/>
  <c r="M28" i="11" s="1"/>
  <c r="O28" i="11" s="1"/>
  <c r="T28" i="11" a="1"/>
  <c r="T28" i="11" s="1"/>
  <c r="V28" i="11" s="1"/>
  <c r="Z28" i="11" a="1"/>
  <c r="Z28" i="11" s="1"/>
  <c r="AB28" i="11" s="1"/>
  <c r="W29" i="11" a="1"/>
  <c r="W29" i="11" s="1"/>
  <c r="Y29" i="11" s="1"/>
  <c r="M29" i="11" a="1"/>
  <c r="M29" i="11" s="1"/>
  <c r="O29" i="11" s="1"/>
  <c r="T29" i="11" a="1"/>
  <c r="T29" i="11" s="1"/>
  <c r="V29" i="11" s="1"/>
  <c r="M31" i="11" a="1"/>
  <c r="M31" i="11" s="1"/>
  <c r="O31" i="11" s="1"/>
  <c r="T31" i="11" a="1"/>
  <c r="T31" i="11" s="1"/>
  <c r="V31" i="11" s="1"/>
  <c r="T32" i="11" a="1"/>
  <c r="T32" i="11" s="1"/>
  <c r="V32" i="11" s="1"/>
  <c r="Q32" i="11" a="1"/>
  <c r="Q32" i="11" s="1"/>
  <c r="S32" i="11" s="1"/>
  <c r="Z2" i="11" a="1"/>
  <c r="Z2" i="11" s="1"/>
  <c r="AB2" i="11" s="1"/>
  <c r="W2" i="11" a="1"/>
  <c r="W2" i="11" s="1"/>
  <c r="Y2" i="11" s="1"/>
  <c r="M2" i="11" a="1"/>
  <c r="M2" i="11" s="1"/>
  <c r="O2" i="11" s="1"/>
  <c r="Z5" i="11" a="1"/>
  <c r="Z5" i="11" s="1"/>
  <c r="AB5" i="11" s="1"/>
  <c r="AH5" i="11"/>
  <c r="L29" i="11"/>
  <c r="Z29" i="11" a="1"/>
  <c r="Z29" i="11" s="1"/>
  <c r="AB29" i="11" s="1"/>
  <c r="AH29" i="11"/>
  <c r="Y30" i="11"/>
  <c r="M40" i="11" a="1"/>
  <c r="M40" i="11" s="1"/>
  <c r="O40" i="11" s="1"/>
  <c r="M43" i="11" a="1"/>
  <c r="M43" i="11" s="1"/>
  <c r="O43" i="11" s="1"/>
  <c r="T43" i="11" a="1"/>
  <c r="T43" i="11" s="1"/>
  <c r="V43" i="11" s="1"/>
  <c r="M47" i="11" a="1"/>
  <c r="M47" i="11" s="1"/>
  <c r="O47" i="11" s="1"/>
  <c r="W48" i="11" a="1"/>
  <c r="W48" i="11" s="1"/>
  <c r="Y48" i="11" s="1"/>
  <c r="AE48" i="11"/>
  <c r="V52" i="11"/>
  <c r="AH52" i="11"/>
  <c r="Y53" i="11"/>
  <c r="L57" i="11"/>
  <c r="O58" i="11"/>
  <c r="AB63" i="11"/>
  <c r="O65" i="11"/>
  <c r="O66" i="11"/>
  <c r="O75" i="11"/>
  <c r="AA76" i="11" a="1"/>
  <c r="AA76" i="11" s="1"/>
  <c r="AB76" i="11" s="1"/>
  <c r="U76" i="11" a="1"/>
  <c r="U76" i="11" s="1"/>
  <c r="V76" i="11" s="1"/>
  <c r="X76" i="11" a="1"/>
  <c r="X76" i="11" s="1"/>
  <c r="Y76" i="11" s="1"/>
  <c r="AH76" i="11"/>
  <c r="AE77" i="11"/>
  <c r="X79" i="11" a="1"/>
  <c r="X79" i="11" s="1"/>
  <c r="Y79" i="11" s="1"/>
  <c r="R79" i="11" a="1"/>
  <c r="R79" i="11" s="1"/>
  <c r="S79" i="11" s="1"/>
  <c r="U79" i="11" a="1"/>
  <c r="U79" i="11" s="1"/>
  <c r="V79" i="11" s="1"/>
  <c r="S90" i="11"/>
  <c r="Y94" i="11"/>
  <c r="O96" i="11"/>
  <c r="O97" i="11"/>
  <c r="AH103" i="11"/>
  <c r="AE109" i="11"/>
  <c r="AB110" i="11"/>
  <c r="AB111" i="11"/>
  <c r="O114" i="11"/>
  <c r="AE114" i="11"/>
  <c r="S120" i="11"/>
  <c r="AB120" i="11"/>
  <c r="Y121" i="11"/>
  <c r="AH121" i="11"/>
  <c r="AE123" i="11"/>
  <c r="AH129" i="11"/>
  <c r="Y137" i="11"/>
  <c r="V138" i="11"/>
  <c r="S142" i="11"/>
  <c r="Y143" i="11"/>
  <c r="Y144" i="11"/>
  <c r="AB145" i="11"/>
  <c r="V151" i="11"/>
  <c r="O156" i="11"/>
  <c r="AH169" i="11"/>
  <c r="Y170" i="11"/>
  <c r="V181" i="11"/>
  <c r="V183" i="11"/>
  <c r="S184" i="11"/>
  <c r="AI184" i="11" s="1"/>
  <c r="Y6" i="11"/>
  <c r="W19" i="11" a="1"/>
  <c r="W19" i="11" s="1"/>
  <c r="Y19" i="11" s="1"/>
  <c r="AE19" i="11"/>
  <c r="AE24" i="11"/>
  <c r="AE27" i="11"/>
  <c r="S36" i="11"/>
  <c r="AE36" i="11"/>
  <c r="O38" i="11"/>
  <c r="AB38" i="11"/>
  <c r="V41" i="11"/>
  <c r="AH41" i="11"/>
  <c r="W45" i="11" a="1"/>
  <c r="W45" i="11" s="1"/>
  <c r="Y45" i="11" s="1"/>
  <c r="M45" i="11" a="1"/>
  <c r="M45" i="11" s="1"/>
  <c r="O45" i="11" s="1"/>
  <c r="T45" i="11" a="1"/>
  <c r="T45" i="11" s="1"/>
  <c r="V45" i="11" s="1"/>
  <c r="Y49" i="11"/>
  <c r="AE51" i="11"/>
  <c r="L53" i="11"/>
  <c r="S55" i="11"/>
  <c r="AE55" i="11"/>
  <c r="V56" i="11"/>
  <c r="AE59" i="11"/>
  <c r="O62" i="11"/>
  <c r="AB62" i="11"/>
  <c r="S67" i="11"/>
  <c r="AE68" i="11"/>
  <c r="Y70" i="11"/>
  <c r="V72" i="11"/>
  <c r="AI72" i="11" s="1"/>
  <c r="AK72" i="11" s="1"/>
  <c r="AM72" i="11" s="1"/>
  <c r="AO72" i="11" s="1"/>
  <c r="L73" i="11"/>
  <c r="AB74" i="11"/>
  <c r="AJ74" i="11" s="1"/>
  <c r="S76" i="11"/>
  <c r="O77" i="11"/>
  <c r="V80" i="11"/>
  <c r="L81" i="11"/>
  <c r="AB82" i="11"/>
  <c r="Y83" i="11"/>
  <c r="AE85" i="11"/>
  <c r="AI85" i="11" s="1"/>
  <c r="AK85" i="11" s="1"/>
  <c r="AM85" i="11" s="1"/>
  <c r="AO85" i="11" s="1"/>
  <c r="S95" i="11"/>
  <c r="AI95" i="11" s="1"/>
  <c r="Y97" i="11"/>
  <c r="AH97" i="11"/>
  <c r="Y98" i="11"/>
  <c r="AH104" i="11"/>
  <c r="O112" i="11"/>
  <c r="S113" i="11"/>
  <c r="AB113" i="11"/>
  <c r="O122" i="11"/>
  <c r="Y122" i="11"/>
  <c r="AH122" i="11"/>
  <c r="V123" i="11"/>
  <c r="AB125" i="11"/>
  <c r="V127" i="11"/>
  <c r="Y131" i="11"/>
  <c r="AH131" i="11"/>
  <c r="O136" i="11"/>
  <c r="O170" i="11"/>
  <c r="AH170" i="11"/>
  <c r="V213" i="11"/>
  <c r="S7" i="11"/>
  <c r="Z18" i="11" a="1"/>
  <c r="Z18" i="11" s="1"/>
  <c r="AB18" i="11" s="1"/>
  <c r="W18" i="11" a="1"/>
  <c r="W18" i="11" s="1"/>
  <c r="Y18" i="11" s="1"/>
  <c r="M18" i="11" a="1"/>
  <c r="M18" i="11" s="1"/>
  <c r="O18" i="11" s="1"/>
  <c r="T24" i="11" a="1"/>
  <c r="T24" i="11" s="1"/>
  <c r="V24" i="11" s="1"/>
  <c r="Q24" i="11" a="1"/>
  <c r="Q24" i="11" s="1"/>
  <c r="S24" i="11" s="1"/>
  <c r="AH45" i="11"/>
  <c r="Y46" i="11"/>
  <c r="AH53" i="11"/>
  <c r="V57" i="11"/>
  <c r="AI57" i="11" s="1"/>
  <c r="AH57" i="11"/>
  <c r="X64" i="11" a="1"/>
  <c r="X64" i="11" s="1"/>
  <c r="Y64" i="11" s="1"/>
  <c r="AA64" i="11" a="1"/>
  <c r="AA64" i="11" s="1"/>
  <c r="AB64" i="11" s="1"/>
  <c r="X71" i="11" a="1"/>
  <c r="X71" i="11" s="1"/>
  <c r="Y71" i="11" s="1"/>
  <c r="R71" i="11" a="1"/>
  <c r="R71" i="11" s="1"/>
  <c r="S71" i="11" s="1"/>
  <c r="U71" i="11" a="1"/>
  <c r="U71" i="11" s="1"/>
  <c r="V71" i="11" s="1"/>
  <c r="V73" i="11"/>
  <c r="V81" i="11"/>
  <c r="U88" i="11" a="1"/>
  <c r="U88" i="11" s="1"/>
  <c r="V88" i="11" s="1"/>
  <c r="X88" i="11" a="1"/>
  <c r="X88" i="11" s="1"/>
  <c r="Y88" i="11" s="1"/>
  <c r="AA88" i="11" a="1"/>
  <c r="AA88" i="11" s="1"/>
  <c r="AB88" i="11" s="1"/>
  <c r="X89" i="11" a="1"/>
  <c r="X89" i="11" s="1"/>
  <c r="Y89" i="11" s="1"/>
  <c r="AA89" i="11" a="1"/>
  <c r="AA89" i="11" s="1"/>
  <c r="AB89" i="11" s="1"/>
  <c r="U89" i="11" a="1"/>
  <c r="U89" i="11" s="1"/>
  <c r="V89" i="11" s="1"/>
  <c r="AI89" i="11" s="1"/>
  <c r="AB118" i="11"/>
  <c r="AH128" i="11"/>
  <c r="S160" i="11"/>
  <c r="AB160" i="11"/>
  <c r="AE172" i="11"/>
  <c r="S177" i="11"/>
  <c r="AB193" i="11"/>
  <c r="S209" i="11"/>
  <c r="AH21" i="11"/>
  <c r="Q18" i="11" a="1"/>
  <c r="Q18" i="11" s="1"/>
  <c r="S18" i="11" s="1"/>
  <c r="AE40" i="11"/>
  <c r="Q51" i="11" a="1"/>
  <c r="Q51" i="11" s="1"/>
  <c r="S51" i="11" s="1"/>
  <c r="Z51" i="11" a="1"/>
  <c r="Z51" i="11" s="1"/>
  <c r="AB51" i="11" s="1"/>
  <c r="R64" i="11" a="1"/>
  <c r="R64" i="11" s="1"/>
  <c r="S64" i="11" s="1"/>
  <c r="AB75" i="11"/>
  <c r="R88" i="11" a="1"/>
  <c r="R88" i="11" s="1"/>
  <c r="S88" i="11" s="1"/>
  <c r="R99" i="11" a="1"/>
  <c r="R99" i="11" s="1"/>
  <c r="S99" i="11" s="1"/>
  <c r="X99" i="11" a="1"/>
  <c r="X99" i="11" s="1"/>
  <c r="Y99" i="11" s="1"/>
  <c r="AA99" i="11" a="1"/>
  <c r="AA99" i="11" s="1"/>
  <c r="AB99" i="11" s="1"/>
  <c r="T102" i="11" a="1"/>
  <c r="T102" i="11" s="1"/>
  <c r="V102" i="11" s="1"/>
  <c r="Q102" i="11" a="1"/>
  <c r="Q102" i="11" s="1"/>
  <c r="S102" i="11" s="1"/>
  <c r="Z102" i="11" a="1"/>
  <c r="Z102" i="11" s="1"/>
  <c r="AB102" i="11" s="1"/>
  <c r="M102" i="11" a="1"/>
  <c r="M102" i="11" s="1"/>
  <c r="O102" i="11" s="1"/>
  <c r="W102" i="11" a="1"/>
  <c r="W102" i="11" s="1"/>
  <c r="Y102" i="11" s="1"/>
  <c r="U94" i="11" a="1"/>
  <c r="U94" i="11" s="1"/>
  <c r="V94" i="11" s="1"/>
  <c r="M26" i="11" a="1"/>
  <c r="M26" i="11" s="1"/>
  <c r="O26" i="11" s="1"/>
  <c r="W26" i="11" a="1"/>
  <c r="W26" i="11" s="1"/>
  <c r="Y26" i="11" s="1"/>
  <c r="M34" i="11" a="1"/>
  <c r="M34" i="11" s="1"/>
  <c r="O34" i="11" s="1"/>
  <c r="W34" i="11" a="1"/>
  <c r="W34" i="11" s="1"/>
  <c r="Y34" i="11" s="1"/>
  <c r="M42" i="11" a="1"/>
  <c r="M42" i="11" s="1"/>
  <c r="O42" i="11" s="1"/>
  <c r="W42" i="11" a="1"/>
  <c r="W42" i="11" s="1"/>
  <c r="Y42" i="11" s="1"/>
  <c r="M50" i="11" a="1"/>
  <c r="M50" i="11" s="1"/>
  <c r="O50" i="11" s="1"/>
  <c r="W50" i="11" a="1"/>
  <c r="W50" i="11" s="1"/>
  <c r="Y50" i="11" s="1"/>
  <c r="R66" i="11" a="1"/>
  <c r="R66" i="11" s="1"/>
  <c r="S66" i="11" s="1"/>
  <c r="R74" i="11" a="1"/>
  <c r="R74" i="11" s="1"/>
  <c r="S74" i="11" s="1"/>
  <c r="R82" i="11" a="1"/>
  <c r="R82" i="11" s="1"/>
  <c r="S82" i="11" s="1"/>
  <c r="AI82" i="11" s="1"/>
  <c r="U87" i="11" a="1"/>
  <c r="U87" i="11" s="1"/>
  <c r="V87" i="11" s="1"/>
  <c r="R93" i="11" a="1"/>
  <c r="R93" i="11" s="1"/>
  <c r="S93" i="11" s="1"/>
  <c r="AA94" i="11" a="1"/>
  <c r="AA94" i="11" s="1"/>
  <c r="AB94" i="11" s="1"/>
  <c r="U100" i="11" a="1"/>
  <c r="U100" i="11" s="1"/>
  <c r="V100" i="11" s="1"/>
  <c r="W108" i="11" a="1"/>
  <c r="W108" i="11" s="1"/>
  <c r="Y108" i="11" s="1"/>
  <c r="Z109" i="11" a="1"/>
  <c r="Z109" i="11" s="1"/>
  <c r="AB109" i="11" s="1"/>
  <c r="AA136" i="11" a="1"/>
  <c r="AA136" i="11" s="1"/>
  <c r="AB136" i="11" s="1"/>
  <c r="AA142" i="11" a="1"/>
  <c r="AA142" i="11" s="1"/>
  <c r="AB142" i="11" s="1"/>
  <c r="AA147" i="11" a="1"/>
  <c r="AA147" i="11" s="1"/>
  <c r="AB147" i="11" s="1"/>
  <c r="U148" i="11" a="1"/>
  <c r="U148" i="11" s="1"/>
  <c r="V148" i="11" s="1"/>
  <c r="AB156" i="11"/>
  <c r="AB172" i="11"/>
  <c r="AJ172" i="11" s="1"/>
  <c r="AE177" i="11"/>
  <c r="V178" i="11"/>
  <c r="L181" i="11"/>
  <c r="AH190" i="11"/>
  <c r="Y191" i="11"/>
  <c r="AB195" i="11"/>
  <c r="AJ195" i="11" s="1"/>
  <c r="Z223" i="11" a="1"/>
  <c r="Z223" i="11" s="1"/>
  <c r="AB223" i="11" s="1"/>
  <c r="T223" i="11" a="1"/>
  <c r="T223" i="11" s="1"/>
  <c r="V223" i="11" s="1"/>
  <c r="M223" i="11" a="1"/>
  <c r="M223" i="11" s="1"/>
  <c r="O223" i="11" s="1"/>
  <c r="W223" i="11" a="1"/>
  <c r="W223" i="11" s="1"/>
  <c r="Y223" i="11" s="1"/>
  <c r="V224" i="11"/>
  <c r="S232" i="11"/>
  <c r="X67" i="11" a="1"/>
  <c r="X67" i="11" s="1"/>
  <c r="Y67" i="11" s="1"/>
  <c r="X75" i="11" a="1"/>
  <c r="X75" i="11" s="1"/>
  <c r="Y75" i="11" s="1"/>
  <c r="AA91" i="11" a="1"/>
  <c r="AA91" i="11" s="1"/>
  <c r="AB91" i="11" s="1"/>
  <c r="AB92" i="11"/>
  <c r="AA100" i="11" a="1"/>
  <c r="AA100" i="11" s="1"/>
  <c r="AB100" i="11" s="1"/>
  <c r="AJ100" i="11" s="1"/>
  <c r="AL100" i="11" s="1"/>
  <c r="AN100" i="11" s="1"/>
  <c r="W105" i="11" a="1"/>
  <c r="W105" i="11" s="1"/>
  <c r="Y105" i="11" s="1"/>
  <c r="Y111" i="11"/>
  <c r="S117" i="11"/>
  <c r="AB124" i="11"/>
  <c r="AJ124" i="11" s="1"/>
  <c r="O127" i="11"/>
  <c r="AE129" i="11"/>
  <c r="L130" i="11"/>
  <c r="AH134" i="11"/>
  <c r="AA139" i="11" a="1"/>
  <c r="AA139" i="11" s="1"/>
  <c r="AB139" i="11" s="1"/>
  <c r="U140" i="11" a="1"/>
  <c r="U140" i="11" s="1"/>
  <c r="V140" i="11" s="1"/>
  <c r="AA148" i="11" a="1"/>
  <c r="AA148" i="11" s="1"/>
  <c r="AB148" i="11" s="1"/>
  <c r="AH150" i="11"/>
  <c r="Q153" i="11" a="1"/>
  <c r="Q153" i="11" s="1"/>
  <c r="S153" i="11" s="1"/>
  <c r="T153" i="11" a="1"/>
  <c r="T153" i="11" s="1"/>
  <c r="V153" i="11" s="1"/>
  <c r="W153" i="11" a="1"/>
  <c r="W153" i="11" s="1"/>
  <c r="Y153" i="11" s="1"/>
  <c r="AE153" i="11"/>
  <c r="W157" i="11" a="1"/>
  <c r="W157" i="11" s="1"/>
  <c r="Y157" i="11" s="1"/>
  <c r="T158" i="11" a="1"/>
  <c r="T158" i="11" s="1"/>
  <c r="V158" i="11" s="1"/>
  <c r="W158" i="11" a="1"/>
  <c r="W158" i="11" s="1"/>
  <c r="Y158" i="11" s="1"/>
  <c r="M158" i="11" a="1"/>
  <c r="M158" i="11" s="1"/>
  <c r="O158" i="11" s="1"/>
  <c r="Q158" i="11" a="1"/>
  <c r="Q158" i="11" s="1"/>
  <c r="S158" i="11" s="1"/>
  <c r="AB159" i="11"/>
  <c r="AB167" i="11"/>
  <c r="AE180" i="11"/>
  <c r="AH185" i="11"/>
  <c r="Y186" i="11"/>
  <c r="S196" i="11"/>
  <c r="AI196" i="11" s="1"/>
  <c r="V197" i="11"/>
  <c r="V199" i="11"/>
  <c r="V201" i="11"/>
  <c r="AB207" i="11"/>
  <c r="X208" i="11" a="1"/>
  <c r="X208" i="11" s="1"/>
  <c r="Y208" i="11" s="1"/>
  <c r="R208" i="11" a="1"/>
  <c r="R208" i="11" s="1"/>
  <c r="S208" i="11" s="1"/>
  <c r="AA208" i="11" a="1"/>
  <c r="AA208" i="11" s="1"/>
  <c r="AB208" i="11" s="1"/>
  <c r="X216" i="11" a="1"/>
  <c r="X216" i="11" s="1"/>
  <c r="Y216" i="11" s="1"/>
  <c r="R216" i="11" a="1"/>
  <c r="R216" i="11" s="1"/>
  <c r="S216" i="11" s="1"/>
  <c r="AA216" i="11" a="1"/>
  <c r="AA216" i="11" s="1"/>
  <c r="AB216" i="11" s="1"/>
  <c r="U216" i="11" a="1"/>
  <c r="U216" i="11" s="1"/>
  <c r="V216" i="11" s="1"/>
  <c r="R217" i="11" a="1"/>
  <c r="R217" i="11" s="1"/>
  <c r="S217" i="11" s="1"/>
  <c r="AE219" i="11"/>
  <c r="AE231" i="11"/>
  <c r="V98" i="11"/>
  <c r="M108" i="11" a="1"/>
  <c r="M108" i="11" s="1"/>
  <c r="O108" i="11" s="1"/>
  <c r="AB116" i="11"/>
  <c r="O119" i="11"/>
  <c r="AE121" i="11"/>
  <c r="AH126" i="11"/>
  <c r="R136" i="11" a="1"/>
  <c r="R136" i="11" s="1"/>
  <c r="S136" i="11" s="1"/>
  <c r="AA140" i="11" a="1"/>
  <c r="AA140" i="11" s="1"/>
  <c r="AB140" i="11" s="1"/>
  <c r="AJ140" i="11" s="1"/>
  <c r="AL140" i="11" s="1"/>
  <c r="V146" i="11"/>
  <c r="AI146" i="11" s="1"/>
  <c r="Y151" i="11"/>
  <c r="Q157" i="11" a="1"/>
  <c r="Q157" i="11" s="1"/>
  <c r="S157" i="11" s="1"/>
  <c r="O159" i="11"/>
  <c r="S210" i="11"/>
  <c r="R214" i="11" a="1"/>
  <c r="R214" i="11" s="1"/>
  <c r="S214" i="11" s="1"/>
  <c r="X214" i="11" a="1"/>
  <c r="X214" i="11" s="1"/>
  <c r="Y214" i="11" s="1"/>
  <c r="U215" i="11" a="1"/>
  <c r="U215" i="11" s="1"/>
  <c r="V215" i="11" s="1"/>
  <c r="R215" i="11" a="1"/>
  <c r="R215" i="11" s="1"/>
  <c r="S215" i="11" s="1"/>
  <c r="AE220" i="11"/>
  <c r="V221" i="11"/>
  <c r="R87" i="11" a="1"/>
  <c r="R87" i="11" s="1"/>
  <c r="S87" i="11" s="1"/>
  <c r="U101" i="11" a="1"/>
  <c r="U101" i="11" s="1"/>
  <c r="V101" i="11" s="1"/>
  <c r="M105" i="11" a="1"/>
  <c r="M105" i="11" s="1"/>
  <c r="O105" i="11" s="1"/>
  <c r="T108" i="11" a="1"/>
  <c r="T108" i="11" s="1"/>
  <c r="V108" i="11" s="1"/>
  <c r="W109" i="11" a="1"/>
  <c r="W109" i="11" s="1"/>
  <c r="Y109" i="11" s="1"/>
  <c r="X136" i="11" a="1"/>
  <c r="X136" i="11" s="1"/>
  <c r="Y136" i="11" s="1"/>
  <c r="U137" i="11" a="1"/>
  <c r="U137" i="11" s="1"/>
  <c r="V137" i="11" s="1"/>
  <c r="AI137" i="11" s="1"/>
  <c r="AK137" i="11" s="1"/>
  <c r="AM137" i="11" s="1"/>
  <c r="AO137" i="11" s="1"/>
  <c r="AA137" i="11" a="1"/>
  <c r="AA137" i="11" s="1"/>
  <c r="AB137" i="11" s="1"/>
  <c r="X147" i="11" a="1"/>
  <c r="X147" i="11" s="1"/>
  <c r="Y147" i="11" s="1"/>
  <c r="X149" i="11" a="1"/>
  <c r="X149" i="11" s="1"/>
  <c r="Y149" i="11" s="1"/>
  <c r="AA149" i="11" a="1"/>
  <c r="AA149" i="11" s="1"/>
  <c r="AB149" i="11" s="1"/>
  <c r="U149" i="11" a="1"/>
  <c r="U149" i="11" s="1"/>
  <c r="V149" i="11" s="1"/>
  <c r="AA150" i="11" a="1"/>
  <c r="AA150" i="11" s="1"/>
  <c r="AB150" i="11" s="1"/>
  <c r="W152" i="11" a="1"/>
  <c r="W152" i="11" s="1"/>
  <c r="Y152" i="11" s="1"/>
  <c r="AB210" i="11"/>
  <c r="Z235" i="11" a="1"/>
  <c r="Z235" i="11" s="1"/>
  <c r="AB235" i="11" s="1"/>
  <c r="T235" i="11" a="1"/>
  <c r="T235" i="11" s="1"/>
  <c r="V235" i="11" s="1"/>
  <c r="Q235" i="11" a="1"/>
  <c r="Q235" i="11" s="1"/>
  <c r="S235" i="11" s="1"/>
  <c r="W235" i="11" a="1"/>
  <c r="W235" i="11" s="1"/>
  <c r="Y235" i="11" s="1"/>
  <c r="M235" i="11" a="1"/>
  <c r="M235" i="11" s="1"/>
  <c r="O235" i="11" s="1"/>
  <c r="AA69" i="11" a="1"/>
  <c r="AA69" i="11" s="1"/>
  <c r="AB69" i="11" s="1"/>
  <c r="X91" i="11" a="1"/>
  <c r="X91" i="11" s="1"/>
  <c r="Y91" i="11" s="1"/>
  <c r="U93" i="11" a="1"/>
  <c r="U93" i="11" s="1"/>
  <c r="V93" i="11" s="1"/>
  <c r="R100" i="11" a="1"/>
  <c r="R100" i="11" s="1"/>
  <c r="S100" i="11" s="1"/>
  <c r="AA101" i="11" a="1"/>
  <c r="AA101" i="11" s="1"/>
  <c r="AB101" i="11" s="1"/>
  <c r="W107" i="11" a="1"/>
  <c r="W107" i="11" s="1"/>
  <c r="Y107" i="11" s="1"/>
  <c r="M107" i="11" a="1"/>
  <c r="M107" i="11" s="1"/>
  <c r="O107" i="11" s="1"/>
  <c r="Z108" i="11" a="1"/>
  <c r="Z108" i="11" s="1"/>
  <c r="AB108" i="11" s="1"/>
  <c r="X139" i="11" a="1"/>
  <c r="X139" i="11" s="1"/>
  <c r="Y139" i="11" s="1"/>
  <c r="U141" i="11" a="1"/>
  <c r="U141" i="11" s="1"/>
  <c r="V141" i="11" s="1"/>
  <c r="X142" i="11" a="1"/>
  <c r="X142" i="11" s="1"/>
  <c r="Y142" i="11" s="1"/>
  <c r="R148" i="11" a="1"/>
  <c r="R148" i="11" s="1"/>
  <c r="S148" i="11" s="1"/>
  <c r="M152" i="11" a="1"/>
  <c r="M152" i="11" s="1"/>
  <c r="O152" i="11" s="1"/>
  <c r="W156" i="11" a="1"/>
  <c r="W156" i="11" s="1"/>
  <c r="Y156" i="11" s="1"/>
  <c r="M157" i="11" a="1"/>
  <c r="M157" i="11" s="1"/>
  <c r="O157" i="11" s="1"/>
  <c r="AB209" i="11"/>
  <c r="AH213" i="11"/>
  <c r="AH220" i="11"/>
  <c r="AH228" i="11"/>
  <c r="T240" i="11" a="1"/>
  <c r="T240" i="11" s="1"/>
  <c r="V240" i="11" s="1"/>
  <c r="Q240" i="11" a="1"/>
  <c r="Q240" i="11" s="1"/>
  <c r="S240" i="11" s="1"/>
  <c r="W240" i="11" a="1"/>
  <c r="W240" i="11" s="1"/>
  <c r="Y240" i="11" s="1"/>
  <c r="Z240" i="11" a="1"/>
  <c r="Z240" i="11" s="1"/>
  <c r="AB240" i="11" s="1"/>
  <c r="M240" i="11" a="1"/>
  <c r="M240" i="11" s="1"/>
  <c r="O240" i="11" s="1"/>
  <c r="AA93" i="11" a="1"/>
  <c r="AA93" i="11" s="1"/>
  <c r="AB93" i="11" s="1"/>
  <c r="AJ93" i="11" s="1"/>
  <c r="L98" i="11"/>
  <c r="Q104" i="11" a="1"/>
  <c r="Q104" i="11" s="1"/>
  <c r="S104" i="11" s="1"/>
  <c r="T105" i="11" a="1"/>
  <c r="T105" i="11" s="1"/>
  <c r="V105" i="11" s="1"/>
  <c r="Q107" i="11" a="1"/>
  <c r="Q107" i="11" s="1"/>
  <c r="S107" i="11" s="1"/>
  <c r="Q110" i="11" a="1"/>
  <c r="Q110" i="11" s="1"/>
  <c r="S110" i="11" s="1"/>
  <c r="R140" i="11" a="1"/>
  <c r="R140" i="11" s="1"/>
  <c r="S140" i="11" s="1"/>
  <c r="AA141" i="11" a="1"/>
  <c r="AA141" i="11" s="1"/>
  <c r="AB141" i="11" s="1"/>
  <c r="L146" i="11"/>
  <c r="M153" i="11" a="1"/>
  <c r="M153" i="11" s="1"/>
  <c r="O153" i="11" s="1"/>
  <c r="Z153" i="11" a="1"/>
  <c r="Z153" i="11" s="1"/>
  <c r="AB153" i="11" s="1"/>
  <c r="W155" i="11" a="1"/>
  <c r="W155" i="11" s="1"/>
  <c r="Y155" i="11" s="1"/>
  <c r="M155" i="11" a="1"/>
  <c r="M155" i="11" s="1"/>
  <c r="O155" i="11" s="1"/>
  <c r="Z155" i="11" a="1"/>
  <c r="Z155" i="11" s="1"/>
  <c r="AB155" i="11" s="1"/>
  <c r="Z158" i="11" a="1"/>
  <c r="Z158" i="11" s="1"/>
  <c r="AB158" i="11" s="1"/>
  <c r="AH158" i="11"/>
  <c r="AE161" i="11"/>
  <c r="S189" i="11"/>
  <c r="O191" i="11"/>
  <c r="S195" i="11"/>
  <c r="S197" i="11"/>
  <c r="O198" i="11"/>
  <c r="L205" i="11"/>
  <c r="U208" i="11" a="1"/>
  <c r="U208" i="11" s="1"/>
  <c r="V208" i="11" s="1"/>
  <c r="V210" i="11"/>
  <c r="AH211" i="11"/>
  <c r="AH212" i="11"/>
  <c r="AA215" i="11" a="1"/>
  <c r="AA215" i="11" s="1"/>
  <c r="AB215" i="11" s="1"/>
  <c r="AJ215" i="11" s="1"/>
  <c r="AL215" i="11" s="1"/>
  <c r="AN215" i="11" s="1"/>
  <c r="V220" i="11"/>
  <c r="V130" i="11"/>
  <c r="Y135" i="11"/>
  <c r="AE145" i="11"/>
  <c r="U147" i="11" a="1"/>
  <c r="U147" i="11" s="1"/>
  <c r="V147" i="11" s="1"/>
  <c r="S149" i="11"/>
  <c r="O151" i="11"/>
  <c r="Q161" i="11" a="1"/>
  <c r="Q161" i="11" s="1"/>
  <c r="S161" i="11" s="1"/>
  <c r="Z161" i="11" a="1"/>
  <c r="Z161" i="11" s="1"/>
  <c r="AB161" i="11" s="1"/>
  <c r="T161" i="11" a="1"/>
  <c r="T161" i="11" s="1"/>
  <c r="V161" i="11" s="1"/>
  <c r="W161" i="11" a="1"/>
  <c r="W161" i="11" s="1"/>
  <c r="Y161" i="11" s="1"/>
  <c r="V165" i="11"/>
  <c r="O186" i="11"/>
  <c r="S192" i="11"/>
  <c r="O210" i="11"/>
  <c r="U139" i="11" a="1"/>
  <c r="U139" i="11" s="1"/>
  <c r="V139" i="11" s="1"/>
  <c r="L154" i="11"/>
  <c r="AH197" i="11"/>
  <c r="Y202" i="11"/>
  <c r="V205" i="11"/>
  <c r="AI205" i="11" s="1"/>
  <c r="AA217" i="11" a="1"/>
  <c r="AA217" i="11" s="1"/>
  <c r="AB217" i="11" s="1"/>
  <c r="X217" i="11" a="1"/>
  <c r="X217" i="11" s="1"/>
  <c r="Y217" i="11" s="1"/>
  <c r="Y259" i="11"/>
  <c r="AH233" i="11"/>
  <c r="T241" i="11" a="1"/>
  <c r="T241" i="11" s="1"/>
  <c r="V241" i="11" s="1"/>
  <c r="W241" i="11" a="1"/>
  <c r="W241" i="11" s="1"/>
  <c r="Y241" i="11" s="1"/>
  <c r="Z241" i="11" a="1"/>
  <c r="Z241" i="11" s="1"/>
  <c r="AB241" i="11" s="1"/>
  <c r="Q241" i="11" a="1"/>
  <c r="Q241" i="11" s="1"/>
  <c r="S241" i="11" s="1"/>
  <c r="M252" i="11" a="1"/>
  <c r="M252" i="11" s="1"/>
  <c r="O252" i="11" s="1"/>
  <c r="M253" i="11" a="1"/>
  <c r="M253" i="11" s="1"/>
  <c r="O253" i="11" s="1"/>
  <c r="W253" i="11" a="1"/>
  <c r="W253" i="11" s="1"/>
  <c r="Y253" i="11" s="1"/>
  <c r="Q253" i="11" a="1"/>
  <c r="Q253" i="11" s="1"/>
  <c r="S253" i="11" s="1"/>
  <c r="T253" i="11" a="1"/>
  <c r="T253" i="11" s="1"/>
  <c r="V253" i="11" s="1"/>
  <c r="AH209" i="11"/>
  <c r="U211" i="11" a="1"/>
  <c r="U211" i="11" s="1"/>
  <c r="V211" i="11" s="1"/>
  <c r="AI211" i="11" s="1"/>
  <c r="AK211" i="11" s="1"/>
  <c r="AM211" i="11" s="1"/>
  <c r="AO211" i="11" s="1"/>
  <c r="AA211" i="11" a="1"/>
  <c r="AA211" i="11" s="1"/>
  <c r="AB211" i="11" s="1"/>
  <c r="AA213" i="11" a="1"/>
  <c r="AA213" i="11" s="1"/>
  <c r="AB213" i="11" s="1"/>
  <c r="X213" i="11" a="1"/>
  <c r="X213" i="11" s="1"/>
  <c r="Y213" i="11" s="1"/>
  <c r="X219" i="11" a="1"/>
  <c r="X219" i="11" s="1"/>
  <c r="Y219" i="11" s="1"/>
  <c r="R220" i="11" a="1"/>
  <c r="R220" i="11" s="1"/>
  <c r="S220" i="11" s="1"/>
  <c r="M229" i="11" a="1"/>
  <c r="M229" i="11" s="1"/>
  <c r="O229" i="11" s="1"/>
  <c r="O242" i="11"/>
  <c r="AE244" i="11"/>
  <c r="AB250" i="11"/>
  <c r="Y263" i="11"/>
  <c r="AI295" i="11"/>
  <c r="Y298" i="11"/>
  <c r="AB320" i="11"/>
  <c r="T225" i="11" a="1"/>
  <c r="T225" i="11" s="1"/>
  <c r="V225" i="11" s="1"/>
  <c r="Q225" i="11" a="1"/>
  <c r="Q225" i="11" s="1"/>
  <c r="S225" i="11" s="1"/>
  <c r="W225" i="11" a="1"/>
  <c r="W225" i="11" s="1"/>
  <c r="Y225" i="11" s="1"/>
  <c r="Y226" i="11"/>
  <c r="AE228" i="11"/>
  <c r="AH230" i="11"/>
  <c r="Q233" i="11" a="1"/>
  <c r="Q233" i="11" s="1"/>
  <c r="S233" i="11" s="1"/>
  <c r="AE243" i="11"/>
  <c r="AH252" i="11"/>
  <c r="AH259" i="11"/>
  <c r="AH267" i="11"/>
  <c r="AH268" i="11"/>
  <c r="AE284" i="11"/>
  <c r="S288" i="11"/>
  <c r="AH292" i="11"/>
  <c r="Y309" i="11"/>
  <c r="V312" i="11"/>
  <c r="O315" i="11"/>
  <c r="AB319" i="11"/>
  <c r="AH217" i="11"/>
  <c r="W222" i="11" a="1"/>
  <c r="W222" i="11" s="1"/>
  <c r="Y222" i="11" s="1"/>
  <c r="M222" i="11" a="1"/>
  <c r="M222" i="11" s="1"/>
  <c r="O222" i="11" s="1"/>
  <c r="Q222" i="11" a="1"/>
  <c r="Q222" i="11" s="1"/>
  <c r="S222" i="11" s="1"/>
  <c r="W231" i="11" a="1"/>
  <c r="W231" i="11" s="1"/>
  <c r="Y231" i="11" s="1"/>
  <c r="W233" i="11" a="1"/>
  <c r="W233" i="11" s="1"/>
  <c r="Y233" i="11" s="1"/>
  <c r="AE236" i="11"/>
  <c r="AE245" i="11"/>
  <c r="O250" i="11"/>
  <c r="AE257" i="11"/>
  <c r="AB272" i="11"/>
  <c r="O277" i="11"/>
  <c r="AJ291" i="11"/>
  <c r="S305" i="11"/>
  <c r="AI305" i="11" s="1"/>
  <c r="Y315" i="11"/>
  <c r="AE338" i="11"/>
  <c r="S212" i="11"/>
  <c r="W230" i="11" a="1"/>
  <c r="W230" i="11" s="1"/>
  <c r="Y230" i="11" s="1"/>
  <c r="M230" i="11" a="1"/>
  <c r="M230" i="11" s="1"/>
  <c r="O230" i="11" s="1"/>
  <c r="Q230" i="11" a="1"/>
  <c r="Q230" i="11" s="1"/>
  <c r="S230" i="11" s="1"/>
  <c r="V237" i="11"/>
  <c r="AI237" i="11" s="1"/>
  <c r="W238" i="11" a="1"/>
  <c r="W238" i="11" s="1"/>
  <c r="Y238" i="11" s="1"/>
  <c r="M238" i="11" a="1"/>
  <c r="M238" i="11" s="1"/>
  <c r="O238" i="11" s="1"/>
  <c r="T238" i="11" a="1"/>
  <c r="T238" i="11" s="1"/>
  <c r="V238" i="11" s="1"/>
  <c r="M241" i="11" a="1"/>
  <c r="M241" i="11" s="1"/>
  <c r="O241" i="11" s="1"/>
  <c r="Q244" i="11" a="1"/>
  <c r="Q244" i="11" s="1"/>
  <c r="S244" i="11" s="1"/>
  <c r="M244" i="11" a="1"/>
  <c r="M244" i="11" s="1"/>
  <c r="O244" i="11" s="1"/>
  <c r="AE246" i="11"/>
  <c r="M247" i="11" a="1"/>
  <c r="M247" i="11" s="1"/>
  <c r="O247" i="11" s="1"/>
  <c r="W247" i="11" a="1"/>
  <c r="W247" i="11" s="1"/>
  <c r="Y247" i="11" s="1"/>
  <c r="Z247" i="11" a="1"/>
  <c r="Z247" i="11" s="1"/>
  <c r="AB247" i="11" s="1"/>
  <c r="T247" i="11" a="1"/>
  <c r="T247" i="11" s="1"/>
  <c r="V247" i="11" s="1"/>
  <c r="Q247" i="11" a="1"/>
  <c r="Q247" i="11" s="1"/>
  <c r="S247" i="11" s="1"/>
  <c r="AA261" i="11" a="1"/>
  <c r="AA261" i="11" s="1"/>
  <c r="AB261" i="11" s="1"/>
  <c r="R261" i="11" a="1"/>
  <c r="R261" i="11" s="1"/>
  <c r="S261" i="11" s="1"/>
  <c r="U261" i="11" a="1"/>
  <c r="U261" i="11" s="1"/>
  <c r="V261" i="11" s="1"/>
  <c r="S263" i="11"/>
  <c r="AE263" i="11"/>
  <c r="O266" i="11"/>
  <c r="V266" i="11"/>
  <c r="S338" i="11"/>
  <c r="AH243" i="11"/>
  <c r="Q252" i="11" a="1"/>
  <c r="Q252" i="11" s="1"/>
  <c r="S252" i="11" s="1"/>
  <c r="Z252" i="11" a="1"/>
  <c r="Z252" i="11" s="1"/>
  <c r="AB252" i="11" s="1"/>
  <c r="T252" i="11" a="1"/>
  <c r="T252" i="11" s="1"/>
  <c r="V252" i="11" s="1"/>
  <c r="V285" i="11"/>
  <c r="AJ316" i="11"/>
  <c r="AA219" i="11" a="1"/>
  <c r="AA219" i="11" s="1"/>
  <c r="AB219" i="11" s="1"/>
  <c r="L221" i="11"/>
  <c r="M225" i="11" a="1"/>
  <c r="M225" i="11" s="1"/>
  <c r="O225" i="11" s="1"/>
  <c r="Z225" i="11" a="1"/>
  <c r="Z225" i="11" s="1"/>
  <c r="AB225" i="11" s="1"/>
  <c r="Q229" i="11" a="1"/>
  <c r="Q229" i="11" s="1"/>
  <c r="S229" i="11" s="1"/>
  <c r="Z233" i="11" a="1"/>
  <c r="Z233" i="11" s="1"/>
  <c r="AB233" i="11" s="1"/>
  <c r="AH239" i="11"/>
  <c r="AE240" i="11"/>
  <c r="M256" i="11" a="1"/>
  <c r="M256" i="11" s="1"/>
  <c r="O256" i="11" s="1"/>
  <c r="Q256" i="11" a="1"/>
  <c r="Q256" i="11" s="1"/>
  <c r="S256" i="11" s="1"/>
  <c r="T256" i="11" a="1"/>
  <c r="T256" i="11" s="1"/>
  <c r="V256" i="11" s="1"/>
  <c r="AH261" i="11"/>
  <c r="AA263" i="11" a="1"/>
  <c r="AA263" i="11" s="1"/>
  <c r="AB263" i="11" s="1"/>
  <c r="U263" i="11" a="1"/>
  <c r="U263" i="11" s="1"/>
  <c r="V263" i="11" s="1"/>
  <c r="V265" i="11"/>
  <c r="AI265" i="11" s="1"/>
  <c r="S269" i="11"/>
  <c r="AH275" i="11"/>
  <c r="AJ284" i="11"/>
  <c r="AH289" i="11"/>
  <c r="AE317" i="11"/>
  <c r="V319" i="11"/>
  <c r="V326" i="11"/>
  <c r="AH330" i="11"/>
  <c r="V334" i="11"/>
  <c r="Z227" i="11" a="1"/>
  <c r="Z227" i="11" s="1"/>
  <c r="AB227" i="11" s="1"/>
  <c r="W227" i="11" a="1"/>
  <c r="W227" i="11" s="1"/>
  <c r="Y227" i="11" s="1"/>
  <c r="M227" i="11" a="1"/>
  <c r="M227" i="11" s="1"/>
  <c r="O227" i="11" s="1"/>
  <c r="V234" i="11"/>
  <c r="AB234" i="11"/>
  <c r="Q236" i="11" a="1"/>
  <c r="Q236" i="11" s="1"/>
  <c r="S236" i="11" s="1"/>
  <c r="Z236" i="11" a="1"/>
  <c r="Z236" i="11" s="1"/>
  <c r="AB236" i="11" s="1"/>
  <c r="W236" i="11" a="1"/>
  <c r="W236" i="11" s="1"/>
  <c r="Y236" i="11" s="1"/>
  <c r="AH236" i="11"/>
  <c r="Y237" i="11"/>
  <c r="AJ237" i="11" s="1"/>
  <c r="O245" i="11"/>
  <c r="S248" i="11"/>
  <c r="S250" i="11"/>
  <c r="Z251" i="11" a="1"/>
  <c r="Z251" i="11" s="1"/>
  <c r="AB251" i="11" s="1"/>
  <c r="T251" i="11" a="1"/>
  <c r="T251" i="11" s="1"/>
  <c r="V251" i="11" s="1"/>
  <c r="Q251" i="11" a="1"/>
  <c r="Q251" i="11" s="1"/>
  <c r="S251" i="11" s="1"/>
  <c r="AE252" i="11"/>
  <c r="AH253" i="11"/>
  <c r="Z256" i="11" a="1"/>
  <c r="Z256" i="11" s="1"/>
  <c r="AB256" i="11" s="1"/>
  <c r="Y261" i="11"/>
  <c r="L263" i="11"/>
  <c r="AE269" i="11"/>
  <c r="AH274" i="11"/>
  <c r="AH283" i="11"/>
  <c r="Y299" i="11"/>
  <c r="AJ300" i="11"/>
  <c r="V301" i="11"/>
  <c r="AI301" i="11" s="1"/>
  <c r="O322" i="11"/>
  <c r="W248" i="11" a="1"/>
  <c r="W248" i="11" s="1"/>
  <c r="Y248" i="11" s="1"/>
  <c r="Q254" i="11" a="1"/>
  <c r="Q254" i="11" s="1"/>
  <c r="S254" i="11" s="1"/>
  <c r="Q257" i="11" a="1"/>
  <c r="Q257" i="11" s="1"/>
  <c r="S257" i="11" s="1"/>
  <c r="AA259" i="11" a="1"/>
  <c r="AA259" i="11" s="1"/>
  <c r="AB259" i="11" s="1"/>
  <c r="U259" i="11" a="1"/>
  <c r="U259" i="11" s="1"/>
  <c r="V259" i="11" s="1"/>
  <c r="AI259" i="11" s="1"/>
  <c r="AK259" i="11" s="1"/>
  <c r="AM259" i="11" s="1"/>
  <c r="AO259" i="11" s="1"/>
  <c r="Q271" i="11" a="1"/>
  <c r="Q271" i="11" s="1"/>
  <c r="S271" i="11" s="1"/>
  <c r="W271" i="11" a="1"/>
  <c r="W271" i="11" s="1"/>
  <c r="Y271" i="11" s="1"/>
  <c r="T275" i="11" a="1"/>
  <c r="T275" i="11" s="1"/>
  <c r="V275" i="11" s="1"/>
  <c r="T276" i="11" a="1"/>
  <c r="T276" i="11" s="1"/>
  <c r="V276" i="11" s="1"/>
  <c r="Q277" i="11" a="1"/>
  <c r="Q277" i="11" s="1"/>
  <c r="S277" i="11" s="1"/>
  <c r="O288" i="11"/>
  <c r="AB295" i="11"/>
  <c r="AH295" i="11"/>
  <c r="O298" i="11"/>
  <c r="L301" i="11"/>
  <c r="V307" i="11"/>
  <c r="AI307" i="11" s="1"/>
  <c r="AE308" i="11"/>
  <c r="AH313" i="11"/>
  <c r="S318" i="11"/>
  <c r="V325" i="11"/>
  <c r="AB325" i="11"/>
  <c r="AJ325" i="11" s="1"/>
  <c r="S328" i="11"/>
  <c r="AI328" i="11" s="1"/>
  <c r="Y328" i="11"/>
  <c r="R331" i="11" a="1"/>
  <c r="R331" i="11" s="1"/>
  <c r="S331" i="11" s="1"/>
  <c r="AE332" i="11"/>
  <c r="AB333" i="11"/>
  <c r="V337" i="11"/>
  <c r="X338" i="11" a="1"/>
  <c r="X338" i="11" s="1"/>
  <c r="Y338" i="11" s="1"/>
  <c r="Y342" i="11"/>
  <c r="S345" i="11"/>
  <c r="L237" i="11"/>
  <c r="W246" i="11" a="1"/>
  <c r="W246" i="11" s="1"/>
  <c r="Y246" i="11" s="1"/>
  <c r="M246" i="11" a="1"/>
  <c r="M246" i="11" s="1"/>
  <c r="O246" i="11" s="1"/>
  <c r="M248" i="11" a="1"/>
  <c r="M248" i="11" s="1"/>
  <c r="O248" i="11" s="1"/>
  <c r="AH249" i="11"/>
  <c r="W257" i="11" a="1"/>
  <c r="W257" i="11" s="1"/>
  <c r="Y257" i="11" s="1"/>
  <c r="AJ257" i="11" s="1"/>
  <c r="AL257" i="11" s="1"/>
  <c r="Y266" i="11"/>
  <c r="AE266" i="11"/>
  <c r="M267" i="11" a="1"/>
  <c r="M267" i="11" s="1"/>
  <c r="O267" i="11" s="1"/>
  <c r="W270" i="11" a="1"/>
  <c r="W270" i="11" s="1"/>
  <c r="Y270" i="11" s="1"/>
  <c r="M270" i="11" a="1"/>
  <c r="M270" i="11" s="1"/>
  <c r="O270" i="11" s="1"/>
  <c r="L277" i="11"/>
  <c r="AB287" i="11"/>
  <c r="O290" i="11"/>
  <c r="AI290" i="11" s="1"/>
  <c r="L293" i="11"/>
  <c r="AE300" i="11"/>
  <c r="AH305" i="11"/>
  <c r="AJ305" i="11" s="1"/>
  <c r="V317" i="11"/>
  <c r="S320" i="11"/>
  <c r="Y330" i="11"/>
  <c r="U333" i="11" a="1"/>
  <c r="U333" i="11" s="1"/>
  <c r="V333" i="11" s="1"/>
  <c r="X334" i="11" a="1"/>
  <c r="X334" i="11" s="1"/>
  <c r="Y334" i="11" s="1"/>
  <c r="R334" i="11" a="1"/>
  <c r="R334" i="11" s="1"/>
  <c r="S334" i="11" s="1"/>
  <c r="AA334" i="11" a="1"/>
  <c r="AA334" i="11" s="1"/>
  <c r="AB334" i="11" s="1"/>
  <c r="AE339" i="11"/>
  <c r="O340" i="11"/>
  <c r="AH343" i="11"/>
  <c r="U347" i="11" a="1"/>
  <c r="U347" i="11" s="1"/>
  <c r="V347" i="11" s="1"/>
  <c r="X347" i="11" a="1"/>
  <c r="X347" i="11" s="1"/>
  <c r="Y347" i="11" s="1"/>
  <c r="R347" i="11" a="1"/>
  <c r="R347" i="11" s="1"/>
  <c r="S347" i="11" s="1"/>
  <c r="X348" i="11" a="1"/>
  <c r="X348" i="11" s="1"/>
  <c r="Y348" i="11" s="1"/>
  <c r="AA348" i="11" a="1"/>
  <c r="AA348" i="11" s="1"/>
  <c r="AB348" i="11" s="1"/>
  <c r="S348" i="11"/>
  <c r="Y349" i="11"/>
  <c r="Y350" i="11"/>
  <c r="AH350" i="11"/>
  <c r="Y358" i="11"/>
  <c r="AE368" i="11"/>
  <c r="V370" i="11"/>
  <c r="O374" i="11"/>
  <c r="AI374" i="11" s="1"/>
  <c r="AK374" i="11" s="1"/>
  <c r="AM374" i="11" s="1"/>
  <c r="AO374" i="11" s="1"/>
  <c r="AB279" i="11"/>
  <c r="AH279" i="11"/>
  <c r="O282" i="11"/>
  <c r="AI282" i="11" s="1"/>
  <c r="V291" i="11"/>
  <c r="AE292" i="11"/>
  <c r="AI292" i="11" s="1"/>
  <c r="AH297" i="11"/>
  <c r="S302" i="11"/>
  <c r="AI302" i="11" s="1"/>
  <c r="V309" i="11"/>
  <c r="AB309" i="11"/>
  <c r="S312" i="11"/>
  <c r="Y312" i="11"/>
  <c r="AJ312" i="11" s="1"/>
  <c r="Y322" i="11"/>
  <c r="AE322" i="11"/>
  <c r="X262" i="11" a="1"/>
  <c r="X262" i="11" s="1"/>
  <c r="Y262" i="11" s="1"/>
  <c r="R262" i="11" a="1"/>
  <c r="R262" i="11" s="1"/>
  <c r="S262" i="11" s="1"/>
  <c r="AI262" i="11" s="1"/>
  <c r="AK262" i="11" s="1"/>
  <c r="AM262" i="11" s="1"/>
  <c r="AO262" i="11" s="1"/>
  <c r="AA262" i="11" a="1"/>
  <c r="AA262" i="11" s="1"/>
  <c r="AB262" i="11" s="1"/>
  <c r="T267" i="11" a="1"/>
  <c r="T267" i="11" s="1"/>
  <c r="V267" i="11" s="1"/>
  <c r="T268" i="11" a="1"/>
  <c r="T268" i="11" s="1"/>
  <c r="V268" i="11" s="1"/>
  <c r="W276" i="11" a="1"/>
  <c r="W276" i="11" s="1"/>
  <c r="Y276" i="11" s="1"/>
  <c r="M276" i="11" a="1"/>
  <c r="M276" i="11" s="1"/>
  <c r="O276" i="11" s="1"/>
  <c r="Q276" i="11" a="1"/>
  <c r="Q276" i="11" s="1"/>
  <c r="S276" i="11" s="1"/>
  <c r="AA337" i="11" a="1"/>
  <c r="AA337" i="11" s="1"/>
  <c r="AB337" i="11" s="1"/>
  <c r="X337" i="11" a="1"/>
  <c r="X337" i="11" s="1"/>
  <c r="Y337" i="11" s="1"/>
  <c r="AB338" i="11"/>
  <c r="AH341" i="11"/>
  <c r="V345" i="11"/>
  <c r="O346" i="11"/>
  <c r="V348" i="11"/>
  <c r="AE352" i="11"/>
  <c r="AH353" i="11"/>
  <c r="O354" i="11"/>
  <c r="AA361" i="11" a="1"/>
  <c r="AA361" i="11" s="1"/>
  <c r="AB361" i="11" s="1"/>
  <c r="AJ361" i="11" s="1"/>
  <c r="U361" i="11" a="1"/>
  <c r="U361" i="11" s="1"/>
  <c r="V361" i="11" s="1"/>
  <c r="R361" i="11" a="1"/>
  <c r="R361" i="11" s="1"/>
  <c r="S361" i="11" s="1"/>
  <c r="AB364" i="11"/>
  <c r="AH366" i="11"/>
  <c r="AB371" i="11"/>
  <c r="AJ371" i="11" s="1"/>
  <c r="AL371" i="11" s="1"/>
  <c r="X333" i="11" a="1"/>
  <c r="X333" i="11" s="1"/>
  <c r="Y333" i="11" s="1"/>
  <c r="R341" i="11" a="1"/>
  <c r="R341" i="11" s="1"/>
  <c r="S341" i="11" s="1"/>
  <c r="AI341" i="11" s="1"/>
  <c r="AK341" i="11" s="1"/>
  <c r="AM341" i="11" s="1"/>
  <c r="AO341" i="11" s="1"/>
  <c r="AA341" i="11" a="1"/>
  <c r="AA341" i="11" s="1"/>
  <c r="AB341" i="11" s="1"/>
  <c r="X341" i="11" a="1"/>
  <c r="X341" i="11" s="1"/>
  <c r="Y341" i="11" s="1"/>
  <c r="AI342" i="11"/>
  <c r="Y356" i="11"/>
  <c r="AB363" i="11"/>
  <c r="L253" i="11"/>
  <c r="Z273" i="11" a="1"/>
  <c r="Z273" i="11" s="1"/>
  <c r="AB273" i="11" s="1"/>
  <c r="T273" i="11" a="1"/>
  <c r="T273" i="11" s="1"/>
  <c r="V273" i="11" s="1"/>
  <c r="L325" i="11"/>
  <c r="U332" i="11" a="1"/>
  <c r="U332" i="11" s="1"/>
  <c r="V332" i="11" s="1"/>
  <c r="AA332" i="11" a="1"/>
  <c r="AA332" i="11" s="1"/>
  <c r="AB332" i="11" s="1"/>
  <c r="L333" i="11"/>
  <c r="R333" i="11" a="1"/>
  <c r="R333" i="11" s="1"/>
  <c r="S333" i="11" s="1"/>
  <c r="R337" i="11" a="1"/>
  <c r="R337" i="11" s="1"/>
  <c r="S337" i="11" s="1"/>
  <c r="AE371" i="11"/>
  <c r="AH384" i="11"/>
  <c r="W268" i="11" a="1"/>
  <c r="W268" i="11" s="1"/>
  <c r="Y268" i="11" s="1"/>
  <c r="M268" i="11" a="1"/>
  <c r="M268" i="11" s="1"/>
  <c r="O268" i="11" s="1"/>
  <c r="Q268" i="11" a="1"/>
  <c r="Q268" i="11" s="1"/>
  <c r="S268" i="11" s="1"/>
  <c r="Q273" i="11" a="1"/>
  <c r="Q273" i="11" s="1"/>
  <c r="S273" i="11" s="1"/>
  <c r="M275" i="11" a="1"/>
  <c r="M275" i="11" s="1"/>
  <c r="O275" i="11" s="1"/>
  <c r="W278" i="11" a="1"/>
  <c r="W278" i="11" s="1"/>
  <c r="Y278" i="11" s="1"/>
  <c r="M278" i="11" a="1"/>
  <c r="M278" i="11" s="1"/>
  <c r="O278" i="11" s="1"/>
  <c r="AA331" i="11" a="1"/>
  <c r="AA331" i="11" s="1"/>
  <c r="AB331" i="11" s="1"/>
  <c r="U331" i="11" a="1"/>
  <c r="U331" i="11" s="1"/>
  <c r="V331" i="11" s="1"/>
  <c r="AH337" i="11"/>
  <c r="AB339" i="11"/>
  <c r="AA344" i="11" a="1"/>
  <c r="AA344" i="11" s="1"/>
  <c r="AB344" i="11" s="1"/>
  <c r="U344" i="11" a="1"/>
  <c r="U344" i="11" s="1"/>
  <c r="V344" i="11" s="1"/>
  <c r="X344" i="11" a="1"/>
  <c r="X344" i="11" s="1"/>
  <c r="Y344" i="11" s="1"/>
  <c r="R344" i="11" a="1"/>
  <c r="R344" i="11" s="1"/>
  <c r="S344" i="11" s="1"/>
  <c r="AE355" i="11"/>
  <c r="S356" i="11"/>
  <c r="AI356" i="11" s="1"/>
  <c r="W254" i="11" a="1"/>
  <c r="W254" i="11" s="1"/>
  <c r="Y254" i="11" s="1"/>
  <c r="M254" i="11" a="1"/>
  <c r="M254" i="11" s="1"/>
  <c r="O254" i="11" s="1"/>
  <c r="U260" i="11" a="1"/>
  <c r="U260" i="11" s="1"/>
  <c r="V260" i="11" s="1"/>
  <c r="AA260" i="11" a="1"/>
  <c r="AA260" i="11" s="1"/>
  <c r="AB260" i="11" s="1"/>
  <c r="L261" i="11"/>
  <c r="AA265" i="11" a="1"/>
  <c r="AA265" i="11" s="1"/>
  <c r="AB265" i="11" s="1"/>
  <c r="Q267" i="11" a="1"/>
  <c r="Q267" i="11" s="1"/>
  <c r="S267" i="11" s="1"/>
  <c r="W267" i="11" a="1"/>
  <c r="W267" i="11" s="1"/>
  <c r="Y267" i="11" s="1"/>
  <c r="Z270" i="11" a="1"/>
  <c r="Z270" i="11" s="1"/>
  <c r="AB270" i="11" s="1"/>
  <c r="W273" i="11" a="1"/>
  <c r="W273" i="11" s="1"/>
  <c r="Y273" i="11" s="1"/>
  <c r="Q278" i="11" a="1"/>
  <c r="Q278" i="11" s="1"/>
  <c r="S278" i="11" s="1"/>
  <c r="L309" i="11"/>
  <c r="AA347" i="11" a="1"/>
  <c r="AA347" i="11" s="1"/>
  <c r="AB347" i="11" s="1"/>
  <c r="V349" i="11"/>
  <c r="AB353" i="11"/>
  <c r="AA355" i="11" a="1"/>
  <c r="AA355" i="11" s="1"/>
  <c r="AB355" i="11" s="1"/>
  <c r="U355" i="11" a="1"/>
  <c r="U355" i="11" s="1"/>
  <c r="V355" i="11" s="1"/>
  <c r="R355" i="11" a="1"/>
  <c r="R355" i="11" s="1"/>
  <c r="S355" i="11" s="1"/>
  <c r="V364" i="11"/>
  <c r="AB369" i="11"/>
  <c r="Y372" i="11"/>
  <c r="AJ372" i="11" s="1"/>
  <c r="AL372" i="11" s="1"/>
  <c r="AH365" i="11"/>
  <c r="AA367" i="11" a="1"/>
  <c r="AA367" i="11" s="1"/>
  <c r="AB367" i="11" s="1"/>
  <c r="U367" i="11" a="1"/>
  <c r="U367" i="11" s="1"/>
  <c r="V367" i="11" s="1"/>
  <c r="AA387" i="11" a="1"/>
  <c r="AA387" i="11" s="1"/>
  <c r="AB387" i="11" s="1"/>
  <c r="AE396" i="11"/>
  <c r="Y398" i="11"/>
  <c r="O399" i="11"/>
  <c r="AI411" i="11"/>
  <c r="AK411" i="11" s="1"/>
  <c r="AM411" i="11" s="1"/>
  <c r="AO411" i="11" s="1"/>
  <c r="AJ428" i="11"/>
  <c r="U340" i="11" a="1"/>
  <c r="U340" i="11" s="1"/>
  <c r="V340" i="11" s="1"/>
  <c r="AA351" i="11" a="1"/>
  <c r="AA351" i="11" s="1"/>
  <c r="AB351" i="11" s="1"/>
  <c r="U351" i="11" a="1"/>
  <c r="U351" i="11" s="1"/>
  <c r="V351" i="11" s="1"/>
  <c r="U360" i="11" a="1"/>
  <c r="U360" i="11" s="1"/>
  <c r="V360" i="11" s="1"/>
  <c r="AA360" i="11" a="1"/>
  <c r="AA360" i="11" s="1"/>
  <c r="AB360" i="11" s="1"/>
  <c r="AA365" i="11" a="1"/>
  <c r="AA365" i="11" s="1"/>
  <c r="AB365" i="11" s="1"/>
  <c r="R373" i="11" a="1"/>
  <c r="R373" i="11" s="1"/>
  <c r="S373" i="11" s="1"/>
  <c r="AI373" i="11" s="1"/>
  <c r="AK373" i="11" s="1"/>
  <c r="AM373" i="11" s="1"/>
  <c r="AO373" i="11" s="1"/>
  <c r="X373" i="11" a="1"/>
  <c r="X373" i="11" s="1"/>
  <c r="Y373" i="11" s="1"/>
  <c r="AA385" i="11" a="1"/>
  <c r="AA385" i="11" s="1"/>
  <c r="AB385" i="11" s="1"/>
  <c r="U385" i="11" a="1"/>
  <c r="U385" i="11" s="1"/>
  <c r="V385" i="11" s="1"/>
  <c r="AI385" i="11" s="1"/>
  <c r="O388" i="11"/>
  <c r="V388" i="11"/>
  <c r="AA391" i="11" a="1"/>
  <c r="AA391" i="11" s="1"/>
  <c r="AB391" i="11" s="1"/>
  <c r="U391" i="11" a="1"/>
  <c r="U391" i="11" s="1"/>
  <c r="V391" i="11" s="1"/>
  <c r="X391" i="11" a="1"/>
  <c r="X391" i="11" s="1"/>
  <c r="Y391" i="11" s="1"/>
  <c r="R391" i="11" a="1"/>
  <c r="R391" i="11" s="1"/>
  <c r="S391" i="11" s="1"/>
  <c r="L345" i="11"/>
  <c r="X353" i="11" a="1"/>
  <c r="X353" i="11" s="1"/>
  <c r="Y353" i="11" s="1"/>
  <c r="AA359" i="11" a="1"/>
  <c r="AA359" i="11" s="1"/>
  <c r="AB359" i="11" s="1"/>
  <c r="AJ359" i="11" s="1"/>
  <c r="AL359" i="11" s="1"/>
  <c r="U359" i="11" a="1"/>
  <c r="U359" i="11" s="1"/>
  <c r="V359" i="11" s="1"/>
  <c r="AI359" i="11" s="1"/>
  <c r="AK359" i="11" s="1"/>
  <c r="AM359" i="11" s="1"/>
  <c r="AO359" i="11" s="1"/>
  <c r="U363" i="11" a="1"/>
  <c r="U363" i="11" s="1"/>
  <c r="V363" i="11" s="1"/>
  <c r="AI363" i="11" s="1"/>
  <c r="AK363" i="11" s="1"/>
  <c r="AM363" i="11" s="1"/>
  <c r="AO363" i="11" s="1"/>
  <c r="R367" i="11" a="1"/>
  <c r="R367" i="11" s="1"/>
  <c r="S367" i="11" s="1"/>
  <c r="X367" i="11" a="1"/>
  <c r="X367" i="11" s="1"/>
  <c r="Y367" i="11" s="1"/>
  <c r="U376" i="11" a="1"/>
  <c r="U376" i="11" s="1"/>
  <c r="V376" i="11" s="1"/>
  <c r="AA376" i="11" a="1"/>
  <c r="AA376" i="11" s="1"/>
  <c r="AB376" i="11" s="1"/>
  <c r="L382" i="11"/>
  <c r="V383" i="11"/>
  <c r="X384" i="11" a="1"/>
  <c r="X384" i="11" s="1"/>
  <c r="Y384" i="11" s="1"/>
  <c r="L385" i="11"/>
  <c r="S395" i="11"/>
  <c r="AI395" i="11" s="1"/>
  <c r="AK395" i="11" s="1"/>
  <c r="AM395" i="11" s="1"/>
  <c r="AO395" i="11" s="1"/>
  <c r="Y396" i="11"/>
  <c r="V412" i="11"/>
  <c r="AB414" i="11"/>
  <c r="S416" i="11"/>
  <c r="AE344" i="11"/>
  <c r="U346" i="11" a="1"/>
  <c r="U346" i="11" s="1"/>
  <c r="V346" i="11" s="1"/>
  <c r="U352" i="11" a="1"/>
  <c r="U352" i="11" s="1"/>
  <c r="V352" i="11" s="1"/>
  <c r="AA352" i="11" a="1"/>
  <c r="AA352" i="11" s="1"/>
  <c r="AB352" i="11" s="1"/>
  <c r="L353" i="11"/>
  <c r="R353" i="11" a="1"/>
  <c r="R353" i="11" s="1"/>
  <c r="S353" i="11" s="1"/>
  <c r="AA357" i="11" a="1"/>
  <c r="AA357" i="11" s="1"/>
  <c r="AB357" i="11" s="1"/>
  <c r="Y366" i="11"/>
  <c r="U369" i="11" a="1"/>
  <c r="U369" i="11" s="1"/>
  <c r="V369" i="11" s="1"/>
  <c r="X370" i="11" a="1"/>
  <c r="X370" i="11" s="1"/>
  <c r="Y370" i="11" s="1"/>
  <c r="R370" i="11" a="1"/>
  <c r="R370" i="11" s="1"/>
  <c r="S370" i="11" s="1"/>
  <c r="AA370" i="11" a="1"/>
  <c r="AA370" i="11" s="1"/>
  <c r="AB370" i="11" s="1"/>
  <c r="AH373" i="11"/>
  <c r="Y374" i="11"/>
  <c r="X379" i="11" a="1"/>
  <c r="X379" i="11" s="1"/>
  <c r="Y379" i="11" s="1"/>
  <c r="R379" i="11" a="1"/>
  <c r="R379" i="11" s="1"/>
  <c r="S379" i="11" s="1"/>
  <c r="AI379" i="11" s="1"/>
  <c r="AK379" i="11" s="1"/>
  <c r="AM379" i="11" s="1"/>
  <c r="AO379" i="11" s="1"/>
  <c r="X380" i="11" a="1"/>
  <c r="X380" i="11" s="1"/>
  <c r="Y380" i="11" s="1"/>
  <c r="R380" i="11" a="1"/>
  <c r="R380" i="11" s="1"/>
  <c r="S380" i="11" s="1"/>
  <c r="AA380" i="11" a="1"/>
  <c r="AA380" i="11" s="1"/>
  <c r="AB380" i="11" s="1"/>
  <c r="S384" i="11"/>
  <c r="AB403" i="11"/>
  <c r="AH349" i="11"/>
  <c r="AE360" i="11"/>
  <c r="S364" i="11"/>
  <c r="Y364" i="11"/>
  <c r="AH379" i="11"/>
  <c r="O382" i="11"/>
  <c r="AA384" i="11" a="1"/>
  <c r="AA384" i="11" s="1"/>
  <c r="AB384" i="11" s="1"/>
  <c r="AA401" i="11" a="1"/>
  <c r="AA401" i="11" s="1"/>
  <c r="AB401" i="11" s="1"/>
  <c r="AJ401" i="11" s="1"/>
  <c r="R401" i="11" a="1"/>
  <c r="R401" i="11" s="1"/>
  <c r="S401" i="11" s="1"/>
  <c r="U401" i="11" a="1"/>
  <c r="U401" i="11" s="1"/>
  <c r="V401" i="11" s="1"/>
  <c r="V402" i="11"/>
  <c r="AE403" i="11"/>
  <c r="V405" i="11"/>
  <c r="O407" i="11"/>
  <c r="R340" i="11" a="1"/>
  <c r="R340" i="11" s="1"/>
  <c r="S340" i="11" s="1"/>
  <c r="AA346" i="11" a="1"/>
  <c r="AA346" i="11" s="1"/>
  <c r="AB346" i="11" s="1"/>
  <c r="R351" i="11" a="1"/>
  <c r="R351" i="11" s="1"/>
  <c r="S351" i="11" s="1"/>
  <c r="X360" i="11" a="1"/>
  <c r="X360" i="11" s="1"/>
  <c r="Y360" i="11" s="1"/>
  <c r="X362" i="11" a="1"/>
  <c r="X362" i="11" s="1"/>
  <c r="Y362" i="11" s="1"/>
  <c r="R362" i="11" a="1"/>
  <c r="R362" i="11" s="1"/>
  <c r="S362" i="11" s="1"/>
  <c r="AI362" i="11" s="1"/>
  <c r="AK362" i="11" s="1"/>
  <c r="AM362" i="11" s="1"/>
  <c r="AO362" i="11" s="1"/>
  <c r="AA362" i="11" a="1"/>
  <c r="AA362" i="11" s="1"/>
  <c r="AB362" i="11" s="1"/>
  <c r="X365" i="11" a="1"/>
  <c r="X365" i="11" s="1"/>
  <c r="Y365" i="11" s="1"/>
  <c r="AA373" i="11" a="1"/>
  <c r="AA373" i="11" s="1"/>
  <c r="AB373" i="11" s="1"/>
  <c r="O378" i="11"/>
  <c r="X385" i="11" a="1"/>
  <c r="X385" i="11" s="1"/>
  <c r="Y385" i="11" s="1"/>
  <c r="AE386" i="11"/>
  <c r="Y388" i="11"/>
  <c r="Y390" i="11"/>
  <c r="O366" i="11"/>
  <c r="AI366" i="11" s="1"/>
  <c r="AK366" i="11" s="1"/>
  <c r="AM366" i="11" s="1"/>
  <c r="AO366" i="11" s="1"/>
  <c r="X369" i="11" a="1"/>
  <c r="X369" i="11" s="1"/>
  <c r="Y369" i="11" s="1"/>
  <c r="X387" i="11" a="1"/>
  <c r="X387" i="11" s="1"/>
  <c r="Y387" i="11" s="1"/>
  <c r="R387" i="11" a="1"/>
  <c r="R387" i="11" s="1"/>
  <c r="S387" i="11" s="1"/>
  <c r="AI387" i="11" s="1"/>
  <c r="AK387" i="11" s="1"/>
  <c r="AM387" i="11" s="1"/>
  <c r="AO387" i="11" s="1"/>
  <c r="V418" i="11"/>
  <c r="AE419" i="11"/>
  <c r="V426" i="11"/>
  <c r="AJ441" i="11"/>
  <c r="X343" i="11" a="1"/>
  <c r="X343" i="11" s="1"/>
  <c r="Y343" i="11" s="1"/>
  <c r="X352" i="11" a="1"/>
  <c r="X352" i="11" s="1"/>
  <c r="Y352" i="11" s="1"/>
  <c r="U353" i="11" a="1"/>
  <c r="U353" i="11" s="1"/>
  <c r="V353" i="11" s="1"/>
  <c r="X354" i="11" a="1"/>
  <c r="X354" i="11" s="1"/>
  <c r="Y354" i="11" s="1"/>
  <c r="R354" i="11" a="1"/>
  <c r="R354" i="11" s="1"/>
  <c r="S354" i="11" s="1"/>
  <c r="AA354" i="11" a="1"/>
  <c r="AA354" i="11" s="1"/>
  <c r="AB354" i="11" s="1"/>
  <c r="X357" i="11" a="1"/>
  <c r="X357" i="11" s="1"/>
  <c r="Y357" i="11" s="1"/>
  <c r="U368" i="11" a="1"/>
  <c r="U368" i="11" s="1"/>
  <c r="V368" i="11" s="1"/>
  <c r="AA368" i="11" a="1"/>
  <c r="AA368" i="11" s="1"/>
  <c r="AB368" i="11" s="1"/>
  <c r="L369" i="11"/>
  <c r="R369" i="11" a="1"/>
  <c r="R369" i="11" s="1"/>
  <c r="S369" i="11" s="1"/>
  <c r="R375" i="11" a="1"/>
  <c r="R375" i="11" s="1"/>
  <c r="S375" i="11" s="1"/>
  <c r="AA375" i="11" a="1"/>
  <c r="AA375" i="11" s="1"/>
  <c r="AB375" i="11" s="1"/>
  <c r="U375" i="11" a="1"/>
  <c r="U375" i="11" s="1"/>
  <c r="V375" i="11" s="1"/>
  <c r="AA377" i="11" a="1"/>
  <c r="AA377" i="11" s="1"/>
  <c r="AB377" i="11" s="1"/>
  <c r="X377" i="11" a="1"/>
  <c r="X377" i="11" s="1"/>
  <c r="Y377" i="11" s="1"/>
  <c r="S377" i="11"/>
  <c r="AA379" i="11" a="1"/>
  <c r="AA379" i="11" s="1"/>
  <c r="AB379" i="11" s="1"/>
  <c r="U384" i="11" a="1"/>
  <c r="U384" i="11" s="1"/>
  <c r="V384" i="11" s="1"/>
  <c r="AB388" i="11"/>
  <c r="U392" i="11" a="1"/>
  <c r="U392" i="11" s="1"/>
  <c r="V392" i="11" s="1"/>
  <c r="AA392" i="11" a="1"/>
  <c r="AA392" i="11" s="1"/>
  <c r="AB392" i="11" s="1"/>
  <c r="L393" i="11"/>
  <c r="AB395" i="11"/>
  <c r="AH395" i="11"/>
  <c r="AA397" i="11" a="1"/>
  <c r="AA397" i="11" s="1"/>
  <c r="AB397" i="11" s="1"/>
  <c r="Y406" i="11"/>
  <c r="X410" i="11" a="1"/>
  <c r="X410" i="11" s="1"/>
  <c r="Y410" i="11" s="1"/>
  <c r="R410" i="11" a="1"/>
  <c r="R410" i="11" s="1"/>
  <c r="S410" i="11" s="1"/>
  <c r="AA410" i="11" a="1"/>
  <c r="AA410" i="11" s="1"/>
  <c r="AB410" i="11" s="1"/>
  <c r="O420" i="11"/>
  <c r="AH421" i="11"/>
  <c r="AE424" i="11"/>
  <c r="AH425" i="11"/>
  <c r="X432" i="11" a="1"/>
  <c r="X432" i="11" s="1"/>
  <c r="Y432" i="11" s="1"/>
  <c r="R432" i="11" a="1"/>
  <c r="R432" i="11" s="1"/>
  <c r="S432" i="11" s="1"/>
  <c r="AA432" i="11" a="1"/>
  <c r="AA432" i="11" s="1"/>
  <c r="AB432" i="11" s="1"/>
  <c r="U432" i="11" a="1"/>
  <c r="U432" i="11" s="1"/>
  <c r="V432" i="11" s="1"/>
  <c r="X444" i="11" a="1"/>
  <c r="X444" i="11" s="1"/>
  <c r="Y444" i="11" s="1"/>
  <c r="AA444" i="11" a="1"/>
  <c r="AA444" i="11" s="1"/>
  <c r="AB444" i="11" s="1"/>
  <c r="U444" i="11" a="1"/>
  <c r="U444" i="11" s="1"/>
  <c r="V444" i="11" s="1"/>
  <c r="R444" i="11" a="1"/>
  <c r="R444" i="11" s="1"/>
  <c r="S444" i="11" s="1"/>
  <c r="V458" i="11"/>
  <c r="AE400" i="11"/>
  <c r="S404" i="11"/>
  <c r="O414" i="11"/>
  <c r="X417" i="11" a="1"/>
  <c r="X417" i="11" s="1"/>
  <c r="Y417" i="11" s="1"/>
  <c r="R425" i="11" a="1"/>
  <c r="R425" i="11" s="1"/>
  <c r="S425" i="11" s="1"/>
  <c r="AA425" i="11" a="1"/>
  <c r="AA425" i="11" s="1"/>
  <c r="AB425" i="11" s="1"/>
  <c r="AB427" i="11"/>
  <c r="S428" i="11"/>
  <c r="AH429" i="11"/>
  <c r="Y438" i="11"/>
  <c r="U439" i="11" a="1"/>
  <c r="U439" i="11" s="1"/>
  <c r="V439" i="11" s="1"/>
  <c r="X439" i="11" a="1"/>
  <c r="X439" i="11" s="1"/>
  <c r="Y439" i="11" s="1"/>
  <c r="R439" i="11" a="1"/>
  <c r="R439" i="11" s="1"/>
  <c r="S439" i="11" s="1"/>
  <c r="AA439" i="11" a="1"/>
  <c r="AA439" i="11" s="1"/>
  <c r="AB439" i="11" s="1"/>
  <c r="L441" i="11"/>
  <c r="V441" i="11"/>
  <c r="U445" i="11" a="1"/>
  <c r="U445" i="11" s="1"/>
  <c r="V445" i="11" s="1"/>
  <c r="X445" i="11" a="1"/>
  <c r="X445" i="11" s="1"/>
  <c r="Y445" i="11" s="1"/>
  <c r="R445" i="11" a="1"/>
  <c r="R445" i="11" s="1"/>
  <c r="S445" i="11" s="1"/>
  <c r="AA445" i="11" a="1"/>
  <c r="AA445" i="11" s="1"/>
  <c r="AB445" i="11" s="1"/>
  <c r="AH464" i="11"/>
  <c r="AA389" i="11" a="1"/>
  <c r="AA389" i="11" s="1"/>
  <c r="AB389" i="11" s="1"/>
  <c r="X402" i="11" a="1"/>
  <c r="X402" i="11" s="1"/>
  <c r="Y402" i="11" s="1"/>
  <c r="R402" i="11" a="1"/>
  <c r="R402" i="11" s="1"/>
  <c r="S402" i="11" s="1"/>
  <c r="AA402" i="11" a="1"/>
  <c r="AA402" i="11" s="1"/>
  <c r="AB402" i="11" s="1"/>
  <c r="U416" i="11" a="1"/>
  <c r="U416" i="11" s="1"/>
  <c r="V416" i="11" s="1"/>
  <c r="AA416" i="11" a="1"/>
  <c r="AA416" i="11" s="1"/>
  <c r="AB416" i="11" s="1"/>
  <c r="AA421" i="11" a="1"/>
  <c r="AA421" i="11" s="1"/>
  <c r="AB421" i="11" s="1"/>
  <c r="U421" i="11" a="1"/>
  <c r="U421" i="11" s="1"/>
  <c r="V421" i="11" s="1"/>
  <c r="Y422" i="11"/>
  <c r="X424" i="11" a="1"/>
  <c r="X424" i="11" s="1"/>
  <c r="Y424" i="11" s="1"/>
  <c r="R424" i="11" a="1"/>
  <c r="R424" i="11" s="1"/>
  <c r="S424" i="11" s="1"/>
  <c r="AA424" i="11" a="1"/>
  <c r="AA424" i="11" s="1"/>
  <c r="AB424" i="11" s="1"/>
  <c r="S438" i="11"/>
  <c r="AI438" i="11" s="1"/>
  <c r="AK438" i="11" s="1"/>
  <c r="AM438" i="11" s="1"/>
  <c r="AO438" i="11" s="1"/>
  <c r="R442" i="11" a="1"/>
  <c r="R442" i="11" s="1"/>
  <c r="S442" i="11" s="1"/>
  <c r="AA442" i="11" a="1"/>
  <c r="AA442" i="11" s="1"/>
  <c r="AB442" i="11" s="1"/>
  <c r="AJ442" i="11" s="1"/>
  <c r="AE455" i="11"/>
  <c r="V472" i="11"/>
  <c r="AE392" i="11"/>
  <c r="AB393" i="11"/>
  <c r="R403" i="11" a="1"/>
  <c r="R403" i="11" s="1"/>
  <c r="S403" i="11" s="1"/>
  <c r="X403" i="11" a="1"/>
  <c r="X403" i="11" s="1"/>
  <c r="Y403" i="11" s="1"/>
  <c r="X409" i="11" a="1"/>
  <c r="X409" i="11" s="1"/>
  <c r="Y409" i="11" s="1"/>
  <c r="AA415" i="11" a="1"/>
  <c r="AA415" i="11" s="1"/>
  <c r="AB415" i="11" s="1"/>
  <c r="U415" i="11" a="1"/>
  <c r="U415" i="11" s="1"/>
  <c r="V415" i="11" s="1"/>
  <c r="AI415" i="11" s="1"/>
  <c r="U419" i="11" a="1"/>
  <c r="U419" i="11" s="1"/>
  <c r="V419" i="11" s="1"/>
  <c r="AA419" i="11" a="1"/>
  <c r="AA419" i="11" s="1"/>
  <c r="AB419" i="11" s="1"/>
  <c r="AJ419" i="11" s="1"/>
  <c r="AL419" i="11" s="1"/>
  <c r="AA423" i="11" a="1"/>
  <c r="AA423" i="11" s="1"/>
  <c r="AB423" i="11" s="1"/>
  <c r="U423" i="11" a="1"/>
  <c r="U423" i="11" s="1"/>
  <c r="V423" i="11" s="1"/>
  <c r="AH443" i="11"/>
  <c r="AA447" i="11" a="1"/>
  <c r="AA447" i="11" s="1"/>
  <c r="AB447" i="11" s="1"/>
  <c r="U447" i="11" a="1"/>
  <c r="U447" i="11" s="1"/>
  <c r="V447" i="11" s="1"/>
  <c r="X447" i="11" a="1"/>
  <c r="X447" i="11" s="1"/>
  <c r="Y447" i="11" s="1"/>
  <c r="R447" i="11" a="1"/>
  <c r="R447" i="11" s="1"/>
  <c r="S447" i="11" s="1"/>
  <c r="AB467" i="11"/>
  <c r="AJ467" i="11" s="1"/>
  <c r="AL467" i="11" s="1"/>
  <c r="AE473" i="11"/>
  <c r="V474" i="11"/>
  <c r="X392" i="11" a="1"/>
  <c r="X392" i="11" s="1"/>
  <c r="Y392" i="11" s="1"/>
  <c r="U393" i="11" a="1"/>
  <c r="U393" i="11" s="1"/>
  <c r="V393" i="11" s="1"/>
  <c r="AI393" i="11" s="1"/>
  <c r="X394" i="11" a="1"/>
  <c r="X394" i="11" s="1"/>
  <c r="Y394" i="11" s="1"/>
  <c r="R394" i="11" a="1"/>
  <c r="R394" i="11" s="1"/>
  <c r="S394" i="11" s="1"/>
  <c r="AA394" i="11" a="1"/>
  <c r="AA394" i="11" s="1"/>
  <c r="AB394" i="11" s="1"/>
  <c r="X397" i="11" a="1"/>
  <c r="X397" i="11" s="1"/>
  <c r="Y397" i="11" s="1"/>
  <c r="U408" i="11" a="1"/>
  <c r="U408" i="11" s="1"/>
  <c r="V408" i="11" s="1"/>
  <c r="AA408" i="11" a="1"/>
  <c r="AA408" i="11" s="1"/>
  <c r="AB408" i="11" s="1"/>
  <c r="L409" i="11"/>
  <c r="R409" i="11" a="1"/>
  <c r="R409" i="11" s="1"/>
  <c r="S409" i="11" s="1"/>
  <c r="AA413" i="11" a="1"/>
  <c r="AA413" i="11" s="1"/>
  <c r="AB413" i="11" s="1"/>
  <c r="R423" i="11" a="1"/>
  <c r="R423" i="11" s="1"/>
  <c r="S423" i="11" s="1"/>
  <c r="U425" i="11" a="1"/>
  <c r="U425" i="11" s="1"/>
  <c r="V425" i="11" s="1"/>
  <c r="AB431" i="11"/>
  <c r="AJ431" i="11" s="1"/>
  <c r="R433" i="11" a="1"/>
  <c r="R433" i="11" s="1"/>
  <c r="S433" i="11" s="1"/>
  <c r="AA433" i="11" a="1"/>
  <c r="AA433" i="11" s="1"/>
  <c r="AB433" i="11" s="1"/>
  <c r="AE433" i="11"/>
  <c r="AB436" i="11"/>
  <c r="AJ436" i="11" s="1"/>
  <c r="Y440" i="11"/>
  <c r="O443" i="11"/>
  <c r="Y452" i="11"/>
  <c r="Y485" i="11"/>
  <c r="AA407" i="11" a="1"/>
  <c r="AA407" i="11" s="1"/>
  <c r="AB407" i="11" s="1"/>
  <c r="U407" i="11" a="1"/>
  <c r="U407" i="11" s="1"/>
  <c r="V407" i="11" s="1"/>
  <c r="AE416" i="11"/>
  <c r="AB417" i="11"/>
  <c r="S420" i="11"/>
  <c r="Y420" i="11"/>
  <c r="R421" i="11" a="1"/>
  <c r="R421" i="11" s="1"/>
  <c r="S421" i="11" s="1"/>
  <c r="U378" i="11" a="1"/>
  <c r="U378" i="11" s="1"/>
  <c r="V378" i="11" s="1"/>
  <c r="X386" i="11" a="1"/>
  <c r="X386" i="11" s="1"/>
  <c r="Y386" i="11" s="1"/>
  <c r="R386" i="11" a="1"/>
  <c r="R386" i="11" s="1"/>
  <c r="S386" i="11" s="1"/>
  <c r="AA386" i="11" a="1"/>
  <c r="AA386" i="11" s="1"/>
  <c r="AB386" i="11" s="1"/>
  <c r="X389" i="11" a="1"/>
  <c r="X389" i="11" s="1"/>
  <c r="Y389" i="11" s="1"/>
  <c r="U400" i="11" a="1"/>
  <c r="U400" i="11" s="1"/>
  <c r="V400" i="11" s="1"/>
  <c r="AA400" i="11" a="1"/>
  <c r="AA400" i="11" s="1"/>
  <c r="AB400" i="11" s="1"/>
  <c r="L401" i="11"/>
  <c r="AA405" i="11" a="1"/>
  <c r="AA405" i="11" s="1"/>
  <c r="AB405" i="11" s="1"/>
  <c r="X416" i="11" a="1"/>
  <c r="X416" i="11" s="1"/>
  <c r="Y416" i="11" s="1"/>
  <c r="U417" i="11" a="1"/>
  <c r="U417" i="11" s="1"/>
  <c r="V417" i="11" s="1"/>
  <c r="X418" i="11" a="1"/>
  <c r="X418" i="11" s="1"/>
  <c r="Y418" i="11" s="1"/>
  <c r="R418" i="11" a="1"/>
  <c r="R418" i="11" s="1"/>
  <c r="S418" i="11" s="1"/>
  <c r="AA418" i="11" a="1"/>
  <c r="AA418" i="11" s="1"/>
  <c r="AB418" i="11" s="1"/>
  <c r="X421" i="11" a="1"/>
  <c r="X421" i="11" s="1"/>
  <c r="Y421" i="11" s="1"/>
  <c r="AE428" i="11"/>
  <c r="O435" i="11"/>
  <c r="AE435" i="11"/>
  <c r="AH444" i="11"/>
  <c r="AH445" i="11"/>
  <c r="Y463" i="11"/>
  <c r="AH381" i="11"/>
  <c r="O390" i="11"/>
  <c r="X393" i="11" a="1"/>
  <c r="X393" i="11" s="1"/>
  <c r="Y393" i="11" s="1"/>
  <c r="AH397" i="11"/>
  <c r="AA399" i="11" a="1"/>
  <c r="AA399" i="11" s="1"/>
  <c r="AB399" i="11" s="1"/>
  <c r="U399" i="11" a="1"/>
  <c r="U399" i="11" s="1"/>
  <c r="V399" i="11" s="1"/>
  <c r="U403" i="11" a="1"/>
  <c r="U403" i="11" s="1"/>
  <c r="V403" i="11" s="1"/>
  <c r="R407" i="11" a="1"/>
  <c r="R407" i="11" s="1"/>
  <c r="S407" i="11" s="1"/>
  <c r="X407" i="11" a="1"/>
  <c r="X407" i="11" s="1"/>
  <c r="Y407" i="11" s="1"/>
  <c r="AE408" i="11"/>
  <c r="V409" i="11"/>
  <c r="AB409" i="11"/>
  <c r="U410" i="11" a="1"/>
  <c r="U410" i="11" s="1"/>
  <c r="V410" i="11" s="1"/>
  <c r="S412" i="11"/>
  <c r="Y412" i="11"/>
  <c r="R419" i="11" a="1"/>
  <c r="R419" i="11" s="1"/>
  <c r="S419" i="11" s="1"/>
  <c r="V424" i="11"/>
  <c r="X425" i="11" a="1"/>
  <c r="X425" i="11" s="1"/>
  <c r="Y425" i="11" s="1"/>
  <c r="Y426" i="11"/>
  <c r="U427" i="11" a="1"/>
  <c r="U427" i="11" s="1"/>
  <c r="V427" i="11" s="1"/>
  <c r="X427" i="11" a="1"/>
  <c r="X427" i="11" s="1"/>
  <c r="Y427" i="11" s="1"/>
  <c r="AH430" i="11"/>
  <c r="U433" i="11" a="1"/>
  <c r="U433" i="11" s="1"/>
  <c r="V433" i="11" s="1"/>
  <c r="L434" i="11"/>
  <c r="V434" i="11"/>
  <c r="L436" i="11"/>
  <c r="S441" i="11"/>
  <c r="V442" i="11"/>
  <c r="AE443" i="11"/>
  <c r="AE456" i="11"/>
  <c r="AB457" i="11"/>
  <c r="S460" i="11"/>
  <c r="O470" i="11"/>
  <c r="Y486" i="11"/>
  <c r="O491" i="11"/>
  <c r="X497" i="11" a="1"/>
  <c r="X497" i="11" s="1"/>
  <c r="Y497" i="11" s="1"/>
  <c r="R497" i="11" a="1"/>
  <c r="R497" i="11" s="1"/>
  <c r="S497" i="11" s="1"/>
  <c r="U497" i="11" a="1"/>
  <c r="U497" i="11" s="1"/>
  <c r="V497" i="11" s="1"/>
  <c r="AA497" i="11" a="1"/>
  <c r="AA497" i="11" s="1"/>
  <c r="AB497" i="11" s="1"/>
  <c r="V515" i="11"/>
  <c r="X458" i="11" a="1"/>
  <c r="X458" i="11" s="1"/>
  <c r="Y458" i="11" s="1"/>
  <c r="R458" i="11" a="1"/>
  <c r="R458" i="11" s="1"/>
  <c r="S458" i="11" s="1"/>
  <c r="AA458" i="11" a="1"/>
  <c r="AA458" i="11" s="1"/>
  <c r="AB458" i="11" s="1"/>
  <c r="X472" i="11" a="1"/>
  <c r="X472" i="11" s="1"/>
  <c r="Y472" i="11" s="1"/>
  <c r="R472" i="11" a="1"/>
  <c r="R472" i="11" s="1"/>
  <c r="S472" i="11" s="1"/>
  <c r="AH477" i="11"/>
  <c r="U437" i="11" a="1"/>
  <c r="U437" i="11" s="1"/>
  <c r="V437" i="11" s="1"/>
  <c r="R459" i="11" a="1"/>
  <c r="R459" i="11" s="1"/>
  <c r="S459" i="11" s="1"/>
  <c r="X459" i="11" a="1"/>
  <c r="X459" i="11" s="1"/>
  <c r="Y459" i="11" s="1"/>
  <c r="AJ459" i="11" s="1"/>
  <c r="AL459" i="11" s="1"/>
  <c r="X465" i="11" a="1"/>
  <c r="X465" i="11" s="1"/>
  <c r="Y465" i="11" s="1"/>
  <c r="R475" i="11" a="1"/>
  <c r="R475" i="11" s="1"/>
  <c r="S475" i="11" s="1"/>
  <c r="AI475" i="11" s="1"/>
  <c r="AK475" i="11" s="1"/>
  <c r="AM475" i="11" s="1"/>
  <c r="AO475" i="11" s="1"/>
  <c r="Y482" i="11"/>
  <c r="AH485" i="11"/>
  <c r="L489" i="11"/>
  <c r="V489" i="11"/>
  <c r="L494" i="11"/>
  <c r="R426" i="11" a="1"/>
  <c r="R426" i="11" s="1"/>
  <c r="S426" i="11" s="1"/>
  <c r="U431" i="11" a="1"/>
  <c r="U431" i="11" s="1"/>
  <c r="V431" i="11" s="1"/>
  <c r="AI431" i="11" s="1"/>
  <c r="R434" i="11" a="1"/>
  <c r="R434" i="11" s="1"/>
  <c r="S434" i="11" s="1"/>
  <c r="R436" i="11" a="1"/>
  <c r="R436" i="11" s="1"/>
  <c r="S436" i="11" s="1"/>
  <c r="AA437" i="11" a="1"/>
  <c r="AA437" i="11" s="1"/>
  <c r="AB437" i="11" s="1"/>
  <c r="AJ437" i="11" s="1"/>
  <c r="AL437" i="11" s="1"/>
  <c r="U443" i="11" a="1"/>
  <c r="U443" i="11" s="1"/>
  <c r="V443" i="11" s="1"/>
  <c r="X448" i="11" a="1"/>
  <c r="X448" i="11" s="1"/>
  <c r="Y448" i="11" s="1"/>
  <c r="U449" i="11" a="1"/>
  <c r="U449" i="11" s="1"/>
  <c r="V449" i="11" s="1"/>
  <c r="X450" i="11" a="1"/>
  <c r="X450" i="11" s="1"/>
  <c r="Y450" i="11" s="1"/>
  <c r="R450" i="11" a="1"/>
  <c r="R450" i="11" s="1"/>
  <c r="S450" i="11" s="1"/>
  <c r="AI450" i="11" s="1"/>
  <c r="AA450" i="11" a="1"/>
  <c r="AA450" i="11" s="1"/>
  <c r="AB450" i="11" s="1"/>
  <c r="X453" i="11" a="1"/>
  <c r="X453" i="11" s="1"/>
  <c r="Y453" i="11" s="1"/>
  <c r="U464" i="11" a="1"/>
  <c r="U464" i="11" s="1"/>
  <c r="V464" i="11" s="1"/>
  <c r="AA464" i="11" a="1"/>
  <c r="AA464" i="11" s="1"/>
  <c r="AB464" i="11" s="1"/>
  <c r="L465" i="11"/>
  <c r="R465" i="11" a="1"/>
  <c r="R465" i="11" s="1"/>
  <c r="S465" i="11" s="1"/>
  <c r="AA469" i="11" a="1"/>
  <c r="AA469" i="11" s="1"/>
  <c r="AB469" i="11" s="1"/>
  <c r="X473" i="11" a="1"/>
  <c r="X473" i="11" s="1"/>
  <c r="Y473" i="11" s="1"/>
  <c r="AE476" i="11"/>
  <c r="Y478" i="11"/>
  <c r="X480" i="11" a="1"/>
  <c r="X480" i="11" s="1"/>
  <c r="Y480" i="11" s="1"/>
  <c r="R480" i="11" a="1"/>
  <c r="R480" i="11" s="1"/>
  <c r="S480" i="11" s="1"/>
  <c r="AI480" i="11" s="1"/>
  <c r="AK480" i="11" s="1"/>
  <c r="AM480" i="11" s="1"/>
  <c r="AO480" i="11" s="1"/>
  <c r="X481" i="11" a="1"/>
  <c r="X481" i="11" s="1"/>
  <c r="Y481" i="11" s="1"/>
  <c r="AA481" i="11" a="1"/>
  <c r="AA481" i="11" s="1"/>
  <c r="AB481" i="11" s="1"/>
  <c r="R481" i="11" a="1"/>
  <c r="R481" i="11" s="1"/>
  <c r="S481" i="11" s="1"/>
  <c r="Y484" i="11"/>
  <c r="AJ484" i="11" s="1"/>
  <c r="AA485" i="11" a="1"/>
  <c r="AA485" i="11" s="1"/>
  <c r="AB485" i="11" s="1"/>
  <c r="U485" i="11" a="1"/>
  <c r="U485" i="11" s="1"/>
  <c r="V485" i="11" s="1"/>
  <c r="R485" i="11" a="1"/>
  <c r="R485" i="11" s="1"/>
  <c r="S485" i="11" s="1"/>
  <c r="AB486" i="11"/>
  <c r="X488" i="11" a="1"/>
  <c r="X488" i="11" s="1"/>
  <c r="Y488" i="11" s="1"/>
  <c r="R488" i="11" a="1"/>
  <c r="R488" i="11" s="1"/>
  <c r="S488" i="11" s="1"/>
  <c r="AI488" i="11" s="1"/>
  <c r="AK488" i="11" s="1"/>
  <c r="AM488" i="11" s="1"/>
  <c r="AO488" i="11" s="1"/>
  <c r="V492" i="11"/>
  <c r="S510" i="11"/>
  <c r="AJ513" i="11"/>
  <c r="AB435" i="11"/>
  <c r="AA443" i="11" a="1"/>
  <c r="AA443" i="11" s="1"/>
  <c r="AB443" i="11" s="1"/>
  <c r="R451" i="11" a="1"/>
  <c r="R451" i="11" s="1"/>
  <c r="S451" i="11" s="1"/>
  <c r="AI451" i="11" s="1"/>
  <c r="O454" i="11"/>
  <c r="X457" i="11" a="1"/>
  <c r="X457" i="11" s="1"/>
  <c r="Y457" i="11" s="1"/>
  <c r="AH461" i="11"/>
  <c r="AA463" i="11" a="1"/>
  <c r="AA463" i="11" s="1"/>
  <c r="AB463" i="11" s="1"/>
  <c r="U463" i="11" a="1"/>
  <c r="U463" i="11" s="1"/>
  <c r="V463" i="11" s="1"/>
  <c r="AI463" i="11" s="1"/>
  <c r="AK463" i="11" s="1"/>
  <c r="AM463" i="11" s="1"/>
  <c r="AO463" i="11" s="1"/>
  <c r="U467" i="11" a="1"/>
  <c r="U467" i="11" s="1"/>
  <c r="V467" i="11" s="1"/>
  <c r="AE470" i="11"/>
  <c r="R473" i="11" a="1"/>
  <c r="R473" i="11" s="1"/>
  <c r="S473" i="11" s="1"/>
  <c r="Y476" i="11"/>
  <c r="AJ476" i="11" s="1"/>
  <c r="R479" i="11" a="1"/>
  <c r="R479" i="11" s="1"/>
  <c r="S479" i="11" s="1"/>
  <c r="AA479" i="11" a="1"/>
  <c r="AA479" i="11" s="1"/>
  <c r="AB479" i="11" s="1"/>
  <c r="U479" i="11" a="1"/>
  <c r="U479" i="11" s="1"/>
  <c r="V479" i="11" s="1"/>
  <c r="L481" i="11"/>
  <c r="AH482" i="11"/>
  <c r="AB483" i="11"/>
  <c r="AJ483" i="11" s="1"/>
  <c r="AL483" i="11" s="1"/>
  <c r="AN483" i="11" s="1"/>
  <c r="S484" i="11"/>
  <c r="AI484" i="11" s="1"/>
  <c r="O486" i="11"/>
  <c r="AB491" i="11"/>
  <c r="Y499" i="11"/>
  <c r="O508" i="11"/>
  <c r="U429" i="11" a="1"/>
  <c r="U429" i="11" s="1"/>
  <c r="V429" i="11" s="1"/>
  <c r="AI429" i="11" s="1"/>
  <c r="R437" i="11" a="1"/>
  <c r="R437" i="11" s="1"/>
  <c r="S437" i="11" s="1"/>
  <c r="U440" i="11" a="1"/>
  <c r="U440" i="11" s="1"/>
  <c r="V440" i="11" s="1"/>
  <c r="AI440" i="11" s="1"/>
  <c r="AK440" i="11" s="1"/>
  <c r="AM440" i="11" s="1"/>
  <c r="AO440" i="11" s="1"/>
  <c r="U456" i="11" a="1"/>
  <c r="U456" i="11" s="1"/>
  <c r="V456" i="11" s="1"/>
  <c r="AA456" i="11" a="1"/>
  <c r="AA456" i="11" s="1"/>
  <c r="AB456" i="11" s="1"/>
  <c r="L457" i="11"/>
  <c r="R457" i="11" a="1"/>
  <c r="R457" i="11" s="1"/>
  <c r="S457" i="11" s="1"/>
  <c r="AA461" i="11" a="1"/>
  <c r="AA461" i="11" s="1"/>
  <c r="AB461" i="11" s="1"/>
  <c r="Y470" i="11"/>
  <c r="L473" i="11"/>
  <c r="AA475" i="11" a="1"/>
  <c r="AA475" i="11" s="1"/>
  <c r="AB475" i="11" s="1"/>
  <c r="AJ475" i="11" s="1"/>
  <c r="AL475" i="11" s="1"/>
  <c r="S476" i="11"/>
  <c r="V481" i="11"/>
  <c r="V486" i="11"/>
  <c r="Y489" i="11"/>
  <c r="Y490" i="11"/>
  <c r="Y494" i="11"/>
  <c r="AH496" i="11"/>
  <c r="AB498" i="11"/>
  <c r="O499" i="11"/>
  <c r="O446" i="11"/>
  <c r="X449" i="11" a="1"/>
  <c r="X449" i="11" s="1"/>
  <c r="Y449" i="11" s="1"/>
  <c r="AJ449" i="11" s="1"/>
  <c r="AH453" i="11"/>
  <c r="AA455" i="11" a="1"/>
  <c r="AA455" i="11" s="1"/>
  <c r="AB455" i="11" s="1"/>
  <c r="AJ455" i="11" s="1"/>
  <c r="AL455" i="11" s="1"/>
  <c r="U455" i="11" a="1"/>
  <c r="U455" i="11" s="1"/>
  <c r="V455" i="11" s="1"/>
  <c r="U459" i="11" a="1"/>
  <c r="U459" i="11" s="1"/>
  <c r="V459" i="11" s="1"/>
  <c r="AE464" i="11"/>
  <c r="AB465" i="11"/>
  <c r="S468" i="11"/>
  <c r="AB473" i="11"/>
  <c r="Y474" i="11"/>
  <c r="AJ474" i="11" s="1"/>
  <c r="AL474" i="11" s="1"/>
  <c r="AA477" i="11" a="1"/>
  <c r="AA477" i="11" s="1"/>
  <c r="AB477" i="11" s="1"/>
  <c r="U477" i="11" a="1"/>
  <c r="U477" i="11" s="1"/>
  <c r="V477" i="11" s="1"/>
  <c r="O478" i="11"/>
  <c r="AI478" i="11" s="1"/>
  <c r="AE486" i="11"/>
  <c r="AB488" i="11"/>
  <c r="Y492" i="11"/>
  <c r="AJ492" i="11" s="1"/>
  <c r="AL492" i="11" s="1"/>
  <c r="AN492" i="11" s="1"/>
  <c r="AE509" i="11"/>
  <c r="U436" i="11" a="1"/>
  <c r="U436" i="11" s="1"/>
  <c r="V436" i="11" s="1"/>
  <c r="R443" i="11" a="1"/>
  <c r="R443" i="11" s="1"/>
  <c r="S443" i="11" s="1"/>
  <c r="U448" i="11" a="1"/>
  <c r="U448" i="11" s="1"/>
  <c r="V448" i="11" s="1"/>
  <c r="AA448" i="11" a="1"/>
  <c r="AA448" i="11" s="1"/>
  <c r="AB448" i="11" s="1"/>
  <c r="L449" i="11"/>
  <c r="R449" i="11" a="1"/>
  <c r="R449" i="11" s="1"/>
  <c r="S449" i="11" s="1"/>
  <c r="AA453" i="11" a="1"/>
  <c r="AA453" i="11" s="1"/>
  <c r="AB453" i="11" s="1"/>
  <c r="U465" i="11" a="1"/>
  <c r="U465" i="11" s="1"/>
  <c r="V465" i="11" s="1"/>
  <c r="X466" i="11" a="1"/>
  <c r="X466" i="11" s="1"/>
  <c r="Y466" i="11" s="1"/>
  <c r="R466" i="11" a="1"/>
  <c r="R466" i="11" s="1"/>
  <c r="S466" i="11" s="1"/>
  <c r="AA466" i="11" a="1"/>
  <c r="AA466" i="11" s="1"/>
  <c r="AB466" i="11" s="1"/>
  <c r="AA471" i="11" a="1"/>
  <c r="AA471" i="11" s="1"/>
  <c r="AB471" i="11" s="1"/>
  <c r="AJ471" i="11" s="1"/>
  <c r="AL471" i="11" s="1"/>
  <c r="AN471" i="11" s="1"/>
  <c r="U471" i="11" a="1"/>
  <c r="U471" i="11" s="1"/>
  <c r="V471" i="11" s="1"/>
  <c r="AI471" i="11" s="1"/>
  <c r="AK471" i="11" s="1"/>
  <c r="AM471" i="11" s="1"/>
  <c r="AO471" i="11" s="1"/>
  <c r="AA472" i="11" a="1"/>
  <c r="AA472" i="11" s="1"/>
  <c r="AB472" i="11" s="1"/>
  <c r="V473" i="11"/>
  <c r="R477" i="11" a="1"/>
  <c r="R477" i="11" s="1"/>
  <c r="S477" i="11" s="1"/>
  <c r="X477" i="11" a="1"/>
  <c r="X477" i="11" s="1"/>
  <c r="Y477" i="11" s="1"/>
  <c r="AB480" i="11"/>
  <c r="AE485" i="11"/>
  <c r="R487" i="11" a="1"/>
  <c r="R487" i="11" s="1"/>
  <c r="S487" i="11" s="1"/>
  <c r="AA487" i="11" a="1"/>
  <c r="AA487" i="11" s="1"/>
  <c r="AB487" i="11" s="1"/>
  <c r="U487" i="11" a="1"/>
  <c r="U487" i="11" s="1"/>
  <c r="V487" i="11" s="1"/>
  <c r="X487" i="11" a="1"/>
  <c r="X487" i="11" s="1"/>
  <c r="Y487" i="11" s="1"/>
  <c r="S489" i="11"/>
  <c r="AH490" i="11"/>
  <c r="AE491" i="11"/>
  <c r="O493" i="11"/>
  <c r="Y493" i="11"/>
  <c r="AB494" i="11"/>
  <c r="AI511" i="11"/>
  <c r="O516" i="11"/>
  <c r="R493" i="11" a="1"/>
  <c r="R493" i="11" s="1"/>
  <c r="S493" i="11" s="1"/>
  <c r="U494" i="11" a="1"/>
  <c r="U494" i="11" s="1"/>
  <c r="V494" i="11" s="1"/>
  <c r="O495" i="11"/>
  <c r="AI495" i="11" s="1"/>
  <c r="AK495" i="11" s="1"/>
  <c r="AM495" i="11" s="1"/>
  <c r="AO495" i="11" s="1"/>
  <c r="AH497" i="11"/>
  <c r="AE500" i="11"/>
  <c r="X504" i="11" a="1"/>
  <c r="X504" i="11" s="1"/>
  <c r="Y504" i="11" s="1"/>
  <c r="U504" i="11" a="1"/>
  <c r="U504" i="11" s="1"/>
  <c r="V504" i="11" s="1"/>
  <c r="AA504" i="11" a="1"/>
  <c r="AA504" i="11" s="1"/>
  <c r="AB504" i="11" s="1"/>
  <c r="U505" i="11" a="1"/>
  <c r="U505" i="11" s="1"/>
  <c r="V505" i="11" s="1"/>
  <c r="L506" i="11"/>
  <c r="R508" i="11" a="1"/>
  <c r="R508" i="11" s="1"/>
  <c r="S508" i="11" s="1"/>
  <c r="V509" i="11"/>
  <c r="U510" i="11" a="1"/>
  <c r="U510" i="11" s="1"/>
  <c r="V510" i="11" s="1"/>
  <c r="Y511" i="11"/>
  <c r="AJ511" i="11" s="1"/>
  <c r="AE523" i="11"/>
  <c r="S524" i="11"/>
  <c r="AH494" i="11"/>
  <c r="Y498" i="11"/>
  <c r="AH502" i="11"/>
  <c r="AA510" i="11" a="1"/>
  <c r="AA510" i="11" s="1"/>
  <c r="AB510" i="11" s="1"/>
  <c r="O515" i="11"/>
  <c r="X516" i="11" a="1"/>
  <c r="X516" i="11" s="1"/>
  <c r="Y516" i="11" s="1"/>
  <c r="V518" i="11"/>
  <c r="X520" i="11" a="1"/>
  <c r="X520" i="11" s="1"/>
  <c r="Y520" i="11" s="1"/>
  <c r="U520" i="11" a="1"/>
  <c r="U520" i="11" s="1"/>
  <c r="V520" i="11" s="1"/>
  <c r="X521" i="11" a="1"/>
  <c r="X521" i="11" s="1"/>
  <c r="Y521" i="11" s="1"/>
  <c r="AA521" i="11" a="1"/>
  <c r="AA521" i="11" s="1"/>
  <c r="AB521" i="11" s="1"/>
  <c r="L522" i="11"/>
  <c r="AH522" i="11"/>
  <c r="V525" i="11"/>
  <c r="S527" i="11"/>
  <c r="AH527" i="11"/>
  <c r="Y529" i="11"/>
  <c r="V501" i="11"/>
  <c r="Y503" i="11"/>
  <c r="AE517" i="11"/>
  <c r="R474" i="11" a="1"/>
  <c r="R474" i="11" s="1"/>
  <c r="S474" i="11" s="1"/>
  <c r="R482" i="11" a="1"/>
  <c r="R482" i="11" s="1"/>
  <c r="S482" i="11" s="1"/>
  <c r="AI482" i="11" s="1"/>
  <c r="AK482" i="11" s="1"/>
  <c r="AM482" i="11" s="1"/>
  <c r="AO482" i="11" s="1"/>
  <c r="AA489" i="11" a="1"/>
  <c r="AA489" i="11" s="1"/>
  <c r="AB489" i="11" s="1"/>
  <c r="R490" i="11" a="1"/>
  <c r="R490" i="11" s="1"/>
  <c r="S490" i="11" s="1"/>
  <c r="R494" i="11" a="1"/>
  <c r="R494" i="11" s="1"/>
  <c r="S494" i="11" s="1"/>
  <c r="X496" i="11" a="1"/>
  <c r="X496" i="11" s="1"/>
  <c r="Y496" i="11" s="1"/>
  <c r="AA502" i="11" a="1"/>
  <c r="AA502" i="11" s="1"/>
  <c r="AB502" i="11" s="1"/>
  <c r="AJ502" i="11" s="1"/>
  <c r="AL502" i="11" s="1"/>
  <c r="AN502" i="11" s="1"/>
  <c r="R505" i="11" a="1"/>
  <c r="R505" i="11" s="1"/>
  <c r="S505" i="11" s="1"/>
  <c r="V506" i="11"/>
  <c r="AI506" i="11" s="1"/>
  <c r="AA508" i="11" a="1"/>
  <c r="AA508" i="11" s="1"/>
  <c r="AB508" i="11" s="1"/>
  <c r="AA509" i="11" a="1"/>
  <c r="AA509" i="11" s="1"/>
  <c r="AB509" i="11" s="1"/>
  <c r="X509" i="11" a="1"/>
  <c r="X509" i="11" s="1"/>
  <c r="Y509" i="11" s="1"/>
  <c r="L514" i="11"/>
  <c r="R516" i="11" a="1"/>
  <c r="R516" i="11" s="1"/>
  <c r="S516" i="11" s="1"/>
  <c r="AA517" i="11" a="1"/>
  <c r="AA517" i="11" s="1"/>
  <c r="AB517" i="11" s="1"/>
  <c r="X517" i="11" a="1"/>
  <c r="X517" i="11" s="1"/>
  <c r="Y517" i="11" s="1"/>
  <c r="O519" i="11"/>
  <c r="AB519" i="11"/>
  <c r="S520" i="11"/>
  <c r="R521" i="11" a="1"/>
  <c r="R521" i="11" s="1"/>
  <c r="S521" i="11" s="1"/>
  <c r="V522" i="11"/>
  <c r="AI522" i="11" s="1"/>
  <c r="Y523" i="11"/>
  <c r="AH524" i="11"/>
  <c r="AH530" i="11"/>
  <c r="S509" i="11"/>
  <c r="AH514" i="11"/>
  <c r="AJ514" i="11" s="1"/>
  <c r="S517" i="11"/>
  <c r="AB536" i="11"/>
  <c r="U493" i="11" a="1"/>
  <c r="U493" i="11" s="1"/>
  <c r="V493" i="11" s="1"/>
  <c r="V498" i="11"/>
  <c r="AI498" i="11" s="1"/>
  <c r="AA500" i="11" a="1"/>
  <c r="AA500" i="11" s="1"/>
  <c r="AB500" i="11" s="1"/>
  <c r="AA501" i="11" a="1"/>
  <c r="AA501" i="11" s="1"/>
  <c r="AB501" i="11" s="1"/>
  <c r="X501" i="11" a="1"/>
  <c r="X501" i="11" s="1"/>
  <c r="Y501" i="11" s="1"/>
  <c r="U507" i="11" a="1"/>
  <c r="U507" i="11" s="1"/>
  <c r="V507" i="11" s="1"/>
  <c r="R507" i="11" a="1"/>
  <c r="R507" i="11" s="1"/>
  <c r="S507" i="11" s="1"/>
  <c r="X510" i="11" a="1"/>
  <c r="X510" i="11" s="1"/>
  <c r="Y510" i="11" s="1"/>
  <c r="V514" i="11"/>
  <c r="AI514" i="11" s="1"/>
  <c r="Y515" i="11"/>
  <c r="AA516" i="11" a="1"/>
  <c r="AA516" i="11" s="1"/>
  <c r="AB516" i="11" s="1"/>
  <c r="R518" i="11" a="1"/>
  <c r="R518" i="11" s="1"/>
  <c r="S518" i="11" s="1"/>
  <c r="AA518" i="11" a="1"/>
  <c r="AA518" i="11" s="1"/>
  <c r="AB518" i="11" s="1"/>
  <c r="AA520" i="11" a="1"/>
  <c r="AA520" i="11" s="1"/>
  <c r="AB520" i="11" s="1"/>
  <c r="S531" i="11"/>
  <c r="AA493" i="11" a="1"/>
  <c r="AA493" i="11" s="1"/>
  <c r="AB493" i="11" s="1"/>
  <c r="Y495" i="11"/>
  <c r="L501" i="11"/>
  <c r="S501" i="11"/>
  <c r="O503" i="11"/>
  <c r="AA507" i="11" a="1"/>
  <c r="AA507" i="11" s="1"/>
  <c r="AB507" i="11" s="1"/>
  <c r="AJ507" i="11" s="1"/>
  <c r="X512" i="11" a="1"/>
  <c r="X512" i="11" s="1"/>
  <c r="Y512" i="11" s="1"/>
  <c r="U512" i="11" a="1"/>
  <c r="U512" i="11" s="1"/>
  <c r="V512" i="11" s="1"/>
  <c r="AI512" i="11" s="1"/>
  <c r="AK512" i="11" s="1"/>
  <c r="AM512" i="11" s="1"/>
  <c r="AO512" i="11" s="1"/>
  <c r="AA512" i="11" a="1"/>
  <c r="AA512" i="11" s="1"/>
  <c r="AB512" i="11" s="1"/>
  <c r="U513" i="11" a="1"/>
  <c r="U513" i="11" s="1"/>
  <c r="V513" i="11" s="1"/>
  <c r="L518" i="11"/>
  <c r="X518" i="11" a="1"/>
  <c r="X518" i="11" s="1"/>
  <c r="Y518" i="11" s="1"/>
  <c r="AE521" i="11"/>
  <c r="AB523" i="11"/>
  <c r="X525" i="11" a="1"/>
  <c r="X525" i="11" s="1"/>
  <c r="Y525" i="11" s="1"/>
  <c r="AA525" i="11" a="1"/>
  <c r="AA525" i="11" s="1"/>
  <c r="AB525" i="11" s="1"/>
  <c r="U499" i="11" a="1"/>
  <c r="U499" i="11" s="1"/>
  <c r="V499" i="11" s="1"/>
  <c r="R499" i="11" a="1"/>
  <c r="R499" i="11" s="1"/>
  <c r="S499" i="11" s="1"/>
  <c r="AH510" i="11"/>
  <c r="AE513" i="11"/>
  <c r="AH518" i="11"/>
  <c r="Y519" i="11"/>
  <c r="U521" i="11" a="1"/>
  <c r="U521" i="11" s="1"/>
  <c r="V521" i="11" s="1"/>
  <c r="Y522" i="11"/>
  <c r="R525" i="11" a="1"/>
  <c r="R525" i="11" s="1"/>
  <c r="S525" i="11" s="1"/>
  <c r="AB530" i="11"/>
  <c r="V542" i="11"/>
  <c r="AH544" i="11"/>
  <c r="AJ544" i="11" s="1"/>
  <c r="AL544" i="11" s="1"/>
  <c r="AB545" i="11"/>
  <c r="X551" i="11" a="1"/>
  <c r="X551" i="11" s="1"/>
  <c r="Y551" i="11" s="1"/>
  <c r="AA551" i="11" a="1"/>
  <c r="AA551" i="11" s="1"/>
  <c r="AB551" i="11" s="1"/>
  <c r="R551" i="11" a="1"/>
  <c r="R551" i="11" s="1"/>
  <c r="S551" i="11" s="1"/>
  <c r="V574" i="11"/>
  <c r="R515" i="11" a="1"/>
  <c r="R515" i="11" s="1"/>
  <c r="S515" i="11" s="1"/>
  <c r="R523" i="11" a="1"/>
  <c r="R523" i="11" s="1"/>
  <c r="S523" i="11" s="1"/>
  <c r="AE528" i="11"/>
  <c r="AB531" i="11"/>
  <c r="AJ531" i="11" s="1"/>
  <c r="L532" i="11"/>
  <c r="AH532" i="11"/>
  <c r="X539" i="11" a="1"/>
  <c r="X539" i="11" s="1"/>
  <c r="Y539" i="11" s="1"/>
  <c r="AA540" i="11" a="1"/>
  <c r="AA540" i="11" s="1"/>
  <c r="AB540" i="11" s="1"/>
  <c r="U540" i="11" a="1"/>
  <c r="U540" i="11" s="1"/>
  <c r="V540" i="11" s="1"/>
  <c r="R540" i="11" a="1"/>
  <c r="R540" i="11" s="1"/>
  <c r="S540" i="11" s="1"/>
  <c r="AH547" i="11"/>
  <c r="AJ547" i="11" s="1"/>
  <c r="AL547" i="11" s="1"/>
  <c r="L550" i="11"/>
  <c r="AH553" i="11"/>
  <c r="O554" i="11"/>
  <c r="AH555" i="11"/>
  <c r="O557" i="11"/>
  <c r="AJ557" i="11" s="1"/>
  <c r="AL557" i="11" s="1"/>
  <c r="AE573" i="11"/>
  <c r="R528" i="11" a="1"/>
  <c r="R528" i="11" s="1"/>
  <c r="S528" i="11" s="1"/>
  <c r="O529" i="11"/>
  <c r="V529" i="11"/>
  <c r="AB529" i="11"/>
  <c r="R530" i="11" a="1"/>
  <c r="R530" i="11" s="1"/>
  <c r="S530" i="11" s="1"/>
  <c r="U530" i="11" a="1"/>
  <c r="U530" i="11" s="1"/>
  <c r="V530" i="11" s="1"/>
  <c r="X530" i="11" a="1"/>
  <c r="X530" i="11" s="1"/>
  <c r="Y530" i="11" s="1"/>
  <c r="X535" i="11" a="1"/>
  <c r="X535" i="11" s="1"/>
  <c r="Y535" i="11" s="1"/>
  <c r="R535" i="11" a="1"/>
  <c r="R535" i="11" s="1"/>
  <c r="S535" i="11" s="1"/>
  <c r="AA535" i="11" a="1"/>
  <c r="AA535" i="11" s="1"/>
  <c r="AB535" i="11" s="1"/>
  <c r="AH539" i="11"/>
  <c r="S541" i="11"/>
  <c r="O546" i="11"/>
  <c r="V548" i="11"/>
  <c r="Y549" i="11"/>
  <c r="AE550" i="11"/>
  <c r="Y552" i="11"/>
  <c r="AJ560" i="11"/>
  <c r="AL560" i="11" s="1"/>
  <c r="AN560" i="11" s="1"/>
  <c r="AB568" i="11"/>
  <c r="Y546" i="11"/>
  <c r="AE531" i="11"/>
  <c r="X534" i="11" a="1"/>
  <c r="X534" i="11" s="1"/>
  <c r="Y534" i="11" s="1"/>
  <c r="R534" i="11" a="1"/>
  <c r="R534" i="11" s="1"/>
  <c r="S534" i="11" s="1"/>
  <c r="AA539" i="11" a="1"/>
  <c r="AA539" i="11" s="1"/>
  <c r="AB539" i="11" s="1"/>
  <c r="O540" i="11"/>
  <c r="AE541" i="11"/>
  <c r="S542" i="11"/>
  <c r="AB542" i="11"/>
  <c r="AJ542" i="11" s="1"/>
  <c r="AB543" i="11"/>
  <c r="AJ543" i="11" s="1"/>
  <c r="Y553" i="11"/>
  <c r="AE565" i="11"/>
  <c r="AI565" i="11" s="1"/>
  <c r="AK565" i="11" s="1"/>
  <c r="AM565" i="11" s="1"/>
  <c r="AO565" i="11" s="1"/>
  <c r="U524" i="11" a="1"/>
  <c r="U524" i="11" s="1"/>
  <c r="V524" i="11" s="1"/>
  <c r="S555" i="11"/>
  <c r="AH571" i="11"/>
  <c r="AI577" i="11"/>
  <c r="AA524" i="11" a="1"/>
  <c r="AA524" i="11" s="1"/>
  <c r="AB524" i="11" s="1"/>
  <c r="U527" i="11" a="1"/>
  <c r="U527" i="11" s="1"/>
  <c r="V527" i="11" s="1"/>
  <c r="X527" i="11" a="1"/>
  <c r="X527" i="11" s="1"/>
  <c r="Y527" i="11" s="1"/>
  <c r="AA528" i="11" a="1"/>
  <c r="AA528" i="11" s="1"/>
  <c r="AB528" i="11" s="1"/>
  <c r="AJ528" i="11" s="1"/>
  <c r="AA533" i="11" a="1"/>
  <c r="AA533" i="11" s="1"/>
  <c r="AB533" i="11" s="1"/>
  <c r="AJ533" i="11" s="1"/>
  <c r="AL533" i="11" s="1"/>
  <c r="AA534" i="11" a="1"/>
  <c r="AA534" i="11" s="1"/>
  <c r="AB534" i="11" s="1"/>
  <c r="AH535" i="11"/>
  <c r="X536" i="11" a="1"/>
  <c r="X536" i="11" s="1"/>
  <c r="Y536" i="11" s="1"/>
  <c r="AH536" i="11"/>
  <c r="L537" i="11"/>
  <c r="AE538" i="11"/>
  <c r="S545" i="11"/>
  <c r="Y550" i="11"/>
  <c r="V556" i="11"/>
  <c r="L529" i="11"/>
  <c r="U533" i="11" a="1"/>
  <c r="U533" i="11" s="1"/>
  <c r="V533" i="11" s="1"/>
  <c r="AI533" i="11" s="1"/>
  <c r="AK533" i="11" s="1"/>
  <c r="AM533" i="11" s="1"/>
  <c r="AO533" i="11" s="1"/>
  <c r="U534" i="11" a="1"/>
  <c r="U534" i="11" s="1"/>
  <c r="V534" i="11" s="1"/>
  <c r="AE534" i="11"/>
  <c r="R536" i="11" a="1"/>
  <c r="R536" i="11" s="1"/>
  <c r="S536" i="11" s="1"/>
  <c r="AI536" i="11" s="1"/>
  <c r="AK536" i="11" s="1"/>
  <c r="AM536" i="11" s="1"/>
  <c r="AO536" i="11" s="1"/>
  <c r="U539" i="11" a="1"/>
  <c r="U539" i="11" s="1"/>
  <c r="V539" i="11" s="1"/>
  <c r="AE539" i="11"/>
  <c r="AE543" i="11"/>
  <c r="S544" i="11"/>
  <c r="AJ583" i="11"/>
  <c r="X555" i="11" a="1"/>
  <c r="X555" i="11" s="1"/>
  <c r="Y555" i="11" s="1"/>
  <c r="R556" i="11" a="1"/>
  <c r="R556" i="11" s="1"/>
  <c r="S556" i="11" s="1"/>
  <c r="U557" i="11" a="1"/>
  <c r="U557" i="11" s="1"/>
  <c r="V557" i="11" s="1"/>
  <c r="U560" i="11" a="1"/>
  <c r="U560" i="11" s="1"/>
  <c r="V560" i="11" s="1"/>
  <c r="AI560" i="11" s="1"/>
  <c r="AK560" i="11" s="1"/>
  <c r="AM560" i="11" s="1"/>
  <c r="AO560" i="11" s="1"/>
  <c r="O561" i="11"/>
  <c r="AJ561" i="11" s="1"/>
  <c r="AL561" i="11" s="1"/>
  <c r="AH570" i="11"/>
  <c r="Y571" i="11"/>
  <c r="L584" i="11"/>
  <c r="O586" i="11"/>
  <c r="AI586" i="11" s="1"/>
  <c r="AE588" i="11"/>
  <c r="AI588" i="11" s="1"/>
  <c r="V589" i="11"/>
  <c r="L590" i="11"/>
  <c r="L540" i="11"/>
  <c r="R548" i="11" a="1"/>
  <c r="R548" i="11" s="1"/>
  <c r="S548" i="11" s="1"/>
  <c r="U549" i="11" a="1"/>
  <c r="U549" i="11" s="1"/>
  <c r="V549" i="11" s="1"/>
  <c r="AI549" i="11" s="1"/>
  <c r="AK549" i="11" s="1"/>
  <c r="AM549" i="11" s="1"/>
  <c r="AO549" i="11" s="1"/>
  <c r="AA554" i="11" a="1"/>
  <c r="AA554" i="11" s="1"/>
  <c r="AB554" i="11" s="1"/>
  <c r="X556" i="11" a="1"/>
  <c r="X556" i="11" s="1"/>
  <c r="Y556" i="11" s="1"/>
  <c r="R559" i="11" a="1"/>
  <c r="R559" i="11" s="1"/>
  <c r="S559" i="11" s="1"/>
  <c r="X565" i="11" a="1"/>
  <c r="X565" i="11" s="1"/>
  <c r="Y565" i="11" s="1"/>
  <c r="Y568" i="11"/>
  <c r="U541" i="11" a="1"/>
  <c r="U541" i="11" s="1"/>
  <c r="V541" i="11" s="1"/>
  <c r="S543" i="11"/>
  <c r="U544" i="11" a="1"/>
  <c r="U544" i="11" s="1"/>
  <c r="V544" i="11" s="1"/>
  <c r="O545" i="11"/>
  <c r="AA546" i="11" a="1"/>
  <c r="AA546" i="11" s="1"/>
  <c r="AB546" i="11" s="1"/>
  <c r="AH552" i="11"/>
  <c r="U558" i="11" a="1"/>
  <c r="U558" i="11" s="1"/>
  <c r="V558" i="11" s="1"/>
  <c r="AI558" i="11" s="1"/>
  <c r="AK558" i="11" s="1"/>
  <c r="AM558" i="11" s="1"/>
  <c r="AO558" i="11" s="1"/>
  <c r="AB558" i="11"/>
  <c r="AA564" i="11" a="1"/>
  <c r="AA564" i="11" s="1"/>
  <c r="AB564" i="11" s="1"/>
  <c r="U564" i="11" a="1"/>
  <c r="U564" i="11" s="1"/>
  <c r="V564" i="11" s="1"/>
  <c r="R564" i="11" a="1"/>
  <c r="R564" i="11" s="1"/>
  <c r="S564" i="11" s="1"/>
  <c r="AA566" i="11" a="1"/>
  <c r="AA566" i="11" s="1"/>
  <c r="AB566" i="11" s="1"/>
  <c r="X566" i="11" a="1"/>
  <c r="X566" i="11" s="1"/>
  <c r="Y566" i="11" s="1"/>
  <c r="V581" i="11"/>
  <c r="AE583" i="11"/>
  <c r="AI583" i="11" s="1"/>
  <c r="V584" i="11"/>
  <c r="AB584" i="11"/>
  <c r="AJ584" i="11" s="1"/>
  <c r="Y586" i="11"/>
  <c r="O587" i="11"/>
  <c r="AE593" i="11"/>
  <c r="O595" i="11"/>
  <c r="S596" i="11"/>
  <c r="AB597" i="11"/>
  <c r="AH562" i="11"/>
  <c r="X564" i="11" a="1"/>
  <c r="X564" i="11" s="1"/>
  <c r="Y564" i="11" s="1"/>
  <c r="R566" i="11" a="1"/>
  <c r="R566" i="11" s="1"/>
  <c r="S566" i="11" s="1"/>
  <c r="X573" i="11" a="1"/>
  <c r="X573" i="11" s="1"/>
  <c r="Y573" i="11" s="1"/>
  <c r="Y576" i="11"/>
  <c r="Z580" i="11" a="1"/>
  <c r="Z580" i="11" s="1"/>
  <c r="AB580" i="11" s="1"/>
  <c r="T580" i="11" a="1"/>
  <c r="T580" i="11" s="1"/>
  <c r="V580" i="11" s="1"/>
  <c r="Q580" i="11" a="1"/>
  <c r="Q580" i="11" s="1"/>
  <c r="S580" i="11" s="1"/>
  <c r="V582" i="11"/>
  <c r="AI582" i="11" s="1"/>
  <c r="AJ588" i="11"/>
  <c r="Y589" i="11"/>
  <c r="AE589" i="11"/>
  <c r="T593" i="11" a="1"/>
  <c r="T593" i="11" s="1"/>
  <c r="V593" i="11" s="1"/>
  <c r="Q593" i="11" a="1"/>
  <c r="Q593" i="11" s="1"/>
  <c r="S593" i="11" s="1"/>
  <c r="Z593" i="11" a="1"/>
  <c r="Z593" i="11" s="1"/>
  <c r="AB593" i="11" s="1"/>
  <c r="AA541" i="11" a="1"/>
  <c r="AA541" i="11" s="1"/>
  <c r="AB541" i="11" s="1"/>
  <c r="R546" i="11" a="1"/>
  <c r="R546" i="11" s="1"/>
  <c r="S546" i="11" s="1"/>
  <c r="AA550" i="11" a="1"/>
  <c r="AA550" i="11" s="1"/>
  <c r="AB550" i="11" s="1"/>
  <c r="U555" i="11" a="1"/>
  <c r="U555" i="11" s="1"/>
  <c r="V555" i="11" s="1"/>
  <c r="AA555" i="11" a="1"/>
  <c r="AA555" i="11" s="1"/>
  <c r="AB555" i="11" s="1"/>
  <c r="AA562" i="11" a="1"/>
  <c r="AA562" i="11" s="1"/>
  <c r="AB562" i="11" s="1"/>
  <c r="AB565" i="11"/>
  <c r="X567" i="11" a="1"/>
  <c r="X567" i="11" s="1"/>
  <c r="Y567" i="11" s="1"/>
  <c r="AJ567" i="11" s="1"/>
  <c r="AL567" i="11" s="1"/>
  <c r="AN567" i="11" s="1"/>
  <c r="R567" i="11" a="1"/>
  <c r="R567" i="11" s="1"/>
  <c r="S567" i="11" s="1"/>
  <c r="AI567" i="11" s="1"/>
  <c r="AK567" i="11" s="1"/>
  <c r="AM567" i="11" s="1"/>
  <c r="AO567" i="11" s="1"/>
  <c r="O571" i="11"/>
  <c r="AI571" i="11" s="1"/>
  <c r="AB572" i="11"/>
  <c r="AJ572" i="11" s="1"/>
  <c r="AL572" i="11" s="1"/>
  <c r="U572" i="11" a="1"/>
  <c r="U572" i="11" s="1"/>
  <c r="V572" i="11" s="1"/>
  <c r="R572" i="11" a="1"/>
  <c r="R572" i="11" s="1"/>
  <c r="S572" i="11" s="1"/>
  <c r="AA574" i="11" a="1"/>
  <c r="AA574" i="11" s="1"/>
  <c r="AB574" i="11" s="1"/>
  <c r="X574" i="11" a="1"/>
  <c r="X574" i="11" s="1"/>
  <c r="Y574" i="11" s="1"/>
  <c r="S574" i="11"/>
  <c r="O579" i="11"/>
  <c r="O581" i="11"/>
  <c r="AJ581" i="11" s="1"/>
  <c r="S585" i="11"/>
  <c r="AI585" i="11" s="1"/>
  <c r="L593" i="11"/>
  <c r="AE595" i="11"/>
  <c r="V597" i="11"/>
  <c r="AE599" i="11"/>
  <c r="L600" i="11"/>
  <c r="AH619" i="11"/>
  <c r="U559" i="11" a="1"/>
  <c r="U559" i="11" s="1"/>
  <c r="V559" i="11" s="1"/>
  <c r="V566" i="11"/>
  <c r="AA559" i="11" a="1"/>
  <c r="AA559" i="11" s="1"/>
  <c r="AB559" i="11" s="1"/>
  <c r="AJ559" i="11" s="1"/>
  <c r="X575" i="11" a="1"/>
  <c r="X575" i="11" s="1"/>
  <c r="Y575" i="11" s="1"/>
  <c r="AJ575" i="11" s="1"/>
  <c r="R575" i="11" a="1"/>
  <c r="R575" i="11" s="1"/>
  <c r="S575" i="11" s="1"/>
  <c r="AI575" i="11" s="1"/>
  <c r="AK575" i="11" s="1"/>
  <c r="AM575" i="11" s="1"/>
  <c r="AO575" i="11" s="1"/>
  <c r="AB576" i="11"/>
  <c r="AH576" i="11"/>
  <c r="M593" i="11" a="1"/>
  <c r="M593" i="11" s="1"/>
  <c r="O593" i="11" s="1"/>
  <c r="W593" i="11" a="1"/>
  <c r="W593" i="11" s="1"/>
  <c r="Y593" i="11" s="1"/>
  <c r="X541" i="11" a="1"/>
  <c r="X541" i="11" s="1"/>
  <c r="Y541" i="11" s="1"/>
  <c r="U543" i="11" a="1"/>
  <c r="U543" i="11" s="1"/>
  <c r="V543" i="11" s="1"/>
  <c r="R550" i="11" a="1"/>
  <c r="R550" i="11" s="1"/>
  <c r="S550" i="11" s="1"/>
  <c r="L556" i="11"/>
  <c r="U573" i="11" a="1"/>
  <c r="U573" i="11" s="1"/>
  <c r="V573" i="11" s="1"/>
  <c r="AA573" i="11" a="1"/>
  <c r="AA573" i="11" s="1"/>
  <c r="AB573" i="11" s="1"/>
  <c r="O576" i="11"/>
  <c r="AI576" i="11" s="1"/>
  <c r="M580" i="11" a="1"/>
  <c r="M580" i="11" s="1"/>
  <c r="O580" i="11" s="1"/>
  <c r="AE580" i="11"/>
  <c r="L582" i="11"/>
  <c r="S587" i="11"/>
  <c r="Y587" i="11"/>
  <c r="AA590" i="11" a="1"/>
  <c r="AA590" i="11" s="1"/>
  <c r="AB590" i="11" s="1"/>
  <c r="AJ590" i="11" s="1"/>
  <c r="U590" i="11" a="1"/>
  <c r="U590" i="11" s="1"/>
  <c r="V590" i="11" s="1"/>
  <c r="R590" i="11" a="1"/>
  <c r="R590" i="11" s="1"/>
  <c r="S590" i="11" s="1"/>
  <c r="W598" i="11" a="1"/>
  <c r="W598" i="11" s="1"/>
  <c r="Y598" i="11" s="1"/>
  <c r="M598" i="11" a="1"/>
  <c r="M598" i="11" s="1"/>
  <c r="O598" i="11" s="1"/>
  <c r="Z599" i="11" a="1"/>
  <c r="Z599" i="11" s="1"/>
  <c r="AB599" i="11" s="1"/>
  <c r="M600" i="11" a="1"/>
  <c r="M600" i="11" s="1"/>
  <c r="O600" i="11" s="1"/>
  <c r="T601" i="11" a="1"/>
  <c r="T601" i="11" s="1"/>
  <c r="V601" i="11" s="1"/>
  <c r="AI601" i="11" s="1"/>
  <c r="AK601" i="11" s="1"/>
  <c r="AM601" i="11" s="1"/>
  <c r="AO601" i="11" s="1"/>
  <c r="W601" i="11" a="1"/>
  <c r="W601" i="11" s="1"/>
  <c r="Y601" i="11" s="1"/>
  <c r="M603" i="11" a="1"/>
  <c r="M603" i="11" s="1"/>
  <c r="O603" i="11" s="1"/>
  <c r="Q607" i="11" a="1"/>
  <c r="Q607" i="11" s="1"/>
  <c r="S607" i="11" s="1"/>
  <c r="O594" i="11"/>
  <c r="M604" i="11" a="1"/>
  <c r="M604" i="11" s="1"/>
  <c r="O604" i="11" s="1"/>
  <c r="AE607" i="11"/>
  <c r="Q612" i="11" a="1"/>
  <c r="Q612" i="11" s="1"/>
  <c r="S612" i="11" s="1"/>
  <c r="W612" i="11" a="1"/>
  <c r="W612" i="11" s="1"/>
  <c r="Y612" i="11" s="1"/>
  <c r="AH616" i="11"/>
  <c r="S617" i="11"/>
  <c r="Y617" i="11"/>
  <c r="AH621" i="11"/>
  <c r="T600" i="11" a="1"/>
  <c r="T600" i="11" s="1"/>
  <c r="V600" i="11" s="1"/>
  <c r="O602" i="11"/>
  <c r="AB602" i="11"/>
  <c r="T603" i="11" a="1"/>
  <c r="T603" i="11" s="1"/>
  <c r="V603" i="11" s="1"/>
  <c r="M607" i="11" a="1"/>
  <c r="M607" i="11" s="1"/>
  <c r="O607" i="11" s="1"/>
  <c r="T611" i="11" a="1"/>
  <c r="T611" i="11" s="1"/>
  <c r="V611" i="11" s="1"/>
  <c r="Z611" i="11" a="1"/>
  <c r="Z611" i="11" s="1"/>
  <c r="AB611" i="11" s="1"/>
  <c r="AB614" i="11"/>
  <c r="Q619" i="11" a="1"/>
  <c r="Q619" i="11" s="1"/>
  <c r="S619" i="11" s="1"/>
  <c r="T619" i="11" a="1"/>
  <c r="T619" i="11" s="1"/>
  <c r="V619" i="11" s="1"/>
  <c r="W619" i="11" a="1"/>
  <c r="W619" i="11" s="1"/>
  <c r="Y619" i="11" s="1"/>
  <c r="Q599" i="11" a="1"/>
  <c r="Q599" i="11" s="1"/>
  <c r="S599" i="11" s="1"/>
  <c r="L605" i="11"/>
  <c r="Y610" i="11"/>
  <c r="AE610" i="11"/>
  <c r="S615" i="11"/>
  <c r="V621" i="11"/>
  <c r="T624" i="11" a="1"/>
  <c r="T624" i="11" s="1"/>
  <c r="V624" i="11" s="1"/>
  <c r="W624" i="11" a="1"/>
  <c r="W624" i="11" s="1"/>
  <c r="Y624" i="11" s="1"/>
  <c r="Q624" i="11" a="1"/>
  <c r="Q624" i="11" s="1"/>
  <c r="S624" i="11" s="1"/>
  <c r="Z624" i="11" a="1"/>
  <c r="Z624" i="11" s="1"/>
  <c r="AB624" i="11" s="1"/>
  <c r="Z600" i="11" a="1"/>
  <c r="Z600" i="11" s="1"/>
  <c r="AB600" i="11" s="1"/>
  <c r="T608" i="11" a="1"/>
  <c r="T608" i="11" s="1"/>
  <c r="V608" i="11" s="1"/>
  <c r="W608" i="11" a="1"/>
  <c r="W608" i="11" s="1"/>
  <c r="Y608" i="11" s="1"/>
  <c r="Q608" i="11" a="1"/>
  <c r="Q608" i="11" s="1"/>
  <c r="S608" i="11" s="1"/>
  <c r="AB617" i="11"/>
  <c r="T637" i="11" a="1"/>
  <c r="T637" i="11" s="1"/>
  <c r="V637" i="11" s="1"/>
  <c r="W637" i="11" a="1"/>
  <c r="W637" i="11" s="1"/>
  <c r="Y637" i="11" s="1"/>
  <c r="Q637" i="11" a="1"/>
  <c r="Q637" i="11" s="1"/>
  <c r="S637" i="11" s="1"/>
  <c r="M637" i="11" a="1"/>
  <c r="M637" i="11" s="1"/>
  <c r="O637" i="11" s="1"/>
  <c r="Z637" i="11" a="1"/>
  <c r="Z637" i="11" s="1"/>
  <c r="AB637" i="11" s="1"/>
  <c r="W596" i="11" a="1"/>
  <c r="W596" i="11" s="1"/>
  <c r="Y596" i="11" s="1"/>
  <c r="Z601" i="11" a="1"/>
  <c r="Z601" i="11" s="1"/>
  <c r="AB601" i="11" s="1"/>
  <c r="AH601" i="11"/>
  <c r="Q604" i="11" a="1"/>
  <c r="Q604" i="11" s="1"/>
  <c r="S604" i="11" s="1"/>
  <c r="T604" i="11" a="1"/>
  <c r="T604" i="11" s="1"/>
  <c r="V604" i="11" s="1"/>
  <c r="W604" i="11" a="1"/>
  <c r="W604" i="11" s="1"/>
  <c r="Y604" i="11" s="1"/>
  <c r="AE604" i="11"/>
  <c r="Z608" i="11" a="1"/>
  <c r="Z608" i="11" s="1"/>
  <c r="AB608" i="11" s="1"/>
  <c r="Y609" i="11"/>
  <c r="AE611" i="11"/>
  <c r="T612" i="11" a="1"/>
  <c r="T612" i="11" s="1"/>
  <c r="V612" i="11" s="1"/>
  <c r="W613" i="11" a="1"/>
  <c r="W613" i="11" s="1"/>
  <c r="Y613" i="11" s="1"/>
  <c r="M613" i="11" a="1"/>
  <c r="M613" i="11" s="1"/>
  <c r="O613" i="11" s="1"/>
  <c r="AI613" i="11" s="1"/>
  <c r="Z613" i="11" a="1"/>
  <c r="Z613" i="11" s="1"/>
  <c r="AB613" i="11" s="1"/>
  <c r="T616" i="11" a="1"/>
  <c r="T616" i="11" s="1"/>
  <c r="V616" i="11" s="1"/>
  <c r="M616" i="11" a="1"/>
  <c r="M616" i="11" s="1"/>
  <c r="O616" i="11" s="1"/>
  <c r="O617" i="11"/>
  <c r="Z618" i="11" a="1"/>
  <c r="Z618" i="11" s="1"/>
  <c r="AB618" i="11" s="1"/>
  <c r="Q618" i="11" a="1"/>
  <c r="Q618" i="11" s="1"/>
  <c r="S618" i="11" s="1"/>
  <c r="T618" i="11" a="1"/>
  <c r="T618" i="11" s="1"/>
  <c r="V618" i="11" s="1"/>
  <c r="M619" i="11" a="1"/>
  <c r="M619" i="11" s="1"/>
  <c r="O619" i="11" s="1"/>
  <c r="Z619" i="11" a="1"/>
  <c r="Z619" i="11" s="1"/>
  <c r="AB619" i="11" s="1"/>
  <c r="W620" i="11" a="1"/>
  <c r="W620" i="11" s="1"/>
  <c r="Y620" i="11" s="1"/>
  <c r="AJ620" i="11" s="1"/>
  <c r="Q620" i="11" a="1"/>
  <c r="Q620" i="11" s="1"/>
  <c r="S620" i="11" s="1"/>
  <c r="S627" i="11"/>
  <c r="V629" i="11"/>
  <c r="Q611" i="11" a="1"/>
  <c r="Q611" i="11" s="1"/>
  <c r="S611" i="11" s="1"/>
  <c r="M611" i="11" a="1"/>
  <c r="M611" i="11" s="1"/>
  <c r="O611" i="11" s="1"/>
  <c r="S632" i="11"/>
  <c r="M596" i="11" a="1"/>
  <c r="M596" i="11" s="1"/>
  <c r="O596" i="11" s="1"/>
  <c r="Z598" i="11" a="1"/>
  <c r="Z598" i="11" s="1"/>
  <c r="AB598" i="11" s="1"/>
  <c r="W603" i="11" a="1"/>
  <c r="W603" i="11" s="1"/>
  <c r="Y603" i="11" s="1"/>
  <c r="W607" i="11" a="1"/>
  <c r="W607" i="11" s="1"/>
  <c r="Y607" i="11" s="1"/>
  <c r="O610" i="11"/>
  <c r="T614" i="11" a="1"/>
  <c r="T614" i="11" s="1"/>
  <c r="V614" i="11" s="1"/>
  <c r="W614" i="11" a="1"/>
  <c r="W614" i="11" s="1"/>
  <c r="Y614" i="11" s="1"/>
  <c r="T620" i="11" a="1"/>
  <c r="T620" i="11" s="1"/>
  <c r="V620" i="11" s="1"/>
  <c r="Z627" i="11" a="1"/>
  <c r="Z627" i="11" s="1"/>
  <c r="AB627" i="11" s="1"/>
  <c r="T627" i="11" a="1"/>
  <c r="T627" i="11" s="1"/>
  <c r="V627" i="11" s="1"/>
  <c r="M627" i="11" a="1"/>
  <c r="M627" i="11" s="1"/>
  <c r="O627" i="11" s="1"/>
  <c r="Q636" i="11" a="1"/>
  <c r="Q636" i="11" s="1"/>
  <c r="S636" i="11" s="1"/>
  <c r="Z636" i="11" a="1"/>
  <c r="Z636" i="11" s="1"/>
  <c r="AB636" i="11" s="1"/>
  <c r="W636" i="11" a="1"/>
  <c r="W636" i="11" s="1"/>
  <c r="Y636" i="11" s="1"/>
  <c r="T636" i="11" a="1"/>
  <c r="T636" i="11" s="1"/>
  <c r="V636" i="11" s="1"/>
  <c r="M636" i="11" a="1"/>
  <c r="M636" i="11" s="1"/>
  <c r="O636" i="11" s="1"/>
  <c r="T633" i="11" a="1"/>
  <c r="T633" i="11" s="1"/>
  <c r="V633" i="11" s="1"/>
  <c r="M633" i="11" a="1"/>
  <c r="M633" i="11" s="1"/>
  <c r="O633" i="11" s="1"/>
  <c r="W633" i="11" a="1"/>
  <c r="W633" i="11" s="1"/>
  <c r="Y633" i="11" s="1"/>
  <c r="Q633" i="11" a="1"/>
  <c r="Q633" i="11" s="1"/>
  <c r="S633" i="11" s="1"/>
  <c r="Z635" i="11" a="1"/>
  <c r="Z635" i="11" s="1"/>
  <c r="AB635" i="11" s="1"/>
  <c r="T635" i="11" a="1"/>
  <c r="T635" i="11" s="1"/>
  <c r="V635" i="11" s="1"/>
  <c r="AI635" i="11" s="1"/>
  <c r="AK635" i="11" s="1"/>
  <c r="AM635" i="11" s="1"/>
  <c r="AO635" i="11" s="1"/>
  <c r="W638" i="11" a="1"/>
  <c r="W638" i="11" s="1"/>
  <c r="Y638" i="11" s="1"/>
  <c r="M638" i="11" a="1"/>
  <c r="M638" i="11" s="1"/>
  <c r="O638" i="11" s="1"/>
  <c r="T638" i="11" a="1"/>
  <c r="T638" i="11" s="1"/>
  <c r="V638" i="11" s="1"/>
  <c r="Z615" i="11" a="1"/>
  <c r="Z615" i="11" s="1"/>
  <c r="AB615" i="11" s="1"/>
  <c r="L620" i="11"/>
  <c r="T625" i="11" a="1"/>
  <c r="T625" i="11" s="1"/>
  <c r="V625" i="11" s="1"/>
  <c r="W625" i="11" a="1"/>
  <c r="W625" i="11" s="1"/>
  <c r="Y625" i="11" s="1"/>
  <c r="W630" i="11" a="1"/>
  <c r="W630" i="11" s="1"/>
  <c r="Y630" i="11" s="1"/>
  <c r="M630" i="11" a="1"/>
  <c r="M630" i="11" s="1"/>
  <c r="O630" i="11" s="1"/>
  <c r="Q630" i="11" a="1"/>
  <c r="Q630" i="11" s="1"/>
  <c r="S630" i="11" s="1"/>
  <c r="Z638" i="11" a="1"/>
  <c r="Z638" i="11" s="1"/>
  <c r="AB638" i="11" s="1"/>
  <c r="AH641" i="11"/>
  <c r="AE644" i="11"/>
  <c r="W621" i="11" a="1"/>
  <c r="W621" i="11" s="1"/>
  <c r="Y621" i="11" s="1"/>
  <c r="W622" i="11" a="1"/>
  <c r="W622" i="11" s="1"/>
  <c r="Y622" i="11" s="1"/>
  <c r="M622" i="11" a="1"/>
  <c r="M622" i="11" s="1"/>
  <c r="O622" i="11" s="1"/>
  <c r="AH627" i="11"/>
  <c r="Q628" i="11" a="1"/>
  <c r="Q628" i="11" s="1"/>
  <c r="S628" i="11" s="1"/>
  <c r="Z628" i="11" a="1"/>
  <c r="Z628" i="11" s="1"/>
  <c r="AB628" i="11" s="1"/>
  <c r="AJ628" i="11" s="1"/>
  <c r="Z633" i="11" a="1"/>
  <c r="Z633" i="11" s="1"/>
  <c r="AB633" i="11" s="1"/>
  <c r="Q644" i="11" a="1"/>
  <c r="Q644" i="11" s="1"/>
  <c r="S644" i="11" s="1"/>
  <c r="Z644" i="11" a="1"/>
  <c r="Z644" i="11" s="1"/>
  <c r="AB644" i="11" s="1"/>
  <c r="W644" i="11" a="1"/>
  <c r="W644" i="11" s="1"/>
  <c r="Y644" i="11" s="1"/>
  <c r="W629" i="11" a="1"/>
  <c r="W629" i="11" s="1"/>
  <c r="Y629" i="11" s="1"/>
  <c r="AJ629" i="11" s="1"/>
  <c r="Y634" i="11"/>
  <c r="AE636" i="11"/>
  <c r="V640" i="11"/>
  <c r="AI640" i="11" s="1"/>
  <c r="AK640" i="11" s="1"/>
  <c r="AM640" i="11" s="1"/>
  <c r="AO640" i="11" s="1"/>
  <c r="O642" i="11"/>
  <c r="AJ642" i="11" s="1"/>
  <c r="AL642" i="11" s="1"/>
  <c r="AN642" i="11" s="1"/>
  <c r="Q629" i="11" a="1"/>
  <c r="Q629" i="11" s="1"/>
  <c r="S629" i="11" s="1"/>
  <c r="AE629" i="11"/>
  <c r="W635" i="11" a="1"/>
  <c r="W635" i="11" s="1"/>
  <c r="Y635" i="11" s="1"/>
  <c r="AH643" i="11"/>
  <c r="M644" i="11" a="1"/>
  <c r="M644" i="11" s="1"/>
  <c r="O644" i="11" s="1"/>
  <c r="S648" i="11"/>
  <c r="Z643" i="11" a="1"/>
  <c r="Z643" i="11" s="1"/>
  <c r="AB643" i="11" s="1"/>
  <c r="T643" i="11" a="1"/>
  <c r="T643" i="11" s="1"/>
  <c r="V643" i="11" s="1"/>
  <c r="AI643" i="11" s="1"/>
  <c r="AK643" i="11" s="1"/>
  <c r="AM643" i="11" s="1"/>
  <c r="AO643" i="11" s="1"/>
  <c r="V648" i="11"/>
  <c r="AB653" i="11"/>
  <c r="AJ653" i="11" s="1"/>
  <c r="AL653" i="11" s="1"/>
  <c r="AH654" i="11"/>
  <c r="AJ656" i="11"/>
  <c r="AI658" i="11"/>
  <c r="T632" i="11" a="1"/>
  <c r="T632" i="11" s="1"/>
  <c r="V632" i="11" s="1"/>
  <c r="W639" i="11" a="1"/>
  <c r="W639" i="11" s="1"/>
  <c r="Y639" i="11" s="1"/>
  <c r="Z640" i="11" a="1"/>
  <c r="Z640" i="11" s="1"/>
  <c r="AB640" i="11" s="1"/>
  <c r="M641" i="11" a="1"/>
  <c r="M641" i="11" s="1"/>
  <c r="O641" i="11" s="1"/>
  <c r="AI641" i="11" s="1"/>
  <c r="AK641" i="11" s="1"/>
  <c r="AM641" i="11" s="1"/>
  <c r="AO641" i="11" s="1"/>
  <c r="L645" i="11"/>
  <c r="Q645" i="11" a="1"/>
  <c r="Q645" i="11" s="1"/>
  <c r="S645" i="11" s="1"/>
  <c r="W645" i="11" a="1"/>
  <c r="W645" i="11" s="1"/>
  <c r="Y645" i="11" s="1"/>
  <c r="M647" i="11" a="1"/>
  <c r="M647" i="11" s="1"/>
  <c r="O647" i="11" s="1"/>
  <c r="AI647" i="11" s="1"/>
  <c r="AE649" i="11"/>
  <c r="V655" i="11"/>
  <c r="AI655" i="11" s="1"/>
  <c r="O657" i="11"/>
  <c r="AI657" i="11" s="1"/>
  <c r="AK657" i="11" s="1"/>
  <c r="AM657" i="11" s="1"/>
  <c r="AO657" i="11" s="1"/>
  <c r="V659" i="11"/>
  <c r="AI659" i="11" s="1"/>
  <c r="AH660" i="11"/>
  <c r="AJ660" i="11" s="1"/>
  <c r="AL660" i="11" s="1"/>
  <c r="V665" i="11"/>
  <c r="AE665" i="11"/>
  <c r="AI671" i="11"/>
  <c r="AJ676" i="11"/>
  <c r="Q649" i="11" a="1"/>
  <c r="Q649" i="11" s="1"/>
  <c r="S649" i="11" s="1"/>
  <c r="W649" i="11" a="1"/>
  <c r="W649" i="11" s="1"/>
  <c r="Y649" i="11" s="1"/>
  <c r="W650" i="11" a="1"/>
  <c r="W650" i="11" s="1"/>
  <c r="Y650" i="11" s="1"/>
  <c r="L637" i="11"/>
  <c r="Z641" i="11" a="1"/>
  <c r="Z641" i="11" s="1"/>
  <c r="AB641" i="11" s="1"/>
  <c r="M645" i="11" a="1"/>
  <c r="M645" i="11" s="1"/>
  <c r="O645" i="11" s="1"/>
  <c r="W646" i="11" a="1"/>
  <c r="W646" i="11" s="1"/>
  <c r="Y646" i="11" s="1"/>
  <c r="M646" i="11" a="1"/>
  <c r="M646" i="11" s="1"/>
  <c r="O646" i="11" s="1"/>
  <c r="L649" i="11"/>
  <c r="AE650" i="11"/>
  <c r="O648" i="11"/>
  <c r="Q650" i="11" a="1"/>
  <c r="Q650" i="11" s="1"/>
  <c r="S650" i="11" s="1"/>
  <c r="AE652" i="11"/>
  <c r="AI652" i="11" s="1"/>
  <c r="AI660" i="11"/>
  <c r="AK660" i="11" s="1"/>
  <c r="AM660" i="11" s="1"/>
  <c r="AO660" i="11" s="1"/>
  <c r="M649" i="11" a="1"/>
  <c r="M649" i="11" s="1"/>
  <c r="O649" i="11" s="1"/>
  <c r="Z649" i="11" a="1"/>
  <c r="Z649" i="11" s="1"/>
  <c r="AB649" i="11" s="1"/>
  <c r="T651" i="11" a="1"/>
  <c r="T651" i="11" s="1"/>
  <c r="V651" i="11" s="1"/>
  <c r="Z651" i="11" a="1"/>
  <c r="Z651" i="11" s="1"/>
  <c r="AB651" i="11" s="1"/>
  <c r="Y652" i="11"/>
  <c r="AJ652" i="11" s="1"/>
  <c r="AB657" i="11"/>
  <c r="AJ658" i="11"/>
  <c r="AH659" i="11"/>
  <c r="AJ659" i="11" s="1"/>
  <c r="AH651" i="11"/>
  <c r="AJ655" i="11"/>
  <c r="V663" i="11"/>
  <c r="S666" i="11"/>
  <c r="AI673" i="11"/>
  <c r="AI676" i="11"/>
  <c r="W641" i="11" a="1"/>
  <c r="W641" i="11" s="1"/>
  <c r="Y641" i="11" s="1"/>
  <c r="L652" i="11"/>
  <c r="S653" i="11"/>
  <c r="AI653" i="11" s="1"/>
  <c r="AK653" i="11" s="1"/>
  <c r="AM653" i="11" s="1"/>
  <c r="AO653" i="11" s="1"/>
  <c r="AJ669" i="11"/>
  <c r="AI672" i="11"/>
  <c r="AI677" i="11"/>
  <c r="V667" i="11"/>
  <c r="AE669" i="11"/>
  <c r="AB672" i="11"/>
  <c r="AJ672" i="11" s="1"/>
  <c r="L675" i="11"/>
  <c r="L677" i="11"/>
  <c r="S663" i="11"/>
  <c r="W664" i="11" a="1"/>
  <c r="W664" i="11" s="1"/>
  <c r="Y664" i="11" s="1"/>
  <c r="M664" i="11" a="1"/>
  <c r="M664" i="11" s="1"/>
  <c r="O664" i="11" s="1"/>
  <c r="Q664" i="11" a="1"/>
  <c r="Q664" i="11" s="1"/>
  <c r="S664" i="11" s="1"/>
  <c r="Z648" i="11" a="1"/>
  <c r="Z648" i="11" s="1"/>
  <c r="AB648" i="11" s="1"/>
  <c r="T654" i="11" a="1"/>
  <c r="T654" i="11" s="1"/>
  <c r="V654" i="11" s="1"/>
  <c r="Z663" i="11" a="1"/>
  <c r="Z663" i="11" s="1"/>
  <c r="AB663" i="11" s="1"/>
  <c r="AH663" i="11"/>
  <c r="AJ675" i="11"/>
  <c r="AH679" i="11"/>
  <c r="Z661" i="11" a="1"/>
  <c r="Z661" i="11" s="1"/>
  <c r="AB661" i="11" s="1"/>
  <c r="Q661" i="11" a="1"/>
  <c r="Q661" i="11" s="1"/>
  <c r="S661" i="11" s="1"/>
  <c r="AI661" i="11" s="1"/>
  <c r="AK661" i="11" s="1"/>
  <c r="AM661" i="11" s="1"/>
  <c r="AO661" i="11" s="1"/>
  <c r="Q662" i="11" a="1"/>
  <c r="Q662" i="11" s="1"/>
  <c r="S662" i="11" s="1"/>
  <c r="Z662" i="11" a="1"/>
  <c r="Z662" i="11" s="1"/>
  <c r="AB662" i="11" s="1"/>
  <c r="T662" i="11" a="1"/>
  <c r="T662" i="11" s="1"/>
  <c r="V662" i="11" s="1"/>
  <c r="L663" i="11"/>
  <c r="Z664" i="11" a="1"/>
  <c r="Z664" i="11" s="1"/>
  <c r="AB664" i="11" s="1"/>
  <c r="AB665" i="11"/>
  <c r="AJ665" i="11" s="1"/>
  <c r="AL665" i="11" s="1"/>
  <c r="AH667" i="11"/>
  <c r="AJ667" i="11" s="1"/>
  <c r="S670" i="11"/>
  <c r="AI670" i="11" s="1"/>
  <c r="AH670" i="11"/>
  <c r="AJ670" i="11" s="1"/>
  <c r="Y671" i="11"/>
  <c r="AJ671" i="11" s="1"/>
  <c r="AI678" i="11"/>
  <c r="AK678" i="11" s="1"/>
  <c r="AM678" i="11" s="1"/>
  <c r="AO678" i="11" s="1"/>
  <c r="O680" i="11"/>
  <c r="AI675" i="11"/>
  <c r="AH680" i="11"/>
  <c r="Q654" i="11" a="1"/>
  <c r="Q654" i="11" s="1"/>
  <c r="S654" i="11" s="1"/>
  <c r="M654" i="11" a="1"/>
  <c r="M654" i="11" s="1"/>
  <c r="O654" i="11" s="1"/>
  <c r="AH666" i="11"/>
  <c r="S669" i="11"/>
  <c r="X674" i="11" a="1"/>
  <c r="X674" i="11" s="1"/>
  <c r="Y674" i="11" s="1"/>
  <c r="R674" i="11" a="1"/>
  <c r="R674" i="11" s="1"/>
  <c r="S674" i="11" s="1"/>
  <c r="AI674" i="11" s="1"/>
  <c r="AA674" i="11" a="1"/>
  <c r="AA674" i="11" s="1"/>
  <c r="AB674" i="11" s="1"/>
  <c r="AH677" i="11"/>
  <c r="AJ677" i="11" s="1"/>
  <c r="AH681" i="11"/>
  <c r="T666" i="11" a="1"/>
  <c r="T666" i="11" s="1"/>
  <c r="V666" i="11" s="1"/>
  <c r="AE693" i="11"/>
  <c r="AJ683" i="11"/>
  <c r="AL683" i="11" s="1"/>
  <c r="AI683" i="11"/>
  <c r="AK683" i="11" s="1"/>
  <c r="AM683" i="11" s="1"/>
  <c r="AO683" i="11" s="1"/>
  <c r="AB690" i="11"/>
  <c r="Z688" i="11" a="1"/>
  <c r="Z688" i="11" s="1"/>
  <c r="AB688" i="11" s="1"/>
  <c r="T688" i="11" a="1"/>
  <c r="T688" i="11" s="1"/>
  <c r="V688" i="11" s="1"/>
  <c r="M688" i="11" a="1"/>
  <c r="M688" i="11" s="1"/>
  <c r="O688" i="11" s="1"/>
  <c r="AI684" i="11"/>
  <c r="AH684" i="11"/>
  <c r="O694" i="11"/>
  <c r="AI703" i="11"/>
  <c r="W691" i="11" a="1"/>
  <c r="W691" i="11" s="1"/>
  <c r="Y691" i="11" s="1"/>
  <c r="T691" i="11" a="1"/>
  <c r="T691" i="11" s="1"/>
  <c r="V691" i="11" s="1"/>
  <c r="Z691" i="11" a="1"/>
  <c r="Z691" i="11" s="1"/>
  <c r="AB691" i="11" s="1"/>
  <c r="W696" i="11" a="1"/>
  <c r="W696" i="11" s="1"/>
  <c r="Y696" i="11" s="1"/>
  <c r="AH702" i="11"/>
  <c r="O704" i="11"/>
  <c r="AE704" i="11"/>
  <c r="AE687" i="11"/>
  <c r="AH689" i="11"/>
  <c r="L691" i="11"/>
  <c r="V702" i="11"/>
  <c r="AI702" i="11" s="1"/>
  <c r="AB702" i="11"/>
  <c r="Y704" i="11"/>
  <c r="Q695" i="11" a="1"/>
  <c r="Q695" i="11" s="1"/>
  <c r="S695" i="11" s="1"/>
  <c r="T695" i="11" a="1"/>
  <c r="T695" i="11" s="1"/>
  <c r="V695" i="11" s="1"/>
  <c r="W695" i="11" a="1"/>
  <c r="W695" i="11" s="1"/>
  <c r="Y695" i="11" s="1"/>
  <c r="Q696" i="11" a="1"/>
  <c r="Q696" i="11" s="1"/>
  <c r="S696" i="11" s="1"/>
  <c r="T700" i="11" a="1"/>
  <c r="T700" i="11" s="1"/>
  <c r="V700" i="11" s="1"/>
  <c r="W700" i="11" a="1"/>
  <c r="W700" i="11" s="1"/>
  <c r="Y700" i="11" s="1"/>
  <c r="M700" i="11" a="1"/>
  <c r="M700" i="11" s="1"/>
  <c r="O700" i="11" s="1"/>
  <c r="Z700" i="11" a="1"/>
  <c r="Z700" i="11" s="1"/>
  <c r="AB700" i="11" s="1"/>
  <c r="AB698" i="11"/>
  <c r="S704" i="11"/>
  <c r="Z696" i="11" a="1"/>
  <c r="Z696" i="11" s="1"/>
  <c r="AB696" i="11" s="1"/>
  <c r="W697" i="11" a="1"/>
  <c r="W697" i="11" s="1"/>
  <c r="Y697" i="11" s="1"/>
  <c r="M697" i="11" a="1"/>
  <c r="M697" i="11" s="1"/>
  <c r="O697" i="11" s="1"/>
  <c r="Q697" i="11" a="1"/>
  <c r="Q697" i="11" s="1"/>
  <c r="S697" i="11" s="1"/>
  <c r="Z695" i="11" a="1"/>
  <c r="Z695" i="11" s="1"/>
  <c r="AB695" i="11" s="1"/>
  <c r="M696" i="11" a="1"/>
  <c r="M696" i="11" s="1"/>
  <c r="O696" i="11" s="1"/>
  <c r="AH696" i="11"/>
  <c r="Z697" i="11" a="1"/>
  <c r="Z697" i="11" s="1"/>
  <c r="AB697" i="11" s="1"/>
  <c r="V698" i="11"/>
  <c r="O685" i="11"/>
  <c r="AH685" i="11"/>
  <c r="M695" i="11" a="1"/>
  <c r="M695" i="11" s="1"/>
  <c r="O695" i="11" s="1"/>
  <c r="U706" i="11" a="1"/>
  <c r="U706" i="11" s="1"/>
  <c r="V706" i="11" s="1"/>
  <c r="AA706" i="11" a="1"/>
  <c r="AA706" i="11" s="1"/>
  <c r="AB706" i="11" s="1"/>
  <c r="AJ706" i="11" s="1"/>
  <c r="AL706" i="11" s="1"/>
  <c r="AN706" i="11" s="1"/>
  <c r="R706" i="11" a="1"/>
  <c r="R706" i="11" s="1"/>
  <c r="S706" i="11" s="1"/>
  <c r="W689" i="11" a="1"/>
  <c r="W689" i="11" s="1"/>
  <c r="Y689" i="11" s="1"/>
  <c r="M689" i="11" a="1"/>
  <c r="M689" i="11" s="1"/>
  <c r="O689" i="11" s="1"/>
  <c r="Z689" i="11" a="1"/>
  <c r="Z689" i="11" s="1"/>
  <c r="AB689" i="11" s="1"/>
  <c r="Q689" i="11" a="1"/>
  <c r="Q689" i="11" s="1"/>
  <c r="S689" i="11" s="1"/>
  <c r="W690" i="11" a="1"/>
  <c r="W690" i="11" s="1"/>
  <c r="Y690" i="11" s="1"/>
  <c r="Q691" i="11" a="1"/>
  <c r="Q691" i="11" s="1"/>
  <c r="S691" i="11" s="1"/>
  <c r="T692" i="11" a="1"/>
  <c r="T692" i="11" s="1"/>
  <c r="V692" i="11" s="1"/>
  <c r="W692" i="11" a="1"/>
  <c r="W692" i="11" s="1"/>
  <c r="Y692" i="11" s="1"/>
  <c r="Q692" i="11" a="1"/>
  <c r="Q692" i="11" s="1"/>
  <c r="S692" i="11" s="1"/>
  <c r="T697" i="11" a="1"/>
  <c r="T697" i="11" s="1"/>
  <c r="V697" i="11" s="1"/>
  <c r="Z699" i="11" a="1"/>
  <c r="Z699" i="11" s="1"/>
  <c r="AB699" i="11" s="1"/>
  <c r="T699" i="11" a="1"/>
  <c r="T699" i="11" s="1"/>
  <c r="V699" i="11" s="1"/>
  <c r="Q699" i="11" a="1"/>
  <c r="Q699" i="11" s="1"/>
  <c r="S699" i="11" s="1"/>
  <c r="AH699" i="11"/>
  <c r="L707" i="11"/>
  <c r="AI714" i="11"/>
  <c r="AH692" i="11"/>
  <c r="Z694" i="11" a="1"/>
  <c r="Z694" i="11" s="1"/>
  <c r="AB694" i="11" s="1"/>
  <c r="Q694" i="11" a="1"/>
  <c r="Q694" i="11" s="1"/>
  <c r="S694" i="11" s="1"/>
  <c r="L696" i="11"/>
  <c r="M698" i="11" a="1"/>
  <c r="M698" i="11" s="1"/>
  <c r="O698" i="11" s="1"/>
  <c r="AH700" i="11"/>
  <c r="Y701" i="11"/>
  <c r="V707" i="11"/>
  <c r="O709" i="11"/>
  <c r="AI709" i="11" s="1"/>
  <c r="AK709" i="11" s="1"/>
  <c r="AM709" i="11" s="1"/>
  <c r="AO709" i="11" s="1"/>
  <c r="AH711" i="11"/>
  <c r="V712" i="11"/>
  <c r="Y715" i="11"/>
  <c r="O712" i="11"/>
  <c r="Q687" i="11" a="1"/>
  <c r="Q687" i="11" s="1"/>
  <c r="S687" i="11" s="1"/>
  <c r="M687" i="11" a="1"/>
  <c r="M687" i="11" s="1"/>
  <c r="O687" i="11" s="1"/>
  <c r="W687" i="11" a="1"/>
  <c r="W687" i="11" s="1"/>
  <c r="Y687" i="11" s="1"/>
  <c r="X705" i="11" a="1"/>
  <c r="X705" i="11" s="1"/>
  <c r="Y705" i="11" s="1"/>
  <c r="AJ705" i="11" s="1"/>
  <c r="R705" i="11" a="1"/>
  <c r="R705" i="11" s="1"/>
  <c r="S705" i="11" s="1"/>
  <c r="U705" i="11" a="1"/>
  <c r="U705" i="11" s="1"/>
  <c r="V705" i="11" s="1"/>
  <c r="AE708" i="11"/>
  <c r="O701" i="11"/>
  <c r="AI701" i="11" s="1"/>
  <c r="AB701" i="11"/>
  <c r="AH703" i="11"/>
  <c r="AJ703" i="11" s="1"/>
  <c r="Y712" i="11"/>
  <c r="S715" i="11"/>
  <c r="S707" i="11"/>
  <c r="U708" i="11" a="1"/>
  <c r="U708" i="11" s="1"/>
  <c r="V708" i="11" s="1"/>
  <c r="R708" i="11" a="1"/>
  <c r="R708" i="11" s="1"/>
  <c r="S708" i="11" s="1"/>
  <c r="X708" i="11" a="1"/>
  <c r="X708" i="11" s="1"/>
  <c r="Y708" i="11" s="1"/>
  <c r="AH708" i="11"/>
  <c r="AA710" i="11" a="1"/>
  <c r="AA710" i="11" s="1"/>
  <c r="AB710" i="11" s="1"/>
  <c r="U710" i="11" a="1"/>
  <c r="U710" i="11" s="1"/>
  <c r="V710" i="11" s="1"/>
  <c r="X710" i="11" a="1"/>
  <c r="X710" i="11" s="1"/>
  <c r="Y710" i="11" s="1"/>
  <c r="AB709" i="11"/>
  <c r="S710" i="11"/>
  <c r="AE711" i="11"/>
  <c r="AI711" i="11" s="1"/>
  <c r="AK711" i="11" s="1"/>
  <c r="AM711" i="11" s="1"/>
  <c r="AO711" i="11" s="1"/>
  <c r="AB713" i="11"/>
  <c r="AB712" i="11"/>
  <c r="S717" i="11"/>
  <c r="O716" i="11"/>
  <c r="Y717" i="11"/>
  <c r="S722" i="11"/>
  <c r="V704" i="11"/>
  <c r="Y709" i="11"/>
  <c r="X713" i="11" a="1"/>
  <c r="X713" i="11" s="1"/>
  <c r="Y713" i="11" s="1"/>
  <c r="R713" i="11" a="1"/>
  <c r="R713" i="11" s="1"/>
  <c r="S713" i="11" s="1"/>
  <c r="U713" i="11" a="1"/>
  <c r="U713" i="11" s="1"/>
  <c r="V713" i="11" s="1"/>
  <c r="V715" i="11"/>
  <c r="AE715" i="11"/>
  <c r="O719" i="11"/>
  <c r="AB717" i="11"/>
  <c r="AH722" i="11"/>
  <c r="V718" i="11"/>
  <c r="AI718" i="11" s="1"/>
  <c r="AK718" i="11" s="1"/>
  <c r="AM718" i="11" s="1"/>
  <c r="AO718" i="11" s="1"/>
  <c r="AB720" i="11"/>
  <c r="V717" i="11"/>
  <c r="U728" i="11" a="1"/>
  <c r="U728" i="11" s="1"/>
  <c r="V728" i="11" s="1"/>
  <c r="X728" i="11" a="1"/>
  <c r="X728" i="11" s="1"/>
  <c r="Y728" i="11" s="1"/>
  <c r="R728" i="11" a="1"/>
  <c r="R728" i="11" s="1"/>
  <c r="S728" i="11" s="1"/>
  <c r="U729" i="11" a="1"/>
  <c r="U729" i="11" s="1"/>
  <c r="V729" i="11" s="1"/>
  <c r="X729" i="11" a="1"/>
  <c r="X729" i="11" s="1"/>
  <c r="Y729" i="11" s="1"/>
  <c r="R729" i="11" a="1"/>
  <c r="R729" i="11" s="1"/>
  <c r="S729" i="11" s="1"/>
  <c r="AA725" i="11" a="1"/>
  <c r="AA725" i="11" s="1"/>
  <c r="AB725" i="11" s="1"/>
  <c r="U725" i="11" a="1"/>
  <c r="U725" i="11" s="1"/>
  <c r="V725" i="11" s="1"/>
  <c r="AI725" i="11" s="1"/>
  <c r="AA707" i="11" a="1"/>
  <c r="AA707" i="11" s="1"/>
  <c r="AB707" i="11" s="1"/>
  <c r="X714" i="11" a="1"/>
  <c r="X714" i="11" s="1"/>
  <c r="Y714" i="11" s="1"/>
  <c r="O715" i="11"/>
  <c r="AH718" i="11"/>
  <c r="S723" i="11"/>
  <c r="Y723" i="11"/>
  <c r="X725" i="11" a="1"/>
  <c r="X725" i="11" s="1"/>
  <c r="Y725" i="11" s="1"/>
  <c r="R727" i="11" a="1"/>
  <c r="R727" i="11" s="1"/>
  <c r="S727" i="11" s="1"/>
  <c r="AA727" i="11" a="1"/>
  <c r="AA727" i="11" s="1"/>
  <c r="AB727" i="11" s="1"/>
  <c r="U727" i="11" a="1"/>
  <c r="U727" i="11" s="1"/>
  <c r="V727" i="11" s="1"/>
  <c r="X730" i="11" a="1"/>
  <c r="X730" i="11" s="1"/>
  <c r="Y730" i="11" s="1"/>
  <c r="R730" i="11" a="1"/>
  <c r="R730" i="11" s="1"/>
  <c r="S730" i="11" s="1"/>
  <c r="U730" i="11" a="1"/>
  <c r="U730" i="11" s="1"/>
  <c r="V730" i="11" s="1"/>
  <c r="AA730" i="11" a="1"/>
  <c r="AA730" i="11" s="1"/>
  <c r="AB730" i="11" s="1"/>
  <c r="R732" i="11" a="1"/>
  <c r="R732" i="11" s="1"/>
  <c r="S732" i="11" s="1"/>
  <c r="U732" i="11" a="1"/>
  <c r="U732" i="11" s="1"/>
  <c r="V732" i="11" s="1"/>
  <c r="AA732" i="11" a="1"/>
  <c r="AA732" i="11" s="1"/>
  <c r="AB732" i="11" s="1"/>
  <c r="X732" i="11" a="1"/>
  <c r="X732" i="11" s="1"/>
  <c r="Y732" i="11" s="1"/>
  <c r="U733" i="11" a="1"/>
  <c r="U733" i="11" s="1"/>
  <c r="V733" i="11" s="1"/>
  <c r="AA733" i="11" a="1"/>
  <c r="AA733" i="11" s="1"/>
  <c r="AB733" i="11" s="1"/>
  <c r="R733" i="11" a="1"/>
  <c r="R733" i="11" s="1"/>
  <c r="S733" i="11" s="1"/>
  <c r="X733" i="11" a="1"/>
  <c r="X733" i="11" s="1"/>
  <c r="Y733" i="11" s="1"/>
  <c r="S739" i="11"/>
  <c r="U724" i="11" a="1"/>
  <c r="U724" i="11" s="1"/>
  <c r="V724" i="11" s="1"/>
  <c r="AA724" i="11" a="1"/>
  <c r="AA724" i="11" s="1"/>
  <c r="AB724" i="11" s="1"/>
  <c r="X724" i="11" a="1"/>
  <c r="X724" i="11" s="1"/>
  <c r="Y724" i="11" s="1"/>
  <c r="R724" i="11" a="1"/>
  <c r="R724" i="11" s="1"/>
  <c r="S724" i="11" s="1"/>
  <c r="Y738" i="11"/>
  <c r="Y740" i="11"/>
  <c r="AA714" i="11" a="1"/>
  <c r="AA714" i="11" s="1"/>
  <c r="AB714" i="11" s="1"/>
  <c r="AH714" i="11"/>
  <c r="U716" i="11" a="1"/>
  <c r="U716" i="11" s="1"/>
  <c r="V716" i="11" s="1"/>
  <c r="AA716" i="11" a="1"/>
  <c r="AA716" i="11" s="1"/>
  <c r="AB716" i="11" s="1"/>
  <c r="AA718" i="11" a="1"/>
  <c r="AA718" i="11" s="1"/>
  <c r="AB718" i="11" s="1"/>
  <c r="X718" i="11" a="1"/>
  <c r="X718" i="11" s="1"/>
  <c r="Y718" i="11" s="1"/>
  <c r="AB723" i="11"/>
  <c r="S726" i="11"/>
  <c r="Y731" i="11"/>
  <c r="V736" i="11"/>
  <c r="O721" i="11"/>
  <c r="O723" i="11"/>
  <c r="Y720" i="11"/>
  <c r="AE721" i="11"/>
  <c r="L726" i="11"/>
  <c r="V726" i="11"/>
  <c r="AA728" i="11" a="1"/>
  <c r="AA728" i="11" s="1"/>
  <c r="AB728" i="11" s="1"/>
  <c r="AA729" i="11" a="1"/>
  <c r="AA729" i="11" s="1"/>
  <c r="AB729" i="11" s="1"/>
  <c r="AH731" i="11"/>
  <c r="U737" i="11" a="1"/>
  <c r="U737" i="11" s="1"/>
  <c r="V737" i="11" s="1"/>
  <c r="X737" i="11" a="1"/>
  <c r="X737" i="11" s="1"/>
  <c r="Y737" i="11" s="1"/>
  <c r="AA737" i="11" a="1"/>
  <c r="AA737" i="11" s="1"/>
  <c r="AB737" i="11" s="1"/>
  <c r="U738" i="11" a="1"/>
  <c r="U738" i="11" s="1"/>
  <c r="V738" i="11" s="1"/>
  <c r="S743" i="11"/>
  <c r="AI743" i="11" s="1"/>
  <c r="AK743" i="11" s="1"/>
  <c r="AM743" i="11" s="1"/>
  <c r="AO743" i="11" s="1"/>
  <c r="V753" i="11"/>
  <c r="AH735" i="11"/>
  <c r="X742" i="11" a="1"/>
  <c r="X742" i="11" s="1"/>
  <c r="Y742" i="11" s="1"/>
  <c r="R742" i="11" a="1"/>
  <c r="R742" i="11" s="1"/>
  <c r="S742" i="11" s="1"/>
  <c r="AI742" i="11" s="1"/>
  <c r="AA742" i="11" a="1"/>
  <c r="AA742" i="11" s="1"/>
  <c r="AB742" i="11" s="1"/>
  <c r="AA746" i="11" a="1"/>
  <c r="AA746" i="11" s="1"/>
  <c r="AB746" i="11" s="1"/>
  <c r="U746" i="11" a="1"/>
  <c r="U746" i="11" s="1"/>
  <c r="V746" i="11" s="1"/>
  <c r="X746" i="11" a="1"/>
  <c r="X746" i="11" s="1"/>
  <c r="Y746" i="11" s="1"/>
  <c r="R746" i="11" a="1"/>
  <c r="R746" i="11" s="1"/>
  <c r="S746" i="11" s="1"/>
  <c r="S751" i="11"/>
  <c r="U721" i="11" a="1"/>
  <c r="U721" i="11" s="1"/>
  <c r="V721" i="11" s="1"/>
  <c r="X722" i="11" a="1"/>
  <c r="X722" i="11" s="1"/>
  <c r="Y722" i="11" s="1"/>
  <c r="U735" i="11" a="1"/>
  <c r="U735" i="11" s="1"/>
  <c r="V735" i="11" s="1"/>
  <c r="AI735" i="11" s="1"/>
  <c r="Y736" i="11"/>
  <c r="AE738" i="11"/>
  <c r="AA741" i="11" a="1"/>
  <c r="AA741" i="11" s="1"/>
  <c r="AB741" i="11" s="1"/>
  <c r="AJ741" i="11" s="1"/>
  <c r="U741" i="11" a="1"/>
  <c r="U741" i="11" s="1"/>
  <c r="V741" i="11" s="1"/>
  <c r="AA735" i="11" a="1"/>
  <c r="AA735" i="11" s="1"/>
  <c r="AB735" i="11" s="1"/>
  <c r="AJ735" i="11" s="1"/>
  <c r="R738" i="11" a="1"/>
  <c r="R738" i="11" s="1"/>
  <c r="S738" i="11" s="1"/>
  <c r="O739" i="11"/>
  <c r="AJ739" i="11" s="1"/>
  <c r="AL739" i="11" s="1"/>
  <c r="AN739" i="11" s="1"/>
  <c r="Y757" i="11"/>
  <c r="R737" i="11" a="1"/>
  <c r="R737" i="11" s="1"/>
  <c r="S737" i="11" s="1"/>
  <c r="R741" i="11" a="1"/>
  <c r="R741" i="11" s="1"/>
  <c r="S741" i="11" s="1"/>
  <c r="AE747" i="11"/>
  <c r="AB748" i="11"/>
  <c r="AJ748" i="11" s="1"/>
  <c r="AL748" i="11" s="1"/>
  <c r="AN748" i="11" s="1"/>
  <c r="Y749" i="11"/>
  <c r="U719" i="11" a="1"/>
  <c r="U719" i="11" s="1"/>
  <c r="V719" i="11" s="1"/>
  <c r="U722" i="11" a="1"/>
  <c r="U722" i="11" s="1"/>
  <c r="V722" i="11" s="1"/>
  <c r="X734" i="11" a="1"/>
  <c r="X734" i="11" s="1"/>
  <c r="Y734" i="11" s="1"/>
  <c r="AA734" i="11" a="1"/>
  <c r="AA734" i="11" s="1"/>
  <c r="AB734" i="11" s="1"/>
  <c r="R740" i="11" a="1"/>
  <c r="R740" i="11" s="1"/>
  <c r="S740" i="11" s="1"/>
  <c r="U740" i="11" a="1"/>
  <c r="U740" i="11" s="1"/>
  <c r="V740" i="11" s="1"/>
  <c r="AA740" i="11" a="1"/>
  <c r="AA740" i="11" s="1"/>
  <c r="AB740" i="11" s="1"/>
  <c r="AH746" i="11"/>
  <c r="S749" i="11"/>
  <c r="AB749" i="11"/>
  <c r="R721" i="11" a="1"/>
  <c r="R721" i="11" s="1"/>
  <c r="S721" i="11" s="1"/>
  <c r="L734" i="11"/>
  <c r="S734" i="11"/>
  <c r="AI734" i="11" s="1"/>
  <c r="O736" i="11"/>
  <c r="AB736" i="11"/>
  <c r="AH738" i="11"/>
  <c r="S745" i="11"/>
  <c r="AI745" i="11" s="1"/>
  <c r="AK745" i="11" s="1"/>
  <c r="AM745" i="11" s="1"/>
  <c r="AO745" i="11" s="1"/>
  <c r="AB750" i="11"/>
  <c r="AJ750" i="11" s="1"/>
  <c r="AL750" i="11" s="1"/>
  <c r="AN750" i="11" s="1"/>
  <c r="O751" i="11"/>
  <c r="AB756" i="11"/>
  <c r="AJ743" i="11"/>
  <c r="AL743" i="11" s="1"/>
  <c r="AN743" i="11" s="1"/>
  <c r="U744" i="11" a="1"/>
  <c r="U744" i="11" s="1"/>
  <c r="V744" i="11" s="1"/>
  <c r="R744" i="11" a="1"/>
  <c r="R744" i="11" s="1"/>
  <c r="S744" i="11" s="1"/>
  <c r="AA744" i="11" a="1"/>
  <c r="AA744" i="11" s="1"/>
  <c r="AB744" i="11" s="1"/>
  <c r="X744" i="11" a="1"/>
  <c r="X744" i="11" s="1"/>
  <c r="Y744" i="11" s="1"/>
  <c r="U747" i="11" a="1"/>
  <c r="U747" i="11" s="1"/>
  <c r="V747" i="11" s="1"/>
  <c r="U750" i="11" a="1"/>
  <c r="U750" i="11" s="1"/>
  <c r="V750" i="11" s="1"/>
  <c r="AH759" i="11"/>
  <c r="V770" i="11"/>
  <c r="AA747" i="11" a="1"/>
  <c r="AA747" i="11" s="1"/>
  <c r="AB747" i="11" s="1"/>
  <c r="U748" i="11" a="1"/>
  <c r="U748" i="11" s="1"/>
  <c r="V748" i="11" s="1"/>
  <c r="AI748" i="11" s="1"/>
  <c r="AK748" i="11" s="1"/>
  <c r="AM748" i="11" s="1"/>
  <c r="AO748" i="11" s="1"/>
  <c r="R750" i="11" a="1"/>
  <c r="R750" i="11" s="1"/>
  <c r="S750" i="11" s="1"/>
  <c r="Y752" i="11"/>
  <c r="X753" i="11" a="1"/>
  <c r="X753" i="11" s="1"/>
  <c r="Y753" i="11" s="1"/>
  <c r="X754" i="11" a="1"/>
  <c r="X754" i="11" s="1"/>
  <c r="Y754" i="11" s="1"/>
  <c r="AJ754" i="11" s="1"/>
  <c r="R754" i="11" a="1"/>
  <c r="R754" i="11" s="1"/>
  <c r="S754" i="11" s="1"/>
  <c r="AI754" i="11" s="1"/>
  <c r="AE755" i="11"/>
  <c r="AI768" i="11"/>
  <c r="AI769" i="11"/>
  <c r="AK769" i="11" s="1"/>
  <c r="AM769" i="11" s="1"/>
  <c r="AO769" i="11" s="1"/>
  <c r="S753" i="11"/>
  <c r="O757" i="11"/>
  <c r="V757" i="11"/>
  <c r="AH766" i="11"/>
  <c r="X747" i="11" a="1"/>
  <c r="X747" i="11" s="1"/>
  <c r="Y747" i="11" s="1"/>
  <c r="U749" i="11" a="1"/>
  <c r="U749" i="11" s="1"/>
  <c r="V749" i="11" s="1"/>
  <c r="AB753" i="11"/>
  <c r="L762" i="11"/>
  <c r="AH764" i="11"/>
  <c r="AH755" i="11"/>
  <c r="X758" i="11" a="1"/>
  <c r="X758" i="11" s="1"/>
  <c r="Y758" i="11" s="1"/>
  <c r="R758" i="11" a="1"/>
  <c r="R758" i="11" s="1"/>
  <c r="S758" i="11" s="1"/>
  <c r="AI758" i="11" s="1"/>
  <c r="AK758" i="11" s="1"/>
  <c r="AM758" i="11" s="1"/>
  <c r="AO758" i="11" s="1"/>
  <c r="AA758" i="11" a="1"/>
  <c r="AA758" i="11" s="1"/>
  <c r="AB758" i="11" s="1"/>
  <c r="AE761" i="11"/>
  <c r="AI761" i="11" s="1"/>
  <c r="AK761" i="11" s="1"/>
  <c r="AM761" i="11" s="1"/>
  <c r="AO761" i="11" s="1"/>
  <c r="AB764" i="11"/>
  <c r="S765" i="11"/>
  <c r="AJ769" i="11"/>
  <c r="AL769" i="11" s="1"/>
  <c r="AN769" i="11" s="1"/>
  <c r="S763" i="11"/>
  <c r="AE767" i="11"/>
  <c r="R759" i="11" a="1"/>
  <c r="R759" i="11" s="1"/>
  <c r="S759" i="11" s="1"/>
  <c r="AI759" i="11" s="1"/>
  <c r="R760" i="11" a="1"/>
  <c r="R760" i="11" s="1"/>
  <c r="S760" i="11" s="1"/>
  <c r="AA760" i="11" a="1"/>
  <c r="AA760" i="11" s="1"/>
  <c r="AB760" i="11" s="1"/>
  <c r="AJ760" i="11" s="1"/>
  <c r="AL760" i="11" s="1"/>
  <c r="AN760" i="11" s="1"/>
  <c r="U760" i="11" a="1"/>
  <c r="U760" i="11" s="1"/>
  <c r="V760" i="11" s="1"/>
  <c r="V765" i="11"/>
  <c r="R766" i="11" a="1"/>
  <c r="R766" i="11" s="1"/>
  <c r="S766" i="11" s="1"/>
  <c r="U766" i="11" a="1"/>
  <c r="U766" i="11" s="1"/>
  <c r="V766" i="11" s="1"/>
  <c r="U767" i="11" a="1"/>
  <c r="U767" i="11" s="1"/>
  <c r="V767" i="11" s="1"/>
  <c r="AH770" i="11"/>
  <c r="AJ770" i="11" s="1"/>
  <c r="AL770" i="11" s="1"/>
  <c r="AN770" i="11" s="1"/>
  <c r="S774" i="11"/>
  <c r="AB774" i="11"/>
  <c r="AB776" i="11"/>
  <c r="AJ783" i="11"/>
  <c r="AL783" i="11" s="1"/>
  <c r="AN783" i="11" s="1"/>
  <c r="Y784" i="11"/>
  <c r="U752" i="11" a="1"/>
  <c r="U752" i="11" s="1"/>
  <c r="V752" i="11" s="1"/>
  <c r="AI752" i="11" s="1"/>
  <c r="U755" i="11" a="1"/>
  <c r="U755" i="11" s="1"/>
  <c r="V755" i="11" s="1"/>
  <c r="AA757" i="11" a="1"/>
  <c r="AA757" i="11" s="1"/>
  <c r="AB757" i="11" s="1"/>
  <c r="X759" i="11" a="1"/>
  <c r="X759" i="11" s="1"/>
  <c r="Y759" i="11" s="1"/>
  <c r="S770" i="11"/>
  <c r="Y762" i="11"/>
  <c r="AH763" i="11"/>
  <c r="Y764" i="11"/>
  <c r="S775" i="11"/>
  <c r="X766" i="11" a="1"/>
  <c r="X766" i="11" s="1"/>
  <c r="Y766" i="11" s="1"/>
  <c r="L768" i="11"/>
  <c r="AL768" i="11" s="1"/>
  <c r="AN768" i="11" s="1"/>
  <c r="O776" i="11"/>
  <c r="S782" i="11"/>
  <c r="R767" i="11" a="1"/>
  <c r="R767" i="11" s="1"/>
  <c r="S767" i="11" s="1"/>
  <c r="AA767" i="11" a="1"/>
  <c r="AA767" i="11" s="1"/>
  <c r="AB767" i="11" s="1"/>
  <c r="AJ767" i="11" s="1"/>
  <c r="AL767" i="11" s="1"/>
  <c r="AN767" i="11" s="1"/>
  <c r="AB772" i="11"/>
  <c r="AH772" i="11"/>
  <c r="O773" i="11"/>
  <c r="AI773" i="11" s="1"/>
  <c r="AK773" i="11" s="1"/>
  <c r="AM773" i="11" s="1"/>
  <c r="AO773" i="11" s="1"/>
  <c r="AB781" i="11"/>
  <c r="AJ781" i="11" s="1"/>
  <c r="U763" i="11" a="1"/>
  <c r="U763" i="11" s="1"/>
  <c r="V763" i="11" s="1"/>
  <c r="X763" i="11" a="1"/>
  <c r="X763" i="11" s="1"/>
  <c r="Y763" i="11" s="1"/>
  <c r="AI771" i="11"/>
  <c r="AK771" i="11" s="1"/>
  <c r="AM771" i="11" s="1"/>
  <c r="AO771" i="11" s="1"/>
  <c r="Y774" i="11"/>
  <c r="O777" i="11"/>
  <c r="O779" i="11"/>
  <c r="O787" i="11"/>
  <c r="AA788" i="11" a="1"/>
  <c r="AA788" i="11" s="1"/>
  <c r="AB788" i="11" s="1"/>
  <c r="X788" i="11" a="1"/>
  <c r="X788" i="11" s="1"/>
  <c r="Y788" i="11" s="1"/>
  <c r="R788" i="11" a="1"/>
  <c r="R788" i="11" s="1"/>
  <c r="S788" i="11" s="1"/>
  <c r="U788" i="11" a="1"/>
  <c r="U788" i="11" s="1"/>
  <c r="V788" i="11" s="1"/>
  <c r="Y789" i="11"/>
  <c r="L774" i="11"/>
  <c r="AB780" i="11"/>
  <c r="AJ780" i="11" s="1"/>
  <c r="AL780" i="11" s="1"/>
  <c r="U784" i="11" a="1"/>
  <c r="U784" i="11" s="1"/>
  <c r="V784" i="11" s="1"/>
  <c r="U775" i="11" a="1"/>
  <c r="U775" i="11" s="1"/>
  <c r="V775" i="11" s="1"/>
  <c r="AH778" i="11"/>
  <c r="AJ778" i="11" s="1"/>
  <c r="U781" i="11" a="1"/>
  <c r="U781" i="11" s="1"/>
  <c r="V781" i="11" s="1"/>
  <c r="AE785" i="11"/>
  <c r="R772" i="11" a="1"/>
  <c r="R772" i="11" s="1"/>
  <c r="S772" i="11" s="1"/>
  <c r="AI772" i="11" s="1"/>
  <c r="AA775" i="11" a="1"/>
  <c r="AA775" i="11" s="1"/>
  <c r="AB775" i="11" s="1"/>
  <c r="U777" i="11" a="1"/>
  <c r="U777" i="11" s="1"/>
  <c r="V777" i="11" s="1"/>
  <c r="L778" i="11"/>
  <c r="AH787" i="11"/>
  <c r="R790" i="11" a="1"/>
  <c r="R790" i="11" s="1"/>
  <c r="S790" i="11" s="1"/>
  <c r="U790" i="11" a="1"/>
  <c r="U790" i="11" s="1"/>
  <c r="V790" i="11" s="1"/>
  <c r="X790" i="11" a="1"/>
  <c r="X790" i="11" s="1"/>
  <c r="Y790" i="11" s="1"/>
  <c r="AA790" i="11" a="1"/>
  <c r="AA790" i="11" s="1"/>
  <c r="AB790" i="11" s="1"/>
  <c r="X772" i="11" a="1"/>
  <c r="X772" i="11" s="1"/>
  <c r="Y772" i="11" s="1"/>
  <c r="S781" i="11"/>
  <c r="AE781" i="11"/>
  <c r="O782" i="11"/>
  <c r="AJ782" i="11" s="1"/>
  <c r="AL782" i="11" s="1"/>
  <c r="AN782" i="11" s="1"/>
  <c r="V782" i="11"/>
  <c r="R784" i="11" a="1"/>
  <c r="R784" i="11" s="1"/>
  <c r="S784" i="11" s="1"/>
  <c r="AA785" i="11" a="1"/>
  <c r="AA785" i="11" s="1"/>
  <c r="AB785" i="11" s="1"/>
  <c r="U785" i="11" a="1"/>
  <c r="U785" i="11" s="1"/>
  <c r="V785" i="11" s="1"/>
  <c r="R785" i="11" a="1"/>
  <c r="R785" i="11" s="1"/>
  <c r="S785" i="11" s="1"/>
  <c r="X785" i="11" a="1"/>
  <c r="X785" i="11" s="1"/>
  <c r="Y785" i="11" s="1"/>
  <c r="S786" i="11"/>
  <c r="S787" i="11"/>
  <c r="AE789" i="11"/>
  <c r="U774" i="11" a="1"/>
  <c r="U774" i="11" s="1"/>
  <c r="V774" i="11" s="1"/>
  <c r="X775" i="11" a="1"/>
  <c r="X775" i="11" s="1"/>
  <c r="Y775" i="11" s="1"/>
  <c r="S777" i="11"/>
  <c r="AE777" i="11"/>
  <c r="AI783" i="11"/>
  <c r="AK783" i="11" s="1"/>
  <c r="AM783" i="11" s="1"/>
  <c r="AO783" i="11" s="1"/>
  <c r="V786" i="11"/>
  <c r="X797" i="11" a="1"/>
  <c r="X797" i="11" s="1"/>
  <c r="Y797" i="11" s="1"/>
  <c r="R797" i="11" a="1"/>
  <c r="R797" i="11" s="1"/>
  <c r="S797" i="11" s="1"/>
  <c r="AA797" i="11" a="1"/>
  <c r="AA797" i="11" s="1"/>
  <c r="AB797" i="11" s="1"/>
  <c r="AB799" i="11"/>
  <c r="X787" i="11" a="1"/>
  <c r="X787" i="11" s="1"/>
  <c r="Y787" i="11" s="1"/>
  <c r="R789" i="11" a="1"/>
  <c r="R789" i="11" s="1"/>
  <c r="S789" i="11" s="1"/>
  <c r="AA789" i="11" a="1"/>
  <c r="AA789" i="11" s="1"/>
  <c r="AB789" i="11" s="1"/>
  <c r="L797" i="11"/>
  <c r="S799" i="11"/>
  <c r="AI799" i="11" s="1"/>
  <c r="AK799" i="11" s="1"/>
  <c r="AM799" i="11" s="1"/>
  <c r="AO799" i="11" s="1"/>
  <c r="Y800" i="11"/>
  <c r="AJ800" i="11" s="1"/>
  <c r="AL800" i="11" s="1"/>
  <c r="O803" i="11"/>
  <c r="L789" i="11"/>
  <c r="S791" i="11"/>
  <c r="S792" i="11"/>
  <c r="Y794" i="11"/>
  <c r="U797" i="11" a="1"/>
  <c r="U797" i="11" s="1"/>
  <c r="V797" i="11" s="1"/>
  <c r="Y801" i="11"/>
  <c r="AJ801" i="11" s="1"/>
  <c r="AL801" i="11" s="1"/>
  <c r="AJ802" i="11"/>
  <c r="O794" i="11"/>
  <c r="AI794" i="11" s="1"/>
  <c r="R795" i="11" a="1"/>
  <c r="R795" i="11" s="1"/>
  <c r="S795" i="11" s="1"/>
  <c r="U795" i="11" a="1"/>
  <c r="U795" i="11" s="1"/>
  <c r="V795" i="11" s="1"/>
  <c r="X795" i="11" a="1"/>
  <c r="X795" i="11" s="1"/>
  <c r="Y795" i="11" s="1"/>
  <c r="AJ795" i="11" s="1"/>
  <c r="AL795" i="11" s="1"/>
  <c r="X796" i="11" a="1"/>
  <c r="X796" i="11" s="1"/>
  <c r="Y796" i="11" s="1"/>
  <c r="R796" i="11" a="1"/>
  <c r="R796" i="11" s="1"/>
  <c r="S796" i="11" s="1"/>
  <c r="AA796" i="11" a="1"/>
  <c r="AA796" i="11" s="1"/>
  <c r="AB796" i="11" s="1"/>
  <c r="AB798" i="11"/>
  <c r="O786" i="11"/>
  <c r="V789" i="11"/>
  <c r="U791" i="11" a="1"/>
  <c r="U791" i="11" s="1"/>
  <c r="V791" i="11" s="1"/>
  <c r="AA791" i="11" a="1"/>
  <c r="AA791" i="11" s="1"/>
  <c r="AB791" i="11" s="1"/>
  <c r="AJ791" i="11" s="1"/>
  <c r="AL791" i="11" s="1"/>
  <c r="AH785" i="11"/>
  <c r="U792" i="11" a="1"/>
  <c r="U792" i="11" s="1"/>
  <c r="V792" i="11" s="1"/>
  <c r="AA792" i="11" a="1"/>
  <c r="AA792" i="11" s="1"/>
  <c r="AB792" i="11" s="1"/>
  <c r="AJ792" i="11" s="1"/>
  <c r="AH793" i="11"/>
  <c r="AE796" i="11"/>
  <c r="O798" i="11"/>
  <c r="AH799" i="11"/>
  <c r="U803" i="11" a="1"/>
  <c r="U803" i="11" s="1"/>
  <c r="V803" i="11" s="1"/>
  <c r="X799" i="11" a="1"/>
  <c r="X799" i="11" s="1"/>
  <c r="Y799" i="11" s="1"/>
  <c r="U802" i="11" a="1"/>
  <c r="U802" i="11" s="1"/>
  <c r="V802" i="11" s="1"/>
  <c r="AI802" i="11" s="1"/>
  <c r="AA803" i="11" a="1"/>
  <c r="AA803" i="11" s="1"/>
  <c r="AB803" i="11" s="1"/>
  <c r="R803" i="11" a="1"/>
  <c r="R803" i="11" s="1"/>
  <c r="S803" i="11" s="1"/>
  <c r="AE2" i="1"/>
  <c r="AH2" i="1"/>
  <c r="T689" i="1" a="1"/>
  <c r="T689" i="1" s="1"/>
  <c r="T641" i="1" a="1"/>
  <c r="T641" i="1" s="1"/>
  <c r="V641" i="1" s="1"/>
  <c r="T617" i="1" a="1"/>
  <c r="T617" i="1" s="1"/>
  <c r="V617" i="1" s="1"/>
  <c r="AI617" i="1" s="1"/>
  <c r="T601" i="1" a="1"/>
  <c r="T601" i="1" s="1"/>
  <c r="V601" i="1" s="1"/>
  <c r="T257" i="1" a="1"/>
  <c r="T257" i="1" s="1"/>
  <c r="V257" i="1" s="1"/>
  <c r="T233" i="1" a="1"/>
  <c r="T233" i="1" s="1"/>
  <c r="V233" i="1" s="1"/>
  <c r="AI233" i="1" s="1"/>
  <c r="T41" i="1" a="1"/>
  <c r="T41" i="1" s="1"/>
  <c r="V41" i="1" s="1"/>
  <c r="T5" i="1" a="1"/>
  <c r="T5" i="1" s="1"/>
  <c r="V5" i="1" s="1"/>
  <c r="T594" i="1" a="1"/>
  <c r="T594" i="1" s="1"/>
  <c r="V594" i="1" s="1"/>
  <c r="T250" i="1" a="1"/>
  <c r="T250" i="1" s="1"/>
  <c r="V250" i="1" s="1"/>
  <c r="AI250" i="1" s="1"/>
  <c r="T657" i="1" a="1"/>
  <c r="T657" i="1" s="1"/>
  <c r="V657" i="1" s="1"/>
  <c r="T633" i="1" a="1"/>
  <c r="T633" i="1" s="1"/>
  <c r="V633" i="1" s="1"/>
  <c r="T609" i="1" a="1"/>
  <c r="T609" i="1" s="1"/>
  <c r="V609" i="1" s="1"/>
  <c r="AI609" i="1" s="1"/>
  <c r="T273" i="1" a="1"/>
  <c r="T273" i="1" s="1"/>
  <c r="V273" i="1" s="1"/>
  <c r="T249" i="1" a="1"/>
  <c r="T249" i="1" s="1"/>
  <c r="V249" i="1" s="1"/>
  <c r="T225" i="1" a="1"/>
  <c r="T225" i="1" s="1"/>
  <c r="V225" i="1" s="1"/>
  <c r="AI225" i="1" s="1"/>
  <c r="T153" i="1" a="1"/>
  <c r="T153" i="1" s="1"/>
  <c r="V153" i="1" s="1"/>
  <c r="T49" i="1" a="1"/>
  <c r="T49" i="1" s="1"/>
  <c r="V49" i="1" s="1"/>
  <c r="AI49" i="1" s="1"/>
  <c r="T25" i="1" a="1"/>
  <c r="T25" i="1" s="1"/>
  <c r="V25" i="1" s="1"/>
  <c r="T696" i="1" a="1"/>
  <c r="T696" i="1" s="1"/>
  <c r="T688" i="1" a="1"/>
  <c r="T688" i="1" s="1"/>
  <c r="T664" i="1" a="1"/>
  <c r="T664" i="1" s="1"/>
  <c r="T648" i="1" a="1"/>
  <c r="T648" i="1" s="1"/>
  <c r="V648" i="1" s="1"/>
  <c r="T640" i="1" a="1"/>
  <c r="T640" i="1" s="1"/>
  <c r="V640" i="1" s="1"/>
  <c r="T632" i="1" a="1"/>
  <c r="T632" i="1" s="1"/>
  <c r="T624" i="1" a="1"/>
  <c r="T624" i="1" s="1"/>
  <c r="T616" i="1" a="1"/>
  <c r="T616" i="1" s="1"/>
  <c r="V616" i="1" s="1"/>
  <c r="AI616" i="1" s="1"/>
  <c r="T608" i="1" a="1"/>
  <c r="T608" i="1" s="1"/>
  <c r="V608" i="1" s="1"/>
  <c r="T600" i="1" a="1"/>
  <c r="T600" i="1" s="1"/>
  <c r="V600" i="1" s="1"/>
  <c r="T272" i="1" a="1"/>
  <c r="T272" i="1" s="1"/>
  <c r="V272" i="1" s="1"/>
  <c r="T256" i="1" a="1"/>
  <c r="T256" i="1" s="1"/>
  <c r="V256" i="1" s="1"/>
  <c r="T248" i="1" a="1"/>
  <c r="T248" i="1" s="1"/>
  <c r="V248" i="1" s="1"/>
  <c r="AI248" i="1" s="1"/>
  <c r="T240" i="1" a="1"/>
  <c r="T240" i="1" s="1"/>
  <c r="V240" i="1" s="1"/>
  <c r="AI240" i="1" s="1"/>
  <c r="T232" i="1" a="1"/>
  <c r="T232" i="1" s="1"/>
  <c r="V232" i="1" s="1"/>
  <c r="T224" i="1" a="1"/>
  <c r="T224" i="1" s="1"/>
  <c r="V224" i="1" s="1"/>
  <c r="T160" i="1" a="1"/>
  <c r="T160" i="1" s="1"/>
  <c r="V160" i="1" s="1"/>
  <c r="T152" i="1" a="1"/>
  <c r="T152" i="1" s="1"/>
  <c r="V152" i="1" s="1"/>
  <c r="T104" i="1" a="1"/>
  <c r="T104" i="1" s="1"/>
  <c r="V104" i="1" s="1"/>
  <c r="AI104" i="1" s="1"/>
  <c r="T48" i="1" a="1"/>
  <c r="T48" i="1" s="1"/>
  <c r="V48" i="1" s="1"/>
  <c r="T40" i="1" a="1"/>
  <c r="T40" i="1" s="1"/>
  <c r="V40" i="1" s="1"/>
  <c r="T32" i="1" a="1"/>
  <c r="T32" i="1" s="1"/>
  <c r="V32" i="1" s="1"/>
  <c r="T24" i="1" a="1"/>
  <c r="T24" i="1" s="1"/>
  <c r="V24" i="1" s="1"/>
  <c r="T16" i="1" a="1"/>
  <c r="T16" i="1" s="1"/>
  <c r="V16" i="1" s="1"/>
  <c r="T698" i="1" a="1"/>
  <c r="T698" i="1" s="1"/>
  <c r="T618" i="1" a="1"/>
  <c r="T618" i="1" s="1"/>
  <c r="V618" i="1" s="1"/>
  <c r="T234" i="1" a="1"/>
  <c r="T234" i="1" s="1"/>
  <c r="V234" i="1" s="1"/>
  <c r="AI234" i="1" s="1"/>
  <c r="T18" i="1" a="1"/>
  <c r="T18" i="1" s="1"/>
  <c r="V18" i="1" s="1"/>
  <c r="T697" i="1" a="1"/>
  <c r="T697" i="1" s="1"/>
  <c r="T665" i="1" a="1"/>
  <c r="T665" i="1" s="1"/>
  <c r="V665" i="1" s="1"/>
  <c r="T649" i="1" a="1"/>
  <c r="T649" i="1" s="1"/>
  <c r="V649" i="1" s="1"/>
  <c r="T625" i="1" a="1"/>
  <c r="T625" i="1" s="1"/>
  <c r="T593" i="1" a="1"/>
  <c r="T593" i="1" s="1"/>
  <c r="V593" i="1" s="1"/>
  <c r="T241" i="1" a="1"/>
  <c r="T241" i="1" s="1"/>
  <c r="V241" i="1" s="1"/>
  <c r="AI241" i="1" s="1"/>
  <c r="T161" i="1" a="1"/>
  <c r="T161" i="1" s="1"/>
  <c r="V161" i="1" s="1"/>
  <c r="T105" i="1" a="1"/>
  <c r="T105" i="1" s="1"/>
  <c r="V105" i="1" s="1"/>
  <c r="T33" i="1" a="1"/>
  <c r="T33" i="1" s="1"/>
  <c r="V33" i="1" s="1"/>
  <c r="T9" i="1" a="1"/>
  <c r="T9" i="1" s="1"/>
  <c r="V9" i="1" s="1"/>
  <c r="T695" i="1" a="1"/>
  <c r="T695" i="1" s="1"/>
  <c r="T687" i="1" a="1"/>
  <c r="T687" i="1" s="1"/>
  <c r="T663" i="1" a="1"/>
  <c r="T663" i="1" s="1"/>
  <c r="V663" i="1" s="1"/>
  <c r="T647" i="1" a="1"/>
  <c r="T647" i="1" s="1"/>
  <c r="V647" i="1" s="1"/>
  <c r="T639" i="1" a="1"/>
  <c r="T639" i="1" s="1"/>
  <c r="V639" i="1" s="1"/>
  <c r="T631" i="1" a="1"/>
  <c r="T631" i="1" s="1"/>
  <c r="T615" i="1" a="1"/>
  <c r="T615" i="1" s="1"/>
  <c r="V615" i="1" s="1"/>
  <c r="T607" i="1" a="1"/>
  <c r="T607" i="1" s="1"/>
  <c r="V607" i="1" s="1"/>
  <c r="T599" i="1" a="1"/>
  <c r="T599" i="1" s="1"/>
  <c r="V599" i="1" s="1"/>
  <c r="T271" i="1" a="1"/>
  <c r="T271" i="1" s="1"/>
  <c r="V271" i="1" s="1"/>
  <c r="T255" i="1" a="1"/>
  <c r="T255" i="1" s="1"/>
  <c r="V255" i="1" s="1"/>
  <c r="T247" i="1" a="1"/>
  <c r="T247" i="1" s="1"/>
  <c r="V247" i="1" s="1"/>
  <c r="AI247" i="1" s="1"/>
  <c r="T239" i="1" a="1"/>
  <c r="T239" i="1" s="1"/>
  <c r="V239" i="1" s="1"/>
  <c r="AI239" i="1" s="1"/>
  <c r="T231" i="1" a="1"/>
  <c r="T231" i="1" s="1"/>
  <c r="V231" i="1" s="1"/>
  <c r="AI231" i="1" s="1"/>
  <c r="T223" i="1" a="1"/>
  <c r="T223" i="1" s="1"/>
  <c r="V223" i="1" s="1"/>
  <c r="AI223" i="1" s="1"/>
  <c r="T159" i="1" a="1"/>
  <c r="T159" i="1" s="1"/>
  <c r="V159" i="1" s="1"/>
  <c r="T103" i="1" a="1"/>
  <c r="T103" i="1" s="1"/>
  <c r="V103" i="1" s="1"/>
  <c r="AI103" i="1" s="1"/>
  <c r="T47" i="1" a="1"/>
  <c r="T47" i="1" s="1"/>
  <c r="V47" i="1" s="1"/>
  <c r="AI47" i="1" s="1"/>
  <c r="T39" i="1" a="1"/>
  <c r="T39" i="1" s="1"/>
  <c r="V39" i="1" s="1"/>
  <c r="T31" i="1" a="1"/>
  <c r="T31" i="1" s="1"/>
  <c r="V31" i="1" s="1"/>
  <c r="T23" i="1" a="1"/>
  <c r="T23" i="1" s="1"/>
  <c r="V23" i="1" s="1"/>
  <c r="T15" i="1" a="1"/>
  <c r="T15" i="1" s="1"/>
  <c r="V15" i="1" s="1"/>
  <c r="T7" i="1" a="1"/>
  <c r="T7" i="1" s="1"/>
  <c r="V7" i="1" s="1"/>
  <c r="T611" i="1" a="1"/>
  <c r="T611" i="1" s="1"/>
  <c r="V611" i="1" s="1"/>
  <c r="T274" i="1" a="1"/>
  <c r="T274" i="1" s="1"/>
  <c r="V274" i="1" s="1"/>
  <c r="T226" i="1" a="1"/>
  <c r="T226" i="1" s="1"/>
  <c r="V226" i="1" s="1"/>
  <c r="AI226" i="1" s="1"/>
  <c r="T50" i="1" a="1"/>
  <c r="T50" i="1" s="1"/>
  <c r="V50" i="1" s="1"/>
  <c r="AI50" i="1" s="1"/>
  <c r="T10" i="1" a="1"/>
  <c r="T10" i="1" s="1"/>
  <c r="V10" i="1" s="1"/>
  <c r="T38" i="1" a="1"/>
  <c r="T38" i="1" s="1"/>
  <c r="V38" i="1" s="1"/>
  <c r="T14" i="1" a="1"/>
  <c r="T14" i="1" s="1"/>
  <c r="V14" i="1" s="1"/>
  <c r="T604" i="1" a="1"/>
  <c r="T604" i="1" s="1"/>
  <c r="V604" i="1" s="1"/>
  <c r="T666" i="1" a="1"/>
  <c r="T666" i="1" s="1"/>
  <c r="V666" i="1" s="1"/>
  <c r="T634" i="1" a="1"/>
  <c r="T634" i="1" s="1"/>
  <c r="V634" i="1" s="1"/>
  <c r="T602" i="1" a="1"/>
  <c r="T602" i="1" s="1"/>
  <c r="V602" i="1" s="1"/>
  <c r="T154" i="1" a="1"/>
  <c r="T154" i="1" s="1"/>
  <c r="V154" i="1" s="1"/>
  <c r="T106" i="1" a="1"/>
  <c r="T106" i="1" s="1"/>
  <c r="V106" i="1" s="1"/>
  <c r="AI106" i="1" s="1"/>
  <c r="T34" i="1" a="1"/>
  <c r="T34" i="1" s="1"/>
  <c r="V34" i="1" s="1"/>
  <c r="T654" i="1" a="1"/>
  <c r="T654" i="1" s="1"/>
  <c r="V654" i="1" s="1"/>
  <c r="T638" i="1" a="1"/>
  <c r="T638" i="1" s="1"/>
  <c r="V638" i="1" s="1"/>
  <c r="T614" i="1" a="1"/>
  <c r="T614" i="1" s="1"/>
  <c r="V614" i="1" s="1"/>
  <c r="T30" i="1" a="1"/>
  <c r="T30" i="1" s="1"/>
  <c r="V30" i="1" s="1"/>
  <c r="T22" i="1" a="1"/>
  <c r="T22" i="1" s="1"/>
  <c r="V22" i="1" s="1"/>
  <c r="T6" i="1" a="1"/>
  <c r="T6" i="1" s="1"/>
  <c r="V6" i="1" s="1"/>
  <c r="T693" i="1" a="1"/>
  <c r="T693" i="1" s="1"/>
  <c r="T661" i="1" a="1"/>
  <c r="T661" i="1" s="1"/>
  <c r="V661" i="1" s="1"/>
  <c r="T653" i="1" a="1"/>
  <c r="T653" i="1" s="1"/>
  <c r="V653" i="1" s="1"/>
  <c r="T645" i="1" a="1"/>
  <c r="T645" i="1" s="1"/>
  <c r="V645" i="1" s="1"/>
  <c r="T629" i="1" a="1"/>
  <c r="T629" i="1" s="1"/>
  <c r="T621" i="1" a="1"/>
  <c r="T621" i="1" s="1"/>
  <c r="T613" i="1" a="1"/>
  <c r="T613" i="1" s="1"/>
  <c r="V613" i="1" s="1"/>
  <c r="T605" i="1" a="1"/>
  <c r="T605" i="1" s="1"/>
  <c r="V605" i="1" s="1"/>
  <c r="T597" i="1" a="1"/>
  <c r="T597" i="1" s="1"/>
  <c r="V597" i="1" s="1"/>
  <c r="T581" i="1" a="1"/>
  <c r="T581" i="1" s="1"/>
  <c r="V581" i="1" s="1"/>
  <c r="T277" i="1" a="1"/>
  <c r="T277" i="1" s="1"/>
  <c r="T269" i="1" a="1"/>
  <c r="T269" i="1" s="1"/>
  <c r="V269" i="1" s="1"/>
  <c r="T253" i="1" a="1"/>
  <c r="T253" i="1" s="1"/>
  <c r="V253" i="1" s="1"/>
  <c r="T245" i="1" a="1"/>
  <c r="T245" i="1" s="1"/>
  <c r="V245" i="1" s="1"/>
  <c r="AI245" i="1" s="1"/>
  <c r="T237" i="1" a="1"/>
  <c r="T237" i="1" s="1"/>
  <c r="V237" i="1" s="1"/>
  <c r="AI237" i="1" s="1"/>
  <c r="T229" i="1" a="1"/>
  <c r="T229" i="1" s="1"/>
  <c r="V229" i="1" s="1"/>
  <c r="AI229" i="1" s="1"/>
  <c r="T221" i="1" a="1"/>
  <c r="T221" i="1" s="1"/>
  <c r="V221" i="1" s="1"/>
  <c r="AI221" i="1" s="1"/>
  <c r="T157" i="1" a="1"/>
  <c r="T157" i="1" s="1"/>
  <c r="V157" i="1" s="1"/>
  <c r="T109" i="1" a="1"/>
  <c r="T109" i="1" s="1"/>
  <c r="V109" i="1" s="1"/>
  <c r="AI109" i="1" s="1"/>
  <c r="T45" i="1" a="1"/>
  <c r="T45" i="1" s="1"/>
  <c r="V45" i="1" s="1"/>
  <c r="T29" i="1" a="1"/>
  <c r="T29" i="1" s="1"/>
  <c r="V29" i="1" s="1"/>
  <c r="T21" i="1" a="1"/>
  <c r="T21" i="1" s="1"/>
  <c r="V21" i="1" s="1"/>
  <c r="T13" i="1" a="1"/>
  <c r="T13" i="1" s="1"/>
  <c r="V13" i="1" s="1"/>
  <c r="T650" i="1" a="1"/>
  <c r="T650" i="1" s="1"/>
  <c r="T598" i="1" a="1"/>
  <c r="T598" i="1" s="1"/>
  <c r="V598" i="1" s="1"/>
  <c r="AI598" i="1" s="1"/>
  <c r="T270" i="1" a="1"/>
  <c r="T270" i="1" s="1"/>
  <c r="V270" i="1" s="1"/>
  <c r="T37" i="1" a="1"/>
  <c r="T37" i="1" s="1"/>
  <c r="V37" i="1" s="1"/>
  <c r="T626" i="1" a="1"/>
  <c r="T626" i="1" s="1"/>
  <c r="T242" i="1" a="1"/>
  <c r="T242" i="1" s="1"/>
  <c r="V242" i="1" s="1"/>
  <c r="AI242" i="1" s="1"/>
  <c r="T42" i="1" a="1"/>
  <c r="T42" i="1" s="1"/>
  <c r="V42" i="1" s="1"/>
  <c r="T268" i="1" a="1"/>
  <c r="T268" i="1" s="1"/>
  <c r="T252" i="1" a="1"/>
  <c r="T252" i="1" s="1"/>
  <c r="V252" i="1" s="1"/>
  <c r="AI252" i="1" s="1"/>
  <c r="T236" i="1" a="1"/>
  <c r="T236" i="1" s="1"/>
  <c r="V236" i="1" s="1"/>
  <c r="AI236" i="1" s="1"/>
  <c r="T108" i="1" a="1"/>
  <c r="T108" i="1" s="1"/>
  <c r="V108" i="1" s="1"/>
  <c r="AI108" i="1" s="1"/>
  <c r="T44" i="1" a="1"/>
  <c r="T44" i="1" s="1"/>
  <c r="V44" i="1" s="1"/>
  <c r="T28" i="1" a="1"/>
  <c r="T28" i="1" s="1"/>
  <c r="V28" i="1" s="1"/>
  <c r="T12" i="1" a="1"/>
  <c r="T12" i="1" s="1"/>
  <c r="V12" i="1" s="1"/>
  <c r="T254" i="1" a="1"/>
  <c r="T254" i="1" s="1"/>
  <c r="V254" i="1" s="1"/>
  <c r="T158" i="1" a="1"/>
  <c r="T158" i="1" s="1"/>
  <c r="V158" i="1" s="1"/>
  <c r="T690" i="1" a="1"/>
  <c r="T690" i="1" s="1"/>
  <c r="T642" i="1" a="1"/>
  <c r="T642" i="1" s="1"/>
  <c r="V642" i="1" s="1"/>
  <c r="T610" i="1" a="1"/>
  <c r="T610" i="1" s="1"/>
  <c r="V610" i="1" s="1"/>
  <c r="T258" i="1" a="1"/>
  <c r="T258" i="1" s="1"/>
  <c r="V258" i="1" s="1"/>
  <c r="T26" i="1" a="1"/>
  <c r="T26" i="1" s="1"/>
  <c r="V26" i="1" s="1"/>
  <c r="T694" i="1" a="1"/>
  <c r="T694" i="1" s="1"/>
  <c r="T646" i="1" a="1"/>
  <c r="T646" i="1" s="1"/>
  <c r="V646" i="1" s="1"/>
  <c r="T622" i="1" a="1"/>
  <c r="T622" i="1" s="1"/>
  <c r="T606" i="1" a="1"/>
  <c r="T606" i="1" s="1"/>
  <c r="V606" i="1" s="1"/>
  <c r="Z2" i="1" a="1"/>
  <c r="Z2" i="1" s="1"/>
  <c r="AB2" i="1" s="1"/>
  <c r="W2" i="1" a="1"/>
  <c r="W2" i="1" s="1"/>
  <c r="Y2" i="1" s="1"/>
  <c r="T2" i="1" a="1"/>
  <c r="T2" i="1" s="1"/>
  <c r="V2" i="1" s="1"/>
  <c r="T700" i="1" a="1"/>
  <c r="T700" i="1" s="1"/>
  <c r="T692" i="1" a="1"/>
  <c r="T692" i="1" s="1"/>
  <c r="T652" i="1" a="1"/>
  <c r="T652" i="1" s="1"/>
  <c r="V652" i="1" s="1"/>
  <c r="T644" i="1" a="1"/>
  <c r="T644" i="1" s="1"/>
  <c r="V644" i="1" s="1"/>
  <c r="T636" i="1" a="1"/>
  <c r="T636" i="1" s="1"/>
  <c r="V636" i="1" s="1"/>
  <c r="T628" i="1" a="1"/>
  <c r="T628" i="1" s="1"/>
  <c r="T620" i="1" a="1"/>
  <c r="T620" i="1" s="1"/>
  <c r="T612" i="1" a="1"/>
  <c r="T612" i="1" s="1"/>
  <c r="V612" i="1" s="1"/>
  <c r="T596" i="1" a="1"/>
  <c r="T596" i="1" s="1"/>
  <c r="V596" i="1" s="1"/>
  <c r="T580" i="1" a="1"/>
  <c r="T580" i="1" s="1"/>
  <c r="V580" i="1" s="1"/>
  <c r="T276" i="1" a="1"/>
  <c r="T276" i="1" s="1"/>
  <c r="T244" i="1" a="1"/>
  <c r="T244" i="1" s="1"/>
  <c r="V244" i="1" s="1"/>
  <c r="AI244" i="1" s="1"/>
  <c r="T228" i="1" a="1"/>
  <c r="T228" i="1" s="1"/>
  <c r="V228" i="1" s="1"/>
  <c r="AI228" i="1" s="1"/>
  <c r="T156" i="1" a="1"/>
  <c r="T156" i="1" s="1"/>
  <c r="V156" i="1" s="1"/>
  <c r="T36" i="1" a="1"/>
  <c r="T36" i="1" s="1"/>
  <c r="V36" i="1" s="1"/>
  <c r="T20" i="1" a="1"/>
  <c r="T20" i="1" s="1"/>
  <c r="V20" i="1" s="1"/>
  <c r="T4" i="1" a="1"/>
  <c r="T4" i="1" s="1"/>
  <c r="V4" i="1" s="1"/>
  <c r="T699" i="1" a="1"/>
  <c r="T699" i="1" s="1"/>
  <c r="V699" i="1" s="1"/>
  <c r="T691" i="1" a="1"/>
  <c r="T691" i="1" s="1"/>
  <c r="T651" i="1" a="1"/>
  <c r="T651" i="1" s="1"/>
  <c r="V651" i="1" s="1"/>
  <c r="T643" i="1" a="1"/>
  <c r="T643" i="1" s="1"/>
  <c r="V643" i="1" s="1"/>
  <c r="T635" i="1" a="1"/>
  <c r="T635" i="1" s="1"/>
  <c r="V635" i="1" s="1"/>
  <c r="T627" i="1" a="1"/>
  <c r="T627" i="1" s="1"/>
  <c r="T619" i="1" a="1"/>
  <c r="T619" i="1" s="1"/>
  <c r="T603" i="1" a="1"/>
  <c r="T603" i="1" s="1"/>
  <c r="V603" i="1" s="1"/>
  <c r="AI603" i="1" s="1"/>
  <c r="AK603" i="1" s="1"/>
  <c r="AM603" i="1" s="1"/>
  <c r="AO603" i="1" s="1"/>
  <c r="T595" i="1" a="1"/>
  <c r="T595" i="1" s="1"/>
  <c r="V595" i="1" s="1"/>
  <c r="T579" i="1" a="1"/>
  <c r="T579" i="1" s="1"/>
  <c r="V579" i="1" s="1"/>
  <c r="T275" i="1" a="1"/>
  <c r="T275" i="1" s="1"/>
  <c r="V275" i="1" s="1"/>
  <c r="T267" i="1" a="1"/>
  <c r="T267" i="1" s="1"/>
  <c r="V267" i="1" s="1"/>
  <c r="T251" i="1" a="1"/>
  <c r="T251" i="1" s="1"/>
  <c r="V251" i="1" s="1"/>
  <c r="AI251" i="1" s="1"/>
  <c r="T243" i="1" a="1"/>
  <c r="T243" i="1" s="1"/>
  <c r="V243" i="1" s="1"/>
  <c r="AI243" i="1" s="1"/>
  <c r="T235" i="1" a="1"/>
  <c r="T235" i="1" s="1"/>
  <c r="V235" i="1" s="1"/>
  <c r="AI235" i="1" s="1"/>
  <c r="T227" i="1" a="1"/>
  <c r="T227" i="1" s="1"/>
  <c r="V227" i="1" s="1"/>
  <c r="T155" i="1" a="1"/>
  <c r="T155" i="1" s="1"/>
  <c r="V155" i="1" s="1"/>
  <c r="T107" i="1" a="1"/>
  <c r="T107" i="1" s="1"/>
  <c r="V107" i="1" s="1"/>
  <c r="AI107" i="1" s="1"/>
  <c r="T51" i="1" a="1"/>
  <c r="T51" i="1" s="1"/>
  <c r="V51" i="1" s="1"/>
  <c r="T43" i="1" a="1"/>
  <c r="T43" i="1" s="1"/>
  <c r="V43" i="1" s="1"/>
  <c r="T35" i="1" a="1"/>
  <c r="T35" i="1" s="1"/>
  <c r="V35" i="1" s="1"/>
  <c r="T19" i="1" a="1"/>
  <c r="T19" i="1" s="1"/>
  <c r="V19" i="1" s="1"/>
  <c r="T11" i="1" a="1"/>
  <c r="T11" i="1" s="1"/>
  <c r="V11" i="1" s="1"/>
  <c r="T3" i="1" a="1"/>
  <c r="T3" i="1" s="1"/>
  <c r="V3" i="1" s="1"/>
  <c r="T637" i="1" a="1"/>
  <c r="T637" i="1" s="1"/>
  <c r="V637" i="1" s="1"/>
  <c r="T246" i="1" a="1"/>
  <c r="T246" i="1" s="1"/>
  <c r="V246" i="1" s="1"/>
  <c r="T17" i="1" a="1"/>
  <c r="T17" i="1" s="1"/>
  <c r="V17" i="1" s="1"/>
  <c r="AB720" i="1"/>
  <c r="M2" i="1" a="1"/>
  <c r="M2" i="1" s="1"/>
  <c r="O2" i="1" s="1"/>
  <c r="S2" i="1"/>
  <c r="AJ411" i="11" l="1"/>
  <c r="AL411" i="11" s="1"/>
  <c r="AJ331" i="11"/>
  <c r="AI303" i="11"/>
  <c r="AI490" i="11"/>
  <c r="V692" i="1"/>
  <c r="AI399" i="1"/>
  <c r="AJ579" i="11"/>
  <c r="AJ625" i="11"/>
  <c r="AL625" i="11" s="1"/>
  <c r="AN625" i="11" s="1"/>
  <c r="AJ460" i="11"/>
  <c r="AL460" i="11" s="1"/>
  <c r="AI320" i="11"/>
  <c r="AJ469" i="11"/>
  <c r="AL469" i="11" s="1"/>
  <c r="AN469" i="11" s="1"/>
  <c r="AI460" i="11"/>
  <c r="AI448" i="11"/>
  <c r="AJ287" i="11"/>
  <c r="AI234" i="11"/>
  <c r="AJ381" i="11"/>
  <c r="AL381" i="11" s="1"/>
  <c r="AN381" i="11" s="1"/>
  <c r="AI413" i="11"/>
  <c r="AK413" i="11" s="1"/>
  <c r="AM413" i="11" s="1"/>
  <c r="AO413" i="11" s="1"/>
  <c r="AI381" i="11"/>
  <c r="AK381" i="11" s="1"/>
  <c r="AM381" i="11" s="1"/>
  <c r="AO381" i="11" s="1"/>
  <c r="AI281" i="11"/>
  <c r="AI33" i="11"/>
  <c r="AI141" i="11"/>
  <c r="AK141" i="11" s="1"/>
  <c r="AM141" i="11" s="1"/>
  <c r="AO141" i="11" s="1"/>
  <c r="AJ618" i="11"/>
  <c r="AL618" i="11" s="1"/>
  <c r="AN618" i="11" s="1"/>
  <c r="AI86" i="11"/>
  <c r="AK86" i="11" s="1"/>
  <c r="AM86" i="11" s="1"/>
  <c r="AO86" i="11" s="1"/>
  <c r="AI264" i="11"/>
  <c r="AK264" i="11" s="1"/>
  <c r="AM264" i="11" s="1"/>
  <c r="AO264" i="11" s="1"/>
  <c r="AK794" i="11"/>
  <c r="AM794" i="11" s="1"/>
  <c r="AO794" i="11" s="1"/>
  <c r="AL676" i="11"/>
  <c r="AY620" i="1" s="1"/>
  <c r="AL792" i="11"/>
  <c r="AL781" i="11"/>
  <c r="AN781" i="11" s="1"/>
  <c r="AK759" i="11"/>
  <c r="AM759" i="11" s="1"/>
  <c r="AO759" i="11" s="1"/>
  <c r="AK735" i="11"/>
  <c r="AM735" i="11" s="1"/>
  <c r="AO735" i="11" s="1"/>
  <c r="AL543" i="11"/>
  <c r="AL505" i="11"/>
  <c r="AN505" i="11" s="1"/>
  <c r="AK714" i="11"/>
  <c r="AM714" i="11" s="1"/>
  <c r="AO714" i="11" s="1"/>
  <c r="AK676" i="11"/>
  <c r="AM676" i="11" s="1"/>
  <c r="AO676" i="11" s="1"/>
  <c r="AL507" i="11"/>
  <c r="AN507" i="11" s="1"/>
  <c r="AL559" i="11"/>
  <c r="AN559" i="11" s="1"/>
  <c r="AK577" i="11"/>
  <c r="AM577" i="11" s="1"/>
  <c r="AO577" i="11" s="1"/>
  <c r="AL531" i="11"/>
  <c r="AN531" i="11" s="1"/>
  <c r="AL331" i="11"/>
  <c r="AL735" i="11"/>
  <c r="AN735" i="11" s="1"/>
  <c r="AK401" i="1"/>
  <c r="AM401" i="1" s="1"/>
  <c r="AO401" i="1" s="1"/>
  <c r="AK571" i="11"/>
  <c r="AM571" i="11" s="1"/>
  <c r="AO571" i="11" s="1"/>
  <c r="AI286" i="11"/>
  <c r="AJ285" i="11"/>
  <c r="AJ582" i="11"/>
  <c r="AI389" i="11"/>
  <c r="AK389" i="11" s="1"/>
  <c r="AM389" i="11" s="1"/>
  <c r="AO389" i="11" s="1"/>
  <c r="AI422" i="11"/>
  <c r="AK422" i="11" s="1"/>
  <c r="AM422" i="11" s="1"/>
  <c r="AO422" i="11" s="1"/>
  <c r="AJ319" i="11"/>
  <c r="AI294" i="11"/>
  <c r="AJ23" i="11"/>
  <c r="AL23" i="11" s="1"/>
  <c r="AN23" i="11" s="1"/>
  <c r="AJ626" i="11"/>
  <c r="AI634" i="11"/>
  <c r="AK634" i="11" s="1"/>
  <c r="AM634" i="11" s="1"/>
  <c r="AO634" i="11" s="1"/>
  <c r="AJ415" i="11"/>
  <c r="AI380" i="11"/>
  <c r="AK380" i="11" s="1"/>
  <c r="AM380" i="11" s="1"/>
  <c r="AO380" i="11" s="1"/>
  <c r="AJ398" i="11"/>
  <c r="AJ313" i="11"/>
  <c r="AI326" i="11"/>
  <c r="AI591" i="11"/>
  <c r="AK591" i="11" s="1"/>
  <c r="AM591" i="11" s="1"/>
  <c r="AO591" i="11" s="1"/>
  <c r="AJ438" i="11"/>
  <c r="AL438" i="11" s="1"/>
  <c r="AN438" i="11" s="1"/>
  <c r="AI191" i="11"/>
  <c r="AJ280" i="11"/>
  <c r="AJ203" i="11"/>
  <c r="AJ615" i="11"/>
  <c r="AL615" i="11" s="1"/>
  <c r="AN615" i="11" s="1"/>
  <c r="AJ433" i="11"/>
  <c r="AL433" i="11" s="1"/>
  <c r="AN433" i="11" s="1"/>
  <c r="AJ311" i="11"/>
  <c r="AI323" i="11"/>
  <c r="AJ171" i="11"/>
  <c r="AI143" i="11"/>
  <c r="AK143" i="11" s="1"/>
  <c r="AM143" i="11" s="1"/>
  <c r="AO143" i="11" s="1"/>
  <c r="AI372" i="11"/>
  <c r="AJ595" i="11"/>
  <c r="AL595" i="11" s="1"/>
  <c r="AN595" i="11" s="1"/>
  <c r="AJ479" i="11"/>
  <c r="AL479" i="11" s="1"/>
  <c r="AN479" i="11" s="1"/>
  <c r="AI298" i="11"/>
  <c r="AI271" i="11"/>
  <c r="AK271" i="11" s="1"/>
  <c r="AM271" i="11" s="1"/>
  <c r="AO271" i="11" s="1"/>
  <c r="AJ537" i="11"/>
  <c r="AI357" i="11"/>
  <c r="AK357" i="11" s="1"/>
  <c r="AM357" i="11" s="1"/>
  <c r="AO357" i="11" s="1"/>
  <c r="AJ327" i="11"/>
  <c r="AJ342" i="11"/>
  <c r="AJ202" i="11"/>
  <c r="AI547" i="11"/>
  <c r="AK547" i="11" s="1"/>
  <c r="AM547" i="11" s="1"/>
  <c r="AO547" i="11" s="1"/>
  <c r="AI551" i="11"/>
  <c r="AK551" i="11" s="1"/>
  <c r="AM551" i="11" s="1"/>
  <c r="AO551" i="11" s="1"/>
  <c r="AI468" i="11"/>
  <c r="AK468" i="11" s="1"/>
  <c r="AM468" i="11" s="1"/>
  <c r="AO468" i="11" s="1"/>
  <c r="AI526" i="11"/>
  <c r="AK526" i="11" s="1"/>
  <c r="AM526" i="11" s="1"/>
  <c r="AO526" i="11" s="1"/>
  <c r="AI383" i="11"/>
  <c r="AK383" i="11" s="1"/>
  <c r="AM383" i="11" s="1"/>
  <c r="AO383" i="11" s="1"/>
  <c r="AJ226" i="11"/>
  <c r="AL226" i="11" s="1"/>
  <c r="AN226" i="11" s="1"/>
  <c r="AJ207" i="11"/>
  <c r="AI535" i="11"/>
  <c r="AK535" i="11" s="1"/>
  <c r="AM535" i="11" s="1"/>
  <c r="AO535" i="11" s="1"/>
  <c r="AI466" i="11"/>
  <c r="AI404" i="11"/>
  <c r="AK404" i="11" s="1"/>
  <c r="AM404" i="11" s="1"/>
  <c r="AO404" i="11" s="1"/>
  <c r="AJ339" i="11"/>
  <c r="AL339" i="11" s="1"/>
  <c r="AN339" i="11" s="1"/>
  <c r="AJ288" i="11"/>
  <c r="AI195" i="11"/>
  <c r="AJ376" i="11"/>
  <c r="AL376" i="11" s="1"/>
  <c r="AY304" i="1" s="1"/>
  <c r="AJ355" i="11"/>
  <c r="AL355" i="11" s="1"/>
  <c r="AJ251" i="11"/>
  <c r="AL251" i="11" s="1"/>
  <c r="AN251" i="11" s="1"/>
  <c r="AI212" i="11"/>
  <c r="AJ132" i="11"/>
  <c r="AJ589" i="11"/>
  <c r="AI427" i="11"/>
  <c r="AK427" i="11" s="1"/>
  <c r="AM427" i="11" s="1"/>
  <c r="AO427" i="11" s="1"/>
  <c r="AJ340" i="11"/>
  <c r="AL340" i="11" s="1"/>
  <c r="AN340" i="11" s="1"/>
  <c r="AI308" i="11"/>
  <c r="AJ292" i="11"/>
  <c r="AJ306" i="11"/>
  <c r="AI280" i="11"/>
  <c r="AI311" i="11"/>
  <c r="AI405" i="11"/>
  <c r="AK405" i="11" s="1"/>
  <c r="AM405" i="11" s="1"/>
  <c r="AO405" i="11" s="1"/>
  <c r="AJ378" i="11"/>
  <c r="AL378" i="11" s="1"/>
  <c r="AI339" i="11"/>
  <c r="AK339" i="11" s="1"/>
  <c r="AM339" i="11" s="1"/>
  <c r="AO339" i="11" s="1"/>
  <c r="AJ148" i="11"/>
  <c r="AL148" i="11" s="1"/>
  <c r="AN148" i="11" s="1"/>
  <c r="AI504" i="11"/>
  <c r="AK504" i="11" s="1"/>
  <c r="AM504" i="11" s="1"/>
  <c r="AO504" i="11" s="1"/>
  <c r="AI446" i="11"/>
  <c r="AK446" i="11" s="1"/>
  <c r="AM446" i="11" s="1"/>
  <c r="AO446" i="11" s="1"/>
  <c r="AI390" i="11"/>
  <c r="AK390" i="11" s="1"/>
  <c r="AM390" i="11" s="1"/>
  <c r="AO390" i="11" s="1"/>
  <c r="AJ368" i="11"/>
  <c r="AL368" i="11" s="1"/>
  <c r="AN368" i="11" s="1"/>
  <c r="AJ271" i="11"/>
  <c r="AL271" i="11" s="1"/>
  <c r="AN271" i="11" s="1"/>
  <c r="AI98" i="11"/>
  <c r="AJ286" i="11"/>
  <c r="AJ303" i="11"/>
  <c r="AI97" i="1"/>
  <c r="AJ704" i="11"/>
  <c r="AJ283" i="11"/>
  <c r="AI315" i="11"/>
  <c r="AJ304" i="11"/>
  <c r="AJ533" i="1"/>
  <c r="AL533" i="1" s="1"/>
  <c r="AI96" i="1"/>
  <c r="AJ616" i="1"/>
  <c r="AJ218" i="11"/>
  <c r="AL218" i="11" s="1"/>
  <c r="AI314" i="11"/>
  <c r="AI218" i="1"/>
  <c r="AI84" i="1"/>
  <c r="AI90" i="1"/>
  <c r="AI80" i="1"/>
  <c r="AI54" i="1"/>
  <c r="AI230" i="1"/>
  <c r="AI61" i="1"/>
  <c r="AI79" i="1"/>
  <c r="AI216" i="1"/>
  <c r="AI584" i="1"/>
  <c r="AK584" i="1" s="1"/>
  <c r="AM584" i="1" s="1"/>
  <c r="AO584" i="1" s="1"/>
  <c r="AI597" i="1"/>
  <c r="AI647" i="1"/>
  <c r="AI663" i="1"/>
  <c r="AI614" i="1"/>
  <c r="AI496" i="1"/>
  <c r="AK496" i="1" s="1"/>
  <c r="AM496" i="1" s="1"/>
  <c r="AO496" i="1" s="1"/>
  <c r="AI645" i="1"/>
  <c r="AK645" i="1" s="1"/>
  <c r="AM645" i="1" s="1"/>
  <c r="AO645" i="1" s="1"/>
  <c r="AI513" i="1"/>
  <c r="AK513" i="1" s="1"/>
  <c r="AM513" i="1" s="1"/>
  <c r="AO513" i="1" s="1"/>
  <c r="AI227" i="11"/>
  <c r="AK227" i="11" s="1"/>
  <c r="AM227" i="11" s="1"/>
  <c r="AO227" i="11" s="1"/>
  <c r="AJ190" i="11"/>
  <c r="AJ356" i="11"/>
  <c r="AI325" i="11"/>
  <c r="AJ375" i="11"/>
  <c r="AL375" i="11" s="1"/>
  <c r="AN375" i="11" s="1"/>
  <c r="AJ351" i="11"/>
  <c r="AL351" i="11" s="1"/>
  <c r="AN351" i="11" s="1"/>
  <c r="AJ249" i="11"/>
  <c r="AL249" i="11" s="1"/>
  <c r="AN249" i="11" s="1"/>
  <c r="AI228" i="11"/>
  <c r="AK228" i="11" s="1"/>
  <c r="AM228" i="11" s="1"/>
  <c r="AO228" i="11" s="1"/>
  <c r="AI139" i="11"/>
  <c r="AK139" i="11" s="1"/>
  <c r="AM139" i="11" s="1"/>
  <c r="AO139" i="11" s="1"/>
  <c r="AI130" i="11"/>
  <c r="AI279" i="11"/>
  <c r="AJ702" i="11"/>
  <c r="AL677" i="11"/>
  <c r="AN677" i="11" s="1"/>
  <c r="AJ406" i="11"/>
  <c r="AL406" i="11" s="1"/>
  <c r="AN406" i="11" s="1"/>
  <c r="AI272" i="11"/>
  <c r="AK272" i="11" s="1"/>
  <c r="AM272" i="11" s="1"/>
  <c r="AO272" i="11" s="1"/>
  <c r="AJ396" i="11"/>
  <c r="AJ231" i="11"/>
  <c r="AL231" i="11" s="1"/>
  <c r="AN231" i="11" s="1"/>
  <c r="AI242" i="11"/>
  <c r="AK242" i="11" s="1"/>
  <c r="AM242" i="11" s="1"/>
  <c r="AO242" i="11" s="1"/>
  <c r="AI371" i="11"/>
  <c r="AK371" i="11" s="1"/>
  <c r="AM371" i="11" s="1"/>
  <c r="AO371" i="11" s="1"/>
  <c r="AI260" i="11"/>
  <c r="AK260" i="11" s="1"/>
  <c r="AM260" i="11" s="1"/>
  <c r="AO260" i="11" s="1"/>
  <c r="AI291" i="11"/>
  <c r="AI562" i="11"/>
  <c r="AK562" i="11" s="1"/>
  <c r="AM562" i="11" s="1"/>
  <c r="AO562" i="11" s="1"/>
  <c r="AI469" i="11"/>
  <c r="AK469" i="11" s="1"/>
  <c r="AM469" i="11" s="1"/>
  <c r="AO469" i="11" s="1"/>
  <c r="AI592" i="11"/>
  <c r="AK592" i="11" s="1"/>
  <c r="AM592" i="11" s="1"/>
  <c r="AO592" i="11" s="1"/>
  <c r="AJ634" i="11"/>
  <c r="AL634" i="11" s="1"/>
  <c r="AN634" i="11" s="1"/>
  <c r="AI398" i="11"/>
  <c r="AK398" i="11" s="1"/>
  <c r="AM398" i="11" s="1"/>
  <c r="AO398" i="11" s="1"/>
  <c r="AI448" i="1"/>
  <c r="AK448" i="1" s="1"/>
  <c r="AM448" i="1" s="1"/>
  <c r="AO448" i="1" s="1"/>
  <c r="AI528" i="1"/>
  <c r="AI304" i="1"/>
  <c r="AK304" i="1" s="1"/>
  <c r="AM304" i="1" s="1"/>
  <c r="AO304" i="1" s="1"/>
  <c r="AI432" i="1"/>
  <c r="AI400" i="1"/>
  <c r="AK400" i="1" s="1"/>
  <c r="AM400" i="1" s="1"/>
  <c r="AO400" i="1" s="1"/>
  <c r="AI367" i="1"/>
  <c r="AK367" i="1" s="1"/>
  <c r="AM367" i="1" s="1"/>
  <c r="AO367" i="1" s="1"/>
  <c r="AI328" i="1"/>
  <c r="AK328" i="1" s="1"/>
  <c r="AM328" i="1" s="1"/>
  <c r="AO328" i="1" s="1"/>
  <c r="AI384" i="1"/>
  <c r="AK384" i="1" s="1"/>
  <c r="AM384" i="1" s="1"/>
  <c r="AO384" i="1" s="1"/>
  <c r="V623" i="1"/>
  <c r="AI623" i="1" s="1"/>
  <c r="AK623" i="1" s="1"/>
  <c r="AM623" i="1" s="1"/>
  <c r="AO623" i="1" s="1"/>
  <c r="V631" i="1"/>
  <c r="V619" i="1"/>
  <c r="AI619" i="1" s="1"/>
  <c r="AK619" i="1" s="1"/>
  <c r="AM619" i="1" s="1"/>
  <c r="AO619" i="1" s="1"/>
  <c r="V632" i="1"/>
  <c r="V621" i="1"/>
  <c r="AI621" i="1" s="1"/>
  <c r="AK621" i="1" s="1"/>
  <c r="AM621" i="1" s="1"/>
  <c r="AO621" i="1" s="1"/>
  <c r="V622" i="1"/>
  <c r="V627" i="1"/>
  <c r="AI627" i="1" s="1"/>
  <c r="AK627" i="1" s="1"/>
  <c r="AM627" i="1" s="1"/>
  <c r="AO627" i="1" s="1"/>
  <c r="V628" i="1"/>
  <c r="AI628" i="1" s="1"/>
  <c r="AK628" i="1" s="1"/>
  <c r="AM628" i="1" s="1"/>
  <c r="AO628" i="1" s="1"/>
  <c r="V624" i="1"/>
  <c r="AI624" i="1" s="1"/>
  <c r="AK624" i="1" s="1"/>
  <c r="AM624" i="1" s="1"/>
  <c r="AO624" i="1" s="1"/>
  <c r="V629" i="1"/>
  <c r="V630" i="1"/>
  <c r="AI630" i="1" s="1"/>
  <c r="AK630" i="1" s="1"/>
  <c r="AM630" i="1" s="1"/>
  <c r="AO630" i="1" s="1"/>
  <c r="V626" i="1"/>
  <c r="AI542" i="1"/>
  <c r="V620" i="1"/>
  <c r="V625" i="1"/>
  <c r="AI625" i="1" s="1"/>
  <c r="AK625" i="1" s="1"/>
  <c r="AM625" i="1" s="1"/>
  <c r="AO625" i="1" s="1"/>
  <c r="AJ711" i="11"/>
  <c r="AL711" i="11" s="1"/>
  <c r="AN711" i="11" s="1"/>
  <c r="AJ255" i="11"/>
  <c r="AL255" i="11" s="1"/>
  <c r="AI176" i="11"/>
  <c r="AI507" i="1"/>
  <c r="AK507" i="1" s="1"/>
  <c r="AM507" i="1" s="1"/>
  <c r="AO507" i="1" s="1"/>
  <c r="AI431" i="1"/>
  <c r="AK431" i="1" s="1"/>
  <c r="AM431" i="1" s="1"/>
  <c r="AO431" i="1" s="1"/>
  <c r="AI411" i="1"/>
  <c r="AK411" i="1" s="1"/>
  <c r="AM411" i="1" s="1"/>
  <c r="AO411" i="1" s="1"/>
  <c r="AI297" i="11"/>
  <c r="AI452" i="11"/>
  <c r="AK452" i="11" s="1"/>
  <c r="AM452" i="11" s="1"/>
  <c r="AO452" i="11" s="1"/>
  <c r="AJ329" i="11"/>
  <c r="AI554" i="11"/>
  <c r="AK554" i="11" s="1"/>
  <c r="AM554" i="11" s="1"/>
  <c r="AO554" i="11" s="1"/>
  <c r="AI296" i="11"/>
  <c r="AI249" i="11"/>
  <c r="AK249" i="11" s="1"/>
  <c r="AM249" i="11" s="1"/>
  <c r="AO249" i="11" s="1"/>
  <c r="AI336" i="1"/>
  <c r="AI491" i="1"/>
  <c r="AK491" i="1" s="1"/>
  <c r="AM491" i="1" s="1"/>
  <c r="AO491" i="1" s="1"/>
  <c r="AI386" i="1"/>
  <c r="AK386" i="1" s="1"/>
  <c r="AM386" i="1" s="1"/>
  <c r="AO386" i="1" s="1"/>
  <c r="AI174" i="11"/>
  <c r="AI312" i="1"/>
  <c r="AK312" i="1" s="1"/>
  <c r="AM312" i="1" s="1"/>
  <c r="AO312" i="1" s="1"/>
  <c r="AI504" i="1"/>
  <c r="AK504" i="1" s="1"/>
  <c r="AM504" i="1" s="1"/>
  <c r="AO504" i="1" s="1"/>
  <c r="AJ548" i="11"/>
  <c r="AL548" i="11" s="1"/>
  <c r="AI461" i="11"/>
  <c r="AK461" i="11" s="1"/>
  <c r="AM461" i="11" s="1"/>
  <c r="AO461" i="11" s="1"/>
  <c r="AJ556" i="11"/>
  <c r="AL556" i="11" s="1"/>
  <c r="AJ500" i="11"/>
  <c r="AI519" i="11"/>
  <c r="AK519" i="11" s="1"/>
  <c r="AM519" i="11" s="1"/>
  <c r="AO519" i="11" s="1"/>
  <c r="AJ452" i="11"/>
  <c r="AL452" i="11" s="1"/>
  <c r="AI570" i="11"/>
  <c r="AK570" i="11" s="1"/>
  <c r="AM570" i="11" s="1"/>
  <c r="AO570" i="11" s="1"/>
  <c r="AJ591" i="11"/>
  <c r="AL591" i="11" s="1"/>
  <c r="AN591" i="11" s="1"/>
  <c r="AJ440" i="11"/>
  <c r="AL440" i="11" s="1"/>
  <c r="AN440" i="11" s="1"/>
  <c r="AI396" i="11"/>
  <c r="AK396" i="11" s="1"/>
  <c r="AM396" i="11" s="1"/>
  <c r="AO396" i="11" s="1"/>
  <c r="AJ400" i="11"/>
  <c r="AL400" i="11" s="1"/>
  <c r="AN400" i="11" s="1"/>
  <c r="AI395" i="1"/>
  <c r="AK395" i="1" s="1"/>
  <c r="AM395" i="1" s="1"/>
  <c r="AO395" i="1" s="1"/>
  <c r="AI427" i="1"/>
  <c r="AI533" i="1"/>
  <c r="AK533" i="1" s="1"/>
  <c r="AM533" i="1" s="1"/>
  <c r="AO533" i="1" s="1"/>
  <c r="AK520" i="1"/>
  <c r="AM520" i="1" s="1"/>
  <c r="AO520" i="1" s="1"/>
  <c r="AK259" i="1"/>
  <c r="AM259" i="1" s="1"/>
  <c r="AO259" i="1" s="1"/>
  <c r="AL575" i="11"/>
  <c r="AN575" i="11" s="1"/>
  <c r="AK478" i="11"/>
  <c r="AM478" i="11" s="1"/>
  <c r="AO478" i="11" s="1"/>
  <c r="AK212" i="11"/>
  <c r="AM212" i="11" s="1"/>
  <c r="AO212" i="11" s="1"/>
  <c r="AL754" i="11"/>
  <c r="AN754" i="11" s="1"/>
  <c r="AK742" i="11"/>
  <c r="AM742" i="11" s="1"/>
  <c r="AO742" i="11" s="1"/>
  <c r="AK752" i="11"/>
  <c r="AM752" i="11" s="1"/>
  <c r="AO752" i="11" s="1"/>
  <c r="AI462" i="11"/>
  <c r="AK462" i="11" s="1"/>
  <c r="AM462" i="11" s="1"/>
  <c r="AO462" i="11" s="1"/>
  <c r="AJ405" i="11"/>
  <c r="AL405" i="11" s="1"/>
  <c r="AN405" i="11" s="1"/>
  <c r="AJ468" i="11"/>
  <c r="AL468" i="11" s="1"/>
  <c r="AI329" i="11"/>
  <c r="AJ318" i="11"/>
  <c r="AJ532" i="11"/>
  <c r="AJ265" i="11"/>
  <c r="AI309" i="11"/>
  <c r="AJ277" i="11"/>
  <c r="AL277" i="11" s="1"/>
  <c r="AI221" i="11"/>
  <c r="AK221" i="11" s="1"/>
  <c r="AM221" i="11" s="1"/>
  <c r="AO221" i="11" s="1"/>
  <c r="AJ451" i="11"/>
  <c r="AL451" i="11" s="1"/>
  <c r="AJ412" i="11"/>
  <c r="AL412" i="11" s="1"/>
  <c r="AY340" i="1" s="1"/>
  <c r="AJ294" i="11"/>
  <c r="AI623" i="11"/>
  <c r="AK623" i="11" s="1"/>
  <c r="AM623" i="11" s="1"/>
  <c r="AO623" i="11" s="1"/>
  <c r="AI626" i="11"/>
  <c r="AK626" i="11" s="1"/>
  <c r="AM626" i="11" s="1"/>
  <c r="AO626" i="11" s="1"/>
  <c r="AJ176" i="11"/>
  <c r="AI145" i="11"/>
  <c r="AK145" i="11" s="1"/>
  <c r="AM145" i="11" s="1"/>
  <c r="AO145" i="11" s="1"/>
  <c r="AI214" i="11"/>
  <c r="AK214" i="11" s="1"/>
  <c r="AM214" i="11" s="1"/>
  <c r="AO214" i="11" s="1"/>
  <c r="AI598" i="11"/>
  <c r="AK598" i="11" s="1"/>
  <c r="AM598" i="11" s="1"/>
  <c r="AO598" i="11" s="1"/>
  <c r="AI201" i="11"/>
  <c r="AI283" i="11"/>
  <c r="AI304" i="11"/>
  <c r="AJ317" i="11"/>
  <c r="AI226" i="11"/>
  <c r="AK226" i="11" s="1"/>
  <c r="AM226" i="11" s="1"/>
  <c r="AO226" i="11" s="1"/>
  <c r="AI406" i="11"/>
  <c r="AK406" i="11" s="1"/>
  <c r="AM406" i="11" s="1"/>
  <c r="AO406" i="11" s="1"/>
  <c r="AI569" i="11"/>
  <c r="AK569" i="11" s="1"/>
  <c r="AM569" i="11" s="1"/>
  <c r="AO569" i="11" s="1"/>
  <c r="AJ301" i="11"/>
  <c r="AJ422" i="11"/>
  <c r="AL422" i="11" s="1"/>
  <c r="AN422" i="11" s="1"/>
  <c r="AI349" i="11"/>
  <c r="AK349" i="11" s="1"/>
  <c r="AM349" i="11" s="1"/>
  <c r="AO349" i="11" s="1"/>
  <c r="AJ640" i="11"/>
  <c r="AL640" i="11" s="1"/>
  <c r="AN640" i="11" s="1"/>
  <c r="AI270" i="11"/>
  <c r="AK270" i="11" s="1"/>
  <c r="AM270" i="11" s="1"/>
  <c r="AO270" i="11" s="1"/>
  <c r="AI538" i="11"/>
  <c r="AK538" i="11" s="1"/>
  <c r="AM538" i="11" s="1"/>
  <c r="AO538" i="11" s="1"/>
  <c r="AI417" i="11"/>
  <c r="AK417" i="11" s="1"/>
  <c r="AM417" i="11" s="1"/>
  <c r="AO417" i="11" s="1"/>
  <c r="AJ260" i="11"/>
  <c r="AL260" i="11" s="1"/>
  <c r="AN260" i="11" s="1"/>
  <c r="AI186" i="11"/>
  <c r="AJ220" i="11"/>
  <c r="AL220" i="11" s="1"/>
  <c r="AN220" i="11" s="1"/>
  <c r="AI233" i="11"/>
  <c r="AK233" i="11" s="1"/>
  <c r="AM233" i="11" s="1"/>
  <c r="AO233" i="11" s="1"/>
  <c r="AJ141" i="11"/>
  <c r="AL141" i="11" s="1"/>
  <c r="AN141" i="11" s="1"/>
  <c r="AJ320" i="11"/>
  <c r="AI454" i="11"/>
  <c r="AK454" i="11" s="1"/>
  <c r="AM454" i="11" s="1"/>
  <c r="AO454" i="11" s="1"/>
  <c r="AI376" i="11"/>
  <c r="AK376" i="11" s="1"/>
  <c r="AM376" i="11" s="1"/>
  <c r="AO376" i="11" s="1"/>
  <c r="AJ332" i="11"/>
  <c r="AL332" i="11" s="1"/>
  <c r="AN332" i="11" s="1"/>
  <c r="AJ358" i="11"/>
  <c r="AL358" i="11" s="1"/>
  <c r="AN358" i="11" s="1"/>
  <c r="AI155" i="11"/>
  <c r="AK155" i="11" s="1"/>
  <c r="AM155" i="11" s="1"/>
  <c r="AO155" i="11" s="1"/>
  <c r="AJ462" i="11"/>
  <c r="AL462" i="11" s="1"/>
  <c r="AN462" i="11" s="1"/>
  <c r="AJ592" i="11"/>
  <c r="AL592" i="11" s="1"/>
  <c r="AN592" i="11" s="1"/>
  <c r="AJ404" i="11"/>
  <c r="AL404" i="11" s="1"/>
  <c r="AN404" i="11" s="1"/>
  <c r="AJ383" i="11"/>
  <c r="AL383" i="11" s="1"/>
  <c r="AN383" i="11" s="1"/>
  <c r="AI358" i="11"/>
  <c r="AK358" i="11" s="1"/>
  <c r="AM358" i="11" s="1"/>
  <c r="AO358" i="11" s="1"/>
  <c r="AI321" i="11"/>
  <c r="AJ323" i="11"/>
  <c r="AI293" i="11"/>
  <c r="AI537" i="11"/>
  <c r="AK537" i="11" s="1"/>
  <c r="AM537" i="11" s="1"/>
  <c r="AO537" i="11" s="1"/>
  <c r="AJ335" i="11"/>
  <c r="AL335" i="11" s="1"/>
  <c r="AN335" i="11" s="1"/>
  <c r="AI313" i="11"/>
  <c r="AJ192" i="11"/>
  <c r="AI503" i="11"/>
  <c r="AK503" i="11" s="1"/>
  <c r="AM503" i="11" s="1"/>
  <c r="AO503" i="11" s="1"/>
  <c r="AI500" i="11"/>
  <c r="AK500" i="11" s="1"/>
  <c r="AM500" i="11" s="1"/>
  <c r="AO500" i="11" s="1"/>
  <c r="AI119" i="11"/>
  <c r="AJ784" i="11"/>
  <c r="AL784" i="11" s="1"/>
  <c r="AN784" i="11" s="1"/>
  <c r="AJ363" i="11"/>
  <c r="AL363" i="11" s="1"/>
  <c r="AY292" i="1" s="1"/>
  <c r="AJ297" i="11"/>
  <c r="AI300" i="11"/>
  <c r="AJ328" i="11"/>
  <c r="AJ197" i="11"/>
  <c r="AJ116" i="11"/>
  <c r="AJ71" i="11"/>
  <c r="AL71" i="11" s="1"/>
  <c r="AN71" i="11" s="1"/>
  <c r="AJ182" i="11"/>
  <c r="AI171" i="11"/>
  <c r="AI467" i="11"/>
  <c r="AK467" i="11" s="1"/>
  <c r="AM467" i="11" s="1"/>
  <c r="AO467" i="11" s="1"/>
  <c r="AJ413" i="11"/>
  <c r="AL413" i="11" s="1"/>
  <c r="AN413" i="11" s="1"/>
  <c r="AI455" i="11"/>
  <c r="AK455" i="11" s="1"/>
  <c r="AM455" i="11" s="1"/>
  <c r="AO455" i="11" s="1"/>
  <c r="AI165" i="11"/>
  <c r="AI483" i="11"/>
  <c r="AK483" i="11" s="1"/>
  <c r="AM483" i="11" s="1"/>
  <c r="AO483" i="11" s="1"/>
  <c r="AJ382" i="11"/>
  <c r="AL382" i="11" s="1"/>
  <c r="AI231" i="11"/>
  <c r="AK231" i="11" s="1"/>
  <c r="AM231" i="11" s="1"/>
  <c r="AO231" i="11" s="1"/>
  <c r="AJ719" i="11"/>
  <c r="AL719" i="11" s="1"/>
  <c r="AN719" i="11" s="1"/>
  <c r="AJ570" i="11"/>
  <c r="AL570" i="11" s="1"/>
  <c r="AN570" i="11" s="1"/>
  <c r="AI378" i="11"/>
  <c r="AK378" i="11" s="1"/>
  <c r="AM378" i="11" s="1"/>
  <c r="AO378" i="11" s="1"/>
  <c r="AI414" i="11"/>
  <c r="AK414" i="11" s="1"/>
  <c r="AM414" i="11" s="1"/>
  <c r="AO414" i="11" s="1"/>
  <c r="AI318" i="11"/>
  <c r="AJ299" i="11"/>
  <c r="AI178" i="11"/>
  <c r="AI193" i="11"/>
  <c r="AI324" i="11"/>
  <c r="AJ793" i="11"/>
  <c r="AL793" i="11" s="1"/>
  <c r="AY675" i="1" s="1"/>
  <c r="AJ426" i="11"/>
  <c r="AL426" i="11" s="1"/>
  <c r="AN426" i="11" s="1"/>
  <c r="AJ423" i="11"/>
  <c r="AL423" i="11" s="1"/>
  <c r="AN423" i="11" s="1"/>
  <c r="AL398" i="11"/>
  <c r="AY326" i="1" s="1"/>
  <c r="AJ289" i="11"/>
  <c r="AJ244" i="11"/>
  <c r="AL244" i="11" s="1"/>
  <c r="AN244" i="11" s="1"/>
  <c r="AI219" i="11"/>
  <c r="AK219" i="11" s="1"/>
  <c r="AM219" i="11" s="1"/>
  <c r="AO219" i="11" s="1"/>
  <c r="AJ118" i="11"/>
  <c r="AI169" i="11"/>
  <c r="AJ661" i="11"/>
  <c r="AL661" i="11" s="1"/>
  <c r="AN661" i="11" s="1"/>
  <c r="AJ429" i="11"/>
  <c r="AL429" i="11" s="1"/>
  <c r="AY357" i="1" s="1"/>
  <c r="AI284" i="11"/>
  <c r="AI502" i="11"/>
  <c r="AK502" i="11" s="1"/>
  <c r="AM502" i="11" s="1"/>
  <c r="AO502" i="11" s="1"/>
  <c r="AI453" i="11"/>
  <c r="AK453" i="11" s="1"/>
  <c r="AM453" i="11" s="1"/>
  <c r="AO453" i="11" s="1"/>
  <c r="AI397" i="11"/>
  <c r="AK397" i="11" s="1"/>
  <c r="AM397" i="11" s="1"/>
  <c r="AO397" i="11" s="1"/>
  <c r="AI34" i="11"/>
  <c r="AK34" i="11" s="1"/>
  <c r="AM34" i="11" s="1"/>
  <c r="AO34" i="11" s="1"/>
  <c r="AI793" i="11"/>
  <c r="AK793" i="11" s="1"/>
  <c r="AM793" i="11" s="1"/>
  <c r="AO793" i="11" s="1"/>
  <c r="AI138" i="11"/>
  <c r="AK138" i="11" s="1"/>
  <c r="AM138" i="11" s="1"/>
  <c r="AO138" i="11" s="1"/>
  <c r="AI370" i="11"/>
  <c r="AK370" i="11" s="1"/>
  <c r="AM370" i="11" s="1"/>
  <c r="AO370" i="11" s="1"/>
  <c r="AJ577" i="11"/>
  <c r="AL577" i="11" s="1"/>
  <c r="AN577" i="11" s="1"/>
  <c r="V110" i="1"/>
  <c r="AI110" i="1" s="1"/>
  <c r="AK110" i="1" s="1"/>
  <c r="AM110" i="1" s="1"/>
  <c r="AO110" i="1" s="1"/>
  <c r="AI553" i="11"/>
  <c r="AK553" i="11" s="1"/>
  <c r="AM553" i="11" s="1"/>
  <c r="AO553" i="11" s="1"/>
  <c r="V650" i="1"/>
  <c r="AI650" i="1" s="1"/>
  <c r="AK650" i="1" s="1"/>
  <c r="AM650" i="1" s="1"/>
  <c r="AO650" i="1" s="1"/>
  <c r="AK802" i="11"/>
  <c r="AM802" i="11" s="1"/>
  <c r="AO802" i="11" s="1"/>
  <c r="AL361" i="11"/>
  <c r="AN361" i="11" s="1"/>
  <c r="AK772" i="11"/>
  <c r="AM772" i="11" s="1"/>
  <c r="AO772" i="11" s="1"/>
  <c r="AK448" i="11"/>
  <c r="AM448" i="11" s="1"/>
  <c r="AO448" i="11" s="1"/>
  <c r="AL415" i="11"/>
  <c r="AN415" i="11" s="1"/>
  <c r="AL396" i="11"/>
  <c r="AY324" i="1" s="1"/>
  <c r="AL428" i="11"/>
  <c r="AY356" i="1" s="1"/>
  <c r="AL356" i="11"/>
  <c r="AN356" i="11" s="1"/>
  <c r="AK234" i="11"/>
  <c r="AM234" i="11" s="1"/>
  <c r="AO234" i="11" s="1"/>
  <c r="AL93" i="11"/>
  <c r="AN93" i="11" s="1"/>
  <c r="AK289" i="1"/>
  <c r="AM289" i="1" s="1"/>
  <c r="AO289" i="1" s="1"/>
  <c r="AK399" i="1"/>
  <c r="AM399" i="1" s="1"/>
  <c r="AO399" i="1" s="1"/>
  <c r="AK725" i="11"/>
  <c r="AM725" i="11" s="1"/>
  <c r="AO725" i="11" s="1"/>
  <c r="AL581" i="11"/>
  <c r="AN581" i="11" s="1"/>
  <c r="AL476" i="11"/>
  <c r="AN476" i="11" s="1"/>
  <c r="AL431" i="11"/>
  <c r="AN431" i="11" s="1"/>
  <c r="AL579" i="11"/>
  <c r="AN579" i="11" s="1"/>
  <c r="AK417" i="1"/>
  <c r="AM417" i="1" s="1"/>
  <c r="AO417" i="1" s="1"/>
  <c r="AK547" i="1"/>
  <c r="AM547" i="1" s="1"/>
  <c r="AO547" i="1" s="1"/>
  <c r="AK415" i="11"/>
  <c r="AM415" i="11" s="1"/>
  <c r="AO415" i="11" s="1"/>
  <c r="AK684" i="11"/>
  <c r="AM684" i="11" s="1"/>
  <c r="AO684" i="11" s="1"/>
  <c r="AK466" i="11"/>
  <c r="AM466" i="11" s="1"/>
  <c r="AO466" i="11" s="1"/>
  <c r="AK429" i="11"/>
  <c r="AM429" i="11" s="1"/>
  <c r="AO429" i="11" s="1"/>
  <c r="AL513" i="11"/>
  <c r="AN513" i="11" s="1"/>
  <c r="AK82" i="11"/>
  <c r="AM82" i="11" s="1"/>
  <c r="AO82" i="11" s="1"/>
  <c r="AK95" i="11"/>
  <c r="AM95" i="11" s="1"/>
  <c r="AO95" i="11" s="1"/>
  <c r="AK674" i="11"/>
  <c r="AM674" i="11" s="1"/>
  <c r="AO674" i="11" s="1"/>
  <c r="AK647" i="11"/>
  <c r="AM647" i="11" s="1"/>
  <c r="AO647" i="11" s="1"/>
  <c r="AK484" i="11"/>
  <c r="AM484" i="11" s="1"/>
  <c r="AO484" i="11" s="1"/>
  <c r="AK440" i="1"/>
  <c r="AM440" i="1" s="1"/>
  <c r="AO440" i="1" s="1"/>
  <c r="AL626" i="11"/>
  <c r="AN626" i="11" s="1"/>
  <c r="AL528" i="11"/>
  <c r="AN528" i="11" s="1"/>
  <c r="AL500" i="11"/>
  <c r="AN500" i="11" s="1"/>
  <c r="AK372" i="11"/>
  <c r="AM372" i="11" s="1"/>
  <c r="AO372" i="11" s="1"/>
  <c r="AK46" i="1"/>
  <c r="AM46" i="1" s="1"/>
  <c r="AO46" i="1" s="1"/>
  <c r="AL741" i="11"/>
  <c r="AN741" i="11" s="1"/>
  <c r="AK598" i="1"/>
  <c r="AM598" i="1" s="1"/>
  <c r="AO598" i="1" s="1"/>
  <c r="AK609" i="1"/>
  <c r="AM609" i="1" s="1"/>
  <c r="AO609" i="1" s="1"/>
  <c r="AL802" i="11"/>
  <c r="AY684" i="1" s="1"/>
  <c r="AK754" i="11"/>
  <c r="AM754" i="11" s="1"/>
  <c r="AO754" i="11" s="1"/>
  <c r="AK490" i="11"/>
  <c r="AM490" i="11" s="1"/>
  <c r="AO490" i="11" s="1"/>
  <c r="AL484" i="11"/>
  <c r="AN484" i="11" s="1"/>
  <c r="AK450" i="11"/>
  <c r="AM450" i="11" s="1"/>
  <c r="AO450" i="11" s="1"/>
  <c r="AK431" i="11"/>
  <c r="AM431" i="11" s="1"/>
  <c r="AO431" i="11" s="1"/>
  <c r="AL442" i="11"/>
  <c r="AN442" i="11" s="1"/>
  <c r="AL265" i="11"/>
  <c r="AN265" i="11" s="1"/>
  <c r="AK356" i="11"/>
  <c r="AM356" i="11" s="1"/>
  <c r="AO356" i="11" s="1"/>
  <c r="AK265" i="11"/>
  <c r="AM265" i="11" s="1"/>
  <c r="AO265" i="11" s="1"/>
  <c r="AL74" i="11"/>
  <c r="AN74" i="11" s="1"/>
  <c r="AK305" i="1"/>
  <c r="AM305" i="1" s="1"/>
  <c r="AO305" i="1" s="1"/>
  <c r="AI306" i="1"/>
  <c r="AK306" i="1" s="1"/>
  <c r="AM306" i="1" s="1"/>
  <c r="AO306" i="1" s="1"/>
  <c r="AI515" i="1"/>
  <c r="AK515" i="1" s="1"/>
  <c r="AM515" i="1" s="1"/>
  <c r="AO515" i="1" s="1"/>
  <c r="AI379" i="1"/>
  <c r="AK379" i="1" s="1"/>
  <c r="AM379" i="1" s="1"/>
  <c r="AO379" i="1" s="1"/>
  <c r="AI531" i="1"/>
  <c r="AK531" i="1" s="1"/>
  <c r="AM531" i="1" s="1"/>
  <c r="AO531" i="1" s="1"/>
  <c r="AI321" i="1"/>
  <c r="AK321" i="1" s="1"/>
  <c r="AM321" i="1" s="1"/>
  <c r="AO321" i="1" s="1"/>
  <c r="AI66" i="1"/>
  <c r="AK66" i="1" s="1"/>
  <c r="AM66" i="1" s="1"/>
  <c r="AO66" i="1" s="1"/>
  <c r="AI201" i="1"/>
  <c r="AK201" i="1" s="1"/>
  <c r="AM201" i="1" s="1"/>
  <c r="AO201" i="1" s="1"/>
  <c r="AI338" i="1"/>
  <c r="AK338" i="1" s="1"/>
  <c r="AM338" i="1" s="1"/>
  <c r="AO338" i="1" s="1"/>
  <c r="V700" i="1"/>
  <c r="AI700" i="1" s="1"/>
  <c r="AK700" i="1" s="1"/>
  <c r="AM700" i="1" s="1"/>
  <c r="AO700" i="1" s="1"/>
  <c r="AI213" i="11"/>
  <c r="AK213" i="11" s="1"/>
  <c r="AM213" i="11" s="1"/>
  <c r="AO213" i="11" s="1"/>
  <c r="AI117" i="11"/>
  <c r="AI322" i="1"/>
  <c r="AI71" i="1"/>
  <c r="AK71" i="1" s="1"/>
  <c r="AM71" i="1" s="1"/>
  <c r="AO71" i="1" s="1"/>
  <c r="AJ162" i="11"/>
  <c r="AJ101" i="11"/>
  <c r="AL101" i="11" s="1"/>
  <c r="AN101" i="11" s="1"/>
  <c r="AI209" i="11"/>
  <c r="AK209" i="11" s="1"/>
  <c r="AM209" i="11" s="1"/>
  <c r="AO209" i="11" s="1"/>
  <c r="AI352" i="11"/>
  <c r="AK352" i="11" s="1"/>
  <c r="AM352" i="11" s="1"/>
  <c r="AO352" i="11" s="1"/>
  <c r="AI121" i="11"/>
  <c r="AI679" i="11"/>
  <c r="AK679" i="11" s="1"/>
  <c r="AM679" i="11" s="1"/>
  <c r="AO679" i="11" s="1"/>
  <c r="AJ232" i="11"/>
  <c r="AL232" i="11" s="1"/>
  <c r="AJ169" i="11"/>
  <c r="AI182" i="11"/>
  <c r="AJ650" i="11"/>
  <c r="AL650" i="11" s="1"/>
  <c r="AN650" i="11" s="1"/>
  <c r="AJ668" i="11"/>
  <c r="AJ194" i="11"/>
  <c r="AJ777" i="11"/>
  <c r="AL777" i="11" s="1"/>
  <c r="AN777" i="11" s="1"/>
  <c r="AJ491" i="11"/>
  <c r="AL491" i="11" s="1"/>
  <c r="AN491" i="11" s="1"/>
  <c r="AJ144" i="11"/>
  <c r="AL144" i="11" s="1"/>
  <c r="AN144" i="11" s="1"/>
  <c r="AI622" i="11"/>
  <c r="AK622" i="11" s="1"/>
  <c r="AM622" i="11" s="1"/>
  <c r="AO622" i="11" s="1"/>
  <c r="AJ125" i="11"/>
  <c r="AI41" i="11"/>
  <c r="AK41" i="11" s="1"/>
  <c r="AM41" i="11" s="1"/>
  <c r="AO41" i="11" s="1"/>
  <c r="AI399" i="11"/>
  <c r="AK399" i="11" s="1"/>
  <c r="AM399" i="11" s="1"/>
  <c r="AO399" i="11" s="1"/>
  <c r="AJ632" i="11"/>
  <c r="AL632" i="11" s="1"/>
  <c r="AN632" i="11" s="1"/>
  <c r="AJ554" i="11"/>
  <c r="AL554" i="11" s="1"/>
  <c r="AN554" i="11" s="1"/>
  <c r="AJ79" i="11"/>
  <c r="AL79" i="11" s="1"/>
  <c r="AN79" i="11" s="1"/>
  <c r="AI173" i="11"/>
  <c r="AI430" i="11"/>
  <c r="AK430" i="11" s="1"/>
  <c r="AM430" i="11" s="1"/>
  <c r="AO430" i="11" s="1"/>
  <c r="AI491" i="11"/>
  <c r="AK491" i="11" s="1"/>
  <c r="AM491" i="11" s="1"/>
  <c r="AO491" i="11" s="1"/>
  <c r="AI192" i="11"/>
  <c r="AJ212" i="11"/>
  <c r="AL212" i="11" s="1"/>
  <c r="AN212" i="11" s="1"/>
  <c r="AI120" i="11"/>
  <c r="AJ585" i="11"/>
  <c r="AJ506" i="11"/>
  <c r="AL506" i="11" s="1"/>
  <c r="AN506" i="11" s="1"/>
  <c r="AI203" i="11"/>
  <c r="AJ666" i="11"/>
  <c r="AL666" i="11" s="1"/>
  <c r="AN666" i="11" s="1"/>
  <c r="AJ399" i="11"/>
  <c r="AL399" i="11" s="1"/>
  <c r="AY327" i="1" s="1"/>
  <c r="AI199" i="11"/>
  <c r="AJ127" i="11"/>
  <c r="AI42" i="11"/>
  <c r="AK42" i="11" s="1"/>
  <c r="AM42" i="11" s="1"/>
  <c r="AO42" i="11" s="1"/>
  <c r="AJ193" i="11"/>
  <c r="AI73" i="11"/>
  <c r="AK73" i="11" s="1"/>
  <c r="AM73" i="11" s="1"/>
  <c r="AO73" i="11" s="1"/>
  <c r="AJ104" i="11"/>
  <c r="AL104" i="11" s="1"/>
  <c r="AN104" i="11" s="1"/>
  <c r="AI639" i="11"/>
  <c r="AK639" i="11" s="1"/>
  <c r="AM639" i="11" s="1"/>
  <c r="AO639" i="11" s="1"/>
  <c r="AI628" i="11"/>
  <c r="AK628" i="11" s="1"/>
  <c r="AM628" i="11" s="1"/>
  <c r="AO628" i="11" s="1"/>
  <c r="AI346" i="11"/>
  <c r="AK346" i="11" s="1"/>
  <c r="AM346" i="11" s="1"/>
  <c r="AO346" i="11" s="1"/>
  <c r="AJ114" i="11"/>
  <c r="AJ756" i="11"/>
  <c r="AL756" i="11" s="1"/>
  <c r="AN756" i="11" s="1"/>
  <c r="AJ133" i="11"/>
  <c r="AJ495" i="11"/>
  <c r="AL495" i="11" s="1"/>
  <c r="AN495" i="11" s="1"/>
  <c r="AI595" i="11"/>
  <c r="AK595" i="11" s="1"/>
  <c r="AM595" i="11" s="1"/>
  <c r="AO595" i="11" s="1"/>
  <c r="AJ470" i="11"/>
  <c r="AL470" i="11" s="1"/>
  <c r="AN470" i="11" s="1"/>
  <c r="AI159" i="11"/>
  <c r="AK159" i="11" s="1"/>
  <c r="AM159" i="11" s="1"/>
  <c r="AO159" i="11" s="1"/>
  <c r="AJ167" i="11"/>
  <c r="AJ578" i="11"/>
  <c r="AL578" i="11" s="1"/>
  <c r="AN578" i="11" s="1"/>
  <c r="AJ508" i="11"/>
  <c r="AL508" i="11" s="1"/>
  <c r="AN508" i="11" s="1"/>
  <c r="AJ266" i="11"/>
  <c r="AL266" i="11" s="1"/>
  <c r="AN266" i="11" s="1"/>
  <c r="AI578" i="11"/>
  <c r="AK578" i="11" s="1"/>
  <c r="AM578" i="11" s="1"/>
  <c r="AO578" i="11" s="1"/>
  <c r="AI779" i="11"/>
  <c r="AK779" i="11" s="1"/>
  <c r="AM779" i="11" s="1"/>
  <c r="AO779" i="11" s="1"/>
  <c r="AI66" i="11"/>
  <c r="AK66" i="11" s="1"/>
  <c r="AM66" i="11" s="1"/>
  <c r="AO66" i="11" s="1"/>
  <c r="AI131" i="11"/>
  <c r="AI6" i="11"/>
  <c r="AK6" i="11" s="1"/>
  <c r="AM6" i="11" s="1"/>
  <c r="AO6" i="11" s="1"/>
  <c r="AJ623" i="11"/>
  <c r="AL623" i="11" s="1"/>
  <c r="AN623" i="11" s="1"/>
  <c r="AJ538" i="11"/>
  <c r="AL538" i="11" s="1"/>
  <c r="AY411" i="1" s="1"/>
  <c r="AJ70" i="11"/>
  <c r="AL70" i="11" s="1"/>
  <c r="AN70" i="11" s="1"/>
  <c r="AJ96" i="11"/>
  <c r="AL96" i="11" s="1"/>
  <c r="AN96" i="11" s="1"/>
  <c r="AI757" i="11"/>
  <c r="AK757" i="11" s="1"/>
  <c r="AM757" i="11" s="1"/>
  <c r="AO757" i="11" s="1"/>
  <c r="AJ716" i="11"/>
  <c r="AL716" i="11" s="1"/>
  <c r="AN716" i="11" s="1"/>
  <c r="AJ612" i="11"/>
  <c r="AL612" i="11" s="1"/>
  <c r="AN612" i="11" s="1"/>
  <c r="AJ214" i="11"/>
  <c r="AL214" i="11" s="1"/>
  <c r="AN214" i="11" s="1"/>
  <c r="AI224" i="11"/>
  <c r="AK224" i="11" s="1"/>
  <c r="AM224" i="11" s="1"/>
  <c r="AO224" i="11" s="1"/>
  <c r="AI172" i="11"/>
  <c r="AJ98" i="11"/>
  <c r="AL98" i="11" s="1"/>
  <c r="AN98" i="11" s="1"/>
  <c r="AJ40" i="11"/>
  <c r="AL40" i="11" s="1"/>
  <c r="AN40" i="11" s="1"/>
  <c r="AJ78" i="11"/>
  <c r="AL78" i="11" s="1"/>
  <c r="AN78" i="11" s="1"/>
  <c r="AN653" i="11"/>
  <c r="AY594" i="1"/>
  <c r="AI492" i="11"/>
  <c r="AK492" i="11" s="1"/>
  <c r="AM492" i="11" s="1"/>
  <c r="AO492" i="11" s="1"/>
  <c r="AN459" i="11"/>
  <c r="AY381" i="1"/>
  <c r="AJ106" i="11"/>
  <c r="AL106" i="11" s="1"/>
  <c r="AN106" i="11" s="1"/>
  <c r="AN800" i="11"/>
  <c r="AY682" i="1"/>
  <c r="AY657" i="1"/>
  <c r="AN683" i="11"/>
  <c r="AY624" i="1"/>
  <c r="AN257" i="11"/>
  <c r="AY158" i="1"/>
  <c r="AN218" i="11"/>
  <c r="AY120" i="1"/>
  <c r="AJ178" i="11"/>
  <c r="AN791" i="11"/>
  <c r="AY673" i="1"/>
  <c r="AN795" i="11"/>
  <c r="AY677" i="1"/>
  <c r="AN676" i="11"/>
  <c r="AN547" i="11"/>
  <c r="AY407" i="1"/>
  <c r="AN544" i="11"/>
  <c r="AY404" i="1"/>
  <c r="AN372" i="11"/>
  <c r="AY300" i="1"/>
  <c r="AN331" i="11"/>
  <c r="AY257" i="1"/>
  <c r="AJ51" i="11"/>
  <c r="AL51" i="11" s="1"/>
  <c r="AI58" i="11"/>
  <c r="AJ27" i="11"/>
  <c r="AL27" i="11" s="1"/>
  <c r="AN27" i="11" s="1"/>
  <c r="AJ196" i="11"/>
  <c r="AJ204" i="11"/>
  <c r="AI179" i="11"/>
  <c r="AN665" i="11"/>
  <c r="AY613" i="1"/>
  <c r="AI602" i="11"/>
  <c r="AK602" i="11" s="1"/>
  <c r="AM602" i="11" s="1"/>
  <c r="AO602" i="11" s="1"/>
  <c r="AN467" i="11"/>
  <c r="AY238" i="1"/>
  <c r="AZ238" i="1" s="1"/>
  <c r="AN419" i="11"/>
  <c r="AY347" i="1"/>
  <c r="AN359" i="11"/>
  <c r="AY288" i="1"/>
  <c r="AN140" i="11"/>
  <c r="AY67" i="1"/>
  <c r="AN336" i="11"/>
  <c r="AY263" i="1"/>
  <c r="AN572" i="11"/>
  <c r="AY463" i="1"/>
  <c r="AN543" i="11"/>
  <c r="AY403" i="1"/>
  <c r="AN475" i="11"/>
  <c r="AY394" i="1"/>
  <c r="AN437" i="11"/>
  <c r="AY367" i="1"/>
  <c r="AI156" i="11"/>
  <c r="AK156" i="11" s="1"/>
  <c r="AM156" i="11" s="1"/>
  <c r="AO156" i="11" s="1"/>
  <c r="AI2" i="11"/>
  <c r="AK2" i="11" s="1"/>
  <c r="AM2" i="11" s="1"/>
  <c r="AO2" i="11" s="1"/>
  <c r="AI162" i="11"/>
  <c r="AN780" i="11"/>
  <c r="AY656" i="1"/>
  <c r="AN561" i="11"/>
  <c r="AY426" i="1"/>
  <c r="AN557" i="11"/>
  <c r="AY423" i="1"/>
  <c r="AN411" i="11"/>
  <c r="AY339" i="1"/>
  <c r="AN376" i="11"/>
  <c r="AY280" i="1"/>
  <c r="AJ160" i="11"/>
  <c r="AL160" i="11" s="1"/>
  <c r="AI67" i="11"/>
  <c r="AK67" i="11" s="1"/>
  <c r="AM67" i="11" s="1"/>
  <c r="AO67" i="11" s="1"/>
  <c r="AI38" i="11"/>
  <c r="AK38" i="11" s="1"/>
  <c r="AM38" i="11" s="1"/>
  <c r="AO38" i="11" s="1"/>
  <c r="AJ129" i="11"/>
  <c r="AJ673" i="11"/>
  <c r="AN255" i="11"/>
  <c r="AY156" i="1"/>
  <c r="AN474" i="11"/>
  <c r="AY393" i="1"/>
  <c r="AN455" i="11"/>
  <c r="AY375" i="1"/>
  <c r="AN792" i="11"/>
  <c r="AY674" i="1"/>
  <c r="AN801" i="11"/>
  <c r="AY683" i="1"/>
  <c r="AN660" i="11"/>
  <c r="AY607" i="1"/>
  <c r="AI614" i="11"/>
  <c r="AK614" i="11" s="1"/>
  <c r="AM614" i="11" s="1"/>
  <c r="AO614" i="11" s="1"/>
  <c r="AN533" i="11"/>
  <c r="AY395" i="1"/>
  <c r="AN378" i="11"/>
  <c r="AY306" i="1"/>
  <c r="AN355" i="11"/>
  <c r="AY284" i="1"/>
  <c r="AN371" i="11"/>
  <c r="AY299" i="1"/>
  <c r="AI129" i="11"/>
  <c r="AI62" i="11"/>
  <c r="AK62" i="11" s="1"/>
  <c r="AM62" i="11" s="1"/>
  <c r="AO62" i="11" s="1"/>
  <c r="AI183" i="11"/>
  <c r="AJ110" i="11"/>
  <c r="AL110" i="11" s="1"/>
  <c r="AN110" i="11" s="1"/>
  <c r="AJ66" i="11"/>
  <c r="AL66" i="11" s="1"/>
  <c r="AN66" i="11" s="1"/>
  <c r="AJ4" i="11"/>
  <c r="AL4" i="11" s="1"/>
  <c r="AI191" i="1"/>
  <c r="AK191" i="1" s="1"/>
  <c r="AM191" i="1" s="1"/>
  <c r="AO191" i="1" s="1"/>
  <c r="AI192" i="1"/>
  <c r="AK192" i="1" s="1"/>
  <c r="AM192" i="1" s="1"/>
  <c r="AO192" i="1" s="1"/>
  <c r="AI464" i="1"/>
  <c r="AK464" i="1" s="1"/>
  <c r="AM464" i="1" s="1"/>
  <c r="AO464" i="1" s="1"/>
  <c r="AI320" i="1"/>
  <c r="AK320" i="1" s="1"/>
  <c r="AM320" i="1" s="1"/>
  <c r="AO320" i="1" s="1"/>
  <c r="AI297" i="1"/>
  <c r="AK297" i="1" s="1"/>
  <c r="AM297" i="1" s="1"/>
  <c r="AO297" i="1" s="1"/>
  <c r="AI335" i="1"/>
  <c r="AK335" i="1" s="1"/>
  <c r="AM335" i="1" s="1"/>
  <c r="AO335" i="1" s="1"/>
  <c r="AI527" i="1"/>
  <c r="AK527" i="1" s="1"/>
  <c r="AM527" i="1" s="1"/>
  <c r="AO527" i="1" s="1"/>
  <c r="AI294" i="1"/>
  <c r="AK294" i="1" s="1"/>
  <c r="AM294" i="1" s="1"/>
  <c r="AO294" i="1" s="1"/>
  <c r="AI287" i="1"/>
  <c r="AK287" i="1" s="1"/>
  <c r="AM287" i="1" s="1"/>
  <c r="AO287" i="1" s="1"/>
  <c r="AI377" i="1"/>
  <c r="AK377" i="1" s="1"/>
  <c r="AM377" i="1" s="1"/>
  <c r="AO377" i="1" s="1"/>
  <c r="AI438" i="1"/>
  <c r="AK438" i="1" s="1"/>
  <c r="AM438" i="1" s="1"/>
  <c r="AO438" i="1" s="1"/>
  <c r="AI425" i="1"/>
  <c r="AK425" i="1" s="1"/>
  <c r="AM425" i="1" s="1"/>
  <c r="AO425" i="1" s="1"/>
  <c r="V278" i="1"/>
  <c r="AI278" i="1" s="1"/>
  <c r="AK278" i="1" s="1"/>
  <c r="AM278" i="1" s="1"/>
  <c r="AO278" i="1" s="1"/>
  <c r="AI313" i="1"/>
  <c r="AK313" i="1" s="1"/>
  <c r="AM313" i="1" s="1"/>
  <c r="AO313" i="1" s="1"/>
  <c r="AI489" i="1"/>
  <c r="AK489" i="1" s="1"/>
  <c r="AM489" i="1" s="1"/>
  <c r="AO489" i="1" s="1"/>
  <c r="AI505" i="1"/>
  <c r="AK505" i="1" s="1"/>
  <c r="AM505" i="1" s="1"/>
  <c r="AO505" i="1" s="1"/>
  <c r="AI636" i="1"/>
  <c r="AK636" i="1" s="1"/>
  <c r="AM636" i="1" s="1"/>
  <c r="AO636" i="1" s="1"/>
  <c r="AI281" i="1"/>
  <c r="AK281" i="1" s="1"/>
  <c r="AM281" i="1" s="1"/>
  <c r="AO281" i="1" s="1"/>
  <c r="AI572" i="1"/>
  <c r="AK572" i="1" s="1"/>
  <c r="AM572" i="1" s="1"/>
  <c r="AO572" i="1" s="1"/>
  <c r="V277" i="1"/>
  <c r="AI277" i="1" s="1"/>
  <c r="AK277" i="1" s="1"/>
  <c r="AM277" i="1" s="1"/>
  <c r="AO277" i="1" s="1"/>
  <c r="AI200" i="1"/>
  <c r="AK200" i="1" s="1"/>
  <c r="AM200" i="1" s="1"/>
  <c r="AO200" i="1" s="1"/>
  <c r="AI190" i="1"/>
  <c r="AK190" i="1" s="1"/>
  <c r="AM190" i="1" s="1"/>
  <c r="AO190" i="1" s="1"/>
  <c r="AI291" i="1"/>
  <c r="AK291" i="1" s="1"/>
  <c r="AM291" i="1" s="1"/>
  <c r="AO291" i="1" s="1"/>
  <c r="AI387" i="1"/>
  <c r="AK387" i="1" s="1"/>
  <c r="AM387" i="1" s="1"/>
  <c r="AO387" i="1" s="1"/>
  <c r="AI439" i="1"/>
  <c r="AK439" i="1" s="1"/>
  <c r="AM439" i="1" s="1"/>
  <c r="AO439" i="1" s="1"/>
  <c r="AI311" i="1"/>
  <c r="AK311" i="1" s="1"/>
  <c r="AM311" i="1" s="1"/>
  <c r="AO311" i="1" s="1"/>
  <c r="AI419" i="1"/>
  <c r="AK419" i="1" s="1"/>
  <c r="AM419" i="1" s="1"/>
  <c r="AO419" i="1" s="1"/>
  <c r="AI382" i="1"/>
  <c r="AK382" i="1" s="1"/>
  <c r="AM382" i="1" s="1"/>
  <c r="AO382" i="1" s="1"/>
  <c r="AI471" i="1"/>
  <c r="AK471" i="1" s="1"/>
  <c r="AM471" i="1" s="1"/>
  <c r="AO471" i="1" s="1"/>
  <c r="AI295" i="1"/>
  <c r="AK295" i="1" s="1"/>
  <c r="AM295" i="1" s="1"/>
  <c r="AO295" i="1" s="1"/>
  <c r="AI371" i="1"/>
  <c r="AK371" i="1" s="1"/>
  <c r="AM371" i="1" s="1"/>
  <c r="AO371" i="1" s="1"/>
  <c r="AI407" i="1"/>
  <c r="AK407" i="1" s="1"/>
  <c r="AM407" i="1" s="1"/>
  <c r="AO407" i="1" s="1"/>
  <c r="AI319" i="1"/>
  <c r="AK319" i="1" s="1"/>
  <c r="AM319" i="1" s="1"/>
  <c r="AO319" i="1" s="1"/>
  <c r="AI375" i="1"/>
  <c r="AK375" i="1" s="1"/>
  <c r="AM375" i="1" s="1"/>
  <c r="AO375" i="1" s="1"/>
  <c r="AI487" i="1"/>
  <c r="AK487" i="1" s="1"/>
  <c r="AM487" i="1" s="1"/>
  <c r="AO487" i="1" s="1"/>
  <c r="AI302" i="1"/>
  <c r="AK302" i="1" s="1"/>
  <c r="AM302" i="1" s="1"/>
  <c r="AO302" i="1" s="1"/>
  <c r="AI599" i="1"/>
  <c r="AK599" i="1" s="1"/>
  <c r="AM599" i="1" s="1"/>
  <c r="AO599" i="1" s="1"/>
  <c r="AI286" i="1"/>
  <c r="AK286" i="1" s="1"/>
  <c r="AM286" i="1" s="1"/>
  <c r="AO286" i="1" s="1"/>
  <c r="AI185" i="1"/>
  <c r="AK185" i="1" s="1"/>
  <c r="AM185" i="1" s="1"/>
  <c r="AO185" i="1" s="1"/>
  <c r="AI199" i="1"/>
  <c r="AK199" i="1" s="1"/>
  <c r="AM199" i="1" s="1"/>
  <c r="AO199" i="1" s="1"/>
  <c r="AI470" i="1"/>
  <c r="AK470" i="1" s="1"/>
  <c r="AM470" i="1" s="1"/>
  <c r="AO470" i="1" s="1"/>
  <c r="AI603" i="11"/>
  <c r="AK603" i="11" s="1"/>
  <c r="AM603" i="11" s="1"/>
  <c r="AO603" i="11" s="1"/>
  <c r="AJ322" i="11"/>
  <c r="AI245" i="11"/>
  <c r="AK245" i="11" s="1"/>
  <c r="AM245" i="11" s="1"/>
  <c r="AO245" i="11" s="1"/>
  <c r="AI218" i="11"/>
  <c r="AK218" i="11" s="1"/>
  <c r="AM218" i="11" s="1"/>
  <c r="AO218" i="11" s="1"/>
  <c r="AI776" i="11"/>
  <c r="AK776" i="11" s="1"/>
  <c r="AM776" i="11" s="1"/>
  <c r="AO776" i="11" s="1"/>
  <c r="AJ752" i="11"/>
  <c r="AL752" i="11" s="1"/>
  <c r="AN752" i="11" s="1"/>
  <c r="AJ639" i="11"/>
  <c r="AL639" i="11" s="1"/>
  <c r="AN639" i="11" s="1"/>
  <c r="AJ603" i="11"/>
  <c r="AL603" i="11" s="1"/>
  <c r="AI529" i="11"/>
  <c r="AK529" i="11" s="1"/>
  <c r="AM529" i="11" s="1"/>
  <c r="AO529" i="11" s="1"/>
  <c r="AI22" i="11"/>
  <c r="AK22" i="11" s="1"/>
  <c r="AM22" i="11" s="1"/>
  <c r="AO22" i="11" s="1"/>
  <c r="AI175" i="11"/>
  <c r="AI124" i="11"/>
  <c r="AI116" i="11"/>
  <c r="AI111" i="11"/>
  <c r="AJ163" i="11"/>
  <c r="AJ205" i="11"/>
  <c r="AI756" i="11"/>
  <c r="AK756" i="11" s="1"/>
  <c r="AM756" i="11" s="1"/>
  <c r="AO756" i="11" s="1"/>
  <c r="AI780" i="11"/>
  <c r="AK780" i="11" s="1"/>
  <c r="AM780" i="11" s="1"/>
  <c r="AO780" i="11" s="1"/>
  <c r="AI609" i="11"/>
  <c r="AK609" i="11" s="1"/>
  <c r="AM609" i="11" s="1"/>
  <c r="AO609" i="11" s="1"/>
  <c r="AI456" i="11"/>
  <c r="AK456" i="11" s="1"/>
  <c r="AM456" i="11" s="1"/>
  <c r="AO456" i="11" s="1"/>
  <c r="AJ420" i="11"/>
  <c r="AL420" i="11" s="1"/>
  <c r="AI388" i="11"/>
  <c r="AK388" i="11" s="1"/>
  <c r="AM388" i="11" s="1"/>
  <c r="AO388" i="11" s="1"/>
  <c r="AI17" i="11"/>
  <c r="AK17" i="11" s="1"/>
  <c r="AM17" i="11" s="1"/>
  <c r="AO17" i="11" s="1"/>
  <c r="AJ762" i="11"/>
  <c r="AL762" i="11" s="1"/>
  <c r="AN762" i="11" s="1"/>
  <c r="AI59" i="11"/>
  <c r="AI181" i="11"/>
  <c r="AI731" i="11"/>
  <c r="AK731" i="11" s="1"/>
  <c r="AM731" i="11" s="1"/>
  <c r="AO731" i="11" s="1"/>
  <c r="AI132" i="11"/>
  <c r="AJ166" i="11"/>
  <c r="AI113" i="11"/>
  <c r="AI166" i="11"/>
  <c r="AI720" i="11"/>
  <c r="AK720" i="11" s="1"/>
  <c r="AM720" i="11" s="1"/>
  <c r="AO720" i="11" s="1"/>
  <c r="AJ654" i="11"/>
  <c r="AL654" i="11" s="1"/>
  <c r="AJ605" i="11"/>
  <c r="AL605" i="11" s="1"/>
  <c r="AN605" i="11" s="1"/>
  <c r="AI557" i="11"/>
  <c r="AK557" i="11" s="1"/>
  <c r="AM557" i="11" s="1"/>
  <c r="AO557" i="11" s="1"/>
  <c r="AI386" i="11"/>
  <c r="AK386" i="11" s="1"/>
  <c r="AM386" i="11" s="1"/>
  <c r="AO386" i="11" s="1"/>
  <c r="AK393" i="11"/>
  <c r="AM393" i="11" s="1"/>
  <c r="AO393" i="11" s="1"/>
  <c r="AJ346" i="11"/>
  <c r="AL346" i="11" s="1"/>
  <c r="AJ134" i="11"/>
  <c r="AI94" i="11"/>
  <c r="AK94" i="11" s="1"/>
  <c r="AM94" i="11" s="1"/>
  <c r="AO94" i="11" s="1"/>
  <c r="AI142" i="11"/>
  <c r="AK142" i="11" s="1"/>
  <c r="AM142" i="11" s="1"/>
  <c r="AO142" i="11" s="1"/>
  <c r="AJ120" i="11"/>
  <c r="AJ25" i="11"/>
  <c r="AL25" i="11" s="1"/>
  <c r="AN25" i="11" s="1"/>
  <c r="AI568" i="11"/>
  <c r="AK568" i="11" s="1"/>
  <c r="AM568" i="11" s="1"/>
  <c r="AO568" i="11" s="1"/>
  <c r="AJ15" i="11"/>
  <c r="AL15" i="11" s="1"/>
  <c r="AJ688" i="11"/>
  <c r="AL688" i="11" s="1"/>
  <c r="AJ7" i="11"/>
  <c r="AL7" i="11" s="1"/>
  <c r="AN7" i="11" s="1"/>
  <c r="AI689" i="11"/>
  <c r="AK689" i="11" s="1"/>
  <c r="AM689" i="11" s="1"/>
  <c r="AO689" i="11" s="1"/>
  <c r="AI49" i="11"/>
  <c r="AK49" i="11" s="1"/>
  <c r="AM49" i="11" s="1"/>
  <c r="AO49" i="11" s="1"/>
  <c r="AJ278" i="11"/>
  <c r="AL278" i="11" s="1"/>
  <c r="AI108" i="11"/>
  <c r="AK108" i="11" s="1"/>
  <c r="AM108" i="11" s="1"/>
  <c r="AO108" i="11" s="1"/>
  <c r="AJ49" i="11"/>
  <c r="AL49" i="11" s="1"/>
  <c r="AN49" i="11" s="1"/>
  <c r="AI25" i="11"/>
  <c r="AK25" i="11" s="1"/>
  <c r="AM25" i="11" s="1"/>
  <c r="AO25" i="11" s="1"/>
  <c r="AJ39" i="11"/>
  <c r="AL39" i="11" s="1"/>
  <c r="AI53" i="11"/>
  <c r="AJ200" i="11"/>
  <c r="AJ761" i="11"/>
  <c r="AL761" i="11" s="1"/>
  <c r="AN761" i="11" s="1"/>
  <c r="AJ272" i="11"/>
  <c r="AL272" i="11" s="1"/>
  <c r="AN272" i="11" s="1"/>
  <c r="AJ73" i="11"/>
  <c r="AL73" i="11" s="1"/>
  <c r="AN73" i="11" s="1"/>
  <c r="AJ138" i="11"/>
  <c r="AL138" i="11" s="1"/>
  <c r="AN138" i="11" s="1"/>
  <c r="AJ175" i="11"/>
  <c r="AJ751" i="11"/>
  <c r="AL751" i="11" s="1"/>
  <c r="AN751" i="11" s="1"/>
  <c r="AI646" i="11"/>
  <c r="AK646" i="11" s="1"/>
  <c r="AM646" i="11" s="1"/>
  <c r="AO646" i="11" s="1"/>
  <c r="AI693" i="11"/>
  <c r="AK693" i="11" s="1"/>
  <c r="AM693" i="11" s="1"/>
  <c r="AO693" i="11" s="1"/>
  <c r="AI719" i="11"/>
  <c r="AK719" i="11" s="1"/>
  <c r="AM719" i="11" s="1"/>
  <c r="AO719" i="11" s="1"/>
  <c r="AJ343" i="11"/>
  <c r="AL343" i="11" s="1"/>
  <c r="AI134" i="11"/>
  <c r="AJ59" i="11"/>
  <c r="AJ183" i="11"/>
  <c r="AI78" i="11"/>
  <c r="AK78" i="11" s="1"/>
  <c r="AM78" i="11" s="1"/>
  <c r="AO78" i="11" s="1"/>
  <c r="AJ165" i="11"/>
  <c r="AI688" i="11"/>
  <c r="AK688" i="11" s="1"/>
  <c r="AM688" i="11" s="1"/>
  <c r="AO688" i="11" s="1"/>
  <c r="AI75" i="11"/>
  <c r="AK75" i="11" s="1"/>
  <c r="AM75" i="11" s="1"/>
  <c r="AO75" i="11" s="1"/>
  <c r="AJ28" i="11"/>
  <c r="AL28" i="11" s="1"/>
  <c r="AN28" i="11" s="1"/>
  <c r="AJ12" i="11"/>
  <c r="AL12" i="11" s="1"/>
  <c r="AI15" i="11"/>
  <c r="AK15" i="11" s="1"/>
  <c r="AM15" i="11" s="1"/>
  <c r="AO15" i="11" s="1"/>
  <c r="AI168" i="11"/>
  <c r="AI11" i="11"/>
  <c r="AK11" i="11" s="1"/>
  <c r="AM11" i="11" s="1"/>
  <c r="AO11" i="11" s="1"/>
  <c r="AI307" i="1"/>
  <c r="AK307" i="1" s="1"/>
  <c r="AM307" i="1" s="1"/>
  <c r="AO307" i="1" s="1"/>
  <c r="AI454" i="1"/>
  <c r="AK454" i="1" s="1"/>
  <c r="AM454" i="1" s="1"/>
  <c r="AO454" i="1" s="1"/>
  <c r="AI394" i="1"/>
  <c r="AK394" i="1" s="1"/>
  <c r="AM394" i="1" s="1"/>
  <c r="AO394" i="1" s="1"/>
  <c r="V268" i="1"/>
  <c r="AI268" i="1" s="1"/>
  <c r="AK268" i="1" s="1"/>
  <c r="AM268" i="1" s="1"/>
  <c r="AO268" i="1" s="1"/>
  <c r="AI334" i="1"/>
  <c r="AK334" i="1" s="1"/>
  <c r="AM334" i="1" s="1"/>
  <c r="AO334" i="1" s="1"/>
  <c r="AI406" i="1"/>
  <c r="AK406" i="1" s="1"/>
  <c r="AM406" i="1" s="1"/>
  <c r="AO406" i="1" s="1"/>
  <c r="AI198" i="1"/>
  <c r="AK198" i="1" s="1"/>
  <c r="AM198" i="1" s="1"/>
  <c r="AO198" i="1" s="1"/>
  <c r="AI193" i="1"/>
  <c r="AK193" i="1" s="1"/>
  <c r="AM193" i="1" s="1"/>
  <c r="AO193" i="1" s="1"/>
  <c r="AJ548" i="1"/>
  <c r="AL548" i="1" s="1"/>
  <c r="V276" i="1"/>
  <c r="AI276" i="1" s="1"/>
  <c r="AK276" i="1" s="1"/>
  <c r="AM276" i="1" s="1"/>
  <c r="AO276" i="1" s="1"/>
  <c r="AI510" i="1"/>
  <c r="AK510" i="1" s="1"/>
  <c r="AM510" i="1" s="1"/>
  <c r="AO510" i="1" s="1"/>
  <c r="AI310" i="1"/>
  <c r="AK310" i="1" s="1"/>
  <c r="AM310" i="1" s="1"/>
  <c r="AO310" i="1" s="1"/>
  <c r="AI549" i="1"/>
  <c r="AK549" i="1" s="1"/>
  <c r="AM549" i="1" s="1"/>
  <c r="AO549" i="1" s="1"/>
  <c r="AI224" i="1"/>
  <c r="AI279" i="1"/>
  <c r="AK279" i="1" s="1"/>
  <c r="AM279" i="1" s="1"/>
  <c r="AO279" i="1" s="1"/>
  <c r="AI343" i="1"/>
  <c r="AK343" i="1" s="1"/>
  <c r="AM343" i="1" s="1"/>
  <c r="AO343" i="1" s="1"/>
  <c r="AI391" i="1"/>
  <c r="AK391" i="1" s="1"/>
  <c r="AM391" i="1" s="1"/>
  <c r="AO391" i="1" s="1"/>
  <c r="AI105" i="1"/>
  <c r="AI342" i="1"/>
  <c r="AK342" i="1" s="1"/>
  <c r="AM342" i="1" s="1"/>
  <c r="AO342" i="1" s="1"/>
  <c r="AI114" i="1"/>
  <c r="AK114" i="1" s="1"/>
  <c r="AM114" i="1" s="1"/>
  <c r="AO114" i="1" s="1"/>
  <c r="AI548" i="1"/>
  <c r="AK548" i="1" s="1"/>
  <c r="AM548" i="1" s="1"/>
  <c r="AO548" i="1" s="1"/>
  <c r="AJ534" i="1"/>
  <c r="AL534" i="1" s="1"/>
  <c r="AJ549" i="1"/>
  <c r="AL549" i="1" s="1"/>
  <c r="AI642" i="11"/>
  <c r="AK642" i="11" s="1"/>
  <c r="AM642" i="11" s="1"/>
  <c r="AO642" i="11" s="1"/>
  <c r="AI232" i="11"/>
  <c r="AK232" i="11" s="1"/>
  <c r="AM232" i="11" s="1"/>
  <c r="AO232" i="11" s="1"/>
  <c r="AJ708" i="11"/>
  <c r="AL708" i="11" s="1"/>
  <c r="AN708" i="11" s="1"/>
  <c r="AJ609" i="11"/>
  <c r="AL609" i="11" s="1"/>
  <c r="AN609" i="11" s="1"/>
  <c r="AJ246" i="11"/>
  <c r="AL246" i="11" s="1"/>
  <c r="AI275" i="11"/>
  <c r="AK275" i="11" s="1"/>
  <c r="AM275" i="11" s="1"/>
  <c r="AO275" i="11" s="1"/>
  <c r="AJ230" i="11"/>
  <c r="AL230" i="11" s="1"/>
  <c r="AN230" i="11" s="1"/>
  <c r="AI46" i="11"/>
  <c r="AK46" i="11" s="1"/>
  <c r="AM46" i="11" s="1"/>
  <c r="AO46" i="11" s="1"/>
  <c r="AJ308" i="11"/>
  <c r="AI778" i="11"/>
  <c r="AK778" i="11" s="1"/>
  <c r="AM778" i="11" s="1"/>
  <c r="AO778" i="11" s="1"/>
  <c r="AI664" i="11"/>
  <c r="AK664" i="11" s="1"/>
  <c r="AM664" i="11" s="1"/>
  <c r="AO664" i="11" s="1"/>
  <c r="AI630" i="11"/>
  <c r="AK630" i="11" s="1"/>
  <c r="AM630" i="11" s="1"/>
  <c r="AO630" i="11" s="1"/>
  <c r="AI600" i="11"/>
  <c r="AK600" i="11" s="1"/>
  <c r="AM600" i="11" s="1"/>
  <c r="AO600" i="11" s="1"/>
  <c r="AJ174" i="11"/>
  <c r="AJ685" i="11"/>
  <c r="AL685" i="11" s="1"/>
  <c r="AN685" i="11" s="1"/>
  <c r="AJ256" i="11"/>
  <c r="AL256" i="11" s="1"/>
  <c r="AJ252" i="11"/>
  <c r="AL252" i="11" s="1"/>
  <c r="AJ222" i="11"/>
  <c r="AL222" i="11" s="1"/>
  <c r="AN222" i="11" s="1"/>
  <c r="AI223" i="11"/>
  <c r="AK223" i="11" s="1"/>
  <c r="AM223" i="11" s="1"/>
  <c r="AO223" i="11" s="1"/>
  <c r="AI18" i="11"/>
  <c r="AK18" i="11" s="1"/>
  <c r="AM18" i="11" s="1"/>
  <c r="AO18" i="11" s="1"/>
  <c r="AJ268" i="11"/>
  <c r="AL268" i="11" s="1"/>
  <c r="AN268" i="11" s="1"/>
  <c r="AJ42" i="11"/>
  <c r="AL42" i="11" s="1"/>
  <c r="AN42" i="11" s="1"/>
  <c r="AI29" i="11"/>
  <c r="AK29" i="11" s="1"/>
  <c r="AM29" i="11" s="1"/>
  <c r="AO29" i="11" s="1"/>
  <c r="AJ123" i="11"/>
  <c r="AI37" i="11"/>
  <c r="AK37" i="11" s="1"/>
  <c r="AM37" i="11" s="1"/>
  <c r="AO37" i="11" s="1"/>
  <c r="AI14" i="11"/>
  <c r="AK14" i="11" s="1"/>
  <c r="AM14" i="11" s="1"/>
  <c r="AO14" i="11" s="1"/>
  <c r="AI23" i="11"/>
  <c r="AK23" i="11" s="1"/>
  <c r="AM23" i="11" s="1"/>
  <c r="AO23" i="11" s="1"/>
  <c r="AJ44" i="11"/>
  <c r="AL44" i="11" s="1"/>
  <c r="AJ569" i="11"/>
  <c r="AL569" i="11" s="1"/>
  <c r="AI764" i="11"/>
  <c r="AK764" i="11" s="1"/>
  <c r="AM764" i="11" s="1"/>
  <c r="AO764" i="11" s="1"/>
  <c r="AJ798" i="11"/>
  <c r="AL798" i="11" s="1"/>
  <c r="AJ648" i="11"/>
  <c r="AL648" i="11" s="1"/>
  <c r="AI617" i="11"/>
  <c r="AK617" i="11" s="1"/>
  <c r="AM617" i="11" s="1"/>
  <c r="AO617" i="11" s="1"/>
  <c r="AI546" i="11"/>
  <c r="AK546" i="11" s="1"/>
  <c r="AM546" i="11" s="1"/>
  <c r="AO546" i="11" s="1"/>
  <c r="AJ568" i="11"/>
  <c r="AL568" i="11" s="1"/>
  <c r="AI476" i="11"/>
  <c r="AK476" i="11" s="1"/>
  <c r="AM476" i="11" s="1"/>
  <c r="AO476" i="11" s="1"/>
  <c r="AJ786" i="11"/>
  <c r="AL786" i="11" s="1"/>
  <c r="AI787" i="11"/>
  <c r="AK787" i="11" s="1"/>
  <c r="AM787" i="11" s="1"/>
  <c r="AO787" i="11" s="1"/>
  <c r="AJ540" i="11"/>
  <c r="AL540" i="11" s="1"/>
  <c r="AI516" i="11"/>
  <c r="AK516" i="11" s="1"/>
  <c r="AM516" i="11" s="1"/>
  <c r="AO516" i="11" s="1"/>
  <c r="AI508" i="11"/>
  <c r="AK508" i="11" s="1"/>
  <c r="AM508" i="11" s="1"/>
  <c r="AO508" i="11" s="1"/>
  <c r="AI420" i="11"/>
  <c r="AK420" i="11" s="1"/>
  <c r="AM420" i="11" s="1"/>
  <c r="AO420" i="11" s="1"/>
  <c r="AJ67" i="11"/>
  <c r="AL67" i="11" s="1"/>
  <c r="AN67" i="11" s="1"/>
  <c r="AI160" i="11"/>
  <c r="AK160" i="11" s="1"/>
  <c r="AM160" i="11" s="1"/>
  <c r="AO160" i="11" s="1"/>
  <c r="AI112" i="11"/>
  <c r="AJ41" i="11"/>
  <c r="AL41" i="11" s="1"/>
  <c r="AI90" i="11"/>
  <c r="AK90" i="11" s="1"/>
  <c r="AM90" i="11" s="1"/>
  <c r="AO90" i="11" s="1"/>
  <c r="AJ52" i="11"/>
  <c r="AJ8" i="11"/>
  <c r="AL8" i="11" s="1"/>
  <c r="AI65" i="1"/>
  <c r="AK65" i="1" s="1"/>
  <c r="AM65" i="1" s="1"/>
  <c r="AO65" i="1" s="1"/>
  <c r="AI390" i="1"/>
  <c r="AK390" i="1" s="1"/>
  <c r="AM390" i="1" s="1"/>
  <c r="AO390" i="1" s="1"/>
  <c r="AI59" i="1"/>
  <c r="AI534" i="1"/>
  <c r="AK534" i="1" s="1"/>
  <c r="AM534" i="1" s="1"/>
  <c r="AO534" i="1" s="1"/>
  <c r="AI499" i="1"/>
  <c r="AK499" i="1" s="1"/>
  <c r="AM499" i="1" s="1"/>
  <c r="AO499" i="1" s="1"/>
  <c r="AJ85" i="1"/>
  <c r="AI253" i="1"/>
  <c r="AJ539" i="1"/>
  <c r="AI89" i="1"/>
  <c r="AI755" i="11"/>
  <c r="AK755" i="11" s="1"/>
  <c r="AM755" i="11" s="1"/>
  <c r="AO755" i="11" s="1"/>
  <c r="AI126" i="11"/>
  <c r="AJ745" i="11"/>
  <c r="AL745" i="11" s="1"/>
  <c r="AN745" i="11" s="1"/>
  <c r="AI150" i="11"/>
  <c r="AK150" i="11" s="1"/>
  <c r="AM150" i="11" s="1"/>
  <c r="AO150" i="11" s="1"/>
  <c r="AJ206" i="11"/>
  <c r="AI631" i="11"/>
  <c r="AK631" i="11" s="1"/>
  <c r="AM631" i="11" s="1"/>
  <c r="AO631" i="11" s="1"/>
  <c r="AI86" i="1"/>
  <c r="AJ60" i="11"/>
  <c r="AI185" i="11"/>
  <c r="AI167" i="11"/>
  <c r="AI99" i="1"/>
  <c r="AJ693" i="11"/>
  <c r="AL693" i="11" s="1"/>
  <c r="AI467" i="1"/>
  <c r="AK467" i="1" s="1"/>
  <c r="AM467" i="1" s="1"/>
  <c r="AO467" i="1" s="1"/>
  <c r="AI800" i="11"/>
  <c r="AK800" i="11" s="1"/>
  <c r="AM800" i="11" s="1"/>
  <c r="AO800" i="11" s="1"/>
  <c r="AI403" i="1"/>
  <c r="AK403" i="1" s="1"/>
  <c r="AM403" i="1" s="1"/>
  <c r="AO403" i="1" s="1"/>
  <c r="AJ631" i="11"/>
  <c r="AL631" i="11" s="1"/>
  <c r="AI202" i="11"/>
  <c r="AJ14" i="11"/>
  <c r="AL14" i="11" s="1"/>
  <c r="AI187" i="11"/>
  <c r="AJ130" i="11"/>
  <c r="AJ707" i="11"/>
  <c r="AL707" i="11" s="1"/>
  <c r="AN707" i="11" s="1"/>
  <c r="AJ164" i="11"/>
  <c r="AI135" i="11"/>
  <c r="AK135" i="11" s="1"/>
  <c r="AM135" i="11" s="1"/>
  <c r="AO135" i="11" s="1"/>
  <c r="AJ154" i="11"/>
  <c r="AL154" i="11" s="1"/>
  <c r="AN154" i="11" s="1"/>
  <c r="AJ173" i="11"/>
  <c r="AI426" i="11"/>
  <c r="AK426" i="11" s="1"/>
  <c r="AM426" i="11" s="1"/>
  <c r="AO426" i="11" s="1"/>
  <c r="AI39" i="11"/>
  <c r="AK39" i="11" s="1"/>
  <c r="AM39" i="11" s="1"/>
  <c r="AO39" i="11" s="1"/>
  <c r="AI690" i="11"/>
  <c r="AK690" i="11" s="1"/>
  <c r="AM690" i="11" s="1"/>
  <c r="AO690" i="11" s="1"/>
  <c r="AK511" i="11"/>
  <c r="AM511" i="11" s="1"/>
  <c r="AO511" i="11" s="1"/>
  <c r="AL705" i="11"/>
  <c r="AN705" i="11" s="1"/>
  <c r="AL511" i="11"/>
  <c r="AN511" i="11" s="1"/>
  <c r="AK528" i="1"/>
  <c r="AM528" i="1" s="1"/>
  <c r="AO528" i="1" s="1"/>
  <c r="AK342" i="11"/>
  <c r="AM342" i="11" s="1"/>
  <c r="AO342" i="11" s="1"/>
  <c r="AK89" i="11"/>
  <c r="AM89" i="11" s="1"/>
  <c r="AO89" i="11" s="1"/>
  <c r="AK322" i="1"/>
  <c r="AM322" i="1" s="1"/>
  <c r="AO322" i="1" s="1"/>
  <c r="AK597" i="1"/>
  <c r="AM597" i="1" s="1"/>
  <c r="AO597" i="1" s="1"/>
  <c r="AK498" i="11"/>
  <c r="AM498" i="11" s="1"/>
  <c r="AO498" i="11" s="1"/>
  <c r="AL342" i="11"/>
  <c r="AK336" i="1"/>
  <c r="AM336" i="1" s="1"/>
  <c r="AO336" i="1" s="1"/>
  <c r="AL542" i="11"/>
  <c r="AK460" i="11"/>
  <c r="AM460" i="11" s="1"/>
  <c r="AO460" i="11" s="1"/>
  <c r="AL628" i="11"/>
  <c r="AK383" i="1"/>
  <c r="AM383" i="1" s="1"/>
  <c r="AO383" i="1" s="1"/>
  <c r="AK514" i="11"/>
  <c r="AM514" i="11" s="1"/>
  <c r="AO514" i="11" s="1"/>
  <c r="AK451" i="11"/>
  <c r="AM451" i="11" s="1"/>
  <c r="AO451" i="11" s="1"/>
  <c r="AK280" i="1"/>
  <c r="AM280" i="1" s="1"/>
  <c r="AO280" i="1" s="1"/>
  <c r="AL629" i="11"/>
  <c r="AN629" i="11" s="1"/>
  <c r="AK479" i="1"/>
  <c r="AM479" i="1" s="1"/>
  <c r="AO479" i="1" s="1"/>
  <c r="AK613" i="11"/>
  <c r="AM613" i="11" s="1"/>
  <c r="AO613" i="11" s="1"/>
  <c r="AK506" i="11"/>
  <c r="AM506" i="11" s="1"/>
  <c r="AO506" i="11" s="1"/>
  <c r="AK432" i="1"/>
  <c r="AM432" i="1" s="1"/>
  <c r="AO432" i="1" s="1"/>
  <c r="AK33" i="11"/>
  <c r="AM33" i="11" s="1"/>
  <c r="AO33" i="11" s="1"/>
  <c r="AL436" i="11"/>
  <c r="AN436" i="11" s="1"/>
  <c r="AK576" i="11"/>
  <c r="AM576" i="11" s="1"/>
  <c r="AO576" i="11" s="1"/>
  <c r="AK427" i="1"/>
  <c r="AM427" i="1" s="1"/>
  <c r="AO427" i="1" s="1"/>
  <c r="AK536" i="1"/>
  <c r="AM536" i="1" s="1"/>
  <c r="AO536" i="1" s="1"/>
  <c r="AL778" i="11"/>
  <c r="AN778" i="11" s="1"/>
  <c r="AL590" i="11"/>
  <c r="AL620" i="11"/>
  <c r="AN620" i="11" s="1"/>
  <c r="AK385" i="11"/>
  <c r="AM385" i="11" s="1"/>
  <c r="AO385" i="11" s="1"/>
  <c r="AK677" i="11"/>
  <c r="AM677" i="11" s="1"/>
  <c r="AO677" i="11" s="1"/>
  <c r="AL514" i="11"/>
  <c r="AN514" i="11" s="1"/>
  <c r="AJ237" i="1"/>
  <c r="AI538" i="1"/>
  <c r="AJ109" i="1"/>
  <c r="AI751" i="11"/>
  <c r="AK751" i="11" s="1"/>
  <c r="AM751" i="11" s="1"/>
  <c r="AO751" i="11" s="1"/>
  <c r="AJ687" i="11"/>
  <c r="AL687" i="11" s="1"/>
  <c r="AI698" i="11"/>
  <c r="AK698" i="11" s="1"/>
  <c r="AM698" i="11" s="1"/>
  <c r="AO698" i="11" s="1"/>
  <c r="AI651" i="11"/>
  <c r="AK651" i="11" s="1"/>
  <c r="AM651" i="11" s="1"/>
  <c r="AO651" i="11" s="1"/>
  <c r="AI638" i="11"/>
  <c r="AK638" i="11" s="1"/>
  <c r="AM638" i="11" s="1"/>
  <c r="AO638" i="11" s="1"/>
  <c r="AI621" i="11"/>
  <c r="AK621" i="11" s="1"/>
  <c r="AM621" i="11" s="1"/>
  <c r="AO621" i="11" s="1"/>
  <c r="AI587" i="11"/>
  <c r="AJ499" i="11"/>
  <c r="AL499" i="11" s="1"/>
  <c r="AN499" i="11" s="1"/>
  <c r="AL401" i="11"/>
  <c r="AJ32" i="11"/>
  <c r="AL32" i="11" s="1"/>
  <c r="AJ779" i="11"/>
  <c r="AL779" i="11" s="1"/>
  <c r="AI616" i="11"/>
  <c r="AK616" i="11" s="1"/>
  <c r="AM616" i="11" s="1"/>
  <c r="AO616" i="11" s="1"/>
  <c r="AI615" i="11"/>
  <c r="AK615" i="11" s="1"/>
  <c r="AM615" i="11" s="1"/>
  <c r="AO615" i="11" s="1"/>
  <c r="AJ105" i="11"/>
  <c r="AL105" i="11" s="1"/>
  <c r="AN105" i="11" s="1"/>
  <c r="AI26" i="11"/>
  <c r="AK26" i="11" s="1"/>
  <c r="AM26" i="11" s="1"/>
  <c r="AO26" i="11" s="1"/>
  <c r="AI45" i="11"/>
  <c r="AK45" i="11" s="1"/>
  <c r="AM45" i="11" s="1"/>
  <c r="AO45" i="11" s="1"/>
  <c r="AJ103" i="11"/>
  <c r="AL103" i="11" s="1"/>
  <c r="AN103" i="11" s="1"/>
  <c r="AI61" i="11"/>
  <c r="AI194" i="11"/>
  <c r="AJ803" i="11"/>
  <c r="AL803" i="11" s="1"/>
  <c r="AI723" i="11"/>
  <c r="AK723" i="11" s="1"/>
  <c r="AM723" i="11" s="1"/>
  <c r="AO723" i="11" s="1"/>
  <c r="AJ684" i="11"/>
  <c r="AL684" i="11" s="1"/>
  <c r="AJ646" i="11"/>
  <c r="AL646" i="11" s="1"/>
  <c r="AJ647" i="11"/>
  <c r="AL647" i="11" s="1"/>
  <c r="AN647" i="11" s="1"/>
  <c r="AJ604" i="11"/>
  <c r="AL604" i="11" s="1"/>
  <c r="AN604" i="11" s="1"/>
  <c r="AJ600" i="11"/>
  <c r="AL600" i="11" s="1"/>
  <c r="AN600" i="11" s="1"/>
  <c r="AJ611" i="11"/>
  <c r="AL611" i="11" s="1"/>
  <c r="AN611" i="11" s="1"/>
  <c r="AJ580" i="11"/>
  <c r="AL580" i="11" s="1"/>
  <c r="AJ586" i="11"/>
  <c r="AI515" i="11"/>
  <c r="AK515" i="11" s="1"/>
  <c r="AM515" i="11" s="1"/>
  <c r="AO515" i="11" s="1"/>
  <c r="AJ515" i="11"/>
  <c r="AL515" i="11" s="1"/>
  <c r="AN515" i="11" s="1"/>
  <c r="AI238" i="11"/>
  <c r="AK238" i="11" s="1"/>
  <c r="AM238" i="11" s="1"/>
  <c r="AO238" i="11" s="1"/>
  <c r="AI180" i="11"/>
  <c r="AJ50" i="11"/>
  <c r="AL50" i="11" s="1"/>
  <c r="AN50" i="11" s="1"/>
  <c r="AJ128" i="11"/>
  <c r="AJ526" i="11"/>
  <c r="AL526" i="11" s="1"/>
  <c r="AN526" i="11" s="1"/>
  <c r="AJ597" i="11"/>
  <c r="AL597" i="11" s="1"/>
  <c r="AN597" i="11" s="1"/>
  <c r="AI96" i="11"/>
  <c r="AK96" i="11" s="1"/>
  <c r="AM96" i="11" s="1"/>
  <c r="AO96" i="11" s="1"/>
  <c r="AJ229" i="11"/>
  <c r="AL229" i="11" s="1"/>
  <c r="AN229" i="11" s="1"/>
  <c r="AJ755" i="11"/>
  <c r="AL755" i="11" s="1"/>
  <c r="AN755" i="11" s="1"/>
  <c r="AJ773" i="11"/>
  <c r="AL773" i="11" s="1"/>
  <c r="AN773" i="11" s="1"/>
  <c r="AK675" i="11"/>
  <c r="AM675" i="11" s="1"/>
  <c r="AO675" i="11" s="1"/>
  <c r="AI596" i="11"/>
  <c r="AK596" i="11" s="1"/>
  <c r="AM596" i="11" s="1"/>
  <c r="AO596" i="11" s="1"/>
  <c r="AK522" i="11"/>
  <c r="AM522" i="11" s="1"/>
  <c r="AO522" i="11" s="1"/>
  <c r="AI470" i="11"/>
  <c r="AK470" i="11" s="1"/>
  <c r="AM470" i="11" s="1"/>
  <c r="AO470" i="11" s="1"/>
  <c r="AL237" i="11"/>
  <c r="AJ238" i="11"/>
  <c r="AL238" i="11" s="1"/>
  <c r="AJ315" i="11"/>
  <c r="AJ159" i="11"/>
  <c r="AL159" i="11" s="1"/>
  <c r="AJ83" i="11"/>
  <c r="AL83" i="11" s="1"/>
  <c r="AN83" i="11" s="1"/>
  <c r="AI151" i="11"/>
  <c r="AK151" i="11" s="1"/>
  <c r="AM151" i="11" s="1"/>
  <c r="AO151" i="11" s="1"/>
  <c r="AI20" i="11"/>
  <c r="AK20" i="11" s="1"/>
  <c r="AM20" i="11" s="1"/>
  <c r="AO20" i="11" s="1"/>
  <c r="AJ765" i="11"/>
  <c r="AL765" i="11" s="1"/>
  <c r="AN765" i="11" s="1"/>
  <c r="AI801" i="11"/>
  <c r="AK801" i="11" s="1"/>
  <c r="AM801" i="11" s="1"/>
  <c r="AO801" i="11" s="1"/>
  <c r="AJ776" i="11"/>
  <c r="AL776" i="11" s="1"/>
  <c r="AN776" i="11" s="1"/>
  <c r="AI712" i="11"/>
  <c r="AK712" i="11" s="1"/>
  <c r="AM712" i="11" s="1"/>
  <c r="AO712" i="11" s="1"/>
  <c r="AI694" i="11"/>
  <c r="AK694" i="11" s="1"/>
  <c r="AM694" i="11" s="1"/>
  <c r="AO694" i="11" s="1"/>
  <c r="AJ657" i="11"/>
  <c r="AL657" i="11" s="1"/>
  <c r="AN657" i="11" s="1"/>
  <c r="AJ607" i="11"/>
  <c r="AL607" i="11" s="1"/>
  <c r="AI599" i="11"/>
  <c r="AK599" i="11" s="1"/>
  <c r="AM599" i="11" s="1"/>
  <c r="AO599" i="11" s="1"/>
  <c r="AL532" i="11"/>
  <c r="AN532" i="11" s="1"/>
  <c r="AL537" i="11"/>
  <c r="AJ435" i="11"/>
  <c r="AL435" i="11" s="1"/>
  <c r="AN435" i="11" s="1"/>
  <c r="AI354" i="11"/>
  <c r="AK354" i="11" s="1"/>
  <c r="AM354" i="11" s="1"/>
  <c r="AO354" i="11" s="1"/>
  <c r="AJ239" i="11"/>
  <c r="AL239" i="11" s="1"/>
  <c r="AK237" i="11"/>
  <c r="AM237" i="11" s="1"/>
  <c r="AO237" i="11" s="1"/>
  <c r="AJ210" i="11"/>
  <c r="AL210" i="11" s="1"/>
  <c r="AI154" i="11"/>
  <c r="AK154" i="11" s="1"/>
  <c r="AM154" i="11" s="1"/>
  <c r="AO154" i="11" s="1"/>
  <c r="AI170" i="11"/>
  <c r="AJ82" i="11"/>
  <c r="AL82" i="11" s="1"/>
  <c r="AN82" i="11" s="1"/>
  <c r="AJ30" i="11"/>
  <c r="AL30" i="11" s="1"/>
  <c r="AN30" i="11" s="1"/>
  <c r="AJ17" i="11"/>
  <c r="AL17" i="11" s="1"/>
  <c r="AN17" i="11" s="1"/>
  <c r="AI65" i="11"/>
  <c r="AK65" i="11" s="1"/>
  <c r="AM65" i="11" s="1"/>
  <c r="AO65" i="11" s="1"/>
  <c r="AI10" i="11"/>
  <c r="AK10" i="11" s="1"/>
  <c r="AM10" i="11" s="1"/>
  <c r="AO10" i="11" s="1"/>
  <c r="AJ24" i="11"/>
  <c r="AL24" i="11" s="1"/>
  <c r="AN24" i="11" s="1"/>
  <c r="AI4" i="11"/>
  <c r="AK4" i="11" s="1"/>
  <c r="AM4" i="11" s="1"/>
  <c r="AO4" i="11" s="1"/>
  <c r="AJ3" i="11"/>
  <c r="AL3" i="11" s="1"/>
  <c r="AI103" i="11"/>
  <c r="AK103" i="11" s="1"/>
  <c r="AM103" i="11" s="1"/>
  <c r="AO103" i="11" s="1"/>
  <c r="AI9" i="11"/>
  <c r="AK9" i="11" s="1"/>
  <c r="AM9" i="11" s="1"/>
  <c r="AO9" i="11" s="1"/>
  <c r="AI700" i="11"/>
  <c r="AK700" i="11" s="1"/>
  <c r="AM700" i="11" s="1"/>
  <c r="AO700" i="11" s="1"/>
  <c r="AI645" i="11"/>
  <c r="AK645" i="11" s="1"/>
  <c r="AM645" i="11" s="1"/>
  <c r="AO645" i="11" s="1"/>
  <c r="AJ250" i="11"/>
  <c r="AL250" i="11" s="1"/>
  <c r="AN250" i="11" s="1"/>
  <c r="AJ9" i="11"/>
  <c r="AL9" i="11" s="1"/>
  <c r="AJ269" i="11"/>
  <c r="AL269" i="11" s="1"/>
  <c r="AN269" i="11" s="1"/>
  <c r="AI125" i="11"/>
  <c r="AJ146" i="11"/>
  <c r="AL146" i="11" s="1"/>
  <c r="AI798" i="11"/>
  <c r="AK798" i="11" s="1"/>
  <c r="AM798" i="11" s="1"/>
  <c r="AO798" i="11" s="1"/>
  <c r="AK768" i="11"/>
  <c r="AM768" i="11" s="1"/>
  <c r="AO768" i="11" s="1"/>
  <c r="AJ721" i="11"/>
  <c r="AL721" i="11" s="1"/>
  <c r="AN721" i="11" s="1"/>
  <c r="AI716" i="11"/>
  <c r="AK716" i="11" s="1"/>
  <c r="AM716" i="11" s="1"/>
  <c r="AO716" i="11" s="1"/>
  <c r="AI696" i="11"/>
  <c r="AK696" i="11" s="1"/>
  <c r="AM696" i="11" s="1"/>
  <c r="AO696" i="11" s="1"/>
  <c r="AI685" i="11"/>
  <c r="AK685" i="11" s="1"/>
  <c r="AM685" i="11" s="1"/>
  <c r="AO685" i="11" s="1"/>
  <c r="AJ596" i="11"/>
  <c r="AL596" i="11" s="1"/>
  <c r="AN596" i="11" s="1"/>
  <c r="AJ602" i="11"/>
  <c r="AL602" i="11" s="1"/>
  <c r="AN602" i="11" s="1"/>
  <c r="AJ545" i="11"/>
  <c r="AL545" i="11" s="1"/>
  <c r="AL449" i="11"/>
  <c r="AJ430" i="11"/>
  <c r="AL430" i="11" s="1"/>
  <c r="AJ275" i="11"/>
  <c r="AL275" i="11" s="1"/>
  <c r="AI246" i="11"/>
  <c r="AK246" i="11" s="1"/>
  <c r="AM246" i="11" s="1"/>
  <c r="AO246" i="11" s="1"/>
  <c r="AJ198" i="11"/>
  <c r="AJ209" i="11"/>
  <c r="AL209" i="11" s="1"/>
  <c r="AJ150" i="11"/>
  <c r="AL150" i="11" s="1"/>
  <c r="AK146" i="11"/>
  <c r="AM146" i="11" s="1"/>
  <c r="AO146" i="11" s="1"/>
  <c r="AK98" i="11"/>
  <c r="AM98" i="11" s="1"/>
  <c r="AO98" i="11" s="1"/>
  <c r="AI80" i="11"/>
  <c r="AK80" i="11" s="1"/>
  <c r="AM80" i="11" s="1"/>
  <c r="AO80" i="11" s="1"/>
  <c r="AJ6" i="11"/>
  <c r="AL6" i="11" s="1"/>
  <c r="AN6" i="11" s="1"/>
  <c r="AJ143" i="11"/>
  <c r="AL143" i="11" s="1"/>
  <c r="AN143" i="11" s="1"/>
  <c r="AJ95" i="11"/>
  <c r="AL95" i="11" s="1"/>
  <c r="AN95" i="11" s="1"/>
  <c r="AJ87" i="11"/>
  <c r="AL87" i="11" s="1"/>
  <c r="AN87" i="11" s="1"/>
  <c r="AJ324" i="11"/>
  <c r="AI435" i="11"/>
  <c r="AK435" i="11" s="1"/>
  <c r="AM435" i="11" s="1"/>
  <c r="AO435" i="11" s="1"/>
  <c r="AJ395" i="11"/>
  <c r="AL395" i="11" s="1"/>
  <c r="AI378" i="1"/>
  <c r="AK378" i="1" s="1"/>
  <c r="AM378" i="1" s="1"/>
  <c r="AO378" i="1" s="1"/>
  <c r="AI435" i="1"/>
  <c r="AK435" i="1" s="1"/>
  <c r="AM435" i="1" s="1"/>
  <c r="AO435" i="1" s="1"/>
  <c r="AI77" i="11"/>
  <c r="AK77" i="11" s="1"/>
  <c r="AM77" i="11" s="1"/>
  <c r="AO77" i="11" s="1"/>
  <c r="AI512" i="1"/>
  <c r="AK512" i="1" s="1"/>
  <c r="AM512" i="1" s="1"/>
  <c r="AO512" i="1" s="1"/>
  <c r="AI475" i="1"/>
  <c r="AK475" i="1" s="1"/>
  <c r="AM475" i="1" s="1"/>
  <c r="AO475" i="1" s="1"/>
  <c r="AI459" i="1"/>
  <c r="AK459" i="1" s="1"/>
  <c r="AM459" i="1" s="1"/>
  <c r="AO459" i="1" s="1"/>
  <c r="AI232" i="1"/>
  <c r="AJ464" i="11"/>
  <c r="AL464" i="11" s="1"/>
  <c r="AI104" i="11"/>
  <c r="AK104" i="11" s="1"/>
  <c r="AM104" i="11" s="1"/>
  <c r="AO104" i="11" s="1"/>
  <c r="AI465" i="1"/>
  <c r="AK465" i="1" s="1"/>
  <c r="AM465" i="1" s="1"/>
  <c r="AO465" i="1" s="1"/>
  <c r="AI584" i="11"/>
  <c r="AJ558" i="11"/>
  <c r="AL558" i="11" s="1"/>
  <c r="AJ443" i="11"/>
  <c r="AL443" i="11" s="1"/>
  <c r="AI189" i="11"/>
  <c r="AI217" i="11"/>
  <c r="AK217" i="11" s="1"/>
  <c r="AM217" i="11" s="1"/>
  <c r="AO217" i="11" s="1"/>
  <c r="AI50" i="11"/>
  <c r="AK50" i="11" s="1"/>
  <c r="AM50" i="11" s="1"/>
  <c r="AO50" i="11" s="1"/>
  <c r="AI503" i="1"/>
  <c r="AK503" i="1" s="1"/>
  <c r="AM503" i="1" s="1"/>
  <c r="AO503" i="1" s="1"/>
  <c r="AJ90" i="11"/>
  <c r="AL90" i="11" s="1"/>
  <c r="AN90" i="11" s="1"/>
  <c r="AJ549" i="11"/>
  <c r="AL549" i="11" s="1"/>
  <c r="AI615" i="1"/>
  <c r="AJ699" i="11"/>
  <c r="AL699" i="11" s="1"/>
  <c r="AJ621" i="11"/>
  <c r="AL621" i="11" s="1"/>
  <c r="AN621" i="11" s="1"/>
  <c r="AI394" i="11"/>
  <c r="AK394" i="11" s="1"/>
  <c r="AM394" i="11" s="1"/>
  <c r="AO394" i="11" s="1"/>
  <c r="AJ727" i="11"/>
  <c r="AL727" i="11" s="1"/>
  <c r="AN727" i="11" s="1"/>
  <c r="AJ694" i="11"/>
  <c r="AL694" i="11" s="1"/>
  <c r="AI669" i="11"/>
  <c r="AJ663" i="11"/>
  <c r="AL663" i="11" s="1"/>
  <c r="AI667" i="11"/>
  <c r="AJ414" i="11"/>
  <c r="AL414" i="11" s="1"/>
  <c r="AJ274" i="11"/>
  <c r="AL274" i="11" s="1"/>
  <c r="AN274" i="11" s="1"/>
  <c r="AI207" i="11"/>
  <c r="AI585" i="1"/>
  <c r="AK585" i="1" s="1"/>
  <c r="AM585" i="1" s="1"/>
  <c r="AO585" i="1" s="1"/>
  <c r="AI360" i="1"/>
  <c r="AK360" i="1" s="1"/>
  <c r="AM360" i="1" s="1"/>
  <c r="AO360" i="1" s="1"/>
  <c r="AI488" i="1"/>
  <c r="AK488" i="1" s="1"/>
  <c r="AM488" i="1" s="1"/>
  <c r="AO488" i="1" s="1"/>
  <c r="AI423" i="1"/>
  <c r="AK423" i="1" s="1"/>
  <c r="AM423" i="1" s="1"/>
  <c r="AO423" i="1" s="1"/>
  <c r="AI359" i="1"/>
  <c r="AK359" i="1" s="1"/>
  <c r="AM359" i="1" s="1"/>
  <c r="AO359" i="1" s="1"/>
  <c r="AJ461" i="11"/>
  <c r="AL461" i="11" s="1"/>
  <c r="AI317" i="11"/>
  <c r="AI266" i="1"/>
  <c r="AK266" i="1" s="1"/>
  <c r="AM266" i="1" s="1"/>
  <c r="AO266" i="1" s="1"/>
  <c r="AI19" i="11"/>
  <c r="AK19" i="11" s="1"/>
  <c r="AM19" i="11" s="1"/>
  <c r="AO19" i="11" s="1"/>
  <c r="AI385" i="1"/>
  <c r="AK385" i="1" s="1"/>
  <c r="AM385" i="1" s="1"/>
  <c r="AO385" i="1" s="1"/>
  <c r="AI518" i="1"/>
  <c r="AK518" i="1" s="1"/>
  <c r="AM518" i="1" s="1"/>
  <c r="AO518" i="1" s="1"/>
  <c r="AI513" i="11"/>
  <c r="AK513" i="11" s="1"/>
  <c r="AM513" i="11" s="1"/>
  <c r="AO513" i="11" s="1"/>
  <c r="AI363" i="1"/>
  <c r="AK363" i="1" s="1"/>
  <c r="AM363" i="1" s="1"/>
  <c r="AO363" i="1" s="1"/>
  <c r="AJ763" i="11"/>
  <c r="AL763" i="11" s="1"/>
  <c r="AJ267" i="11"/>
  <c r="AL267" i="11" s="1"/>
  <c r="AJ61" i="11"/>
  <c r="AI762" i="11"/>
  <c r="AK762" i="11" s="1"/>
  <c r="AM762" i="11" s="1"/>
  <c r="AO762" i="11" s="1"/>
  <c r="AJ787" i="11"/>
  <c r="AL787" i="11" s="1"/>
  <c r="AJ759" i="11"/>
  <c r="AL759" i="11" s="1"/>
  <c r="AN759" i="11" s="1"/>
  <c r="AI747" i="11"/>
  <c r="AK747" i="11" s="1"/>
  <c r="AM747" i="11" s="1"/>
  <c r="AO747" i="11" s="1"/>
  <c r="AI610" i="11"/>
  <c r="AK610" i="11" s="1"/>
  <c r="AM610" i="11" s="1"/>
  <c r="AO610" i="11" s="1"/>
  <c r="AI114" i="11"/>
  <c r="AI109" i="11"/>
  <c r="AK109" i="11" s="1"/>
  <c r="AM109" i="11" s="1"/>
  <c r="AO109" i="11" s="1"/>
  <c r="AI67" i="1"/>
  <c r="AK67" i="1" s="1"/>
  <c r="AM67" i="1" s="1"/>
  <c r="AO67" i="1" s="1"/>
  <c r="AI392" i="1"/>
  <c r="AK392" i="1" s="1"/>
  <c r="AM392" i="1" s="1"/>
  <c r="AO392" i="1" s="1"/>
  <c r="AI680" i="11"/>
  <c r="AK680" i="11" s="1"/>
  <c r="AM680" i="11" s="1"/>
  <c r="AO680" i="11" s="1"/>
  <c r="AJ651" i="11"/>
  <c r="AL651" i="11" s="1"/>
  <c r="AI257" i="11"/>
  <c r="AK257" i="11" s="1"/>
  <c r="AM257" i="11" s="1"/>
  <c r="AO257" i="11" s="1"/>
  <c r="AI194" i="1"/>
  <c r="AK194" i="1" s="1"/>
  <c r="AM194" i="1" s="1"/>
  <c r="AO194" i="1" s="1"/>
  <c r="AI523" i="1"/>
  <c r="AK523" i="1" s="1"/>
  <c r="AM523" i="1" s="1"/>
  <c r="AO523" i="1" s="1"/>
  <c r="AJ692" i="11"/>
  <c r="AL692" i="11" s="1"/>
  <c r="AN692" i="11" s="1"/>
  <c r="AJ594" i="11"/>
  <c r="AL594" i="11" s="1"/>
  <c r="AJ522" i="11"/>
  <c r="AL522" i="11" s="1"/>
  <c r="AN522" i="11" s="1"/>
  <c r="AI464" i="11"/>
  <c r="AK464" i="11" s="1"/>
  <c r="AM464" i="11" s="1"/>
  <c r="AO464" i="11" s="1"/>
  <c r="AI400" i="11"/>
  <c r="AK400" i="11" s="1"/>
  <c r="AM400" i="11" s="1"/>
  <c r="AO400" i="11" s="1"/>
  <c r="AI392" i="11"/>
  <c r="AK392" i="11" s="1"/>
  <c r="AM392" i="11" s="1"/>
  <c r="AO392" i="11" s="1"/>
  <c r="AI332" i="11"/>
  <c r="AK332" i="11" s="1"/>
  <c r="AM332" i="11" s="1"/>
  <c r="AO332" i="11" s="1"/>
  <c r="AI285" i="11"/>
  <c r="AI244" i="11"/>
  <c r="AK244" i="11" s="1"/>
  <c r="AM244" i="11" s="1"/>
  <c r="AO244" i="11" s="1"/>
  <c r="AJ211" i="11"/>
  <c r="AL211" i="11" s="1"/>
  <c r="AN211" i="11" s="1"/>
  <c r="AJ228" i="11"/>
  <c r="AL228" i="11" s="1"/>
  <c r="AN228" i="11" s="1"/>
  <c r="AJ65" i="11"/>
  <c r="AL65" i="11" s="1"/>
  <c r="AN65" i="11" s="1"/>
  <c r="AI35" i="11"/>
  <c r="AK35" i="11" s="1"/>
  <c r="AM35" i="11" s="1"/>
  <c r="AO35" i="11" s="1"/>
  <c r="AI495" i="1"/>
  <c r="AK495" i="1" s="1"/>
  <c r="AM495" i="1" s="1"/>
  <c r="AO495" i="1" s="1"/>
  <c r="AI318" i="1"/>
  <c r="AK318" i="1" s="1"/>
  <c r="AM318" i="1" s="1"/>
  <c r="AO318" i="1" s="1"/>
  <c r="AI447" i="1"/>
  <c r="AK447" i="1" s="1"/>
  <c r="AM447" i="1" s="1"/>
  <c r="AO447" i="1" s="1"/>
  <c r="AJ731" i="11"/>
  <c r="AL731" i="11" s="1"/>
  <c r="AN731" i="11" s="1"/>
  <c r="AI319" i="11"/>
  <c r="AJ135" i="11"/>
  <c r="AL135" i="11" s="1"/>
  <c r="AN135" i="11" s="1"/>
  <c r="AJ643" i="11"/>
  <c r="AL643" i="11" s="1"/>
  <c r="AN643" i="11" s="1"/>
  <c r="AI246" i="1"/>
  <c r="AI665" i="11"/>
  <c r="AK665" i="11" s="1"/>
  <c r="AM665" i="11" s="1"/>
  <c r="AO665" i="11" s="1"/>
  <c r="AI597" i="11"/>
  <c r="AK597" i="11" s="1"/>
  <c r="AM597" i="11" s="1"/>
  <c r="AO597" i="11" s="1"/>
  <c r="AJ562" i="11"/>
  <c r="AL562" i="11" s="1"/>
  <c r="AI589" i="11"/>
  <c r="AI539" i="11"/>
  <c r="AK539" i="11" s="1"/>
  <c r="AM539" i="11" s="1"/>
  <c r="AO539" i="11" s="1"/>
  <c r="AJ552" i="11"/>
  <c r="AL552" i="11" s="1"/>
  <c r="AN552" i="11" s="1"/>
  <c r="AI528" i="11"/>
  <c r="AK528" i="11" s="1"/>
  <c r="AM528" i="11" s="1"/>
  <c r="AO528" i="11" s="1"/>
  <c r="AI360" i="11"/>
  <c r="AK360" i="11" s="1"/>
  <c r="AM360" i="11" s="1"/>
  <c r="AO360" i="11" s="1"/>
  <c r="AJ295" i="11"/>
  <c r="AI266" i="11"/>
  <c r="AK266" i="11" s="1"/>
  <c r="AM266" i="11" s="1"/>
  <c r="AO266" i="11" s="1"/>
  <c r="AJ69" i="11"/>
  <c r="AL69" i="11" s="1"/>
  <c r="AN69" i="11" s="1"/>
  <c r="AJ45" i="11"/>
  <c r="AL45" i="11" s="1"/>
  <c r="AN45" i="11" s="1"/>
  <c r="AI97" i="11"/>
  <c r="AK97" i="11" s="1"/>
  <c r="AM97" i="11" s="1"/>
  <c r="AO97" i="11" s="1"/>
  <c r="AI83" i="11"/>
  <c r="AK83" i="11" s="1"/>
  <c r="AM83" i="11" s="1"/>
  <c r="AO83" i="11" s="1"/>
  <c r="AI118" i="11"/>
  <c r="AJ366" i="11"/>
  <c r="AL366" i="11" s="1"/>
  <c r="AI243" i="11"/>
  <c r="AK243" i="11" s="1"/>
  <c r="AM243" i="11" s="1"/>
  <c r="AO243" i="11" s="1"/>
  <c r="AI123" i="11"/>
  <c r="AI451" i="1"/>
  <c r="AK451" i="1" s="1"/>
  <c r="AM451" i="1" s="1"/>
  <c r="AO451" i="1" s="1"/>
  <c r="AI625" i="11"/>
  <c r="AK625" i="11" s="1"/>
  <c r="AM625" i="11" s="1"/>
  <c r="AO625" i="11" s="1"/>
  <c r="AI227" i="1"/>
  <c r="AI573" i="11"/>
  <c r="AK573" i="11" s="1"/>
  <c r="AM573" i="11" s="1"/>
  <c r="AO573" i="11" s="1"/>
  <c r="AI277" i="11"/>
  <c r="AK277" i="11" s="1"/>
  <c r="AM277" i="11" s="1"/>
  <c r="AO277" i="11" s="1"/>
  <c r="AI3" i="11"/>
  <c r="AK3" i="11" s="1"/>
  <c r="AM3" i="11" s="1"/>
  <c r="AO3" i="11" s="1"/>
  <c r="AI409" i="1"/>
  <c r="AK409" i="1" s="1"/>
  <c r="AM409" i="1" s="1"/>
  <c r="AO409" i="1" s="1"/>
  <c r="AJ408" i="11"/>
  <c r="AL408" i="11" s="1"/>
  <c r="AI377" i="11"/>
  <c r="AK377" i="11" s="1"/>
  <c r="AM377" i="11" s="1"/>
  <c r="AO377" i="11" s="1"/>
  <c r="AI473" i="1"/>
  <c r="AK473" i="1" s="1"/>
  <c r="AM473" i="1" s="1"/>
  <c r="AO473" i="1" s="1"/>
  <c r="AI529" i="1"/>
  <c r="AK529" i="1" s="1"/>
  <c r="AM529" i="1" s="1"/>
  <c r="AO529" i="1" s="1"/>
  <c r="AI48" i="1"/>
  <c r="AJ587" i="11"/>
  <c r="AI486" i="11"/>
  <c r="AK486" i="11" s="1"/>
  <c r="AM486" i="11" s="1"/>
  <c r="AO486" i="11" s="1"/>
  <c r="AJ766" i="11"/>
  <c r="AL766" i="11" s="1"/>
  <c r="AN766" i="11" s="1"/>
  <c r="AJ627" i="11"/>
  <c r="AL627" i="11" s="1"/>
  <c r="AJ616" i="11"/>
  <c r="AL616" i="11" s="1"/>
  <c r="AI550" i="11"/>
  <c r="AK550" i="11" s="1"/>
  <c r="AM550" i="11" s="1"/>
  <c r="AO550" i="11" s="1"/>
  <c r="AJ524" i="11"/>
  <c r="AL524" i="11" s="1"/>
  <c r="AN524" i="11" s="1"/>
  <c r="AJ496" i="11"/>
  <c r="AL496" i="11" s="1"/>
  <c r="AJ456" i="11"/>
  <c r="AL456" i="11" s="1"/>
  <c r="AI408" i="11"/>
  <c r="AK408" i="11" s="1"/>
  <c r="AM408" i="11" s="1"/>
  <c r="AO408" i="11" s="1"/>
  <c r="AI368" i="11"/>
  <c r="AK368" i="11" s="1"/>
  <c r="AM368" i="11" s="1"/>
  <c r="AO368" i="11" s="1"/>
  <c r="AI322" i="11"/>
  <c r="AJ185" i="11"/>
  <c r="AI314" i="1"/>
  <c r="AK314" i="1" s="1"/>
  <c r="AM314" i="1" s="1"/>
  <c r="AO314" i="1" s="1"/>
  <c r="AI393" i="1"/>
  <c r="AK393" i="1" s="1"/>
  <c r="AM393" i="1" s="1"/>
  <c r="AO393" i="1" s="1"/>
  <c r="AI441" i="1"/>
  <c r="AK441" i="1" s="1"/>
  <c r="AM441" i="1" s="1"/>
  <c r="AO441" i="1" s="1"/>
  <c r="AI659" i="1"/>
  <c r="AK659" i="1" s="1"/>
  <c r="AM659" i="1" s="1"/>
  <c r="AO659" i="1" s="1"/>
  <c r="AI351" i="11"/>
  <c r="AK351" i="11" s="1"/>
  <c r="AM351" i="11" s="1"/>
  <c r="AO351" i="11" s="1"/>
  <c r="AI74" i="11"/>
  <c r="AK74" i="11" s="1"/>
  <c r="AM74" i="11" s="1"/>
  <c r="AO74" i="11" s="1"/>
  <c r="AI206" i="11"/>
  <c r="AI474" i="11"/>
  <c r="AK474" i="11" s="1"/>
  <c r="AM474" i="11" s="1"/>
  <c r="AO474" i="11" s="1"/>
  <c r="AI110" i="11"/>
  <c r="AK110" i="11" s="1"/>
  <c r="AM110" i="11" s="1"/>
  <c r="AO110" i="11" s="1"/>
  <c r="AJ264" i="11"/>
  <c r="AL264" i="11" s="1"/>
  <c r="AJ678" i="11"/>
  <c r="AL678" i="11" s="1"/>
  <c r="AN678" i="11" s="1"/>
  <c r="AI606" i="11"/>
  <c r="AK606" i="11" s="1"/>
  <c r="AM606" i="11" s="1"/>
  <c r="AO606" i="11" s="1"/>
  <c r="AJ221" i="11"/>
  <c r="AL221" i="11" s="1"/>
  <c r="AN221" i="11" s="1"/>
  <c r="AI64" i="11"/>
  <c r="AK64" i="11" s="1"/>
  <c r="AM64" i="11" s="1"/>
  <c r="AO64" i="11" s="1"/>
  <c r="AI418" i="11"/>
  <c r="AK418" i="11" s="1"/>
  <c r="AM418" i="11" s="1"/>
  <c r="AO418" i="11" s="1"/>
  <c r="AJ434" i="11"/>
  <c r="AL434" i="11" s="1"/>
  <c r="AN434" i="11" s="1"/>
  <c r="AI299" i="11"/>
  <c r="AI133" i="11"/>
  <c r="AJ364" i="11"/>
  <c r="AL364" i="11" s="1"/>
  <c r="AN364" i="11" s="1"/>
  <c r="AJ392" i="11"/>
  <c r="AL392" i="11" s="1"/>
  <c r="AI489" i="11"/>
  <c r="AK489" i="11" s="1"/>
  <c r="AM489" i="11" s="1"/>
  <c r="AO489" i="11" s="1"/>
  <c r="AI501" i="11"/>
  <c r="AK501" i="11" s="1"/>
  <c r="AM501" i="11" s="1"/>
  <c r="AO501" i="11" s="1"/>
  <c r="AJ360" i="11"/>
  <c r="AL360" i="11" s="1"/>
  <c r="AI355" i="1"/>
  <c r="AK355" i="1" s="1"/>
  <c r="AM355" i="1" s="1"/>
  <c r="AO355" i="1" s="1"/>
  <c r="AJ14" i="1"/>
  <c r="AL14" i="1" s="1"/>
  <c r="AI299" i="1"/>
  <c r="AK299" i="1" s="1"/>
  <c r="AM299" i="1" s="1"/>
  <c r="AO299" i="1" s="1"/>
  <c r="AI412" i="11"/>
  <c r="AK412" i="11" s="1"/>
  <c r="AM412" i="11" s="1"/>
  <c r="AO412" i="11" s="1"/>
  <c r="AI315" i="1"/>
  <c r="AK315" i="1" s="1"/>
  <c r="AM315" i="1" s="1"/>
  <c r="AO315" i="1" s="1"/>
  <c r="AI707" i="1"/>
  <c r="AK707" i="1" s="1"/>
  <c r="AM707" i="1" s="1"/>
  <c r="AO707" i="1" s="1"/>
  <c r="AI605" i="11"/>
  <c r="AK605" i="11" s="1"/>
  <c r="AM605" i="11" s="1"/>
  <c r="AO605" i="11" s="1"/>
  <c r="AI64" i="1"/>
  <c r="AI443" i="11"/>
  <c r="AK443" i="11" s="1"/>
  <c r="AM443" i="11" s="1"/>
  <c r="AO443" i="11" s="1"/>
  <c r="AI283" i="1"/>
  <c r="AK283" i="1" s="1"/>
  <c r="AM283" i="1" s="1"/>
  <c r="AO283" i="1" s="1"/>
  <c r="AI347" i="1"/>
  <c r="AK347" i="1" s="1"/>
  <c r="AM347" i="1" s="1"/>
  <c r="AO347" i="1" s="1"/>
  <c r="AJ444" i="11"/>
  <c r="AL444" i="11" s="1"/>
  <c r="AN444" i="11" s="1"/>
  <c r="AI8" i="1"/>
  <c r="AK8" i="1" s="1"/>
  <c r="AM8" i="1" s="1"/>
  <c r="AO8" i="1" s="1"/>
  <c r="AI344" i="1"/>
  <c r="AK344" i="1" s="1"/>
  <c r="AM344" i="1" s="1"/>
  <c r="AO344" i="1" s="1"/>
  <c r="AI458" i="11"/>
  <c r="AK458" i="11" s="1"/>
  <c r="AM458" i="11" s="1"/>
  <c r="AO458" i="11" s="1"/>
  <c r="AI310" i="11"/>
  <c r="AJ403" i="11"/>
  <c r="AL403" i="11" s="1"/>
  <c r="AJ501" i="11"/>
  <c r="AL501" i="11" s="1"/>
  <c r="AN501" i="11" s="1"/>
  <c r="AJ109" i="11"/>
  <c r="AL109" i="11" s="1"/>
  <c r="AN109" i="11" s="1"/>
  <c r="AI289" i="11"/>
  <c r="AJ180" i="11"/>
  <c r="AI337" i="11"/>
  <c r="AK337" i="11" s="1"/>
  <c r="AM337" i="11" s="1"/>
  <c r="AO337" i="11" s="1"/>
  <c r="AI457" i="11"/>
  <c r="AK457" i="11" s="1"/>
  <c r="AM457" i="11" s="1"/>
  <c r="AO457" i="11" s="1"/>
  <c r="AI441" i="11"/>
  <c r="AK441" i="11" s="1"/>
  <c r="AM441" i="11" s="1"/>
  <c r="AO441" i="11" s="1"/>
  <c r="AI351" i="1"/>
  <c r="AK351" i="1" s="1"/>
  <c r="AM351" i="1" s="1"/>
  <c r="AO351" i="1" s="1"/>
  <c r="AI706" i="1"/>
  <c r="AK706" i="1" s="1"/>
  <c r="AM706" i="1" s="1"/>
  <c r="AO706" i="1" s="1"/>
  <c r="AI353" i="1"/>
  <c r="AK353" i="1" s="1"/>
  <c r="AM353" i="1" s="1"/>
  <c r="AO353" i="1" s="1"/>
  <c r="AI667" i="1"/>
  <c r="AK667" i="1" s="1"/>
  <c r="AM667" i="1" s="1"/>
  <c r="AO667" i="1" s="1"/>
  <c r="AI683" i="1"/>
  <c r="AK683" i="1" s="1"/>
  <c r="AM683" i="1" s="1"/>
  <c r="AO683" i="1" s="1"/>
  <c r="AI345" i="1"/>
  <c r="AK345" i="1" s="1"/>
  <c r="AM345" i="1" s="1"/>
  <c r="AO345" i="1" s="1"/>
  <c r="AI622" i="1"/>
  <c r="AK622" i="1" s="1"/>
  <c r="AM622" i="1" s="1"/>
  <c r="AO622" i="1" s="1"/>
  <c r="V687" i="1"/>
  <c r="AI687" i="1" s="1"/>
  <c r="AK687" i="1" s="1"/>
  <c r="AM687" i="1" s="1"/>
  <c r="AO687" i="1" s="1"/>
  <c r="V691" i="1"/>
  <c r="AI691" i="1" s="1"/>
  <c r="AK691" i="1" s="1"/>
  <c r="AM691" i="1" s="1"/>
  <c r="AO691" i="1" s="1"/>
  <c r="V695" i="1"/>
  <c r="AI695" i="1" s="1"/>
  <c r="AK695" i="1" s="1"/>
  <c r="AM695" i="1" s="1"/>
  <c r="AO695" i="1" s="1"/>
  <c r="V697" i="1"/>
  <c r="AI697" i="1" s="1"/>
  <c r="AK697" i="1" s="1"/>
  <c r="AM697" i="1" s="1"/>
  <c r="AO697" i="1" s="1"/>
  <c r="AJ117" i="11"/>
  <c r="V693" i="1"/>
  <c r="AI693" i="1" s="1"/>
  <c r="AK693" i="1" s="1"/>
  <c r="AM693" i="1" s="1"/>
  <c r="AO693" i="1" s="1"/>
  <c r="V688" i="1"/>
  <c r="AI688" i="1" s="1"/>
  <c r="AK688" i="1" s="1"/>
  <c r="AM688" i="1" s="1"/>
  <c r="AO688" i="1" s="1"/>
  <c r="V690" i="1"/>
  <c r="AI690" i="1" s="1"/>
  <c r="AK690" i="1" s="1"/>
  <c r="AM690" i="1" s="1"/>
  <c r="AO690" i="1" s="1"/>
  <c r="V698" i="1"/>
  <c r="AI698" i="1" s="1"/>
  <c r="AK698" i="1" s="1"/>
  <c r="AM698" i="1" s="1"/>
  <c r="AO698" i="1" s="1"/>
  <c r="V696" i="1"/>
  <c r="AI696" i="1" s="1"/>
  <c r="AK696" i="1" s="1"/>
  <c r="AM696" i="1" s="1"/>
  <c r="AO696" i="1" s="1"/>
  <c r="V694" i="1"/>
  <c r="AI694" i="1" s="1"/>
  <c r="AK694" i="1" s="1"/>
  <c r="AM694" i="1" s="1"/>
  <c r="AO694" i="1" s="1"/>
  <c r="V689" i="1"/>
  <c r="AI689" i="1" s="1"/>
  <c r="AK689" i="1" s="1"/>
  <c r="AM689" i="1" s="1"/>
  <c r="AO689" i="1" s="1"/>
  <c r="AJ36" i="11"/>
  <c r="AL36" i="11" s="1"/>
  <c r="AN36" i="11" s="1"/>
  <c r="AJ352" i="11"/>
  <c r="AL352" i="11" s="1"/>
  <c r="AJ142" i="11"/>
  <c r="AL142" i="11" s="1"/>
  <c r="V664" i="1"/>
  <c r="AI664" i="1" s="1"/>
  <c r="AK664" i="1" s="1"/>
  <c r="AM664" i="1" s="1"/>
  <c r="AO664" i="1" s="1"/>
  <c r="AI140" i="11"/>
  <c r="AK140" i="11" s="1"/>
  <c r="AM140" i="11" s="1"/>
  <c r="AO140" i="11" s="1"/>
  <c r="AJ136" i="11"/>
  <c r="AL136" i="11" s="1"/>
  <c r="AI750" i="11"/>
  <c r="AK750" i="11" s="1"/>
  <c r="AM750" i="11" s="1"/>
  <c r="AO750" i="11" s="1"/>
  <c r="AJ141" i="1"/>
  <c r="AL141" i="1" s="1"/>
  <c r="AJ589" i="1"/>
  <c r="AL589" i="1" s="1"/>
  <c r="AI99" i="11"/>
  <c r="AK99" i="11" s="1"/>
  <c r="AM99" i="11" s="1"/>
  <c r="AO99" i="11" s="1"/>
  <c r="AJ224" i="11"/>
  <c r="AL224" i="11" s="1"/>
  <c r="AJ713" i="11"/>
  <c r="AL713" i="11" s="1"/>
  <c r="AN713" i="11" s="1"/>
  <c r="AI267" i="11"/>
  <c r="AK267" i="11" s="1"/>
  <c r="AM267" i="11" s="1"/>
  <c r="AO267" i="11" s="1"/>
  <c r="AJ81" i="11"/>
  <c r="AL81" i="11" s="1"/>
  <c r="AN81" i="11" s="1"/>
  <c r="AI258" i="11"/>
  <c r="AK258" i="11" s="1"/>
  <c r="AM258" i="11" s="1"/>
  <c r="AO258" i="11" s="1"/>
  <c r="AI350" i="11"/>
  <c r="AK350" i="11" s="1"/>
  <c r="AM350" i="11" s="1"/>
  <c r="AO350" i="11" s="1"/>
  <c r="AJ33" i="11"/>
  <c r="AL33" i="11" s="1"/>
  <c r="AJ187" i="11"/>
  <c r="AJ416" i="11"/>
  <c r="AL416" i="11" s="1"/>
  <c r="AJ371" i="1"/>
  <c r="AL371" i="1" s="1"/>
  <c r="AJ393" i="11"/>
  <c r="AL393" i="11" s="1"/>
  <c r="AI658" i="1"/>
  <c r="AK658" i="1" s="1"/>
  <c r="AM658" i="1" s="1"/>
  <c r="AO658" i="1" s="1"/>
  <c r="AJ614" i="11"/>
  <c r="AL614" i="11" s="1"/>
  <c r="AI200" i="11"/>
  <c r="AJ729" i="11"/>
  <c r="AL729" i="11" s="1"/>
  <c r="AN729" i="11" s="1"/>
  <c r="AJ168" i="11"/>
  <c r="AI691" i="11"/>
  <c r="AK691" i="11" s="1"/>
  <c r="AM691" i="11" s="1"/>
  <c r="AO691" i="11" s="1"/>
  <c r="AI316" i="11"/>
  <c r="AI668" i="11"/>
  <c r="AI788" i="11"/>
  <c r="AK788" i="11" s="1"/>
  <c r="AM788" i="11" s="1"/>
  <c r="AO788" i="11" s="1"/>
  <c r="AJ510" i="11"/>
  <c r="AL510" i="11" s="1"/>
  <c r="AN510" i="11" s="1"/>
  <c r="AJ473" i="11"/>
  <c r="AL473" i="11" s="1"/>
  <c r="AJ521" i="1"/>
  <c r="AL521" i="1" s="1"/>
  <c r="AZ521" i="1" s="1"/>
  <c r="AJ46" i="11"/>
  <c r="AL46" i="11" s="1"/>
  <c r="AI190" i="11"/>
  <c r="AI737" i="11"/>
  <c r="AK737" i="11" s="1"/>
  <c r="AM737" i="11" s="1"/>
  <c r="AO737" i="11" s="1"/>
  <c r="AI726" i="11"/>
  <c r="AK726" i="11" s="1"/>
  <c r="AM726" i="11" s="1"/>
  <c r="AO726" i="11" s="1"/>
  <c r="AI556" i="11"/>
  <c r="AK556" i="11" s="1"/>
  <c r="AM556" i="11" s="1"/>
  <c r="AO556" i="11" s="1"/>
  <c r="AI402" i="11"/>
  <c r="AK402" i="11" s="1"/>
  <c r="AM402" i="11" s="1"/>
  <c r="AO402" i="11" s="1"/>
  <c r="AI24" i="11"/>
  <c r="AK24" i="11" s="1"/>
  <c r="AM24" i="11" s="1"/>
  <c r="AO24" i="11" s="1"/>
  <c r="AJ679" i="11"/>
  <c r="AL679" i="11" s="1"/>
  <c r="AN679" i="11" s="1"/>
  <c r="AJ509" i="11"/>
  <c r="AL509" i="11" s="1"/>
  <c r="AN509" i="11" s="1"/>
  <c r="AJ407" i="11"/>
  <c r="AL407" i="11" s="1"/>
  <c r="AJ402" i="11"/>
  <c r="AL402" i="11" s="1"/>
  <c r="AJ262" i="11"/>
  <c r="AL262" i="11" s="1"/>
  <c r="AN262" i="11" s="1"/>
  <c r="AI158" i="11"/>
  <c r="AK158" i="11" s="1"/>
  <c r="AM158" i="11" s="1"/>
  <c r="AO158" i="11" s="1"/>
  <c r="AJ75" i="11"/>
  <c r="AL75" i="11" s="1"/>
  <c r="AN75" i="11" s="1"/>
  <c r="AI188" i="11"/>
  <c r="AJ724" i="11"/>
  <c r="AL724" i="11" s="1"/>
  <c r="AN724" i="11" s="1"/>
  <c r="AI656" i="11"/>
  <c r="AI532" i="11"/>
  <c r="AK532" i="11" s="1"/>
  <c r="AM532" i="11" s="1"/>
  <c r="AO532" i="11" s="1"/>
  <c r="AI704" i="11"/>
  <c r="AJ715" i="1"/>
  <c r="AL715" i="1" s="1"/>
  <c r="AZ715" i="1" s="1"/>
  <c r="AI115" i="11"/>
  <c r="AI765" i="11"/>
  <c r="AK765" i="11" s="1"/>
  <c r="AM765" i="11" s="1"/>
  <c r="AO765" i="11" s="1"/>
  <c r="AJ541" i="11"/>
  <c r="AL541" i="11" s="1"/>
  <c r="AI574" i="11"/>
  <c r="AK574" i="11" s="1"/>
  <c r="AM574" i="11" s="1"/>
  <c r="AO574" i="11" s="1"/>
  <c r="AJ517" i="11"/>
  <c r="AL517" i="11" s="1"/>
  <c r="AN517" i="11" s="1"/>
  <c r="AI505" i="11"/>
  <c r="AK505" i="11" s="1"/>
  <c r="AM505" i="11" s="1"/>
  <c r="AO505" i="11" s="1"/>
  <c r="AJ504" i="11"/>
  <c r="AL504" i="11" s="1"/>
  <c r="AN504" i="11" s="1"/>
  <c r="AJ418" i="11"/>
  <c r="AL418" i="11" s="1"/>
  <c r="AJ353" i="11"/>
  <c r="AL353" i="11" s="1"/>
  <c r="AI312" i="11"/>
  <c r="AJ368" i="1"/>
  <c r="AL368" i="1" s="1"/>
  <c r="AJ519" i="1"/>
  <c r="AL519" i="1" s="1"/>
  <c r="AZ519" i="1" s="1"/>
  <c r="AJ20" i="11"/>
  <c r="AL20" i="11" s="1"/>
  <c r="AN20" i="11" s="1"/>
  <c r="AJ188" i="11"/>
  <c r="AI707" i="11"/>
  <c r="AK707" i="11" s="1"/>
  <c r="AM707" i="11" s="1"/>
  <c r="AO707" i="11" s="1"/>
  <c r="AI51" i="11"/>
  <c r="AK51" i="11" s="1"/>
  <c r="AM51" i="11" s="1"/>
  <c r="AO51" i="11" s="1"/>
  <c r="AJ54" i="11"/>
  <c r="AJ746" i="11"/>
  <c r="AL746" i="11" s="1"/>
  <c r="AN746" i="11" s="1"/>
  <c r="AI682" i="11"/>
  <c r="AK682" i="11" s="1"/>
  <c r="AM682" i="11" s="1"/>
  <c r="AO682" i="11" s="1"/>
  <c r="AJ234" i="11"/>
  <c r="AL234" i="11" s="1"/>
  <c r="AI225" i="11"/>
  <c r="AK225" i="11" s="1"/>
  <c r="AM225" i="11" s="1"/>
  <c r="AO225" i="11" s="1"/>
  <c r="AJ651" i="1"/>
  <c r="AL651" i="1" s="1"/>
  <c r="AZ651" i="1" s="1"/>
  <c r="AI732" i="11"/>
  <c r="AK732" i="11" s="1"/>
  <c r="AM732" i="11" s="1"/>
  <c r="AO732" i="11" s="1"/>
  <c r="AI555" i="11"/>
  <c r="AK555" i="11" s="1"/>
  <c r="AM555" i="11" s="1"/>
  <c r="AO555" i="11" s="1"/>
  <c r="AI93" i="11"/>
  <c r="AK93" i="11" s="1"/>
  <c r="AM93" i="11" s="1"/>
  <c r="AO93" i="11" s="1"/>
  <c r="AJ653" i="1"/>
  <c r="AL653" i="1" s="1"/>
  <c r="AJ737" i="11"/>
  <c r="AL737" i="11" s="1"/>
  <c r="AN737" i="11" s="1"/>
  <c r="AI525" i="11"/>
  <c r="AK525" i="11" s="1"/>
  <c r="AM525" i="11" s="1"/>
  <c r="AO525" i="11" s="1"/>
  <c r="AJ523" i="11"/>
  <c r="AL523" i="11" s="1"/>
  <c r="AN523" i="11" s="1"/>
  <c r="AJ417" i="11"/>
  <c r="AL417" i="11" s="1"/>
  <c r="AI364" i="11"/>
  <c r="AK364" i="11" s="1"/>
  <c r="AM364" i="11" s="1"/>
  <c r="AO364" i="11" s="1"/>
  <c r="AI273" i="11"/>
  <c r="AK273" i="11" s="1"/>
  <c r="AM273" i="11" s="1"/>
  <c r="AO273" i="11" s="1"/>
  <c r="AJ279" i="11"/>
  <c r="AI216" i="11"/>
  <c r="AK216" i="11" s="1"/>
  <c r="AM216" i="11" s="1"/>
  <c r="AO216" i="11" s="1"/>
  <c r="AJ102" i="11"/>
  <c r="AL102" i="11" s="1"/>
  <c r="AI36" i="11"/>
  <c r="AK36" i="11" s="1"/>
  <c r="AM36" i="11" s="1"/>
  <c r="AO36" i="11" s="1"/>
  <c r="AJ665" i="1"/>
  <c r="AL665" i="1" s="1"/>
  <c r="AZ665" i="1" s="1"/>
  <c r="AJ197" i="1"/>
  <c r="AL197" i="1" s="1"/>
  <c r="AZ197" i="1" s="1"/>
  <c r="AJ314" i="11"/>
  <c r="AI738" i="11"/>
  <c r="AK738" i="11" s="1"/>
  <c r="AM738" i="11" s="1"/>
  <c r="AO738" i="11" s="1"/>
  <c r="AI717" i="11"/>
  <c r="AK717" i="11" s="1"/>
  <c r="AM717" i="11" s="1"/>
  <c r="AO717" i="11" s="1"/>
  <c r="AJ564" i="11"/>
  <c r="AL564" i="11" s="1"/>
  <c r="AI548" i="11"/>
  <c r="AK548" i="11" s="1"/>
  <c r="AM548" i="11" s="1"/>
  <c r="AO548" i="11" s="1"/>
  <c r="AI542" i="11"/>
  <c r="AK542" i="11" s="1"/>
  <c r="AM542" i="11" s="1"/>
  <c r="AO542" i="11" s="1"/>
  <c r="AI494" i="11"/>
  <c r="AK494" i="11" s="1"/>
  <c r="AM494" i="11" s="1"/>
  <c r="AO494" i="11" s="1"/>
  <c r="AJ457" i="11"/>
  <c r="AL457" i="11" s="1"/>
  <c r="AJ447" i="11"/>
  <c r="AL447" i="11" s="1"/>
  <c r="AI445" i="11"/>
  <c r="AK445" i="11" s="1"/>
  <c r="AM445" i="11" s="1"/>
  <c r="AO445" i="11" s="1"/>
  <c r="AI268" i="11"/>
  <c r="AK268" i="11" s="1"/>
  <c r="AM268" i="11" s="1"/>
  <c r="AO268" i="11" s="1"/>
  <c r="AJ235" i="11"/>
  <c r="AL235" i="11" s="1"/>
  <c r="AN235" i="11" s="1"/>
  <c r="AJ10" i="11"/>
  <c r="AL10" i="11" s="1"/>
  <c r="AJ84" i="11"/>
  <c r="AL84" i="11" s="1"/>
  <c r="AN84" i="11" s="1"/>
  <c r="AJ320" i="1"/>
  <c r="AL320" i="1" s="1"/>
  <c r="AJ488" i="11"/>
  <c r="AL488" i="11" s="1"/>
  <c r="AN488" i="11" s="1"/>
  <c r="AI459" i="11"/>
  <c r="AK459" i="11" s="1"/>
  <c r="AM459" i="11" s="1"/>
  <c r="AO459" i="11" s="1"/>
  <c r="AJ385" i="11"/>
  <c r="AL385" i="11" s="1"/>
  <c r="AI401" i="11"/>
  <c r="AK401" i="11" s="1"/>
  <c r="AM401" i="11" s="1"/>
  <c r="AO401" i="11" s="1"/>
  <c r="AI251" i="11"/>
  <c r="AK251" i="11" s="1"/>
  <c r="AM251" i="11" s="1"/>
  <c r="AO251" i="11" s="1"/>
  <c r="AJ236" i="11"/>
  <c r="AL236" i="11" s="1"/>
  <c r="AN236" i="11" s="1"/>
  <c r="AJ48" i="11"/>
  <c r="AL48" i="11" s="1"/>
  <c r="AJ16" i="11"/>
  <c r="AL16" i="11" s="1"/>
  <c r="AJ340" i="1"/>
  <c r="AL340" i="1" s="1"/>
  <c r="AJ373" i="1"/>
  <c r="AL373" i="1" s="1"/>
  <c r="AI204" i="11"/>
  <c r="AJ799" i="11"/>
  <c r="AL799" i="11" s="1"/>
  <c r="AI241" i="11"/>
  <c r="AK241" i="11" s="1"/>
  <c r="AM241" i="11" s="1"/>
  <c r="AO241" i="11" s="1"/>
  <c r="AJ195" i="1"/>
  <c r="AL195" i="1" s="1"/>
  <c r="AZ195" i="1" s="1"/>
  <c r="AI563" i="11"/>
  <c r="AK563" i="11" s="1"/>
  <c r="AM563" i="11" s="1"/>
  <c r="AO563" i="11" s="1"/>
  <c r="AI728" i="11"/>
  <c r="AK728" i="11" s="1"/>
  <c r="AM728" i="11" s="1"/>
  <c r="AO728" i="11" s="1"/>
  <c r="AJ698" i="11"/>
  <c r="AL698" i="11" s="1"/>
  <c r="AI699" i="11"/>
  <c r="AK699" i="11" s="1"/>
  <c r="AM699" i="11" s="1"/>
  <c r="AO699" i="11" s="1"/>
  <c r="AJ690" i="11"/>
  <c r="AL690" i="11" s="1"/>
  <c r="AJ682" i="11"/>
  <c r="AL682" i="11" s="1"/>
  <c r="AN682" i="11" s="1"/>
  <c r="AJ649" i="11"/>
  <c r="AL649" i="11" s="1"/>
  <c r="AI624" i="11"/>
  <c r="AK624" i="11" s="1"/>
  <c r="AM624" i="11" s="1"/>
  <c r="AO624" i="11" s="1"/>
  <c r="AI340" i="11"/>
  <c r="AK340" i="11" s="1"/>
  <c r="AM340" i="11" s="1"/>
  <c r="AO340" i="11" s="1"/>
  <c r="AJ513" i="1"/>
  <c r="AL513" i="1" s="1"/>
  <c r="AZ513" i="1" s="1"/>
  <c r="AJ425" i="11"/>
  <c r="AL425" i="11" s="1"/>
  <c r="AJ389" i="11"/>
  <c r="AL389" i="11" s="1"/>
  <c r="AJ273" i="11"/>
  <c r="AL273" i="11" s="1"/>
  <c r="AN273" i="11" s="1"/>
  <c r="AJ344" i="11"/>
  <c r="AL344" i="11" s="1"/>
  <c r="AJ333" i="11"/>
  <c r="AL333" i="11" s="1"/>
  <c r="AJ347" i="11"/>
  <c r="AL347" i="11" s="1"/>
  <c r="AI229" i="11"/>
  <c r="AK229" i="11" s="1"/>
  <c r="AM229" i="11" s="1"/>
  <c r="AO229" i="11" s="1"/>
  <c r="AI102" i="11"/>
  <c r="AK102" i="11" s="1"/>
  <c r="AM102" i="11" s="1"/>
  <c r="AO102" i="11" s="1"/>
  <c r="AI68" i="11"/>
  <c r="AK68" i="11" s="1"/>
  <c r="AM68" i="11" s="1"/>
  <c r="AO68" i="11" s="1"/>
  <c r="AJ200" i="1"/>
  <c r="AL200" i="1" s="1"/>
  <c r="AZ200" i="1" s="1"/>
  <c r="AJ369" i="1"/>
  <c r="AL369" i="1" s="1"/>
  <c r="AJ72" i="1"/>
  <c r="AL72" i="1" s="1"/>
  <c r="AJ491" i="1"/>
  <c r="AL491" i="1" s="1"/>
  <c r="AZ491" i="1" s="1"/>
  <c r="AJ12" i="1"/>
  <c r="AL12" i="1" s="1"/>
  <c r="AI380" i="1"/>
  <c r="AK380" i="1" s="1"/>
  <c r="AM380" i="1" s="1"/>
  <c r="AO380" i="1" s="1"/>
  <c r="AI396" i="1"/>
  <c r="AK396" i="1" s="1"/>
  <c r="AM396" i="1" s="1"/>
  <c r="AO396" i="1" s="1"/>
  <c r="AI444" i="1"/>
  <c r="AK444" i="1" s="1"/>
  <c r="AM444" i="1" s="1"/>
  <c r="AO444" i="1" s="1"/>
  <c r="AI508" i="1"/>
  <c r="AK508" i="1" s="1"/>
  <c r="AM508" i="1" s="1"/>
  <c r="AO508" i="1" s="1"/>
  <c r="AJ151" i="1"/>
  <c r="AL151" i="1" s="1"/>
  <c r="AI680" i="1"/>
  <c r="AK680" i="1" s="1"/>
  <c r="AM680" i="1" s="1"/>
  <c r="AO680" i="1" s="1"/>
  <c r="AJ726" i="11"/>
  <c r="AL726" i="11" s="1"/>
  <c r="AN726" i="11" s="1"/>
  <c r="AI128" i="11"/>
  <c r="AI437" i="11"/>
  <c r="AK437" i="11" s="1"/>
  <c r="AM437" i="11" s="1"/>
  <c r="AO437" i="11" s="1"/>
  <c r="AJ387" i="11"/>
  <c r="AL387" i="11" s="1"/>
  <c r="AJ161" i="11"/>
  <c r="AL161" i="11" s="1"/>
  <c r="AJ286" i="1"/>
  <c r="AL286" i="1" s="1"/>
  <c r="AI336" i="11"/>
  <c r="AK336" i="11" s="1"/>
  <c r="AM336" i="11" s="1"/>
  <c r="AO336" i="11" s="1"/>
  <c r="AI30" i="11"/>
  <c r="AK30" i="11" s="1"/>
  <c r="AM30" i="11" s="1"/>
  <c r="AO30" i="11" s="1"/>
  <c r="AJ797" i="11"/>
  <c r="AL797" i="11" s="1"/>
  <c r="AI746" i="11"/>
  <c r="AK746" i="11" s="1"/>
  <c r="AM746" i="11" s="1"/>
  <c r="AO746" i="11" s="1"/>
  <c r="AI590" i="11"/>
  <c r="AK590" i="11" s="1"/>
  <c r="AM590" i="11" s="1"/>
  <c r="AO590" i="11" s="1"/>
  <c r="AI499" i="11"/>
  <c r="AK499" i="11" s="1"/>
  <c r="AM499" i="11" s="1"/>
  <c r="AO499" i="11" s="1"/>
  <c r="AI465" i="11"/>
  <c r="AK465" i="11" s="1"/>
  <c r="AM465" i="11" s="1"/>
  <c r="AO465" i="11" s="1"/>
  <c r="AJ465" i="11"/>
  <c r="AL465" i="11" s="1"/>
  <c r="AI419" i="11"/>
  <c r="AK419" i="11" s="1"/>
  <c r="AM419" i="11" s="1"/>
  <c r="AO419" i="11" s="1"/>
  <c r="AI432" i="11"/>
  <c r="AK432" i="11" s="1"/>
  <c r="AM432" i="11" s="1"/>
  <c r="AO432" i="11" s="1"/>
  <c r="AJ369" i="11"/>
  <c r="AL369" i="11" s="1"/>
  <c r="AJ341" i="11"/>
  <c r="AL341" i="11" s="1"/>
  <c r="AJ227" i="11"/>
  <c r="AL227" i="11" s="1"/>
  <c r="AN227" i="11" s="1"/>
  <c r="AJ217" i="11"/>
  <c r="AL217" i="11" s="1"/>
  <c r="AI215" i="11"/>
  <c r="AK215" i="11" s="1"/>
  <c r="AM215" i="11" s="1"/>
  <c r="AO215" i="11" s="1"/>
  <c r="AI79" i="11"/>
  <c r="AK79" i="11" s="1"/>
  <c r="AM79" i="11" s="1"/>
  <c r="AO79" i="11" s="1"/>
  <c r="AJ35" i="11"/>
  <c r="AL35" i="11" s="1"/>
  <c r="AY28" i="1" s="1"/>
  <c r="AJ80" i="11"/>
  <c r="AL80" i="11" s="1"/>
  <c r="AN80" i="11" s="1"/>
  <c r="AI239" i="11"/>
  <c r="AK239" i="11" s="1"/>
  <c r="AM239" i="11" s="1"/>
  <c r="AO239" i="11" s="1"/>
  <c r="AI741" i="11"/>
  <c r="AK741" i="11" s="1"/>
  <c r="AM741" i="11" s="1"/>
  <c r="AO741" i="11" s="1"/>
  <c r="AJ448" i="11"/>
  <c r="AL448" i="11" s="1"/>
  <c r="AI433" i="11"/>
  <c r="AK433" i="11" s="1"/>
  <c r="AM433" i="11" s="1"/>
  <c r="AO433" i="11" s="1"/>
  <c r="AI163" i="11"/>
  <c r="AJ718" i="11"/>
  <c r="AL718" i="11" s="1"/>
  <c r="AN718" i="11" s="1"/>
  <c r="AJ725" i="11"/>
  <c r="AL725" i="11" s="1"/>
  <c r="AN725" i="11" s="1"/>
  <c r="AJ712" i="11"/>
  <c r="AL712" i="11" s="1"/>
  <c r="AN712" i="11" s="1"/>
  <c r="AI662" i="11"/>
  <c r="AK662" i="11" s="1"/>
  <c r="AM662" i="11" s="1"/>
  <c r="AO662" i="11" s="1"/>
  <c r="AJ593" i="11"/>
  <c r="AL593" i="11" s="1"/>
  <c r="AJ565" i="11"/>
  <c r="AL565" i="11" s="1"/>
  <c r="AJ546" i="11"/>
  <c r="AL546" i="11" s="1"/>
  <c r="AJ530" i="11"/>
  <c r="AL530" i="11" s="1"/>
  <c r="AN530" i="11" s="1"/>
  <c r="AJ466" i="11"/>
  <c r="AL466" i="11" s="1"/>
  <c r="AI333" i="11"/>
  <c r="AK333" i="11" s="1"/>
  <c r="AM333" i="11" s="1"/>
  <c r="AO333" i="11" s="1"/>
  <c r="AJ225" i="11"/>
  <c r="AL225" i="11" s="1"/>
  <c r="AN225" i="11" s="1"/>
  <c r="AI220" i="11"/>
  <c r="AK220" i="11" s="1"/>
  <c r="AM220" i="11" s="1"/>
  <c r="AO220" i="11" s="1"/>
  <c r="AI197" i="11"/>
  <c r="AI7" i="11"/>
  <c r="AK7" i="11" s="1"/>
  <c r="AM7" i="11" s="1"/>
  <c r="AO7" i="11" s="1"/>
  <c r="AJ717" i="1"/>
  <c r="AL717" i="1" s="1"/>
  <c r="AZ717" i="1" s="1"/>
  <c r="AJ276" i="1"/>
  <c r="AL276" i="1" s="1"/>
  <c r="AI70" i="11"/>
  <c r="AK70" i="11" s="1"/>
  <c r="AM70" i="11" s="1"/>
  <c r="AO70" i="11" s="1"/>
  <c r="AI797" i="11"/>
  <c r="AK797" i="11" s="1"/>
  <c r="AM797" i="11" s="1"/>
  <c r="AO797" i="11" s="1"/>
  <c r="AJ796" i="11"/>
  <c r="AL796" i="11" s="1"/>
  <c r="AI760" i="11"/>
  <c r="AK760" i="11" s="1"/>
  <c r="AM760" i="11" s="1"/>
  <c r="AO760" i="11" s="1"/>
  <c r="AI753" i="11"/>
  <c r="AK753" i="11" s="1"/>
  <c r="AM753" i="11" s="1"/>
  <c r="AO753" i="11" s="1"/>
  <c r="AI692" i="11"/>
  <c r="AK692" i="11" s="1"/>
  <c r="AM692" i="11" s="1"/>
  <c r="AO692" i="11" s="1"/>
  <c r="AJ674" i="11"/>
  <c r="AL674" i="11" s="1"/>
  <c r="AI612" i="11"/>
  <c r="AK612" i="11" s="1"/>
  <c r="AM612" i="11" s="1"/>
  <c r="AO612" i="11" s="1"/>
  <c r="AJ536" i="11"/>
  <c r="AL536" i="11" s="1"/>
  <c r="AJ525" i="11"/>
  <c r="AL525" i="11" s="1"/>
  <c r="AN525" i="11" s="1"/>
  <c r="AJ512" i="11"/>
  <c r="AL512" i="11" s="1"/>
  <c r="AN512" i="11" s="1"/>
  <c r="AJ487" i="11"/>
  <c r="AL487" i="11" s="1"/>
  <c r="AN487" i="11" s="1"/>
  <c r="AI485" i="11"/>
  <c r="AK485" i="11" s="1"/>
  <c r="AM485" i="11" s="1"/>
  <c r="AO485" i="11" s="1"/>
  <c r="AJ427" i="11"/>
  <c r="AL427" i="11" s="1"/>
  <c r="AJ397" i="11"/>
  <c r="AL397" i="11" s="1"/>
  <c r="AJ241" i="11"/>
  <c r="AL241" i="11" s="1"/>
  <c r="AJ155" i="11"/>
  <c r="AL155" i="11" s="1"/>
  <c r="AN155" i="11" s="1"/>
  <c r="AJ156" i="11"/>
  <c r="AL156" i="11" s="1"/>
  <c r="AN156" i="11" s="1"/>
  <c r="AI136" i="11"/>
  <c r="AK136" i="11" s="1"/>
  <c r="AM136" i="11" s="1"/>
  <c r="AO136" i="11" s="1"/>
  <c r="AJ111" i="11"/>
  <c r="AJ88" i="11"/>
  <c r="AL88" i="11" s="1"/>
  <c r="AN88" i="11" s="1"/>
  <c r="AJ19" i="11"/>
  <c r="AL19" i="11" s="1"/>
  <c r="AJ63" i="11"/>
  <c r="AL63" i="11" s="1"/>
  <c r="AN63" i="11" s="1"/>
  <c r="AJ395" i="1"/>
  <c r="AL395" i="1" s="1"/>
  <c r="AJ532" i="1"/>
  <c r="AL532" i="1" s="1"/>
  <c r="AZ532" i="1" s="1"/>
  <c r="AJ464" i="1"/>
  <c r="AL464" i="1" s="1"/>
  <c r="AJ661" i="1"/>
  <c r="AL661" i="1" s="1"/>
  <c r="AZ661" i="1" s="1"/>
  <c r="AJ686" i="1"/>
  <c r="AL686" i="1" s="1"/>
  <c r="AZ686" i="1" s="1"/>
  <c r="AJ434" i="1"/>
  <c r="AL434" i="1" s="1"/>
  <c r="AZ434" i="1" s="1"/>
  <c r="AI545" i="1"/>
  <c r="AJ563" i="11"/>
  <c r="AL563" i="11" s="1"/>
  <c r="AN563" i="11" s="1"/>
  <c r="AJ310" i="11"/>
  <c r="AJ772" i="11"/>
  <c r="AL772" i="11" s="1"/>
  <c r="AN772" i="11" s="1"/>
  <c r="AI766" i="11"/>
  <c r="AK766" i="11" s="1"/>
  <c r="AM766" i="11" s="1"/>
  <c r="AO766" i="11" s="1"/>
  <c r="AI695" i="11"/>
  <c r="AK695" i="11" s="1"/>
  <c r="AM695" i="11" s="1"/>
  <c r="AO695" i="11" s="1"/>
  <c r="AI681" i="11"/>
  <c r="AK681" i="11" s="1"/>
  <c r="AM681" i="11" s="1"/>
  <c r="AO681" i="11" s="1"/>
  <c r="AJ608" i="11"/>
  <c r="AL608" i="11" s="1"/>
  <c r="AI530" i="11"/>
  <c r="AK530" i="11" s="1"/>
  <c r="AM530" i="11" s="1"/>
  <c r="AO530" i="11" s="1"/>
  <c r="AI509" i="11"/>
  <c r="AK509" i="11" s="1"/>
  <c r="AM509" i="11" s="1"/>
  <c r="AO509" i="11" s="1"/>
  <c r="AJ521" i="11"/>
  <c r="AL521" i="11" s="1"/>
  <c r="AN521" i="11" s="1"/>
  <c r="AJ453" i="11"/>
  <c r="AL453" i="11" s="1"/>
  <c r="AJ421" i="11"/>
  <c r="AL421" i="11" s="1"/>
  <c r="AI424" i="11"/>
  <c r="AK424" i="11" s="1"/>
  <c r="AM424" i="11" s="1"/>
  <c r="AO424" i="11" s="1"/>
  <c r="AI403" i="11"/>
  <c r="AK403" i="11" s="1"/>
  <c r="AM403" i="11" s="1"/>
  <c r="AO403" i="11" s="1"/>
  <c r="AI361" i="11"/>
  <c r="AK361" i="11" s="1"/>
  <c r="AM361" i="11" s="1"/>
  <c r="AO361" i="11" s="1"/>
  <c r="AJ126" i="11"/>
  <c r="AJ223" i="11"/>
  <c r="AL223" i="11" s="1"/>
  <c r="AJ76" i="11"/>
  <c r="AL76" i="11" s="1"/>
  <c r="AN76" i="11" s="1"/>
  <c r="AI84" i="11"/>
  <c r="AK84" i="11" s="1"/>
  <c r="AM84" i="11" s="1"/>
  <c r="AO84" i="11" s="1"/>
  <c r="AJ128" i="1"/>
  <c r="AL128" i="1" s="1"/>
  <c r="AZ128" i="1" s="1"/>
  <c r="AJ22" i="1"/>
  <c r="AL22" i="1" s="1"/>
  <c r="AZ22" i="1" s="1"/>
  <c r="AJ142" i="1"/>
  <c r="AL142" i="1" s="1"/>
  <c r="AZ142" i="1" s="1"/>
  <c r="AJ606" i="11"/>
  <c r="AL606" i="11" s="1"/>
  <c r="AI144" i="11"/>
  <c r="AK144" i="11" s="1"/>
  <c r="AM144" i="11" s="1"/>
  <c r="AO144" i="11" s="1"/>
  <c r="AI790" i="11"/>
  <c r="AK790" i="11" s="1"/>
  <c r="AM790" i="11" s="1"/>
  <c r="AO790" i="11" s="1"/>
  <c r="AJ764" i="11"/>
  <c r="AL764" i="11" s="1"/>
  <c r="AJ775" i="11"/>
  <c r="AL775" i="11" s="1"/>
  <c r="AN775" i="11" s="1"/>
  <c r="AJ789" i="11"/>
  <c r="AL789" i="11" s="1"/>
  <c r="AI736" i="11"/>
  <c r="AK736" i="11" s="1"/>
  <c r="AM736" i="11" s="1"/>
  <c r="AO736" i="11" s="1"/>
  <c r="AJ733" i="11"/>
  <c r="AL733" i="11" s="1"/>
  <c r="AN733" i="11" s="1"/>
  <c r="AI629" i="11"/>
  <c r="AK629" i="11" s="1"/>
  <c r="AM629" i="11" s="1"/>
  <c r="AO629" i="11" s="1"/>
  <c r="AI566" i="11"/>
  <c r="AK566" i="11" s="1"/>
  <c r="AM566" i="11" s="1"/>
  <c r="AO566" i="11" s="1"/>
  <c r="AI518" i="11"/>
  <c r="AK518" i="11" s="1"/>
  <c r="AM518" i="11" s="1"/>
  <c r="AO518" i="11" s="1"/>
  <c r="AI472" i="11"/>
  <c r="AK472" i="11" s="1"/>
  <c r="AM472" i="11" s="1"/>
  <c r="AO472" i="11" s="1"/>
  <c r="AJ424" i="11"/>
  <c r="AL424" i="11" s="1"/>
  <c r="AJ362" i="11"/>
  <c r="AL362" i="11" s="1"/>
  <c r="AI367" i="11"/>
  <c r="AK367" i="11" s="1"/>
  <c r="AM367" i="11" s="1"/>
  <c r="AO367" i="11" s="1"/>
  <c r="AJ391" i="11"/>
  <c r="AL391" i="11" s="1"/>
  <c r="AJ373" i="11"/>
  <c r="AL373" i="11" s="1"/>
  <c r="AI355" i="11"/>
  <c r="AK355" i="11" s="1"/>
  <c r="AM355" i="11" s="1"/>
  <c r="AO355" i="11" s="1"/>
  <c r="AI334" i="11"/>
  <c r="AK334" i="11" s="1"/>
  <c r="AM334" i="11" s="1"/>
  <c r="AO334" i="11" s="1"/>
  <c r="AI347" i="11"/>
  <c r="AK347" i="11" s="1"/>
  <c r="AM347" i="11" s="1"/>
  <c r="AO347" i="11" s="1"/>
  <c r="AJ247" i="11"/>
  <c r="AL247" i="11" s="1"/>
  <c r="AI148" i="11"/>
  <c r="AK148" i="11" s="1"/>
  <c r="AM148" i="11" s="1"/>
  <c r="AO148" i="11" s="1"/>
  <c r="AI100" i="11"/>
  <c r="AK100" i="11" s="1"/>
  <c r="AM100" i="11" s="1"/>
  <c r="AO100" i="11" s="1"/>
  <c r="AJ147" i="11"/>
  <c r="AL147" i="11" s="1"/>
  <c r="AN147" i="11" s="1"/>
  <c r="AI87" i="11"/>
  <c r="AK87" i="11" s="1"/>
  <c r="AM87" i="11" s="1"/>
  <c r="AO87" i="11" s="1"/>
  <c r="AJ68" i="11"/>
  <c r="AL68" i="11" s="1"/>
  <c r="AN68" i="11" s="1"/>
  <c r="AI414" i="1"/>
  <c r="AK414" i="1" s="1"/>
  <c r="AM414" i="1" s="1"/>
  <c r="AO414" i="1" s="1"/>
  <c r="AJ258" i="11"/>
  <c r="AL258" i="11" s="1"/>
  <c r="AI51" i="1"/>
  <c r="AI559" i="1"/>
  <c r="AK559" i="1" s="1"/>
  <c r="AM559" i="1" s="1"/>
  <c r="AO559" i="1" s="1"/>
  <c r="AI455" i="1"/>
  <c r="AK455" i="1" s="1"/>
  <c r="AM455" i="1" s="1"/>
  <c r="AO455" i="1" s="1"/>
  <c r="AI714" i="1"/>
  <c r="AK714" i="1" s="1"/>
  <c r="AM714" i="1" s="1"/>
  <c r="AO714" i="1" s="1"/>
  <c r="AI329" i="1"/>
  <c r="AK329" i="1" s="1"/>
  <c r="AM329" i="1" s="1"/>
  <c r="AO329" i="1" s="1"/>
  <c r="AI249" i="1"/>
  <c r="AI498" i="1"/>
  <c r="AK498" i="1" s="1"/>
  <c r="AM498" i="1" s="1"/>
  <c r="AO498" i="1" s="1"/>
  <c r="AI339" i="1"/>
  <c r="AK339" i="1" s="1"/>
  <c r="AM339" i="1" s="1"/>
  <c r="AO339" i="1" s="1"/>
  <c r="AI481" i="1"/>
  <c r="AK481" i="1" s="1"/>
  <c r="AM481" i="1" s="1"/>
  <c r="AO481" i="1" s="1"/>
  <c r="AJ24" i="1"/>
  <c r="AL24" i="1" s="1"/>
  <c r="AJ176" i="1"/>
  <c r="AL176" i="1" s="1"/>
  <c r="AZ176" i="1" s="1"/>
  <c r="AJ576" i="1"/>
  <c r="AL576" i="1" s="1"/>
  <c r="AZ576" i="1" s="1"/>
  <c r="AJ196" i="1"/>
  <c r="AL196" i="1" s="1"/>
  <c r="AZ196" i="1" s="1"/>
  <c r="AJ323" i="1"/>
  <c r="AL323" i="1" s="1"/>
  <c r="AJ303" i="1"/>
  <c r="AL303" i="1" s="1"/>
  <c r="AJ528" i="1"/>
  <c r="AL528" i="1" s="1"/>
  <c r="AZ528" i="1" s="1"/>
  <c r="AJ699" i="1"/>
  <c r="AL699" i="1" s="1"/>
  <c r="AZ699" i="1" s="1"/>
  <c r="AJ194" i="1"/>
  <c r="AL194" i="1" s="1"/>
  <c r="AZ194" i="1" s="1"/>
  <c r="AJ273" i="1"/>
  <c r="AL273" i="1" s="1"/>
  <c r="AJ365" i="1"/>
  <c r="AL365" i="1" s="1"/>
  <c r="AZ365" i="1" s="1"/>
  <c r="AJ306" i="1"/>
  <c r="AL306" i="1" s="1"/>
  <c r="AJ655" i="1"/>
  <c r="AL655" i="1" s="1"/>
  <c r="AJ296" i="1"/>
  <c r="AL296" i="1" s="1"/>
  <c r="AJ629" i="1"/>
  <c r="AL629" i="1" s="1"/>
  <c r="AZ629" i="1" s="1"/>
  <c r="AJ622" i="1"/>
  <c r="AL622" i="1" s="1"/>
  <c r="AI457" i="1"/>
  <c r="AK457" i="1" s="1"/>
  <c r="AM457" i="1" s="1"/>
  <c r="AO457" i="1" s="1"/>
  <c r="AJ177" i="1"/>
  <c r="AL177" i="1" s="1"/>
  <c r="AZ177" i="1" s="1"/>
  <c r="AJ20" i="1"/>
  <c r="AL20" i="1" s="1"/>
  <c r="AZ20" i="1" s="1"/>
  <c r="AJ172" i="1"/>
  <c r="AL172" i="1" s="1"/>
  <c r="AZ172" i="1" s="1"/>
  <c r="AJ126" i="1"/>
  <c r="AL126" i="1" s="1"/>
  <c r="AJ285" i="1"/>
  <c r="AL285" i="1" s="1"/>
  <c r="AJ205" i="1"/>
  <c r="AL205" i="1" s="1"/>
  <c r="AZ205" i="1" s="1"/>
  <c r="AJ264" i="1"/>
  <c r="AL264" i="1" s="1"/>
  <c r="AJ375" i="1"/>
  <c r="AL375" i="1" s="1"/>
  <c r="AJ453" i="1"/>
  <c r="AL453" i="1" s="1"/>
  <c r="AZ453" i="1" s="1"/>
  <c r="AJ666" i="1"/>
  <c r="AL666" i="1" s="1"/>
  <c r="AZ666" i="1" s="1"/>
  <c r="AJ449" i="1"/>
  <c r="AL449" i="1" s="1"/>
  <c r="AZ449" i="1" s="1"/>
  <c r="AJ156" i="1"/>
  <c r="AL156" i="1" s="1"/>
  <c r="AJ612" i="1"/>
  <c r="AL612" i="1" s="1"/>
  <c r="AJ143" i="1"/>
  <c r="AL143" i="1" s="1"/>
  <c r="AJ41" i="1"/>
  <c r="AL41" i="1" s="1"/>
  <c r="AZ41" i="1" s="1"/>
  <c r="AJ648" i="1"/>
  <c r="AL648" i="1" s="1"/>
  <c r="AI511" i="1"/>
  <c r="AK511" i="1" s="1"/>
  <c r="AM511" i="1" s="1"/>
  <c r="AO511" i="1" s="1"/>
  <c r="AI326" i="1"/>
  <c r="AK326" i="1" s="1"/>
  <c r="AM326" i="1" s="1"/>
  <c r="AO326" i="1" s="1"/>
  <c r="AJ140" i="1"/>
  <c r="AL140" i="1" s="1"/>
  <c r="AJ596" i="1"/>
  <c r="AL596" i="1" s="1"/>
  <c r="AZ596" i="1" s="1"/>
  <c r="AI660" i="1"/>
  <c r="AK660" i="1" s="1"/>
  <c r="AM660" i="1" s="1"/>
  <c r="AO660" i="1" s="1"/>
  <c r="AJ297" i="1"/>
  <c r="AL297" i="1" s="1"/>
  <c r="AJ667" i="1"/>
  <c r="AL667" i="1" s="1"/>
  <c r="AZ667" i="1" s="1"/>
  <c r="AJ345" i="1"/>
  <c r="AL345" i="1" s="1"/>
  <c r="AJ441" i="1"/>
  <c r="AL441" i="1" s="1"/>
  <c r="AZ441" i="1" s="1"/>
  <c r="AJ192" i="1"/>
  <c r="AL192" i="1" s="1"/>
  <c r="AJ302" i="1"/>
  <c r="AL302" i="1" s="1"/>
  <c r="AJ649" i="1"/>
  <c r="AL649" i="1" s="1"/>
  <c r="AZ649" i="1" s="1"/>
  <c r="AJ713" i="1"/>
  <c r="AL713" i="1" s="1"/>
  <c r="AZ713" i="1" s="1"/>
  <c r="AJ185" i="1"/>
  <c r="AL185" i="1" s="1"/>
  <c r="AZ185" i="1" s="1"/>
  <c r="AJ352" i="1"/>
  <c r="AL352" i="1" s="1"/>
  <c r="AJ439" i="1"/>
  <c r="AL439" i="1" s="1"/>
  <c r="AZ439" i="1" s="1"/>
  <c r="AJ503" i="1"/>
  <c r="AL503" i="1" s="1"/>
  <c r="AZ503" i="1" s="1"/>
  <c r="AJ348" i="1"/>
  <c r="AL348" i="1" s="1"/>
  <c r="AJ435" i="1"/>
  <c r="AL435" i="1" s="1"/>
  <c r="AZ435" i="1" s="1"/>
  <c r="AJ499" i="1"/>
  <c r="AL499" i="1" s="1"/>
  <c r="AZ499" i="1" s="1"/>
  <c r="AJ650" i="1"/>
  <c r="AL650" i="1" s="1"/>
  <c r="AZ650" i="1" s="1"/>
  <c r="AJ714" i="1"/>
  <c r="AL714" i="1" s="1"/>
  <c r="AZ714" i="1" s="1"/>
  <c r="AJ344" i="1"/>
  <c r="AL344" i="1" s="1"/>
  <c r="AJ431" i="1"/>
  <c r="AL431" i="1" s="1"/>
  <c r="AZ431" i="1" s="1"/>
  <c r="AJ495" i="1"/>
  <c r="AL495" i="1" s="1"/>
  <c r="AZ495" i="1" s="1"/>
  <c r="AJ311" i="1"/>
  <c r="AL311" i="1" s="1"/>
  <c r="AJ404" i="1"/>
  <c r="AL404" i="1" s="1"/>
  <c r="AJ477" i="1"/>
  <c r="AL477" i="1" s="1"/>
  <c r="AZ477" i="1" s="1"/>
  <c r="AJ391" i="1"/>
  <c r="AL391" i="1" s="1"/>
  <c r="AZ391" i="1" s="1"/>
  <c r="AJ473" i="1"/>
  <c r="AL473" i="1" s="1"/>
  <c r="AZ473" i="1" s="1"/>
  <c r="AJ669" i="1"/>
  <c r="AL669" i="1" s="1"/>
  <c r="AJ460" i="1"/>
  <c r="AL460" i="1" s="1"/>
  <c r="AJ524" i="1"/>
  <c r="AL524" i="1" s="1"/>
  <c r="AZ524" i="1" s="1"/>
  <c r="AJ694" i="1"/>
  <c r="AL694" i="1" s="1"/>
  <c r="AZ694" i="1" s="1"/>
  <c r="AJ321" i="1"/>
  <c r="AL321" i="1" s="1"/>
  <c r="AJ406" i="1"/>
  <c r="AL406" i="1" s="1"/>
  <c r="AJ479" i="1"/>
  <c r="AL479" i="1" s="1"/>
  <c r="AZ479" i="1" s="1"/>
  <c r="AJ127" i="1"/>
  <c r="AL127" i="1" s="1"/>
  <c r="AZ127" i="1" s="1"/>
  <c r="AJ443" i="1"/>
  <c r="AL443" i="1" s="1"/>
  <c r="AZ443" i="1" s="1"/>
  <c r="AJ507" i="1"/>
  <c r="AL507" i="1" s="1"/>
  <c r="AZ507" i="1" s="1"/>
  <c r="AI483" i="1"/>
  <c r="AK483" i="1" s="1"/>
  <c r="AM483" i="1" s="1"/>
  <c r="AO483" i="1" s="1"/>
  <c r="AI303" i="1"/>
  <c r="AK303" i="1" s="1"/>
  <c r="AM303" i="1" s="1"/>
  <c r="AO303" i="1" s="1"/>
  <c r="AI288" i="1"/>
  <c r="AK288" i="1" s="1"/>
  <c r="AM288" i="1" s="1"/>
  <c r="AO288" i="1" s="1"/>
  <c r="AI472" i="1"/>
  <c r="AK472" i="1" s="1"/>
  <c r="AM472" i="1" s="1"/>
  <c r="AO472" i="1" s="1"/>
  <c r="AJ68" i="1"/>
  <c r="AL68" i="1" s="1"/>
  <c r="AJ164" i="1"/>
  <c r="AL164" i="1" s="1"/>
  <c r="AZ164" i="1" s="1"/>
  <c r="AI524" i="1"/>
  <c r="AK524" i="1" s="1"/>
  <c r="AM524" i="1" s="1"/>
  <c r="AO524" i="1" s="1"/>
  <c r="AI197" i="1"/>
  <c r="AK197" i="1" s="1"/>
  <c r="AM197" i="1" s="1"/>
  <c r="AO197" i="1" s="1"/>
  <c r="AI469" i="1"/>
  <c r="AK469" i="1" s="1"/>
  <c r="AM469" i="1" s="1"/>
  <c r="AO469" i="1" s="1"/>
  <c r="AI661" i="1"/>
  <c r="AK661" i="1" s="1"/>
  <c r="AM661" i="1" s="1"/>
  <c r="AO661" i="1" s="1"/>
  <c r="AI709" i="1"/>
  <c r="AK709" i="1" s="1"/>
  <c r="AM709" i="1" s="1"/>
  <c r="AO709" i="1" s="1"/>
  <c r="AI358" i="1"/>
  <c r="AK358" i="1" s="1"/>
  <c r="AM358" i="1" s="1"/>
  <c r="AO358" i="1" s="1"/>
  <c r="AI374" i="1"/>
  <c r="AK374" i="1" s="1"/>
  <c r="AM374" i="1" s="1"/>
  <c r="AO374" i="1" s="1"/>
  <c r="AI502" i="1"/>
  <c r="AK502" i="1" s="1"/>
  <c r="AM502" i="1" s="1"/>
  <c r="AO502" i="1" s="1"/>
  <c r="AJ40" i="1"/>
  <c r="AL40" i="1" s="1"/>
  <c r="AZ40" i="1" s="1"/>
  <c r="AJ208" i="1"/>
  <c r="AL208" i="1" s="1"/>
  <c r="AJ137" i="1"/>
  <c r="AL137" i="1" s="1"/>
  <c r="AI497" i="1"/>
  <c r="AK497" i="1" s="1"/>
  <c r="AM497" i="1" s="1"/>
  <c r="AO497" i="1" s="1"/>
  <c r="AJ675" i="1"/>
  <c r="AL675" i="1" s="1"/>
  <c r="AJ318" i="1"/>
  <c r="AL318" i="1" s="1"/>
  <c r="AJ270" i="1"/>
  <c r="AL270" i="1" s="1"/>
  <c r="AJ257" i="1"/>
  <c r="AL257" i="1" s="1"/>
  <c r="AJ440" i="1"/>
  <c r="AL440" i="1" s="1"/>
  <c r="AZ440" i="1" s="1"/>
  <c r="AJ504" i="1"/>
  <c r="AL504" i="1" s="1"/>
  <c r="AZ504" i="1" s="1"/>
  <c r="AJ333" i="1"/>
  <c r="AL333" i="1" s="1"/>
  <c r="AJ418" i="1"/>
  <c r="AL418" i="1" s="1"/>
  <c r="AJ482" i="1"/>
  <c r="AL482" i="1" s="1"/>
  <c r="AZ482" i="1" s="1"/>
  <c r="AJ652" i="1"/>
  <c r="AL652" i="1" s="1"/>
  <c r="AZ652" i="1" s="1"/>
  <c r="AJ716" i="1"/>
  <c r="AL716" i="1" s="1"/>
  <c r="AZ716" i="1" s="1"/>
  <c r="AJ289" i="1"/>
  <c r="AL289" i="1" s="1"/>
  <c r="AJ400" i="1"/>
  <c r="AL400" i="1" s="1"/>
  <c r="AJ478" i="1"/>
  <c r="AL478" i="1" s="1"/>
  <c r="AZ478" i="1" s="1"/>
  <c r="AJ677" i="1"/>
  <c r="AL677" i="1" s="1"/>
  <c r="AJ275" i="1"/>
  <c r="AL275" i="1" s="1"/>
  <c r="AJ387" i="1"/>
  <c r="AL387" i="1" s="1"/>
  <c r="AJ469" i="1"/>
  <c r="AL469" i="1" s="1"/>
  <c r="AZ469" i="1" s="1"/>
  <c r="AJ329" i="1"/>
  <c r="AL329" i="1" s="1"/>
  <c r="AJ415" i="1"/>
  <c r="AL415" i="1" s="1"/>
  <c r="AZ415" i="1" s="1"/>
  <c r="AJ488" i="1"/>
  <c r="AL488" i="1" s="1"/>
  <c r="AZ488" i="1" s="1"/>
  <c r="AJ21" i="1"/>
  <c r="AL21" i="1" s="1"/>
  <c r="AZ21" i="1" s="1"/>
  <c r="AJ554" i="1"/>
  <c r="AL554" i="1" s="1"/>
  <c r="AJ46" i="1"/>
  <c r="AL46" i="1" s="1"/>
  <c r="AZ46" i="1" s="1"/>
  <c r="AJ166" i="1"/>
  <c r="AL166" i="1" s="1"/>
  <c r="AZ166" i="1" s="1"/>
  <c r="AJ574" i="1"/>
  <c r="AL574" i="1" s="1"/>
  <c r="AZ574" i="1" s="1"/>
  <c r="AJ598" i="1"/>
  <c r="AL598" i="1" s="1"/>
  <c r="AZ598" i="1" s="1"/>
  <c r="AJ39" i="1"/>
  <c r="AL39" i="1" s="1"/>
  <c r="AZ39" i="1" s="1"/>
  <c r="AJ207" i="1"/>
  <c r="AL207" i="1" s="1"/>
  <c r="AZ207" i="1" s="1"/>
  <c r="AJ161" i="1"/>
  <c r="AL161" i="1" s="1"/>
  <c r="AZ161" i="1" s="1"/>
  <c r="AJ577" i="1"/>
  <c r="AL577" i="1" s="1"/>
  <c r="AZ577" i="1" s="1"/>
  <c r="AJ367" i="1"/>
  <c r="AL367" i="1" s="1"/>
  <c r="AJ339" i="1"/>
  <c r="AL339" i="1" s="1"/>
  <c r="AI352" i="1"/>
  <c r="AK352" i="1" s="1"/>
  <c r="AM352" i="1" s="1"/>
  <c r="AO352" i="1" s="1"/>
  <c r="AJ421" i="1"/>
  <c r="AL421" i="1" s="1"/>
  <c r="AJ115" i="1"/>
  <c r="AL115" i="1" s="1"/>
  <c r="AZ115" i="1" s="1"/>
  <c r="AJ288" i="1"/>
  <c r="AL288" i="1" s="1"/>
  <c r="AJ623" i="1"/>
  <c r="AL623" i="1" s="1"/>
  <c r="AJ111" i="1"/>
  <c r="AL111" i="1" s="1"/>
  <c r="AJ112" i="1"/>
  <c r="AL112" i="1" s="1"/>
  <c r="AJ272" i="1"/>
  <c r="AL272" i="1" s="1"/>
  <c r="AJ384" i="1"/>
  <c r="AL384" i="1" s="1"/>
  <c r="AJ462" i="1"/>
  <c r="AL462" i="1" s="1"/>
  <c r="AJ526" i="1"/>
  <c r="AL526" i="1" s="1"/>
  <c r="AZ526" i="1" s="1"/>
  <c r="AJ380" i="1"/>
  <c r="AL380" i="1" s="1"/>
  <c r="AJ458" i="1"/>
  <c r="AL458" i="1" s="1"/>
  <c r="AJ522" i="1"/>
  <c r="AL522" i="1" s="1"/>
  <c r="AZ522" i="1" s="1"/>
  <c r="AJ674" i="1"/>
  <c r="AL674" i="1" s="1"/>
  <c r="AJ376" i="1"/>
  <c r="AL376" i="1" s="1"/>
  <c r="AJ454" i="1"/>
  <c r="AL454" i="1" s="1"/>
  <c r="AZ454" i="1" s="1"/>
  <c r="AJ518" i="1"/>
  <c r="AL518" i="1" s="1"/>
  <c r="AZ518" i="1" s="1"/>
  <c r="AJ388" i="1"/>
  <c r="AL388" i="1" s="1"/>
  <c r="AJ466" i="1"/>
  <c r="AL466" i="1" s="1"/>
  <c r="AZ466" i="1" s="1"/>
  <c r="AJ5" i="1"/>
  <c r="AL5" i="1" s="1"/>
  <c r="AZ5" i="1" s="1"/>
  <c r="AJ157" i="1"/>
  <c r="AL157" i="1" s="1"/>
  <c r="AJ30" i="1"/>
  <c r="AL30" i="1" s="1"/>
  <c r="AJ150" i="1"/>
  <c r="AL150" i="1" s="1"/>
  <c r="AJ646" i="1"/>
  <c r="AL646" i="1" s="1"/>
  <c r="AZ646" i="1" s="1"/>
  <c r="AI463" i="1"/>
  <c r="AK463" i="1" s="1"/>
  <c r="AM463" i="1" s="1"/>
  <c r="AO463" i="1" s="1"/>
  <c r="AI711" i="1"/>
  <c r="AK711" i="1" s="1"/>
  <c r="AM711" i="1" s="1"/>
  <c r="AO711" i="1" s="1"/>
  <c r="AI712" i="1"/>
  <c r="AK712" i="1" s="1"/>
  <c r="AM712" i="1" s="1"/>
  <c r="AO712" i="1" s="1"/>
  <c r="AJ262" i="1"/>
  <c r="AL262" i="1" s="1"/>
  <c r="AZ262" i="1" s="1"/>
  <c r="AJ294" i="1"/>
  <c r="AL294" i="1" s="1"/>
  <c r="AJ631" i="1"/>
  <c r="AL631" i="1" s="1"/>
  <c r="AZ631" i="1" s="1"/>
  <c r="AJ703" i="1"/>
  <c r="AL703" i="1" s="1"/>
  <c r="AZ703" i="1" s="1"/>
  <c r="AJ117" i="1"/>
  <c r="AL117" i="1" s="1"/>
  <c r="AZ117" i="1" s="1"/>
  <c r="AJ118" i="1"/>
  <c r="AL118" i="1" s="1"/>
  <c r="AZ118" i="1" s="1"/>
  <c r="AJ332" i="1"/>
  <c r="AL332" i="1" s="1"/>
  <c r="AJ681" i="1"/>
  <c r="AL681" i="1" s="1"/>
  <c r="AJ70" i="1"/>
  <c r="AL70" i="1" s="1"/>
  <c r="AJ278" i="1"/>
  <c r="AL278" i="1" s="1"/>
  <c r="AJ350" i="1"/>
  <c r="AL350" i="1" s="1"/>
  <c r="AJ432" i="1"/>
  <c r="AL432" i="1" s="1"/>
  <c r="AZ432" i="1" s="1"/>
  <c r="AJ341" i="1"/>
  <c r="AL341" i="1" s="1"/>
  <c r="AJ492" i="1"/>
  <c r="AL492" i="1" s="1"/>
  <c r="AZ492" i="1" s="1"/>
  <c r="AJ662" i="1"/>
  <c r="AL662" i="1" s="1"/>
  <c r="AZ662" i="1" s="1"/>
  <c r="AJ447" i="1"/>
  <c r="AL447" i="1" s="1"/>
  <c r="AZ447" i="1" s="1"/>
  <c r="AJ511" i="1"/>
  <c r="AL511" i="1" s="1"/>
  <c r="AZ511" i="1" s="1"/>
  <c r="AJ626" i="1"/>
  <c r="AL626" i="1" s="1"/>
  <c r="AZ626" i="1" s="1"/>
  <c r="AJ402" i="1"/>
  <c r="AL402" i="1" s="1"/>
  <c r="AI203" i="1"/>
  <c r="AK203" i="1" s="1"/>
  <c r="AM203" i="1" s="1"/>
  <c r="AO203" i="1" s="1"/>
  <c r="AI434" i="1"/>
  <c r="AK434" i="1" s="1"/>
  <c r="AM434" i="1" s="1"/>
  <c r="AO434" i="1" s="1"/>
  <c r="AI436" i="1"/>
  <c r="AK436" i="1" s="1"/>
  <c r="AM436" i="1" s="1"/>
  <c r="AO436" i="1" s="1"/>
  <c r="AI452" i="1"/>
  <c r="AK452" i="1" s="1"/>
  <c r="AM452" i="1" s="1"/>
  <c r="AO452" i="1" s="1"/>
  <c r="AI500" i="1"/>
  <c r="AK500" i="1" s="1"/>
  <c r="AM500" i="1" s="1"/>
  <c r="AO500" i="1" s="1"/>
  <c r="AI532" i="1"/>
  <c r="AK532" i="1" s="1"/>
  <c r="AM532" i="1" s="1"/>
  <c r="AO532" i="1" s="1"/>
  <c r="AI652" i="1"/>
  <c r="AK652" i="1" s="1"/>
  <c r="AM652" i="1" s="1"/>
  <c r="AO652" i="1" s="1"/>
  <c r="AI189" i="1"/>
  <c r="AK189" i="1" s="1"/>
  <c r="AM189" i="1" s="1"/>
  <c r="AO189" i="1" s="1"/>
  <c r="AI205" i="1"/>
  <c r="AK205" i="1" s="1"/>
  <c r="AM205" i="1" s="1"/>
  <c r="AO205" i="1" s="1"/>
  <c r="AI413" i="1"/>
  <c r="AK413" i="1" s="1"/>
  <c r="AM413" i="1" s="1"/>
  <c r="AO413" i="1" s="1"/>
  <c r="AI629" i="1"/>
  <c r="AK629" i="1" s="1"/>
  <c r="AM629" i="1" s="1"/>
  <c r="AO629" i="1" s="1"/>
  <c r="AJ602" i="1"/>
  <c r="AL602" i="1" s="1"/>
  <c r="AZ602" i="1" s="1"/>
  <c r="AI350" i="1"/>
  <c r="AK350" i="1" s="1"/>
  <c r="AM350" i="1" s="1"/>
  <c r="AO350" i="1" s="1"/>
  <c r="AI446" i="1"/>
  <c r="AK446" i="1" s="1"/>
  <c r="AM446" i="1" s="1"/>
  <c r="AO446" i="1" s="1"/>
  <c r="AI494" i="1"/>
  <c r="AK494" i="1" s="1"/>
  <c r="AM494" i="1" s="1"/>
  <c r="AO494" i="1" s="1"/>
  <c r="AI526" i="1"/>
  <c r="AK526" i="1" s="1"/>
  <c r="AM526" i="1" s="1"/>
  <c r="AO526" i="1" s="1"/>
  <c r="AI608" i="1"/>
  <c r="AK608" i="1" s="1"/>
  <c r="AM608" i="1" s="1"/>
  <c r="AO608" i="1" s="1"/>
  <c r="AJ25" i="1"/>
  <c r="AL25" i="1" s="1"/>
  <c r="AJ169" i="1"/>
  <c r="AL169" i="1" s="1"/>
  <c r="AZ169" i="1" s="1"/>
  <c r="AJ641" i="1"/>
  <c r="AL641" i="1" s="1"/>
  <c r="AJ300" i="1"/>
  <c r="AL300" i="1" s="1"/>
  <c r="AJ123" i="1"/>
  <c r="AL123" i="1" s="1"/>
  <c r="AJ338" i="1"/>
  <c r="AL338" i="1" s="1"/>
  <c r="AJ372" i="1"/>
  <c r="AL372" i="1" s="1"/>
  <c r="AJ411" i="1"/>
  <c r="AL411" i="1" s="1"/>
  <c r="AJ484" i="1"/>
  <c r="AL484" i="1" s="1"/>
  <c r="AZ484" i="1" s="1"/>
  <c r="AJ712" i="1"/>
  <c r="AL712" i="1" s="1"/>
  <c r="AZ712" i="1" s="1"/>
  <c r="AI422" i="1"/>
  <c r="AK422" i="1" s="1"/>
  <c r="AM422" i="1" s="1"/>
  <c r="AO422" i="1" s="1"/>
  <c r="AI591" i="1"/>
  <c r="AK591" i="1" s="1"/>
  <c r="AM591" i="1" s="1"/>
  <c r="AO591" i="1" s="1"/>
  <c r="AJ4" i="1"/>
  <c r="AL4" i="1" s="1"/>
  <c r="AI654" i="1"/>
  <c r="AK654" i="1" s="1"/>
  <c r="AM654" i="1" s="1"/>
  <c r="AO654" i="1" s="1"/>
  <c r="AJ7" i="1"/>
  <c r="AL7" i="1" s="1"/>
  <c r="AZ7" i="1" s="1"/>
  <c r="AJ159" i="1"/>
  <c r="AL159" i="1" s="1"/>
  <c r="AZ159" i="1" s="1"/>
  <c r="AJ328" i="1"/>
  <c r="AL328" i="1" s="1"/>
  <c r="AJ134" i="1"/>
  <c r="AL134" i="1" s="1"/>
  <c r="AZ134" i="1" s="1"/>
  <c r="AJ269" i="1"/>
  <c r="AL269" i="1" s="1"/>
  <c r="AJ485" i="1"/>
  <c r="AL485" i="1" s="1"/>
  <c r="AZ485" i="1" s="1"/>
  <c r="AJ621" i="1"/>
  <c r="AL621" i="1" s="1"/>
  <c r="AJ481" i="1"/>
  <c r="AL481" i="1" s="1"/>
  <c r="AZ481" i="1" s="1"/>
  <c r="AJ295" i="1"/>
  <c r="AL295" i="1" s="1"/>
  <c r="AJ455" i="1"/>
  <c r="AL455" i="1" s="1"/>
  <c r="AJ355" i="1"/>
  <c r="AL355" i="1" s="1"/>
  <c r="AJ442" i="1"/>
  <c r="AL442" i="1" s="1"/>
  <c r="AZ442" i="1" s="1"/>
  <c r="AJ506" i="1"/>
  <c r="AL506" i="1" s="1"/>
  <c r="AZ506" i="1" s="1"/>
  <c r="AJ678" i="1"/>
  <c r="AL678" i="1" s="1"/>
  <c r="AJ383" i="1"/>
  <c r="AL383" i="1" s="1"/>
  <c r="AJ656" i="1"/>
  <c r="AL656" i="1" s="1"/>
  <c r="AJ13" i="1"/>
  <c r="AL13" i="1" s="1"/>
  <c r="AZ13" i="1" s="1"/>
  <c r="AJ165" i="1"/>
  <c r="AL165" i="1" s="1"/>
  <c r="AZ165" i="1" s="1"/>
  <c r="AI674" i="1"/>
  <c r="AK674" i="1" s="1"/>
  <c r="AM674" i="1" s="1"/>
  <c r="AO674" i="1" s="1"/>
  <c r="AJ38" i="1"/>
  <c r="AL38" i="1" s="1"/>
  <c r="AJ158" i="1"/>
  <c r="AL158" i="1" s="1"/>
  <c r="AJ566" i="1"/>
  <c r="AL566" i="1" s="1"/>
  <c r="AZ566" i="1" s="1"/>
  <c r="AI482" i="1"/>
  <c r="AK482" i="1" s="1"/>
  <c r="AM482" i="1" s="1"/>
  <c r="AO482" i="1" s="1"/>
  <c r="AJ144" i="1"/>
  <c r="AL144" i="1" s="1"/>
  <c r="AI376" i="1"/>
  <c r="AK376" i="1" s="1"/>
  <c r="AM376" i="1" s="1"/>
  <c r="AO376" i="1" s="1"/>
  <c r="AI408" i="1"/>
  <c r="AK408" i="1" s="1"/>
  <c r="AM408" i="1" s="1"/>
  <c r="AO408" i="1" s="1"/>
  <c r="AI713" i="1"/>
  <c r="AK713" i="1" s="1"/>
  <c r="AM713" i="1" s="1"/>
  <c r="AO713" i="1" s="1"/>
  <c r="AJ405" i="1"/>
  <c r="AL405" i="1" s="1"/>
  <c r="AJ437" i="1"/>
  <c r="AL437" i="1" s="1"/>
  <c r="AZ437" i="1" s="1"/>
  <c r="AJ468" i="1"/>
  <c r="AL468" i="1" s="1"/>
  <c r="AZ468" i="1" s="1"/>
  <c r="AJ451" i="1"/>
  <c r="AL451" i="1" s="1"/>
  <c r="AZ451" i="1" s="1"/>
  <c r="AJ283" i="1"/>
  <c r="AL283" i="1" s="1"/>
  <c r="AJ470" i="1"/>
  <c r="AL470" i="1" s="1"/>
  <c r="AZ470" i="1" s="1"/>
  <c r="AJ113" i="1"/>
  <c r="AL113" i="1" s="1"/>
  <c r="AJ498" i="1"/>
  <c r="AL498" i="1" s="1"/>
  <c r="AZ498" i="1" s="1"/>
  <c r="AI692" i="1"/>
  <c r="AK692" i="1" s="1"/>
  <c r="AM692" i="1" s="1"/>
  <c r="AO692" i="1" s="1"/>
  <c r="AI719" i="1"/>
  <c r="AK719" i="1" s="1"/>
  <c r="AM719" i="1" s="1"/>
  <c r="AO719" i="1" s="1"/>
  <c r="AI720" i="1"/>
  <c r="AK720" i="1" s="1"/>
  <c r="AM720" i="1" s="1"/>
  <c r="AO720" i="1" s="1"/>
  <c r="AI682" i="1"/>
  <c r="AK682" i="1" s="1"/>
  <c r="AM682" i="1" s="1"/>
  <c r="AO682" i="1" s="1"/>
  <c r="AI132" i="1"/>
  <c r="AK132" i="1" s="1"/>
  <c r="AM132" i="1" s="1"/>
  <c r="AO132" i="1" s="1"/>
  <c r="AI402" i="1"/>
  <c r="AK402" i="1" s="1"/>
  <c r="AM402" i="1" s="1"/>
  <c r="AO402" i="1" s="1"/>
  <c r="AI514" i="1"/>
  <c r="AK514" i="1" s="1"/>
  <c r="AM514" i="1" s="1"/>
  <c r="AO514" i="1" s="1"/>
  <c r="AI668" i="1"/>
  <c r="AK668" i="1" s="1"/>
  <c r="AM668" i="1" s="1"/>
  <c r="AO668" i="1" s="1"/>
  <c r="AI716" i="1"/>
  <c r="AK716" i="1" s="1"/>
  <c r="AM716" i="1" s="1"/>
  <c r="AO716" i="1" s="1"/>
  <c r="AI474" i="1"/>
  <c r="AK474" i="1" s="1"/>
  <c r="AM474" i="1" s="1"/>
  <c r="AO474" i="1" s="1"/>
  <c r="AI686" i="1"/>
  <c r="AK686" i="1" s="1"/>
  <c r="AM686" i="1" s="1"/>
  <c r="AO686" i="1" s="1"/>
  <c r="AI718" i="1"/>
  <c r="AK718" i="1" s="1"/>
  <c r="AM718" i="1" s="1"/>
  <c r="AO718" i="1" s="1"/>
  <c r="AI68" i="1"/>
  <c r="AK68" i="1" s="1"/>
  <c r="AM68" i="1" s="1"/>
  <c r="AO68" i="1" s="1"/>
  <c r="AI708" i="1"/>
  <c r="AK708" i="1" s="1"/>
  <c r="AM708" i="1" s="1"/>
  <c r="AO708" i="1" s="1"/>
  <c r="AI476" i="1"/>
  <c r="AK476" i="1" s="1"/>
  <c r="AM476" i="1" s="1"/>
  <c r="AO476" i="1" s="1"/>
  <c r="AI458" i="1"/>
  <c r="AK458" i="1" s="1"/>
  <c r="AM458" i="1" s="1"/>
  <c r="AO458" i="1" s="1"/>
  <c r="AJ659" i="1"/>
  <c r="AL659" i="1" s="1"/>
  <c r="AZ659" i="1" s="1"/>
  <c r="AJ279" i="1"/>
  <c r="AL279" i="1" s="1"/>
  <c r="AJ401" i="1"/>
  <c r="AL401" i="1" s="1"/>
  <c r="AJ433" i="1"/>
  <c r="AL433" i="1" s="1"/>
  <c r="AZ433" i="1" s="1"/>
  <c r="AJ122" i="1"/>
  <c r="AL122" i="1" s="1"/>
  <c r="AJ342" i="1"/>
  <c r="AL342" i="1" s="1"/>
  <c r="AJ116" i="1"/>
  <c r="AL116" i="1" s="1"/>
  <c r="AZ116" i="1" s="1"/>
  <c r="AJ326" i="1"/>
  <c r="AL326" i="1" s="1"/>
  <c r="AJ673" i="1"/>
  <c r="AL673" i="1" s="1"/>
  <c r="AJ266" i="1"/>
  <c r="AL266" i="1" s="1"/>
  <c r="AZ266" i="1" s="1"/>
  <c r="AJ366" i="1"/>
  <c r="AL366" i="1" s="1"/>
  <c r="AZ366" i="1" s="1"/>
  <c r="AJ448" i="1"/>
  <c r="AL448" i="1" s="1"/>
  <c r="AZ448" i="1" s="1"/>
  <c r="AJ512" i="1"/>
  <c r="AL512" i="1" s="1"/>
  <c r="AZ512" i="1" s="1"/>
  <c r="AJ193" i="1"/>
  <c r="AL193" i="1" s="1"/>
  <c r="AZ193" i="1" s="1"/>
  <c r="AJ362" i="1"/>
  <c r="AL362" i="1" s="1"/>
  <c r="AZ362" i="1" s="1"/>
  <c r="AJ444" i="1"/>
  <c r="AL444" i="1" s="1"/>
  <c r="AZ444" i="1" s="1"/>
  <c r="AJ508" i="1"/>
  <c r="AL508" i="1" s="1"/>
  <c r="AZ508" i="1" s="1"/>
  <c r="AJ658" i="1"/>
  <c r="AL658" i="1" s="1"/>
  <c r="AZ658" i="1" s="1"/>
  <c r="AJ358" i="1"/>
  <c r="AL358" i="1" s="1"/>
  <c r="AJ630" i="1"/>
  <c r="AL630" i="1" s="1"/>
  <c r="AZ630" i="1" s="1"/>
  <c r="AJ708" i="1"/>
  <c r="AL708" i="1" s="1"/>
  <c r="AZ708" i="1" s="1"/>
  <c r="AJ382" i="1"/>
  <c r="AL382" i="1" s="1"/>
  <c r="AJ364" i="1"/>
  <c r="AL364" i="1" s="1"/>
  <c r="AZ364" i="1" s="1"/>
  <c r="AJ515" i="1"/>
  <c r="AL515" i="1" s="1"/>
  <c r="AZ515" i="1" s="1"/>
  <c r="AJ392" i="1"/>
  <c r="AL392" i="1" s="1"/>
  <c r="AJ315" i="1"/>
  <c r="AL315" i="1" s="1"/>
  <c r="AJ420" i="1"/>
  <c r="AL420" i="1" s="1"/>
  <c r="AZ420" i="1" s="1"/>
  <c r="AJ493" i="1"/>
  <c r="AL493" i="1" s="1"/>
  <c r="AZ493" i="1" s="1"/>
  <c r="AJ720" i="1"/>
  <c r="AL720" i="1" s="1"/>
  <c r="AZ720" i="1" s="1"/>
  <c r="AI416" i="1"/>
  <c r="AK416" i="1" s="1"/>
  <c r="AM416" i="1" s="1"/>
  <c r="AO416" i="1" s="1"/>
  <c r="AI685" i="1"/>
  <c r="AK685" i="1" s="1"/>
  <c r="AM685" i="1" s="1"/>
  <c r="AO685" i="1" s="1"/>
  <c r="AI202" i="1"/>
  <c r="AK202" i="1" s="1"/>
  <c r="AM202" i="1" s="1"/>
  <c r="AO202" i="1" s="1"/>
  <c r="AI274" i="1"/>
  <c r="AK274" i="1" s="1"/>
  <c r="AM274" i="1" s="1"/>
  <c r="AO274" i="1" s="1"/>
  <c r="AI115" i="1"/>
  <c r="AK115" i="1" s="1"/>
  <c r="AM115" i="1" s="1"/>
  <c r="AO115" i="1" s="1"/>
  <c r="AI428" i="1"/>
  <c r="AK428" i="1" s="1"/>
  <c r="AM428" i="1" s="1"/>
  <c r="AO428" i="1" s="1"/>
  <c r="AI284" i="1"/>
  <c r="AK284" i="1" s="1"/>
  <c r="AM284" i="1" s="1"/>
  <c r="AO284" i="1" s="1"/>
  <c r="AI346" i="1"/>
  <c r="AK346" i="1" s="1"/>
  <c r="AM346" i="1" s="1"/>
  <c r="AO346" i="1" s="1"/>
  <c r="AI412" i="1"/>
  <c r="AK412" i="1" s="1"/>
  <c r="AM412" i="1" s="1"/>
  <c r="AO412" i="1" s="1"/>
  <c r="AI270" i="1"/>
  <c r="AK270" i="1" s="1"/>
  <c r="AM270" i="1" s="1"/>
  <c r="AO270" i="1" s="1"/>
  <c r="AI453" i="1"/>
  <c r="AK453" i="1" s="1"/>
  <c r="AM453" i="1" s="1"/>
  <c r="AO453" i="1" s="1"/>
  <c r="AI618" i="1"/>
  <c r="AK618" i="1" s="1"/>
  <c r="AM618" i="1" s="1"/>
  <c r="AO618" i="1" s="1"/>
  <c r="AI119" i="1"/>
  <c r="AK119" i="1" s="1"/>
  <c r="AM119" i="1" s="1"/>
  <c r="AO119" i="1" s="1"/>
  <c r="AI370" i="1"/>
  <c r="AK370" i="1" s="1"/>
  <c r="AM370" i="1" s="1"/>
  <c r="AO370" i="1" s="1"/>
  <c r="AI437" i="1"/>
  <c r="AK437" i="1" s="1"/>
  <c r="AM437" i="1" s="1"/>
  <c r="AO437" i="1" s="1"/>
  <c r="AI120" i="1"/>
  <c r="AK120" i="1" s="1"/>
  <c r="AM120" i="1" s="1"/>
  <c r="AO120" i="1" s="1"/>
  <c r="AI415" i="1"/>
  <c r="AK415" i="1" s="1"/>
  <c r="AM415" i="1" s="1"/>
  <c r="AO415" i="1" s="1"/>
  <c r="AI521" i="1"/>
  <c r="AK521" i="1" s="1"/>
  <c r="AM521" i="1" s="1"/>
  <c r="AO521" i="1" s="1"/>
  <c r="AI717" i="1"/>
  <c r="AK717" i="1" s="1"/>
  <c r="AM717" i="1" s="1"/>
  <c r="AO717" i="1" s="1"/>
  <c r="AI261" i="1"/>
  <c r="AK261" i="1" s="1"/>
  <c r="AM261" i="1" s="1"/>
  <c r="AO261" i="1" s="1"/>
  <c r="AI325" i="1"/>
  <c r="AK325" i="1" s="1"/>
  <c r="AM325" i="1" s="1"/>
  <c r="AO325" i="1" s="1"/>
  <c r="AI604" i="1"/>
  <c r="AJ28" i="1"/>
  <c r="AL28" i="1" s="1"/>
  <c r="AI140" i="1"/>
  <c r="AK140" i="1" s="1"/>
  <c r="AM140" i="1" s="1"/>
  <c r="AO140" i="1" s="1"/>
  <c r="AJ180" i="1"/>
  <c r="AL180" i="1" s="1"/>
  <c r="AZ180" i="1" s="1"/>
  <c r="AJ572" i="1"/>
  <c r="AL572" i="1" s="1"/>
  <c r="AI596" i="1"/>
  <c r="AK596" i="1" s="1"/>
  <c r="AM596" i="1" s="1"/>
  <c r="AO596" i="1" s="1"/>
  <c r="AJ10" i="1"/>
  <c r="AL10" i="1" s="1"/>
  <c r="AI594" i="1"/>
  <c r="AK594" i="1" s="1"/>
  <c r="AM594" i="1" s="1"/>
  <c r="AO594" i="1" s="1"/>
  <c r="AI486" i="1"/>
  <c r="AK486" i="1" s="1"/>
  <c r="AM486" i="1" s="1"/>
  <c r="AO486" i="1" s="1"/>
  <c r="AJ29" i="1"/>
  <c r="AL29" i="1" s="1"/>
  <c r="AI141" i="1"/>
  <c r="AK141" i="1" s="1"/>
  <c r="AM141" i="1" s="1"/>
  <c r="AO141" i="1" s="1"/>
  <c r="AJ565" i="1"/>
  <c r="AL565" i="1" s="1"/>
  <c r="AZ565" i="1" s="1"/>
  <c r="AI589" i="1"/>
  <c r="AK589" i="1" s="1"/>
  <c r="AM589" i="1" s="1"/>
  <c r="AO589" i="1" s="1"/>
  <c r="AI14" i="1"/>
  <c r="AK14" i="1" s="1"/>
  <c r="AM14" i="1" s="1"/>
  <c r="AO14" i="1" s="1"/>
  <c r="AJ174" i="1"/>
  <c r="AL174" i="1" s="1"/>
  <c r="AZ174" i="1" s="1"/>
  <c r="AJ558" i="1"/>
  <c r="AL558" i="1" s="1"/>
  <c r="AJ582" i="1"/>
  <c r="AL582" i="1" s="1"/>
  <c r="AJ15" i="1"/>
  <c r="AL15" i="1" s="1"/>
  <c r="AI39" i="1"/>
  <c r="AK39" i="1" s="1"/>
  <c r="AM39" i="1" s="1"/>
  <c r="AO39" i="1" s="1"/>
  <c r="AJ167" i="1"/>
  <c r="AL167" i="1" s="1"/>
  <c r="AZ167" i="1" s="1"/>
  <c r="AI207" i="1"/>
  <c r="AK207" i="1" s="1"/>
  <c r="AM207" i="1" s="1"/>
  <c r="AO207" i="1" s="1"/>
  <c r="AJ535" i="1"/>
  <c r="AL535" i="1" s="1"/>
  <c r="AN535" i="1" s="1"/>
  <c r="AJ567" i="1"/>
  <c r="AL567" i="1" s="1"/>
  <c r="AZ567" i="1" s="1"/>
  <c r="AJ591" i="1"/>
  <c r="AL591" i="1" s="1"/>
  <c r="AI639" i="1"/>
  <c r="AK639" i="1" s="1"/>
  <c r="AM639" i="1" s="1"/>
  <c r="AO639" i="1" s="1"/>
  <c r="AI562" i="1"/>
  <c r="AK562" i="1" s="1"/>
  <c r="AM562" i="1" s="1"/>
  <c r="AO562" i="1" s="1"/>
  <c r="AI704" i="1"/>
  <c r="AK704" i="1" s="1"/>
  <c r="AM704" i="1" s="1"/>
  <c r="AO704" i="1" s="1"/>
  <c r="AI24" i="1"/>
  <c r="AK24" i="1" s="1"/>
  <c r="AM24" i="1" s="1"/>
  <c r="AO24" i="1" s="1"/>
  <c r="AJ152" i="1"/>
  <c r="AL152" i="1" s="1"/>
  <c r="AI176" i="1"/>
  <c r="AK176" i="1" s="1"/>
  <c r="AM176" i="1" s="1"/>
  <c r="AO176" i="1" s="1"/>
  <c r="AJ552" i="1"/>
  <c r="AL552" i="1" s="1"/>
  <c r="AI576" i="1"/>
  <c r="AK576" i="1" s="1"/>
  <c r="AM576" i="1" s="1"/>
  <c r="AO576" i="1" s="1"/>
  <c r="AI600" i="1"/>
  <c r="AK600" i="1" s="1"/>
  <c r="AM600" i="1" s="1"/>
  <c r="AO600" i="1" s="1"/>
  <c r="AJ640" i="1"/>
  <c r="AL640" i="1" s="1"/>
  <c r="AI162" i="1"/>
  <c r="AK162" i="1" s="1"/>
  <c r="AM162" i="1" s="1"/>
  <c r="AO162" i="1" s="1"/>
  <c r="AI426" i="1"/>
  <c r="AK426" i="1" s="1"/>
  <c r="AM426" i="1" s="1"/>
  <c r="AO426" i="1" s="1"/>
  <c r="AI25" i="1"/>
  <c r="AK25" i="1" s="1"/>
  <c r="AM25" i="1" s="1"/>
  <c r="AO25" i="1" s="1"/>
  <c r="AJ145" i="1"/>
  <c r="AL145" i="1" s="1"/>
  <c r="AI169" i="1"/>
  <c r="AK169" i="1" s="1"/>
  <c r="AM169" i="1" s="1"/>
  <c r="AO169" i="1" s="1"/>
  <c r="AJ561" i="1"/>
  <c r="AL561" i="1" s="1"/>
  <c r="AJ585" i="1"/>
  <c r="AL585" i="1" s="1"/>
  <c r="AZ585" i="1" s="1"/>
  <c r="AI641" i="1"/>
  <c r="AK641" i="1" s="1"/>
  <c r="AM641" i="1" s="1"/>
  <c r="AO641" i="1" s="1"/>
  <c r="AI178" i="1"/>
  <c r="AK178" i="1" s="1"/>
  <c r="AM178" i="1" s="1"/>
  <c r="AO178" i="1" s="1"/>
  <c r="AI554" i="1"/>
  <c r="AK554" i="1" s="1"/>
  <c r="AM554" i="1" s="1"/>
  <c r="AO554" i="1" s="1"/>
  <c r="AI210" i="1"/>
  <c r="AK210" i="1" s="1"/>
  <c r="AM210" i="1" s="1"/>
  <c r="AO210" i="1" s="1"/>
  <c r="AJ634" i="1"/>
  <c r="AL634" i="1" s="1"/>
  <c r="AJ11" i="1"/>
  <c r="AL11" i="1" s="1"/>
  <c r="AI35" i="1"/>
  <c r="AK35" i="1" s="1"/>
  <c r="AM35" i="1" s="1"/>
  <c r="AO35" i="1" s="1"/>
  <c r="AJ163" i="1"/>
  <c r="AL163" i="1" s="1"/>
  <c r="AZ163" i="1" s="1"/>
  <c r="AJ555" i="1"/>
  <c r="AL555" i="1" s="1"/>
  <c r="AJ579" i="1"/>
  <c r="AL579" i="1" s="1"/>
  <c r="AJ603" i="1"/>
  <c r="AL603" i="1" s="1"/>
  <c r="AZ603" i="1" s="1"/>
  <c r="AJ643" i="1"/>
  <c r="AL643" i="1" s="1"/>
  <c r="AJ138" i="1"/>
  <c r="AL138" i="1" s="1"/>
  <c r="AJ711" i="1"/>
  <c r="AL711" i="1" s="1"/>
  <c r="AZ711" i="1" s="1"/>
  <c r="AJ457" i="1"/>
  <c r="AL457" i="1" s="1"/>
  <c r="AJ517" i="1"/>
  <c r="AL517" i="1" s="1"/>
  <c r="AZ517" i="1" s="1"/>
  <c r="AJ274" i="1"/>
  <c r="AL274" i="1" s="1"/>
  <c r="AJ268" i="1"/>
  <c r="AL268" i="1" s="1"/>
  <c r="AJ378" i="1"/>
  <c r="AL378" i="1" s="1"/>
  <c r="AZ378" i="1" s="1"/>
  <c r="AJ347" i="1"/>
  <c r="AL347" i="1" s="1"/>
  <c r="AJ664" i="1"/>
  <c r="AL664" i="1" s="1"/>
  <c r="AJ605" i="1"/>
  <c r="AL605" i="1" s="1"/>
  <c r="AZ605" i="1" s="1"/>
  <c r="AI113" i="1"/>
  <c r="AK113" i="1" s="1"/>
  <c r="AM113" i="1" s="1"/>
  <c r="AO113" i="1" s="1"/>
  <c r="AI607" i="1"/>
  <c r="AK607" i="1" s="1"/>
  <c r="AM607" i="1" s="1"/>
  <c r="AO607" i="1" s="1"/>
  <c r="AI282" i="1"/>
  <c r="AK282" i="1" s="1"/>
  <c r="AM282" i="1" s="1"/>
  <c r="AO282" i="1" s="1"/>
  <c r="AI461" i="1"/>
  <c r="AK461" i="1" s="1"/>
  <c r="AM461" i="1" s="1"/>
  <c r="AO461" i="1" s="1"/>
  <c r="AI123" i="1"/>
  <c r="AK123" i="1" s="1"/>
  <c r="AM123" i="1" s="1"/>
  <c r="AO123" i="1" s="1"/>
  <c r="AI373" i="1"/>
  <c r="AK373" i="1" s="1"/>
  <c r="AM373" i="1" s="1"/>
  <c r="AO373" i="1" s="1"/>
  <c r="AI501" i="1"/>
  <c r="AK501" i="1" s="1"/>
  <c r="AM501" i="1" s="1"/>
  <c r="AO501" i="1" s="1"/>
  <c r="AI116" i="1"/>
  <c r="AK116" i="1" s="1"/>
  <c r="AM116" i="1" s="1"/>
  <c r="AO116" i="1" s="1"/>
  <c r="AI292" i="1"/>
  <c r="AK292" i="1" s="1"/>
  <c r="AM292" i="1" s="1"/>
  <c r="AO292" i="1" s="1"/>
  <c r="AI357" i="1"/>
  <c r="AK357" i="1" s="1"/>
  <c r="AM357" i="1" s="1"/>
  <c r="AO357" i="1" s="1"/>
  <c r="AI418" i="1"/>
  <c r="AK418" i="1" s="1"/>
  <c r="AM418" i="1" s="1"/>
  <c r="AO418" i="1" s="1"/>
  <c r="AI485" i="1"/>
  <c r="AK485" i="1" s="1"/>
  <c r="AM485" i="1" s="1"/>
  <c r="AO485" i="1" s="1"/>
  <c r="AI117" i="1"/>
  <c r="AK117" i="1" s="1"/>
  <c r="AM117" i="1" s="1"/>
  <c r="AO117" i="1" s="1"/>
  <c r="AI127" i="1"/>
  <c r="AK127" i="1" s="1"/>
  <c r="AM127" i="1" s="1"/>
  <c r="AO127" i="1" s="1"/>
  <c r="AI255" i="1"/>
  <c r="AK255" i="1" s="1"/>
  <c r="AM255" i="1" s="1"/>
  <c r="AO255" i="1" s="1"/>
  <c r="AI381" i="1"/>
  <c r="AK381" i="1" s="1"/>
  <c r="AM381" i="1" s="1"/>
  <c r="AO381" i="1" s="1"/>
  <c r="AI509" i="1"/>
  <c r="AK509" i="1" s="1"/>
  <c r="AM509" i="1" s="1"/>
  <c r="AO509" i="1" s="1"/>
  <c r="AI128" i="1"/>
  <c r="AK128" i="1" s="1"/>
  <c r="AM128" i="1" s="1"/>
  <c r="AO128" i="1" s="1"/>
  <c r="AI256" i="1"/>
  <c r="AK256" i="1" s="1"/>
  <c r="AM256" i="1" s="1"/>
  <c r="AO256" i="1" s="1"/>
  <c r="AI421" i="1"/>
  <c r="AK421" i="1" s="1"/>
  <c r="AM421" i="1" s="1"/>
  <c r="AO421" i="1" s="1"/>
  <c r="AI173" i="1"/>
  <c r="AK173" i="1" s="1"/>
  <c r="AM173" i="1" s="1"/>
  <c r="AO173" i="1" s="1"/>
  <c r="AI269" i="1"/>
  <c r="AK269" i="1" s="1"/>
  <c r="AM269" i="1" s="1"/>
  <c r="AO269" i="1" s="1"/>
  <c r="AI333" i="1"/>
  <c r="AK333" i="1" s="1"/>
  <c r="AM333" i="1" s="1"/>
  <c r="AO333" i="1" s="1"/>
  <c r="AI612" i="1"/>
  <c r="AK612" i="1" s="1"/>
  <c r="AM612" i="1" s="1"/>
  <c r="AO612" i="1" s="1"/>
  <c r="AI12" i="1"/>
  <c r="AK12" i="1" s="1"/>
  <c r="AM12" i="1" s="1"/>
  <c r="AO12" i="1" s="1"/>
  <c r="AI164" i="1"/>
  <c r="AK164" i="1" s="1"/>
  <c r="AM164" i="1" s="1"/>
  <c r="AO164" i="1" s="1"/>
  <c r="AJ636" i="1"/>
  <c r="AL636" i="1" s="1"/>
  <c r="AI170" i="1"/>
  <c r="AK170" i="1" s="1"/>
  <c r="AM170" i="1" s="1"/>
  <c r="AO170" i="1" s="1"/>
  <c r="AJ594" i="1"/>
  <c r="AL594" i="1" s="1"/>
  <c r="AI530" i="1"/>
  <c r="AK530" i="1" s="1"/>
  <c r="AM530" i="1" s="1"/>
  <c r="AO530" i="1" s="1"/>
  <c r="AI702" i="1"/>
  <c r="AK702" i="1" s="1"/>
  <c r="AM702" i="1" s="1"/>
  <c r="AO702" i="1" s="1"/>
  <c r="AI13" i="1"/>
  <c r="AK13" i="1" s="1"/>
  <c r="AM13" i="1" s="1"/>
  <c r="AO13" i="1" s="1"/>
  <c r="AI165" i="1"/>
  <c r="AK165" i="1" s="1"/>
  <c r="AM165" i="1" s="1"/>
  <c r="AO165" i="1" s="1"/>
  <c r="AI613" i="1"/>
  <c r="AK613" i="1" s="1"/>
  <c r="AM613" i="1" s="1"/>
  <c r="AO613" i="1" s="1"/>
  <c r="AI38" i="1"/>
  <c r="AK38" i="1" s="1"/>
  <c r="AM38" i="1" s="1"/>
  <c r="AO38" i="1" s="1"/>
  <c r="AI158" i="1"/>
  <c r="AK158" i="1" s="1"/>
  <c r="AM158" i="1" s="1"/>
  <c r="AO158" i="1" s="1"/>
  <c r="AI703" i="1"/>
  <c r="AK703" i="1" s="1"/>
  <c r="AM703" i="1" s="1"/>
  <c r="AO703" i="1" s="1"/>
  <c r="AI151" i="1"/>
  <c r="AK151" i="1" s="1"/>
  <c r="AM151" i="1" s="1"/>
  <c r="AO151" i="1" s="1"/>
  <c r="AJ639" i="1"/>
  <c r="AL639" i="1" s="1"/>
  <c r="AI632" i="1"/>
  <c r="AK632" i="1" s="1"/>
  <c r="AM632" i="1" s="1"/>
  <c r="AO632" i="1" s="1"/>
  <c r="AI146" i="1"/>
  <c r="AK146" i="1" s="1"/>
  <c r="AM146" i="1" s="1"/>
  <c r="AO146" i="1" s="1"/>
  <c r="AJ562" i="1"/>
  <c r="AL562" i="1" s="1"/>
  <c r="AI579" i="1"/>
  <c r="AK579" i="1" s="1"/>
  <c r="AM579" i="1" s="1"/>
  <c r="AO579" i="1" s="1"/>
  <c r="AI136" i="1"/>
  <c r="AK136" i="1" s="1"/>
  <c r="AM136" i="1" s="1"/>
  <c r="AO136" i="1" s="1"/>
  <c r="AJ600" i="1"/>
  <c r="AL600" i="1" s="1"/>
  <c r="AZ600" i="1" s="1"/>
  <c r="AJ162" i="1"/>
  <c r="AL162" i="1" s="1"/>
  <c r="AI537" i="1"/>
  <c r="AK537" i="1" s="1"/>
  <c r="AM537" i="1" s="1"/>
  <c r="AO537" i="1" s="1"/>
  <c r="AJ178" i="1"/>
  <c r="AL178" i="1" s="1"/>
  <c r="AZ178" i="1" s="1"/>
  <c r="AJ210" i="1"/>
  <c r="AL210" i="1" s="1"/>
  <c r="AZ210" i="1" s="1"/>
  <c r="AJ35" i="1"/>
  <c r="AL35" i="1" s="1"/>
  <c r="AZ35" i="1" s="1"/>
  <c r="AI147" i="1"/>
  <c r="AK147" i="1" s="1"/>
  <c r="AM147" i="1" s="1"/>
  <c r="AO147" i="1" s="1"/>
  <c r="AJ309" i="1"/>
  <c r="AL309" i="1" s="1"/>
  <c r="AJ291" i="1"/>
  <c r="AL291" i="1" s="1"/>
  <c r="AJ377" i="1"/>
  <c r="AL377" i="1" s="1"/>
  <c r="AJ409" i="1"/>
  <c r="AL409" i="1" s="1"/>
  <c r="AJ719" i="1"/>
  <c r="AL719" i="1" s="1"/>
  <c r="AZ719" i="1" s="1"/>
  <c r="AJ124" i="1"/>
  <c r="AL124" i="1" s="1"/>
  <c r="AZ124" i="1" s="1"/>
  <c r="AJ689" i="1"/>
  <c r="AL689" i="1" s="1"/>
  <c r="AZ689" i="1" s="1"/>
  <c r="AJ271" i="1"/>
  <c r="AL271" i="1" s="1"/>
  <c r="AJ258" i="1"/>
  <c r="AL258" i="1" s="1"/>
  <c r="AJ187" i="1"/>
  <c r="AL187" i="1" s="1"/>
  <c r="AZ187" i="1" s="1"/>
  <c r="AJ427" i="1"/>
  <c r="AL427" i="1" s="1"/>
  <c r="AJ660" i="1"/>
  <c r="AL660" i="1" s="1"/>
  <c r="AZ660" i="1" s="1"/>
  <c r="AJ67" i="1"/>
  <c r="AL67" i="1" s="1"/>
  <c r="AJ702" i="1"/>
  <c r="AL702" i="1" s="1"/>
  <c r="AZ702" i="1" s="1"/>
  <c r="AJ356" i="1"/>
  <c r="AL356" i="1" s="1"/>
  <c r="AJ672" i="1"/>
  <c r="AL672" i="1" s="1"/>
  <c r="AI121" i="1"/>
  <c r="AK121" i="1" s="1"/>
  <c r="AM121" i="1" s="1"/>
  <c r="AO121" i="1" s="1"/>
  <c r="AI620" i="1"/>
  <c r="AK620" i="1" s="1"/>
  <c r="AM620" i="1" s="1"/>
  <c r="AO620" i="1" s="1"/>
  <c r="AI290" i="1"/>
  <c r="AK290" i="1" s="1"/>
  <c r="AM290" i="1" s="1"/>
  <c r="AO290" i="1" s="1"/>
  <c r="AI361" i="1"/>
  <c r="AK361" i="1" s="1"/>
  <c r="AM361" i="1" s="1"/>
  <c r="AO361" i="1" s="1"/>
  <c r="AI131" i="1"/>
  <c r="AK131" i="1" s="1"/>
  <c r="AM131" i="1" s="1"/>
  <c r="AO131" i="1" s="1"/>
  <c r="AI445" i="1"/>
  <c r="AK445" i="1" s="1"/>
  <c r="AM445" i="1" s="1"/>
  <c r="AO445" i="1" s="1"/>
  <c r="AI506" i="1"/>
  <c r="AK506" i="1" s="1"/>
  <c r="AM506" i="1" s="1"/>
  <c r="AO506" i="1" s="1"/>
  <c r="AI124" i="1"/>
  <c r="AK124" i="1" s="1"/>
  <c r="AM124" i="1" s="1"/>
  <c r="AO124" i="1" s="1"/>
  <c r="AI300" i="1"/>
  <c r="AK300" i="1" s="1"/>
  <c r="AM300" i="1" s="1"/>
  <c r="AO300" i="1" s="1"/>
  <c r="AI362" i="1"/>
  <c r="AK362" i="1" s="1"/>
  <c r="AM362" i="1" s="1"/>
  <c r="AO362" i="1" s="1"/>
  <c r="AI429" i="1"/>
  <c r="AK429" i="1" s="1"/>
  <c r="AM429" i="1" s="1"/>
  <c r="AO429" i="1" s="1"/>
  <c r="AI490" i="1"/>
  <c r="AK490" i="1" s="1"/>
  <c r="AM490" i="1" s="1"/>
  <c r="AO490" i="1" s="1"/>
  <c r="AI125" i="1"/>
  <c r="AK125" i="1" s="1"/>
  <c r="AM125" i="1" s="1"/>
  <c r="AO125" i="1" s="1"/>
  <c r="AI631" i="1"/>
  <c r="AK631" i="1" s="1"/>
  <c r="AM631" i="1" s="1"/>
  <c r="AO631" i="1" s="1"/>
  <c r="AI263" i="1"/>
  <c r="AK263" i="1" s="1"/>
  <c r="AM263" i="1" s="1"/>
  <c r="AO263" i="1" s="1"/>
  <c r="AI327" i="1"/>
  <c r="AK327" i="1" s="1"/>
  <c r="AM327" i="1" s="1"/>
  <c r="AO327" i="1" s="1"/>
  <c r="AI72" i="1"/>
  <c r="AK72" i="1" s="1"/>
  <c r="AM72" i="1" s="1"/>
  <c r="AO72" i="1" s="1"/>
  <c r="AI264" i="1"/>
  <c r="AK264" i="1" s="1"/>
  <c r="AM264" i="1" s="1"/>
  <c r="AO264" i="1" s="1"/>
  <c r="AI626" i="1"/>
  <c r="AK626" i="1" s="1"/>
  <c r="AM626" i="1" s="1"/>
  <c r="AO626" i="1" s="1"/>
  <c r="AI341" i="1"/>
  <c r="AK341" i="1" s="1"/>
  <c r="AM341" i="1" s="1"/>
  <c r="AO341" i="1" s="1"/>
  <c r="AI648" i="1"/>
  <c r="AK648" i="1" s="1"/>
  <c r="AM648" i="1" s="1"/>
  <c r="AO648" i="1" s="1"/>
  <c r="AI36" i="1"/>
  <c r="AK36" i="1" s="1"/>
  <c r="AM36" i="1" s="1"/>
  <c r="AO36" i="1" s="1"/>
  <c r="AI556" i="1"/>
  <c r="AK556" i="1" s="1"/>
  <c r="AM556" i="1" s="1"/>
  <c r="AO556" i="1" s="1"/>
  <c r="AI580" i="1"/>
  <c r="AK580" i="1" s="1"/>
  <c r="AM580" i="1" s="1"/>
  <c r="AO580" i="1" s="1"/>
  <c r="AI74" i="1"/>
  <c r="AK74" i="1" s="1"/>
  <c r="AM74" i="1" s="1"/>
  <c r="AO74" i="1" s="1"/>
  <c r="AJ170" i="1"/>
  <c r="AL170" i="1" s="1"/>
  <c r="AZ170" i="1" s="1"/>
  <c r="AI181" i="1"/>
  <c r="AK181" i="1" s="1"/>
  <c r="AM181" i="1" s="1"/>
  <c r="AO181" i="1" s="1"/>
  <c r="AI593" i="1"/>
  <c r="AK593" i="1" s="1"/>
  <c r="AM593" i="1" s="1"/>
  <c r="AO593" i="1" s="1"/>
  <c r="AI715" i="1"/>
  <c r="AK715" i="1" s="1"/>
  <c r="AM715" i="1" s="1"/>
  <c r="AO715" i="1" s="1"/>
  <c r="AI37" i="1"/>
  <c r="AK37" i="1" s="1"/>
  <c r="AM37" i="1" s="1"/>
  <c r="AO37" i="1" s="1"/>
  <c r="AI573" i="1"/>
  <c r="AK573" i="1" s="1"/>
  <c r="AM573" i="1" s="1"/>
  <c r="AO573" i="1" s="1"/>
  <c r="AJ613" i="1"/>
  <c r="AL613" i="1" s="1"/>
  <c r="AI182" i="1"/>
  <c r="AK182" i="1" s="1"/>
  <c r="AM182" i="1" s="1"/>
  <c r="AO182" i="1" s="1"/>
  <c r="AI590" i="1"/>
  <c r="AK590" i="1" s="1"/>
  <c r="AM590" i="1" s="1"/>
  <c r="AO590" i="1" s="1"/>
  <c r="AI519" i="1"/>
  <c r="AK519" i="1" s="1"/>
  <c r="AM519" i="1" s="1"/>
  <c r="AO519" i="1" s="1"/>
  <c r="AI23" i="1"/>
  <c r="AK23" i="1" s="1"/>
  <c r="AM23" i="1" s="1"/>
  <c r="AO23" i="1" s="1"/>
  <c r="AI175" i="1"/>
  <c r="AK175" i="1" s="1"/>
  <c r="AM175" i="1" s="1"/>
  <c r="AO175" i="1" s="1"/>
  <c r="AI551" i="1"/>
  <c r="AK551" i="1" s="1"/>
  <c r="AM551" i="1" s="1"/>
  <c r="AO551" i="1" s="1"/>
  <c r="AI575" i="1"/>
  <c r="AK575" i="1" s="1"/>
  <c r="AM575" i="1" s="1"/>
  <c r="AO575" i="1" s="1"/>
  <c r="AJ599" i="1"/>
  <c r="AL599" i="1" s="1"/>
  <c r="AZ599" i="1" s="1"/>
  <c r="AJ146" i="1"/>
  <c r="AL146" i="1" s="1"/>
  <c r="AJ136" i="1"/>
  <c r="AL136" i="1" s="1"/>
  <c r="AI160" i="1"/>
  <c r="AK160" i="1" s="1"/>
  <c r="AM160" i="1" s="1"/>
  <c r="AO160" i="1" s="1"/>
  <c r="AI560" i="1"/>
  <c r="AK560" i="1" s="1"/>
  <c r="AM560" i="1" s="1"/>
  <c r="AO560" i="1" s="1"/>
  <c r="AI9" i="1"/>
  <c r="AK9" i="1" s="1"/>
  <c r="AM9" i="1" s="1"/>
  <c r="AO9" i="1" s="1"/>
  <c r="AI153" i="1"/>
  <c r="AK153" i="1" s="1"/>
  <c r="AM153" i="1" s="1"/>
  <c r="AO153" i="1" s="1"/>
  <c r="AI209" i="1"/>
  <c r="AK209" i="1" s="1"/>
  <c r="AM209" i="1" s="1"/>
  <c r="AO209" i="1" s="1"/>
  <c r="AJ537" i="1"/>
  <c r="AL537" i="1" s="1"/>
  <c r="AZ537" i="1" s="1"/>
  <c r="AI569" i="1"/>
  <c r="AK569" i="1" s="1"/>
  <c r="AM569" i="1" s="1"/>
  <c r="AO569" i="1" s="1"/>
  <c r="AJ593" i="1"/>
  <c r="AL593" i="1" s="1"/>
  <c r="AI19" i="1"/>
  <c r="AK19" i="1" s="1"/>
  <c r="AM19" i="1" s="1"/>
  <c r="AO19" i="1" s="1"/>
  <c r="AJ147" i="1"/>
  <c r="AL147" i="1" s="1"/>
  <c r="AI171" i="1"/>
  <c r="AK171" i="1" s="1"/>
  <c r="AM171" i="1" s="1"/>
  <c r="AO171" i="1" s="1"/>
  <c r="AI563" i="1"/>
  <c r="AK563" i="1" s="1"/>
  <c r="AM563" i="1" s="1"/>
  <c r="AO563" i="1" s="1"/>
  <c r="AI587" i="1"/>
  <c r="AK587" i="1" s="1"/>
  <c r="AM587" i="1" s="1"/>
  <c r="AO587" i="1" s="1"/>
  <c r="AI611" i="1"/>
  <c r="AK611" i="1" s="1"/>
  <c r="AM611" i="1" s="1"/>
  <c r="AO611" i="1" s="1"/>
  <c r="AJ8" i="1"/>
  <c r="AL8" i="1" s="1"/>
  <c r="AJ334" i="1"/>
  <c r="AL334" i="1" s="1"/>
  <c r="AJ683" i="1"/>
  <c r="AL683" i="1" s="1"/>
  <c r="AJ65" i="1"/>
  <c r="AL65" i="1" s="1"/>
  <c r="AJ114" i="1"/>
  <c r="AL114" i="1" s="1"/>
  <c r="AJ298" i="1"/>
  <c r="AL298" i="1" s="1"/>
  <c r="AJ349" i="1"/>
  <c r="AL349" i="1" s="1"/>
  <c r="AJ381" i="1"/>
  <c r="AL381" i="1" s="1"/>
  <c r="AJ413" i="1"/>
  <c r="AL413" i="1" s="1"/>
  <c r="AZ413" i="1" s="1"/>
  <c r="AJ121" i="1"/>
  <c r="AL121" i="1" s="1"/>
  <c r="AJ190" i="1"/>
  <c r="AL190" i="1" s="1"/>
  <c r="AJ281" i="1"/>
  <c r="AL281" i="1" s="1"/>
  <c r="AJ312" i="1"/>
  <c r="AL312" i="1" s="1"/>
  <c r="AJ129" i="1"/>
  <c r="AL129" i="1" s="1"/>
  <c r="AZ129" i="1" s="1"/>
  <c r="AJ130" i="1"/>
  <c r="AL130" i="1" s="1"/>
  <c r="AZ130" i="1" s="1"/>
  <c r="AJ265" i="1"/>
  <c r="AL265" i="1" s="1"/>
  <c r="AJ697" i="1"/>
  <c r="AL697" i="1" s="1"/>
  <c r="AZ697" i="1" s="1"/>
  <c r="AJ284" i="1"/>
  <c r="AL284" i="1" s="1"/>
  <c r="AJ292" i="1"/>
  <c r="AL292" i="1" s="1"/>
  <c r="AJ398" i="1"/>
  <c r="AL398" i="1" s="1"/>
  <c r="AZ398" i="1" s="1"/>
  <c r="AJ471" i="1"/>
  <c r="AL471" i="1" s="1"/>
  <c r="AZ471" i="1" s="1"/>
  <c r="AJ301" i="1"/>
  <c r="AL301" i="1" s="1"/>
  <c r="AJ394" i="1"/>
  <c r="AL394" i="1" s="1"/>
  <c r="AJ467" i="1"/>
  <c r="AL467" i="1" s="1"/>
  <c r="AZ467" i="1" s="1"/>
  <c r="AJ531" i="1"/>
  <c r="AL531" i="1" s="1"/>
  <c r="AZ531" i="1" s="1"/>
  <c r="AJ682" i="1"/>
  <c r="AL682" i="1" s="1"/>
  <c r="AJ390" i="1"/>
  <c r="AL390" i="1" s="1"/>
  <c r="AJ463" i="1"/>
  <c r="AL463" i="1" s="1"/>
  <c r="AJ527" i="1"/>
  <c r="AL527" i="1" s="1"/>
  <c r="AZ527" i="1" s="1"/>
  <c r="AJ354" i="1"/>
  <c r="AL354" i="1" s="1"/>
  <c r="AJ436" i="1"/>
  <c r="AL436" i="1" s="1"/>
  <c r="AZ436" i="1" s="1"/>
  <c r="AJ500" i="1"/>
  <c r="AL500" i="1" s="1"/>
  <c r="AZ500" i="1" s="1"/>
  <c r="AJ668" i="1"/>
  <c r="AL668" i="1" s="1"/>
  <c r="AJ131" i="1"/>
  <c r="AL131" i="1" s="1"/>
  <c r="AZ131" i="1" s="1"/>
  <c r="AJ319" i="1"/>
  <c r="AL319" i="1" s="1"/>
  <c r="AJ414" i="1"/>
  <c r="AL414" i="1" s="1"/>
  <c r="AZ414" i="1" s="1"/>
  <c r="AJ487" i="1"/>
  <c r="AL487" i="1" s="1"/>
  <c r="AZ487" i="1" s="1"/>
  <c r="AJ606" i="1"/>
  <c r="AL606" i="1" s="1"/>
  <c r="AZ606" i="1" s="1"/>
  <c r="AJ685" i="1"/>
  <c r="AL685" i="1" s="1"/>
  <c r="AJ305" i="1"/>
  <c r="AL305" i="1" s="1"/>
  <c r="AJ396" i="1"/>
  <c r="AL396" i="1" s="1"/>
  <c r="AJ474" i="1"/>
  <c r="AL474" i="1" s="1"/>
  <c r="AZ474" i="1" s="1"/>
  <c r="AJ710" i="1"/>
  <c r="AL710" i="1" s="1"/>
  <c r="AZ710" i="1" s="1"/>
  <c r="AJ335" i="1"/>
  <c r="AL335" i="1" s="1"/>
  <c r="AJ424" i="1"/>
  <c r="AL424" i="1" s="1"/>
  <c r="AJ497" i="1"/>
  <c r="AL497" i="1" s="1"/>
  <c r="AZ497" i="1" s="1"/>
  <c r="AJ608" i="1"/>
  <c r="AL608" i="1" s="1"/>
  <c r="AZ608" i="1" s="1"/>
  <c r="AJ191" i="1"/>
  <c r="AL191" i="1" s="1"/>
  <c r="AJ370" i="1"/>
  <c r="AL370" i="1" s="1"/>
  <c r="AJ452" i="1"/>
  <c r="AL452" i="1" s="1"/>
  <c r="AZ452" i="1" s="1"/>
  <c r="AJ516" i="1"/>
  <c r="AL516" i="1" s="1"/>
  <c r="AZ516" i="1" s="1"/>
  <c r="AJ680" i="1"/>
  <c r="AL680" i="1" s="1"/>
  <c r="AI129" i="1"/>
  <c r="AK129" i="1" s="1"/>
  <c r="AM129" i="1" s="1"/>
  <c r="AO129" i="1" s="1"/>
  <c r="AI298" i="1"/>
  <c r="AK298" i="1" s="1"/>
  <c r="AM298" i="1" s="1"/>
  <c r="AO298" i="1" s="1"/>
  <c r="AI673" i="1"/>
  <c r="AK673" i="1" s="1"/>
  <c r="AM673" i="1" s="1"/>
  <c r="AO673" i="1" s="1"/>
  <c r="AI187" i="1"/>
  <c r="AK187" i="1" s="1"/>
  <c r="AM187" i="1" s="1"/>
  <c r="AO187" i="1" s="1"/>
  <c r="AI323" i="1"/>
  <c r="AK323" i="1" s="1"/>
  <c r="AM323" i="1" s="1"/>
  <c r="AO323" i="1" s="1"/>
  <c r="AI308" i="1"/>
  <c r="AK308" i="1" s="1"/>
  <c r="AM308" i="1" s="1"/>
  <c r="AO308" i="1" s="1"/>
  <c r="AI368" i="1"/>
  <c r="AK368" i="1" s="1"/>
  <c r="AM368" i="1" s="1"/>
  <c r="AO368" i="1" s="1"/>
  <c r="AI69" i="1"/>
  <c r="AK69" i="1" s="1"/>
  <c r="AM69" i="1" s="1"/>
  <c r="AO69" i="1" s="1"/>
  <c r="AI133" i="1"/>
  <c r="AK133" i="1" s="1"/>
  <c r="AM133" i="1" s="1"/>
  <c r="AO133" i="1" s="1"/>
  <c r="AI651" i="1"/>
  <c r="AK651" i="1" s="1"/>
  <c r="AM651" i="1" s="1"/>
  <c r="AO651" i="1" s="1"/>
  <c r="AI271" i="1"/>
  <c r="AK271" i="1" s="1"/>
  <c r="AM271" i="1" s="1"/>
  <c r="AO271" i="1" s="1"/>
  <c r="AI272" i="1"/>
  <c r="AK272" i="1" s="1"/>
  <c r="AM272" i="1" s="1"/>
  <c r="AO272" i="1" s="1"/>
  <c r="AI443" i="1"/>
  <c r="AK443" i="1" s="1"/>
  <c r="AM443" i="1" s="1"/>
  <c r="AO443" i="1" s="1"/>
  <c r="AI285" i="1"/>
  <c r="AK285" i="1" s="1"/>
  <c r="AM285" i="1" s="1"/>
  <c r="AO285" i="1" s="1"/>
  <c r="AI655" i="1"/>
  <c r="AK655" i="1" s="1"/>
  <c r="AM655" i="1" s="1"/>
  <c r="AO655" i="1" s="1"/>
  <c r="AJ36" i="1"/>
  <c r="AL36" i="1" s="1"/>
  <c r="AZ36" i="1" s="1"/>
  <c r="AI148" i="1"/>
  <c r="AK148" i="1" s="1"/>
  <c r="AM148" i="1" s="1"/>
  <c r="AO148" i="1" s="1"/>
  <c r="AJ556" i="1"/>
  <c r="AL556" i="1" s="1"/>
  <c r="AJ580" i="1"/>
  <c r="AL580" i="1" s="1"/>
  <c r="AJ644" i="1"/>
  <c r="AL644" i="1" s="1"/>
  <c r="AJ74" i="1"/>
  <c r="AL74" i="1" s="1"/>
  <c r="AI354" i="1"/>
  <c r="AK354" i="1" s="1"/>
  <c r="AM354" i="1" s="1"/>
  <c r="AO354" i="1" s="1"/>
  <c r="AJ37" i="1"/>
  <c r="AL37" i="1" s="1"/>
  <c r="AI149" i="1"/>
  <c r="AK149" i="1" s="1"/>
  <c r="AM149" i="1" s="1"/>
  <c r="AO149" i="1" s="1"/>
  <c r="AJ573" i="1"/>
  <c r="AL573" i="1" s="1"/>
  <c r="AJ597" i="1"/>
  <c r="AL597" i="1" s="1"/>
  <c r="AZ597" i="1" s="1"/>
  <c r="AI430" i="1"/>
  <c r="AK430" i="1" s="1"/>
  <c r="AM430" i="1" s="1"/>
  <c r="AO430" i="1" s="1"/>
  <c r="AI670" i="1"/>
  <c r="AK670" i="1" s="1"/>
  <c r="AM670" i="1" s="1"/>
  <c r="AO670" i="1" s="1"/>
  <c r="AI22" i="1"/>
  <c r="AK22" i="1" s="1"/>
  <c r="AM22" i="1" s="1"/>
  <c r="AO22" i="1" s="1"/>
  <c r="AI142" i="1"/>
  <c r="AK142" i="1" s="1"/>
  <c r="AM142" i="1" s="1"/>
  <c r="AO142" i="1" s="1"/>
  <c r="AJ182" i="1"/>
  <c r="AL182" i="1" s="1"/>
  <c r="AZ182" i="1" s="1"/>
  <c r="AJ590" i="1"/>
  <c r="AL590" i="1" s="1"/>
  <c r="AI638" i="1"/>
  <c r="AK638" i="1" s="1"/>
  <c r="AM638" i="1" s="1"/>
  <c r="AO638" i="1" s="1"/>
  <c r="AJ23" i="1"/>
  <c r="AL23" i="1" s="1"/>
  <c r="AZ23" i="1" s="1"/>
  <c r="AI135" i="1"/>
  <c r="AK135" i="1" s="1"/>
  <c r="AM135" i="1" s="1"/>
  <c r="AO135" i="1" s="1"/>
  <c r="AJ175" i="1"/>
  <c r="AL175" i="1" s="1"/>
  <c r="AZ175" i="1" s="1"/>
  <c r="AJ551" i="1"/>
  <c r="AL551" i="1" s="1"/>
  <c r="AJ575" i="1"/>
  <c r="AL575" i="1" s="1"/>
  <c r="AZ575" i="1" s="1"/>
  <c r="AI681" i="1"/>
  <c r="AK681" i="1" s="1"/>
  <c r="AM681" i="1" s="1"/>
  <c r="AO681" i="1" s="1"/>
  <c r="AJ610" i="1"/>
  <c r="AL610" i="1" s="1"/>
  <c r="AI32" i="1"/>
  <c r="AK32" i="1" s="1"/>
  <c r="AM32" i="1" s="1"/>
  <c r="AO32" i="1" s="1"/>
  <c r="AJ160" i="1"/>
  <c r="AL160" i="1" s="1"/>
  <c r="AZ160" i="1" s="1"/>
  <c r="AI184" i="1"/>
  <c r="AK184" i="1" s="1"/>
  <c r="AM184" i="1" s="1"/>
  <c r="AO184" i="1" s="1"/>
  <c r="AJ560" i="1"/>
  <c r="AL560" i="1" s="1"/>
  <c r="AJ584" i="1"/>
  <c r="AL584" i="1" s="1"/>
  <c r="AZ584" i="1" s="1"/>
  <c r="AI586" i="1"/>
  <c r="AK586" i="1" s="1"/>
  <c r="AM586" i="1" s="1"/>
  <c r="AO586" i="1" s="1"/>
  <c r="AI705" i="1"/>
  <c r="AK705" i="1" s="1"/>
  <c r="AM705" i="1" s="1"/>
  <c r="AO705" i="1" s="1"/>
  <c r="AJ9" i="1"/>
  <c r="AL9" i="1" s="1"/>
  <c r="AI33" i="1"/>
  <c r="AK33" i="1" s="1"/>
  <c r="AM33" i="1" s="1"/>
  <c r="AO33" i="1" s="1"/>
  <c r="AJ153" i="1"/>
  <c r="AL153" i="1" s="1"/>
  <c r="AI177" i="1"/>
  <c r="AK177" i="1" s="1"/>
  <c r="AM177" i="1" s="1"/>
  <c r="AO177" i="1" s="1"/>
  <c r="AJ209" i="1"/>
  <c r="AL209" i="1" s="1"/>
  <c r="AJ569" i="1"/>
  <c r="AL569" i="1" s="1"/>
  <c r="AZ569" i="1" s="1"/>
  <c r="AJ578" i="1"/>
  <c r="AL578" i="1" s="1"/>
  <c r="AI522" i="1"/>
  <c r="AK522" i="1" s="1"/>
  <c r="AM522" i="1" s="1"/>
  <c r="AO522" i="1" s="1"/>
  <c r="AJ19" i="1"/>
  <c r="AL19" i="1" s="1"/>
  <c r="AZ19" i="1" s="1"/>
  <c r="AI43" i="1"/>
  <c r="AK43" i="1" s="1"/>
  <c r="AM43" i="1" s="1"/>
  <c r="AO43" i="1" s="1"/>
  <c r="AJ171" i="1"/>
  <c r="AL171" i="1" s="1"/>
  <c r="AZ171" i="1" s="1"/>
  <c r="AJ563" i="1"/>
  <c r="AL563" i="1" s="1"/>
  <c r="AJ587" i="1"/>
  <c r="AL587" i="1" s="1"/>
  <c r="AZ587" i="1" s="1"/>
  <c r="AJ611" i="1"/>
  <c r="AL611" i="1" s="1"/>
  <c r="AJ604" i="1"/>
  <c r="AL604" i="1" s="1"/>
  <c r="AZ604" i="1" s="1"/>
  <c r="AJ691" i="1"/>
  <c r="AL691" i="1" s="1"/>
  <c r="AZ691" i="1" s="1"/>
  <c r="AJ71" i="1"/>
  <c r="AL71" i="1" s="1"/>
  <c r="AJ120" i="1"/>
  <c r="AL120" i="1" s="1"/>
  <c r="AJ255" i="1"/>
  <c r="AL255" i="1" s="1"/>
  <c r="AJ304" i="1"/>
  <c r="AL304" i="1" s="1"/>
  <c r="AJ353" i="1"/>
  <c r="AL353" i="1" s="1"/>
  <c r="AJ385" i="1"/>
  <c r="AL385" i="1" s="1"/>
  <c r="AJ417" i="1"/>
  <c r="AL417" i="1" s="1"/>
  <c r="AZ417" i="1" s="1"/>
  <c r="AJ133" i="1"/>
  <c r="AL133" i="1" s="1"/>
  <c r="AZ133" i="1" s="1"/>
  <c r="AJ202" i="1"/>
  <c r="AL202" i="1" s="1"/>
  <c r="AZ202" i="1" s="1"/>
  <c r="AJ293" i="1"/>
  <c r="AL293" i="1" s="1"/>
  <c r="AJ324" i="1"/>
  <c r="AL324" i="1" s="1"/>
  <c r="AJ671" i="1"/>
  <c r="AL671" i="1" s="1"/>
  <c r="AJ186" i="1"/>
  <c r="AL186" i="1" s="1"/>
  <c r="AJ277" i="1"/>
  <c r="AL277" i="1" s="1"/>
  <c r="AJ625" i="1"/>
  <c r="AL625" i="1" s="1"/>
  <c r="AJ705" i="1"/>
  <c r="AL705" i="1" s="1"/>
  <c r="AZ705" i="1" s="1"/>
  <c r="AJ290" i="1"/>
  <c r="AL290" i="1" s="1"/>
  <c r="AJ308" i="1"/>
  <c r="AL308" i="1" s="1"/>
  <c r="AJ407" i="1"/>
  <c r="AL407" i="1" s="1"/>
  <c r="AJ480" i="1"/>
  <c r="AL480" i="1" s="1"/>
  <c r="AZ480" i="1" s="1"/>
  <c r="AJ317" i="1"/>
  <c r="AL317" i="1" s="1"/>
  <c r="AJ403" i="1"/>
  <c r="AL403" i="1" s="1"/>
  <c r="AJ476" i="1"/>
  <c r="AL476" i="1" s="1"/>
  <c r="AZ476" i="1" s="1"/>
  <c r="AJ690" i="1"/>
  <c r="AL690" i="1" s="1"/>
  <c r="AZ690" i="1" s="1"/>
  <c r="AJ399" i="1"/>
  <c r="AL399" i="1" s="1"/>
  <c r="AJ472" i="1"/>
  <c r="AL472" i="1" s="1"/>
  <c r="AZ472" i="1" s="1"/>
  <c r="AJ363" i="1"/>
  <c r="AL363" i="1" s="1"/>
  <c r="AZ363" i="1" s="1"/>
  <c r="AJ445" i="1"/>
  <c r="AL445" i="1" s="1"/>
  <c r="AZ445" i="1" s="1"/>
  <c r="AJ509" i="1"/>
  <c r="AL509" i="1" s="1"/>
  <c r="AZ509" i="1" s="1"/>
  <c r="AJ676" i="1"/>
  <c r="AL676" i="1" s="1"/>
  <c r="AJ203" i="1"/>
  <c r="AL203" i="1" s="1"/>
  <c r="AZ203" i="1" s="1"/>
  <c r="AJ327" i="1"/>
  <c r="AL327" i="1" s="1"/>
  <c r="AJ423" i="1"/>
  <c r="AL423" i="1" s="1"/>
  <c r="AJ496" i="1"/>
  <c r="AL496" i="1" s="1"/>
  <c r="AZ496" i="1" s="1"/>
  <c r="AJ693" i="1"/>
  <c r="AL693" i="1" s="1"/>
  <c r="AZ693" i="1" s="1"/>
  <c r="AJ313" i="1"/>
  <c r="AL313" i="1" s="1"/>
  <c r="AJ410" i="1"/>
  <c r="AL410" i="1" s="1"/>
  <c r="AJ483" i="1"/>
  <c r="AL483" i="1" s="1"/>
  <c r="AZ483" i="1" s="1"/>
  <c r="AJ654" i="1"/>
  <c r="AL654" i="1" s="1"/>
  <c r="AJ718" i="1"/>
  <c r="AL718" i="1" s="1"/>
  <c r="AZ718" i="1" s="1"/>
  <c r="AJ351" i="1"/>
  <c r="AL351" i="1" s="1"/>
  <c r="AJ438" i="1"/>
  <c r="AL438" i="1" s="1"/>
  <c r="AZ438" i="1" s="1"/>
  <c r="AJ502" i="1"/>
  <c r="AL502" i="1" s="1"/>
  <c r="AZ502" i="1" s="1"/>
  <c r="AJ618" i="1"/>
  <c r="AL618" i="1" s="1"/>
  <c r="AJ199" i="1"/>
  <c r="AL199" i="1" s="1"/>
  <c r="AZ199" i="1" s="1"/>
  <c r="AJ379" i="1"/>
  <c r="AL379" i="1" s="1"/>
  <c r="AZ379" i="1" s="1"/>
  <c r="AJ461" i="1"/>
  <c r="AL461" i="1" s="1"/>
  <c r="AJ525" i="1"/>
  <c r="AL525" i="1" s="1"/>
  <c r="AZ525" i="1" s="1"/>
  <c r="AJ688" i="1"/>
  <c r="AL688" i="1" s="1"/>
  <c r="AZ688" i="1" s="1"/>
  <c r="AI257" i="1"/>
  <c r="AK257" i="1" s="1"/>
  <c r="AM257" i="1" s="1"/>
  <c r="AO257" i="1" s="1"/>
  <c r="AI388" i="1"/>
  <c r="AK388" i="1" s="1"/>
  <c r="AM388" i="1" s="1"/>
  <c r="AO388" i="1" s="1"/>
  <c r="AI516" i="1"/>
  <c r="AK516" i="1" s="1"/>
  <c r="AM516" i="1" s="1"/>
  <c r="AO516" i="1" s="1"/>
  <c r="AI653" i="1"/>
  <c r="AK653" i="1" s="1"/>
  <c r="AM653" i="1" s="1"/>
  <c r="AO653" i="1" s="1"/>
  <c r="AI122" i="1"/>
  <c r="AK122" i="1" s="1"/>
  <c r="AM122" i="1" s="1"/>
  <c r="AO122" i="1" s="1"/>
  <c r="AI389" i="1"/>
  <c r="AK389" i="1" s="1"/>
  <c r="AM389" i="1" s="1"/>
  <c r="AO389" i="1" s="1"/>
  <c r="AI679" i="1"/>
  <c r="AK679" i="1" s="1"/>
  <c r="AM679" i="1" s="1"/>
  <c r="AO679" i="1" s="1"/>
  <c r="AI195" i="1"/>
  <c r="AK195" i="1" s="1"/>
  <c r="AM195" i="1" s="1"/>
  <c r="AO195" i="1" s="1"/>
  <c r="AI267" i="1"/>
  <c r="AK267" i="1" s="1"/>
  <c r="AM267" i="1" s="1"/>
  <c r="AO267" i="1" s="1"/>
  <c r="AI331" i="1"/>
  <c r="AK331" i="1" s="1"/>
  <c r="AM331" i="1" s="1"/>
  <c r="AO331" i="1" s="1"/>
  <c r="AI456" i="1"/>
  <c r="AK456" i="1" s="1"/>
  <c r="AM456" i="1" s="1"/>
  <c r="AO456" i="1" s="1"/>
  <c r="AI188" i="1"/>
  <c r="AK188" i="1" s="1"/>
  <c r="AM188" i="1" s="1"/>
  <c r="AO188" i="1" s="1"/>
  <c r="AI316" i="1"/>
  <c r="AK316" i="1" s="1"/>
  <c r="AM316" i="1" s="1"/>
  <c r="AO316" i="1" s="1"/>
  <c r="AI118" i="1"/>
  <c r="AK118" i="1" s="1"/>
  <c r="AM118" i="1" s="1"/>
  <c r="AO118" i="1" s="1"/>
  <c r="AI397" i="1"/>
  <c r="AK397" i="1" s="1"/>
  <c r="AM397" i="1" s="1"/>
  <c r="AO397" i="1" s="1"/>
  <c r="AI657" i="1"/>
  <c r="AK657" i="1" s="1"/>
  <c r="AM657" i="1" s="1"/>
  <c r="AO657" i="1" s="1"/>
  <c r="AI349" i="1"/>
  <c r="AK349" i="1" s="1"/>
  <c r="AM349" i="1" s="1"/>
  <c r="AO349" i="1" s="1"/>
  <c r="AI449" i="1"/>
  <c r="AK449" i="1" s="1"/>
  <c r="AM449" i="1" s="1"/>
  <c r="AO449" i="1" s="1"/>
  <c r="AI665" i="1"/>
  <c r="AK665" i="1" s="1"/>
  <c r="AM665" i="1" s="1"/>
  <c r="AO665" i="1" s="1"/>
  <c r="AI293" i="1"/>
  <c r="AK293" i="1" s="1"/>
  <c r="AM293" i="1" s="1"/>
  <c r="AO293" i="1" s="1"/>
  <c r="AI372" i="1"/>
  <c r="AK372" i="1" s="1"/>
  <c r="AM372" i="1" s="1"/>
  <c r="AO372" i="1" s="1"/>
  <c r="AI662" i="1"/>
  <c r="AK662" i="1" s="1"/>
  <c r="AM662" i="1" s="1"/>
  <c r="AO662" i="1" s="1"/>
  <c r="AI20" i="1"/>
  <c r="AK20" i="1" s="1"/>
  <c r="AM20" i="1" s="1"/>
  <c r="AO20" i="1" s="1"/>
  <c r="AJ148" i="1"/>
  <c r="AL148" i="1" s="1"/>
  <c r="AI172" i="1"/>
  <c r="AK172" i="1" s="1"/>
  <c r="AM172" i="1" s="1"/>
  <c r="AO172" i="1" s="1"/>
  <c r="AI366" i="1"/>
  <c r="AK366" i="1" s="1"/>
  <c r="AM366" i="1" s="1"/>
  <c r="AO366" i="1" s="1"/>
  <c r="AI637" i="1"/>
  <c r="AK637" i="1" s="1"/>
  <c r="AM637" i="1" s="1"/>
  <c r="AO637" i="1" s="1"/>
  <c r="AI21" i="1"/>
  <c r="AK21" i="1" s="1"/>
  <c r="AM21" i="1" s="1"/>
  <c r="AO21" i="1" s="1"/>
  <c r="AJ149" i="1"/>
  <c r="AL149" i="1" s="1"/>
  <c r="AJ173" i="1"/>
  <c r="AL173" i="1" s="1"/>
  <c r="AZ173" i="1" s="1"/>
  <c r="AI557" i="1"/>
  <c r="AK557" i="1" s="1"/>
  <c r="AM557" i="1" s="1"/>
  <c r="AO557" i="1" s="1"/>
  <c r="AJ637" i="1"/>
  <c r="AL637" i="1" s="1"/>
  <c r="AI602" i="1"/>
  <c r="AK602" i="1" s="1"/>
  <c r="AM602" i="1" s="1"/>
  <c r="AO602" i="1" s="1"/>
  <c r="AI480" i="1"/>
  <c r="AK480" i="1" s="1"/>
  <c r="AM480" i="1" s="1"/>
  <c r="AO480" i="1" s="1"/>
  <c r="AI166" i="1"/>
  <c r="AK166" i="1" s="1"/>
  <c r="AM166" i="1" s="1"/>
  <c r="AO166" i="1" s="1"/>
  <c r="AI550" i="1"/>
  <c r="AK550" i="1" s="1"/>
  <c r="AM550" i="1" s="1"/>
  <c r="AO550" i="1" s="1"/>
  <c r="AI574" i="1"/>
  <c r="AK574" i="1" s="1"/>
  <c r="AM574" i="1" s="1"/>
  <c r="AO574" i="1" s="1"/>
  <c r="AJ638" i="1"/>
  <c r="AL638" i="1" s="1"/>
  <c r="AI578" i="1"/>
  <c r="AK578" i="1" s="1"/>
  <c r="AM578" i="1" s="1"/>
  <c r="AO578" i="1" s="1"/>
  <c r="AI7" i="1"/>
  <c r="AK7" i="1" s="1"/>
  <c r="AM7" i="1" s="1"/>
  <c r="AO7" i="1" s="1"/>
  <c r="AJ135" i="1"/>
  <c r="AL135" i="1" s="1"/>
  <c r="AI159" i="1"/>
  <c r="AK159" i="1" s="1"/>
  <c r="AM159" i="1" s="1"/>
  <c r="AO159" i="1" s="1"/>
  <c r="AJ32" i="1"/>
  <c r="AL32" i="1" s="1"/>
  <c r="AI144" i="1"/>
  <c r="AK144" i="1" s="1"/>
  <c r="AM144" i="1" s="1"/>
  <c r="AO144" i="1" s="1"/>
  <c r="AJ184" i="1"/>
  <c r="AL184" i="1" s="1"/>
  <c r="AZ184" i="1" s="1"/>
  <c r="AJ586" i="1"/>
  <c r="AL586" i="1" s="1"/>
  <c r="AZ586" i="1" s="1"/>
  <c r="AJ33" i="1"/>
  <c r="AL33" i="1" s="1"/>
  <c r="AI137" i="1"/>
  <c r="AK137" i="1" s="1"/>
  <c r="AM137" i="1" s="1"/>
  <c r="AO137" i="1" s="1"/>
  <c r="AI553" i="1"/>
  <c r="AK553" i="1" s="1"/>
  <c r="AM553" i="1" s="1"/>
  <c r="AO553" i="1" s="1"/>
  <c r="AI601" i="1"/>
  <c r="AK601" i="1" s="1"/>
  <c r="AM601" i="1" s="1"/>
  <c r="AO601" i="1" s="1"/>
  <c r="AI610" i="1"/>
  <c r="AK610" i="1" s="1"/>
  <c r="AM610" i="1" s="1"/>
  <c r="AO610" i="1" s="1"/>
  <c r="AI3" i="1"/>
  <c r="AK3" i="1" s="1"/>
  <c r="AM3" i="1" s="1"/>
  <c r="AO3" i="1" s="1"/>
  <c r="AJ43" i="1"/>
  <c r="AL43" i="1" s="1"/>
  <c r="AZ43" i="1" s="1"/>
  <c r="AI155" i="1"/>
  <c r="AK155" i="1" s="1"/>
  <c r="AM155" i="1" s="1"/>
  <c r="AO155" i="1" s="1"/>
  <c r="AI211" i="1"/>
  <c r="AK211" i="1" s="1"/>
  <c r="AM211" i="1" s="1"/>
  <c r="AO211" i="1" s="1"/>
  <c r="AI26" i="1"/>
  <c r="AK26" i="1" s="1"/>
  <c r="AM26" i="1" s="1"/>
  <c r="AO26" i="1" s="1"/>
  <c r="AJ619" i="1"/>
  <c r="AL619" i="1" s="1"/>
  <c r="AJ132" i="1"/>
  <c r="AL132" i="1" s="1"/>
  <c r="AZ132" i="1" s="1"/>
  <c r="AJ261" i="1"/>
  <c r="AL261" i="1" s="1"/>
  <c r="AJ310" i="1"/>
  <c r="AL310" i="1" s="1"/>
  <c r="AJ357" i="1"/>
  <c r="AL357" i="1" s="1"/>
  <c r="AJ389" i="1"/>
  <c r="AL389" i="1" s="1"/>
  <c r="AJ189" i="1"/>
  <c r="AL189" i="1" s="1"/>
  <c r="AJ607" i="1"/>
  <c r="AL607" i="1" s="1"/>
  <c r="AJ679" i="1"/>
  <c r="AL679" i="1" s="1"/>
  <c r="AJ69" i="1"/>
  <c r="AL69" i="1" s="1"/>
  <c r="AJ416" i="1"/>
  <c r="AL416" i="1" s="1"/>
  <c r="AZ416" i="1" s="1"/>
  <c r="AJ489" i="1"/>
  <c r="AL489" i="1" s="1"/>
  <c r="AJ620" i="1"/>
  <c r="AL620" i="1" s="1"/>
  <c r="AJ331" i="1"/>
  <c r="AL331" i="1" s="1"/>
  <c r="AJ412" i="1"/>
  <c r="AL412" i="1" s="1"/>
  <c r="AZ412" i="1" s="1"/>
  <c r="AJ698" i="1"/>
  <c r="AL698" i="1" s="1"/>
  <c r="AZ698" i="1" s="1"/>
  <c r="AJ287" i="1"/>
  <c r="AL287" i="1" s="1"/>
  <c r="AJ408" i="1"/>
  <c r="AL408" i="1" s="1"/>
  <c r="AJ547" i="1"/>
  <c r="AL547" i="1" s="1"/>
  <c r="AJ280" i="1"/>
  <c r="AL280" i="1" s="1"/>
  <c r="AJ450" i="1"/>
  <c r="AL450" i="1" s="1"/>
  <c r="AZ450" i="1" s="1"/>
  <c r="AJ514" i="1"/>
  <c r="AL514" i="1" s="1"/>
  <c r="AZ514" i="1" s="1"/>
  <c r="AJ684" i="1"/>
  <c r="AL684" i="1" s="1"/>
  <c r="AJ505" i="1"/>
  <c r="AL505" i="1" s="1"/>
  <c r="AZ505" i="1" s="1"/>
  <c r="AJ624" i="1"/>
  <c r="AL624" i="1" s="1"/>
  <c r="AJ701" i="1"/>
  <c r="AL701" i="1" s="1"/>
  <c r="AZ701" i="1" s="1"/>
  <c r="AJ419" i="1"/>
  <c r="AL419" i="1" s="1"/>
  <c r="AJ360" i="1"/>
  <c r="AL360" i="1" s="1"/>
  <c r="AZ360" i="1" s="1"/>
  <c r="AJ263" i="1"/>
  <c r="AL263" i="1" s="1"/>
  <c r="AJ530" i="1"/>
  <c r="AL530" i="1" s="1"/>
  <c r="AZ530" i="1" s="1"/>
  <c r="AJ696" i="1"/>
  <c r="AL696" i="1" s="1"/>
  <c r="AZ696" i="1" s="1"/>
  <c r="AI265" i="1"/>
  <c r="AK265" i="1" s="1"/>
  <c r="AM265" i="1" s="1"/>
  <c r="AO265" i="1" s="1"/>
  <c r="AI460" i="1"/>
  <c r="AK460" i="1" s="1"/>
  <c r="AM460" i="1" s="1"/>
  <c r="AO460" i="1" s="1"/>
  <c r="AI666" i="1"/>
  <c r="AK666" i="1" s="1"/>
  <c r="AM666" i="1" s="1"/>
  <c r="AO666" i="1" s="1"/>
  <c r="AI130" i="1"/>
  <c r="AK130" i="1" s="1"/>
  <c r="AM130" i="1" s="1"/>
  <c r="AO130" i="1" s="1"/>
  <c r="AI517" i="1"/>
  <c r="AK517" i="1" s="1"/>
  <c r="AM517" i="1" s="1"/>
  <c r="AO517" i="1" s="1"/>
  <c r="AI275" i="1"/>
  <c r="AK275" i="1" s="1"/>
  <c r="AM275" i="1" s="1"/>
  <c r="AO275" i="1" s="1"/>
  <c r="AI196" i="1"/>
  <c r="AK196" i="1" s="1"/>
  <c r="AM196" i="1" s="1"/>
  <c r="AO196" i="1" s="1"/>
  <c r="AI260" i="1"/>
  <c r="AK260" i="1" s="1"/>
  <c r="AM260" i="1" s="1"/>
  <c r="AO260" i="1" s="1"/>
  <c r="AI324" i="1"/>
  <c r="AK324" i="1" s="1"/>
  <c r="AM324" i="1" s="1"/>
  <c r="AO324" i="1" s="1"/>
  <c r="AI126" i="1"/>
  <c r="AK126" i="1" s="1"/>
  <c r="AM126" i="1" s="1"/>
  <c r="AO126" i="1" s="1"/>
  <c r="AI525" i="1"/>
  <c r="AK525" i="1" s="1"/>
  <c r="AM525" i="1" s="1"/>
  <c r="AO525" i="1" s="1"/>
  <c r="AI348" i="1"/>
  <c r="AK348" i="1" s="1"/>
  <c r="AM348" i="1" s="1"/>
  <c r="AO348" i="1" s="1"/>
  <c r="AI365" i="1"/>
  <c r="AK365" i="1" s="1"/>
  <c r="AM365" i="1" s="1"/>
  <c r="AO365" i="1" s="1"/>
  <c r="AI671" i="1"/>
  <c r="AK671" i="1" s="1"/>
  <c r="AM671" i="1" s="1"/>
  <c r="AO671" i="1" s="1"/>
  <c r="AI301" i="1"/>
  <c r="AK301" i="1" s="1"/>
  <c r="AM301" i="1" s="1"/>
  <c r="AO301" i="1" s="1"/>
  <c r="AI669" i="1"/>
  <c r="AK669" i="1" s="1"/>
  <c r="AM669" i="1" s="1"/>
  <c r="AO669" i="1" s="1"/>
  <c r="AI44" i="1"/>
  <c r="AK44" i="1" s="1"/>
  <c r="AM44" i="1" s="1"/>
  <c r="AO44" i="1" s="1"/>
  <c r="AI564" i="1"/>
  <c r="AK564" i="1" s="1"/>
  <c r="AM564" i="1" s="1"/>
  <c r="AO564" i="1" s="1"/>
  <c r="AI588" i="1"/>
  <c r="AK588" i="1" s="1"/>
  <c r="AM588" i="1" s="1"/>
  <c r="AO588" i="1" s="1"/>
  <c r="AI649" i="1"/>
  <c r="AK649" i="1" s="1"/>
  <c r="AM649" i="1" s="1"/>
  <c r="AO649" i="1" s="1"/>
  <c r="AI45" i="1"/>
  <c r="AK45" i="1" s="1"/>
  <c r="AM45" i="1" s="1"/>
  <c r="AO45" i="1" s="1"/>
  <c r="AJ557" i="1"/>
  <c r="AL557" i="1" s="1"/>
  <c r="AI581" i="1"/>
  <c r="AK581" i="1" s="1"/>
  <c r="AM581" i="1" s="1"/>
  <c r="AO581" i="1" s="1"/>
  <c r="AI6" i="1"/>
  <c r="AK6" i="1" s="1"/>
  <c r="AM6" i="1" s="1"/>
  <c r="AO6" i="1" s="1"/>
  <c r="AI206" i="1"/>
  <c r="AK206" i="1" s="1"/>
  <c r="AM206" i="1" s="1"/>
  <c r="AO206" i="1" s="1"/>
  <c r="AJ550" i="1"/>
  <c r="AL550" i="1" s="1"/>
  <c r="AI31" i="1"/>
  <c r="AK31" i="1" s="1"/>
  <c r="AM31" i="1" s="1"/>
  <c r="AO31" i="1" s="1"/>
  <c r="AI183" i="1"/>
  <c r="AK183" i="1" s="1"/>
  <c r="AM183" i="1" s="1"/>
  <c r="AO183" i="1" s="1"/>
  <c r="AJ559" i="1"/>
  <c r="AL559" i="1" s="1"/>
  <c r="AI583" i="1"/>
  <c r="AK583" i="1" s="1"/>
  <c r="AM583" i="1" s="1"/>
  <c r="AO583" i="1" s="1"/>
  <c r="AI699" i="1"/>
  <c r="AK699" i="1" s="1"/>
  <c r="AM699" i="1" s="1"/>
  <c r="AO699" i="1" s="1"/>
  <c r="AI369" i="1"/>
  <c r="AK369" i="1" s="1"/>
  <c r="AM369" i="1" s="1"/>
  <c r="AO369" i="1" s="1"/>
  <c r="AI643" i="1"/>
  <c r="AK643" i="1" s="1"/>
  <c r="AM643" i="1" s="1"/>
  <c r="AO643" i="1" s="1"/>
  <c r="AI16" i="1"/>
  <c r="AK16" i="1" s="1"/>
  <c r="AM16" i="1" s="1"/>
  <c r="AO16" i="1" s="1"/>
  <c r="AI168" i="1"/>
  <c r="AK168" i="1" s="1"/>
  <c r="AM168" i="1" s="1"/>
  <c r="AO168" i="1" s="1"/>
  <c r="AJ536" i="1"/>
  <c r="AL536" i="1" s="1"/>
  <c r="AI568" i="1"/>
  <c r="AK568" i="1" s="1"/>
  <c r="AM568" i="1" s="1"/>
  <c r="AO568" i="1" s="1"/>
  <c r="AI592" i="1"/>
  <c r="AK592" i="1" s="1"/>
  <c r="AM592" i="1" s="1"/>
  <c r="AO592" i="1" s="1"/>
  <c r="AI17" i="1"/>
  <c r="AK17" i="1" s="1"/>
  <c r="AM17" i="1" s="1"/>
  <c r="AO17" i="1" s="1"/>
  <c r="AI73" i="1"/>
  <c r="AK73" i="1" s="1"/>
  <c r="AM73" i="1" s="1"/>
  <c r="AO73" i="1" s="1"/>
  <c r="AI161" i="1"/>
  <c r="AK161" i="1" s="1"/>
  <c r="AM161" i="1" s="1"/>
  <c r="AO161" i="1" s="1"/>
  <c r="AJ553" i="1"/>
  <c r="AL553" i="1" s="1"/>
  <c r="AI577" i="1"/>
  <c r="AK577" i="1" s="1"/>
  <c r="AM577" i="1" s="1"/>
  <c r="AO577" i="1" s="1"/>
  <c r="AJ601" i="1"/>
  <c r="AL601" i="1" s="1"/>
  <c r="AZ601" i="1" s="1"/>
  <c r="AI633" i="1"/>
  <c r="AK633" i="1" s="1"/>
  <c r="AM633" i="1" s="1"/>
  <c r="AO633" i="1" s="1"/>
  <c r="AI154" i="1"/>
  <c r="AK154" i="1" s="1"/>
  <c r="AM154" i="1" s="1"/>
  <c r="AO154" i="1" s="1"/>
  <c r="AJ642" i="1"/>
  <c r="AL642" i="1" s="1"/>
  <c r="AI42" i="1"/>
  <c r="AK42" i="1" s="1"/>
  <c r="AM42" i="1" s="1"/>
  <c r="AO42" i="1" s="1"/>
  <c r="AJ3" i="1"/>
  <c r="AL3" i="1" s="1"/>
  <c r="AI27" i="1"/>
  <c r="AK27" i="1" s="1"/>
  <c r="AM27" i="1" s="1"/>
  <c r="AO27" i="1" s="1"/>
  <c r="AJ155" i="1"/>
  <c r="AL155" i="1" s="1"/>
  <c r="AI179" i="1"/>
  <c r="AK179" i="1" s="1"/>
  <c r="AM179" i="1" s="1"/>
  <c r="AO179" i="1" s="1"/>
  <c r="AJ211" i="1"/>
  <c r="AL211" i="1" s="1"/>
  <c r="AZ211" i="1" s="1"/>
  <c r="AI571" i="1"/>
  <c r="AK571" i="1" s="1"/>
  <c r="AM571" i="1" s="1"/>
  <c r="AO571" i="1" s="1"/>
  <c r="AI595" i="1"/>
  <c r="AK595" i="1" s="1"/>
  <c r="AM595" i="1" s="1"/>
  <c r="AO595" i="1" s="1"/>
  <c r="AI635" i="1"/>
  <c r="AK635" i="1" s="1"/>
  <c r="AM635" i="1" s="1"/>
  <c r="AO635" i="1" s="1"/>
  <c r="AJ26" i="1"/>
  <c r="AL26" i="1" s="1"/>
  <c r="AJ627" i="1"/>
  <c r="AL627" i="1" s="1"/>
  <c r="AZ627" i="1" s="1"/>
  <c r="AJ707" i="1"/>
  <c r="AL707" i="1" s="1"/>
  <c r="AZ707" i="1" s="1"/>
  <c r="AJ188" i="1"/>
  <c r="AL188" i="1" s="1"/>
  <c r="AZ188" i="1" s="1"/>
  <c r="AJ267" i="1"/>
  <c r="AL267" i="1" s="1"/>
  <c r="AZ267" i="1" s="1"/>
  <c r="AJ316" i="1"/>
  <c r="AL316" i="1" s="1"/>
  <c r="AJ361" i="1"/>
  <c r="AL361" i="1" s="1"/>
  <c r="AZ361" i="1" s="1"/>
  <c r="AJ393" i="1"/>
  <c r="AL393" i="1" s="1"/>
  <c r="AJ425" i="1"/>
  <c r="AL425" i="1" s="1"/>
  <c r="AJ201" i="1"/>
  <c r="AL201" i="1" s="1"/>
  <c r="AZ201" i="1" s="1"/>
  <c r="AJ256" i="1"/>
  <c r="AL256" i="1" s="1"/>
  <c r="AZ256" i="1" s="1"/>
  <c r="AJ110" i="1"/>
  <c r="AL110" i="1" s="1"/>
  <c r="AJ330" i="1"/>
  <c r="AL330" i="1" s="1"/>
  <c r="AJ282" i="1"/>
  <c r="AL282" i="1" s="1"/>
  <c r="AJ687" i="1"/>
  <c r="AL687" i="1" s="1"/>
  <c r="AZ687" i="1" s="1"/>
  <c r="AJ198" i="1"/>
  <c r="AL198" i="1" s="1"/>
  <c r="AZ198" i="1" s="1"/>
  <c r="AJ314" i="1"/>
  <c r="AL314" i="1" s="1"/>
  <c r="AJ657" i="1"/>
  <c r="AL657" i="1" s="1"/>
  <c r="AJ125" i="1"/>
  <c r="AL125" i="1" s="1"/>
  <c r="AZ125" i="1" s="1"/>
  <c r="AJ254" i="1"/>
  <c r="AL254" i="1" s="1"/>
  <c r="AJ343" i="1"/>
  <c r="AL343" i="1" s="1"/>
  <c r="AZ343" i="1" s="1"/>
  <c r="AJ430" i="1"/>
  <c r="AL430" i="1" s="1"/>
  <c r="AZ430" i="1" s="1"/>
  <c r="AJ494" i="1"/>
  <c r="AL494" i="1" s="1"/>
  <c r="AZ494" i="1" s="1"/>
  <c r="AJ628" i="1"/>
  <c r="AL628" i="1" s="1"/>
  <c r="AZ628" i="1" s="1"/>
  <c r="AJ337" i="1"/>
  <c r="AL337" i="1" s="1"/>
  <c r="AJ426" i="1"/>
  <c r="AL426" i="1" s="1"/>
  <c r="AJ490" i="1"/>
  <c r="AL490" i="1" s="1"/>
  <c r="AZ490" i="1" s="1"/>
  <c r="AJ706" i="1"/>
  <c r="AL706" i="1" s="1"/>
  <c r="AZ706" i="1" s="1"/>
  <c r="AJ325" i="1"/>
  <c r="AL325" i="1" s="1"/>
  <c r="AJ422" i="1"/>
  <c r="AL422" i="1" s="1"/>
  <c r="AJ486" i="1"/>
  <c r="AL486" i="1" s="1"/>
  <c r="AZ486" i="1" s="1"/>
  <c r="AJ386" i="1"/>
  <c r="AL386" i="1" s="1"/>
  <c r="AJ459" i="1"/>
  <c r="AL459" i="1" s="1"/>
  <c r="AJ523" i="1"/>
  <c r="AL523" i="1" s="1"/>
  <c r="AZ523" i="1" s="1"/>
  <c r="AJ692" i="1"/>
  <c r="AL692" i="1" s="1"/>
  <c r="AZ692" i="1" s="1"/>
  <c r="AJ359" i="1"/>
  <c r="AL359" i="1" s="1"/>
  <c r="AJ446" i="1"/>
  <c r="AL446" i="1" s="1"/>
  <c r="AZ446" i="1" s="1"/>
  <c r="AJ510" i="1"/>
  <c r="AL510" i="1" s="1"/>
  <c r="AZ510" i="1" s="1"/>
  <c r="AJ632" i="1"/>
  <c r="AL632" i="1" s="1"/>
  <c r="AZ632" i="1" s="1"/>
  <c r="AJ709" i="1"/>
  <c r="AL709" i="1" s="1"/>
  <c r="AZ709" i="1" s="1"/>
  <c r="AJ346" i="1"/>
  <c r="AL346" i="1" s="1"/>
  <c r="AJ428" i="1"/>
  <c r="AL428" i="1" s="1"/>
  <c r="AJ501" i="1"/>
  <c r="AL501" i="1" s="1"/>
  <c r="AZ501" i="1" s="1"/>
  <c r="AJ670" i="1"/>
  <c r="AL670" i="1" s="1"/>
  <c r="AJ119" i="1"/>
  <c r="AL119" i="1" s="1"/>
  <c r="AJ374" i="1"/>
  <c r="AL374" i="1" s="1"/>
  <c r="AJ456" i="1"/>
  <c r="AL456" i="1" s="1"/>
  <c r="AJ520" i="1"/>
  <c r="AL520" i="1" s="1"/>
  <c r="AZ520" i="1" s="1"/>
  <c r="AJ299" i="1"/>
  <c r="AL299" i="1" s="1"/>
  <c r="AJ475" i="1"/>
  <c r="AL475" i="1" s="1"/>
  <c r="AZ475" i="1" s="1"/>
  <c r="AJ704" i="1"/>
  <c r="AL704" i="1" s="1"/>
  <c r="AZ704" i="1" s="1"/>
  <c r="AI273" i="1"/>
  <c r="AK273" i="1" s="1"/>
  <c r="AM273" i="1" s="1"/>
  <c r="AO273" i="1" s="1"/>
  <c r="AI337" i="1"/>
  <c r="AK337" i="1" s="1"/>
  <c r="AM337" i="1" s="1"/>
  <c r="AO337" i="1" s="1"/>
  <c r="AI405" i="1"/>
  <c r="AK405" i="1" s="1"/>
  <c r="AM405" i="1" s="1"/>
  <c r="AO405" i="1" s="1"/>
  <c r="AI672" i="1"/>
  <c r="AK672" i="1" s="1"/>
  <c r="AM672" i="1" s="1"/>
  <c r="AO672" i="1" s="1"/>
  <c r="AI186" i="1"/>
  <c r="AK186" i="1" s="1"/>
  <c r="AM186" i="1" s="1"/>
  <c r="AO186" i="1" s="1"/>
  <c r="AI258" i="1"/>
  <c r="AK258" i="1" s="1"/>
  <c r="AM258" i="1" s="1"/>
  <c r="AO258" i="1" s="1"/>
  <c r="AI478" i="1"/>
  <c r="AK478" i="1" s="1"/>
  <c r="AM478" i="1" s="1"/>
  <c r="AO478" i="1" s="1"/>
  <c r="AI204" i="1"/>
  <c r="AK204" i="1" s="1"/>
  <c r="AM204" i="1" s="1"/>
  <c r="AO204" i="1" s="1"/>
  <c r="AI332" i="1"/>
  <c r="AK332" i="1" s="1"/>
  <c r="AM332" i="1" s="1"/>
  <c r="AO332" i="1" s="1"/>
  <c r="AI462" i="1"/>
  <c r="AK462" i="1" s="1"/>
  <c r="AM462" i="1" s="1"/>
  <c r="AO462" i="1" s="1"/>
  <c r="AI70" i="1"/>
  <c r="AK70" i="1" s="1"/>
  <c r="AM70" i="1" s="1"/>
  <c r="AO70" i="1" s="1"/>
  <c r="AI134" i="1"/>
  <c r="AK134" i="1" s="1"/>
  <c r="AM134" i="1" s="1"/>
  <c r="AO134" i="1" s="1"/>
  <c r="AI254" i="1"/>
  <c r="AK254" i="1" s="1"/>
  <c r="AM254" i="1" s="1"/>
  <c r="AO254" i="1" s="1"/>
  <c r="AI710" i="1"/>
  <c r="AK710" i="1" s="1"/>
  <c r="AM710" i="1" s="1"/>
  <c r="AO710" i="1" s="1"/>
  <c r="AI420" i="1"/>
  <c r="AK420" i="1" s="1"/>
  <c r="AM420" i="1" s="1"/>
  <c r="AO420" i="1" s="1"/>
  <c r="AI296" i="1"/>
  <c r="AK296" i="1" s="1"/>
  <c r="AM296" i="1" s="1"/>
  <c r="AO296" i="1" s="1"/>
  <c r="AI493" i="1"/>
  <c r="AK493" i="1" s="1"/>
  <c r="AM493" i="1" s="1"/>
  <c r="AO493" i="1" s="1"/>
  <c r="AI684" i="1"/>
  <c r="AK684" i="1" s="1"/>
  <c r="AM684" i="1" s="1"/>
  <c r="AO684" i="1" s="1"/>
  <c r="AI309" i="1"/>
  <c r="AK309" i="1" s="1"/>
  <c r="AM309" i="1" s="1"/>
  <c r="AO309" i="1" s="1"/>
  <c r="AI404" i="1"/>
  <c r="AK404" i="1" s="1"/>
  <c r="AM404" i="1" s="1"/>
  <c r="AO404" i="1" s="1"/>
  <c r="AI566" i="1"/>
  <c r="AK566" i="1" s="1"/>
  <c r="AM566" i="1" s="1"/>
  <c r="AO566" i="1" s="1"/>
  <c r="AI676" i="1"/>
  <c r="AK676" i="1" s="1"/>
  <c r="AM676" i="1" s="1"/>
  <c r="AO676" i="1" s="1"/>
  <c r="AI4" i="1"/>
  <c r="AK4" i="1" s="1"/>
  <c r="AM4" i="1" s="1"/>
  <c r="AO4" i="1" s="1"/>
  <c r="AJ44" i="1"/>
  <c r="AL44" i="1" s="1"/>
  <c r="AZ44" i="1" s="1"/>
  <c r="AI156" i="1"/>
  <c r="AK156" i="1" s="1"/>
  <c r="AM156" i="1" s="1"/>
  <c r="AO156" i="1" s="1"/>
  <c r="AJ564" i="1"/>
  <c r="AL564" i="1" s="1"/>
  <c r="AJ588" i="1"/>
  <c r="AL588" i="1" s="1"/>
  <c r="AZ588" i="1" s="1"/>
  <c r="AI398" i="1"/>
  <c r="AK398" i="1" s="1"/>
  <c r="AM398" i="1" s="1"/>
  <c r="AO398" i="1" s="1"/>
  <c r="AI656" i="1"/>
  <c r="AK656" i="1" s="1"/>
  <c r="AM656" i="1" s="1"/>
  <c r="AO656" i="1" s="1"/>
  <c r="AI5" i="1"/>
  <c r="AK5" i="1" s="1"/>
  <c r="AM5" i="1" s="1"/>
  <c r="AO5" i="1" s="1"/>
  <c r="AJ45" i="1"/>
  <c r="AL45" i="1" s="1"/>
  <c r="AZ45" i="1" s="1"/>
  <c r="AI157" i="1"/>
  <c r="AK157" i="1" s="1"/>
  <c r="AM157" i="1" s="1"/>
  <c r="AO157" i="1" s="1"/>
  <c r="AJ181" i="1"/>
  <c r="AL181" i="1" s="1"/>
  <c r="AZ181" i="1" s="1"/>
  <c r="AJ581" i="1"/>
  <c r="AL581" i="1" s="1"/>
  <c r="AJ645" i="1"/>
  <c r="AL645" i="1" s="1"/>
  <c r="AI606" i="1"/>
  <c r="AK606" i="1" s="1"/>
  <c r="AM606" i="1" s="1"/>
  <c r="AO606" i="1" s="1"/>
  <c r="AJ6" i="1"/>
  <c r="AL6" i="1" s="1"/>
  <c r="AI30" i="1"/>
  <c r="AK30" i="1" s="1"/>
  <c r="AM30" i="1" s="1"/>
  <c r="AO30" i="1" s="1"/>
  <c r="AI150" i="1"/>
  <c r="AK150" i="1" s="1"/>
  <c r="AM150" i="1" s="1"/>
  <c r="AO150" i="1" s="1"/>
  <c r="AJ206" i="1"/>
  <c r="AL206" i="1" s="1"/>
  <c r="AI646" i="1"/>
  <c r="AK646" i="1" s="1"/>
  <c r="AM646" i="1" s="1"/>
  <c r="AO646" i="1" s="1"/>
  <c r="AI424" i="1"/>
  <c r="AK424" i="1" s="1"/>
  <c r="AM424" i="1" s="1"/>
  <c r="AO424" i="1" s="1"/>
  <c r="AJ31" i="1"/>
  <c r="AL31" i="1" s="1"/>
  <c r="AZ31" i="1" s="1"/>
  <c r="AI143" i="1"/>
  <c r="AK143" i="1" s="1"/>
  <c r="AM143" i="1" s="1"/>
  <c r="AO143" i="1" s="1"/>
  <c r="AJ183" i="1"/>
  <c r="AL183" i="1" s="1"/>
  <c r="AZ183" i="1" s="1"/>
  <c r="AJ583" i="1"/>
  <c r="AL583" i="1" s="1"/>
  <c r="AZ583" i="1" s="1"/>
  <c r="AI18" i="1"/>
  <c r="AK18" i="1" s="1"/>
  <c r="AM18" i="1" s="1"/>
  <c r="AO18" i="1" s="1"/>
  <c r="AJ16" i="1"/>
  <c r="AL16" i="1" s="1"/>
  <c r="AZ16" i="1" s="1"/>
  <c r="AI40" i="1"/>
  <c r="AK40" i="1" s="1"/>
  <c r="AM40" i="1" s="1"/>
  <c r="AO40" i="1" s="1"/>
  <c r="AJ168" i="1"/>
  <c r="AL168" i="1" s="1"/>
  <c r="AZ168" i="1" s="1"/>
  <c r="AI208" i="1"/>
  <c r="AK208" i="1" s="1"/>
  <c r="AM208" i="1" s="1"/>
  <c r="AO208" i="1" s="1"/>
  <c r="AJ568" i="1"/>
  <c r="AL568" i="1" s="1"/>
  <c r="AZ568" i="1" s="1"/>
  <c r="AJ592" i="1"/>
  <c r="AL592" i="1" s="1"/>
  <c r="AI644" i="1"/>
  <c r="AK644" i="1" s="1"/>
  <c r="AM644" i="1" s="1"/>
  <c r="AO644" i="1" s="1"/>
  <c r="AJ17" i="1"/>
  <c r="AL17" i="1" s="1"/>
  <c r="AI41" i="1"/>
  <c r="AK41" i="1" s="1"/>
  <c r="AM41" i="1" s="1"/>
  <c r="AO41" i="1" s="1"/>
  <c r="AJ73" i="1"/>
  <c r="AL73" i="1" s="1"/>
  <c r="AJ633" i="1"/>
  <c r="AL633" i="1" s="1"/>
  <c r="AI34" i="1"/>
  <c r="AK34" i="1" s="1"/>
  <c r="AM34" i="1" s="1"/>
  <c r="AO34" i="1" s="1"/>
  <c r="AJ154" i="1"/>
  <c r="AL154" i="1" s="1"/>
  <c r="AJ42" i="1"/>
  <c r="AL42" i="1" s="1"/>
  <c r="AZ42" i="1" s="1"/>
  <c r="AI675" i="1"/>
  <c r="AK675" i="1" s="1"/>
  <c r="AM675" i="1" s="1"/>
  <c r="AO675" i="1" s="1"/>
  <c r="AJ27" i="1"/>
  <c r="AL27" i="1" s="1"/>
  <c r="AI139" i="1"/>
  <c r="AK139" i="1" s="1"/>
  <c r="AM139" i="1" s="1"/>
  <c r="AO139" i="1" s="1"/>
  <c r="AJ179" i="1"/>
  <c r="AL179" i="1" s="1"/>
  <c r="AZ179" i="1" s="1"/>
  <c r="AJ571" i="1"/>
  <c r="AL571" i="1" s="1"/>
  <c r="AZ571" i="1" s="1"/>
  <c r="AJ595" i="1"/>
  <c r="AL595" i="1" s="1"/>
  <c r="AJ635" i="1"/>
  <c r="AL635" i="1" s="1"/>
  <c r="AI570" i="1"/>
  <c r="AK570" i="1" s="1"/>
  <c r="AM570" i="1" s="1"/>
  <c r="AO570" i="1" s="1"/>
  <c r="AJ260" i="1"/>
  <c r="AL260" i="1" s="1"/>
  <c r="AJ322" i="1"/>
  <c r="AL322" i="1" s="1"/>
  <c r="AJ397" i="1"/>
  <c r="AL397" i="1" s="1"/>
  <c r="AJ429" i="1"/>
  <c r="AL429" i="1" s="1"/>
  <c r="AZ429" i="1" s="1"/>
  <c r="AJ66" i="1"/>
  <c r="AL66" i="1" s="1"/>
  <c r="AJ336" i="1"/>
  <c r="AL336" i="1" s="1"/>
  <c r="AJ695" i="1"/>
  <c r="AL695" i="1" s="1"/>
  <c r="AZ695" i="1" s="1"/>
  <c r="AJ204" i="1"/>
  <c r="AL204" i="1" s="1"/>
  <c r="AZ204" i="1" s="1"/>
  <c r="AJ259" i="1"/>
  <c r="AL259" i="1" s="1"/>
  <c r="AZ259" i="1" s="1"/>
  <c r="AJ700" i="1"/>
  <c r="AL700" i="1" s="1"/>
  <c r="AZ700" i="1" s="1"/>
  <c r="AJ465" i="1"/>
  <c r="AL465" i="1" s="1"/>
  <c r="AJ529" i="1"/>
  <c r="AL529" i="1" s="1"/>
  <c r="AZ529" i="1" s="1"/>
  <c r="AJ307" i="1"/>
  <c r="AL307" i="1" s="1"/>
  <c r="AI410" i="1"/>
  <c r="AK410" i="1" s="1"/>
  <c r="AM410" i="1" s="1"/>
  <c r="AO410" i="1" s="1"/>
  <c r="AI477" i="1"/>
  <c r="AK477" i="1" s="1"/>
  <c r="AM477" i="1" s="1"/>
  <c r="AO477" i="1" s="1"/>
  <c r="AI678" i="1"/>
  <c r="AK678" i="1" s="1"/>
  <c r="AM678" i="1" s="1"/>
  <c r="AO678" i="1" s="1"/>
  <c r="AI330" i="1"/>
  <c r="AK330" i="1" s="1"/>
  <c r="AM330" i="1" s="1"/>
  <c r="AO330" i="1" s="1"/>
  <c r="AI356" i="1"/>
  <c r="AK356" i="1" s="1"/>
  <c r="AM356" i="1" s="1"/>
  <c r="AO356" i="1" s="1"/>
  <c r="AI484" i="1"/>
  <c r="AK484" i="1" s="1"/>
  <c r="AM484" i="1" s="1"/>
  <c r="AO484" i="1" s="1"/>
  <c r="AI340" i="1"/>
  <c r="AK340" i="1" s="1"/>
  <c r="AM340" i="1" s="1"/>
  <c r="AO340" i="1" s="1"/>
  <c r="AI468" i="1"/>
  <c r="AK468" i="1" s="1"/>
  <c r="AM468" i="1" s="1"/>
  <c r="AO468" i="1" s="1"/>
  <c r="AI262" i="1"/>
  <c r="AK262" i="1" s="1"/>
  <c r="AM262" i="1" s="1"/>
  <c r="AO262" i="1" s="1"/>
  <c r="AI605" i="1"/>
  <c r="AK605" i="1" s="1"/>
  <c r="AM605" i="1" s="1"/>
  <c r="AO605" i="1" s="1"/>
  <c r="AI111" i="1"/>
  <c r="AK111" i="1" s="1"/>
  <c r="AM111" i="1" s="1"/>
  <c r="AO111" i="1" s="1"/>
  <c r="AI364" i="1"/>
  <c r="AK364" i="1" s="1"/>
  <c r="AM364" i="1" s="1"/>
  <c r="AO364" i="1" s="1"/>
  <c r="AI492" i="1"/>
  <c r="AK492" i="1" s="1"/>
  <c r="AM492" i="1" s="1"/>
  <c r="AO492" i="1" s="1"/>
  <c r="AI112" i="1"/>
  <c r="AK112" i="1" s="1"/>
  <c r="AM112" i="1" s="1"/>
  <c r="AO112" i="1" s="1"/>
  <c r="AI701" i="1"/>
  <c r="AK701" i="1" s="1"/>
  <c r="AM701" i="1" s="1"/>
  <c r="AO701" i="1" s="1"/>
  <c r="AI317" i="1"/>
  <c r="AK317" i="1" s="1"/>
  <c r="AM317" i="1" s="1"/>
  <c r="AO317" i="1" s="1"/>
  <c r="AI28" i="1"/>
  <c r="AK28" i="1" s="1"/>
  <c r="AM28" i="1" s="1"/>
  <c r="AO28" i="1" s="1"/>
  <c r="AI180" i="1"/>
  <c r="AK180" i="1" s="1"/>
  <c r="AM180" i="1" s="1"/>
  <c r="AO180" i="1" s="1"/>
  <c r="AI10" i="1"/>
  <c r="AK10" i="1" s="1"/>
  <c r="AM10" i="1" s="1"/>
  <c r="AO10" i="1" s="1"/>
  <c r="AI677" i="1"/>
  <c r="AK677" i="1" s="1"/>
  <c r="AM677" i="1" s="1"/>
  <c r="AO677" i="1" s="1"/>
  <c r="AI29" i="1"/>
  <c r="AK29" i="1" s="1"/>
  <c r="AM29" i="1" s="1"/>
  <c r="AO29" i="1" s="1"/>
  <c r="AI565" i="1"/>
  <c r="AK565" i="1" s="1"/>
  <c r="AM565" i="1" s="1"/>
  <c r="AO565" i="1" s="1"/>
  <c r="AI174" i="1"/>
  <c r="AK174" i="1" s="1"/>
  <c r="AM174" i="1" s="1"/>
  <c r="AO174" i="1" s="1"/>
  <c r="AI558" i="1"/>
  <c r="AK558" i="1" s="1"/>
  <c r="AM558" i="1" s="1"/>
  <c r="AO558" i="1" s="1"/>
  <c r="AI582" i="1"/>
  <c r="AK582" i="1" s="1"/>
  <c r="AM582" i="1" s="1"/>
  <c r="AO582" i="1" s="1"/>
  <c r="AI450" i="1"/>
  <c r="AK450" i="1" s="1"/>
  <c r="AM450" i="1" s="1"/>
  <c r="AO450" i="1" s="1"/>
  <c r="AI642" i="1"/>
  <c r="AK642" i="1" s="1"/>
  <c r="AM642" i="1" s="1"/>
  <c r="AO642" i="1" s="1"/>
  <c r="AI15" i="1"/>
  <c r="AK15" i="1" s="1"/>
  <c r="AM15" i="1" s="1"/>
  <c r="AO15" i="1" s="1"/>
  <c r="AI167" i="1"/>
  <c r="AK167" i="1" s="1"/>
  <c r="AM167" i="1" s="1"/>
  <c r="AO167" i="1" s="1"/>
  <c r="AI535" i="1"/>
  <c r="AK535" i="1" s="1"/>
  <c r="AM535" i="1" s="1"/>
  <c r="AO535" i="1" s="1"/>
  <c r="AI567" i="1"/>
  <c r="AK567" i="1" s="1"/>
  <c r="AM567" i="1" s="1"/>
  <c r="AO567" i="1" s="1"/>
  <c r="AJ18" i="1"/>
  <c r="AL18" i="1" s="1"/>
  <c r="AI152" i="1"/>
  <c r="AK152" i="1" s="1"/>
  <c r="AM152" i="1" s="1"/>
  <c r="AO152" i="1" s="1"/>
  <c r="AI552" i="1"/>
  <c r="AK552" i="1" s="1"/>
  <c r="AM552" i="1" s="1"/>
  <c r="AO552" i="1" s="1"/>
  <c r="AI640" i="1"/>
  <c r="AK640" i="1" s="1"/>
  <c r="AM640" i="1" s="1"/>
  <c r="AO640" i="1" s="1"/>
  <c r="AI145" i="1"/>
  <c r="AK145" i="1" s="1"/>
  <c r="AM145" i="1" s="1"/>
  <c r="AO145" i="1" s="1"/>
  <c r="AI561" i="1"/>
  <c r="AK561" i="1" s="1"/>
  <c r="AM561" i="1" s="1"/>
  <c r="AO561" i="1" s="1"/>
  <c r="AJ609" i="1"/>
  <c r="AL609" i="1" s="1"/>
  <c r="AZ609" i="1" s="1"/>
  <c r="AJ34" i="1"/>
  <c r="AL34" i="1" s="1"/>
  <c r="AI634" i="1"/>
  <c r="AK634" i="1" s="1"/>
  <c r="AM634" i="1" s="1"/>
  <c r="AO634" i="1" s="1"/>
  <c r="AI11" i="1"/>
  <c r="AK11" i="1" s="1"/>
  <c r="AM11" i="1" s="1"/>
  <c r="AO11" i="1" s="1"/>
  <c r="AJ139" i="1"/>
  <c r="AL139" i="1" s="1"/>
  <c r="AI163" i="1"/>
  <c r="AK163" i="1" s="1"/>
  <c r="AM163" i="1" s="1"/>
  <c r="AO163" i="1" s="1"/>
  <c r="AI555" i="1"/>
  <c r="AK555" i="1" s="1"/>
  <c r="AM555" i="1" s="1"/>
  <c r="AO555" i="1" s="1"/>
  <c r="AI138" i="1"/>
  <c r="AK138" i="1" s="1"/>
  <c r="AM138" i="1" s="1"/>
  <c r="AO138" i="1" s="1"/>
  <c r="AJ570" i="1"/>
  <c r="AL570" i="1" s="1"/>
  <c r="AZ570" i="1" s="1"/>
  <c r="AJ2" i="1"/>
  <c r="AL2" i="1" s="1"/>
  <c r="AJ732" i="11"/>
  <c r="AL732" i="11" s="1"/>
  <c r="AN732" i="11" s="1"/>
  <c r="AJ520" i="11"/>
  <c r="AL520" i="11" s="1"/>
  <c r="AN520" i="11" s="1"/>
  <c r="AI410" i="11"/>
  <c r="AK410" i="11" s="1"/>
  <c r="AM410" i="11" s="1"/>
  <c r="AO410" i="11" s="1"/>
  <c r="AJ788" i="11"/>
  <c r="AL788" i="11" s="1"/>
  <c r="AJ516" i="11"/>
  <c r="AL516" i="11" s="1"/>
  <c r="AN516" i="11" s="1"/>
  <c r="AI425" i="11"/>
  <c r="AK425" i="11" s="1"/>
  <c r="AM425" i="11" s="1"/>
  <c r="AO425" i="11" s="1"/>
  <c r="AJ99" i="11"/>
  <c r="AL99" i="11" s="1"/>
  <c r="AN99" i="11" s="1"/>
  <c r="AJ89" i="11"/>
  <c r="AL89" i="11" s="1"/>
  <c r="AN89" i="11" s="1"/>
  <c r="AI71" i="11"/>
  <c r="AK71" i="11" s="1"/>
  <c r="AM71" i="11" s="1"/>
  <c r="AO71" i="11" s="1"/>
  <c r="AJ216" i="11"/>
  <c r="AL216" i="11" s="1"/>
  <c r="AI795" i="11"/>
  <c r="AK795" i="11" s="1"/>
  <c r="AM795" i="11" s="1"/>
  <c r="AO795" i="11" s="1"/>
  <c r="AI744" i="11"/>
  <c r="AK744" i="11" s="1"/>
  <c r="AM744" i="11" s="1"/>
  <c r="AO744" i="11" s="1"/>
  <c r="AI572" i="11"/>
  <c r="AK572" i="11" s="1"/>
  <c r="AM572" i="11" s="1"/>
  <c r="AO572" i="11" s="1"/>
  <c r="AI559" i="11"/>
  <c r="AK559" i="11" s="1"/>
  <c r="AM559" i="11" s="1"/>
  <c r="AO559" i="11" s="1"/>
  <c r="AI375" i="11"/>
  <c r="AK375" i="11" s="1"/>
  <c r="AM375" i="11" s="1"/>
  <c r="AO375" i="11" s="1"/>
  <c r="AJ219" i="11"/>
  <c r="AL219" i="11" s="1"/>
  <c r="AN219" i="11" s="1"/>
  <c r="AJ348" i="11"/>
  <c r="AL348" i="11" s="1"/>
  <c r="AJ213" i="11"/>
  <c r="AL213" i="11" s="1"/>
  <c r="AJ149" i="11"/>
  <c r="AL149" i="11" s="1"/>
  <c r="AJ72" i="11"/>
  <c r="AL72" i="11" s="1"/>
  <c r="AN72" i="11" s="1"/>
  <c r="AI92" i="11"/>
  <c r="AK92" i="11" s="1"/>
  <c r="AM92" i="11" s="1"/>
  <c r="AO92" i="11" s="1"/>
  <c r="AJ730" i="11"/>
  <c r="AL730" i="11" s="1"/>
  <c r="AN730" i="11" s="1"/>
  <c r="AJ334" i="11"/>
  <c r="AL334" i="11" s="1"/>
  <c r="AJ64" i="11"/>
  <c r="AL64" i="11" s="1"/>
  <c r="AN64" i="11" s="1"/>
  <c r="AI792" i="11"/>
  <c r="AK792" i="11" s="1"/>
  <c r="AM792" i="11" s="1"/>
  <c r="AO792" i="11" s="1"/>
  <c r="AI786" i="11"/>
  <c r="AK786" i="11" s="1"/>
  <c r="AM786" i="11" s="1"/>
  <c r="AO786" i="11" s="1"/>
  <c r="AI763" i="11"/>
  <c r="AK763" i="11" s="1"/>
  <c r="AM763" i="11" s="1"/>
  <c r="AO763" i="11" s="1"/>
  <c r="AJ753" i="11"/>
  <c r="AL753" i="11" s="1"/>
  <c r="AN753" i="11" s="1"/>
  <c r="AJ738" i="11"/>
  <c r="AL738" i="11" s="1"/>
  <c r="AN738" i="11" s="1"/>
  <c r="AI739" i="11"/>
  <c r="AK739" i="11" s="1"/>
  <c r="AM739" i="11" s="1"/>
  <c r="AO739" i="11" s="1"/>
  <c r="AI730" i="11"/>
  <c r="AK730" i="11" s="1"/>
  <c r="AM730" i="11" s="1"/>
  <c r="AO730" i="11" s="1"/>
  <c r="AI729" i="11"/>
  <c r="AK729" i="11" s="1"/>
  <c r="AM729" i="11" s="1"/>
  <c r="AO729" i="11" s="1"/>
  <c r="AJ717" i="11"/>
  <c r="AL717" i="11" s="1"/>
  <c r="AN717" i="11" s="1"/>
  <c r="AI687" i="11"/>
  <c r="AK687" i="11" s="1"/>
  <c r="AM687" i="11" s="1"/>
  <c r="AO687" i="11" s="1"/>
  <c r="AJ641" i="11"/>
  <c r="AL641" i="11" s="1"/>
  <c r="AI649" i="11"/>
  <c r="AK649" i="11" s="1"/>
  <c r="AM649" i="11" s="1"/>
  <c r="AO649" i="11" s="1"/>
  <c r="AI633" i="11"/>
  <c r="AK633" i="11" s="1"/>
  <c r="AM633" i="11" s="1"/>
  <c r="AO633" i="11" s="1"/>
  <c r="AJ636" i="11"/>
  <c r="AL636" i="11" s="1"/>
  <c r="AN636" i="11" s="1"/>
  <c r="AI637" i="11"/>
  <c r="AK637" i="11" s="1"/>
  <c r="AM637" i="11" s="1"/>
  <c r="AO637" i="11" s="1"/>
  <c r="AI619" i="11"/>
  <c r="AK619" i="11" s="1"/>
  <c r="AM619" i="11" s="1"/>
  <c r="AO619" i="11" s="1"/>
  <c r="AJ599" i="11"/>
  <c r="AL599" i="11" s="1"/>
  <c r="AI581" i="11"/>
  <c r="AK581" i="11" s="1"/>
  <c r="AM581" i="11" s="1"/>
  <c r="AO581" i="11" s="1"/>
  <c r="AJ551" i="11"/>
  <c r="AL551" i="11" s="1"/>
  <c r="AN551" i="11" s="1"/>
  <c r="AI527" i="11"/>
  <c r="AK527" i="11" s="1"/>
  <c r="AM527" i="11" s="1"/>
  <c r="AO527" i="11" s="1"/>
  <c r="AI524" i="11"/>
  <c r="AK524" i="11" s="1"/>
  <c r="AM524" i="11" s="1"/>
  <c r="AO524" i="11" s="1"/>
  <c r="AI477" i="11"/>
  <c r="AK477" i="11" s="1"/>
  <c r="AM477" i="11" s="1"/>
  <c r="AO477" i="11" s="1"/>
  <c r="AI497" i="11"/>
  <c r="AK497" i="11" s="1"/>
  <c r="AM497" i="11" s="1"/>
  <c r="AO497" i="11" s="1"/>
  <c r="AJ463" i="11"/>
  <c r="AL463" i="11" s="1"/>
  <c r="AI434" i="11"/>
  <c r="AK434" i="11" s="1"/>
  <c r="AM434" i="11" s="1"/>
  <c r="AO434" i="11" s="1"/>
  <c r="AJ386" i="11"/>
  <c r="AL386" i="11" s="1"/>
  <c r="AJ409" i="11"/>
  <c r="AL409" i="11" s="1"/>
  <c r="AJ432" i="11"/>
  <c r="AL432" i="11" s="1"/>
  <c r="AN432" i="11" s="1"/>
  <c r="AJ410" i="11"/>
  <c r="AL410" i="11" s="1"/>
  <c r="AJ379" i="11"/>
  <c r="AL379" i="11" s="1"/>
  <c r="AJ384" i="11"/>
  <c r="AL384" i="11" s="1"/>
  <c r="AI254" i="11"/>
  <c r="AK254" i="11" s="1"/>
  <c r="AM254" i="11" s="1"/>
  <c r="AO254" i="11" s="1"/>
  <c r="AJ282" i="11"/>
  <c r="AI274" i="11"/>
  <c r="AK274" i="11" s="1"/>
  <c r="AM274" i="11" s="1"/>
  <c r="AO274" i="11" s="1"/>
  <c r="AI263" i="11"/>
  <c r="AK263" i="11" s="1"/>
  <c r="AM263" i="11" s="1"/>
  <c r="AO263" i="11" s="1"/>
  <c r="AJ233" i="11"/>
  <c r="AL233" i="11" s="1"/>
  <c r="AJ243" i="11"/>
  <c r="AL243" i="11" s="1"/>
  <c r="AI253" i="11"/>
  <c r="AK253" i="11" s="1"/>
  <c r="AM253" i="11" s="1"/>
  <c r="AO253" i="11" s="1"/>
  <c r="AI240" i="11"/>
  <c r="AK240" i="11" s="1"/>
  <c r="AM240" i="11" s="1"/>
  <c r="AO240" i="11" s="1"/>
  <c r="AJ157" i="11"/>
  <c r="AL157" i="11" s="1"/>
  <c r="AN157" i="11" s="1"/>
  <c r="AJ242" i="11"/>
  <c r="AL242" i="11" s="1"/>
  <c r="AJ2" i="11"/>
  <c r="AL2" i="11" s="1"/>
  <c r="AJ29" i="11"/>
  <c r="AL29" i="11" s="1"/>
  <c r="AN29" i="11" s="1"/>
  <c r="AI101" i="11"/>
  <c r="AK101" i="11" s="1"/>
  <c r="AM101" i="11" s="1"/>
  <c r="AO101" i="11" s="1"/>
  <c r="AI16" i="11"/>
  <c r="AK16" i="11" s="1"/>
  <c r="AM16" i="11" s="1"/>
  <c r="AO16" i="11" s="1"/>
  <c r="AI5" i="11"/>
  <c r="AK5" i="11" s="1"/>
  <c r="AM5" i="11" s="1"/>
  <c r="AO5" i="11" s="1"/>
  <c r="AI106" i="11"/>
  <c r="AK106" i="11" s="1"/>
  <c r="AM106" i="11" s="1"/>
  <c r="AO106" i="11" s="1"/>
  <c r="AI47" i="11"/>
  <c r="AK47" i="11" s="1"/>
  <c r="AM47" i="11" s="1"/>
  <c r="AO47" i="11" s="1"/>
  <c r="AJ37" i="11"/>
  <c r="AL37" i="11" s="1"/>
  <c r="AJ77" i="11"/>
  <c r="AL77" i="11" s="1"/>
  <c r="AN77" i="11" s="1"/>
  <c r="AJ794" i="11"/>
  <c r="AL794" i="11" s="1"/>
  <c r="AI791" i="11"/>
  <c r="AK791" i="11" s="1"/>
  <c r="AM791" i="11" s="1"/>
  <c r="AO791" i="11" s="1"/>
  <c r="AJ785" i="11"/>
  <c r="AL785" i="11" s="1"/>
  <c r="AI781" i="11"/>
  <c r="AK781" i="11" s="1"/>
  <c r="AM781" i="11" s="1"/>
  <c r="AO781" i="11" s="1"/>
  <c r="AI749" i="11"/>
  <c r="AK749" i="11" s="1"/>
  <c r="AM749" i="11" s="1"/>
  <c r="AO749" i="11" s="1"/>
  <c r="AJ728" i="11"/>
  <c r="AL728" i="11" s="1"/>
  <c r="AN728" i="11" s="1"/>
  <c r="AI710" i="11"/>
  <c r="AK710" i="11" s="1"/>
  <c r="AM710" i="11" s="1"/>
  <c r="AO710" i="11" s="1"/>
  <c r="AI708" i="11"/>
  <c r="AK708" i="11" s="1"/>
  <c r="AM708" i="11" s="1"/>
  <c r="AO708" i="11" s="1"/>
  <c r="AI686" i="11"/>
  <c r="AK686" i="11" s="1"/>
  <c r="AM686" i="11" s="1"/>
  <c r="AO686" i="11" s="1"/>
  <c r="AJ695" i="11"/>
  <c r="AL695" i="11" s="1"/>
  <c r="AJ633" i="11"/>
  <c r="AL633" i="11" s="1"/>
  <c r="AN633" i="11" s="1"/>
  <c r="AJ613" i="11"/>
  <c r="AL613" i="11" s="1"/>
  <c r="AI604" i="11"/>
  <c r="AK604" i="11" s="1"/>
  <c r="AM604" i="11" s="1"/>
  <c r="AO604" i="11" s="1"/>
  <c r="AJ637" i="11"/>
  <c r="AL637" i="11" s="1"/>
  <c r="AJ610" i="11"/>
  <c r="AL610" i="11" s="1"/>
  <c r="AN610" i="11" s="1"/>
  <c r="AJ574" i="11"/>
  <c r="AL574" i="11" s="1"/>
  <c r="AI580" i="11"/>
  <c r="AK580" i="11" s="1"/>
  <c r="AM580" i="11" s="1"/>
  <c r="AO580" i="11" s="1"/>
  <c r="AI594" i="11"/>
  <c r="AK594" i="11" s="1"/>
  <c r="AM594" i="11" s="1"/>
  <c r="AO594" i="11" s="1"/>
  <c r="AJ571" i="11"/>
  <c r="AL571" i="11" s="1"/>
  <c r="AJ550" i="11"/>
  <c r="AL550" i="11" s="1"/>
  <c r="AI579" i="11"/>
  <c r="AK579" i="11" s="1"/>
  <c r="AM579" i="11" s="1"/>
  <c r="AO579" i="11" s="1"/>
  <c r="AJ535" i="11"/>
  <c r="AL535" i="11" s="1"/>
  <c r="AI531" i="11"/>
  <c r="AK531" i="11" s="1"/>
  <c r="AM531" i="11" s="1"/>
  <c r="AO531" i="11" s="1"/>
  <c r="AJ493" i="11"/>
  <c r="AL493" i="11" s="1"/>
  <c r="AN493" i="11" s="1"/>
  <c r="AJ494" i="11"/>
  <c r="AL494" i="11" s="1"/>
  <c r="AN494" i="11" s="1"/>
  <c r="AJ480" i="11"/>
  <c r="AL480" i="11" s="1"/>
  <c r="AN480" i="11" s="1"/>
  <c r="AI423" i="11"/>
  <c r="AK423" i="11" s="1"/>
  <c r="AM423" i="11" s="1"/>
  <c r="AO423" i="11" s="1"/>
  <c r="AI444" i="11"/>
  <c r="AK444" i="11" s="1"/>
  <c r="AM444" i="11" s="1"/>
  <c r="AO444" i="11" s="1"/>
  <c r="AI439" i="11"/>
  <c r="AK439" i="11" s="1"/>
  <c r="AM439" i="11" s="1"/>
  <c r="AO439" i="11" s="1"/>
  <c r="AI382" i="11"/>
  <c r="AK382" i="11" s="1"/>
  <c r="AM382" i="11" s="1"/>
  <c r="AO382" i="11" s="1"/>
  <c r="AJ276" i="11"/>
  <c r="AL276" i="11" s="1"/>
  <c r="AN276" i="11" s="1"/>
  <c r="AJ350" i="11"/>
  <c r="AL350" i="11" s="1"/>
  <c r="AJ248" i="11"/>
  <c r="AL248" i="11" s="1"/>
  <c r="AN248" i="11" s="1"/>
  <c r="AL345" i="11"/>
  <c r="AI261" i="11"/>
  <c r="AK261" i="11" s="1"/>
  <c r="AM261" i="11" s="1"/>
  <c r="AO261" i="11" s="1"/>
  <c r="AJ263" i="11"/>
  <c r="AL263" i="11" s="1"/>
  <c r="AJ253" i="11"/>
  <c r="AL253" i="11" s="1"/>
  <c r="AJ259" i="11"/>
  <c r="AL259" i="11" s="1"/>
  <c r="AN259" i="11" s="1"/>
  <c r="AI161" i="11"/>
  <c r="AK161" i="11" s="1"/>
  <c r="AM161" i="11" s="1"/>
  <c r="AO161" i="11" s="1"/>
  <c r="AI210" i="11"/>
  <c r="AK210" i="11" s="1"/>
  <c r="AM210" i="11" s="1"/>
  <c r="AO210" i="11" s="1"/>
  <c r="AJ208" i="11"/>
  <c r="AL208" i="11" s="1"/>
  <c r="AN208" i="11" s="1"/>
  <c r="AJ108" i="11"/>
  <c r="AL108" i="11" s="1"/>
  <c r="AN108" i="11" s="1"/>
  <c r="AJ122" i="11"/>
  <c r="AI147" i="11"/>
  <c r="AK147" i="11" s="1"/>
  <c r="AM147" i="11" s="1"/>
  <c r="AO147" i="11" s="1"/>
  <c r="AJ113" i="11"/>
  <c r="AJ13" i="11"/>
  <c r="AL13" i="11" s="1"/>
  <c r="AN13" i="11" s="1"/>
  <c r="AJ38" i="11"/>
  <c r="AL38" i="11" s="1"/>
  <c r="AN38" i="11" s="1"/>
  <c r="AI105" i="11"/>
  <c r="AK105" i="11" s="1"/>
  <c r="AM105" i="11" s="1"/>
  <c r="AO105" i="11" s="1"/>
  <c r="AJ92" i="11"/>
  <c r="AL92" i="11" s="1"/>
  <c r="AN92" i="11" s="1"/>
  <c r="AJ43" i="11"/>
  <c r="AL43" i="11" s="1"/>
  <c r="AN43" i="11" s="1"/>
  <c r="AI777" i="11"/>
  <c r="AK777" i="11" s="1"/>
  <c r="AM777" i="11" s="1"/>
  <c r="AO777" i="11" s="1"/>
  <c r="AI803" i="11"/>
  <c r="AK803" i="11" s="1"/>
  <c r="AM803" i="11" s="1"/>
  <c r="AO803" i="11" s="1"/>
  <c r="AI796" i="11"/>
  <c r="AK796" i="11" s="1"/>
  <c r="AM796" i="11" s="1"/>
  <c r="AO796" i="11" s="1"/>
  <c r="AI785" i="11"/>
  <c r="AK785" i="11" s="1"/>
  <c r="AM785" i="11" s="1"/>
  <c r="AO785" i="11" s="1"/>
  <c r="AI770" i="11"/>
  <c r="AK770" i="11" s="1"/>
  <c r="AM770" i="11" s="1"/>
  <c r="AO770" i="11" s="1"/>
  <c r="AJ747" i="11"/>
  <c r="AL747" i="11" s="1"/>
  <c r="AN747" i="11" s="1"/>
  <c r="AK734" i="11"/>
  <c r="AM734" i="11" s="1"/>
  <c r="AO734" i="11" s="1"/>
  <c r="AJ749" i="11"/>
  <c r="AL749" i="11" s="1"/>
  <c r="AN749" i="11" s="1"/>
  <c r="AJ757" i="11"/>
  <c r="AL757" i="11" s="1"/>
  <c r="AN757" i="11" s="1"/>
  <c r="AJ736" i="11"/>
  <c r="AL736" i="11" s="1"/>
  <c r="AN736" i="11" s="1"/>
  <c r="AI727" i="11"/>
  <c r="AK727" i="11" s="1"/>
  <c r="AM727" i="11" s="1"/>
  <c r="AO727" i="11" s="1"/>
  <c r="AJ714" i="11"/>
  <c r="AL714" i="11" s="1"/>
  <c r="AN714" i="11" s="1"/>
  <c r="AJ689" i="11"/>
  <c r="AL689" i="11" s="1"/>
  <c r="AI697" i="11"/>
  <c r="AK697" i="11" s="1"/>
  <c r="AM697" i="11" s="1"/>
  <c r="AO697" i="11" s="1"/>
  <c r="AJ696" i="11"/>
  <c r="AL696" i="11" s="1"/>
  <c r="AJ680" i="11"/>
  <c r="AL680" i="11" s="1"/>
  <c r="AI650" i="11"/>
  <c r="AK650" i="11" s="1"/>
  <c r="AM650" i="11" s="1"/>
  <c r="AO650" i="11" s="1"/>
  <c r="AI648" i="11"/>
  <c r="AK648" i="11" s="1"/>
  <c r="AM648" i="11" s="1"/>
  <c r="AO648" i="11" s="1"/>
  <c r="AI636" i="11"/>
  <c r="AK636" i="11" s="1"/>
  <c r="AM636" i="11" s="1"/>
  <c r="AO636" i="11" s="1"/>
  <c r="AI611" i="11"/>
  <c r="AK611" i="11" s="1"/>
  <c r="AM611" i="11" s="1"/>
  <c r="AO611" i="11" s="1"/>
  <c r="AI618" i="11"/>
  <c r="AK618" i="11" s="1"/>
  <c r="AM618" i="11" s="1"/>
  <c r="AO618" i="11" s="1"/>
  <c r="AI545" i="11"/>
  <c r="AK545" i="11" s="1"/>
  <c r="AM545" i="11" s="1"/>
  <c r="AO545" i="11" s="1"/>
  <c r="AI507" i="11"/>
  <c r="AK507" i="11" s="1"/>
  <c r="AM507" i="11" s="1"/>
  <c r="AO507" i="11" s="1"/>
  <c r="AJ503" i="11"/>
  <c r="AL503" i="11" s="1"/>
  <c r="AN503" i="11" s="1"/>
  <c r="AI449" i="11"/>
  <c r="AK449" i="11" s="1"/>
  <c r="AM449" i="11" s="1"/>
  <c r="AO449" i="11" s="1"/>
  <c r="AI510" i="11"/>
  <c r="AK510" i="11" s="1"/>
  <c r="AM510" i="11" s="1"/>
  <c r="AO510" i="11" s="1"/>
  <c r="AJ478" i="11"/>
  <c r="AL478" i="11" s="1"/>
  <c r="AN478" i="11" s="1"/>
  <c r="AJ458" i="11"/>
  <c r="AL458" i="11" s="1"/>
  <c r="AJ394" i="11"/>
  <c r="AL394" i="11" s="1"/>
  <c r="AJ377" i="11"/>
  <c r="AL377" i="11" s="1"/>
  <c r="AL441" i="11"/>
  <c r="AJ349" i="11"/>
  <c r="AL349" i="11" s="1"/>
  <c r="AI331" i="11"/>
  <c r="AK331" i="11" s="1"/>
  <c r="AM331" i="11" s="1"/>
  <c r="AO331" i="11" s="1"/>
  <c r="AI236" i="11"/>
  <c r="AK236" i="11" s="1"/>
  <c r="AM236" i="11" s="1"/>
  <c r="AO236" i="11" s="1"/>
  <c r="AI269" i="11"/>
  <c r="AK269" i="11" s="1"/>
  <c r="AM269" i="11" s="1"/>
  <c r="AO269" i="11" s="1"/>
  <c r="AI256" i="11"/>
  <c r="AK256" i="11" s="1"/>
  <c r="AM256" i="11" s="1"/>
  <c r="AO256" i="11" s="1"/>
  <c r="AI230" i="11"/>
  <c r="AK230" i="11" s="1"/>
  <c r="AM230" i="11" s="1"/>
  <c r="AO230" i="11" s="1"/>
  <c r="AI222" i="11"/>
  <c r="AK222" i="11" s="1"/>
  <c r="AM222" i="11" s="1"/>
  <c r="AO222" i="11" s="1"/>
  <c r="AJ107" i="11"/>
  <c r="AL107" i="11" s="1"/>
  <c r="AN107" i="11" s="1"/>
  <c r="AJ152" i="11"/>
  <c r="AL152" i="11" s="1"/>
  <c r="AJ153" i="11"/>
  <c r="AL153" i="11" s="1"/>
  <c r="AJ131" i="11"/>
  <c r="AI76" i="11"/>
  <c r="AK76" i="11" s="1"/>
  <c r="AM76" i="11" s="1"/>
  <c r="AO76" i="11" s="1"/>
  <c r="AI55" i="11"/>
  <c r="AJ170" i="11"/>
  <c r="AJ121" i="11"/>
  <c r="AI32" i="11"/>
  <c r="AK32" i="11" s="1"/>
  <c r="AM32" i="11" s="1"/>
  <c r="AO32" i="11" s="1"/>
  <c r="AI28" i="11"/>
  <c r="AK28" i="11" s="1"/>
  <c r="AM28" i="11" s="1"/>
  <c r="AO28" i="11" s="1"/>
  <c r="AJ145" i="11"/>
  <c r="AL145" i="11" s="1"/>
  <c r="AN145" i="11" s="1"/>
  <c r="AI21" i="11"/>
  <c r="AK21" i="11" s="1"/>
  <c r="AM21" i="11" s="1"/>
  <c r="AO21" i="11" s="1"/>
  <c r="AJ22" i="11"/>
  <c r="AL22" i="11" s="1"/>
  <c r="AN22" i="11" s="1"/>
  <c r="AI152" i="11"/>
  <c r="AK152" i="11" s="1"/>
  <c r="AM152" i="11" s="1"/>
  <c r="AO152" i="11" s="1"/>
  <c r="AJ62" i="11"/>
  <c r="AL62" i="11" s="1"/>
  <c r="AN62" i="11" s="1"/>
  <c r="AI91" i="11"/>
  <c r="AK91" i="11" s="1"/>
  <c r="AM91" i="11" s="1"/>
  <c r="AO91" i="11" s="1"/>
  <c r="AI52" i="11"/>
  <c r="AI784" i="11"/>
  <c r="AK784" i="11" s="1"/>
  <c r="AM784" i="11" s="1"/>
  <c r="AO784" i="11" s="1"/>
  <c r="AI789" i="11"/>
  <c r="AK789" i="11" s="1"/>
  <c r="AM789" i="11" s="1"/>
  <c r="AO789" i="11" s="1"/>
  <c r="AI713" i="11"/>
  <c r="AK713" i="11" s="1"/>
  <c r="AM713" i="11" s="1"/>
  <c r="AO713" i="11" s="1"/>
  <c r="AJ710" i="11"/>
  <c r="AL710" i="11" s="1"/>
  <c r="AN710" i="11" s="1"/>
  <c r="AJ664" i="11"/>
  <c r="AL664" i="11" s="1"/>
  <c r="AJ644" i="11"/>
  <c r="AL644" i="11" s="1"/>
  <c r="AN644" i="11" s="1"/>
  <c r="AI593" i="11"/>
  <c r="AK593" i="11" s="1"/>
  <c r="AM593" i="11" s="1"/>
  <c r="AO593" i="11" s="1"/>
  <c r="AI544" i="11"/>
  <c r="AK544" i="11" s="1"/>
  <c r="AM544" i="11" s="1"/>
  <c r="AO544" i="11" s="1"/>
  <c r="AJ553" i="11"/>
  <c r="AL553" i="11" s="1"/>
  <c r="AN553" i="11" s="1"/>
  <c r="AJ519" i="11"/>
  <c r="AL519" i="11" s="1"/>
  <c r="AN519" i="11" s="1"/>
  <c r="AJ518" i="11"/>
  <c r="AL518" i="11" s="1"/>
  <c r="AN518" i="11" s="1"/>
  <c r="AJ490" i="11"/>
  <c r="AL490" i="11" s="1"/>
  <c r="AN490" i="11" s="1"/>
  <c r="AJ446" i="11"/>
  <c r="AL446" i="11" s="1"/>
  <c r="AN446" i="11" s="1"/>
  <c r="AJ485" i="11"/>
  <c r="AL485" i="11" s="1"/>
  <c r="AN485" i="11" s="1"/>
  <c r="AI409" i="11"/>
  <c r="AK409" i="11" s="1"/>
  <c r="AM409" i="11" s="1"/>
  <c r="AO409" i="11" s="1"/>
  <c r="AI428" i="11"/>
  <c r="AK428" i="11" s="1"/>
  <c r="AM428" i="11" s="1"/>
  <c r="AO428" i="11" s="1"/>
  <c r="AJ357" i="11"/>
  <c r="AL357" i="11" s="1"/>
  <c r="AJ365" i="11"/>
  <c r="AL365" i="11" s="1"/>
  <c r="AJ374" i="11"/>
  <c r="AL374" i="11" s="1"/>
  <c r="AI353" i="11"/>
  <c r="AK353" i="11" s="1"/>
  <c r="AM353" i="11" s="1"/>
  <c r="AO353" i="11" s="1"/>
  <c r="AJ330" i="11"/>
  <c r="AL330" i="11" s="1"/>
  <c r="AI345" i="11"/>
  <c r="AK345" i="11" s="1"/>
  <c r="AM345" i="11" s="1"/>
  <c r="AO345" i="11" s="1"/>
  <c r="AI250" i="11"/>
  <c r="AK250" i="11" s="1"/>
  <c r="AM250" i="11" s="1"/>
  <c r="AO250" i="11" s="1"/>
  <c r="AI338" i="11"/>
  <c r="AK338" i="11" s="1"/>
  <c r="AM338" i="11" s="1"/>
  <c r="AO338" i="11" s="1"/>
  <c r="AI149" i="11"/>
  <c r="AK149" i="11" s="1"/>
  <c r="AM149" i="11" s="1"/>
  <c r="AO149" i="11" s="1"/>
  <c r="AI157" i="11"/>
  <c r="AK157" i="11" s="1"/>
  <c r="AM157" i="11" s="1"/>
  <c r="AO157" i="11" s="1"/>
  <c r="AJ245" i="11"/>
  <c r="AL245" i="11" s="1"/>
  <c r="AI88" i="11"/>
  <c r="AK88" i="11" s="1"/>
  <c r="AM88" i="11" s="1"/>
  <c r="AO88" i="11" s="1"/>
  <c r="AJ137" i="11"/>
  <c r="AL137" i="11" s="1"/>
  <c r="AJ94" i="11"/>
  <c r="AL94" i="11" s="1"/>
  <c r="AN94" i="11" s="1"/>
  <c r="AJ11" i="11"/>
  <c r="AL11" i="11" s="1"/>
  <c r="AJ5" i="11"/>
  <c r="AL5" i="11" s="1"/>
  <c r="AI198" i="11"/>
  <c r="AJ86" i="11"/>
  <c r="AL86" i="11" s="1"/>
  <c r="AN86" i="11" s="1"/>
  <c r="AI43" i="11"/>
  <c r="AK43" i="11" s="1"/>
  <c r="AM43" i="11" s="1"/>
  <c r="AO43" i="11" s="1"/>
  <c r="AI775" i="11"/>
  <c r="AK775" i="11" s="1"/>
  <c r="AM775" i="11" s="1"/>
  <c r="AO775" i="11" s="1"/>
  <c r="AJ744" i="11"/>
  <c r="AL744" i="11" s="1"/>
  <c r="AN744" i="11" s="1"/>
  <c r="AJ722" i="11"/>
  <c r="AL722" i="11" s="1"/>
  <c r="AN722" i="11" s="1"/>
  <c r="AJ720" i="11"/>
  <c r="AL720" i="11" s="1"/>
  <c r="AN720" i="11" s="1"/>
  <c r="AI733" i="11"/>
  <c r="AK733" i="11" s="1"/>
  <c r="AM733" i="11" s="1"/>
  <c r="AO733" i="11" s="1"/>
  <c r="AJ709" i="11"/>
  <c r="AL709" i="11" s="1"/>
  <c r="AN709" i="11" s="1"/>
  <c r="AJ715" i="11"/>
  <c r="AL715" i="11" s="1"/>
  <c r="AN715" i="11" s="1"/>
  <c r="AJ701" i="11"/>
  <c r="AJ697" i="11"/>
  <c r="AL697" i="11" s="1"/>
  <c r="AI654" i="11"/>
  <c r="AK654" i="11" s="1"/>
  <c r="AM654" i="11" s="1"/>
  <c r="AO654" i="11" s="1"/>
  <c r="AL675" i="11"/>
  <c r="AI663" i="11"/>
  <c r="AK663" i="11" s="1"/>
  <c r="AM663" i="11" s="1"/>
  <c r="AO663" i="11" s="1"/>
  <c r="AJ622" i="11"/>
  <c r="AL622" i="11" s="1"/>
  <c r="AN622" i="11" s="1"/>
  <c r="AI627" i="11"/>
  <c r="AK627" i="11" s="1"/>
  <c r="AM627" i="11" s="1"/>
  <c r="AO627" i="11" s="1"/>
  <c r="AJ624" i="11"/>
  <c r="AL624" i="11" s="1"/>
  <c r="AN624" i="11" s="1"/>
  <c r="AJ598" i="11"/>
  <c r="AL598" i="11" s="1"/>
  <c r="AJ566" i="11"/>
  <c r="AL566" i="11" s="1"/>
  <c r="AI561" i="11"/>
  <c r="AK561" i="11" s="1"/>
  <c r="AM561" i="11" s="1"/>
  <c r="AO561" i="11" s="1"/>
  <c r="AI534" i="11"/>
  <c r="AK534" i="11" s="1"/>
  <c r="AM534" i="11" s="1"/>
  <c r="AO534" i="11" s="1"/>
  <c r="AI541" i="11"/>
  <c r="AK541" i="11" s="1"/>
  <c r="AM541" i="11" s="1"/>
  <c r="AO541" i="11" s="1"/>
  <c r="AI520" i="11"/>
  <c r="AK520" i="11" s="1"/>
  <c r="AM520" i="11" s="1"/>
  <c r="AO520" i="11" s="1"/>
  <c r="AJ489" i="11"/>
  <c r="AL489" i="11" s="1"/>
  <c r="AN489" i="11" s="1"/>
  <c r="AI479" i="11"/>
  <c r="AK479" i="11" s="1"/>
  <c r="AM479" i="11" s="1"/>
  <c r="AO479" i="11" s="1"/>
  <c r="AI407" i="11"/>
  <c r="AK407" i="11" s="1"/>
  <c r="AM407" i="11" s="1"/>
  <c r="AO407" i="11" s="1"/>
  <c r="AJ454" i="11"/>
  <c r="AL454" i="11" s="1"/>
  <c r="AI442" i="11"/>
  <c r="AK442" i="11" s="1"/>
  <c r="AM442" i="11" s="1"/>
  <c r="AO442" i="11" s="1"/>
  <c r="AJ390" i="11"/>
  <c r="AL390" i="11" s="1"/>
  <c r="AI384" i="11"/>
  <c r="AK384" i="11" s="1"/>
  <c r="AM384" i="11" s="1"/>
  <c r="AO384" i="11" s="1"/>
  <c r="AI416" i="11"/>
  <c r="AK416" i="11" s="1"/>
  <c r="AM416" i="11" s="1"/>
  <c r="AO416" i="11" s="1"/>
  <c r="AI348" i="11"/>
  <c r="AK348" i="11" s="1"/>
  <c r="AM348" i="11" s="1"/>
  <c r="AO348" i="11" s="1"/>
  <c r="AJ261" i="11"/>
  <c r="AL261" i="11" s="1"/>
  <c r="AI248" i="11"/>
  <c r="AK248" i="11" s="1"/>
  <c r="AM248" i="11" s="1"/>
  <c r="AO248" i="11" s="1"/>
  <c r="AJ290" i="11"/>
  <c r="AI288" i="11"/>
  <c r="AI153" i="11"/>
  <c r="AK153" i="11" s="1"/>
  <c r="AM153" i="11" s="1"/>
  <c r="AO153" i="11" s="1"/>
  <c r="AI177" i="11"/>
  <c r="AJ18" i="11"/>
  <c r="AL18" i="11" s="1"/>
  <c r="AN18" i="11" s="1"/>
  <c r="AI63" i="11"/>
  <c r="AK63" i="11" s="1"/>
  <c r="AM63" i="11" s="1"/>
  <c r="AO63" i="11" s="1"/>
  <c r="AI60" i="11"/>
  <c r="AI44" i="11"/>
  <c r="AK44" i="11" s="1"/>
  <c r="AM44" i="11" s="1"/>
  <c r="AO44" i="11" s="1"/>
  <c r="AI56" i="11"/>
  <c r="AJ112" i="11"/>
  <c r="AI48" i="11"/>
  <c r="AK48" i="11" s="1"/>
  <c r="AM48" i="11" s="1"/>
  <c r="AO48" i="11" s="1"/>
  <c r="AI40" i="11"/>
  <c r="AK40" i="11" s="1"/>
  <c r="AM40" i="11" s="1"/>
  <c r="AO40" i="11" s="1"/>
  <c r="AJ31" i="11"/>
  <c r="AL31" i="11" s="1"/>
  <c r="AI8" i="11"/>
  <c r="AK8" i="11" s="1"/>
  <c r="AM8" i="11" s="1"/>
  <c r="AO8" i="11" s="1"/>
  <c r="AI767" i="11"/>
  <c r="AK767" i="11" s="1"/>
  <c r="AM767" i="11" s="1"/>
  <c r="AO767" i="11" s="1"/>
  <c r="AI782" i="11"/>
  <c r="AK782" i="11" s="1"/>
  <c r="AM782" i="11" s="1"/>
  <c r="AO782" i="11" s="1"/>
  <c r="AI740" i="11"/>
  <c r="AK740" i="11" s="1"/>
  <c r="AM740" i="11" s="1"/>
  <c r="AO740" i="11" s="1"/>
  <c r="AJ723" i="11"/>
  <c r="AL723" i="11" s="1"/>
  <c r="AN723" i="11" s="1"/>
  <c r="AI715" i="11"/>
  <c r="AK715" i="11" s="1"/>
  <c r="AM715" i="11" s="1"/>
  <c r="AO715" i="11" s="1"/>
  <c r="AJ700" i="11"/>
  <c r="AL700" i="11" s="1"/>
  <c r="AJ691" i="11"/>
  <c r="AL691" i="11" s="1"/>
  <c r="AI666" i="11"/>
  <c r="AK666" i="11" s="1"/>
  <c r="AM666" i="11" s="1"/>
  <c r="AO666" i="11" s="1"/>
  <c r="AJ645" i="11"/>
  <c r="AL645" i="11" s="1"/>
  <c r="AN645" i="11" s="1"/>
  <c r="AJ635" i="11"/>
  <c r="AL635" i="11" s="1"/>
  <c r="AN635" i="11" s="1"/>
  <c r="AI644" i="11"/>
  <c r="AK644" i="11" s="1"/>
  <c r="AM644" i="11" s="1"/>
  <c r="AO644" i="11" s="1"/>
  <c r="AJ630" i="11"/>
  <c r="AL630" i="11" s="1"/>
  <c r="AN630" i="11" s="1"/>
  <c r="AJ638" i="11"/>
  <c r="AL638" i="11" s="1"/>
  <c r="AI620" i="11"/>
  <c r="AK620" i="11" s="1"/>
  <c r="AM620" i="11" s="1"/>
  <c r="AO620" i="11" s="1"/>
  <c r="AI608" i="11"/>
  <c r="AK608" i="11" s="1"/>
  <c r="AM608" i="11" s="1"/>
  <c r="AO608" i="11" s="1"/>
  <c r="AJ617" i="11"/>
  <c r="AL617" i="11" s="1"/>
  <c r="AI607" i="11"/>
  <c r="AK607" i="11" s="1"/>
  <c r="AM607" i="11" s="1"/>
  <c r="AO607" i="11" s="1"/>
  <c r="AJ576" i="11"/>
  <c r="AL576" i="11" s="1"/>
  <c r="AN576" i="11" s="1"/>
  <c r="AJ527" i="11"/>
  <c r="AL527" i="11" s="1"/>
  <c r="AN527" i="11" s="1"/>
  <c r="AJ534" i="11"/>
  <c r="AL534" i="11" s="1"/>
  <c r="AI540" i="11"/>
  <c r="AK540" i="11" s="1"/>
  <c r="AM540" i="11" s="1"/>
  <c r="AO540" i="11" s="1"/>
  <c r="AI523" i="11"/>
  <c r="AK523" i="11" s="1"/>
  <c r="AM523" i="11" s="1"/>
  <c r="AO523" i="11" s="1"/>
  <c r="AI517" i="11"/>
  <c r="AK517" i="11" s="1"/>
  <c r="AM517" i="11" s="1"/>
  <c r="AO517" i="11" s="1"/>
  <c r="AJ498" i="11"/>
  <c r="AL498" i="11" s="1"/>
  <c r="AN498" i="11" s="1"/>
  <c r="AJ482" i="11"/>
  <c r="AL482" i="11" s="1"/>
  <c r="AN482" i="11" s="1"/>
  <c r="AJ486" i="11"/>
  <c r="AL486" i="11" s="1"/>
  <c r="AN486" i="11" s="1"/>
  <c r="AI436" i="11"/>
  <c r="AK436" i="11" s="1"/>
  <c r="AM436" i="11" s="1"/>
  <c r="AO436" i="11" s="1"/>
  <c r="AI278" i="11"/>
  <c r="AK278" i="11" s="1"/>
  <c r="AM278" i="11" s="1"/>
  <c r="AO278" i="11" s="1"/>
  <c r="AJ338" i="11"/>
  <c r="AL338" i="11" s="1"/>
  <c r="AI247" i="11"/>
  <c r="AK247" i="11" s="1"/>
  <c r="AM247" i="11" s="1"/>
  <c r="AO247" i="11" s="1"/>
  <c r="AI107" i="11"/>
  <c r="AK107" i="11" s="1"/>
  <c r="AM107" i="11" s="1"/>
  <c r="AO107" i="11" s="1"/>
  <c r="AI235" i="11"/>
  <c r="AK235" i="11" s="1"/>
  <c r="AM235" i="11" s="1"/>
  <c r="AO235" i="11" s="1"/>
  <c r="AJ151" i="11"/>
  <c r="AL151" i="11" s="1"/>
  <c r="AN151" i="11" s="1"/>
  <c r="AJ191" i="11"/>
  <c r="AJ34" i="11"/>
  <c r="AL34" i="11" s="1"/>
  <c r="AJ119" i="11"/>
  <c r="AJ58" i="11"/>
  <c r="AJ21" i="11"/>
  <c r="AL21" i="11" s="1"/>
  <c r="AN21" i="11" s="1"/>
  <c r="AI27" i="11"/>
  <c r="AK27" i="11" s="1"/>
  <c r="AM27" i="11" s="1"/>
  <c r="AO27" i="11" s="1"/>
  <c r="AJ85" i="11"/>
  <c r="AL85" i="11" s="1"/>
  <c r="AN85" i="11" s="1"/>
  <c r="AI31" i="11"/>
  <c r="AK31" i="11" s="1"/>
  <c r="AM31" i="11" s="1"/>
  <c r="AO31" i="11" s="1"/>
  <c r="AJ790" i="11"/>
  <c r="AL790" i="11" s="1"/>
  <c r="AJ742" i="11"/>
  <c r="AL742" i="11" s="1"/>
  <c r="AN742" i="11" s="1"/>
  <c r="AI724" i="11"/>
  <c r="AK724" i="11" s="1"/>
  <c r="AM724" i="11" s="1"/>
  <c r="AO724" i="11" s="1"/>
  <c r="AI706" i="11"/>
  <c r="AK706" i="11" s="1"/>
  <c r="AM706" i="11" s="1"/>
  <c r="AO706" i="11" s="1"/>
  <c r="AI705" i="11"/>
  <c r="AK705" i="11" s="1"/>
  <c r="AM705" i="11" s="1"/>
  <c r="AO705" i="11" s="1"/>
  <c r="AJ681" i="11"/>
  <c r="AL681" i="11" s="1"/>
  <c r="AJ662" i="11"/>
  <c r="AL662" i="11" s="1"/>
  <c r="AJ619" i="11"/>
  <c r="AL619" i="11" s="1"/>
  <c r="AN619" i="11" s="1"/>
  <c r="AJ573" i="11"/>
  <c r="AL573" i="11" s="1"/>
  <c r="AI564" i="11"/>
  <c r="AK564" i="11" s="1"/>
  <c r="AM564" i="11" s="1"/>
  <c r="AO564" i="11" s="1"/>
  <c r="AI521" i="11"/>
  <c r="AK521" i="11" s="1"/>
  <c r="AM521" i="11" s="1"/>
  <c r="AO521" i="11" s="1"/>
  <c r="AJ529" i="11"/>
  <c r="AL529" i="11" s="1"/>
  <c r="AN529" i="11" s="1"/>
  <c r="AJ450" i="11"/>
  <c r="AL450" i="11" s="1"/>
  <c r="AI481" i="11"/>
  <c r="AK481" i="11" s="1"/>
  <c r="AM481" i="11" s="1"/>
  <c r="AO481" i="11" s="1"/>
  <c r="AI447" i="11"/>
  <c r="AK447" i="11" s="1"/>
  <c r="AM447" i="11" s="1"/>
  <c r="AO447" i="11" s="1"/>
  <c r="AJ439" i="11"/>
  <c r="AL439" i="11" s="1"/>
  <c r="AI421" i="11"/>
  <c r="AK421" i="11" s="1"/>
  <c r="AM421" i="11" s="1"/>
  <c r="AO421" i="11" s="1"/>
  <c r="AJ354" i="11"/>
  <c r="AL354" i="11" s="1"/>
  <c r="AJ388" i="11"/>
  <c r="AL388" i="11" s="1"/>
  <c r="AJ367" i="11"/>
  <c r="AL367" i="11" s="1"/>
  <c r="AJ270" i="11"/>
  <c r="AL270" i="11" s="1"/>
  <c r="AN270" i="11" s="1"/>
  <c r="AI208" i="11"/>
  <c r="AK208" i="11" s="1"/>
  <c r="AM208" i="11" s="1"/>
  <c r="AO208" i="11" s="1"/>
  <c r="AJ91" i="11"/>
  <c r="AL91" i="11" s="1"/>
  <c r="AN91" i="11" s="1"/>
  <c r="AJ158" i="11"/>
  <c r="AL158" i="11" s="1"/>
  <c r="AJ57" i="11"/>
  <c r="AI13" i="11"/>
  <c r="AK13" i="11" s="1"/>
  <c r="AM13" i="11" s="1"/>
  <c r="AO13" i="11" s="1"/>
  <c r="AJ47" i="11"/>
  <c r="AL47" i="11" s="1"/>
  <c r="AJ774" i="11"/>
  <c r="AL774" i="11" s="1"/>
  <c r="AN774" i="11" s="1"/>
  <c r="AI774" i="11"/>
  <c r="AK774" i="11" s="1"/>
  <c r="AM774" i="11" s="1"/>
  <c r="AO774" i="11" s="1"/>
  <c r="AJ758" i="11"/>
  <c r="AL758" i="11" s="1"/>
  <c r="AN758" i="11" s="1"/>
  <c r="AJ734" i="11"/>
  <c r="AL734" i="11" s="1"/>
  <c r="AN734" i="11" s="1"/>
  <c r="AJ740" i="11"/>
  <c r="AL740" i="11" s="1"/>
  <c r="AN740" i="11" s="1"/>
  <c r="AI721" i="11"/>
  <c r="AK721" i="11" s="1"/>
  <c r="AM721" i="11" s="1"/>
  <c r="AO721" i="11" s="1"/>
  <c r="AI722" i="11"/>
  <c r="AK722" i="11" s="1"/>
  <c r="AM722" i="11" s="1"/>
  <c r="AO722" i="11" s="1"/>
  <c r="AL652" i="11"/>
  <c r="AK652" i="11"/>
  <c r="AM652" i="11" s="1"/>
  <c r="AO652" i="11" s="1"/>
  <c r="AI632" i="11"/>
  <c r="AK632" i="11" s="1"/>
  <c r="AM632" i="11" s="1"/>
  <c r="AO632" i="11" s="1"/>
  <c r="AJ601" i="11"/>
  <c r="AL601" i="11" s="1"/>
  <c r="AN601" i="11" s="1"/>
  <c r="AI543" i="11"/>
  <c r="AK543" i="11" s="1"/>
  <c r="AM543" i="11" s="1"/>
  <c r="AO543" i="11" s="1"/>
  <c r="AJ555" i="11"/>
  <c r="AL555" i="11" s="1"/>
  <c r="AJ539" i="11"/>
  <c r="AL539" i="11" s="1"/>
  <c r="AI493" i="11"/>
  <c r="AK493" i="11" s="1"/>
  <c r="AM493" i="11" s="1"/>
  <c r="AO493" i="11" s="1"/>
  <c r="AI487" i="11"/>
  <c r="AK487" i="11" s="1"/>
  <c r="AM487" i="11" s="1"/>
  <c r="AO487" i="11" s="1"/>
  <c r="AJ477" i="11"/>
  <c r="AL477" i="11" s="1"/>
  <c r="AN477" i="11" s="1"/>
  <c r="AJ497" i="11"/>
  <c r="AL497" i="11" s="1"/>
  <c r="AN497" i="11" s="1"/>
  <c r="AI473" i="11"/>
  <c r="AK473" i="11" s="1"/>
  <c r="AM473" i="11" s="1"/>
  <c r="AO473" i="11" s="1"/>
  <c r="AJ481" i="11"/>
  <c r="AL481" i="11" s="1"/>
  <c r="AN481" i="11" s="1"/>
  <c r="AJ472" i="11"/>
  <c r="AL472" i="11" s="1"/>
  <c r="AJ445" i="11"/>
  <c r="AL445" i="11" s="1"/>
  <c r="AN445" i="11" s="1"/>
  <c r="AI369" i="11"/>
  <c r="AK369" i="11" s="1"/>
  <c r="AM369" i="11" s="1"/>
  <c r="AO369" i="11" s="1"/>
  <c r="AJ380" i="11"/>
  <c r="AL380" i="11" s="1"/>
  <c r="AJ370" i="11"/>
  <c r="AL370" i="11" s="1"/>
  <c r="AI391" i="11"/>
  <c r="AK391" i="11" s="1"/>
  <c r="AM391" i="11" s="1"/>
  <c r="AO391" i="11" s="1"/>
  <c r="AJ254" i="11"/>
  <c r="AL254" i="11" s="1"/>
  <c r="AI344" i="11"/>
  <c r="AK344" i="11" s="1"/>
  <c r="AM344" i="11" s="1"/>
  <c r="AO344" i="11" s="1"/>
  <c r="AJ337" i="11"/>
  <c r="AL337" i="11" s="1"/>
  <c r="AI276" i="11"/>
  <c r="AK276" i="11" s="1"/>
  <c r="AM276" i="11" s="1"/>
  <c r="AO276" i="11" s="1"/>
  <c r="AI252" i="11"/>
  <c r="AK252" i="11" s="1"/>
  <c r="AM252" i="11" s="1"/>
  <c r="AO252" i="11" s="1"/>
  <c r="AJ309" i="11"/>
  <c r="AJ298" i="11"/>
  <c r="AJ240" i="11"/>
  <c r="AL240" i="11" s="1"/>
  <c r="AJ139" i="11"/>
  <c r="AL139" i="11" s="1"/>
  <c r="AJ186" i="11"/>
  <c r="AJ26" i="11"/>
  <c r="AL26" i="11" s="1"/>
  <c r="AN26" i="11" s="1"/>
  <c r="AJ97" i="11"/>
  <c r="AL97" i="11" s="1"/>
  <c r="AN97" i="11" s="1"/>
  <c r="AJ53" i="11"/>
  <c r="AI127" i="11"/>
  <c r="AI81" i="11"/>
  <c r="AK81" i="11" s="1"/>
  <c r="AM81" i="11" s="1"/>
  <c r="AO81" i="11" s="1"/>
  <c r="AI122" i="11"/>
  <c r="AI12" i="11"/>
  <c r="AK12" i="11" s="1"/>
  <c r="AM12" i="11" s="1"/>
  <c r="AO12" i="11" s="1"/>
  <c r="AI2" i="1"/>
  <c r="AY309" i="1" l="1"/>
  <c r="AY269" i="1"/>
  <c r="AY368" i="1"/>
  <c r="AY389" i="1"/>
  <c r="AY621" i="1"/>
  <c r="AZ621" i="1" s="1"/>
  <c r="AY303" i="1"/>
  <c r="AZ303" i="1" s="1"/>
  <c r="AY425" i="1"/>
  <c r="AZ425" i="1" s="1"/>
  <c r="AN399" i="11"/>
  <c r="AZ682" i="1"/>
  <c r="AY581" i="1"/>
  <c r="AZ581" i="1" s="1"/>
  <c r="AY648" i="1"/>
  <c r="AZ648" i="1" s="1"/>
  <c r="AY552" i="1"/>
  <c r="AZ552" i="1" s="1"/>
  <c r="AY268" i="1"/>
  <c r="AZ268" i="1" s="1"/>
  <c r="AY296" i="1"/>
  <c r="AZ296" i="1" s="1"/>
  <c r="AY573" i="1"/>
  <c r="AZ573" i="1" s="1"/>
  <c r="AY334" i="1"/>
  <c r="AZ334" i="1" s="1"/>
  <c r="AZ257" i="1"/>
  <c r="AZ613" i="1"/>
  <c r="AN429" i="11"/>
  <c r="AY462" i="1"/>
  <c r="AZ462" i="1" s="1"/>
  <c r="AY287" i="1"/>
  <c r="AZ287" i="1" s="1"/>
  <c r="AY534" i="1"/>
  <c r="AZ534" i="1" s="1"/>
  <c r="AY548" i="1"/>
  <c r="AZ548" i="1" s="1"/>
  <c r="AY149" i="1"/>
  <c r="AZ149" i="1" s="1"/>
  <c r="AY333" i="1"/>
  <c r="AZ333" i="1" s="1"/>
  <c r="AY328" i="1"/>
  <c r="AZ328" i="1" s="1"/>
  <c r="AN363" i="11"/>
  <c r="AY384" i="1"/>
  <c r="AZ384" i="1" s="1"/>
  <c r="AZ426" i="1"/>
  <c r="AY261" i="1"/>
  <c r="AZ261" i="1" s="1"/>
  <c r="AY332" i="1"/>
  <c r="AZ332" i="1" s="1"/>
  <c r="AY591" i="1"/>
  <c r="AZ591" i="1" s="1"/>
  <c r="AY113" i="1"/>
  <c r="AZ113" i="1" s="1"/>
  <c r="AY350" i="1"/>
  <c r="AZ350" i="1" s="1"/>
  <c r="AY549" i="1"/>
  <c r="AZ549" i="1" s="1"/>
  <c r="AZ326" i="1"/>
  <c r="AN398" i="11"/>
  <c r="AZ389" i="1"/>
  <c r="AY351" i="1"/>
  <c r="AZ351" i="1" s="1"/>
  <c r="AY311" i="1"/>
  <c r="AZ311" i="1" s="1"/>
  <c r="AZ404" i="1"/>
  <c r="AY285" i="1"/>
  <c r="AZ285" i="1" s="1"/>
  <c r="AZ280" i="1"/>
  <c r="AZ673" i="1"/>
  <c r="AY354" i="1"/>
  <c r="AZ354" i="1" s="1"/>
  <c r="AN793" i="11"/>
  <c r="AN428" i="11"/>
  <c r="AY341" i="1"/>
  <c r="AZ341" i="1" s="1"/>
  <c r="AN396" i="11"/>
  <c r="AZ263" i="1"/>
  <c r="AZ158" i="1"/>
  <c r="AY459" i="1"/>
  <c r="AZ459" i="1" s="1"/>
  <c r="AZ347" i="1"/>
  <c r="AY68" i="1"/>
  <c r="AZ68" i="1" s="1"/>
  <c r="AZ381" i="1"/>
  <c r="AZ327" i="1"/>
  <c r="AY535" i="1"/>
  <c r="AZ535" i="1" s="1"/>
  <c r="AY290" i="1"/>
  <c r="AZ290" i="1" s="1"/>
  <c r="AN802" i="11"/>
  <c r="AZ677" i="1"/>
  <c r="AZ304" i="1"/>
  <c r="AY191" i="1"/>
  <c r="AZ191" i="1" s="1"/>
  <c r="AN412" i="11"/>
  <c r="AZ324" i="1"/>
  <c r="AY192" i="1"/>
  <c r="AZ192" i="1" s="1"/>
  <c r="AY217" i="1"/>
  <c r="AZ217" i="1" s="1"/>
  <c r="AY137" i="1"/>
  <c r="AZ137" i="1" s="1"/>
  <c r="AY358" i="1"/>
  <c r="AZ358" i="1" s="1"/>
  <c r="AZ684" i="1"/>
  <c r="AN538" i="11"/>
  <c r="AZ339" i="1"/>
  <c r="AZ67" i="1"/>
  <c r="AZ309" i="1"/>
  <c r="AZ306" i="1"/>
  <c r="AZ423" i="1"/>
  <c r="AZ284" i="1"/>
  <c r="AZ269" i="1"/>
  <c r="AZ607" i="1"/>
  <c r="AZ393" i="1"/>
  <c r="AZ357" i="1"/>
  <c r="AZ403" i="1"/>
  <c r="AZ594" i="1"/>
  <c r="AZ657" i="1"/>
  <c r="AZ120" i="1"/>
  <c r="AZ674" i="1"/>
  <c r="AZ367" i="1"/>
  <c r="AZ620" i="1"/>
  <c r="AZ656" i="1"/>
  <c r="AZ300" i="1"/>
  <c r="AZ407" i="1"/>
  <c r="AZ299" i="1"/>
  <c r="AZ356" i="1"/>
  <c r="AZ395" i="1"/>
  <c r="AZ683" i="1"/>
  <c r="AZ411" i="1"/>
  <c r="AZ368" i="1"/>
  <c r="AZ394" i="1"/>
  <c r="AZ375" i="1"/>
  <c r="AZ463" i="1"/>
  <c r="AZ292" i="1"/>
  <c r="AZ156" i="1"/>
  <c r="AZ288" i="1"/>
  <c r="AZ624" i="1"/>
  <c r="AZ340" i="1"/>
  <c r="AZ675" i="1"/>
  <c r="AN5" i="11"/>
  <c r="AY6" i="1"/>
  <c r="AZ6" i="1" s="1"/>
  <c r="AN240" i="11"/>
  <c r="AY145" i="1"/>
  <c r="AZ145" i="1" s="1"/>
  <c r="AN370" i="11"/>
  <c r="AY298" i="1"/>
  <c r="AZ298" i="1" s="1"/>
  <c r="AN662" i="11"/>
  <c r="AY610" i="1"/>
  <c r="AZ610" i="1" s="1"/>
  <c r="AN454" i="11"/>
  <c r="AY374" i="1"/>
  <c r="AZ374" i="1" s="1"/>
  <c r="AN441" i="11"/>
  <c r="AY461" i="1"/>
  <c r="AZ461" i="1" s="1"/>
  <c r="AN696" i="11"/>
  <c r="AY641" i="1"/>
  <c r="AZ641" i="1" s="1"/>
  <c r="AN345" i="11"/>
  <c r="AY274" i="1"/>
  <c r="AZ274" i="1" s="1"/>
  <c r="AN695" i="11"/>
  <c r="AY640" i="1"/>
  <c r="AZ640" i="1" s="1"/>
  <c r="AN233" i="11"/>
  <c r="AY139" i="1"/>
  <c r="AZ139" i="1" s="1"/>
  <c r="AN788" i="11"/>
  <c r="AY670" i="1"/>
  <c r="AZ670" i="1" s="1"/>
  <c r="AN796" i="11"/>
  <c r="AY678" i="1"/>
  <c r="AZ678" i="1" s="1"/>
  <c r="AN344" i="11"/>
  <c r="AY273" i="1"/>
  <c r="AZ273" i="1" s="1"/>
  <c r="AN799" i="11"/>
  <c r="AY681" i="1"/>
  <c r="AZ681" i="1" s="1"/>
  <c r="AN136" i="11"/>
  <c r="AY254" i="1"/>
  <c r="AZ254" i="1" s="1"/>
  <c r="AN403" i="11"/>
  <c r="AY331" i="1"/>
  <c r="AZ331" i="1" s="1"/>
  <c r="AN616" i="11"/>
  <c r="AY561" i="1"/>
  <c r="AZ561" i="1" s="1"/>
  <c r="AN562" i="11"/>
  <c r="AY427" i="1"/>
  <c r="AZ427" i="1" s="1"/>
  <c r="AN763" i="11"/>
  <c r="AY653" i="1"/>
  <c r="AZ653" i="1" s="1"/>
  <c r="AN461" i="11"/>
  <c r="AY383" i="1"/>
  <c r="AZ383" i="1" s="1"/>
  <c r="AN414" i="11"/>
  <c r="AY342" i="1"/>
  <c r="AZ342" i="1" s="1"/>
  <c r="AN699" i="11"/>
  <c r="AY644" i="1"/>
  <c r="AZ644" i="1" s="1"/>
  <c r="AN443" i="11"/>
  <c r="AY489" i="1"/>
  <c r="AZ489" i="1" s="1"/>
  <c r="AN150" i="11"/>
  <c r="AY72" i="1"/>
  <c r="AZ72" i="1" s="1"/>
  <c r="AN239" i="11"/>
  <c r="AY144" i="1"/>
  <c r="AZ144" i="1" s="1"/>
  <c r="AN159" i="11"/>
  <c r="AY122" i="1"/>
  <c r="AZ122" i="1" s="1"/>
  <c r="AN468" i="11"/>
  <c r="AY390" i="1"/>
  <c r="AZ390" i="1" s="1"/>
  <c r="AN648" i="11"/>
  <c r="AY589" i="1"/>
  <c r="AZ589" i="1" s="1"/>
  <c r="AN256" i="11"/>
  <c r="AY157" i="1"/>
  <c r="AZ157" i="1" s="1"/>
  <c r="AN15" i="11"/>
  <c r="AY15" i="1"/>
  <c r="AZ15" i="1" s="1"/>
  <c r="AN420" i="11"/>
  <c r="AY348" i="1"/>
  <c r="AZ348" i="1" s="1"/>
  <c r="AN365" i="11"/>
  <c r="AY293" i="1"/>
  <c r="AZ293" i="1" s="1"/>
  <c r="AN357" i="11"/>
  <c r="AY286" i="1"/>
  <c r="AZ286" i="1" s="1"/>
  <c r="AN384" i="11"/>
  <c r="AY312" i="1"/>
  <c r="AZ312" i="1" s="1"/>
  <c r="AN380" i="11"/>
  <c r="AY308" i="1"/>
  <c r="AZ308" i="1" s="1"/>
  <c r="AN649" i="11"/>
  <c r="AY590" i="1"/>
  <c r="AZ590" i="1" s="1"/>
  <c r="AN450" i="11"/>
  <c r="AY377" i="1"/>
  <c r="AZ377" i="1" s="1"/>
  <c r="AN681" i="11"/>
  <c r="AY623" i="1"/>
  <c r="AZ623" i="1" s="1"/>
  <c r="AN566" i="11"/>
  <c r="AY456" i="1"/>
  <c r="AZ456" i="1" s="1"/>
  <c r="AN697" i="11"/>
  <c r="AY642" i="1"/>
  <c r="AZ642" i="1" s="1"/>
  <c r="AN137" i="11"/>
  <c r="AY65" i="1"/>
  <c r="AZ65" i="1" s="1"/>
  <c r="AN330" i="11"/>
  <c r="AY255" i="1"/>
  <c r="AZ255" i="1" s="1"/>
  <c r="AN377" i="11"/>
  <c r="AY305" i="1"/>
  <c r="AZ305" i="1" s="1"/>
  <c r="AN794" i="11"/>
  <c r="AY676" i="1"/>
  <c r="AZ676" i="1" s="1"/>
  <c r="AN409" i="11"/>
  <c r="AY337" i="1"/>
  <c r="AZ337" i="1" s="1"/>
  <c r="AN641" i="11"/>
  <c r="AY582" i="1"/>
  <c r="AZ582" i="1" s="1"/>
  <c r="AN149" i="11"/>
  <c r="AY71" i="1"/>
  <c r="AZ71" i="1" s="1"/>
  <c r="AN362" i="11"/>
  <c r="AY291" i="1"/>
  <c r="AZ291" i="1" s="1"/>
  <c r="AN789" i="11"/>
  <c r="AY671" i="1"/>
  <c r="AZ671" i="1" s="1"/>
  <c r="AN421" i="11"/>
  <c r="AY349" i="1"/>
  <c r="AZ349" i="1" s="1"/>
  <c r="AN35" i="11"/>
  <c r="AZ28" i="1"/>
  <c r="AN690" i="11"/>
  <c r="AY636" i="1"/>
  <c r="AZ636" i="1" s="1"/>
  <c r="AN385" i="11"/>
  <c r="AY313" i="1"/>
  <c r="AZ313" i="1" s="1"/>
  <c r="AN418" i="11"/>
  <c r="AY346" i="1"/>
  <c r="AZ346" i="1" s="1"/>
  <c r="AN393" i="11"/>
  <c r="AY321" i="1"/>
  <c r="AZ321" i="1" s="1"/>
  <c r="AN360" i="11"/>
  <c r="AY289" i="1"/>
  <c r="AZ289" i="1" s="1"/>
  <c r="AN627" i="11"/>
  <c r="AY563" i="1"/>
  <c r="AZ563" i="1" s="1"/>
  <c r="AN408" i="11"/>
  <c r="AY336" i="1"/>
  <c r="AZ336" i="1" s="1"/>
  <c r="AN558" i="11"/>
  <c r="AY424" i="1"/>
  <c r="AZ424" i="1" s="1"/>
  <c r="AN209" i="11"/>
  <c r="AY110" i="1"/>
  <c r="AZ110" i="1" s="1"/>
  <c r="AN779" i="11"/>
  <c r="AY655" i="1"/>
  <c r="AZ655" i="1" s="1"/>
  <c r="AN540" i="11"/>
  <c r="AY400" i="1"/>
  <c r="AZ400" i="1" s="1"/>
  <c r="AN798" i="11"/>
  <c r="AY680" i="1"/>
  <c r="AZ680" i="1" s="1"/>
  <c r="AN338" i="11"/>
  <c r="AY265" i="1"/>
  <c r="AZ265" i="1" s="1"/>
  <c r="AN367" i="11"/>
  <c r="AY295" i="1"/>
  <c r="AZ295" i="1" s="1"/>
  <c r="AN617" i="11"/>
  <c r="AY562" i="1"/>
  <c r="AZ562" i="1" s="1"/>
  <c r="AN261" i="11"/>
  <c r="AY186" i="1"/>
  <c r="AZ186" i="1" s="1"/>
  <c r="AN598" i="11"/>
  <c r="AY553" i="1"/>
  <c r="AZ553" i="1" s="1"/>
  <c r="AN394" i="11"/>
  <c r="AY322" i="1"/>
  <c r="AZ322" i="1" s="1"/>
  <c r="AN689" i="11"/>
  <c r="AY635" i="1"/>
  <c r="AZ635" i="1" s="1"/>
  <c r="AN350" i="11"/>
  <c r="AY279" i="1"/>
  <c r="AZ279" i="1" s="1"/>
  <c r="AN574" i="11"/>
  <c r="AY465" i="1"/>
  <c r="AZ465" i="1" s="1"/>
  <c r="AN2" i="11"/>
  <c r="AY2" i="1"/>
  <c r="AZ2" i="1" s="1"/>
  <c r="AN386" i="11"/>
  <c r="AY314" i="1"/>
  <c r="AZ314" i="1" s="1"/>
  <c r="AN213" i="11"/>
  <c r="AY112" i="1"/>
  <c r="AZ112" i="1" s="1"/>
  <c r="AN216" i="11"/>
  <c r="AY114" i="1"/>
  <c r="AZ114" i="1" s="1"/>
  <c r="AN247" i="11"/>
  <c r="AY152" i="1"/>
  <c r="AZ152" i="1" s="1"/>
  <c r="AN424" i="11"/>
  <c r="AY352" i="1"/>
  <c r="AZ352" i="1" s="1"/>
  <c r="AN453" i="11"/>
  <c r="AY373" i="1"/>
  <c r="AZ373" i="1" s="1"/>
  <c r="AN536" i="11"/>
  <c r="AY409" i="1"/>
  <c r="AZ409" i="1" s="1"/>
  <c r="AN466" i="11"/>
  <c r="AY234" i="1"/>
  <c r="AZ234" i="1" s="1"/>
  <c r="AN465" i="11"/>
  <c r="AY233" i="1"/>
  <c r="AZ233" i="1" s="1"/>
  <c r="AN389" i="11"/>
  <c r="AY317" i="1"/>
  <c r="AZ317" i="1" s="1"/>
  <c r="AN447" i="11"/>
  <c r="AY369" i="1"/>
  <c r="AZ369" i="1" s="1"/>
  <c r="AN402" i="11"/>
  <c r="AY330" i="1"/>
  <c r="AZ330" i="1" s="1"/>
  <c r="AN663" i="11"/>
  <c r="AY611" i="1"/>
  <c r="AZ611" i="1" s="1"/>
  <c r="AN549" i="11"/>
  <c r="AY418" i="1"/>
  <c r="AZ418" i="1" s="1"/>
  <c r="AN32" i="11"/>
  <c r="AY25" i="1"/>
  <c r="AZ25" i="1" s="1"/>
  <c r="AN687" i="11"/>
  <c r="AY633" i="1"/>
  <c r="AZ633" i="1" s="1"/>
  <c r="AN382" i="11"/>
  <c r="AY310" i="1"/>
  <c r="AZ310" i="1" s="1"/>
  <c r="AN542" i="11"/>
  <c r="AY402" i="1"/>
  <c r="AZ402" i="1" s="1"/>
  <c r="AN693" i="11"/>
  <c r="AY638" i="1"/>
  <c r="AZ638" i="1" s="1"/>
  <c r="AN41" i="11"/>
  <c r="AY32" i="1"/>
  <c r="AZ32" i="1" s="1"/>
  <c r="AN12" i="11"/>
  <c r="AY12" i="1"/>
  <c r="AZ12" i="1" s="1"/>
  <c r="AN472" i="11"/>
  <c r="AY239" i="1"/>
  <c r="AZ239" i="1" s="1"/>
  <c r="AN700" i="11"/>
  <c r="AY645" i="1"/>
  <c r="AZ645" i="1" s="1"/>
  <c r="AN652" i="11"/>
  <c r="AY593" i="1"/>
  <c r="AZ593" i="1" s="1"/>
  <c r="AN539" i="11"/>
  <c r="AY399" i="1"/>
  <c r="AZ399" i="1" s="1"/>
  <c r="AN47" i="11"/>
  <c r="AY37" i="1"/>
  <c r="AZ37" i="1" s="1"/>
  <c r="AN388" i="11"/>
  <c r="AY316" i="1"/>
  <c r="AZ316" i="1" s="1"/>
  <c r="AN245" i="11"/>
  <c r="AY150" i="1"/>
  <c r="AZ150" i="1" s="1"/>
  <c r="AN374" i="11"/>
  <c r="AY302" i="1"/>
  <c r="AZ302" i="1" s="1"/>
  <c r="AN664" i="11"/>
  <c r="AY612" i="1"/>
  <c r="AZ612" i="1" s="1"/>
  <c r="AN458" i="11"/>
  <c r="AY380" i="1"/>
  <c r="AZ380" i="1" s="1"/>
  <c r="AN37" i="11"/>
  <c r="AY29" i="1"/>
  <c r="AZ29" i="1" s="1"/>
  <c r="AN242" i="11"/>
  <c r="AY147" i="1"/>
  <c r="AZ147" i="1" s="1"/>
  <c r="AN599" i="11"/>
  <c r="AY554" i="1"/>
  <c r="AZ554" i="1" s="1"/>
  <c r="AN348" i="11"/>
  <c r="AY277" i="1"/>
  <c r="AZ277" i="1" s="1"/>
  <c r="AN258" i="11"/>
  <c r="AY162" i="1"/>
  <c r="AZ162" i="1" s="1"/>
  <c r="AN764" i="11"/>
  <c r="AY654" i="1"/>
  <c r="AZ654" i="1" s="1"/>
  <c r="AN241" i="11"/>
  <c r="AY146" i="1"/>
  <c r="AZ146" i="1" s="1"/>
  <c r="AN161" i="11"/>
  <c r="AY126" i="1"/>
  <c r="AZ126" i="1" s="1"/>
  <c r="AN425" i="11"/>
  <c r="AY353" i="1"/>
  <c r="AZ353" i="1" s="1"/>
  <c r="AN698" i="11"/>
  <c r="AY643" i="1"/>
  <c r="AZ643" i="1" s="1"/>
  <c r="AN457" i="11"/>
  <c r="AY387" i="1"/>
  <c r="AZ387" i="1" s="1"/>
  <c r="AN417" i="11"/>
  <c r="AY345" i="1"/>
  <c r="AZ345" i="1" s="1"/>
  <c r="AN407" i="11"/>
  <c r="AY335" i="1"/>
  <c r="AZ335" i="1" s="1"/>
  <c r="AN416" i="11"/>
  <c r="AY344" i="1"/>
  <c r="AZ344" i="1" s="1"/>
  <c r="AN224" i="11"/>
  <c r="AY136" i="1"/>
  <c r="AZ136" i="1" s="1"/>
  <c r="AN142" i="11"/>
  <c r="AY69" i="1"/>
  <c r="AZ69" i="1" s="1"/>
  <c r="AN366" i="11"/>
  <c r="AY294" i="1"/>
  <c r="AZ294" i="1" s="1"/>
  <c r="AN651" i="11"/>
  <c r="AY592" i="1"/>
  <c r="AZ592" i="1" s="1"/>
  <c r="AN3" i="11"/>
  <c r="AY3" i="1"/>
  <c r="AZ3" i="1" s="1"/>
  <c r="AN537" i="11"/>
  <c r="AY410" i="1"/>
  <c r="AZ410" i="1" s="1"/>
  <c r="AN238" i="11"/>
  <c r="AY143" i="1"/>
  <c r="AZ143" i="1" s="1"/>
  <c r="AN401" i="11"/>
  <c r="AY329" i="1"/>
  <c r="AZ329" i="1" s="1"/>
  <c r="AN786" i="11"/>
  <c r="AY668" i="1"/>
  <c r="AZ668" i="1" s="1"/>
  <c r="AN569" i="11"/>
  <c r="AY458" i="1"/>
  <c r="AZ458" i="1" s="1"/>
  <c r="AN246" i="11"/>
  <c r="AY151" i="1"/>
  <c r="AZ151" i="1" s="1"/>
  <c r="AN343" i="11"/>
  <c r="AY272" i="1"/>
  <c r="AZ272" i="1" s="1"/>
  <c r="AN278" i="11"/>
  <c r="AY209" i="1"/>
  <c r="AZ209" i="1" s="1"/>
  <c r="AN354" i="11"/>
  <c r="AY283" i="1"/>
  <c r="AZ283" i="1" s="1"/>
  <c r="AN31" i="11"/>
  <c r="AY24" i="1"/>
  <c r="AZ24" i="1" s="1"/>
  <c r="AN535" i="11"/>
  <c r="AY397" i="1"/>
  <c r="AZ397" i="1" s="1"/>
  <c r="AN637" i="11"/>
  <c r="AY579" i="1"/>
  <c r="AZ579" i="1" s="1"/>
  <c r="AN463" i="11"/>
  <c r="AY385" i="1"/>
  <c r="AZ385" i="1" s="1"/>
  <c r="AN223" i="11"/>
  <c r="AY135" i="1"/>
  <c r="AZ135" i="1" s="1"/>
  <c r="AN397" i="11"/>
  <c r="AY325" i="1"/>
  <c r="AZ325" i="1" s="1"/>
  <c r="AN674" i="11"/>
  <c r="AY618" i="1"/>
  <c r="AZ618" i="1" s="1"/>
  <c r="AN546" i="11"/>
  <c r="AY406" i="1"/>
  <c r="AZ406" i="1" s="1"/>
  <c r="AN217" i="11"/>
  <c r="AY119" i="1"/>
  <c r="AZ119" i="1" s="1"/>
  <c r="AN387" i="11"/>
  <c r="AY315" i="1"/>
  <c r="AZ315" i="1" s="1"/>
  <c r="AN16" i="11"/>
  <c r="AY17" i="1"/>
  <c r="AZ17" i="1" s="1"/>
  <c r="AN46" i="11"/>
  <c r="AY34" i="1"/>
  <c r="AZ34" i="1" s="1"/>
  <c r="AN352" i="11"/>
  <c r="AY281" i="1"/>
  <c r="AZ281" i="1" s="1"/>
  <c r="AN392" i="11"/>
  <c r="AY320" i="1"/>
  <c r="AZ320" i="1" s="1"/>
  <c r="AN456" i="11"/>
  <c r="AY386" i="1"/>
  <c r="AZ386" i="1" s="1"/>
  <c r="AN787" i="11"/>
  <c r="AY669" i="1"/>
  <c r="AZ669" i="1" s="1"/>
  <c r="AN694" i="11"/>
  <c r="AY639" i="1"/>
  <c r="AZ639" i="1" s="1"/>
  <c r="AN275" i="11"/>
  <c r="AY230" i="1"/>
  <c r="AZ230" i="1" s="1"/>
  <c r="AN237" i="11"/>
  <c r="AY141" i="1"/>
  <c r="AZ141" i="1" s="1"/>
  <c r="AN646" i="11"/>
  <c r="AY578" i="1"/>
  <c r="AZ578" i="1" s="1"/>
  <c r="AN556" i="11"/>
  <c r="AY422" i="1"/>
  <c r="AZ422" i="1" s="1"/>
  <c r="AN451" i="11"/>
  <c r="AY371" i="1"/>
  <c r="AZ371" i="1" s="1"/>
  <c r="AN628" i="11"/>
  <c r="AY564" i="1"/>
  <c r="AZ564" i="1" s="1"/>
  <c r="AN14" i="11"/>
  <c r="AY14" i="1"/>
  <c r="AZ14" i="1" s="1"/>
  <c r="AN44" i="11"/>
  <c r="AY33" i="1"/>
  <c r="AZ33" i="1" s="1"/>
  <c r="AN654" i="11"/>
  <c r="AY595" i="1"/>
  <c r="AZ595" i="1" s="1"/>
  <c r="AN51" i="11"/>
  <c r="AY52" i="1"/>
  <c r="AZ52" i="1" s="1"/>
  <c r="AN691" i="11"/>
  <c r="AY637" i="1"/>
  <c r="AZ637" i="1" s="1"/>
  <c r="AN253" i="11"/>
  <c r="AY154" i="1"/>
  <c r="AZ154" i="1" s="1"/>
  <c r="AN334" i="11"/>
  <c r="AY260" i="1"/>
  <c r="AZ260" i="1" s="1"/>
  <c r="AN19" i="11"/>
  <c r="AY18" i="1"/>
  <c r="AZ18" i="1" s="1"/>
  <c r="AN427" i="11"/>
  <c r="AY355" i="1"/>
  <c r="AZ355" i="1" s="1"/>
  <c r="AN565" i="11"/>
  <c r="AY455" i="1"/>
  <c r="AZ455" i="1" s="1"/>
  <c r="AN448" i="11"/>
  <c r="AY370" i="1"/>
  <c r="AZ370" i="1" s="1"/>
  <c r="AN48" i="11"/>
  <c r="AY38" i="1"/>
  <c r="AZ38" i="1" s="1"/>
  <c r="AN234" i="11"/>
  <c r="AY140" i="1"/>
  <c r="AZ140" i="1" s="1"/>
  <c r="AN33" i="11"/>
  <c r="AY26" i="1"/>
  <c r="AZ26" i="1" s="1"/>
  <c r="AN496" i="11"/>
  <c r="AY533" i="1"/>
  <c r="AZ533" i="1" s="1"/>
  <c r="AN464" i="11"/>
  <c r="AY388" i="1"/>
  <c r="AZ388" i="1" s="1"/>
  <c r="AN395" i="11"/>
  <c r="AY323" i="1"/>
  <c r="AZ323" i="1" s="1"/>
  <c r="AN430" i="11"/>
  <c r="AY359" i="1"/>
  <c r="AZ359" i="1" s="1"/>
  <c r="AN684" i="11"/>
  <c r="AY625" i="1"/>
  <c r="AZ625" i="1" s="1"/>
  <c r="AN590" i="11"/>
  <c r="AY547" i="1"/>
  <c r="AZ547" i="1" s="1"/>
  <c r="AN342" i="11"/>
  <c r="AY271" i="1"/>
  <c r="AZ271" i="1" s="1"/>
  <c r="AN232" i="11"/>
  <c r="AY138" i="1"/>
  <c r="AZ138" i="1" s="1"/>
  <c r="AN568" i="11"/>
  <c r="AY457" i="1"/>
  <c r="AZ457" i="1" s="1"/>
  <c r="AN603" i="11"/>
  <c r="AY555" i="1"/>
  <c r="AZ555" i="1" s="1"/>
  <c r="AN555" i="11"/>
  <c r="AY421" i="1"/>
  <c r="AZ421" i="1" s="1"/>
  <c r="AN139" i="11"/>
  <c r="AY66" i="1"/>
  <c r="AZ66" i="1" s="1"/>
  <c r="AN254" i="11"/>
  <c r="AY155" i="1"/>
  <c r="AZ155" i="1" s="1"/>
  <c r="AN158" i="11"/>
  <c r="AY121" i="1"/>
  <c r="AZ121" i="1" s="1"/>
  <c r="AN439" i="11"/>
  <c r="AY232" i="1"/>
  <c r="AZ232" i="1" s="1"/>
  <c r="AN790" i="11"/>
  <c r="AY672" i="1"/>
  <c r="AZ672" i="1" s="1"/>
  <c r="AN34" i="11"/>
  <c r="AY27" i="1"/>
  <c r="AZ27" i="1" s="1"/>
  <c r="AN353" i="11"/>
  <c r="AY282" i="1"/>
  <c r="AZ282" i="1" s="1"/>
  <c r="AN534" i="11"/>
  <c r="AY396" i="1"/>
  <c r="AZ396" i="1" s="1"/>
  <c r="AN638" i="11"/>
  <c r="AY580" i="1"/>
  <c r="AZ580" i="1" s="1"/>
  <c r="AN390" i="11"/>
  <c r="AY318" i="1"/>
  <c r="AZ318" i="1" s="1"/>
  <c r="AN11" i="11"/>
  <c r="AY11" i="1"/>
  <c r="AZ11" i="1" s="1"/>
  <c r="AN153" i="11"/>
  <c r="AY74" i="1"/>
  <c r="AZ74" i="1" s="1"/>
  <c r="AN9" i="11"/>
  <c r="AY9" i="1"/>
  <c r="AZ9" i="1" s="1"/>
  <c r="AN263" i="11"/>
  <c r="AY189" i="1"/>
  <c r="AZ189" i="1" s="1"/>
  <c r="AN550" i="11"/>
  <c r="AY419" i="1"/>
  <c r="AZ419" i="1" s="1"/>
  <c r="AN613" i="11"/>
  <c r="AY559" i="1"/>
  <c r="AZ559" i="1" s="1"/>
  <c r="AN379" i="11"/>
  <c r="AY307" i="1"/>
  <c r="AZ307" i="1" s="1"/>
  <c r="AN373" i="11"/>
  <c r="AY301" i="1"/>
  <c r="AZ301" i="1" s="1"/>
  <c r="AN606" i="11"/>
  <c r="AY556" i="1"/>
  <c r="AZ556" i="1" s="1"/>
  <c r="AN608" i="11"/>
  <c r="AY558" i="1"/>
  <c r="AZ558" i="1" s="1"/>
  <c r="AN593" i="11"/>
  <c r="AY550" i="1"/>
  <c r="AZ550" i="1" s="1"/>
  <c r="AN341" i="11"/>
  <c r="AY270" i="1"/>
  <c r="AZ270" i="1" s="1"/>
  <c r="AN347" i="11"/>
  <c r="AY276" i="1"/>
  <c r="AZ276" i="1" s="1"/>
  <c r="AN10" i="11"/>
  <c r="AY10" i="1"/>
  <c r="AZ10" i="1" s="1"/>
  <c r="AN102" i="11"/>
  <c r="AY206" i="1"/>
  <c r="AZ206" i="1" s="1"/>
  <c r="AN541" i="11"/>
  <c r="AY401" i="1"/>
  <c r="AZ401" i="1" s="1"/>
  <c r="AN473" i="11"/>
  <c r="AY392" i="1"/>
  <c r="AZ392" i="1" s="1"/>
  <c r="AN264" i="11"/>
  <c r="AY190" i="1"/>
  <c r="AZ190" i="1" s="1"/>
  <c r="AN594" i="11"/>
  <c r="AY551" i="1"/>
  <c r="AZ551" i="1" s="1"/>
  <c r="AN449" i="11"/>
  <c r="AY376" i="1"/>
  <c r="AZ376" i="1" s="1"/>
  <c r="AN210" i="11"/>
  <c r="AY111" i="1"/>
  <c r="AZ111" i="1" s="1"/>
  <c r="AN607" i="11"/>
  <c r="AY557" i="1"/>
  <c r="AZ557" i="1" s="1"/>
  <c r="AN4" i="11"/>
  <c r="AY4" i="1"/>
  <c r="AZ4" i="1" s="1"/>
  <c r="AN160" i="11"/>
  <c r="AY123" i="1"/>
  <c r="AZ123" i="1" s="1"/>
  <c r="AN460" i="11"/>
  <c r="AY382" i="1"/>
  <c r="AZ382" i="1" s="1"/>
  <c r="AN631" i="11"/>
  <c r="AY572" i="1"/>
  <c r="AZ572" i="1" s="1"/>
  <c r="AN337" i="11"/>
  <c r="AY264" i="1"/>
  <c r="AZ264" i="1" s="1"/>
  <c r="AN573" i="11"/>
  <c r="AY464" i="1"/>
  <c r="AZ464" i="1" s="1"/>
  <c r="AN675" i="11"/>
  <c r="AY619" i="1"/>
  <c r="AZ619" i="1" s="1"/>
  <c r="AN146" i="11"/>
  <c r="AY70" i="1"/>
  <c r="AZ70" i="1" s="1"/>
  <c r="AN152" i="11"/>
  <c r="AY73" i="1"/>
  <c r="AZ73" i="1" s="1"/>
  <c r="AN349" i="11"/>
  <c r="AY278" i="1"/>
  <c r="AZ278" i="1" s="1"/>
  <c r="AN680" i="11"/>
  <c r="AY622" i="1"/>
  <c r="AZ622" i="1" s="1"/>
  <c r="AN571" i="11"/>
  <c r="AY460" i="1"/>
  <c r="AZ460" i="1" s="1"/>
  <c r="AN785" i="11"/>
  <c r="AY664" i="1"/>
  <c r="AZ664" i="1" s="1"/>
  <c r="AN243" i="11"/>
  <c r="AY148" i="1"/>
  <c r="AZ148" i="1" s="1"/>
  <c r="AN410" i="11"/>
  <c r="AY338" i="1"/>
  <c r="AZ338" i="1" s="1"/>
  <c r="AN391" i="11"/>
  <c r="AY319" i="1"/>
  <c r="AZ319" i="1" s="1"/>
  <c r="AN369" i="11"/>
  <c r="AY297" i="1"/>
  <c r="AZ297" i="1" s="1"/>
  <c r="AN797" i="11"/>
  <c r="AY679" i="1"/>
  <c r="AZ679" i="1" s="1"/>
  <c r="AN333" i="11"/>
  <c r="AY258" i="1"/>
  <c r="AZ258" i="1" s="1"/>
  <c r="AN564" i="11"/>
  <c r="AY428" i="1"/>
  <c r="AZ428" i="1" s="1"/>
  <c r="AN614" i="11"/>
  <c r="AY560" i="1"/>
  <c r="AZ560" i="1" s="1"/>
  <c r="AN267" i="11"/>
  <c r="AY214" i="1"/>
  <c r="AZ214" i="1" s="1"/>
  <c r="AN545" i="11"/>
  <c r="AY405" i="1"/>
  <c r="AZ405" i="1" s="1"/>
  <c r="AN580" i="11"/>
  <c r="AY536" i="1"/>
  <c r="AZ536" i="1" s="1"/>
  <c r="AN803" i="11"/>
  <c r="AY685" i="1"/>
  <c r="AZ685" i="1" s="1"/>
  <c r="AN277" i="11"/>
  <c r="AY208" i="1"/>
  <c r="AZ208" i="1" s="1"/>
  <c r="AN452" i="11"/>
  <c r="AY372" i="1"/>
  <c r="AZ372" i="1" s="1"/>
  <c r="AN548" i="11"/>
  <c r="AY408" i="1"/>
  <c r="AZ408" i="1" s="1"/>
  <c r="AN8" i="11"/>
  <c r="AY8" i="1"/>
  <c r="AZ8" i="1" s="1"/>
  <c r="AN252" i="11"/>
  <c r="AY153" i="1"/>
  <c r="AZ153" i="1" s="1"/>
  <c r="AN39" i="11"/>
  <c r="AY30" i="1"/>
  <c r="AZ30" i="1" s="1"/>
  <c r="AN688" i="11"/>
  <c r="AY634" i="1"/>
  <c r="AZ634" i="1" s="1"/>
  <c r="AN346" i="11"/>
  <c r="AY275" i="1"/>
  <c r="AZ275" i="1" s="1"/>
  <c r="AN695" i="1"/>
  <c r="AN568" i="1"/>
  <c r="AN520" i="1"/>
  <c r="AN709" i="1"/>
  <c r="AN628" i="1"/>
  <c r="AN198" i="1"/>
  <c r="AN696" i="1"/>
  <c r="AN412" i="1"/>
  <c r="AN525" i="1"/>
  <c r="AN718" i="1"/>
  <c r="AN690" i="1"/>
  <c r="AN705" i="1"/>
  <c r="AN133" i="1"/>
  <c r="AN691" i="1"/>
  <c r="AN36" i="1"/>
  <c r="AN497" i="1"/>
  <c r="AN606" i="1"/>
  <c r="AN129" i="1"/>
  <c r="AN689" i="1"/>
  <c r="AN35" i="1"/>
  <c r="AN167" i="1"/>
  <c r="AN565" i="1"/>
  <c r="AN180" i="1"/>
  <c r="AN364" i="1"/>
  <c r="AN362" i="1"/>
  <c r="AN116" i="1"/>
  <c r="AN165" i="1"/>
  <c r="AN484" i="1"/>
  <c r="AN117" i="1"/>
  <c r="AN646" i="1"/>
  <c r="AN526" i="1"/>
  <c r="AN115" i="1"/>
  <c r="AN39" i="1"/>
  <c r="AN415" i="1"/>
  <c r="AN443" i="1"/>
  <c r="AN667" i="1"/>
  <c r="AN41" i="1"/>
  <c r="AN699" i="1"/>
  <c r="AN532" i="1"/>
  <c r="AN200" i="1"/>
  <c r="AN31" i="1"/>
  <c r="AN588" i="1"/>
  <c r="AN632" i="1"/>
  <c r="AN486" i="1"/>
  <c r="AN494" i="1"/>
  <c r="AN687" i="1"/>
  <c r="AN361" i="1"/>
  <c r="AN530" i="1"/>
  <c r="AN514" i="1"/>
  <c r="AN586" i="1"/>
  <c r="AN173" i="1"/>
  <c r="AN203" i="1"/>
  <c r="AN476" i="1"/>
  <c r="AN417" i="1"/>
  <c r="AN575" i="1"/>
  <c r="AN182" i="1"/>
  <c r="AN487" i="1"/>
  <c r="AN527" i="1"/>
  <c r="AN471" i="1"/>
  <c r="AN702" i="1"/>
  <c r="AN124" i="1"/>
  <c r="AN210" i="1"/>
  <c r="AN193" i="1"/>
  <c r="AN470" i="1"/>
  <c r="AN13" i="1"/>
  <c r="AN159" i="1"/>
  <c r="AN432" i="1"/>
  <c r="AN703" i="1"/>
  <c r="AN518" i="1"/>
  <c r="AN598" i="1"/>
  <c r="AN716" i="1"/>
  <c r="AN164" i="1"/>
  <c r="AN127" i="1"/>
  <c r="AN473" i="1"/>
  <c r="AN714" i="1"/>
  <c r="AN185" i="1"/>
  <c r="AN205" i="1"/>
  <c r="AN629" i="1"/>
  <c r="AN528" i="1"/>
  <c r="AN197" i="1"/>
  <c r="AN651" i="1"/>
  <c r="AN571" i="1"/>
  <c r="AN168" i="1"/>
  <c r="AN510" i="1"/>
  <c r="AN430" i="1"/>
  <c r="AN450" i="1"/>
  <c r="AN43" i="1"/>
  <c r="AN184" i="1"/>
  <c r="AN483" i="1"/>
  <c r="AN569" i="1"/>
  <c r="AN584" i="1"/>
  <c r="AN414" i="1"/>
  <c r="AN398" i="1"/>
  <c r="AN719" i="1"/>
  <c r="AN178" i="1"/>
  <c r="AN517" i="1"/>
  <c r="AN163" i="1"/>
  <c r="AN585" i="1"/>
  <c r="AN720" i="1"/>
  <c r="AN708" i="1"/>
  <c r="AN512" i="1"/>
  <c r="AN7" i="1"/>
  <c r="AN631" i="1"/>
  <c r="AN454" i="1"/>
  <c r="AN574" i="1"/>
  <c r="AN469" i="1"/>
  <c r="AN652" i="1"/>
  <c r="AN479" i="1"/>
  <c r="AN391" i="1"/>
  <c r="AN650" i="1"/>
  <c r="AN713" i="1"/>
  <c r="AN717" i="1"/>
  <c r="AN513" i="1"/>
  <c r="AN665" i="1"/>
  <c r="AN570" i="1"/>
  <c r="AN529" i="1"/>
  <c r="AN429" i="1"/>
  <c r="AN179" i="1"/>
  <c r="AN181" i="1"/>
  <c r="AN446" i="1"/>
  <c r="AN267" i="1"/>
  <c r="AN211" i="1"/>
  <c r="AN199" i="1"/>
  <c r="AN509" i="1"/>
  <c r="AN587" i="1"/>
  <c r="AN175" i="1"/>
  <c r="AN516" i="1"/>
  <c r="AN710" i="1"/>
  <c r="AN660" i="1"/>
  <c r="AN493" i="1"/>
  <c r="AN630" i="1"/>
  <c r="AN448" i="1"/>
  <c r="AN433" i="1"/>
  <c r="AN451" i="1"/>
  <c r="AN481" i="1"/>
  <c r="AN626" i="1"/>
  <c r="AN166" i="1"/>
  <c r="AN482" i="1"/>
  <c r="AN477" i="1"/>
  <c r="AN499" i="1"/>
  <c r="AN649" i="1"/>
  <c r="AN596" i="1"/>
  <c r="AN519" i="1"/>
  <c r="AN521" i="1"/>
  <c r="AN16" i="1"/>
  <c r="AN44" i="1"/>
  <c r="AN706" i="1"/>
  <c r="AN188" i="1"/>
  <c r="AN601" i="1"/>
  <c r="AN416" i="1"/>
  <c r="AN445" i="1"/>
  <c r="AN480" i="1"/>
  <c r="AN452" i="1"/>
  <c r="AN474" i="1"/>
  <c r="AN131" i="1"/>
  <c r="AN170" i="1"/>
  <c r="AN711" i="1"/>
  <c r="AN420" i="1"/>
  <c r="AN366" i="1"/>
  <c r="AN468" i="1"/>
  <c r="AN566" i="1"/>
  <c r="AN511" i="1"/>
  <c r="AN262" i="1"/>
  <c r="AN46" i="1"/>
  <c r="AN435" i="1"/>
  <c r="AN449" i="1"/>
  <c r="AN172" i="1"/>
  <c r="AN196" i="1"/>
  <c r="AN434" i="1"/>
  <c r="AN195" i="1"/>
  <c r="AN700" i="1"/>
  <c r="AN45" i="1"/>
  <c r="AN704" i="1"/>
  <c r="AN501" i="1"/>
  <c r="AN692" i="1"/>
  <c r="AN490" i="1"/>
  <c r="AN125" i="1"/>
  <c r="AN256" i="1"/>
  <c r="AN707" i="1"/>
  <c r="AN701" i="1"/>
  <c r="AN132" i="1"/>
  <c r="AN502" i="1"/>
  <c r="AN693" i="1"/>
  <c r="AN363" i="1"/>
  <c r="AN171" i="1"/>
  <c r="AN160" i="1"/>
  <c r="AN23" i="1"/>
  <c r="AN531" i="1"/>
  <c r="AN697" i="1"/>
  <c r="AN413" i="1"/>
  <c r="AN187" i="1"/>
  <c r="AN600" i="1"/>
  <c r="AN567" i="1"/>
  <c r="AN174" i="1"/>
  <c r="AN658" i="1"/>
  <c r="AN266" i="1"/>
  <c r="AN437" i="1"/>
  <c r="AN485" i="1"/>
  <c r="AN447" i="1"/>
  <c r="AN5" i="1"/>
  <c r="AN522" i="1"/>
  <c r="AN577" i="1"/>
  <c r="AN694" i="1"/>
  <c r="AN666" i="1"/>
  <c r="AN20" i="1"/>
  <c r="AN365" i="1"/>
  <c r="AN576" i="1"/>
  <c r="AN142" i="1"/>
  <c r="AN686" i="1"/>
  <c r="AN491" i="1"/>
  <c r="AN259" i="1"/>
  <c r="AN583" i="1"/>
  <c r="AN475" i="1"/>
  <c r="AN523" i="1"/>
  <c r="AN201" i="1"/>
  <c r="AN627" i="1"/>
  <c r="AN438" i="1"/>
  <c r="AN496" i="1"/>
  <c r="AN472" i="1"/>
  <c r="AN597" i="1"/>
  <c r="AN500" i="1"/>
  <c r="AN467" i="1"/>
  <c r="AN537" i="1"/>
  <c r="AN599" i="1"/>
  <c r="AN508" i="1"/>
  <c r="AN659" i="1"/>
  <c r="AN506" i="1"/>
  <c r="AN602" i="1"/>
  <c r="AN662" i="1"/>
  <c r="AN161" i="1"/>
  <c r="AN21" i="1"/>
  <c r="AN478" i="1"/>
  <c r="AN504" i="1"/>
  <c r="AN524" i="1"/>
  <c r="AN495" i="1"/>
  <c r="AN503" i="1"/>
  <c r="AN441" i="1"/>
  <c r="AN453" i="1"/>
  <c r="AN177" i="1"/>
  <c r="AN176" i="1"/>
  <c r="AN22" i="1"/>
  <c r="AN661" i="1"/>
  <c r="AN204" i="1"/>
  <c r="AN42" i="1"/>
  <c r="AN183" i="1"/>
  <c r="AN505" i="1"/>
  <c r="AN698" i="1"/>
  <c r="AN688" i="1"/>
  <c r="AN202" i="1"/>
  <c r="AN19" i="1"/>
  <c r="AN608" i="1"/>
  <c r="AN436" i="1"/>
  <c r="AN130" i="1"/>
  <c r="AN603" i="1"/>
  <c r="AN515" i="1"/>
  <c r="AN444" i="1"/>
  <c r="AN498" i="1"/>
  <c r="AN442" i="1"/>
  <c r="AN134" i="1"/>
  <c r="AN712" i="1"/>
  <c r="AN169" i="1"/>
  <c r="AN492" i="1"/>
  <c r="AN118" i="1"/>
  <c r="AN466" i="1"/>
  <c r="AN488" i="1"/>
  <c r="AN440" i="1"/>
  <c r="AN507" i="1"/>
  <c r="AN431" i="1"/>
  <c r="AN439" i="1"/>
  <c r="AN194" i="1"/>
  <c r="AN128" i="1"/>
  <c r="AN715" i="1"/>
  <c r="AN635" i="1"/>
  <c r="AN301" i="1"/>
  <c r="AN579" i="1"/>
  <c r="AN113" i="1"/>
  <c r="AN355" i="1"/>
  <c r="AN388" i="1"/>
  <c r="AN371" i="1"/>
  <c r="AN654" i="1"/>
  <c r="AN312" i="1"/>
  <c r="AN342" i="1"/>
  <c r="AN411" i="1"/>
  <c r="AN421" i="1"/>
  <c r="AN143" i="1"/>
  <c r="AN2" i="1"/>
  <c r="AN34" i="1"/>
  <c r="AN307" i="1"/>
  <c r="AN66" i="1"/>
  <c r="AN633" i="1"/>
  <c r="AN581" i="1"/>
  <c r="AN564" i="1"/>
  <c r="AN374" i="1"/>
  <c r="AN422" i="1"/>
  <c r="AN282" i="1"/>
  <c r="AN316" i="1"/>
  <c r="AN557" i="1"/>
  <c r="AN263" i="1"/>
  <c r="AN620" i="1"/>
  <c r="AN357" i="1"/>
  <c r="AN149" i="1"/>
  <c r="AN379" i="1"/>
  <c r="AN676" i="1"/>
  <c r="AN403" i="1"/>
  <c r="AN277" i="1"/>
  <c r="AN385" i="1"/>
  <c r="AN611" i="1"/>
  <c r="AN551" i="1"/>
  <c r="AN680" i="1"/>
  <c r="AN335" i="1"/>
  <c r="AN463" i="1"/>
  <c r="AN281" i="1"/>
  <c r="AN65" i="1"/>
  <c r="AN147" i="1"/>
  <c r="AN67" i="1"/>
  <c r="AN15" i="1"/>
  <c r="AN29" i="1"/>
  <c r="AN28" i="1"/>
  <c r="AN122" i="1"/>
  <c r="AN283" i="1"/>
  <c r="AN144" i="1"/>
  <c r="AN295" i="1"/>
  <c r="AN372" i="1"/>
  <c r="AN402" i="1"/>
  <c r="AN350" i="1"/>
  <c r="AN150" i="1"/>
  <c r="AN384" i="1"/>
  <c r="AN318" i="1"/>
  <c r="AN68" i="1"/>
  <c r="AN612" i="1"/>
  <c r="AN285" i="1"/>
  <c r="AN296" i="1"/>
  <c r="AN303" i="1"/>
  <c r="AN320" i="1"/>
  <c r="AN562" i="1"/>
  <c r="AN289" i="1"/>
  <c r="AN331" i="1"/>
  <c r="AN638" i="1"/>
  <c r="AN461" i="1"/>
  <c r="AN604" i="1"/>
  <c r="AN114" i="1"/>
  <c r="AN276" i="1"/>
  <c r="AN609" i="1"/>
  <c r="AN73" i="1"/>
  <c r="AN119" i="1"/>
  <c r="AN325" i="1"/>
  <c r="AN343" i="1"/>
  <c r="AN330" i="1"/>
  <c r="AN559" i="1"/>
  <c r="AN360" i="1"/>
  <c r="AN280" i="1"/>
  <c r="AN489" i="1"/>
  <c r="AN310" i="1"/>
  <c r="AN410" i="1"/>
  <c r="AN317" i="1"/>
  <c r="AN186" i="1"/>
  <c r="AN353" i="1"/>
  <c r="AN209" i="1"/>
  <c r="AN560" i="1"/>
  <c r="AN74" i="1"/>
  <c r="AN319" i="1"/>
  <c r="AN390" i="1"/>
  <c r="AN292" i="1"/>
  <c r="AN190" i="1"/>
  <c r="AN683" i="1"/>
  <c r="AN409" i="1"/>
  <c r="AN639" i="1"/>
  <c r="AN457" i="1"/>
  <c r="AN561" i="1"/>
  <c r="AN582" i="1"/>
  <c r="AN656" i="1"/>
  <c r="AN338" i="1"/>
  <c r="AN278" i="1"/>
  <c r="AN294" i="1"/>
  <c r="AN30" i="1"/>
  <c r="AN376" i="1"/>
  <c r="AN272" i="1"/>
  <c r="AN339" i="1"/>
  <c r="AN387" i="1"/>
  <c r="AN675" i="1"/>
  <c r="AN406" i="1"/>
  <c r="AN156" i="1"/>
  <c r="AN126" i="1"/>
  <c r="AN655" i="1"/>
  <c r="AN323" i="1"/>
  <c r="AN589" i="1"/>
  <c r="AN393" i="1"/>
  <c r="AN684" i="1"/>
  <c r="AN257" i="1"/>
  <c r="AN344" i="1"/>
  <c r="AN373" i="1"/>
  <c r="AN534" i="1"/>
  <c r="AN595" i="1"/>
  <c r="AN645" i="1"/>
  <c r="AN640" i="1"/>
  <c r="AN462" i="1"/>
  <c r="AN329" i="1"/>
  <c r="AN465" i="1"/>
  <c r="AN397" i="1"/>
  <c r="AN206" i="1"/>
  <c r="AN670" i="1"/>
  <c r="AN359" i="1"/>
  <c r="AN254" i="1"/>
  <c r="AN110" i="1"/>
  <c r="AN536" i="1"/>
  <c r="AN419" i="1"/>
  <c r="AN547" i="1"/>
  <c r="AN261" i="1"/>
  <c r="AN32" i="1"/>
  <c r="AN618" i="1"/>
  <c r="AN313" i="1"/>
  <c r="AN671" i="1"/>
  <c r="AN304" i="1"/>
  <c r="AN563" i="1"/>
  <c r="AN644" i="1"/>
  <c r="AN682" i="1"/>
  <c r="AN284" i="1"/>
  <c r="AN121" i="1"/>
  <c r="AN334" i="1"/>
  <c r="AN593" i="1"/>
  <c r="AN136" i="1"/>
  <c r="AN427" i="1"/>
  <c r="AN377" i="1"/>
  <c r="AN162" i="1"/>
  <c r="AN605" i="1"/>
  <c r="AN11" i="1"/>
  <c r="AN552" i="1"/>
  <c r="AN591" i="1"/>
  <c r="AN558" i="1"/>
  <c r="AN358" i="1"/>
  <c r="AN401" i="1"/>
  <c r="AN383" i="1"/>
  <c r="AN621" i="1"/>
  <c r="AN4" i="1"/>
  <c r="AN123" i="1"/>
  <c r="AN70" i="1"/>
  <c r="AN157" i="1"/>
  <c r="AN674" i="1"/>
  <c r="AN112" i="1"/>
  <c r="AN367" i="1"/>
  <c r="AN275" i="1"/>
  <c r="AN418" i="1"/>
  <c r="AN321" i="1"/>
  <c r="AN404" i="1"/>
  <c r="AN302" i="1"/>
  <c r="AN140" i="1"/>
  <c r="AN306" i="1"/>
  <c r="AN12" i="1"/>
  <c r="AN368" i="1"/>
  <c r="AN141" i="1"/>
  <c r="AN33" i="1"/>
  <c r="AN327" i="1"/>
  <c r="AN354" i="1"/>
  <c r="AN298" i="1"/>
  <c r="AN328" i="1"/>
  <c r="AN669" i="1"/>
  <c r="AN264" i="1"/>
  <c r="AN286" i="1"/>
  <c r="AN456" i="1"/>
  <c r="AN389" i="1"/>
  <c r="AN424" i="1"/>
  <c r="AN274" i="1"/>
  <c r="AN382" i="1"/>
  <c r="AN322" i="1"/>
  <c r="AN27" i="1"/>
  <c r="AN17" i="1"/>
  <c r="AN155" i="1"/>
  <c r="AN408" i="1"/>
  <c r="AN69" i="1"/>
  <c r="AN407" i="1"/>
  <c r="AN324" i="1"/>
  <c r="AN255" i="1"/>
  <c r="AN153" i="1"/>
  <c r="AN580" i="1"/>
  <c r="AN370" i="1"/>
  <c r="AN396" i="1"/>
  <c r="AN668" i="1"/>
  <c r="AN8" i="1"/>
  <c r="AN146" i="1"/>
  <c r="AN291" i="1"/>
  <c r="AN594" i="1"/>
  <c r="AN664" i="1"/>
  <c r="AN138" i="1"/>
  <c r="AN634" i="1"/>
  <c r="AN145" i="1"/>
  <c r="AN10" i="1"/>
  <c r="AN315" i="1"/>
  <c r="AN279" i="1"/>
  <c r="AN158" i="1"/>
  <c r="AN678" i="1"/>
  <c r="AN300" i="1"/>
  <c r="AN681" i="1"/>
  <c r="AN111" i="1"/>
  <c r="AN554" i="1"/>
  <c r="AN677" i="1"/>
  <c r="AN333" i="1"/>
  <c r="AN137" i="1"/>
  <c r="AN311" i="1"/>
  <c r="AN348" i="1"/>
  <c r="AN192" i="1"/>
  <c r="AN653" i="1"/>
  <c r="AN14" i="1"/>
  <c r="AN548" i="1"/>
  <c r="AN154" i="1"/>
  <c r="AN189" i="1"/>
  <c r="AN590" i="1"/>
  <c r="AN268" i="1"/>
  <c r="AN25" i="1"/>
  <c r="AN352" i="1"/>
  <c r="AN622" i="1"/>
  <c r="AN642" i="1"/>
  <c r="AN578" i="1"/>
  <c r="AN37" i="1"/>
  <c r="AN555" i="1"/>
  <c r="AN455" i="1"/>
  <c r="AN270" i="1"/>
  <c r="AN297" i="1"/>
  <c r="AN395" i="1"/>
  <c r="AN340" i="1"/>
  <c r="AN260" i="1"/>
  <c r="AN428" i="1"/>
  <c r="AN426" i="1"/>
  <c r="AN657" i="1"/>
  <c r="AN553" i="1"/>
  <c r="AN550" i="1"/>
  <c r="AN624" i="1"/>
  <c r="AN287" i="1"/>
  <c r="AN679" i="1"/>
  <c r="AN619" i="1"/>
  <c r="AN135" i="1"/>
  <c r="AN308" i="1"/>
  <c r="AN293" i="1"/>
  <c r="AN120" i="1"/>
  <c r="AN556" i="1"/>
  <c r="AN191" i="1"/>
  <c r="AN305" i="1"/>
  <c r="AN265" i="1"/>
  <c r="AN381" i="1"/>
  <c r="AN613" i="1"/>
  <c r="AN258" i="1"/>
  <c r="AN309" i="1"/>
  <c r="AN347" i="1"/>
  <c r="AN643" i="1"/>
  <c r="AN152" i="1"/>
  <c r="AN392" i="1"/>
  <c r="AN673" i="1"/>
  <c r="AN405" i="1"/>
  <c r="AN38" i="1"/>
  <c r="AN269" i="1"/>
  <c r="AN641" i="1"/>
  <c r="AN332" i="1"/>
  <c r="AN458" i="1"/>
  <c r="AN623" i="1"/>
  <c r="AN208" i="1"/>
  <c r="AN273" i="1"/>
  <c r="AN72" i="1"/>
  <c r="AN533" i="1"/>
  <c r="AN386" i="1"/>
  <c r="AN356" i="1"/>
  <c r="AN341" i="1"/>
  <c r="AN18" i="1"/>
  <c r="AN336" i="1"/>
  <c r="AN625" i="1"/>
  <c r="AN139" i="1"/>
  <c r="AN592" i="1"/>
  <c r="AN6" i="1"/>
  <c r="AN299" i="1"/>
  <c r="AN346" i="1"/>
  <c r="AN459" i="1"/>
  <c r="AN337" i="1"/>
  <c r="AN314" i="1"/>
  <c r="AN425" i="1"/>
  <c r="AN26" i="1"/>
  <c r="AN3" i="1"/>
  <c r="AN607" i="1"/>
  <c r="AN637" i="1"/>
  <c r="AN148" i="1"/>
  <c r="AN351" i="1"/>
  <c r="AN423" i="1"/>
  <c r="AN399" i="1"/>
  <c r="AN290" i="1"/>
  <c r="AN71" i="1"/>
  <c r="AN9" i="1"/>
  <c r="AN610" i="1"/>
  <c r="AN573" i="1"/>
  <c r="AN685" i="1"/>
  <c r="AN394" i="1"/>
  <c r="AN349" i="1"/>
  <c r="AN672" i="1"/>
  <c r="AN271" i="1"/>
  <c r="AN636" i="1"/>
  <c r="AN378" i="1"/>
  <c r="AN572" i="1"/>
  <c r="AN326" i="1"/>
  <c r="AN380" i="1"/>
  <c r="AN288" i="1"/>
  <c r="AN207" i="1"/>
  <c r="AN400" i="1"/>
  <c r="AN40" i="1"/>
  <c r="AN460" i="1"/>
  <c r="AN345" i="1"/>
  <c r="AN648" i="1"/>
  <c r="AN375" i="1"/>
  <c r="AN24" i="1"/>
  <c r="AN464" i="1"/>
  <c r="AN151" i="1"/>
  <c r="AN369" i="1"/>
  <c r="AN549" i="1"/>
  <c r="AK604" i="1"/>
  <c r="AM604" i="1" s="1"/>
  <c r="AO604" i="1" s="1"/>
  <c r="AK2" i="1"/>
  <c r="AM2" i="1" s="1"/>
  <c r="AO2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<sst xmlns="http://schemas.openxmlformats.org/spreadsheetml/2006/main" count="29450" uniqueCount="768">
  <si>
    <t>Unit #</t>
  </si>
  <si>
    <t>Equipment ID</t>
  </si>
  <si>
    <t>GSE Type</t>
  </si>
  <si>
    <t>Fuel Type</t>
  </si>
  <si>
    <t>Model Year</t>
  </si>
  <si>
    <t>HP</t>
  </si>
  <si>
    <t xml:space="preserve">Activity </t>
  </si>
  <si>
    <t>UWK276 63489</t>
  </si>
  <si>
    <t>Air Conditioner</t>
  </si>
  <si>
    <t>Diesel</t>
  </si>
  <si>
    <t>504697 HUP281</t>
  </si>
  <si>
    <t>504698 JQP332</t>
  </si>
  <si>
    <t>AC 9180 507428</t>
  </si>
  <si>
    <t>DDZ954</t>
  </si>
  <si>
    <t>GVQ668</t>
  </si>
  <si>
    <t>AC5276 ZTX336</t>
  </si>
  <si>
    <t>Gasoline</t>
  </si>
  <si>
    <t>Air Start Unit</t>
  </si>
  <si>
    <t>RJ244</t>
  </si>
  <si>
    <t>49885 FKJ953</t>
  </si>
  <si>
    <t>828811 MLZ821</t>
  </si>
  <si>
    <t>BWS848</t>
  </si>
  <si>
    <t>25280 XWE446</t>
  </si>
  <si>
    <t>22493 LPR598</t>
  </si>
  <si>
    <t>AC  9179</t>
  </si>
  <si>
    <t>OQC473</t>
  </si>
  <si>
    <t>AS5612</t>
  </si>
  <si>
    <t>UGH629</t>
  </si>
  <si>
    <t>CQE665</t>
  </si>
  <si>
    <t>GON168</t>
  </si>
  <si>
    <t>MAJ455</t>
  </si>
  <si>
    <t>UWA777</t>
  </si>
  <si>
    <t>Tug</t>
  </si>
  <si>
    <t>Aircraft Tug</t>
  </si>
  <si>
    <t>WRU897</t>
  </si>
  <si>
    <t>499330 RVU138</t>
  </si>
  <si>
    <t>PS262</t>
  </si>
  <si>
    <t>PS340</t>
  </si>
  <si>
    <t>GRZ719</t>
  </si>
  <si>
    <t>22844 EMP785+B45:B49</t>
  </si>
  <si>
    <t>22856 JJJ687</t>
  </si>
  <si>
    <t>43984 GEB394</t>
  </si>
  <si>
    <t>KCG317</t>
  </si>
  <si>
    <t>41260 CDO729</t>
  </si>
  <si>
    <t>507153 HBQ653</t>
  </si>
  <si>
    <t>PB 0163</t>
  </si>
  <si>
    <t>RBY782</t>
  </si>
  <si>
    <t>WDR866 PT0863</t>
  </si>
  <si>
    <t>BSJ943 3789</t>
  </si>
  <si>
    <t>Electric</t>
  </si>
  <si>
    <t>DWW797</t>
  </si>
  <si>
    <t>2305 KZL283</t>
  </si>
  <si>
    <t>2306 QOK574</t>
  </si>
  <si>
    <t>2307 YBZ573</t>
  </si>
  <si>
    <t>CJC983</t>
  </si>
  <si>
    <t>PB   0156</t>
  </si>
  <si>
    <t>PB 0157</t>
  </si>
  <si>
    <t>6507 6532</t>
  </si>
  <si>
    <t>PJF216 PT0862</t>
  </si>
  <si>
    <t>SNW812</t>
  </si>
  <si>
    <t>IIP773</t>
  </si>
  <si>
    <t>MIS617</t>
  </si>
  <si>
    <t>PRF921</t>
  </si>
  <si>
    <t>QZL743</t>
  </si>
  <si>
    <t>SMU112</t>
  </si>
  <si>
    <t>THO195</t>
  </si>
  <si>
    <t>ZRR561</t>
  </si>
  <si>
    <t>HJA158</t>
  </si>
  <si>
    <t>OUL359</t>
  </si>
  <si>
    <t>FBR522</t>
  </si>
  <si>
    <t>FPP424</t>
  </si>
  <si>
    <t>HXK824</t>
  </si>
  <si>
    <t>KSK578</t>
  </si>
  <si>
    <t>NJT488</t>
  </si>
  <si>
    <t>PAH454</t>
  </si>
  <si>
    <t>QON751</t>
  </si>
  <si>
    <t>QRU465</t>
  </si>
  <si>
    <t>TXB891</t>
  </si>
  <si>
    <t>VAE793</t>
  </si>
  <si>
    <t>WHR583</t>
  </si>
  <si>
    <t>YNV318</t>
  </si>
  <si>
    <t>ZYD831</t>
  </si>
  <si>
    <t>ZZT419</t>
  </si>
  <si>
    <t>AFL368</t>
  </si>
  <si>
    <t>GMM189</t>
  </si>
  <si>
    <t>HXW418</t>
  </si>
  <si>
    <t>IQP329</t>
  </si>
  <si>
    <t>JNR724</t>
  </si>
  <si>
    <t>KAQ148</t>
  </si>
  <si>
    <t>KSD313</t>
  </si>
  <si>
    <t>MSJ344</t>
  </si>
  <si>
    <t>ODK977</t>
  </si>
  <si>
    <t>OPI748</t>
  </si>
  <si>
    <t>PRQ566</t>
  </si>
  <si>
    <t>UDR584</t>
  </si>
  <si>
    <t>UPA637</t>
  </si>
  <si>
    <t>VTB389</t>
  </si>
  <si>
    <t>VZX231</t>
  </si>
  <si>
    <t>YSK393</t>
  </si>
  <si>
    <t>Baggage Tug</t>
  </si>
  <si>
    <t>PGN112</t>
  </si>
  <si>
    <t>QON249</t>
  </si>
  <si>
    <t>Lektro 1</t>
  </si>
  <si>
    <t>Lektro 2</t>
  </si>
  <si>
    <t>Cart 7</t>
  </si>
  <si>
    <t>TU 1387</t>
  </si>
  <si>
    <t>TU 1388</t>
  </si>
  <si>
    <t>TU 1389</t>
  </si>
  <si>
    <t>TU 1390</t>
  </si>
  <si>
    <t>APO378</t>
  </si>
  <si>
    <t>AZC856</t>
  </si>
  <si>
    <t>BCQ349</t>
  </si>
  <si>
    <t>CHN646</t>
  </si>
  <si>
    <t>DVF783</t>
  </si>
  <si>
    <t>FSH626</t>
  </si>
  <si>
    <t>HKX785</t>
  </si>
  <si>
    <t>JKB265</t>
  </si>
  <si>
    <t>POA319</t>
  </si>
  <si>
    <t>RHM155</t>
  </si>
  <si>
    <t>TDL336</t>
  </si>
  <si>
    <t>XOQ382</t>
  </si>
  <si>
    <t>29027 1</t>
  </si>
  <si>
    <t>VFS929</t>
  </si>
  <si>
    <t>MDB862</t>
  </si>
  <si>
    <t>ISR155</t>
  </si>
  <si>
    <t>CZQ821</t>
  </si>
  <si>
    <t>ZES859</t>
  </si>
  <si>
    <t>LD576 KRF136</t>
  </si>
  <si>
    <t>Belt Loader</t>
  </si>
  <si>
    <t>BL01</t>
  </si>
  <si>
    <t>BL02</t>
  </si>
  <si>
    <t>BL03</t>
  </si>
  <si>
    <t>BL04</t>
  </si>
  <si>
    <t>57086 ATS283</t>
  </si>
  <si>
    <t>57089 AYB287</t>
  </si>
  <si>
    <t>57090 CWR295</t>
  </si>
  <si>
    <t>57091ISA527</t>
  </si>
  <si>
    <t>57092 JHO698</t>
  </si>
  <si>
    <t>57093 LLY331</t>
  </si>
  <si>
    <t>57095 PJC184</t>
  </si>
  <si>
    <t>57096 SLW654</t>
  </si>
  <si>
    <t>BL 0082 BL3088</t>
  </si>
  <si>
    <t>TCR227</t>
  </si>
  <si>
    <t>XAW144</t>
  </si>
  <si>
    <t>ZNR728</t>
  </si>
  <si>
    <t>BL 0111 BL3089</t>
  </si>
  <si>
    <t>BVO838</t>
  </si>
  <si>
    <t>DZU756</t>
  </si>
  <si>
    <t>JGS856</t>
  </si>
  <si>
    <t>JTH145</t>
  </si>
  <si>
    <t>PIB455</t>
  </si>
  <si>
    <t>UCV788</t>
  </si>
  <si>
    <t>WIS419</t>
  </si>
  <si>
    <t>WVW132</t>
  </si>
  <si>
    <t>YDL932</t>
  </si>
  <si>
    <t>YRN541</t>
  </si>
  <si>
    <t>BL 0225</t>
  </si>
  <si>
    <t>BL 0230</t>
  </si>
  <si>
    <t>DPL739</t>
  </si>
  <si>
    <t>QQF241</t>
  </si>
  <si>
    <t>KQY432 LG200</t>
  </si>
  <si>
    <t>507145 PNT775</t>
  </si>
  <si>
    <t>507146 WBT111</t>
  </si>
  <si>
    <t>DKM856</t>
  </si>
  <si>
    <t>Cargo Loader</t>
  </si>
  <si>
    <t>CL007</t>
  </si>
  <si>
    <t>ZNX471</t>
  </si>
  <si>
    <t>MVQ552</t>
  </si>
  <si>
    <t>UHO397</t>
  </si>
  <si>
    <t>XRQ498</t>
  </si>
  <si>
    <t>XWG777</t>
  </si>
  <si>
    <t>PGN977</t>
  </si>
  <si>
    <t>33428 PPD976</t>
  </si>
  <si>
    <t>60557 GRJ587</t>
  </si>
  <si>
    <t>828570 JFO633</t>
  </si>
  <si>
    <t>IHE289</t>
  </si>
  <si>
    <t>19787 AHE365</t>
  </si>
  <si>
    <t>24398 VLG816</t>
  </si>
  <si>
    <t>834859 ZOF525</t>
  </si>
  <si>
    <t>40926 ATR717</t>
  </si>
  <si>
    <t>40962 MNQ924</t>
  </si>
  <si>
    <t>40991 MOR411</t>
  </si>
  <si>
    <t>44109 NCB542</t>
  </si>
  <si>
    <t>45732 NVJ588</t>
  </si>
  <si>
    <t>508187 HZN179</t>
  </si>
  <si>
    <t>52236 FAC244</t>
  </si>
  <si>
    <t>55575 UET317</t>
  </si>
  <si>
    <t>DMF685</t>
  </si>
  <si>
    <t>UWY582</t>
  </si>
  <si>
    <t>46601 XWB197</t>
  </si>
  <si>
    <t>CL0426</t>
  </si>
  <si>
    <t>CL0100</t>
  </si>
  <si>
    <t>CL0744</t>
  </si>
  <si>
    <t>CL0745</t>
  </si>
  <si>
    <t>CL1642</t>
  </si>
  <si>
    <t>514160 PEM668</t>
  </si>
  <si>
    <t>EHW272</t>
  </si>
  <si>
    <t>BHU152</t>
  </si>
  <si>
    <t>771217 MSM628</t>
  </si>
  <si>
    <t>SJJ142</t>
  </si>
  <si>
    <t>411635 HVF225</t>
  </si>
  <si>
    <t>412014 URY817</t>
  </si>
  <si>
    <t>412016 WLM951</t>
  </si>
  <si>
    <t>412019 WSD749</t>
  </si>
  <si>
    <t>15111 JTN222</t>
  </si>
  <si>
    <t>Cargo Tractor</t>
  </si>
  <si>
    <t>MTS-12</t>
  </si>
  <si>
    <t>10481 UUN659</t>
  </si>
  <si>
    <t>JZL592</t>
  </si>
  <si>
    <t>TR280 MTS-13</t>
  </si>
  <si>
    <t>TR288MTS-9</t>
  </si>
  <si>
    <t>AZE289</t>
  </si>
  <si>
    <t>DPU169</t>
  </si>
  <si>
    <t>15112 SET524</t>
  </si>
  <si>
    <t>15114 XGO932</t>
  </si>
  <si>
    <t>AMZ729</t>
  </si>
  <si>
    <t>TT126</t>
  </si>
  <si>
    <t>48081 GFI232</t>
  </si>
  <si>
    <t>48082 HOV384</t>
  </si>
  <si>
    <t>48083 KYX651</t>
  </si>
  <si>
    <t>48084 NJF667</t>
  </si>
  <si>
    <t>48085 NMZ712</t>
  </si>
  <si>
    <t>48086 PSE979</t>
  </si>
  <si>
    <t>48087 AMU194</t>
  </si>
  <si>
    <t>48357 FZP416</t>
  </si>
  <si>
    <t>DLK261</t>
  </si>
  <si>
    <t>HXL291</t>
  </si>
  <si>
    <t>KHX595</t>
  </si>
  <si>
    <t>PJN349</t>
  </si>
  <si>
    <t>UEZ753</t>
  </si>
  <si>
    <t>VZO291</t>
  </si>
  <si>
    <t>WRP217</t>
  </si>
  <si>
    <t>48358 GAG491</t>
  </si>
  <si>
    <t>48359 HIW498</t>
  </si>
  <si>
    <t>48362 ISY415</t>
  </si>
  <si>
    <t>48368 JMB776</t>
  </si>
  <si>
    <t>GAU199</t>
  </si>
  <si>
    <t>HCC455</t>
  </si>
  <si>
    <t>KJD244</t>
  </si>
  <si>
    <t>LQC453</t>
  </si>
  <si>
    <t>MGC941</t>
  </si>
  <si>
    <t>MYT785</t>
  </si>
  <si>
    <t>NSR332</t>
  </si>
  <si>
    <t>SXM274</t>
  </si>
  <si>
    <t>TII582</t>
  </si>
  <si>
    <t>XPE355</t>
  </si>
  <si>
    <t>YMC436</t>
  </si>
  <si>
    <t>57117 PHQ145</t>
  </si>
  <si>
    <t>171109 MTS-10</t>
  </si>
  <si>
    <t>EXL439</t>
  </si>
  <si>
    <t>JAD658</t>
  </si>
  <si>
    <t>23238 FOL721</t>
  </si>
  <si>
    <t>23239 IDH483</t>
  </si>
  <si>
    <t>25143 MXU924</t>
  </si>
  <si>
    <t>25144 SFK156</t>
  </si>
  <si>
    <t>ARW127</t>
  </si>
  <si>
    <t>BLC453</t>
  </si>
  <si>
    <t>CYZ326</t>
  </si>
  <si>
    <t>IWX157</t>
  </si>
  <si>
    <t>NLD254</t>
  </si>
  <si>
    <t>RQX549</t>
  </si>
  <si>
    <t>XYI775</t>
  </si>
  <si>
    <t>ITD361 TY874</t>
  </si>
  <si>
    <t>TM302</t>
  </si>
  <si>
    <t>SML249</t>
  </si>
  <si>
    <t>48080 EKC916</t>
  </si>
  <si>
    <t>TY850</t>
  </si>
  <si>
    <t>FZO241</t>
  </si>
  <si>
    <t>QRI833</t>
  </si>
  <si>
    <t>SPB445</t>
  </si>
  <si>
    <t>WQA477</t>
  </si>
  <si>
    <t>831927 GGR945</t>
  </si>
  <si>
    <t>JOL663</t>
  </si>
  <si>
    <t>MTS-30</t>
  </si>
  <si>
    <t>MTS-31</t>
  </si>
  <si>
    <t>MTS-32</t>
  </si>
  <si>
    <t>OFK382</t>
  </si>
  <si>
    <t>UPV299</t>
  </si>
  <si>
    <t>XTN551</t>
  </si>
  <si>
    <t>23202 PRH122</t>
  </si>
  <si>
    <t>23204 SZN131</t>
  </si>
  <si>
    <t>69587 BNR511</t>
  </si>
  <si>
    <t>69588 BSF925</t>
  </si>
  <si>
    <t>69589 FNX242</t>
  </si>
  <si>
    <t>69590 MVK135</t>
  </si>
  <si>
    <t>69591 OLT542</t>
  </si>
  <si>
    <t>25116 FIZ742</t>
  </si>
  <si>
    <t>25117 GCN215</t>
  </si>
  <si>
    <t>23240 LJN873</t>
  </si>
  <si>
    <t>23241 OPB911</t>
  </si>
  <si>
    <t>23243 QYZ554</t>
  </si>
  <si>
    <t>23244 SFK975</t>
  </si>
  <si>
    <t>23245 XAU218</t>
  </si>
  <si>
    <t>23246 ZSL518</t>
  </si>
  <si>
    <t>25118 HKW271</t>
  </si>
  <si>
    <t>25141 DCX937</t>
  </si>
  <si>
    <t>25142 KUN291</t>
  </si>
  <si>
    <t>25145 QII155</t>
  </si>
  <si>
    <t>25293 UTZ673</t>
  </si>
  <si>
    <t>834889 HJM581</t>
  </si>
  <si>
    <t>LFZ212</t>
  </si>
  <si>
    <t>VIK388</t>
  </si>
  <si>
    <t>25146 RYK346</t>
  </si>
  <si>
    <t>506404 EKX772</t>
  </si>
  <si>
    <t>506405 FTX481</t>
  </si>
  <si>
    <t>506406 MBX329</t>
  </si>
  <si>
    <t>CMA342</t>
  </si>
  <si>
    <t>DCI666</t>
  </si>
  <si>
    <t>DIW255</t>
  </si>
  <si>
    <t>DLX273</t>
  </si>
  <si>
    <t>DVF245</t>
  </si>
  <si>
    <t>EOX285</t>
  </si>
  <si>
    <t>GAZ327</t>
  </si>
  <si>
    <t>GNX794</t>
  </si>
  <si>
    <t>GZU445</t>
  </si>
  <si>
    <t>IIA687</t>
  </si>
  <si>
    <t>JCC618</t>
  </si>
  <si>
    <t>JHE548</t>
  </si>
  <si>
    <t>JQR158</t>
  </si>
  <si>
    <t>JRD385</t>
  </si>
  <si>
    <t>KEI966</t>
  </si>
  <si>
    <t>KSZ861</t>
  </si>
  <si>
    <t>LKB973</t>
  </si>
  <si>
    <t>LXL873</t>
  </si>
  <si>
    <t>LZP345</t>
  </si>
  <si>
    <t>MPW173</t>
  </si>
  <si>
    <t>MTS-23</t>
  </si>
  <si>
    <t>NGU927</t>
  </si>
  <si>
    <t>NMW524</t>
  </si>
  <si>
    <t>OLM483</t>
  </si>
  <si>
    <t>OTF931</t>
  </si>
  <si>
    <t>OTR143</t>
  </si>
  <si>
    <t>PER687</t>
  </si>
  <si>
    <t>PLO886</t>
  </si>
  <si>
    <t>POJ423</t>
  </si>
  <si>
    <t>QLJ891</t>
  </si>
  <si>
    <t>QQU248</t>
  </si>
  <si>
    <t>QZX465</t>
  </si>
  <si>
    <t>RFM595</t>
  </si>
  <si>
    <t>RQR118</t>
  </si>
  <si>
    <t>SCM474</t>
  </si>
  <si>
    <t>TBI983</t>
  </si>
  <si>
    <t>TDJ851</t>
  </si>
  <si>
    <t>TGN359</t>
  </si>
  <si>
    <t>TPK112</t>
  </si>
  <si>
    <t>UDF488</t>
  </si>
  <si>
    <t>UFT623</t>
  </si>
  <si>
    <t>VIR734</t>
  </si>
  <si>
    <t>VXC813</t>
  </si>
  <si>
    <t>WIP848</t>
  </si>
  <si>
    <t>WOX482</t>
  </si>
  <si>
    <t>XAV781</t>
  </si>
  <si>
    <t>XES124</t>
  </si>
  <si>
    <t>XEV562</t>
  </si>
  <si>
    <t>XTM885</t>
  </si>
  <si>
    <t>YEN446</t>
  </si>
  <si>
    <t>YLD389</t>
  </si>
  <si>
    <t>YUB511</t>
  </si>
  <si>
    <t>YUS141</t>
  </si>
  <si>
    <t>ZGG127</t>
  </si>
  <si>
    <t>ZIA315</t>
  </si>
  <si>
    <t>ZJD353</t>
  </si>
  <si>
    <t>ZKS236</t>
  </si>
  <si>
    <t>506407 RPJ766</t>
  </si>
  <si>
    <t>506408 XHN365</t>
  </si>
  <si>
    <t>506412 YXH191</t>
  </si>
  <si>
    <t>MTS-1</t>
  </si>
  <si>
    <t>MTS-2</t>
  </si>
  <si>
    <t>MTS-3</t>
  </si>
  <si>
    <t>411128 MRZ739</t>
  </si>
  <si>
    <t>411135 STN437</t>
  </si>
  <si>
    <t>507526 GEI885</t>
  </si>
  <si>
    <t>507527 IIA354</t>
  </si>
  <si>
    <t>507528 KEE988</t>
  </si>
  <si>
    <t>507529 QAC767</t>
  </si>
  <si>
    <t>509689 RRF139</t>
  </si>
  <si>
    <t>509690 XAI663</t>
  </si>
  <si>
    <t>509691 XTO119</t>
  </si>
  <si>
    <t>509692 ZGD632</t>
  </si>
  <si>
    <t>512137 IQT655</t>
  </si>
  <si>
    <t>512138 NUP637</t>
  </si>
  <si>
    <t>EAZ946</t>
  </si>
  <si>
    <t>GQA464</t>
  </si>
  <si>
    <t>KGS119</t>
  </si>
  <si>
    <t>LYP828</t>
  </si>
  <si>
    <t>MTS-11</t>
  </si>
  <si>
    <t>MTS-14</t>
  </si>
  <si>
    <t>MTS-15</t>
  </si>
  <si>
    <t>MTS-16</t>
  </si>
  <si>
    <t>MTS-17</t>
  </si>
  <si>
    <t>MTS-18</t>
  </si>
  <si>
    <t>MTS-19</t>
  </si>
  <si>
    <t>MTS-20</t>
  </si>
  <si>
    <t>MTS-21</t>
  </si>
  <si>
    <t>MTS-22</t>
  </si>
  <si>
    <t>MTS-24</t>
  </si>
  <si>
    <t>MTS-25</t>
  </si>
  <si>
    <t>TRZ567</t>
  </si>
  <si>
    <t>MTS-26</t>
  </si>
  <si>
    <t>MTS-27</t>
  </si>
  <si>
    <t>MTS-28</t>
  </si>
  <si>
    <t>MTS-29</t>
  </si>
  <si>
    <t>MTS-4 / 8</t>
  </si>
  <si>
    <t>MTS-5</t>
  </si>
  <si>
    <t>MTS-6</t>
  </si>
  <si>
    <t>MTS-7</t>
  </si>
  <si>
    <t>MTS-8</t>
  </si>
  <si>
    <t>CCA696</t>
  </si>
  <si>
    <t>LPG</t>
  </si>
  <si>
    <t>CGE775</t>
  </si>
  <si>
    <t>835646 SNC542</t>
  </si>
  <si>
    <t>Deicer</t>
  </si>
  <si>
    <t>Fork Lift</t>
  </si>
  <si>
    <t>BHC697</t>
  </si>
  <si>
    <t>ACV282</t>
  </si>
  <si>
    <t>22497 UPT235</t>
  </si>
  <si>
    <t>68115 SIV128</t>
  </si>
  <si>
    <t>13504 WRT656</t>
  </si>
  <si>
    <t>GP05</t>
  </si>
  <si>
    <t>GPU</t>
  </si>
  <si>
    <t>GP01</t>
  </si>
  <si>
    <t>GP02</t>
  </si>
  <si>
    <t>RTE182</t>
  </si>
  <si>
    <t>VQY529</t>
  </si>
  <si>
    <t>NUV483</t>
  </si>
  <si>
    <t>VSN722</t>
  </si>
  <si>
    <t>62203 HUV564</t>
  </si>
  <si>
    <t>TDW819</t>
  </si>
  <si>
    <t>ZWH445</t>
  </si>
  <si>
    <t>UGT559</t>
  </si>
  <si>
    <t>ABP424</t>
  </si>
  <si>
    <t>CYL334</t>
  </si>
  <si>
    <t>HFH482</t>
  </si>
  <si>
    <t>DFH259</t>
  </si>
  <si>
    <t>834881 BXJ115</t>
  </si>
  <si>
    <t>834882 ITH456</t>
  </si>
  <si>
    <t>LLY979</t>
  </si>
  <si>
    <t>EHH148</t>
  </si>
  <si>
    <t>FCR249</t>
  </si>
  <si>
    <t>PKB456</t>
  </si>
  <si>
    <t>UOW216</t>
  </si>
  <si>
    <t>YHW722</t>
  </si>
  <si>
    <t>836896 Jet Go</t>
  </si>
  <si>
    <t>NTN293</t>
  </si>
  <si>
    <t>PFH567</t>
  </si>
  <si>
    <t>PU7254</t>
  </si>
  <si>
    <t>ZRX948</t>
  </si>
  <si>
    <t>ZUW225</t>
  </si>
  <si>
    <t>FII787</t>
  </si>
  <si>
    <t>GUD825</t>
  </si>
  <si>
    <t>HMV549 507149</t>
  </si>
  <si>
    <t>LFJ913 507425</t>
  </si>
  <si>
    <t>MKE372</t>
  </si>
  <si>
    <t>PU1497</t>
  </si>
  <si>
    <t>PU1498</t>
  </si>
  <si>
    <t>VWM858</t>
  </si>
  <si>
    <t>ZNF714</t>
  </si>
  <si>
    <t>ZTZ489</t>
  </si>
  <si>
    <t>GP03</t>
  </si>
  <si>
    <t>GP04</t>
  </si>
  <si>
    <t>NZM592</t>
  </si>
  <si>
    <t>414723 BEC264</t>
  </si>
  <si>
    <t>414724 FHV236</t>
  </si>
  <si>
    <t>414725 KUD281</t>
  </si>
  <si>
    <t>414726 NFQ112</t>
  </si>
  <si>
    <t>414727 TJQ652</t>
  </si>
  <si>
    <t>414728 VFN464</t>
  </si>
  <si>
    <t>GP1927 JFS735</t>
  </si>
  <si>
    <t>3045 AS 9656</t>
  </si>
  <si>
    <t>Lavatory Cart</t>
  </si>
  <si>
    <t>3484 AS 9639</t>
  </si>
  <si>
    <t>LV01</t>
  </si>
  <si>
    <t>Lavatory Truck</t>
  </si>
  <si>
    <t>CPS576</t>
  </si>
  <si>
    <t>RJU567</t>
  </si>
  <si>
    <t>OMX332</t>
  </si>
  <si>
    <t>Lift</t>
  </si>
  <si>
    <t>56569 XID896</t>
  </si>
  <si>
    <t>63363 JGU142</t>
  </si>
  <si>
    <t>MZD869</t>
  </si>
  <si>
    <t>91 VOG659</t>
  </si>
  <si>
    <t>XYG575</t>
  </si>
  <si>
    <t>GVM763</t>
  </si>
  <si>
    <t>TWO235</t>
  </si>
  <si>
    <t>829770 SMA673</t>
  </si>
  <si>
    <t>829771 STZ645</t>
  </si>
  <si>
    <t>831675 MNS657</t>
  </si>
  <si>
    <t>NDM931</t>
  </si>
  <si>
    <t>YMS933</t>
  </si>
  <si>
    <t>CRD326</t>
  </si>
  <si>
    <t>CWV564</t>
  </si>
  <si>
    <t>KPU854</t>
  </si>
  <si>
    <t>Other</t>
  </si>
  <si>
    <t>QLR544</t>
  </si>
  <si>
    <t>Cart 5</t>
  </si>
  <si>
    <t>Cart 6</t>
  </si>
  <si>
    <t>DXS469</t>
  </si>
  <si>
    <t>FQF966</t>
  </si>
  <si>
    <t>JKN914</t>
  </si>
  <si>
    <t>KMJ273</t>
  </si>
  <si>
    <t>QYA257</t>
  </si>
  <si>
    <t>VLS111</t>
  </si>
  <si>
    <t>WWJ558</t>
  </si>
  <si>
    <t>BUH269</t>
  </si>
  <si>
    <t>GRW917</t>
  </si>
  <si>
    <t>KRG534</t>
  </si>
  <si>
    <t>LTB875</t>
  </si>
  <si>
    <t>OMH643</t>
  </si>
  <si>
    <t>AUF655</t>
  </si>
  <si>
    <t>CTO621</t>
  </si>
  <si>
    <t>DPD922</t>
  </si>
  <si>
    <t>EQW431</t>
  </si>
  <si>
    <t>GDQ718</t>
  </si>
  <si>
    <t>GGU898</t>
  </si>
  <si>
    <t>GPI357</t>
  </si>
  <si>
    <t>JIM182</t>
  </si>
  <si>
    <t>KIR236</t>
  </si>
  <si>
    <t>KPI713</t>
  </si>
  <si>
    <t>KVT729</t>
  </si>
  <si>
    <t>QPS486</t>
  </si>
  <si>
    <t>RDG291</t>
  </si>
  <si>
    <t>ZZS824</t>
  </si>
  <si>
    <t>WKP468</t>
  </si>
  <si>
    <t>ANY442</t>
  </si>
  <si>
    <t>HAC997</t>
  </si>
  <si>
    <t>HKF376</t>
  </si>
  <si>
    <t>KFQ963</t>
  </si>
  <si>
    <t>NFV926</t>
  </si>
  <si>
    <t>ENK643</t>
  </si>
  <si>
    <t>EXH241</t>
  </si>
  <si>
    <t>OJS918</t>
  </si>
  <si>
    <t>TAR663</t>
  </si>
  <si>
    <t>XHE235</t>
  </si>
  <si>
    <t>TMY751</t>
  </si>
  <si>
    <t>LNT149</t>
  </si>
  <si>
    <t>OAI383</t>
  </si>
  <si>
    <t>TJD954</t>
  </si>
  <si>
    <t>KMK746</t>
  </si>
  <si>
    <t>UXT959</t>
  </si>
  <si>
    <t>HEJ538</t>
  </si>
  <si>
    <t>PVT171</t>
  </si>
  <si>
    <t>WXU432</t>
  </si>
  <si>
    <t>OIV611</t>
  </si>
  <si>
    <t>QXD976</t>
  </si>
  <si>
    <t>VAR893</t>
  </si>
  <si>
    <t>BQU786</t>
  </si>
  <si>
    <t>CZR817</t>
  </si>
  <si>
    <t>HZN279</t>
  </si>
  <si>
    <t>SCT928</t>
  </si>
  <si>
    <t>AHM766</t>
  </si>
  <si>
    <t>DSR387</t>
  </si>
  <si>
    <t>UDN355</t>
  </si>
  <si>
    <t>ZOV762</t>
  </si>
  <si>
    <t>504622 ZZP883</t>
  </si>
  <si>
    <t>602632 BNM569</t>
  </si>
  <si>
    <t>BYZ269</t>
  </si>
  <si>
    <t>EKF456</t>
  </si>
  <si>
    <t>FAU577</t>
  </si>
  <si>
    <t>FBD845</t>
  </si>
  <si>
    <t>GPF195</t>
  </si>
  <si>
    <t>HTV227</t>
  </si>
  <si>
    <t>KGS229</t>
  </si>
  <si>
    <t>LGX329</t>
  </si>
  <si>
    <t>NUC975</t>
  </si>
  <si>
    <t>OQH712</t>
  </si>
  <si>
    <t>TFD946</t>
  </si>
  <si>
    <t>TZD474</t>
  </si>
  <si>
    <t>WRU178</t>
  </si>
  <si>
    <t>ZKR227</t>
  </si>
  <si>
    <t>507150 BSV411</t>
  </si>
  <si>
    <t>507151 HLB181</t>
  </si>
  <si>
    <t>507152 MIC797</t>
  </si>
  <si>
    <t>QOX877</t>
  </si>
  <si>
    <t>RXL299</t>
  </si>
  <si>
    <t>Passenger Stand - Stairs</t>
  </si>
  <si>
    <t>834 OSO956</t>
  </si>
  <si>
    <t>Service Truck</t>
  </si>
  <si>
    <t>496419 SYU729</t>
  </si>
  <si>
    <t>HP Bin</t>
  </si>
  <si>
    <t>CH Cap</t>
  </si>
  <si>
    <t>Load Factor</t>
  </si>
  <si>
    <t>Equipment Type</t>
  </si>
  <si>
    <t>All portable equipment</t>
  </si>
  <si>
    <t>Bobtail</t>
  </si>
  <si>
    <t>Passenger Stand</t>
  </si>
  <si>
    <t>Pushback</t>
  </si>
  <si>
    <t>* Source: CARB ORDAS Calculator and Carl Moyer guideline Appendix D</t>
  </si>
  <si>
    <t>MY</t>
  </si>
  <si>
    <t>all</t>
  </si>
  <si>
    <t>&gt;50</t>
  </si>
  <si>
    <t>HIDE
Gasoline CH Cap</t>
  </si>
  <si>
    <t>HIDE 
Diesel CH Cap</t>
  </si>
  <si>
    <t>HIDE 
Diesel Load Factor</t>
  </si>
  <si>
    <t>HIDE
Gasoline Load Factor</t>
  </si>
  <si>
    <t>LF</t>
  </si>
  <si>
    <t>A/C Tug Narrow Body</t>
  </si>
  <si>
    <t>A/C Tug Wide Body</t>
  </si>
  <si>
    <t>Cart</t>
  </si>
  <si>
    <t>Catering Truck</t>
  </si>
  <si>
    <t>Fuel Truck</t>
  </si>
  <si>
    <t>Generator</t>
  </si>
  <si>
    <t>Hydrant truck</t>
  </si>
  <si>
    <t>Maint. Truck</t>
  </si>
  <si>
    <t>Other GSE</t>
  </si>
  <si>
    <t>Sweeper</t>
  </si>
  <si>
    <t>Water Truck</t>
  </si>
  <si>
    <t>https://nepis.epa.gov/Exe/ZyPDF.cgi?Dockey=P100OA05.pdf</t>
  </si>
  <si>
    <t>HP Range</t>
  </si>
  <si>
    <t>11 - 25</t>
  </si>
  <si>
    <t>25 - 50</t>
  </si>
  <si>
    <t>50 - 75</t>
  </si>
  <si>
    <t>75 - 100</t>
  </si>
  <si>
    <t>100 - 175</t>
  </si>
  <si>
    <t>175 - 300</t>
  </si>
  <si>
    <t>300 - 600</t>
  </si>
  <si>
    <t>600 - 750</t>
  </si>
  <si>
    <t>750 - 9999</t>
  </si>
  <si>
    <t>Upper HP</t>
  </si>
  <si>
    <r>
      <rPr>
        <b/>
        <sz val="12"/>
        <color theme="1"/>
        <rFont val="Calibri"/>
        <family val="2"/>
      </rPr>
      <t>≤</t>
    </r>
    <r>
      <rPr>
        <b/>
        <sz val="12"/>
        <color theme="1"/>
        <rFont val="Calibri"/>
        <family val="2"/>
        <scheme val="minor"/>
      </rPr>
      <t xml:space="preserve"> Tier 1</t>
    </r>
  </si>
  <si>
    <t>Tier 1</t>
  </si>
  <si>
    <t>Tier 2</t>
  </si>
  <si>
    <t>Tier 3</t>
  </si>
  <si>
    <t>Tier 4</t>
  </si>
  <si>
    <t>Tier 4i</t>
  </si>
  <si>
    <t>CH</t>
  </si>
  <si>
    <t>Model_Year</t>
  </si>
  <si>
    <t>NOXzh</t>
  </si>
  <si>
    <t>NOXdr</t>
  </si>
  <si>
    <t>PMzh</t>
  </si>
  <si>
    <t>PMdr</t>
  </si>
  <si>
    <t>HC-ZH (g/hp-hr)</t>
  </si>
  <si>
    <t>HCDR</t>
  </si>
  <si>
    <t>COzh</t>
  </si>
  <si>
    <t>COdr</t>
  </si>
  <si>
    <t>Fuel</t>
  </si>
  <si>
    <t>HC DR</t>
  </si>
  <si>
    <t>NOX-ZH (g/hp-hr)</t>
  </si>
  <si>
    <t>NOX DR</t>
  </si>
  <si>
    <t>50 (&lt;825cc)</t>
  </si>
  <si>
    <t>50 (&gt;825cc and &lt;1000cc)</t>
  </si>
  <si>
    <t>50 (&gt;1L)</t>
  </si>
  <si>
    <t>2020 Calendar Year from ORDAS Model (use for Diesel GSE)</t>
  </si>
  <si>
    <t>2017 Calendar Year from ORDAS Model (use for Diesel GSE)</t>
  </si>
  <si>
    <t>2020 Calendar Year (from CARB 7/23/2021)</t>
  </si>
  <si>
    <t>2017 Calendar Year (from CARB 7/23/2021)</t>
  </si>
  <si>
    <t>Season1</t>
  </si>
  <si>
    <t>Fuel_HC</t>
  </si>
  <si>
    <t>Fuel_CO</t>
  </si>
  <si>
    <t>Fuel_NOX</t>
  </si>
  <si>
    <t>Fuel_PM</t>
  </si>
  <si>
    <t>CY</t>
  </si>
  <si>
    <t>Annual</t>
  </si>
  <si>
    <t>2017 Calendar Year (use for Gasoline GSE)</t>
  </si>
  <si>
    <t>2017 Calendar Year (use for LPG GSE)</t>
  </si>
  <si>
    <t>CNG</t>
  </si>
  <si>
    <t>2020 Calendar Year (use for Gasoline GSE)</t>
  </si>
  <si>
    <t>2020 Calendar Year (use for LPG GSE)</t>
  </si>
  <si>
    <t>HIDE Gasoline HC-ZH (g/hp-hr)</t>
  </si>
  <si>
    <t>HIDE Gasoline HC DR</t>
  </si>
  <si>
    <t>HIDE Diesel HC-ZH (g/hp-hr)</t>
  </si>
  <si>
    <t>HIDE Diesel HC DR</t>
  </si>
  <si>
    <t>HIDE Diesel NOX-ZH (g/hp-hr)</t>
  </si>
  <si>
    <t>HIDE Gasoline NOX-ZH (g/hp-hr)</t>
  </si>
  <si>
    <t>HIDE Diesel NOX DR</t>
  </si>
  <si>
    <t>HIDE Gasoline NOX DR</t>
  </si>
  <si>
    <t>HC FCF</t>
  </si>
  <si>
    <t>HIDE Diesel HC FCF</t>
  </si>
  <si>
    <t>HIDE Gasoline HC FCF</t>
  </si>
  <si>
    <t>NOx FCF</t>
  </si>
  <si>
    <t>HIDE Diesel NOx FCF</t>
  </si>
  <si>
    <t>HIDE Gasoline NOx FCF</t>
  </si>
  <si>
    <t>HC
(g/bhp-hr)</t>
  </si>
  <si>
    <t>NOx
(g/bhp-hr)</t>
  </si>
  <si>
    <t>NOx Emissions
(lb/yr)</t>
  </si>
  <si>
    <t>HC Emissions
(lb/yr)</t>
  </si>
  <si>
    <t>HC Emissions
(tpy)</t>
  </si>
  <si>
    <t>NOx Emissions
(tpy)</t>
  </si>
  <si>
    <t>ROG Emissions
(tpy)</t>
  </si>
  <si>
    <t>Notes</t>
  </si>
  <si>
    <t>&lt;25 HP do not include in PL</t>
  </si>
  <si>
    <t>Sum of NOx Emissions</t>
  </si>
  <si>
    <t>AS01</t>
  </si>
  <si>
    <t>AS1011</t>
  </si>
  <si>
    <t>22844 EMP785</t>
  </si>
  <si>
    <t>PB02</t>
  </si>
  <si>
    <t>PB03</t>
  </si>
  <si>
    <t>BL3086</t>
  </si>
  <si>
    <t>BL3087</t>
  </si>
  <si>
    <t>Belt loader</t>
  </si>
  <si>
    <t>LG248</t>
  </si>
  <si>
    <t>BL06</t>
  </si>
  <si>
    <t>BL05</t>
  </si>
  <si>
    <t>CL4904</t>
  </si>
  <si>
    <t>CL0703</t>
  </si>
  <si>
    <t>CL001</t>
  </si>
  <si>
    <t>CL002</t>
  </si>
  <si>
    <t>CL003</t>
  </si>
  <si>
    <t>CL0704</t>
  </si>
  <si>
    <t>CL0705</t>
  </si>
  <si>
    <t>CT2265</t>
  </si>
  <si>
    <t>CT2266</t>
  </si>
  <si>
    <t>CT2267</t>
  </si>
  <si>
    <t>CT2271</t>
  </si>
  <si>
    <t>TY876</t>
  </si>
  <si>
    <t>MTS-37</t>
  </si>
  <si>
    <t>MTS-4</t>
  </si>
  <si>
    <t>413397 EAZ946</t>
  </si>
  <si>
    <t>413398 GQA464</t>
  </si>
  <si>
    <t>413399 KGS119</t>
  </si>
  <si>
    <t>413400 LYP828</t>
  </si>
  <si>
    <t>413401 TRZ567</t>
  </si>
  <si>
    <t>MTS-10</t>
  </si>
  <si>
    <t>MTS-33</t>
  </si>
  <si>
    <t>MTS-34</t>
  </si>
  <si>
    <t>MTS-35</t>
  </si>
  <si>
    <t>MTS-36</t>
  </si>
  <si>
    <t>7565OO</t>
  </si>
  <si>
    <t>7566OO</t>
  </si>
  <si>
    <t>LC022154</t>
  </si>
  <si>
    <t>WC022103</t>
  </si>
  <si>
    <t>5869B</t>
  </si>
  <si>
    <t>MS0532</t>
  </si>
  <si>
    <t/>
  </si>
  <si>
    <t>--</t>
  </si>
  <si>
    <t>Inventory</t>
  </si>
  <si>
    <t>Baseline</t>
  </si>
  <si>
    <t>Row Labels</t>
  </si>
  <si>
    <t>Grand Total</t>
  </si>
  <si>
    <t>Count of GSE Type</t>
  </si>
  <si>
    <t>Column Labels</t>
  </si>
  <si>
    <t>Equipment by Fuel Type</t>
  </si>
  <si>
    <t>Diesel Equipment by Tier</t>
  </si>
  <si>
    <t>Tier Category</t>
  </si>
  <si>
    <t>Tier 4F</t>
  </si>
  <si>
    <t>Tier 4I</t>
  </si>
  <si>
    <t>Table 5: GSE Inventory Summary</t>
  </si>
  <si>
    <t xml:space="preserve"> Total</t>
  </si>
  <si>
    <t>Propane</t>
  </si>
  <si>
    <t>% Electric</t>
  </si>
  <si>
    <t>Avg MY</t>
  </si>
  <si>
    <t>Avg  HP</t>
  </si>
  <si>
    <t>Emissions Summary</t>
  </si>
  <si>
    <t>AQIP NOx Table 6</t>
  </si>
  <si>
    <t>Updated Annual Emissions (tpy)</t>
  </si>
  <si>
    <t>TARGET</t>
  </si>
  <si>
    <t>BAU</t>
  </si>
  <si>
    <t>ANNUAL</t>
  </si>
  <si>
    <t xml:space="preserve">Performance Level Fleet Average 
from other workbook: </t>
  </si>
  <si>
    <t>Average of HP</t>
  </si>
  <si>
    <t>Average of Model Year</t>
  </si>
  <si>
    <t>NUMBER OF GSE BY FUEL TYPE</t>
  </si>
  <si>
    <t>Forklift (GSE)</t>
  </si>
  <si>
    <t>Lift (GSE)</t>
  </si>
  <si>
    <t>√</t>
  </si>
  <si>
    <t>Column1</t>
  </si>
  <si>
    <t>?</t>
  </si>
  <si>
    <t>In 2017 List?</t>
  </si>
  <si>
    <t>2017 NOx (lb/yr)</t>
  </si>
  <si>
    <t>2020 EI-2017-EI</t>
  </si>
  <si>
    <t>Calendar Year</t>
  </si>
  <si>
    <t>2017 GSE Type</t>
  </si>
  <si>
    <t>2017 Fuel Type</t>
  </si>
  <si>
    <t>2017 Model Year</t>
  </si>
  <si>
    <t>2017 HP</t>
  </si>
  <si>
    <t xml:space="preserve">2017 Activity </t>
  </si>
  <si>
    <t>Tier</t>
  </si>
  <si>
    <t>≤ Tier 1</t>
  </si>
  <si>
    <t>(All)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</si>
</sst>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(* #,##0.00_);_(* \(#,##0.00\);_(* &quot;-&quot;??_);_(@_)"/>
    <numFmt numFmtId="164" formatCode="0.0000000"/>
    <numFmt numFmtId="165" formatCode="0.0"/>
    <numFmt numFmtId="166" formatCode="0.000"/>
    <numFmt numFmtId="167" formatCode="0.0000"/>
    <numFmt numFmtId="168" formatCode="0.000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i/>
      <u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1"/>
      <color rgb="FF7030A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</fonts>
  <fills count="5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92D050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4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5" borderId="4" applyNumberFormat="0" applyAlignment="0" applyProtection="0"/>
    <xf numFmtId="0" fontId="8" fillId="6" borderId="5" applyNumberFormat="0" applyAlignment="0" applyProtection="0"/>
    <xf numFmtId="0" fontId="9" fillId="6" borderId="4" applyNumberFormat="0" applyAlignment="0" applyProtection="0"/>
    <xf numFmtId="0" fontId="10" fillId="0" borderId="6" applyNumberFormat="0" applyFill="0" applyAlignment="0" applyProtection="0"/>
    <xf numFmtId="0" fontId="11" fillId="7" borderId="7" applyNumberFormat="0" applyAlignment="0" applyProtection="0"/>
    <xf numFmtId="0" fontId="12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3" fillId="0" borderId="0" applyNumberFormat="0" applyFill="0" applyBorder="0" applyAlignment="0" applyProtection="0"/>
    <xf numFmtId="0" fontId="14" fillId="0" borderId="9" applyNumberFormat="0" applyFill="0" applyAlignment="0" applyProtection="0"/>
    <xf numFmtId="0" fontId="15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5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5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5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5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5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9" fontId="1" fillId="0" borderId="0" applyFont="0" applyFill="0" applyBorder="0" applyAlignment="0" applyProtection="0"/>
    <xf numFmtId="0" fontId="27" fillId="0" borderId="0"/>
  </cellStyleXfs>
  <cellXfs count="198">
    <xf numFmtId="0" fontId="0" fillId="0" borderId="0" xfId="0"/>
    <xf numFmtId="0" fontId="0" fillId="0" borderId="0" xfId="0" applyAlignment="1">
      <alignment wrapText="1"/>
    </xf>
    <xf numFmtId="0" fontId="24" fillId="0" borderId="0" xfId="0" applyFont="1" applyAlignment="1">
      <alignment horizontal="left" vertical="top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4" fillId="39" borderId="0" xfId="0" applyFont="1" applyFill="1" applyAlignment="1">
      <alignment horizontal="left" vertical="top"/>
    </xf>
    <xf numFmtId="0" fontId="24" fillId="40" borderId="0" xfId="0" applyFont="1" applyFill="1" applyAlignment="1">
      <alignment horizontal="left" vertical="top"/>
    </xf>
    <xf numFmtId="0" fontId="24" fillId="42" borderId="0" xfId="0" applyFont="1" applyFill="1" applyAlignment="1">
      <alignment horizontal="left" vertical="top"/>
    </xf>
    <xf numFmtId="0" fontId="22" fillId="0" borderId="0" xfId="0" applyFont="1" applyAlignment="1">
      <alignment horizontal="left" vertical="top"/>
    </xf>
    <xf numFmtId="0" fontId="24" fillId="41" borderId="0" xfId="0" applyFont="1" applyFill="1" applyAlignment="1">
      <alignment horizontal="left" vertical="top"/>
    </xf>
    <xf numFmtId="0" fontId="23" fillId="0" borderId="0" xfId="0" applyFont="1" applyAlignment="1">
      <alignment horizontal="left" vertical="top"/>
    </xf>
    <xf numFmtId="0" fontId="24" fillId="38" borderId="0" xfId="0" applyFont="1" applyFill="1" applyAlignment="1">
      <alignment horizontal="left" vertical="top"/>
    </xf>
    <xf numFmtId="0" fontId="21" fillId="0" borderId="0" xfId="0" applyFont="1" applyAlignment="1">
      <alignment horizontal="left" vertical="top"/>
    </xf>
    <xf numFmtId="0" fontId="24" fillId="37" borderId="0" xfId="0" applyFont="1" applyFill="1" applyAlignment="1">
      <alignment horizontal="left" vertical="top"/>
    </xf>
    <xf numFmtId="0" fontId="0" fillId="0" borderId="0" xfId="0"/>
    <xf numFmtId="0" fontId="0" fillId="0" borderId="0" xfId="0" applyAlignment="1">
      <alignment horizontal="center"/>
    </xf>
    <xf numFmtId="11" fontId="0" fillId="0" borderId="0" xfId="0" applyNumberFormat="1"/>
    <xf numFmtId="0" fontId="20" fillId="0" borderId="0" xfId="0" applyFont="1" applyAlignment="1">
      <alignment horizontal="left" vertical="top"/>
    </xf>
    <xf numFmtId="0" fontId="24" fillId="0" borderId="0" xfId="0" quotePrefix="1" applyFont="1" applyAlignment="1">
      <alignment horizontal="left" vertical="top"/>
    </xf>
    <xf numFmtId="0" fontId="0" fillId="0" borderId="0" xfId="0"/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/>
    <xf numFmtId="0" fontId="14" fillId="0" borderId="0" xfId="0" applyFont="1"/>
    <xf numFmtId="0" fontId="14" fillId="35" borderId="0" xfId="0" applyFont="1" applyFill="1"/>
    <xf numFmtId="0" fontId="0" fillId="35" borderId="0" xfId="0" applyFill="1"/>
    <xf numFmtId="0" fontId="16" fillId="35" borderId="11" xfId="0" applyFont="1" applyFill="1" applyBorder="1"/>
    <xf numFmtId="0" fontId="0" fillId="0" borderId="0" xfId="0"/>
    <xf numFmtId="0" fontId="14" fillId="0" borderId="0" xfId="0" applyFont="1"/>
    <xf numFmtId="0" fontId="14" fillId="33" borderId="0" xfId="0" applyFont="1" applyFill="1"/>
    <xf numFmtId="0" fontId="0" fillId="33" borderId="0" xfId="0" applyFill="1"/>
    <xf numFmtId="0" fontId="14" fillId="34" borderId="0" xfId="0" applyFont="1" applyFill="1"/>
    <xf numFmtId="0" fontId="0" fillId="34" borderId="0" xfId="0" applyFill="1"/>
    <xf numFmtId="0" fontId="14" fillId="34" borderId="11" xfId="0" applyFont="1" applyFill="1" applyBorder="1"/>
    <xf numFmtId="0" fontId="16" fillId="33" borderId="11" xfId="0" applyFont="1" applyFill="1" applyBorder="1"/>
    <xf numFmtId="0" fontId="0" fillId="0" borderId="0" xfId="0"/>
    <xf numFmtId="0" fontId="14" fillId="0" borderId="0" xfId="0" applyFont="1"/>
    <xf numFmtId="0" fontId="14" fillId="33" borderId="0" xfId="0" applyFont="1" applyFill="1"/>
    <xf numFmtId="0" fontId="0" fillId="33" borderId="0" xfId="0" applyFill="1"/>
    <xf numFmtId="0" fontId="14" fillId="34" borderId="0" xfId="0" applyFont="1" applyFill="1"/>
    <xf numFmtId="0" fontId="0" fillId="34" borderId="0" xfId="0" applyFill="1"/>
    <xf numFmtId="0" fontId="14" fillId="34" borderId="11" xfId="0" applyFont="1" applyFill="1" applyBorder="1"/>
    <xf numFmtId="2" fontId="14" fillId="35" borderId="10" xfId="0" applyNumberFormat="1" applyFont="1" applyFill="1" applyBorder="1" applyAlignment="1">
      <alignment horizontal="center" vertical="center" wrapText="1"/>
    </xf>
    <xf numFmtId="2" fontId="0" fillId="0" borderId="0" xfId="0" applyNumberFormat="1" applyFill="1"/>
    <xf numFmtId="0" fontId="0" fillId="0" borderId="0" xfId="0" applyAlignment="1">
      <alignment horizontal="center"/>
    </xf>
    <xf numFmtId="164" fontId="14" fillId="35" borderId="1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0" fontId="14" fillId="0" borderId="10" xfId="0" applyFont="1" applyFill="1" applyBorder="1" applyAlignment="1">
      <alignment horizontal="center" vertical="center" wrapText="1"/>
    </xf>
    <xf numFmtId="0" fontId="14" fillId="36" borderId="10" xfId="0" applyFont="1" applyFill="1" applyBorder="1" applyAlignment="1">
      <alignment horizontal="center" vertical="center" wrapText="1"/>
    </xf>
    <xf numFmtId="0" fontId="14" fillId="35" borderId="10" xfId="0" applyFont="1" applyFill="1" applyBorder="1" applyAlignment="1">
      <alignment horizontal="center" vertical="center" wrapText="1"/>
    </xf>
    <xf numFmtId="2" fontId="14" fillId="35" borderId="10" xfId="0" applyNumberFormat="1" applyFont="1" applyFill="1" applyBorder="1" applyAlignment="1">
      <alignment horizontal="center" vertical="center"/>
    </xf>
    <xf numFmtId="0" fontId="11" fillId="43" borderId="10" xfId="0" applyFont="1" applyFill="1" applyBorder="1" applyAlignment="1">
      <alignment horizontal="center" vertical="center" wrapText="1"/>
    </xf>
    <xf numFmtId="0" fontId="0" fillId="33" borderId="10" xfId="0" applyFill="1" applyBorder="1" applyAlignment="1">
      <alignment horizontal="center" vertical="center"/>
    </xf>
    <xf numFmtId="0" fontId="0" fillId="34" borderId="10" xfId="0" applyFill="1" applyBorder="1" applyAlignment="1">
      <alignment horizontal="center" vertical="center"/>
    </xf>
    <xf numFmtId="0" fontId="0" fillId="34" borderId="10" xfId="0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5" fillId="43" borderId="0" xfId="0" applyFont="1" applyFill="1" applyAlignment="1">
      <alignment horizontal="center" vertical="center" wrapText="1"/>
    </xf>
    <xf numFmtId="0" fontId="0" fillId="44" borderId="0" xfId="0" applyFill="1"/>
    <xf numFmtId="0" fontId="0" fillId="0" borderId="0" xfId="0" applyNumberFormat="1"/>
    <xf numFmtId="0" fontId="0" fillId="0" borderId="1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45" borderId="10" xfId="0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44" borderId="21" xfId="0" applyFill="1" applyBorder="1" applyAlignment="1">
      <alignment horizontal="center"/>
    </xf>
    <xf numFmtId="0" fontId="0" fillId="44" borderId="22" xfId="0" applyFill="1" applyBorder="1" applyAlignment="1">
      <alignment horizontal="center"/>
    </xf>
    <xf numFmtId="0" fontId="0" fillId="35" borderId="22" xfId="0" applyFill="1" applyBorder="1" applyAlignment="1">
      <alignment horizontal="center"/>
    </xf>
    <xf numFmtId="0" fontId="0" fillId="35" borderId="23" xfId="0" applyFill="1" applyBorder="1" applyAlignment="1">
      <alignment horizontal="center"/>
    </xf>
    <xf numFmtId="0" fontId="0" fillId="0" borderId="27" xfId="0" applyBorder="1" applyAlignment="1">
      <alignment horizontal="left"/>
    </xf>
    <xf numFmtId="0" fontId="0" fillId="44" borderId="28" xfId="0" applyFill="1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0" xfId="0"/>
    <xf numFmtId="0" fontId="0" fillId="0" borderId="0" xfId="0" applyAlignment="1">
      <alignment horizontal="center"/>
    </xf>
    <xf numFmtId="0" fontId="0" fillId="0" borderId="32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7" xfId="0" applyBorder="1" applyAlignment="1">
      <alignment horizontal="left"/>
    </xf>
    <xf numFmtId="0" fontId="14" fillId="0" borderId="17" xfId="0" applyFont="1" applyBorder="1" applyAlignment="1">
      <alignment horizontal="left"/>
    </xf>
    <xf numFmtId="0" fontId="0" fillId="0" borderId="28" xfId="0" applyBorder="1" applyAlignment="1">
      <alignment horizontal="left"/>
    </xf>
    <xf numFmtId="0" fontId="0" fillId="35" borderId="12" xfId="0" applyFill="1" applyBorder="1" applyAlignment="1">
      <alignment horizontal="center"/>
    </xf>
    <xf numFmtId="0" fontId="0" fillId="34" borderId="31" xfId="0" applyFill="1" applyBorder="1" applyAlignment="1">
      <alignment horizontal="center"/>
    </xf>
    <xf numFmtId="0" fontId="0" fillId="0" borderId="0" xfId="0"/>
    <xf numFmtId="0" fontId="0" fillId="0" borderId="0" xfId="0"/>
    <xf numFmtId="0" fontId="0" fillId="47" borderId="10" xfId="0" applyFill="1" applyBorder="1" applyAlignment="1">
      <alignment horizontal="center"/>
    </xf>
    <xf numFmtId="0" fontId="0" fillId="46" borderId="10" xfId="0" applyFill="1" applyBorder="1" applyAlignment="1">
      <alignment horizontal="center"/>
    </xf>
    <xf numFmtId="2" fontId="0" fillId="47" borderId="10" xfId="0" applyNumberFormat="1" applyFill="1" applyBorder="1" applyAlignment="1">
      <alignment horizontal="center"/>
    </xf>
    <xf numFmtId="0" fontId="14" fillId="0" borderId="25" xfId="0" applyFont="1" applyBorder="1" applyAlignment="1">
      <alignment horizontal="left"/>
    </xf>
    <xf numFmtId="0" fontId="0" fillId="34" borderId="18" xfId="0" applyFill="1" applyBorder="1" applyAlignment="1">
      <alignment horizontal="center"/>
    </xf>
    <xf numFmtId="0" fontId="0" fillId="35" borderId="18" xfId="0" applyFill="1" applyBorder="1" applyAlignment="1">
      <alignment horizontal="center"/>
    </xf>
    <xf numFmtId="0" fontId="0" fillId="33" borderId="18" xfId="0" applyFill="1" applyBorder="1" applyAlignment="1">
      <alignment horizontal="center"/>
    </xf>
    <xf numFmtId="0" fontId="0" fillId="33" borderId="26" xfId="0" applyFill="1" applyBorder="1" applyAlignment="1">
      <alignment horizontal="center"/>
    </xf>
    <xf numFmtId="0" fontId="0" fillId="47" borderId="20" xfId="0" applyFill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22" xfId="0" applyBorder="1" applyAlignment="1">
      <alignment horizontal="left"/>
    </xf>
    <xf numFmtId="0" fontId="0" fillId="0" borderId="23" xfId="0" applyBorder="1" applyAlignment="1">
      <alignment horizontal="left"/>
    </xf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18" xfId="0" applyBorder="1" applyAlignment="1">
      <alignment horizontal="center"/>
    </xf>
    <xf numFmtId="0" fontId="0" fillId="0" borderId="10" xfId="0" applyBorder="1" applyAlignment="1">
      <alignment horizontal="left"/>
    </xf>
    <xf numFmtId="1" fontId="0" fillId="0" borderId="10" xfId="0" applyNumberFormat="1" applyBorder="1" applyAlignment="1">
      <alignment horizontal="center"/>
    </xf>
    <xf numFmtId="0" fontId="0" fillId="0" borderId="0" xfId="0" pivotButton="1"/>
    <xf numFmtId="0" fontId="0" fillId="0" borderId="22" xfId="0" applyBorder="1" applyAlignment="1">
      <alignment horizontal="left"/>
    </xf>
    <xf numFmtId="0" fontId="11" fillId="49" borderId="10" xfId="0" applyFont="1" applyFill="1" applyBorder="1" applyAlignment="1">
      <alignment horizontal="center"/>
    </xf>
    <xf numFmtId="165" fontId="11" fillId="49" borderId="10" xfId="0" applyNumberFormat="1" applyFont="1" applyFill="1" applyBorder="1" applyAlignment="1">
      <alignment horizontal="center"/>
    </xf>
    <xf numFmtId="0" fontId="11" fillId="49" borderId="10" xfId="0" applyFont="1" applyFill="1" applyBorder="1" applyAlignment="1">
      <alignment horizontal="right"/>
    </xf>
    <xf numFmtId="2" fontId="11" fillId="49" borderId="10" xfId="0" applyNumberFormat="1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47" borderId="19" xfId="0" applyFill="1" applyBorder="1" applyAlignment="1">
      <alignment horizontal="left" wrapText="1"/>
    </xf>
    <xf numFmtId="0" fontId="0" fillId="0" borderId="21" xfId="0" applyBorder="1" applyAlignment="1">
      <alignment horizontal="left" wrapText="1"/>
    </xf>
    <xf numFmtId="0" fontId="0" fillId="0" borderId="14" xfId="0" applyBorder="1" applyAlignment="1">
      <alignment horizontal="center"/>
    </xf>
    <xf numFmtId="0" fontId="0" fillId="45" borderId="16" xfId="0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0" fillId="45" borderId="44" xfId="0" applyFill="1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45" borderId="47" xfId="0" applyFill="1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19" xfId="0" applyBorder="1" applyAlignment="1">
      <alignment horizontal="left"/>
    </xf>
    <xf numFmtId="1" fontId="0" fillId="0" borderId="20" xfId="0" applyNumberFormat="1" applyBorder="1" applyAlignment="1">
      <alignment horizontal="center"/>
    </xf>
    <xf numFmtId="0" fontId="0" fillId="48" borderId="21" xfId="0" applyFill="1" applyBorder="1" applyAlignment="1">
      <alignment horizontal="left"/>
    </xf>
    <xf numFmtId="0" fontId="0" fillId="48" borderId="22" xfId="0" applyFill="1" applyBorder="1" applyAlignment="1">
      <alignment horizontal="left"/>
    </xf>
    <xf numFmtId="1" fontId="0" fillId="48" borderId="22" xfId="0" applyNumberFormat="1" applyFill="1" applyBorder="1" applyAlignment="1">
      <alignment horizontal="center"/>
    </xf>
    <xf numFmtId="1" fontId="0" fillId="48" borderId="23" xfId="0" applyNumberFormat="1" applyFill="1" applyBorder="1" applyAlignment="1">
      <alignment horizontal="center"/>
    </xf>
    <xf numFmtId="0" fontId="0" fillId="0" borderId="14" xfId="0" applyBorder="1" applyAlignment="1">
      <alignment horizontal="left"/>
    </xf>
    <xf numFmtId="0" fontId="0" fillId="0" borderId="16" xfId="0" applyBorder="1" applyAlignment="1">
      <alignment horizontal="left"/>
    </xf>
    <xf numFmtId="9" fontId="0" fillId="0" borderId="16" xfId="42" applyFont="1" applyBorder="1" applyAlignment="1">
      <alignment horizontal="center"/>
    </xf>
    <xf numFmtId="1" fontId="0" fillId="0" borderId="16" xfId="0" applyNumberFormat="1" applyBorder="1" applyAlignment="1">
      <alignment horizontal="center"/>
    </xf>
    <xf numFmtId="1" fontId="0" fillId="0" borderId="40" xfId="0" applyNumberFormat="1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1" fontId="0" fillId="0" borderId="0" xfId="0" applyNumberFormat="1"/>
    <xf numFmtId="0" fontId="0" fillId="0" borderId="25" xfId="0" applyBorder="1" applyAlignment="1">
      <alignment horizontal="left"/>
    </xf>
    <xf numFmtId="0" fontId="0" fillId="0" borderId="18" xfId="0" applyBorder="1" applyAlignment="1">
      <alignment horizontal="left"/>
    </xf>
    <xf numFmtId="9" fontId="0" fillId="0" borderId="18" xfId="42" applyFont="1" applyBorder="1" applyAlignment="1">
      <alignment horizontal="center"/>
    </xf>
    <xf numFmtId="1" fontId="0" fillId="0" borderId="18" xfId="0" applyNumberFormat="1" applyBorder="1" applyAlignment="1">
      <alignment horizontal="center"/>
    </xf>
    <xf numFmtId="1" fontId="0" fillId="0" borderId="26" xfId="0" applyNumberFormat="1" applyBorder="1" applyAlignment="1">
      <alignment horizontal="center"/>
    </xf>
    <xf numFmtId="0" fontId="0" fillId="0" borderId="51" xfId="0" applyBorder="1" applyAlignment="1">
      <alignment horizontal="center"/>
    </xf>
    <xf numFmtId="9" fontId="0" fillId="0" borderId="51" xfId="42" applyFont="1" applyBorder="1" applyAlignment="1">
      <alignment horizontal="center"/>
    </xf>
    <xf numFmtId="0" fontId="28" fillId="0" borderId="10" xfId="43" applyFont="1" applyBorder="1" applyAlignment="1">
      <alignment wrapText="1"/>
    </xf>
    <xf numFmtId="0" fontId="0" fillId="0" borderId="10" xfId="0" applyBorder="1" applyAlignment="1">
      <alignment horizontal="left" wrapText="1"/>
    </xf>
    <xf numFmtId="2" fontId="0" fillId="0" borderId="10" xfId="0" applyNumberFormat="1" applyBorder="1" applyAlignment="1">
      <alignment horizontal="left" vertical="center" wrapText="1"/>
    </xf>
    <xf numFmtId="0" fontId="29" fillId="0" borderId="0" xfId="0" applyFont="1"/>
    <xf numFmtId="0" fontId="12" fillId="0" borderId="0" xfId="0" applyFont="1"/>
    <xf numFmtId="0" fontId="0" fillId="0" borderId="0" xfId="0" applyBorder="1" applyAlignment="1">
      <alignment horizontal="center" vertical="center"/>
    </xf>
    <xf numFmtId="0" fontId="17" fillId="50" borderId="0" xfId="0" applyFont="1" applyFill="1" applyBorder="1" applyAlignment="1">
      <alignment horizontal="center"/>
    </xf>
    <xf numFmtId="0" fontId="17" fillId="35" borderId="0" xfId="0" applyFont="1" applyFill="1"/>
    <xf numFmtId="0" fontId="0" fillId="36" borderId="0" xfId="0" applyFill="1" applyAlignment="1">
      <alignment horizontal="center"/>
    </xf>
    <xf numFmtId="164" fontId="14" fillId="36" borderId="10" xfId="0" applyNumberFormat="1" applyFont="1" applyFill="1" applyBorder="1" applyAlignment="1">
      <alignment horizontal="center" vertical="center" wrapText="1"/>
    </xf>
    <xf numFmtId="164" fontId="0" fillId="36" borderId="0" xfId="0" applyNumberFormat="1" applyFill="1" applyAlignment="1">
      <alignment horizontal="center"/>
    </xf>
    <xf numFmtId="2" fontId="14" fillId="36" borderId="10" xfId="0" applyNumberFormat="1" applyFont="1" applyFill="1" applyBorder="1" applyAlignment="1">
      <alignment horizontal="center" vertical="center" wrapText="1"/>
    </xf>
    <xf numFmtId="0" fontId="0" fillId="35" borderId="0" xfId="0" applyFill="1" applyAlignment="1">
      <alignment horizontal="center"/>
    </xf>
    <xf numFmtId="164" fontId="0" fillId="35" borderId="0" xfId="0" applyNumberFormat="1" applyFill="1" applyAlignment="1">
      <alignment horizontal="center"/>
    </xf>
    <xf numFmtId="0" fontId="17" fillId="0" borderId="10" xfId="0" applyFont="1" applyFill="1" applyBorder="1" applyAlignment="1">
      <alignment horizontal="center"/>
    </xf>
    <xf numFmtId="2" fontId="17" fillId="0" borderId="10" xfId="0" applyNumberFormat="1" applyFont="1" applyFill="1" applyBorder="1" applyAlignment="1">
      <alignment horizontal="center"/>
    </xf>
    <xf numFmtId="164" fontId="17" fillId="0" borderId="10" xfId="0" applyNumberFormat="1" applyFont="1" applyFill="1" applyBorder="1" applyAlignment="1">
      <alignment horizontal="center"/>
    </xf>
    <xf numFmtId="0" fontId="17" fillId="0" borderId="0" xfId="0" applyFont="1" applyFill="1" applyAlignment="1">
      <alignment horizontal="center"/>
    </xf>
    <xf numFmtId="0" fontId="17" fillId="0" borderId="0" xfId="0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2" fontId="17" fillId="0" borderId="0" xfId="0" applyNumberFormat="1" applyFont="1" applyFill="1" applyAlignment="1">
      <alignment horizontal="center"/>
    </xf>
    <xf numFmtId="43" fontId="17" fillId="0" borderId="0" xfId="0" applyNumberFormat="1" applyFont="1" applyFill="1"/>
    <xf numFmtId="0" fontId="17" fillId="0" borderId="0" xfId="0" applyFont="1" applyFill="1"/>
    <xf numFmtId="2" fontId="17" fillId="0" borderId="0" xfId="0" applyNumberFormat="1" applyFont="1" applyFill="1"/>
    <xf numFmtId="166" fontId="17" fillId="0" borderId="10" xfId="0" applyNumberFormat="1" applyFont="1" applyFill="1" applyBorder="1" applyAlignment="1">
      <alignment horizontal="center"/>
    </xf>
    <xf numFmtId="167" fontId="17" fillId="0" borderId="10" xfId="0" applyNumberFormat="1" applyFont="1" applyFill="1" applyBorder="1" applyAlignment="1">
      <alignment horizontal="center"/>
    </xf>
    <xf numFmtId="0" fontId="0" fillId="0" borderId="0" xfId="0" applyFill="1"/>
    <xf numFmtId="0" fontId="26" fillId="0" borderId="0" xfId="0" applyFont="1" applyFill="1" applyAlignment="1">
      <alignment horizontal="center"/>
    </xf>
    <xf numFmtId="2" fontId="26" fillId="0" borderId="0" xfId="0" applyNumberFormat="1" applyFont="1" applyFill="1"/>
    <xf numFmtId="168" fontId="17" fillId="0" borderId="10" xfId="0" applyNumberFormat="1" applyFont="1" applyFill="1" applyBorder="1" applyAlignment="1">
      <alignment horizontal="center"/>
    </xf>
    <xf numFmtId="9" fontId="0" fillId="0" borderId="0" xfId="42" applyFont="1"/>
    <xf numFmtId="0" fontId="0" fillId="0" borderId="0" xfId="0" applyAlignment="1">
      <alignment horizontal="left" indent="1"/>
    </xf>
    <xf numFmtId="0" fontId="11" fillId="49" borderId="37" xfId="0" applyFont="1" applyFill="1" applyBorder="1" applyAlignment="1">
      <alignment horizontal="center" wrapText="1"/>
    </xf>
    <xf numFmtId="0" fontId="11" fillId="49" borderId="38" xfId="0" applyFont="1" applyFill="1" applyBorder="1" applyAlignment="1">
      <alignment horizontal="center" wrapText="1"/>
    </xf>
    <xf numFmtId="0" fontId="11" fillId="49" borderId="39" xfId="0" applyFont="1" applyFill="1" applyBorder="1" applyAlignment="1">
      <alignment horizontal="center" wrapText="1"/>
    </xf>
    <xf numFmtId="0" fontId="0" fillId="34" borderId="18" xfId="0" applyFill="1" applyBorder="1" applyAlignment="1">
      <alignment horizontal="center"/>
    </xf>
    <xf numFmtId="0" fontId="0" fillId="34" borderId="26" xfId="0" applyFill="1" applyBorder="1" applyAlignment="1">
      <alignment horizontal="center"/>
    </xf>
    <xf numFmtId="0" fontId="0" fillId="35" borderId="18" xfId="0" applyFill="1" applyBorder="1" applyAlignment="1">
      <alignment horizontal="center"/>
    </xf>
    <xf numFmtId="0" fontId="0" fillId="35" borderId="26" xfId="0" applyFill="1" applyBorder="1" applyAlignment="1">
      <alignment horizontal="center"/>
    </xf>
    <xf numFmtId="0" fontId="14" fillId="0" borderId="49" xfId="0" applyFont="1" applyBorder="1" applyAlignment="1">
      <alignment horizontal="center" vertical="center"/>
    </xf>
    <xf numFmtId="0" fontId="14" fillId="0" borderId="50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/>
    </xf>
    <xf numFmtId="0" fontId="14" fillId="0" borderId="42" xfId="0" applyFont="1" applyBorder="1" applyAlignment="1">
      <alignment horizontal="center"/>
    </xf>
    <xf numFmtId="0" fontId="14" fillId="0" borderId="24" xfId="0" applyFont="1" applyBorder="1" applyAlignment="1">
      <alignment horizontal="center"/>
    </xf>
    <xf numFmtId="0" fontId="0" fillId="35" borderId="45" xfId="0" applyFill="1" applyBorder="1" applyAlignment="1">
      <alignment horizontal="center"/>
    </xf>
    <xf numFmtId="0" fontId="0" fillId="35" borderId="42" xfId="0" applyFill="1" applyBorder="1" applyAlignment="1">
      <alignment horizontal="center"/>
    </xf>
    <xf numFmtId="0" fontId="0" fillId="35" borderId="24" xfId="0" applyFill="1" applyBorder="1" applyAlignment="1">
      <alignment horizontal="center"/>
    </xf>
    <xf numFmtId="0" fontId="0" fillId="34" borderId="41" xfId="0" applyFill="1" applyBorder="1" applyAlignment="1">
      <alignment horizontal="center"/>
    </xf>
    <xf numFmtId="0" fontId="0" fillId="34" borderId="42" xfId="0" applyFill="1" applyBorder="1" applyAlignment="1">
      <alignment horizontal="center"/>
    </xf>
    <xf numFmtId="0" fontId="0" fillId="34" borderId="43" xfId="0" applyFill="1" applyBorder="1" applyAlignment="1">
      <alignment horizontal="center"/>
    </xf>
    <xf numFmtId="0" fontId="14" fillId="0" borderId="34" xfId="0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14" fillId="0" borderId="36" xfId="0" applyFont="1" applyBorder="1" applyAlignment="1">
      <alignment horizontal="center"/>
    </xf>
    <xf numFmtId="0" fontId="14" fillId="0" borderId="24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</cellXfs>
  <cellStyles count="44">
    <cellStyle name="20% - Accent1" xfId="17" builtinId="30" customBuiltin="1"/>
    <cellStyle name="20% - Accent2" xfId="20" builtinId="34" customBuiltin="1"/>
    <cellStyle name="20% - Accent3" xfId="23" builtinId="38" customBuiltin="1"/>
    <cellStyle name="20% - Accent4" xfId="26" builtinId="42" customBuiltin="1"/>
    <cellStyle name="20% - Accent5" xfId="29" builtinId="46" customBuiltin="1"/>
    <cellStyle name="20% - Accent6" xfId="32" builtinId="50" customBuiltin="1"/>
    <cellStyle name="40% - Accent1" xfId="18" builtinId="31" customBuiltin="1"/>
    <cellStyle name="40% - Accent2" xfId="21" builtinId="35" customBuiltin="1"/>
    <cellStyle name="40% - Accent3" xfId="24" builtinId="39" customBuiltin="1"/>
    <cellStyle name="40% - Accent4" xfId="27" builtinId="43" customBuiltin="1"/>
    <cellStyle name="40% - Accent5" xfId="30" builtinId="47" customBuiltin="1"/>
    <cellStyle name="40% - Accent6" xfId="33" builtinId="51" customBuiltin="1"/>
    <cellStyle name="60% - Accent1 2" xfId="36" xr:uid="{E39CAB67-FCC9-494B-8CE9-C676E80CDA76}"/>
    <cellStyle name="60% - Accent2 2" xfId="37" xr:uid="{00C0B88D-2C97-4196-B054-F7937F4E2BCC}"/>
    <cellStyle name="60% - Accent3 2" xfId="38" xr:uid="{846A58E8-95C1-4181-9A50-E043159B3BD8}"/>
    <cellStyle name="60% - Accent4 2" xfId="39" xr:uid="{99E2A850-8D30-425E-B3A5-96CC230B9477}"/>
    <cellStyle name="60% - Accent5 2" xfId="40" xr:uid="{A6B4E394-C9D7-4E3A-B48F-0FD76B6137CE}"/>
    <cellStyle name="60% - Accent6 2" xfId="41" xr:uid="{7C29D1D6-4AC1-464D-9ACB-2348BD35ED88}"/>
    <cellStyle name="Accent1" xfId="16" builtinId="29" customBuiltin="1"/>
    <cellStyle name="Accent2" xfId="19" builtinId="33" customBuiltin="1"/>
    <cellStyle name="Accent3" xfId="22" builtinId="37" customBuiltin="1"/>
    <cellStyle name="Accent4" xfId="25" builtinId="41" customBuiltin="1"/>
    <cellStyle name="Accent5" xfId="28" builtinId="45" customBuiltin="1"/>
    <cellStyle name="Accent6" xfId="31" builtinId="49" customBuiltin="1"/>
    <cellStyle name="Bad" xfId="6" builtinId="27" customBuiltin="1"/>
    <cellStyle name="Calculation" xfId="9" builtinId="22" customBuiltin="1"/>
    <cellStyle name="Check Cell" xfId="11" builtinId="23" customBuiltin="1"/>
    <cellStyle name="Explanatory Text" xfId="14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7" builtinId="20" customBuiltin="1"/>
    <cellStyle name="Linked Cell" xfId="10" builtinId="24" customBuiltin="1"/>
    <cellStyle name="Neutral 2" xfId="35" xr:uid="{C0DE40DF-EED6-4CB0-83D7-4F33C979A123}"/>
    <cellStyle name="Normal" xfId="0" builtinId="0"/>
    <cellStyle name="Normal_tool" xfId="43" xr:uid="{830E4C58-21E5-47A6-9AA2-67E456B9F123}"/>
    <cellStyle name="Note" xfId="13" builtinId="10" customBuiltin="1"/>
    <cellStyle name="Output" xfId="8" builtinId="21" customBuiltin="1"/>
    <cellStyle name="Percent" xfId="42" builtinId="5"/>
    <cellStyle name="Title 2" xfId="34" xr:uid="{4E328C8F-BE3C-4C7D-A757-B9D0653DF24B}"/>
    <cellStyle name="Total" xfId="15" builtinId="25" customBuiltin="1"/>
    <cellStyle name="Warning Text" xfId="12" builtinId="11" customBuiltin="1"/>
  </cellStyles>
  <dxfs count="91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ill>
        <patternFill patternType="none">
          <bgColor auto="1"/>
        </patternFill>
      </fill>
    </dxf>
    <dxf>
      <font>
        <color auto="1"/>
      </font>
    </dxf>
    <dxf>
      <fill>
        <patternFill>
          <bgColor theme="0"/>
        </patternFill>
      </fill>
    </dxf>
    <dxf>
      <alignment wrapText="1"/>
    </dxf>
    <dxf>
      <alignment vertical="center"/>
    </dxf>
    <dxf>
      <alignment horizontal="center"/>
    </dxf>
    <dxf>
      <font>
        <color theme="0"/>
      </font>
    </dxf>
    <dxf>
      <fill>
        <patternFill patternType="solid">
          <bgColor theme="4"/>
        </patternFill>
      </fill>
    </dxf>
    <dxf>
      <numFmt numFmtId="35" formatCode="_(* #,##0.00_);_(* \(#,##0.00\);_(* &quot;-&quot;??_);_(@_)"/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alignment wrapText="1"/>
    </dxf>
    <dxf>
      <alignment horizontal="center"/>
    </dxf>
    <dxf>
      <alignment vertical="center"/>
    </dxf>
    <dxf>
      <font>
        <color theme="0"/>
      </font>
    </dxf>
    <dxf>
      <fill>
        <patternFill patternType="solid">
          <bgColor theme="4"/>
        </patternFill>
      </fill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1410A340-8FA2-4E04-BE19-3916DD44FEA7}">
      <tableStyleElement type="wholeTable" dxfId="90"/>
      <tableStyleElement type="headerRow" dxfId="8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Ontario Airport </a:t>
            </a:r>
          </a:p>
          <a:p>
            <a:pPr>
              <a:defRPr/>
            </a:pPr>
            <a:r>
              <a:rPr lang="en-US"/>
              <a:t>GSE</a:t>
            </a:r>
            <a:r>
              <a:rPr lang="en-US" baseline="0"/>
              <a:t> fleet Average emission factors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2017 Emission Factor</c:v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cat>
            <c:strRef>
              <c:f>'Summary Tables'!$A$1:$D$1</c:f>
              <c:strCache>
                <c:ptCount val="1"/>
                <c:pt idx="0">
                  <c:v>Performance Level Fleet Average 
from other workbook: </c:v>
                </c:pt>
              </c:strCache>
            </c:strRef>
          </c:cat>
          <c:val>
            <c:numRef>
              <c:f>'Summary Tables'!$C$3</c:f>
              <c:numCache>
                <c:formatCode>0.00</c:formatCode>
                <c:ptCount val="1"/>
                <c:pt idx="0">
                  <c:v>5.84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2-45AE-A923-994AAD856D31}"/>
            </c:ext>
          </c:extLst>
        </c:ser>
        <c:ser>
          <c:idx val="1"/>
          <c:order val="1"/>
          <c:tx>
            <c:v>2020 Emission Factor</c:v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cat>
            <c:strRef>
              <c:f>'Summary Tables'!$A$1:$D$1</c:f>
              <c:strCache>
                <c:ptCount val="1"/>
                <c:pt idx="0">
                  <c:v>Performance Level Fleet Average 
from other workbook: </c:v>
                </c:pt>
              </c:strCache>
            </c:strRef>
          </c:cat>
          <c:val>
            <c:numRef>
              <c:f>'Summary Tables'!$D$4</c:f>
              <c:numCache>
                <c:formatCode>0.00</c:formatCode>
                <c:ptCount val="1"/>
                <c:pt idx="0">
                  <c:v>5.14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2-45AE-A923-994AAD856D31}"/>
            </c:ext>
          </c:extLst>
        </c:ser>
        <c:ser>
          <c:idx val="2"/>
          <c:order val="2"/>
          <c:tx>
            <c:v>2023 Performance Target</c:v>
          </c:tx>
          <c:spPr>
            <a:pattFill prst="narHorz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3"/>
              </a:innerShdw>
            </a:effectLst>
          </c:spPr>
          <c:invertIfNegative val="0"/>
          <c:cat>
            <c:strRef>
              <c:f>'Summary Tables'!$A$1:$D$1</c:f>
              <c:strCache>
                <c:ptCount val="1"/>
                <c:pt idx="0">
                  <c:v>Performance Level Fleet Average 
from other workbook: </c:v>
                </c:pt>
              </c:strCache>
            </c:strRef>
          </c:cat>
          <c:val>
            <c:numRef>
              <c:f>'[1]Summary Tables'!$B$32</c:f>
              <c:numCache>
                <c:formatCode>General</c:formatCode>
                <c:ptCount val="1"/>
                <c:pt idx="0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22-45AE-A923-994AAD856D31}"/>
            </c:ext>
          </c:extLst>
        </c:ser>
        <c:ser>
          <c:idx val="3"/>
          <c:order val="3"/>
          <c:tx>
            <c:v>2031 Performance Target</c:v>
          </c:tx>
          <c:spPr>
            <a:pattFill prst="narHorz">
              <a:fgClr>
                <a:schemeClr val="accent4"/>
              </a:fgClr>
              <a:bgClr>
                <a:schemeClr val="accent4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4"/>
              </a:innerShdw>
            </a:effectLst>
          </c:spPr>
          <c:invertIfNegative val="0"/>
          <c:cat>
            <c:strRef>
              <c:f>'Summary Tables'!$A$1:$D$1</c:f>
              <c:strCache>
                <c:ptCount val="1"/>
                <c:pt idx="0">
                  <c:v>Performance Level Fleet Average 
from other workbook: </c:v>
                </c:pt>
              </c:strCache>
            </c:strRef>
          </c:cat>
          <c:val>
            <c:numRef>
              <c:f>'[1]Summary Tables'!$B$33</c:f>
              <c:numCache>
                <c:formatCode>General</c:formatCode>
                <c:ptCount val="1"/>
                <c:pt idx="0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22-45AE-A923-994AAD856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180912"/>
        <c:axId val="446185904"/>
      </c:barChart>
      <c:catAx>
        <c:axId val="44618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85904"/>
        <c:crosses val="autoZero"/>
        <c:auto val="1"/>
        <c:lblAlgn val="ctr"/>
        <c:lblOffset val="100"/>
        <c:noMultiLvlLbl val="0"/>
      </c:catAx>
      <c:valAx>
        <c:axId val="446185904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Emission Factor (g/hp-hr)</a:t>
                </a:r>
              </a:p>
            </c:rich>
          </c:tx>
          <c:layout>
            <c:manualLayout>
              <c:xMode val="edge"/>
              <c:yMode val="edge"/>
              <c:x val="5.0741533068521798E-2"/>
              <c:y val="0.237196238083950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80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Ontario Airport</a:t>
            </a:r>
          </a:p>
          <a:p>
            <a:pPr>
              <a:defRPr/>
            </a:pPr>
            <a:r>
              <a:rPr lang="en-US"/>
              <a:t>emission inventories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2017 Baseline</c:v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cat>
            <c:strRef>
              <c:f>'Summary Tables'!$A$11</c:f>
              <c:strCache>
                <c:ptCount val="1"/>
                <c:pt idx="0">
                  <c:v>Emissions Summary</c:v>
                </c:pt>
              </c:strCache>
            </c:strRef>
          </c:cat>
          <c:val>
            <c:numRef>
              <c:f>'Summary Tables'!$B$13</c:f>
              <c:numCache>
                <c:formatCode>0.00</c:formatCode>
                <c:ptCount val="1"/>
                <c:pt idx="0">
                  <c:v>155.8372704206266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B-44D6-A2E3-DB4913CE7A3E}"/>
            </c:ext>
          </c:extLst>
        </c:ser>
        <c:ser>
          <c:idx val="1"/>
          <c:order val="1"/>
          <c:tx>
            <c:v>2020 Inventory</c:v>
          </c:tx>
          <c:spPr>
            <a:pattFill prst="narHorz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cat>
            <c:strRef>
              <c:f>'Summary Tables'!$A$11</c:f>
              <c:strCache>
                <c:ptCount val="1"/>
                <c:pt idx="0">
                  <c:v>Emissions Summary</c:v>
                </c:pt>
              </c:strCache>
            </c:strRef>
          </c:cat>
          <c:val>
            <c:numRef>
              <c:f>'Summary Tables'!$C$13</c:f>
              <c:numCache>
                <c:formatCode>0.00</c:formatCode>
                <c:ptCount val="1"/>
                <c:pt idx="0">
                  <c:v>117.54005672207666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B-44D6-A2E3-DB4913CE7A3E}"/>
            </c:ext>
          </c:extLst>
        </c:ser>
        <c:ser>
          <c:idx val="2"/>
          <c:order val="2"/>
          <c:tx>
            <c:v>2023 AQIP Inventory</c:v>
          </c:tx>
          <c:spPr>
            <a:pattFill prst="narHorz">
              <a:fgClr>
                <a:schemeClr val="accent3"/>
              </a:fgClr>
              <a:bgClr>
                <a:schemeClr val="accent3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3"/>
              </a:innerShdw>
            </a:effectLst>
          </c:spPr>
          <c:invertIfNegative val="0"/>
          <c:cat>
            <c:strRef>
              <c:f>'Summary Tables'!$A$11</c:f>
              <c:strCache>
                <c:ptCount val="1"/>
                <c:pt idx="0">
                  <c:v>Emissions Summary</c:v>
                </c:pt>
              </c:strCache>
            </c:strRef>
          </c:cat>
          <c:val>
            <c:numRef>
              <c:f>'Summary Tables'!$D$12</c:f>
              <c:numCache>
                <c:formatCode>0.00</c:formatCode>
                <c:ptCount val="1"/>
                <c:pt idx="0">
                  <c:v>91.1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BB-44D6-A2E3-DB4913CE7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180912"/>
        <c:axId val="446185904"/>
      </c:barChart>
      <c:catAx>
        <c:axId val="446180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85904"/>
        <c:crosses val="autoZero"/>
        <c:auto val="1"/>
        <c:lblAlgn val="ctr"/>
        <c:lblOffset val="100"/>
        <c:noMultiLvlLbl val="0"/>
      </c:catAx>
      <c:valAx>
        <c:axId val="446185904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NOx Emission (tpy)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46180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[ONT GSE 2017 2020 Inventories_AQMD 0921921 FINAL v5 with Tier.xlsx]PIVOT!PivotTable15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PIVOT!$AS$47:$AS$48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PIVOT!$AR$49:$AR$59</c:f>
              <c:multiLvlStrCache>
                <c:ptCount val="9"/>
                <c:lvl>
                  <c:pt idx="0">
                    <c:v>≤ Tier 1</c:v>
                  </c:pt>
                  <c:pt idx="1">
                    <c:v>Tier 1</c:v>
                  </c:pt>
                  <c:pt idx="2">
                    <c:v>Tier 2</c:v>
                  </c:pt>
                  <c:pt idx="3">
                    <c:v>Tier 3</c:v>
                  </c:pt>
                  <c:pt idx="4">
                    <c:v>Tier 4</c:v>
                  </c:pt>
                  <c:pt idx="5">
                    <c:v>Tier 4I</c:v>
                  </c:pt>
                </c:lvl>
                <c:lvl>
                  <c:pt idx="0">
                    <c:v>Diesel</c:v>
                  </c:pt>
                  <c:pt idx="6">
                    <c:v>Electric</c:v>
                  </c:pt>
                  <c:pt idx="7">
                    <c:v>Gasoline</c:v>
                  </c:pt>
                  <c:pt idx="8">
                    <c:v>LPG</c:v>
                  </c:pt>
                </c:lvl>
              </c:multiLvlStrCache>
            </c:multiLvlStrRef>
          </c:cat>
          <c:val>
            <c:numRef>
              <c:f>PIVOT!$AS$49:$AS$59</c:f>
              <c:numCache>
                <c:formatCode>0</c:formatCode>
                <c:ptCount val="9"/>
                <c:pt idx="0">
                  <c:v>15</c:v>
                </c:pt>
                <c:pt idx="1">
                  <c:v>9</c:v>
                </c:pt>
                <c:pt idx="2">
                  <c:v>16</c:v>
                </c:pt>
                <c:pt idx="3">
                  <c:v>28</c:v>
                </c:pt>
                <c:pt idx="4">
                  <c:v>102</c:v>
                </c:pt>
                <c:pt idx="5">
                  <c:v>8</c:v>
                </c:pt>
                <c:pt idx="6">
                  <c:v>110</c:v>
                </c:pt>
                <c:pt idx="7">
                  <c:v>427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9-40DC-B3D5-303F0E8DD562}"/>
            </c:ext>
          </c:extLst>
        </c:ser>
        <c:ser>
          <c:idx val="1"/>
          <c:order val="1"/>
          <c:tx>
            <c:strRef>
              <c:f>PIVOT!$AT$47:$AT$48</c:f>
              <c:strCache>
                <c:ptCount val="1"/>
                <c:pt idx="0">
                  <c:v>Baseline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PIVOT!$AR$49:$AR$59</c:f>
              <c:multiLvlStrCache>
                <c:ptCount val="9"/>
                <c:lvl>
                  <c:pt idx="0">
                    <c:v>≤ Tier 1</c:v>
                  </c:pt>
                  <c:pt idx="1">
                    <c:v>Tier 1</c:v>
                  </c:pt>
                  <c:pt idx="2">
                    <c:v>Tier 2</c:v>
                  </c:pt>
                  <c:pt idx="3">
                    <c:v>Tier 3</c:v>
                  </c:pt>
                  <c:pt idx="4">
                    <c:v>Tier 4</c:v>
                  </c:pt>
                  <c:pt idx="5">
                    <c:v>Tier 4I</c:v>
                  </c:pt>
                </c:lvl>
                <c:lvl>
                  <c:pt idx="0">
                    <c:v>Diesel</c:v>
                  </c:pt>
                  <c:pt idx="6">
                    <c:v>Electric</c:v>
                  </c:pt>
                  <c:pt idx="7">
                    <c:v>Gasoline</c:v>
                  </c:pt>
                  <c:pt idx="8">
                    <c:v>LPG</c:v>
                  </c:pt>
                </c:lvl>
              </c:multiLvlStrCache>
            </c:multiLvlStrRef>
          </c:cat>
          <c:val>
            <c:numRef>
              <c:f>PIVOT!$AT$49:$AT$59</c:f>
              <c:numCache>
                <c:formatCode>0</c:formatCode>
                <c:ptCount val="9"/>
                <c:pt idx="0">
                  <c:v>25</c:v>
                </c:pt>
                <c:pt idx="1">
                  <c:v>23</c:v>
                </c:pt>
                <c:pt idx="2">
                  <c:v>26</c:v>
                </c:pt>
                <c:pt idx="3">
                  <c:v>52</c:v>
                </c:pt>
                <c:pt idx="4">
                  <c:v>63</c:v>
                </c:pt>
                <c:pt idx="5">
                  <c:v>13</c:v>
                </c:pt>
                <c:pt idx="6">
                  <c:v>157</c:v>
                </c:pt>
                <c:pt idx="7">
                  <c:v>439</c:v>
                </c:pt>
                <c:pt idx="8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9-40DC-B3D5-303F0E8DD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1246928"/>
        <c:axId val="416187792"/>
      </c:barChart>
      <c:catAx>
        <c:axId val="65124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187792"/>
        <c:crosses val="autoZero"/>
        <c:auto val="1"/>
        <c:lblAlgn val="ctr"/>
        <c:lblOffset val="100"/>
        <c:noMultiLvlLbl val="0"/>
      </c:catAx>
      <c:valAx>
        <c:axId val="416187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24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152400</xdr:colOff>
      <xdr:row>0</xdr:row>
      <xdr:rowOff>47625</xdr:rowOff>
    </xdr:from>
    <xdr:to>
      <xdr:col>13</xdr:col>
      <xdr:colOff>238125</xdr:colOff>
      <xdr:row>13</xdr:row>
      <xdr:rowOff>104775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FA3C846-82E5-448B-97D6-48D701A87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304800</xdr:colOff>
      <xdr:row>0</xdr:row>
      <xdr:rowOff>47624</xdr:rowOff>
    </xdr:from>
    <xdr:to>
      <xdr:col>20</xdr:col>
      <xdr:colOff>323850</xdr:colOff>
      <xdr:row>13</xdr:row>
      <xdr:rowOff>104774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C4F91DE-606F-40B4-BE87-23F3873B8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352425</xdr:colOff>
      <xdr:row>45</xdr:row>
      <xdr:rowOff>11112</xdr:rowOff>
    </xdr:from>
    <xdr:to>
      <xdr:col>50</xdr:col>
      <xdr:colOff>587375</xdr:colOff>
      <xdr:row>60</xdr:row>
      <xdr:rowOff>26987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FCC891-B93D-4AAD-97E5-B426829C66B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li/AppData/Local/Microsoft/Windows/INetCache/Content.Outlook/DPADV7M6/v4%20ONT%20GSE%20Emission%202017%202020%20Inventory_AQMD%200917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ORDLF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s"/>
      <sheetName val="Baseline Equipment Inventory"/>
      <sheetName val="2020 Equipment Inventory"/>
      <sheetName val="Summary Tables"/>
      <sheetName val="Baseline Emission Inventory"/>
      <sheetName val="2020 Emission Inventory"/>
      <sheetName val="Load Factor"/>
      <sheetName val="Emission Factor"/>
      <sheetName val="DR Caps"/>
      <sheetName val="Fuel Correction Factor"/>
    </sheetNames>
    <sheetDataSet>
      <sheetData sheetId="0" refreshError="1"/>
      <sheetData sheetId="1" refreshError="1"/>
      <sheetData sheetId="2" refreshError="1"/>
      <sheetData sheetId="3">
        <row r="30">
          <cell r="C30">
            <v>4.1100000000000003</v>
          </cell>
        </row>
        <row r="32">
          <cell r="B32">
            <v>2.2000000000000002</v>
          </cell>
        </row>
        <row r="33">
          <cell r="B33">
            <v>1.1000000000000001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2017"/>
      <sheetName val="2020 New"/>
      <sheetName val="2020"/>
      <sheetName val="ORDLF"/>
      <sheetName val="LSILF"/>
      <sheetName val="OFFROAD2017"/>
      <sheetName val="DOFFROAD2017"/>
      <sheetName val="GOFFROAD2017"/>
      <sheetName val="OFFROAD2020"/>
      <sheetName val="OFFROAD2017_SCBASIN"/>
      <sheetName val="OriginalPL"/>
      <sheetName val="2017 Color-Coded"/>
      <sheetName val="2020 Color-Coded"/>
      <sheetName val="2017 Emission Inventory"/>
      <sheetName val="DRCAP"/>
      <sheetName val="ORDEF"/>
      <sheetName val="LSIEF"/>
      <sheetName val="DIESFCF"/>
      <sheetName val="GASFCF17"/>
      <sheetName val="GASFCF20"/>
      <sheetName val="TIER"/>
      <sheetName val="2017 Fleet Average"/>
      <sheetName val="2020 Fleet Average"/>
      <sheetName val="DOFFROAD2020"/>
      <sheetName val="GOFFROAD20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Equipment Type</v>
          </cell>
          <cell r="B1" t="str">
            <v>Load Factor</v>
          </cell>
        </row>
        <row r="2">
          <cell r="A2" t="str">
            <v>Fork Lift</v>
          </cell>
          <cell r="B2">
            <v>0.2</v>
          </cell>
        </row>
        <row r="3">
          <cell r="A3" t="str">
            <v>All portable equipment</v>
          </cell>
          <cell r="B3">
            <v>0.31</v>
          </cell>
        </row>
        <row r="4">
          <cell r="A4" t="str">
            <v>Belt Loader</v>
          </cell>
          <cell r="B4">
            <v>0.34</v>
          </cell>
        </row>
        <row r="5">
          <cell r="A5" t="str">
            <v>Cargo Loader</v>
          </cell>
          <cell r="B5">
            <v>0.34</v>
          </cell>
        </row>
        <row r="6">
          <cell r="A6" t="str">
            <v>Deicer</v>
          </cell>
          <cell r="B6">
            <v>0.34</v>
          </cell>
        </row>
        <row r="7">
          <cell r="A7" t="str">
            <v>GPU</v>
          </cell>
          <cell r="B7">
            <v>0.34</v>
          </cell>
        </row>
        <row r="8">
          <cell r="A8" t="str">
            <v>Lavatory Truck</v>
          </cell>
          <cell r="B8">
            <v>0.34</v>
          </cell>
        </row>
        <row r="9">
          <cell r="A9" t="str">
            <v>Lift</v>
          </cell>
          <cell r="B9">
            <v>0.34</v>
          </cell>
        </row>
        <row r="10">
          <cell r="A10" t="str">
            <v>Other</v>
          </cell>
          <cell r="B10">
            <v>0.34</v>
          </cell>
        </row>
        <row r="11">
          <cell r="A11" t="str">
            <v>Cargo Tractor</v>
          </cell>
          <cell r="B11">
            <v>0.36</v>
          </cell>
        </row>
        <row r="12">
          <cell r="A12" t="str">
            <v>Baggage Tug</v>
          </cell>
          <cell r="B12">
            <v>0.37</v>
          </cell>
        </row>
        <row r="13">
          <cell r="A13" t="str">
            <v>Bobtail</v>
          </cell>
          <cell r="B13">
            <v>0.37</v>
          </cell>
        </row>
        <row r="14">
          <cell r="A14" t="str">
            <v>Passenger Stand</v>
          </cell>
          <cell r="B14">
            <v>0.4</v>
          </cell>
        </row>
        <row r="15">
          <cell r="A15" t="str">
            <v>Lavatory Cart</v>
          </cell>
          <cell r="B15">
            <v>0.34</v>
          </cell>
        </row>
        <row r="16">
          <cell r="A16" t="str">
            <v>Aircraft Tug</v>
          </cell>
          <cell r="B16">
            <v>0.54</v>
          </cell>
        </row>
        <row r="17">
          <cell r="A17" t="str">
            <v>Pushback</v>
          </cell>
          <cell r="B17">
            <v>0.54</v>
          </cell>
        </row>
        <row r="18">
          <cell r="A18" t="str">
            <v>Air Conditioner</v>
          </cell>
          <cell r="B18">
            <v>0.75</v>
          </cell>
        </row>
        <row r="19">
          <cell r="A19" t="str">
            <v>Air Start Unit</v>
          </cell>
          <cell r="B19">
            <v>0.9</v>
          </cell>
        </row>
        <row r="21">
          <cell r="A21"/>
        </row>
        <row r="76">
          <cell r="A76" t="str">
            <v>* Source: CARB ORDAS Calculator and Carl Moyer guideline Appendix D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y Monji" refreshedDate="44463.032688078703" createdVersion="7" refreshedVersion="7" minRefreshableVersion="3" recordCount="804" xr:uid="{91F09874-5656-469C-9EFE-F266097F599A}">
  <cacheSource type="worksheet">
    <worksheetSource ref="A1:AP1048576" sheet="2017 Emission Inventory"/>
  </cacheSource>
  <cacheFields count="42">
    <cacheField name="Unit #" numFmtId="0">
      <sharedItems containsString="0" containsBlank="1" containsNumber="1" containsInteger="1" minValue="1" maxValue="802"/>
    </cacheField>
    <cacheField name="Equipment ID" numFmtId="0">
      <sharedItems containsBlank="1" containsMixedTypes="1" containsNumber="1" containsInteger="1" minValue="348" maxValue="995944"/>
    </cacheField>
    <cacheField name="GSE Type" numFmtId="0">
      <sharedItems containsBlank="1"/>
    </cacheField>
    <cacheField name="Fuel Type" numFmtId="0">
      <sharedItems containsBlank="1"/>
    </cacheField>
    <cacheField name="Model Year" numFmtId="0">
      <sharedItems containsString="0" containsBlank="1" containsNumber="1" containsInteger="1" minValue="1979" maxValue="2018"/>
    </cacheField>
    <cacheField name="HP" numFmtId="0">
      <sharedItems containsString="0" containsBlank="1" containsNumber="1" containsInteger="1" minValue="16" maxValue="700"/>
    </cacheField>
    <cacheField name="Activity " numFmtId="0">
      <sharedItems containsString="0" containsBlank="1" containsNumber="1" minValue="20" maxValue="1271"/>
    </cacheField>
    <cacheField name="Tier" numFmtId="0">
      <sharedItems containsBlank="1"/>
    </cacheField>
    <cacheField name="HP Bin" numFmtId="0">
      <sharedItems containsString="0" containsBlank="1" containsNumber="1" containsInteger="1" minValue="25" maxValue="750"/>
    </cacheField>
    <cacheField name="HIDE _x000a_Diesel Load Factor" numFmtId="0">
      <sharedItems containsBlank="1" containsMixedTypes="1" containsNumber="1" minValue="0.2" maxValue="0.9"/>
    </cacheField>
    <cacheField name="HIDE_x000a_Gasoline Load Factor" numFmtId="0">
      <sharedItems containsBlank="1" containsMixedTypes="1" containsNumber="1" minValue="0.2" maxValue="0.8"/>
    </cacheField>
    <cacheField name="Load Factor" numFmtId="0">
      <sharedItems containsString="0" containsBlank="1" containsNumber="1" minValue="0" maxValue="0.8"/>
    </cacheField>
    <cacheField name="HIDE _x000a_Diesel CH Cap" numFmtId="0">
      <sharedItems containsBlank="1" containsMixedTypes="1" containsNumber="1" containsInteger="1" minValue="5000" maxValue="12000"/>
    </cacheField>
    <cacheField name="HIDE_x000a_Gasoline CH Cap" numFmtId="0">
      <sharedItems containsBlank="1" containsMixedTypes="1" containsNumber="1" containsInteger="1" minValue="2000" maxValue="10000"/>
    </cacheField>
    <cacheField name="CH Cap" numFmtId="0">
      <sharedItems containsString="0" containsBlank="1" containsNumber="1" containsInteger="1" minValue="0" maxValue="12000"/>
    </cacheField>
    <cacheField name="CH" numFmtId="0">
      <sharedItems containsString="0" containsBlank="1" containsNumber="1" minValue="100" maxValue="34317"/>
    </cacheField>
    <cacheField name="HIDE Diesel HC-ZH (g/hp-hr)" numFmtId="0">
      <sharedItems containsBlank="1" containsMixedTypes="1" containsNumber="1" minValue="0.05" maxValue="1.8"/>
    </cacheField>
    <cacheField name="HIDE Gasoline HC-ZH (g/hp-hr)" numFmtId="0">
      <sharedItems containsBlank="1" containsMixedTypes="1" containsNumber="1" minValue="1.2999999999999999E-2" maxValue="2.63"/>
    </cacheField>
    <cacheField name="HC-ZH (g/hp-hr)" numFmtId="0">
      <sharedItems containsString="0" containsBlank="1" containsNumber="1" minValue="0" maxValue="2.66"/>
    </cacheField>
    <cacheField name="HIDE Diesel HC DR" numFmtId="0">
      <sharedItems containsBlank="1" containsMixedTypes="1" containsNumber="1" minValue="1.1199999999999999E-5" maxValue="2.3000000000000001E-4"/>
    </cacheField>
    <cacheField name="HIDE Gasoline HC DR" numFmtId="0">
      <sharedItems containsBlank="1" containsMixedTypes="1" containsNumber="1" minValue="1.0200000000000001E-5" maxValue="7.2428571428571431E-4"/>
    </cacheField>
    <cacheField name="HC DR" numFmtId="0">
      <sharedItems containsString="0" containsBlank="1" containsNumber="1" minValue="0" maxValue="7.2428571428571431E-4"/>
    </cacheField>
    <cacheField name="HIDE Diesel NOX-ZH (g/hp-hr)" numFmtId="0">
      <sharedItems containsBlank="1" containsMixedTypes="1" containsNumber="1" minValue="0.13264699999999999" maxValue="11"/>
    </cacheField>
    <cacheField name="HIDE Gasoline NOX-ZH (g/hp-hr)" numFmtId="0">
      <sharedItems containsBlank="1" containsMixedTypes="1" containsNumber="1" minValue="0.01" maxValue="12.94"/>
    </cacheField>
    <cacheField name="NOX-ZH (g/hp-hr)" numFmtId="0">
      <sharedItems containsString="0" containsBlank="1" containsNumber="1" minValue="0" maxValue="12.94"/>
    </cacheField>
    <cacheField name="HIDE Diesel NOX DR" numFmtId="164">
      <sharedItems containsBlank="1" containsMixedTypes="1" containsNumber="1" minValue="0" maxValue="2.5399999999999999E-4"/>
    </cacheField>
    <cacheField name="HIDE Gasoline NOX DR" numFmtId="164">
      <sharedItems containsBlank="1" containsMixedTypes="1" containsNumber="1" minValue="1.1600000000000011E-5" maxValue="4.0660000000000002E-4"/>
    </cacheField>
    <cacheField name="NOX DR" numFmtId="0">
      <sharedItems containsString="0" containsBlank="1" containsNumber="1" minValue="0" maxValue="4.0660000000000002E-4"/>
    </cacheField>
    <cacheField name="HIDE Diesel HC FCF" numFmtId="0">
      <sharedItems containsBlank="1" containsMixedTypes="1" containsNumber="1" minValue="0.9" maxValue="0.9"/>
    </cacheField>
    <cacheField name="HIDE Gasoline HC FCF" numFmtId="0">
      <sharedItems containsBlank="1" containsMixedTypes="1" containsNumber="1" minValue="0.85" maxValue="1"/>
    </cacheField>
    <cacheField name="HC FCF" numFmtId="0">
      <sharedItems containsString="0" containsBlank="1" containsNumber="1" minValue="0" maxValue="1"/>
    </cacheField>
    <cacheField name="HIDE Diesel NOx FCF" numFmtId="0">
      <sharedItems containsBlank="1" containsMixedTypes="1" containsNumber="1" minValue="0.93" maxValue="0.95"/>
    </cacheField>
    <cacheField name="HIDE Gasoline NOx FCF" numFmtId="0">
      <sharedItems containsBlank="1" containsMixedTypes="1" containsNumber="1" minValue="0.86699999999999999" maxValue="1"/>
    </cacheField>
    <cacheField name="NOx FCF" numFmtId="0">
      <sharedItems containsString="0" containsBlank="1" containsNumber="1" minValue="0" maxValue="1"/>
    </cacheField>
    <cacheField name="HC_x000a_(g/bhp-hr)" numFmtId="0">
      <sharedItems containsString="0" containsBlank="1" containsNumber="1" minValue="0" maxValue="5.3040000000000003"/>
    </cacheField>
    <cacheField name="NOx_x000a_(g/bhp-hr)" numFmtId="0">
      <sharedItems containsString="0" containsBlank="1" containsNumber="1" minValue="0" maxValue="13.510932999999998"/>
    </cacheField>
    <cacheField name="HC Emissions_x000a_(lb/yr)" numFmtId="0">
      <sharedItems containsBlank="1" containsMixedTypes="1" containsNumber="1" minValue="0.19383024454313466" maxValue="558.72236286533337"/>
    </cacheField>
    <cacheField name="NOx Emissions_x000a_(lb/yr)" numFmtId="0">
      <sharedItems containsBlank="1" containsMixedTypes="1" containsNumber="1" minValue="1.4192545650474186" maxValue="3972.039152999319"/>
    </cacheField>
    <cacheField name="HC Emissions_x000a_(tpy)" numFmtId="0">
      <sharedItems containsBlank="1" containsMixedTypes="1" containsNumber="1" minValue="9.6915122271567331E-5" maxValue="0.27936118143266669"/>
    </cacheField>
    <cacheField name="NOx Emissions_x000a_(tpy)" numFmtId="0">
      <sharedItems containsBlank="1" containsMixedTypes="1" containsNumber="1" minValue="7.0962728252370929E-4" maxValue="1.9860195764996595"/>
    </cacheField>
    <cacheField name="ROG Emissions_x000a_(tpy)" numFmtId="0">
      <sharedItems containsBlank="1" containsMixedTypes="1" containsNumber="1" minValue="1.1726729794859647E-4" maxValue="0.25695641468176683"/>
    </cacheField>
    <cacheField name="Not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y Monji" refreshedDate="44463.032688194442" createdVersion="7" refreshedVersion="7" minRefreshableVersion="3" recordCount="720" xr:uid="{02EF767C-176F-4C10-BE91-F728CC141C66}">
  <cacheSource type="worksheet">
    <worksheetSource ref="A1:AP1048576" sheet="2020 GSE Emission Inventory"/>
  </cacheSource>
  <cacheFields count="42">
    <cacheField name="Unit #" numFmtId="0">
      <sharedItems containsString="0" containsBlank="1" containsNumber="1" containsInteger="1" minValue="1" maxValue="719"/>
    </cacheField>
    <cacheField name="Equipment ID" numFmtId="0">
      <sharedItems containsBlank="1" containsMixedTypes="1" containsNumber="1" containsInteger="1" minValue="558" maxValue="995944"/>
    </cacheField>
    <cacheField name="GSE Type" numFmtId="0">
      <sharedItems containsBlank="1"/>
    </cacheField>
    <cacheField name="Fuel Type" numFmtId="0">
      <sharedItems containsBlank="1"/>
    </cacheField>
    <cacheField name="Model Year" numFmtId="0">
      <sharedItems containsString="0" containsBlank="1" containsNumber="1" containsInteger="1" minValue="1986" maxValue="2020"/>
    </cacheField>
    <cacheField name="HP" numFmtId="0">
      <sharedItems containsString="0" containsBlank="1" containsNumber="1" minValue="5" maxValue="700"/>
    </cacheField>
    <cacheField name="Activity " numFmtId="0">
      <sharedItems containsString="0" containsBlank="1" containsNumber="1" minValue="20" maxValue="1271"/>
    </cacheField>
    <cacheField name="Tier" numFmtId="0">
      <sharedItems containsBlank="1"/>
    </cacheField>
    <cacheField name="HP Bin" numFmtId="0">
      <sharedItems containsString="0" containsBlank="1" containsNumber="1" containsInteger="1" minValue="25" maxValue="750"/>
    </cacheField>
    <cacheField name="HIDE _x000a_Diesel Load Factor" numFmtId="0">
      <sharedItems containsBlank="1" containsMixedTypes="1" containsNumber="1" minValue="0.2" maxValue="0.9"/>
    </cacheField>
    <cacheField name="HIDE_x000a_Gasoline Load Factor" numFmtId="0">
      <sharedItems containsBlank="1" containsMixedTypes="1" containsNumber="1" minValue="0.2" maxValue="0.75"/>
    </cacheField>
    <cacheField name="Load Factor" numFmtId="0">
      <sharedItems containsString="0" containsBlank="1" containsNumber="1" minValue="0" maxValue="0.75"/>
    </cacheField>
    <cacheField name="HIDE _x000a_Diesel CH Cap" numFmtId="0">
      <sharedItems containsBlank="1" containsMixedTypes="1" containsNumber="1" containsInteger="1" minValue="5000" maxValue="12000"/>
    </cacheField>
    <cacheField name="HIDE_x000a_Gasoline CH Cap" numFmtId="0">
      <sharedItems containsBlank="1" containsMixedTypes="1" containsNumber="1" containsInteger="1" minValue="2000" maxValue="10000"/>
    </cacheField>
    <cacheField name="CH Cap" numFmtId="0">
      <sharedItems containsString="0" containsBlank="1" containsNumber="1" containsInteger="1" minValue="0" maxValue="12000"/>
    </cacheField>
    <cacheField name="CH" numFmtId="0">
      <sharedItems containsString="0" containsBlank="1" containsNumber="1" minValue="160" maxValue="38691.836538461539"/>
    </cacheField>
    <cacheField name="HIDE Diesel HC-ZH (g/hp-hr)" numFmtId="0">
      <sharedItems containsBlank="1" containsMixedTypes="1" containsNumber="1" minValue="0.05" maxValue="1.8"/>
    </cacheField>
    <cacheField name="HIDE Gasoline HC-ZH (g/hp-hr)" numFmtId="0">
      <sharedItems containsBlank="1" containsMixedTypes="1" containsNumber="1" minValue="1.2999999999999999E-2" maxValue="2.63"/>
    </cacheField>
    <cacheField name="HC-ZH (g/hp-hr)" numFmtId="0">
      <sharedItems containsString="0" containsBlank="1" containsNumber="1" minValue="0" maxValue="2.63"/>
    </cacheField>
    <cacheField name="HIDE Diesel HC DR" numFmtId="0">
      <sharedItems containsBlank="1" containsMixedTypes="1" containsNumber="1" minValue="1.1199999999999999E-5" maxValue="2.3000000000000001E-4"/>
    </cacheField>
    <cacheField name="HIDE Gasoline HC DR" numFmtId="0">
      <sharedItems containsBlank="1" containsMixedTypes="1" containsNumber="1" minValue="1.0200000000000001E-5" maxValue="3.746E-4"/>
    </cacheField>
    <cacheField name="HC DR" numFmtId="0">
      <sharedItems containsString="0" containsBlank="1" containsNumber="1" minValue="0" maxValue="3.746E-4"/>
    </cacheField>
    <cacheField name="HIDE Diesel NOX-ZH (g/hp-hr)" numFmtId="0">
      <sharedItems containsBlank="1" containsMixedTypes="1" containsNumber="1" minValue="0.120781" maxValue="8.3019999999999996"/>
    </cacheField>
    <cacheField name="HIDE Gasoline NOX-ZH (g/hp-hr)" numFmtId="0">
      <sharedItems containsBlank="1" containsMixedTypes="1" containsNumber="1" minValue="7.0000000000000001E-3" maxValue="12.94"/>
    </cacheField>
    <cacheField name="NOX-ZH (g/hp-hr)" numFmtId="0">
      <sharedItems containsString="0" containsBlank="1" containsNumber="1" minValue="0" maxValue="12.94"/>
    </cacheField>
    <cacheField name="HIDE Diesel NOX DR" numFmtId="164">
      <sharedItems containsBlank="1" containsMixedTypes="1" containsNumber="1" minValue="0" maxValue="1.93E-4"/>
    </cacheField>
    <cacheField name="HIDE Gasoline NOX DR" numFmtId="164">
      <sharedItems containsBlank="1" containsMixedTypes="1" containsNumber="1" minValue="1.1600000000000011E-5" maxValue="0.01"/>
    </cacheField>
    <cacheField name="NOX DR" numFmtId="0">
      <sharedItems containsString="0" containsBlank="1" containsNumber="1" minValue="0" maxValue="0.01"/>
    </cacheField>
    <cacheField name="HIDE Diesel HC FCF" numFmtId="0">
      <sharedItems containsBlank="1" containsMixedTypes="1" containsNumber="1" minValue="0.9" maxValue="0.9"/>
    </cacheField>
    <cacheField name="HIDE Gasoline HC FCF" numFmtId="0">
      <sharedItems containsBlank="1" containsMixedTypes="1" containsNumber="1" minValue="0.85" maxValue="1"/>
    </cacheField>
    <cacheField name="HC FCF" numFmtId="0">
      <sharedItems containsString="0" containsBlank="1" containsNumber="1" minValue="0" maxValue="1"/>
    </cacheField>
    <cacheField name="HIDE Diesel NOx FCF" numFmtId="0">
      <sharedItems containsBlank="1" containsMixedTypes="1" containsNumber="1" minValue="0.93" maxValue="0.95"/>
    </cacheField>
    <cacheField name="HIDE Gasoline NOx FCF" numFmtId="0">
      <sharedItems containsBlank="1" containsMixedTypes="1" containsNumber="1" minValue="0.86699999999999999" maxValue="1"/>
    </cacheField>
    <cacheField name="NOx FCF" numFmtId="0">
      <sharedItems containsString="0" containsBlank="1" containsNumber="1" minValue="0" maxValue="1"/>
    </cacheField>
    <cacheField name="HC_x000a_(g/bhp-hr)" numFmtId="0">
      <sharedItems containsString="0" containsBlank="1" containsNumber="1" minValue="0" maxValue="4.7971799999999991"/>
    </cacheField>
    <cacheField name="NOx_x000a_(g/bhp-hr)" numFmtId="0">
      <sharedItems containsString="0" containsBlank="1" containsNumber="1" minValue="0" maxValue="13.510932999999998"/>
    </cacheField>
    <cacheField name="HC Emissions_x000a_(lb/yr)" numFmtId="0">
      <sharedItems containsBlank="1" containsMixedTypes="1" containsNumber="1" minValue="9.9060867306416805E-2" maxValue="558.72236286533337"/>
    </cacheField>
    <cacheField name="NOx Emissions_x000a_(lb/yr)" numFmtId="0">
      <sharedItems containsBlank="1" containsMixedTypes="1" containsNumber="1" minValue="6.9767853830931634E-2" maxValue="3972.039152999319"/>
    </cacheField>
    <cacheField name="HC Emissions_x000a_(tpy)" numFmtId="0">
      <sharedItems containsBlank="1" containsMixedTypes="1" containsNumber="1" minValue="4.9530433653208403E-5" maxValue="0.27936118143266669"/>
    </cacheField>
    <cacheField name="NOx Emissions_x000a_(tpy)" numFmtId="0">
      <sharedItems containsBlank="1" containsMixedTypes="1" containsNumber="1" minValue="3.4883926915465821E-5" maxValue="1.9860195764996595"/>
    </cacheField>
    <cacheField name="ROG Emissions_x000a_(tpy)" numFmtId="0">
      <sharedItems containsBlank="1" containsMixedTypes="1" containsNumber="1" minValue="4.555809287422109E-5" maxValue="0.25695641468176683"/>
    </cacheField>
    <cacheField name="Not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y Monji" refreshedDate="44463.032688541665" createdVersion="7" refreshedVersion="7" minRefreshableVersion="3" recordCount="1522" xr:uid="{29C0AE14-F286-4121-A033-68A9C4EC8598}">
  <cacheSource type="worksheet">
    <worksheetSource ref="A1:AO1048576" sheet="PIVOT"/>
  </cacheSource>
  <cacheFields count="41">
    <cacheField name="Inventory" numFmtId="0">
      <sharedItems containsBlank="1" containsMixedTypes="1" containsNumber="1" containsInteger="1" minValue="2020" maxValue="2020" count="3">
        <s v="Baseline"/>
        <n v="2020"/>
        <m/>
      </sharedItems>
    </cacheField>
    <cacheField name="Unit #" numFmtId="0">
      <sharedItems containsString="0" containsBlank="1" containsNumber="1" containsInteger="1" minValue="1" maxValue="802"/>
    </cacheField>
    <cacheField name="Equipment ID" numFmtId="0">
      <sharedItems containsBlank="1" containsMixedTypes="1" containsNumber="1" containsInteger="1" minValue="348" maxValue="995944"/>
    </cacheField>
    <cacheField name="GSE Type" numFmtId="0">
      <sharedItems containsBlank="1" count="17">
        <s v="Air Conditioner"/>
        <s v="Air Start Unit"/>
        <s v="Aircraft Tug"/>
        <s v="Baggage Tug"/>
        <s v="Belt Loader"/>
        <s v="Cargo Loader"/>
        <s v="Cargo Tractor"/>
        <s v="Deicer"/>
        <s v="Fork Lift"/>
        <s v="GPU"/>
        <s v="Lavatory Cart"/>
        <s v="Lavatory Truck"/>
        <s v="Lift"/>
        <s v="Other"/>
        <s v="Passenger Stand - Stairs"/>
        <s v="Service Truck"/>
        <m/>
      </sharedItems>
    </cacheField>
    <cacheField name="Fuel Type" numFmtId="0">
      <sharedItems containsBlank="1" count="5">
        <s v="Diesel"/>
        <s v="Gasoline"/>
        <s v="Electric"/>
        <s v="LPG"/>
        <m/>
      </sharedItems>
    </cacheField>
    <cacheField name="Model Year" numFmtId="0">
      <sharedItems containsString="0" containsBlank="1" containsNumber="1" containsInteger="1" minValue="1979" maxValue="2020"/>
    </cacheField>
    <cacheField name="HP" numFmtId="0">
      <sharedItems containsString="0" containsBlank="1" containsNumber="1" minValue="5" maxValue="700"/>
    </cacheField>
    <cacheField name="Activity " numFmtId="0">
      <sharedItems containsString="0" containsBlank="1" containsNumber="1" minValue="20" maxValue="1271"/>
    </cacheField>
    <cacheField name="Tier" numFmtId="0">
      <sharedItems containsBlank="1" count="8">
        <s v="Tier 2"/>
        <s v="Tier 3"/>
        <s v="Tier 4"/>
        <m/>
        <s v="≤ Tier 1"/>
        <s v="Tier 4I"/>
        <s v="Tier 1"/>
        <s v="Tier 0" u="1"/>
      </sharedItems>
    </cacheField>
    <cacheField name="HP Bin" numFmtId="0">
      <sharedItems containsString="0" containsBlank="1" containsNumber="1" containsInteger="1" minValue="25" maxValue="750"/>
    </cacheField>
    <cacheField name="HIDE _x000a_Diesel Load Factor" numFmtId="0">
      <sharedItems containsBlank="1" containsMixedTypes="1" containsNumber="1" minValue="0.2" maxValue="0.9"/>
    </cacheField>
    <cacheField name="HIDE_x000a_Gasoline Load Factor" numFmtId="0">
      <sharedItems containsBlank="1" containsMixedTypes="1" containsNumber="1" minValue="0.2" maxValue="0.8"/>
    </cacheField>
    <cacheField name="Load Factor" numFmtId="0">
      <sharedItems containsString="0" containsBlank="1" containsNumber="1" minValue="0" maxValue="0.8"/>
    </cacheField>
    <cacheField name="HIDE _x000a_Diesel CH Cap" numFmtId="0">
      <sharedItems containsBlank="1" containsMixedTypes="1" containsNumber="1" containsInteger="1" minValue="5000" maxValue="12000"/>
    </cacheField>
    <cacheField name="HIDE_x000a_Gasoline CH Cap" numFmtId="0">
      <sharedItems containsBlank="1" containsMixedTypes="1" containsNumber="1" containsInteger="1" minValue="2000" maxValue="10000"/>
    </cacheField>
    <cacheField name="CH Cap" numFmtId="0">
      <sharedItems containsString="0" containsBlank="1" containsNumber="1" containsInteger="1" minValue="0" maxValue="12000"/>
    </cacheField>
    <cacheField name="CH" numFmtId="0">
      <sharedItems containsString="0" containsBlank="1" containsNumber="1" minValue="100" maxValue="38691.836538461539"/>
    </cacheField>
    <cacheField name="HIDE Diesel HC-ZH (g/hp-hr)" numFmtId="0">
      <sharedItems containsBlank="1" containsMixedTypes="1" containsNumber="1" minValue="0.05" maxValue="1.8"/>
    </cacheField>
    <cacheField name="HIDE Gasoline HC-ZH (g/hp-hr)" numFmtId="0">
      <sharedItems containsBlank="1" containsMixedTypes="1" containsNumber="1" minValue="1.2999999999999999E-2" maxValue="2.63"/>
    </cacheField>
    <cacheField name="HC-ZH (g/hp-hr)" numFmtId="0">
      <sharedItems containsString="0" containsBlank="1" containsNumber="1" minValue="0" maxValue="2.66"/>
    </cacheField>
    <cacheField name="HIDE Diesel HC DR" numFmtId="0">
      <sharedItems containsBlank="1" containsMixedTypes="1" containsNumber="1" minValue="1.1199999999999999E-5" maxValue="2.3000000000000001E-4"/>
    </cacheField>
    <cacheField name="HIDE Gasoline HC DR" numFmtId="0">
      <sharedItems containsBlank="1" containsMixedTypes="1" containsNumber="1" minValue="1.0200000000000001E-5" maxValue="7.2428571428571431E-4"/>
    </cacheField>
    <cacheField name="HC DR" numFmtId="0">
      <sharedItems containsString="0" containsBlank="1" containsNumber="1" minValue="0" maxValue="7.2428571428571431E-4"/>
    </cacheField>
    <cacheField name="HIDE Diesel NOX-ZH (g/hp-hr)" numFmtId="0">
      <sharedItems containsBlank="1" containsMixedTypes="1" containsNumber="1" minValue="0.120781" maxValue="11"/>
    </cacheField>
    <cacheField name="HIDE Gasoline NOX-ZH (g/hp-hr)" numFmtId="0">
      <sharedItems containsBlank="1" containsMixedTypes="1" containsNumber="1" minValue="7.0000000000000001E-3" maxValue="12.94"/>
    </cacheField>
    <cacheField name="NOX-ZH (g/hp-hr)" numFmtId="0">
      <sharedItems containsString="0" containsBlank="1" containsNumber="1" minValue="0" maxValue="12.94"/>
    </cacheField>
    <cacheField name="HIDE Diesel NOX DR" numFmtId="0">
      <sharedItems containsBlank="1" containsMixedTypes="1" containsNumber="1" minValue="0" maxValue="2.5399999999999999E-4"/>
    </cacheField>
    <cacheField name="HIDE Gasoline NOX DR" numFmtId="0">
      <sharedItems containsBlank="1" containsMixedTypes="1" containsNumber="1" minValue="1.1600000000000011E-5" maxValue="0.01"/>
    </cacheField>
    <cacheField name="NOX DR" numFmtId="0">
      <sharedItems containsString="0" containsBlank="1" containsNumber="1" minValue="0" maxValue="0.01"/>
    </cacheField>
    <cacheField name="HIDE Diesel HC FCF" numFmtId="0">
      <sharedItems containsBlank="1" containsMixedTypes="1" containsNumber="1" minValue="0.9" maxValue="0.9"/>
    </cacheField>
    <cacheField name="HIDE Gasoline HC FCF" numFmtId="0">
      <sharedItems containsBlank="1" containsMixedTypes="1" containsNumber="1" minValue="0.85" maxValue="1"/>
    </cacheField>
    <cacheField name="HC FCF" numFmtId="0">
      <sharedItems containsString="0" containsBlank="1" containsNumber="1" minValue="0" maxValue="1"/>
    </cacheField>
    <cacheField name="HIDE Diesel NOx FCF" numFmtId="0">
      <sharedItems containsBlank="1" containsMixedTypes="1" containsNumber="1" minValue="0.93" maxValue="0.95"/>
    </cacheField>
    <cacheField name="HIDE Gasoline NOx FCF" numFmtId="0">
      <sharedItems containsBlank="1" containsMixedTypes="1" containsNumber="1" minValue="0.86699999999999999" maxValue="1"/>
    </cacheField>
    <cacheField name="NOx FCF" numFmtId="0">
      <sharedItems containsString="0" containsBlank="1" containsNumber="1" minValue="0" maxValue="1"/>
    </cacheField>
    <cacheField name="HC_x000a_(g/bhp-hr)" numFmtId="0">
      <sharedItems containsString="0" containsBlank="1" containsNumber="1" minValue="0" maxValue="5.3040000000000003"/>
    </cacheField>
    <cacheField name="NOx_x000a_(g/bhp-hr)" numFmtId="0">
      <sharedItems containsString="0" containsBlank="1" containsNumber="1" minValue="0" maxValue="13.510932999999998"/>
    </cacheField>
    <cacheField name="HC Emissions_x000a_(lb/yr)" numFmtId="0">
      <sharedItems containsBlank="1" containsMixedTypes="1" containsNumber="1" minValue="9.9060867306416805E-2" maxValue="558.72236286533337"/>
    </cacheField>
    <cacheField name="NOx Emissions_x000a_(lb/yr)" numFmtId="0">
      <sharedItems containsBlank="1" containsMixedTypes="1" containsNumber="1" minValue="6.9767853830931634E-2" maxValue="3972.039152999319"/>
    </cacheField>
    <cacheField name="HC Emissions_x000a_(tpy)" numFmtId="0">
      <sharedItems containsBlank="1" containsMixedTypes="1" containsNumber="1" minValue="4.9530433653208403E-5" maxValue="0.27936118143266669"/>
    </cacheField>
    <cacheField name="NOx Emissions_x000a_(tpy)" numFmtId="0">
      <sharedItems containsBlank="1" containsMixedTypes="1" containsNumber="1" minValue="3.4883926915465821E-5" maxValue="1.98601957649965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4">
  <r>
    <n v="1"/>
    <s v="UWK276 63489"/>
    <s v="Air Conditioner"/>
    <s v="Diesel"/>
    <n v="2006"/>
    <n v="99"/>
    <n v="1271"/>
    <s v="Tier 2"/>
    <n v="100"/>
    <n v="0.75"/>
    <s v=""/>
    <n v="0.34"/>
    <n v="12000"/>
    <s v=""/>
    <n v="12000"/>
    <n v="13981"/>
    <n v="0.19"/>
    <s v=""/>
    <n v="0.19"/>
    <n v="2.7100000000000001E-5"/>
    <s v=""/>
    <n v="2.7100000000000001E-5"/>
    <n v="4.5528709999999997"/>
    <s v=""/>
    <n v="4.5528709999999997"/>
    <n v="6.7700000000000006E-5"/>
    <s v=""/>
    <n v="6.7700000000000006E-5"/>
    <n v="0.9"/>
    <s v=""/>
    <n v="0.9"/>
    <n v="0.93"/>
    <s v=""/>
    <n v="0.93"/>
    <n v="0.46368000000000009"/>
    <n v="4.9897020300000001"/>
    <n v="43.733303637360578"/>
    <n v="470.61799934856896"/>
    <n v="2.1866651818680288E-2"/>
    <n v="0.23530899967428448"/>
    <n v="2.6458648700603146E-2"/>
    <m/>
  </r>
  <r>
    <n v="2"/>
    <s v="504697 HUP281"/>
    <s v="Air Conditioner"/>
    <s v="Diesel"/>
    <n v="2011"/>
    <n v="126"/>
    <n v="1271"/>
    <s v="Tier 3"/>
    <n v="175"/>
    <n v="0.75"/>
    <s v=""/>
    <n v="0.34"/>
    <n v="12000"/>
    <s v=""/>
    <n v="12000"/>
    <n v="7626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26158500000000001"/>
    <n v="2.7918660799999997"/>
    <n v="31.40090094416712"/>
    <n v="335.13813952428512"/>
    <n v="1.5700450472083561E-2"/>
    <n v="0.16756906976214259"/>
    <n v="1.8997545071221106E-2"/>
    <m/>
  </r>
  <r>
    <n v="3"/>
    <s v="504698 JQP332"/>
    <s v="Air Conditioner"/>
    <s v="Diesel"/>
    <n v="2011"/>
    <n v="126"/>
    <n v="1271"/>
    <s v="Tier 3"/>
    <n v="175"/>
    <n v="0.75"/>
    <s v=""/>
    <n v="0.34"/>
    <n v="12000"/>
    <s v=""/>
    <n v="12000"/>
    <n v="7626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26158500000000001"/>
    <n v="2.7918660799999997"/>
    <n v="31.40090094416712"/>
    <n v="335.13813952428512"/>
    <n v="1.5700450472083561E-2"/>
    <n v="0.16756906976214259"/>
    <n v="1.8997545071221106E-2"/>
    <m/>
  </r>
  <r>
    <n v="4"/>
    <s v="AC 9180 507428"/>
    <s v="Air Conditioner"/>
    <s v="Diesel"/>
    <n v="2015"/>
    <n v="110"/>
    <n v="1271"/>
    <s v="Tier 4"/>
    <n v="175"/>
    <n v="0.75"/>
    <s v=""/>
    <n v="0.34"/>
    <n v="12000"/>
    <s v=""/>
    <n v="12000"/>
    <n v="2542"/>
    <n v="0.05"/>
    <s v=""/>
    <n v="0.05"/>
    <n v="1.17E-5"/>
    <s v=""/>
    <n v="1.17E-5"/>
    <n v="1.126007"/>
    <s v=""/>
    <n v="1.126007"/>
    <n v="1.4800000000000001E-5"/>
    <s v=""/>
    <n v="1.4800000000000001E-5"/>
    <n v="0.9"/>
    <s v=""/>
    <n v="0.9"/>
    <n v="0.95"/>
    <s v=""/>
    <n v="0.95"/>
    <n v="7.1767259999999999E-2"/>
    <n v="1.1054471699999999"/>
    <n v="7.5210379112064869"/>
    <n v="115.84823043830741"/>
    <n v="3.7605189556032437E-3"/>
    <n v="5.7924115219153707E-2"/>
    <n v="4.5502279362799247E-3"/>
    <m/>
  </r>
  <r>
    <n v="5"/>
    <s v="DDZ954"/>
    <s v="Air Conditioner"/>
    <s v="Diesel"/>
    <n v="2016"/>
    <n v="118"/>
    <n v="1271"/>
    <s v="Tier 4"/>
    <n v="175"/>
    <n v="0.75"/>
    <s v=""/>
    <n v="0.34"/>
    <n v="12000"/>
    <s v=""/>
    <n v="12000"/>
    <n v="1271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8383630000000006E-2"/>
    <n v="0.86513250999999991"/>
    <n v="6.5634446638676947"/>
    <n v="97.257559290129137"/>
    <n v="3.2817223319338475E-3"/>
    <n v="4.8628779645064575E-2"/>
    <n v="3.9708840216399555E-3"/>
    <m/>
  </r>
  <r>
    <n v="6"/>
    <s v="GVQ668"/>
    <s v="Air Conditioner"/>
    <s v="Diesel"/>
    <n v="2016"/>
    <n v="130"/>
    <n v="1271"/>
    <s v="Tier 4"/>
    <n v="175"/>
    <n v="0.75"/>
    <s v=""/>
    <n v="0.34"/>
    <n v="12000"/>
    <s v=""/>
    <n v="12000"/>
    <n v="1271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8383630000000006E-2"/>
    <n v="0.86513250999999991"/>
    <n v="7.230913612735594"/>
    <n v="107.14815853997278"/>
    <n v="3.6154568063677972E-3"/>
    <n v="5.3574079269986391E-2"/>
    <n v="4.3747027357050345E-3"/>
    <m/>
  </r>
  <r>
    <n v="7"/>
    <s v="AC5276 ZTX336"/>
    <s v="Air Conditioner"/>
    <s v="Gasoline"/>
    <n v="2018"/>
    <n v="201"/>
    <n v="1271"/>
    <m/>
    <n v="300"/>
    <s v=""/>
    <n v="0.75"/>
    <n v="0.75"/>
    <s v=""/>
    <n v="10000"/>
    <n v="10000"/>
    <n v="1271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196420000000001"/>
    <n v="0.20413301220000002"/>
    <n v="59.967503650138575"/>
    <n v="86.228409375161334"/>
    <n v="2.9983751825069287E-2"/>
    <n v="4.3114204687580669E-2"/>
    <n v="2.7579054928698728E-2"/>
    <m/>
  </r>
  <r>
    <n v="8"/>
    <n v="8281"/>
    <s v="Air Start Unit"/>
    <s v="Diesel"/>
    <n v="1990"/>
    <n v="430"/>
    <n v="1271"/>
    <s v="≤ Tier 1"/>
    <n v="600"/>
    <n v="0.9"/>
    <s v=""/>
    <n v="0.34"/>
    <n v="12000"/>
    <s v=""/>
    <n v="12000"/>
    <n v="34317"/>
    <n v="0.68"/>
    <s v=""/>
    <n v="0.68"/>
    <n v="2.37E-5"/>
    <s v=""/>
    <n v="2.37E-5"/>
    <n v="7.338571"/>
    <s v=""/>
    <n v="7.338571"/>
    <n v="1.22E-4"/>
    <s v=""/>
    <n v="1.22E-4"/>
    <n v="0.9"/>
    <s v=""/>
    <n v="0.9"/>
    <n v="0.93"/>
    <s v=""/>
    <n v="0.93"/>
    <n v="0.86796000000000006"/>
    <n v="8.1863910300000011"/>
    <n v="355.57145899963001"/>
    <n v="3353.6649182895344"/>
    <n v="0.177785729499815"/>
    <n v="1.6768324591447674"/>
    <n v="0.21512073269477613"/>
    <m/>
  </r>
  <r>
    <n v="9"/>
    <s v="RJ244"/>
    <s v="Air Start Unit"/>
    <s v="Diesel"/>
    <n v="1998"/>
    <n v="500"/>
    <n v="1271"/>
    <s v="≤ Tier 1"/>
    <n v="600"/>
    <n v="0.9"/>
    <s v=""/>
    <n v="0.34"/>
    <n v="12000"/>
    <s v=""/>
    <n v="12000"/>
    <n v="24149"/>
    <n v="0.32"/>
    <s v=""/>
    <n v="0.32"/>
    <n v="1.1199999999999999E-5"/>
    <s v=""/>
    <n v="1.1199999999999999E-5"/>
    <n v="5.9060009999999998"/>
    <s v=""/>
    <n v="5.9060009999999998"/>
    <n v="9.8300000000000004E-5"/>
    <s v=""/>
    <n v="9.8300000000000004E-5"/>
    <n v="0.9"/>
    <s v=""/>
    <n v="0.9"/>
    <n v="0.93"/>
    <s v=""/>
    <n v="0.93"/>
    <n v="0.40896000000000005"/>
    <n v="6.5896089299999998"/>
    <n v="194.80924513787571"/>
    <n v="3138.9787299665118"/>
    <n v="9.7404622568937851E-2"/>
    <n v="1.569489364983256"/>
    <n v="0.11785959330841479"/>
    <m/>
  </r>
  <r>
    <n v="10"/>
    <s v="49885 FKJ953"/>
    <s v="Air Start Unit"/>
    <s v="Diesel"/>
    <n v="2001"/>
    <n v="600"/>
    <n v="1271"/>
    <s v="Tier 2"/>
    <n v="750"/>
    <n v="0.9"/>
    <s v=""/>
    <n v="0.34"/>
    <n v="12000"/>
    <s v=""/>
    <n v="12000"/>
    <n v="20336"/>
    <n v="0.32"/>
    <s v=""/>
    <n v="0.32"/>
    <n v="1.1199999999999999E-5"/>
    <s v=""/>
    <n v="1.1199999999999999E-5"/>
    <n v="5.6512200000000004"/>
    <s v=""/>
    <n v="5.6512200000000004"/>
    <n v="9.3999999999999994E-5"/>
    <s v=""/>
    <n v="9.3999999999999994E-5"/>
    <n v="0.9"/>
    <s v=""/>
    <n v="0.9"/>
    <n v="0.93"/>
    <s v=""/>
    <n v="0.93"/>
    <n v="0.40896000000000005"/>
    <n v="6.3046746000000011"/>
    <n v="233.77109416545085"/>
    <n v="3603.8993534798665"/>
    <n v="0.11688554708272543"/>
    <n v="1.8019496767399332"/>
    <n v="0.14143151197009776"/>
    <m/>
  </r>
  <r>
    <n v="11"/>
    <s v="828811 MLZ821"/>
    <s v="Air Start Unit"/>
    <s v="Diesel"/>
    <n v="2005"/>
    <n v="300"/>
    <n v="1271"/>
    <s v="Tier 2"/>
    <n v="600"/>
    <n v="0.9"/>
    <s v=""/>
    <n v="0.34"/>
    <n v="12000"/>
    <s v=""/>
    <n v="12000"/>
    <n v="15252"/>
    <n v="0.1"/>
    <s v=""/>
    <n v="0.1"/>
    <n v="2.5000000000000001E-5"/>
    <s v=""/>
    <n v="2.5000000000000001E-5"/>
    <n v="4.0410079999999997"/>
    <s v=""/>
    <n v="4.0410079999999997"/>
    <n v="5.3499999999999999E-5"/>
    <s v=""/>
    <n v="5.3499999999999999E-5"/>
    <n v="0.9"/>
    <s v=""/>
    <n v="0.9"/>
    <n v="0.93"/>
    <s v=""/>
    <n v="0.93"/>
    <n v="0.36000000000000004"/>
    <n v="4.3551974400000004"/>
    <n v="102.89220693901886"/>
    <n v="1244.7663229354584"/>
    <n v="5.1446103469509431E-2"/>
    <n v="0.62238316146772932"/>
    <n v="6.2249785198106408E-2"/>
    <m/>
  </r>
  <r>
    <n v="12"/>
    <s v="BWS848"/>
    <s v="Air Start Unit"/>
    <s v="Diesel"/>
    <n v="2006"/>
    <n v="700"/>
    <n v="1271"/>
    <s v="Tier 3"/>
    <n v="750"/>
    <n v="0.9"/>
    <s v=""/>
    <n v="0.34"/>
    <n v="12000"/>
    <s v=""/>
    <n v="12000"/>
    <n v="13981"/>
    <n v="0.1"/>
    <s v=""/>
    <n v="0.1"/>
    <n v="2.5000000000000001E-5"/>
    <s v=""/>
    <n v="2.5000000000000001E-5"/>
    <n v="3.9044850000000002"/>
    <s v=""/>
    <n v="3.9044850000000002"/>
    <n v="5.0699999999999999E-5"/>
    <s v=""/>
    <n v="5.0699999999999999E-5"/>
    <n v="0.9"/>
    <s v=""/>
    <n v="0.9"/>
    <n v="0.93"/>
    <s v=""/>
    <n v="0.93"/>
    <n v="0.36000000000000004"/>
    <n v="4.19698305"/>
    <n v="240.081816191044"/>
    <n v="2798.9425365750753"/>
    <n v="0.12004090809552201"/>
    <n v="1.3994712682875377"/>
    <n v="0.14524949879558163"/>
    <m/>
  </r>
  <r>
    <n v="13"/>
    <n v="14245"/>
    <s v="Air Start Unit"/>
    <s v="Diesel"/>
    <n v="2007"/>
    <n v="511"/>
    <n v="1271"/>
    <s v="Tier 3"/>
    <n v="600"/>
    <n v="0.9"/>
    <s v=""/>
    <n v="0.34"/>
    <n v="12000"/>
    <s v=""/>
    <n v="12000"/>
    <n v="12710"/>
    <n v="0.1"/>
    <s v=""/>
    <n v="0.1"/>
    <n v="2.5000000000000001E-5"/>
    <s v=""/>
    <n v="2.5000000000000001E-5"/>
    <n v="2.8072650000000001"/>
    <s v=""/>
    <n v="2.8072650000000001"/>
    <n v="3.6399999999999997E-5"/>
    <s v=""/>
    <n v="3.6399999999999997E-5"/>
    <n v="0.9"/>
    <s v=""/>
    <n v="0.9"/>
    <n v="0.95"/>
    <s v=""/>
    <n v="0.95"/>
    <n v="0.36000000000000004"/>
    <n v="3.0818617499999998"/>
    <n v="175.25972581946209"/>
    <n v="1500.3506814402433"/>
    <n v="8.7629862909731057E-2"/>
    <n v="0.75017534072012171"/>
    <n v="0.10603213412077457"/>
    <m/>
  </r>
  <r>
    <n v="14"/>
    <s v="25280 XWE446"/>
    <s v="Air Start Unit"/>
    <s v="Diesel"/>
    <n v="2011"/>
    <n v="679"/>
    <n v="1271"/>
    <s v="Tier 4I"/>
    <n v="750"/>
    <n v="0.9"/>
    <s v=""/>
    <n v="0.34"/>
    <n v="12000"/>
    <s v=""/>
    <n v="12000"/>
    <n v="7626"/>
    <n v="7.0000000000000007E-2"/>
    <s v=""/>
    <n v="7.0000000000000007E-2"/>
    <n v="1.8300000000000001E-5"/>
    <s v=""/>
    <n v="1.8300000000000001E-5"/>
    <n v="1.6405400000000001"/>
    <s v=""/>
    <n v="1.6405400000000001"/>
    <n v="2.1399999999999998E-5"/>
    <s v=""/>
    <n v="2.1399999999999998E-5"/>
    <n v="0.9"/>
    <s v=""/>
    <n v="0.9"/>
    <n v="0.95"/>
    <s v=""/>
    <n v="0.95"/>
    <n v="0.18860022000000001"/>
    <n v="1.71354958"/>
    <n v="122.00305236411542"/>
    <n v="1108.4731456689071"/>
    <n v="6.100152618205771E-2"/>
    <n v="0.5542365728344536"/>
    <n v="7.3811846680289825E-2"/>
    <m/>
  </r>
  <r>
    <n v="15"/>
    <s v="22493 LPR598"/>
    <s v="Air Start Unit"/>
    <s v="Diesel"/>
    <n v="2015"/>
    <n v="333"/>
    <n v="1271"/>
    <s v="Tier 4"/>
    <n v="600"/>
    <n v="0.9"/>
    <s v=""/>
    <n v="0.34"/>
    <n v="12000"/>
    <s v=""/>
    <n v="12000"/>
    <n v="2542"/>
    <n v="0.05"/>
    <s v=""/>
    <n v="0.05"/>
    <n v="1.17E-5"/>
    <s v=""/>
    <n v="1.17E-5"/>
    <n v="0.81261700000000003"/>
    <s v=""/>
    <n v="0.81261700000000003"/>
    <n v="1.0699999999999999E-5"/>
    <s v=""/>
    <n v="1.0699999999999999E-5"/>
    <n v="0.9"/>
    <s v=""/>
    <n v="0.9"/>
    <n v="0.95"/>
    <s v=""/>
    <n v="0.95"/>
    <n v="7.1767259999999999E-2"/>
    <n v="0.79782558000000003"/>
    <n v="22.768232949379637"/>
    <n v="253.11094025902511"/>
    <n v="1.1384116474689818E-2"/>
    <n v="0.12655547012951257"/>
    <n v="1.377478093437468E-2"/>
    <m/>
  </r>
  <r>
    <n v="16"/>
    <s v="AC  9179"/>
    <s v="Air Start Unit"/>
    <s v="Diesel"/>
    <n v="2015"/>
    <n v="360"/>
    <n v="1271"/>
    <s v="Tier 4"/>
    <n v="600"/>
    <n v="0.9"/>
    <s v=""/>
    <n v="0.34"/>
    <n v="12000"/>
    <s v=""/>
    <n v="12000"/>
    <n v="2542"/>
    <n v="0.05"/>
    <s v=""/>
    <n v="0.05"/>
    <n v="1.17E-5"/>
    <s v=""/>
    <n v="1.17E-5"/>
    <n v="0.81261700000000003"/>
    <s v=""/>
    <n v="0.81261700000000003"/>
    <n v="1.0699999999999999E-5"/>
    <s v=""/>
    <n v="1.0699999999999999E-5"/>
    <n v="0.9"/>
    <s v=""/>
    <n v="0.9"/>
    <n v="0.95"/>
    <s v=""/>
    <n v="0.95"/>
    <n v="7.1767259999999999E-2"/>
    <n v="0.79782558000000003"/>
    <n v="24.614305891221228"/>
    <n v="273.63344892867582"/>
    <n v="1.2307152945610616E-2"/>
    <n v="0.13681672446433793"/>
    <n v="1.4891655064188845E-2"/>
    <m/>
  </r>
  <r>
    <n v="17"/>
    <s v="OQC473"/>
    <s v="Air Start Unit"/>
    <s v="Diesel"/>
    <n v="2015"/>
    <n v="544"/>
    <n v="1271"/>
    <s v="Tier 4"/>
    <n v="600"/>
    <n v="0.9"/>
    <s v=""/>
    <n v="0.34"/>
    <n v="12000"/>
    <s v=""/>
    <n v="12000"/>
    <n v="2542"/>
    <n v="0.05"/>
    <s v=""/>
    <n v="0.05"/>
    <n v="1.17E-5"/>
    <s v=""/>
    <n v="1.17E-5"/>
    <n v="0.81261700000000003"/>
    <s v=""/>
    <n v="0.81261700000000003"/>
    <n v="1.0699999999999999E-5"/>
    <s v=""/>
    <n v="1.0699999999999999E-5"/>
    <n v="0.9"/>
    <s v=""/>
    <n v="0.9"/>
    <n v="0.95"/>
    <s v=""/>
    <n v="0.95"/>
    <n v="7.1767259999999999E-2"/>
    <n v="0.79782558000000003"/>
    <n v="37.194951124512087"/>
    <n v="413.49054504777666"/>
    <n v="1.8597475562256043E-2"/>
    <n v="0.20674527252388833"/>
    <n v="2.250294543032981E-2"/>
    <m/>
  </r>
  <r>
    <n v="18"/>
    <n v="5423"/>
    <s v="Air Start Unit"/>
    <s v="Diesel"/>
    <n v="2016"/>
    <n v="425"/>
    <n v="1271"/>
    <s v="Tier 4"/>
    <n v="600"/>
    <n v="0.9"/>
    <s v=""/>
    <n v="0.34"/>
    <n v="12000"/>
    <s v=""/>
    <n v="12000"/>
    <n v="1271"/>
    <n v="0.05"/>
    <s v=""/>
    <n v="0.05"/>
    <n v="1.17E-5"/>
    <s v=""/>
    <n v="1.17E-5"/>
    <n v="0.90412800000000004"/>
    <s v=""/>
    <n v="0.90412800000000004"/>
    <n v="1.19E-5"/>
    <s v=""/>
    <n v="1.19E-5"/>
    <n v="0.9"/>
    <s v=""/>
    <n v="0.9"/>
    <n v="0.95"/>
    <s v=""/>
    <n v="0.95"/>
    <n v="5.8383630000000006E-2"/>
    <n v="0.87329025500000002"/>
    <n v="23.639525272404828"/>
    <n v="353.59512680553354"/>
    <n v="1.1819762636202415E-2"/>
    <n v="0.17679756340276678"/>
    <n v="1.4301912789804921E-2"/>
    <m/>
  </r>
  <r>
    <n v="19"/>
    <n v="4607"/>
    <s v="Air Start Unit"/>
    <s v="Diesel"/>
    <n v="2017"/>
    <n v="600"/>
    <n v="1271"/>
    <s v="Tier 4"/>
    <n v="750"/>
    <n v="0.9"/>
    <s v=""/>
    <n v="0.34"/>
    <n v="12000"/>
    <s v=""/>
    <n v="12000"/>
    <n v="1271"/>
    <n v="0.05"/>
    <s v=""/>
    <n v="0.05"/>
    <n v="1.17E-5"/>
    <s v=""/>
    <n v="1.17E-5"/>
    <n v="0.70599999999999996"/>
    <s v=""/>
    <n v="0.70599999999999996"/>
    <n v="9.3100000000000006E-6"/>
    <s v=""/>
    <n v="9.3100000000000006E-6"/>
    <n v="0.9"/>
    <s v=""/>
    <n v="0.9"/>
    <n v="0.95"/>
    <s v=""/>
    <n v="0.95"/>
    <n v="5.8383630000000006E-2"/>
    <n v="0.68194135950000001"/>
    <n v="33.373447443395058"/>
    <n v="389.81361934416577"/>
    <n v="1.6686723721697529E-2"/>
    <n v="0.1949068096720829"/>
    <n v="2.0190935703254011E-2"/>
    <m/>
  </r>
  <r>
    <n v="20"/>
    <s v="AS5612"/>
    <s v="Air Start Unit"/>
    <s v="Diesel"/>
    <n v="2017"/>
    <n v="325"/>
    <n v="1271"/>
    <s v="Tier 4"/>
    <n v="600"/>
    <n v="0.9"/>
    <s v=""/>
    <n v="0.34"/>
    <n v="12000"/>
    <s v=""/>
    <n v="12000"/>
    <n v="1271"/>
    <n v="0.05"/>
    <s v=""/>
    <n v="0.05"/>
    <n v="1.17E-5"/>
    <s v=""/>
    <n v="1.17E-5"/>
    <n v="0.23100000000000001"/>
    <s v=""/>
    <n v="0.23100000000000001"/>
    <n v="3.05E-6"/>
    <s v=""/>
    <n v="3.05E-6"/>
    <n v="0.9"/>
    <s v=""/>
    <n v="0.9"/>
    <n v="0.95"/>
    <s v=""/>
    <n v="0.95"/>
    <n v="5.8383630000000006E-2"/>
    <n v="0.22313272250000002"/>
    <n v="18.077284031838989"/>
    <n v="69.088434573698308"/>
    <n v="9.0386420159194944E-3"/>
    <n v="3.4544217286849158E-2"/>
    <n v="1.0936756839262587E-2"/>
    <m/>
  </r>
  <r>
    <n v="21"/>
    <s v="UGH629"/>
    <s v="Air Start Unit"/>
    <s v="Diesel"/>
    <n v="2017"/>
    <n v="600"/>
    <n v="1271"/>
    <s v="Tier 4"/>
    <n v="750"/>
    <n v="0.9"/>
    <s v=""/>
    <n v="0.34"/>
    <n v="12000"/>
    <s v=""/>
    <n v="12000"/>
    <n v="1271"/>
    <n v="0.05"/>
    <s v=""/>
    <n v="0.05"/>
    <n v="1.17E-5"/>
    <s v=""/>
    <n v="1.17E-5"/>
    <n v="0.70599999999999996"/>
    <s v=""/>
    <n v="0.70599999999999996"/>
    <n v="9.3100000000000006E-6"/>
    <s v=""/>
    <n v="9.3100000000000006E-6"/>
    <n v="0.9"/>
    <s v=""/>
    <n v="0.9"/>
    <n v="0.95"/>
    <s v=""/>
    <n v="0.95"/>
    <n v="5.8383630000000006E-2"/>
    <n v="0.68194135950000001"/>
    <n v="33.373447443395058"/>
    <n v="389.81361934416577"/>
    <n v="1.6686723721697529E-2"/>
    <n v="0.1949068096720829"/>
    <n v="2.0190935703254011E-2"/>
    <m/>
  </r>
  <r>
    <n v="22"/>
    <s v="CQE665"/>
    <s v="Air Start Unit"/>
    <s v="Diesel"/>
    <n v="2018"/>
    <n v="380"/>
    <n v="1271"/>
    <s v="Tier 4"/>
    <n v="600"/>
    <n v="0.9"/>
    <s v=""/>
    <n v="0.34"/>
    <n v="12000"/>
    <s v=""/>
    <n v="12000"/>
    <n v="1271"/>
    <n v="0.05"/>
    <s v=""/>
    <n v="0.05"/>
    <n v="1.17E-5"/>
    <s v=""/>
    <n v="1.17E-5"/>
    <n v="0.13264699999999999"/>
    <s v=""/>
    <n v="0.13264699999999999"/>
    <n v="1.75E-6"/>
    <s v=""/>
    <n v="1.75E-6"/>
    <n v="0.9"/>
    <s v=""/>
    <n v="0.9"/>
    <n v="0.95"/>
    <s v=""/>
    <n v="0.95"/>
    <n v="5.8383630000000006E-2"/>
    <n v="0.1281276875"/>
    <n v="21.136516714150197"/>
    <n v="46.38582781490571"/>
    <n v="1.0568258357075099E-2"/>
    <n v="2.3192913907452855E-2"/>
    <n v="1.2787592612060869E-2"/>
    <m/>
  </r>
  <r>
    <n v="23"/>
    <s v="GON168"/>
    <s v="Air Start Unit"/>
    <s v="Diesel"/>
    <n v="2018"/>
    <n v="600"/>
    <n v="1271"/>
    <s v="Tier 4"/>
    <n v="750"/>
    <n v="0.9"/>
    <s v=""/>
    <n v="0.34"/>
    <n v="12000"/>
    <s v=""/>
    <n v="12000"/>
    <n v="1271"/>
    <n v="0.05"/>
    <s v=""/>
    <n v="0.05"/>
    <n v="1.17E-5"/>
    <s v=""/>
    <n v="1.17E-5"/>
    <n v="0.48599999999999999"/>
    <s v=""/>
    <n v="0.48599999999999999"/>
    <n v="6.4099999999999996E-6"/>
    <s v=""/>
    <n v="6.4099999999999996E-6"/>
    <n v="0.9"/>
    <s v=""/>
    <n v="0.9"/>
    <n v="0.95"/>
    <s v=""/>
    <n v="0.95"/>
    <n v="5.8383630000000006E-2"/>
    <n v="0.46943975449999997"/>
    <n v="33.373447443395058"/>
    <n v="268.34273536342334"/>
    <n v="1.6686723721697529E-2"/>
    <n v="0.13417136768171167"/>
    <n v="2.0190935703254011E-2"/>
    <m/>
  </r>
  <r>
    <n v="24"/>
    <s v="MAJ455"/>
    <s v="Air Start Unit"/>
    <s v="Diesel"/>
    <n v="2018"/>
    <n v="600"/>
    <n v="1271"/>
    <s v="Tier 4"/>
    <n v="750"/>
    <n v="0.9"/>
    <s v=""/>
    <n v="0.34"/>
    <n v="12000"/>
    <s v=""/>
    <n v="12000"/>
    <n v="1271"/>
    <n v="0.05"/>
    <s v=""/>
    <n v="0.05"/>
    <n v="1.17E-5"/>
    <s v=""/>
    <n v="1.17E-5"/>
    <n v="0.48599999999999999"/>
    <s v=""/>
    <n v="0.48599999999999999"/>
    <n v="6.4099999999999996E-6"/>
    <s v=""/>
    <n v="6.4099999999999996E-6"/>
    <n v="0.9"/>
    <s v=""/>
    <n v="0.9"/>
    <n v="0.95"/>
    <s v=""/>
    <n v="0.95"/>
    <n v="5.8383630000000006E-2"/>
    <n v="0.46943975449999997"/>
    <n v="33.373447443395058"/>
    <n v="268.34273536342334"/>
    <n v="1.6686723721697529E-2"/>
    <n v="0.13417136768171167"/>
    <n v="2.0190935703254011E-2"/>
    <m/>
  </r>
  <r>
    <n v="25"/>
    <s v="UWA777"/>
    <s v="Air Start Unit"/>
    <s v="Diesel"/>
    <n v="2018"/>
    <n v="600"/>
    <n v="1271"/>
    <s v="Tier 4"/>
    <n v="750"/>
    <n v="0.9"/>
    <s v=""/>
    <n v="0.34"/>
    <n v="12000"/>
    <s v=""/>
    <n v="12000"/>
    <n v="1271"/>
    <n v="0.05"/>
    <s v=""/>
    <n v="0.05"/>
    <n v="1.17E-5"/>
    <s v=""/>
    <n v="1.17E-5"/>
    <n v="0.48599999999999999"/>
    <s v=""/>
    <n v="0.48599999999999999"/>
    <n v="6.4099999999999996E-6"/>
    <s v=""/>
    <n v="6.4099999999999996E-6"/>
    <n v="0.9"/>
    <s v=""/>
    <n v="0.9"/>
    <n v="0.95"/>
    <s v=""/>
    <n v="0.95"/>
    <n v="5.8383630000000006E-2"/>
    <n v="0.46943975449999997"/>
    <n v="33.373447443395058"/>
    <n v="268.34273536342334"/>
    <n v="1.6686723721697529E-2"/>
    <n v="0.13417136768171167"/>
    <n v="2.0190935703254011E-2"/>
    <m/>
  </r>
  <r>
    <n v="26"/>
    <s v="Tug"/>
    <s v="Aircraft Tug"/>
    <s v="Diesel"/>
    <n v="1987"/>
    <n v="115"/>
    <n v="215"/>
    <s v="≤ Tier 1"/>
    <n v="175"/>
    <n v="0.54"/>
    <s v=""/>
    <n v="0.54"/>
    <n v="12000"/>
    <s v=""/>
    <n v="12000"/>
    <n v="6450"/>
    <n v="0.88"/>
    <s v=""/>
    <n v="0.88"/>
    <n v="4.07E-5"/>
    <s v=""/>
    <n v="4.07E-5"/>
    <n v="11"/>
    <s v=""/>
    <n v="11"/>
    <n v="2.5399999999999999E-4"/>
    <s v=""/>
    <n v="2.5399999999999999E-4"/>
    <n v="0.9"/>
    <s v=""/>
    <n v="0.9"/>
    <n v="0.93"/>
    <s v=""/>
    <n v="0.93"/>
    <n v="1.0282635"/>
    <n v="11.753619"/>
    <n v="30.266955593300658"/>
    <n v="345.96799782699173"/>
    <n v="1.5133477796650328E-2"/>
    <n v="0.17298399891349586"/>
    <n v="1.8311508133946896E-2"/>
    <m/>
  </r>
  <r>
    <n v="27"/>
    <n v="348"/>
    <s v="Aircraft Tug"/>
    <s v="Diesel"/>
    <n v="1990"/>
    <n v="100"/>
    <n v="323"/>
    <s v="≤ Tier 1"/>
    <n v="175"/>
    <n v="0.54"/>
    <s v=""/>
    <n v="0.54"/>
    <n v="12000"/>
    <s v=""/>
    <n v="12000"/>
    <n v="8721"/>
    <n v="0.68"/>
    <s v=""/>
    <n v="0.68"/>
    <n v="3.15E-5"/>
    <s v=""/>
    <n v="3.15E-5"/>
    <n v="9.6066669999999998"/>
    <s v=""/>
    <n v="9.6066669999999998"/>
    <n v="2.22E-4"/>
    <s v=""/>
    <n v="2.22E-4"/>
    <n v="0.9"/>
    <s v=""/>
    <n v="0.9"/>
    <n v="0.93"/>
    <s v=""/>
    <n v="0.93"/>
    <n v="0.8592403500000001"/>
    <n v="10.734737969999999"/>
    <n v="33.040393039900565"/>
    <n v="412.78317726715727"/>
    <n v="1.6520196519950285E-2"/>
    <n v="0.20639158863357865"/>
    <n v="1.9989437789139846E-2"/>
    <m/>
  </r>
  <r>
    <n v="28"/>
    <n v="4533"/>
    <s v="Aircraft Tug"/>
    <s v="Diesel"/>
    <n v="1997"/>
    <n v="265"/>
    <n v="323"/>
    <s v="≤ Tier 1"/>
    <n v="300"/>
    <n v="0.54"/>
    <s v=""/>
    <n v="0.54"/>
    <n v="12000"/>
    <s v=""/>
    <n v="12000"/>
    <n v="6460"/>
    <n v="0.32"/>
    <s v=""/>
    <n v="0.32"/>
    <n v="1.4800000000000001E-5"/>
    <s v=""/>
    <n v="1.4800000000000001E-5"/>
    <n v="5.7392279999999998"/>
    <s v=""/>
    <n v="5.7392279999999998"/>
    <n v="1.3300000000000001E-4"/>
    <s v=""/>
    <n v="1.3300000000000001E-4"/>
    <n v="0.9"/>
    <s v=""/>
    <n v="0.9"/>
    <n v="0.93"/>
    <s v=""/>
    <n v="0.93"/>
    <n v="0.37404719999999997"/>
    <n v="6.1365194400000007"/>
    <n v="38.115605527844309"/>
    <n v="625.31454396393849"/>
    <n v="1.9057802763922157E-2"/>
    <n v="0.3126572719819693"/>
    <n v="2.3059941344345809E-2"/>
    <m/>
  </r>
  <r>
    <n v="29"/>
    <s v="WRU897"/>
    <s v="Aircraft Tug"/>
    <s v="Diesel"/>
    <n v="1997"/>
    <n v="265"/>
    <n v="287"/>
    <s v="≤ Tier 1"/>
    <n v="300"/>
    <n v="0.54"/>
    <s v=""/>
    <n v="0.54"/>
    <n v="12000"/>
    <s v=""/>
    <n v="12000"/>
    <n v="5740"/>
    <n v="0.32"/>
    <s v=""/>
    <n v="0.32"/>
    <n v="1.4800000000000001E-5"/>
    <s v=""/>
    <n v="1.4800000000000001E-5"/>
    <n v="5.7392279999999998"/>
    <s v=""/>
    <n v="5.7392279999999998"/>
    <n v="1.3300000000000001E-4"/>
    <s v=""/>
    <n v="1.3300000000000001E-4"/>
    <n v="0.9"/>
    <s v=""/>
    <n v="0.9"/>
    <n v="0.93"/>
    <s v=""/>
    <n v="0.93"/>
    <n v="0.36445679999999997"/>
    <n v="6.04746264"/>
    <n v="32.999081177137079"/>
    <n v="547.55655697208488"/>
    <n v="1.6499540588568541E-2"/>
    <n v="0.27377827848604241"/>
    <n v="1.9964444112167933E-2"/>
    <m/>
  </r>
  <r>
    <n v="30"/>
    <s v="499330 RVU138"/>
    <s v="Aircraft Tug"/>
    <s v="Diesel"/>
    <n v="1998"/>
    <n v="87"/>
    <n v="582.17741935483866"/>
    <s v="≤ Tier 1"/>
    <n v="100"/>
    <n v="0.54"/>
    <s v=""/>
    <n v="0.54"/>
    <n v="12000"/>
    <s v=""/>
    <n v="12000"/>
    <n v="11061.370967741934"/>
    <n v="0.99"/>
    <s v=""/>
    <n v="0.99"/>
    <n v="4.5800000000000002E-5"/>
    <s v=""/>
    <n v="4.5800000000000002E-5"/>
    <n v="8.3019999999999996"/>
    <s v=""/>
    <n v="8.3019999999999996"/>
    <n v="1.93E-4"/>
    <s v=""/>
    <n v="1.93E-4"/>
    <n v="0.9"/>
    <s v=""/>
    <n v="0.9"/>
    <n v="0.93"/>
    <s v=""/>
    <n v="0.93"/>
    <n v="1.3469497112903226"/>
    <n v="9.7062654750000004"/>
    <n v="81.218321531928808"/>
    <n v="585.26801974486864"/>
    <n v="4.0609160765964408E-2"/>
    <n v="0.29263400987243438"/>
    <n v="4.9137084526816935E-2"/>
    <m/>
  </r>
  <r>
    <n v="31"/>
    <n v="18313"/>
    <s v="Aircraft Tug"/>
    <s v="Diesel"/>
    <n v="1999"/>
    <n v="67"/>
    <n v="323"/>
    <s v="≤ Tier 1"/>
    <n v="75"/>
    <n v="0.54"/>
    <s v=""/>
    <n v="0.54"/>
    <n v="12000"/>
    <s v=""/>
    <n v="12000"/>
    <n v="5814"/>
    <n v="0.99"/>
    <s v=""/>
    <n v="0.99"/>
    <n v="4.5800000000000002E-5"/>
    <s v=""/>
    <n v="4.5800000000000002E-5"/>
    <n v="5.308389"/>
    <s v=""/>
    <n v="5.308389"/>
    <n v="1.2300000000000001E-4"/>
    <s v=""/>
    <n v="1.2300000000000001E-4"/>
    <n v="0.9"/>
    <s v=""/>
    <n v="0.9"/>
    <n v="0.93"/>
    <s v=""/>
    <n v="0.93"/>
    <n v="1.1306530800000001"/>
    <n v="5.6018652300000005"/>
    <n v="29.129612970145867"/>
    <n v="144.32381510057635"/>
    <n v="1.4564806485072935E-2"/>
    <n v="7.2161907550288173E-2"/>
    <n v="1.7623415846938249E-2"/>
    <m/>
  </r>
  <r>
    <n v="32"/>
    <s v="PS262"/>
    <s v="Aircraft Tug"/>
    <s v="Diesel"/>
    <n v="1999"/>
    <n v="87"/>
    <n v="582.17741935483866"/>
    <s v="≤ Tier 1"/>
    <n v="100"/>
    <n v="0.54"/>
    <s v=""/>
    <n v="0.54"/>
    <n v="12000"/>
    <s v=""/>
    <n v="12000"/>
    <n v="10479.193548387097"/>
    <n v="0.99"/>
    <s v=""/>
    <n v="0.99"/>
    <n v="4.5800000000000002E-5"/>
    <s v=""/>
    <n v="4.5800000000000002E-5"/>
    <n v="5.6821820000000001"/>
    <s v=""/>
    <n v="5.6821820000000001"/>
    <n v="1.3200000000000001E-4"/>
    <s v=""/>
    <n v="1.3200000000000001E-4"/>
    <n v="0.9"/>
    <s v=""/>
    <n v="0.9"/>
    <n v="0.93"/>
    <s v=""/>
    <n v="0.93"/>
    <n v="1.3229523580645162"/>
    <n v="6.5708550600000004"/>
    <n v="79.771330056395755"/>
    <n v="396.20916395723771"/>
    <n v="3.9885665028197875E-2"/>
    <n v="0.19810458197861888"/>
    <n v="4.8261654684119429E-2"/>
    <m/>
  </r>
  <r>
    <n v="33"/>
    <s v="PS340"/>
    <s v="Aircraft Tug"/>
    <s v="Diesel"/>
    <n v="1999"/>
    <n v="87"/>
    <n v="582.17741935483866"/>
    <s v="≤ Tier 1"/>
    <n v="100"/>
    <n v="0.54"/>
    <s v=""/>
    <n v="0.54"/>
    <n v="12000"/>
    <s v=""/>
    <n v="12000"/>
    <n v="10479.193548387097"/>
    <n v="0.99"/>
    <s v=""/>
    <n v="0.99"/>
    <n v="4.5800000000000002E-5"/>
    <s v=""/>
    <n v="4.5800000000000002E-5"/>
    <n v="5.6821820000000001"/>
    <s v=""/>
    <n v="5.6821820000000001"/>
    <n v="1.3200000000000001E-4"/>
    <s v=""/>
    <n v="1.3200000000000001E-4"/>
    <n v="0.9"/>
    <s v=""/>
    <n v="0.9"/>
    <n v="0.93"/>
    <s v=""/>
    <n v="0.93"/>
    <n v="1.3229523580645162"/>
    <n v="6.5708550600000004"/>
    <n v="79.771330056395755"/>
    <n v="396.20916395723771"/>
    <n v="3.9885665028197875E-2"/>
    <n v="0.19810458197861888"/>
    <n v="4.8261654684119429E-2"/>
    <m/>
  </r>
  <r>
    <n v="34"/>
    <n v="27352"/>
    <s v="Aircraft Tug"/>
    <s v="Diesel"/>
    <n v="2001"/>
    <n v="88"/>
    <n v="582.17741935483866"/>
    <s v="Tier 1"/>
    <n v="100"/>
    <n v="0.54"/>
    <s v=""/>
    <n v="0.54"/>
    <n v="12000"/>
    <s v=""/>
    <n v="12000"/>
    <n v="9314.8387096774186"/>
    <n v="0.99"/>
    <s v=""/>
    <n v="0.99"/>
    <n v="4.5800000000000002E-5"/>
    <s v=""/>
    <n v="4.5800000000000002E-5"/>
    <n v="5.5903470000000004"/>
    <s v=""/>
    <n v="5.5903470000000004"/>
    <n v="1.2999999999999999E-4"/>
    <s v=""/>
    <n v="1.2999999999999999E-4"/>
    <n v="0.9"/>
    <s v=""/>
    <n v="0.9"/>
    <n v="0.93"/>
    <s v=""/>
    <n v="0.93"/>
    <n v="1.2749576516129033"/>
    <n v="6.3251867100000005"/>
    <n v="77.760994773206974"/>
    <n v="385.77972379995754"/>
    <n v="3.8880497386603492E-2"/>
    <n v="0.19288986189997878"/>
    <n v="4.7045401837790227E-2"/>
    <m/>
  </r>
  <r>
    <n v="35"/>
    <s v="GRZ719"/>
    <s v="Aircraft Tug"/>
    <s v="Diesel"/>
    <n v="2004"/>
    <n v="304"/>
    <n v="582.17741935483866"/>
    <s v="Tier 2"/>
    <n v="600"/>
    <n v="0.54"/>
    <s v=""/>
    <n v="0.54"/>
    <n v="12000"/>
    <s v=""/>
    <n v="12000"/>
    <n v="7568.3064516129025"/>
    <n v="0.12"/>
    <s v=""/>
    <n v="0.12"/>
    <n v="2.3600000000000001E-5"/>
    <s v=""/>
    <n v="2.3600000000000001E-5"/>
    <n v="4.1607719999999997"/>
    <s v=""/>
    <n v="4.1607719999999997"/>
    <n v="5.63E-5"/>
    <s v=""/>
    <n v="5.63E-5"/>
    <n v="0.9"/>
    <s v=""/>
    <n v="0.9"/>
    <n v="0.93"/>
    <s v=""/>
    <n v="0.93"/>
    <n v="0.26875082903225811"/>
    <n v="4.2657869174999998"/>
    <n v="56.624811872194684"/>
    <n v="898.78562443918509"/>
    <n v="2.8312405936097344E-2"/>
    <n v="0.4493928122195926"/>
    <n v="3.4258011182677787E-2"/>
    <m/>
  </r>
  <r>
    <n v="36"/>
    <n v="3622"/>
    <s v="Aircraft Tug"/>
    <s v="Diesel"/>
    <n v="2006"/>
    <n v="56"/>
    <n v="323"/>
    <s v="Tier 2"/>
    <n v="75"/>
    <n v="0.54"/>
    <s v=""/>
    <n v="0.54"/>
    <n v="12000"/>
    <s v=""/>
    <n v="12000"/>
    <n v="3553"/>
    <n v="0.19"/>
    <s v=""/>
    <n v="0.19"/>
    <n v="2.7100000000000001E-5"/>
    <s v=""/>
    <n v="2.7100000000000001E-5"/>
    <n v="4.5518270000000003"/>
    <s v=""/>
    <n v="4.5518270000000003"/>
    <n v="6.7700000000000006E-5"/>
    <s v=""/>
    <n v="6.7700000000000006E-5"/>
    <n v="0.9"/>
    <s v=""/>
    <n v="0.9"/>
    <n v="0.93"/>
    <s v=""/>
    <n v="0.93"/>
    <n v="0.25765767000000001"/>
    <n v="4.4568995430000005"/>
    <n v="5.5483218222528743"/>
    <n v="95.973517861959124"/>
    <n v="2.7741609111264372E-3"/>
    <n v="4.7986758930979569E-2"/>
    <n v="3.3567347024629889E-3"/>
    <m/>
  </r>
  <r>
    <n v="37"/>
    <n v="270060"/>
    <s v="Aircraft Tug"/>
    <s v="Diesel"/>
    <n v="2007"/>
    <n v="152"/>
    <n v="582.17741935483866"/>
    <s v="Tier 3"/>
    <n v="175"/>
    <n v="0.54"/>
    <s v=""/>
    <n v="0.54"/>
    <n v="12000"/>
    <s v=""/>
    <n v="12000"/>
    <n v="5821.7741935483864"/>
    <n v="0.1"/>
    <s v=""/>
    <n v="0.1"/>
    <n v="2.5000000000000001E-5"/>
    <s v=""/>
    <n v="2.5000000000000001E-5"/>
    <n v="2.855912"/>
    <s v=""/>
    <n v="2.855912"/>
    <n v="3.7299999999999999E-5"/>
    <s v=""/>
    <n v="3.7299999999999999E-5"/>
    <n v="0.9"/>
    <s v=""/>
    <n v="0.9"/>
    <n v="0.95"/>
    <s v=""/>
    <n v="0.95"/>
    <n v="0.22098991935483872"/>
    <n v="2.9194109685483869"/>
    <n v="23.28088187519084"/>
    <n v="307.55458032807007"/>
    <n v="1.164044093759542E-2"/>
    <n v="0.15377729016403505"/>
    <n v="1.4084933534490458E-2"/>
    <m/>
  </r>
  <r>
    <n v="38"/>
    <n v="831684"/>
    <s v="Aircraft Tug"/>
    <s v="Diesel"/>
    <n v="2007"/>
    <n v="175"/>
    <n v="582.17741935483866"/>
    <s v="Tier 3"/>
    <n v="300"/>
    <n v="0.54"/>
    <s v=""/>
    <n v="0.54"/>
    <n v="12000"/>
    <s v=""/>
    <n v="12000"/>
    <n v="5821.7741935483864"/>
    <n v="0.1"/>
    <s v=""/>
    <n v="0.1"/>
    <n v="2.5000000000000001E-5"/>
    <s v=""/>
    <n v="2.5000000000000001E-5"/>
    <n v="2.6972749999999999"/>
    <s v=""/>
    <n v="2.6972749999999999"/>
    <n v="3.4999999999999997E-5"/>
    <s v=""/>
    <n v="3.4999999999999997E-5"/>
    <n v="0.9"/>
    <s v=""/>
    <n v="0.9"/>
    <n v="0.95"/>
    <s v=""/>
    <n v="0.95"/>
    <n v="0.22098991935483872"/>
    <n v="2.7559852419354836"/>
    <n v="26.803646895778922"/>
    <n v="334.2707010820904"/>
    <n v="1.3401823447889462E-2"/>
    <n v="0.1671353505410452"/>
    <n v="1.6216206371946248E-2"/>
    <m/>
  </r>
  <r>
    <n v="39"/>
    <s v="22844 EMP785+B45:B49"/>
    <s v="Aircraft Tug"/>
    <s v="Diesel"/>
    <n v="2008"/>
    <n v="173"/>
    <n v="582.17741935483866"/>
    <s v="Tier 3"/>
    <n v="175"/>
    <n v="0.54"/>
    <s v=""/>
    <n v="0.54"/>
    <n v="12000"/>
    <s v=""/>
    <n v="12000"/>
    <n v="5239.5967741935483"/>
    <n v="0.1"/>
    <s v=""/>
    <n v="0.1"/>
    <n v="2.5000000000000001E-5"/>
    <s v=""/>
    <n v="2.5000000000000001E-5"/>
    <n v="2.7600310000000001"/>
    <s v=""/>
    <n v="2.7600310000000001"/>
    <n v="3.6000000000000001E-5"/>
    <s v=""/>
    <n v="3.6000000000000001E-5"/>
    <n v="0.9"/>
    <s v=""/>
    <n v="0.9"/>
    <n v="0.95"/>
    <s v=""/>
    <n v="0.95"/>
    <n v="0.20789092741935486"/>
    <n v="2.8012236596774196"/>
    <n v="24.92671313524956"/>
    <n v="335.87467937743287"/>
    <n v="1.2463356567624781E-2"/>
    <n v="0.16793733968871644"/>
    <n v="1.5080661446825985E-2"/>
    <m/>
  </r>
  <r>
    <n v="40"/>
    <s v="22856 JJJ687"/>
    <s v="Aircraft Tug"/>
    <s v="Diesel"/>
    <n v="2008"/>
    <n v="200"/>
    <n v="582.17741935483866"/>
    <s v="Tier 3"/>
    <n v="300"/>
    <n v="0.54"/>
    <s v=""/>
    <n v="0.54"/>
    <n v="12000"/>
    <s v=""/>
    <n v="12000"/>
    <n v="5239.5967741935483"/>
    <n v="0.1"/>
    <s v=""/>
    <n v="0.1"/>
    <n v="2.5000000000000001E-5"/>
    <s v=""/>
    <n v="2.5000000000000001E-5"/>
    <n v="2.5831040000000001"/>
    <s v=""/>
    <n v="2.5831040000000001"/>
    <n v="3.3500000000000001E-5"/>
    <s v=""/>
    <n v="3.3500000000000001E-5"/>
    <n v="0.9"/>
    <s v=""/>
    <n v="0.9"/>
    <n v="0.95"/>
    <s v=""/>
    <n v="0.95"/>
    <n v="0.20789092741935486"/>
    <n v="2.6206989673387096"/>
    <n v="28.817009404912788"/>
    <n v="363.27081574322602"/>
    <n v="1.4408504702456394E-2"/>
    <n v="0.181635407871613"/>
    <n v="1.7434290689972237E-2"/>
    <m/>
  </r>
  <r>
    <n v="41"/>
    <n v="4193"/>
    <s v="Aircraft Tug"/>
    <s v="Diesel"/>
    <n v="2010"/>
    <n v="129"/>
    <n v="323"/>
    <s v="Tier 3"/>
    <n v="175"/>
    <n v="0.54"/>
    <s v=""/>
    <n v="0.54"/>
    <n v="12000"/>
    <s v=""/>
    <n v="12000"/>
    <n v="2261"/>
    <n v="0.1"/>
    <s v=""/>
    <n v="0.1"/>
    <n v="2.5000000000000001E-5"/>
    <s v=""/>
    <n v="2.5000000000000001E-5"/>
    <n v="2.9919570000000002"/>
    <s v=""/>
    <n v="2.9919570000000002"/>
    <n v="3.9100000000000002E-5"/>
    <s v=""/>
    <n v="3.9100000000000002E-5"/>
    <n v="0.9"/>
    <s v=""/>
    <n v="0.9"/>
    <n v="0.95"/>
    <s v=""/>
    <n v="0.95"/>
    <n v="0.14087250000000004"/>
    <n v="2.9263439950000003"/>
    <n v="6.9878966593948677"/>
    <n v="145.15955510763797"/>
    <n v="3.4939483296974336E-3"/>
    <n v="7.2579777553818989E-2"/>
    <n v="4.2276774789338943E-3"/>
    <m/>
  </r>
  <r>
    <n v="42"/>
    <n v="4546"/>
    <s v="Aircraft Tug"/>
    <s v="Diesel"/>
    <n v="2010"/>
    <n v="129"/>
    <n v="323"/>
    <s v="Tier 3"/>
    <n v="175"/>
    <n v="0.54"/>
    <s v=""/>
    <n v="0.54"/>
    <n v="12000"/>
    <s v=""/>
    <n v="12000"/>
    <n v="2261"/>
    <n v="0.1"/>
    <s v=""/>
    <n v="0.1"/>
    <n v="2.5000000000000001E-5"/>
    <s v=""/>
    <n v="2.5000000000000001E-5"/>
    <n v="2.9919570000000002"/>
    <s v=""/>
    <n v="2.9919570000000002"/>
    <n v="3.9100000000000002E-5"/>
    <s v=""/>
    <n v="3.9100000000000002E-5"/>
    <n v="0.9"/>
    <s v=""/>
    <n v="0.9"/>
    <n v="0.95"/>
    <s v=""/>
    <n v="0.95"/>
    <n v="0.14087250000000004"/>
    <n v="2.9263439950000003"/>
    <n v="6.9878966593948677"/>
    <n v="145.15955510763797"/>
    <n v="3.4939483296974336E-3"/>
    <n v="7.2579777553818989E-2"/>
    <n v="4.2276774789338943E-3"/>
    <m/>
  </r>
  <r>
    <n v="43"/>
    <s v="43984 GEB394"/>
    <s v="Aircraft Tug"/>
    <s v="Diesel"/>
    <n v="2010"/>
    <n v="305"/>
    <n v="582.17741935483866"/>
    <s v="Tier 3"/>
    <n v="600"/>
    <n v="0.54"/>
    <s v=""/>
    <n v="0.54"/>
    <n v="12000"/>
    <s v=""/>
    <n v="12000"/>
    <n v="4075.2419354838707"/>
    <n v="0.1"/>
    <s v=""/>
    <n v="0.1"/>
    <n v="2.5000000000000001E-5"/>
    <s v=""/>
    <n v="2.5000000000000001E-5"/>
    <n v="2.5504530000000001"/>
    <s v=""/>
    <n v="2.5504530000000001"/>
    <n v="3.3099999999999998E-5"/>
    <s v=""/>
    <n v="3.3099999999999998E-5"/>
    <n v="0.9"/>
    <s v=""/>
    <n v="0.9"/>
    <n v="0.95"/>
    <s v=""/>
    <n v="0.95"/>
    <n v="0.18169294354838711"/>
    <n v="2.5510763326612902"/>
    <n v="38.40796313361804"/>
    <n v="539.27050672612711"/>
    <n v="1.9203981566809018E-2"/>
    <n v="0.26963525336306354"/>
    <n v="2.3236817695838911E-2"/>
    <m/>
  </r>
  <r>
    <n v="44"/>
    <s v="KCG317"/>
    <s v="Aircraft Tug"/>
    <s v="Diesel"/>
    <n v="2010"/>
    <n v="260"/>
    <n v="582.17741935483866"/>
    <s v="Tier 3"/>
    <n v="300"/>
    <n v="0.54"/>
    <s v=""/>
    <n v="0.54"/>
    <n v="12000"/>
    <s v=""/>
    <n v="12000"/>
    <n v="4075.2419354838707"/>
    <n v="0.1"/>
    <s v=""/>
    <n v="0.1"/>
    <n v="2.5000000000000001E-5"/>
    <s v=""/>
    <n v="2.5000000000000001E-5"/>
    <n v="2.6734089999999999"/>
    <s v=""/>
    <n v="2.6734089999999999"/>
    <n v="3.4700000000000003E-5"/>
    <s v=""/>
    <n v="3.4700000000000003E-5"/>
    <n v="0.9"/>
    <s v=""/>
    <n v="0.9"/>
    <n v="0.95"/>
    <s v=""/>
    <n v="0.95"/>
    <n v="0.18169294354838711"/>
    <n v="2.6740789004032259"/>
    <n v="32.741214474559634"/>
    <n v="481.87116731190088"/>
    <n v="1.6370607237279816E-2"/>
    <n v="0.24093558365595047"/>
    <n v="1.9808434757108577E-2"/>
    <m/>
  </r>
  <r>
    <n v="45"/>
    <n v="6398"/>
    <s v="Aircraft Tug"/>
    <s v="Diesel"/>
    <n v="2011"/>
    <n v="89"/>
    <n v="582.17741935483866"/>
    <s v="Tier 3"/>
    <n v="100"/>
    <n v="0.54"/>
    <s v=""/>
    <n v="0.54"/>
    <n v="12000"/>
    <s v=""/>
    <n v="12000"/>
    <n v="3493.0645161290322"/>
    <n v="0.1"/>
    <s v=""/>
    <n v="0.1"/>
    <n v="2.5000000000000001E-5"/>
    <s v=""/>
    <n v="2.5000000000000001E-5"/>
    <n v="2.785615"/>
    <s v=""/>
    <n v="2.785615"/>
    <n v="3.6600000000000002E-5"/>
    <s v=""/>
    <n v="3.6600000000000002E-5"/>
    <n v="0.9"/>
    <s v=""/>
    <n v="0.9"/>
    <n v="0.95"/>
    <s v=""/>
    <n v="0.95"/>
    <n v="0.16859395161290325"/>
    <n v="2.7677881032258065"/>
    <n v="10.399569762613485"/>
    <n v="170.72857710647239"/>
    <n v="5.1997848813067427E-3"/>
    <n v="8.5364288553236203E-2"/>
    <n v="6.2917397063811586E-3"/>
    <m/>
  </r>
  <r>
    <n v="46"/>
    <s v="41260 CDO729"/>
    <s v="Aircraft Tug"/>
    <s v="Diesel"/>
    <n v="2015"/>
    <n v="300"/>
    <n v="582.17741935483866"/>
    <s v="Tier 4"/>
    <n v="600"/>
    <n v="0.54"/>
    <s v=""/>
    <n v="0.54"/>
    <n v="12000"/>
    <s v=""/>
    <n v="12000"/>
    <n v="1164.3548387096773"/>
    <n v="0.05"/>
    <s v=""/>
    <n v="0.05"/>
    <n v="1.17E-5"/>
    <s v=""/>
    <n v="1.17E-5"/>
    <n v="0.81261700000000003"/>
    <s v=""/>
    <n v="0.81261700000000003"/>
    <n v="1.0699999999999999E-5"/>
    <s v=""/>
    <n v="1.0699999999999999E-5"/>
    <n v="0.9"/>
    <s v=""/>
    <n v="0.9"/>
    <n v="0.95"/>
    <s v=""/>
    <n v="0.95"/>
    <n v="5.7260656451612907E-2"/>
    <n v="0.78382181693548392"/>
    <n v="11.905864983966479"/>
    <n v="162.97537091295953"/>
    <n v="5.9529324919832399E-3"/>
    <n v="8.1487685456479775E-2"/>
    <n v="7.2030483152997204E-3"/>
    <m/>
  </r>
  <r>
    <n v="47"/>
    <s v="507153 HBQ653"/>
    <s v="Aircraft Tug"/>
    <s v="Diesel"/>
    <n v="2015"/>
    <n v="290"/>
    <n v="582.17741935483866"/>
    <s v="Tier 4"/>
    <n v="300"/>
    <n v="0.54"/>
    <s v=""/>
    <n v="0.54"/>
    <n v="12000"/>
    <s v=""/>
    <n v="12000"/>
    <n v="1164.3548387096773"/>
    <n v="0.05"/>
    <s v=""/>
    <n v="0.05"/>
    <n v="1.17E-5"/>
    <s v=""/>
    <n v="1.17E-5"/>
    <n v="0.64539100000000005"/>
    <s v=""/>
    <n v="0.64539100000000005"/>
    <n v="8.5099999999999998E-6"/>
    <s v=""/>
    <n v="8.5099999999999998E-6"/>
    <n v="0.9"/>
    <s v=""/>
    <n v="0.9"/>
    <n v="0.95"/>
    <s v=""/>
    <n v="0.95"/>
    <n v="5.7260656451612907E-2"/>
    <n v="0.62253467669354845"/>
    <n v="11.509002817834261"/>
    <n v="125.12523942718047"/>
    <n v="5.7545014089171315E-3"/>
    <n v="6.2562619713590242E-2"/>
    <n v="6.9629467047897286E-3"/>
    <m/>
  </r>
  <r>
    <n v="48"/>
    <s v="PB 0163"/>
    <s v="Aircraft Tug"/>
    <s v="Diesel"/>
    <n v="2016"/>
    <n v="121"/>
    <n v="323"/>
    <s v="Tier 4"/>
    <n v="175"/>
    <n v="0.54"/>
    <s v=""/>
    <n v="0.54"/>
    <n v="12000"/>
    <s v=""/>
    <n v="12000"/>
    <n v="323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4.8401190000000004E-2"/>
    <n v="0.85450543000000001"/>
    <n v="2.2520184868537365"/>
    <n v="39.758568445877074"/>
    <n v="1.1260092434268684E-3"/>
    <n v="1.987928422293854E-2"/>
    <n v="1.3624711845465107E-3"/>
    <m/>
  </r>
  <r>
    <n v="49"/>
    <s v="RBY782"/>
    <s v="Aircraft Tug"/>
    <s v="Diesel"/>
    <n v="2016"/>
    <n v="74"/>
    <n v="582.17741935483866"/>
    <s v="Tier 4"/>
    <n v="75"/>
    <n v="0.54"/>
    <s v=""/>
    <n v="0.54"/>
    <n v="12000"/>
    <s v=""/>
    <n v="12000"/>
    <n v="582.17741935483866"/>
    <n v="0.1"/>
    <s v=""/>
    <n v="0.1"/>
    <n v="2.5000000000000001E-5"/>
    <s v=""/>
    <n v="2.5000000000000001E-5"/>
    <n v="2.7574529999999999"/>
    <s v=""/>
    <n v="2.7574529999999999"/>
    <n v="3.6300000000000001E-5"/>
    <s v=""/>
    <n v="3.6300000000000001E-5"/>
    <n v="0.9"/>
    <s v=""/>
    <n v="0.9"/>
    <n v="0.95"/>
    <s v=""/>
    <n v="0.95"/>
    <n v="0.10309899193548387"/>
    <n v="2.6396567383064515"/>
    <n v="5.2877329623531573"/>
    <n v="135.38250648633888"/>
    <n v="2.643866481176579E-3"/>
    <n v="6.769125324316945E-2"/>
    <n v="3.1990784422236606E-3"/>
    <m/>
  </r>
  <r>
    <n v="50"/>
    <s v="WDR866 PT0863"/>
    <s v="Aircraft Tug"/>
    <s v="Diesel"/>
    <n v="2018"/>
    <n v="100"/>
    <n v="582.17741935483866"/>
    <s v="Tier 4"/>
    <n v="175"/>
    <n v="0.54"/>
    <s v=""/>
    <n v="0.54"/>
    <n v="12000"/>
    <s v=""/>
    <n v="12000"/>
    <n v="582.17741935483866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1130328225806453E-2"/>
    <n v="0.9132686637096773"/>
    <n v="3.5437408636577308"/>
    <n v="63.296825883715073"/>
    <n v="1.7718704318288655E-3"/>
    <n v="3.1648412941857537E-2"/>
    <n v="2.143963222512927E-3"/>
    <m/>
  </r>
  <r>
    <n v="51"/>
    <s v="BSJ943 3789"/>
    <s v="Aircraft Tug"/>
    <s v="Electric"/>
    <n v="1988"/>
    <n v="140"/>
    <n v="582.17741935483866"/>
    <m/>
    <n v="175"/>
    <s v="--"/>
    <s v="--"/>
    <n v="0"/>
    <s v="--"/>
    <s v="--"/>
    <n v="0"/>
    <n v="16883.14516129032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2"/>
    <s v="DWW797"/>
    <s v="Aircraft Tug"/>
    <s v="Electric"/>
    <n v="2000"/>
    <n v="200"/>
    <n v="582.17741935483866"/>
    <m/>
    <n v="300"/>
    <s v="--"/>
    <s v="--"/>
    <n v="0"/>
    <s v="--"/>
    <s v="--"/>
    <n v="0"/>
    <n v="9897.01612903225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3"/>
    <s v="2305 KZL283"/>
    <s v="Aircraft Tug"/>
    <s v="Electric"/>
    <n v="2001"/>
    <n v="110"/>
    <n v="582.17741935483866"/>
    <m/>
    <n v="175"/>
    <s v="--"/>
    <s v="--"/>
    <n v="0"/>
    <s v="--"/>
    <s v="--"/>
    <n v="0"/>
    <n v="9314.838709677418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4"/>
    <s v="2306 QOK574"/>
    <s v="Aircraft Tug"/>
    <s v="Electric"/>
    <n v="2001"/>
    <n v="110"/>
    <n v="582.17741935483866"/>
    <m/>
    <n v="175"/>
    <s v="--"/>
    <s v="--"/>
    <n v="0"/>
    <s v="--"/>
    <s v="--"/>
    <n v="0"/>
    <n v="9314.838709677418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5"/>
    <s v="2307 YBZ573"/>
    <s v="Aircraft Tug"/>
    <s v="Electric"/>
    <n v="2001"/>
    <n v="110"/>
    <n v="582.17741935483866"/>
    <m/>
    <n v="175"/>
    <s v="--"/>
    <s v="--"/>
    <n v="0"/>
    <s v="--"/>
    <s v="--"/>
    <n v="0"/>
    <n v="9314.838709677418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6"/>
    <s v="CJC983"/>
    <s v="Aircraft Tug"/>
    <s v="Electric"/>
    <n v="2002"/>
    <n v="200"/>
    <n v="582.17741935483866"/>
    <m/>
    <n v="300"/>
    <s v="--"/>
    <s v="--"/>
    <n v="0"/>
    <s v="--"/>
    <s v="--"/>
    <n v="0"/>
    <n v="8732.661290322579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7"/>
    <s v="PB   0156"/>
    <s v="Aircraft Tug"/>
    <s v="Electric"/>
    <n v="2014"/>
    <n v="130"/>
    <n v="323"/>
    <m/>
    <n v="175"/>
    <s v="--"/>
    <s v="--"/>
    <n v="0"/>
    <s v="--"/>
    <s v="--"/>
    <n v="0"/>
    <n v="96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8"/>
    <s v="PB 0157"/>
    <s v="Aircraft Tug"/>
    <s v="Electric"/>
    <n v="2014"/>
    <n v="130"/>
    <n v="323"/>
    <m/>
    <n v="175"/>
    <s v="--"/>
    <s v="--"/>
    <n v="0"/>
    <s v="--"/>
    <s v="--"/>
    <n v="0"/>
    <n v="96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9"/>
    <s v="6507 6532"/>
    <s v="Aircraft Tug"/>
    <s v="Electric"/>
    <n v="2018"/>
    <n v="58"/>
    <n v="582.17741935483866"/>
    <m/>
    <n v="75"/>
    <s v="--"/>
    <s v="--"/>
    <n v="0"/>
    <s v="--"/>
    <s v="--"/>
    <n v="0"/>
    <n v="582.177419354838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0"/>
    <s v="PJF216 PT0862"/>
    <s v="Aircraft Tug"/>
    <s v="Electric"/>
    <n v="2018"/>
    <n v="58"/>
    <n v="582.17741935483866"/>
    <m/>
    <n v="75"/>
    <s v="--"/>
    <s v="--"/>
    <n v="0"/>
    <s v="--"/>
    <s v="--"/>
    <n v="0"/>
    <n v="582.177419354838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1"/>
    <s v="SNW812"/>
    <s v="Aircraft Tug"/>
    <s v="Gasoline"/>
    <n v="1994"/>
    <n v="200"/>
    <n v="582.17741935483866"/>
    <m/>
    <n v="300"/>
    <s v=""/>
    <n v="0.8"/>
    <n v="0.8"/>
    <s v=""/>
    <n v="7000"/>
    <n v="7000"/>
    <n v="13390.08064516129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331.73889857496158"/>
    <n v="2462.1781494138413"/>
    <n v="0.16586944928748079"/>
    <n v="1.2310890747069207"/>
    <n v="0.15256671945462483"/>
    <m/>
  </r>
  <r>
    <n v="62"/>
    <s v="IIP773"/>
    <s v="Aircraft Tug"/>
    <s v="Gasoline"/>
    <n v="1995"/>
    <n v="200"/>
    <n v="582.17741935483866"/>
    <m/>
    <n v="300"/>
    <s v=""/>
    <n v="0.8"/>
    <n v="0.8"/>
    <s v=""/>
    <n v="7000"/>
    <n v="7000"/>
    <n v="12807.903225806451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331.73889857496158"/>
    <n v="2462.1781494138413"/>
    <n v="0.16586944928748079"/>
    <n v="1.2310890747069207"/>
    <n v="0.15256671945462483"/>
    <m/>
  </r>
  <r>
    <n v="63"/>
    <s v="MIS617"/>
    <s v="Aircraft Tug"/>
    <s v="Gasoline"/>
    <n v="1995"/>
    <n v="200"/>
    <n v="582.17741935483866"/>
    <m/>
    <n v="300"/>
    <s v=""/>
    <n v="0.8"/>
    <n v="0.8"/>
    <s v=""/>
    <n v="7000"/>
    <n v="7000"/>
    <n v="12807.903225806451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331.73889857496158"/>
    <n v="2462.1781494138413"/>
    <n v="0.16586944928748079"/>
    <n v="1.2310890747069207"/>
    <n v="0.15256671945462483"/>
    <m/>
  </r>
  <r>
    <n v="64"/>
    <s v="PRF921"/>
    <s v="Aircraft Tug"/>
    <s v="Gasoline"/>
    <n v="1996"/>
    <n v="200"/>
    <n v="582.17741935483866"/>
    <m/>
    <n v="300"/>
    <s v=""/>
    <n v="0.8"/>
    <n v="0.8"/>
    <s v=""/>
    <n v="7000"/>
    <n v="7000"/>
    <n v="12225.72580645161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  <n v="0.17949025818191156"/>
    <m/>
  </r>
  <r>
    <n v="65"/>
    <s v="QZL743"/>
    <s v="Aircraft Tug"/>
    <s v="Gasoline"/>
    <n v="1996"/>
    <n v="200"/>
    <n v="582.17741935483866"/>
    <m/>
    <n v="300"/>
    <s v=""/>
    <n v="0.8"/>
    <n v="0.8"/>
    <s v=""/>
    <n v="7000"/>
    <n v="7000"/>
    <n v="12225.72580645161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  <n v="0.17949025818191156"/>
    <m/>
  </r>
  <r>
    <n v="66"/>
    <s v="SMU112"/>
    <s v="Aircraft Tug"/>
    <s v="Gasoline"/>
    <n v="1996"/>
    <n v="200"/>
    <n v="582.17741935483866"/>
    <m/>
    <n v="300"/>
    <s v=""/>
    <n v="0.8"/>
    <n v="0.8"/>
    <s v=""/>
    <n v="7000"/>
    <n v="7000"/>
    <n v="12225.72580645161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  <n v="0.17949025818191156"/>
    <m/>
  </r>
  <r>
    <n v="67"/>
    <s v="THO195"/>
    <s v="Aircraft Tug"/>
    <s v="Gasoline"/>
    <n v="1996"/>
    <n v="200"/>
    <n v="582.17741935483866"/>
    <m/>
    <n v="300"/>
    <s v=""/>
    <n v="0.8"/>
    <n v="0.8"/>
    <s v=""/>
    <n v="7000"/>
    <n v="7000"/>
    <n v="12225.72580645161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  <n v="0.17949025818191156"/>
    <m/>
  </r>
  <r>
    <n v="68"/>
    <s v="ZRR561"/>
    <s v="Aircraft Tug"/>
    <s v="Gasoline"/>
    <n v="1996"/>
    <n v="200"/>
    <n v="582.17741935483866"/>
    <m/>
    <n v="300"/>
    <s v=""/>
    <n v="0.8"/>
    <n v="0.8"/>
    <s v=""/>
    <n v="7000"/>
    <n v="7000"/>
    <n v="12225.72580645161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  <n v="0.17949025818191156"/>
    <m/>
  </r>
  <r>
    <n v="69"/>
    <s v="HJA158"/>
    <s v="Aircraft Tug"/>
    <s v="Gasoline"/>
    <n v="1997"/>
    <n v="200"/>
    <n v="582.17741935483866"/>
    <m/>
    <n v="300"/>
    <s v=""/>
    <n v="0.8"/>
    <n v="0.8"/>
    <s v=""/>
    <n v="7000"/>
    <n v="7000"/>
    <n v="11643.548387096773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  <n v="0.17949025818191156"/>
    <m/>
  </r>
  <r>
    <n v="70"/>
    <s v="OUL359"/>
    <s v="Aircraft Tug"/>
    <s v="Gasoline"/>
    <n v="1997"/>
    <n v="200"/>
    <n v="582.17741935483866"/>
    <m/>
    <n v="300"/>
    <s v=""/>
    <n v="0.8"/>
    <n v="0.8"/>
    <s v=""/>
    <n v="7000"/>
    <n v="7000"/>
    <n v="11643.548387096773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  <n v="0.17949025818191156"/>
    <m/>
  </r>
  <r>
    <n v="71"/>
    <s v="FBR522"/>
    <s v="Aircraft Tug"/>
    <s v="Gasoline"/>
    <n v="2000"/>
    <n v="200"/>
    <n v="582.17741935483866"/>
    <m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  <n v="0.17949025818191156"/>
    <m/>
  </r>
  <r>
    <n v="72"/>
    <s v="FPP424"/>
    <s v="Aircraft Tug"/>
    <s v="Gasoline"/>
    <n v="2000"/>
    <n v="200"/>
    <n v="582.17741935483866"/>
    <m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  <n v="0.17949025818191156"/>
    <m/>
  </r>
  <r>
    <n v="73"/>
    <s v="HXK824"/>
    <s v="Aircraft Tug"/>
    <s v="Gasoline"/>
    <n v="2000"/>
    <n v="200"/>
    <n v="582.17741935483866"/>
    <m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  <n v="0.17949025818191156"/>
    <m/>
  </r>
  <r>
    <n v="74"/>
    <s v="KSK578"/>
    <s v="Aircraft Tug"/>
    <s v="Gasoline"/>
    <n v="2000"/>
    <n v="200"/>
    <n v="582.17741935483866"/>
    <m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  <n v="0.17949025818191156"/>
    <m/>
  </r>
  <r>
    <n v="75"/>
    <s v="NJT488"/>
    <s v="Aircraft Tug"/>
    <s v="Gasoline"/>
    <n v="2000"/>
    <n v="200"/>
    <n v="582.17741935483866"/>
    <m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  <n v="0.17949025818191156"/>
    <m/>
  </r>
  <r>
    <n v="76"/>
    <s v="PAH454"/>
    <s v="Aircraft Tug"/>
    <s v="Gasoline"/>
    <n v="2000"/>
    <n v="200"/>
    <n v="582.17741935483866"/>
    <m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  <n v="0.17949025818191156"/>
    <m/>
  </r>
  <r>
    <n v="77"/>
    <s v="QON751"/>
    <s v="Aircraft Tug"/>
    <s v="Gasoline"/>
    <n v="2000"/>
    <n v="200"/>
    <n v="582.17741935483866"/>
    <m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  <n v="0.17949025818191156"/>
    <m/>
  </r>
  <r>
    <n v="78"/>
    <s v="QRU465"/>
    <s v="Aircraft Tug"/>
    <s v="Gasoline"/>
    <n v="2000"/>
    <n v="200"/>
    <n v="582.17741935483866"/>
    <m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  <n v="0.17949025818191156"/>
    <m/>
  </r>
  <r>
    <n v="79"/>
    <s v="TXB891"/>
    <s v="Aircraft Tug"/>
    <s v="Gasoline"/>
    <n v="2000"/>
    <n v="200"/>
    <n v="582.17741935483866"/>
    <m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  <n v="0.17949025818191156"/>
    <m/>
  </r>
  <r>
    <n v="80"/>
    <s v="VAE793"/>
    <s v="Aircraft Tug"/>
    <s v="Gasoline"/>
    <n v="2000"/>
    <n v="200"/>
    <n v="582.17741935483866"/>
    <m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  <n v="0.17949025818191156"/>
    <m/>
  </r>
  <r>
    <n v="81"/>
    <s v="WHR583"/>
    <s v="Aircraft Tug"/>
    <s v="Gasoline"/>
    <n v="2000"/>
    <n v="200"/>
    <n v="582.17741935483866"/>
    <m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  <n v="0.17949025818191156"/>
    <m/>
  </r>
  <r>
    <n v="82"/>
    <s v="YNV318"/>
    <s v="Aircraft Tug"/>
    <s v="Gasoline"/>
    <n v="2000"/>
    <n v="200"/>
    <n v="582.17741935483866"/>
    <m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  <n v="0.17949025818191156"/>
    <m/>
  </r>
  <r>
    <n v="83"/>
    <s v="ZYD831"/>
    <s v="Aircraft Tug"/>
    <s v="Gasoline"/>
    <n v="2000"/>
    <n v="200"/>
    <n v="582.17741935483866"/>
    <m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  <n v="0.17949025818191156"/>
    <m/>
  </r>
  <r>
    <n v="84"/>
    <s v="ZZT419"/>
    <s v="Aircraft Tug"/>
    <s v="Gasoline"/>
    <n v="2000"/>
    <n v="200"/>
    <n v="582.17741935483866"/>
    <m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  <n v="0.17949025818191156"/>
    <m/>
  </r>
  <r>
    <n v="85"/>
    <s v="AFL368"/>
    <s v="Aircraft Tug"/>
    <s v="Gasoline"/>
    <n v="2012"/>
    <n v="200"/>
    <n v="582.17741935483866"/>
    <m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  <n v="1.4987370295268729E-2"/>
    <m/>
  </r>
  <r>
    <n v="86"/>
    <s v="GMM189"/>
    <s v="Aircraft Tug"/>
    <s v="Gasoline"/>
    <n v="2012"/>
    <n v="200"/>
    <n v="582.17741935483866"/>
    <m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  <n v="1.4987370295268729E-2"/>
    <m/>
  </r>
  <r>
    <n v="87"/>
    <s v="HXW418"/>
    <s v="Aircraft Tug"/>
    <s v="Gasoline"/>
    <n v="2012"/>
    <n v="200"/>
    <n v="582.17741935483866"/>
    <m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  <n v="1.4987370295268729E-2"/>
    <m/>
  </r>
  <r>
    <n v="88"/>
    <s v="IQP329"/>
    <s v="Aircraft Tug"/>
    <s v="Gasoline"/>
    <n v="2012"/>
    <n v="200"/>
    <n v="582.17741935483866"/>
    <m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  <n v="1.4987370295268729E-2"/>
    <m/>
  </r>
  <r>
    <n v="89"/>
    <s v="JNR724"/>
    <s v="Aircraft Tug"/>
    <s v="Gasoline"/>
    <n v="2012"/>
    <n v="200"/>
    <n v="582.17741935483866"/>
    <m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  <n v="1.4987370295268729E-2"/>
    <m/>
  </r>
  <r>
    <n v="90"/>
    <s v="KAQ148"/>
    <s v="Aircraft Tug"/>
    <s v="Gasoline"/>
    <n v="2012"/>
    <n v="200"/>
    <n v="582.17741935483866"/>
    <m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  <n v="1.4987370295268729E-2"/>
    <m/>
  </r>
  <r>
    <n v="91"/>
    <s v="KSD313"/>
    <s v="Aircraft Tug"/>
    <s v="Gasoline"/>
    <n v="2012"/>
    <n v="200"/>
    <n v="582.17741935483866"/>
    <m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  <n v="1.4987370295268729E-2"/>
    <m/>
  </r>
  <r>
    <n v="92"/>
    <s v="MSJ344"/>
    <s v="Aircraft Tug"/>
    <s v="Gasoline"/>
    <n v="2012"/>
    <n v="200"/>
    <n v="582.17741935483866"/>
    <m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  <n v="1.4987370295268729E-2"/>
    <m/>
  </r>
  <r>
    <n v="93"/>
    <s v="ODK977"/>
    <s v="Aircraft Tug"/>
    <s v="Gasoline"/>
    <n v="2012"/>
    <n v="200"/>
    <n v="582.17741935483866"/>
    <m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  <n v="1.4987370295268729E-2"/>
    <m/>
  </r>
  <r>
    <n v="94"/>
    <s v="OPI748"/>
    <s v="Aircraft Tug"/>
    <s v="Gasoline"/>
    <n v="2012"/>
    <n v="200"/>
    <n v="582.17741935483866"/>
    <m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  <n v="1.4987370295268729E-2"/>
    <m/>
  </r>
  <r>
    <n v="95"/>
    <s v="PRQ566"/>
    <s v="Aircraft Tug"/>
    <s v="Gasoline"/>
    <n v="2012"/>
    <n v="200"/>
    <n v="582.17741935483866"/>
    <m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  <n v="1.4987370295268729E-2"/>
    <m/>
  </r>
  <r>
    <n v="96"/>
    <s v="UDR584"/>
    <s v="Aircraft Tug"/>
    <s v="Gasoline"/>
    <n v="2012"/>
    <n v="200"/>
    <n v="582.17741935483866"/>
    <m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  <n v="1.4987370295268729E-2"/>
    <m/>
  </r>
  <r>
    <n v="97"/>
    <s v="UPA637"/>
    <s v="Aircraft Tug"/>
    <s v="Gasoline"/>
    <n v="2012"/>
    <n v="200"/>
    <n v="582.17741935483866"/>
    <m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  <n v="1.4987370295268729E-2"/>
    <m/>
  </r>
  <r>
    <n v="98"/>
    <s v="VTB389"/>
    <s v="Aircraft Tug"/>
    <s v="Gasoline"/>
    <n v="2012"/>
    <n v="200"/>
    <n v="582.17741935483866"/>
    <m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  <n v="1.4987370295268729E-2"/>
    <m/>
  </r>
  <r>
    <n v="99"/>
    <s v="VZX231"/>
    <s v="Aircraft Tug"/>
    <s v="Gasoline"/>
    <n v="2012"/>
    <n v="200"/>
    <n v="582.17741935483866"/>
    <m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  <n v="1.4987370295268729E-2"/>
    <m/>
  </r>
  <r>
    <n v="100"/>
    <s v="YSK393"/>
    <s v="Aircraft Tug"/>
    <s v="Gasoline"/>
    <n v="2012"/>
    <n v="200"/>
    <n v="582.17741935483866"/>
    <m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  <n v="1.4987370295268729E-2"/>
    <m/>
  </r>
  <r>
    <n v="101"/>
    <n v="17746"/>
    <s v="Baggage Tug"/>
    <s v="Diesel"/>
    <n v="1997"/>
    <n v="60"/>
    <n v="769.61224489795916"/>
    <s v="≤ Tier 1"/>
    <n v="75"/>
    <n v="0.37"/>
    <s v=""/>
    <n v="0.37"/>
    <n v="12000"/>
    <s v=""/>
    <n v="12000"/>
    <n v="15392.244897959183"/>
    <n v="0.99"/>
    <s v=""/>
    <n v="0.99"/>
    <n v="4.5800000000000002E-5"/>
    <s v=""/>
    <n v="4.5800000000000002E-5"/>
    <n v="8.3019999999999996"/>
    <s v=""/>
    <n v="8.3019999999999996"/>
    <n v="1.92E-4"/>
    <s v=""/>
    <n v="1.92E-4"/>
    <n v="0.9"/>
    <s v=""/>
    <n v="0.9"/>
    <n v="0.93"/>
    <s v=""/>
    <n v="0.93"/>
    <n v="1.3856400000000002"/>
    <n v="9.8635800000000007"/>
    <n v="52.192682043247473"/>
    <n v="371.52990296767905"/>
    <n v="2.609634102162374E-2"/>
    <n v="0.18576495148383954"/>
    <n v="3.1576572636164722E-2"/>
    <m/>
  </r>
  <r>
    <n v="102"/>
    <n v="171109"/>
    <s v="Baggage Tug"/>
    <s v="Diesel"/>
    <n v="2007"/>
    <n v="65"/>
    <n v="769.61224489795916"/>
    <s v="Tier 2"/>
    <n v="75"/>
    <n v="0.37"/>
    <s v=""/>
    <n v="0.37"/>
    <n v="12000"/>
    <s v=""/>
    <n v="12000"/>
    <n v="7696.1224489795914"/>
    <n v="0.19"/>
    <s v=""/>
    <n v="0.19"/>
    <n v="2.7100000000000001E-5"/>
    <s v=""/>
    <n v="2.7100000000000001E-5"/>
    <n v="4.0765969999999996"/>
    <s v=""/>
    <n v="4.0765969999999996"/>
    <n v="6.0600000000000003E-5"/>
    <s v=""/>
    <n v="6.0600000000000003E-5"/>
    <n v="0.9"/>
    <s v=""/>
    <n v="0.9"/>
    <n v="0.95"/>
    <s v=""/>
    <n v="0.95"/>
    <n v="0.3587084265306123"/>
    <n v="4.3158329193877538"/>
    <n v="14.637364507730238"/>
    <n v="176.11077667323471"/>
    <n v="7.318682253865119E-3"/>
    <n v="8.8055388336617357E-2"/>
    <n v="8.8556055271767943E-3"/>
    <m/>
  </r>
  <r>
    <n v="103"/>
    <n v="172034"/>
    <s v="Baggage Tug"/>
    <s v="Diesel"/>
    <n v="2007"/>
    <n v="49"/>
    <n v="769.61224489795916"/>
    <s v="Tier 2"/>
    <n v="50"/>
    <n v="0.37"/>
    <s v=""/>
    <n v="0.37"/>
    <n v="5000"/>
    <s v=""/>
    <n v="5000"/>
    <n v="7696.1224489795914"/>
    <n v="0.24"/>
    <s v=""/>
    <n v="0.24"/>
    <n v="5.4500000000000003E-5"/>
    <s v=""/>
    <n v="5.4500000000000003E-5"/>
    <n v="4.5140849999999997"/>
    <s v=""/>
    <n v="4.5140849999999997"/>
    <n v="9.09E-5"/>
    <s v=""/>
    <n v="9.09E-5"/>
    <n v="0.9"/>
    <s v=""/>
    <n v="0.9"/>
    <n v="0.95"/>
    <s v=""/>
    <n v="0.95"/>
    <n v="0.46124999999999999"/>
    <n v="4.72015575"/>
    <n v="14.188628299677966"/>
    <n v="145.19790884192452"/>
    <n v="7.0943141498389832E-3"/>
    <n v="7.2598954420962272E-2"/>
    <n v="8.5841201213051697E-3"/>
    <m/>
  </r>
  <r>
    <n v="104"/>
    <n v="172185"/>
    <s v="Baggage Tug"/>
    <s v="Diesel"/>
    <n v="2007"/>
    <n v="65"/>
    <n v="769.61224489795916"/>
    <s v="Tier 2"/>
    <n v="75"/>
    <n v="0.37"/>
    <s v=""/>
    <n v="0.37"/>
    <n v="12000"/>
    <s v=""/>
    <n v="12000"/>
    <n v="7696.1224489795914"/>
    <n v="0.19"/>
    <s v=""/>
    <n v="0.19"/>
    <n v="2.7100000000000001E-5"/>
    <s v=""/>
    <n v="2.7100000000000001E-5"/>
    <n v="4.0765969999999996"/>
    <s v=""/>
    <n v="4.0765969999999996"/>
    <n v="6.0600000000000003E-5"/>
    <s v=""/>
    <n v="6.0600000000000003E-5"/>
    <n v="0.9"/>
    <s v=""/>
    <n v="0.9"/>
    <n v="0.95"/>
    <s v=""/>
    <n v="0.95"/>
    <n v="0.3587084265306123"/>
    <n v="4.3158329193877538"/>
    <n v="14.637364507730238"/>
    <n v="176.11077667323471"/>
    <n v="7.318682253865119E-3"/>
    <n v="8.8055388336617357E-2"/>
    <n v="8.8556055271767943E-3"/>
    <m/>
  </r>
  <r>
    <n v="105"/>
    <n v="172186"/>
    <s v="Baggage Tug"/>
    <s v="Diesel"/>
    <n v="2007"/>
    <n v="65"/>
    <n v="769.61224489795916"/>
    <s v="Tier 2"/>
    <n v="75"/>
    <n v="0.37"/>
    <s v=""/>
    <n v="0.37"/>
    <n v="12000"/>
    <s v=""/>
    <n v="12000"/>
    <n v="7696.1224489795914"/>
    <n v="0.19"/>
    <s v=""/>
    <n v="0.19"/>
    <n v="2.7100000000000001E-5"/>
    <s v=""/>
    <n v="2.7100000000000001E-5"/>
    <n v="4.0765969999999996"/>
    <s v=""/>
    <n v="4.0765969999999996"/>
    <n v="6.0600000000000003E-5"/>
    <s v=""/>
    <n v="6.0600000000000003E-5"/>
    <n v="0.9"/>
    <s v=""/>
    <n v="0.9"/>
    <n v="0.95"/>
    <s v=""/>
    <n v="0.95"/>
    <n v="0.3587084265306123"/>
    <n v="4.3158329193877538"/>
    <n v="14.637364507730238"/>
    <n v="176.11077667323471"/>
    <n v="7.318682253865119E-3"/>
    <n v="8.8055388336617357E-2"/>
    <n v="8.8556055271767943E-3"/>
    <m/>
  </r>
  <r>
    <n v="106"/>
    <s v="PGN112"/>
    <s v="Baggage Tug"/>
    <s v="Diesel"/>
    <n v="2007"/>
    <n v="65"/>
    <n v="769.61224489795916"/>
    <s v="Tier 2"/>
    <n v="75"/>
    <n v="0.37"/>
    <s v=""/>
    <n v="0.37"/>
    <n v="12000"/>
    <s v=""/>
    <n v="12000"/>
    <n v="7696.1224489795914"/>
    <n v="0.19"/>
    <s v=""/>
    <n v="0.19"/>
    <n v="2.7100000000000001E-5"/>
    <s v=""/>
    <n v="2.7100000000000001E-5"/>
    <n v="4.0765969999999996"/>
    <s v=""/>
    <n v="4.0765969999999996"/>
    <n v="6.0600000000000003E-5"/>
    <s v=""/>
    <n v="6.0600000000000003E-5"/>
    <n v="0.9"/>
    <s v=""/>
    <n v="0.9"/>
    <n v="0.95"/>
    <s v=""/>
    <n v="0.95"/>
    <n v="0.3587084265306123"/>
    <n v="4.3158329193877538"/>
    <n v="14.637364507730238"/>
    <n v="176.11077667323471"/>
    <n v="7.318682253865119E-3"/>
    <n v="8.8055388336617357E-2"/>
    <n v="8.8556055271767943E-3"/>
    <m/>
  </r>
  <r>
    <n v="107"/>
    <s v="QON249"/>
    <s v="Baggage Tug"/>
    <s v="Diesel"/>
    <n v="2007"/>
    <n v="65"/>
    <n v="769.61224489795916"/>
    <s v="Tier 2"/>
    <n v="75"/>
    <n v="0.37"/>
    <s v=""/>
    <n v="0.37"/>
    <n v="12000"/>
    <s v=""/>
    <n v="12000"/>
    <n v="7696.1224489795914"/>
    <n v="0.19"/>
    <s v=""/>
    <n v="0.19"/>
    <n v="2.7100000000000001E-5"/>
    <s v=""/>
    <n v="2.7100000000000001E-5"/>
    <n v="4.0765969999999996"/>
    <s v=""/>
    <n v="4.0765969999999996"/>
    <n v="6.0600000000000003E-5"/>
    <s v=""/>
    <n v="6.0600000000000003E-5"/>
    <n v="0.9"/>
    <s v=""/>
    <n v="0.9"/>
    <n v="0.95"/>
    <s v=""/>
    <n v="0.95"/>
    <n v="0.3587084265306123"/>
    <n v="4.3158329193877538"/>
    <n v="14.637364507730238"/>
    <n v="176.11077667323471"/>
    <n v="7.318682253865119E-3"/>
    <n v="8.8055388336617357E-2"/>
    <n v="8.8556055271767943E-3"/>
    <m/>
  </r>
  <r>
    <n v="108"/>
    <n v="172195"/>
    <s v="Baggage Tug"/>
    <s v="Diesel"/>
    <n v="2014"/>
    <n v="49"/>
    <n v="769.61224489795916"/>
    <s v="Tier 4"/>
    <n v="50"/>
    <n v="0.37"/>
    <s v=""/>
    <n v="0.37"/>
    <n v="5000"/>
    <s v=""/>
    <n v="5000"/>
    <n v="2308.8367346938776"/>
    <n v="0.1"/>
    <s v=""/>
    <n v="0.1"/>
    <n v="4.0000000000000003E-5"/>
    <s v=""/>
    <n v="4.0000000000000003E-5"/>
    <n v="3.2709589999999999"/>
    <s v=""/>
    <n v="3.2709589999999999"/>
    <n v="6.8100000000000002E-5"/>
    <s v=""/>
    <n v="6.8100000000000002E-5"/>
    <n v="0.9"/>
    <s v=""/>
    <n v="0.9"/>
    <n v="0.95"/>
    <s v=""/>
    <n v="0.95"/>
    <n v="0.17311812244897959"/>
    <n v="3.2567812425510203"/>
    <n v="5.3253304961879842"/>
    <n v="100.18267426324071"/>
    <n v="2.6626652480939922E-3"/>
    <n v="5.009133713162036E-2"/>
    <n v="3.2218249501937304E-3"/>
    <m/>
  </r>
  <r>
    <n v="109"/>
    <n v="172196"/>
    <s v="Baggage Tug"/>
    <s v="Diesel"/>
    <n v="2014"/>
    <n v="49"/>
    <n v="769.61224489795916"/>
    <s v="Tier 4"/>
    <n v="50"/>
    <n v="0.37"/>
    <s v=""/>
    <n v="0.37"/>
    <n v="5000"/>
    <s v=""/>
    <n v="5000"/>
    <n v="2308.8367346938776"/>
    <n v="0.1"/>
    <s v=""/>
    <n v="0.1"/>
    <n v="4.0000000000000003E-5"/>
    <s v=""/>
    <n v="4.0000000000000003E-5"/>
    <n v="3.2709589999999999"/>
    <s v=""/>
    <n v="3.2709589999999999"/>
    <n v="6.8100000000000002E-5"/>
    <s v=""/>
    <n v="6.8100000000000002E-5"/>
    <n v="0.9"/>
    <s v=""/>
    <n v="0.9"/>
    <n v="0.95"/>
    <s v=""/>
    <n v="0.95"/>
    <n v="0.17311812244897959"/>
    <n v="3.2567812425510203"/>
    <n v="5.3253304961879842"/>
    <n v="100.18267426324071"/>
    <n v="2.6626652480939922E-3"/>
    <n v="5.009133713162036E-2"/>
    <n v="3.2218249501937304E-3"/>
    <m/>
  </r>
  <r>
    <n v="110"/>
    <n v="77177"/>
    <s v="Baggage Tug"/>
    <s v="Electric"/>
    <n v="1995"/>
    <n v="80"/>
    <n v="769.61224489795916"/>
    <m/>
    <n v="100"/>
    <s v="--"/>
    <s v="--"/>
    <n v="0"/>
    <s v="--"/>
    <s v="--"/>
    <n v="0"/>
    <n v="16931.469387755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11"/>
    <s v="Lektro 1"/>
    <s v="Baggage Tug"/>
    <s v="Electric"/>
    <n v="1995"/>
    <n v="115"/>
    <n v="769.61224489795916"/>
    <m/>
    <n v="175"/>
    <s v="--"/>
    <s v="--"/>
    <n v="0"/>
    <s v="--"/>
    <s v="--"/>
    <n v="0"/>
    <n v="16931.469387755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12"/>
    <n v="77170"/>
    <s v="Baggage Tug"/>
    <s v="Electric"/>
    <n v="1996"/>
    <n v="80"/>
    <n v="769.61224489795916"/>
    <m/>
    <n v="100"/>
    <s v="--"/>
    <s v="--"/>
    <n v="0"/>
    <s v="--"/>
    <s v="--"/>
    <n v="0"/>
    <n v="16161.85714285714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13"/>
    <n v="77194"/>
    <s v="Baggage Tug"/>
    <s v="Electric"/>
    <n v="1996"/>
    <n v="80"/>
    <n v="769.61224489795916"/>
    <m/>
    <n v="100"/>
    <s v="--"/>
    <s v="--"/>
    <n v="0"/>
    <s v="--"/>
    <s v="--"/>
    <n v="0"/>
    <n v="16161.85714285714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14"/>
    <s v="Lektro 2"/>
    <s v="Baggage Tug"/>
    <s v="Electric"/>
    <n v="2002"/>
    <n v="115"/>
    <n v="769.61224489795916"/>
    <m/>
    <n v="175"/>
    <s v="--"/>
    <s v="--"/>
    <n v="0"/>
    <s v="--"/>
    <s v="--"/>
    <n v="0"/>
    <n v="11544.18367346938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15"/>
    <n v="770047"/>
    <s v="Baggage Tug"/>
    <s v="Electric"/>
    <n v="2005"/>
    <n v="80"/>
    <n v="769.61224489795916"/>
    <m/>
    <n v="100"/>
    <s v="--"/>
    <s v="--"/>
    <n v="0"/>
    <s v="--"/>
    <s v="--"/>
    <n v="0"/>
    <n v="9235.346938775510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16"/>
    <s v="Cart 7"/>
    <s v="Baggage Tug"/>
    <s v="Electric"/>
    <n v="2007"/>
    <n v="115"/>
    <n v="769.61224489795916"/>
    <m/>
    <n v="175"/>
    <s v="--"/>
    <s v="--"/>
    <n v="0"/>
    <s v="--"/>
    <s v="--"/>
    <n v="0"/>
    <n v="7696.122448979591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17"/>
    <n v="770328"/>
    <s v="Baggage Tug"/>
    <s v="Electric"/>
    <n v="2011"/>
    <n v="80"/>
    <n v="769.61224489795916"/>
    <m/>
    <n v="100"/>
    <s v="--"/>
    <s v="--"/>
    <n v="0"/>
    <s v="--"/>
    <s v="--"/>
    <n v="0"/>
    <n v="4617.673469387755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18"/>
    <s v="TU 1387"/>
    <s v="Baggage Tug"/>
    <s v="Electric"/>
    <n v="2015"/>
    <n v="80"/>
    <n v="769.61224489795916"/>
    <m/>
    <n v="100"/>
    <s v="--"/>
    <s v="--"/>
    <n v="0"/>
    <s v="--"/>
    <s v="--"/>
    <n v="0"/>
    <n v="1539.224489795918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19"/>
    <s v="TU 1388"/>
    <s v="Baggage Tug"/>
    <s v="Electric"/>
    <n v="2015"/>
    <n v="80"/>
    <n v="769.61224489795916"/>
    <m/>
    <n v="100"/>
    <s v="--"/>
    <s v="--"/>
    <n v="0"/>
    <s v="--"/>
    <s v="--"/>
    <n v="0"/>
    <n v="1539.224489795918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20"/>
    <s v="TU 1389"/>
    <s v="Baggage Tug"/>
    <s v="Electric"/>
    <n v="2015"/>
    <n v="80"/>
    <n v="769.61224489795916"/>
    <m/>
    <n v="100"/>
    <s v="--"/>
    <s v="--"/>
    <n v="0"/>
    <s v="--"/>
    <s v="--"/>
    <n v="0"/>
    <n v="1539.224489795918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21"/>
    <s v="TU 1390"/>
    <s v="Baggage Tug"/>
    <s v="Electric"/>
    <n v="2015"/>
    <n v="80"/>
    <n v="769.61224489795916"/>
    <m/>
    <n v="100"/>
    <s v="--"/>
    <s v="--"/>
    <n v="0"/>
    <s v="--"/>
    <s v="--"/>
    <n v="0"/>
    <n v="1539.224489795918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22"/>
    <s v="APO378"/>
    <s v="Baggage Tug"/>
    <s v="Electric"/>
    <n v="2017"/>
    <n v="40"/>
    <n v="769.61224489795916"/>
    <m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23"/>
    <s v="AZC856"/>
    <s v="Baggage Tug"/>
    <s v="Electric"/>
    <n v="2017"/>
    <n v="40"/>
    <n v="769.61224489795916"/>
    <m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24"/>
    <s v="BCQ349"/>
    <s v="Baggage Tug"/>
    <s v="Electric"/>
    <n v="2017"/>
    <n v="40"/>
    <n v="769.61224489795916"/>
    <m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25"/>
    <s v="CHN646"/>
    <s v="Baggage Tug"/>
    <s v="Electric"/>
    <n v="2017"/>
    <n v="40"/>
    <n v="769.61224489795916"/>
    <m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26"/>
    <s v="DVF783"/>
    <s v="Baggage Tug"/>
    <s v="Electric"/>
    <n v="2017"/>
    <n v="40"/>
    <n v="769.61224489795916"/>
    <m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27"/>
    <s v="FSH626"/>
    <s v="Baggage Tug"/>
    <s v="Electric"/>
    <n v="2017"/>
    <n v="40"/>
    <n v="769.61224489795916"/>
    <m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28"/>
    <s v="HKX785"/>
    <s v="Baggage Tug"/>
    <s v="Electric"/>
    <n v="2017"/>
    <n v="40"/>
    <n v="769.61224489795916"/>
    <m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29"/>
    <s v="JKB265"/>
    <s v="Baggage Tug"/>
    <s v="Electric"/>
    <n v="2017"/>
    <n v="40"/>
    <n v="769.61224489795916"/>
    <m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30"/>
    <s v="POA319"/>
    <s v="Baggage Tug"/>
    <s v="Electric"/>
    <n v="2017"/>
    <n v="40"/>
    <n v="769.61224489795916"/>
    <m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31"/>
    <s v="RHM155"/>
    <s v="Baggage Tug"/>
    <s v="Electric"/>
    <n v="2017"/>
    <n v="40"/>
    <n v="769.61224489795916"/>
    <m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32"/>
    <s v="TDL336"/>
    <s v="Baggage Tug"/>
    <s v="Electric"/>
    <n v="2017"/>
    <n v="40"/>
    <n v="769.61224489795916"/>
    <m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33"/>
    <s v="XOQ382"/>
    <s v="Baggage Tug"/>
    <s v="Electric"/>
    <n v="2017"/>
    <n v="40"/>
    <n v="769.61224489795916"/>
    <m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34"/>
    <n v="29027"/>
    <s v="Baggage Tug"/>
    <s v="Gasoline"/>
    <n v="1986"/>
    <n v="50"/>
    <n v="769.61224489795916"/>
    <m/>
    <n v="75"/>
    <s v=""/>
    <n v="0.55000000000000004"/>
    <n v="0.55000000000000004"/>
    <s v=""/>
    <n v="7000"/>
    <n v="7000"/>
    <n v="23857.979591836734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183.98491666737726"/>
    <n v="495.99041714580449"/>
    <n v="9.1992458333688631E-2"/>
    <n v="0.24799520857290225"/>
    <n v="8.4614663175326801E-2"/>
    <m/>
  </r>
  <r>
    <n v="135"/>
    <s v="29027 1"/>
    <s v="Baggage Tug"/>
    <s v="Gasoline"/>
    <n v="1986"/>
    <n v="100"/>
    <n v="769.61224489795916"/>
    <m/>
    <n v="175"/>
    <s v=""/>
    <n v="0.55000000000000004"/>
    <n v="0.55000000000000004"/>
    <s v=""/>
    <n v="7000"/>
    <n v="7000"/>
    <n v="23857.979591836734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150.74944346900219"/>
    <n v="1118.8678425716848"/>
    <n v="7.5374721734501091E-2"/>
    <n v="0.55943392128584246"/>
    <n v="6.9329669051394094E-2"/>
    <m/>
  </r>
  <r>
    <n v="136"/>
    <n v="607"/>
    <s v="Baggage Tug"/>
    <s v="Gasoline"/>
    <n v="1987"/>
    <n v="107"/>
    <n v="769.61224489795916"/>
    <m/>
    <n v="175"/>
    <s v=""/>
    <n v="0.55000000000000004"/>
    <n v="0.55000000000000004"/>
    <s v=""/>
    <n v="7000"/>
    <n v="7000"/>
    <n v="23088.367346938776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161.30190451183233"/>
    <n v="1197.188591551703"/>
    <n v="8.0650952255916161E-2"/>
    <n v="0.59859429577585144"/>
    <n v="7.4182745884991685E-2"/>
    <m/>
  </r>
  <r>
    <n v="137"/>
    <s v="VFS929"/>
    <s v="Baggage Tug"/>
    <s v="Gasoline"/>
    <n v="1989"/>
    <n v="105"/>
    <n v="769.61224489795916"/>
    <m/>
    <n v="175"/>
    <s v=""/>
    <n v="0.55000000000000004"/>
    <n v="0.55000000000000004"/>
    <s v=""/>
    <n v="7000"/>
    <n v="7000"/>
    <n v="21549.142857142855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158.28691564245227"/>
    <n v="1174.8112347002691"/>
    <n v="7.9143457821226143E-2"/>
    <n v="0.58740561735013463"/>
    <n v="7.2796152503963804E-2"/>
    <m/>
  </r>
  <r>
    <n v="138"/>
    <n v="558"/>
    <s v="Baggage Tug"/>
    <s v="Gasoline"/>
    <n v="1995"/>
    <n v="107"/>
    <n v="769.61224489795916"/>
    <m/>
    <n v="175"/>
    <s v=""/>
    <n v="0.55000000000000004"/>
    <n v="0.55000000000000004"/>
    <s v=""/>
    <n v="7000"/>
    <n v="7000"/>
    <n v="16931.4693877551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161.30190451183233"/>
    <n v="1197.188591551703"/>
    <n v="8.0650952255916161E-2"/>
    <n v="0.59859429577585144"/>
    <n v="7.4182745884991685E-2"/>
    <m/>
  </r>
  <r>
    <n v="139"/>
    <n v="856"/>
    <s v="Baggage Tug"/>
    <s v="Gasoline"/>
    <n v="1996"/>
    <n v="107"/>
    <n v="769.61224489795916"/>
    <m/>
    <n v="175"/>
    <s v=""/>
    <n v="0.55000000000000004"/>
    <n v="0.55000000000000004"/>
    <s v=""/>
    <n v="7000"/>
    <n v="7000"/>
    <n v="16161.857142857143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89.76694648450859"/>
    <n v="1349.0810310796005"/>
    <n v="9.4883473242254296E-2"/>
    <n v="0.67454051553980021"/>
    <n v="8.7273818688225493E-2"/>
    <m/>
  </r>
  <r>
    <n v="140"/>
    <n v="854"/>
    <s v="Baggage Tug"/>
    <s v="Gasoline"/>
    <n v="1997"/>
    <n v="107"/>
    <n v="769.61224489795916"/>
    <m/>
    <n v="175"/>
    <s v=""/>
    <n v="0.55000000000000004"/>
    <n v="0.55000000000000004"/>
    <s v=""/>
    <n v="7000"/>
    <n v="7000"/>
    <n v="15392.244897959183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89.76694648450859"/>
    <n v="1349.0810310796005"/>
    <n v="9.4883473242254296E-2"/>
    <n v="0.67454051553980021"/>
    <n v="8.7273818688225493E-2"/>
    <m/>
  </r>
  <r>
    <n v="141"/>
    <n v="855"/>
    <s v="Baggage Tug"/>
    <s v="Gasoline"/>
    <n v="1997"/>
    <n v="107"/>
    <n v="769.61224489795916"/>
    <m/>
    <n v="175"/>
    <s v=""/>
    <n v="0.55000000000000004"/>
    <n v="0.55000000000000004"/>
    <s v=""/>
    <n v="7000"/>
    <n v="7000"/>
    <n v="15392.244897959183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89.76694648450859"/>
    <n v="1349.0810310796005"/>
    <n v="9.4883473242254296E-2"/>
    <n v="0.67454051553980021"/>
    <n v="8.7273818688225493E-2"/>
    <m/>
  </r>
  <r>
    <n v="142"/>
    <s v="MDB862"/>
    <s v="Baggage Tug"/>
    <s v="Gasoline"/>
    <n v="1998"/>
    <n v="105"/>
    <n v="769.61224489795916"/>
    <m/>
    <n v="175"/>
    <s v=""/>
    <n v="0.55000000000000004"/>
    <n v="0.55000000000000004"/>
    <s v=""/>
    <n v="7000"/>
    <n v="7000"/>
    <n v="14622.632653061224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86.21990075582619"/>
    <n v="1323.864563208954"/>
    <n v="9.31099503779131E-2"/>
    <n v="0.66193228160447704"/>
    <n v="8.5642532357604467E-2"/>
    <m/>
  </r>
  <r>
    <n v="143"/>
    <s v="ISR155"/>
    <s v="Baggage Tug"/>
    <s v="Gasoline"/>
    <n v="2000"/>
    <n v="93"/>
    <n v="769.61224489795916"/>
    <m/>
    <n v="100"/>
    <s v=""/>
    <n v="0.55000000000000004"/>
    <n v="0.55000000000000004"/>
    <s v=""/>
    <n v="7000"/>
    <n v="7000"/>
    <n v="13083.40816326530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402.60228823684906"/>
    <n v="1039.5890494183375"/>
    <n v="0.20130114411842456"/>
    <n v="0.51979452470916876"/>
    <n v="0.18515679236012691"/>
    <m/>
  </r>
  <r>
    <n v="144"/>
    <n v="3131"/>
    <s v="Baggage Tug"/>
    <s v="Gasoline"/>
    <n v="2003"/>
    <n v="107"/>
    <n v="769.61224489795916"/>
    <m/>
    <n v="175"/>
    <s v=""/>
    <n v="0.55000000000000004"/>
    <n v="0.55000000000000004"/>
    <s v=""/>
    <n v="7000"/>
    <n v="7000"/>
    <n v="10774.571428571428"/>
    <s v=""/>
    <n v="0.78"/>
    <n v="0.78"/>
    <s v=""/>
    <n v="3.6399999999999997E-5"/>
    <n v="3.6399999999999997E-5"/>
    <s v=""/>
    <n v="4.9800000000000004"/>
    <n v="4.9800000000000004"/>
    <s v=""/>
    <n v="7.3999999999999996E-5"/>
    <n v="7.3999999999999996E-5"/>
    <s v=""/>
    <n v="1"/>
    <n v="1"/>
    <s v=""/>
    <n v="0.97699999999999998"/>
    <n v="0.97699999999999998"/>
    <n v="1.0347999999999999"/>
    <n v="5.3715460000000004"/>
    <n v="103.3258806746485"/>
    <n v="536.35458159488371"/>
    <n v="5.1662940337324256E-2"/>
    <n v="0.2681772907974419"/>
    <n v="4.7519572522270848E-2"/>
    <m/>
  </r>
  <r>
    <n v="145"/>
    <n v="3132"/>
    <s v="Baggage Tug"/>
    <s v="Gasoline"/>
    <n v="2003"/>
    <n v="107"/>
    <n v="769.61224489795916"/>
    <m/>
    <n v="175"/>
    <s v=""/>
    <n v="0.55000000000000004"/>
    <n v="0.55000000000000004"/>
    <s v=""/>
    <n v="7000"/>
    <n v="7000"/>
    <n v="10774.571428571428"/>
    <s v=""/>
    <n v="0.78"/>
    <n v="0.78"/>
    <s v=""/>
    <n v="3.6399999999999997E-5"/>
    <n v="3.6399999999999997E-5"/>
    <s v=""/>
    <n v="4.9800000000000004"/>
    <n v="4.9800000000000004"/>
    <s v=""/>
    <n v="7.3999999999999996E-5"/>
    <n v="7.3999999999999996E-5"/>
    <s v=""/>
    <n v="1"/>
    <n v="1"/>
    <s v=""/>
    <n v="0.97699999999999998"/>
    <n v="0.97699999999999998"/>
    <n v="1.0347999999999999"/>
    <n v="5.3715460000000004"/>
    <n v="103.3258806746485"/>
    <n v="536.35458159488371"/>
    <n v="5.1662940337324256E-2"/>
    <n v="0.2681772907974419"/>
    <n v="4.7519572522270848E-2"/>
    <m/>
  </r>
  <r>
    <n v="146"/>
    <s v="CZQ821"/>
    <s v="Baggage Tug"/>
    <s v="Gasoline"/>
    <n v="2003"/>
    <n v="202"/>
    <n v="769.61224489795916"/>
    <m/>
    <n v="300"/>
    <s v=""/>
    <n v="0.55000000000000004"/>
    <n v="0.55000000000000004"/>
    <s v=""/>
    <n v="7000"/>
    <n v="7000"/>
    <n v="10774.571428571428"/>
    <s v=""/>
    <n v="0.78"/>
    <n v="0.78"/>
    <s v=""/>
    <n v="3.6399999999999997E-5"/>
    <n v="3.6399999999999997E-5"/>
    <s v=""/>
    <n v="4.9800000000000004"/>
    <n v="4.9800000000000004"/>
    <s v=""/>
    <n v="7.3999999999999996E-5"/>
    <n v="7.3999999999999996E-5"/>
    <s v=""/>
    <n v="1"/>
    <n v="1"/>
    <s v=""/>
    <n v="0.97699999999999998"/>
    <n v="0.97699999999999998"/>
    <n v="1.0347999999999999"/>
    <n v="5.3715460000000004"/>
    <n v="195.06381211475701"/>
    <n v="1012.5572474968831"/>
    <n v="9.7531906057378506E-2"/>
    <n v="0.50627862374844157"/>
    <n v="8.970984719157675E-2"/>
    <m/>
  </r>
  <r>
    <n v="147"/>
    <s v="ZES859"/>
    <s v="Baggage Tug"/>
    <s v="Gasoline"/>
    <n v="2003"/>
    <n v="202"/>
    <n v="769.61224489795916"/>
    <m/>
    <n v="300"/>
    <s v=""/>
    <n v="0.55000000000000004"/>
    <n v="0.55000000000000004"/>
    <s v=""/>
    <n v="7000"/>
    <n v="7000"/>
    <n v="10774.571428571428"/>
    <s v=""/>
    <n v="0.78"/>
    <n v="0.78"/>
    <s v=""/>
    <n v="3.6399999999999997E-5"/>
    <n v="3.6399999999999997E-5"/>
    <s v=""/>
    <n v="4.9800000000000004"/>
    <n v="4.9800000000000004"/>
    <s v=""/>
    <n v="7.3999999999999996E-5"/>
    <n v="7.3999999999999996E-5"/>
    <s v=""/>
    <n v="1"/>
    <n v="1"/>
    <s v=""/>
    <n v="0.97699999999999998"/>
    <n v="0.97699999999999998"/>
    <n v="1.0347999999999999"/>
    <n v="5.3715460000000004"/>
    <n v="195.06381211475701"/>
    <n v="1012.5572474968831"/>
    <n v="9.7531906057378506E-2"/>
    <n v="0.50627862374844157"/>
    <n v="8.970984719157675E-2"/>
    <m/>
  </r>
  <r>
    <n v="148"/>
    <n v="5603"/>
    <s v="Baggage Tug"/>
    <s v="Gasoline"/>
    <n v="2016"/>
    <n v="107"/>
    <n v="769.61224489795916"/>
    <m/>
    <n v="175"/>
    <s v=""/>
    <n v="0.55000000000000004"/>
    <n v="0.55000000000000004"/>
    <s v=""/>
    <n v="10000"/>
    <n v="10000"/>
    <n v="769.61224489795916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685004489795918"/>
    <n v="0.17640717184081633"/>
    <n v="13.664622544884832"/>
    <n v="17.614443745435256"/>
    <n v="6.8323112724424165E-3"/>
    <n v="8.8072218727176278E-3"/>
    <n v="6.2843599083925346E-3"/>
    <m/>
  </r>
  <r>
    <n v="149"/>
    <n v="5646"/>
    <s v="Baggage Tug"/>
    <s v="Gasoline"/>
    <n v="2016"/>
    <n v="107"/>
    <n v="769.61224489795916"/>
    <m/>
    <n v="175"/>
    <s v=""/>
    <n v="0.55000000000000004"/>
    <n v="0.55000000000000004"/>
    <s v=""/>
    <n v="10000"/>
    <n v="10000"/>
    <n v="769.61224489795916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685004489795918"/>
    <n v="0.17640717184081633"/>
    <n v="13.664622544884832"/>
    <n v="17.614443745435256"/>
    <n v="6.8323112724424165E-3"/>
    <n v="8.8072218727176278E-3"/>
    <n v="6.2843599083925346E-3"/>
    <m/>
  </r>
  <r>
    <n v="150"/>
    <n v="5608"/>
    <s v="Baggage Tug"/>
    <s v="Gasoline"/>
    <n v="2018"/>
    <n v="107"/>
    <n v="769.61224489795916"/>
    <m/>
    <n v="175"/>
    <s v=""/>
    <n v="0.55000000000000004"/>
    <n v="0.55000000000000004"/>
    <s v=""/>
    <n v="10000"/>
    <n v="10000"/>
    <n v="769.61224489795916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685004489795918"/>
    <n v="0.17640717184081633"/>
    <n v="13.664622544884832"/>
    <n v="17.614443745435256"/>
    <n v="6.8323112724424165E-3"/>
    <n v="8.8072218727176278E-3"/>
    <n v="6.2843599083925346E-3"/>
    <m/>
  </r>
  <r>
    <n v="151"/>
    <s v="LD576 KRF136"/>
    <s v="Belt Loader"/>
    <s v="Diesel"/>
    <n v="1993"/>
    <n v="45"/>
    <n v="581.64705882352939"/>
    <s v="≤ Tier 1"/>
    <n v="50"/>
    <n v="0.34"/>
    <s v=""/>
    <n v="0.34"/>
    <n v="5000"/>
    <s v=""/>
    <n v="5000"/>
    <n v="13959.529411764706"/>
    <n v="1.8"/>
    <s v=""/>
    <n v="1.8"/>
    <n v="2.3000000000000001E-4"/>
    <s v=""/>
    <n v="2.3000000000000001E-4"/>
    <n v="7"/>
    <s v=""/>
    <n v="7"/>
    <n v="1.06E-4"/>
    <s v=""/>
    <n v="1.06E-4"/>
    <n v="0.9"/>
    <s v=""/>
    <n v="0.9"/>
    <n v="0.93"/>
    <s v=""/>
    <n v="0.93"/>
    <n v="2.6550000000000002"/>
    <n v="7.0029000000000003"/>
    <n v="52.089447624526841"/>
    <n v="137.39253964964183"/>
    <n v="2.6044723812263422E-2"/>
    <n v="6.8696269824820924E-2"/>
    <n v="3.1514115812838743E-2"/>
    <m/>
  </r>
  <r>
    <n v="152"/>
    <n v="521659"/>
    <s v="Belt Loader"/>
    <s v="Diesel"/>
    <n v="2000"/>
    <n v="60"/>
    <n v="581.64705882352939"/>
    <s v="Tier 1"/>
    <n v="75"/>
    <n v="0.34"/>
    <s v=""/>
    <n v="0.34"/>
    <n v="12000"/>
    <s v=""/>
    <n v="12000"/>
    <n v="9888"/>
    <n v="0.99"/>
    <s v=""/>
    <n v="0.99"/>
    <n v="4.5800000000000002E-5"/>
    <s v=""/>
    <n v="4.5800000000000002E-5"/>
    <n v="5.3985890000000003"/>
    <s v=""/>
    <n v="5.3985890000000003"/>
    <n v="1.25E-4"/>
    <s v=""/>
    <n v="1.25E-4"/>
    <n v="0.9"/>
    <s v=""/>
    <n v="0.9"/>
    <n v="0.93"/>
    <s v=""/>
    <n v="0.93"/>
    <n v="1.2985833599999999"/>
    <n v="6.1701677700000008"/>
    <n v="33.969863109505127"/>
    <n v="161.40646874574193"/>
    <n v="1.6984931554752565E-2"/>
    <n v="8.0703234372870969E-2"/>
    <n v="2.0551767181250603E-2"/>
    <m/>
  </r>
  <r>
    <n v="153"/>
    <n v="522272"/>
    <s v="Belt Loader"/>
    <s v="Diesel"/>
    <n v="2009"/>
    <n v="25"/>
    <n v="581.64705882352939"/>
    <s v="Tier 4"/>
    <n v="50"/>
    <n v="0.34"/>
    <s v=""/>
    <n v="0.34"/>
    <n v="5000"/>
    <s v=""/>
    <n v="5000"/>
    <n v="4653.1764705882351"/>
    <n v="0.1"/>
    <s v=""/>
    <n v="0.1"/>
    <n v="4.0000000000000003E-5"/>
    <s v=""/>
    <n v="4.0000000000000003E-5"/>
    <n v="4.0694800000000004"/>
    <s v=""/>
    <n v="4.0694800000000004"/>
    <n v="8.4800000000000001E-5"/>
    <s v=""/>
    <n v="8.4800000000000001E-5"/>
    <n v="0.9"/>
    <s v=""/>
    <n v="0.9"/>
    <n v="0.95"/>
    <s v=""/>
    <n v="0.95"/>
    <n v="0.25751435294117647"/>
    <n v="4.2408658964705888"/>
    <n v="2.8068174095194252"/>
    <n v="46.223971960001421"/>
    <n v="1.4034087047597127E-3"/>
    <n v="2.3111985980000714E-2"/>
    <n v="1.6981245327592524E-3"/>
    <m/>
  </r>
  <r>
    <n v="154"/>
    <n v="522273"/>
    <s v="Belt Loader"/>
    <s v="Diesel"/>
    <n v="2009"/>
    <n v="65"/>
    <n v="581.64705882352939"/>
    <s v="Tier 4I"/>
    <n v="75"/>
    <n v="0.34"/>
    <s v=""/>
    <n v="0.34"/>
    <n v="12000"/>
    <s v=""/>
    <n v="12000"/>
    <n v="4653.1764705882351"/>
    <n v="0.1"/>
    <s v=""/>
    <n v="0.1"/>
    <n v="2.5000000000000001E-5"/>
    <s v=""/>
    <n v="2.5000000000000001E-5"/>
    <n v="2.9646690000000002"/>
    <s v=""/>
    <n v="2.9646690000000002"/>
    <n v="3.8999999999999999E-5"/>
    <s v=""/>
    <n v="3.8999999999999999E-5"/>
    <n v="0.9"/>
    <s v=""/>
    <n v="0.9"/>
    <n v="0.95"/>
    <s v=""/>
    <n v="0.95"/>
    <n v="0.1946964705882353"/>
    <n v="2.9888357382352946"/>
    <n v="5.5175229502414505"/>
    <n v="84.700917948800083"/>
    <n v="2.7587614751207255E-3"/>
    <n v="4.2350458974400047E-2"/>
    <n v="3.3381013848960777E-3"/>
    <m/>
  </r>
  <r>
    <n v="155"/>
    <n v="522277"/>
    <s v="Belt Loader"/>
    <s v="Diesel"/>
    <n v="2011"/>
    <n v="49"/>
    <n v="581.64705882352939"/>
    <s v="Tier 4I"/>
    <n v="50"/>
    <n v="0.34"/>
    <s v=""/>
    <n v="0.34"/>
    <n v="5000"/>
    <s v=""/>
    <n v="5000"/>
    <n v="3489.8823529411766"/>
    <n v="0.1"/>
    <s v=""/>
    <n v="0.1"/>
    <n v="4.0000000000000003E-5"/>
    <s v=""/>
    <n v="4.0000000000000003E-5"/>
    <n v="4.5339619999999998"/>
    <s v=""/>
    <n v="4.5339619999999998"/>
    <n v="9.4500000000000007E-5"/>
    <s v=""/>
    <n v="9.4500000000000007E-5"/>
    <n v="0.9"/>
    <s v=""/>
    <n v="0.9"/>
    <n v="0.95"/>
    <s v=""/>
    <n v="0.95"/>
    <n v="0.21563576470588236"/>
    <n v="4.6205680882352942"/>
    <n v="4.6066963440842921"/>
    <n v="98.710685348038766"/>
    <n v="2.3033481720421459E-3"/>
    <n v="4.9355342674019385E-2"/>
    <n v="2.7870512881709966E-3"/>
    <m/>
  </r>
  <r>
    <n v="156"/>
    <n v="522283"/>
    <s v="Belt Loader"/>
    <s v="Diesel"/>
    <n v="2011"/>
    <n v="49"/>
    <n v="581.64705882352939"/>
    <s v="Tier 4I"/>
    <n v="50"/>
    <n v="0.34"/>
    <s v=""/>
    <n v="0.34"/>
    <n v="5000"/>
    <s v=""/>
    <n v="5000"/>
    <n v="3489.8823529411766"/>
    <n v="0.1"/>
    <s v=""/>
    <n v="0.1"/>
    <n v="4.0000000000000003E-5"/>
    <s v=""/>
    <n v="4.0000000000000003E-5"/>
    <n v="4.5339619999999998"/>
    <s v=""/>
    <n v="4.5339619999999998"/>
    <n v="9.4500000000000007E-5"/>
    <s v=""/>
    <n v="9.4500000000000007E-5"/>
    <n v="0.9"/>
    <s v=""/>
    <n v="0.9"/>
    <n v="0.95"/>
    <s v=""/>
    <n v="0.95"/>
    <n v="0.21563576470588236"/>
    <n v="4.6205680882352942"/>
    <n v="4.6066963440842921"/>
    <n v="98.710685348038766"/>
    <n v="2.3033481720421459E-3"/>
    <n v="4.9355342674019385E-2"/>
    <n v="2.7870512881709966E-3"/>
    <m/>
  </r>
  <r>
    <n v="157"/>
    <s v="BL01"/>
    <s v="Belt Loader"/>
    <s v="Diesel"/>
    <n v="2017"/>
    <n v="84"/>
    <n v="581.64705882352939"/>
    <s v="Tier 4"/>
    <n v="100"/>
    <n v="0.34"/>
    <s v=""/>
    <n v="0.34"/>
    <n v="12000"/>
    <s v=""/>
    <n v="12000"/>
    <n v="581.64705882352939"/>
    <n v="0.05"/>
    <s v=""/>
    <n v="0.05"/>
    <n v="1.17E-5"/>
    <s v=""/>
    <n v="1.17E-5"/>
    <n v="1.8360000000000001"/>
    <s v=""/>
    <n v="1.8360000000000001"/>
    <n v="2.4199999999999999E-5"/>
    <s v=""/>
    <n v="2.4199999999999999E-5"/>
    <n v="0.9"/>
    <s v=""/>
    <n v="0.9"/>
    <n v="0.95"/>
    <s v=""/>
    <n v="0.95"/>
    <n v="5.1124743529411772E-2"/>
    <n v="1.757572065882353"/>
    <n v="1.8723332130820978"/>
    <n v="64.367277489493716"/>
    <n v="9.3616660654104893E-4"/>
    <n v="3.2183638744746862E-2"/>
    <n v="1.1327615939146691E-3"/>
    <m/>
  </r>
  <r>
    <n v="158"/>
    <s v="BL02"/>
    <s v="Belt Loader"/>
    <s v="Diesel"/>
    <n v="2017"/>
    <n v="84"/>
    <n v="581.64705882352939"/>
    <s v="Tier 4"/>
    <n v="100"/>
    <n v="0.34"/>
    <s v=""/>
    <n v="0.34"/>
    <n v="12000"/>
    <s v=""/>
    <n v="12000"/>
    <n v="581.64705882352939"/>
    <n v="0.05"/>
    <s v=""/>
    <n v="0.05"/>
    <n v="1.17E-5"/>
    <s v=""/>
    <n v="1.17E-5"/>
    <n v="1.8360000000000001"/>
    <s v=""/>
    <n v="1.8360000000000001"/>
    <n v="2.4199999999999999E-5"/>
    <s v=""/>
    <n v="2.4199999999999999E-5"/>
    <n v="0.9"/>
    <s v=""/>
    <n v="0.9"/>
    <n v="0.95"/>
    <s v=""/>
    <n v="0.95"/>
    <n v="5.1124743529411772E-2"/>
    <n v="1.757572065882353"/>
    <n v="1.8723332130820978"/>
    <n v="64.367277489493716"/>
    <n v="9.3616660654104893E-4"/>
    <n v="3.2183638744746862E-2"/>
    <n v="1.1327615939146691E-3"/>
    <m/>
  </r>
  <r>
    <n v="159"/>
    <s v="BL03"/>
    <s v="Belt Loader"/>
    <s v="Diesel"/>
    <n v="2018"/>
    <n v="61"/>
    <n v="581.64705882352939"/>
    <s v="Tier 4"/>
    <n v="75"/>
    <n v="0.34"/>
    <s v=""/>
    <n v="0.34"/>
    <n v="12000"/>
    <s v=""/>
    <n v="12000"/>
    <n v="581.64705882352939"/>
    <n v="0.1"/>
    <s v=""/>
    <n v="0.1"/>
    <n v="2.5000000000000001E-5"/>
    <s v=""/>
    <n v="2.5000000000000001E-5"/>
    <n v="2.7574529999999999"/>
    <s v=""/>
    <n v="2.7574529999999999"/>
    <n v="3.6199999999999999E-5"/>
    <s v=""/>
    <n v="3.6199999999999999E-5"/>
    <n v="0.9"/>
    <s v=""/>
    <n v="0.9"/>
    <n v="0.95"/>
    <s v=""/>
    <n v="0.95"/>
    <n v="0.10308705882352942"/>
    <n v="2.6395831923529411"/>
    <n v="2.7416164472286244"/>
    <n v="70.200127703432869"/>
    <n v="1.3708082236143122E-3"/>
    <n v="3.5100063851716434E-2"/>
    <n v="1.6586779505733177E-3"/>
    <m/>
  </r>
  <r>
    <n v="160"/>
    <s v="BL04"/>
    <s v="Belt Loader"/>
    <s v="Diesel"/>
    <n v="2018"/>
    <n v="61"/>
    <n v="581.64705882352939"/>
    <s v="Tier 4"/>
    <n v="75"/>
    <n v="0.34"/>
    <s v=""/>
    <n v="0.34"/>
    <n v="12000"/>
    <s v=""/>
    <n v="12000"/>
    <n v="581.64705882352939"/>
    <n v="0.1"/>
    <s v=""/>
    <n v="0.1"/>
    <n v="2.5000000000000001E-5"/>
    <s v=""/>
    <n v="2.5000000000000001E-5"/>
    <n v="2.7574529999999999"/>
    <s v=""/>
    <n v="2.7574529999999999"/>
    <n v="3.6199999999999999E-5"/>
    <s v=""/>
    <n v="3.6199999999999999E-5"/>
    <n v="0.9"/>
    <s v=""/>
    <n v="0.9"/>
    <n v="0.95"/>
    <s v=""/>
    <n v="0.95"/>
    <n v="0.10308705882352942"/>
    <n v="2.6395831923529411"/>
    <n v="2.7416164472286244"/>
    <n v="70.200127703432869"/>
    <n v="1.3708082236143122E-3"/>
    <n v="3.5100063851716434E-2"/>
    <n v="1.6586779505733177E-3"/>
    <m/>
  </r>
  <r>
    <n v="161"/>
    <n v="883"/>
    <s v="Belt Loader"/>
    <s v="Electric"/>
    <n v="1995"/>
    <n v="60"/>
    <n v="581.64705882352939"/>
    <m/>
    <n v="75"/>
    <s v="--"/>
    <s v="--"/>
    <n v="0"/>
    <s v="--"/>
    <s v="--"/>
    <n v="0"/>
    <n v="12796.23529411764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62"/>
    <n v="884"/>
    <s v="Belt Loader"/>
    <s v="Electric"/>
    <n v="1998"/>
    <n v="60"/>
    <n v="581.64705882352939"/>
    <m/>
    <n v="75"/>
    <s v="--"/>
    <s v="--"/>
    <n v="0"/>
    <s v="--"/>
    <s v="--"/>
    <n v="0"/>
    <n v="11051.29411764705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63"/>
    <n v="885"/>
    <s v="Belt Loader"/>
    <s v="Electric"/>
    <n v="1998"/>
    <n v="60"/>
    <n v="581.64705882352939"/>
    <m/>
    <n v="75"/>
    <s v="--"/>
    <s v="--"/>
    <n v="0"/>
    <s v="--"/>
    <s v="--"/>
    <n v="0"/>
    <n v="11051.29411764705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64"/>
    <n v="886"/>
    <s v="Belt Loader"/>
    <s v="Electric"/>
    <n v="1999"/>
    <n v="60"/>
    <n v="581.64705882352939"/>
    <m/>
    <n v="75"/>
    <s v="--"/>
    <s v="--"/>
    <n v="0"/>
    <s v="--"/>
    <s v="--"/>
    <n v="0"/>
    <n v="10469.6470588235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65"/>
    <n v="887"/>
    <s v="Belt Loader"/>
    <s v="Electric"/>
    <n v="1999"/>
    <n v="60"/>
    <n v="581.64705882352939"/>
    <m/>
    <n v="75"/>
    <s v="--"/>
    <s v="--"/>
    <n v="0"/>
    <s v="--"/>
    <s v="--"/>
    <n v="0"/>
    <n v="10469.6470588235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66"/>
    <n v="47914"/>
    <s v="Belt Loader"/>
    <s v="Electric"/>
    <n v="1999"/>
    <n v="85"/>
    <n v="581.64705882352939"/>
    <m/>
    <n v="100"/>
    <s v="--"/>
    <s v="--"/>
    <n v="0"/>
    <s v="--"/>
    <s v="--"/>
    <n v="0"/>
    <n v="10469.6470588235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67"/>
    <n v="48097"/>
    <s v="Belt Loader"/>
    <s v="Electric"/>
    <n v="1999"/>
    <n v="85"/>
    <n v="581.64705882352939"/>
    <m/>
    <n v="100"/>
    <s v="--"/>
    <s v="--"/>
    <n v="0"/>
    <s v="--"/>
    <s v="--"/>
    <n v="0"/>
    <n v="10469.6470588235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68"/>
    <n v="48099"/>
    <s v="Belt Loader"/>
    <s v="Electric"/>
    <n v="1999"/>
    <n v="85"/>
    <n v="581.64705882352939"/>
    <m/>
    <n v="100"/>
    <s v="--"/>
    <s v="--"/>
    <n v="0"/>
    <s v="--"/>
    <s v="--"/>
    <n v="0"/>
    <n v="10469.6470588235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69"/>
    <n v="48101"/>
    <s v="Belt Loader"/>
    <s v="Electric"/>
    <n v="1999"/>
    <n v="85"/>
    <n v="581.64705882352939"/>
    <m/>
    <n v="100"/>
    <s v="--"/>
    <s v="--"/>
    <n v="0"/>
    <s v="--"/>
    <s v="--"/>
    <n v="0"/>
    <n v="10469.6470588235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70"/>
    <n v="48369"/>
    <s v="Belt Loader"/>
    <s v="Electric"/>
    <n v="2000"/>
    <n v="85"/>
    <n v="581.64705882352939"/>
    <m/>
    <n v="100"/>
    <s v="--"/>
    <s v="--"/>
    <n v="0"/>
    <s v="--"/>
    <s v="--"/>
    <n v="0"/>
    <n v="988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71"/>
    <n v="48370"/>
    <s v="Belt Loader"/>
    <s v="Electric"/>
    <n v="2000"/>
    <n v="85"/>
    <n v="581.64705882352939"/>
    <m/>
    <n v="100"/>
    <s v="--"/>
    <s v="--"/>
    <n v="0"/>
    <s v="--"/>
    <s v="--"/>
    <n v="0"/>
    <n v="988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72"/>
    <n v="48371"/>
    <s v="Belt Loader"/>
    <s v="Electric"/>
    <n v="2000"/>
    <n v="85"/>
    <n v="581.64705882352939"/>
    <m/>
    <n v="100"/>
    <s v="--"/>
    <s v="--"/>
    <n v="0"/>
    <s v="--"/>
    <s v="--"/>
    <n v="0"/>
    <n v="988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73"/>
    <n v="48372"/>
    <s v="Belt Loader"/>
    <s v="Electric"/>
    <n v="2000"/>
    <n v="85"/>
    <n v="581.64705882352939"/>
    <m/>
    <n v="100"/>
    <s v="--"/>
    <s v="--"/>
    <n v="0"/>
    <s v="--"/>
    <s v="--"/>
    <n v="0"/>
    <n v="988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74"/>
    <n v="48373"/>
    <s v="Belt Loader"/>
    <s v="Electric"/>
    <n v="2000"/>
    <n v="85"/>
    <n v="581.64705882352939"/>
    <m/>
    <n v="100"/>
    <s v="--"/>
    <s v="--"/>
    <n v="0"/>
    <s v="--"/>
    <s v="--"/>
    <n v="0"/>
    <n v="988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75"/>
    <n v="48375"/>
    <s v="Belt Loader"/>
    <s v="Electric"/>
    <n v="2000"/>
    <n v="85"/>
    <n v="581.64705882352939"/>
    <m/>
    <n v="100"/>
    <s v="--"/>
    <s v="--"/>
    <n v="0"/>
    <s v="--"/>
    <s v="--"/>
    <n v="0"/>
    <n v="988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76"/>
    <n v="3806"/>
    <s v="Belt Loader"/>
    <s v="Electric"/>
    <n v="2001"/>
    <n v="60"/>
    <n v="581.64705882352939"/>
    <m/>
    <n v="75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77"/>
    <n v="3807"/>
    <s v="Belt Loader"/>
    <s v="Electric"/>
    <n v="2001"/>
    <n v="60"/>
    <n v="581.64705882352939"/>
    <m/>
    <n v="75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78"/>
    <n v="3808"/>
    <s v="Belt Loader"/>
    <s v="Electric"/>
    <n v="2001"/>
    <n v="60"/>
    <n v="581.64705882352939"/>
    <m/>
    <n v="75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79"/>
    <s v="57086 ATS283"/>
    <s v="Belt Loader"/>
    <s v="Electric"/>
    <n v="2004"/>
    <n v="80"/>
    <n v="581.64705882352939"/>
    <m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80"/>
    <s v="57089 AYB287"/>
    <s v="Belt Loader"/>
    <s v="Electric"/>
    <n v="2004"/>
    <n v="80"/>
    <n v="581.64705882352939"/>
    <m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81"/>
    <s v="57090 CWR295"/>
    <s v="Belt Loader"/>
    <s v="Electric"/>
    <n v="2004"/>
    <n v="80"/>
    <n v="581.64705882352939"/>
    <m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82"/>
    <s v="57091ISA527"/>
    <s v="Belt Loader"/>
    <s v="Electric"/>
    <n v="2004"/>
    <n v="80"/>
    <n v="581.64705882352939"/>
    <m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83"/>
    <s v="57092 JHO698"/>
    <s v="Belt Loader"/>
    <s v="Electric"/>
    <n v="2004"/>
    <n v="80"/>
    <n v="581.64705882352939"/>
    <m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84"/>
    <s v="57093 LLY331"/>
    <s v="Belt Loader"/>
    <s v="Electric"/>
    <n v="2004"/>
    <n v="80"/>
    <n v="581.64705882352939"/>
    <m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85"/>
    <s v="57095 PJC184"/>
    <s v="Belt Loader"/>
    <s v="Electric"/>
    <n v="2004"/>
    <n v="80"/>
    <n v="581.64705882352939"/>
    <m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86"/>
    <s v="57096 SLW654"/>
    <s v="Belt Loader"/>
    <s v="Electric"/>
    <n v="2004"/>
    <n v="80"/>
    <n v="581.64705882352939"/>
    <m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87"/>
    <s v="BL 0082 BL3088"/>
    <s v="Belt Loader"/>
    <s v="Electric"/>
    <n v="2004"/>
    <n v="80"/>
    <n v="581.64705882352939"/>
    <m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88"/>
    <s v="TCR227"/>
    <s v="Belt Loader"/>
    <s v="Electric"/>
    <n v="2004"/>
    <n v="80"/>
    <n v="581.64705882352939"/>
    <m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89"/>
    <s v="XAW144"/>
    <s v="Belt Loader"/>
    <s v="Electric"/>
    <n v="2004"/>
    <n v="80"/>
    <n v="581.64705882352939"/>
    <m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90"/>
    <s v="ZNR728"/>
    <s v="Belt Loader"/>
    <s v="Electric"/>
    <n v="2004"/>
    <n v="81"/>
    <n v="581.64705882352939"/>
    <m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91"/>
    <s v="BL 0111 BL3089"/>
    <s v="Belt Loader"/>
    <s v="Electric"/>
    <n v="2005"/>
    <n v="81"/>
    <n v="581.64705882352939"/>
    <m/>
    <n v="100"/>
    <s v="--"/>
    <s v="--"/>
    <n v="0"/>
    <s v="--"/>
    <s v="--"/>
    <n v="0"/>
    <n v="6979.764705882353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92"/>
    <n v="57081"/>
    <s v="Belt Loader"/>
    <s v="Electric"/>
    <n v="2006"/>
    <n v="81"/>
    <n v="581.64705882352939"/>
    <m/>
    <n v="100"/>
    <s v="--"/>
    <s v="--"/>
    <n v="0"/>
    <s v="--"/>
    <s v="--"/>
    <n v="0"/>
    <n v="6398.117647058823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93"/>
    <n v="57082"/>
    <s v="Belt Loader"/>
    <s v="Electric"/>
    <n v="2006"/>
    <n v="81"/>
    <n v="581.64705882352939"/>
    <m/>
    <n v="100"/>
    <s v="--"/>
    <s v="--"/>
    <n v="0"/>
    <s v="--"/>
    <s v="--"/>
    <n v="0"/>
    <n v="6398.117647058823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94"/>
    <n v="57083"/>
    <s v="Belt Loader"/>
    <s v="Electric"/>
    <n v="2006"/>
    <n v="81"/>
    <n v="581.64705882352939"/>
    <m/>
    <n v="100"/>
    <s v="--"/>
    <s v="--"/>
    <n v="0"/>
    <s v="--"/>
    <s v="--"/>
    <n v="0"/>
    <n v="6398.117647058823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95"/>
    <s v="BVO838"/>
    <s v="Belt Loader"/>
    <s v="Electric"/>
    <n v="2011"/>
    <n v="19"/>
    <n v="581.64705882352939"/>
    <m/>
    <n v="25"/>
    <s v="--"/>
    <s v="--"/>
    <n v="0"/>
    <s v="--"/>
    <s v="--"/>
    <n v="0"/>
    <n v="3489.88235294117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96"/>
    <s v="DZU756"/>
    <s v="Belt Loader"/>
    <s v="Electric"/>
    <n v="2011"/>
    <n v="19"/>
    <n v="581.64705882352939"/>
    <m/>
    <n v="25"/>
    <s v="--"/>
    <s v="--"/>
    <n v="0"/>
    <s v="--"/>
    <s v="--"/>
    <n v="0"/>
    <n v="3489.88235294117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97"/>
    <s v="JGS856"/>
    <s v="Belt Loader"/>
    <s v="Electric"/>
    <n v="2011"/>
    <n v="19"/>
    <n v="581.64705882352939"/>
    <m/>
    <n v="25"/>
    <s v="--"/>
    <s v="--"/>
    <n v="0"/>
    <s v="--"/>
    <s v="--"/>
    <n v="0"/>
    <n v="3489.88235294117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98"/>
    <s v="JTH145"/>
    <s v="Belt Loader"/>
    <s v="Electric"/>
    <n v="2011"/>
    <n v="19"/>
    <n v="581.64705882352939"/>
    <m/>
    <n v="25"/>
    <s v="--"/>
    <s v="--"/>
    <n v="0"/>
    <s v="--"/>
    <s v="--"/>
    <n v="0"/>
    <n v="3489.88235294117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99"/>
    <s v="PIB455"/>
    <s v="Belt Loader"/>
    <s v="Electric"/>
    <n v="2011"/>
    <n v="19"/>
    <n v="581.64705882352939"/>
    <m/>
    <n v="25"/>
    <s v="--"/>
    <s v="--"/>
    <n v="0"/>
    <s v="--"/>
    <s v="--"/>
    <n v="0"/>
    <n v="3489.88235294117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00"/>
    <s v="UCV788"/>
    <s v="Belt Loader"/>
    <s v="Electric"/>
    <n v="2011"/>
    <n v="19"/>
    <n v="581.64705882352939"/>
    <m/>
    <n v="25"/>
    <s v="--"/>
    <s v="--"/>
    <n v="0"/>
    <s v="--"/>
    <s v="--"/>
    <n v="0"/>
    <n v="3489.88235294117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01"/>
    <s v="WIS419"/>
    <s v="Belt Loader"/>
    <s v="Electric"/>
    <n v="2011"/>
    <n v="19"/>
    <n v="581.64705882352939"/>
    <m/>
    <n v="25"/>
    <s v="--"/>
    <s v="--"/>
    <n v="0"/>
    <s v="--"/>
    <s v="--"/>
    <n v="0"/>
    <n v="3489.88235294117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02"/>
    <s v="WVW132"/>
    <s v="Belt Loader"/>
    <s v="Electric"/>
    <n v="2011"/>
    <n v="19"/>
    <n v="581.64705882352939"/>
    <m/>
    <n v="25"/>
    <s v="--"/>
    <s v="--"/>
    <n v="0"/>
    <s v="--"/>
    <s v="--"/>
    <n v="0"/>
    <n v="3489.88235294117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03"/>
    <s v="YDL932"/>
    <s v="Belt Loader"/>
    <s v="Electric"/>
    <n v="2011"/>
    <n v="19"/>
    <n v="581.64705882352939"/>
    <m/>
    <n v="25"/>
    <s v="--"/>
    <s v="--"/>
    <n v="0"/>
    <s v="--"/>
    <s v="--"/>
    <n v="0"/>
    <n v="3489.88235294117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04"/>
    <s v="YRN541"/>
    <s v="Belt Loader"/>
    <s v="Electric"/>
    <n v="2011"/>
    <n v="19"/>
    <n v="581.64705882352939"/>
    <m/>
    <n v="25"/>
    <s v="--"/>
    <s v="--"/>
    <n v="0"/>
    <s v="--"/>
    <s v="--"/>
    <n v="0"/>
    <n v="3489.88235294117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05"/>
    <s v="BL 0225"/>
    <s v="Belt Loader"/>
    <s v="Electric"/>
    <n v="2014"/>
    <n v="81"/>
    <n v="581.64705882352939"/>
    <m/>
    <n v="100"/>
    <s v="--"/>
    <s v="--"/>
    <n v="0"/>
    <s v="--"/>
    <s v="--"/>
    <n v="0"/>
    <n v="1744.941176470588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06"/>
    <s v="BL 0230"/>
    <s v="Belt Loader"/>
    <s v="Electric"/>
    <n v="2014"/>
    <n v="81"/>
    <n v="581.64705882352939"/>
    <m/>
    <n v="100"/>
    <s v="--"/>
    <s v="--"/>
    <n v="0"/>
    <s v="--"/>
    <s v="--"/>
    <n v="0"/>
    <n v="1744.941176470588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07"/>
    <s v="DPL739"/>
    <s v="Belt Loader"/>
    <s v="Gasoline"/>
    <n v="1997"/>
    <n v="105"/>
    <n v="581.64705882352939"/>
    <m/>
    <n v="175"/>
    <s v=""/>
    <n v="0.5"/>
    <n v="0.5"/>
    <s v=""/>
    <n v="7000"/>
    <n v="7000"/>
    <n v="11632.94117647058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27.94430901238742"/>
    <n v="909.5748417772495"/>
    <n v="6.3972154506193715E-2"/>
    <n v="0.45478742088862473"/>
    <n v="5.8841587714796979E-2"/>
    <m/>
  </r>
  <r>
    <n v="208"/>
    <n v="1803"/>
    <s v="Belt Loader"/>
    <s v="Gasoline"/>
    <n v="2001"/>
    <n v="107"/>
    <n v="581.64705882352939"/>
    <m/>
    <n v="175"/>
    <s v=""/>
    <n v="0.5"/>
    <n v="0.5"/>
    <s v=""/>
    <n v="7000"/>
    <n v="7000"/>
    <n v="9306.3529411764703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6086"/>
    <n v="10.798780999999998"/>
    <n v="110.35592165507286"/>
    <n v="740.83639811406761"/>
    <n v="5.517796082753644E-2"/>
    <n v="0.37041819905703383"/>
    <n v="5.0752688369168013E-2"/>
    <m/>
  </r>
  <r>
    <n v="209"/>
    <n v="1874"/>
    <s v="Belt Loader"/>
    <s v="Gasoline"/>
    <n v="2001"/>
    <n v="107"/>
    <n v="581.64705882352939"/>
    <m/>
    <n v="175"/>
    <s v=""/>
    <n v="0.5"/>
    <n v="0.5"/>
    <s v=""/>
    <n v="7000"/>
    <n v="7000"/>
    <n v="9306.3529411764703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6086"/>
    <n v="10.798780999999998"/>
    <n v="110.35592165507286"/>
    <n v="740.83639811406761"/>
    <n v="5.517796082753644E-2"/>
    <n v="0.37041819905703383"/>
    <n v="5.0752688369168013E-2"/>
    <m/>
  </r>
  <r>
    <n v="210"/>
    <n v="3624"/>
    <s v="Belt Loader"/>
    <s v="Gasoline"/>
    <n v="2004"/>
    <n v="107"/>
    <n v="581.64705882352939"/>
    <m/>
    <n v="175"/>
    <s v=""/>
    <n v="0.5"/>
    <n v="0.5"/>
    <s v=""/>
    <n v="7000"/>
    <n v="7000"/>
    <n v="7561.411764705882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188.74251626099493"/>
    <n v="199.95142882962878"/>
    <n v="9.4371258130497473E-2"/>
    <n v="9.9975714414814398E-2"/>
    <n v="8.6802683228431571E-2"/>
    <m/>
  </r>
  <r>
    <n v="211"/>
    <s v="QQF241"/>
    <s v="Belt Loader"/>
    <s v="Gasoline"/>
    <n v="2004"/>
    <n v="84"/>
    <n v="581.64705882352939"/>
    <m/>
    <n v="100"/>
    <s v=""/>
    <n v="0.5"/>
    <n v="0.5"/>
    <s v=""/>
    <n v="7000"/>
    <n v="7000"/>
    <n v="7561.411764705882"/>
    <s v=""/>
    <n v="0.23400000000000001"/>
    <n v="0.23400000000000001"/>
    <s v=""/>
    <n v="7.2428571428571431E-4"/>
    <n v="7.2428571428571431E-4"/>
    <s v=""/>
    <n v="0.02"/>
    <n v="0.02"/>
    <s v=""/>
    <n v="6.0285714285714252E-5"/>
    <n v="6.0285714285714252E-5"/>
    <s v=""/>
    <n v="1"/>
    <n v="1"/>
    <s v=""/>
    <n v="0.97699999999999998"/>
    <n v="0.97699999999999998"/>
    <n v="5.3040000000000003"/>
    <n v="0.43183399999999977"/>
    <n v="285.65813838535246"/>
    <n v="23.257333433540765"/>
    <n v="0.14282906919267624"/>
    <n v="1.1628666716770384E-2"/>
    <n v="0.13137417784342359"/>
    <m/>
  </r>
  <r>
    <n v="212"/>
    <n v="3638"/>
    <s v="Belt Loader"/>
    <s v="Gasoline"/>
    <n v="2007"/>
    <n v="107"/>
    <n v="581.64705882352939"/>
    <m/>
    <n v="175"/>
    <s v=""/>
    <n v="0.5"/>
    <n v="0.5"/>
    <s v=""/>
    <n v="7000"/>
    <n v="7000"/>
    <n v="5816.4705882352937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0956974117647058"/>
    <n v="1.1601431327058822"/>
    <n v="75.168903226639316"/>
    <n v="79.590118526396324"/>
    <n v="3.7584451613319657E-2"/>
    <n v="3.9795059263198165E-2"/>
    <n v="3.4570178593931418E-2"/>
    <m/>
  </r>
  <r>
    <n v="213"/>
    <n v="3639"/>
    <s v="Belt Loader"/>
    <s v="Gasoline"/>
    <n v="2007"/>
    <n v="107"/>
    <n v="581.64705882352939"/>
    <m/>
    <n v="175"/>
    <s v=""/>
    <n v="0.5"/>
    <n v="0.5"/>
    <s v=""/>
    <n v="7000"/>
    <n v="7000"/>
    <n v="5816.4705882352937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0956974117647058"/>
    <n v="1.1601431327058822"/>
    <n v="75.168903226639316"/>
    <n v="79.590118526396324"/>
    <n v="3.7584451613319657E-2"/>
    <n v="3.9795059263198165E-2"/>
    <n v="3.4570178593931418E-2"/>
    <m/>
  </r>
  <r>
    <n v="214"/>
    <n v="1924"/>
    <s v="Belt Loader"/>
    <s v="Gasoline"/>
    <n v="2012"/>
    <n v="107"/>
    <n v="581.64705882352939"/>
    <m/>
    <n v="175"/>
    <s v=""/>
    <n v="0.5"/>
    <n v="0.5"/>
    <s v=""/>
    <n v="10000"/>
    <n v="10000"/>
    <n v="2908.235294117646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64"/>
    <n v="0.29466917694117645"/>
    <n v="10.884938426880815"/>
    <n v="20.215397615743672"/>
    <n v="5.4424692134404078E-3"/>
    <n v="1.0107698807871837E-2"/>
    <n v="5.005983182522487E-3"/>
    <m/>
  </r>
  <r>
    <n v="215"/>
    <s v="KQY432 LG200"/>
    <s v="Belt Loader"/>
    <s v="Gasoline"/>
    <n v="2012"/>
    <n v="69"/>
    <n v="581.64705882352939"/>
    <m/>
    <n v="75"/>
    <s v=""/>
    <n v="0.5"/>
    <n v="0.5"/>
    <s v=""/>
    <n v="10000"/>
    <n v="10000"/>
    <n v="2908.235294117646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20750277647058823"/>
    <n v="0.14535902550588234"/>
    <n v="9.1798757490084544"/>
    <n v="6.4306503066482454"/>
    <n v="4.5899378745042274E-3"/>
    <n v="3.2153251533241231E-3"/>
    <n v="4.2218248569689878E-3"/>
    <m/>
  </r>
  <r>
    <n v="216"/>
    <s v="507145 PNT775"/>
    <s v="Belt Loader"/>
    <s v="Gasoline"/>
    <n v="2015"/>
    <n v="80"/>
    <n v="581.64705882352939"/>
    <m/>
    <n v="100"/>
    <s v=""/>
    <n v="0.5"/>
    <n v="0.5"/>
    <s v=""/>
    <n v="10000"/>
    <n v="10000"/>
    <n v="1163.2941176470588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969919999999999E-2"/>
    <n v="0.12300283794823529"/>
    <n v="2.8195441022753274"/>
    <n v="6.3091219033987063"/>
    <n v="1.4097720511376637E-3"/>
    <n v="3.1545609516993533E-3"/>
    <n v="1.2967083326364229E-3"/>
    <m/>
  </r>
  <r>
    <n v="217"/>
    <s v="507146 WBT111"/>
    <s v="Belt Loader"/>
    <s v="Gasoline"/>
    <n v="2015"/>
    <n v="80"/>
    <n v="581.64705882352939"/>
    <m/>
    <n v="100"/>
    <s v=""/>
    <n v="0.5"/>
    <n v="0.5"/>
    <s v=""/>
    <n v="10000"/>
    <n v="10000"/>
    <n v="1163.2941176470588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969919999999999E-2"/>
    <n v="0.12300283794823529"/>
    <n v="2.8195441022753274"/>
    <n v="6.3091219033987063"/>
    <n v="1.4097720511376637E-3"/>
    <n v="3.1545609516993533E-3"/>
    <n v="1.2967083326364229E-3"/>
    <m/>
  </r>
  <r>
    <n v="218"/>
    <s v="DKM856"/>
    <s v="Belt Loader"/>
    <s v="Gasoline"/>
    <n v="2016"/>
    <n v="84"/>
    <n v="581.64705882352939"/>
    <m/>
    <n v="100"/>
    <s v=""/>
    <n v="0.5"/>
    <n v="0.5"/>
    <s v=""/>
    <n v="10000"/>
    <n v="10000"/>
    <n v="581.6470588235293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3.5984959999999996E-2"/>
    <n v="8.0064418974117646E-2"/>
    <n v="1.9380461318762012"/>
    <n v="4.3120386265179746"/>
    <n v="9.6902306593810064E-4"/>
    <n v="2.1560193132589872E-3"/>
    <n v="8.9130741604986495E-4"/>
    <m/>
  </r>
  <r>
    <n v="219"/>
    <n v="4557"/>
    <s v="Belt Loader"/>
    <s v="Gasoline"/>
    <n v="2017"/>
    <n v="114"/>
    <n v="581.64705882352939"/>
    <m/>
    <n v="175"/>
    <s v=""/>
    <n v="0.5"/>
    <n v="0.5"/>
    <s v=""/>
    <n v="10000"/>
    <n v="10000"/>
    <n v="581.64705882352939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93279999999999"/>
    <n v="0.16601303538823531"/>
    <n v="9.8624811011546338"/>
    <n v="12.134191420186838"/>
    <n v="4.9312405505773172E-3"/>
    <n v="6.0670957100934187E-3"/>
    <n v="4.5357550584210161E-3"/>
    <m/>
  </r>
  <r>
    <n v="220"/>
    <n v="4082"/>
    <s v="Cargo Loader"/>
    <s v="Diesel"/>
    <n v="1995"/>
    <n v="78"/>
    <n v="342"/>
    <s v="≤ Tier 1"/>
    <n v="100"/>
    <n v="0.34"/>
    <s v=""/>
    <n v="0.34"/>
    <n v="12000"/>
    <s v=""/>
    <n v="12000"/>
    <n v="7524"/>
    <n v="0.99"/>
    <s v=""/>
    <n v="0.99"/>
    <n v="4.5800000000000002E-5"/>
    <s v=""/>
    <n v="4.5800000000000002E-5"/>
    <n v="8.3019999999999996"/>
    <s v=""/>
    <n v="8.3019999999999996"/>
    <n v="1.92E-4"/>
    <s v=""/>
    <n v="1.92E-4"/>
    <n v="0.9"/>
    <s v=""/>
    <n v="0.9"/>
    <n v="0.93"/>
    <s v=""/>
    <n v="0.93"/>
    <n v="1.20113928"/>
    <n v="9.0643454400000003"/>
    <n v="24.017469886707307"/>
    <n v="181.24679400036999"/>
    <n v="1.2008734943353654E-2"/>
    <n v="9.0623397000184985E-2"/>
    <n v="1.4530569281457921E-2"/>
    <m/>
  </r>
  <r>
    <n v="221"/>
    <s v="CL007"/>
    <s v="Cargo Loader"/>
    <s v="Diesel"/>
    <n v="1998"/>
    <n v="138"/>
    <n v="468"/>
    <s v="≤ Tier 1"/>
    <n v="175"/>
    <n v="0.34"/>
    <s v=""/>
    <n v="0.34"/>
    <n v="12000"/>
    <s v=""/>
    <n v="12000"/>
    <n v="8892"/>
    <n v="0.68"/>
    <s v=""/>
    <n v="0.68"/>
    <n v="3.15E-5"/>
    <s v=""/>
    <n v="3.15E-5"/>
    <n v="5.8922460000000001"/>
    <s v=""/>
    <n v="5.8922460000000001"/>
    <n v="1.37E-4"/>
    <s v=""/>
    <n v="1.37E-4"/>
    <n v="0.9"/>
    <s v=""/>
    <n v="0.9"/>
    <n v="0.93"/>
    <s v=""/>
    <n v="0.93"/>
    <n v="0.86408820000000008"/>
    <n v="6.6127185000000006"/>
    <n v="41.830801926831363"/>
    <n v="320.12393847224553"/>
    <n v="2.0915400963415685E-2"/>
    <n v="0.16006196923612279"/>
    <n v="2.5307635165732978E-2"/>
    <m/>
  </r>
  <r>
    <n v="222"/>
    <n v="48196"/>
    <s v="Cargo Loader"/>
    <s v="Diesel"/>
    <n v="2000"/>
    <n v="16"/>
    <n v="529.09090909090912"/>
    <s v="≤ Tier 1"/>
    <n v="25"/>
    <n v="0.34"/>
    <s v=""/>
    <n v="0.34"/>
    <n v="5000"/>
    <s v=""/>
    <n v="5000"/>
    <n v="8994.5454545454559"/>
    <n v="1.45"/>
    <s v=""/>
    <n v="1.45"/>
    <n v="1.85E-4"/>
    <s v=""/>
    <n v="1.85E-4"/>
    <n v="5.6852960000000001"/>
    <s v=""/>
    <n v="5.6852960000000001"/>
    <n v="0"/>
    <s v=""/>
    <n v="0"/>
    <n v="0.9"/>
    <s v=""/>
    <n v="0.9"/>
    <n v="0.93"/>
    <s v=""/>
    <n v="0.93"/>
    <n v="2.1375000000000002"/>
    <n v="5.2873252800000001"/>
    <n v="13.563431613519187"/>
    <n v="33.550537943256693"/>
    <n v="6.7817158067595938E-3"/>
    <n v="1.6775268971628347E-2"/>
    <n v="8.2058761261791079E-3"/>
    <s v="&lt;25 HP do not include in PL"/>
  </r>
  <r>
    <n v="223"/>
    <n v="48198"/>
    <s v="Cargo Loader"/>
    <s v="Diesel"/>
    <n v="2000"/>
    <n v="16"/>
    <n v="529.09090909090912"/>
    <s v="≤ Tier 1"/>
    <n v="25"/>
    <n v="0.34"/>
    <s v=""/>
    <n v="0.34"/>
    <n v="5000"/>
    <s v=""/>
    <n v="5000"/>
    <n v="8994.5454545454559"/>
    <n v="1.45"/>
    <s v=""/>
    <n v="1.45"/>
    <n v="1.85E-4"/>
    <s v=""/>
    <n v="1.85E-4"/>
    <n v="5.6852960000000001"/>
    <s v=""/>
    <n v="5.6852960000000001"/>
    <n v="0"/>
    <s v=""/>
    <n v="0"/>
    <n v="0.9"/>
    <s v=""/>
    <n v="0.9"/>
    <n v="0.93"/>
    <s v=""/>
    <n v="0.93"/>
    <n v="2.1375000000000002"/>
    <n v="5.2873252800000001"/>
    <n v="13.563431613519187"/>
    <n v="33.550537943256693"/>
    <n v="6.7817158067595938E-3"/>
    <n v="1.6775268971628347E-2"/>
    <n v="8.2058761261791079E-3"/>
    <s v="&lt;25 HP do not include in PL"/>
  </r>
  <r>
    <n v="224"/>
    <s v="ZNX471"/>
    <s v="Cargo Loader"/>
    <s v="Diesel"/>
    <n v="2000"/>
    <n v="152"/>
    <n v="529.09090909090912"/>
    <s v="≤ Tier 1"/>
    <n v="175"/>
    <n v="0.34"/>
    <s v=""/>
    <n v="0.34"/>
    <n v="12000"/>
    <s v=""/>
    <n v="12000"/>
    <n v="8994.5454545454559"/>
    <n v="0.68"/>
    <s v=""/>
    <n v="0.68"/>
    <n v="3.15E-5"/>
    <s v=""/>
    <n v="3.15E-5"/>
    <n v="5.7724380000000002"/>
    <s v=""/>
    <n v="5.7724380000000002"/>
    <n v="1.34E-4"/>
    <s v=""/>
    <n v="1.34E-4"/>
    <n v="0.9"/>
    <s v=""/>
    <n v="0.9"/>
    <n v="0.93"/>
    <s v=""/>
    <n v="0.93"/>
    <n v="0.86699536363636376"/>
    <n v="6.4892675945454554"/>
    <n v="52.264143661866747"/>
    <n v="391.18549884641527"/>
    <n v="2.6132071830933374E-2"/>
    <n v="0.19559274942320765"/>
    <n v="3.1619806915429378E-2"/>
    <m/>
  </r>
  <r>
    <n v="225"/>
    <n v="49200"/>
    <s v="Cargo Loader"/>
    <s v="Diesel"/>
    <n v="2001"/>
    <n v="95"/>
    <n v="529.09090909090912"/>
    <s v="Tier 1"/>
    <n v="100"/>
    <n v="0.34"/>
    <s v=""/>
    <n v="0.34"/>
    <n v="12000"/>
    <s v=""/>
    <n v="12000"/>
    <n v="8465.454545454546"/>
    <n v="0.99"/>
    <s v=""/>
    <n v="0.99"/>
    <n v="4.5800000000000002E-5"/>
    <s v=""/>
    <n v="4.5800000000000002E-5"/>
    <n v="5.5903470000000004"/>
    <s v=""/>
    <n v="5.5903470000000004"/>
    <n v="1.2999999999999999E-4"/>
    <s v=""/>
    <n v="1.2999999999999999E-4"/>
    <n v="0.9"/>
    <s v=""/>
    <n v="0.9"/>
    <n v="0.93"/>
    <s v=""/>
    <n v="0.93"/>
    <n v="1.2399460363636363"/>
    <n v="6.2224961645454551"/>
    <n v="46.716453524089872"/>
    <n v="234.44000331443803"/>
    <n v="2.3358226762044937E-2"/>
    <n v="0.11722000165721902"/>
    <n v="2.8263454382074372E-2"/>
    <m/>
  </r>
  <r>
    <n v="226"/>
    <s v="MVQ552"/>
    <s v="Cargo Loader"/>
    <s v="Diesel"/>
    <n v="2001"/>
    <n v="152"/>
    <n v="529.09090909090912"/>
    <s v="Tier 1"/>
    <n v="175"/>
    <n v="0.34"/>
    <s v=""/>
    <n v="0.34"/>
    <n v="12000"/>
    <s v=""/>
    <n v="12000"/>
    <n v="8465.454545454546"/>
    <n v="0.68"/>
    <s v=""/>
    <n v="0.68"/>
    <n v="3.15E-5"/>
    <s v=""/>
    <n v="3.15E-5"/>
    <n v="5.6509340000000003"/>
    <s v=""/>
    <n v="5.6509340000000003"/>
    <n v="1.3100000000000001E-4"/>
    <s v=""/>
    <n v="1.3100000000000001E-4"/>
    <n v="0.9"/>
    <s v=""/>
    <n v="0.9"/>
    <n v="0.93"/>
    <s v=""/>
    <n v="0.93"/>
    <n v="0.85199563636363651"/>
    <n v="6.2867149472727277"/>
    <n v="51.359931328155305"/>
    <n v="378.97523671565563"/>
    <n v="2.5679965664077653E-2"/>
    <n v="0.18948761835782782"/>
    <n v="3.1072758453533959E-2"/>
    <m/>
  </r>
  <r>
    <n v="227"/>
    <s v="UHO397"/>
    <s v="Cargo Loader"/>
    <s v="Diesel"/>
    <n v="2001"/>
    <n v="152"/>
    <n v="529.09090909090912"/>
    <s v="Tier 1"/>
    <n v="175"/>
    <n v="0.34"/>
    <s v=""/>
    <n v="0.34"/>
    <n v="12000"/>
    <s v=""/>
    <n v="12000"/>
    <n v="8465.454545454546"/>
    <n v="0.68"/>
    <s v=""/>
    <n v="0.68"/>
    <n v="3.15E-5"/>
    <s v=""/>
    <n v="3.15E-5"/>
    <n v="5.6509340000000003"/>
    <s v=""/>
    <n v="5.6509340000000003"/>
    <n v="1.3100000000000001E-4"/>
    <s v=""/>
    <n v="1.3100000000000001E-4"/>
    <n v="0.9"/>
    <s v=""/>
    <n v="0.9"/>
    <n v="0.93"/>
    <s v=""/>
    <n v="0.93"/>
    <n v="0.85199563636363651"/>
    <n v="6.2867149472727277"/>
    <n v="51.359931328155305"/>
    <n v="378.97523671565563"/>
    <n v="2.5679965664077653E-2"/>
    <n v="0.18948761835782782"/>
    <n v="3.1072758453533959E-2"/>
    <m/>
  </r>
  <r>
    <n v="228"/>
    <s v="XRQ498"/>
    <s v="Cargo Loader"/>
    <s v="Diesel"/>
    <n v="2001"/>
    <n v="152"/>
    <n v="529.09090909090912"/>
    <s v="Tier 1"/>
    <n v="175"/>
    <n v="0.34"/>
    <s v=""/>
    <n v="0.34"/>
    <n v="12000"/>
    <s v=""/>
    <n v="12000"/>
    <n v="8465.454545454546"/>
    <n v="0.68"/>
    <s v=""/>
    <n v="0.68"/>
    <n v="3.15E-5"/>
    <s v=""/>
    <n v="3.15E-5"/>
    <n v="5.6509340000000003"/>
    <s v=""/>
    <n v="5.6509340000000003"/>
    <n v="1.3100000000000001E-4"/>
    <s v=""/>
    <n v="1.3100000000000001E-4"/>
    <n v="0.9"/>
    <s v=""/>
    <n v="0.9"/>
    <n v="0.93"/>
    <s v=""/>
    <n v="0.93"/>
    <n v="0.85199563636363651"/>
    <n v="6.2867149472727277"/>
    <n v="51.359931328155305"/>
    <n v="378.97523671565563"/>
    <n v="2.5679965664077653E-2"/>
    <n v="0.18948761835782782"/>
    <n v="3.1072758453533959E-2"/>
    <m/>
  </r>
  <r>
    <n v="229"/>
    <s v="XWG777"/>
    <s v="Cargo Loader"/>
    <s v="Diesel"/>
    <n v="2001"/>
    <n v="152"/>
    <n v="529.09090909090912"/>
    <s v="Tier 1"/>
    <n v="175"/>
    <n v="0.34"/>
    <s v=""/>
    <n v="0.34"/>
    <n v="12000"/>
    <s v=""/>
    <n v="12000"/>
    <n v="8465.454545454546"/>
    <n v="0.68"/>
    <s v=""/>
    <n v="0.68"/>
    <n v="3.15E-5"/>
    <s v=""/>
    <n v="3.15E-5"/>
    <n v="5.6509340000000003"/>
    <s v=""/>
    <n v="5.6509340000000003"/>
    <n v="1.3100000000000001E-4"/>
    <s v=""/>
    <n v="1.3100000000000001E-4"/>
    <n v="0.9"/>
    <s v=""/>
    <n v="0.9"/>
    <n v="0.93"/>
    <s v=""/>
    <n v="0.93"/>
    <n v="0.85199563636363651"/>
    <n v="6.2867149472727277"/>
    <n v="51.359931328155305"/>
    <n v="378.97523671565563"/>
    <n v="2.5679965664077653E-2"/>
    <n v="0.18948761835782782"/>
    <n v="3.1072758453533959E-2"/>
    <m/>
  </r>
  <r>
    <n v="230"/>
    <s v="PGN977"/>
    <s v="Cargo Loader"/>
    <s v="Diesel"/>
    <n v="2004"/>
    <n v="99"/>
    <n v="529.09090909090912"/>
    <s v="Tier 2"/>
    <n v="100"/>
    <n v="0.34"/>
    <s v=""/>
    <n v="0.34"/>
    <n v="12000"/>
    <s v=""/>
    <n v="12000"/>
    <n v="6878.1818181818189"/>
    <n v="0.46"/>
    <s v=""/>
    <n v="0.46"/>
    <n v="3.3300000000000003E-5"/>
    <s v=""/>
    <n v="3.3300000000000003E-5"/>
    <n v="4.49444"/>
    <s v=""/>
    <n v="4.49444"/>
    <n v="8.2100000000000003E-5"/>
    <s v=""/>
    <n v="8.2100000000000003E-5"/>
    <n v="0.9"/>
    <s v=""/>
    <n v="0.9"/>
    <n v="0.93"/>
    <s v=""/>
    <n v="0.93"/>
    <n v="0.62013910909090908"/>
    <n v="4.7049990163636366"/>
    <n v="24.348252201909435"/>
    <n v="184.73033063193563"/>
    <n v="1.2174126100954717E-2"/>
    <n v="9.236516531596782E-2"/>
    <n v="1.4730692582155208E-2"/>
    <m/>
  </r>
  <r>
    <n v="231"/>
    <s v="33428 PPD976"/>
    <s v="Cargo Loader"/>
    <s v="Diesel"/>
    <n v="2005"/>
    <n v="102"/>
    <n v="529.09090909090912"/>
    <s v="Tier 2"/>
    <n v="175"/>
    <n v="0.34"/>
    <s v=""/>
    <n v="0.34"/>
    <n v="12000"/>
    <s v=""/>
    <n v="12000"/>
    <n v="6349.0909090909099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29085447272727277"/>
    <n v="4.0291697072727279"/>
    <n v="11.765743992190046"/>
    <n v="162.98934251325701"/>
    <n v="5.8828719960950238E-3"/>
    <n v="8.1494671256628501E-2"/>
    <n v="7.1182751152749782E-3"/>
    <m/>
  </r>
  <r>
    <n v="232"/>
    <s v="60557 GRJ587"/>
    <s v="Cargo Loader"/>
    <s v="Diesel"/>
    <n v="2005"/>
    <n v="132"/>
    <n v="529.09090909090912"/>
    <s v="Tier 2"/>
    <n v="175"/>
    <n v="0.34"/>
    <s v=""/>
    <n v="0.34"/>
    <n v="12000"/>
    <s v=""/>
    <n v="12000"/>
    <n v="6349.0909090909099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29085447272727277"/>
    <n v="4.0291697072727279"/>
    <n v="15.226256931069472"/>
    <n v="210.92738442892085"/>
    <n v="7.613128465534736E-3"/>
    <n v="0.10546369221446043"/>
    <n v="9.2118854432970305E-3"/>
    <m/>
  </r>
  <r>
    <n v="233"/>
    <s v="828570 JFO633"/>
    <s v="Cargo Loader"/>
    <s v="Diesel"/>
    <n v="2005"/>
    <n v="152"/>
    <n v="529.09090909090912"/>
    <s v="Tier 2"/>
    <n v="175"/>
    <n v="0.34"/>
    <s v=""/>
    <n v="0.34"/>
    <n v="12000"/>
    <s v=""/>
    <n v="12000"/>
    <n v="6349.0909090909099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29085447272727277"/>
    <n v="4.0291697072727279"/>
    <n v="17.533265556989093"/>
    <n v="242.88607903936338"/>
    <n v="8.7666327784945465E-3"/>
    <n v="0.12144303951968169"/>
    <n v="1.0607625661978402E-2"/>
    <m/>
  </r>
  <r>
    <n v="234"/>
    <n v="4521"/>
    <s v="Cargo Loader"/>
    <s v="Diesel"/>
    <n v="2007"/>
    <n v="110"/>
    <n v="529.09090909090912"/>
    <s v="Tier 3"/>
    <n v="175"/>
    <n v="0.34"/>
    <s v=""/>
    <n v="0.34"/>
    <n v="12000"/>
    <s v=""/>
    <n v="12000"/>
    <n v="5290.909090909091"/>
    <n v="0.1"/>
    <s v=""/>
    <n v="0.1"/>
    <n v="2.5000000000000001E-5"/>
    <s v=""/>
    <n v="2.5000000000000001E-5"/>
    <n v="2.855912"/>
    <s v=""/>
    <n v="2.855912"/>
    <n v="3.7299999999999999E-5"/>
    <s v=""/>
    <n v="3.7299999999999999E-5"/>
    <n v="0.9"/>
    <s v=""/>
    <n v="0.9"/>
    <n v="0.95"/>
    <s v=""/>
    <n v="0.95"/>
    <n v="0.20904545454545456"/>
    <n v="2.9005997636363632"/>
    <n v="9.119623098037243"/>
    <n v="126.53887481140028"/>
    <n v="4.5598115490186218E-3"/>
    <n v="6.3269437405700138E-2"/>
    <n v="5.5173719743125318E-3"/>
    <m/>
  </r>
  <r>
    <n v="235"/>
    <s v="IHE289"/>
    <s v="Cargo Loader"/>
    <s v="Diesel"/>
    <n v="2007"/>
    <n v="102"/>
    <n v="529.09090909090912"/>
    <s v="Tier 3"/>
    <n v="175"/>
    <n v="0.34"/>
    <s v=""/>
    <n v="0.34"/>
    <n v="12000"/>
    <s v=""/>
    <n v="12000"/>
    <n v="5290.909090909091"/>
    <n v="0.1"/>
    <s v=""/>
    <n v="0.1"/>
    <n v="2.5000000000000001E-5"/>
    <s v=""/>
    <n v="2.5000000000000001E-5"/>
    <n v="2.855912"/>
    <s v=""/>
    <n v="2.855912"/>
    <n v="3.7299999999999999E-5"/>
    <s v=""/>
    <n v="3.7299999999999999E-5"/>
    <n v="0.9"/>
    <s v=""/>
    <n v="0.9"/>
    <n v="0.95"/>
    <s v=""/>
    <n v="0.95"/>
    <n v="0.20904545454545456"/>
    <n v="2.9005997636363632"/>
    <n v="8.4563777818163519"/>
    <n v="117.33604755238937"/>
    <n v="4.2281888909081761E-3"/>
    <n v="5.8668023776194685E-2"/>
    <n v="5.116108557998893E-3"/>
    <m/>
  </r>
  <r>
    <n v="236"/>
    <s v="19787 AHE365"/>
    <s v="Cargo Loader"/>
    <s v="Diesel"/>
    <n v="2008"/>
    <n v="125"/>
    <n v="529.09090909090912"/>
    <s v="Tier 3"/>
    <n v="175"/>
    <n v="0.34"/>
    <s v=""/>
    <n v="0.34"/>
    <n v="12000"/>
    <s v=""/>
    <n v="12000"/>
    <n v="4761.818181818182"/>
    <n v="0.1"/>
    <s v=""/>
    <n v="0.1"/>
    <n v="2.5000000000000001E-5"/>
    <s v=""/>
    <n v="2.5000000000000001E-5"/>
    <n v="2.7600310000000001"/>
    <s v=""/>
    <n v="2.7600310000000001"/>
    <n v="3.6000000000000001E-5"/>
    <s v=""/>
    <n v="3.6000000000000001E-5"/>
    <n v="0.9"/>
    <s v=""/>
    <n v="0.9"/>
    <n v="0.95"/>
    <s v=""/>
    <n v="0.95"/>
    <n v="0.19714090909090909"/>
    <n v="2.7848836318181815"/>
    <n v="9.7730527729588736"/>
    <n v="138.05767065707181"/>
    <n v="4.8865263864794374E-3"/>
    <n v="6.9028835328535904E-2"/>
    <n v="5.9126969276401195E-3"/>
    <m/>
  </r>
  <r>
    <n v="237"/>
    <s v="24398 VLG816"/>
    <s v="Cargo Loader"/>
    <s v="Diesel"/>
    <n v="2010"/>
    <n v="175"/>
    <n v="529.09090909090912"/>
    <s v="Tier 3"/>
    <n v="300"/>
    <n v="0.34"/>
    <s v=""/>
    <n v="0.34"/>
    <n v="12000"/>
    <s v=""/>
    <n v="12000"/>
    <n v="3703.636363636364"/>
    <n v="0.1"/>
    <s v=""/>
    <n v="0.1"/>
    <n v="2.5000000000000001E-5"/>
    <s v=""/>
    <n v="2.5000000000000001E-5"/>
    <n v="2.6734089999999999"/>
    <s v=""/>
    <n v="2.6734089999999999"/>
    <n v="3.4700000000000003E-5"/>
    <s v=""/>
    <n v="3.4700000000000003E-5"/>
    <n v="0.9"/>
    <s v=""/>
    <n v="0.9"/>
    <n v="0.95"/>
    <s v=""/>
    <n v="0.95"/>
    <n v="0.1733318181818182"/>
    <n v="2.6618289227272722"/>
    <n v="12.029839061763324"/>
    <n v="184.74030842258159"/>
    <n v="6.0149195308816629E-3"/>
    <n v="9.23701542112908E-2"/>
    <n v="7.2780526323668118E-3"/>
    <m/>
  </r>
  <r>
    <n v="238"/>
    <s v="834859 ZOF525"/>
    <s v="Cargo Loader"/>
    <s v="Diesel"/>
    <n v="2010"/>
    <n v="142"/>
    <n v="529.09090909090912"/>
    <s v="Tier 3"/>
    <n v="175"/>
    <n v="0.34"/>
    <s v=""/>
    <n v="0.34"/>
    <n v="12000"/>
    <s v=""/>
    <n v="12000"/>
    <n v="3703.636363636364"/>
    <n v="0.1"/>
    <s v=""/>
    <n v="0.1"/>
    <n v="2.5000000000000001E-5"/>
    <s v=""/>
    <n v="2.5000000000000001E-5"/>
    <n v="2.9919570000000002"/>
    <s v=""/>
    <n v="2.9919570000000002"/>
    <n v="3.9100000000000002E-5"/>
    <s v=""/>
    <n v="3.9100000000000002E-5"/>
    <n v="0.9"/>
    <s v=""/>
    <n v="0.9"/>
    <n v="0.95"/>
    <s v=""/>
    <n v="0.95"/>
    <n v="0.1733318181818182"/>
    <n v="2.9799307227272727"/>
    <n v="9.7613551244022396"/>
    <n v="167.81778634633145"/>
    <n v="4.8806775622011207E-3"/>
    <n v="8.390889317316573E-2"/>
    <n v="5.9056198502633562E-3"/>
    <m/>
  </r>
  <r>
    <n v="239"/>
    <s v="40926 ATR717"/>
    <s v="Cargo Loader"/>
    <s v="Diesel"/>
    <n v="2011"/>
    <n v="110"/>
    <n v="529.09090909090912"/>
    <s v="Tier 3"/>
    <n v="175"/>
    <n v="0.34"/>
    <s v=""/>
    <n v="0.34"/>
    <n v="12000"/>
    <s v=""/>
    <n v="12000"/>
    <n v="3174.545454545455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6142727272727275"/>
    <n v="2.6442781045454544"/>
    <n v="7.0422764667035143"/>
    <n v="115.35682386532528"/>
    <n v="3.5211382333517572E-3"/>
    <n v="5.7678411932662647E-2"/>
    <n v="4.2605772623556257E-3"/>
    <m/>
  </r>
  <r>
    <n v="240"/>
    <s v="40962 MNQ924"/>
    <s v="Cargo Loader"/>
    <s v="Diesel"/>
    <n v="2011"/>
    <n v="110"/>
    <n v="529.09090909090912"/>
    <s v="Tier 3"/>
    <n v="175"/>
    <n v="0.34"/>
    <s v=""/>
    <n v="0.34"/>
    <n v="12000"/>
    <s v=""/>
    <n v="12000"/>
    <n v="3174.545454545455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6142727272727275"/>
    <n v="2.6442781045454544"/>
    <n v="7.0422764667035143"/>
    <n v="115.35682386532528"/>
    <n v="3.5211382333517572E-3"/>
    <n v="5.7678411932662647E-2"/>
    <n v="4.2605772623556257E-3"/>
    <m/>
  </r>
  <r>
    <n v="241"/>
    <s v="40991 MOR411"/>
    <s v="Cargo Loader"/>
    <s v="Diesel"/>
    <n v="2011"/>
    <n v="110"/>
    <n v="529.09090909090912"/>
    <s v="Tier 3"/>
    <n v="175"/>
    <n v="0.34"/>
    <s v=""/>
    <n v="0.34"/>
    <n v="12000"/>
    <s v=""/>
    <n v="12000"/>
    <n v="3174.545454545455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6142727272727275"/>
    <n v="2.6442781045454544"/>
    <n v="7.0422764667035143"/>
    <n v="115.35682386532528"/>
    <n v="3.5211382333517572E-3"/>
    <n v="5.7678411932662647E-2"/>
    <n v="4.2605772623556257E-3"/>
    <m/>
  </r>
  <r>
    <n v="242"/>
    <s v="44109 NCB542"/>
    <s v="Cargo Loader"/>
    <s v="Diesel"/>
    <n v="2011"/>
    <n v="110"/>
    <n v="529.09090909090912"/>
    <s v="Tier 3"/>
    <n v="175"/>
    <n v="0.34"/>
    <s v=""/>
    <n v="0.34"/>
    <n v="12000"/>
    <s v=""/>
    <n v="12000"/>
    <n v="3174.545454545455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6142727272727275"/>
    <n v="2.6442781045454544"/>
    <n v="7.0422764667035143"/>
    <n v="115.35682386532528"/>
    <n v="3.5211382333517572E-3"/>
    <n v="5.7678411932662647E-2"/>
    <n v="4.2605772623556257E-3"/>
    <m/>
  </r>
  <r>
    <n v="243"/>
    <s v="45732 NVJ588"/>
    <s v="Cargo Loader"/>
    <s v="Diesel"/>
    <n v="2011"/>
    <n v="110"/>
    <n v="529.09090909090912"/>
    <s v="Tier 3"/>
    <n v="175"/>
    <n v="0.34"/>
    <s v=""/>
    <n v="0.34"/>
    <n v="12000"/>
    <s v=""/>
    <n v="12000"/>
    <n v="3174.545454545455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6142727272727275"/>
    <n v="2.6442781045454544"/>
    <n v="7.0422764667035143"/>
    <n v="115.35682386532528"/>
    <n v="3.5211382333517572E-3"/>
    <n v="5.7678411932662647E-2"/>
    <n v="4.2605772623556257E-3"/>
    <m/>
  </r>
  <r>
    <n v="244"/>
    <s v="508187 HZN179"/>
    <s v="Cargo Loader"/>
    <s v="Diesel"/>
    <n v="2011"/>
    <n v="160"/>
    <n v="529.09090909090912"/>
    <s v="Tier 3"/>
    <n v="175"/>
    <n v="0.34"/>
    <s v=""/>
    <n v="0.34"/>
    <n v="12000"/>
    <s v=""/>
    <n v="12000"/>
    <n v="3174.545454545455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6142727272727275"/>
    <n v="2.6442781045454544"/>
    <n v="10.243311224296022"/>
    <n v="167.7917438041095"/>
    <n v="5.1216556121480112E-3"/>
    <n v="8.3895871902054761E-2"/>
    <n v="6.1972032906990934E-3"/>
    <m/>
  </r>
  <r>
    <n v="245"/>
    <s v="52236 FAC244"/>
    <s v="Cargo Loader"/>
    <s v="Diesel"/>
    <n v="2011"/>
    <n v="160"/>
    <n v="529.09090909090912"/>
    <s v="Tier 3"/>
    <n v="175"/>
    <n v="0.34"/>
    <s v=""/>
    <n v="0.34"/>
    <n v="12000"/>
    <s v=""/>
    <n v="12000"/>
    <n v="3174.545454545455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6142727272727275"/>
    <n v="2.6442781045454544"/>
    <n v="10.243311224296022"/>
    <n v="167.7917438041095"/>
    <n v="5.1216556121480112E-3"/>
    <n v="8.3895871902054761E-2"/>
    <n v="6.1972032906990934E-3"/>
    <m/>
  </r>
  <r>
    <n v="246"/>
    <s v="55575 UET317"/>
    <s v="Cargo Loader"/>
    <s v="Diesel"/>
    <n v="2011"/>
    <n v="110"/>
    <n v="529.09090909090912"/>
    <s v="Tier 3"/>
    <n v="175"/>
    <n v="0.34"/>
    <s v=""/>
    <n v="0.34"/>
    <n v="12000"/>
    <s v=""/>
    <n v="12000"/>
    <n v="3174.545454545455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6142727272727275"/>
    <n v="2.6442781045454544"/>
    <n v="7.0422764667035143"/>
    <n v="115.35682386532528"/>
    <n v="3.5211382333517572E-3"/>
    <n v="5.7678411932662647E-2"/>
    <n v="4.2605772623556257E-3"/>
    <m/>
  </r>
  <r>
    <n v="247"/>
    <s v="DMF685"/>
    <s v="Cargo Loader"/>
    <s v="Diesel"/>
    <n v="2011"/>
    <n v="142"/>
    <n v="529.09090909090912"/>
    <s v="Tier 3"/>
    <n v="175"/>
    <n v="0.34"/>
    <s v=""/>
    <n v="0.34"/>
    <n v="12000"/>
    <s v=""/>
    <n v="12000"/>
    <n v="3174.545454545455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6142727272727275"/>
    <n v="2.6442781045454544"/>
    <n v="9.0909387115627194"/>
    <n v="148.91517262614721"/>
    <n v="4.54546935578136E-3"/>
    <n v="7.4457586313073615E-2"/>
    <n v="5.5000179204954458E-3"/>
    <m/>
  </r>
  <r>
    <n v="248"/>
    <s v="UWY582"/>
    <s v="Cargo Loader"/>
    <s v="Diesel"/>
    <n v="2011"/>
    <n v="110"/>
    <n v="529.09090909090912"/>
    <s v="Tier 3"/>
    <n v="175"/>
    <n v="0.34"/>
    <s v=""/>
    <n v="0.34"/>
    <n v="12000"/>
    <s v=""/>
    <n v="12000"/>
    <n v="3174.545454545455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6142727272727275"/>
    <n v="2.6442781045454544"/>
    <n v="7.0422764667035143"/>
    <n v="115.35682386532528"/>
    <n v="3.5211382333517572E-3"/>
    <n v="5.7678411932662647E-2"/>
    <n v="4.2605772623556257E-3"/>
    <m/>
  </r>
  <r>
    <n v="249"/>
    <n v="4341"/>
    <s v="Cargo Loader"/>
    <s v="Diesel"/>
    <n v="2012"/>
    <n v="126"/>
    <n v="529.09090909090912"/>
    <s v="Tier 4I"/>
    <n v="175"/>
    <n v="0.34"/>
    <s v=""/>
    <n v="0.34"/>
    <n v="12000"/>
    <s v=""/>
    <n v="12000"/>
    <n v="2645.4545454545455"/>
    <n v="0.09"/>
    <s v=""/>
    <n v="0.09"/>
    <n v="2.1699999999999999E-5"/>
    <s v=""/>
    <n v="2.1699999999999999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3266572727272727"/>
    <n v="2.6267360954545453"/>
    <n v="6.62937770276314"/>
    <n v="131.25941462222153"/>
    <n v="3.3146888513815704E-3"/>
    <n v="6.5629707311110758E-2"/>
    <n v="4.0107735101716996E-3"/>
    <m/>
  </r>
  <r>
    <n v="250"/>
    <n v="4410"/>
    <s v="Cargo Loader"/>
    <s v="Diesel"/>
    <n v="2012"/>
    <n v="126"/>
    <n v="529.09090909090912"/>
    <s v="Tier 4I"/>
    <n v="175"/>
    <n v="0.34"/>
    <s v=""/>
    <n v="0.34"/>
    <n v="12000"/>
    <s v=""/>
    <n v="12000"/>
    <n v="2645.4545454545455"/>
    <n v="0.09"/>
    <s v=""/>
    <n v="0.09"/>
    <n v="2.1699999999999999E-5"/>
    <s v=""/>
    <n v="2.1699999999999999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3266572727272727"/>
    <n v="2.6267360954545453"/>
    <n v="6.62937770276314"/>
    <n v="131.25941462222153"/>
    <n v="3.3146888513815704E-3"/>
    <n v="6.5629707311110758E-2"/>
    <n v="4.0107735101716996E-3"/>
    <m/>
  </r>
  <r>
    <n v="251"/>
    <s v="46601 XWB197"/>
    <s v="Cargo Loader"/>
    <s v="Diesel"/>
    <n v="2013"/>
    <n v="110"/>
    <n v="529.09090909090912"/>
    <s v="Tier 4I"/>
    <n v="175"/>
    <n v="0.34"/>
    <s v=""/>
    <n v="0.34"/>
    <n v="12000"/>
    <s v=""/>
    <n v="12000"/>
    <n v="2116.3636363636365"/>
    <n v="0.09"/>
    <s v=""/>
    <n v="0.09"/>
    <n v="2.1699999999999999E-5"/>
    <s v=""/>
    <n v="2.1699999999999999E-5"/>
    <n v="1.9504440000000001"/>
    <s v=""/>
    <n v="1.9504440000000001"/>
    <n v="2.5400000000000001E-5"/>
    <s v=""/>
    <n v="2.5400000000000001E-5"/>
    <n v="0.9"/>
    <s v=""/>
    <n v="0.9"/>
    <n v="0.95"/>
    <s v=""/>
    <n v="0.95"/>
    <n v="0.12233258181818182"/>
    <n v="1.9039896545454544"/>
    <n v="5.3367677437303058"/>
    <n v="83.061686606733389"/>
    <n v="2.6683838718651533E-3"/>
    <n v="4.1530843303366698E-2"/>
    <n v="3.2287444849568355E-3"/>
    <m/>
  </r>
  <r>
    <n v="252"/>
    <s v="CL0426"/>
    <s v="Cargo Loader"/>
    <s v="Diesel"/>
    <n v="2015"/>
    <n v="74"/>
    <n v="529.09090909090912"/>
    <s v="Tier 4"/>
    <n v="75"/>
    <n v="0.34"/>
    <s v=""/>
    <n v="0.34"/>
    <n v="12000"/>
    <s v=""/>
    <n v="12000"/>
    <n v="1058.1818181818182"/>
    <n v="0.1"/>
    <s v=""/>
    <n v="0.1"/>
    <n v="2.5000000000000001E-5"/>
    <s v=""/>
    <n v="2.5000000000000001E-5"/>
    <n v="2.6955330000000002"/>
    <s v=""/>
    <n v="2.6955330000000002"/>
    <n v="3.54E-5"/>
    <s v=""/>
    <n v="3.54E-5"/>
    <n v="0.9"/>
    <s v=""/>
    <n v="0.9"/>
    <n v="0.95"/>
    <s v=""/>
    <n v="0.95"/>
    <n v="0.11380909090909092"/>
    <n v="2.5963430045454547"/>
    <n v="3.3400437074305831"/>
    <n v="76.196892931782145"/>
    <n v="1.6700218537152917E-3"/>
    <n v="3.8098446465891077E-2"/>
    <n v="2.0207264429955027E-3"/>
    <m/>
  </r>
  <r>
    <n v="253"/>
    <s v="CL0100"/>
    <s v="Cargo Loader"/>
    <s v="Diesel"/>
    <n v="2016"/>
    <n v="130"/>
    <n v="529.09090909090912"/>
    <s v="Tier 4"/>
    <n v="175"/>
    <n v="0.34"/>
    <s v=""/>
    <n v="0.34"/>
    <n v="12000"/>
    <s v=""/>
    <n v="12000"/>
    <n v="529.09090909090912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571327272727271E-2"/>
    <n v="0.85681570909090909"/>
    <n v="2.6073010549388722"/>
    <n v="44.174765082855387"/>
    <n v="1.3036505274694361E-3"/>
    <n v="2.2087382541427697E-2"/>
    <n v="1.5774171382380176E-3"/>
    <m/>
  </r>
  <r>
    <n v="254"/>
    <s v="CL0744"/>
    <s v="Cargo Loader"/>
    <s v="Diesel"/>
    <n v="2016"/>
    <n v="130"/>
    <n v="529.09090909090912"/>
    <s v="Tier 4"/>
    <n v="175"/>
    <n v="0.34"/>
    <s v=""/>
    <n v="0.34"/>
    <n v="12000"/>
    <s v=""/>
    <n v="12000"/>
    <n v="529.09090909090912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571327272727271E-2"/>
    <n v="0.85681570909090909"/>
    <n v="2.6073010549388722"/>
    <n v="44.174765082855387"/>
    <n v="1.3036505274694361E-3"/>
    <n v="2.2087382541427697E-2"/>
    <n v="1.5774171382380176E-3"/>
    <m/>
  </r>
  <r>
    <n v="255"/>
    <s v="CL0745"/>
    <s v="Cargo Loader"/>
    <s v="Diesel"/>
    <n v="2016"/>
    <n v="130"/>
    <n v="529.09090909090912"/>
    <s v="Tier 4"/>
    <n v="175"/>
    <n v="0.34"/>
    <s v=""/>
    <n v="0.34"/>
    <n v="12000"/>
    <s v=""/>
    <n v="12000"/>
    <n v="529.09090909090912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571327272727271E-2"/>
    <n v="0.85681570909090909"/>
    <n v="2.6073010549388722"/>
    <n v="44.174765082855387"/>
    <n v="1.3036505274694361E-3"/>
    <n v="2.2087382541427697E-2"/>
    <n v="1.5774171382380176E-3"/>
    <m/>
  </r>
  <r>
    <n v="256"/>
    <s v="CL1642"/>
    <s v="Cargo Loader"/>
    <s v="Diesel"/>
    <n v="2016"/>
    <n v="130"/>
    <n v="529.09090909090912"/>
    <s v="Tier 4"/>
    <n v="175"/>
    <n v="0.34"/>
    <s v=""/>
    <n v="0.34"/>
    <n v="12000"/>
    <s v=""/>
    <n v="12000"/>
    <n v="529.09090909090912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571327272727271E-2"/>
    <n v="0.85681570909090909"/>
    <n v="2.6073010549388722"/>
    <n v="44.174765082855387"/>
    <n v="1.3036505274694361E-3"/>
    <n v="2.2087382541427697E-2"/>
    <n v="1.5774171382380176E-3"/>
    <m/>
  </r>
  <r>
    <n v="257"/>
    <s v="514160 PEM668"/>
    <s v="Cargo Loader"/>
    <s v="Diesel"/>
    <n v="2018"/>
    <n v="160"/>
    <n v="529.09090909090912"/>
    <s v="Tier 4"/>
    <n v="175"/>
    <n v="0.34"/>
    <s v=""/>
    <n v="0.34"/>
    <n v="12000"/>
    <s v=""/>
    <n v="12000"/>
    <n v="529.0909090909091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0571327272727271E-2"/>
    <n v="0.91263321818181808"/>
    <n v="3.2089859137709196"/>
    <n v="57.910822189637543"/>
    <n v="1.6044929568854599E-3"/>
    <n v="2.8955411094818771E-2"/>
    <n v="1.9414364778314063E-3"/>
    <m/>
  </r>
  <r>
    <n v="258"/>
    <s v="EHW272"/>
    <s v="Cargo Loader"/>
    <s v="Gasoline"/>
    <n v="2013"/>
    <n v="102"/>
    <n v="529.09090909090912"/>
    <m/>
    <n v="175"/>
    <s v=""/>
    <n v="0.5"/>
    <n v="0.5"/>
    <s v=""/>
    <n v="10000"/>
    <n v="10000"/>
    <n v="2116.363636363636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05869090909091"/>
    <n v="0.2508800996363636"/>
    <n v="8.9582247515165623"/>
    <n v="14.92453980092411"/>
    <n v="4.4791123757582816E-3"/>
    <n v="7.4622699004620553E-3"/>
    <n v="4.119887563222467E-3"/>
    <m/>
  </r>
  <r>
    <n v="259"/>
    <s v="BHU152"/>
    <s v="Cargo Loader"/>
    <s v="Gasoline"/>
    <n v="2014"/>
    <n v="102"/>
    <n v="529.09090909090912"/>
    <m/>
    <n v="175"/>
    <s v=""/>
    <n v="0.5"/>
    <n v="0.5"/>
    <s v=""/>
    <n v="10000"/>
    <n v="10000"/>
    <n v="1587.272727272727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519018181818183"/>
    <n v="0.22162232472727275"/>
    <n v="8.6371802721286226"/>
    <n v="13.184031778366254"/>
    <n v="4.3185901360643115E-3"/>
    <n v="6.5920158891831278E-3"/>
    <n v="3.9722392071519534E-3"/>
    <m/>
  </r>
  <r>
    <n v="260"/>
    <s v="771217 MSM628"/>
    <s v="Cargo Loader"/>
    <s v="Gasoline"/>
    <n v="2015"/>
    <n v="229"/>
    <n v="529.09090909090912"/>
    <m/>
    <n v="300"/>
    <s v=""/>
    <n v="0.5"/>
    <n v="0.5"/>
    <s v=""/>
    <n v="10000"/>
    <n v="10000"/>
    <n v="1058.1818181818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979345454545455"/>
    <n v="0.19236454981818182"/>
    <n v="18.670540162133491"/>
    <n v="25.691832745883548"/>
    <n v="9.3352700810667467E-3"/>
    <n v="1.2845916372941775E-2"/>
    <n v="8.5865814205651932E-3"/>
    <m/>
  </r>
  <r>
    <n v="261"/>
    <s v="SJJ142"/>
    <s v="Cargo Loader"/>
    <s v="Gasoline"/>
    <n v="2016"/>
    <n v="229"/>
    <n v="529.09090909090912"/>
    <m/>
    <n v="300"/>
    <s v=""/>
    <n v="0.5"/>
    <n v="0.5"/>
    <s v=""/>
    <n v="10000"/>
    <n v="10000"/>
    <n v="529.0909090909091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39672727272728"/>
    <n v="0.1631067749090909"/>
    <n v="17.949763830958606"/>
    <n v="21.784221597199721"/>
    <n v="8.974881915479304E-3"/>
    <n v="1.089211079859986E-2"/>
    <n v="8.255096385857863E-3"/>
    <m/>
  </r>
  <r>
    <n v="262"/>
    <s v="411635 HVF225"/>
    <s v="Cargo Loader"/>
    <s v="Gasoline"/>
    <n v="2017"/>
    <n v="229"/>
    <n v="529.09090909090912"/>
    <m/>
    <n v="300"/>
    <s v=""/>
    <n v="0.5"/>
    <n v="0.5"/>
    <s v=""/>
    <n v="10000"/>
    <n v="10000"/>
    <n v="529.0909090909091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39672727272728"/>
    <n v="0.1631067749090909"/>
    <n v="17.949763830958606"/>
    <n v="21.784221597199721"/>
    <n v="8.974881915479304E-3"/>
    <n v="1.089211079859986E-2"/>
    <n v="8.255096385857863E-3"/>
    <m/>
  </r>
  <r>
    <n v="263"/>
    <s v="412014 URY817"/>
    <s v="Cargo Loader"/>
    <s v="Gasoline"/>
    <n v="2017"/>
    <n v="229"/>
    <n v="529.09090909090912"/>
    <m/>
    <n v="300"/>
    <s v=""/>
    <n v="0.5"/>
    <n v="0.5"/>
    <s v=""/>
    <n v="10000"/>
    <n v="10000"/>
    <n v="529.0909090909091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39672727272728"/>
    <n v="0.1631067749090909"/>
    <n v="17.949763830958606"/>
    <n v="21.784221597199721"/>
    <n v="8.974881915479304E-3"/>
    <n v="1.089211079859986E-2"/>
    <n v="8.255096385857863E-3"/>
    <m/>
  </r>
  <r>
    <n v="264"/>
    <s v="412016 WLM951"/>
    <s v="Cargo Loader"/>
    <s v="Gasoline"/>
    <n v="2017"/>
    <n v="229"/>
    <n v="529.09090909090912"/>
    <m/>
    <n v="300"/>
    <s v=""/>
    <n v="0.5"/>
    <n v="0.5"/>
    <s v=""/>
    <n v="10000"/>
    <n v="10000"/>
    <n v="529.0909090909091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39672727272728"/>
    <n v="0.1631067749090909"/>
    <n v="17.949763830958606"/>
    <n v="21.784221597199721"/>
    <n v="8.974881915479304E-3"/>
    <n v="1.089211079859986E-2"/>
    <n v="8.255096385857863E-3"/>
    <m/>
  </r>
  <r>
    <n v="265"/>
    <s v="412019 WSD749"/>
    <s v="Cargo Loader"/>
    <s v="Gasoline"/>
    <n v="2017"/>
    <n v="229"/>
    <n v="529.09090909090912"/>
    <m/>
    <n v="300"/>
    <s v=""/>
    <n v="0.5"/>
    <n v="0.5"/>
    <s v=""/>
    <n v="10000"/>
    <n v="10000"/>
    <n v="529.0909090909091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39672727272728"/>
    <n v="0.1631067749090909"/>
    <n v="17.949763830958606"/>
    <n v="21.784221597199721"/>
    <n v="8.974881915479304E-3"/>
    <n v="1.089211079859986E-2"/>
    <n v="8.255096385857863E-3"/>
    <m/>
  </r>
  <r>
    <n v="266"/>
    <s v="15111 JTN222"/>
    <s v="Cargo Tractor"/>
    <s v="Diesel"/>
    <n v="1998"/>
    <n v="55"/>
    <n v="1137.9951923076924"/>
    <s v="≤ Tier 1"/>
    <n v="75"/>
    <n v="0.36"/>
    <s v=""/>
    <n v="0.36"/>
    <n v="12000"/>
    <s v=""/>
    <n v="12000"/>
    <n v="21621.908653846156"/>
    <n v="0.99"/>
    <s v=""/>
    <n v="0.99"/>
    <n v="4.5800000000000002E-5"/>
    <s v=""/>
    <n v="4.5800000000000002E-5"/>
    <n v="8.3019999999999996"/>
    <s v=""/>
    <n v="8.3019999999999996"/>
    <n v="1.93E-4"/>
    <s v=""/>
    <n v="1.93E-4"/>
    <n v="0.9"/>
    <s v=""/>
    <n v="0.9"/>
    <n v="0.93"/>
    <s v=""/>
    <n v="0.93"/>
    <n v="1.3856400000000002"/>
    <n v="9.8747399999999992"/>
    <n v="68.831984174978018"/>
    <n v="490.52996984211075"/>
    <n v="3.4415992087489009E-2"/>
    <n v="0.24526498492105536"/>
    <n v="4.1643350425861696E-2"/>
    <m/>
  </r>
  <r>
    <n v="267"/>
    <s v="MTS-12"/>
    <s v="Cargo Tractor"/>
    <s v="Diesel"/>
    <n v="1998"/>
    <n v="55"/>
    <n v="1137.9951923076924"/>
    <s v="≤ Tier 1"/>
    <n v="75"/>
    <n v="0.36"/>
    <s v=""/>
    <n v="0.36"/>
    <n v="12000"/>
    <s v=""/>
    <n v="12000"/>
    <n v="21621.908653846156"/>
    <n v="0.99"/>
    <s v=""/>
    <n v="0.99"/>
    <n v="4.5800000000000002E-5"/>
    <s v=""/>
    <n v="4.5800000000000002E-5"/>
    <n v="8.3019999999999996"/>
    <s v=""/>
    <n v="8.3019999999999996"/>
    <n v="1.93E-4"/>
    <s v=""/>
    <n v="1.93E-4"/>
    <n v="0.9"/>
    <s v=""/>
    <n v="0.9"/>
    <n v="0.93"/>
    <s v=""/>
    <n v="0.93"/>
    <n v="1.3856400000000002"/>
    <n v="9.8747399999999992"/>
    <n v="68.831984174978018"/>
    <n v="490.52996984211075"/>
    <n v="3.4415992087489009E-2"/>
    <n v="0.24526498492105536"/>
    <n v="4.1643350425861696E-2"/>
    <m/>
  </r>
  <r>
    <n v="268"/>
    <n v="4551"/>
    <s v="Cargo Tractor"/>
    <s v="Diesel"/>
    <n v="2002"/>
    <n v="113"/>
    <n v="1137.9951923076924"/>
    <s v="Tier 1"/>
    <n v="175"/>
    <n v="0.36"/>
    <s v=""/>
    <n v="0.36"/>
    <n v="12000"/>
    <s v=""/>
    <n v="12000"/>
    <n v="17069.927884615387"/>
    <n v="0.68"/>
    <s v=""/>
    <n v="0.68"/>
    <n v="3.15E-5"/>
    <s v=""/>
    <n v="3.15E-5"/>
    <n v="5.4404199999999996"/>
    <s v=""/>
    <n v="5.4404199999999996"/>
    <n v="1.26E-4"/>
    <s v=""/>
    <n v="1.26E-4"/>
    <n v="0.9"/>
    <s v=""/>
    <n v="0.9"/>
    <n v="0.93"/>
    <s v=""/>
    <n v="0.93"/>
    <n v="0.95220000000000005"/>
    <n v="6.4657506000000007"/>
    <n v="97.181546990426327"/>
    <n v="659.89460802591611"/>
    <n v="4.8590773495213166E-2"/>
    <n v="0.32994730401295808"/>
    <n v="5.879483592920793E-2"/>
    <m/>
  </r>
  <r>
    <n v="269"/>
    <n v="4553"/>
    <s v="Cargo Tractor"/>
    <s v="Diesel"/>
    <n v="2002"/>
    <n v="113"/>
    <n v="1137.9951923076924"/>
    <s v="Tier 1"/>
    <n v="175"/>
    <n v="0.36"/>
    <s v=""/>
    <n v="0.36"/>
    <n v="12000"/>
    <s v=""/>
    <n v="12000"/>
    <n v="17069.927884615387"/>
    <n v="0.68"/>
    <s v=""/>
    <n v="0.68"/>
    <n v="3.15E-5"/>
    <s v=""/>
    <n v="3.15E-5"/>
    <n v="5.4404199999999996"/>
    <s v=""/>
    <n v="5.4404199999999996"/>
    <n v="1.26E-4"/>
    <s v=""/>
    <n v="1.26E-4"/>
    <n v="0.9"/>
    <s v=""/>
    <n v="0.9"/>
    <n v="0.93"/>
    <s v=""/>
    <n v="0.93"/>
    <n v="0.95220000000000005"/>
    <n v="6.4657506000000007"/>
    <n v="97.181546990426327"/>
    <n v="659.89460802591611"/>
    <n v="4.8590773495213166E-2"/>
    <n v="0.32994730401295808"/>
    <n v="5.879483592920793E-2"/>
    <m/>
  </r>
  <r>
    <n v="270"/>
    <n v="4629"/>
    <s v="Cargo Tractor"/>
    <s v="Diesel"/>
    <n v="2002"/>
    <n v="113"/>
    <n v="1137.9951923076924"/>
    <s v="Tier 1"/>
    <n v="175"/>
    <n v="0.36"/>
    <s v=""/>
    <n v="0.36"/>
    <n v="12000"/>
    <s v=""/>
    <n v="12000"/>
    <n v="17069.927884615387"/>
    <n v="0.68"/>
    <s v=""/>
    <n v="0.68"/>
    <n v="3.15E-5"/>
    <s v=""/>
    <n v="3.15E-5"/>
    <n v="5.4404199999999996"/>
    <s v=""/>
    <n v="5.4404199999999996"/>
    <n v="1.26E-4"/>
    <s v=""/>
    <n v="1.26E-4"/>
    <n v="0.9"/>
    <s v=""/>
    <n v="0.9"/>
    <n v="0.93"/>
    <s v=""/>
    <n v="0.93"/>
    <n v="0.95220000000000005"/>
    <n v="6.4657506000000007"/>
    <n v="97.181546990426327"/>
    <n v="659.89460802591611"/>
    <n v="4.8590773495213166E-2"/>
    <n v="0.32994730401295808"/>
    <n v="5.879483592920793E-2"/>
    <m/>
  </r>
  <r>
    <n v="271"/>
    <n v="4631"/>
    <s v="Cargo Tractor"/>
    <s v="Diesel"/>
    <n v="2002"/>
    <n v="113"/>
    <n v="1137.9951923076924"/>
    <s v="Tier 1"/>
    <n v="175"/>
    <n v="0.36"/>
    <s v=""/>
    <n v="0.36"/>
    <n v="12000"/>
    <s v=""/>
    <n v="12000"/>
    <n v="17069.927884615387"/>
    <n v="0.68"/>
    <s v=""/>
    <n v="0.68"/>
    <n v="3.15E-5"/>
    <s v=""/>
    <n v="3.15E-5"/>
    <n v="5.4404199999999996"/>
    <s v=""/>
    <n v="5.4404199999999996"/>
    <n v="1.26E-4"/>
    <s v=""/>
    <n v="1.26E-4"/>
    <n v="0.9"/>
    <s v=""/>
    <n v="0.9"/>
    <n v="0.93"/>
    <s v=""/>
    <n v="0.93"/>
    <n v="0.95220000000000005"/>
    <n v="6.4657506000000007"/>
    <n v="97.181546990426327"/>
    <n v="659.89460802591611"/>
    <n v="4.8590773495213166E-2"/>
    <n v="0.32994730401295808"/>
    <n v="5.879483592920793E-2"/>
    <m/>
  </r>
  <r>
    <n v="272"/>
    <n v="4632"/>
    <s v="Cargo Tractor"/>
    <s v="Diesel"/>
    <n v="2002"/>
    <n v="113"/>
    <n v="1137.9951923076924"/>
    <s v="Tier 1"/>
    <n v="175"/>
    <n v="0.36"/>
    <s v=""/>
    <n v="0.36"/>
    <n v="12000"/>
    <s v=""/>
    <n v="12000"/>
    <n v="17069.927884615387"/>
    <n v="0.68"/>
    <s v=""/>
    <n v="0.68"/>
    <n v="3.15E-5"/>
    <s v=""/>
    <n v="3.15E-5"/>
    <n v="5.4404199999999996"/>
    <s v=""/>
    <n v="5.4404199999999996"/>
    <n v="1.26E-4"/>
    <s v=""/>
    <n v="1.26E-4"/>
    <n v="0.9"/>
    <s v=""/>
    <n v="0.9"/>
    <n v="0.93"/>
    <s v=""/>
    <n v="0.93"/>
    <n v="0.95220000000000005"/>
    <n v="6.4657506000000007"/>
    <n v="97.181546990426327"/>
    <n v="659.89460802591611"/>
    <n v="4.8590773495213166E-2"/>
    <n v="0.32994730401295808"/>
    <n v="5.879483592920793E-2"/>
    <m/>
  </r>
  <r>
    <n v="273"/>
    <n v="4634"/>
    <s v="Cargo Tractor"/>
    <s v="Diesel"/>
    <n v="2002"/>
    <n v="113"/>
    <n v="1137.9951923076924"/>
    <s v="Tier 1"/>
    <n v="175"/>
    <n v="0.36"/>
    <s v=""/>
    <n v="0.36"/>
    <n v="12000"/>
    <s v=""/>
    <n v="12000"/>
    <n v="17069.927884615387"/>
    <n v="0.68"/>
    <s v=""/>
    <n v="0.68"/>
    <n v="3.15E-5"/>
    <s v=""/>
    <n v="3.15E-5"/>
    <n v="5.4404199999999996"/>
    <s v=""/>
    <n v="5.4404199999999996"/>
    <n v="1.26E-4"/>
    <s v=""/>
    <n v="1.26E-4"/>
    <n v="0.9"/>
    <s v=""/>
    <n v="0.9"/>
    <n v="0.93"/>
    <s v=""/>
    <n v="0.93"/>
    <n v="0.95220000000000005"/>
    <n v="6.4657506000000007"/>
    <n v="97.181546990426327"/>
    <n v="659.89460802591611"/>
    <n v="4.8590773495213166E-2"/>
    <n v="0.32994730401295808"/>
    <n v="5.879483592920793E-2"/>
    <m/>
  </r>
  <r>
    <n v="274"/>
    <s v="10481 UUN659"/>
    <s v="Cargo Tractor"/>
    <s v="Diesel"/>
    <n v="2002"/>
    <n v="113"/>
    <n v="1137.9951923076924"/>
    <s v="Tier 1"/>
    <n v="175"/>
    <n v="0.36"/>
    <s v=""/>
    <n v="0.36"/>
    <n v="12000"/>
    <s v=""/>
    <n v="12000"/>
    <n v="17069.927884615387"/>
    <n v="0.68"/>
    <s v=""/>
    <n v="0.68"/>
    <n v="3.15E-5"/>
    <s v=""/>
    <n v="3.15E-5"/>
    <n v="5.4404199999999996"/>
    <s v=""/>
    <n v="5.4404199999999996"/>
    <n v="1.26E-4"/>
    <s v=""/>
    <n v="1.26E-4"/>
    <n v="0.9"/>
    <s v=""/>
    <n v="0.9"/>
    <n v="0.93"/>
    <s v=""/>
    <n v="0.93"/>
    <n v="0.95220000000000005"/>
    <n v="6.4657506000000007"/>
    <n v="97.181546990426327"/>
    <n v="659.89460802591611"/>
    <n v="4.8590773495213166E-2"/>
    <n v="0.32994730401295808"/>
    <n v="5.879483592920793E-2"/>
    <m/>
  </r>
  <r>
    <n v="275"/>
    <s v="JZL592"/>
    <s v="Cargo Tractor"/>
    <s v="Electric"/>
    <n v="2007"/>
    <n v="101"/>
    <n v="677"/>
    <m/>
    <n v="175"/>
    <s v="--"/>
    <s v="--"/>
    <n v="0"/>
    <s v="--"/>
    <s v="--"/>
    <n v="0"/>
    <n v="6770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76"/>
    <s v="TR280 MTS-13"/>
    <s v="Cargo Tractor"/>
    <s v="Diesel"/>
    <n v="2007"/>
    <n v="67"/>
    <n v="1137.9951923076924"/>
    <s v="Tier 2"/>
    <n v="75"/>
    <n v="0.36"/>
    <s v=""/>
    <n v="0.36"/>
    <n v="12000"/>
    <s v=""/>
    <n v="12000"/>
    <n v="11379.951923076924"/>
    <n v="0.19"/>
    <s v=""/>
    <n v="0.19"/>
    <n v="2.7100000000000001E-5"/>
    <s v=""/>
    <n v="2.7100000000000001E-5"/>
    <n v="4.0765969999999996"/>
    <s v=""/>
    <n v="4.0765969999999996"/>
    <n v="6.0600000000000003E-5"/>
    <s v=""/>
    <n v="6.0600000000000003E-5"/>
    <n v="0.9"/>
    <s v=""/>
    <n v="0.9"/>
    <n v="0.95"/>
    <s v=""/>
    <n v="0.95"/>
    <n v="0.44855702740384618"/>
    <n v="4.5279109822115373"/>
    <n v="27.143738032350786"/>
    <n v="273.9995631019296"/>
    <n v="1.3571869016175395E-2"/>
    <n v="0.13699978155096482"/>
    <n v="1.6421961509572227E-2"/>
    <m/>
  </r>
  <r>
    <n v="277"/>
    <s v="TR288MTS-9"/>
    <s v="Cargo Tractor"/>
    <s v="Diesel"/>
    <n v="2007"/>
    <n v="67"/>
    <n v="1137.9951923076924"/>
    <s v="Tier 2"/>
    <n v="75"/>
    <n v="0.36"/>
    <s v=""/>
    <n v="0.36"/>
    <n v="12000"/>
    <s v=""/>
    <n v="12000"/>
    <n v="11379.951923076924"/>
    <n v="0.19"/>
    <s v=""/>
    <n v="0.19"/>
    <n v="2.7100000000000001E-5"/>
    <s v=""/>
    <n v="2.7100000000000001E-5"/>
    <n v="4.0765969999999996"/>
    <s v=""/>
    <n v="4.0765969999999996"/>
    <n v="6.0600000000000003E-5"/>
    <s v=""/>
    <n v="6.0600000000000003E-5"/>
    <n v="0.9"/>
    <s v=""/>
    <n v="0.9"/>
    <n v="0.95"/>
    <s v=""/>
    <n v="0.95"/>
    <n v="0.44855702740384618"/>
    <n v="4.5279109822115373"/>
    <n v="27.143738032350786"/>
    <n v="273.9995631019296"/>
    <n v="1.3571869016175395E-2"/>
    <n v="0.13699978155096482"/>
    <n v="1.6421961509572227E-2"/>
    <m/>
  </r>
  <r>
    <n v="278"/>
    <s v="AZE289"/>
    <s v="Cargo Tractor"/>
    <s v="Electric"/>
    <n v="1992"/>
    <n v="55"/>
    <n v="1137.9951923076924"/>
    <m/>
    <n v="75"/>
    <s v="--"/>
    <s v="--"/>
    <n v="0"/>
    <s v="--"/>
    <s v="--"/>
    <n v="0"/>
    <n v="28449.87980769230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79"/>
    <s v="DPU169"/>
    <s v="Cargo Tractor"/>
    <s v="Electric"/>
    <n v="1996"/>
    <n v="55"/>
    <n v="1137.9951923076924"/>
    <m/>
    <n v="75"/>
    <s v="--"/>
    <s v="--"/>
    <n v="0"/>
    <s v="--"/>
    <s v="--"/>
    <n v="0"/>
    <n v="23897.89903846153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80"/>
    <s v="15112 SET524"/>
    <s v="Cargo Tractor"/>
    <s v="Electric"/>
    <n v="1998"/>
    <n v="95"/>
    <n v="1137.9951923076924"/>
    <m/>
    <n v="100"/>
    <s v="--"/>
    <s v="--"/>
    <n v="0"/>
    <s v="--"/>
    <s v="--"/>
    <n v="0"/>
    <n v="21621.90865384615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81"/>
    <s v="15114 XGO932"/>
    <s v="Cargo Tractor"/>
    <s v="Electric"/>
    <n v="1998"/>
    <n v="95"/>
    <n v="1137.9951923076924"/>
    <m/>
    <n v="100"/>
    <s v="--"/>
    <s v="--"/>
    <n v="0"/>
    <s v="--"/>
    <s v="--"/>
    <n v="0"/>
    <n v="21621.90865384615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82"/>
    <s v="AMZ729"/>
    <s v="Cargo Tractor"/>
    <s v="Electric"/>
    <n v="1998"/>
    <n v="95"/>
    <n v="1137.9951923076924"/>
    <m/>
    <n v="100"/>
    <s v="--"/>
    <s v="--"/>
    <n v="0"/>
    <s v="--"/>
    <s v="--"/>
    <n v="0"/>
    <n v="21621.90865384615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83"/>
    <s v="TT126"/>
    <s v="Cargo Tractor"/>
    <s v="Electric"/>
    <n v="1998"/>
    <n v="101"/>
    <n v="1137.9951923076924"/>
    <m/>
    <n v="175"/>
    <s v="--"/>
    <s v="--"/>
    <n v="0"/>
    <s v="--"/>
    <s v="--"/>
    <n v="0"/>
    <n v="21621.90865384615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84"/>
    <s v="48081 GFI232"/>
    <s v="Cargo Tractor"/>
    <s v="Electric"/>
    <n v="1999"/>
    <n v="95"/>
    <n v="1137.9951923076924"/>
    <m/>
    <n v="100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85"/>
    <s v="48082 HOV384"/>
    <s v="Cargo Tractor"/>
    <s v="Electric"/>
    <n v="1999"/>
    <n v="95"/>
    <n v="1137.9951923076924"/>
    <m/>
    <n v="100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86"/>
    <s v="48083 KYX651"/>
    <s v="Cargo Tractor"/>
    <s v="Electric"/>
    <n v="1999"/>
    <n v="95"/>
    <n v="1137.9951923076924"/>
    <m/>
    <n v="100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87"/>
    <s v="48084 NJF667"/>
    <s v="Cargo Tractor"/>
    <s v="Electric"/>
    <n v="1999"/>
    <n v="95"/>
    <n v="1137.9951923076924"/>
    <m/>
    <n v="100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88"/>
    <s v="48085 NMZ712"/>
    <s v="Cargo Tractor"/>
    <s v="Electric"/>
    <n v="1999"/>
    <n v="95"/>
    <n v="1137.9951923076924"/>
    <m/>
    <n v="100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89"/>
    <s v="48086 PSE979"/>
    <s v="Cargo Tractor"/>
    <s v="Electric"/>
    <n v="1999"/>
    <n v="95"/>
    <n v="1137.9951923076924"/>
    <m/>
    <n v="100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90"/>
    <s v="48087 AMU194"/>
    <s v="Cargo Tractor"/>
    <s v="Electric"/>
    <n v="1999"/>
    <n v="95"/>
    <n v="1137.9951923076924"/>
    <m/>
    <n v="100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91"/>
    <s v="48357 FZP416"/>
    <s v="Cargo Tractor"/>
    <s v="Electric"/>
    <n v="1999"/>
    <n v="101"/>
    <n v="1137.9951923076924"/>
    <m/>
    <n v="175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92"/>
    <s v="DLK261"/>
    <s v="Cargo Tractor"/>
    <s v="Electric"/>
    <n v="1999"/>
    <n v="101"/>
    <n v="1137.9951923076924"/>
    <m/>
    <n v="175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93"/>
    <s v="HXL291"/>
    <s v="Cargo Tractor"/>
    <s v="Electric"/>
    <n v="1999"/>
    <n v="101"/>
    <n v="1137.9951923076924"/>
    <m/>
    <n v="175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94"/>
    <s v="KHX595"/>
    <s v="Cargo Tractor"/>
    <s v="Electric"/>
    <n v="1999"/>
    <n v="101"/>
    <n v="1137.9951923076924"/>
    <m/>
    <n v="175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95"/>
    <s v="PJN349"/>
    <s v="Cargo Tractor"/>
    <s v="Electric"/>
    <n v="1999"/>
    <n v="101"/>
    <n v="1137.9951923076924"/>
    <m/>
    <n v="175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96"/>
    <s v="UEZ753"/>
    <s v="Cargo Tractor"/>
    <s v="Electric"/>
    <n v="1999"/>
    <n v="101"/>
    <n v="1137.9951923076924"/>
    <m/>
    <n v="175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97"/>
    <s v="VZO291"/>
    <s v="Cargo Tractor"/>
    <s v="Electric"/>
    <n v="1999"/>
    <n v="101"/>
    <n v="1137.9951923076924"/>
    <m/>
    <n v="175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98"/>
    <s v="WRP217"/>
    <s v="Cargo Tractor"/>
    <s v="Electric"/>
    <n v="1999"/>
    <n v="101"/>
    <n v="1137.9951923076924"/>
    <m/>
    <n v="175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99"/>
    <s v="48358 GAG491"/>
    <s v="Cargo Tractor"/>
    <s v="Electric"/>
    <n v="2000"/>
    <n v="95"/>
    <n v="1137.9951923076924"/>
    <m/>
    <n v="100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00"/>
    <s v="48359 HIW498"/>
    <s v="Cargo Tractor"/>
    <s v="Electric"/>
    <n v="2000"/>
    <n v="95"/>
    <n v="1137.9951923076924"/>
    <m/>
    <n v="100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01"/>
    <s v="48362 ISY415"/>
    <s v="Cargo Tractor"/>
    <s v="Electric"/>
    <n v="2000"/>
    <n v="95"/>
    <n v="1137.9951923076924"/>
    <m/>
    <n v="100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02"/>
    <s v="48368 JMB776"/>
    <s v="Cargo Tractor"/>
    <s v="Electric"/>
    <n v="2000"/>
    <n v="95"/>
    <n v="1137.9951923076924"/>
    <m/>
    <n v="100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03"/>
    <s v="GAU199"/>
    <s v="Cargo Tractor"/>
    <s v="Electric"/>
    <n v="2000"/>
    <n v="95"/>
    <n v="1137.9951923076924"/>
    <m/>
    <n v="100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04"/>
    <s v="HCC455"/>
    <s v="Cargo Tractor"/>
    <s v="Electric"/>
    <n v="2000"/>
    <n v="101"/>
    <n v="1137.9951923076924"/>
    <m/>
    <n v="175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05"/>
    <s v="KJD244"/>
    <s v="Cargo Tractor"/>
    <s v="Electric"/>
    <n v="2000"/>
    <n v="95"/>
    <n v="1137.9951923076924"/>
    <m/>
    <n v="100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06"/>
    <s v="LQC453"/>
    <s v="Cargo Tractor"/>
    <s v="Electric"/>
    <n v="2000"/>
    <n v="101"/>
    <n v="1137.9951923076924"/>
    <m/>
    <n v="175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07"/>
    <s v="MGC941"/>
    <s v="Cargo Tractor"/>
    <s v="Electric"/>
    <n v="2000"/>
    <n v="95"/>
    <n v="1137.9951923076924"/>
    <m/>
    <n v="100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08"/>
    <s v="MYT785"/>
    <s v="Cargo Tractor"/>
    <s v="Electric"/>
    <n v="2000"/>
    <n v="101"/>
    <n v="1137.9951923076924"/>
    <m/>
    <n v="175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09"/>
    <s v="NSR332"/>
    <s v="Cargo Tractor"/>
    <s v="Electric"/>
    <n v="2000"/>
    <n v="101"/>
    <n v="1137.9951923076924"/>
    <m/>
    <n v="175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10"/>
    <s v="SXM274"/>
    <s v="Cargo Tractor"/>
    <s v="Electric"/>
    <n v="2000"/>
    <n v="95"/>
    <n v="1137.9951923076924"/>
    <m/>
    <n v="100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11"/>
    <s v="TII582"/>
    <s v="Cargo Tractor"/>
    <s v="Electric"/>
    <n v="2000"/>
    <n v="101"/>
    <n v="1137.9951923076924"/>
    <m/>
    <n v="175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12"/>
    <s v="XPE355"/>
    <s v="Cargo Tractor"/>
    <s v="Electric"/>
    <n v="2000"/>
    <n v="101"/>
    <n v="1137.9951923076924"/>
    <m/>
    <n v="175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13"/>
    <s v="YMC436"/>
    <s v="Cargo Tractor"/>
    <s v="Electric"/>
    <n v="2000"/>
    <n v="101"/>
    <n v="1137.9951923076924"/>
    <m/>
    <n v="175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14"/>
    <s v="57117 PHQ145"/>
    <s v="Cargo Tractor"/>
    <s v="Electric"/>
    <n v="2004"/>
    <n v="19"/>
    <n v="1137.9951923076924"/>
    <m/>
    <n v="25"/>
    <s v="--"/>
    <s v="--"/>
    <n v="0"/>
    <s v="--"/>
    <s v="--"/>
    <n v="0"/>
    <n v="14793.937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15"/>
    <s v="171109 MTS-10"/>
    <s v="Cargo Tractor"/>
    <s v="Electric"/>
    <n v="2005"/>
    <n v="80"/>
    <n v="1137.9951923076924"/>
    <m/>
    <n v="100"/>
    <s v="--"/>
    <s v="--"/>
    <n v="0"/>
    <s v="--"/>
    <s v="--"/>
    <n v="0"/>
    <n v="13655.94230769230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16"/>
    <s v="EXL439"/>
    <s v="Cargo Tractor"/>
    <s v="Electric"/>
    <n v="2007"/>
    <n v="101"/>
    <n v="1137.9951923076924"/>
    <m/>
    <n v="175"/>
    <s v="--"/>
    <s v="--"/>
    <n v="0"/>
    <s v="--"/>
    <s v="--"/>
    <n v="0"/>
    <n v="11379.95192307692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17"/>
    <s v="JAD658"/>
    <s v="Cargo Tractor"/>
    <s v="Electric"/>
    <n v="2007"/>
    <n v="101"/>
    <n v="1137.9951923076924"/>
    <m/>
    <n v="175"/>
    <s v="--"/>
    <s v="--"/>
    <n v="0"/>
    <s v="--"/>
    <s v="--"/>
    <n v="0"/>
    <n v="11379.95192307692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18"/>
    <s v="23238 FOL721"/>
    <s v="Cargo Tractor"/>
    <s v="Electric"/>
    <n v="2010"/>
    <n v="80"/>
    <n v="1137.9951923076924"/>
    <m/>
    <n v="100"/>
    <s v="--"/>
    <s v="--"/>
    <n v="0"/>
    <s v="--"/>
    <s v="--"/>
    <n v="0"/>
    <n v="7965.96634615384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19"/>
    <s v="23239 IDH483"/>
    <s v="Cargo Tractor"/>
    <s v="Electric"/>
    <n v="2010"/>
    <n v="80"/>
    <n v="1137.9951923076924"/>
    <m/>
    <n v="100"/>
    <s v="--"/>
    <s v="--"/>
    <n v="0"/>
    <s v="--"/>
    <s v="--"/>
    <n v="0"/>
    <n v="7965.96634615384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20"/>
    <s v="25143 MXU924"/>
    <s v="Cargo Tractor"/>
    <s v="Electric"/>
    <n v="2010"/>
    <n v="80"/>
    <n v="1137.9951923076924"/>
    <m/>
    <n v="100"/>
    <s v="--"/>
    <s v="--"/>
    <n v="0"/>
    <s v="--"/>
    <s v="--"/>
    <n v="0"/>
    <n v="7965.96634615384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21"/>
    <s v="25144 SFK156"/>
    <s v="Cargo Tractor"/>
    <s v="Electric"/>
    <n v="2010"/>
    <n v="80"/>
    <n v="1137.9951923076924"/>
    <m/>
    <n v="100"/>
    <s v="--"/>
    <s v="--"/>
    <n v="0"/>
    <s v="--"/>
    <s v="--"/>
    <n v="0"/>
    <n v="7965.96634615384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22"/>
    <s v="ARW127"/>
    <s v="Cargo Tractor"/>
    <s v="Electric"/>
    <n v="2011"/>
    <n v="80"/>
    <n v="1137.9951923076924"/>
    <m/>
    <n v="100"/>
    <s v="--"/>
    <s v="--"/>
    <n v="0"/>
    <s v="--"/>
    <s v="--"/>
    <n v="0"/>
    <n v="6827.971153846154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23"/>
    <s v="BLC453"/>
    <s v="Cargo Tractor"/>
    <s v="Electric"/>
    <n v="2011"/>
    <n v="80"/>
    <n v="1137.9951923076924"/>
    <m/>
    <n v="100"/>
    <s v="--"/>
    <s v="--"/>
    <n v="0"/>
    <s v="--"/>
    <s v="--"/>
    <n v="0"/>
    <n v="6827.971153846154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24"/>
    <s v="CYZ326"/>
    <s v="Cargo Tractor"/>
    <s v="Electric"/>
    <n v="2016"/>
    <n v="101"/>
    <n v="1137.9951923076924"/>
    <m/>
    <n v="175"/>
    <s v="--"/>
    <s v="--"/>
    <n v="0"/>
    <s v="--"/>
    <s v="--"/>
    <n v="0"/>
    <n v="1137.995192307692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25"/>
    <s v="IWX157"/>
    <s v="Cargo Tractor"/>
    <s v="Electric"/>
    <n v="2016"/>
    <n v="101"/>
    <n v="1137.9951923076924"/>
    <m/>
    <n v="175"/>
    <s v="--"/>
    <s v="--"/>
    <n v="0"/>
    <s v="--"/>
    <s v="--"/>
    <n v="0"/>
    <n v="1137.995192307692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26"/>
    <s v="NLD254"/>
    <s v="Cargo Tractor"/>
    <s v="Electric"/>
    <n v="2016"/>
    <n v="101"/>
    <n v="1137.9951923076924"/>
    <m/>
    <n v="175"/>
    <s v="--"/>
    <s v="--"/>
    <n v="0"/>
    <s v="--"/>
    <s v="--"/>
    <n v="0"/>
    <n v="1137.995192307692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27"/>
    <s v="RQX549"/>
    <s v="Cargo Tractor"/>
    <s v="Electric"/>
    <n v="2016"/>
    <n v="101"/>
    <n v="1137.9951923076924"/>
    <m/>
    <n v="175"/>
    <s v="--"/>
    <s v="--"/>
    <n v="0"/>
    <s v="--"/>
    <s v="--"/>
    <n v="0"/>
    <n v="1137.995192307692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28"/>
    <s v="XYI775"/>
    <s v="Cargo Tractor"/>
    <s v="Electric"/>
    <n v="2016"/>
    <n v="101"/>
    <n v="1137.9951923076924"/>
    <m/>
    <n v="175"/>
    <s v="--"/>
    <s v="--"/>
    <n v="0"/>
    <s v="--"/>
    <s v="--"/>
    <n v="0"/>
    <n v="1137.995192307692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329"/>
    <n v="7684"/>
    <s v="Cargo Tractor"/>
    <s v="Gasoline"/>
    <n v="1989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30"/>
    <n v="7686"/>
    <s v="Cargo Tractor"/>
    <s v="Gasoline"/>
    <n v="1989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31"/>
    <n v="9705"/>
    <s v="Cargo Tractor"/>
    <s v="Gasoline"/>
    <n v="1989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32"/>
    <n v="9707"/>
    <s v="Cargo Tractor"/>
    <s v="Gasoline"/>
    <n v="1989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33"/>
    <n v="9709"/>
    <s v="Cargo Tractor"/>
    <s v="Gasoline"/>
    <n v="1989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34"/>
    <n v="9710"/>
    <s v="Cargo Tractor"/>
    <s v="Gasoline"/>
    <n v="1989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35"/>
    <n v="9715"/>
    <s v="Cargo Tractor"/>
    <s v="Gasoline"/>
    <n v="1989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36"/>
    <n v="9716"/>
    <s v="Cargo Tractor"/>
    <s v="Gasoline"/>
    <n v="1989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37"/>
    <n v="9717"/>
    <s v="Cargo Tractor"/>
    <s v="Gasoline"/>
    <n v="1989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38"/>
    <n v="9722"/>
    <s v="Cargo Tractor"/>
    <s v="Gasoline"/>
    <n v="1989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39"/>
    <n v="9723"/>
    <s v="Cargo Tractor"/>
    <s v="Gasoline"/>
    <n v="1989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40"/>
    <n v="9728"/>
    <s v="Cargo Tractor"/>
    <s v="Gasoline"/>
    <n v="1989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41"/>
    <n v="9740"/>
    <s v="Cargo Tractor"/>
    <s v="Gasoline"/>
    <n v="1989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42"/>
    <n v="392846"/>
    <s v="Cargo Tractor"/>
    <s v="Gasoline"/>
    <n v="1989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43"/>
    <n v="392847"/>
    <s v="Cargo Tractor"/>
    <s v="Gasoline"/>
    <n v="1989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44"/>
    <s v="ITD361 TY874"/>
    <s v="Cargo Tractor"/>
    <s v="Gasoline"/>
    <n v="1989"/>
    <n v="101"/>
    <n v="1137.9951923076924"/>
    <m/>
    <n v="175"/>
    <s v=""/>
    <n v="0.54"/>
    <n v="0.54"/>
    <s v=""/>
    <n v="7000"/>
    <n v="7000"/>
    <n v="31863.86538461538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221.04292558520217"/>
    <n v="1640.5886189298162"/>
    <n v="0.11052146279260108"/>
    <n v="0.82029430946490822"/>
    <n v="0.10165764147663447"/>
    <m/>
  </r>
  <r>
    <n v="345"/>
    <n v="458270"/>
    <s v="Cargo Tractor"/>
    <s v="Gasoline"/>
    <n v="1990"/>
    <n v="80"/>
    <n v="1137.9951923076924"/>
    <m/>
    <n v="100"/>
    <s v=""/>
    <n v="0.54"/>
    <n v="0.54"/>
    <s v=""/>
    <n v="7000"/>
    <n v="7000"/>
    <n v="30725.87019230769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46"/>
    <n v="458298"/>
    <s v="Cargo Tractor"/>
    <s v="Gasoline"/>
    <n v="1990"/>
    <n v="80"/>
    <n v="1137.9951923076924"/>
    <m/>
    <n v="100"/>
    <s v=""/>
    <n v="0.54"/>
    <n v="0.54"/>
    <s v=""/>
    <n v="7000"/>
    <n v="7000"/>
    <n v="30725.87019230769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47"/>
    <s v="TM302"/>
    <s v="Cargo Tractor"/>
    <s v="Gasoline"/>
    <n v="1990"/>
    <n v="105"/>
    <n v="1137.9951923076924"/>
    <m/>
    <n v="175"/>
    <s v=""/>
    <n v="0.54"/>
    <n v="0.54"/>
    <s v=""/>
    <n v="7000"/>
    <n v="7000"/>
    <n v="30725.870192307695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229.7971008559033"/>
    <n v="1705.5624256201061"/>
    <n v="0.11489855042795165"/>
    <n v="0.85278121281005304"/>
    <n v="0.10568368668362992"/>
    <m/>
  </r>
  <r>
    <n v="348"/>
    <n v="392764"/>
    <s v="Cargo Tractor"/>
    <s v="Gasoline"/>
    <n v="1991"/>
    <n v="80"/>
    <n v="1137.9951923076924"/>
    <m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49"/>
    <n v="392766"/>
    <s v="Cargo Tractor"/>
    <s v="Gasoline"/>
    <n v="1991"/>
    <n v="80"/>
    <n v="1137.9951923076924"/>
    <m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50"/>
    <n v="392771"/>
    <s v="Cargo Tractor"/>
    <s v="Gasoline"/>
    <n v="1991"/>
    <n v="80"/>
    <n v="1137.9951923076924"/>
    <m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51"/>
    <n v="392772"/>
    <s v="Cargo Tractor"/>
    <s v="Gasoline"/>
    <n v="1991"/>
    <n v="80"/>
    <n v="1137.9951923076924"/>
    <m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52"/>
    <n v="392774"/>
    <s v="Cargo Tractor"/>
    <s v="Gasoline"/>
    <n v="1991"/>
    <n v="80"/>
    <n v="1137.9951923076924"/>
    <m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53"/>
    <n v="392775"/>
    <s v="Cargo Tractor"/>
    <s v="Gasoline"/>
    <n v="1991"/>
    <n v="80"/>
    <n v="1137.9951923076924"/>
    <m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54"/>
    <n v="392776"/>
    <s v="Cargo Tractor"/>
    <s v="Gasoline"/>
    <n v="1991"/>
    <n v="80"/>
    <n v="1137.9951923076924"/>
    <m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55"/>
    <n v="392777"/>
    <s v="Cargo Tractor"/>
    <s v="Gasoline"/>
    <n v="1991"/>
    <n v="80"/>
    <n v="1137.9951923076924"/>
    <m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56"/>
    <n v="392779"/>
    <s v="Cargo Tractor"/>
    <s v="Gasoline"/>
    <n v="1991"/>
    <n v="80"/>
    <n v="1137.9951923076924"/>
    <m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57"/>
    <n v="392780"/>
    <s v="Cargo Tractor"/>
    <s v="Gasoline"/>
    <n v="1991"/>
    <n v="80"/>
    <n v="1137.9951923076924"/>
    <m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58"/>
    <n v="392781"/>
    <s v="Cargo Tractor"/>
    <s v="Gasoline"/>
    <n v="1991"/>
    <n v="80"/>
    <n v="1137.9951923076924"/>
    <m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59"/>
    <n v="392783"/>
    <s v="Cargo Tractor"/>
    <s v="Gasoline"/>
    <n v="1991"/>
    <n v="80"/>
    <n v="1137.9951923076924"/>
    <m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60"/>
    <n v="392784"/>
    <s v="Cargo Tractor"/>
    <s v="Gasoline"/>
    <n v="1991"/>
    <n v="80"/>
    <n v="1137.9951923076924"/>
    <m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61"/>
    <n v="392785"/>
    <s v="Cargo Tractor"/>
    <s v="Gasoline"/>
    <n v="1991"/>
    <n v="80"/>
    <n v="1137.9951923076924"/>
    <m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62"/>
    <n v="392786"/>
    <s v="Cargo Tractor"/>
    <s v="Gasoline"/>
    <n v="1991"/>
    <n v="80"/>
    <n v="1137.9951923076924"/>
    <m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63"/>
    <s v="SML249"/>
    <s v="Cargo Tractor"/>
    <s v="Gasoline"/>
    <n v="1991"/>
    <n v="101"/>
    <n v="365"/>
    <m/>
    <n v="175"/>
    <s v=""/>
    <n v="0.54"/>
    <n v="0.54"/>
    <s v=""/>
    <n v="7000"/>
    <n v="7000"/>
    <n v="9490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70.897195685853362"/>
    <n v="526.20156039066535"/>
    <n v="3.5448597842926678E-2"/>
    <n v="0.26310078019533267"/>
    <n v="3.2605620295923954E-2"/>
    <m/>
  </r>
  <r>
    <n v="364"/>
    <n v="393277"/>
    <s v="Cargo Tractor"/>
    <s v="Gasoline"/>
    <n v="1992"/>
    <n v="80"/>
    <n v="1137.9951923076924"/>
    <m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65"/>
    <n v="393278"/>
    <s v="Cargo Tractor"/>
    <s v="Gasoline"/>
    <n v="1992"/>
    <n v="80"/>
    <n v="1137.9951923076924"/>
    <m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66"/>
    <n v="393279"/>
    <s v="Cargo Tractor"/>
    <s v="Gasoline"/>
    <n v="1992"/>
    <n v="80"/>
    <n v="1137.9951923076924"/>
    <m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67"/>
    <n v="393280"/>
    <s v="Cargo Tractor"/>
    <s v="Gasoline"/>
    <n v="1992"/>
    <n v="80"/>
    <n v="1137.9951923076924"/>
    <m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68"/>
    <n v="393281"/>
    <s v="Cargo Tractor"/>
    <s v="Gasoline"/>
    <n v="1992"/>
    <n v="80"/>
    <n v="1137.9951923076924"/>
    <m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69"/>
    <n v="393282"/>
    <s v="Cargo Tractor"/>
    <s v="Gasoline"/>
    <n v="1992"/>
    <n v="80"/>
    <n v="1137.9951923076924"/>
    <m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70"/>
    <n v="393596"/>
    <s v="Cargo Tractor"/>
    <s v="Gasoline"/>
    <n v="1992"/>
    <n v="80"/>
    <n v="1137.9951923076924"/>
    <m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71"/>
    <n v="393597"/>
    <s v="Cargo Tractor"/>
    <s v="Gasoline"/>
    <n v="1992"/>
    <n v="80"/>
    <n v="1137.9951923076924"/>
    <m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72"/>
    <n v="393598"/>
    <s v="Cargo Tractor"/>
    <s v="Gasoline"/>
    <n v="1992"/>
    <n v="80"/>
    <n v="1137.9951923076924"/>
    <m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73"/>
    <n v="393599"/>
    <s v="Cargo Tractor"/>
    <s v="Gasoline"/>
    <n v="1992"/>
    <n v="80"/>
    <n v="1137.9951923076924"/>
    <m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74"/>
    <n v="393600"/>
    <s v="Cargo Tractor"/>
    <s v="Gasoline"/>
    <n v="1992"/>
    <n v="80"/>
    <n v="1137.9951923076924"/>
    <m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75"/>
    <n v="393601"/>
    <s v="Cargo Tractor"/>
    <s v="Gasoline"/>
    <n v="1992"/>
    <n v="80"/>
    <n v="1137.9951923076924"/>
    <m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76"/>
    <n v="393602"/>
    <s v="Cargo Tractor"/>
    <s v="Gasoline"/>
    <n v="1992"/>
    <n v="80"/>
    <n v="1137.9951923076924"/>
    <m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77"/>
    <n v="393603"/>
    <s v="Cargo Tractor"/>
    <s v="Gasoline"/>
    <n v="1992"/>
    <n v="80"/>
    <n v="1137.9951923076924"/>
    <m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78"/>
    <n v="393604"/>
    <s v="Cargo Tractor"/>
    <s v="Gasoline"/>
    <n v="1992"/>
    <n v="80"/>
    <n v="1137.9951923076924"/>
    <m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79"/>
    <n v="394196"/>
    <s v="Cargo Tractor"/>
    <s v="Gasoline"/>
    <n v="1993"/>
    <n v="80"/>
    <n v="1137.9951923076924"/>
    <m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80"/>
    <n v="394198"/>
    <s v="Cargo Tractor"/>
    <s v="Gasoline"/>
    <n v="1993"/>
    <n v="80"/>
    <n v="1137.9951923076924"/>
    <m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81"/>
    <n v="394199"/>
    <s v="Cargo Tractor"/>
    <s v="Gasoline"/>
    <n v="1993"/>
    <n v="80"/>
    <n v="1137.9951923076924"/>
    <m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82"/>
    <n v="394211"/>
    <s v="Cargo Tractor"/>
    <s v="Gasoline"/>
    <n v="1993"/>
    <n v="80"/>
    <n v="1137.9951923076924"/>
    <m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83"/>
    <n v="394233"/>
    <s v="Cargo Tractor"/>
    <s v="Gasoline"/>
    <n v="1993"/>
    <n v="80"/>
    <n v="1137.9951923076924"/>
    <m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84"/>
    <n v="394234"/>
    <s v="Cargo Tractor"/>
    <s v="Gasoline"/>
    <n v="1993"/>
    <n v="80"/>
    <n v="1137.9951923076924"/>
    <m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85"/>
    <n v="995944"/>
    <s v="Cargo Tractor"/>
    <s v="Gasoline"/>
    <n v="1994"/>
    <n v="100"/>
    <n v="121.66666666666667"/>
    <m/>
    <n v="175"/>
    <s v=""/>
    <n v="0.54"/>
    <n v="0.54"/>
    <s v=""/>
    <n v="7000"/>
    <n v="7000"/>
    <n v="2798.3333333333335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4672112083333333"/>
    <n v="11.527101685"/>
    <n v="21.251630927455857"/>
    <n v="166.96281304390109"/>
    <n v="1.062581546372793E-2"/>
    <n v="8.348140652195056E-2"/>
    <n v="9.7736250635369493E-3"/>
    <m/>
  </r>
  <r>
    <n v="386"/>
    <n v="302272"/>
    <s v="Cargo Tractor"/>
    <s v="Gasoline"/>
    <n v="1995"/>
    <n v="150"/>
    <n v="121.66666666666667"/>
    <m/>
    <n v="175"/>
    <s v=""/>
    <n v="0.54"/>
    <n v="0.54"/>
    <s v=""/>
    <n v="7000"/>
    <n v="7000"/>
    <n v="2676.66666666666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4629194166666668"/>
    <n v="11.51370509"/>
    <n v="31.78420053946234"/>
    <n v="250.15315769520112"/>
    <n v="1.5892100269731171E-2"/>
    <n v="0.12507657884760057"/>
    <n v="1.461755382809873E-2"/>
    <m/>
  </r>
  <r>
    <n v="387"/>
    <n v="302273"/>
    <s v="Cargo Tractor"/>
    <s v="Gasoline"/>
    <n v="1995"/>
    <n v="150"/>
    <n v="121.66666666666667"/>
    <m/>
    <n v="175"/>
    <s v=""/>
    <n v="0.54"/>
    <n v="0.54"/>
    <s v=""/>
    <n v="7000"/>
    <n v="7000"/>
    <n v="2676.66666666666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4629194166666668"/>
    <n v="11.51370509"/>
    <n v="31.78420053946234"/>
    <n v="250.15315769520112"/>
    <n v="1.5892100269731171E-2"/>
    <n v="0.12507657884760057"/>
    <n v="1.461755382809873E-2"/>
    <m/>
  </r>
  <r>
    <n v="388"/>
    <n v="302274"/>
    <s v="Cargo Tractor"/>
    <s v="Gasoline"/>
    <n v="1995"/>
    <n v="80"/>
    <n v="1137.9951923076924"/>
    <m/>
    <n v="100"/>
    <s v=""/>
    <n v="0.54"/>
    <n v="0.54"/>
    <s v=""/>
    <n v="7000"/>
    <n v="7000"/>
    <n v="25035.894230769234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89"/>
    <n v="302275"/>
    <s v="Cargo Tractor"/>
    <s v="Gasoline"/>
    <n v="1995"/>
    <n v="150"/>
    <n v="121.66666666666667"/>
    <m/>
    <n v="175"/>
    <s v=""/>
    <n v="0.54"/>
    <n v="0.54"/>
    <s v=""/>
    <n v="7000"/>
    <n v="7000"/>
    <n v="2676.66666666666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4629194166666668"/>
    <n v="11.51370509"/>
    <n v="31.78420053946234"/>
    <n v="250.15315769520112"/>
    <n v="1.5892100269731171E-2"/>
    <n v="0.12507657884760057"/>
    <n v="1.461755382809873E-2"/>
    <m/>
  </r>
  <r>
    <n v="390"/>
    <n v="302276"/>
    <s v="Cargo Tractor"/>
    <s v="Gasoline"/>
    <n v="1995"/>
    <n v="80"/>
    <n v="1137.9951923076924"/>
    <m/>
    <n v="100"/>
    <s v=""/>
    <n v="0.54"/>
    <n v="0.54"/>
    <s v=""/>
    <n v="7000"/>
    <n v="7000"/>
    <n v="25035.894230769234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91"/>
    <n v="302277"/>
    <s v="Cargo Tractor"/>
    <s v="Gasoline"/>
    <n v="1995"/>
    <n v="80"/>
    <n v="1137.9951923076924"/>
    <m/>
    <n v="100"/>
    <s v=""/>
    <n v="0.54"/>
    <n v="0.54"/>
    <s v=""/>
    <n v="7000"/>
    <n v="7000"/>
    <n v="25035.894230769234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92"/>
    <n v="302278"/>
    <s v="Cargo Tractor"/>
    <s v="Gasoline"/>
    <n v="1995"/>
    <n v="150"/>
    <n v="121.66666666666667"/>
    <m/>
    <n v="175"/>
    <s v=""/>
    <n v="0.54"/>
    <n v="0.54"/>
    <s v=""/>
    <n v="7000"/>
    <n v="7000"/>
    <n v="2676.66666666666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4629194166666668"/>
    <n v="11.51370509"/>
    <n v="31.78420053946234"/>
    <n v="250.15315769520112"/>
    <n v="1.5892100269731171E-2"/>
    <n v="0.12507657884760057"/>
    <n v="1.461755382809873E-2"/>
    <m/>
  </r>
  <r>
    <n v="393"/>
    <n v="497246"/>
    <s v="Cargo Tractor"/>
    <s v="Gasoline"/>
    <n v="1996"/>
    <n v="150"/>
    <n v="182.5"/>
    <m/>
    <n v="175"/>
    <s v=""/>
    <n v="0.54"/>
    <n v="0.54"/>
    <s v=""/>
    <n v="7000"/>
    <n v="7000"/>
    <n v="3832.5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690487500000001"/>
    <n v="13.1179127675"/>
    <n v="57.653004936734284"/>
    <n v="427.5105983056302"/>
    <n v="2.8826502468367144E-2"/>
    <n v="0.2137552991528151"/>
    <n v="2.6514616970404099E-2"/>
    <m/>
  </r>
  <r>
    <n v="394"/>
    <n v="497247"/>
    <s v="Cargo Tractor"/>
    <s v="Gasoline"/>
    <n v="1996"/>
    <n v="80"/>
    <n v="1137.9951923076924"/>
    <m/>
    <n v="100"/>
    <s v=""/>
    <n v="0.54"/>
    <n v="0.54"/>
    <s v=""/>
    <n v="7000"/>
    <n v="7000"/>
    <n v="23897.89903846153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95"/>
    <n v="497248"/>
    <s v="Cargo Tractor"/>
    <s v="Gasoline"/>
    <n v="1996"/>
    <n v="80"/>
    <n v="1137.9951923076924"/>
    <m/>
    <n v="100"/>
    <s v=""/>
    <n v="0.54"/>
    <n v="0.54"/>
    <s v=""/>
    <n v="7000"/>
    <n v="7000"/>
    <n v="23897.89903846153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96"/>
    <n v="497249"/>
    <s v="Cargo Tractor"/>
    <s v="Gasoline"/>
    <n v="1996"/>
    <n v="80"/>
    <n v="1137.9951923076924"/>
    <m/>
    <n v="100"/>
    <s v=""/>
    <n v="0.54"/>
    <n v="0.54"/>
    <s v=""/>
    <n v="7000"/>
    <n v="7000"/>
    <n v="23897.89903846153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97"/>
    <n v="497250"/>
    <s v="Cargo Tractor"/>
    <s v="Gasoline"/>
    <n v="1996"/>
    <n v="80"/>
    <n v="1137.9951923076924"/>
    <m/>
    <n v="100"/>
    <s v=""/>
    <n v="0.54"/>
    <n v="0.54"/>
    <s v=""/>
    <n v="7000"/>
    <n v="7000"/>
    <n v="23897.89903846153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98"/>
    <n v="497251"/>
    <s v="Cargo Tractor"/>
    <s v="Gasoline"/>
    <n v="1996"/>
    <n v="80"/>
    <n v="1137.9951923076924"/>
    <m/>
    <n v="100"/>
    <s v=""/>
    <n v="0.54"/>
    <n v="0.54"/>
    <s v=""/>
    <n v="7000"/>
    <n v="7000"/>
    <n v="23897.89903846153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99"/>
    <n v="497252"/>
    <s v="Cargo Tractor"/>
    <s v="Gasoline"/>
    <n v="1996"/>
    <n v="80"/>
    <n v="1137.9951923076924"/>
    <m/>
    <n v="100"/>
    <s v=""/>
    <n v="0.54"/>
    <n v="0.54"/>
    <s v=""/>
    <n v="7000"/>
    <n v="7000"/>
    <n v="23897.89903846153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400"/>
    <n v="497253"/>
    <s v="Cargo Tractor"/>
    <s v="Gasoline"/>
    <n v="1996"/>
    <n v="150"/>
    <n v="182.5"/>
    <m/>
    <n v="175"/>
    <s v=""/>
    <n v="0.54"/>
    <n v="0.54"/>
    <s v=""/>
    <n v="7000"/>
    <n v="7000"/>
    <n v="3832.5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690487500000001"/>
    <n v="13.1179127675"/>
    <n v="57.653004936734284"/>
    <n v="427.5105983056302"/>
    <n v="2.8826502468367144E-2"/>
    <n v="0.2137552991528151"/>
    <n v="2.6514616970404099E-2"/>
    <m/>
  </r>
  <r>
    <n v="401"/>
    <n v="497254"/>
    <s v="Cargo Tractor"/>
    <s v="Gasoline"/>
    <n v="1996"/>
    <n v="80"/>
    <n v="1137.9951923076924"/>
    <m/>
    <n v="100"/>
    <s v=""/>
    <n v="0.54"/>
    <n v="0.54"/>
    <s v=""/>
    <n v="7000"/>
    <n v="7000"/>
    <n v="23897.89903846153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402"/>
    <n v="497255"/>
    <s v="Cargo Tractor"/>
    <s v="Gasoline"/>
    <n v="1996"/>
    <n v="150"/>
    <n v="182.5"/>
    <m/>
    <n v="175"/>
    <s v=""/>
    <n v="0.54"/>
    <n v="0.54"/>
    <s v=""/>
    <n v="7000"/>
    <n v="7000"/>
    <n v="3832.5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690487500000001"/>
    <n v="13.1179127675"/>
    <n v="57.653004936734284"/>
    <n v="427.5105983056302"/>
    <n v="2.8826502468367144E-2"/>
    <n v="0.2137552991528151"/>
    <n v="2.6514616970404099E-2"/>
    <m/>
  </r>
  <r>
    <n v="403"/>
    <n v="497256"/>
    <s v="Cargo Tractor"/>
    <s v="Gasoline"/>
    <n v="1996"/>
    <n v="150"/>
    <n v="182.5"/>
    <m/>
    <n v="175"/>
    <s v=""/>
    <n v="0.54"/>
    <n v="0.54"/>
    <s v=""/>
    <n v="7000"/>
    <n v="7000"/>
    <n v="3832.5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690487500000001"/>
    <n v="13.1179127675"/>
    <n v="57.653004936734284"/>
    <n v="427.5105983056302"/>
    <n v="2.8826502468367144E-2"/>
    <n v="0.2137552991528151"/>
    <n v="2.6514616970404099E-2"/>
    <m/>
  </r>
  <r>
    <n v="404"/>
    <n v="497257"/>
    <s v="Cargo Tractor"/>
    <s v="Gasoline"/>
    <n v="1996"/>
    <n v="150"/>
    <n v="182.5"/>
    <m/>
    <n v="175"/>
    <s v=""/>
    <n v="0.54"/>
    <n v="0.54"/>
    <s v=""/>
    <n v="7000"/>
    <n v="7000"/>
    <n v="3832.5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690487500000001"/>
    <n v="13.1179127675"/>
    <n v="57.653004936734284"/>
    <n v="427.5105983056302"/>
    <n v="2.8826502468367144E-2"/>
    <n v="0.2137552991528151"/>
    <n v="2.6514616970404099E-2"/>
    <m/>
  </r>
  <r>
    <n v="405"/>
    <n v="497258"/>
    <s v="Cargo Tractor"/>
    <s v="Gasoline"/>
    <n v="1996"/>
    <n v="80"/>
    <n v="1137.9951923076924"/>
    <m/>
    <n v="100"/>
    <s v=""/>
    <n v="0.54"/>
    <n v="0.54"/>
    <s v=""/>
    <n v="7000"/>
    <n v="7000"/>
    <n v="23897.89903846153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406"/>
    <n v="497259"/>
    <s v="Cargo Tractor"/>
    <s v="Gasoline"/>
    <n v="1996"/>
    <n v="80"/>
    <n v="1137.9951923076924"/>
    <m/>
    <n v="100"/>
    <s v=""/>
    <n v="0.54"/>
    <n v="0.54"/>
    <s v=""/>
    <n v="7000"/>
    <n v="7000"/>
    <n v="23897.89903846153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407"/>
    <n v="497263"/>
    <s v="Cargo Tractor"/>
    <s v="Gasoline"/>
    <n v="1997"/>
    <n v="80"/>
    <n v="1137.9951923076924"/>
    <m/>
    <n v="100"/>
    <s v=""/>
    <n v="0.54"/>
    <n v="0.54"/>
    <s v=""/>
    <n v="7000"/>
    <n v="7000"/>
    <n v="22759.90384615384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408"/>
    <n v="497297"/>
    <s v="Cargo Tractor"/>
    <s v="Gasoline"/>
    <n v="1997"/>
    <n v="80"/>
    <n v="1137.9951923076924"/>
    <m/>
    <n v="100"/>
    <s v=""/>
    <n v="0.54"/>
    <n v="0.54"/>
    <s v=""/>
    <n v="7000"/>
    <n v="7000"/>
    <n v="22759.90384615384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409"/>
    <n v="497298"/>
    <s v="Cargo Tractor"/>
    <s v="Gasoline"/>
    <n v="1997"/>
    <n v="80"/>
    <n v="1137.9951923076924"/>
    <m/>
    <n v="100"/>
    <s v=""/>
    <n v="0.54"/>
    <n v="0.54"/>
    <s v=""/>
    <n v="7000"/>
    <n v="7000"/>
    <n v="22759.90384615384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410"/>
    <n v="497306"/>
    <s v="Cargo Tractor"/>
    <s v="Gasoline"/>
    <n v="1997"/>
    <n v="150"/>
    <n v="182.5"/>
    <m/>
    <n v="175"/>
    <s v=""/>
    <n v="0.54"/>
    <n v="0.54"/>
    <s v=""/>
    <n v="7000"/>
    <n v="7000"/>
    <n v="3650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614750000000001"/>
    <n v="13.09526835"/>
    <n v="57.4061776821775"/>
    <n v="426.77262050037353"/>
    <n v="2.8703088841088749E-2"/>
    <n v="0.21338631025018676"/>
    <n v="2.6401101116033429E-2"/>
    <m/>
  </r>
  <r>
    <n v="411"/>
    <n v="497307"/>
    <s v="Cargo Tractor"/>
    <s v="Gasoline"/>
    <n v="1997"/>
    <n v="150"/>
    <n v="182.5"/>
    <m/>
    <n v="175"/>
    <s v=""/>
    <n v="0.54"/>
    <n v="0.54"/>
    <s v=""/>
    <n v="7000"/>
    <n v="7000"/>
    <n v="3650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614750000000001"/>
    <n v="13.09526835"/>
    <n v="57.4061776821775"/>
    <n v="426.77262050037353"/>
    <n v="2.8703088841088749E-2"/>
    <n v="0.21338631025018676"/>
    <n v="2.6401101116033429E-2"/>
    <m/>
  </r>
  <r>
    <n v="412"/>
    <n v="497309"/>
    <s v="Cargo Tractor"/>
    <s v="Gasoline"/>
    <n v="1997"/>
    <n v="150"/>
    <n v="182.5"/>
    <m/>
    <n v="175"/>
    <s v=""/>
    <n v="0.54"/>
    <n v="0.54"/>
    <s v=""/>
    <n v="7000"/>
    <n v="7000"/>
    <n v="3650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614750000000001"/>
    <n v="13.09526835"/>
    <n v="57.4061776821775"/>
    <n v="426.77262050037353"/>
    <n v="2.8703088841088749E-2"/>
    <n v="0.21338631025018676"/>
    <n v="2.6401101116033429E-2"/>
    <m/>
  </r>
  <r>
    <n v="413"/>
    <n v="497310"/>
    <s v="Cargo Tractor"/>
    <s v="Gasoline"/>
    <n v="1997"/>
    <n v="150"/>
    <n v="182.5"/>
    <m/>
    <n v="175"/>
    <s v=""/>
    <n v="0.54"/>
    <n v="0.54"/>
    <s v=""/>
    <n v="7000"/>
    <n v="7000"/>
    <n v="3650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614750000000001"/>
    <n v="13.09526835"/>
    <n v="57.4061776821775"/>
    <n v="426.77262050037353"/>
    <n v="2.8703088841088749E-2"/>
    <n v="0.21338631025018676"/>
    <n v="2.6401101116033429E-2"/>
    <m/>
  </r>
  <r>
    <n v="414"/>
    <s v="48080 EKC916"/>
    <s v="Cargo Tractor"/>
    <s v="Gasoline"/>
    <n v="1998"/>
    <n v="105"/>
    <n v="182.5"/>
    <m/>
    <n v="175"/>
    <s v=""/>
    <n v="0.54"/>
    <n v="0.54"/>
    <s v=""/>
    <n v="7000"/>
    <n v="7000"/>
    <n v="3467.5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539012500000002"/>
    <n v="13.072623932499999"/>
    <n v="40.011545299334514"/>
    <n v="298.22424988658179"/>
    <n v="2.0005772649667259E-2"/>
    <n v="0.1491121249432909"/>
    <n v="1.8401309683163943E-2"/>
    <m/>
  </r>
  <r>
    <n v="415"/>
    <n v="48413"/>
    <s v="Cargo Tractor"/>
    <s v="Gasoline"/>
    <n v="2000"/>
    <n v="101"/>
    <n v="182.5"/>
    <m/>
    <n v="175"/>
    <s v=""/>
    <n v="0.54"/>
    <n v="0.54"/>
    <s v=""/>
    <n v="7000"/>
    <n v="7000"/>
    <n v="3102.5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387537500000001"/>
    <n v="13.0273350975"/>
    <n v="38.154901918461512"/>
    <n v="285.86951597029974"/>
    <n v="1.9077450959230757E-2"/>
    <n v="0.14293475798514987"/>
    <n v="1.7547439392300451E-2"/>
    <m/>
  </r>
  <r>
    <n v="416"/>
    <n v="48416"/>
    <s v="Cargo Tractor"/>
    <s v="Gasoline"/>
    <n v="2000"/>
    <n v="217"/>
    <n v="1137.9951923076924"/>
    <m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417"/>
    <n v="48418"/>
    <s v="Cargo Tractor"/>
    <s v="Gasoline"/>
    <n v="2000"/>
    <n v="217"/>
    <n v="1137.9951923076924"/>
    <m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418"/>
    <n v="48419"/>
    <s v="Cargo Tractor"/>
    <s v="Gasoline"/>
    <n v="2000"/>
    <n v="217"/>
    <n v="1137.9951923076924"/>
    <m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419"/>
    <n v="48420"/>
    <s v="Cargo Tractor"/>
    <s v="Gasoline"/>
    <n v="2000"/>
    <n v="217"/>
    <n v="1137.9951923076924"/>
    <m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420"/>
    <n v="48421"/>
    <s v="Cargo Tractor"/>
    <s v="Gasoline"/>
    <n v="2000"/>
    <n v="217"/>
    <n v="1137.9951923076924"/>
    <m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421"/>
    <n v="48422"/>
    <s v="Cargo Tractor"/>
    <s v="Gasoline"/>
    <n v="2000"/>
    <n v="217"/>
    <n v="1137.9951923076924"/>
    <m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422"/>
    <n v="48430"/>
    <s v="Cargo Tractor"/>
    <s v="Gasoline"/>
    <n v="2000"/>
    <n v="217"/>
    <n v="1137.9951923076924"/>
    <m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423"/>
    <n v="48543"/>
    <s v="Cargo Tractor"/>
    <s v="Gasoline"/>
    <n v="2000"/>
    <n v="217"/>
    <n v="1137.9951923076924"/>
    <m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424"/>
    <n v="48544"/>
    <s v="Cargo Tractor"/>
    <s v="Gasoline"/>
    <n v="2000"/>
    <n v="217"/>
    <n v="1137.9951923076924"/>
    <m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425"/>
    <n v="48545"/>
    <s v="Cargo Tractor"/>
    <s v="Gasoline"/>
    <n v="2000"/>
    <n v="217"/>
    <n v="1137.9951923076924"/>
    <m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426"/>
    <n v="48546"/>
    <s v="Cargo Tractor"/>
    <s v="Gasoline"/>
    <n v="2000"/>
    <n v="217"/>
    <n v="1137.9951923076924"/>
    <m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427"/>
    <n v="48548"/>
    <s v="Cargo Tractor"/>
    <s v="Gasoline"/>
    <n v="2000"/>
    <n v="217"/>
    <n v="1137.9951923076924"/>
    <m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428"/>
    <n v="48550"/>
    <s v="Cargo Tractor"/>
    <s v="Gasoline"/>
    <n v="2000"/>
    <n v="217"/>
    <n v="1137.9951923076924"/>
    <m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429"/>
    <s v="TY850"/>
    <s v="Cargo Tractor"/>
    <s v="Gasoline"/>
    <n v="2001"/>
    <n v="95"/>
    <n v="1137.9951923076924"/>
    <m/>
    <n v="100"/>
    <s v=""/>
    <n v="0.54"/>
    <n v="0.54"/>
    <s v=""/>
    <n v="7000"/>
    <n v="7000"/>
    <n v="18207.923076923078"/>
    <s v=""/>
    <n v="2.08"/>
    <n v="2.08"/>
    <s v=""/>
    <n v="2.5599999999999999E-4"/>
    <n v="2.5599999999999999E-4"/>
    <s v=""/>
    <n v="9.58"/>
    <n v="9.58"/>
    <s v=""/>
    <n v="1.63E-4"/>
    <n v="1.63E-4"/>
    <s v=""/>
    <n v="1"/>
    <n v="1"/>
    <s v=""/>
    <n v="0.97699999999999998"/>
    <n v="0.97699999999999998"/>
    <n v="3.8719999999999999"/>
    <n v="10.474416999999999"/>
    <n v="498.34189633914974"/>
    <n v="1348.0993881268148"/>
    <n v="0.24917094816957489"/>
    <n v="0.67404969406340742"/>
    <n v="0.22918743812637496"/>
    <m/>
  </r>
  <r>
    <n v="430"/>
    <s v="FZO241"/>
    <s v="Cargo Tractor"/>
    <s v="Gasoline"/>
    <n v="2001"/>
    <n v="95"/>
    <n v="1137.9951923076924"/>
    <m/>
    <n v="100"/>
    <s v=""/>
    <n v="0.54"/>
    <n v="0.54"/>
    <s v=""/>
    <n v="7000"/>
    <n v="7000"/>
    <n v="18207.923076923078"/>
    <s v=""/>
    <n v="2.08"/>
    <n v="2.08"/>
    <s v=""/>
    <n v="2.5599999999999999E-4"/>
    <n v="2.5599999999999999E-4"/>
    <s v=""/>
    <n v="9.58"/>
    <n v="9.58"/>
    <s v=""/>
    <n v="1.63E-4"/>
    <n v="1.63E-4"/>
    <s v=""/>
    <n v="1"/>
    <n v="1"/>
    <s v=""/>
    <n v="0.97699999999999998"/>
    <n v="0.97699999999999998"/>
    <n v="3.8719999999999999"/>
    <n v="10.474416999999999"/>
    <n v="498.34189633914974"/>
    <n v="1348.0993881268148"/>
    <n v="0.24917094816957489"/>
    <n v="0.67404969406340742"/>
    <n v="0.22918743812637496"/>
    <m/>
  </r>
  <r>
    <n v="431"/>
    <n v="4550"/>
    <s v="Cargo Tractor"/>
    <s v="Gasoline"/>
    <n v="2002"/>
    <n v="101"/>
    <n v="146"/>
    <m/>
    <n v="175"/>
    <s v=""/>
    <n v="0.54"/>
    <n v="0.54"/>
    <s v=""/>
    <n v="7000"/>
    <n v="7000"/>
    <n v="2190"/>
    <s v=""/>
    <n v="1.06"/>
    <n v="1.06"/>
    <s v=""/>
    <n v="3.8099999999999998E-5"/>
    <n v="3.8099999999999998E-5"/>
    <s v=""/>
    <n v="7.64"/>
    <n v="7.64"/>
    <s v=""/>
    <n v="9.1700000000000006E-5"/>
    <n v="9.1700000000000006E-5"/>
    <s v=""/>
    <n v="1"/>
    <n v="1"/>
    <s v=""/>
    <n v="0.97699999999999998"/>
    <n v="0.97699999999999998"/>
    <n v="1.1434390000000001"/>
    <n v="7.6604840709999991"/>
    <n v="20.073137047609507"/>
    <n v="134.48023603201622"/>
    <n v="1.0036568523804754E-2"/>
    <n v="6.7240118016008113E-2"/>
    <n v="9.2316357281956116E-3"/>
    <m/>
  </r>
  <r>
    <n v="432"/>
    <s v="QRI833"/>
    <s v="Cargo Tractor"/>
    <s v="Gasoline"/>
    <n v="2002"/>
    <n v="101"/>
    <n v="146"/>
    <m/>
    <n v="175"/>
    <s v=""/>
    <n v="0.54"/>
    <n v="0.54"/>
    <s v=""/>
    <n v="7000"/>
    <n v="7000"/>
    <n v="2190"/>
    <s v=""/>
    <n v="1.06"/>
    <n v="1.06"/>
    <s v=""/>
    <n v="3.8099999999999998E-5"/>
    <n v="3.8099999999999998E-5"/>
    <s v=""/>
    <n v="7.64"/>
    <n v="7.64"/>
    <s v=""/>
    <n v="9.1700000000000006E-5"/>
    <n v="9.1700000000000006E-5"/>
    <s v=""/>
    <n v="1"/>
    <n v="1"/>
    <s v=""/>
    <n v="0.97699999999999998"/>
    <n v="0.97699999999999998"/>
    <n v="1.1434390000000001"/>
    <n v="7.6604840709999991"/>
    <n v="20.073137047609507"/>
    <n v="134.48023603201622"/>
    <n v="1.0036568523804754E-2"/>
    <n v="6.7240118016008113E-2"/>
    <n v="9.2316357281956116E-3"/>
    <m/>
  </r>
  <r>
    <n v="433"/>
    <s v="SPB445"/>
    <s v="Cargo Tractor"/>
    <s v="Gasoline"/>
    <n v="2002"/>
    <n v="101"/>
    <n v="146"/>
    <m/>
    <n v="175"/>
    <s v=""/>
    <n v="0.54"/>
    <n v="0.54"/>
    <s v=""/>
    <n v="7000"/>
    <n v="7000"/>
    <n v="2190"/>
    <s v=""/>
    <n v="1.06"/>
    <n v="1.06"/>
    <s v=""/>
    <n v="3.8099999999999998E-5"/>
    <n v="3.8099999999999998E-5"/>
    <s v=""/>
    <n v="7.64"/>
    <n v="7.64"/>
    <s v=""/>
    <n v="9.1700000000000006E-5"/>
    <n v="9.1700000000000006E-5"/>
    <s v=""/>
    <n v="1"/>
    <n v="1"/>
    <s v=""/>
    <n v="0.97699999999999998"/>
    <n v="0.97699999999999998"/>
    <n v="1.1434390000000001"/>
    <n v="7.6604840709999991"/>
    <n v="20.073137047609507"/>
    <n v="134.48023603201622"/>
    <n v="1.0036568523804754E-2"/>
    <n v="6.7240118016008113E-2"/>
    <n v="9.2316357281956116E-3"/>
    <m/>
  </r>
  <r>
    <n v="434"/>
    <s v="WQA477"/>
    <s v="Cargo Tractor"/>
    <s v="Gasoline"/>
    <n v="2002"/>
    <n v="101"/>
    <n v="146"/>
    <m/>
    <n v="175"/>
    <s v=""/>
    <n v="0.54"/>
    <n v="0.54"/>
    <s v=""/>
    <n v="7000"/>
    <n v="7000"/>
    <n v="2190"/>
    <s v=""/>
    <n v="1.06"/>
    <n v="1.06"/>
    <s v=""/>
    <n v="3.8099999999999998E-5"/>
    <n v="3.8099999999999998E-5"/>
    <s v=""/>
    <n v="7.64"/>
    <n v="7.64"/>
    <s v=""/>
    <n v="9.1700000000000006E-5"/>
    <n v="9.1700000000000006E-5"/>
    <s v=""/>
    <n v="1"/>
    <n v="1"/>
    <s v=""/>
    <n v="0.97699999999999998"/>
    <n v="0.97699999999999998"/>
    <n v="1.1434390000000001"/>
    <n v="7.6604840709999991"/>
    <n v="20.073137047609507"/>
    <n v="134.48023603201622"/>
    <n v="1.0036568523804754E-2"/>
    <n v="6.7240118016008113E-2"/>
    <n v="9.2316357281956116E-3"/>
    <m/>
  </r>
  <r>
    <n v="435"/>
    <n v="770047"/>
    <s v="Baggage Tug"/>
    <s v="Electric"/>
    <n v="2005"/>
    <n v="80"/>
    <n v="162.22222222222223"/>
    <m/>
    <n v="100"/>
    <s v="--"/>
    <s v="--"/>
    <n v="0"/>
    <s v="--"/>
    <s v="--"/>
    <n v="0"/>
    <n v="1946.666666666666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436"/>
    <n v="69592"/>
    <s v="Cargo Tractor"/>
    <s v="Gasoline"/>
    <n v="2007"/>
    <n v="101"/>
    <n v="165.90909090909091"/>
    <m/>
    <n v="175"/>
    <s v=""/>
    <n v="0.54"/>
    <n v="0.54"/>
    <s v=""/>
    <n v="7000"/>
    <n v="7000"/>
    <n v="1659.09090909090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4047409090909091"/>
    <n v="0.42658928636363636"/>
    <n v="8.0741475108262701"/>
    <n v="8.5099992298146319"/>
    <n v="4.0370737554131352E-3"/>
    <n v="4.2549996149073167E-3"/>
    <n v="3.7133004402290014E-3"/>
    <m/>
  </r>
  <r>
    <n v="437"/>
    <n v="69593"/>
    <s v="Cargo Tractor"/>
    <s v="Gasoline"/>
    <n v="2007"/>
    <n v="101"/>
    <n v="165.90909090909091"/>
    <m/>
    <n v="175"/>
    <s v=""/>
    <n v="0.54"/>
    <n v="0.54"/>
    <s v=""/>
    <n v="7000"/>
    <n v="7000"/>
    <n v="1659.09090909090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4047409090909091"/>
    <n v="0.42658928636363636"/>
    <n v="8.0741475108262701"/>
    <n v="8.5099992298146319"/>
    <n v="4.0370737554131352E-3"/>
    <n v="4.2549996149073167E-3"/>
    <n v="3.7133004402290014E-3"/>
    <m/>
  </r>
  <r>
    <n v="438"/>
    <s v="831927 GGR945"/>
    <s v="Cargo Tractor"/>
    <s v="Gasoline"/>
    <n v="2007"/>
    <n v="67"/>
    <n v="1137.9951923076924"/>
    <m/>
    <n v="75"/>
    <s v=""/>
    <n v="0.54"/>
    <n v="0.54"/>
    <s v=""/>
    <n v="7000"/>
    <n v="7000"/>
    <n v="11379.951923076924"/>
    <s v=""/>
    <n v="0.14299999999999999"/>
    <n v="0.14299999999999999"/>
    <s v=""/>
    <n v="1.426E-4"/>
    <n v="1.426E-4"/>
    <s v=""/>
    <n v="8.7999999999999995E-2"/>
    <n v="8.7999999999999995E-2"/>
    <s v=""/>
    <n v="2.0500000000000002E-4"/>
    <n v="2.0500000000000002E-4"/>
    <s v=""/>
    <n v="1"/>
    <n v="1"/>
    <s v=""/>
    <n v="0.97699999999999998"/>
    <n v="0.97699999999999998"/>
    <n v="1.1412"/>
    <n v="1.4879710000000002"/>
    <n v="103.58694196077077"/>
    <n v="135.06341186147046"/>
    <n v="5.1793470980385392E-2"/>
    <n v="6.7531705930735236E-2"/>
    <n v="4.7639634607758483E-2"/>
    <m/>
  </r>
  <r>
    <n v="439"/>
    <s v="JOL663"/>
    <s v="Cargo Tractor"/>
    <s v="Gasoline"/>
    <n v="2007"/>
    <n v="101"/>
    <n v="165.90909090909091"/>
    <m/>
    <n v="175"/>
    <s v=""/>
    <n v="0.54"/>
    <n v="0.54"/>
    <s v=""/>
    <n v="7000"/>
    <n v="7000"/>
    <n v="1659.09090909090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4047409090909091"/>
    <n v="0.42658928636363636"/>
    <n v="8.0741475108262701"/>
    <n v="8.5099992298146319"/>
    <n v="4.0370737554131352E-3"/>
    <n v="4.2549996149073167E-3"/>
    <n v="3.7133004402290014E-3"/>
    <m/>
  </r>
  <r>
    <n v="440"/>
    <s v="MTS-30"/>
    <s v="Cargo Tractor"/>
    <s v="Gasoline"/>
    <n v="2007"/>
    <n v="67"/>
    <n v="1137.9951923076924"/>
    <m/>
    <n v="75"/>
    <s v=""/>
    <n v="0.54"/>
    <n v="0.54"/>
    <s v=""/>
    <n v="7000"/>
    <n v="7000"/>
    <n v="11379.951923076924"/>
    <s v=""/>
    <n v="0.14299999999999999"/>
    <n v="0.14299999999999999"/>
    <s v=""/>
    <n v="1.426E-4"/>
    <n v="1.426E-4"/>
    <s v=""/>
    <n v="8.7999999999999995E-2"/>
    <n v="8.7999999999999995E-2"/>
    <s v=""/>
    <n v="2.0500000000000002E-4"/>
    <n v="2.0500000000000002E-4"/>
    <s v=""/>
    <n v="1"/>
    <n v="1"/>
    <s v=""/>
    <n v="0.97699999999999998"/>
    <n v="0.97699999999999998"/>
    <n v="1.1412"/>
    <n v="1.4879710000000002"/>
    <n v="103.58694196077077"/>
    <n v="135.06341186147046"/>
    <n v="5.1793470980385392E-2"/>
    <n v="6.7531705930735236E-2"/>
    <n v="4.7639634607758483E-2"/>
    <m/>
  </r>
  <r>
    <n v="441"/>
    <s v="MTS-31"/>
    <s v="Cargo Tractor"/>
    <s v="Gasoline"/>
    <n v="2007"/>
    <n v="67"/>
    <n v="1137.9951923076924"/>
    <m/>
    <n v="75"/>
    <s v=""/>
    <n v="0.54"/>
    <n v="0.54"/>
    <s v=""/>
    <n v="7000"/>
    <n v="7000"/>
    <n v="11379.951923076924"/>
    <s v=""/>
    <n v="0.14299999999999999"/>
    <n v="0.14299999999999999"/>
    <s v=""/>
    <n v="1.426E-4"/>
    <n v="1.426E-4"/>
    <s v=""/>
    <n v="8.7999999999999995E-2"/>
    <n v="8.7999999999999995E-2"/>
    <s v=""/>
    <n v="2.0500000000000002E-4"/>
    <n v="2.0500000000000002E-4"/>
    <s v=""/>
    <n v="1"/>
    <n v="1"/>
    <s v=""/>
    <n v="0.97699999999999998"/>
    <n v="0.97699999999999998"/>
    <n v="1.1412"/>
    <n v="1.4879710000000002"/>
    <n v="103.58694196077077"/>
    <n v="135.06341186147046"/>
    <n v="5.1793470980385392E-2"/>
    <n v="6.7531705930735236E-2"/>
    <n v="4.7639634607758483E-2"/>
    <m/>
  </r>
  <r>
    <n v="442"/>
    <s v="MTS-32"/>
    <s v="Cargo Tractor"/>
    <s v="Gasoline"/>
    <n v="2007"/>
    <n v="67"/>
    <n v="1137.9951923076924"/>
    <m/>
    <n v="75"/>
    <s v=""/>
    <n v="0.54"/>
    <n v="0.54"/>
    <s v=""/>
    <n v="7000"/>
    <n v="7000"/>
    <n v="11379.951923076924"/>
    <s v=""/>
    <n v="0.14299999999999999"/>
    <n v="0.14299999999999999"/>
    <s v=""/>
    <n v="1.426E-4"/>
    <n v="1.426E-4"/>
    <s v=""/>
    <n v="8.7999999999999995E-2"/>
    <n v="8.7999999999999995E-2"/>
    <s v=""/>
    <n v="2.0500000000000002E-4"/>
    <n v="2.0500000000000002E-4"/>
    <s v=""/>
    <n v="1"/>
    <n v="1"/>
    <s v=""/>
    <n v="0.97699999999999998"/>
    <n v="0.97699999999999998"/>
    <n v="1.1412"/>
    <n v="1.4879710000000002"/>
    <n v="103.58694196077077"/>
    <n v="135.06341186147046"/>
    <n v="5.1793470980385392E-2"/>
    <n v="6.7531705930735236E-2"/>
    <n v="4.7639634607758483E-2"/>
    <m/>
  </r>
  <r>
    <n v="443"/>
    <s v="OFK382"/>
    <s v="Cargo Tractor"/>
    <s v="Gasoline"/>
    <n v="2007"/>
    <n v="101"/>
    <n v="165.90909090909091"/>
    <m/>
    <n v="175"/>
    <s v=""/>
    <n v="0.54"/>
    <n v="0.54"/>
    <s v=""/>
    <n v="7000"/>
    <n v="7000"/>
    <n v="1659.09090909090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4047409090909091"/>
    <n v="0.42658928636363636"/>
    <n v="8.0741475108262701"/>
    <n v="8.5099992298146319"/>
    <n v="4.0370737554131352E-3"/>
    <n v="4.2549996149073167E-3"/>
    <n v="3.7133004402290014E-3"/>
    <m/>
  </r>
  <r>
    <n v="444"/>
    <s v="UPV299"/>
    <s v="Cargo Tractor"/>
    <s v="Gasoline"/>
    <n v="2007"/>
    <n v="101"/>
    <n v="165.90909090909091"/>
    <m/>
    <n v="175"/>
    <s v=""/>
    <n v="0.54"/>
    <n v="0.54"/>
    <s v=""/>
    <n v="7000"/>
    <n v="7000"/>
    <n v="1659.09090909090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4047409090909091"/>
    <n v="0.42658928636363636"/>
    <n v="8.0741475108262701"/>
    <n v="8.5099992298146319"/>
    <n v="4.0370737554131352E-3"/>
    <n v="4.2549996149073167E-3"/>
    <n v="3.7133004402290014E-3"/>
    <m/>
  </r>
  <r>
    <n v="445"/>
    <s v="XTN551"/>
    <s v="Cargo Tractor"/>
    <s v="Gasoline"/>
    <n v="2007"/>
    <n v="101"/>
    <n v="165.90909090909091"/>
    <m/>
    <n v="175"/>
    <s v=""/>
    <n v="0.54"/>
    <n v="0.54"/>
    <s v=""/>
    <n v="7000"/>
    <n v="7000"/>
    <n v="1659.09090909090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4047409090909091"/>
    <n v="0.42658928636363636"/>
    <n v="8.0741475108262701"/>
    <n v="8.5099992298146319"/>
    <n v="4.0370737554131352E-3"/>
    <n v="4.2549996149073167E-3"/>
    <n v="3.7133004402290014E-3"/>
    <m/>
  </r>
  <r>
    <n v="446"/>
    <n v="69594"/>
    <s v="Cargo Tractor"/>
    <s v="Gasoline"/>
    <n v="2008"/>
    <n v="75"/>
    <n v="1137.9951923076924"/>
    <m/>
    <n v="100"/>
    <s v=""/>
    <n v="0.54"/>
    <n v="0.54"/>
    <s v=""/>
    <n v="10000"/>
    <n v="10000"/>
    <n v="10241.95673076923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  <n v="0.16598394279269871"/>
    <m/>
  </r>
  <r>
    <n v="447"/>
    <n v="69595"/>
    <s v="Cargo Tractor"/>
    <s v="Gasoline"/>
    <n v="2008"/>
    <n v="75"/>
    <n v="1137.9951923076924"/>
    <m/>
    <n v="100"/>
    <s v=""/>
    <n v="0.54"/>
    <n v="0.54"/>
    <s v=""/>
    <n v="10000"/>
    <n v="10000"/>
    <n v="10241.95673076923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  <n v="0.16598394279269871"/>
    <m/>
  </r>
  <r>
    <n v="448"/>
    <s v="23202 PRH122"/>
    <s v="Cargo Tractor"/>
    <s v="Gasoline"/>
    <n v="2008"/>
    <n v="75"/>
    <n v="1137.9951923076924"/>
    <m/>
    <n v="100"/>
    <s v=""/>
    <n v="0.54"/>
    <n v="0.54"/>
    <s v=""/>
    <n v="10000"/>
    <n v="10000"/>
    <n v="10241.95673076923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  <n v="0.16598394279269871"/>
    <m/>
  </r>
  <r>
    <n v="449"/>
    <s v="23204 SZN131"/>
    <s v="Cargo Tractor"/>
    <s v="Gasoline"/>
    <n v="2008"/>
    <n v="75"/>
    <n v="1137.9951923076924"/>
    <m/>
    <n v="100"/>
    <s v=""/>
    <n v="0.54"/>
    <n v="0.54"/>
    <s v=""/>
    <n v="10000"/>
    <n v="10000"/>
    <n v="10241.95673076923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  <n v="0.16598394279269871"/>
    <m/>
  </r>
  <r>
    <n v="450"/>
    <s v="69587 BNR511"/>
    <s v="Cargo Tractor"/>
    <s v="Gasoline"/>
    <n v="2008"/>
    <n v="75"/>
    <n v="1137.9951923076924"/>
    <m/>
    <n v="100"/>
    <s v=""/>
    <n v="0.54"/>
    <n v="0.54"/>
    <s v=""/>
    <n v="10000"/>
    <n v="10000"/>
    <n v="10241.95673076923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  <n v="0.16598394279269871"/>
    <m/>
  </r>
  <r>
    <n v="451"/>
    <s v="69588 BSF925"/>
    <s v="Cargo Tractor"/>
    <s v="Gasoline"/>
    <n v="2008"/>
    <n v="75"/>
    <n v="1137.9951923076924"/>
    <m/>
    <n v="100"/>
    <s v=""/>
    <n v="0.54"/>
    <n v="0.54"/>
    <s v=""/>
    <n v="10000"/>
    <n v="10000"/>
    <n v="10241.95673076923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  <n v="0.16598394279269871"/>
    <m/>
  </r>
  <r>
    <n v="452"/>
    <s v="69589 FNX242"/>
    <s v="Cargo Tractor"/>
    <s v="Gasoline"/>
    <n v="2008"/>
    <n v="75"/>
    <n v="1137.9951923076924"/>
    <m/>
    <n v="100"/>
    <s v=""/>
    <n v="0.54"/>
    <n v="0.54"/>
    <s v=""/>
    <n v="10000"/>
    <n v="10000"/>
    <n v="10241.95673076923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  <n v="0.16598394279269871"/>
    <m/>
  </r>
  <r>
    <n v="453"/>
    <s v="69590 MVK135"/>
    <s v="Cargo Tractor"/>
    <s v="Gasoline"/>
    <n v="2008"/>
    <n v="75"/>
    <n v="1137.9951923076924"/>
    <m/>
    <n v="100"/>
    <s v=""/>
    <n v="0.54"/>
    <n v="0.54"/>
    <s v=""/>
    <n v="10000"/>
    <n v="10000"/>
    <n v="10241.95673076923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  <n v="0.16598394279269871"/>
    <m/>
  </r>
  <r>
    <n v="454"/>
    <s v="69591 OLT542"/>
    <s v="Cargo Tractor"/>
    <s v="Gasoline"/>
    <n v="2008"/>
    <n v="75"/>
    <n v="1137.9951923076924"/>
    <m/>
    <n v="100"/>
    <s v=""/>
    <n v="0.54"/>
    <n v="0.54"/>
    <s v=""/>
    <n v="10000"/>
    <n v="10000"/>
    <n v="10241.95673076923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  <n v="0.16598394279269871"/>
    <m/>
  </r>
  <r>
    <n v="455"/>
    <s v="25116 FIZ742"/>
    <s v="Cargo Tractor"/>
    <s v="Gasoline"/>
    <n v="2009"/>
    <n v="75"/>
    <n v="1137.9951923076924"/>
    <m/>
    <n v="100"/>
    <s v=""/>
    <n v="0.54"/>
    <n v="0.54"/>
    <s v=""/>
    <n v="10000"/>
    <n v="10000"/>
    <n v="9103.961538461539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2582785923076925"/>
    <n v="0.1315100169076924"/>
    <n v="331.068548654008"/>
    <n v="13.36252539420123"/>
    <n v="0.16553427432700402"/>
    <n v="6.6812626971006154E-3"/>
    <n v="0.15225842552597829"/>
    <m/>
  </r>
  <r>
    <n v="456"/>
    <s v="25117 GCN215"/>
    <s v="Cargo Tractor"/>
    <s v="Gasoline"/>
    <n v="2009"/>
    <n v="75"/>
    <n v="1137.9951923076924"/>
    <m/>
    <n v="100"/>
    <s v=""/>
    <n v="0.54"/>
    <n v="0.54"/>
    <s v=""/>
    <n v="10000"/>
    <n v="10000"/>
    <n v="9103.961538461539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2582785923076925"/>
    <n v="0.1315100169076924"/>
    <n v="331.068548654008"/>
    <n v="13.36252539420123"/>
    <n v="0.16553427432700402"/>
    <n v="6.6812626971006154E-3"/>
    <n v="0.15225842552597829"/>
    <m/>
  </r>
  <r>
    <n v="457"/>
    <s v="23240 LJN873"/>
    <s v="Cargo Tractor"/>
    <s v="Gasoline"/>
    <n v="2010"/>
    <n v="80"/>
    <n v="1137.9951923076924"/>
    <m/>
    <n v="100"/>
    <s v=""/>
    <n v="0.54"/>
    <n v="0.54"/>
    <s v=""/>
    <n v="10000"/>
    <n v="10000"/>
    <n v="7965.9663461538466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7700914153846157"/>
    <n v="0.62519052352173077"/>
    <n v="30.022892757189403"/>
    <n v="67.759597882793628"/>
    <n v="1.5011446378594702E-2"/>
    <n v="3.3879798941396817E-2"/>
    <n v="1.3807528379031406E-2"/>
    <m/>
  </r>
  <r>
    <n v="458"/>
    <s v="23241 OPB911"/>
    <s v="Cargo Tractor"/>
    <s v="Gasoline"/>
    <n v="2010"/>
    <n v="80"/>
    <n v="1137.9951923076924"/>
    <m/>
    <n v="100"/>
    <s v=""/>
    <n v="0.54"/>
    <n v="0.54"/>
    <s v=""/>
    <n v="10000"/>
    <n v="10000"/>
    <n v="7965.9663461538466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7700914153846157"/>
    <n v="0.62519052352173077"/>
    <n v="30.022892757189403"/>
    <n v="67.759597882793628"/>
    <n v="1.5011446378594702E-2"/>
    <n v="3.3879798941396817E-2"/>
    <n v="1.3807528379031406E-2"/>
    <m/>
  </r>
  <r>
    <n v="459"/>
    <s v="23243 QYZ554"/>
    <s v="Cargo Tractor"/>
    <s v="Gasoline"/>
    <n v="2010"/>
    <n v="80"/>
    <n v="1137.9951923076924"/>
    <m/>
    <n v="100"/>
    <s v=""/>
    <n v="0.54"/>
    <n v="0.54"/>
    <s v=""/>
    <n v="10000"/>
    <n v="10000"/>
    <n v="7965.9663461538466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7700914153846157"/>
    <n v="0.62519052352173077"/>
    <n v="30.022892757189403"/>
    <n v="67.759597882793628"/>
    <n v="1.5011446378594702E-2"/>
    <n v="3.3879798941396817E-2"/>
    <n v="1.3807528379031406E-2"/>
    <m/>
  </r>
  <r>
    <n v="460"/>
    <s v="23244 SFK975"/>
    <s v="Cargo Tractor"/>
    <s v="Gasoline"/>
    <n v="2010"/>
    <n v="80"/>
    <n v="1137.9951923076924"/>
    <m/>
    <n v="100"/>
    <s v=""/>
    <n v="0.54"/>
    <n v="0.54"/>
    <s v=""/>
    <n v="10000"/>
    <n v="10000"/>
    <n v="7965.9663461538466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7700914153846157"/>
    <n v="0.62519052352173077"/>
    <n v="30.022892757189403"/>
    <n v="67.759597882793628"/>
    <n v="1.5011446378594702E-2"/>
    <n v="3.3879798941396817E-2"/>
    <n v="1.3807528379031406E-2"/>
    <m/>
  </r>
  <r>
    <n v="461"/>
    <s v="23245 XAU218"/>
    <s v="Cargo Tractor"/>
    <s v="Gasoline"/>
    <n v="2010"/>
    <n v="80"/>
    <n v="1137.9951923076924"/>
    <m/>
    <n v="100"/>
    <s v=""/>
    <n v="0.54"/>
    <n v="0.54"/>
    <s v=""/>
    <n v="10000"/>
    <n v="10000"/>
    <n v="7965.9663461538466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7700914153846157"/>
    <n v="0.62519052352173077"/>
    <n v="30.022892757189403"/>
    <n v="67.759597882793628"/>
    <n v="1.5011446378594702E-2"/>
    <n v="3.3879798941396817E-2"/>
    <n v="1.3807528379031406E-2"/>
    <m/>
  </r>
  <r>
    <n v="462"/>
    <s v="23246 ZSL518"/>
    <s v="Cargo Tractor"/>
    <s v="Gasoline"/>
    <n v="2010"/>
    <n v="80"/>
    <n v="1137.9951923076924"/>
    <m/>
    <n v="100"/>
    <s v=""/>
    <n v="0.54"/>
    <n v="0.54"/>
    <s v=""/>
    <n v="10000"/>
    <n v="10000"/>
    <n v="7965.9663461538466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7700914153846157"/>
    <n v="0.62519052352173077"/>
    <n v="30.022892757189403"/>
    <n v="67.759597882793628"/>
    <n v="1.5011446378594702E-2"/>
    <n v="3.3879798941396817E-2"/>
    <n v="1.3807528379031406E-2"/>
    <m/>
  </r>
  <r>
    <n v="463"/>
    <s v="25118 HKW271"/>
    <s v="Cargo Tractor"/>
    <s v="Gasoline"/>
    <n v="2010"/>
    <n v="75"/>
    <n v="1137.9951923076924"/>
    <m/>
    <n v="100"/>
    <s v=""/>
    <n v="0.54"/>
    <n v="0.54"/>
    <s v=""/>
    <n v="10000"/>
    <n v="10000"/>
    <n v="7965.9663461538466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7700914153846157"/>
    <n v="0.62519052352173077"/>
    <n v="28.146461959865064"/>
    <n v="63.524623015119026"/>
    <n v="1.4073230979932533E-2"/>
    <n v="3.1762311507559517E-2"/>
    <n v="1.2944557855341944E-2"/>
    <m/>
  </r>
  <r>
    <n v="464"/>
    <s v="25141 DCX937"/>
    <s v="Cargo Tractor"/>
    <s v="Gasoline"/>
    <n v="2010"/>
    <n v="75"/>
    <n v="1137.9951923076924"/>
    <m/>
    <n v="100"/>
    <s v=""/>
    <n v="0.54"/>
    <n v="0.54"/>
    <s v=""/>
    <n v="10000"/>
    <n v="10000"/>
    <n v="7965.9663461538466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7700914153846157"/>
    <n v="0.62519052352173077"/>
    <n v="28.146461959865064"/>
    <n v="63.524623015119026"/>
    <n v="1.4073230979932533E-2"/>
    <n v="3.1762311507559517E-2"/>
    <n v="1.2944557855341944E-2"/>
    <m/>
  </r>
  <r>
    <n v="465"/>
    <s v="25142 KUN291"/>
    <s v="Cargo Tractor"/>
    <s v="Gasoline"/>
    <n v="2010"/>
    <n v="75"/>
    <n v="1137.9951923076924"/>
    <m/>
    <n v="100"/>
    <s v=""/>
    <n v="0.54"/>
    <n v="0.54"/>
    <s v=""/>
    <n v="10000"/>
    <n v="10000"/>
    <n v="7965.9663461538466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7700914153846157"/>
    <n v="0.62519052352173077"/>
    <n v="28.146461959865064"/>
    <n v="63.524623015119026"/>
    <n v="1.4073230979932533E-2"/>
    <n v="3.1762311507559517E-2"/>
    <n v="1.2944557855341944E-2"/>
    <m/>
  </r>
  <r>
    <n v="466"/>
    <s v="25145 QII155"/>
    <s v="Cargo Tractor"/>
    <s v="Gasoline"/>
    <n v="2010"/>
    <n v="101"/>
    <n v="154.42307692307691"/>
    <m/>
    <n v="175"/>
    <s v=""/>
    <n v="0.54"/>
    <n v="0.54"/>
    <s v=""/>
    <n v="10000"/>
    <n v="10000"/>
    <n v="1080.961538461538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02580769230769"/>
    <n v="0.19362422734615384"/>
    <n v="2.5999780476760295"/>
    <n v="3.595185408281619"/>
    <n v="1.2999890238380148E-3"/>
    <n v="1.7975927041408094E-3"/>
    <n v="1.195729904126206E-3"/>
    <m/>
  </r>
  <r>
    <n v="467"/>
    <s v="25293 UTZ673"/>
    <s v="Cargo Tractor"/>
    <s v="Gasoline"/>
    <n v="2010"/>
    <n v="101"/>
    <n v="154.42307692307691"/>
    <m/>
    <n v="175"/>
    <s v=""/>
    <n v="0.54"/>
    <n v="0.54"/>
    <s v=""/>
    <n v="10000"/>
    <n v="10000"/>
    <n v="1080.961538461538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02580769230769"/>
    <n v="0.19362422734615384"/>
    <n v="2.5999780476760295"/>
    <n v="3.595185408281619"/>
    <n v="1.2999890238380148E-3"/>
    <n v="1.7975927041408094E-3"/>
    <n v="1.195729904126206E-3"/>
    <m/>
  </r>
  <r>
    <n v="468"/>
    <s v="834889 HJM581"/>
    <s v="Cargo Tractor"/>
    <s v="Gasoline"/>
    <n v="2010"/>
    <n v="80"/>
    <n v="1137.9951923076924"/>
    <m/>
    <n v="100"/>
    <s v=""/>
    <n v="0.54"/>
    <n v="0.54"/>
    <s v=""/>
    <n v="10000"/>
    <n v="10000"/>
    <n v="7965.9663461538466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7700914153846157"/>
    <n v="0.62519052352173077"/>
    <n v="30.022892757189403"/>
    <n v="67.759597882793628"/>
    <n v="1.5011446378594702E-2"/>
    <n v="3.3879798941396817E-2"/>
    <n v="1.3807528379031406E-2"/>
    <m/>
  </r>
  <r>
    <n v="469"/>
    <s v="LFZ212"/>
    <s v="Cargo Tractor"/>
    <s v="Gasoline"/>
    <n v="2010"/>
    <n v="80"/>
    <n v="1137.9951923076924"/>
    <m/>
    <n v="100"/>
    <s v=""/>
    <n v="0.54"/>
    <n v="0.54"/>
    <s v=""/>
    <n v="10000"/>
    <n v="10000"/>
    <n v="7965.9663461538466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7700914153846157"/>
    <n v="0.62519052352173077"/>
    <n v="30.022892757189403"/>
    <n v="67.759597882793628"/>
    <n v="1.5011446378594702E-2"/>
    <n v="3.3879798941396817E-2"/>
    <n v="1.3807528379031406E-2"/>
    <m/>
  </r>
  <r>
    <n v="470"/>
    <s v="VIK388"/>
    <s v="Cargo Tractor"/>
    <s v="Gasoline"/>
    <n v="2010"/>
    <n v="101"/>
    <n v="154.42307692307691"/>
    <m/>
    <n v="175"/>
    <s v=""/>
    <n v="0.54"/>
    <n v="0.54"/>
    <s v=""/>
    <n v="10000"/>
    <n v="10000"/>
    <n v="1080.961538461538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02580769230769"/>
    <n v="0.19362422734615384"/>
    <n v="2.5999780476760295"/>
    <n v="3.595185408281619"/>
    <n v="1.2999890238380148E-3"/>
    <n v="1.7975927041408094E-3"/>
    <n v="1.195729904126206E-3"/>
    <m/>
  </r>
  <r>
    <n v="471"/>
    <s v="25146 RYK346"/>
    <s v="Cargo Tractor"/>
    <s v="Gasoline"/>
    <n v="2011"/>
    <n v="79"/>
    <n v="1137.9951923076924"/>
    <m/>
    <n v="100"/>
    <s v=""/>
    <n v="0.54"/>
    <n v="0.54"/>
    <s v=""/>
    <n v="10000"/>
    <n v="10000"/>
    <n v="6827.9711538461543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3986497846153848"/>
    <n v="0.54118130587576929"/>
    <n v="25.672158249015656"/>
    <n v="57.921303122120584"/>
    <n v="1.283607912450783E-2"/>
    <n v="2.8960651561060292E-2"/>
    <n v="1.18066255787223E-2"/>
    <m/>
  </r>
  <r>
    <n v="472"/>
    <s v="506404 EKX772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73"/>
    <s v="506405 FTX481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74"/>
    <s v="506406 MBX329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75"/>
    <s v="CMA342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76"/>
    <s v="DCI666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77"/>
    <s v="DIW255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78"/>
    <s v="DLX273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79"/>
    <s v="DVF245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80"/>
    <s v="EOX285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81"/>
    <s v="GAZ327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82"/>
    <s v="GNX794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83"/>
    <s v="GZU445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84"/>
    <s v="IIA687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85"/>
    <s v="JCC618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86"/>
    <s v="JHE548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87"/>
    <s v="JQR158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88"/>
    <s v="JRD385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89"/>
    <s v="KEI966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90"/>
    <s v="KSZ861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91"/>
    <s v="LKB973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92"/>
    <s v="LXL873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93"/>
    <s v="LZP345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94"/>
    <s v="MPW173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95"/>
    <s v="MTS-23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96"/>
    <s v="NGU927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97"/>
    <s v="NMW524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98"/>
    <s v="OLM483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499"/>
    <s v="OTF931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00"/>
    <s v="OTR143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01"/>
    <s v="PER687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02"/>
    <s v="PLO886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03"/>
    <s v="POJ423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04"/>
    <s v="QLJ891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05"/>
    <s v="QQU248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06"/>
    <s v="QZX465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07"/>
    <s v="RFM595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08"/>
    <s v="RQR118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09"/>
    <s v="SCM474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10"/>
    <s v="TBI983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11"/>
    <s v="TDJ851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12"/>
    <s v="TGN359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13"/>
    <s v="TPK112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14"/>
    <s v="UDF488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15"/>
    <s v="UFT623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16"/>
    <s v="VIR734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17"/>
    <s v="VXC813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18"/>
    <s v="WIP848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19"/>
    <s v="WOX482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20"/>
    <s v="XAV781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21"/>
    <s v="XES124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22"/>
    <s v="XEV562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23"/>
    <s v="XTM885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24"/>
    <s v="YEN446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25"/>
    <s v="YLD389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26"/>
    <s v="YUB511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27"/>
    <s v="YUS141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28"/>
    <s v="ZGG127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29"/>
    <s v="ZIA315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30"/>
    <s v="ZJD353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31"/>
    <s v="ZKS236"/>
    <s v="Cargo Tractor"/>
    <s v="Gasoline"/>
    <n v="2012"/>
    <n v="101"/>
    <n v="158.69565217391303"/>
    <m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  <n v="1.2030803301113836E-3"/>
    <m/>
  </r>
  <r>
    <n v="532"/>
    <s v="506407 RPJ766"/>
    <s v="Cargo Tractor"/>
    <s v="Gasoline"/>
    <n v="2015"/>
    <n v="86"/>
    <n v="1137.9951923076924"/>
    <m/>
    <n v="100"/>
    <s v=""/>
    <n v="0.54"/>
    <n v="0.54"/>
    <s v=""/>
    <n v="10000"/>
    <n v="10000"/>
    <n v="2275.9903846153848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9.1288326153846161E-2"/>
    <n v="0.20514443529192306"/>
    <n v="10.636093385563196"/>
    <n v="23.901581540846237"/>
    <n v="5.3180466927815985E-3"/>
    <n v="1.195079077042312E-2"/>
    <n v="4.8915393480205138E-3"/>
    <m/>
  </r>
  <r>
    <n v="533"/>
    <s v="506408 XHN365"/>
    <s v="Cargo Tractor"/>
    <s v="Gasoline"/>
    <n v="2015"/>
    <n v="86"/>
    <n v="1137.9951923076924"/>
    <m/>
    <n v="100"/>
    <s v=""/>
    <n v="0.54"/>
    <n v="0.54"/>
    <s v=""/>
    <n v="10000"/>
    <n v="10000"/>
    <n v="2275.9903846153848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9.1288326153846161E-2"/>
    <n v="0.20514443529192306"/>
    <n v="10.636093385563196"/>
    <n v="23.901581540846237"/>
    <n v="5.3180466927815985E-3"/>
    <n v="1.195079077042312E-2"/>
    <n v="4.8915393480205138E-3"/>
    <m/>
  </r>
  <r>
    <n v="534"/>
    <s v="506412 YXH191"/>
    <s v="Cargo Tractor"/>
    <s v="Gasoline"/>
    <n v="2015"/>
    <n v="86"/>
    <n v="1137.9951923076924"/>
    <m/>
    <n v="100"/>
    <s v=""/>
    <n v="0.54"/>
    <n v="0.54"/>
    <s v=""/>
    <n v="10000"/>
    <n v="10000"/>
    <n v="2275.9903846153848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9.1288326153846161E-2"/>
    <n v="0.20514443529192306"/>
    <n v="10.636093385563196"/>
    <n v="23.901581540846237"/>
    <n v="5.3180466927815985E-3"/>
    <n v="1.195079077042312E-2"/>
    <n v="4.8915393480205138E-3"/>
    <m/>
  </r>
  <r>
    <n v="535"/>
    <s v="MTS-1"/>
    <s v="Cargo Tractor"/>
    <s v="Gasoline"/>
    <n v="2015"/>
    <n v="86"/>
    <n v="1137.9951923076924"/>
    <m/>
    <n v="100"/>
    <s v=""/>
    <n v="0.54"/>
    <n v="0.54"/>
    <s v=""/>
    <n v="10000"/>
    <n v="10000"/>
    <n v="2275.9903846153848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9.1288326153846161E-2"/>
    <n v="0.20514443529192306"/>
    <n v="10.636093385563196"/>
    <n v="23.901581540846237"/>
    <n v="5.3180466927815985E-3"/>
    <n v="1.195079077042312E-2"/>
    <n v="4.8915393480205138E-3"/>
    <m/>
  </r>
  <r>
    <n v="536"/>
    <s v="MTS-2"/>
    <s v="Cargo Tractor"/>
    <s v="Gasoline"/>
    <n v="2015"/>
    <n v="86"/>
    <n v="1137.9951923076924"/>
    <m/>
    <n v="100"/>
    <s v=""/>
    <n v="0.54"/>
    <n v="0.54"/>
    <s v=""/>
    <n v="10000"/>
    <n v="10000"/>
    <n v="2275.9903846153848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9.1288326153846161E-2"/>
    <n v="0.20514443529192306"/>
    <n v="10.636093385563196"/>
    <n v="23.901581540846237"/>
    <n v="5.3180466927815985E-3"/>
    <n v="1.195079077042312E-2"/>
    <n v="4.8915393480205138E-3"/>
    <m/>
  </r>
  <r>
    <n v="537"/>
    <s v="MTS-3"/>
    <s v="Cargo Tractor"/>
    <s v="Gasoline"/>
    <n v="2015"/>
    <n v="86"/>
    <n v="1137.9951923076924"/>
    <m/>
    <n v="100"/>
    <s v=""/>
    <n v="0.54"/>
    <n v="0.54"/>
    <s v=""/>
    <n v="10000"/>
    <n v="10000"/>
    <n v="2275.9903846153848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9.1288326153846161E-2"/>
    <n v="0.20514443529192306"/>
    <n v="10.636093385563196"/>
    <n v="23.901581540846237"/>
    <n v="5.3180466927815985E-3"/>
    <n v="1.195079077042312E-2"/>
    <n v="4.8915393480205138E-3"/>
    <m/>
  </r>
  <r>
    <n v="538"/>
    <s v="411128 MRZ739"/>
    <s v="Cargo Tractor"/>
    <s v="Gasoline"/>
    <n v="2016"/>
    <n v="101"/>
    <n v="152.08333333333334"/>
    <m/>
    <n v="175"/>
    <s v=""/>
    <n v="0.54"/>
    <n v="0.54"/>
    <s v=""/>
    <n v="10000"/>
    <n v="10000"/>
    <n v="152.0833333333333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055125000000001"/>
    <n v="0.14225893458333333"/>
    <n v="2.3873277719183199"/>
    <n v="2.6014205557917154"/>
    <n v="1.19366388595916E-3"/>
    <n v="1.3007102778958579E-3"/>
    <n v="1.0979320423052353E-3"/>
    <m/>
  </r>
  <r>
    <n v="539"/>
    <s v="411135 STN437"/>
    <s v="Cargo Tractor"/>
    <s v="Gasoline"/>
    <n v="2016"/>
    <n v="101"/>
    <n v="152.08333333333334"/>
    <m/>
    <n v="175"/>
    <s v=""/>
    <n v="0.54"/>
    <n v="0.54"/>
    <s v=""/>
    <n v="10000"/>
    <n v="10000"/>
    <n v="152.0833333333333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055125000000001"/>
    <n v="0.14225893458333333"/>
    <n v="2.3873277719183199"/>
    <n v="2.6014205557917154"/>
    <n v="1.19366388595916E-3"/>
    <n v="1.3007102778958579E-3"/>
    <n v="1.0979320423052353E-3"/>
    <m/>
  </r>
  <r>
    <n v="540"/>
    <s v="507526 GEI885"/>
    <s v="Cargo Tractor"/>
    <s v="Gasoline"/>
    <n v="2016"/>
    <n v="86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  <n v="2.9012286161328653E-3"/>
    <m/>
  </r>
  <r>
    <n v="541"/>
    <s v="507527 IIA354"/>
    <s v="Cargo Tractor"/>
    <s v="Gasoline"/>
    <n v="2016"/>
    <n v="86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  <n v="2.9012286161328653E-3"/>
    <m/>
  </r>
  <r>
    <n v="542"/>
    <s v="507528 KEE988"/>
    <s v="Cargo Tractor"/>
    <s v="Gasoline"/>
    <n v="2016"/>
    <n v="86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  <n v="2.9012286161328653E-3"/>
    <m/>
  </r>
  <r>
    <n v="543"/>
    <s v="507529 QAC767"/>
    <s v="Cargo Tractor"/>
    <s v="Gasoline"/>
    <n v="2016"/>
    <n v="86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  <n v="2.9012286161328653E-3"/>
    <m/>
  </r>
  <r>
    <n v="544"/>
    <s v="509689 RRF139"/>
    <s v="Cargo Tractor"/>
    <s v="Gasoline"/>
    <n v="2016"/>
    <n v="86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  <n v="2.9012286161328653E-3"/>
    <m/>
  </r>
  <r>
    <n v="545"/>
    <s v="509690 XAI663"/>
    <s v="Cargo Tractor"/>
    <s v="Gasoline"/>
    <n v="2016"/>
    <n v="86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  <n v="2.9012286161328653E-3"/>
    <m/>
  </r>
  <r>
    <n v="546"/>
    <s v="509691 XTO119"/>
    <s v="Cargo Tractor"/>
    <s v="Gasoline"/>
    <n v="2016"/>
    <n v="86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  <n v="2.9012286161328653E-3"/>
    <m/>
  </r>
  <r>
    <n v="547"/>
    <s v="509692 ZGD632"/>
    <s v="Cargo Tractor"/>
    <s v="Gasoline"/>
    <n v="2016"/>
    <n v="86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  <n v="2.9012286161328653E-3"/>
    <m/>
  </r>
  <r>
    <n v="548"/>
    <s v="512137 IQT655"/>
    <s v="Cargo Tractor"/>
    <s v="Gasoline"/>
    <n v="2017"/>
    <n v="84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1616833729061593"/>
    <n v="13.78536141341916"/>
    <n v="3.0808416864530801E-3"/>
    <n v="6.8926807067095806E-3"/>
    <n v="2.8337581831995428E-3"/>
    <m/>
  </r>
  <r>
    <n v="549"/>
    <s v="512138 NUP637"/>
    <s v="Cargo Tractor"/>
    <s v="Gasoline"/>
    <n v="2017"/>
    <n v="84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1616833729061593"/>
    <n v="13.78536141341916"/>
    <n v="3.0808416864530801E-3"/>
    <n v="6.8926807067095806E-3"/>
    <n v="2.8337581831995428E-3"/>
    <m/>
  </r>
  <r>
    <n v="550"/>
    <s v="EAZ946"/>
    <s v="Cargo Tractor"/>
    <s v="Gasoline"/>
    <n v="2017"/>
    <n v="86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  <n v="2.9012286161328653E-3"/>
    <m/>
  </r>
  <r>
    <n v="551"/>
    <s v="GQA464"/>
    <s v="Cargo Tractor"/>
    <s v="Gasoline"/>
    <n v="2017"/>
    <n v="86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  <n v="2.9012286161328653E-3"/>
    <m/>
  </r>
  <r>
    <n v="552"/>
    <s v="KGS119"/>
    <s v="Cargo Tractor"/>
    <s v="Gasoline"/>
    <n v="2017"/>
    <n v="86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  <n v="2.9012286161328653E-3"/>
    <m/>
  </r>
  <r>
    <n v="553"/>
    <s v="LYP828"/>
    <s v="Cargo Tractor"/>
    <s v="Gasoline"/>
    <n v="2017"/>
    <n v="86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  <n v="2.9012286161328653E-3"/>
    <m/>
  </r>
  <r>
    <n v="554"/>
    <s v="MTS-11"/>
    <s v="Cargo Tractor"/>
    <s v="Gasoline"/>
    <n v="2017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55"/>
    <s v="MTS-14"/>
    <s v="Cargo Tractor"/>
    <s v="Gasoline"/>
    <n v="2017"/>
    <n v="84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1616833729061593"/>
    <n v="13.78536141341916"/>
    <n v="3.0808416864530801E-3"/>
    <n v="6.8926807067095806E-3"/>
    <n v="2.8337581831995428E-3"/>
    <m/>
  </r>
  <r>
    <n v="556"/>
    <s v="MTS-15"/>
    <s v="Cargo Tractor"/>
    <s v="Gasoline"/>
    <n v="2017"/>
    <n v="84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1616833729061593"/>
    <n v="13.78536141341916"/>
    <n v="3.0808416864530801E-3"/>
    <n v="6.8926807067095806E-3"/>
    <n v="2.8337581831995428E-3"/>
    <m/>
  </r>
  <r>
    <n v="557"/>
    <s v="MTS-16"/>
    <s v="Cargo Tractor"/>
    <s v="Gasoline"/>
    <n v="2017"/>
    <n v="84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1616833729061593"/>
    <n v="13.78536141341916"/>
    <n v="3.0808416864530801E-3"/>
    <n v="6.8926807067095806E-3"/>
    <n v="2.8337581831995428E-3"/>
    <m/>
  </r>
  <r>
    <n v="558"/>
    <s v="MTS-17"/>
    <s v="Cargo Tractor"/>
    <s v="Gasoline"/>
    <n v="2017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59"/>
    <s v="MTS-18"/>
    <s v="Cargo Tractor"/>
    <s v="Gasoline"/>
    <n v="2017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60"/>
    <s v="MTS-19"/>
    <s v="Cargo Tractor"/>
    <s v="Gasoline"/>
    <n v="2017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61"/>
    <s v="MTS-20"/>
    <s v="Cargo Tractor"/>
    <s v="Gasoline"/>
    <n v="2017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62"/>
    <s v="MTS-21"/>
    <s v="Cargo Tractor"/>
    <s v="Gasoline"/>
    <n v="2017"/>
    <n v="84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1616833729061593"/>
    <n v="13.78536141341916"/>
    <n v="3.0808416864530801E-3"/>
    <n v="6.8926807067095806E-3"/>
    <n v="2.8337581831995428E-3"/>
    <m/>
  </r>
  <r>
    <n v="563"/>
    <s v="MTS-22"/>
    <s v="Cargo Tractor"/>
    <s v="Gasoline"/>
    <n v="2017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64"/>
    <s v="MTS-24"/>
    <s v="Cargo Tractor"/>
    <s v="Gasoline"/>
    <n v="2017"/>
    <n v="86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  <n v="2.9012286161328653E-3"/>
    <m/>
  </r>
  <r>
    <n v="565"/>
    <s v="MTS-25"/>
    <s v="Cargo Tractor"/>
    <s v="Gasoline"/>
    <n v="2017"/>
    <n v="86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  <n v="2.9012286161328653E-3"/>
    <m/>
  </r>
  <r>
    <n v="566"/>
    <s v="TRZ567"/>
    <s v="Cargo Tractor"/>
    <s v="Gasoline"/>
    <n v="2017"/>
    <n v="86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  <n v="2.9012286161328653E-3"/>
    <m/>
  </r>
  <r>
    <n v="567"/>
    <s v="MTS-26"/>
    <s v="Cargo Tractor"/>
    <s v="Gasoline"/>
    <n v="2018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68"/>
    <s v="MTS-27"/>
    <s v="Cargo Tractor"/>
    <s v="Gasoline"/>
    <n v="2018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69"/>
    <s v="MTS-28"/>
    <s v="Cargo Tractor"/>
    <s v="Gasoline"/>
    <n v="2018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70"/>
    <s v="MTS-29"/>
    <s v="Cargo Tractor"/>
    <s v="Gasoline"/>
    <n v="2018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71"/>
    <s v="MTS-4 / 8"/>
    <s v="Cargo Tractor"/>
    <s v="Gasoline"/>
    <n v="2018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72"/>
    <s v="MTS-5"/>
    <s v="Cargo Tractor"/>
    <s v="Gasoline"/>
    <n v="2018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73"/>
    <s v="MTS-6"/>
    <s v="Cargo Tractor"/>
    <s v="Gasoline"/>
    <n v="2018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74"/>
    <s v="MTS-7"/>
    <s v="Cargo Tractor"/>
    <s v="Gasoline"/>
    <n v="2018"/>
    <n v="84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1616833729061593"/>
    <n v="13.78536141341916"/>
    <n v="3.0808416864530801E-3"/>
    <n v="6.8926807067095806E-3"/>
    <n v="2.8337581831995428E-3"/>
    <m/>
  </r>
  <r>
    <n v="575"/>
    <s v="MTS-8"/>
    <s v="Cargo Tractor"/>
    <s v="Gasoline"/>
    <n v="2018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76"/>
    <s v="CCA696"/>
    <s v="Cargo Tractor"/>
    <s v="LPG"/>
    <n v="2011"/>
    <n v="84"/>
    <n v="1137.9951923076924"/>
    <m/>
    <n v="100"/>
    <s v=""/>
    <n v="0.54"/>
    <n v="0.54"/>
    <s v=""/>
    <n v="10000"/>
    <n v="10000"/>
    <n v="6827.9711538461543"/>
    <s v=""/>
    <n v="0.106"/>
    <n v="0.11"/>
    <s v=""/>
    <n v="5.2320000000000001E-5"/>
    <n v="5.2320000000000001E-5"/>
    <s v=""/>
    <n v="6.9000000000000006E-2"/>
    <n v="6.9000000000000006E-2"/>
    <s v=""/>
    <n v="3.2480000000000001E-5"/>
    <n v="3.2480000000000001E-5"/>
    <s v=""/>
    <n v="1"/>
    <n v="1"/>
    <s v=""/>
    <n v="1"/>
    <n v="1"/>
    <n v="0.46723945076923079"/>
    <n v="0.29077250307692309"/>
    <n v="53.172519277477456"/>
    <n v="33.090327667674394"/>
    <n v="2.6586259638738726E-2"/>
    <n v="1.6545163833837199E-2"/>
    <n v="2.445404161571188E-2"/>
    <m/>
  </r>
  <r>
    <n v="577"/>
    <s v="CGE775"/>
    <s v="Cargo Tractor"/>
    <s v="LPG"/>
    <n v="2012"/>
    <n v="84"/>
    <n v="1137.9951923076924"/>
    <m/>
    <n v="100"/>
    <s v=""/>
    <n v="0.54"/>
    <n v="0.54"/>
    <s v=""/>
    <n v="10000"/>
    <n v="10000"/>
    <n v="5689.9759615384619"/>
    <s v=""/>
    <n v="0.106"/>
    <n v="0.11"/>
    <s v=""/>
    <n v="5.2320000000000001E-5"/>
    <n v="5.2320000000000001E-5"/>
    <s v=""/>
    <n v="6.9000000000000006E-2"/>
    <n v="6.9000000000000006E-2"/>
    <s v=""/>
    <n v="3.2480000000000001E-5"/>
    <n v="3.2480000000000001E-5"/>
    <s v=""/>
    <n v="1"/>
    <n v="1"/>
    <s v=""/>
    <n v="1"/>
    <n v="1"/>
    <n v="0.40769954230769234"/>
    <n v="0.25381041923076925"/>
    <n v="46.396792345091285"/>
    <n v="28.883989541453012"/>
    <n v="2.3198396172545644E-2"/>
    <n v="1.4441994770726507E-2"/>
    <n v="2.1337884799507482E-2"/>
    <m/>
  </r>
  <r>
    <n v="578"/>
    <s v="835646 SNC542"/>
    <s v="Deicer"/>
    <s v="Diesel"/>
    <n v="2012"/>
    <n v="200"/>
    <n v="20"/>
    <s v="Tier 4I"/>
    <n v="300"/>
    <n v="0.34"/>
    <s v=""/>
    <n v="0.34"/>
    <n v="12000"/>
    <s v=""/>
    <n v="12000"/>
    <n v="100"/>
    <n v="7.0000000000000007E-2"/>
    <s v=""/>
    <n v="7.0000000000000007E-2"/>
    <n v="1.8300000000000001E-5"/>
    <s v=""/>
    <n v="1.8300000000000001E-5"/>
    <n v="1.5153859999999999"/>
    <s v=""/>
    <n v="1.5153859999999999"/>
    <n v="1.9700000000000001E-5"/>
    <s v=""/>
    <n v="1.9700000000000001E-5"/>
    <n v="0.9"/>
    <s v=""/>
    <n v="0.9"/>
    <n v="0.95"/>
    <s v=""/>
    <n v="0.95"/>
    <n v="6.464700000000001E-2"/>
    <n v="1.4414881999999998"/>
    <n v="0.19383024454313466"/>
    <n v="4.3219949929933783"/>
    <n v="9.6915122271567331E-5"/>
    <n v="2.1609974964966893E-3"/>
    <n v="1.1726729794859647E-4"/>
    <m/>
  </r>
  <r>
    <n v="579"/>
    <n v="828552"/>
    <s v="Fork Lift"/>
    <s v="Diesel"/>
    <n v="2005"/>
    <n v="50"/>
    <n v="589.79999999999995"/>
    <s v="Tier 2"/>
    <n v="75"/>
    <n v="0.2"/>
    <s v=""/>
    <n v="0.2"/>
    <n v="12000"/>
    <s v=""/>
    <n v="12000"/>
    <n v="7077.5999999999995"/>
    <n v="0.28000000000000003"/>
    <s v=""/>
    <n v="0.28000000000000003"/>
    <n v="2.9200000000000002E-5"/>
    <s v=""/>
    <n v="2.9200000000000002E-5"/>
    <n v="4.5518270000000003"/>
    <s v=""/>
    <n v="4.5518270000000003"/>
    <n v="7.3200000000000004E-5"/>
    <s v=""/>
    <n v="7.3200000000000004E-5"/>
    <n v="0.9"/>
    <s v=""/>
    <n v="0.9"/>
    <n v="0.93"/>
    <s v=""/>
    <n v="0.93"/>
    <n v="0.43799932800000002"/>
    <n v="4.715013807600001"/>
    <n v="5.6952457920401081"/>
    <n v="61.308684352924203"/>
    <n v="2.8476228960200539E-3"/>
    <n v="3.0654342176462103E-2"/>
    <n v="3.4456237041842652E-3"/>
    <m/>
  </r>
  <r>
    <n v="580"/>
    <s v="BHC697"/>
    <s v="Fork Lift"/>
    <s v="Diesel"/>
    <n v="2013"/>
    <n v="70"/>
    <n v="589.79999999999995"/>
    <s v="Tier 4"/>
    <n v="75"/>
    <n v="0.2"/>
    <s v=""/>
    <n v="0.2"/>
    <n v="12000"/>
    <s v=""/>
    <n v="12000"/>
    <n v="2359.1999999999998"/>
    <n v="0.1"/>
    <s v=""/>
    <n v="0.1"/>
    <n v="2.5000000000000001E-5"/>
    <s v=""/>
    <n v="2.5000000000000001E-5"/>
    <n v="2.632101"/>
    <s v=""/>
    <n v="2.632101"/>
    <n v="3.4600000000000001E-5"/>
    <s v=""/>
    <n v="3.4600000000000001E-5"/>
    <n v="0.9"/>
    <s v=""/>
    <n v="0.9"/>
    <n v="0.95"/>
    <s v=""/>
    <n v="0.95"/>
    <n v="0.14308200000000001"/>
    <n v="2.578042854"/>
    <n v="2.6046661463904255"/>
    <n v="46.930717670689205"/>
    <n v="1.3023330731952128E-3"/>
    <n v="2.3465358835344605E-2"/>
    <n v="1.5758230185662074E-3"/>
    <m/>
  </r>
  <r>
    <n v="581"/>
    <n v="163980"/>
    <s v="Fork Lift"/>
    <s v="Electric"/>
    <n v="1994"/>
    <n v="50"/>
    <n v="589.79999999999995"/>
    <m/>
    <n v="75"/>
    <s v="--"/>
    <s v="--"/>
    <n v="0"/>
    <s v="--"/>
    <s v="--"/>
    <n v="0"/>
    <n v="13565.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82"/>
    <n v="163998"/>
    <s v="Fork Lift"/>
    <s v="Electric"/>
    <n v="1994"/>
    <n v="50"/>
    <n v="589.79999999999995"/>
    <m/>
    <n v="75"/>
    <s v="--"/>
    <s v="--"/>
    <n v="0"/>
    <s v="--"/>
    <s v="--"/>
    <n v="0"/>
    <n v="13565.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83"/>
    <n v="161252"/>
    <s v="Fork Lift"/>
    <s v="Electric"/>
    <n v="2000"/>
    <n v="50"/>
    <n v="589.79999999999995"/>
    <m/>
    <n v="75"/>
    <s v="--"/>
    <s v="--"/>
    <n v="0"/>
    <s v="--"/>
    <s v="--"/>
    <n v="0"/>
    <n v="10026.59999999999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84"/>
    <n v="161253"/>
    <s v="Fork Lift"/>
    <s v="Electric"/>
    <n v="2000"/>
    <n v="50"/>
    <n v="589.79999999999995"/>
    <m/>
    <n v="75"/>
    <s v="--"/>
    <s v="--"/>
    <n v="0"/>
    <s v="--"/>
    <s v="--"/>
    <n v="0"/>
    <n v="10026.59999999999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85"/>
    <n v="161254"/>
    <s v="Fork Lift"/>
    <s v="Electric"/>
    <n v="2000"/>
    <n v="50"/>
    <n v="589.79999999999995"/>
    <m/>
    <n v="75"/>
    <s v="--"/>
    <s v="--"/>
    <n v="0"/>
    <s v="--"/>
    <s v="--"/>
    <n v="0"/>
    <n v="10026.59999999999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86"/>
    <n v="292450"/>
    <s v="Fork Lift"/>
    <s v="Electric"/>
    <n v="2002"/>
    <n v="50"/>
    <n v="589.79999999999995"/>
    <m/>
    <n v="75"/>
    <s v="--"/>
    <s v="--"/>
    <n v="0"/>
    <s v="--"/>
    <s v="--"/>
    <n v="0"/>
    <n v="884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87"/>
    <n v="13459"/>
    <s v="Fork Lift"/>
    <s v="Electric"/>
    <n v="2008"/>
    <n v="52"/>
    <n v="589.79999999999995"/>
    <m/>
    <n v="75"/>
    <s v="--"/>
    <s v="--"/>
    <n v="0"/>
    <s v="--"/>
    <s v="--"/>
    <n v="0"/>
    <n v="5308.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88"/>
    <s v="ACV282"/>
    <s v="Fork Lift"/>
    <s v="Electric"/>
    <n v="2008"/>
    <n v="19"/>
    <n v="589.79999999999995"/>
    <m/>
    <n v="25"/>
    <s v="--"/>
    <s v="--"/>
    <n v="0"/>
    <s v="--"/>
    <s v="--"/>
    <n v="0"/>
    <n v="5308.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89"/>
    <s v="22497 UPT235"/>
    <s v="Fork Lift"/>
    <s v="Gasoline"/>
    <n v="2008"/>
    <n v="57"/>
    <n v="589.79999999999995"/>
    <m/>
    <n v="75"/>
    <s v=""/>
    <n v="0.3"/>
    <n v="0.3"/>
    <s v=""/>
    <n v="10000"/>
    <n v="10000"/>
    <n v="5308.2"/>
    <s v=""/>
    <n v="0.14299999999999999"/>
    <n v="0.14299999999999999"/>
    <s v=""/>
    <n v="1.426E-4"/>
    <n v="1.426E-4"/>
    <s v=""/>
    <n v="8.7999999999999995E-2"/>
    <n v="8.7999999999999995E-2"/>
    <s v=""/>
    <n v="2.0500000000000002E-4"/>
    <n v="2.0500000000000002E-4"/>
    <s v=""/>
    <n v="1"/>
    <n v="1"/>
    <s v=""/>
    <n v="0.97699999999999998"/>
    <n v="0.97699999999999998"/>
    <n v="0.89994931999999994"/>
    <n v="1.1491288370000001"/>
    <n v="20.010281175597374"/>
    <n v="25.550762275543697"/>
    <n v="1.0005140587798687E-2"/>
    <n v="1.277538113777185E-2"/>
    <n v="9.202728312657232E-3"/>
    <m/>
  </r>
  <r>
    <n v="590"/>
    <s v="68115 SIV128"/>
    <s v="Fork Lift"/>
    <s v="LPG"/>
    <n v="2007"/>
    <n v="57"/>
    <n v="589.79999999999995"/>
    <m/>
    <n v="75"/>
    <s v=""/>
    <n v="0.3"/>
    <n v="0.3"/>
    <s v=""/>
    <n v="7000"/>
    <n v="7000"/>
    <n v="5898"/>
    <s v=""/>
    <n v="0.153"/>
    <n v="0.15"/>
    <s v=""/>
    <n v="2.2360000000000001E-4"/>
    <n v="2.2360000000000001E-4"/>
    <s v=""/>
    <n v="8.7999999999999995E-2"/>
    <n v="8.7999999999999995E-2"/>
    <s v=""/>
    <n v="1.2799999999999999E-4"/>
    <n v="1.2799999999999999E-4"/>
    <s v=""/>
    <n v="1"/>
    <n v="1"/>
    <s v=""/>
    <n v="1"/>
    <n v="1"/>
    <n v="1.4687927999999999"/>
    <n v="0.84294399999999992"/>
    <n v="32.658457830373109"/>
    <n v="18.742773710060419"/>
    <n v="1.6329228915186556E-2"/>
    <n v="9.3713868550302105E-3"/>
    <n v="1.5019624756188593E-2"/>
    <m/>
  </r>
  <r>
    <n v="591"/>
    <s v="13504 WRT656"/>
    <s v="Fork Lift"/>
    <s v="LPG"/>
    <n v="2008"/>
    <n v="51"/>
    <n v="589.79999999999995"/>
    <m/>
    <n v="75"/>
    <s v=""/>
    <n v="0.3"/>
    <n v="0.3"/>
    <s v=""/>
    <n v="10000"/>
    <n v="10000"/>
    <n v="5308.2"/>
    <s v=""/>
    <n v="0.153"/>
    <n v="0.15"/>
    <s v=""/>
    <n v="2.2360000000000001E-4"/>
    <n v="2.2360000000000001E-4"/>
    <s v=""/>
    <n v="8.7999999999999995E-2"/>
    <n v="8.7999999999999995E-2"/>
    <s v=""/>
    <n v="1.2799999999999999E-4"/>
    <n v="1.2799999999999999E-4"/>
    <s v=""/>
    <n v="1"/>
    <n v="1"/>
    <s v=""/>
    <n v="1"/>
    <n v="1"/>
    <n v="1.33691352"/>
    <n v="0.76744959999999995"/>
    <n v="26.59706861839144"/>
    <n v="15.267935709377118"/>
    <n v="1.329853430919572E-2"/>
    <n v="7.6339678546885588E-3"/>
    <n v="1.2231991857598223E-2"/>
    <m/>
  </r>
  <r>
    <n v="592"/>
    <s v="GP05"/>
    <s v="GPU"/>
    <s v="Diesel"/>
    <n v="1994"/>
    <n v="200"/>
    <n v="476"/>
    <s v="≤ Tier 1"/>
    <n v="300"/>
    <n v="0.34"/>
    <s v=""/>
    <n v="0.34"/>
    <n v="12000"/>
    <s v=""/>
    <n v="12000"/>
    <n v="10948"/>
    <n v="0.68"/>
    <s v=""/>
    <n v="0.68"/>
    <n v="3.15E-5"/>
    <s v=""/>
    <n v="3.15E-5"/>
    <n v="7.338571"/>
    <s v=""/>
    <n v="7.338571"/>
    <n v="1.7000000000000001E-4"/>
    <s v=""/>
    <n v="1.7000000000000001E-4"/>
    <n v="0.9"/>
    <s v=""/>
    <n v="0.9"/>
    <n v="0.93"/>
    <s v=""/>
    <n v="0.93"/>
    <n v="0.92237580000000019"/>
    <n v="8.5557498299999999"/>
    <n v="65.820022268893112"/>
    <n v="610.53167736802982"/>
    <n v="3.2910011134446561E-2"/>
    <n v="0.30526583868401491"/>
    <n v="3.9821113472680338E-2"/>
    <m/>
  </r>
  <r>
    <n v="593"/>
    <s v="GP01"/>
    <s v="GPU"/>
    <s v="Diesel"/>
    <n v="1999"/>
    <n v="208"/>
    <n v="476"/>
    <s v="≤ Tier 1"/>
    <n v="300"/>
    <n v="0.34"/>
    <s v=""/>
    <n v="0.34"/>
    <n v="12000"/>
    <s v=""/>
    <n v="12000"/>
    <n v="8568"/>
    <n v="0.32"/>
    <s v=""/>
    <n v="0.32"/>
    <n v="1.4800000000000001E-5"/>
    <s v=""/>
    <n v="1.4800000000000001E-5"/>
    <n v="5.9577549999999997"/>
    <s v=""/>
    <n v="5.9577549999999997"/>
    <n v="1.3799999999999999E-4"/>
    <s v=""/>
    <n v="1.3799999999999999E-4"/>
    <n v="0.9"/>
    <s v=""/>
    <n v="0.9"/>
    <n v="0.93"/>
    <s v=""/>
    <n v="0.93"/>
    <n v="0.40212576000000005"/>
    <n v="6.6403292699999996"/>
    <n v="29.843197899618996"/>
    <n v="492.80270063584709"/>
    <n v="1.49215989498095E-2"/>
    <n v="0.24640135031792354"/>
    <n v="1.8055134729269492E-2"/>
    <m/>
  </r>
  <r>
    <n v="594"/>
    <s v="GP02"/>
    <s v="GPU"/>
    <s v="Diesel"/>
    <n v="1999"/>
    <n v="208"/>
    <n v="476"/>
    <s v="≤ Tier 1"/>
    <n v="300"/>
    <n v="0.34"/>
    <s v=""/>
    <n v="0.34"/>
    <n v="12000"/>
    <s v=""/>
    <n v="12000"/>
    <n v="8568"/>
    <n v="0.32"/>
    <s v=""/>
    <n v="0.32"/>
    <n v="1.4800000000000001E-5"/>
    <s v=""/>
    <n v="1.4800000000000001E-5"/>
    <n v="5.9577549999999997"/>
    <s v=""/>
    <n v="5.9577549999999997"/>
    <n v="1.3799999999999999E-4"/>
    <s v=""/>
    <n v="1.3799999999999999E-4"/>
    <n v="0.9"/>
    <s v=""/>
    <n v="0.9"/>
    <n v="0.93"/>
    <s v=""/>
    <n v="0.93"/>
    <n v="0.40212576000000005"/>
    <n v="6.6403292699999996"/>
    <n v="29.843197899618996"/>
    <n v="492.80270063584709"/>
    <n v="1.49215989498095E-2"/>
    <n v="0.24640135031792354"/>
    <n v="1.8055134729269492E-2"/>
    <m/>
  </r>
  <r>
    <n v="595"/>
    <s v="RTE182"/>
    <s v="GPU"/>
    <s v="Diesel"/>
    <n v="2000"/>
    <n v="185"/>
    <n v="476"/>
    <s v="≤ Tier 1"/>
    <n v="300"/>
    <n v="0.34"/>
    <s v=""/>
    <n v="0.34"/>
    <n v="12000"/>
    <s v=""/>
    <n v="12000"/>
    <n v="8092"/>
    <n v="0.32"/>
    <s v=""/>
    <n v="0.32"/>
    <n v="1.4800000000000001E-5"/>
    <s v=""/>
    <n v="1.4800000000000001E-5"/>
    <n v="5.9069229999999999"/>
    <s v=""/>
    <n v="5.9069229999999999"/>
    <n v="1.37E-4"/>
    <s v=""/>
    <n v="1.37E-4"/>
    <n v="0.9"/>
    <s v=""/>
    <n v="0.9"/>
    <n v="0.93"/>
    <s v=""/>
    <n v="0.93"/>
    <n v="0.39578544000000004"/>
    <n v="6.5244401099999996"/>
    <n v="26.124721603619573"/>
    <n v="430.66056571772577"/>
    <n v="1.3062360801809787E-2"/>
    <n v="0.21533028285886291"/>
    <n v="1.5805456570189842E-2"/>
    <m/>
  </r>
  <r>
    <n v="596"/>
    <s v="VQY529"/>
    <s v="GPU"/>
    <s v="Diesel"/>
    <n v="2000"/>
    <n v="185"/>
    <n v="476"/>
    <s v="≤ Tier 1"/>
    <n v="300"/>
    <n v="0.34"/>
    <s v=""/>
    <n v="0.34"/>
    <n v="12000"/>
    <s v=""/>
    <n v="12000"/>
    <n v="8092"/>
    <n v="0.32"/>
    <s v=""/>
    <n v="0.32"/>
    <n v="1.4800000000000001E-5"/>
    <s v=""/>
    <n v="1.4800000000000001E-5"/>
    <n v="5.9069229999999999"/>
    <s v=""/>
    <n v="5.9069229999999999"/>
    <n v="1.37E-4"/>
    <s v=""/>
    <n v="1.37E-4"/>
    <n v="0.9"/>
    <s v=""/>
    <n v="0.9"/>
    <n v="0.93"/>
    <s v=""/>
    <n v="0.93"/>
    <n v="0.39578544000000004"/>
    <n v="6.5244401099999996"/>
    <n v="26.124721603619573"/>
    <n v="430.66056571772577"/>
    <n v="1.3062360801809787E-2"/>
    <n v="0.21533028285886291"/>
    <n v="1.5805456570189842E-2"/>
    <m/>
  </r>
  <r>
    <n v="597"/>
    <n v="9329"/>
    <s v="GPU"/>
    <s v="Diesel"/>
    <n v="2001"/>
    <n v="152"/>
    <n v="476"/>
    <s v="Tier 1"/>
    <n v="175"/>
    <n v="0.34"/>
    <s v=""/>
    <n v="0.34"/>
    <n v="12000"/>
    <s v=""/>
    <n v="12000"/>
    <n v="7616"/>
    <n v="0.68"/>
    <s v=""/>
    <n v="0.68"/>
    <n v="3.15E-5"/>
    <s v=""/>
    <n v="3.15E-5"/>
    <n v="5.6509340000000003"/>
    <s v=""/>
    <n v="5.6509340000000003"/>
    <n v="1.3100000000000001E-4"/>
    <s v=""/>
    <n v="1.3100000000000001E-4"/>
    <n v="0.9"/>
    <s v=""/>
    <n v="0.9"/>
    <n v="0.93"/>
    <s v=""/>
    <n v="0.93"/>
    <n v="0.82791360000000003"/>
    <n v="6.1832259000000009"/>
    <n v="44.900247390951485"/>
    <n v="335.33495836297254"/>
    <n v="2.2450123695475742E-2"/>
    <n v="0.16766747918148628"/>
    <n v="2.7164649671525647E-2"/>
    <m/>
  </r>
  <r>
    <n v="598"/>
    <n v="52041"/>
    <s v="GPU"/>
    <s v="Diesel"/>
    <n v="2001"/>
    <n v="165"/>
    <n v="476"/>
    <s v="Tier 1"/>
    <n v="175"/>
    <n v="0.34"/>
    <s v=""/>
    <n v="0.34"/>
    <n v="12000"/>
    <s v=""/>
    <n v="12000"/>
    <n v="7616"/>
    <n v="0.68"/>
    <s v=""/>
    <n v="0.68"/>
    <n v="3.15E-5"/>
    <s v=""/>
    <n v="3.15E-5"/>
    <n v="5.6509340000000003"/>
    <s v=""/>
    <n v="5.6509340000000003"/>
    <n v="1.3100000000000001E-4"/>
    <s v=""/>
    <n v="1.3100000000000001E-4"/>
    <n v="0.9"/>
    <s v=""/>
    <n v="0.9"/>
    <n v="0.93"/>
    <s v=""/>
    <n v="0.93"/>
    <n v="0.82791360000000003"/>
    <n v="6.1832259000000009"/>
    <n v="48.740400128335502"/>
    <n v="364.01492190717414"/>
    <n v="2.4370200064167749E-2"/>
    <n v="0.18200746095358708"/>
    <n v="2.9487942077642975E-2"/>
    <m/>
  </r>
  <r>
    <n v="599"/>
    <s v="NUV483"/>
    <s v="GPU"/>
    <s v="Diesel"/>
    <n v="2001"/>
    <n v="135"/>
    <n v="476"/>
    <s v="Tier 1"/>
    <n v="175"/>
    <n v="0.34"/>
    <s v=""/>
    <n v="0.34"/>
    <n v="12000"/>
    <s v=""/>
    <n v="12000"/>
    <n v="7616"/>
    <n v="0.68"/>
    <s v=""/>
    <n v="0.68"/>
    <n v="3.15E-5"/>
    <s v=""/>
    <n v="3.15E-5"/>
    <n v="5.6509340000000003"/>
    <s v=""/>
    <n v="5.6509340000000003"/>
    <n v="1.3100000000000001E-4"/>
    <s v=""/>
    <n v="1.3100000000000001E-4"/>
    <n v="0.9"/>
    <s v=""/>
    <n v="0.9"/>
    <n v="0.93"/>
    <s v=""/>
    <n v="0.93"/>
    <n v="0.82791360000000003"/>
    <n v="6.1832259000000009"/>
    <n v="39.878509195910858"/>
    <n v="297.83039065132431"/>
    <n v="1.9939254597955432E-2"/>
    <n v="0.14891519532566216"/>
    <n v="2.4126498063526073E-2"/>
    <m/>
  </r>
  <r>
    <n v="600"/>
    <s v="VSN722"/>
    <s v="GPU"/>
    <s v="Diesel"/>
    <n v="2001"/>
    <n v="165"/>
    <n v="476"/>
    <s v="Tier 1"/>
    <n v="175"/>
    <n v="0.34"/>
    <s v=""/>
    <n v="0.34"/>
    <n v="12000"/>
    <s v=""/>
    <n v="12000"/>
    <n v="7616"/>
    <n v="0.68"/>
    <s v=""/>
    <n v="0.68"/>
    <n v="3.15E-5"/>
    <s v=""/>
    <n v="3.15E-5"/>
    <n v="5.6509340000000003"/>
    <s v=""/>
    <n v="5.6509340000000003"/>
    <n v="1.3100000000000001E-4"/>
    <s v=""/>
    <n v="1.3100000000000001E-4"/>
    <n v="0.9"/>
    <s v=""/>
    <n v="0.9"/>
    <n v="0.93"/>
    <s v=""/>
    <n v="0.93"/>
    <n v="0.82791360000000003"/>
    <n v="6.1832259000000009"/>
    <n v="48.740400128335502"/>
    <n v="364.01492190717414"/>
    <n v="2.4370200064167749E-2"/>
    <n v="0.18200746095358708"/>
    <n v="2.9487942077642975E-2"/>
    <m/>
  </r>
  <r>
    <n v="601"/>
    <s v="GPU"/>
    <s v="GPU"/>
    <s v="Diesel"/>
    <n v="2005"/>
    <n v="44"/>
    <n v="476"/>
    <s v="Tier 2"/>
    <n v="50"/>
    <n v="0.34"/>
    <s v=""/>
    <n v="0.34"/>
    <n v="5000"/>
    <s v=""/>
    <n v="5000"/>
    <n v="5712"/>
    <n v="0.37"/>
    <s v=""/>
    <n v="0.37"/>
    <n v="6.8999999999999997E-5"/>
    <s v=""/>
    <n v="6.8999999999999997E-5"/>
    <n v="4.5356699999999996"/>
    <s v=""/>
    <n v="4.5356699999999996"/>
    <n v="8.8599999999999999E-5"/>
    <s v=""/>
    <n v="8.8599999999999999E-5"/>
    <n v="0.9"/>
    <s v=""/>
    <n v="0.9"/>
    <n v="0.93"/>
    <s v=""/>
    <n v="0.93"/>
    <n v="0.64349999999999996"/>
    <n v="4.6301630999999999"/>
    <n v="10.102325486647846"/>
    <n v="72.689067121159894"/>
    <n v="5.0511627433239238E-3"/>
    <n v="3.6344533560579949E-2"/>
    <n v="6.1119069194219477E-3"/>
    <m/>
  </r>
  <r>
    <n v="602"/>
    <s v="62203 HUV564"/>
    <s v="GPU"/>
    <s v="Diesel"/>
    <n v="2006"/>
    <n v="173"/>
    <n v="476"/>
    <s v="Tier 2"/>
    <n v="175"/>
    <n v="0.34"/>
    <s v=""/>
    <n v="0.34"/>
    <n v="12000"/>
    <s v=""/>
    <n v="12000"/>
    <n v="5236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26510867999999999"/>
    <n v="3.9694401360000002"/>
    <n v="16.364026708424571"/>
    <n v="245.01658867976886"/>
    <n v="8.1820133542122864E-3"/>
    <n v="0.12250829433988443"/>
    <n v="9.9002361585968663E-3"/>
    <m/>
  </r>
  <r>
    <n v="603"/>
    <s v="TDW819"/>
    <s v="GPU"/>
    <s v="Diesel"/>
    <n v="2006"/>
    <n v="170"/>
    <n v="476"/>
    <s v="Tier 2"/>
    <n v="175"/>
    <n v="0.34"/>
    <s v=""/>
    <n v="0.34"/>
    <n v="12000"/>
    <s v=""/>
    <n v="12000"/>
    <n v="5236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26510867999999999"/>
    <n v="3.9694401360000002"/>
    <n v="16.080257459145532"/>
    <n v="240.76774610150699"/>
    <n v="8.0401287295727656E-3"/>
    <n v="0.1203838730507535"/>
    <n v="9.7285557627830466E-3"/>
    <m/>
  </r>
  <r>
    <n v="604"/>
    <s v="ZWH445"/>
    <s v="GPU"/>
    <s v="Diesel"/>
    <n v="2006"/>
    <n v="165"/>
    <n v="476"/>
    <s v="Tier 2"/>
    <n v="175"/>
    <n v="0.34"/>
    <s v=""/>
    <n v="0.34"/>
    <n v="12000"/>
    <s v=""/>
    <n v="12000"/>
    <n v="5236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26510867999999999"/>
    <n v="3.9694401360000002"/>
    <n v="15.607308710347132"/>
    <n v="233.68634180440384"/>
    <n v="7.8036543551735669E-3"/>
    <n v="0.11684317090220192"/>
    <n v="9.4424217697600156E-3"/>
    <m/>
  </r>
  <r>
    <n v="605"/>
    <n v="21468"/>
    <s v="GPU"/>
    <s v="Diesel"/>
    <n v="2007"/>
    <n v="110"/>
    <n v="476"/>
    <s v="Tier 3"/>
    <n v="175"/>
    <n v="0.34"/>
    <s v=""/>
    <n v="0.34"/>
    <n v="12000"/>
    <s v=""/>
    <n v="12000"/>
    <n v="4760"/>
    <n v="0.1"/>
    <s v=""/>
    <n v="0.1"/>
    <n v="2.5000000000000001E-5"/>
    <s v=""/>
    <n v="2.5000000000000001E-5"/>
    <n v="2.855912"/>
    <s v=""/>
    <n v="2.855912"/>
    <n v="3.7299999999999999E-5"/>
    <s v=""/>
    <n v="3.7299999999999999E-5"/>
    <n v="0.9"/>
    <s v=""/>
    <n v="0.9"/>
    <n v="0.95"/>
    <s v=""/>
    <n v="0.95"/>
    <n v="0.19710000000000003"/>
    <n v="2.8817869999999997"/>
    <n v="7.7356967887268491"/>
    <n v="113.10314785233271"/>
    <n v="3.8678483943634248E-3"/>
    <n v="5.6551573926166353E-2"/>
    <n v="4.6800965571797441E-3"/>
    <m/>
  </r>
  <r>
    <n v="606"/>
    <n v="21470"/>
    <s v="GPU"/>
    <s v="Diesel"/>
    <n v="2007"/>
    <n v="110"/>
    <n v="476"/>
    <s v="Tier 3"/>
    <n v="175"/>
    <n v="0.34"/>
    <s v=""/>
    <n v="0.34"/>
    <n v="12000"/>
    <s v=""/>
    <n v="12000"/>
    <n v="4760"/>
    <n v="0.1"/>
    <s v=""/>
    <n v="0.1"/>
    <n v="2.5000000000000001E-5"/>
    <s v=""/>
    <n v="2.5000000000000001E-5"/>
    <n v="2.855912"/>
    <s v=""/>
    <n v="2.855912"/>
    <n v="3.7299999999999999E-5"/>
    <s v=""/>
    <n v="3.7299999999999999E-5"/>
    <n v="0.9"/>
    <s v=""/>
    <n v="0.9"/>
    <n v="0.95"/>
    <s v=""/>
    <n v="0.95"/>
    <n v="0.19710000000000003"/>
    <n v="2.8817869999999997"/>
    <n v="7.7356967887268491"/>
    <n v="113.10314785233271"/>
    <n v="3.8678483943634248E-3"/>
    <n v="5.6551573926166353E-2"/>
    <n v="4.6800965571797441E-3"/>
    <m/>
  </r>
  <r>
    <n v="607"/>
    <n v="22892"/>
    <s v="GPU"/>
    <s v="Diesel"/>
    <n v="2007"/>
    <n v="170"/>
    <n v="476"/>
    <s v="Tier 3"/>
    <n v="175"/>
    <n v="0.34"/>
    <s v=""/>
    <n v="0.34"/>
    <n v="12000"/>
    <s v=""/>
    <n v="12000"/>
    <n v="4760"/>
    <n v="0.1"/>
    <s v=""/>
    <n v="0.1"/>
    <n v="2.5000000000000001E-5"/>
    <s v=""/>
    <n v="2.5000000000000001E-5"/>
    <n v="2.855912"/>
    <s v=""/>
    <n v="2.855912"/>
    <n v="3.7299999999999999E-5"/>
    <s v=""/>
    <n v="3.7299999999999999E-5"/>
    <n v="0.9"/>
    <s v=""/>
    <n v="0.9"/>
    <n v="0.95"/>
    <s v=""/>
    <n v="0.95"/>
    <n v="0.19710000000000003"/>
    <n v="2.8817869999999997"/>
    <n v="11.955167764396039"/>
    <n v="174.79577395360508"/>
    <n v="5.9775838821980202E-3"/>
    <n v="8.739788697680255E-2"/>
    <n v="7.232876497459604E-3"/>
    <m/>
  </r>
  <r>
    <n v="608"/>
    <s v="UGT559"/>
    <s v="GPU"/>
    <s v="Diesel"/>
    <n v="2007"/>
    <n v="165"/>
    <n v="476"/>
    <s v="Tier 3"/>
    <n v="175"/>
    <n v="0.34"/>
    <s v=""/>
    <n v="0.34"/>
    <n v="12000"/>
    <s v=""/>
    <n v="12000"/>
    <n v="4760"/>
    <n v="0.1"/>
    <s v=""/>
    <n v="0.1"/>
    <n v="2.5000000000000001E-5"/>
    <s v=""/>
    <n v="2.5000000000000001E-5"/>
    <n v="2.855912"/>
    <s v=""/>
    <n v="2.855912"/>
    <n v="3.7299999999999999E-5"/>
    <s v=""/>
    <n v="3.7299999999999999E-5"/>
    <n v="0.9"/>
    <s v=""/>
    <n v="0.9"/>
    <n v="0.95"/>
    <s v=""/>
    <n v="0.95"/>
    <n v="0.19710000000000003"/>
    <n v="2.8817869999999997"/>
    <n v="11.603545183090272"/>
    <n v="169.65472177849904"/>
    <n v="5.8017725915451368E-3"/>
    <n v="8.4827360889249512E-2"/>
    <n v="7.0201448357696157E-3"/>
    <m/>
  </r>
  <r>
    <n v="609"/>
    <s v="ABP424"/>
    <s v="GPU"/>
    <s v="Diesel"/>
    <n v="2008"/>
    <n v="110"/>
    <n v="476"/>
    <s v="Tier 3"/>
    <n v="175"/>
    <n v="0.34"/>
    <s v=""/>
    <n v="0.34"/>
    <n v="12000"/>
    <s v=""/>
    <n v="12000"/>
    <n v="4284"/>
    <n v="0.1"/>
    <s v=""/>
    <n v="0.1"/>
    <n v="2.5000000000000001E-5"/>
    <s v=""/>
    <n v="2.5000000000000001E-5"/>
    <n v="2.7600310000000001"/>
    <s v=""/>
    <n v="2.7600310000000001"/>
    <n v="3.6000000000000001E-5"/>
    <s v=""/>
    <n v="3.6000000000000001E-5"/>
    <n v="0.9"/>
    <s v=""/>
    <n v="0.9"/>
    <n v="0.95"/>
    <s v=""/>
    <n v="0.95"/>
    <n v="0.18639"/>
    <n v="2.7685422500000003"/>
    <n v="7.315355273722969"/>
    <n v="108.65856617341251"/>
    <n v="3.6576776368614848E-3"/>
    <n v="5.4329283086706252E-2"/>
    <n v="4.4257899406023966E-3"/>
    <m/>
  </r>
  <r>
    <n v="610"/>
    <s v="CYL334"/>
    <s v="GPU"/>
    <s v="Diesel"/>
    <n v="2008"/>
    <n v="170"/>
    <n v="476"/>
    <s v="Tier 3"/>
    <n v="175"/>
    <n v="0.34"/>
    <s v=""/>
    <n v="0.34"/>
    <n v="12000"/>
    <s v=""/>
    <n v="12000"/>
    <n v="4284"/>
    <n v="0.1"/>
    <s v=""/>
    <n v="0.1"/>
    <n v="2.5000000000000001E-5"/>
    <s v=""/>
    <n v="2.5000000000000001E-5"/>
    <n v="2.7600310000000001"/>
    <s v=""/>
    <n v="2.7600310000000001"/>
    <n v="3.6000000000000001E-5"/>
    <s v=""/>
    <n v="3.6000000000000001E-5"/>
    <n v="0.9"/>
    <s v=""/>
    <n v="0.9"/>
    <n v="0.95"/>
    <s v=""/>
    <n v="0.95"/>
    <n v="0.18639"/>
    <n v="2.7685422500000003"/>
    <n v="11.305549059390042"/>
    <n v="167.92687499527386"/>
    <n v="5.6527745296950215E-3"/>
    <n v="8.3963437497636934E-2"/>
    <n v="6.8398571809309755E-3"/>
    <m/>
  </r>
  <r>
    <n v="611"/>
    <s v="HFH482"/>
    <s v="GPU"/>
    <s v="Diesel"/>
    <n v="2008"/>
    <n v="110"/>
    <n v="476"/>
    <s v="Tier 3"/>
    <n v="175"/>
    <n v="0.34"/>
    <s v=""/>
    <n v="0.34"/>
    <n v="12000"/>
    <s v=""/>
    <n v="12000"/>
    <n v="4284"/>
    <n v="0.1"/>
    <s v=""/>
    <n v="0.1"/>
    <n v="2.5000000000000001E-5"/>
    <s v=""/>
    <n v="2.5000000000000001E-5"/>
    <n v="2.7600310000000001"/>
    <s v=""/>
    <n v="2.7600310000000001"/>
    <n v="3.6000000000000001E-5"/>
    <s v=""/>
    <n v="3.6000000000000001E-5"/>
    <n v="0.9"/>
    <s v=""/>
    <n v="0.9"/>
    <n v="0.95"/>
    <s v=""/>
    <n v="0.95"/>
    <n v="0.18639"/>
    <n v="2.7685422500000003"/>
    <n v="7.315355273722969"/>
    <n v="108.65856617341251"/>
    <n v="3.6576776368614848E-3"/>
    <n v="5.4329283086706252E-2"/>
    <n v="4.4257899406023966E-3"/>
    <m/>
  </r>
  <r>
    <n v="612"/>
    <n v="4849"/>
    <s v="GPU"/>
    <s v="Diesel"/>
    <n v="2009"/>
    <n v="175"/>
    <n v="476"/>
    <s v="Tier 3"/>
    <n v="300"/>
    <n v="0.34"/>
    <s v=""/>
    <n v="0.34"/>
    <n v="12000"/>
    <s v=""/>
    <n v="12000"/>
    <n v="3808"/>
    <n v="0.1"/>
    <s v=""/>
    <n v="0.1"/>
    <n v="2.5000000000000001E-5"/>
    <s v=""/>
    <n v="2.5000000000000001E-5"/>
    <n v="2.5785309999999999"/>
    <s v=""/>
    <n v="2.5785309999999999"/>
    <n v="3.3500000000000001E-5"/>
    <s v=""/>
    <n v="3.3500000000000001E-5"/>
    <n v="0.9"/>
    <s v=""/>
    <n v="0.9"/>
    <n v="0.95"/>
    <s v=""/>
    <n v="0.95"/>
    <n v="0.17568"/>
    <n v="2.5707940499999999"/>
    <n v="10.969340070689462"/>
    <n v="160.51863721627416"/>
    <n v="5.4846700353447311E-3"/>
    <n v="8.0259318608137079E-2"/>
    <n v="6.6364507427671242E-3"/>
    <m/>
  </r>
  <r>
    <n v="613"/>
    <n v="4850"/>
    <s v="GPU"/>
    <s v="Diesel"/>
    <n v="2009"/>
    <n v="175"/>
    <n v="476"/>
    <s v="Tier 3"/>
    <n v="300"/>
    <n v="0.34"/>
    <s v=""/>
    <n v="0.34"/>
    <n v="12000"/>
    <s v=""/>
    <n v="12000"/>
    <n v="3808"/>
    <n v="0.1"/>
    <s v=""/>
    <n v="0.1"/>
    <n v="2.5000000000000001E-5"/>
    <s v=""/>
    <n v="2.5000000000000001E-5"/>
    <n v="2.5785309999999999"/>
    <s v=""/>
    <n v="2.5785309999999999"/>
    <n v="3.3500000000000001E-5"/>
    <s v=""/>
    <n v="3.3500000000000001E-5"/>
    <n v="0.9"/>
    <s v=""/>
    <n v="0.9"/>
    <n v="0.95"/>
    <s v=""/>
    <n v="0.95"/>
    <n v="0.17568"/>
    <n v="2.5707940499999999"/>
    <n v="10.969340070689462"/>
    <n v="160.51863721627416"/>
    <n v="5.4846700353447311E-3"/>
    <n v="8.0259318608137079E-2"/>
    <n v="6.6364507427671242E-3"/>
    <m/>
  </r>
  <r>
    <n v="614"/>
    <s v="DFH259"/>
    <s v="GPU"/>
    <s v="Diesel"/>
    <n v="2009"/>
    <n v="170"/>
    <n v="476"/>
    <s v="Tier 3"/>
    <n v="175"/>
    <n v="0.34"/>
    <s v=""/>
    <n v="0.34"/>
    <n v="12000"/>
    <s v=""/>
    <n v="12000"/>
    <n v="3808"/>
    <n v="0.1"/>
    <s v=""/>
    <n v="0.1"/>
    <n v="2.5000000000000001E-5"/>
    <s v=""/>
    <n v="2.5000000000000001E-5"/>
    <n v="2.6592829999999998"/>
    <s v=""/>
    <n v="2.6592829999999998"/>
    <n v="3.4700000000000003E-5"/>
    <s v=""/>
    <n v="3.4700000000000003E-5"/>
    <n v="0.9"/>
    <s v=""/>
    <n v="0.9"/>
    <n v="0.95"/>
    <s v=""/>
    <n v="0.95"/>
    <n v="0.17568"/>
    <n v="2.65184957"/>
    <n v="10.655930354384047"/>
    <n v="160.84884066611613"/>
    <n v="5.3279651771920246E-3"/>
    <n v="8.0424420333058078E-2"/>
    <n v="6.4468378644023496E-3"/>
    <m/>
  </r>
  <r>
    <n v="615"/>
    <s v="834881 BXJ115"/>
    <s v="GPU"/>
    <s v="Diesel"/>
    <n v="2010"/>
    <n v="155"/>
    <n v="476"/>
    <s v="Tier 3"/>
    <n v="175"/>
    <n v="0.34"/>
    <s v=""/>
    <n v="0.34"/>
    <n v="12000"/>
    <s v=""/>
    <n v="12000"/>
    <n v="3332"/>
    <n v="0.1"/>
    <s v=""/>
    <n v="0.1"/>
    <n v="2.5000000000000001E-5"/>
    <s v=""/>
    <n v="2.5000000000000001E-5"/>
    <n v="2.9919570000000002"/>
    <s v=""/>
    <n v="2.9919570000000002"/>
    <n v="3.9100000000000002E-5"/>
    <s v=""/>
    <n v="3.9100000000000002E-5"/>
    <n v="0.9"/>
    <s v=""/>
    <n v="0.9"/>
    <n v="0.95"/>
    <s v=""/>
    <n v="0.95"/>
    <n v="0.16497000000000003"/>
    <n v="2.9661262900000001"/>
    <n v="9.1234017979623445"/>
    <n v="164.03686686772971"/>
    <n v="4.5617008989811726E-3"/>
    <n v="8.2018433433864862E-2"/>
    <n v="5.519658087767219E-3"/>
    <m/>
  </r>
  <r>
    <n v="616"/>
    <s v="834882 ITH456"/>
    <s v="GPU"/>
    <s v="Diesel"/>
    <n v="2010"/>
    <n v="155"/>
    <n v="476"/>
    <s v="Tier 3"/>
    <n v="175"/>
    <n v="0.34"/>
    <s v=""/>
    <n v="0.34"/>
    <n v="12000"/>
    <s v=""/>
    <n v="12000"/>
    <n v="3332"/>
    <n v="0.1"/>
    <s v=""/>
    <n v="0.1"/>
    <n v="2.5000000000000001E-5"/>
    <s v=""/>
    <n v="2.5000000000000001E-5"/>
    <n v="2.9919570000000002"/>
    <s v=""/>
    <n v="2.9919570000000002"/>
    <n v="3.9100000000000002E-5"/>
    <s v=""/>
    <n v="3.9100000000000002E-5"/>
    <n v="0.9"/>
    <s v=""/>
    <n v="0.9"/>
    <n v="0.95"/>
    <s v=""/>
    <n v="0.95"/>
    <n v="0.16497000000000003"/>
    <n v="2.9661262900000001"/>
    <n v="9.1234017979623445"/>
    <n v="164.03686686772971"/>
    <n v="4.5617008989811726E-3"/>
    <n v="8.2018433433864862E-2"/>
    <n v="5.519658087767219E-3"/>
    <m/>
  </r>
  <r>
    <n v="617"/>
    <s v="LLY979"/>
    <s v="GPU"/>
    <s v="Diesel"/>
    <n v="2010"/>
    <n v="155"/>
    <n v="476"/>
    <s v="Tier 3"/>
    <n v="175"/>
    <n v="0.34"/>
    <s v=""/>
    <n v="0.34"/>
    <n v="12000"/>
    <s v=""/>
    <n v="12000"/>
    <n v="3332"/>
    <n v="0.1"/>
    <s v=""/>
    <n v="0.1"/>
    <n v="2.5000000000000001E-5"/>
    <s v=""/>
    <n v="2.5000000000000001E-5"/>
    <n v="2.9919570000000002"/>
    <s v=""/>
    <n v="2.9919570000000002"/>
    <n v="3.9100000000000002E-5"/>
    <s v=""/>
    <n v="3.9100000000000002E-5"/>
    <n v="0.9"/>
    <s v=""/>
    <n v="0.9"/>
    <n v="0.95"/>
    <s v=""/>
    <n v="0.95"/>
    <n v="0.16497000000000003"/>
    <n v="2.9661262900000001"/>
    <n v="9.1234017979623445"/>
    <n v="164.03686686772971"/>
    <n v="4.5617008989811726E-3"/>
    <n v="8.2018433433864862E-2"/>
    <n v="5.519658087767219E-3"/>
    <m/>
  </r>
  <r>
    <n v="618"/>
    <n v="3928"/>
    <s v="GPU"/>
    <s v="Diesel"/>
    <n v="2011"/>
    <n v="200"/>
    <n v="476"/>
    <s v="Tier 4I"/>
    <n v="300"/>
    <n v="0.34"/>
    <s v=""/>
    <n v="0.34"/>
    <n v="12000"/>
    <s v=""/>
    <n v="12000"/>
    <n v="2856"/>
    <n v="7.0000000000000007E-2"/>
    <s v=""/>
    <n v="7.0000000000000007E-2"/>
    <n v="1.8300000000000001E-5"/>
    <s v=""/>
    <n v="1.8300000000000001E-5"/>
    <n v="1.5153859999999999"/>
    <s v=""/>
    <n v="1.5153859999999999"/>
    <n v="1.9700000000000001E-5"/>
    <s v=""/>
    <n v="1.9700000000000001E-5"/>
    <n v="0.9"/>
    <s v=""/>
    <n v="0.9"/>
    <n v="0.95"/>
    <s v=""/>
    <n v="0.95"/>
    <n v="0.11003832000000001"/>
    <n v="1.4930667399999999"/>
    <n v="7.8522492381430498"/>
    <n v="106.54408547551185"/>
    <n v="3.9261246190715245E-3"/>
    <n v="5.3272042737755931E-2"/>
    <n v="4.7506107890765443E-3"/>
    <m/>
  </r>
  <r>
    <n v="619"/>
    <n v="3982"/>
    <s v="GPU"/>
    <s v="Diesel"/>
    <n v="2011"/>
    <n v="220"/>
    <n v="476"/>
    <s v="Tier 4I"/>
    <n v="300"/>
    <n v="0.34"/>
    <s v=""/>
    <n v="0.34"/>
    <n v="12000"/>
    <s v=""/>
    <n v="12000"/>
    <n v="2856"/>
    <n v="7.0000000000000007E-2"/>
    <s v=""/>
    <n v="7.0000000000000007E-2"/>
    <n v="1.8300000000000001E-5"/>
    <s v=""/>
    <n v="1.8300000000000001E-5"/>
    <n v="1.5153859999999999"/>
    <s v=""/>
    <n v="1.5153859999999999"/>
    <n v="1.9700000000000001E-5"/>
    <s v=""/>
    <n v="1.9700000000000001E-5"/>
    <n v="0.9"/>
    <s v=""/>
    <n v="0.9"/>
    <n v="0.95"/>
    <s v=""/>
    <n v="0.95"/>
    <n v="0.11003832000000001"/>
    <n v="1.4930667399999999"/>
    <n v="8.6374741619573534"/>
    <n v="117.19849402306303"/>
    <n v="4.3187370809786773E-3"/>
    <n v="5.8599247011531519E-2"/>
    <n v="5.2256718679841996E-3"/>
    <m/>
  </r>
  <r>
    <n v="620"/>
    <n v="4057"/>
    <s v="GPU"/>
    <s v="Diesel"/>
    <n v="2011"/>
    <n v="220"/>
    <n v="476"/>
    <s v="Tier 4I"/>
    <n v="300"/>
    <n v="0.34"/>
    <s v=""/>
    <n v="0.34"/>
    <n v="12000"/>
    <s v=""/>
    <n v="12000"/>
    <n v="2856"/>
    <n v="7.0000000000000007E-2"/>
    <s v=""/>
    <n v="7.0000000000000007E-2"/>
    <n v="1.8300000000000001E-5"/>
    <s v=""/>
    <n v="1.8300000000000001E-5"/>
    <n v="1.5153859999999999"/>
    <s v=""/>
    <n v="1.5153859999999999"/>
    <n v="1.9700000000000001E-5"/>
    <s v=""/>
    <n v="1.9700000000000001E-5"/>
    <n v="0.9"/>
    <s v=""/>
    <n v="0.9"/>
    <n v="0.95"/>
    <s v=""/>
    <n v="0.95"/>
    <n v="0.11003832000000001"/>
    <n v="1.4930667399999999"/>
    <n v="8.6374741619573534"/>
    <n v="117.19849402306303"/>
    <n v="4.3187370809786773E-3"/>
    <n v="5.8599247011531519E-2"/>
    <n v="5.2256718679841996E-3"/>
    <m/>
  </r>
  <r>
    <n v="621"/>
    <s v="EHH148"/>
    <s v="GPU"/>
    <s v="Diesel"/>
    <n v="2011"/>
    <n v="160"/>
    <n v="476"/>
    <s v="Tier 3"/>
    <n v="175"/>
    <n v="0.34"/>
    <s v=""/>
    <n v="0.34"/>
    <n v="12000"/>
    <s v=""/>
    <n v="12000"/>
    <n v="2856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5426000000000001"/>
    <n v="2.6337167299999997"/>
    <n v="8.8062992417619377"/>
    <n v="150.35198782843722"/>
    <n v="4.4031496208809693E-3"/>
    <n v="7.51759939142186E-2"/>
    <n v="5.3278110412659724E-3"/>
    <m/>
  </r>
  <r>
    <n v="622"/>
    <s v="FCR249"/>
    <s v="GPU"/>
    <s v="Diesel"/>
    <n v="2011"/>
    <n v="160"/>
    <n v="476"/>
    <s v="Tier 3"/>
    <n v="175"/>
    <n v="0.34"/>
    <s v=""/>
    <n v="0.34"/>
    <n v="12000"/>
    <s v=""/>
    <n v="12000"/>
    <n v="2856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5426000000000001"/>
    <n v="2.6337167299999997"/>
    <n v="8.8062992417619377"/>
    <n v="150.35198782843722"/>
    <n v="4.4031496208809693E-3"/>
    <n v="7.51759939142186E-2"/>
    <n v="5.3278110412659724E-3"/>
    <m/>
  </r>
  <r>
    <n v="623"/>
    <s v="PKB456"/>
    <s v="GPU"/>
    <s v="Diesel"/>
    <n v="2011"/>
    <n v="160"/>
    <n v="476"/>
    <s v="Tier 3"/>
    <n v="175"/>
    <n v="0.34"/>
    <s v=""/>
    <n v="0.34"/>
    <n v="12000"/>
    <s v=""/>
    <n v="12000"/>
    <n v="2856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5426000000000001"/>
    <n v="2.6337167299999997"/>
    <n v="8.8062992417619377"/>
    <n v="150.35198782843722"/>
    <n v="4.4031496208809693E-3"/>
    <n v="7.51759939142186E-2"/>
    <n v="5.3278110412659724E-3"/>
    <m/>
  </r>
  <r>
    <n v="624"/>
    <s v="UOW216"/>
    <s v="GPU"/>
    <s v="Diesel"/>
    <n v="2011"/>
    <n v="160"/>
    <n v="476"/>
    <s v="Tier 3"/>
    <n v="175"/>
    <n v="0.34"/>
    <s v=""/>
    <n v="0.34"/>
    <n v="12000"/>
    <s v=""/>
    <n v="12000"/>
    <n v="2856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5426000000000001"/>
    <n v="2.6337167299999997"/>
    <n v="8.8062992417619377"/>
    <n v="150.35198782843722"/>
    <n v="4.4031496208809693E-3"/>
    <n v="7.51759939142186E-2"/>
    <n v="5.3278110412659724E-3"/>
    <m/>
  </r>
  <r>
    <n v="625"/>
    <s v="YHW722"/>
    <s v="GPU"/>
    <s v="Diesel"/>
    <n v="2011"/>
    <n v="160"/>
    <n v="476"/>
    <s v="Tier 3"/>
    <n v="175"/>
    <n v="0.34"/>
    <s v=""/>
    <n v="0.34"/>
    <n v="12000"/>
    <s v=""/>
    <n v="12000"/>
    <n v="2856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5426000000000001"/>
    <n v="2.6337167299999997"/>
    <n v="8.8062992417619377"/>
    <n v="150.35198782843722"/>
    <n v="4.4031496208809693E-3"/>
    <n v="7.51759939142186E-2"/>
    <n v="5.3278110412659724E-3"/>
    <m/>
  </r>
  <r>
    <n v="626"/>
    <n v="835676"/>
    <s v="GPU"/>
    <s v="Diesel"/>
    <n v="2012"/>
    <n v="155"/>
    <n v="476"/>
    <s v="Tier 4I"/>
    <n v="175"/>
    <n v="0.34"/>
    <s v=""/>
    <n v="0.34"/>
    <n v="12000"/>
    <s v=""/>
    <n v="12000"/>
    <n v="2380"/>
    <n v="0.09"/>
    <s v=""/>
    <n v="0.09"/>
    <n v="2.1699999999999999E-5"/>
    <s v=""/>
    <n v="2.1699999999999999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2748139999999999"/>
    <n v="2.6179349499999995"/>
    <n v="7.0501547794553945"/>
    <n v="144.78070212631658"/>
    <n v="3.5250773897276973E-3"/>
    <n v="7.2390351063158304E-2"/>
    <n v="4.2653436415705133E-3"/>
    <m/>
  </r>
  <r>
    <n v="627"/>
    <s v="836896 Jet Go"/>
    <s v="GPU"/>
    <s v="Diesel"/>
    <n v="2013"/>
    <n v="150"/>
    <n v="476"/>
    <s v="Tier 4I"/>
    <n v="175"/>
    <n v="0.34"/>
    <s v=""/>
    <n v="0.34"/>
    <n v="12000"/>
    <s v=""/>
    <n v="12000"/>
    <n v="1904"/>
    <n v="0.09"/>
    <s v=""/>
    <n v="0.09"/>
    <n v="2.1699999999999999E-5"/>
    <s v=""/>
    <n v="2.1699999999999999E-5"/>
    <n v="1.9504440000000001"/>
    <s v=""/>
    <n v="1.9504440000000001"/>
    <n v="2.5400000000000001E-5"/>
    <s v=""/>
    <n v="2.5400000000000001E-5"/>
    <n v="0.9"/>
    <s v=""/>
    <n v="0.9"/>
    <n v="0.95"/>
    <s v=""/>
    <n v="0.95"/>
    <n v="0.11818512000000002"/>
    <n v="1.8988653200000001"/>
    <n v="6.3251989294264366"/>
    <n v="101.62616824511402"/>
    <n v="3.1625994647132187E-3"/>
    <n v="5.0813084122557008E-2"/>
    <n v="3.8267453523029944E-3"/>
    <m/>
  </r>
  <r>
    <n v="628"/>
    <s v="NTN293"/>
    <s v="GPU"/>
    <s v="Diesel"/>
    <n v="2015"/>
    <n v="155"/>
    <n v="476"/>
    <s v="Tier 4"/>
    <n v="175"/>
    <n v="0.34"/>
    <s v=""/>
    <n v="0.34"/>
    <n v="12000"/>
    <s v=""/>
    <n v="12000"/>
    <n v="952"/>
    <n v="0.05"/>
    <s v=""/>
    <n v="0.05"/>
    <n v="1.17E-5"/>
    <s v=""/>
    <n v="1.17E-5"/>
    <n v="1.126007"/>
    <s v=""/>
    <n v="1.126007"/>
    <n v="1.4800000000000001E-5"/>
    <s v=""/>
    <n v="1.4800000000000001E-5"/>
    <n v="0.9"/>
    <s v=""/>
    <n v="0.9"/>
    <n v="0.95"/>
    <s v=""/>
    <n v="0.95"/>
    <n v="5.502456E-2"/>
    <n v="1.0830917699999998"/>
    <n v="3.0430452181371566"/>
    <n v="59.89865673623212"/>
    <n v="1.5215226090685783E-3"/>
    <n v="2.9949328368116063E-2"/>
    <n v="1.8410423569729798E-3"/>
    <m/>
  </r>
  <r>
    <n v="629"/>
    <s v="PFH567"/>
    <s v="GPU"/>
    <s v="Diesel"/>
    <n v="2015"/>
    <n v="158"/>
    <n v="476"/>
    <s v="Tier 4"/>
    <n v="175"/>
    <n v="0.34"/>
    <s v=""/>
    <n v="0.34"/>
    <n v="12000"/>
    <s v=""/>
    <n v="12000"/>
    <n v="952"/>
    <n v="0.05"/>
    <s v=""/>
    <n v="0.05"/>
    <n v="1.17E-5"/>
    <s v=""/>
    <n v="1.17E-5"/>
    <n v="1.126007"/>
    <s v=""/>
    <n v="1.126007"/>
    <n v="1.4800000000000001E-5"/>
    <s v=""/>
    <n v="1.4800000000000001E-5"/>
    <n v="0.9"/>
    <s v=""/>
    <n v="0.9"/>
    <n v="0.95"/>
    <s v=""/>
    <n v="0.95"/>
    <n v="5.502456E-2"/>
    <n v="1.0830917699999998"/>
    <n v="3.101942867520457"/>
    <n v="61.057985576288225"/>
    <n v="1.5509714337602286E-3"/>
    <n v="3.0528992788144114E-2"/>
    <n v="1.8766754348498766E-3"/>
    <m/>
  </r>
  <r>
    <n v="630"/>
    <s v="PU7254"/>
    <s v="GPU"/>
    <s v="Diesel"/>
    <n v="2015"/>
    <n v="155"/>
    <n v="476"/>
    <s v="Tier 4"/>
    <n v="175"/>
    <n v="0.34"/>
    <s v=""/>
    <n v="0.34"/>
    <n v="12000"/>
    <s v=""/>
    <n v="12000"/>
    <n v="952"/>
    <n v="0.05"/>
    <s v=""/>
    <n v="0.05"/>
    <n v="1.17E-5"/>
    <s v=""/>
    <n v="1.17E-5"/>
    <n v="1.126007"/>
    <s v=""/>
    <n v="1.126007"/>
    <n v="1.4800000000000001E-5"/>
    <s v=""/>
    <n v="1.4800000000000001E-5"/>
    <n v="0.9"/>
    <s v=""/>
    <n v="0.9"/>
    <n v="0.95"/>
    <s v=""/>
    <n v="0.95"/>
    <n v="5.502456E-2"/>
    <n v="1.0830917699999998"/>
    <n v="3.0430452181371566"/>
    <n v="59.89865673623212"/>
    <n v="1.5215226090685783E-3"/>
    <n v="2.9949328368116063E-2"/>
    <n v="1.8410423569729798E-3"/>
    <m/>
  </r>
  <r>
    <n v="631"/>
    <s v="ZRX948"/>
    <s v="GPU"/>
    <s v="Diesel"/>
    <n v="2015"/>
    <n v="158"/>
    <n v="476"/>
    <s v="Tier 4"/>
    <n v="175"/>
    <n v="0.34"/>
    <s v=""/>
    <n v="0.34"/>
    <n v="12000"/>
    <s v=""/>
    <n v="12000"/>
    <n v="952"/>
    <n v="0.05"/>
    <s v=""/>
    <n v="0.05"/>
    <n v="1.17E-5"/>
    <s v=""/>
    <n v="1.17E-5"/>
    <n v="1.126007"/>
    <s v=""/>
    <n v="1.126007"/>
    <n v="1.4800000000000001E-5"/>
    <s v=""/>
    <n v="1.4800000000000001E-5"/>
    <n v="0.9"/>
    <s v=""/>
    <n v="0.9"/>
    <n v="0.95"/>
    <s v=""/>
    <n v="0.95"/>
    <n v="5.502456E-2"/>
    <n v="1.0830917699999998"/>
    <n v="3.101942867520457"/>
    <n v="61.057985576288225"/>
    <n v="1.5509714337602286E-3"/>
    <n v="3.0528992788144114E-2"/>
    <n v="1.8766754348498766E-3"/>
    <m/>
  </r>
  <r>
    <n v="632"/>
    <s v="ZUW225"/>
    <s v="GPU"/>
    <s v="Diesel"/>
    <n v="2015"/>
    <n v="158"/>
    <n v="476"/>
    <s v="Tier 4"/>
    <n v="175"/>
    <n v="0.34"/>
    <s v=""/>
    <n v="0.34"/>
    <n v="12000"/>
    <s v=""/>
    <n v="12000"/>
    <n v="952"/>
    <n v="0.05"/>
    <s v=""/>
    <n v="0.05"/>
    <n v="1.17E-5"/>
    <s v=""/>
    <n v="1.17E-5"/>
    <n v="1.126007"/>
    <s v=""/>
    <n v="1.126007"/>
    <n v="1.4800000000000001E-5"/>
    <s v=""/>
    <n v="1.4800000000000001E-5"/>
    <n v="0.9"/>
    <s v=""/>
    <n v="0.9"/>
    <n v="0.95"/>
    <s v=""/>
    <n v="0.95"/>
    <n v="5.502456E-2"/>
    <n v="1.0830917699999998"/>
    <n v="3.101942867520457"/>
    <n v="61.057985576288225"/>
    <n v="1.5509714337602286E-3"/>
    <n v="3.0528992788144114E-2"/>
    <n v="1.8766754348498766E-3"/>
    <m/>
  </r>
  <r>
    <n v="633"/>
    <n v="5380"/>
    <s v="GPU"/>
    <s v="Diesel"/>
    <n v="2016"/>
    <n v="162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012279999999999E-2"/>
    <n v="0.85622055999999991"/>
    <n v="2.8907584094115162"/>
    <n v="49.490380845085191"/>
    <n v="1.4453792047057581E-3"/>
    <n v="2.4745190422542598E-2"/>
    <n v="1.7489088376939673E-3"/>
    <m/>
  </r>
  <r>
    <n v="634"/>
    <s v="FII787"/>
    <s v="GPU"/>
    <s v="Diesel"/>
    <n v="2016"/>
    <n v="147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012279999999999E-2"/>
    <n v="0.85622055999999991"/>
    <n v="2.6230955937252642"/>
    <n v="44.907938174243981"/>
    <n v="1.3115477968626322E-3"/>
    <n v="2.2453969087121991E-2"/>
    <n v="1.5869728342037849E-3"/>
    <m/>
  </r>
  <r>
    <n v="635"/>
    <s v="GUD825"/>
    <s v="GPU"/>
    <s v="Diesel"/>
    <n v="2016"/>
    <n v="162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012279999999999E-2"/>
    <n v="0.85622055999999991"/>
    <n v="2.8907584094115162"/>
    <n v="49.490380845085191"/>
    <n v="1.4453792047057581E-3"/>
    <n v="2.4745190422542598E-2"/>
    <n v="1.7489088376939673E-3"/>
    <m/>
  </r>
  <r>
    <n v="636"/>
    <s v="HMV549 507149"/>
    <s v="GPU"/>
    <s v="Diesel"/>
    <n v="2016"/>
    <n v="115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012279999999999E-2"/>
    <n v="0.85622055999999991"/>
    <n v="2.0520815869279283"/>
    <n v="35.132060476449368"/>
    <n v="1.0260407934639642E-3"/>
    <n v="1.7566030238224683E-2"/>
    <n v="1.2415093600913966E-3"/>
    <m/>
  </r>
  <r>
    <n v="637"/>
    <s v="LFJ913 507425"/>
    <s v="GPU"/>
    <s v="Diesel"/>
    <n v="2016"/>
    <n v="147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012279999999999E-2"/>
    <n v="0.85622055999999991"/>
    <n v="2.6230955937252642"/>
    <n v="44.907938174243981"/>
    <n v="1.3115477968626322E-3"/>
    <n v="2.2453969087121991E-2"/>
    <n v="1.5869728342037849E-3"/>
    <m/>
  </r>
  <r>
    <n v="638"/>
    <s v="MKE372"/>
    <s v="GPU"/>
    <s v="Diesel"/>
    <n v="2016"/>
    <n v="162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012279999999999E-2"/>
    <n v="0.85622055999999991"/>
    <n v="2.8907584094115162"/>
    <n v="49.490380845085191"/>
    <n v="1.4453792047057581E-3"/>
    <n v="2.4745190422542598E-2"/>
    <n v="1.7489088376939673E-3"/>
    <m/>
  </r>
  <r>
    <n v="639"/>
    <s v="PU1497"/>
    <s v="GPU"/>
    <s v="Diesel"/>
    <n v="2016"/>
    <n v="240"/>
    <n v="476"/>
    <s v="Tier 4"/>
    <n v="300"/>
    <n v="0.34"/>
    <s v=""/>
    <n v="0.34"/>
    <n v="12000"/>
    <s v=""/>
    <n v="12000"/>
    <n v="476"/>
    <n v="0.05"/>
    <s v=""/>
    <n v="0.05"/>
    <n v="1.17E-5"/>
    <s v=""/>
    <n v="1.17E-5"/>
    <n v="0.88619700000000001"/>
    <s v=""/>
    <n v="0.88619700000000001"/>
    <n v="1.17E-5"/>
    <s v=""/>
    <n v="1.17E-5"/>
    <n v="0.9"/>
    <s v=""/>
    <n v="0.9"/>
    <n v="0.95"/>
    <s v=""/>
    <n v="0.95"/>
    <n v="5.0012279999999999E-2"/>
    <n v="0.84717788999999999"/>
    <n v="4.2826050509800249"/>
    <n v="72.544749225442231"/>
    <n v="2.1413025254900125E-3"/>
    <n v="3.6272374612721113E-2"/>
    <n v="2.590976055842915E-3"/>
    <m/>
  </r>
  <r>
    <n v="640"/>
    <s v="PU1498"/>
    <s v="GPU"/>
    <s v="Diesel"/>
    <n v="2016"/>
    <n v="240"/>
    <n v="476"/>
    <s v="Tier 4"/>
    <n v="300"/>
    <n v="0.34"/>
    <s v=""/>
    <n v="0.34"/>
    <n v="12000"/>
    <s v=""/>
    <n v="12000"/>
    <n v="476"/>
    <n v="0.05"/>
    <s v=""/>
    <n v="0.05"/>
    <n v="1.17E-5"/>
    <s v=""/>
    <n v="1.17E-5"/>
    <n v="0.88619700000000001"/>
    <s v=""/>
    <n v="0.88619700000000001"/>
    <n v="1.17E-5"/>
    <s v=""/>
    <n v="1.17E-5"/>
    <n v="0.9"/>
    <s v=""/>
    <n v="0.9"/>
    <n v="0.95"/>
    <s v=""/>
    <n v="0.95"/>
    <n v="5.0012279999999999E-2"/>
    <n v="0.84717788999999999"/>
    <n v="4.2826050509800249"/>
    <n v="72.544749225442231"/>
    <n v="2.1413025254900125E-3"/>
    <n v="3.6272374612721113E-2"/>
    <n v="2.590976055842915E-3"/>
    <m/>
  </r>
  <r>
    <n v="641"/>
    <s v="VWM858"/>
    <s v="GPU"/>
    <s v="Diesel"/>
    <n v="2016"/>
    <n v="162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012279999999999E-2"/>
    <n v="0.85622055999999991"/>
    <n v="2.8907584094115162"/>
    <n v="49.490380845085191"/>
    <n v="1.4453792047057581E-3"/>
    <n v="2.4745190422542598E-2"/>
    <n v="1.7489088376939673E-3"/>
    <m/>
  </r>
  <r>
    <n v="642"/>
    <s v="ZNF714"/>
    <s v="GPU"/>
    <s v="Diesel"/>
    <n v="2016"/>
    <n v="162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012279999999999E-2"/>
    <n v="0.85622055999999991"/>
    <n v="2.8907584094115162"/>
    <n v="49.490380845085191"/>
    <n v="1.4453792047057581E-3"/>
    <n v="2.4745190422542598E-2"/>
    <n v="1.7489088376939673E-3"/>
    <m/>
  </r>
  <r>
    <n v="643"/>
    <s v="ZTZ489"/>
    <s v="GPU"/>
    <s v="Diesel"/>
    <n v="2016"/>
    <n v="162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012279999999999E-2"/>
    <n v="0.85622055999999991"/>
    <n v="2.8907584094115162"/>
    <n v="49.490380845085191"/>
    <n v="1.4453792047057581E-3"/>
    <n v="2.4745190422542598E-2"/>
    <n v="1.7489088376939673E-3"/>
    <m/>
  </r>
  <r>
    <n v="644"/>
    <s v="GP03"/>
    <s v="GPU"/>
    <s v="Diesel"/>
    <n v="2017"/>
    <n v="240"/>
    <n v="476"/>
    <s v="Tier 4"/>
    <n v="300"/>
    <n v="0.34"/>
    <s v=""/>
    <n v="0.34"/>
    <n v="12000"/>
    <s v=""/>
    <n v="12000"/>
    <n v="476"/>
    <n v="0.05"/>
    <s v=""/>
    <n v="0.05"/>
    <n v="1.17E-5"/>
    <s v=""/>
    <n v="1.17E-5"/>
    <n v="0.33200000000000002"/>
    <s v=""/>
    <n v="0.33200000000000002"/>
    <n v="4.3800000000000004E-6"/>
    <s v=""/>
    <n v="4.3800000000000004E-6"/>
    <n v="0.9"/>
    <s v=""/>
    <n v="0.9"/>
    <n v="0.95"/>
    <s v=""/>
    <n v="0.95"/>
    <n v="5.0012279999999999E-2"/>
    <n v="0.31738063599999999"/>
    <n v="4.2826050509800249"/>
    <n v="27.177643467101529"/>
    <n v="2.1413025254900125E-3"/>
    <n v="1.3588821733550766E-2"/>
    <n v="2.590976055842915E-3"/>
    <m/>
  </r>
  <r>
    <n v="645"/>
    <s v="GP04"/>
    <s v="GPU"/>
    <s v="Diesel"/>
    <n v="2017"/>
    <n v="240"/>
    <n v="476"/>
    <s v="Tier 4"/>
    <n v="300"/>
    <n v="0.34"/>
    <s v=""/>
    <n v="0.34"/>
    <n v="12000"/>
    <s v=""/>
    <n v="12000"/>
    <n v="476"/>
    <n v="0.05"/>
    <s v=""/>
    <n v="0.05"/>
    <n v="1.17E-5"/>
    <s v=""/>
    <n v="1.17E-5"/>
    <n v="0.33200000000000002"/>
    <s v=""/>
    <n v="0.33200000000000002"/>
    <n v="4.3800000000000004E-6"/>
    <s v=""/>
    <n v="4.3800000000000004E-6"/>
    <n v="0.9"/>
    <s v=""/>
    <n v="0.9"/>
    <n v="0.95"/>
    <s v=""/>
    <n v="0.95"/>
    <n v="5.0012279999999999E-2"/>
    <n v="0.31738063599999999"/>
    <n v="4.2826050509800249"/>
    <n v="27.177643467101529"/>
    <n v="2.1413025254900125E-3"/>
    <n v="1.3588821733550766E-2"/>
    <n v="2.590976055842915E-3"/>
    <m/>
  </r>
  <r>
    <n v="646"/>
    <s v="NZM592"/>
    <s v="GPU"/>
    <s v="Diesel"/>
    <n v="2017"/>
    <n v="154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1.1519999999999999"/>
    <s v=""/>
    <n v="1.1519999999999999"/>
    <n v="1.52E-5"/>
    <s v=""/>
    <n v="1.52E-5"/>
    <n v="0.9"/>
    <s v=""/>
    <n v="0.9"/>
    <n v="0.95"/>
    <s v=""/>
    <n v="0.95"/>
    <n v="5.0012279999999999E-2"/>
    <n v="1.1012734399999999"/>
    <n v="2.7480049077121822"/>
    <n v="60.511234797795204"/>
    <n v="1.3740024538560912E-3"/>
    <n v="3.0255617398897604E-2"/>
    <n v="1.6625429691658703E-3"/>
    <m/>
  </r>
  <r>
    <n v="647"/>
    <s v="414723 BEC264"/>
    <s v="GPU"/>
    <s v="Diesel"/>
    <n v="2018"/>
    <n v="155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0012279999999999E-2"/>
    <n v="0.91199772000000001"/>
    <n v="2.7658490954245991"/>
    <n v="50.436574155213414"/>
    <n v="1.3829245477122996E-3"/>
    <n v="2.5218287077606708E-2"/>
    <n v="1.6733387027318824E-3"/>
    <m/>
  </r>
  <r>
    <n v="648"/>
    <s v="414724 FHV236"/>
    <s v="GPU"/>
    <s v="Diesel"/>
    <n v="2018"/>
    <n v="162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0012279999999999E-2"/>
    <n v="0.91199772000000001"/>
    <n v="2.8907584094115162"/>
    <n v="52.714354923513376"/>
    <n v="1.4453792047057581E-3"/>
    <n v="2.6357177461756687E-2"/>
    <n v="1.7489088376939673E-3"/>
    <m/>
  </r>
  <r>
    <n v="649"/>
    <s v="414725 KUD281"/>
    <s v="GPU"/>
    <s v="Diesel"/>
    <n v="2018"/>
    <n v="162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0012279999999999E-2"/>
    <n v="0.91199772000000001"/>
    <n v="2.8907584094115162"/>
    <n v="52.714354923513376"/>
    <n v="1.4453792047057581E-3"/>
    <n v="2.6357177461756687E-2"/>
    <n v="1.7489088376939673E-3"/>
    <m/>
  </r>
  <r>
    <n v="650"/>
    <s v="414726 NFQ112"/>
    <s v="GPU"/>
    <s v="Diesel"/>
    <n v="2018"/>
    <n v="162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0012279999999999E-2"/>
    <n v="0.91199772000000001"/>
    <n v="2.8907584094115162"/>
    <n v="52.714354923513376"/>
    <n v="1.4453792047057581E-3"/>
    <n v="2.6357177461756687E-2"/>
    <n v="1.7489088376939673E-3"/>
    <m/>
  </r>
  <r>
    <n v="651"/>
    <s v="414727 TJQ652"/>
    <s v="GPU"/>
    <s v="Diesel"/>
    <n v="2018"/>
    <n v="162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0012279999999999E-2"/>
    <n v="0.91199772000000001"/>
    <n v="2.8907584094115162"/>
    <n v="52.714354923513376"/>
    <n v="1.4453792047057581E-3"/>
    <n v="2.6357177461756687E-2"/>
    <n v="1.7489088376939673E-3"/>
    <m/>
  </r>
  <r>
    <n v="652"/>
    <s v="414728 VFN464"/>
    <s v="GPU"/>
    <s v="Diesel"/>
    <n v="2018"/>
    <n v="162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0012279999999999E-2"/>
    <n v="0.91199772000000001"/>
    <n v="2.8907584094115162"/>
    <n v="52.714354923513376"/>
    <n v="1.4453792047057581E-3"/>
    <n v="2.6357177461756687E-2"/>
    <n v="1.7489088376939673E-3"/>
    <m/>
  </r>
  <r>
    <n v="653"/>
    <s v="GP1927 JFS735"/>
    <s v="GPU"/>
    <s v="Diesel"/>
    <n v="2018"/>
    <n v="162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0012279999999999E-2"/>
    <n v="0.91199772000000001"/>
    <n v="2.8907584094115162"/>
    <n v="52.714354923513376"/>
    <n v="1.4453792047057581E-3"/>
    <n v="2.6357177461756687E-2"/>
    <n v="1.7489088376939673E-3"/>
    <m/>
  </r>
  <r>
    <n v="654"/>
    <s v="3045 AS 9656"/>
    <s v="Lavatory Cart"/>
    <s v="Electric"/>
    <n v="2004"/>
    <n v="43"/>
    <n v="365"/>
    <m/>
    <n v="50"/>
    <s v="--"/>
    <s v="--"/>
    <n v="0"/>
    <s v="--"/>
    <s v="--"/>
    <n v="0"/>
    <n v="474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55"/>
    <s v="3484 AS 9639"/>
    <s v="Lavatory Cart"/>
    <s v="Electric"/>
    <n v="2014"/>
    <n v="43"/>
    <n v="365"/>
    <m/>
    <n v="50"/>
    <s v="--"/>
    <s v="--"/>
    <n v="0"/>
    <s v="--"/>
    <s v="--"/>
    <n v="0"/>
    <n v="109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56"/>
    <s v="LV01"/>
    <s v="Lavatory Truck"/>
    <s v="Diesel"/>
    <n v="1999"/>
    <n v="152"/>
    <n v="646.75"/>
    <s v="≤ Tier 1"/>
    <n v="175"/>
    <n v="0.34"/>
    <s v=""/>
    <n v="0.34"/>
    <n v="12000"/>
    <s v=""/>
    <n v="12000"/>
    <n v="11641.5"/>
    <n v="0.68"/>
    <s v=""/>
    <n v="0.68"/>
    <n v="3.15E-5"/>
    <s v=""/>
    <n v="3.15E-5"/>
    <n v="5.8379180000000002"/>
    <s v=""/>
    <n v="5.8379180000000002"/>
    <n v="1.35E-4"/>
    <s v=""/>
    <n v="1.35E-4"/>
    <n v="0.9"/>
    <s v=""/>
    <n v="0.9"/>
    <n v="0.93"/>
    <s v=""/>
    <n v="0.93"/>
    <n v="0.94203652500000012"/>
    <n v="6.8908540650000001"/>
    <n v="69.416217237210162"/>
    <n v="507.76908329106726"/>
    <n v="3.4708108618605078E-2"/>
    <n v="0.25388454164553365"/>
    <n v="4.1996811428512144E-2"/>
    <m/>
  </r>
  <r>
    <n v="657"/>
    <s v="CPS576"/>
    <s v="Lavatory Truck"/>
    <s v="Electric"/>
    <n v="2001"/>
    <n v="19"/>
    <n v="646.75"/>
    <m/>
    <n v="25"/>
    <s v="--"/>
    <s v="--"/>
    <n v="0"/>
    <s v="--"/>
    <s v="--"/>
    <n v="0"/>
    <n v="1034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58"/>
    <s v="RJU567"/>
    <s v="Lavatory Truck"/>
    <s v="Electric"/>
    <n v="2006"/>
    <n v="19"/>
    <n v="646.75"/>
    <m/>
    <n v="25"/>
    <s v="--"/>
    <s v="--"/>
    <n v="0"/>
    <s v="--"/>
    <s v="--"/>
    <n v="0"/>
    <n v="7114.2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59"/>
    <n v="48318"/>
    <s v="Lavatory Truck"/>
    <s v="Gasoline"/>
    <n v="2000"/>
    <n v="300"/>
    <n v="646.75"/>
    <m/>
    <n v="600"/>
    <s v=""/>
    <n v="0.25"/>
    <n v="0.25"/>
    <s v=""/>
    <n v="7000"/>
    <n v="7000"/>
    <n v="10994.75"/>
    <s v=""/>
    <n v="0.13"/>
    <n v="0.13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0.42049999999999998"/>
    <n v="13.510932999999998"/>
    <n v="44.967418929467442"/>
    <n v="1444.8318295813704"/>
    <n v="2.2483709464733721E-2"/>
    <n v="0.72241591479068523"/>
    <n v="2.0680515965662075E-2"/>
    <m/>
  </r>
  <r>
    <n v="660"/>
    <s v="OMX332"/>
    <s v="Lift"/>
    <s v="Electric"/>
    <n v="2000"/>
    <n v="50"/>
    <n v="398.3125"/>
    <m/>
    <n v="75"/>
    <s v="--"/>
    <s v="--"/>
    <n v="0"/>
    <s v="--"/>
    <s v="--"/>
    <n v="0"/>
    <n v="6771.312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61"/>
    <s v="56569 XID896"/>
    <s v="Lift"/>
    <s v="Diesel"/>
    <n v="2004"/>
    <n v="65"/>
    <n v="398.3125"/>
    <s v="Tier 2"/>
    <n v="75"/>
    <n v="0.34"/>
    <s v=""/>
    <n v="0.34"/>
    <n v="12000"/>
    <s v=""/>
    <n v="12000"/>
    <n v="5178.0625"/>
    <n v="0.46"/>
    <s v=""/>
    <n v="0.46"/>
    <n v="3.3300000000000003E-5"/>
    <s v=""/>
    <n v="3.3300000000000003E-5"/>
    <n v="4.6529189999999998"/>
    <s v=""/>
    <n v="4.6529189999999998"/>
    <n v="8.5000000000000006E-5"/>
    <s v=""/>
    <n v="8.5000000000000006E-5"/>
    <n v="0.9"/>
    <s v=""/>
    <n v="0.9"/>
    <n v="0.93"/>
    <s v=""/>
    <n v="0.93"/>
    <n v="0.569186533125"/>
    <n v="4.7365405106249998"/>
    <n v="11.046001176243925"/>
    <n v="91.920361791484439"/>
    <n v="5.5230005881219627E-3"/>
    <n v="4.596018089574222E-2"/>
    <n v="6.6828307116275744E-3"/>
    <m/>
  </r>
  <r>
    <n v="662"/>
    <n v="828844"/>
    <s v="Lift"/>
    <s v="Diesel"/>
    <n v="2006"/>
    <n v="100"/>
    <n v="398.3125"/>
    <s v="Tier 2"/>
    <n v="175"/>
    <n v="0.34"/>
    <s v=""/>
    <n v="0.34"/>
    <n v="12000"/>
    <s v=""/>
    <n v="12000"/>
    <n v="4381.4375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245342649375"/>
    <n v="3.9235834576875006"/>
    <n v="7.3250427404502201"/>
    <n v="117.14398860735949"/>
    <n v="3.6625213702251103E-3"/>
    <n v="5.857199430367975E-2"/>
    <n v="4.4316508579723829E-3"/>
    <m/>
  </r>
  <r>
    <n v="663"/>
    <s v="63363 JGU142"/>
    <s v="Lift"/>
    <s v="Diesel"/>
    <n v="2006"/>
    <n v="200"/>
    <n v="398.3125"/>
    <s v="Tier 3"/>
    <n v="300"/>
    <n v="0.34"/>
    <s v=""/>
    <n v="0.34"/>
    <n v="12000"/>
    <s v=""/>
    <n v="12000"/>
    <n v="4381.4375"/>
    <n v="0.12"/>
    <s v=""/>
    <n v="0.12"/>
    <n v="2.4000000000000001E-5"/>
    <s v=""/>
    <n v="2.4000000000000001E-5"/>
    <n v="4.077636"/>
    <s v=""/>
    <n v="4.077636"/>
    <n v="5.8900000000000002E-5"/>
    <s v=""/>
    <n v="5.8900000000000002E-5"/>
    <n v="0.9"/>
    <s v=""/>
    <n v="0.9"/>
    <n v="0.93"/>
    <s v=""/>
    <n v="0.93"/>
    <n v="0.20263904999999999"/>
    <n v="4.0322034819374997"/>
    <n v="12.10013591942144"/>
    <n v="240.77397809656202"/>
    <n v="6.0500679597107199E-3"/>
    <n v="0.12038698904828102"/>
    <n v="7.3205822312499705E-3"/>
    <m/>
  </r>
  <r>
    <n v="664"/>
    <n v="831593"/>
    <s v="Lift"/>
    <s v="Diesel"/>
    <n v="2007"/>
    <n v="75"/>
    <n v="398.3125"/>
    <s v="Tier 2"/>
    <n v="100"/>
    <n v="0.34"/>
    <s v=""/>
    <n v="0.34"/>
    <n v="12000"/>
    <s v=""/>
    <n v="12000"/>
    <n v="3983.125"/>
    <n v="0.19"/>
    <s v=""/>
    <n v="0.19"/>
    <n v="2.7100000000000001E-5"/>
    <s v=""/>
    <n v="2.7100000000000001E-5"/>
    <n v="3.7382870000000001"/>
    <s v=""/>
    <n v="3.7382870000000001"/>
    <n v="5.5600000000000003E-5"/>
    <s v=""/>
    <n v="5.5600000000000003E-5"/>
    <n v="0.9"/>
    <s v=""/>
    <n v="0.9"/>
    <n v="0.95"/>
    <s v=""/>
    <n v="0.95"/>
    <n v="0.26814841875000001"/>
    <n v="3.7617613125"/>
    <n v="6.0044552989409059"/>
    <n v="84.234424172570385"/>
    <n v="3.0022276494704532E-3"/>
    <n v="4.2117212086285195E-2"/>
    <n v="3.6326954558592484E-3"/>
    <m/>
  </r>
  <r>
    <n v="665"/>
    <s v="MZD869"/>
    <s v="Lift"/>
    <s v="Diesel"/>
    <n v="2007"/>
    <n v="200"/>
    <n v="398.3125"/>
    <s v="Tier 3"/>
    <n v="300"/>
    <n v="0.34"/>
    <s v=""/>
    <n v="0.34"/>
    <n v="12000"/>
    <s v=""/>
    <n v="12000"/>
    <n v="3983.125"/>
    <n v="0.1"/>
    <s v=""/>
    <n v="0.1"/>
    <n v="2.5000000000000001E-5"/>
    <s v=""/>
    <n v="2.5000000000000001E-5"/>
    <n v="2.6972749999999999"/>
    <s v=""/>
    <n v="2.6972749999999999"/>
    <n v="3.4999999999999997E-5"/>
    <s v=""/>
    <n v="3.4999999999999997E-5"/>
    <n v="0.9"/>
    <s v=""/>
    <n v="0.9"/>
    <n v="0.95"/>
    <s v=""/>
    <n v="0.95"/>
    <n v="0.17962031249999999"/>
    <n v="2.6948501562499998"/>
    <n v="10.725623689703212"/>
    <n v="160.9169267873053"/>
    <n v="5.3628118448516065E-3"/>
    <n v="8.045846339365266E-2"/>
    <n v="6.4890023322704436E-3"/>
    <m/>
  </r>
  <r>
    <n v="666"/>
    <s v="91 VOG659"/>
    <s v="Lift"/>
    <s v="Electric"/>
    <n v="1993"/>
    <n v="50"/>
    <n v="398.3125"/>
    <m/>
    <n v="75"/>
    <s v="--"/>
    <s v="--"/>
    <n v="0"/>
    <s v="--"/>
    <s v="--"/>
    <n v="0"/>
    <n v="9559.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67"/>
    <s v="XYG575"/>
    <s v="Lift"/>
    <s v="Electric"/>
    <n v="2000"/>
    <n v="50"/>
    <n v="398.3125"/>
    <m/>
    <n v="75"/>
    <s v="--"/>
    <s v="--"/>
    <n v="0"/>
    <s v="--"/>
    <s v="--"/>
    <n v="0"/>
    <n v="6771.312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68"/>
    <s v="GVM763"/>
    <s v="Lift"/>
    <s v="Electric"/>
    <n v="2001"/>
    <n v="50"/>
    <n v="398.3125"/>
    <m/>
    <n v="75"/>
    <s v="--"/>
    <s v="--"/>
    <n v="0"/>
    <s v="--"/>
    <s v="--"/>
    <n v="0"/>
    <n v="637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69"/>
    <s v="TWO235"/>
    <s v="Lift"/>
    <s v="Electric"/>
    <n v="2002"/>
    <n v="50"/>
    <n v="398.3125"/>
    <m/>
    <n v="75"/>
    <s v="--"/>
    <s v="--"/>
    <n v="0"/>
    <s v="--"/>
    <s v="--"/>
    <n v="0"/>
    <n v="5974.687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70"/>
    <s v="829770 SMA673"/>
    <s v="Lift"/>
    <s v="Electric"/>
    <n v="2006"/>
    <n v="50"/>
    <n v="398.3125"/>
    <m/>
    <n v="75"/>
    <s v="--"/>
    <s v="--"/>
    <n v="0"/>
    <s v="--"/>
    <s v="--"/>
    <n v="0"/>
    <n v="4381.437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71"/>
    <s v="829771 STZ645"/>
    <s v="Lift"/>
    <s v="Electric"/>
    <n v="2006"/>
    <n v="50"/>
    <n v="398.3125"/>
    <m/>
    <n v="75"/>
    <s v="--"/>
    <s v="--"/>
    <n v="0"/>
    <s v="--"/>
    <s v="--"/>
    <n v="0"/>
    <n v="4381.437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72"/>
    <s v="831675 MNS657"/>
    <s v="Lift"/>
    <s v="Electric"/>
    <n v="2007"/>
    <n v="25"/>
    <n v="398.3125"/>
    <m/>
    <n v="50"/>
    <s v="--"/>
    <s v="--"/>
    <n v="0"/>
    <s v="--"/>
    <s v="--"/>
    <n v="0"/>
    <n v="3983.12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73"/>
    <n v="496048"/>
    <s v="Lift"/>
    <s v="Gasoline"/>
    <n v="2001"/>
    <n v="83"/>
    <n v="381.59090909090912"/>
    <m/>
    <n v="100"/>
    <s v=""/>
    <n v="0.5"/>
    <n v="0.5"/>
    <s v=""/>
    <n v="7000"/>
    <n v="7000"/>
    <n v="6105.454545454546"/>
    <s v=""/>
    <n v="2.08"/>
    <n v="2.08"/>
    <s v=""/>
    <n v="2.5599999999999999E-4"/>
    <n v="2.5599999999999999E-4"/>
    <s v=""/>
    <n v="9.58"/>
    <n v="9.58"/>
    <s v=""/>
    <n v="1.63E-4"/>
    <n v="1.63E-4"/>
    <s v=""/>
    <n v="1"/>
    <n v="1"/>
    <s v=""/>
    <n v="0.97699999999999998"/>
    <n v="0.97699999999999998"/>
    <n v="3.6429963636363638"/>
    <n v="10.331959741818183"/>
    <n v="127.18594276600678"/>
    <n v="360.71406864427547"/>
    <n v="6.3592971383003391E-2"/>
    <n v="0.18035703432213776"/>
    <n v="5.8492815078086513E-2"/>
    <m/>
  </r>
  <r>
    <n v="674"/>
    <n v="299953"/>
    <s v="Lift"/>
    <s v="Gasoline"/>
    <n v="2002"/>
    <n v="22"/>
    <n v="398.3125"/>
    <m/>
    <n v="25"/>
    <s v=""/>
    <n v="0.5"/>
    <n v="0.5"/>
    <s v=""/>
    <n v="2000"/>
    <n v="2000"/>
    <n v="5974.6875"/>
    <s v=""/>
    <n v="1.54"/>
    <n v="1.54"/>
    <s v=""/>
    <n v="2.2499999999999999E-4"/>
    <n v="2.2499999999999999E-4"/>
    <s v=""/>
    <n v="7.32"/>
    <n v="7.32"/>
    <s v=""/>
    <n v="2.6600000000000001E-4"/>
    <n v="2.6600000000000001E-4"/>
    <s v=""/>
    <n v="1"/>
    <n v="1"/>
    <s v=""/>
    <n v="0.97699999999999998"/>
    <n v="0.97699999999999998"/>
    <n v="1.99"/>
    <n v="7.6714039999999999"/>
    <n v="19.222238295145925"/>
    <n v="74.101284294641005"/>
    <n v="9.6111191475729638E-3"/>
    <n v="3.7050642147320505E-2"/>
    <n v="8.8403073919376112E-3"/>
    <s v="&lt;25 HP do not include in PL"/>
  </r>
  <r>
    <n v="675"/>
    <n v="299954"/>
    <s v="Lift"/>
    <s v="Gasoline"/>
    <n v="2002"/>
    <n v="22"/>
    <n v="398.3125"/>
    <m/>
    <n v="25"/>
    <s v=""/>
    <n v="0.5"/>
    <n v="0.5"/>
    <s v=""/>
    <n v="2000"/>
    <n v="2000"/>
    <n v="5974.6875"/>
    <s v=""/>
    <n v="1.54"/>
    <n v="1.54"/>
    <s v=""/>
    <n v="2.2499999999999999E-4"/>
    <n v="2.2499999999999999E-4"/>
    <s v=""/>
    <n v="7.32"/>
    <n v="7.32"/>
    <s v=""/>
    <n v="2.6600000000000001E-4"/>
    <n v="2.6600000000000001E-4"/>
    <s v=""/>
    <n v="1"/>
    <n v="1"/>
    <s v=""/>
    <n v="0.97699999999999998"/>
    <n v="0.97699999999999998"/>
    <n v="1.99"/>
    <n v="7.6714039999999999"/>
    <n v="19.222238295145925"/>
    <n v="74.101284294641005"/>
    <n v="9.6111191475729638E-3"/>
    <n v="3.7050642147320505E-2"/>
    <n v="8.8403073919376112E-3"/>
    <s v="&lt;25 HP do not include in PL"/>
  </r>
  <r>
    <n v="676"/>
    <n v="299956"/>
    <s v="Lift"/>
    <s v="Gasoline"/>
    <n v="2002"/>
    <n v="22"/>
    <n v="398.3125"/>
    <m/>
    <n v="25"/>
    <s v=""/>
    <n v="0.5"/>
    <n v="0.5"/>
    <s v=""/>
    <n v="2000"/>
    <n v="2000"/>
    <n v="5974.6875"/>
    <s v=""/>
    <n v="1.54"/>
    <n v="1.54"/>
    <s v=""/>
    <n v="2.2499999999999999E-4"/>
    <n v="2.2499999999999999E-4"/>
    <s v=""/>
    <n v="7.32"/>
    <n v="7.32"/>
    <s v=""/>
    <n v="2.6600000000000001E-4"/>
    <n v="2.6600000000000001E-4"/>
    <s v=""/>
    <n v="1"/>
    <n v="1"/>
    <s v=""/>
    <n v="0.97699999999999998"/>
    <n v="0.97699999999999998"/>
    <n v="1.99"/>
    <n v="7.6714039999999999"/>
    <n v="19.222238295145925"/>
    <n v="74.101284294641005"/>
    <n v="9.6111191475729638E-3"/>
    <n v="3.7050642147320505E-2"/>
    <n v="8.8403073919376112E-3"/>
    <s v="&lt;25 HP do not include in PL"/>
  </r>
  <r>
    <n v="677"/>
    <s v="NDM931"/>
    <s v="Lift"/>
    <s v="Gasoline"/>
    <n v="2002"/>
    <n v="114"/>
    <n v="398.3125"/>
    <m/>
    <n v="175"/>
    <s v=""/>
    <n v="0.5"/>
    <n v="0.5"/>
    <s v=""/>
    <n v="7000"/>
    <n v="7000"/>
    <n v="5974.6875"/>
    <s v=""/>
    <n v="1.06"/>
    <n v="1.06"/>
    <s v=""/>
    <n v="3.8099999999999998E-5"/>
    <n v="3.8099999999999998E-5"/>
    <s v=""/>
    <n v="7.64"/>
    <n v="7.64"/>
    <s v=""/>
    <n v="9.1700000000000006E-5"/>
    <n v="9.1700000000000006E-5"/>
    <s v=""/>
    <n v="1"/>
    <n v="1"/>
    <s v=""/>
    <n v="0.97699999999999998"/>
    <n v="0.97699999999999998"/>
    <n v="1.2876355937500001"/>
    <n v="7.999557630343749"/>
    <n v="64.45046041851667"/>
    <n v="400.40456703949582"/>
    <n v="3.2225230209258333E-2"/>
    <n v="0.20020228351974792"/>
    <n v="2.9640766746475814E-2"/>
    <m/>
  </r>
  <r>
    <n v="678"/>
    <s v="YMS933"/>
    <s v="Lift"/>
    <s v="Gasoline"/>
    <n v="2002"/>
    <n v="114"/>
    <n v="398.3125"/>
    <m/>
    <n v="175"/>
    <s v=""/>
    <n v="0.5"/>
    <n v="0.5"/>
    <s v=""/>
    <n v="7000"/>
    <n v="7000"/>
    <n v="5974.6875"/>
    <s v=""/>
    <n v="1.06"/>
    <n v="1.06"/>
    <s v=""/>
    <n v="3.8099999999999998E-5"/>
    <n v="3.8099999999999998E-5"/>
    <s v=""/>
    <n v="7.64"/>
    <n v="7.64"/>
    <s v=""/>
    <n v="9.1700000000000006E-5"/>
    <n v="9.1700000000000006E-5"/>
    <s v=""/>
    <n v="1"/>
    <n v="1"/>
    <s v=""/>
    <n v="0.97699999999999998"/>
    <n v="0.97699999999999998"/>
    <n v="1.2876355937500001"/>
    <n v="7.999557630343749"/>
    <n v="64.45046041851667"/>
    <n v="400.40456703949582"/>
    <n v="3.2225230209258333E-2"/>
    <n v="0.20020228351974792"/>
    <n v="2.9640766746475814E-2"/>
    <m/>
  </r>
  <r>
    <n v="679"/>
    <n v="297499"/>
    <s v="Lift"/>
    <s v="Gasoline"/>
    <n v="2004"/>
    <n v="217"/>
    <n v="398.3125"/>
    <m/>
    <n v="300"/>
    <s v=""/>
    <n v="0.5"/>
    <n v="0.5"/>
    <s v=""/>
    <n v="7000"/>
    <n v="7000"/>
    <n v="5178.0625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0687022124999999"/>
    <n v="2.1908250076125002"/>
    <n v="197.09967691206992"/>
    <n v="208.73516669635549"/>
    <n v="9.8549838456034961E-2"/>
    <n v="0.10436758334817775"/>
    <n v="9.0646141411860948E-2"/>
    <m/>
  </r>
  <r>
    <n v="680"/>
    <n v="828248"/>
    <s v="Lift"/>
    <s v="Gasoline"/>
    <n v="2004"/>
    <n v="169"/>
    <n v="398.3125"/>
    <m/>
    <n v="175"/>
    <s v=""/>
    <n v="0.5"/>
    <n v="0.5"/>
    <s v=""/>
    <n v="7000"/>
    <n v="7000"/>
    <n v="5178.0625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0687022124999999"/>
    <n v="2.1908250076125002"/>
    <n v="153.50159169649683"/>
    <n v="162.56333258840587"/>
    <n v="7.6750795848248413E-2"/>
    <n v="8.1281666294202942E-2"/>
    <n v="7.0595382021218886E-2"/>
    <m/>
  </r>
  <r>
    <n v="681"/>
    <s v="CRD326"/>
    <s v="Lift"/>
    <s v="Gasoline"/>
    <n v="2004"/>
    <n v="114"/>
    <n v="398.3125"/>
    <m/>
    <n v="175"/>
    <s v=""/>
    <n v="0.5"/>
    <n v="0.5"/>
    <s v=""/>
    <n v="7000"/>
    <n v="7000"/>
    <n v="5178.0625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0687022124999999"/>
    <n v="2.1908250076125002"/>
    <n v="103.54545238698603"/>
    <n v="109.65810600638029"/>
    <n v="5.1772726193493018E-2"/>
    <n v="5.4829053003190145E-2"/>
    <n v="4.7620553552774877E-2"/>
    <m/>
  </r>
  <r>
    <n v="682"/>
    <n v="61728"/>
    <s v="Lift"/>
    <s v="Gasoline"/>
    <n v="2006"/>
    <n v="100"/>
    <n v="398.3125"/>
    <m/>
    <n v="175"/>
    <s v=""/>
    <n v="0.5"/>
    <n v="0.5"/>
    <s v=""/>
    <n v="7000"/>
    <n v="7000"/>
    <n v="4381.4375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1.7702864875"/>
    <n v="1.8743671602875001"/>
    <n v="77.726972849250501"/>
    <n v="82.29678439388374"/>
    <n v="3.8863486424625254E-2"/>
    <n v="4.1148392196941871E-2"/>
    <n v="3.5746634813370308E-2"/>
    <m/>
  </r>
  <r>
    <n v="683"/>
    <n v="23846"/>
    <s v="Lift"/>
    <s v="Gasoline"/>
    <n v="2009"/>
    <n v="114"/>
    <n v="398.3125"/>
    <m/>
    <n v="175"/>
    <s v=""/>
    <n v="0.5"/>
    <n v="0.5"/>
    <s v=""/>
    <n v="10000"/>
    <n v="10000"/>
    <n v="3186.5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65859630000000002"/>
    <n v="0.69609481630000003"/>
    <n v="32.964943630762022"/>
    <n v="34.841869565612718"/>
    <n v="1.6482471815381011E-2"/>
    <n v="1.742093478280636E-2"/>
    <n v="1.5160577575787454E-2"/>
    <m/>
  </r>
  <r>
    <n v="684"/>
    <s v="CWV564"/>
    <s v="Lift"/>
    <s v="Gasoline"/>
    <n v="2013"/>
    <n v="114"/>
    <n v="398.3125"/>
    <m/>
    <n v="175"/>
    <s v=""/>
    <n v="0.5"/>
    <n v="0.5"/>
    <s v=""/>
    <n v="10000"/>
    <n v="10000"/>
    <n v="1593.2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525115"/>
    <n v="0.22195285715000002"/>
    <n v="7.2703049987577497"/>
    <n v="11.109481520980799"/>
    <n v="3.6351524993788746E-3"/>
    <n v="5.5547407604903997E-3"/>
    <n v="3.3436132689286888E-3"/>
    <m/>
  </r>
  <r>
    <n v="685"/>
    <s v="KPU854"/>
    <s v="Lift"/>
    <s v="Gasoline"/>
    <n v="2013"/>
    <n v="114"/>
    <n v="398.3125"/>
    <m/>
    <n v="175"/>
    <s v=""/>
    <n v="0.5"/>
    <n v="0.5"/>
    <s v=""/>
    <n v="10000"/>
    <n v="10000"/>
    <n v="1593.2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525115"/>
    <n v="0.22195285715000002"/>
    <n v="7.2703049987577497"/>
    <n v="11.109481520980799"/>
    <n v="3.6351524993788746E-3"/>
    <n v="5.5547407604903997E-3"/>
    <n v="3.3436132689286888E-3"/>
    <m/>
  </r>
  <r>
    <n v="686"/>
    <n v="299893"/>
    <s v="Other"/>
    <s v="Diesel"/>
    <n v="2002"/>
    <n v="16"/>
    <n v="182.54430379746836"/>
    <s v="Tier 1"/>
    <n v="25"/>
    <n v="0.34"/>
    <s v=""/>
    <n v="0.34"/>
    <n v="5000"/>
    <s v=""/>
    <n v="5000"/>
    <n v="2738.1645569620255"/>
    <n v="1.45"/>
    <s v=""/>
    <n v="1.45"/>
    <n v="1.85E-4"/>
    <s v=""/>
    <n v="1.85E-4"/>
    <n v="5.4222400000000004"/>
    <s v=""/>
    <n v="5.4222400000000004"/>
    <n v="0"/>
    <s v=""/>
    <n v="0"/>
    <n v="0.9"/>
    <s v=""/>
    <n v="0.9"/>
    <n v="0.93"/>
    <s v=""/>
    <n v="0.93"/>
    <n v="1.7609043987341773"/>
    <n v="5.0426832000000008"/>
    <n v="3.8551139811132962"/>
    <n v="11.039848909809999"/>
    <n v="1.9275569905566482E-3"/>
    <n v="5.5199244549049998E-3"/>
    <n v="2.3323439585735441E-3"/>
    <s v="&lt;25 HP do not include in PL"/>
  </r>
  <r>
    <n v="687"/>
    <n v="299894"/>
    <s v="Other"/>
    <s v="Diesel"/>
    <n v="2002"/>
    <n v="16"/>
    <n v="182.54430379746836"/>
    <s v="Tier 1"/>
    <n v="25"/>
    <n v="0.34"/>
    <s v=""/>
    <n v="0.34"/>
    <n v="5000"/>
    <s v=""/>
    <n v="5000"/>
    <n v="2738.1645569620255"/>
    <n v="1.45"/>
    <s v=""/>
    <n v="1.45"/>
    <n v="1.85E-4"/>
    <s v=""/>
    <n v="1.85E-4"/>
    <n v="5.4222400000000004"/>
    <s v=""/>
    <n v="5.4222400000000004"/>
    <n v="0"/>
    <s v=""/>
    <n v="0"/>
    <n v="0.9"/>
    <s v=""/>
    <n v="0.9"/>
    <n v="0.93"/>
    <s v=""/>
    <n v="0.93"/>
    <n v="1.7609043987341773"/>
    <n v="5.0426832000000008"/>
    <n v="3.8551139811132962"/>
    <n v="11.039848909809999"/>
    <n v="1.9275569905566482E-3"/>
    <n v="5.5199244549049998E-3"/>
    <n v="2.3323439585735441E-3"/>
    <s v="&lt;25 HP do not include in PL"/>
  </r>
  <r>
    <n v="688"/>
    <n v="299895"/>
    <s v="Other"/>
    <s v="Diesel"/>
    <n v="2002"/>
    <n v="16"/>
    <n v="182.54430379746836"/>
    <s v="Tier 1"/>
    <n v="25"/>
    <n v="0.34"/>
    <s v=""/>
    <n v="0.34"/>
    <n v="5000"/>
    <s v=""/>
    <n v="5000"/>
    <n v="2738.1645569620255"/>
    <n v="1.45"/>
    <s v=""/>
    <n v="1.45"/>
    <n v="1.85E-4"/>
    <s v=""/>
    <n v="1.85E-4"/>
    <n v="5.4222400000000004"/>
    <s v=""/>
    <n v="5.4222400000000004"/>
    <n v="0"/>
    <s v=""/>
    <n v="0"/>
    <n v="0.9"/>
    <s v=""/>
    <n v="0.9"/>
    <n v="0.93"/>
    <s v=""/>
    <n v="0.93"/>
    <n v="1.7609043987341773"/>
    <n v="5.0426832000000008"/>
    <n v="3.8551139811132962"/>
    <n v="11.039848909809999"/>
    <n v="1.9275569905566482E-3"/>
    <n v="5.5199244549049998E-3"/>
    <n v="2.3323439585735441E-3"/>
    <s v="&lt;25 HP do not include in PL"/>
  </r>
  <r>
    <n v="689"/>
    <n v="299896"/>
    <s v="Other"/>
    <s v="Diesel"/>
    <n v="2002"/>
    <n v="16"/>
    <n v="182.54430379746836"/>
    <s v="Tier 1"/>
    <n v="25"/>
    <n v="0.34"/>
    <s v=""/>
    <n v="0.34"/>
    <n v="5000"/>
    <s v=""/>
    <n v="5000"/>
    <n v="2738.1645569620255"/>
    <n v="1.45"/>
    <s v=""/>
    <n v="1.45"/>
    <n v="1.85E-4"/>
    <s v=""/>
    <n v="1.85E-4"/>
    <n v="5.4222400000000004"/>
    <s v=""/>
    <n v="5.4222400000000004"/>
    <n v="0"/>
    <s v=""/>
    <n v="0"/>
    <n v="0.9"/>
    <s v=""/>
    <n v="0.9"/>
    <n v="0.93"/>
    <s v=""/>
    <n v="0.93"/>
    <n v="1.7609043987341773"/>
    <n v="5.0426832000000008"/>
    <n v="3.8551139811132962"/>
    <n v="11.039848909809999"/>
    <n v="1.9275569905566482E-3"/>
    <n v="5.5199244549049998E-3"/>
    <n v="2.3323439585735441E-3"/>
    <s v="&lt;25 HP do not include in PL"/>
  </r>
  <r>
    <n v="690"/>
    <n v="299955"/>
    <s v="Other"/>
    <s v="Diesel"/>
    <n v="2002"/>
    <n v="16"/>
    <n v="182.54430379746836"/>
    <s v="Tier 1"/>
    <n v="25"/>
    <n v="0.34"/>
    <s v=""/>
    <n v="0.34"/>
    <n v="5000"/>
    <s v=""/>
    <n v="5000"/>
    <n v="2738.1645569620255"/>
    <n v="1.45"/>
    <s v=""/>
    <n v="1.45"/>
    <n v="1.85E-4"/>
    <s v=""/>
    <n v="1.85E-4"/>
    <n v="5.4222400000000004"/>
    <s v=""/>
    <n v="5.4222400000000004"/>
    <n v="0"/>
    <s v=""/>
    <n v="0"/>
    <n v="0.9"/>
    <s v=""/>
    <n v="0.9"/>
    <n v="0.93"/>
    <s v=""/>
    <n v="0.93"/>
    <n v="1.7609043987341773"/>
    <n v="5.0426832000000008"/>
    <n v="3.8551139811132962"/>
    <n v="11.039848909809999"/>
    <n v="1.9275569905566482E-3"/>
    <n v="5.5199244549049998E-3"/>
    <n v="2.3323439585735441E-3"/>
    <s v="&lt;25 HP do not include in PL"/>
  </r>
  <r>
    <n v="691"/>
    <s v="QLR544"/>
    <s v="Other"/>
    <s v="Diesel"/>
    <n v="2006"/>
    <n v="65"/>
    <n v="182.54430379746836"/>
    <s v="Tier 2"/>
    <n v="75"/>
    <n v="0.34"/>
    <s v=""/>
    <n v="0.34"/>
    <n v="12000"/>
    <s v=""/>
    <n v="12000"/>
    <n v="2007.9873417721519"/>
    <n v="0.19"/>
    <s v=""/>
    <n v="0.19"/>
    <n v="2.7100000000000001E-5"/>
    <s v=""/>
    <n v="2.7100000000000001E-5"/>
    <n v="4.5518270000000003"/>
    <s v=""/>
    <n v="4.5518270000000003"/>
    <n v="6.7700000000000006E-5"/>
    <s v=""/>
    <n v="6.7700000000000006E-5"/>
    <n v="0.9"/>
    <s v=""/>
    <n v="0.9"/>
    <n v="0.93"/>
    <s v=""/>
    <n v="0.93"/>
    <n v="0.2199748112658228"/>
    <n v="4.3596240010253169"/>
    <n v="1.9564455811691248"/>
    <n v="38.774289943850661"/>
    <n v="9.7822279058456239E-4"/>
    <n v="1.9387144971925334E-2"/>
    <n v="1.1836495766073204E-3"/>
    <m/>
  </r>
  <r>
    <n v="692"/>
    <n v="833142"/>
    <s v="Other"/>
    <s v="Diesel"/>
    <n v="2008"/>
    <n v="16"/>
    <n v="182.54430379746836"/>
    <s v="Tier 3"/>
    <n v="25"/>
    <n v="0.34"/>
    <s v=""/>
    <n v="0.34"/>
    <n v="5000"/>
    <s v=""/>
    <n v="5000"/>
    <n v="1642.8987341772151"/>
    <n v="0.1"/>
    <s v=""/>
    <n v="0.1"/>
    <n v="4.0000000000000003E-5"/>
    <s v=""/>
    <n v="4.0000000000000003E-5"/>
    <n v="4.147723"/>
    <s v=""/>
    <n v="4.147723"/>
    <n v="0"/>
    <s v=""/>
    <n v="0"/>
    <n v="0.9"/>
    <s v=""/>
    <n v="0.9"/>
    <n v="0.95"/>
    <s v=""/>
    <n v="0.95"/>
    <n v="0.14914435443037977"/>
    <n v="3.94033685"/>
    <n v="0.32651885382419898"/>
    <n v="8.6265033420613584"/>
    <n v="1.6325942691209949E-4"/>
    <n v="4.3132516710306795E-3"/>
    <n v="1.9754390656364038E-4"/>
    <s v="&lt;25 HP do not include in PL"/>
  </r>
  <r>
    <n v="693"/>
    <n v="833143"/>
    <s v="Other"/>
    <s v="Diesel"/>
    <n v="2008"/>
    <n v="16"/>
    <n v="182.54430379746836"/>
    <s v="Tier 3"/>
    <n v="25"/>
    <n v="0.34"/>
    <s v=""/>
    <n v="0.34"/>
    <n v="5000"/>
    <s v=""/>
    <n v="5000"/>
    <n v="1642.8987341772151"/>
    <n v="0.1"/>
    <s v=""/>
    <n v="0.1"/>
    <n v="4.0000000000000003E-5"/>
    <s v=""/>
    <n v="4.0000000000000003E-5"/>
    <n v="4.147723"/>
    <s v=""/>
    <n v="4.147723"/>
    <n v="0"/>
    <s v=""/>
    <n v="0"/>
    <n v="0.9"/>
    <s v=""/>
    <n v="0.9"/>
    <n v="0.95"/>
    <s v=""/>
    <n v="0.95"/>
    <n v="0.14914435443037977"/>
    <n v="3.94033685"/>
    <n v="0.32651885382419898"/>
    <n v="8.6265033420613584"/>
    <n v="1.6325942691209949E-4"/>
    <n v="4.3132516710306795E-3"/>
    <n v="1.9754390656364038E-4"/>
    <s v="&lt;25 HP do not include in PL"/>
  </r>
  <r>
    <n v="694"/>
    <n v="833144"/>
    <s v="Other"/>
    <s v="Diesel"/>
    <n v="2008"/>
    <n v="16"/>
    <n v="182.54430379746836"/>
    <s v="Tier 3"/>
    <n v="25"/>
    <n v="0.34"/>
    <s v=""/>
    <n v="0.34"/>
    <n v="5000"/>
    <s v=""/>
    <n v="5000"/>
    <n v="1642.8987341772151"/>
    <n v="0.1"/>
    <s v=""/>
    <n v="0.1"/>
    <n v="4.0000000000000003E-5"/>
    <s v=""/>
    <n v="4.0000000000000003E-5"/>
    <n v="4.147723"/>
    <s v=""/>
    <n v="4.147723"/>
    <n v="0"/>
    <s v=""/>
    <n v="0"/>
    <n v="0.9"/>
    <s v=""/>
    <n v="0.9"/>
    <n v="0.95"/>
    <s v=""/>
    <n v="0.95"/>
    <n v="0.14914435443037977"/>
    <n v="3.94033685"/>
    <n v="0.32651885382419898"/>
    <n v="8.6265033420613584"/>
    <n v="1.6325942691209949E-4"/>
    <n v="4.3132516710306795E-3"/>
    <n v="1.9754390656364038E-4"/>
    <s v="&lt;25 HP do not include in PL"/>
  </r>
  <r>
    <n v="695"/>
    <n v="833171"/>
    <s v="Other"/>
    <s v="Diesel"/>
    <n v="2008"/>
    <n v="16"/>
    <n v="182.54430379746836"/>
    <s v="Tier 3"/>
    <n v="25"/>
    <n v="0.34"/>
    <s v=""/>
    <n v="0.34"/>
    <n v="5000"/>
    <s v=""/>
    <n v="5000"/>
    <n v="1642.8987341772151"/>
    <n v="0.1"/>
    <s v=""/>
    <n v="0.1"/>
    <n v="4.0000000000000003E-5"/>
    <s v=""/>
    <n v="4.0000000000000003E-5"/>
    <n v="4.147723"/>
    <s v=""/>
    <n v="4.147723"/>
    <n v="0"/>
    <s v=""/>
    <n v="0"/>
    <n v="0.9"/>
    <s v=""/>
    <n v="0.9"/>
    <n v="0.95"/>
    <s v=""/>
    <n v="0.95"/>
    <n v="0.14914435443037977"/>
    <n v="3.94033685"/>
    <n v="0.32651885382419898"/>
    <n v="8.6265033420613584"/>
    <n v="1.6325942691209949E-4"/>
    <n v="4.3132516710306795E-3"/>
    <n v="1.9754390656364038E-4"/>
    <s v="&lt;25 HP do not include in PL"/>
  </r>
  <r>
    <n v="696"/>
    <n v="834893"/>
    <s v="Other"/>
    <s v="Diesel"/>
    <n v="2010"/>
    <n v="16"/>
    <n v="182.54430379746836"/>
    <s v="Tier 4"/>
    <n v="25"/>
    <n v="0.34"/>
    <s v=""/>
    <n v="0.34"/>
    <n v="5000"/>
    <s v=""/>
    <n v="5000"/>
    <n v="1277.8101265822786"/>
    <n v="0.1"/>
    <s v=""/>
    <n v="0.1"/>
    <n v="4.0000000000000003E-5"/>
    <s v=""/>
    <n v="4.0000000000000003E-5"/>
    <n v="4.0902079999999996"/>
    <s v=""/>
    <n v="4.0902079999999996"/>
    <n v="0"/>
    <s v=""/>
    <n v="0"/>
    <n v="0.9"/>
    <s v=""/>
    <n v="0.9"/>
    <n v="0.95"/>
    <s v=""/>
    <n v="0.95"/>
    <n v="0.13600116455696204"/>
    <n v="3.8856975999999994"/>
    <n v="0.29774472214853143"/>
    <n v="8.506882687615855"/>
    <n v="1.4887236107426574E-4"/>
    <n v="4.2534413438079276E-3"/>
    <n v="1.8013555689986153E-4"/>
    <s v="&lt;25 HP do not include in PL"/>
  </r>
  <r>
    <n v="697"/>
    <n v="834894"/>
    <s v="Other"/>
    <s v="Diesel"/>
    <n v="2010"/>
    <n v="16"/>
    <n v="182.54430379746836"/>
    <s v="Tier 4"/>
    <n v="25"/>
    <n v="0.34"/>
    <s v=""/>
    <n v="0.34"/>
    <n v="5000"/>
    <s v=""/>
    <n v="5000"/>
    <n v="1277.8101265822786"/>
    <n v="0.1"/>
    <s v=""/>
    <n v="0.1"/>
    <n v="4.0000000000000003E-5"/>
    <s v=""/>
    <n v="4.0000000000000003E-5"/>
    <n v="4.0902079999999996"/>
    <s v=""/>
    <n v="4.0902079999999996"/>
    <n v="0"/>
    <s v=""/>
    <n v="0"/>
    <n v="0.9"/>
    <s v=""/>
    <n v="0.9"/>
    <n v="0.95"/>
    <s v=""/>
    <n v="0.95"/>
    <n v="0.13600116455696204"/>
    <n v="3.8856975999999994"/>
    <n v="0.29774472214853143"/>
    <n v="8.506882687615855"/>
    <n v="1.4887236107426574E-4"/>
    <n v="4.2534413438079276E-3"/>
    <n v="1.8013555689986153E-4"/>
    <s v="&lt;25 HP do not include in PL"/>
  </r>
  <r>
    <n v="698"/>
    <n v="834895"/>
    <s v="Other"/>
    <s v="Diesel"/>
    <n v="2010"/>
    <n v="16"/>
    <n v="182.54430379746836"/>
    <s v="Tier 4"/>
    <n v="25"/>
    <n v="0.34"/>
    <s v=""/>
    <n v="0.34"/>
    <n v="5000"/>
    <s v=""/>
    <n v="5000"/>
    <n v="1277.8101265822786"/>
    <n v="0.1"/>
    <s v=""/>
    <n v="0.1"/>
    <n v="4.0000000000000003E-5"/>
    <s v=""/>
    <n v="4.0000000000000003E-5"/>
    <n v="4.0902079999999996"/>
    <s v=""/>
    <n v="4.0902079999999996"/>
    <n v="0"/>
    <s v=""/>
    <n v="0"/>
    <n v="0.9"/>
    <s v=""/>
    <n v="0.9"/>
    <n v="0.95"/>
    <s v=""/>
    <n v="0.95"/>
    <n v="0.13600116455696204"/>
    <n v="3.8856975999999994"/>
    <n v="0.29774472214853143"/>
    <n v="8.506882687615855"/>
    <n v="1.4887236107426574E-4"/>
    <n v="4.2534413438079276E-3"/>
    <n v="1.8013555689986153E-4"/>
    <s v="&lt;25 HP do not include in PL"/>
  </r>
  <r>
    <n v="699"/>
    <n v="835727"/>
    <s v="Other"/>
    <s v="Diesel"/>
    <n v="2012"/>
    <n v="16"/>
    <n v="182.54430379746836"/>
    <s v="Tier 4"/>
    <n v="25"/>
    <n v="0.34"/>
    <s v=""/>
    <n v="0.34"/>
    <n v="5000"/>
    <s v=""/>
    <n v="5000"/>
    <n v="912.72151898734182"/>
    <n v="0.1"/>
    <s v=""/>
    <n v="0.1"/>
    <n v="4.0000000000000003E-5"/>
    <s v=""/>
    <n v="4.0000000000000003E-5"/>
    <n v="3.8319030000000001"/>
    <s v=""/>
    <n v="3.8319030000000001"/>
    <n v="0"/>
    <s v=""/>
    <n v="0"/>
    <n v="0.9"/>
    <s v=""/>
    <n v="0.9"/>
    <n v="0.95"/>
    <s v=""/>
    <n v="0.95"/>
    <n v="0.12285797468354431"/>
    <n v="3.6403078499999997"/>
    <n v="0.26897059047286392"/>
    <n v="7.9696556486426262"/>
    <n v="1.3448529523643195E-4"/>
    <n v="3.9848278243213133E-3"/>
    <n v="1.6272720723608267E-4"/>
    <s v="&lt;25 HP do not include in PL"/>
  </r>
  <r>
    <n v="700"/>
    <s v="Cart 5"/>
    <s v="Other"/>
    <s v="Electric"/>
    <n v="2007"/>
    <n v="50"/>
    <n v="182.54430379746836"/>
    <m/>
    <n v="75"/>
    <s v="--"/>
    <s v="--"/>
    <n v="0"/>
    <s v="--"/>
    <s v="--"/>
    <n v="0"/>
    <n v="1825.443037974683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701"/>
    <s v="Cart 6"/>
    <s v="Other"/>
    <s v="Electric"/>
    <n v="2007"/>
    <n v="50"/>
    <n v="182.54430379746836"/>
    <m/>
    <n v="75"/>
    <s v="--"/>
    <s v="--"/>
    <n v="0"/>
    <s v="--"/>
    <s v="--"/>
    <n v="0"/>
    <n v="1825.443037974683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702"/>
    <m/>
    <s v="Other"/>
    <s v="Electric"/>
    <n v="2007"/>
    <n v="50"/>
    <n v="182.54430379746836"/>
    <m/>
    <n v="75"/>
    <s v="--"/>
    <s v="--"/>
    <n v="0"/>
    <s v="--"/>
    <s v="--"/>
    <n v="0"/>
    <n v="1825.443037974683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703"/>
    <m/>
    <s v="Other"/>
    <s v="Electric"/>
    <n v="2007"/>
    <n v="50"/>
    <n v="182.54430379746836"/>
    <m/>
    <n v="75"/>
    <s v="--"/>
    <s v="--"/>
    <n v="0"/>
    <s v="--"/>
    <s v="--"/>
    <n v="0"/>
    <n v="1825.443037974683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704"/>
    <s v="DXS469"/>
    <s v="Other"/>
    <s v="Gasoline"/>
    <n v="1986"/>
    <n v="138"/>
    <n v="182.54430379746836"/>
    <m/>
    <n v="175"/>
    <s v=""/>
    <n v="0.5"/>
    <n v="0.5"/>
    <s v=""/>
    <n v="7000"/>
    <n v="7000"/>
    <n v="5658.8734177215192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81167598101267"/>
    <n v="11.842072893151899"/>
    <n v="43.544171546128567"/>
    <n v="328.83600681852454"/>
    <n v="2.1772085773064286E-2"/>
    <n v="0.16441800340926227"/>
    <n v="2.0025964494064529E-2"/>
    <m/>
  </r>
  <r>
    <n v="705"/>
    <s v="FQF966"/>
    <s v="Other"/>
    <s v="Gasoline"/>
    <n v="1986"/>
    <n v="138"/>
    <n v="182.54430379746836"/>
    <m/>
    <n v="175"/>
    <s v=""/>
    <n v="0.5"/>
    <n v="0.5"/>
    <s v=""/>
    <n v="7000"/>
    <n v="7000"/>
    <n v="5658.8734177215192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81167598101267"/>
    <n v="11.842072893151899"/>
    <n v="43.544171546128567"/>
    <n v="328.83600681852454"/>
    <n v="2.1772085773064286E-2"/>
    <n v="0.16441800340926227"/>
    <n v="2.0025964494064529E-2"/>
    <m/>
  </r>
  <r>
    <n v="706"/>
    <s v="JKN914"/>
    <s v="Other"/>
    <s v="Gasoline"/>
    <n v="1986"/>
    <n v="138"/>
    <n v="182.54430379746836"/>
    <m/>
    <n v="175"/>
    <s v=""/>
    <n v="0.5"/>
    <n v="0.5"/>
    <s v=""/>
    <n v="7000"/>
    <n v="7000"/>
    <n v="5658.8734177215192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81167598101267"/>
    <n v="11.842072893151899"/>
    <n v="43.544171546128567"/>
    <n v="328.83600681852454"/>
    <n v="2.1772085773064286E-2"/>
    <n v="0.16441800340926227"/>
    <n v="2.0025964494064529E-2"/>
    <m/>
  </r>
  <r>
    <n v="707"/>
    <s v="KMJ273"/>
    <s v="Other"/>
    <s v="Gasoline"/>
    <n v="1986"/>
    <n v="138"/>
    <n v="182.54430379746836"/>
    <m/>
    <n v="175"/>
    <s v=""/>
    <n v="0.5"/>
    <n v="0.5"/>
    <s v=""/>
    <n v="7000"/>
    <n v="7000"/>
    <n v="5658.8734177215192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81167598101267"/>
    <n v="11.842072893151899"/>
    <n v="43.544171546128567"/>
    <n v="328.83600681852454"/>
    <n v="2.1772085773064286E-2"/>
    <n v="0.16441800340926227"/>
    <n v="2.0025964494064529E-2"/>
    <m/>
  </r>
  <r>
    <n v="708"/>
    <s v="QYA257"/>
    <s v="Other"/>
    <s v="Gasoline"/>
    <n v="1986"/>
    <n v="138"/>
    <n v="182.54430379746836"/>
    <m/>
    <n v="175"/>
    <s v=""/>
    <n v="0.5"/>
    <n v="0.5"/>
    <s v=""/>
    <n v="7000"/>
    <n v="7000"/>
    <n v="5658.8734177215192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81167598101267"/>
    <n v="11.842072893151899"/>
    <n v="43.544171546128567"/>
    <n v="328.83600681852454"/>
    <n v="2.1772085773064286E-2"/>
    <n v="0.16441800340926227"/>
    <n v="2.0025964494064529E-2"/>
    <m/>
  </r>
  <r>
    <n v="709"/>
    <s v="VLS111"/>
    <s v="Other"/>
    <s v="Gasoline"/>
    <n v="1986"/>
    <n v="138"/>
    <n v="182.54430379746836"/>
    <m/>
    <n v="175"/>
    <s v=""/>
    <n v="0.5"/>
    <n v="0.5"/>
    <s v=""/>
    <n v="7000"/>
    <n v="7000"/>
    <n v="5658.8734177215192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81167598101267"/>
    <n v="11.842072893151899"/>
    <n v="43.544171546128567"/>
    <n v="328.83600681852454"/>
    <n v="2.1772085773064286E-2"/>
    <n v="0.16441800340926227"/>
    <n v="2.0025964494064529E-2"/>
    <m/>
  </r>
  <r>
    <n v="710"/>
    <s v="WWJ558"/>
    <s v="Other"/>
    <s v="Gasoline"/>
    <n v="1986"/>
    <n v="138"/>
    <n v="182.54430379746836"/>
    <m/>
    <n v="175"/>
    <s v=""/>
    <n v="0.5"/>
    <n v="0.5"/>
    <s v=""/>
    <n v="7000"/>
    <n v="7000"/>
    <n v="5658.8734177215192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81167598101267"/>
    <n v="11.842072893151899"/>
    <n v="43.544171546128567"/>
    <n v="328.83600681852454"/>
    <n v="2.1772085773064286E-2"/>
    <n v="0.16441800340926227"/>
    <n v="2.0025964494064529E-2"/>
    <m/>
  </r>
  <r>
    <n v="711"/>
    <s v="BUH269"/>
    <s v="Other"/>
    <s v="Gasoline"/>
    <n v="1987"/>
    <n v="138"/>
    <n v="182.54430379746836"/>
    <m/>
    <n v="175"/>
    <s v=""/>
    <n v="0.5"/>
    <n v="0.5"/>
    <s v=""/>
    <n v="7000"/>
    <n v="7000"/>
    <n v="5476.3291139240509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1677509493671"/>
    <n v="11.821973122405064"/>
    <n v="43.365363546881014"/>
    <n v="328.27786734328288"/>
    <n v="2.1682681773440508E-2"/>
    <n v="0.16413893367164145"/>
    <n v="1.994373069521058E-2"/>
    <m/>
  </r>
  <r>
    <n v="712"/>
    <s v="GRW917"/>
    <s v="Other"/>
    <s v="Gasoline"/>
    <n v="1987"/>
    <n v="138"/>
    <n v="182.54430379746836"/>
    <m/>
    <n v="175"/>
    <s v=""/>
    <n v="0.5"/>
    <n v="0.5"/>
    <s v=""/>
    <n v="7000"/>
    <n v="7000"/>
    <n v="5476.3291139240509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1677509493671"/>
    <n v="11.821973122405064"/>
    <n v="43.365363546881014"/>
    <n v="328.27786734328288"/>
    <n v="2.1682681773440508E-2"/>
    <n v="0.16413893367164145"/>
    <n v="1.994373069521058E-2"/>
    <m/>
  </r>
  <r>
    <n v="713"/>
    <s v="KRG534"/>
    <s v="Other"/>
    <s v="Gasoline"/>
    <n v="1987"/>
    <n v="138"/>
    <n v="182.54430379746836"/>
    <m/>
    <n v="175"/>
    <s v=""/>
    <n v="0.5"/>
    <n v="0.5"/>
    <s v=""/>
    <n v="7000"/>
    <n v="7000"/>
    <n v="5476.3291139240509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1677509493671"/>
    <n v="11.821973122405064"/>
    <n v="43.365363546881014"/>
    <n v="328.27786734328288"/>
    <n v="2.1682681773440508E-2"/>
    <n v="0.16413893367164145"/>
    <n v="1.994373069521058E-2"/>
    <m/>
  </r>
  <r>
    <n v="714"/>
    <s v="LTB875"/>
    <s v="Other"/>
    <s v="Gasoline"/>
    <n v="1987"/>
    <n v="138"/>
    <n v="182.54430379746836"/>
    <m/>
    <n v="175"/>
    <s v=""/>
    <n v="0.5"/>
    <n v="0.5"/>
    <s v=""/>
    <n v="7000"/>
    <n v="7000"/>
    <n v="5476.3291139240509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1677509493671"/>
    <n v="11.821973122405064"/>
    <n v="43.365363546881014"/>
    <n v="328.27786734328288"/>
    <n v="2.1682681773440508E-2"/>
    <n v="0.16413893367164145"/>
    <n v="1.994373069521058E-2"/>
    <m/>
  </r>
  <r>
    <n v="715"/>
    <s v="OMH643"/>
    <s v="Other"/>
    <s v="Gasoline"/>
    <n v="1987"/>
    <n v="138"/>
    <n v="182.54430379746836"/>
    <m/>
    <n v="175"/>
    <s v=""/>
    <n v="0.5"/>
    <n v="0.5"/>
    <s v=""/>
    <n v="7000"/>
    <n v="7000"/>
    <n v="5476.3291139240509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1677509493671"/>
    <n v="11.821973122405064"/>
    <n v="43.365363546881014"/>
    <n v="328.27786734328288"/>
    <n v="2.1682681773440508E-2"/>
    <n v="0.16413893367164145"/>
    <n v="1.994373069521058E-2"/>
    <m/>
  </r>
  <r>
    <n v="716"/>
    <s v="AUF655"/>
    <s v="Other"/>
    <s v="Gasoline"/>
    <n v="1988"/>
    <n v="138"/>
    <n v="182.54430379746836"/>
    <m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  <n v="1.9861496896356624E-2"/>
    <m/>
  </r>
  <r>
    <n v="717"/>
    <s v="CTO621"/>
    <s v="Other"/>
    <s v="Gasoline"/>
    <n v="1988"/>
    <n v="138"/>
    <n v="182.54430379746836"/>
    <m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  <n v="1.9861496896356624E-2"/>
    <m/>
  </r>
  <r>
    <n v="718"/>
    <s v="DPD922"/>
    <s v="Other"/>
    <s v="Gasoline"/>
    <n v="1988"/>
    <n v="138"/>
    <n v="182.54430379746836"/>
    <m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  <n v="1.9861496896356624E-2"/>
    <m/>
  </r>
  <r>
    <n v="719"/>
    <s v="EQW431"/>
    <s v="Other"/>
    <s v="Gasoline"/>
    <n v="1988"/>
    <n v="138"/>
    <n v="182.54430379746836"/>
    <m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  <n v="1.9861496896356624E-2"/>
    <m/>
  </r>
  <r>
    <n v="720"/>
    <s v="GDQ718"/>
    <s v="Other"/>
    <s v="Gasoline"/>
    <n v="1988"/>
    <n v="138"/>
    <n v="182.54430379746836"/>
    <m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  <n v="1.9861496896356624E-2"/>
    <m/>
  </r>
  <r>
    <n v="721"/>
    <s v="GGU898"/>
    <s v="Other"/>
    <s v="Gasoline"/>
    <n v="1988"/>
    <n v="138"/>
    <n v="182.54430379746836"/>
    <m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  <n v="1.9861496896356624E-2"/>
    <m/>
  </r>
  <r>
    <n v="722"/>
    <s v="GPI357"/>
    <s v="Other"/>
    <s v="Gasoline"/>
    <n v="1988"/>
    <n v="138"/>
    <n v="182.54430379746836"/>
    <m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  <n v="1.9861496896356624E-2"/>
    <m/>
  </r>
  <r>
    <n v="723"/>
    <s v="JIM182"/>
    <s v="Other"/>
    <s v="Gasoline"/>
    <n v="1988"/>
    <n v="138"/>
    <n v="182.54430379746836"/>
    <m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  <n v="1.9861496896356624E-2"/>
    <m/>
  </r>
  <r>
    <n v="724"/>
    <s v="KIR236"/>
    <s v="Other"/>
    <s v="Gasoline"/>
    <n v="1988"/>
    <n v="138"/>
    <n v="182.54430379746836"/>
    <m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  <n v="1.9861496896356624E-2"/>
    <m/>
  </r>
  <r>
    <n v="725"/>
    <s v="KPI713"/>
    <s v="Other"/>
    <s v="Gasoline"/>
    <n v="1988"/>
    <n v="138"/>
    <n v="182.54430379746836"/>
    <m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  <n v="1.9861496896356624E-2"/>
    <m/>
  </r>
  <r>
    <n v="726"/>
    <s v="KVT729"/>
    <s v="Other"/>
    <s v="Gasoline"/>
    <n v="1988"/>
    <n v="138"/>
    <n v="182.54430379746836"/>
    <m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  <n v="1.9861496896356624E-2"/>
    <m/>
  </r>
  <r>
    <n v="727"/>
    <s v="QPS486"/>
    <s v="Other"/>
    <s v="Gasoline"/>
    <n v="1988"/>
    <n v="138"/>
    <n v="182.54430379746836"/>
    <m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  <n v="1.9861496896356624E-2"/>
    <m/>
  </r>
  <r>
    <n v="728"/>
    <s v="RDG291"/>
    <s v="Other"/>
    <s v="Gasoline"/>
    <n v="1988"/>
    <n v="138"/>
    <n v="182.54430379746836"/>
    <m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  <n v="1.9861496896356624E-2"/>
    <m/>
  </r>
  <r>
    <n v="729"/>
    <s v="ZZS824"/>
    <s v="Other"/>
    <s v="Gasoline"/>
    <n v="1988"/>
    <n v="138"/>
    <n v="182.54430379746836"/>
    <m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  <n v="1.9861496896356624E-2"/>
    <m/>
  </r>
  <r>
    <n v="730"/>
    <s v="WKP468"/>
    <s v="Other"/>
    <s v="Gasoline"/>
    <n v="1989"/>
    <n v="138"/>
    <n v="182.54430379746836"/>
    <m/>
    <n v="175"/>
    <s v=""/>
    <n v="0.5"/>
    <n v="0.5"/>
    <s v=""/>
    <n v="7000"/>
    <n v="7000"/>
    <n v="5111.2405063291144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487990088607597"/>
    <n v="11.781773580911391"/>
    <n v="43.007747548385908"/>
    <n v="327.1615883927995"/>
    <n v="2.1503873774192956E-2"/>
    <n v="0.16358079419639976"/>
    <n v="1.9779263097502681E-2"/>
    <m/>
  </r>
  <r>
    <n v="731"/>
    <s v="ANY442"/>
    <s v="Other"/>
    <s v="Gasoline"/>
    <n v="2000"/>
    <n v="138"/>
    <n v="182.54430379746836"/>
    <m/>
    <n v="175"/>
    <s v=""/>
    <n v="0.5"/>
    <n v="0.5"/>
    <s v=""/>
    <n v="7000"/>
    <n v="7000"/>
    <n v="3103.25316455696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387850063291139"/>
    <n v="13.027428549405062"/>
    <n v="48.28336418430915"/>
    <n v="361.75149587006132"/>
    <n v="2.4141682092154577E-2"/>
    <n v="0.18087574793503067"/>
    <n v="2.2205519188363779E-2"/>
    <m/>
  </r>
  <r>
    <n v="732"/>
    <s v="HAC997"/>
    <s v="Other"/>
    <s v="Gasoline"/>
    <n v="2000"/>
    <n v="138"/>
    <n v="182.54430379746836"/>
    <m/>
    <n v="175"/>
    <s v=""/>
    <n v="0.5"/>
    <n v="0.5"/>
    <s v=""/>
    <n v="7000"/>
    <n v="7000"/>
    <n v="3103.25316455696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387850063291139"/>
    <n v="13.027428549405062"/>
    <n v="48.28336418430915"/>
    <n v="361.75149587006132"/>
    <n v="2.4141682092154577E-2"/>
    <n v="0.18087574793503067"/>
    <n v="2.2205519188363779E-2"/>
    <m/>
  </r>
  <r>
    <n v="733"/>
    <s v="HKF376"/>
    <s v="Other"/>
    <s v="Gasoline"/>
    <n v="2000"/>
    <n v="138"/>
    <n v="182.54430379746836"/>
    <m/>
    <n v="175"/>
    <s v=""/>
    <n v="0.5"/>
    <n v="0.5"/>
    <s v=""/>
    <n v="7000"/>
    <n v="7000"/>
    <n v="3103.25316455696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387850063291139"/>
    <n v="13.027428549405062"/>
    <n v="48.28336418430915"/>
    <n v="361.75149587006132"/>
    <n v="2.4141682092154577E-2"/>
    <n v="0.18087574793503067"/>
    <n v="2.2205519188363779E-2"/>
    <m/>
  </r>
  <r>
    <n v="734"/>
    <s v="KFQ963"/>
    <s v="Other"/>
    <s v="Gasoline"/>
    <n v="2000"/>
    <n v="138"/>
    <n v="182.54430379746836"/>
    <m/>
    <n v="175"/>
    <s v=""/>
    <n v="0.5"/>
    <n v="0.5"/>
    <s v=""/>
    <n v="7000"/>
    <n v="7000"/>
    <n v="3103.25316455696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387850063291139"/>
    <n v="13.027428549405062"/>
    <n v="48.28336418430915"/>
    <n v="361.75149587006132"/>
    <n v="2.4141682092154577E-2"/>
    <n v="0.18087574793503067"/>
    <n v="2.2205519188363779E-2"/>
    <m/>
  </r>
  <r>
    <n v="735"/>
    <s v="NFV926"/>
    <s v="Other"/>
    <s v="Gasoline"/>
    <n v="2000"/>
    <n v="138"/>
    <n v="182.54430379746836"/>
    <m/>
    <n v="175"/>
    <s v=""/>
    <n v="0.5"/>
    <n v="0.5"/>
    <s v=""/>
    <n v="7000"/>
    <n v="7000"/>
    <n v="3103.25316455696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387850063291139"/>
    <n v="13.027428549405062"/>
    <n v="48.28336418430915"/>
    <n v="361.75149587006132"/>
    <n v="2.4141682092154577E-2"/>
    <n v="0.18087574793503067"/>
    <n v="2.2205519188363779E-2"/>
    <m/>
  </r>
  <r>
    <n v="736"/>
    <s v="ENK643"/>
    <s v="Other"/>
    <s v="Gasoline"/>
    <n v="2001"/>
    <n v="138"/>
    <n v="182.54430379746836"/>
    <m/>
    <n v="175"/>
    <s v=""/>
    <n v="0.5"/>
    <n v="0.5"/>
    <s v=""/>
    <n v="7000"/>
    <n v="7000"/>
    <n v="2920.7088607594937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446244212658228"/>
    <n v="10.36436504870886"/>
    <n v="40.159959836926198"/>
    <n v="287.80235070143868"/>
    <n v="2.0079979918463099E-2"/>
    <n v="0.14390117535071936"/>
    <n v="1.8469565529002356E-2"/>
    <m/>
  </r>
  <r>
    <n v="737"/>
    <s v="EXH241"/>
    <s v="Other"/>
    <s v="Gasoline"/>
    <n v="2001"/>
    <n v="138"/>
    <n v="182.54430379746836"/>
    <m/>
    <n v="175"/>
    <s v=""/>
    <n v="0.5"/>
    <n v="0.5"/>
    <s v=""/>
    <n v="7000"/>
    <n v="7000"/>
    <n v="2920.7088607594937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446244212658228"/>
    <n v="10.36436504870886"/>
    <n v="40.159959836926198"/>
    <n v="287.80235070143868"/>
    <n v="2.0079979918463099E-2"/>
    <n v="0.14390117535071936"/>
    <n v="1.8469565529002356E-2"/>
    <m/>
  </r>
  <r>
    <n v="738"/>
    <s v="OJS918"/>
    <s v="Other"/>
    <s v="Gasoline"/>
    <n v="2001"/>
    <n v="138"/>
    <n v="182.54430379746836"/>
    <m/>
    <n v="175"/>
    <s v=""/>
    <n v="0.5"/>
    <n v="0.5"/>
    <s v=""/>
    <n v="7000"/>
    <n v="7000"/>
    <n v="2920.7088607594937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446244212658228"/>
    <n v="10.36436504870886"/>
    <n v="40.159959836926198"/>
    <n v="287.80235070143868"/>
    <n v="2.0079979918463099E-2"/>
    <n v="0.14390117535071936"/>
    <n v="1.8469565529002356E-2"/>
    <m/>
  </r>
  <r>
    <n v="739"/>
    <s v="TAR663"/>
    <s v="Other"/>
    <s v="Gasoline"/>
    <n v="2001"/>
    <n v="138"/>
    <n v="182.54430379746836"/>
    <m/>
    <n v="175"/>
    <s v=""/>
    <n v="0.5"/>
    <n v="0.5"/>
    <s v=""/>
    <n v="7000"/>
    <n v="7000"/>
    <n v="2920.7088607594937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446244212658228"/>
    <n v="10.36436504870886"/>
    <n v="40.159959836926198"/>
    <n v="287.80235070143868"/>
    <n v="2.0079979918463099E-2"/>
    <n v="0.14390117535071936"/>
    <n v="1.8469565529002356E-2"/>
    <m/>
  </r>
  <r>
    <n v="740"/>
    <s v="XHE235"/>
    <s v="Other"/>
    <s v="Gasoline"/>
    <n v="2001"/>
    <n v="138"/>
    <n v="182.54430379746836"/>
    <m/>
    <n v="175"/>
    <s v=""/>
    <n v="0.5"/>
    <n v="0.5"/>
    <s v=""/>
    <n v="7000"/>
    <n v="7000"/>
    <n v="2920.7088607594937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446244212658228"/>
    <n v="10.36436504870886"/>
    <n v="40.159959836926198"/>
    <n v="287.80235070143868"/>
    <n v="2.0079979918463099E-2"/>
    <n v="0.14390117535071936"/>
    <n v="1.8469565529002356E-2"/>
    <m/>
  </r>
  <r>
    <n v="741"/>
    <s v="TMY751"/>
    <s v="Other"/>
    <s v="Gasoline"/>
    <n v="2002"/>
    <n v="138"/>
    <n v="182.54430379746836"/>
    <m/>
    <n v="175"/>
    <s v=""/>
    <n v="0.5"/>
    <n v="0.5"/>
    <s v=""/>
    <n v="7000"/>
    <n v="7000"/>
    <n v="2738.1645569620255"/>
    <s v=""/>
    <n v="1.06"/>
    <n v="1.06"/>
    <s v=""/>
    <n v="3.8099999999999998E-5"/>
    <n v="3.8099999999999998E-5"/>
    <s v=""/>
    <n v="7.64"/>
    <n v="7.64"/>
    <s v=""/>
    <n v="9.1700000000000006E-5"/>
    <n v="9.1700000000000006E-5"/>
    <s v=""/>
    <n v="1"/>
    <n v="1"/>
    <s v=""/>
    <n v="0.97699999999999998"/>
    <n v="0.97699999999999998"/>
    <n v="1.1643240696202533"/>
    <n v="7.7095946270063287"/>
    <n v="32.331474493627461"/>
    <n v="214.08349148064929"/>
    <n v="1.6165737246813732E-2"/>
    <n v="0.10704174574032466"/>
    <n v="1.4869245119619271E-2"/>
    <m/>
  </r>
  <r>
    <n v="742"/>
    <s v="LNT149"/>
    <s v="Other"/>
    <s v="Gasoline"/>
    <n v="2004"/>
    <n v="138"/>
    <n v="182.54430379746836"/>
    <m/>
    <n v="175"/>
    <s v=""/>
    <n v="0.5"/>
    <n v="0.5"/>
    <s v=""/>
    <n v="7000"/>
    <n v="7000"/>
    <n v="2373.0759493670885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1.0179542506329113"/>
    <n v="1.0765491493493671"/>
    <n v="28.267011520900649"/>
    <n v="29.894101025221946"/>
    <n v="1.4133505760450325E-2"/>
    <n v="1.4947050512610974E-2"/>
    <n v="1.2999998598462209E-2"/>
    <m/>
  </r>
  <r>
    <n v="743"/>
    <s v="OAI383"/>
    <s v="Other"/>
    <s v="Gasoline"/>
    <n v="2004"/>
    <n v="138"/>
    <n v="182.54430379746836"/>
    <m/>
    <n v="175"/>
    <s v=""/>
    <n v="0.5"/>
    <n v="0.5"/>
    <s v=""/>
    <n v="7000"/>
    <n v="7000"/>
    <n v="2373.0759493670885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1.0179542506329113"/>
    <n v="1.0765491493493671"/>
    <n v="28.267011520900649"/>
    <n v="29.894101025221946"/>
    <n v="1.4133505760450325E-2"/>
    <n v="1.4947050512610974E-2"/>
    <n v="1.2999998598462209E-2"/>
    <m/>
  </r>
  <r>
    <n v="744"/>
    <s v="TJD954"/>
    <s v="Other"/>
    <s v="Gasoline"/>
    <n v="2004"/>
    <n v="138"/>
    <n v="182.54430379746836"/>
    <m/>
    <n v="175"/>
    <s v=""/>
    <n v="0.5"/>
    <n v="0.5"/>
    <s v=""/>
    <n v="7000"/>
    <n v="7000"/>
    <n v="2373.0759493670885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1.0179542506329113"/>
    <n v="1.0765491493493671"/>
    <n v="28.267011520900649"/>
    <n v="29.894101025221946"/>
    <n v="1.4133505760450325E-2"/>
    <n v="1.4947050512610974E-2"/>
    <n v="1.2999998598462209E-2"/>
    <m/>
  </r>
  <r>
    <n v="745"/>
    <s v="KMK746"/>
    <s v="Other"/>
    <s v="Gasoline"/>
    <n v="2005"/>
    <n v="138"/>
    <n v="182.54430379746836"/>
    <m/>
    <n v="175"/>
    <s v=""/>
    <n v="0.5"/>
    <n v="0.5"/>
    <s v=""/>
    <n v="7000"/>
    <n v="7000"/>
    <n v="2190.5316455696202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0.94957315443037971"/>
    <n v="1.0040337532455694"/>
    <n v="26.368174482824546"/>
    <n v="27.880460887824544"/>
    <n v="1.3184087241412274E-2"/>
    <n v="1.3940230443912273E-2"/>
    <n v="1.2126723444651009E-2"/>
    <m/>
  </r>
  <r>
    <n v="746"/>
    <s v="UXT959"/>
    <s v="Other"/>
    <s v="Gasoline"/>
    <n v="2006"/>
    <n v="138"/>
    <n v="182.54430379746836"/>
    <m/>
    <n v="175"/>
    <s v=""/>
    <n v="0.5"/>
    <n v="0.5"/>
    <s v=""/>
    <n v="7000"/>
    <n v="7000"/>
    <n v="2007.9873417721519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0.88119205822784807"/>
    <n v="0.93151835714177222"/>
    <n v="24.469337444748444"/>
    <n v="25.866820750427159"/>
    <n v="1.2234668722374222E-2"/>
    <n v="1.293341037521358E-2"/>
    <n v="1.1253448290839808E-2"/>
    <m/>
  </r>
  <r>
    <n v="747"/>
    <s v="HEJ538"/>
    <s v="Other"/>
    <s v="Gasoline"/>
    <n v="2007"/>
    <n v="138"/>
    <n v="182.54430379746836"/>
    <m/>
    <n v="175"/>
    <s v=""/>
    <n v="0.5"/>
    <n v="0.5"/>
    <s v=""/>
    <n v="7000"/>
    <n v="7000"/>
    <n v="1825.4430379746836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4323886329113924"/>
    <n v="0.45594148736708862"/>
    <n v="12.006762052826632"/>
    <n v="12.660788309738788"/>
    <n v="6.0033810264133163E-3"/>
    <n v="6.3303941548693938E-3"/>
    <n v="5.5219098680949676E-3"/>
    <m/>
  </r>
  <r>
    <n v="748"/>
    <s v="PVT171"/>
    <s v="Other"/>
    <s v="Gasoline"/>
    <n v="2008"/>
    <n v="138"/>
    <n v="182.54430379746836"/>
    <m/>
    <n v="175"/>
    <s v=""/>
    <n v="0.5"/>
    <n v="0.5"/>
    <s v=""/>
    <n v="10000"/>
    <n v="10000"/>
    <n v="1642.8987341772151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40204976962025318"/>
    <n v="0.42373223863037973"/>
    <n v="11.164298850135099"/>
    <n v="11.766387402670489"/>
    <n v="5.5821494250675495E-3"/>
    <n v="5.8831937013352452E-3"/>
    <n v="5.1344610411771319E-3"/>
    <m/>
  </r>
  <r>
    <n v="749"/>
    <s v="WXU432"/>
    <s v="Other"/>
    <s v="Gasoline"/>
    <n v="2008"/>
    <n v="138"/>
    <n v="182.54430379746836"/>
    <m/>
    <n v="175"/>
    <s v=""/>
    <n v="0.5"/>
    <n v="0.5"/>
    <s v=""/>
    <n v="10000"/>
    <n v="10000"/>
    <n v="1642.8987341772151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40204976962025318"/>
    <n v="0.42373223863037973"/>
    <n v="11.164298850135099"/>
    <n v="11.766387402670489"/>
    <n v="5.5821494250675495E-3"/>
    <n v="5.8831937013352452E-3"/>
    <n v="5.1344610411771319E-3"/>
    <m/>
  </r>
  <r>
    <n v="750"/>
    <s v="OIV611"/>
    <s v="Other"/>
    <s v="Gasoline"/>
    <n v="2009"/>
    <n v="138"/>
    <n v="182.54430379746836"/>
    <m/>
    <n v="175"/>
    <s v=""/>
    <n v="0.5"/>
    <n v="0.5"/>
    <s v=""/>
    <n v="10000"/>
    <n v="10000"/>
    <n v="1460.354430379746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37171090632911397"/>
    <n v="0.3915229898936709"/>
    <n v="10.321835647443566"/>
    <n v="10.871986495602194"/>
    <n v="5.1609178237217836E-3"/>
    <n v="5.4359932478010974E-3"/>
    <n v="4.7470122142592962E-3"/>
    <m/>
  </r>
  <r>
    <n v="751"/>
    <s v="QXD976"/>
    <s v="Other"/>
    <s v="Gasoline"/>
    <n v="2009"/>
    <n v="138"/>
    <n v="182.54430379746836"/>
    <m/>
    <n v="175"/>
    <s v=""/>
    <n v="0.5"/>
    <n v="0.5"/>
    <s v=""/>
    <n v="10000"/>
    <n v="10000"/>
    <n v="1460.354430379746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37171090632911397"/>
    <n v="0.3915229898936709"/>
    <n v="10.321835647443566"/>
    <n v="10.871986495602194"/>
    <n v="5.1609178237217836E-3"/>
    <n v="5.4359932478010974E-3"/>
    <n v="4.7470122142592962E-3"/>
    <m/>
  </r>
  <r>
    <n v="752"/>
    <s v="VAR893"/>
    <s v="Other"/>
    <s v="Gasoline"/>
    <n v="2009"/>
    <n v="138"/>
    <n v="182.54430379746836"/>
    <m/>
    <n v="175"/>
    <s v=""/>
    <n v="0.5"/>
    <n v="0.5"/>
    <s v=""/>
    <n v="10000"/>
    <n v="10000"/>
    <n v="1460.354430379746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37171090632911397"/>
    <n v="0.3915229898936709"/>
    <n v="10.321835647443566"/>
    <n v="10.871986495602194"/>
    <n v="5.1609178237217836E-3"/>
    <n v="5.4359932478010974E-3"/>
    <n v="4.7470122142592962E-3"/>
    <m/>
  </r>
  <r>
    <n v="753"/>
    <n v="28407"/>
    <s v="Other"/>
    <s v="Gasoline"/>
    <n v="2011"/>
    <n v="138"/>
    <n v="182.54430379746836"/>
    <m/>
    <n v="175"/>
    <s v=""/>
    <n v="0.5"/>
    <n v="0.5"/>
    <s v=""/>
    <n v="10000"/>
    <n v="10000"/>
    <n v="1095.2658227848101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17171139240506"/>
    <n v="0.19441522852151899"/>
    <n v="3.8923511330395852"/>
    <n v="5.398609516134413"/>
    <n v="1.9461755665197927E-3"/>
    <n v="2.6993047580672063E-3"/>
    <n v="1.7900922860849052E-3"/>
    <m/>
  </r>
  <r>
    <n v="754"/>
    <s v="BQU786"/>
    <s v="Other"/>
    <s v="Gasoline"/>
    <n v="2012"/>
    <n v="138"/>
    <n v="182.54430379746836"/>
    <m/>
    <n v="175"/>
    <s v=""/>
    <n v="0.5"/>
    <n v="0.5"/>
    <s v=""/>
    <n v="10000"/>
    <n v="10000"/>
    <n v="912.72151898734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830975949367089"/>
    <n v="0.18432085710126583"/>
    <n v="3.8406476151848703"/>
    <n v="5.1183044699546478"/>
    <n v="1.9203238075924352E-3"/>
    <n v="2.5591522349773244E-3"/>
    <n v="1.7663138382235219E-3"/>
    <m/>
  </r>
  <r>
    <n v="755"/>
    <s v="CZR817"/>
    <s v="Other"/>
    <s v="Gasoline"/>
    <n v="2012"/>
    <n v="138"/>
    <n v="182.54430379746836"/>
    <m/>
    <n v="175"/>
    <s v=""/>
    <n v="0.5"/>
    <n v="0.5"/>
    <s v=""/>
    <n v="10000"/>
    <n v="10000"/>
    <n v="912.72151898734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830975949367089"/>
    <n v="0.18432085710126583"/>
    <n v="3.8406476151848703"/>
    <n v="5.1183044699546478"/>
    <n v="1.9203238075924352E-3"/>
    <n v="2.5591522349773244E-3"/>
    <n v="1.7663138382235219E-3"/>
    <m/>
  </r>
  <r>
    <n v="756"/>
    <s v="HZN279"/>
    <s v="Other"/>
    <s v="Gasoline"/>
    <n v="2012"/>
    <n v="138"/>
    <n v="182.54430379746836"/>
    <m/>
    <n v="175"/>
    <s v=""/>
    <n v="0.5"/>
    <n v="0.5"/>
    <s v=""/>
    <n v="10000"/>
    <n v="10000"/>
    <n v="912.72151898734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830975949367089"/>
    <n v="0.18432085710126583"/>
    <n v="3.8406476151848703"/>
    <n v="5.1183044699546478"/>
    <n v="1.9203238075924352E-3"/>
    <n v="2.5591522349773244E-3"/>
    <n v="1.7663138382235219E-3"/>
    <m/>
  </r>
  <r>
    <n v="757"/>
    <s v="SCT928"/>
    <s v="Other"/>
    <s v="Gasoline"/>
    <n v="2012"/>
    <n v="138"/>
    <n v="182.54430379746836"/>
    <m/>
    <n v="175"/>
    <s v=""/>
    <n v="0.5"/>
    <n v="0.5"/>
    <s v=""/>
    <n v="10000"/>
    <n v="10000"/>
    <n v="912.72151898734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830975949367089"/>
    <n v="0.18432085710126583"/>
    <n v="3.8406476151848703"/>
    <n v="5.1183044699546478"/>
    <n v="1.9203238075924352E-3"/>
    <n v="2.5591522349773244E-3"/>
    <n v="1.7663138382235219E-3"/>
    <m/>
  </r>
  <r>
    <n v="758"/>
    <s v="AHM766"/>
    <s v="Other"/>
    <s v="Gasoline"/>
    <n v="2013"/>
    <n v="138"/>
    <n v="182.54430379746836"/>
    <m/>
    <n v="175"/>
    <s v=""/>
    <n v="0.5"/>
    <n v="0.5"/>
    <s v=""/>
    <n v="10000"/>
    <n v="10000"/>
    <n v="730.1772151898734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644780759493672"/>
    <n v="0.17422648568101265"/>
    <n v="3.7889440973301558"/>
    <n v="4.8379994237748818"/>
    <n v="1.8944720486650782E-3"/>
    <n v="2.4189997118874412E-3"/>
    <n v="1.7425353903621388E-3"/>
    <m/>
  </r>
  <r>
    <n v="759"/>
    <s v="DSR387"/>
    <s v="Other"/>
    <s v="Gasoline"/>
    <n v="2013"/>
    <n v="138"/>
    <n v="182.54430379746836"/>
    <m/>
    <n v="175"/>
    <s v=""/>
    <n v="0.5"/>
    <n v="0.5"/>
    <s v=""/>
    <n v="10000"/>
    <n v="10000"/>
    <n v="730.1772151898734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644780759493672"/>
    <n v="0.17422648568101265"/>
    <n v="3.7889440973301558"/>
    <n v="4.8379994237748818"/>
    <n v="1.8944720486650782E-3"/>
    <n v="2.4189997118874412E-3"/>
    <n v="1.7425353903621388E-3"/>
    <m/>
  </r>
  <r>
    <n v="760"/>
    <s v="UDN355"/>
    <s v="Other"/>
    <s v="Gasoline"/>
    <n v="2013"/>
    <n v="138"/>
    <n v="182.54430379746836"/>
    <m/>
    <n v="175"/>
    <s v=""/>
    <n v="0.5"/>
    <n v="0.5"/>
    <s v=""/>
    <n v="10000"/>
    <n v="10000"/>
    <n v="730.1772151898734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644780759493672"/>
    <n v="0.17422648568101265"/>
    <n v="3.7889440973301558"/>
    <n v="4.8379994237748818"/>
    <n v="1.8944720486650782E-3"/>
    <n v="2.4189997118874412E-3"/>
    <n v="1.7425353903621388E-3"/>
    <m/>
  </r>
  <r>
    <n v="761"/>
    <s v="ZOV762"/>
    <s v="Other"/>
    <s v="Gasoline"/>
    <n v="2013"/>
    <n v="138"/>
    <n v="182.54430379746836"/>
    <m/>
    <n v="175"/>
    <s v=""/>
    <n v="0.5"/>
    <n v="0.5"/>
    <s v=""/>
    <n v="10000"/>
    <n v="10000"/>
    <n v="730.1772151898734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644780759493672"/>
    <n v="0.17422648568101265"/>
    <n v="3.7889440973301558"/>
    <n v="4.8379994237748818"/>
    <n v="1.8944720486650782E-3"/>
    <n v="2.4189997118874412E-3"/>
    <n v="1.7425353903621388E-3"/>
    <m/>
  </r>
  <r>
    <n v="762"/>
    <s v="504622 ZZP883"/>
    <s v="Other"/>
    <s v="Gasoline"/>
    <n v="2014"/>
    <n v="138"/>
    <n v="182.54430379746836"/>
    <m/>
    <n v="175"/>
    <s v=""/>
    <n v="0.5"/>
    <n v="0.5"/>
    <s v=""/>
    <n v="10000"/>
    <n v="10000"/>
    <n v="547.6329113924050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58585569620254"/>
    <n v="0.16413211426075949"/>
    <n v="3.7372405794754409"/>
    <n v="4.5576943775951166"/>
    <n v="1.8686202897377205E-3"/>
    <n v="2.2788471887975584E-3"/>
    <n v="1.7187569425007553E-3"/>
    <m/>
  </r>
  <r>
    <n v="763"/>
    <s v="602632 BNM569"/>
    <s v="Other"/>
    <s v="Gasoline"/>
    <n v="2015"/>
    <n v="138"/>
    <n v="182.54430379746836"/>
    <m/>
    <n v="175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3.6855370616207255"/>
    <n v="4.2773893314153515"/>
    <n v="1.8427685308103627E-3"/>
    <n v="2.1386946657076761E-3"/>
    <n v="1.6949784946393715E-3"/>
    <m/>
  </r>
  <r>
    <n v="764"/>
    <s v="BYZ269"/>
    <s v="Other"/>
    <s v="Gasoline"/>
    <n v="2015"/>
    <n v="138"/>
    <n v="182.54430379746836"/>
    <m/>
    <n v="175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3.6855370616207255"/>
    <n v="4.2773893314153515"/>
    <n v="1.8427685308103627E-3"/>
    <n v="2.1386946657076761E-3"/>
    <n v="1.6949784946393715E-3"/>
    <m/>
  </r>
  <r>
    <n v="765"/>
    <s v="EKF456"/>
    <s v="Other"/>
    <s v="Gasoline"/>
    <n v="2015"/>
    <n v="138"/>
    <n v="182.54430379746836"/>
    <m/>
    <n v="175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3.6855370616207255"/>
    <n v="4.2773893314153515"/>
    <n v="1.8427685308103627E-3"/>
    <n v="2.1386946657076761E-3"/>
    <n v="1.6949784946393715E-3"/>
    <m/>
  </r>
  <r>
    <n v="766"/>
    <s v="FAU577"/>
    <s v="Other"/>
    <s v="Gasoline"/>
    <n v="2015"/>
    <n v="138"/>
    <n v="182.54430379746836"/>
    <m/>
    <n v="175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3.6855370616207255"/>
    <n v="4.2773893314153515"/>
    <n v="1.8427685308103627E-3"/>
    <n v="2.1386946657076761E-3"/>
    <n v="1.6949784946393715E-3"/>
    <m/>
  </r>
  <r>
    <n v="767"/>
    <s v="FBD845"/>
    <s v="Other"/>
    <s v="Gasoline"/>
    <n v="2015"/>
    <n v="360"/>
    <n v="182.54430379746836"/>
    <m/>
    <n v="600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9.6144445085758043"/>
    <n v="11.158406951518309"/>
    <n v="4.8072222542879023E-3"/>
    <n v="5.5792034757591548E-3"/>
    <n v="4.4216830294940123E-3"/>
    <m/>
  </r>
  <r>
    <n v="768"/>
    <s v="GPF195"/>
    <s v="Other"/>
    <s v="Gasoline"/>
    <n v="2015"/>
    <n v="360"/>
    <n v="182.54430379746836"/>
    <m/>
    <n v="600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9.6144445085758043"/>
    <n v="11.158406951518309"/>
    <n v="4.8072222542879023E-3"/>
    <n v="5.5792034757591548E-3"/>
    <n v="4.4216830294940123E-3"/>
    <m/>
  </r>
  <r>
    <n v="769"/>
    <s v="HTV227"/>
    <s v="Other"/>
    <s v="Gasoline"/>
    <n v="2015"/>
    <n v="138"/>
    <n v="182.54430379746836"/>
    <m/>
    <n v="175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3.6855370616207255"/>
    <n v="4.2773893314153515"/>
    <n v="1.8427685308103627E-3"/>
    <n v="2.1386946657076761E-3"/>
    <n v="1.6949784946393715E-3"/>
    <m/>
  </r>
  <r>
    <n v="770"/>
    <s v="KGS229"/>
    <s v="Other"/>
    <s v="Gasoline"/>
    <n v="2015"/>
    <n v="360"/>
    <n v="182.54430379746836"/>
    <m/>
    <n v="600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9.6144445085758043"/>
    <n v="11.158406951518309"/>
    <n v="4.8072222542879023E-3"/>
    <n v="5.5792034757591548E-3"/>
    <n v="4.4216830294940123E-3"/>
    <m/>
  </r>
  <r>
    <n v="771"/>
    <s v="LGX329"/>
    <s v="Other"/>
    <s v="Gasoline"/>
    <n v="2015"/>
    <n v="138"/>
    <n v="182.54430379746836"/>
    <m/>
    <n v="175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3.6855370616207255"/>
    <n v="4.2773893314153515"/>
    <n v="1.8427685308103627E-3"/>
    <n v="2.1386946657076761E-3"/>
    <n v="1.6949784946393715E-3"/>
    <m/>
  </r>
  <r>
    <n v="772"/>
    <s v="NUC975"/>
    <s v="Other"/>
    <s v="Gasoline"/>
    <n v="2015"/>
    <n v="360"/>
    <n v="182.54430379746836"/>
    <m/>
    <n v="600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9.6144445085758043"/>
    <n v="11.158406951518309"/>
    <n v="4.8072222542879023E-3"/>
    <n v="5.5792034757591548E-3"/>
    <n v="4.4216830294940123E-3"/>
    <m/>
  </r>
  <r>
    <n v="773"/>
    <s v="OQH712"/>
    <s v="Other"/>
    <s v="Gasoline"/>
    <n v="2015"/>
    <n v="275"/>
    <n v="182.54430379746836"/>
    <m/>
    <n v="300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7.3443673329398509"/>
    <n v="8.5237830879653753"/>
    <n v="3.672183666469926E-3"/>
    <n v="4.2618915439826882E-3"/>
    <n v="3.3776745364190379E-3"/>
    <m/>
  </r>
  <r>
    <n v="774"/>
    <s v="TFD946"/>
    <s v="Other"/>
    <s v="Gasoline"/>
    <n v="2015"/>
    <n v="138"/>
    <n v="182.54430379746836"/>
    <m/>
    <n v="175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3.6855370616207255"/>
    <n v="4.2773893314153515"/>
    <n v="1.8427685308103627E-3"/>
    <n v="2.1386946657076761E-3"/>
    <n v="1.6949784946393715E-3"/>
    <m/>
  </r>
  <r>
    <n v="775"/>
    <s v="TZD474"/>
    <s v="Other"/>
    <s v="Gasoline"/>
    <n v="2015"/>
    <n v="138"/>
    <n v="182.54430379746836"/>
    <m/>
    <n v="175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3.6855370616207255"/>
    <n v="4.2773893314153515"/>
    <n v="1.8427685308103627E-3"/>
    <n v="2.1386946657076761E-3"/>
    <n v="1.6949784946393715E-3"/>
    <m/>
  </r>
  <r>
    <n v="776"/>
    <s v="WRU178"/>
    <s v="Other"/>
    <s v="Gasoline"/>
    <n v="2015"/>
    <n v="138"/>
    <n v="182.54430379746836"/>
    <m/>
    <n v="175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3.6855370616207255"/>
    <n v="4.2773893314153515"/>
    <n v="1.8427685308103627E-3"/>
    <n v="2.1386946657076761E-3"/>
    <n v="1.6949784946393715E-3"/>
    <m/>
  </r>
  <r>
    <n v="777"/>
    <s v="ZKR227"/>
    <s v="Other"/>
    <s v="Gasoline"/>
    <n v="2015"/>
    <n v="360"/>
    <n v="182.54430379746836"/>
    <m/>
    <n v="600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9.6144445085758043"/>
    <n v="11.158406951518309"/>
    <n v="4.8072222542879023E-3"/>
    <n v="5.5792034757591548E-3"/>
    <n v="4.4216830294940123E-3"/>
    <m/>
  </r>
  <r>
    <n v="778"/>
    <s v="507150 BSV411"/>
    <s v="Other"/>
    <s v="Gasoline"/>
    <n v="2016"/>
    <n v="138"/>
    <n v="182.54430379746836"/>
    <m/>
    <n v="175"/>
    <s v=""/>
    <n v="0.5"/>
    <n v="0.5"/>
    <s v=""/>
    <n v="10000"/>
    <n v="10000"/>
    <n v="182.54430379746836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086195189873417"/>
    <n v="0.14394337142025318"/>
    <n v="3.6338335437660105"/>
    <n v="3.9970842852355872"/>
    <n v="1.8169167718830052E-3"/>
    <n v="1.9985421426177937E-3"/>
    <n v="1.671200046777988E-3"/>
    <m/>
  </r>
  <r>
    <n v="779"/>
    <s v="507151 HLB181"/>
    <s v="Other"/>
    <s v="Gasoline"/>
    <n v="2016"/>
    <n v="138"/>
    <n v="182.54430379746836"/>
    <m/>
    <n v="175"/>
    <s v=""/>
    <n v="0.5"/>
    <n v="0.5"/>
    <s v=""/>
    <n v="10000"/>
    <n v="10000"/>
    <n v="182.54430379746836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086195189873417"/>
    <n v="0.14394337142025318"/>
    <n v="3.6338335437660105"/>
    <n v="3.9970842852355872"/>
    <n v="1.8169167718830052E-3"/>
    <n v="1.9985421426177937E-3"/>
    <n v="1.671200046777988E-3"/>
    <m/>
  </r>
  <r>
    <n v="780"/>
    <s v="507152 MIC797"/>
    <s v="Other"/>
    <s v="Gasoline"/>
    <n v="2016"/>
    <n v="138"/>
    <n v="182.54430379746836"/>
    <m/>
    <n v="175"/>
    <s v=""/>
    <n v="0.5"/>
    <n v="0.5"/>
    <s v=""/>
    <n v="10000"/>
    <n v="10000"/>
    <n v="182.54430379746836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086195189873417"/>
    <n v="0.14394337142025318"/>
    <n v="3.6338335437660105"/>
    <n v="3.9970842852355872"/>
    <n v="1.8169167718830052E-3"/>
    <n v="1.9985421426177937E-3"/>
    <n v="1.671200046777988E-3"/>
    <m/>
  </r>
  <r>
    <n v="781"/>
    <s v="QOX877"/>
    <s v="Other"/>
    <s v="Gasoline"/>
    <n v="2016"/>
    <n v="138"/>
    <n v="182.54430379746836"/>
    <m/>
    <n v="175"/>
    <s v=""/>
    <n v="0.5"/>
    <n v="0.5"/>
    <s v=""/>
    <n v="10000"/>
    <n v="10000"/>
    <n v="182.54430379746836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086195189873417"/>
    <n v="0.14394337142025318"/>
    <n v="3.6338335437660105"/>
    <n v="3.9970842852355872"/>
    <n v="1.8169167718830052E-3"/>
    <n v="1.9985421426177937E-3"/>
    <n v="1.671200046777988E-3"/>
    <m/>
  </r>
  <r>
    <n v="782"/>
    <s v="RXL299"/>
    <s v="Other"/>
    <s v="Gasoline"/>
    <n v="2018"/>
    <n v="49"/>
    <n v="182.54430379746836"/>
    <m/>
    <n v="50"/>
    <s v=""/>
    <n v="0.5"/>
    <n v="0.5"/>
    <s v=""/>
    <n v="10000"/>
    <n v="10000"/>
    <n v="182.54430379746836"/>
    <s v=""/>
    <n v="0.129"/>
    <n v="2.66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2.6618619518987345"/>
    <n v="0.14394337142025318"/>
    <n v="26.24545812344893"/>
    <n v="1.4192545650474186"/>
    <n v="1.3122729061724465E-2"/>
    <n v="7.0962728252370929E-4"/>
    <n v="1.2070286190974163E-2"/>
    <m/>
  </r>
  <r>
    <n v="783"/>
    <n v="60344"/>
    <s v="Passenger Stand - Stairs"/>
    <s v="Gasoline"/>
    <n v="1979"/>
    <n v="200"/>
    <n v="276"/>
    <m/>
    <n v="300"/>
    <s v=""/>
    <n v="0.59"/>
    <n v="0.59"/>
    <s v=""/>
    <n v="7000"/>
    <n v="7000"/>
    <n v="10488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115.98775658417712"/>
    <n v="860.86534044653331"/>
    <n v="5.799387829208856E-2"/>
    <n v="0.43043267022326664"/>
    <n v="5.3342769253063055E-2"/>
    <m/>
  </r>
  <r>
    <n v="784"/>
    <n v="750119"/>
    <s v="Passenger Stand - Stairs"/>
    <s v="Gasoline"/>
    <n v="2011"/>
    <n v="100"/>
    <n v="276"/>
    <m/>
    <n v="175"/>
    <s v=""/>
    <n v="0.59"/>
    <n v="0.59"/>
    <s v=""/>
    <n v="10000"/>
    <n v="10000"/>
    <n v="1656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58912"/>
    <n v="0.22542281920000001"/>
    <n v="5.2375049888956458"/>
    <n v="8.09269606508769"/>
    <n v="2.6187524944478232E-3"/>
    <n v="4.0463480325438452E-3"/>
    <n v="2.4087285443931076E-3"/>
    <m/>
  </r>
  <r>
    <n v="785"/>
    <s v="834 OSO956"/>
    <s v="Service Truck"/>
    <s v="Gasoline"/>
    <n v="1987"/>
    <n v="230"/>
    <n v="730"/>
    <m/>
    <n v="300"/>
    <s v=""/>
    <n v="0.2"/>
    <n v="0.2"/>
    <s v=""/>
    <n v="7000"/>
    <n v="7000"/>
    <n v="21900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119.59189591306396"/>
    <n v="887.61539339826186"/>
    <n v="5.9795947956531988E-2"/>
    <n v="0.44380769669913095"/>
    <n v="5.500031293041812E-2"/>
    <m/>
  </r>
  <r>
    <n v="786"/>
    <n v="48516"/>
    <s v="Service Truck"/>
    <s v="Gasoline"/>
    <n v="2000"/>
    <n v="217"/>
    <n v="842"/>
    <m/>
    <n v="300"/>
    <s v=""/>
    <n v="0.2"/>
    <n v="0.2"/>
    <s v=""/>
    <n v="7000"/>
    <n v="7000"/>
    <n v="14314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53.1101402785942"/>
    <n v="1088.4824240592934"/>
    <n v="7.6555070139297104E-2"/>
    <n v="0.5442412120296467"/>
    <n v="7.0415353514125478E-2"/>
    <m/>
  </r>
  <r>
    <n v="787"/>
    <n v="48517"/>
    <s v="Service Truck"/>
    <s v="Gasoline"/>
    <n v="2000"/>
    <n v="217"/>
    <n v="842"/>
    <m/>
    <n v="300"/>
    <s v=""/>
    <n v="0.2"/>
    <n v="0.2"/>
    <s v=""/>
    <n v="7000"/>
    <n v="7000"/>
    <n v="14314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53.1101402785942"/>
    <n v="1088.4824240592934"/>
    <n v="7.6555070139297104E-2"/>
    <n v="0.5442412120296467"/>
    <n v="7.0415353514125478E-2"/>
    <m/>
  </r>
  <r>
    <n v="788"/>
    <n v="48518"/>
    <s v="Service Truck"/>
    <s v="Gasoline"/>
    <n v="2000"/>
    <n v="217"/>
    <n v="842"/>
    <m/>
    <n v="300"/>
    <s v=""/>
    <n v="0.2"/>
    <n v="0.2"/>
    <s v=""/>
    <n v="7000"/>
    <n v="7000"/>
    <n v="14314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53.1101402785942"/>
    <n v="1088.4824240592934"/>
    <n v="7.6555070139297104E-2"/>
    <n v="0.5442412120296467"/>
    <n v="7.0415353514125478E-2"/>
    <m/>
  </r>
  <r>
    <n v="789"/>
    <n v="48683"/>
    <s v="Service Truck"/>
    <s v="Gasoline"/>
    <n v="2001"/>
    <n v="135"/>
    <n v="842"/>
    <m/>
    <n v="175"/>
    <s v=""/>
    <n v="0.2"/>
    <n v="0.2"/>
    <s v=""/>
    <n v="7000"/>
    <n v="7000"/>
    <n v="13472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6086"/>
    <n v="10.798780999999998"/>
    <n v="80.622856156068053"/>
    <n v="541.2337232524435"/>
    <n v="4.0311428078034027E-2"/>
    <n v="0.27061686162622173"/>
    <n v="3.7078451546175693E-2"/>
    <m/>
  </r>
  <r>
    <n v="790"/>
    <n v="48787"/>
    <s v="Service Truck"/>
    <s v="Gasoline"/>
    <n v="2001"/>
    <n v="225"/>
    <n v="837.84090909090901"/>
    <m/>
    <n v="300"/>
    <s v=""/>
    <n v="0.2"/>
    <n v="0.2"/>
    <s v=""/>
    <n v="7000"/>
    <n v="7000"/>
    <n v="13405.454545454544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6086"/>
    <n v="10.798780999999998"/>
    <n v="133.70769417123049"/>
    <n v="897.60046460903561"/>
    <n v="6.6853847085615245E-2"/>
    <n v="0.44880023230451782"/>
    <n v="6.14921685493489E-2"/>
    <m/>
  </r>
  <r>
    <n v="791"/>
    <n v="48931"/>
    <s v="Service Truck"/>
    <s v="Gasoline"/>
    <n v="2001"/>
    <n v="135"/>
    <n v="842"/>
    <m/>
    <n v="175"/>
    <s v=""/>
    <n v="0.2"/>
    <n v="0.2"/>
    <s v=""/>
    <n v="7000"/>
    <n v="7000"/>
    <n v="13472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6086"/>
    <n v="10.798780999999998"/>
    <n v="80.622856156068053"/>
    <n v="541.2337232524435"/>
    <n v="4.0311428078034027E-2"/>
    <n v="0.27061686162622173"/>
    <n v="3.7078451546175693E-2"/>
    <m/>
  </r>
  <r>
    <n v="792"/>
    <s v="496419 SYU729"/>
    <s v="Service Truck"/>
    <s v="Gasoline"/>
    <n v="2002"/>
    <n v="133"/>
    <n v="842"/>
    <m/>
    <n v="175"/>
    <s v=""/>
    <n v="0.2"/>
    <n v="0.2"/>
    <s v=""/>
    <n v="7000"/>
    <n v="7000"/>
    <n v="12630"/>
    <s v=""/>
    <n v="1.06"/>
    <n v="1.06"/>
    <s v=""/>
    <n v="3.8099999999999998E-5"/>
    <n v="3.8099999999999998E-5"/>
    <s v=""/>
    <n v="7.64"/>
    <n v="7.64"/>
    <s v=""/>
    <n v="9.1700000000000006E-5"/>
    <n v="9.1700000000000006E-5"/>
    <s v=""/>
    <n v="1"/>
    <n v="1"/>
    <s v=""/>
    <n v="0.97699999999999998"/>
    <n v="0.97699999999999998"/>
    <n v="1.3267"/>
    <n v="8.0914163000000006"/>
    <n v="65.508961801980931"/>
    <n v="399.53288710381088"/>
    <n v="3.2754480900990465E-2"/>
    <n v="0.19976644355190545"/>
    <n v="3.0127571532731028E-2"/>
    <m/>
  </r>
  <r>
    <n v="793"/>
    <n v="828152"/>
    <s v="Service Truck"/>
    <s v="Gasoline"/>
    <n v="2004"/>
    <n v="135"/>
    <n v="842"/>
    <m/>
    <n v="175"/>
    <s v=""/>
    <n v="0.2"/>
    <n v="0.2"/>
    <s v=""/>
    <n v="7000"/>
    <n v="7000"/>
    <n v="10946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137.88984325287481"/>
    <n v="146.07875176030851"/>
    <n v="6.8944921626437408E-2"/>
    <n v="7.3039375880154259E-2"/>
    <n v="6.3415538911997124E-2"/>
    <m/>
  </r>
  <r>
    <n v="794"/>
    <n v="828309"/>
    <s v="Service Truck"/>
    <s v="Gasoline"/>
    <n v="2004"/>
    <n v="225"/>
    <n v="839.49999999999989"/>
    <m/>
    <n v="300"/>
    <s v=""/>
    <n v="0.2"/>
    <n v="0.2"/>
    <s v=""/>
    <n v="7000"/>
    <n v="7000"/>
    <n v="10913.499999999998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229.13405267376959"/>
    <n v="242.74171041721888"/>
    <n v="0.1145670263368848"/>
    <n v="0.12137085520860945"/>
    <n v="0.10537875082466663"/>
    <m/>
  </r>
  <r>
    <n v="795"/>
    <n v="828310"/>
    <s v="Service Truck"/>
    <s v="Gasoline"/>
    <n v="2004"/>
    <n v="225"/>
    <n v="839.49999999999989"/>
    <m/>
    <n v="300"/>
    <s v=""/>
    <n v="0.2"/>
    <n v="0.2"/>
    <s v=""/>
    <n v="7000"/>
    <n v="7000"/>
    <n v="10913.499999999998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229.13405267376959"/>
    <n v="242.74171041721888"/>
    <n v="0.1145670263368848"/>
    <n v="0.12137085520860945"/>
    <n v="0.10537875082466663"/>
    <m/>
  </r>
  <r>
    <n v="796"/>
    <n v="828516"/>
    <s v="Service Truck"/>
    <s v="Gasoline"/>
    <n v="2005"/>
    <n v="225"/>
    <n v="841.42105263157896"/>
    <m/>
    <n v="300"/>
    <s v=""/>
    <n v="0.2"/>
    <n v="0.2"/>
    <s v=""/>
    <n v="7000"/>
    <n v="7000"/>
    <n v="10097.052631578947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229.65838689041439"/>
    <n v="243.2971834387686"/>
    <n v="0.1148291934452072"/>
    <n v="0.12164859171938432"/>
    <n v="0.10561989213090157"/>
    <m/>
  </r>
  <r>
    <n v="797"/>
    <n v="829729"/>
    <s v="Service Truck"/>
    <s v="Gasoline"/>
    <n v="2006"/>
    <n v="285"/>
    <n v="842"/>
    <m/>
    <n v="300"/>
    <s v=""/>
    <n v="0.2"/>
    <n v="0.2"/>
    <s v=""/>
    <n v="7000"/>
    <n v="7000"/>
    <n v="9262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291.10078020051344"/>
    <n v="308.38847593842905"/>
    <n v="0.14555039010025675"/>
    <n v="0.15419423796921455"/>
    <n v="0.13387724881421614"/>
    <m/>
  </r>
  <r>
    <n v="798"/>
    <n v="830690"/>
    <s v="Service Truck"/>
    <s v="Gasoline"/>
    <n v="2007"/>
    <n v="285"/>
    <n v="839.8230088495576"/>
    <m/>
    <n v="300"/>
    <s v=""/>
    <n v="0.2"/>
    <n v="0.2"/>
    <s v=""/>
    <n v="7000"/>
    <n v="7000"/>
    <n v="8398.2300884955766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924"/>
    <n v="1.3689723999999999"/>
    <n v="136.393550068575"/>
    <n v="144.47462517943151"/>
    <n v="6.8196775034287505E-2"/>
    <n v="7.223731258971576E-2"/>
    <n v="6.2727393676537638E-2"/>
    <m/>
  </r>
  <r>
    <n v="799"/>
    <n v="831670"/>
    <s v="Service Truck"/>
    <s v="Gasoline"/>
    <n v="2008"/>
    <n v="285"/>
    <n v="842"/>
    <m/>
    <n v="300"/>
    <s v=""/>
    <n v="0.2"/>
    <n v="0.2"/>
    <s v=""/>
    <n v="10000"/>
    <n v="10000"/>
    <n v="7578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3884635999999999"/>
    <n v="1.4709583035999998"/>
    <n v="146.91147035475925"/>
    <n v="155.64012424410578"/>
    <n v="7.3455735177379619E-2"/>
    <n v="7.7820062122052905E-2"/>
    <n v="6.7564585216153772E-2"/>
    <m/>
  </r>
  <r>
    <n v="800"/>
    <n v="833084"/>
    <s v="Service Truck"/>
    <s v="Gasoline"/>
    <n v="2009"/>
    <n v="285"/>
    <n v="842"/>
    <m/>
    <n v="300"/>
    <s v=""/>
    <n v="0.2"/>
    <n v="0.2"/>
    <s v=""/>
    <n v="10000"/>
    <n v="10000"/>
    <n v="6736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485231999999999"/>
    <n v="1.3223906032000001"/>
    <n v="132.1045644149614"/>
    <n v="139.92037522584607"/>
    <n v="6.6052282207480703E-2"/>
    <n v="6.9960187612923039E-2"/>
    <n v="6.0754889174440746E-2"/>
    <m/>
  </r>
  <r>
    <n v="801"/>
    <n v="833221"/>
    <s v="Service Truck"/>
    <s v="Gasoline"/>
    <n v="2009"/>
    <n v="285"/>
    <n v="842"/>
    <m/>
    <n v="300"/>
    <s v=""/>
    <n v="0.2"/>
    <n v="0.2"/>
    <s v=""/>
    <n v="10000"/>
    <n v="10000"/>
    <n v="6736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485231999999999"/>
    <n v="1.3223906032000001"/>
    <n v="132.1045644149614"/>
    <n v="139.92037522584607"/>
    <n v="6.6052282207480703E-2"/>
    <n v="6.9960187612923039E-2"/>
    <n v="6.0754889174440746E-2"/>
    <m/>
  </r>
  <r>
    <n v="802"/>
    <n v="833222"/>
    <s v="Service Truck"/>
    <s v="Gasoline"/>
    <n v="2009"/>
    <n v="285"/>
    <n v="842"/>
    <m/>
    <n v="300"/>
    <s v=""/>
    <n v="0.2"/>
    <n v="0.2"/>
    <s v=""/>
    <n v="10000"/>
    <n v="10000"/>
    <n v="6736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485231999999999"/>
    <n v="1.3223906032000001"/>
    <n v="132.1045644149614"/>
    <n v="139.92037522584607"/>
    <n v="6.6052282207480703E-2"/>
    <n v="6.9960187612923039E-2"/>
    <n v="6.0754889174440746E-2"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n v="1"/>
    <s v="UWK276 63489"/>
    <s v="Air Conditioner"/>
    <s v="Diesel"/>
    <n v="2006"/>
    <n v="99"/>
    <n v="1271"/>
    <s v="Tier 2"/>
    <n v="100"/>
    <n v="0.75"/>
    <s v=""/>
    <n v="0.34"/>
    <n v="12000"/>
    <s v=""/>
    <n v="12000"/>
    <n v="17794"/>
    <n v="0.19"/>
    <s v=""/>
    <n v="0.19"/>
    <n v="2.7100000000000001E-5"/>
    <s v=""/>
    <n v="2.7100000000000001E-5"/>
    <n v="4.5528709999999997"/>
    <s v=""/>
    <n v="4.5528709999999997"/>
    <n v="6.7700000000000006E-5"/>
    <s v=""/>
    <n v="6.7700000000000006E-5"/>
    <n v="0.9"/>
    <s v=""/>
    <n v="0.9"/>
    <n v="0.93"/>
    <s v=""/>
    <n v="0.93"/>
    <n v="0.46368000000000009"/>
    <n v="4.9897020300000001"/>
    <n v="43.733303637360578"/>
    <n v="470.61799934856896"/>
    <n v="2.1866651818680288E-2"/>
    <n v="0.23530899967428448"/>
    <n v="2.6458648700603146E-2"/>
    <m/>
  </r>
  <r>
    <n v="2"/>
    <s v="504697 HUP281"/>
    <s v="Air Conditioner"/>
    <s v="Diesel"/>
    <n v="2011"/>
    <n v="126"/>
    <n v="1271"/>
    <s v="Tier 3"/>
    <n v="175"/>
    <n v="0.75"/>
    <s v=""/>
    <n v="0.34"/>
    <n v="12000"/>
    <s v=""/>
    <n v="12000"/>
    <n v="11439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34737750000000006"/>
    <n v="2.918286095"/>
    <n v="41.699510551952194"/>
    <n v="350.31371292633469"/>
    <n v="2.0849755275976097E-2"/>
    <n v="0.17515685646316737"/>
    <n v="2.5228203883931075E-2"/>
    <m/>
  </r>
  <r>
    <n v="3"/>
    <s v="504698 JQP332"/>
    <s v="Air Conditioner"/>
    <s v="Diesel"/>
    <n v="2011"/>
    <n v="126"/>
    <n v="1271"/>
    <s v="Tier 3"/>
    <n v="175"/>
    <n v="0.75"/>
    <s v=""/>
    <n v="0.34"/>
    <n v="12000"/>
    <s v=""/>
    <n v="12000"/>
    <n v="11439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34737750000000006"/>
    <n v="2.918286095"/>
    <n v="41.699510551952194"/>
    <n v="350.31371292633469"/>
    <n v="2.0849755275976097E-2"/>
    <n v="0.17515685646316737"/>
    <n v="2.5228203883931075E-2"/>
    <m/>
  </r>
  <r>
    <n v="4"/>
    <n v="507427"/>
    <s v="Air Conditioner"/>
    <s v="Diesel"/>
    <n v="2015"/>
    <n v="110"/>
    <n v="1271"/>
    <s v="Tier 4"/>
    <n v="175"/>
    <n v="0.75"/>
    <s v=""/>
    <n v="0.34"/>
    <n v="12000"/>
    <s v=""/>
    <n v="12000"/>
    <n v="6355"/>
    <n v="0.05"/>
    <s v=""/>
    <n v="0.05"/>
    <n v="1.17E-5"/>
    <s v=""/>
    <n v="1.17E-5"/>
    <n v="1.126007"/>
    <s v=""/>
    <n v="1.126007"/>
    <n v="1.4800000000000001E-5"/>
    <s v=""/>
    <n v="1.4800000000000001E-5"/>
    <n v="0.9"/>
    <s v=""/>
    <n v="0.9"/>
    <n v="0.95"/>
    <s v=""/>
    <n v="0.95"/>
    <n v="0.11191815000000001"/>
    <n v="1.15905795"/>
    <n v="11.728755550958676"/>
    <n v="121.46651249100597"/>
    <n v="5.8643777754793383E-3"/>
    <n v="6.0733256245502985E-2"/>
    <n v="7.0958971083299989E-3"/>
    <m/>
  </r>
  <r>
    <n v="5"/>
    <s v="AC 9180 507428"/>
    <s v="Air Conditioner"/>
    <s v="Diesel"/>
    <n v="2015"/>
    <n v="110"/>
    <n v="1271"/>
    <s v="Tier 4"/>
    <n v="175"/>
    <n v="0.75"/>
    <s v=""/>
    <n v="0.34"/>
    <n v="12000"/>
    <s v=""/>
    <n v="12000"/>
    <n v="6355"/>
    <n v="0.05"/>
    <s v=""/>
    <n v="0.05"/>
    <n v="1.17E-5"/>
    <s v=""/>
    <n v="1.17E-5"/>
    <n v="1.126007"/>
    <s v=""/>
    <n v="1.126007"/>
    <n v="1.4800000000000001E-5"/>
    <s v=""/>
    <n v="1.4800000000000001E-5"/>
    <n v="0.9"/>
    <s v=""/>
    <n v="0.9"/>
    <n v="0.95"/>
    <s v=""/>
    <n v="0.95"/>
    <n v="0.11191815000000001"/>
    <n v="1.15905795"/>
    <n v="11.728755550958676"/>
    <n v="121.46651249100597"/>
    <n v="5.8643777754793383E-3"/>
    <n v="6.0733256245502985E-2"/>
    <n v="7.0958971083299989E-3"/>
    <m/>
  </r>
  <r>
    <n v="6"/>
    <n v="417773"/>
    <s v="Air Conditioner"/>
    <s v="Diesel"/>
    <n v="2019"/>
    <n v="275"/>
    <n v="1271"/>
    <s v="Tier 4"/>
    <n v="300"/>
    <n v="0.75"/>
    <s v=""/>
    <n v="0.34"/>
    <n v="12000"/>
    <s v=""/>
    <n v="12000"/>
    <n v="1271"/>
    <n v="0.05"/>
    <s v=""/>
    <n v="0.05"/>
    <n v="1.17E-5"/>
    <s v=""/>
    <n v="1.17E-5"/>
    <n v="0.120781"/>
    <s v=""/>
    <n v="0.120781"/>
    <n v="1.59E-6"/>
    <s v=""/>
    <n v="1.59E-6"/>
    <n v="0.9"/>
    <s v=""/>
    <n v="0.9"/>
    <n v="0.95"/>
    <s v=""/>
    <n v="0.95"/>
    <n v="5.8383630000000006E-2"/>
    <n v="0.1166617955"/>
    <n v="15.296163411556067"/>
    <n v="30.564695752106125"/>
    <n v="7.6480817057780343E-3"/>
    <n v="1.5282347876053063E-2"/>
    <n v="9.2541788639914219E-3"/>
    <m/>
  </r>
  <r>
    <n v="7"/>
    <s v="AC5276 ZTX336"/>
    <s v="Air Conditioner"/>
    <s v="Gasoline"/>
    <n v="2018"/>
    <n v="175"/>
    <n v="1271"/>
    <m/>
    <n v="300"/>
    <s v=""/>
    <n v="0.75"/>
    <n v="0.75"/>
    <s v=""/>
    <n v="10000"/>
    <n v="10000"/>
    <n v="25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492839999999999"/>
    <n v="0.27441702440000004"/>
    <n v="56.978387946649093"/>
    <n v="100.92300491987443"/>
    <n v="2.8489193973324549E-2"/>
    <n v="5.0461502459937219E-2"/>
    <n v="2.6204360616663917E-2"/>
    <m/>
  </r>
  <r>
    <n v="8"/>
    <n v="8281"/>
    <s v="Air Start Unit"/>
    <s v="Diesel"/>
    <n v="1990"/>
    <n v="430"/>
    <n v="1271"/>
    <s v="≤ Tier 1"/>
    <n v="600"/>
    <n v="0.9"/>
    <s v=""/>
    <n v="0.34"/>
    <n v="12000"/>
    <s v=""/>
    <n v="12000"/>
    <n v="38130"/>
    <n v="0.68"/>
    <s v=""/>
    <n v="0.68"/>
    <n v="2.37E-5"/>
    <s v=""/>
    <n v="2.37E-5"/>
    <n v="7.338571"/>
    <s v=""/>
    <n v="7.338571"/>
    <n v="1.22E-4"/>
    <s v=""/>
    <n v="1.22E-4"/>
    <n v="0.9"/>
    <s v=""/>
    <n v="0.9"/>
    <n v="0.93"/>
    <s v=""/>
    <n v="0.93"/>
    <n v="0.86796000000000006"/>
    <n v="8.1863910300000011"/>
    <n v="355.57145899963001"/>
    <n v="3353.6649182895344"/>
    <n v="0.177785729499815"/>
    <n v="1.6768324591447674"/>
    <n v="0.21512073269477613"/>
    <m/>
  </r>
  <r>
    <n v="9"/>
    <s v="RJ244"/>
    <s v="Air Start Unit"/>
    <s v="Diesel"/>
    <n v="1998"/>
    <n v="500"/>
    <n v="1271"/>
    <s v="≤ Tier 1"/>
    <n v="600"/>
    <n v="0.9"/>
    <s v=""/>
    <n v="0.34"/>
    <n v="12000"/>
    <s v=""/>
    <n v="12000"/>
    <n v="27962"/>
    <n v="0.32"/>
    <s v=""/>
    <n v="0.32"/>
    <n v="1.1199999999999999E-5"/>
    <s v=""/>
    <n v="1.1199999999999999E-5"/>
    <n v="5.9060009999999998"/>
    <s v=""/>
    <n v="5.9060009999999998"/>
    <n v="9.8300000000000004E-5"/>
    <s v=""/>
    <n v="9.8300000000000004E-5"/>
    <n v="0.9"/>
    <s v=""/>
    <n v="0.9"/>
    <n v="0.93"/>
    <s v=""/>
    <n v="0.93"/>
    <n v="0.40896000000000005"/>
    <n v="6.5896089299999998"/>
    <n v="194.80924513787571"/>
    <n v="3138.9787299665118"/>
    <n v="9.7404622568937851E-2"/>
    <n v="1.569489364983256"/>
    <n v="0.11785959330841479"/>
    <m/>
  </r>
  <r>
    <n v="10"/>
    <s v="49885 FKJ953"/>
    <s v="Air Start Unit"/>
    <s v="Diesel"/>
    <n v="2001"/>
    <n v="600"/>
    <n v="1271"/>
    <s v="Tier 2"/>
    <n v="750"/>
    <n v="0.9"/>
    <s v=""/>
    <n v="0.34"/>
    <n v="12000"/>
    <s v=""/>
    <n v="12000"/>
    <n v="24149"/>
    <n v="0.32"/>
    <s v=""/>
    <n v="0.32"/>
    <n v="1.1199999999999999E-5"/>
    <s v=""/>
    <n v="1.1199999999999999E-5"/>
    <n v="5.6512200000000004"/>
    <s v=""/>
    <n v="5.6512200000000004"/>
    <n v="9.3999999999999994E-5"/>
    <s v=""/>
    <n v="9.3999999999999994E-5"/>
    <n v="0.9"/>
    <s v=""/>
    <n v="0.9"/>
    <n v="0.93"/>
    <s v=""/>
    <n v="0.93"/>
    <n v="0.40896000000000005"/>
    <n v="6.3046746000000011"/>
    <n v="233.77109416545085"/>
    <n v="3603.8993534798665"/>
    <n v="0.11688554708272543"/>
    <n v="1.8019496767399332"/>
    <n v="0.14143151197009776"/>
    <m/>
  </r>
  <r>
    <n v="11"/>
    <s v="828811 MLZ821"/>
    <s v="Air Start Unit"/>
    <s v="Diesel"/>
    <n v="2005"/>
    <n v="300"/>
    <n v="1271"/>
    <s v="Tier 2"/>
    <n v="600"/>
    <n v="0.9"/>
    <s v=""/>
    <n v="0.34"/>
    <n v="12000"/>
    <s v=""/>
    <n v="12000"/>
    <n v="19065"/>
    <n v="0.1"/>
    <s v=""/>
    <n v="0.1"/>
    <n v="2.5000000000000001E-5"/>
    <s v=""/>
    <n v="2.5000000000000001E-5"/>
    <n v="4.0410079999999997"/>
    <s v=""/>
    <n v="4.0410079999999997"/>
    <n v="5.3499999999999999E-5"/>
    <s v=""/>
    <n v="5.3499999999999999E-5"/>
    <n v="0.9"/>
    <s v=""/>
    <n v="0.9"/>
    <n v="0.93"/>
    <s v=""/>
    <n v="0.93"/>
    <n v="0.36000000000000004"/>
    <n v="4.3551974400000004"/>
    <n v="102.89220693901886"/>
    <n v="1244.7663229354584"/>
    <n v="5.1446103469509431E-2"/>
    <n v="0.62238316146772932"/>
    <n v="6.2249785198106408E-2"/>
    <m/>
  </r>
  <r>
    <n v="12"/>
    <n v="22852"/>
    <s v="Air Start Unit"/>
    <s v="Diesel"/>
    <n v="2006"/>
    <n v="700"/>
    <n v="1271"/>
    <s v="Tier 3"/>
    <n v="750"/>
    <n v="0.9"/>
    <s v=""/>
    <n v="0.34"/>
    <n v="12000"/>
    <s v=""/>
    <n v="12000"/>
    <n v="17794"/>
    <n v="0.1"/>
    <s v=""/>
    <n v="0.1"/>
    <n v="2.5000000000000001E-5"/>
    <s v=""/>
    <n v="2.5000000000000001E-5"/>
    <n v="3.9044850000000002"/>
    <s v=""/>
    <n v="3.9044850000000002"/>
    <n v="5.0699999999999999E-5"/>
    <s v=""/>
    <n v="5.0699999999999999E-5"/>
    <n v="0.9"/>
    <s v=""/>
    <n v="0.9"/>
    <n v="0.93"/>
    <s v=""/>
    <n v="0.93"/>
    <n v="0.36000000000000004"/>
    <n v="4.19698305"/>
    <n v="240.081816191044"/>
    <n v="2798.9425365750753"/>
    <n v="0.12004090809552201"/>
    <n v="1.3994712682875377"/>
    <n v="0.14524949879558163"/>
    <m/>
  </r>
  <r>
    <n v="13"/>
    <n v="14245"/>
    <s v="Air Start Unit"/>
    <s v="Diesel"/>
    <n v="2007"/>
    <n v="511"/>
    <n v="1271"/>
    <s v="Tier 3"/>
    <n v="600"/>
    <n v="0.9"/>
    <s v=""/>
    <n v="0.34"/>
    <n v="12000"/>
    <s v=""/>
    <n v="12000"/>
    <n v="16523"/>
    <n v="0.1"/>
    <s v=""/>
    <n v="0.1"/>
    <n v="2.5000000000000001E-5"/>
    <s v=""/>
    <n v="2.5000000000000001E-5"/>
    <n v="2.8072650000000001"/>
    <s v=""/>
    <n v="2.8072650000000001"/>
    <n v="3.6399999999999997E-5"/>
    <s v=""/>
    <n v="3.6399999999999997E-5"/>
    <n v="0.9"/>
    <s v=""/>
    <n v="0.9"/>
    <n v="0.95"/>
    <s v=""/>
    <n v="0.95"/>
    <n v="0.36000000000000004"/>
    <n v="3.0818617499999998"/>
    <n v="175.25972581946209"/>
    <n v="1500.3506814402433"/>
    <n v="8.7629862909731057E-2"/>
    <n v="0.75017534072012171"/>
    <n v="0.10603213412077457"/>
    <m/>
  </r>
  <r>
    <n v="14"/>
    <s v="25280 XWE446"/>
    <s v="Air Start Unit"/>
    <s v="Diesel"/>
    <n v="2011"/>
    <n v="679"/>
    <n v="1271"/>
    <s v="Tier 4I"/>
    <n v="750"/>
    <n v="0.9"/>
    <s v=""/>
    <n v="0.34"/>
    <n v="12000"/>
    <s v=""/>
    <n v="12000"/>
    <n v="11439"/>
    <n v="7.0000000000000007E-2"/>
    <s v=""/>
    <n v="7.0000000000000007E-2"/>
    <n v="1.8300000000000001E-5"/>
    <s v=""/>
    <n v="1.8300000000000001E-5"/>
    <n v="1.6405400000000001"/>
    <s v=""/>
    <n v="1.6405400000000001"/>
    <n v="2.1399999999999998E-5"/>
    <s v=""/>
    <n v="2.1399999999999998E-5"/>
    <n v="0.9"/>
    <s v=""/>
    <n v="0.9"/>
    <n v="0.95"/>
    <s v=""/>
    <n v="0.95"/>
    <n v="0.25140033000000001"/>
    <n v="1.79106787"/>
    <n v="162.62763439695823"/>
    <n v="1158.6187287124828"/>
    <n v="8.1313817198479119E-2"/>
    <n v="0.57930936435624136"/>
    <n v="9.8389718810159732E-2"/>
    <m/>
  </r>
  <r>
    <n v="15"/>
    <n v="507098"/>
    <s v="Air Start Unit"/>
    <s v="Diesel"/>
    <n v="2015"/>
    <n v="550"/>
    <n v="1271"/>
    <s v="Tier 4"/>
    <n v="600"/>
    <n v="0.9"/>
    <s v=""/>
    <n v="0.34"/>
    <n v="12000"/>
    <s v=""/>
    <n v="12000"/>
    <n v="6355"/>
    <n v="0.05"/>
    <s v=""/>
    <n v="0.05"/>
    <n v="1.17E-5"/>
    <s v=""/>
    <n v="1.17E-5"/>
    <n v="0.81261700000000003"/>
    <s v=""/>
    <n v="0.81261700000000003"/>
    <n v="1.0699999999999999E-5"/>
    <s v=""/>
    <n v="1.0699999999999999E-5"/>
    <n v="0.9"/>
    <s v=""/>
    <n v="0.9"/>
    <n v="0.95"/>
    <s v=""/>
    <n v="0.95"/>
    <n v="0.11191815000000001"/>
    <n v="0.83658472499999992"/>
    <n v="58.643777754793362"/>
    <n v="438.36043292312206"/>
    <n v="2.9321888877396684E-2"/>
    <n v="0.21918021646156105"/>
    <n v="3.5479485541649987E-2"/>
    <m/>
  </r>
  <r>
    <n v="16"/>
    <s v="22493 LPR598"/>
    <s v="Air Start Unit"/>
    <s v="Diesel"/>
    <n v="2015"/>
    <n v="333"/>
    <n v="1271"/>
    <s v="Tier 4"/>
    <n v="600"/>
    <n v="0.9"/>
    <s v=""/>
    <n v="0.34"/>
    <n v="12000"/>
    <s v=""/>
    <n v="12000"/>
    <n v="6355"/>
    <n v="0.05"/>
    <s v=""/>
    <n v="0.05"/>
    <n v="1.17E-5"/>
    <s v=""/>
    <n v="1.17E-5"/>
    <n v="0.81261700000000003"/>
    <s v=""/>
    <n v="0.81261700000000003"/>
    <n v="1.0699999999999999E-5"/>
    <s v=""/>
    <n v="1.0699999999999999E-5"/>
    <n v="0.9"/>
    <s v=""/>
    <n v="0.9"/>
    <n v="0.95"/>
    <s v=""/>
    <n v="0.95"/>
    <n v="0.11191815000000001"/>
    <n v="0.83658472499999992"/>
    <n v="35.506141804265802"/>
    <n v="265.40731666072662"/>
    <n v="1.7753070902132902E-2"/>
    <n v="0.13270365833036332"/>
    <n v="2.1481215791580813E-2"/>
    <m/>
  </r>
  <r>
    <n v="17"/>
    <n v="5423"/>
    <s v="Air Start Unit"/>
    <s v="Diesel"/>
    <n v="2016"/>
    <n v="425"/>
    <n v="1271"/>
    <s v="Tier 4"/>
    <n v="600"/>
    <n v="0.9"/>
    <s v=""/>
    <n v="0.34"/>
    <n v="12000"/>
    <s v=""/>
    <n v="12000"/>
    <n v="5084"/>
    <n v="0.05"/>
    <s v=""/>
    <n v="0.05"/>
    <n v="1.17E-5"/>
    <s v=""/>
    <n v="1.17E-5"/>
    <n v="0.90412800000000004"/>
    <s v=""/>
    <n v="0.90412800000000004"/>
    <n v="1.19E-5"/>
    <s v=""/>
    <n v="1.19E-5"/>
    <n v="0.9"/>
    <s v=""/>
    <n v="0.9"/>
    <n v="0.95"/>
    <s v=""/>
    <n v="0.95"/>
    <n v="9.853452E-2"/>
    <n v="0.91639621999999998"/>
    <n v="39.896616153265541"/>
    <n v="371.04872722415945"/>
    <n v="1.9948308076632771E-2"/>
    <n v="0.18552436361207975"/>
    <n v="2.4137452772725651E-2"/>
    <m/>
  </r>
  <r>
    <n v="18"/>
    <n v="511605"/>
    <s v="Air Start Unit"/>
    <s v="Diesel"/>
    <n v="2017"/>
    <n v="550"/>
    <n v="1271"/>
    <s v="Tier 4"/>
    <n v="600"/>
    <n v="0.9"/>
    <s v=""/>
    <n v="0.34"/>
    <n v="12000"/>
    <s v=""/>
    <n v="12000"/>
    <n v="3813"/>
    <n v="0.05"/>
    <s v=""/>
    <n v="0.05"/>
    <n v="1.17E-5"/>
    <s v=""/>
    <n v="1.17E-5"/>
    <n v="0.23100000000000001"/>
    <s v=""/>
    <n v="0.23100000000000001"/>
    <n v="3.05E-6"/>
    <s v=""/>
    <n v="3.05E-6"/>
    <n v="0.9"/>
    <s v=""/>
    <n v="0.9"/>
    <n v="0.95"/>
    <s v=""/>
    <n v="0.95"/>
    <n v="8.5150890000000007E-2"/>
    <n v="0.23049816749999999"/>
    <n v="44.618052288952747"/>
    <n v="120.77829474269485"/>
    <n v="2.2309026144476374E-2"/>
    <n v="6.0389147371347429E-2"/>
    <n v="2.6993921634816412E-2"/>
    <m/>
  </r>
  <r>
    <n v="19"/>
    <n v="414543"/>
    <s v="Air Start Unit"/>
    <s v="Diesel"/>
    <n v="2018"/>
    <n v="535"/>
    <n v="1271"/>
    <s v="Tier 4"/>
    <n v="600"/>
    <n v="0.9"/>
    <s v=""/>
    <n v="0.34"/>
    <n v="12000"/>
    <s v=""/>
    <n v="12000"/>
    <n v="2542"/>
    <n v="0.05"/>
    <s v=""/>
    <n v="0.05"/>
    <n v="1.17E-5"/>
    <s v=""/>
    <n v="1.17E-5"/>
    <n v="0.13264699999999999"/>
    <s v=""/>
    <n v="0.13264699999999999"/>
    <n v="1.75E-6"/>
    <s v=""/>
    <n v="1.75E-6"/>
    <n v="0.9"/>
    <s v=""/>
    <n v="0.9"/>
    <n v="0.95"/>
    <s v=""/>
    <n v="0.95"/>
    <n v="7.1767259999999999E-2"/>
    <n v="0.13024072499999997"/>
    <n v="36.579593477231548"/>
    <n v="66.38337278976384"/>
    <n v="1.8289796738615773E-2"/>
    <n v="3.3191686394881924E-2"/>
    <n v="2.2130654053725086E-2"/>
    <m/>
  </r>
  <r>
    <n v="20"/>
    <n v="414544"/>
    <s v="Air Start Unit"/>
    <s v="Diesel"/>
    <n v="2018"/>
    <n v="535"/>
    <n v="1271"/>
    <s v="Tier 4"/>
    <n v="600"/>
    <n v="0.9"/>
    <s v=""/>
    <n v="0.34"/>
    <n v="12000"/>
    <s v=""/>
    <n v="12000"/>
    <n v="2542"/>
    <n v="0.05"/>
    <s v=""/>
    <n v="0.05"/>
    <n v="1.17E-5"/>
    <s v=""/>
    <n v="1.17E-5"/>
    <n v="0.13264699999999999"/>
    <s v=""/>
    <n v="0.13264699999999999"/>
    <n v="1.75E-6"/>
    <s v=""/>
    <n v="1.75E-6"/>
    <n v="0.9"/>
    <s v=""/>
    <n v="0.9"/>
    <n v="0.95"/>
    <s v=""/>
    <n v="0.95"/>
    <n v="7.1767259999999999E-2"/>
    <n v="0.13024072499999997"/>
    <n v="36.579593477231548"/>
    <n v="66.38337278976384"/>
    <n v="1.8289796738615773E-2"/>
    <n v="3.3191686394881924E-2"/>
    <n v="2.2130654053725086E-2"/>
    <m/>
  </r>
  <r>
    <n v="21"/>
    <s v="AS01"/>
    <s v="Air Start Unit"/>
    <s v="Diesel"/>
    <n v="2018"/>
    <n v="174"/>
    <n v="1271"/>
    <s v="Tier 4"/>
    <n v="175"/>
    <n v="0.9"/>
    <s v=""/>
    <n v="0.34"/>
    <n v="12000"/>
    <s v=""/>
    <n v="12000"/>
    <n v="254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7.1767259999999999E-2"/>
    <n v="0.93672773999999992"/>
    <n v="11.896914514090264"/>
    <n v="155.28208608991019"/>
    <n v="5.9484572570451325E-3"/>
    <n v="7.7641043044955102E-2"/>
    <n v="7.19763328102461E-3"/>
    <m/>
  </r>
  <r>
    <n v="22"/>
    <s v="AS1011"/>
    <s v="Air Start Unit"/>
    <s v="Diesel"/>
    <n v="2018"/>
    <n v="300"/>
    <n v="1271"/>
    <s v="Tier 4"/>
    <n v="600"/>
    <n v="0.9"/>
    <s v=""/>
    <n v="0.34"/>
    <n v="12000"/>
    <s v=""/>
    <n v="12000"/>
    <n v="2542"/>
    <n v="0.05"/>
    <s v=""/>
    <n v="0.05"/>
    <n v="1.17E-5"/>
    <s v=""/>
    <n v="1.17E-5"/>
    <n v="0.13264699999999999"/>
    <s v=""/>
    <n v="0.13264699999999999"/>
    <n v="1.75E-6"/>
    <s v=""/>
    <n v="1.75E-6"/>
    <n v="0.9"/>
    <s v=""/>
    <n v="0.9"/>
    <n v="0.95"/>
    <s v=""/>
    <n v="0.95"/>
    <n v="7.1767259999999999E-2"/>
    <n v="0.13024072499999997"/>
    <n v="20.511921576017695"/>
    <n v="37.224321190521785"/>
    <n v="1.0255960788008847E-2"/>
    <n v="1.8612160595260895E-2"/>
    <n v="1.2409712553490704E-2"/>
    <m/>
  </r>
  <r>
    <n v="23"/>
    <s v="499330 RVU138"/>
    <s v="Aircraft Tug"/>
    <s v="Diesel"/>
    <n v="1998"/>
    <n v="87"/>
    <n v="582.17741935483866"/>
    <s v="≤ Tier 1"/>
    <n v="100"/>
    <n v="0.54"/>
    <s v=""/>
    <n v="0.54"/>
    <n v="12000"/>
    <s v=""/>
    <n v="12000"/>
    <n v="12807.903225806451"/>
    <n v="0.99"/>
    <s v=""/>
    <n v="0.99"/>
    <n v="4.5800000000000002E-5"/>
    <s v=""/>
    <n v="4.5800000000000002E-5"/>
    <n v="8.3019999999999996"/>
    <s v=""/>
    <n v="8.3019999999999996"/>
    <n v="1.93E-4"/>
    <s v=""/>
    <n v="1.93E-4"/>
    <n v="0.9"/>
    <s v=""/>
    <n v="0.9"/>
    <n v="0.93"/>
    <s v=""/>
    <n v="0.93"/>
    <n v="1.3856400000000002"/>
    <n v="9.8747399999999992"/>
    <n v="83.5512670622972"/>
    <n v="595.42669012928934"/>
    <n v="4.1775633531148597E-2"/>
    <n v="0.2977133450646447"/>
    <n v="5.05485165726898E-2"/>
    <m/>
  </r>
  <r>
    <n v="24"/>
    <n v="18313"/>
    <s v="Aircraft Tug"/>
    <s v="Diesel"/>
    <n v="1999"/>
    <n v="65"/>
    <n v="323"/>
    <s v="≤ Tier 1"/>
    <n v="75"/>
    <n v="0.54"/>
    <s v=""/>
    <n v="0.54"/>
    <n v="12000"/>
    <s v=""/>
    <n v="12000"/>
    <n v="6783"/>
    <n v="0.99"/>
    <s v=""/>
    <n v="0.99"/>
    <n v="4.5800000000000002E-5"/>
    <s v=""/>
    <n v="4.5800000000000002E-5"/>
    <n v="5.308389"/>
    <s v=""/>
    <n v="5.308389"/>
    <n v="1.2300000000000001E-4"/>
    <s v=""/>
    <n v="1.2300000000000001E-4"/>
    <n v="0.9"/>
    <s v=""/>
    <n v="0.9"/>
    <n v="0.93"/>
    <s v=""/>
    <n v="0.93"/>
    <n v="1.17059526"/>
    <n v="5.7127091400000003"/>
    <n v="29.258405826354618"/>
    <n v="142.78612608259263"/>
    <n v="1.4629202913177311E-2"/>
    <n v="7.139306304129632E-2"/>
    <n v="1.7701335524944545E-2"/>
    <m/>
  </r>
  <r>
    <n v="25"/>
    <s v="PS262"/>
    <s v="Aircraft Tug"/>
    <s v="Diesel"/>
    <n v="1999"/>
    <n v="87"/>
    <n v="582.17741935483866"/>
    <s v="≤ Tier 1"/>
    <n v="100"/>
    <n v="0.54"/>
    <s v=""/>
    <n v="0.54"/>
    <n v="12000"/>
    <s v=""/>
    <n v="12000"/>
    <n v="12225.725806451612"/>
    <n v="0.99"/>
    <s v=""/>
    <n v="0.99"/>
    <n v="4.5800000000000002E-5"/>
    <s v=""/>
    <n v="4.5800000000000002E-5"/>
    <n v="5.6821820000000001"/>
    <s v=""/>
    <n v="5.6821820000000001"/>
    <n v="1.3200000000000001E-4"/>
    <s v=""/>
    <n v="1.3200000000000001E-4"/>
    <n v="0.9"/>
    <s v=""/>
    <n v="0.9"/>
    <n v="0.93"/>
    <s v=""/>
    <n v="0.93"/>
    <n v="1.3856400000000002"/>
    <n v="6.7575492600000011"/>
    <n v="83.5512670622972"/>
    <n v="407.46644359926739"/>
    <n v="4.1775633531148597E-2"/>
    <n v="0.20373322179963368"/>
    <n v="5.05485165726898E-2"/>
    <m/>
  </r>
  <r>
    <n v="26"/>
    <s v="PS340"/>
    <s v="Aircraft Tug"/>
    <s v="Diesel"/>
    <n v="1999"/>
    <n v="87"/>
    <n v="582.17741935483866"/>
    <s v="≤ Tier 1"/>
    <n v="100"/>
    <n v="0.54"/>
    <s v=""/>
    <n v="0.54"/>
    <n v="12000"/>
    <s v=""/>
    <n v="12000"/>
    <n v="12225.725806451612"/>
    <n v="0.99"/>
    <s v=""/>
    <n v="0.99"/>
    <n v="4.5800000000000002E-5"/>
    <s v=""/>
    <n v="4.5800000000000002E-5"/>
    <n v="5.6821820000000001"/>
    <s v=""/>
    <n v="5.6821820000000001"/>
    <n v="1.3200000000000001E-4"/>
    <s v=""/>
    <n v="1.3200000000000001E-4"/>
    <n v="0.9"/>
    <s v=""/>
    <n v="0.9"/>
    <n v="0.93"/>
    <s v=""/>
    <n v="0.93"/>
    <n v="1.3856400000000002"/>
    <n v="6.7575492600000011"/>
    <n v="83.5512670622972"/>
    <n v="407.46644359926739"/>
    <n v="4.1775633531148597E-2"/>
    <n v="0.20373322179963368"/>
    <n v="5.05485165726898E-2"/>
    <m/>
  </r>
  <r>
    <n v="27"/>
    <n v="27352"/>
    <s v="Aircraft Tug"/>
    <s v="Diesel"/>
    <n v="2001"/>
    <n v="87"/>
    <n v="323"/>
    <s v="Tier 1"/>
    <n v="100"/>
    <n v="0.54"/>
    <s v=""/>
    <n v="0.54"/>
    <n v="12000"/>
    <s v=""/>
    <n v="12000"/>
    <n v="6137"/>
    <n v="0.99"/>
    <s v=""/>
    <n v="0.99"/>
    <n v="4.5800000000000002E-5"/>
    <s v=""/>
    <n v="4.5800000000000002E-5"/>
    <n v="5.5903470000000004"/>
    <s v=""/>
    <n v="5.5903470000000004"/>
    <n v="1.2999999999999999E-4"/>
    <s v=""/>
    <n v="1.2999999999999999E-4"/>
    <n v="0.9"/>
    <s v=""/>
    <n v="0.9"/>
    <n v="0.93"/>
    <s v=""/>
    <n v="0.93"/>
    <n v="1.14396714"/>
    <n v="5.9409860100000005"/>
    <n v="38.270430176362098"/>
    <n v="198.75054302210907"/>
    <n v="1.913521508818105E-2"/>
    <n v="9.9375271511054547E-2"/>
    <n v="2.315361025669907E-2"/>
    <m/>
  </r>
  <r>
    <n v="28"/>
    <n v="3622"/>
    <s v="Aircraft Tug"/>
    <s v="Diesel"/>
    <n v="2007"/>
    <n v="50"/>
    <n v="323"/>
    <s v="Tier 2"/>
    <n v="75"/>
    <n v="0.54"/>
    <s v=""/>
    <n v="0.54"/>
    <n v="12000"/>
    <s v=""/>
    <n v="12000"/>
    <n v="4199"/>
    <n v="0.19"/>
    <s v=""/>
    <n v="0.19"/>
    <n v="2.7100000000000001E-5"/>
    <s v=""/>
    <n v="2.7100000000000001E-5"/>
    <n v="4.0765969999999996"/>
    <s v=""/>
    <n v="4.0765969999999996"/>
    <n v="6.0600000000000003E-5"/>
    <s v=""/>
    <n v="6.0600000000000003E-5"/>
    <n v="0.9"/>
    <s v=""/>
    <n v="0.9"/>
    <n v="0.95"/>
    <s v=""/>
    <n v="0.95"/>
    <n v="0.27341361000000003"/>
    <n v="4.1145035799999992"/>
    <n v="5.2567905690521215"/>
    <n v="79.10756021134128"/>
    <n v="2.6283952845260606E-3"/>
    <n v="3.9553780105670643E-2"/>
    <n v="3.1803582942765331E-3"/>
    <m/>
  </r>
  <r>
    <n v="29"/>
    <n v="831684"/>
    <s v="Aircraft Tug"/>
    <s v="Diesel"/>
    <n v="2007"/>
    <n v="175"/>
    <n v="582.17741935483866"/>
    <s v="Tier 3"/>
    <n v="300"/>
    <n v="0.54"/>
    <s v=""/>
    <n v="0.54"/>
    <n v="12000"/>
    <s v=""/>
    <n v="12000"/>
    <n v="7568.3064516129025"/>
    <n v="0.1"/>
    <s v=""/>
    <n v="0.1"/>
    <n v="2.5000000000000001E-5"/>
    <s v=""/>
    <n v="2.5000000000000001E-5"/>
    <n v="2.6972749999999999"/>
    <s v=""/>
    <n v="2.6972749999999999"/>
    <n v="3.4999999999999997E-5"/>
    <s v=""/>
    <n v="3.4999999999999997E-5"/>
    <n v="0.9"/>
    <s v=""/>
    <n v="0.9"/>
    <n v="0.95"/>
    <s v=""/>
    <n v="0.95"/>
    <n v="0.26028689516129033"/>
    <n v="2.8140574395161289"/>
    <n v="31.569937895219638"/>
    <n v="341.31422000348607"/>
    <n v="1.578496894760982E-2"/>
    <n v="0.17065711000174305"/>
    <n v="1.9099812426607882E-2"/>
    <m/>
  </r>
  <r>
    <n v="30"/>
    <s v="22844 EMP785"/>
    <s v="Aircraft Tug"/>
    <s v="Diesel"/>
    <n v="2008"/>
    <n v="200"/>
    <n v="582.17741935483866"/>
    <s v="Tier 3"/>
    <n v="300"/>
    <n v="0.54"/>
    <s v=""/>
    <n v="0.54"/>
    <n v="12000"/>
    <s v=""/>
    <n v="12000"/>
    <n v="6986.1290322580644"/>
    <n v="0.1"/>
    <s v=""/>
    <n v="0.1"/>
    <n v="2.5000000000000001E-5"/>
    <s v=""/>
    <n v="2.5000000000000001E-5"/>
    <n v="2.5831040000000001"/>
    <s v=""/>
    <n v="2.5831040000000001"/>
    <n v="3.3500000000000001E-5"/>
    <s v=""/>
    <n v="3.3500000000000001E-5"/>
    <n v="0.9"/>
    <s v=""/>
    <n v="0.9"/>
    <n v="0.95"/>
    <s v=""/>
    <n v="0.95"/>
    <n v="0.24718790322580647"/>
    <n v="2.6762823564516132"/>
    <n v="34.264199118559318"/>
    <n v="370.97556297152835"/>
    <n v="1.7132099559279662E-2"/>
    <n v="0.18548778148576417"/>
    <n v="2.0729840466728391E-2"/>
    <m/>
  </r>
  <r>
    <n v="31"/>
    <s v="22856 JJJ687"/>
    <s v="Aircraft Tug"/>
    <s v="Diesel"/>
    <n v="2008"/>
    <n v="200"/>
    <n v="582.17741935483866"/>
    <s v="Tier 3"/>
    <n v="300"/>
    <n v="0.54"/>
    <s v=""/>
    <n v="0.54"/>
    <n v="12000"/>
    <s v=""/>
    <n v="12000"/>
    <n v="6986.1290322580644"/>
    <n v="0.1"/>
    <s v=""/>
    <n v="0.1"/>
    <n v="2.5000000000000001E-5"/>
    <s v=""/>
    <n v="2.5000000000000001E-5"/>
    <n v="2.5831040000000001"/>
    <s v=""/>
    <n v="2.5831040000000001"/>
    <n v="3.3500000000000001E-5"/>
    <s v=""/>
    <n v="3.3500000000000001E-5"/>
    <n v="0.9"/>
    <s v=""/>
    <n v="0.9"/>
    <n v="0.95"/>
    <s v=""/>
    <n v="0.95"/>
    <n v="0.24718790322580647"/>
    <n v="2.6762823564516132"/>
    <n v="34.264199118559318"/>
    <n v="370.97556297152835"/>
    <n v="1.7132099559279662E-2"/>
    <n v="0.18548778148576417"/>
    <n v="2.0729840466728391E-2"/>
    <m/>
  </r>
  <r>
    <n v="32"/>
    <s v="43984 GEB394"/>
    <s v="Aircraft Tug"/>
    <s v="Diesel"/>
    <n v="2010"/>
    <n v="305"/>
    <n v="582.17741935483866"/>
    <s v="Tier 3"/>
    <n v="600"/>
    <n v="0.54"/>
    <s v=""/>
    <n v="0.54"/>
    <n v="12000"/>
    <s v=""/>
    <n v="12000"/>
    <n v="5821.7741935483864"/>
    <n v="0.1"/>
    <s v=""/>
    <n v="0.1"/>
    <n v="2.5000000000000001E-5"/>
    <s v=""/>
    <n v="2.5000000000000001E-5"/>
    <n v="2.5504530000000001"/>
    <s v=""/>
    <n v="2.5504530000000001"/>
    <n v="3.3099999999999998E-5"/>
    <s v=""/>
    <n v="3.3099999999999998E-5"/>
    <n v="0.9"/>
    <s v=""/>
    <n v="0.9"/>
    <n v="0.95"/>
    <s v=""/>
    <n v="0.95"/>
    <n v="0.22098991935483872"/>
    <n v="2.6059960395161292"/>
    <n v="46.714927446928968"/>
    <n v="550.87995085199657"/>
    <n v="2.3357463723464488E-2"/>
    <n v="0.2754399754259983"/>
    <n v="2.8262531105392029E-2"/>
    <m/>
  </r>
  <r>
    <n v="33"/>
    <n v="6398"/>
    <s v="Aircraft Tug"/>
    <s v="Diesel"/>
    <n v="2011"/>
    <n v="89"/>
    <n v="582.17741935483866"/>
    <s v="Tier 3"/>
    <n v="100"/>
    <n v="0.54"/>
    <s v=""/>
    <n v="0.54"/>
    <n v="12000"/>
    <s v=""/>
    <n v="12000"/>
    <n v="5239.5967741935483"/>
    <n v="0.1"/>
    <s v=""/>
    <n v="0.1"/>
    <n v="2.5000000000000001E-5"/>
    <s v=""/>
    <n v="2.5000000000000001E-5"/>
    <n v="2.785615"/>
    <s v=""/>
    <n v="2.785615"/>
    <n v="3.6600000000000002E-5"/>
    <s v=""/>
    <n v="3.6600000000000002E-5"/>
    <n v="0.9"/>
    <s v=""/>
    <n v="0.9"/>
    <n v="0.95"/>
    <s v=""/>
    <n v="0.95"/>
    <n v="0.20789092741935486"/>
    <n v="2.8285150298387096"/>
    <n v="12.823569185186191"/>
    <n v="174.47446421415478"/>
    <n v="6.4117845925930955E-3"/>
    <n v="8.7237232107077387E-2"/>
    <n v="7.7582593570376451E-3"/>
    <m/>
  </r>
  <r>
    <n v="34"/>
    <n v="838053"/>
    <s v="Aircraft Tug"/>
    <s v="Diesel"/>
    <n v="2014"/>
    <n v="325"/>
    <n v="582.17741935483866"/>
    <s v="Tier 4"/>
    <n v="600"/>
    <n v="0.54"/>
    <s v=""/>
    <n v="0.54"/>
    <n v="12000"/>
    <s v=""/>
    <n v="12000"/>
    <n v="3493.0645161290322"/>
    <n v="0.05"/>
    <s v=""/>
    <n v="0.05"/>
    <n v="1.17E-5"/>
    <s v=""/>
    <n v="1.17E-5"/>
    <n v="0.97267199999999998"/>
    <s v=""/>
    <n v="0.97267199999999998"/>
    <n v="1.2799999999999999E-5"/>
    <s v=""/>
    <n v="1.2799999999999999E-5"/>
    <n v="0.9"/>
    <s v=""/>
    <n v="0.9"/>
    <n v="0.95"/>
    <s v=""/>
    <n v="0.95"/>
    <n v="8.1781969354838724E-2"/>
    <n v="0.96651406451612909"/>
    <n v="18.421470768934601"/>
    <n v="217.70826415290537"/>
    <n v="9.2107353844673012E-3"/>
    <n v="0.1088541320764527"/>
    <n v="1.1144989815205434E-2"/>
    <m/>
  </r>
  <r>
    <n v="35"/>
    <n v="4725"/>
    <s v="Aircraft Tug"/>
    <s v="Diesel"/>
    <n v="2015"/>
    <n v="208"/>
    <n v="582.17741935483866"/>
    <s v="Tier 4"/>
    <n v="300"/>
    <n v="0.54"/>
    <s v=""/>
    <n v="0.54"/>
    <n v="12000"/>
    <s v=""/>
    <n v="12000"/>
    <n v="2910.8870967741932"/>
    <n v="0.05"/>
    <s v=""/>
    <n v="0.05"/>
    <n v="1.17E-5"/>
    <s v=""/>
    <n v="1.17E-5"/>
    <n v="0.64539100000000005"/>
    <s v=""/>
    <n v="0.64539100000000005"/>
    <n v="8.5099999999999998E-6"/>
    <s v=""/>
    <n v="8.5099999999999998E-6"/>
    <n v="0.9"/>
    <s v=""/>
    <n v="0.9"/>
    <n v="0.95"/>
    <s v=""/>
    <n v="0.95"/>
    <n v="7.5651641129032263E-2"/>
    <n v="0.63665451673387097"/>
    <n v="10.905989232976129"/>
    <n v="91.78052453326913"/>
    <n v="5.4529946164880647E-3"/>
    <n v="4.589026226663457E-2"/>
    <n v="6.5981234859505584E-3"/>
    <m/>
  </r>
  <r>
    <n v="36"/>
    <s v="41260 CDO729"/>
    <s v="Aircraft Tug"/>
    <s v="Diesel"/>
    <n v="2015"/>
    <n v="300"/>
    <n v="582.17741935483866"/>
    <s v="Tier 4"/>
    <n v="600"/>
    <n v="0.54"/>
    <s v=""/>
    <n v="0.54"/>
    <n v="12000"/>
    <s v=""/>
    <n v="12000"/>
    <n v="2910.8870967741932"/>
    <n v="0.05"/>
    <s v=""/>
    <n v="0.05"/>
    <n v="1.17E-5"/>
    <s v=""/>
    <n v="1.17E-5"/>
    <n v="0.81261700000000003"/>
    <s v=""/>
    <n v="0.81261700000000003"/>
    <n v="1.0699999999999999E-5"/>
    <s v=""/>
    <n v="1.0699999999999999E-5"/>
    <n v="0.9"/>
    <s v=""/>
    <n v="0.9"/>
    <n v="0.95"/>
    <s v=""/>
    <n v="0.95"/>
    <n v="7.5651641129032263E-2"/>
    <n v="0.80157531733870968"/>
    <n v="15.729792162946344"/>
    <n v="166.6667498089073"/>
    <n v="7.8648960814731717E-3"/>
    <n v="8.3333374904453653E-2"/>
    <n v="9.5165242585825375E-3"/>
    <m/>
  </r>
  <r>
    <n v="37"/>
    <s v="507153 HBQ653"/>
    <s v="Aircraft Tug"/>
    <s v="Diesel"/>
    <n v="2015"/>
    <n v="290"/>
    <n v="582.17741935483866"/>
    <s v="Tier 4"/>
    <n v="300"/>
    <n v="0.54"/>
    <s v=""/>
    <n v="0.54"/>
    <n v="12000"/>
    <s v=""/>
    <n v="12000"/>
    <n v="2910.8870967741932"/>
    <n v="0.05"/>
    <s v=""/>
    <n v="0.05"/>
    <n v="1.17E-5"/>
    <s v=""/>
    <n v="1.17E-5"/>
    <n v="0.64539100000000005"/>
    <s v=""/>
    <n v="0.64539100000000005"/>
    <n v="8.5099999999999998E-6"/>
    <s v=""/>
    <n v="8.5099999999999998E-6"/>
    <n v="0.9"/>
    <s v=""/>
    <n v="0.9"/>
    <n v="0.95"/>
    <s v=""/>
    <n v="0.95"/>
    <n v="7.5651641129032263E-2"/>
    <n v="0.63665451673387097"/>
    <n v="15.205465757514796"/>
    <n v="127.9632313204233"/>
    <n v="7.6027328787573985E-3"/>
    <n v="6.3981615660211655E-2"/>
    <n v="9.1993067832964511E-3"/>
    <m/>
  </r>
  <r>
    <n v="38"/>
    <n v="24599"/>
    <s v="Aircraft Tug"/>
    <s v="Diesel"/>
    <n v="2017"/>
    <n v="74"/>
    <n v="582.17741935483866"/>
    <s v="Tier 4"/>
    <n v="75"/>
    <n v="0.54"/>
    <s v=""/>
    <n v="0.54"/>
    <n v="12000"/>
    <s v=""/>
    <n v="12000"/>
    <n v="1746.5322580645161"/>
    <n v="0.1"/>
    <s v=""/>
    <n v="0.1"/>
    <n v="2.5000000000000001E-5"/>
    <s v=""/>
    <n v="2.5000000000000001E-5"/>
    <n v="2.7574529999999999"/>
    <s v=""/>
    <n v="2.7574529999999999"/>
    <n v="3.6199999999999999E-5"/>
    <s v=""/>
    <n v="3.6199999999999999E-5"/>
    <n v="0.9"/>
    <s v=""/>
    <n v="0.9"/>
    <n v="0.95"/>
    <s v=""/>
    <n v="0.95"/>
    <n v="0.12929697580645161"/>
    <n v="2.6796435943548382"/>
    <n v="6.6313730917192997"/>
    <n v="137.43334920379473"/>
    <n v="3.31568654585965E-3"/>
    <n v="6.8716674601897371E-2"/>
    <n v="4.0119807204901763E-3"/>
    <m/>
  </r>
  <r>
    <n v="39"/>
    <s v="6507 6532"/>
    <s v="Aircraft Tug"/>
    <s v="Diesel"/>
    <n v="2018"/>
    <n v="100"/>
    <n v="582.17741935483866"/>
    <s v="Tier 4"/>
    <n v="175"/>
    <n v="0.54"/>
    <s v=""/>
    <n v="0.54"/>
    <n v="12000"/>
    <s v=""/>
    <n v="12000"/>
    <n v="1164.3548387096773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7260656451612907E-2"/>
    <n v="0.92023732741935471"/>
    <n v="3.9686216613221599"/>
    <n v="63.779810038325074"/>
    <n v="1.9843108306610798E-3"/>
    <n v="3.1889905019162536E-2"/>
    <n v="2.4010161050999064E-3"/>
    <m/>
  </r>
  <r>
    <n v="40"/>
    <s v="PB02"/>
    <s v="Aircraft Tug"/>
    <s v="Diesel"/>
    <n v="2018"/>
    <n v="173"/>
    <n v="582.17741935483866"/>
    <s v="Tier 4"/>
    <n v="175"/>
    <n v="0.54"/>
    <s v=""/>
    <n v="0.54"/>
    <n v="12000"/>
    <s v=""/>
    <n v="12000"/>
    <n v="1164.3548387096773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7260656451612907E-2"/>
    <n v="0.92023732741935471"/>
    <n v="6.8657154740873372"/>
    <n v="110.33907136630236"/>
    <n v="3.4328577370436688E-3"/>
    <n v="5.516953568315118E-2"/>
    <n v="4.1537578618228389E-3"/>
    <m/>
  </r>
  <r>
    <n v="41"/>
    <s v="PB03"/>
    <s v="Aircraft Tug"/>
    <s v="Diesel"/>
    <n v="2018"/>
    <n v="300"/>
    <n v="582.17741935483866"/>
    <s v="Tier 4"/>
    <n v="600"/>
    <n v="0.54"/>
    <s v=""/>
    <n v="0.54"/>
    <n v="12000"/>
    <s v=""/>
    <n v="12000"/>
    <n v="1164.3548387096773"/>
    <n v="0.05"/>
    <s v=""/>
    <n v="0.05"/>
    <n v="1.17E-5"/>
    <s v=""/>
    <n v="1.17E-5"/>
    <n v="0.13264699999999999"/>
    <s v=""/>
    <n v="0.13264699999999999"/>
    <n v="1.75E-6"/>
    <s v=""/>
    <n v="1.75E-6"/>
    <n v="0.9"/>
    <s v=""/>
    <n v="0.9"/>
    <n v="0.95"/>
    <s v=""/>
    <n v="0.95"/>
    <n v="5.7260656451612907E-2"/>
    <n v="0.12795038991935481"/>
    <n v="11.905864983966479"/>
    <n v="26.603957436516502"/>
    <n v="5.9529324919832399E-3"/>
    <n v="1.3301978718258252E-2"/>
    <n v="7.2030483152997204E-3"/>
    <m/>
  </r>
  <r>
    <n v="42"/>
    <n v="416292"/>
    <s v="Aircraft Tug"/>
    <s v="Diesel"/>
    <n v="2019"/>
    <n v="275"/>
    <n v="582.17741935483866"/>
    <s v="Tier 4"/>
    <n v="300"/>
    <n v="0.54"/>
    <s v=""/>
    <n v="0.54"/>
    <n v="12000"/>
    <s v=""/>
    <n v="12000"/>
    <n v="582.17741935483866"/>
    <n v="0.05"/>
    <s v=""/>
    <n v="0.05"/>
    <n v="1.17E-5"/>
    <s v=""/>
    <n v="1.17E-5"/>
    <n v="0.120781"/>
    <s v=""/>
    <n v="0.120781"/>
    <n v="1.59E-6"/>
    <s v=""/>
    <n v="1.59E-6"/>
    <n v="0.9"/>
    <s v=""/>
    <n v="0.9"/>
    <n v="0.95"/>
    <s v=""/>
    <n v="0.95"/>
    <n v="5.1130328225806453E-2"/>
    <n v="0.11562132899193547"/>
    <n v="9.7452873750587603"/>
    <n v="22.037078908167956"/>
    <n v="4.8726436875293801E-3"/>
    <n v="1.1018539454083978E-2"/>
    <n v="5.89589886191055E-3"/>
    <m/>
  </r>
  <r>
    <n v="43"/>
    <n v="416294"/>
    <s v="Aircraft Tug"/>
    <s v="Diesel"/>
    <n v="2019"/>
    <n v="275"/>
    <n v="582.17741935483866"/>
    <s v="Tier 4"/>
    <n v="300"/>
    <n v="0.54"/>
    <s v=""/>
    <n v="0.54"/>
    <n v="12000"/>
    <s v=""/>
    <n v="12000"/>
    <n v="582.17741935483866"/>
    <n v="0.05"/>
    <s v=""/>
    <n v="0.05"/>
    <n v="1.17E-5"/>
    <s v=""/>
    <n v="1.17E-5"/>
    <n v="0.120781"/>
    <s v=""/>
    <n v="0.120781"/>
    <n v="1.59E-6"/>
    <s v=""/>
    <n v="1.59E-6"/>
    <n v="0.9"/>
    <s v=""/>
    <n v="0.9"/>
    <n v="0.95"/>
    <s v=""/>
    <n v="0.95"/>
    <n v="5.1130328225806453E-2"/>
    <n v="0.11562132899193547"/>
    <n v="9.7452873750587603"/>
    <n v="22.037078908167956"/>
    <n v="4.8726436875293801E-3"/>
    <n v="1.1018539454083978E-2"/>
    <n v="5.89589886191055E-3"/>
    <m/>
  </r>
  <r>
    <n v="44"/>
    <n v="416296"/>
    <s v="Aircraft Tug"/>
    <s v="Diesel"/>
    <n v="2019"/>
    <n v="275"/>
    <n v="582.17741935483866"/>
    <s v="Tier 4"/>
    <n v="300"/>
    <n v="0.54"/>
    <s v=""/>
    <n v="0.54"/>
    <n v="12000"/>
    <s v=""/>
    <n v="12000"/>
    <n v="582.17741935483866"/>
    <n v="0.05"/>
    <s v=""/>
    <n v="0.05"/>
    <n v="1.17E-5"/>
    <s v=""/>
    <n v="1.17E-5"/>
    <n v="0.120781"/>
    <s v=""/>
    <n v="0.120781"/>
    <n v="1.59E-6"/>
    <s v=""/>
    <n v="1.59E-6"/>
    <n v="0.9"/>
    <s v=""/>
    <n v="0.9"/>
    <n v="0.95"/>
    <s v=""/>
    <n v="0.95"/>
    <n v="5.1130328225806453E-2"/>
    <n v="0.11562132899193547"/>
    <n v="9.7452873750587603"/>
    <n v="22.037078908167956"/>
    <n v="4.8726436875293801E-3"/>
    <n v="1.1018539454083978E-2"/>
    <n v="5.89589886191055E-3"/>
    <m/>
  </r>
  <r>
    <n v="45"/>
    <n v="419468"/>
    <s v="Aircraft Tug"/>
    <s v="Diesel"/>
    <n v="2020"/>
    <n v="275"/>
    <n v="582.17741935483866"/>
    <s v="Tier 4"/>
    <n v="300"/>
    <n v="0.54"/>
    <s v=""/>
    <n v="0.54"/>
    <n v="12000"/>
    <s v=""/>
    <n v="12000"/>
    <n v="582.17741935483866"/>
    <n v="0.05"/>
    <s v=""/>
    <n v="0.05"/>
    <n v="1.17E-5"/>
    <s v=""/>
    <n v="1.17E-5"/>
    <n v="0.120781"/>
    <s v=""/>
    <n v="0.120781"/>
    <n v="1.59E-6"/>
    <s v=""/>
    <n v="1.59E-6"/>
    <n v="0.9"/>
    <s v=""/>
    <n v="0.9"/>
    <n v="0.95"/>
    <s v=""/>
    <n v="0.95"/>
    <n v="5.1130328225806453E-2"/>
    <n v="0.11562132899193547"/>
    <n v="9.7452873750587603"/>
    <n v="22.037078908167956"/>
    <n v="4.8726436875293801E-3"/>
    <n v="1.1018539454083978E-2"/>
    <n v="5.89589886191055E-3"/>
    <m/>
  </r>
  <r>
    <n v="46"/>
    <s v="BSJ943 3789"/>
    <s v="Aircraft Tug"/>
    <s v="Electric"/>
    <n v="1988"/>
    <n v="140"/>
    <n v="582.17741935483866"/>
    <m/>
    <n v="175"/>
    <s v="--"/>
    <s v="--"/>
    <n v="0"/>
    <s v="--"/>
    <s v="--"/>
    <n v="0"/>
    <n v="18629.67741935483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47"/>
    <s v="2305 KZL283"/>
    <s v="Aircraft Tug"/>
    <s v="Electric"/>
    <n v="2001"/>
    <n v="110"/>
    <n v="582.17741935483866"/>
    <m/>
    <n v="175"/>
    <s v="--"/>
    <s v="--"/>
    <n v="0"/>
    <s v="--"/>
    <s v="--"/>
    <n v="0"/>
    <n v="11061.37096774193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48"/>
    <s v="2306 QOK574"/>
    <s v="Aircraft Tug"/>
    <s v="Electric"/>
    <n v="2001"/>
    <n v="110"/>
    <n v="582.17741935483866"/>
    <m/>
    <n v="175"/>
    <s v="--"/>
    <s v="--"/>
    <n v="0"/>
    <s v="--"/>
    <s v="--"/>
    <n v="0"/>
    <n v="11061.37096774193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49"/>
    <s v="2307 YBZ573"/>
    <s v="Aircraft Tug"/>
    <s v="Electric"/>
    <n v="2001"/>
    <n v="110"/>
    <n v="582.17741935483866"/>
    <m/>
    <n v="175"/>
    <s v="--"/>
    <s v="--"/>
    <n v="0"/>
    <s v="--"/>
    <s v="--"/>
    <n v="0"/>
    <n v="11061.37096774193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0"/>
    <s v="PJF216 PT0862"/>
    <s v="Aircraft Tug"/>
    <s v="Electric"/>
    <n v="2018"/>
    <n v="110"/>
    <n v="582.17741935483866"/>
    <m/>
    <n v="175"/>
    <s v="--"/>
    <s v="--"/>
    <n v="0"/>
    <s v="--"/>
    <s v="--"/>
    <n v="0"/>
    <n v="1164.354838709677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1"/>
    <s v="WDR866 PT0863"/>
    <s v="Aircraft Tug"/>
    <s v="Electric"/>
    <n v="2018"/>
    <n v="110"/>
    <n v="582.17741935483866"/>
    <m/>
    <n v="175"/>
    <s v="--"/>
    <s v="--"/>
    <n v="0"/>
    <s v="--"/>
    <s v="--"/>
    <n v="0"/>
    <n v="1164.354838709677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2"/>
    <n v="24802"/>
    <s v="Baggage Tug"/>
    <s v="Electric"/>
    <n v="2017"/>
    <n v="40"/>
    <n v="769.61224489795916"/>
    <m/>
    <n v="50"/>
    <s v="--"/>
    <s v="--"/>
    <n v="0"/>
    <s v="--"/>
    <s v="--"/>
    <n v="0"/>
    <n v="2308.83673469387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3"/>
    <n v="24803"/>
    <s v="Baggage Tug"/>
    <s v="Electric"/>
    <n v="2017"/>
    <n v="40"/>
    <n v="769.61224489795916"/>
    <m/>
    <n v="50"/>
    <s v="--"/>
    <s v="--"/>
    <n v="0"/>
    <s v="--"/>
    <s v="--"/>
    <n v="0"/>
    <n v="2308.83673469387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4"/>
    <n v="24804"/>
    <s v="Baggage Tug"/>
    <s v="Electric"/>
    <n v="2017"/>
    <n v="40"/>
    <n v="769.61224489795916"/>
    <m/>
    <n v="50"/>
    <s v="--"/>
    <s v="--"/>
    <n v="0"/>
    <s v="--"/>
    <s v="--"/>
    <n v="0"/>
    <n v="2308.83673469387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5"/>
    <n v="24805"/>
    <s v="Baggage Tug"/>
    <s v="Electric"/>
    <n v="2017"/>
    <n v="40"/>
    <n v="769.61224489795916"/>
    <m/>
    <n v="50"/>
    <s v="--"/>
    <s v="--"/>
    <n v="0"/>
    <s v="--"/>
    <s v="--"/>
    <n v="0"/>
    <n v="2308.83673469387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6"/>
    <n v="24806"/>
    <s v="Baggage Tug"/>
    <s v="Electric"/>
    <n v="2017"/>
    <n v="40"/>
    <n v="769.61224489795916"/>
    <m/>
    <n v="50"/>
    <s v="--"/>
    <s v="--"/>
    <n v="0"/>
    <s v="--"/>
    <s v="--"/>
    <n v="0"/>
    <n v="2308.83673469387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7"/>
    <n v="24807"/>
    <s v="Baggage Tug"/>
    <s v="Electric"/>
    <n v="2017"/>
    <n v="40"/>
    <n v="769.61224489795916"/>
    <m/>
    <n v="50"/>
    <s v="--"/>
    <s v="--"/>
    <n v="0"/>
    <s v="--"/>
    <s v="--"/>
    <n v="0"/>
    <n v="2308.83673469387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8"/>
    <n v="24809"/>
    <s v="Baggage Tug"/>
    <s v="Electric"/>
    <n v="2017"/>
    <n v="40"/>
    <n v="769.61224489795916"/>
    <m/>
    <n v="50"/>
    <s v="--"/>
    <s v="--"/>
    <n v="0"/>
    <s v="--"/>
    <s v="--"/>
    <n v="0"/>
    <n v="2308.83673469387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9"/>
    <n v="24810"/>
    <s v="Baggage Tug"/>
    <s v="Electric"/>
    <n v="2017"/>
    <n v="40"/>
    <n v="769.61224489795916"/>
    <m/>
    <n v="50"/>
    <s v="--"/>
    <s v="--"/>
    <n v="0"/>
    <s v="--"/>
    <s v="--"/>
    <n v="0"/>
    <n v="2308.83673469387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0"/>
    <n v="24815"/>
    <s v="Baggage Tug"/>
    <s v="Electric"/>
    <n v="2017"/>
    <n v="40"/>
    <n v="769.61224489795916"/>
    <m/>
    <n v="50"/>
    <s v="--"/>
    <s v="--"/>
    <n v="0"/>
    <s v="--"/>
    <s v="--"/>
    <n v="0"/>
    <n v="2308.83673469387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1"/>
    <n v="24818"/>
    <s v="Baggage Tug"/>
    <s v="Electric"/>
    <n v="2017"/>
    <n v="40"/>
    <n v="769.61224489795916"/>
    <m/>
    <n v="50"/>
    <s v="--"/>
    <s v="--"/>
    <n v="0"/>
    <s v="--"/>
    <s v="--"/>
    <n v="0"/>
    <n v="2308.83673469387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2"/>
    <n v="29594"/>
    <s v="Baggage Tug"/>
    <s v="Electric"/>
    <n v="2019"/>
    <n v="40"/>
    <n v="769.61224489795916"/>
    <m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3"/>
    <n v="29595"/>
    <s v="Baggage Tug"/>
    <s v="Electric"/>
    <n v="2019"/>
    <n v="40"/>
    <n v="769.61224489795916"/>
    <m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4"/>
    <n v="607"/>
    <s v="Baggage Tug"/>
    <s v="Gasoline"/>
    <n v="1987"/>
    <n v="107"/>
    <n v="769.61224489795916"/>
    <m/>
    <n v="175"/>
    <s v=""/>
    <n v="0.55000000000000004"/>
    <n v="0.55000000000000004"/>
    <s v=""/>
    <n v="7000"/>
    <n v="7000"/>
    <n v="25397.204081632652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161.30190451183233"/>
    <n v="1197.188591551703"/>
    <n v="8.0650952255916161E-2"/>
    <n v="0.59859429577585144"/>
    <n v="7.4182745884991685E-2"/>
    <m/>
  </r>
  <r>
    <n v="65"/>
    <n v="558"/>
    <s v="Baggage Tug"/>
    <s v="Gasoline"/>
    <n v="1995"/>
    <n v="107"/>
    <n v="769.61224489795916"/>
    <m/>
    <n v="175"/>
    <s v=""/>
    <n v="0.55000000000000004"/>
    <n v="0.55000000000000004"/>
    <s v=""/>
    <n v="7000"/>
    <n v="7000"/>
    <n v="19240.306122448979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161.30190451183233"/>
    <n v="1197.188591551703"/>
    <n v="8.0650952255916161E-2"/>
    <n v="0.59859429577585144"/>
    <n v="7.4182745884991685E-2"/>
    <m/>
  </r>
  <r>
    <n v="66"/>
    <n v="856"/>
    <s v="Baggage Tug"/>
    <s v="Gasoline"/>
    <n v="1996"/>
    <n v="107"/>
    <n v="769.61224489795916"/>
    <m/>
    <n v="175"/>
    <s v=""/>
    <n v="0.55000000000000004"/>
    <n v="0.55000000000000004"/>
    <s v=""/>
    <n v="7000"/>
    <n v="7000"/>
    <n v="18470.693877551021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89.76694648450859"/>
    <n v="1349.0810310796005"/>
    <n v="9.4883473242254296E-2"/>
    <n v="0.67454051553980021"/>
    <n v="8.7273818688225493E-2"/>
    <m/>
  </r>
  <r>
    <n v="67"/>
    <n v="854"/>
    <s v="Baggage Tug"/>
    <s v="Gasoline"/>
    <n v="1997"/>
    <n v="107"/>
    <n v="769.61224489795916"/>
    <m/>
    <n v="175"/>
    <s v=""/>
    <n v="0.55000000000000004"/>
    <n v="0.55000000000000004"/>
    <s v=""/>
    <n v="7000"/>
    <n v="7000"/>
    <n v="17701.08163265306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89.76694648450859"/>
    <n v="1349.0810310796005"/>
    <n v="9.4883473242254296E-2"/>
    <n v="0.67454051553980021"/>
    <n v="8.7273818688225493E-2"/>
    <m/>
  </r>
  <r>
    <n v="68"/>
    <n v="855"/>
    <s v="Baggage Tug"/>
    <s v="Gasoline"/>
    <n v="1997"/>
    <n v="107"/>
    <n v="769.61224489795916"/>
    <m/>
    <n v="175"/>
    <s v=""/>
    <n v="0.55000000000000004"/>
    <n v="0.55000000000000004"/>
    <s v=""/>
    <n v="7000"/>
    <n v="7000"/>
    <n v="17701.08163265306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89.76694648450859"/>
    <n v="1349.0810310796005"/>
    <n v="9.4883473242254296E-2"/>
    <n v="0.67454051553980021"/>
    <n v="8.7273818688225493E-2"/>
    <m/>
  </r>
  <r>
    <n v="69"/>
    <n v="3132"/>
    <s v="Baggage Tug"/>
    <s v="Gasoline"/>
    <n v="2003"/>
    <n v="107"/>
    <n v="769.61224489795916"/>
    <m/>
    <n v="175"/>
    <s v=""/>
    <n v="0.55000000000000004"/>
    <n v="0.55000000000000004"/>
    <s v=""/>
    <n v="7000"/>
    <n v="7000"/>
    <n v="13083.408163265305"/>
    <s v=""/>
    <n v="0.78"/>
    <n v="0.78"/>
    <s v=""/>
    <n v="3.6399999999999997E-5"/>
    <n v="3.6399999999999997E-5"/>
    <s v=""/>
    <n v="4.9800000000000004"/>
    <n v="4.9800000000000004"/>
    <s v=""/>
    <n v="7.3999999999999996E-5"/>
    <n v="7.3999999999999996E-5"/>
    <s v=""/>
    <n v="1"/>
    <n v="1"/>
    <s v=""/>
    <n v="0.97699999999999998"/>
    <n v="0.97699999999999998"/>
    <n v="1.0347999999999999"/>
    <n v="5.3715460000000004"/>
    <n v="103.3258806746485"/>
    <n v="536.35458159488371"/>
    <n v="5.1662940337324256E-2"/>
    <n v="0.2681772907974419"/>
    <n v="4.7519572522270848E-2"/>
    <m/>
  </r>
  <r>
    <n v="70"/>
    <n v="5603"/>
    <s v="Baggage Tug"/>
    <s v="Gasoline"/>
    <n v="2016"/>
    <n v="107"/>
    <n v="769.61224489795916"/>
    <m/>
    <n v="175"/>
    <s v=""/>
    <n v="0.55000000000000004"/>
    <n v="0.55000000000000004"/>
    <s v=""/>
    <n v="10000"/>
    <n v="10000"/>
    <n v="3078.4489795918366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040017959183672"/>
    <n v="0.3040816873632653"/>
    <n v="16.016128543388398"/>
    <n v="30.362879922538198"/>
    <n v="8.0080642716941989E-3"/>
    <n v="1.5181439961269099E-2"/>
    <n v="7.365817517104324E-3"/>
    <m/>
  </r>
  <r>
    <n v="71"/>
    <n v="5646"/>
    <s v="Baggage Tug"/>
    <s v="Gasoline"/>
    <n v="2016"/>
    <n v="107"/>
    <n v="769.61224489795916"/>
    <m/>
    <n v="175"/>
    <s v=""/>
    <n v="0.55000000000000004"/>
    <n v="0.55000000000000004"/>
    <s v=""/>
    <n v="10000"/>
    <n v="10000"/>
    <n v="3078.4489795918366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040017959183672"/>
    <n v="0.3040816873632653"/>
    <n v="16.016128543388398"/>
    <n v="30.362879922538198"/>
    <n v="8.0080642716941989E-3"/>
    <n v="1.5181439961269099E-2"/>
    <n v="7.365817517104324E-3"/>
    <m/>
  </r>
  <r>
    <n v="72"/>
    <s v="LD576 KRF136"/>
    <s v="Belt Loader"/>
    <s v="Diesel"/>
    <n v="1993"/>
    <n v="45"/>
    <n v="581.64705882352939"/>
    <s v="≤ Tier 1"/>
    <n v="50"/>
    <n v="0.34"/>
    <s v=""/>
    <n v="0.34"/>
    <n v="5000"/>
    <s v=""/>
    <n v="5000"/>
    <n v="15704.470588235294"/>
    <n v="1.8"/>
    <s v=""/>
    <n v="1.8"/>
    <n v="2.3000000000000001E-4"/>
    <s v=""/>
    <n v="2.3000000000000001E-4"/>
    <n v="7"/>
    <s v=""/>
    <n v="7"/>
    <n v="1.06E-4"/>
    <s v=""/>
    <n v="1.06E-4"/>
    <n v="0.9"/>
    <s v=""/>
    <n v="0.9"/>
    <n v="0.93"/>
    <s v=""/>
    <n v="0.93"/>
    <n v="2.6550000000000002"/>
    <n v="7.0029000000000003"/>
    <n v="52.089447624526841"/>
    <n v="137.39253964964183"/>
    <n v="2.6044723812263422E-2"/>
    <n v="6.8696269824820924E-2"/>
    <n v="3.1514115812838743E-2"/>
    <m/>
  </r>
  <r>
    <n v="73"/>
    <n v="521659"/>
    <s v="Belt Loader"/>
    <s v="Diesel"/>
    <n v="2000"/>
    <n v="60"/>
    <n v="503"/>
    <s v="≤ Tier 1"/>
    <n v="75"/>
    <n v="0.34"/>
    <s v=""/>
    <n v="0.34"/>
    <n v="12000"/>
    <s v=""/>
    <n v="12000"/>
    <n v="10060"/>
    <n v="0.99"/>
    <s v=""/>
    <n v="0.99"/>
    <n v="4.5800000000000002E-5"/>
    <s v=""/>
    <n v="4.5800000000000002E-5"/>
    <n v="5.3985890000000003"/>
    <s v=""/>
    <n v="5.3985890000000003"/>
    <n v="1.25E-4"/>
    <s v=""/>
    <n v="1.25E-4"/>
    <n v="0.9"/>
    <s v=""/>
    <n v="0.9"/>
    <n v="0.93"/>
    <s v=""/>
    <n v="0.93"/>
    <n v="1.3056732"/>
    <n v="6.1901627700000006"/>
    <n v="29.537035289725001"/>
    <n v="140.03431807180533"/>
    <n v="1.47685176448625E-2"/>
    <n v="7.0017159035902665E-2"/>
    <n v="1.7869906350283626E-2"/>
    <m/>
  </r>
  <r>
    <n v="74"/>
    <n v="883"/>
    <s v="Belt Loader"/>
    <s v="Electric"/>
    <n v="1995"/>
    <n v="60"/>
    <n v="581.64705882352939"/>
    <m/>
    <n v="75"/>
    <s v="--"/>
    <s v="--"/>
    <n v="0"/>
    <s v="--"/>
    <s v="--"/>
    <n v="0"/>
    <n v="14541.17647058823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75"/>
    <n v="884"/>
    <s v="Belt Loader"/>
    <s v="Electric"/>
    <n v="1998"/>
    <n v="60"/>
    <n v="581.64705882352939"/>
    <m/>
    <n v="75"/>
    <s v="--"/>
    <s v="--"/>
    <n v="0"/>
    <s v="--"/>
    <s v="--"/>
    <n v="0"/>
    <n v="12796.23529411764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76"/>
    <n v="885"/>
    <s v="Belt Loader"/>
    <s v="Electric"/>
    <n v="1998"/>
    <n v="60"/>
    <n v="581.64705882352939"/>
    <m/>
    <n v="75"/>
    <s v="--"/>
    <s v="--"/>
    <n v="0"/>
    <s v="--"/>
    <s v="--"/>
    <n v="0"/>
    <n v="12796.23529411764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77"/>
    <n v="886"/>
    <s v="Belt Loader"/>
    <s v="Electric"/>
    <n v="1999"/>
    <n v="60"/>
    <n v="581.64705882352939"/>
    <m/>
    <n v="75"/>
    <s v="--"/>
    <s v="--"/>
    <n v="0"/>
    <s v="--"/>
    <s v="--"/>
    <n v="0"/>
    <n v="12214.58823529411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78"/>
    <n v="887"/>
    <s v="Belt Loader"/>
    <s v="Electric"/>
    <n v="1999"/>
    <n v="60"/>
    <n v="581.64705882352939"/>
    <m/>
    <n v="75"/>
    <s v="--"/>
    <s v="--"/>
    <n v="0"/>
    <s v="--"/>
    <s v="--"/>
    <n v="0"/>
    <n v="12214.58823529411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79"/>
    <n v="47914"/>
    <s v="Belt Loader"/>
    <s v="Electric"/>
    <n v="1999"/>
    <n v="85"/>
    <n v="581.64705882352939"/>
    <m/>
    <n v="100"/>
    <s v="--"/>
    <s v="--"/>
    <n v="0"/>
    <s v="--"/>
    <s v="--"/>
    <n v="0"/>
    <n v="12214.58823529411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80"/>
    <n v="48097"/>
    <s v="Belt Loader"/>
    <s v="Electric"/>
    <n v="1999"/>
    <n v="85"/>
    <n v="581.64705882352939"/>
    <m/>
    <n v="100"/>
    <s v="--"/>
    <s v="--"/>
    <n v="0"/>
    <s v="--"/>
    <s v="--"/>
    <n v="0"/>
    <n v="12214.58823529411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81"/>
    <n v="48099"/>
    <s v="Belt Loader"/>
    <s v="Electric"/>
    <n v="1999"/>
    <n v="85"/>
    <n v="581.64705882352939"/>
    <m/>
    <n v="100"/>
    <s v="--"/>
    <s v="--"/>
    <n v="0"/>
    <s v="--"/>
    <s v="--"/>
    <n v="0"/>
    <n v="12214.58823529411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82"/>
    <n v="48101"/>
    <s v="Belt Loader"/>
    <s v="Electric"/>
    <n v="1999"/>
    <n v="85"/>
    <n v="581.64705882352939"/>
    <m/>
    <n v="100"/>
    <s v="--"/>
    <s v="--"/>
    <n v="0"/>
    <s v="--"/>
    <s v="--"/>
    <n v="0"/>
    <n v="12214.58823529411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83"/>
    <n v="48369"/>
    <s v="Belt Loader"/>
    <s v="Electric"/>
    <n v="2000"/>
    <n v="85"/>
    <n v="581.64705882352939"/>
    <m/>
    <n v="100"/>
    <s v="--"/>
    <s v="--"/>
    <n v="0"/>
    <s v="--"/>
    <s v="--"/>
    <n v="0"/>
    <n v="11632.94117647058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84"/>
    <n v="48370"/>
    <s v="Belt Loader"/>
    <s v="Electric"/>
    <n v="2000"/>
    <n v="85"/>
    <n v="581.64705882352939"/>
    <m/>
    <n v="100"/>
    <s v="--"/>
    <s v="--"/>
    <n v="0"/>
    <s v="--"/>
    <s v="--"/>
    <n v="0"/>
    <n v="11632.94117647058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85"/>
    <n v="48371"/>
    <s v="Belt Loader"/>
    <s v="Electric"/>
    <n v="2000"/>
    <n v="85"/>
    <n v="581.64705882352939"/>
    <m/>
    <n v="100"/>
    <s v="--"/>
    <s v="--"/>
    <n v="0"/>
    <s v="--"/>
    <s v="--"/>
    <n v="0"/>
    <n v="11632.94117647058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86"/>
    <n v="48372"/>
    <s v="Belt Loader"/>
    <s v="Electric"/>
    <n v="2000"/>
    <n v="85"/>
    <n v="581.64705882352939"/>
    <m/>
    <n v="100"/>
    <s v="--"/>
    <s v="--"/>
    <n v="0"/>
    <s v="--"/>
    <s v="--"/>
    <n v="0"/>
    <n v="11632.94117647058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87"/>
    <n v="48373"/>
    <s v="Belt Loader"/>
    <s v="Electric"/>
    <n v="2000"/>
    <n v="85"/>
    <n v="581.64705882352939"/>
    <m/>
    <n v="100"/>
    <s v="--"/>
    <s v="--"/>
    <n v="0"/>
    <s v="--"/>
    <s v="--"/>
    <n v="0"/>
    <n v="11632.94117647058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88"/>
    <n v="48375"/>
    <s v="Belt Loader"/>
    <s v="Electric"/>
    <n v="2000"/>
    <n v="85"/>
    <n v="581.64705882352939"/>
    <m/>
    <n v="100"/>
    <s v="--"/>
    <s v="--"/>
    <n v="0"/>
    <s v="--"/>
    <s v="--"/>
    <n v="0"/>
    <n v="11632.94117647058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89"/>
    <n v="3806"/>
    <s v="Belt Loader"/>
    <s v="Electric"/>
    <n v="2001"/>
    <n v="60"/>
    <n v="581.64705882352939"/>
    <m/>
    <n v="75"/>
    <s v="--"/>
    <s v="--"/>
    <n v="0"/>
    <s v="--"/>
    <s v="--"/>
    <n v="0"/>
    <n v="11051.29411764705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90"/>
    <n v="3807"/>
    <s v="Belt Loader"/>
    <s v="Electric"/>
    <n v="2001"/>
    <n v="60"/>
    <n v="581.64705882352939"/>
    <m/>
    <n v="75"/>
    <s v="--"/>
    <s v="--"/>
    <n v="0"/>
    <s v="--"/>
    <s v="--"/>
    <n v="0"/>
    <n v="11051.29411764705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91"/>
    <n v="3808"/>
    <s v="Belt Loader"/>
    <s v="Electric"/>
    <n v="2001"/>
    <n v="60"/>
    <n v="581.64705882352939"/>
    <m/>
    <n v="75"/>
    <s v="--"/>
    <s v="--"/>
    <n v="0"/>
    <s v="--"/>
    <s v="--"/>
    <n v="0"/>
    <n v="11051.29411764705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92"/>
    <s v="57086 ATS283"/>
    <s v="Belt Loader"/>
    <s v="Electric"/>
    <n v="2004"/>
    <n v="80"/>
    <n v="581.64705882352939"/>
    <m/>
    <n v="100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93"/>
    <s v="57089 AYB287"/>
    <s v="Belt Loader"/>
    <s v="Electric"/>
    <n v="2004"/>
    <n v="80"/>
    <n v="581.64705882352939"/>
    <m/>
    <n v="100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94"/>
    <s v="57090 CWR295"/>
    <s v="Belt Loader"/>
    <s v="Electric"/>
    <n v="2004"/>
    <n v="80"/>
    <n v="581.64705882352939"/>
    <m/>
    <n v="100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95"/>
    <s v="57091ISA527"/>
    <s v="Belt Loader"/>
    <s v="Electric"/>
    <n v="2004"/>
    <n v="80"/>
    <n v="581.64705882352939"/>
    <m/>
    <n v="100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96"/>
    <s v="57092 JHO698"/>
    <s v="Belt Loader"/>
    <s v="Electric"/>
    <n v="2004"/>
    <n v="80"/>
    <n v="581.64705882352939"/>
    <m/>
    <n v="100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97"/>
    <s v="57093 LLY331"/>
    <s v="Belt Loader"/>
    <s v="Electric"/>
    <n v="2004"/>
    <n v="80"/>
    <n v="581.64705882352939"/>
    <m/>
    <n v="100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98"/>
    <s v="57095 PJC184"/>
    <s v="Belt Loader"/>
    <s v="Electric"/>
    <n v="2004"/>
    <n v="80"/>
    <n v="581.64705882352939"/>
    <m/>
    <n v="100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99"/>
    <s v="57096 SLW654"/>
    <s v="Belt Loader"/>
    <s v="Electric"/>
    <n v="2004"/>
    <n v="80"/>
    <n v="581.64705882352939"/>
    <m/>
    <n v="100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00"/>
    <s v="BL 0082 BL3088"/>
    <s v="Belt Loader"/>
    <s v="Electric"/>
    <n v="2004"/>
    <n v="80"/>
    <n v="581.64705882352939"/>
    <m/>
    <n v="100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01"/>
    <s v="BL 0111 BL3089"/>
    <s v="Belt Loader"/>
    <s v="Electric"/>
    <n v="2005"/>
    <n v="70"/>
    <n v="581.64705882352939"/>
    <m/>
    <n v="75"/>
    <s v="--"/>
    <s v="--"/>
    <n v="0"/>
    <s v="--"/>
    <s v="--"/>
    <n v="0"/>
    <n v="8724.705882352940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02"/>
    <n v="57081"/>
    <s v="Belt Loader"/>
    <s v="Electric"/>
    <n v="2006"/>
    <n v="70"/>
    <n v="503"/>
    <m/>
    <n v="75"/>
    <s v="--"/>
    <s v="--"/>
    <n v="0"/>
    <s v="--"/>
    <s v="--"/>
    <n v="0"/>
    <n v="704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03"/>
    <n v="57082"/>
    <s v="Belt Loader"/>
    <s v="Electric"/>
    <n v="2006"/>
    <n v="70"/>
    <n v="503"/>
    <m/>
    <n v="75"/>
    <s v="--"/>
    <s v="--"/>
    <n v="0"/>
    <s v="--"/>
    <s v="--"/>
    <n v="0"/>
    <n v="704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04"/>
    <n v="57083"/>
    <s v="Belt Loader"/>
    <s v="Electric"/>
    <n v="2006"/>
    <n v="70"/>
    <n v="503"/>
    <m/>
    <n v="75"/>
    <s v="--"/>
    <s v="--"/>
    <n v="0"/>
    <s v="--"/>
    <s v="--"/>
    <n v="0"/>
    <n v="704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05"/>
    <s v="BL3086"/>
    <s v="Belt Loader"/>
    <s v="Electric"/>
    <n v="2018"/>
    <n v="70"/>
    <n v="581.64705882352939"/>
    <m/>
    <n v="75"/>
    <s v="--"/>
    <s v="--"/>
    <n v="0"/>
    <s v="--"/>
    <s v="--"/>
    <n v="0"/>
    <n v="1163.294117647058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06"/>
    <s v="BL3087"/>
    <s v="Belt Loader"/>
    <s v="Electric"/>
    <n v="2018"/>
    <n v="70"/>
    <n v="581.64705882352939"/>
    <m/>
    <n v="75"/>
    <s v="--"/>
    <s v="--"/>
    <n v="0"/>
    <s v="--"/>
    <s v="--"/>
    <n v="0"/>
    <n v="1163.294117647058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07"/>
    <n v="29598"/>
    <s v="Belt Loader"/>
    <s v="Electric"/>
    <n v="2019"/>
    <n v="60"/>
    <n v="581.64705882352939"/>
    <m/>
    <n v="75"/>
    <s v="--"/>
    <s v="--"/>
    <n v="0"/>
    <s v="--"/>
    <s v="--"/>
    <n v="0"/>
    <n v="581.6470588235293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08"/>
    <n v="29599"/>
    <s v="Belt Loader"/>
    <s v="Electric"/>
    <n v="2019"/>
    <n v="60"/>
    <n v="581.64705882352939"/>
    <m/>
    <n v="75"/>
    <s v="--"/>
    <s v="--"/>
    <n v="0"/>
    <s v="--"/>
    <s v="--"/>
    <n v="0"/>
    <n v="581.6470588235293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109"/>
    <n v="1803"/>
    <s v="Belt Loader"/>
    <s v="Gasoline"/>
    <n v="2001"/>
    <n v="100"/>
    <n v="581.64705882352939"/>
    <m/>
    <n v="175"/>
    <s v=""/>
    <n v="0.5"/>
    <n v="0.5"/>
    <s v=""/>
    <n v="7000"/>
    <n v="7000"/>
    <n v="11051.294117647058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6086"/>
    <n v="10.798780999999998"/>
    <n v="103.13637537857277"/>
    <n v="692.37046552716595"/>
    <n v="5.1568187689286386E-2"/>
    <n v="0.34618523276358298"/>
    <n v="4.7432419036605618E-2"/>
    <m/>
  </r>
  <r>
    <n v="110"/>
    <n v="1874"/>
    <s v="Belt Loader"/>
    <s v="Gasoline"/>
    <n v="2001"/>
    <n v="100"/>
    <n v="581.64705882352939"/>
    <m/>
    <n v="175"/>
    <s v=""/>
    <n v="0.5"/>
    <n v="0.5"/>
    <s v=""/>
    <n v="7000"/>
    <n v="7000"/>
    <n v="11051.294117647058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6086"/>
    <n v="10.798780999999998"/>
    <n v="103.13637537857277"/>
    <n v="692.37046552716595"/>
    <n v="5.1568187689286386E-2"/>
    <n v="0.34618523276358298"/>
    <n v="4.7432419036605618E-2"/>
    <m/>
  </r>
  <r>
    <n v="111"/>
    <n v="3638"/>
    <s v="Belt Loader"/>
    <s v="Gasoline"/>
    <n v="2007"/>
    <n v="100"/>
    <n v="581.64705882352939"/>
    <m/>
    <n v="175"/>
    <s v=""/>
    <n v="0.5"/>
    <n v="0.5"/>
    <s v=""/>
    <n v="7000"/>
    <n v="7000"/>
    <n v="7561.411764705882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924"/>
    <n v="1.3689723999999999"/>
    <n v="82.863018487670914"/>
    <n v="87.772504867155064"/>
    <n v="4.1431509243835464E-2"/>
    <n v="4.3886252433577536E-2"/>
    <n v="3.8108702202479861E-2"/>
    <m/>
  </r>
  <r>
    <n v="112"/>
    <n v="3639"/>
    <s v="Belt Loader"/>
    <s v="Gasoline"/>
    <n v="2007"/>
    <n v="100"/>
    <n v="581.64705882352939"/>
    <m/>
    <n v="175"/>
    <s v=""/>
    <n v="0.5"/>
    <n v="0.5"/>
    <s v=""/>
    <n v="7000"/>
    <n v="7000"/>
    <n v="7561.411764705882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924"/>
    <n v="1.3689723999999999"/>
    <n v="82.863018487670914"/>
    <n v="87.772504867155064"/>
    <n v="4.1431509243835464E-2"/>
    <n v="4.3886252433577536E-2"/>
    <n v="3.8108702202479861E-2"/>
    <m/>
  </r>
  <r>
    <n v="113"/>
    <s v="KQY432 LG200"/>
    <s v="Belt Loader"/>
    <s v="Gasoline"/>
    <n v="2012"/>
    <n v="69"/>
    <n v="581.64705882352939"/>
    <m/>
    <n v="75"/>
    <s v=""/>
    <n v="0.5"/>
    <n v="0.5"/>
    <s v=""/>
    <n v="10000"/>
    <n v="10000"/>
    <n v="4653.1764705882351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32420444235294116"/>
    <n v="0.2267124408094118"/>
    <n v="14.342730968221135"/>
    <n v="10.029706940715684"/>
    <n v="7.1713654841105675E-3"/>
    <n v="5.0148534703578418E-3"/>
    <n v="6.5962219722848995E-3"/>
    <m/>
  </r>
  <r>
    <n v="114"/>
    <n v="500955"/>
    <s v="Belt Loader"/>
    <s v="Gasoline"/>
    <n v="2013"/>
    <n v="85"/>
    <n v="581.64705882352939"/>
    <m/>
    <n v="100"/>
    <s v=""/>
    <n v="0.5"/>
    <n v="0.5"/>
    <s v=""/>
    <n v="10000"/>
    <n v="10000"/>
    <n v="4071.529411764705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4989471999999998"/>
    <n v="0.33769493281882346"/>
    <n v="8.1690031038220479"/>
    <n v="18.403790035712717"/>
    <n v="4.0845015519110238E-3"/>
    <n v="9.2018950178563586E-3"/>
    <n v="3.7569245274477595E-3"/>
    <m/>
  </r>
  <r>
    <n v="115"/>
    <n v="500963"/>
    <s v="Belt Loader"/>
    <s v="Gasoline"/>
    <n v="2013"/>
    <n v="85"/>
    <n v="581.64705882352939"/>
    <m/>
    <n v="100"/>
    <s v=""/>
    <n v="0.5"/>
    <n v="0.5"/>
    <s v=""/>
    <n v="10000"/>
    <n v="10000"/>
    <n v="4071.529411764705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4989471999999998"/>
    <n v="0.33769493281882346"/>
    <n v="8.1690031038220479"/>
    <n v="18.403790035712717"/>
    <n v="4.0845015519110238E-3"/>
    <n v="9.2018950178563586E-3"/>
    <n v="3.7569245274477595E-3"/>
    <m/>
  </r>
  <r>
    <n v="116"/>
    <n v="836495"/>
    <s v="Belt Loader"/>
    <s v="Gasoline"/>
    <n v="2013"/>
    <n v="169"/>
    <n v="581.64705882352939"/>
    <m/>
    <n v="175"/>
    <s v=""/>
    <n v="0.5"/>
    <n v="0.5"/>
    <s v=""/>
    <n v="10000"/>
    <n v="10000"/>
    <n v="4071.5294117647059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705296"/>
    <n v="0.35899724771764707"/>
    <n v="18.477800682270789"/>
    <n v="38.899285454316868"/>
    <n v="9.2389003411353938E-3"/>
    <n v="1.9449642727158434E-2"/>
    <n v="8.4979405337763346E-3"/>
    <m/>
  </r>
  <r>
    <n v="117"/>
    <s v="LG248"/>
    <s v="Belt Loader"/>
    <s v="Gasoline"/>
    <n v="2014"/>
    <n v="105"/>
    <n v="581.64705882352939"/>
    <m/>
    <n v="175"/>
    <s v=""/>
    <n v="0.5"/>
    <n v="0.5"/>
    <s v=""/>
    <n v="10000"/>
    <n v="10000"/>
    <n v="3489.8823529411766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459680000000002"/>
    <n v="0.32683321232941176"/>
    <n v="11.08088599928973"/>
    <n v="22.002867410568527"/>
    <n v="5.5404429996448647E-3"/>
    <n v="1.1001433705284265E-2"/>
    <n v="5.0960994710733459E-3"/>
    <m/>
  </r>
  <r>
    <n v="118"/>
    <s v="507145 PNT775"/>
    <s v="Belt Loader"/>
    <s v="Gasoline"/>
    <n v="2015"/>
    <n v="80.099999999999994"/>
    <n v="581.64705882352939"/>
    <m/>
    <n v="100"/>
    <s v=""/>
    <n v="0.5"/>
    <n v="0.5"/>
    <s v=""/>
    <n v="10000"/>
    <n v="10000"/>
    <n v="2908.2352941176468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1192479999999999"/>
    <n v="0.2518180948705882"/>
    <n v="5.7480778737811233"/>
    <n v="12.932522723680041"/>
    <n v="2.8740389368905619E-3"/>
    <n v="6.4662613618400207E-3"/>
    <n v="2.6435410141519389E-3"/>
    <m/>
  </r>
  <r>
    <n v="119"/>
    <s v="507146 WBT111"/>
    <s v="Belt Loader"/>
    <s v="Gasoline"/>
    <n v="2015"/>
    <n v="80.099999999999994"/>
    <n v="581.64705882352939"/>
    <m/>
    <n v="100"/>
    <s v=""/>
    <n v="0.5"/>
    <n v="0.5"/>
    <s v=""/>
    <n v="10000"/>
    <n v="10000"/>
    <n v="2908.2352941176468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1192479999999999"/>
    <n v="0.2518180948705882"/>
    <n v="5.7480778737811233"/>
    <n v="12.932522723680041"/>
    <n v="2.8740389368905619E-3"/>
    <n v="6.4662613618400207E-3"/>
    <n v="2.6435410141519389E-3"/>
    <m/>
  </r>
  <r>
    <n v="120"/>
    <s v="BL01"/>
    <s v="Belt Loader"/>
    <s v="Gasoline"/>
    <n v="2017"/>
    <n v="75"/>
    <n v="503"/>
    <m/>
    <n v="100"/>
    <s v=""/>
    <n v="0.5"/>
    <n v="0.5"/>
    <s v=""/>
    <n v="10000"/>
    <n v="10000"/>
    <n v="150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6.6253759999999995E-2"/>
    <n v="0.14852357907999997"/>
    <n v="2.7551423495064515"/>
    <n v="6.1763076182178711"/>
    <n v="1.377571174753226E-3"/>
    <n v="3.0881538091089354E-3"/>
    <n v="1.2670899665380173E-3"/>
    <m/>
  </r>
  <r>
    <n v="121"/>
    <s v="BL02"/>
    <s v="Belt Loader"/>
    <s v="Gasoline"/>
    <n v="2017"/>
    <n v="75"/>
    <n v="503"/>
    <m/>
    <n v="100"/>
    <s v=""/>
    <n v="0.5"/>
    <n v="0.5"/>
    <s v=""/>
    <n v="10000"/>
    <n v="10000"/>
    <n v="150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6.6253759999999995E-2"/>
    <n v="0.14852357907999997"/>
    <n v="2.7551423495064515"/>
    <n v="6.1763076182178711"/>
    <n v="1.377571174753226E-3"/>
    <n v="3.0881538091089354E-3"/>
    <n v="1.2670899665380173E-3"/>
    <m/>
  </r>
  <r>
    <n v="122"/>
    <s v="BL03"/>
    <s v="Belt Loader"/>
    <s v="Gasoline"/>
    <n v="2017"/>
    <n v="75"/>
    <n v="503"/>
    <m/>
    <n v="100"/>
    <s v=""/>
    <n v="0.5"/>
    <n v="0.5"/>
    <s v=""/>
    <n v="10000"/>
    <n v="10000"/>
    <n v="150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6.6253759999999995E-2"/>
    <n v="0.14852357907999997"/>
    <n v="2.7551423495064515"/>
    <n v="6.1763076182178711"/>
    <n v="1.377571174753226E-3"/>
    <n v="3.0881538091089354E-3"/>
    <n v="1.2670899665380173E-3"/>
    <m/>
  </r>
  <r>
    <n v="123"/>
    <n v="414574"/>
    <s v="Belt Loader"/>
    <s v="Gasoline"/>
    <n v="2018"/>
    <n v="169"/>
    <n v="581.64705882352939"/>
    <m/>
    <n v="175"/>
    <s v=""/>
    <n v="0.5"/>
    <n v="0.5"/>
    <s v=""/>
    <n v="10000"/>
    <n v="10000"/>
    <n v="1163.294117647058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86560000000001"/>
    <n v="0.19817707077647059"/>
    <n v="15.263546503296107"/>
    <n v="21.473553058260233"/>
    <n v="7.6317732516480536E-3"/>
    <n v="1.0736776529130118E-2"/>
    <n v="7.0197050368658795E-3"/>
    <m/>
  </r>
  <r>
    <n v="124"/>
    <n v="414582"/>
    <s v="Belt Loader"/>
    <s v="Gasoline"/>
    <n v="2018"/>
    <n v="169"/>
    <n v="581.64705882352939"/>
    <m/>
    <n v="175"/>
    <s v=""/>
    <n v="0.5"/>
    <n v="0.5"/>
    <s v=""/>
    <n v="10000"/>
    <n v="10000"/>
    <n v="1163.294117647058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86560000000001"/>
    <n v="0.19817707077647059"/>
    <n v="15.263546503296107"/>
    <n v="21.473553058260233"/>
    <n v="7.6317732516480536E-3"/>
    <n v="1.0736776529130118E-2"/>
    <n v="7.0197050368658795E-3"/>
    <m/>
  </r>
  <r>
    <n v="125"/>
    <s v="BL04"/>
    <s v="Belt Loader"/>
    <s v="Gasoline"/>
    <n v="2018"/>
    <n v="61"/>
    <n v="503"/>
    <m/>
    <n v="75"/>
    <s v=""/>
    <n v="0.5"/>
    <n v="0.5"/>
    <s v=""/>
    <n v="10000"/>
    <n v="10000"/>
    <n v="1006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0281279999999997E-2"/>
    <n v="5.6672174640000003E-2"/>
    <n v="2.7152909497132853"/>
    <n v="1.9167786425498292"/>
    <n v="1.3576454748566427E-3"/>
    <n v="9.5838932127491469E-4"/>
    <n v="1.2487623077731399E-3"/>
    <m/>
  </r>
  <r>
    <n v="126"/>
    <s v="BL06"/>
    <s v="Belt Loader"/>
    <s v="Gasoline"/>
    <n v="2018"/>
    <n v="61"/>
    <n v="581.64705882352939"/>
    <m/>
    <n v="75"/>
    <s v=""/>
    <n v="0.5"/>
    <n v="0.5"/>
    <s v=""/>
    <n v="10000"/>
    <n v="10000"/>
    <n v="1163.294117647058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9.0801110588235284E-2"/>
    <n v="6.4005610202352944E-2"/>
    <n v="3.5512790190948116"/>
    <n v="2.503292956919267"/>
    <n v="1.7756395095474059E-3"/>
    <n v="1.2516464784596336E-3"/>
    <n v="1.6332332208817038E-3"/>
    <m/>
  </r>
  <r>
    <n v="127"/>
    <n v="520811"/>
    <s v="Belt Loader"/>
    <s v="Gasoline"/>
    <n v="2019"/>
    <n v="19"/>
    <n v="581.64705882352939"/>
    <m/>
    <n v="25"/>
    <s v=""/>
    <n v="0.5"/>
    <n v="0.5"/>
    <s v=""/>
    <n v="2000"/>
    <n v="2000"/>
    <n v="581.64705882352939"/>
    <s v=""/>
    <n v="1.2999999999999999E-2"/>
    <n v="1.2999999999999999E-2"/>
    <s v=""/>
    <n v="6.6879999999999997E-5"/>
    <n v="6.6879999999999997E-5"/>
    <s v=""/>
    <n v="0.01"/>
    <n v="0.01"/>
    <s v=""/>
    <n v="0.01"/>
    <n v="0.01"/>
    <s v=""/>
    <n v="1"/>
    <n v="1"/>
    <s v=""/>
    <n v="0.97699999999999998"/>
    <n v="0.97699999999999998"/>
    <n v="5.1900555294117641E-2"/>
    <n v="5.6924617647058824"/>
    <n v="0.63225082624791296"/>
    <n v="69.345378555667622"/>
    <n v="3.1612541312395648E-4"/>
    <n v="3.4672689277833811E-2"/>
    <n v="2.9077215499141517E-4"/>
    <m/>
  </r>
  <r>
    <n v="128"/>
    <s v="BL05"/>
    <s v="Belt Loader"/>
    <s v="Gasoline"/>
    <n v="2019"/>
    <n v="64"/>
    <n v="581.64705882352939"/>
    <m/>
    <n v="75"/>
    <s v=""/>
    <n v="0.5"/>
    <n v="0.5"/>
    <s v=""/>
    <n v="10000"/>
    <n v="10000"/>
    <n v="581.64705882352939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5.1900555294117641E-2"/>
    <n v="3.6887805101176473E-2"/>
    <n v="2.1296869936771805"/>
    <n v="1.5136539157256022"/>
    <n v="1.0648434968385902E-3"/>
    <n v="7.5682695786280117E-4"/>
    <n v="9.7944304839213533E-4"/>
    <m/>
  </r>
  <r>
    <n v="129"/>
    <n v="419036"/>
    <s v="Belt Loader"/>
    <s v="Gasoline"/>
    <n v="2020"/>
    <n v="169"/>
    <n v="581.64705882352939"/>
    <m/>
    <n v="175"/>
    <s v=""/>
    <n v="0.5"/>
    <n v="0.5"/>
    <s v=""/>
    <n v="10000"/>
    <n v="10000"/>
    <n v="581.64705882352939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93279999999999"/>
    <n v="0.16601303538823531"/>
    <n v="14.62069566750117"/>
    <n v="17.98840657904891"/>
    <n v="7.3103478337505851E-3"/>
    <n v="8.9942032895244557E-3"/>
    <n v="6.7240579374837879E-3"/>
    <m/>
  </r>
  <r>
    <n v="130"/>
    <n v="419037"/>
    <s v="Belt Loader"/>
    <s v="Gasoline"/>
    <n v="2020"/>
    <n v="169"/>
    <n v="581.64705882352939"/>
    <m/>
    <n v="175"/>
    <s v=""/>
    <n v="0.5"/>
    <n v="0.5"/>
    <s v=""/>
    <n v="10000"/>
    <n v="10000"/>
    <n v="581.64705882352939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93279999999999"/>
    <n v="0.16601303538823531"/>
    <n v="14.62069566750117"/>
    <n v="17.98840657904891"/>
    <n v="7.3103478337505851E-3"/>
    <n v="8.9942032895244557E-3"/>
    <n v="6.7240579374837879E-3"/>
    <m/>
  </r>
  <r>
    <n v="131"/>
    <n v="419038"/>
    <s v="Belt Loader"/>
    <s v="Gasoline"/>
    <n v="2020"/>
    <n v="169"/>
    <n v="581.64705882352939"/>
    <m/>
    <n v="175"/>
    <s v=""/>
    <n v="0.5"/>
    <n v="0.5"/>
    <s v=""/>
    <n v="10000"/>
    <n v="10000"/>
    <n v="581.64705882352939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93279999999999"/>
    <n v="0.16601303538823531"/>
    <n v="14.62069566750117"/>
    <n v="17.98840657904891"/>
    <n v="7.3103478337505851E-3"/>
    <n v="8.9942032895244557E-3"/>
    <n v="6.7240579374837879E-3"/>
    <m/>
  </r>
  <r>
    <n v="132"/>
    <n v="419039"/>
    <s v="Belt Loader"/>
    <s v="Gasoline"/>
    <n v="2020"/>
    <n v="169"/>
    <n v="581.64705882352939"/>
    <m/>
    <n v="175"/>
    <s v=""/>
    <n v="0.5"/>
    <n v="0.5"/>
    <s v=""/>
    <n v="10000"/>
    <n v="10000"/>
    <n v="581.64705882352939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93279999999999"/>
    <n v="0.16601303538823531"/>
    <n v="14.62069566750117"/>
    <n v="17.98840657904891"/>
    <n v="7.3103478337505851E-3"/>
    <n v="8.9942032895244557E-3"/>
    <n v="6.7240579374837879E-3"/>
    <m/>
  </r>
  <r>
    <n v="133"/>
    <n v="419040"/>
    <s v="Belt Loader"/>
    <s v="Gasoline"/>
    <n v="2020"/>
    <n v="169"/>
    <n v="581.64705882352939"/>
    <m/>
    <n v="175"/>
    <s v=""/>
    <n v="0.5"/>
    <n v="0.5"/>
    <s v=""/>
    <n v="10000"/>
    <n v="10000"/>
    <n v="581.64705882352939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93279999999999"/>
    <n v="0.16601303538823531"/>
    <n v="14.62069566750117"/>
    <n v="17.98840657904891"/>
    <n v="7.3103478337505851E-3"/>
    <n v="8.9942032895244557E-3"/>
    <n v="6.7240579374837879E-3"/>
    <m/>
  </r>
  <r>
    <n v="134"/>
    <n v="48196"/>
    <s v="Cargo Loader"/>
    <s v="Diesel"/>
    <n v="2000"/>
    <n v="15.7"/>
    <n v="529.09090909090912"/>
    <s v="≤ Tier 1"/>
    <n v="25"/>
    <n v="0.34"/>
    <s v=""/>
    <n v="0.34"/>
    <n v="5000"/>
    <s v=""/>
    <n v="5000"/>
    <n v="10581.818181818182"/>
    <n v="1.45"/>
    <s v=""/>
    <n v="1.45"/>
    <n v="1.85E-4"/>
    <s v=""/>
    <n v="1.85E-4"/>
    <n v="5.6852960000000001"/>
    <s v=""/>
    <n v="5.6852960000000001"/>
    <n v="0"/>
    <s v=""/>
    <n v="0"/>
    <n v="0.9"/>
    <s v=""/>
    <n v="0.9"/>
    <n v="0.93"/>
    <s v=""/>
    <n v="0.93"/>
    <n v="2.1375000000000002"/>
    <n v="5.2873252800000001"/>
    <n v="13.309117270765704"/>
    <n v="32.921465356820626"/>
    <n v="6.6545586353828528E-3"/>
    <n v="1.6460732678410316E-2"/>
    <n v="8.0520159488132511E-3"/>
    <m/>
  </r>
  <r>
    <n v="135"/>
    <n v="48198"/>
    <s v="Cargo Loader"/>
    <s v="Diesel"/>
    <n v="2000"/>
    <n v="15.7"/>
    <n v="529.09090909090912"/>
    <s v="≤ Tier 1"/>
    <n v="25"/>
    <n v="0.34"/>
    <s v=""/>
    <n v="0.34"/>
    <n v="5000"/>
    <s v=""/>
    <n v="5000"/>
    <n v="10581.818181818182"/>
    <n v="1.45"/>
    <s v=""/>
    <n v="1.45"/>
    <n v="1.85E-4"/>
    <s v=""/>
    <n v="1.85E-4"/>
    <n v="5.6852960000000001"/>
    <s v=""/>
    <n v="5.6852960000000001"/>
    <n v="0"/>
    <s v=""/>
    <n v="0"/>
    <n v="0.9"/>
    <s v=""/>
    <n v="0.9"/>
    <n v="0.93"/>
    <s v=""/>
    <n v="0.93"/>
    <n v="2.1375000000000002"/>
    <n v="5.2873252800000001"/>
    <n v="13.309117270765704"/>
    <n v="32.921465356820626"/>
    <n v="6.6545586353828528E-3"/>
    <n v="1.6460732678410316E-2"/>
    <n v="8.0520159488132511E-3"/>
    <m/>
  </r>
  <r>
    <n v="136"/>
    <n v="49200"/>
    <s v="Cargo Loader"/>
    <s v="Diesel"/>
    <n v="2001"/>
    <n v="95"/>
    <n v="529.09090909090912"/>
    <s v="Tier 1"/>
    <n v="100"/>
    <n v="0.34"/>
    <s v=""/>
    <n v="0.34"/>
    <n v="12000"/>
    <s v=""/>
    <n v="12000"/>
    <n v="10052.727272727274"/>
    <n v="0.99"/>
    <s v=""/>
    <n v="0.99"/>
    <n v="4.5800000000000002E-5"/>
    <s v=""/>
    <n v="4.5800000000000002E-5"/>
    <n v="5.5903470000000004"/>
    <s v=""/>
    <n v="5.5903470000000004"/>
    <n v="1.2999999999999999E-4"/>
    <s v=""/>
    <n v="1.2999999999999999E-4"/>
    <n v="0.9"/>
    <s v=""/>
    <n v="0.9"/>
    <n v="0.93"/>
    <s v=""/>
    <n v="0.93"/>
    <n v="1.3053734181818182"/>
    <n v="6.4143974372727284"/>
    <n v="49.181508576707976"/>
    <n v="241.67011383994824"/>
    <n v="2.4590754288353989E-2"/>
    <n v="0.12083505691997413"/>
    <n v="2.9754812688908325E-2"/>
    <m/>
  </r>
  <r>
    <n v="137"/>
    <s v="33428 PPD976"/>
    <s v="Cargo Loader"/>
    <s v="Diesel"/>
    <n v="2005"/>
    <n v="102"/>
    <n v="529.09090909090912"/>
    <s v="Tier 2"/>
    <n v="175"/>
    <n v="0.34"/>
    <s v=""/>
    <n v="0.34"/>
    <n v="12000"/>
    <s v=""/>
    <n v="12000"/>
    <n v="7936.3636363636369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32756809090909095"/>
    <n v="4.11434434909091"/>
    <n v="13.250895753838659"/>
    <n v="166.43485607494426"/>
    <n v="6.6254478769193293E-3"/>
    <n v="8.3217428037472133E-2"/>
    <n v="8.0167919310723881E-3"/>
    <m/>
  </r>
  <r>
    <n v="138"/>
    <s v="60557 GRJ587"/>
    <s v="Cargo Loader"/>
    <s v="Diesel"/>
    <n v="2005"/>
    <n v="132"/>
    <n v="529.09090909090912"/>
    <s v="Tier 2"/>
    <n v="175"/>
    <n v="0.34"/>
    <s v=""/>
    <n v="0.34"/>
    <n v="12000"/>
    <s v=""/>
    <n v="12000"/>
    <n v="7936.3636363636369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32756809090909095"/>
    <n v="4.11434434909091"/>
    <n v="17.14821803437944"/>
    <n v="215.38628433228081"/>
    <n v="8.57410901718972E-3"/>
    <n v="0.1076931421661404"/>
    <n v="1.0374671910799561E-2"/>
    <m/>
  </r>
  <r>
    <n v="139"/>
    <s v="828570 JFO633"/>
    <s v="Cargo Loader"/>
    <s v="Diesel"/>
    <n v="2005"/>
    <n v="152"/>
    <n v="529.09090909090912"/>
    <s v="Tier 2"/>
    <n v="175"/>
    <n v="0.34"/>
    <s v=""/>
    <n v="0.34"/>
    <n v="12000"/>
    <s v=""/>
    <n v="12000"/>
    <n v="7936.3636363636369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32756809090909095"/>
    <n v="4.11434434909091"/>
    <n v="19.74643288807329"/>
    <n v="248.02056983717182"/>
    <n v="9.8732164440366449E-3"/>
    <n v="0.12401028491858591"/>
    <n v="1.194659189728434E-2"/>
    <m/>
  </r>
  <r>
    <n v="140"/>
    <s v="19787 AHE365"/>
    <s v="Cargo Loader"/>
    <s v="Diesel"/>
    <n v="2008"/>
    <n v="125"/>
    <n v="529.09090909090912"/>
    <s v="Tier 3"/>
    <n v="175"/>
    <n v="0.34"/>
    <s v=""/>
    <n v="0.34"/>
    <n v="12000"/>
    <s v=""/>
    <n v="12000"/>
    <n v="6349.0909090909099"/>
    <n v="0.1"/>
    <s v=""/>
    <n v="0.1"/>
    <n v="2.5000000000000001E-5"/>
    <s v=""/>
    <n v="2.5000000000000001E-5"/>
    <n v="2.7600310000000001"/>
    <s v=""/>
    <n v="2.7600310000000001"/>
    <n v="3.6000000000000001E-5"/>
    <s v=""/>
    <n v="3.6000000000000001E-5"/>
    <n v="0.9"/>
    <s v=""/>
    <n v="0.9"/>
    <n v="0.95"/>
    <s v=""/>
    <n v="0.95"/>
    <n v="0.23285454545454548"/>
    <n v="2.8391683590909089"/>
    <n v="11.543518651936484"/>
    <n v="140.74877879311776"/>
    <n v="5.7717593259682424E-3"/>
    <n v="7.0374389396558878E-2"/>
    <n v="6.9838287844215729E-3"/>
    <m/>
  </r>
  <r>
    <n v="141"/>
    <n v="33036"/>
    <s v="Cargo Loader"/>
    <s v="Diesel"/>
    <n v="2010"/>
    <n v="110"/>
    <n v="529.09090909090912"/>
    <s v="Tier 3"/>
    <n v="175"/>
    <n v="0.34"/>
    <s v=""/>
    <n v="0.34"/>
    <n v="12000"/>
    <s v=""/>
    <n v="12000"/>
    <n v="5290.909090909091"/>
    <n v="0.1"/>
    <s v=""/>
    <n v="0.1"/>
    <n v="2.5000000000000001E-5"/>
    <s v=""/>
    <n v="2.5000000000000001E-5"/>
    <n v="2.9919570000000002"/>
    <s v=""/>
    <n v="2.9919570000000002"/>
    <n v="3.9100000000000002E-5"/>
    <s v=""/>
    <n v="3.9100000000000002E-5"/>
    <n v="0.9"/>
    <s v=""/>
    <n v="0.9"/>
    <n v="0.95"/>
    <s v=""/>
    <n v="0.95"/>
    <n v="0.20904545454545456"/>
    <n v="3.0388899681818184"/>
    <n v="9.119623098037243"/>
    <n v="132.57179500259636"/>
    <n v="4.5598115490186218E-3"/>
    <n v="6.628589750129818E-2"/>
    <n v="5.5173719743125318E-3"/>
    <m/>
  </r>
  <r>
    <n v="142"/>
    <s v="24398 VLG816"/>
    <s v="Cargo Loader"/>
    <s v="Diesel"/>
    <n v="2010"/>
    <n v="175"/>
    <n v="529.09090909090912"/>
    <s v="Tier 3"/>
    <n v="300"/>
    <n v="0.34"/>
    <s v=""/>
    <n v="0.34"/>
    <n v="12000"/>
    <s v=""/>
    <n v="12000"/>
    <n v="5290.909090909091"/>
    <n v="0.1"/>
    <s v=""/>
    <n v="0.1"/>
    <n v="2.5000000000000001E-5"/>
    <s v=""/>
    <n v="2.5000000000000001E-5"/>
    <n v="2.6734089999999999"/>
    <s v=""/>
    <n v="2.6734089999999999"/>
    <n v="3.4700000000000003E-5"/>
    <s v=""/>
    <n v="3.4700000000000003E-5"/>
    <n v="0.9"/>
    <s v=""/>
    <n v="0.9"/>
    <n v="0.95"/>
    <s v=""/>
    <n v="0.95"/>
    <n v="0.20904545454545456"/>
    <n v="2.714153368181818"/>
    <n v="14.508491292331977"/>
    <n v="188.37180934616805"/>
    <n v="7.2542456461659891E-3"/>
    <n v="9.4185904673084034E-2"/>
    <n v="8.7776372318608461E-3"/>
    <m/>
  </r>
  <r>
    <n v="143"/>
    <s v="834859 ZOF525"/>
    <s v="Cargo Loader"/>
    <s v="Diesel"/>
    <n v="2010"/>
    <n v="130"/>
    <n v="529.09090909090912"/>
    <s v="Tier 3"/>
    <n v="175"/>
    <n v="0.34"/>
    <s v=""/>
    <n v="0.34"/>
    <n v="12000"/>
    <s v=""/>
    <n v="12000"/>
    <n v="5290.909090909091"/>
    <n v="0.1"/>
    <s v=""/>
    <n v="0.1"/>
    <n v="2.5000000000000001E-5"/>
    <s v=""/>
    <n v="2.5000000000000001E-5"/>
    <n v="2.9919570000000002"/>
    <s v=""/>
    <n v="2.9919570000000002"/>
    <n v="3.9100000000000002E-5"/>
    <s v=""/>
    <n v="3.9100000000000002E-5"/>
    <n v="0.9"/>
    <s v=""/>
    <n v="0.9"/>
    <n v="0.95"/>
    <s v=""/>
    <n v="0.95"/>
    <n v="0.20904545454545456"/>
    <n v="3.0388899681818184"/>
    <n v="10.777736388589469"/>
    <n v="156.67575773034113"/>
    <n v="5.3888681942947346E-3"/>
    <n v="7.8337878865170574E-2"/>
    <n v="6.5205305150966286E-3"/>
    <m/>
  </r>
  <r>
    <n v="144"/>
    <s v="40926 ATR717"/>
    <s v="Cargo Loader"/>
    <s v="Diesel"/>
    <n v="2011"/>
    <n v="110"/>
    <n v="529.09090909090912"/>
    <s v="Tier 3"/>
    <n v="175"/>
    <n v="0.34"/>
    <s v=""/>
    <n v="0.34"/>
    <n v="12000"/>
    <s v=""/>
    <n v="12000"/>
    <n v="4761.818181818182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9714090909090909"/>
    <n v="2.6969041318181817"/>
    <n v="8.6002864402038099"/>
    <n v="117.65263811738761"/>
    <n v="4.3001432201019048E-3"/>
    <n v="5.8826319058693809E-2"/>
    <n v="5.2031732963233046E-3"/>
    <m/>
  </r>
  <r>
    <n v="145"/>
    <s v="40962 MNQ924"/>
    <s v="Cargo Loader"/>
    <s v="Diesel"/>
    <n v="2011"/>
    <n v="110"/>
    <n v="529.09090909090912"/>
    <s v="Tier 3"/>
    <n v="175"/>
    <n v="0.34"/>
    <s v=""/>
    <n v="0.34"/>
    <n v="12000"/>
    <s v=""/>
    <n v="12000"/>
    <n v="4761.818181818182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9714090909090909"/>
    <n v="2.6969041318181817"/>
    <n v="8.6002864402038099"/>
    <n v="117.65263811738761"/>
    <n v="4.3001432201019048E-3"/>
    <n v="5.8826319058693809E-2"/>
    <n v="5.2031732963233046E-3"/>
    <m/>
  </r>
  <r>
    <n v="146"/>
    <s v="40991 MOR411"/>
    <s v="Cargo Loader"/>
    <s v="Diesel"/>
    <n v="2011"/>
    <n v="110"/>
    <n v="529.09090909090912"/>
    <s v="Tier 3"/>
    <n v="175"/>
    <n v="0.34"/>
    <s v=""/>
    <n v="0.34"/>
    <n v="12000"/>
    <s v=""/>
    <n v="12000"/>
    <n v="4761.818181818182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9714090909090909"/>
    <n v="2.6969041318181817"/>
    <n v="8.6002864402038099"/>
    <n v="117.65263811738761"/>
    <n v="4.3001432201019048E-3"/>
    <n v="5.8826319058693809E-2"/>
    <n v="5.2031732963233046E-3"/>
    <m/>
  </r>
  <r>
    <n v="147"/>
    <s v="44109 NCB542"/>
    <s v="Cargo Loader"/>
    <s v="Diesel"/>
    <n v="2011"/>
    <n v="110"/>
    <n v="529.09090909090912"/>
    <s v="Tier 3"/>
    <n v="175"/>
    <n v="0.34"/>
    <s v=""/>
    <n v="0.34"/>
    <n v="12000"/>
    <s v=""/>
    <n v="12000"/>
    <n v="4761.818181818182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9714090909090909"/>
    <n v="2.6969041318181817"/>
    <n v="8.6002864402038099"/>
    <n v="117.65263811738761"/>
    <n v="4.3001432201019048E-3"/>
    <n v="5.8826319058693809E-2"/>
    <n v="5.2031732963233046E-3"/>
    <m/>
  </r>
  <r>
    <n v="148"/>
    <s v="45732 NVJ588"/>
    <s v="Cargo Loader"/>
    <s v="Diesel"/>
    <n v="2011"/>
    <n v="110"/>
    <n v="529.09090909090912"/>
    <s v="Tier 3"/>
    <n v="175"/>
    <n v="0.34"/>
    <s v=""/>
    <n v="0.34"/>
    <n v="12000"/>
    <s v=""/>
    <n v="12000"/>
    <n v="4761.818181818182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9714090909090909"/>
    <n v="2.6969041318181817"/>
    <n v="8.6002864402038099"/>
    <n v="117.65263811738761"/>
    <n v="4.3001432201019048E-3"/>
    <n v="5.8826319058693809E-2"/>
    <n v="5.2031732963233046E-3"/>
    <m/>
  </r>
  <r>
    <n v="149"/>
    <s v="508187 HZN179"/>
    <s v="Cargo Loader"/>
    <s v="Diesel"/>
    <n v="2011"/>
    <n v="160"/>
    <n v="529.09090909090912"/>
    <s v="Tier 3"/>
    <n v="175"/>
    <n v="0.34"/>
    <s v=""/>
    <n v="0.34"/>
    <n v="12000"/>
    <s v=""/>
    <n v="12000"/>
    <n v="4761.818181818182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9714090909090909"/>
    <n v="2.6969041318181817"/>
    <n v="12.509507549387362"/>
    <n v="171.13110998892745"/>
    <n v="6.2547537746936808E-3"/>
    <n v="8.5565554994463736E-2"/>
    <n v="7.5682520673793531E-3"/>
    <m/>
  </r>
  <r>
    <n v="150"/>
    <s v="52236 FAC244"/>
    <s v="Cargo Loader"/>
    <s v="Diesel"/>
    <n v="2011"/>
    <n v="160"/>
    <n v="529.09090909090912"/>
    <s v="Tier 3"/>
    <n v="175"/>
    <n v="0.34"/>
    <s v=""/>
    <n v="0.34"/>
    <n v="12000"/>
    <s v=""/>
    <n v="12000"/>
    <n v="4761.818181818182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9714090909090909"/>
    <n v="2.6969041318181817"/>
    <n v="12.509507549387362"/>
    <n v="171.13110998892745"/>
    <n v="6.2547537746936808E-3"/>
    <n v="8.5565554994463736E-2"/>
    <n v="7.5682520673793531E-3"/>
    <m/>
  </r>
  <r>
    <n v="151"/>
    <s v="55575 UET317"/>
    <s v="Cargo Loader"/>
    <s v="Diesel"/>
    <n v="2011"/>
    <n v="110"/>
    <n v="529.09090909090912"/>
    <s v="Tier 3"/>
    <n v="175"/>
    <n v="0.34"/>
    <s v=""/>
    <n v="0.34"/>
    <n v="12000"/>
    <s v=""/>
    <n v="12000"/>
    <n v="4761.818181818182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9714090909090909"/>
    <n v="2.6969041318181817"/>
    <n v="8.6002864402038099"/>
    <n v="117.65263811738761"/>
    <n v="4.3001432201019048E-3"/>
    <n v="5.8826319058693809E-2"/>
    <n v="5.2031732963233046E-3"/>
    <m/>
  </r>
  <r>
    <n v="152"/>
    <s v="46601 XWB197"/>
    <s v="Cargo Loader"/>
    <s v="Diesel"/>
    <n v="2013"/>
    <n v="110"/>
    <n v="529.09090909090912"/>
    <s v="Tier 4I"/>
    <n v="175"/>
    <n v="0.34"/>
    <s v=""/>
    <n v="0.34"/>
    <n v="12000"/>
    <s v=""/>
    <n v="12000"/>
    <n v="3703.636363636364"/>
    <n v="0.09"/>
    <s v=""/>
    <n v="0.09"/>
    <n v="2.1699999999999999E-5"/>
    <s v=""/>
    <n v="2.1699999999999999E-5"/>
    <n v="1.9504440000000001"/>
    <s v=""/>
    <n v="1.9504440000000001"/>
    <n v="2.5400000000000001E-5"/>
    <s v=""/>
    <n v="2.5400000000000001E-5"/>
    <n v="0.9"/>
    <s v=""/>
    <n v="0.9"/>
    <n v="0.95"/>
    <s v=""/>
    <n v="0.95"/>
    <n v="0.15333201818181816"/>
    <n v="1.9422905454545456"/>
    <n v="6.6891204007285605"/>
    <n v="84.732565747202827"/>
    <n v="3.3445602003642806E-3"/>
    <n v="4.2366282873601419E-2"/>
    <n v="4.0469178424407792E-3"/>
    <m/>
  </r>
  <r>
    <n v="153"/>
    <s v="CL0426"/>
    <s v="Cargo Loader"/>
    <s v="Diesel"/>
    <n v="2015"/>
    <n v="74"/>
    <n v="468"/>
    <s v="Tier 4"/>
    <n v="75"/>
    <n v="0.34"/>
    <s v=""/>
    <n v="0.34"/>
    <n v="12000"/>
    <s v=""/>
    <n v="12000"/>
    <n v="2340"/>
    <n v="0.1"/>
    <s v=""/>
    <n v="0.1"/>
    <n v="2.5000000000000001E-5"/>
    <s v=""/>
    <n v="2.5000000000000001E-5"/>
    <n v="2.6955330000000002"/>
    <s v=""/>
    <n v="2.6955330000000002"/>
    <n v="3.54E-5"/>
    <s v=""/>
    <n v="3.54E-5"/>
    <n v="0.9"/>
    <s v=""/>
    <n v="0.9"/>
    <n v="0.95"/>
    <s v=""/>
    <n v="0.95"/>
    <n v="0.14265"/>
    <n v="2.6394505499999998"/>
    <n v="3.70307514652418"/>
    <n v="68.517937134136531"/>
    <n v="1.85153757326209E-3"/>
    <n v="3.4258968567068268E-2"/>
    <n v="2.2403604636471288E-3"/>
    <m/>
  </r>
  <r>
    <n v="154"/>
    <s v="CL0100"/>
    <s v="Cargo Loader"/>
    <s v="Diesel"/>
    <n v="2016"/>
    <n v="130"/>
    <n v="468"/>
    <s v="Tier 4"/>
    <n v="175"/>
    <n v="0.34"/>
    <s v=""/>
    <n v="0.34"/>
    <n v="12000"/>
    <s v=""/>
    <n v="12000"/>
    <n v="1872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6.4712160000000005E-2"/>
    <n v="0.87186972000000007"/>
    <n v="2.951129572342674"/>
    <n v="39.760695886555588"/>
    <n v="1.4755647861713372E-3"/>
    <n v="1.9880347943277796E-2"/>
    <n v="1.7854333912673179E-3"/>
    <m/>
  </r>
  <r>
    <n v="155"/>
    <s v="CL0744"/>
    <s v="Cargo Loader"/>
    <s v="Diesel"/>
    <n v="2016"/>
    <n v="130"/>
    <n v="468"/>
    <s v="Tier 4"/>
    <n v="175"/>
    <n v="0.34"/>
    <s v=""/>
    <n v="0.34"/>
    <n v="12000"/>
    <s v=""/>
    <n v="12000"/>
    <n v="1872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6.4712160000000005E-2"/>
    <n v="0.87186972000000007"/>
    <n v="2.951129572342674"/>
    <n v="39.760695886555588"/>
    <n v="1.4755647861713372E-3"/>
    <n v="1.9880347943277796E-2"/>
    <n v="1.7854333912673179E-3"/>
    <m/>
  </r>
  <r>
    <n v="156"/>
    <s v="CL0745"/>
    <s v="Cargo Loader"/>
    <s v="Diesel"/>
    <n v="2016"/>
    <n v="130"/>
    <n v="468"/>
    <s v="Tier 4"/>
    <n v="175"/>
    <n v="0.34"/>
    <s v=""/>
    <n v="0.34"/>
    <n v="12000"/>
    <s v=""/>
    <n v="12000"/>
    <n v="1872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6.4712160000000005E-2"/>
    <n v="0.87186972000000007"/>
    <n v="2.951129572342674"/>
    <n v="39.760695886555588"/>
    <n v="1.4755647861713372E-3"/>
    <n v="1.9880347943277796E-2"/>
    <n v="1.7854333912673179E-3"/>
    <m/>
  </r>
  <r>
    <n v="157"/>
    <s v="CL1642"/>
    <s v="Cargo Loader"/>
    <s v="Diesel"/>
    <n v="2016"/>
    <n v="130"/>
    <n v="468"/>
    <s v="Tier 4"/>
    <n v="175"/>
    <n v="0.34"/>
    <s v=""/>
    <n v="0.34"/>
    <n v="12000"/>
    <s v=""/>
    <n v="12000"/>
    <n v="1872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6.4712160000000005E-2"/>
    <n v="0.87186972000000007"/>
    <n v="2.951129572342674"/>
    <n v="39.760695886555588"/>
    <n v="1.4755647861713372E-3"/>
    <n v="1.9880347943277796E-2"/>
    <n v="1.7854333912673179E-3"/>
    <m/>
  </r>
  <r>
    <n v="158"/>
    <s v="CL4904"/>
    <s v="Cargo Loader"/>
    <s v="Diesel"/>
    <n v="2016"/>
    <n v="74"/>
    <n v="529.09090909090912"/>
    <s v="Tier 4"/>
    <n v="75"/>
    <n v="0.34"/>
    <s v=""/>
    <n v="0.34"/>
    <n v="12000"/>
    <s v=""/>
    <n v="12000"/>
    <n v="2116.3636363636365"/>
    <n v="0.1"/>
    <s v=""/>
    <n v="0.1"/>
    <n v="2.5000000000000001E-5"/>
    <s v=""/>
    <n v="2.5000000000000001E-5"/>
    <n v="2.7574529999999999"/>
    <s v=""/>
    <n v="2.7574529999999999"/>
    <n v="3.6300000000000001E-5"/>
    <s v=""/>
    <n v="3.6300000000000001E-5"/>
    <n v="0.9"/>
    <s v=""/>
    <n v="0.9"/>
    <n v="0.95"/>
    <s v=""/>
    <n v="0.95"/>
    <n v="0.13761818181818183"/>
    <n v="2.6925631500000002"/>
    <n v="4.0387875743337469"/>
    <n v="79.020740207833427"/>
    <n v="2.0193937871668738E-3"/>
    <n v="3.9510370103916718E-2"/>
    <n v="2.4434664824719171E-3"/>
    <m/>
  </r>
  <r>
    <n v="159"/>
    <n v="512639"/>
    <s v="Cargo Loader"/>
    <s v="Diesel"/>
    <n v="2017"/>
    <n v="74"/>
    <n v="529.09090909090912"/>
    <s v="Tier 4"/>
    <n v="75"/>
    <n v="0.34"/>
    <s v=""/>
    <n v="0.34"/>
    <n v="12000"/>
    <s v=""/>
    <n v="12000"/>
    <n v="1587.2727272727275"/>
    <n v="0.1"/>
    <s v=""/>
    <n v="0.1"/>
    <n v="2.5000000000000001E-5"/>
    <s v=""/>
    <n v="2.5000000000000001E-5"/>
    <n v="2.7574529999999999"/>
    <s v=""/>
    <n v="2.7574529999999999"/>
    <n v="3.6199999999999999E-5"/>
    <s v=""/>
    <n v="3.6199999999999999E-5"/>
    <n v="0.9"/>
    <s v=""/>
    <n v="0.9"/>
    <n v="0.95"/>
    <s v=""/>
    <n v="0.95"/>
    <n v="0.12571363636363636"/>
    <n v="2.674166659090909"/>
    <n v="3.6894156408821641"/>
    <n v="78.480844113339586"/>
    <n v="1.8447078204410822E-3"/>
    <n v="3.9240422056669791E-2"/>
    <n v="2.2320964627337092E-3"/>
    <m/>
  </r>
  <r>
    <n v="160"/>
    <n v="45739"/>
    <s v="Cargo Loader"/>
    <s v="Diesel"/>
    <n v="2018"/>
    <n v="74"/>
    <n v="529.09090909090912"/>
    <s v="Tier 4"/>
    <n v="75"/>
    <n v="0.34"/>
    <s v=""/>
    <n v="0.34"/>
    <n v="12000"/>
    <s v=""/>
    <n v="12000"/>
    <n v="1058.1818181818182"/>
    <n v="0.1"/>
    <s v=""/>
    <n v="0.1"/>
    <n v="2.5000000000000001E-5"/>
    <s v=""/>
    <n v="2.5000000000000001E-5"/>
    <n v="2.7574529999999999"/>
    <s v=""/>
    <n v="2.7574529999999999"/>
    <n v="3.6199999999999999E-5"/>
    <s v=""/>
    <n v="3.6199999999999999E-5"/>
    <n v="0.9"/>
    <s v=""/>
    <n v="0.9"/>
    <n v="0.95"/>
    <s v=""/>
    <n v="0.95"/>
    <n v="0.11380909090909092"/>
    <n v="2.6559712227272727"/>
    <n v="3.3400437074305831"/>
    <n v="77.946848522610708"/>
    <n v="1.6700218537152917E-3"/>
    <n v="3.8973424261305359E-2"/>
    <n v="2.0207264429955027E-3"/>
    <m/>
  </r>
  <r>
    <n v="161"/>
    <s v="514160 PEM668"/>
    <s v="Cargo Loader"/>
    <s v="Diesel"/>
    <n v="2018"/>
    <n v="160"/>
    <n v="529.09090909090912"/>
    <s v="Tier 4"/>
    <n v="175"/>
    <n v="0.34"/>
    <s v=""/>
    <n v="0.34"/>
    <n v="12000"/>
    <s v=""/>
    <n v="12000"/>
    <n v="1058.181818181818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614265454545455E-2"/>
    <n v="0.91896643636363629"/>
    <n v="3.5625125404851694"/>
    <n v="58.312694337953737"/>
    <n v="1.7812562702425848E-3"/>
    <n v="2.915634716897687E-2"/>
    <n v="2.1553200869935275E-3"/>
    <m/>
  </r>
  <r>
    <n v="162"/>
    <s v="CL0703"/>
    <s v="Cargo Loader"/>
    <s v="Diesel"/>
    <n v="2018"/>
    <n v="130"/>
    <n v="529.09090909090912"/>
    <s v="Tier 4"/>
    <n v="175"/>
    <n v="0.34"/>
    <s v=""/>
    <n v="0.34"/>
    <n v="12000"/>
    <s v=""/>
    <n v="12000"/>
    <n v="1058.181818181818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614265454545455E-2"/>
    <n v="0.91896643636363629"/>
    <n v="2.8945414391441999"/>
    <n v="47.379064149587414"/>
    <n v="1.4472707195720999E-3"/>
    <n v="2.3689532074793709E-2"/>
    <n v="1.7511975706822407E-3"/>
    <m/>
  </r>
  <r>
    <n v="163"/>
    <n v="45806"/>
    <s v="Cargo Loader"/>
    <s v="Diesel"/>
    <n v="2019"/>
    <n v="74"/>
    <n v="529.09090909090912"/>
    <s v="Tier 4"/>
    <n v="75"/>
    <n v="0.34"/>
    <s v=""/>
    <n v="0.34"/>
    <n v="12000"/>
    <s v=""/>
    <n v="12000"/>
    <n v="529.09090909090912"/>
    <n v="0.1"/>
    <s v=""/>
    <n v="0.1"/>
    <n v="2.5000000000000001E-5"/>
    <s v=""/>
    <n v="2.5000000000000001E-5"/>
    <n v="2.7574529999999999"/>
    <s v=""/>
    <n v="2.7574529999999999"/>
    <n v="3.6199999999999999E-5"/>
    <s v=""/>
    <n v="3.6199999999999999E-5"/>
    <n v="0.9"/>
    <s v=""/>
    <n v="0.9"/>
    <n v="0.95"/>
    <s v=""/>
    <n v="0.95"/>
    <n v="0.10190454545454546"/>
    <n v="2.6377757863636364"/>
    <n v="2.9906717739790021"/>
    <n v="77.412852931881815"/>
    <n v="1.4953358869895011E-3"/>
    <n v="3.8706426465940913E-2"/>
    <n v="1.8093564232572964E-3"/>
    <m/>
  </r>
  <r>
    <n v="164"/>
    <n v="48138"/>
    <s v="Cargo Loader"/>
    <s v="Diesel"/>
    <n v="2019"/>
    <n v="130"/>
    <n v="529.09090909090912"/>
    <s v="Tier 4"/>
    <n v="175"/>
    <n v="0.34"/>
    <s v=""/>
    <n v="0.34"/>
    <n v="12000"/>
    <s v=""/>
    <n v="12000"/>
    <n v="529.09090909090912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571327272727271E-2"/>
    <n v="0.72416631090909089"/>
    <n v="2.6073010549388722"/>
    <n v="37.335772822452945"/>
    <n v="1.3036505274694361E-3"/>
    <n v="1.8667886411226471E-2"/>
    <n v="1.5774171382380176E-3"/>
    <m/>
  </r>
  <r>
    <n v="165"/>
    <n v="48153"/>
    <s v="Cargo Loader"/>
    <s v="Diesel"/>
    <n v="2019"/>
    <n v="74"/>
    <n v="529.09090909090912"/>
    <s v="Tier 4"/>
    <n v="75"/>
    <n v="0.34"/>
    <s v=""/>
    <n v="0.34"/>
    <n v="12000"/>
    <s v=""/>
    <n v="12000"/>
    <n v="529.09090909090912"/>
    <n v="0.1"/>
    <s v=""/>
    <n v="0.1"/>
    <n v="2.5000000000000001E-5"/>
    <s v=""/>
    <n v="2.5000000000000001E-5"/>
    <n v="2.7574529999999999"/>
    <s v=""/>
    <n v="2.7574529999999999"/>
    <n v="3.6199999999999999E-5"/>
    <s v=""/>
    <n v="3.6199999999999999E-5"/>
    <n v="0.9"/>
    <s v=""/>
    <n v="0.9"/>
    <n v="0.95"/>
    <s v=""/>
    <n v="0.95"/>
    <n v="0.10190454545454546"/>
    <n v="2.6377757863636364"/>
    <n v="2.9906717739790021"/>
    <n v="77.412852931881815"/>
    <n v="1.4953358869895011E-3"/>
    <n v="3.8706426465940913E-2"/>
    <n v="1.8093564232572964E-3"/>
    <m/>
  </r>
  <r>
    <n v="166"/>
    <n v="415825"/>
    <s v="Cargo Loader"/>
    <s v="Diesel"/>
    <n v="2019"/>
    <n v="130"/>
    <n v="529.09090909090912"/>
    <s v="Tier 4"/>
    <n v="175"/>
    <n v="0.34"/>
    <s v=""/>
    <n v="0.34"/>
    <n v="12000"/>
    <s v=""/>
    <n v="12000"/>
    <n v="529.09090909090912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571327272727271E-2"/>
    <n v="0.72416631090909089"/>
    <n v="2.6073010549388722"/>
    <n v="37.335772822452945"/>
    <n v="1.3036505274694361E-3"/>
    <n v="1.8667886411226471E-2"/>
    <n v="1.5774171382380176E-3"/>
    <m/>
  </r>
  <r>
    <n v="167"/>
    <n v="415830"/>
    <s v="Cargo Loader"/>
    <s v="Diesel"/>
    <n v="2019"/>
    <n v="130"/>
    <n v="529.09090909090912"/>
    <s v="Tier 4"/>
    <n v="175"/>
    <n v="0.34"/>
    <s v=""/>
    <n v="0.34"/>
    <n v="12000"/>
    <s v=""/>
    <n v="12000"/>
    <n v="529.09090909090912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571327272727271E-2"/>
    <n v="0.72416631090909089"/>
    <n v="2.6073010549388722"/>
    <n v="37.335772822452945"/>
    <n v="1.3036505274694361E-3"/>
    <n v="1.8667886411226471E-2"/>
    <n v="1.5774171382380176E-3"/>
    <m/>
  </r>
  <r>
    <n v="168"/>
    <n v="415840"/>
    <s v="Cargo Loader"/>
    <s v="Diesel"/>
    <n v="2019"/>
    <n v="130"/>
    <n v="529.09090909090912"/>
    <s v="Tier 4"/>
    <n v="175"/>
    <n v="0.34"/>
    <s v=""/>
    <n v="0.34"/>
    <n v="12000"/>
    <s v=""/>
    <n v="12000"/>
    <n v="529.09090909090912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571327272727271E-2"/>
    <n v="0.72416631090909089"/>
    <n v="2.6073010549388722"/>
    <n v="37.335772822452945"/>
    <n v="1.3036505274694361E-3"/>
    <n v="1.8667886411226471E-2"/>
    <n v="1.5774171382380176E-3"/>
    <m/>
  </r>
  <r>
    <n v="169"/>
    <n v="415846"/>
    <s v="Cargo Loader"/>
    <s v="Diesel"/>
    <n v="2019"/>
    <n v="130"/>
    <n v="529.09090909090912"/>
    <s v="Tier 4"/>
    <n v="175"/>
    <n v="0.34"/>
    <s v=""/>
    <n v="0.34"/>
    <n v="12000"/>
    <s v=""/>
    <n v="12000"/>
    <n v="529.09090909090912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571327272727271E-2"/>
    <n v="0.72416631090909089"/>
    <n v="2.6073010549388722"/>
    <n v="37.335772822452945"/>
    <n v="1.3036505274694361E-3"/>
    <n v="1.8667886411226471E-2"/>
    <n v="1.5774171382380176E-3"/>
    <m/>
  </r>
  <r>
    <n v="170"/>
    <n v="415853"/>
    <s v="Cargo Loader"/>
    <s v="Diesel"/>
    <n v="2019"/>
    <n v="130"/>
    <n v="529.09090909090912"/>
    <s v="Tier 4"/>
    <n v="175"/>
    <n v="0.34"/>
    <s v=""/>
    <n v="0.34"/>
    <n v="12000"/>
    <s v=""/>
    <n v="12000"/>
    <n v="529.09090909090912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571327272727271E-2"/>
    <n v="0.72416631090909089"/>
    <n v="2.6073010549388722"/>
    <n v="37.335772822452945"/>
    <n v="1.3036505274694361E-3"/>
    <n v="1.8667886411226471E-2"/>
    <n v="1.5774171382380176E-3"/>
    <m/>
  </r>
  <r>
    <n v="171"/>
    <n v="518713"/>
    <s v="Cargo Loader"/>
    <s v="Diesel"/>
    <n v="2019"/>
    <n v="74"/>
    <n v="529.09090909090912"/>
    <s v="Tier 4"/>
    <n v="75"/>
    <n v="0.34"/>
    <s v=""/>
    <n v="0.34"/>
    <n v="12000"/>
    <s v=""/>
    <n v="12000"/>
    <n v="529.09090909090912"/>
    <n v="0.1"/>
    <s v=""/>
    <n v="0.1"/>
    <n v="2.5000000000000001E-5"/>
    <s v=""/>
    <n v="2.5000000000000001E-5"/>
    <n v="2.7574529999999999"/>
    <s v=""/>
    <n v="2.7574529999999999"/>
    <n v="3.6199999999999999E-5"/>
    <s v=""/>
    <n v="3.6199999999999999E-5"/>
    <n v="0.9"/>
    <s v=""/>
    <n v="0.9"/>
    <n v="0.95"/>
    <s v=""/>
    <n v="0.95"/>
    <n v="0.10190454545454546"/>
    <n v="2.6377757863636364"/>
    <n v="2.9906717739790021"/>
    <n v="77.412852931881815"/>
    <n v="1.4953358869895011E-3"/>
    <n v="3.8706426465940913E-2"/>
    <n v="1.8093564232572964E-3"/>
    <m/>
  </r>
  <r>
    <n v="172"/>
    <n v="518714"/>
    <s v="Cargo Loader"/>
    <s v="Diesel"/>
    <n v="2019"/>
    <n v="74"/>
    <n v="529.09090909090912"/>
    <s v="Tier 4"/>
    <n v="75"/>
    <n v="0.34"/>
    <s v=""/>
    <n v="0.34"/>
    <n v="12000"/>
    <s v=""/>
    <n v="12000"/>
    <n v="529.09090909090912"/>
    <n v="0.1"/>
    <s v=""/>
    <n v="0.1"/>
    <n v="2.5000000000000001E-5"/>
    <s v=""/>
    <n v="2.5000000000000001E-5"/>
    <n v="2.7574529999999999"/>
    <s v=""/>
    <n v="2.7574529999999999"/>
    <n v="3.6199999999999999E-5"/>
    <s v=""/>
    <n v="3.6199999999999999E-5"/>
    <n v="0.9"/>
    <s v=""/>
    <n v="0.9"/>
    <n v="0.95"/>
    <s v=""/>
    <n v="0.95"/>
    <n v="0.10190454545454546"/>
    <n v="2.6377757863636364"/>
    <n v="2.9906717739790021"/>
    <n v="77.412852931881815"/>
    <n v="1.4953358869895011E-3"/>
    <n v="3.8706426465940913E-2"/>
    <n v="1.8093564232572964E-3"/>
    <m/>
  </r>
  <r>
    <n v="173"/>
    <n v="518715"/>
    <s v="Cargo Loader"/>
    <s v="Diesel"/>
    <n v="2019"/>
    <n v="74"/>
    <n v="529.09090909090912"/>
    <s v="Tier 4"/>
    <n v="75"/>
    <n v="0.34"/>
    <s v=""/>
    <n v="0.34"/>
    <n v="12000"/>
    <s v=""/>
    <n v="12000"/>
    <n v="529.09090909090912"/>
    <n v="0.1"/>
    <s v=""/>
    <n v="0.1"/>
    <n v="2.5000000000000001E-5"/>
    <s v=""/>
    <n v="2.5000000000000001E-5"/>
    <n v="2.7574529999999999"/>
    <s v=""/>
    <n v="2.7574529999999999"/>
    <n v="3.6199999999999999E-5"/>
    <s v=""/>
    <n v="3.6199999999999999E-5"/>
    <n v="0.9"/>
    <s v=""/>
    <n v="0.9"/>
    <n v="0.95"/>
    <s v=""/>
    <n v="0.95"/>
    <n v="0.10190454545454546"/>
    <n v="2.6377757863636364"/>
    <n v="2.9906717739790021"/>
    <n v="77.412852931881815"/>
    <n v="1.4953358869895011E-3"/>
    <n v="3.8706426465940913E-2"/>
    <n v="1.8093564232572964E-3"/>
    <m/>
  </r>
  <r>
    <n v="174"/>
    <n v="518716"/>
    <s v="Cargo Loader"/>
    <s v="Diesel"/>
    <n v="2019"/>
    <n v="74"/>
    <n v="529.09090909090912"/>
    <s v="Tier 4"/>
    <n v="75"/>
    <n v="0.34"/>
    <s v=""/>
    <n v="0.34"/>
    <n v="12000"/>
    <s v=""/>
    <n v="12000"/>
    <n v="529.09090909090912"/>
    <n v="0.1"/>
    <s v=""/>
    <n v="0.1"/>
    <n v="2.5000000000000001E-5"/>
    <s v=""/>
    <n v="2.5000000000000001E-5"/>
    <n v="2.7574529999999999"/>
    <s v=""/>
    <n v="2.7574529999999999"/>
    <n v="3.6199999999999999E-5"/>
    <s v=""/>
    <n v="3.6199999999999999E-5"/>
    <n v="0.9"/>
    <s v=""/>
    <n v="0.9"/>
    <n v="0.95"/>
    <s v=""/>
    <n v="0.95"/>
    <n v="0.10190454545454546"/>
    <n v="2.6377757863636364"/>
    <n v="2.9906717739790021"/>
    <n v="77.412852931881815"/>
    <n v="1.4953358869895011E-3"/>
    <n v="3.8706426465940913E-2"/>
    <n v="1.8093564232572964E-3"/>
    <m/>
  </r>
  <r>
    <n v="175"/>
    <s v="CL001"/>
    <s v="Cargo Loader"/>
    <s v="Diesel"/>
    <n v="2019"/>
    <n v="160"/>
    <n v="529.09090909090912"/>
    <s v="Tier 4"/>
    <n v="175"/>
    <n v="0.34"/>
    <s v=""/>
    <n v="0.34"/>
    <n v="12000"/>
    <s v=""/>
    <n v="12000"/>
    <n v="529.09090909090912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571327272727271E-2"/>
    <n v="0.72416631090909089"/>
    <n v="3.2089859137709196"/>
    <n v="45.951720396865156"/>
    <n v="1.6044929568854599E-3"/>
    <n v="2.297586019843258E-2"/>
    <n v="1.9414364778314063E-3"/>
    <m/>
  </r>
  <r>
    <n v="176"/>
    <s v="CL002"/>
    <s v="Cargo Loader"/>
    <s v="Diesel"/>
    <n v="2019"/>
    <n v="160"/>
    <n v="529.09090909090912"/>
    <s v="Tier 4"/>
    <n v="175"/>
    <n v="0.34"/>
    <s v=""/>
    <n v="0.34"/>
    <n v="12000"/>
    <s v=""/>
    <n v="12000"/>
    <n v="529.09090909090912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571327272727271E-2"/>
    <n v="0.72416631090909089"/>
    <n v="3.2089859137709196"/>
    <n v="45.951720396865156"/>
    <n v="1.6044929568854599E-3"/>
    <n v="2.297586019843258E-2"/>
    <n v="1.9414364778314063E-3"/>
    <m/>
  </r>
  <r>
    <n v="177"/>
    <s v="CL003"/>
    <s v="Cargo Loader"/>
    <s v="Diesel"/>
    <n v="2019"/>
    <n v="160"/>
    <n v="529.09090909090912"/>
    <s v="Tier 4"/>
    <n v="175"/>
    <n v="0.34"/>
    <s v=""/>
    <n v="0.34"/>
    <n v="12000"/>
    <s v=""/>
    <n v="12000"/>
    <n v="529.09090909090912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571327272727271E-2"/>
    <n v="0.72416631090909089"/>
    <n v="3.2089859137709196"/>
    <n v="45.951720396865156"/>
    <n v="1.6044929568854599E-3"/>
    <n v="2.297586019843258E-2"/>
    <n v="1.9414364778314063E-3"/>
    <m/>
  </r>
  <r>
    <n v="178"/>
    <s v="CL0704"/>
    <s v="Cargo Loader"/>
    <s v="Diesel"/>
    <n v="2019"/>
    <n v="130"/>
    <n v="529.09090909090912"/>
    <s v="Tier 4"/>
    <n v="175"/>
    <n v="0.34"/>
    <s v=""/>
    <n v="0.34"/>
    <n v="12000"/>
    <s v=""/>
    <n v="12000"/>
    <n v="529.09090909090912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571327272727271E-2"/>
    <n v="0.72416631090909089"/>
    <n v="2.6073010549388722"/>
    <n v="37.335772822452945"/>
    <n v="1.3036505274694361E-3"/>
    <n v="1.8667886411226471E-2"/>
    <n v="1.5774171382380176E-3"/>
    <m/>
  </r>
  <r>
    <n v="179"/>
    <s v="CL0705"/>
    <s v="Cargo Loader"/>
    <s v="Diesel"/>
    <n v="2019"/>
    <n v="130"/>
    <n v="529.09090909090912"/>
    <s v="Tier 4"/>
    <n v="175"/>
    <n v="0.34"/>
    <s v=""/>
    <n v="0.34"/>
    <n v="12000"/>
    <s v=""/>
    <n v="12000"/>
    <n v="529.09090909090912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571327272727271E-2"/>
    <n v="0.72416631090909089"/>
    <n v="2.6073010549388722"/>
    <n v="37.335772822452945"/>
    <n v="1.3036505274694361E-3"/>
    <n v="1.8667886411226471E-2"/>
    <n v="1.5774171382380176E-3"/>
    <m/>
  </r>
  <r>
    <n v="180"/>
    <n v="419245"/>
    <s v="Cargo Loader"/>
    <s v="Diesel"/>
    <n v="2020"/>
    <n v="130"/>
    <n v="529.09090909090912"/>
    <s v="Tier 4"/>
    <n v="175"/>
    <n v="0.34"/>
    <s v=""/>
    <n v="0.34"/>
    <n v="12000"/>
    <s v=""/>
    <n v="12000"/>
    <n v="529.09090909090912"/>
    <n v="0.05"/>
    <s v=""/>
    <n v="0.05"/>
    <n v="1.17E-5"/>
    <s v=""/>
    <n v="1.17E-5"/>
    <n v="0.55900000000000005"/>
    <s v=""/>
    <n v="0.55900000000000005"/>
    <n v="7.3699999999999997E-6"/>
    <s v=""/>
    <n v="7.3699999999999997E-6"/>
    <n v="0.9"/>
    <s v=""/>
    <n v="0.9"/>
    <n v="0.95"/>
    <s v=""/>
    <n v="0.95"/>
    <n v="5.0571327272727271E-2"/>
    <n v="0.53475443"/>
    <n v="2.6073010549388722"/>
    <n v="27.570282700967436"/>
    <n v="1.3036505274694361E-3"/>
    <n v="1.3785141350483717E-2"/>
    <n v="1.5774171382380176E-3"/>
    <m/>
  </r>
  <r>
    <n v="181"/>
    <n v="419246"/>
    <s v="Cargo Loader"/>
    <s v="Diesel"/>
    <n v="2020"/>
    <n v="130"/>
    <n v="529.09090909090912"/>
    <s v="Tier 4"/>
    <n v="175"/>
    <n v="0.34"/>
    <s v=""/>
    <n v="0.34"/>
    <n v="12000"/>
    <s v=""/>
    <n v="12000"/>
    <n v="529.09090909090912"/>
    <n v="0.05"/>
    <s v=""/>
    <n v="0.05"/>
    <n v="1.17E-5"/>
    <s v=""/>
    <n v="1.17E-5"/>
    <n v="0.55900000000000005"/>
    <s v=""/>
    <n v="0.55900000000000005"/>
    <n v="7.3699999999999997E-6"/>
    <s v=""/>
    <n v="7.3699999999999997E-6"/>
    <n v="0.9"/>
    <s v=""/>
    <n v="0.9"/>
    <n v="0.95"/>
    <s v=""/>
    <n v="0.95"/>
    <n v="5.0571327272727271E-2"/>
    <n v="0.53475443"/>
    <n v="2.6073010549388722"/>
    <n v="27.570282700967436"/>
    <n v="1.3036505274694361E-3"/>
    <n v="1.3785141350483717E-2"/>
    <n v="1.5774171382380176E-3"/>
    <m/>
  </r>
  <r>
    <n v="182"/>
    <n v="419247"/>
    <s v="Cargo Loader"/>
    <s v="Diesel"/>
    <n v="2020"/>
    <n v="130"/>
    <n v="529.09090909090912"/>
    <s v="Tier 4"/>
    <n v="175"/>
    <n v="0.34"/>
    <s v=""/>
    <n v="0.34"/>
    <n v="12000"/>
    <s v=""/>
    <n v="12000"/>
    <n v="529.09090909090912"/>
    <n v="0.05"/>
    <s v=""/>
    <n v="0.05"/>
    <n v="1.17E-5"/>
    <s v=""/>
    <n v="1.17E-5"/>
    <n v="0.55900000000000005"/>
    <s v=""/>
    <n v="0.55900000000000005"/>
    <n v="7.3699999999999997E-6"/>
    <s v=""/>
    <n v="7.3699999999999997E-6"/>
    <n v="0.9"/>
    <s v=""/>
    <n v="0.9"/>
    <n v="0.95"/>
    <s v=""/>
    <n v="0.95"/>
    <n v="5.0571327272727271E-2"/>
    <n v="0.53475443"/>
    <n v="2.6073010549388722"/>
    <n v="27.570282700967436"/>
    <n v="1.3036505274694361E-3"/>
    <n v="1.3785141350483717E-2"/>
    <n v="1.5774171382380176E-3"/>
    <m/>
  </r>
  <r>
    <n v="183"/>
    <n v="419249"/>
    <s v="Cargo Loader"/>
    <s v="Diesel"/>
    <n v="2020"/>
    <n v="130"/>
    <n v="529.09090909090912"/>
    <s v="Tier 4"/>
    <n v="175"/>
    <n v="0.34"/>
    <s v=""/>
    <n v="0.34"/>
    <n v="12000"/>
    <s v=""/>
    <n v="12000"/>
    <n v="529.09090909090912"/>
    <n v="0.05"/>
    <s v=""/>
    <n v="0.05"/>
    <n v="1.17E-5"/>
    <s v=""/>
    <n v="1.17E-5"/>
    <n v="0.55900000000000005"/>
    <s v=""/>
    <n v="0.55900000000000005"/>
    <n v="7.3699999999999997E-6"/>
    <s v=""/>
    <n v="7.3699999999999997E-6"/>
    <n v="0.9"/>
    <s v=""/>
    <n v="0.9"/>
    <n v="0.95"/>
    <s v=""/>
    <n v="0.95"/>
    <n v="5.0571327272727271E-2"/>
    <n v="0.53475443"/>
    <n v="2.6073010549388722"/>
    <n v="27.570282700967436"/>
    <n v="1.3036505274694361E-3"/>
    <n v="1.3785141350483717E-2"/>
    <n v="1.5774171382380176E-3"/>
    <m/>
  </r>
  <r>
    <n v="184"/>
    <n v="837613"/>
    <s v="Cargo Loader"/>
    <s v="Gasoline"/>
    <n v="2014"/>
    <n v="310"/>
    <n v="529.09090909090912"/>
    <m/>
    <n v="600"/>
    <s v=""/>
    <n v="0.5"/>
    <n v="0.5"/>
    <s v=""/>
    <n v="10000"/>
    <n v="10000"/>
    <n v="3174.54545454545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138036363636366"/>
    <n v="0.30939564945454545"/>
    <n v="29.177424021477027"/>
    <n v="55.938454041885755"/>
    <n v="1.4588712010738514E-2"/>
    <n v="2.7969227020942882E-2"/>
    <n v="1.3418697307477285E-2"/>
    <m/>
  </r>
  <r>
    <n v="185"/>
    <s v="771217 MSM628"/>
    <s v="Cargo Loader"/>
    <s v="Gasoline"/>
    <n v="2015"/>
    <n v="310"/>
    <n v="529.09090909090912"/>
    <m/>
    <n v="600"/>
    <s v=""/>
    <n v="0.5"/>
    <n v="0.5"/>
    <s v=""/>
    <n v="10000"/>
    <n v="10000"/>
    <n v="2645.454545454545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598363636363638"/>
    <n v="0.28013787454545452"/>
    <n v="28.201700603729371"/>
    <n v="50.648674757641281"/>
    <n v="1.4100850301864686E-2"/>
    <n v="2.5324337378820644E-2"/>
    <n v="1.2969962107655138E-2"/>
    <m/>
  </r>
  <r>
    <n v="186"/>
    <n v="413393"/>
    <s v="Cargo Loader"/>
    <s v="Gasoline"/>
    <n v="2017"/>
    <n v="310"/>
    <n v="529.09090909090912"/>
    <m/>
    <n v="600"/>
    <s v=""/>
    <n v="0.5"/>
    <n v="0.5"/>
    <s v=""/>
    <n v="10000"/>
    <n v="10000"/>
    <n v="1587.272727272727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519018181818183"/>
    <n v="0.22162232472727275"/>
    <n v="26.250253768234046"/>
    <n v="40.069116189152339"/>
    <n v="1.3125126884117023E-2"/>
    <n v="2.0034558094576171E-2"/>
    <n v="1.2072491708010837E-2"/>
    <m/>
  </r>
  <r>
    <n v="187"/>
    <n v="413394"/>
    <s v="Cargo Loader"/>
    <s v="Gasoline"/>
    <n v="2017"/>
    <n v="310"/>
    <n v="529.09090909090912"/>
    <m/>
    <n v="600"/>
    <s v=""/>
    <n v="0.5"/>
    <n v="0.5"/>
    <s v=""/>
    <n v="10000"/>
    <n v="10000"/>
    <n v="1587.272727272727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519018181818183"/>
    <n v="0.22162232472727275"/>
    <n v="26.250253768234046"/>
    <n v="40.069116189152339"/>
    <n v="1.3125126884117023E-2"/>
    <n v="2.0034558094576171E-2"/>
    <n v="1.2072491708010837E-2"/>
    <m/>
  </r>
  <r>
    <n v="188"/>
    <s v="411635 HVF225"/>
    <s v="Cargo Loader"/>
    <s v="Gasoline"/>
    <n v="2017"/>
    <n v="310"/>
    <n v="529.09090909090912"/>
    <m/>
    <n v="600"/>
    <s v=""/>
    <n v="0.5"/>
    <n v="0.5"/>
    <s v=""/>
    <n v="10000"/>
    <n v="10000"/>
    <n v="1587.272727272727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519018181818183"/>
    <n v="0.22162232472727275"/>
    <n v="26.250253768234046"/>
    <n v="40.069116189152339"/>
    <n v="1.3125126884117023E-2"/>
    <n v="2.0034558094576171E-2"/>
    <n v="1.2072491708010837E-2"/>
    <m/>
  </r>
  <r>
    <n v="189"/>
    <s v="412014 URY817"/>
    <s v="Cargo Loader"/>
    <s v="Gasoline"/>
    <n v="2017"/>
    <n v="310"/>
    <n v="529.09090909090912"/>
    <m/>
    <n v="600"/>
    <s v=""/>
    <n v="0.5"/>
    <n v="0.5"/>
    <s v=""/>
    <n v="10000"/>
    <n v="10000"/>
    <n v="1587.272727272727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519018181818183"/>
    <n v="0.22162232472727275"/>
    <n v="26.250253768234046"/>
    <n v="40.069116189152339"/>
    <n v="1.3125126884117023E-2"/>
    <n v="2.0034558094576171E-2"/>
    <n v="1.2072491708010837E-2"/>
    <m/>
  </r>
  <r>
    <n v="190"/>
    <s v="412016 WLM951"/>
    <s v="Cargo Loader"/>
    <s v="Gasoline"/>
    <n v="2017"/>
    <n v="310"/>
    <n v="529.09090909090912"/>
    <m/>
    <n v="600"/>
    <s v=""/>
    <n v="0.5"/>
    <n v="0.5"/>
    <s v=""/>
    <n v="10000"/>
    <n v="10000"/>
    <n v="1587.272727272727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519018181818183"/>
    <n v="0.22162232472727275"/>
    <n v="26.250253768234046"/>
    <n v="40.069116189152339"/>
    <n v="1.3125126884117023E-2"/>
    <n v="2.0034558094576171E-2"/>
    <n v="1.2072491708010837E-2"/>
    <m/>
  </r>
  <r>
    <n v="191"/>
    <s v="412019 WSD749"/>
    <s v="Cargo Loader"/>
    <s v="Gasoline"/>
    <n v="2017"/>
    <n v="310"/>
    <n v="529.09090909090912"/>
    <m/>
    <n v="600"/>
    <s v=""/>
    <n v="0.5"/>
    <n v="0.5"/>
    <s v=""/>
    <n v="10000"/>
    <n v="10000"/>
    <n v="1587.272727272727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519018181818183"/>
    <n v="0.22162232472727275"/>
    <n v="26.250253768234046"/>
    <n v="40.069116189152339"/>
    <n v="1.3125126884117023E-2"/>
    <n v="2.0034558094576171E-2"/>
    <n v="1.2072491708010837E-2"/>
    <m/>
  </r>
  <r>
    <n v="192"/>
    <n v="414613"/>
    <s v="Cargo Loader"/>
    <s v="Gasoline"/>
    <n v="2018"/>
    <n v="169"/>
    <n v="529.09090909090912"/>
    <m/>
    <n v="175"/>
    <s v=""/>
    <n v="0.5"/>
    <n v="0.5"/>
    <s v=""/>
    <n v="10000"/>
    <n v="10000"/>
    <n v="1058.1818181818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979345454545455"/>
    <n v="0.19236454981818182"/>
    <n v="13.778695578168385"/>
    <n v="18.960348183643315"/>
    <n v="6.8893477890841935E-3"/>
    <n v="9.4801740918216588E-3"/>
    <n v="6.3368220963996406E-3"/>
    <m/>
  </r>
  <r>
    <n v="193"/>
    <n v="414617"/>
    <s v="Cargo Loader"/>
    <s v="Gasoline"/>
    <n v="2018"/>
    <n v="169"/>
    <n v="529.09090909090912"/>
    <m/>
    <n v="175"/>
    <s v=""/>
    <n v="0.5"/>
    <n v="0.5"/>
    <s v=""/>
    <n v="10000"/>
    <n v="10000"/>
    <n v="1058.1818181818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979345454545455"/>
    <n v="0.19236454981818182"/>
    <n v="13.778695578168385"/>
    <n v="18.960348183643315"/>
    <n v="6.8893477890841935E-3"/>
    <n v="9.4801740918216588E-3"/>
    <n v="6.3368220963996406E-3"/>
    <m/>
  </r>
  <r>
    <n v="194"/>
    <n v="414619"/>
    <s v="Cargo Loader"/>
    <s v="Gasoline"/>
    <n v="2018"/>
    <n v="169"/>
    <n v="529.09090909090912"/>
    <m/>
    <n v="175"/>
    <s v=""/>
    <n v="0.5"/>
    <n v="0.5"/>
    <s v=""/>
    <n v="10000"/>
    <n v="10000"/>
    <n v="1058.1818181818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979345454545455"/>
    <n v="0.19236454981818182"/>
    <n v="13.778695578168385"/>
    <n v="18.960348183643315"/>
    <n v="6.8893477890841935E-3"/>
    <n v="9.4801740918216588E-3"/>
    <n v="6.3368220963996406E-3"/>
    <m/>
  </r>
  <r>
    <n v="195"/>
    <n v="414625"/>
    <s v="Cargo Loader"/>
    <s v="Gasoline"/>
    <n v="2018"/>
    <n v="169"/>
    <n v="529.09090909090912"/>
    <m/>
    <n v="175"/>
    <s v=""/>
    <n v="0.5"/>
    <n v="0.5"/>
    <s v=""/>
    <n v="10000"/>
    <n v="10000"/>
    <n v="1058.1818181818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979345454545455"/>
    <n v="0.19236454981818182"/>
    <n v="13.778695578168385"/>
    <n v="18.960348183643315"/>
    <n v="6.8893477890841935E-3"/>
    <n v="9.4801740918216588E-3"/>
    <n v="6.3368220963996406E-3"/>
    <m/>
  </r>
  <r>
    <n v="196"/>
    <n v="414628"/>
    <s v="Cargo Loader"/>
    <s v="Gasoline"/>
    <n v="2018"/>
    <n v="169"/>
    <n v="529.09090909090912"/>
    <m/>
    <n v="175"/>
    <s v=""/>
    <n v="0.5"/>
    <n v="0.5"/>
    <s v=""/>
    <n v="10000"/>
    <n v="10000"/>
    <n v="1058.1818181818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979345454545455"/>
    <n v="0.19236454981818182"/>
    <n v="13.778695578168385"/>
    <n v="18.960348183643315"/>
    <n v="6.8893477890841935E-3"/>
    <n v="9.4801740918216588E-3"/>
    <n v="6.3368220963996406E-3"/>
    <m/>
  </r>
  <r>
    <n v="197"/>
    <n v="415036"/>
    <s v="Cargo Loader"/>
    <s v="Gasoline"/>
    <n v="2018"/>
    <n v="310"/>
    <n v="529.09090909090912"/>
    <m/>
    <n v="600"/>
    <s v=""/>
    <n v="0.5"/>
    <n v="0.5"/>
    <s v=""/>
    <n v="10000"/>
    <n v="10000"/>
    <n v="1058.1818181818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979345454545455"/>
    <n v="0.19236454981818182"/>
    <n v="25.274530350486387"/>
    <n v="34.779336904907858"/>
    <n v="1.2637265175243193E-2"/>
    <n v="1.7389668452453929E-2"/>
    <n v="1.1623756508188688E-2"/>
    <m/>
  </r>
  <r>
    <n v="198"/>
    <n v="415044"/>
    <s v="Cargo Loader"/>
    <s v="Gasoline"/>
    <n v="2018"/>
    <n v="310"/>
    <n v="529.09090909090912"/>
    <m/>
    <n v="600"/>
    <s v=""/>
    <n v="0.5"/>
    <n v="0.5"/>
    <s v=""/>
    <n v="10000"/>
    <n v="10000"/>
    <n v="1058.1818181818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979345454545455"/>
    <n v="0.19236454981818182"/>
    <n v="25.274530350486387"/>
    <n v="34.779336904907858"/>
    <n v="1.2637265175243193E-2"/>
    <n v="1.7389668452453929E-2"/>
    <n v="1.1623756508188688E-2"/>
    <m/>
  </r>
  <r>
    <n v="199"/>
    <n v="415045"/>
    <s v="Cargo Loader"/>
    <s v="Gasoline"/>
    <n v="2018"/>
    <n v="310"/>
    <n v="529.09090909090912"/>
    <m/>
    <n v="600"/>
    <s v=""/>
    <n v="0.5"/>
    <n v="0.5"/>
    <s v=""/>
    <n v="10000"/>
    <n v="10000"/>
    <n v="1058.1818181818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979345454545455"/>
    <n v="0.19236454981818182"/>
    <n v="25.274530350486387"/>
    <n v="34.779336904907858"/>
    <n v="1.2637265175243193E-2"/>
    <n v="1.7389668452453929E-2"/>
    <n v="1.1623756508188688E-2"/>
    <m/>
  </r>
  <r>
    <n v="200"/>
    <n v="415876"/>
    <s v="Cargo Loader"/>
    <s v="Gasoline"/>
    <n v="2019"/>
    <n v="310"/>
    <n v="529.09090909090912"/>
    <m/>
    <n v="600"/>
    <s v=""/>
    <n v="0.5"/>
    <n v="0.5"/>
    <s v=""/>
    <n v="10000"/>
    <n v="10000"/>
    <n v="529.0909090909091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39672727272728"/>
    <n v="0.1631067749090909"/>
    <n v="24.298806932738724"/>
    <n v="29.48955762066338"/>
    <n v="1.2149403466369363E-2"/>
    <n v="1.4744778810331691E-2"/>
    <n v="1.1175021308366539E-2"/>
    <m/>
  </r>
  <r>
    <n v="201"/>
    <n v="415881"/>
    <s v="Cargo Loader"/>
    <s v="Gasoline"/>
    <n v="2019"/>
    <n v="310"/>
    <n v="529.09090909090912"/>
    <m/>
    <n v="600"/>
    <s v=""/>
    <n v="0.5"/>
    <n v="0.5"/>
    <s v=""/>
    <n v="10000"/>
    <n v="10000"/>
    <n v="529.0909090909091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39672727272728"/>
    <n v="0.1631067749090909"/>
    <n v="24.298806932738724"/>
    <n v="29.48955762066338"/>
    <n v="1.2149403466369363E-2"/>
    <n v="1.4744778810331691E-2"/>
    <n v="1.1175021308366539E-2"/>
    <m/>
  </r>
  <r>
    <n v="202"/>
    <n v="415882"/>
    <s v="Cargo Loader"/>
    <s v="Gasoline"/>
    <n v="2019"/>
    <n v="310"/>
    <n v="529.09090909090912"/>
    <m/>
    <n v="600"/>
    <s v=""/>
    <n v="0.5"/>
    <n v="0.5"/>
    <s v=""/>
    <n v="10000"/>
    <n v="10000"/>
    <n v="529.0909090909091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39672727272728"/>
    <n v="0.1631067749090909"/>
    <n v="24.298806932738724"/>
    <n v="29.48955762066338"/>
    <n v="1.2149403466369363E-2"/>
    <n v="1.4744778810331691E-2"/>
    <n v="1.1175021308366539E-2"/>
    <m/>
  </r>
  <r>
    <n v="203"/>
    <n v="415885"/>
    <s v="Cargo Loader"/>
    <s v="Gasoline"/>
    <n v="2019"/>
    <n v="310"/>
    <n v="529.09090909090912"/>
    <m/>
    <n v="600"/>
    <s v=""/>
    <n v="0.5"/>
    <n v="0.5"/>
    <s v=""/>
    <n v="10000"/>
    <n v="10000"/>
    <n v="529.0909090909091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39672727272728"/>
    <n v="0.1631067749090909"/>
    <n v="24.298806932738724"/>
    <n v="29.48955762066338"/>
    <n v="1.2149403466369363E-2"/>
    <n v="1.4744778810331691E-2"/>
    <n v="1.1175021308366539E-2"/>
    <m/>
  </r>
  <r>
    <n v="204"/>
    <n v="415886"/>
    <s v="Cargo Loader"/>
    <s v="Gasoline"/>
    <n v="2019"/>
    <n v="310"/>
    <n v="529.09090909090912"/>
    <m/>
    <n v="600"/>
    <s v=""/>
    <n v="0.5"/>
    <n v="0.5"/>
    <s v=""/>
    <n v="10000"/>
    <n v="10000"/>
    <n v="529.0909090909091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39672727272728"/>
    <n v="0.1631067749090909"/>
    <n v="24.298806932738724"/>
    <n v="29.48955762066338"/>
    <n v="1.2149403466369363E-2"/>
    <n v="1.4744778810331691E-2"/>
    <n v="1.1175021308366539E-2"/>
    <m/>
  </r>
  <r>
    <n v="205"/>
    <n v="17746"/>
    <s v="Cargo Tractor"/>
    <s v="Diesel"/>
    <n v="1997"/>
    <n v="65"/>
    <n v="1137.9951923076924"/>
    <s v="≤ Tier 1"/>
    <n v="75"/>
    <n v="0.36"/>
    <s v=""/>
    <n v="0.36"/>
    <n v="12000"/>
    <s v=""/>
    <n v="12000"/>
    <n v="26173.889423076926"/>
    <n v="0.99"/>
    <s v=""/>
    <n v="0.99"/>
    <n v="4.5800000000000002E-5"/>
    <s v=""/>
    <n v="4.5800000000000002E-5"/>
    <n v="8.3019999999999996"/>
    <s v=""/>
    <n v="8.3019999999999996"/>
    <n v="1.92E-4"/>
    <s v=""/>
    <n v="1.92E-4"/>
    <n v="0.9"/>
    <s v=""/>
    <n v="0.9"/>
    <n v="0.93"/>
    <s v=""/>
    <n v="0.93"/>
    <n v="1.3856400000000002"/>
    <n v="9.8635800000000007"/>
    <n v="81.34689038861039"/>
    <n v="579.06206597621997"/>
    <n v="4.0673445194305193E-2"/>
    <n v="0.28953103298811"/>
    <n v="4.9214868685109284E-2"/>
    <m/>
  </r>
  <r>
    <n v="206"/>
    <s v="171109 MTS-10"/>
    <s v="Cargo Tractor"/>
    <s v="Diesel"/>
    <n v="2007"/>
    <n v="65"/>
    <n v="1137.9951923076924"/>
    <s v="Tier 2"/>
    <n v="75"/>
    <n v="0.36"/>
    <s v=""/>
    <n v="0.36"/>
    <n v="12000"/>
    <s v=""/>
    <n v="12000"/>
    <n v="14793.9375"/>
    <n v="0.19"/>
    <s v=""/>
    <n v="0.19"/>
    <n v="2.7100000000000001E-5"/>
    <s v=""/>
    <n v="2.7100000000000001E-5"/>
    <n v="4.0765969999999996"/>
    <s v=""/>
    <n v="4.0765969999999996"/>
    <n v="6.0600000000000003E-5"/>
    <s v=""/>
    <n v="6.0600000000000003E-5"/>
    <n v="0.9"/>
    <s v=""/>
    <n v="0.9"/>
    <n v="0.95"/>
    <s v=""/>
    <n v="0.95"/>
    <n v="0.46368000000000009"/>
    <n v="4.5636071499999993"/>
    <n v="27.221302889199837"/>
    <n v="267.91608975471877"/>
    <n v="1.3610651444599919E-2"/>
    <n v="0.13395804487735941"/>
    <n v="1.6468888247965902E-2"/>
    <m/>
  </r>
  <r>
    <n v="207"/>
    <s v="TR280 MTS-13"/>
    <s v="Cargo Tractor"/>
    <s v="Diesel"/>
    <n v="2007"/>
    <n v="65"/>
    <n v="1137.9951923076924"/>
    <s v="Tier 2"/>
    <n v="75"/>
    <n v="0.36"/>
    <s v=""/>
    <n v="0.36"/>
    <n v="12000"/>
    <s v=""/>
    <n v="12000"/>
    <n v="14793.9375"/>
    <n v="0.19"/>
    <s v=""/>
    <n v="0.19"/>
    <n v="2.7100000000000001E-5"/>
    <s v=""/>
    <n v="2.7100000000000001E-5"/>
    <n v="4.0765969999999996"/>
    <s v=""/>
    <n v="4.0765969999999996"/>
    <n v="6.0600000000000003E-5"/>
    <s v=""/>
    <n v="6.0600000000000003E-5"/>
    <n v="0.9"/>
    <s v=""/>
    <n v="0.9"/>
    <n v="0.95"/>
    <s v=""/>
    <n v="0.95"/>
    <n v="0.46368000000000009"/>
    <n v="4.5636071499999993"/>
    <n v="27.221302889199837"/>
    <n v="267.91608975471877"/>
    <n v="1.3610651444599919E-2"/>
    <n v="0.13395804487735941"/>
    <n v="1.6468888247965902E-2"/>
    <m/>
  </r>
  <r>
    <n v="208"/>
    <s v="TR288MTS-9"/>
    <s v="Cargo Tractor"/>
    <s v="Diesel"/>
    <n v="2007"/>
    <n v="65"/>
    <n v="1137.9951923076924"/>
    <s v="Tier 2"/>
    <n v="75"/>
    <n v="0.36"/>
    <s v=""/>
    <n v="0.36"/>
    <n v="12000"/>
    <s v=""/>
    <n v="12000"/>
    <n v="14793.9375"/>
    <n v="0.19"/>
    <s v=""/>
    <n v="0.19"/>
    <n v="2.7100000000000001E-5"/>
    <s v=""/>
    <n v="2.7100000000000001E-5"/>
    <n v="4.0765969999999996"/>
    <s v=""/>
    <n v="4.0765969999999996"/>
    <n v="6.0600000000000003E-5"/>
    <s v=""/>
    <n v="6.0600000000000003E-5"/>
    <n v="0.9"/>
    <s v=""/>
    <n v="0.9"/>
    <n v="0.95"/>
    <s v=""/>
    <n v="0.95"/>
    <n v="0.46368000000000009"/>
    <n v="4.5636071499999993"/>
    <n v="27.221302889199837"/>
    <n v="267.91608975471877"/>
    <n v="1.3610651444599919E-2"/>
    <n v="0.13395804487735941"/>
    <n v="1.6468888247965902E-2"/>
    <m/>
  </r>
  <r>
    <n v="209"/>
    <n v="7716"/>
    <s v="Cargo Tractor"/>
    <s v="Diesel"/>
    <n v="2016"/>
    <n v="67"/>
    <n v="1137.9951923076924"/>
    <s v="Tier 4"/>
    <n v="75"/>
    <n v="0.36"/>
    <s v=""/>
    <n v="0.36"/>
    <n v="12000"/>
    <s v=""/>
    <n v="12000"/>
    <n v="4551.9807692307695"/>
    <n v="0.1"/>
    <s v=""/>
    <n v="0.1"/>
    <n v="2.5000000000000001E-5"/>
    <s v=""/>
    <n v="2.5000000000000001E-5"/>
    <n v="2.7574529999999999"/>
    <s v=""/>
    <n v="2.7574529999999999"/>
    <n v="3.6300000000000001E-5"/>
    <s v=""/>
    <n v="3.6300000000000001E-5"/>
    <n v="0.9"/>
    <s v=""/>
    <n v="0.9"/>
    <n v="0.95"/>
    <s v=""/>
    <n v="0.95"/>
    <n v="0.1924195673076923"/>
    <n v="2.7765554068269229"/>
    <n v="11.643973916823548"/>
    <n v="168.01897638616938"/>
    <n v="5.8219869584117739E-3"/>
    <n v="8.4009488193084694E-2"/>
    <n v="7.0446042196782464E-3"/>
    <m/>
  </r>
  <r>
    <n v="210"/>
    <n v="7717"/>
    <s v="Cargo Tractor"/>
    <s v="Diesel"/>
    <n v="2016"/>
    <n v="67"/>
    <n v="1137.9951923076924"/>
    <s v="Tier 4"/>
    <n v="75"/>
    <n v="0.36"/>
    <s v=""/>
    <n v="0.36"/>
    <n v="12000"/>
    <s v=""/>
    <n v="12000"/>
    <n v="4551.9807692307695"/>
    <n v="0.1"/>
    <s v=""/>
    <n v="0.1"/>
    <n v="2.5000000000000001E-5"/>
    <s v=""/>
    <n v="2.5000000000000001E-5"/>
    <n v="2.7574529999999999"/>
    <s v=""/>
    <n v="2.7574529999999999"/>
    <n v="3.6300000000000001E-5"/>
    <s v=""/>
    <n v="3.6300000000000001E-5"/>
    <n v="0.9"/>
    <s v=""/>
    <n v="0.9"/>
    <n v="0.95"/>
    <s v=""/>
    <n v="0.95"/>
    <n v="0.1924195673076923"/>
    <n v="2.7765554068269229"/>
    <n v="11.643973916823548"/>
    <n v="168.01897638616938"/>
    <n v="5.8219869584117739E-3"/>
    <n v="8.4009488193084694E-2"/>
    <n v="7.0446042196782464E-3"/>
    <m/>
  </r>
  <r>
    <n v="211"/>
    <n v="77177"/>
    <s v="Cargo Tractor"/>
    <s v="Electric"/>
    <n v="1995"/>
    <n v="80"/>
    <n v="1137.9951923076924"/>
    <m/>
    <n v="100"/>
    <s v="--"/>
    <s v="--"/>
    <n v="0"/>
    <s v="--"/>
    <s v="--"/>
    <n v="0"/>
    <n v="28449.87980769230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12"/>
    <n v="77170"/>
    <s v="Cargo Tractor"/>
    <s v="Electric"/>
    <n v="1996"/>
    <n v="80"/>
    <n v="1137.9951923076924"/>
    <m/>
    <n v="100"/>
    <s v="--"/>
    <s v="--"/>
    <n v="0"/>
    <s v="--"/>
    <s v="--"/>
    <n v="0"/>
    <n v="27311.88461538461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13"/>
    <s v="15111 JTN222"/>
    <s v="Cargo Tractor"/>
    <s v="Electric"/>
    <n v="1998"/>
    <n v="80"/>
    <n v="1137.9951923076924"/>
    <m/>
    <n v="100"/>
    <s v="--"/>
    <s v="--"/>
    <n v="0"/>
    <s v="--"/>
    <s v="--"/>
    <n v="0"/>
    <n v="25035.89423076923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14"/>
    <s v="15112 SET524"/>
    <s v="Cargo Tractor"/>
    <s v="Electric"/>
    <n v="1998"/>
    <n v="80"/>
    <n v="1137.9951923076924"/>
    <m/>
    <n v="100"/>
    <s v="--"/>
    <s v="--"/>
    <n v="0"/>
    <s v="--"/>
    <s v="--"/>
    <n v="0"/>
    <n v="25035.89423076923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15"/>
    <s v="15114 XGO932"/>
    <s v="Cargo Tractor"/>
    <s v="Electric"/>
    <n v="1998"/>
    <n v="80"/>
    <n v="1137.9951923076924"/>
    <m/>
    <n v="100"/>
    <s v="--"/>
    <s v="--"/>
    <n v="0"/>
    <s v="--"/>
    <s v="--"/>
    <n v="0"/>
    <n v="25035.89423076923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16"/>
    <s v="48080 EKC916"/>
    <s v="Cargo Tractor"/>
    <s v="Electric"/>
    <n v="1999"/>
    <n v="80"/>
    <n v="1137.9951923076924"/>
    <m/>
    <n v="100"/>
    <s v="--"/>
    <s v="--"/>
    <n v="0"/>
    <s v="--"/>
    <s v="--"/>
    <n v="0"/>
    <n v="23897.89903846153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17"/>
    <s v="48081 GFI232"/>
    <s v="Cargo Tractor"/>
    <s v="Electric"/>
    <n v="1999"/>
    <n v="80"/>
    <n v="1137.9951923076924"/>
    <m/>
    <n v="100"/>
    <s v="--"/>
    <s v="--"/>
    <n v="0"/>
    <s v="--"/>
    <s v="--"/>
    <n v="0"/>
    <n v="23897.89903846153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18"/>
    <s v="48082 HOV384"/>
    <s v="Cargo Tractor"/>
    <s v="Electric"/>
    <n v="1999"/>
    <n v="80"/>
    <n v="1137.9951923076924"/>
    <m/>
    <n v="100"/>
    <s v="--"/>
    <s v="--"/>
    <n v="0"/>
    <s v="--"/>
    <s v="--"/>
    <n v="0"/>
    <n v="23897.89903846153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19"/>
    <s v="48083 KYX651"/>
    <s v="Cargo Tractor"/>
    <s v="Electric"/>
    <n v="1999"/>
    <n v="80"/>
    <n v="1137.9951923076924"/>
    <m/>
    <n v="100"/>
    <s v="--"/>
    <s v="--"/>
    <n v="0"/>
    <s v="--"/>
    <s v="--"/>
    <n v="0"/>
    <n v="23897.89903846153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20"/>
    <s v="48084 NJF667"/>
    <s v="Cargo Tractor"/>
    <s v="Electric"/>
    <n v="1999"/>
    <n v="80"/>
    <n v="1137.9951923076924"/>
    <m/>
    <n v="100"/>
    <s v="--"/>
    <s v="--"/>
    <n v="0"/>
    <s v="--"/>
    <s v="--"/>
    <n v="0"/>
    <n v="23897.89903846153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21"/>
    <s v="48085 NMZ712"/>
    <s v="Cargo Tractor"/>
    <s v="Electric"/>
    <n v="1999"/>
    <n v="80"/>
    <n v="1137.9951923076924"/>
    <m/>
    <n v="100"/>
    <s v="--"/>
    <s v="--"/>
    <n v="0"/>
    <s v="--"/>
    <s v="--"/>
    <n v="0"/>
    <n v="23897.89903846153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22"/>
    <s v="48086 PSE979"/>
    <s v="Cargo Tractor"/>
    <s v="Electric"/>
    <n v="1999"/>
    <n v="80"/>
    <n v="1137.9951923076924"/>
    <m/>
    <n v="100"/>
    <s v="--"/>
    <s v="--"/>
    <n v="0"/>
    <s v="--"/>
    <s v="--"/>
    <n v="0"/>
    <n v="23897.89903846153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s v="&lt;25 HP do not include in PL"/>
  </r>
  <r>
    <n v="223"/>
    <s v="48087 AMU194"/>
    <s v="Cargo Tractor"/>
    <s v="Electric"/>
    <n v="1999"/>
    <n v="80"/>
    <n v="1137.9951923076924"/>
    <m/>
    <n v="100"/>
    <s v="--"/>
    <s v="--"/>
    <n v="0"/>
    <s v="--"/>
    <s v="--"/>
    <n v="0"/>
    <n v="23897.89903846153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s v="&lt;25 HP do not include in PL"/>
  </r>
  <r>
    <n v="224"/>
    <s v="48357 FZP416"/>
    <s v="Cargo Tractor"/>
    <s v="Electric"/>
    <n v="2000"/>
    <n v="80"/>
    <n v="1137.9951923076924"/>
    <m/>
    <n v="100"/>
    <s v="--"/>
    <s v="--"/>
    <n v="0"/>
    <s v="--"/>
    <s v="--"/>
    <n v="0"/>
    <n v="22759.90384615384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25"/>
    <s v="48358 GAG491"/>
    <s v="Cargo Tractor"/>
    <s v="Electric"/>
    <n v="2000"/>
    <n v="80"/>
    <n v="1137.9951923076924"/>
    <m/>
    <n v="100"/>
    <s v="--"/>
    <s v="--"/>
    <n v="0"/>
    <s v="--"/>
    <s v="--"/>
    <n v="0"/>
    <n v="22759.90384615384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26"/>
    <s v="48359 HIW498"/>
    <s v="Cargo Tractor"/>
    <s v="Electric"/>
    <n v="2000"/>
    <n v="80"/>
    <n v="1137.9951923076924"/>
    <m/>
    <n v="100"/>
    <s v="--"/>
    <s v="--"/>
    <n v="0"/>
    <s v="--"/>
    <s v="--"/>
    <n v="0"/>
    <n v="22759.90384615384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27"/>
    <s v="48362 ISY415"/>
    <s v="Cargo Tractor"/>
    <s v="Electric"/>
    <n v="2000"/>
    <n v="80"/>
    <n v="1137.9951923076924"/>
    <m/>
    <n v="100"/>
    <s v="--"/>
    <s v="--"/>
    <n v="0"/>
    <s v="--"/>
    <s v="--"/>
    <n v="0"/>
    <n v="22759.90384615384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28"/>
    <s v="48368 JMB776"/>
    <s v="Cargo Tractor"/>
    <s v="Electric"/>
    <n v="2000"/>
    <n v="80"/>
    <n v="1137.9951923076924"/>
    <m/>
    <n v="100"/>
    <s v="--"/>
    <s v="--"/>
    <n v="0"/>
    <s v="--"/>
    <s v="--"/>
    <n v="0"/>
    <n v="22759.90384615384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29"/>
    <s v="10481 UUN659"/>
    <s v="Cargo Tractor"/>
    <s v="Electric"/>
    <n v="2004"/>
    <n v="19"/>
    <n v="1137.9951923076924"/>
    <m/>
    <n v="25"/>
    <s v="--"/>
    <s v="--"/>
    <n v="0"/>
    <s v="--"/>
    <s v="--"/>
    <n v="0"/>
    <n v="18207.92307692307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30"/>
    <n v="770047"/>
    <s v="Baggage Tug"/>
    <s v="Electric"/>
    <n v="2005"/>
    <n v="80"/>
    <n v="1137.9951923076924"/>
    <m/>
    <n v="100"/>
    <s v="--"/>
    <s v="--"/>
    <n v="0"/>
    <s v="--"/>
    <s v="--"/>
    <n v="0"/>
    <n v="17069.92788461538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31"/>
    <s v="831927 GGR945"/>
    <s v="Cargo Tractor"/>
    <s v="Electric"/>
    <n v="2007"/>
    <n v="100"/>
    <n v="1137.9951923076924"/>
    <m/>
    <n v="175"/>
    <s v="--"/>
    <s v="--"/>
    <n v="0"/>
    <s v="--"/>
    <s v="--"/>
    <n v="0"/>
    <n v="14793.937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32"/>
    <s v="25141 DCX937"/>
    <s v="Cargo Tractor"/>
    <s v="Electric"/>
    <n v="2010"/>
    <n v="80"/>
    <n v="1137.9951923076924"/>
    <m/>
    <n v="100"/>
    <s v="--"/>
    <s v="--"/>
    <n v="0"/>
    <s v="--"/>
    <s v="--"/>
    <n v="0"/>
    <n v="11379.95192307692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33"/>
    <s v="25142 KUN291"/>
    <s v="Cargo Tractor"/>
    <s v="Electric"/>
    <n v="2010"/>
    <n v="80"/>
    <n v="1137.9951923076924"/>
    <m/>
    <n v="100"/>
    <s v="--"/>
    <s v="--"/>
    <n v="0"/>
    <s v="--"/>
    <s v="--"/>
    <n v="0"/>
    <n v="11379.95192307692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34"/>
    <s v="25143 MXU924"/>
    <s v="Cargo Tractor"/>
    <s v="Electric"/>
    <n v="2010"/>
    <n v="80"/>
    <n v="1137.9951923076924"/>
    <m/>
    <n v="100"/>
    <s v="--"/>
    <s v="--"/>
    <n v="0"/>
    <s v="--"/>
    <s v="--"/>
    <n v="0"/>
    <n v="11379.95192307692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35"/>
    <s v="25144 SFK156"/>
    <s v="Cargo Tractor"/>
    <s v="Electric"/>
    <n v="2010"/>
    <n v="80"/>
    <n v="1137.9951923076924"/>
    <m/>
    <n v="100"/>
    <s v="--"/>
    <s v="--"/>
    <n v="0"/>
    <s v="--"/>
    <s v="--"/>
    <n v="0"/>
    <n v="11379.95192307692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36"/>
    <n v="770328"/>
    <s v="Cargo Tractor"/>
    <s v="Electric"/>
    <n v="2011"/>
    <n v="80"/>
    <n v="1137.9951923076924"/>
    <m/>
    <n v="100"/>
    <s v="--"/>
    <s v="--"/>
    <n v="0"/>
    <s v="--"/>
    <s v="--"/>
    <n v="0"/>
    <n v="10241.9567307692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37"/>
    <s v="25145 QII155"/>
    <s v="Cargo Tractor"/>
    <s v="Electric"/>
    <n v="2011"/>
    <n v="80"/>
    <n v="1137.9951923076924"/>
    <m/>
    <n v="100"/>
    <s v="--"/>
    <s v="--"/>
    <n v="0"/>
    <s v="--"/>
    <s v="--"/>
    <n v="0"/>
    <n v="10241.9567307692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38"/>
    <s v="25146 RYK346"/>
    <s v="Cargo Tractor"/>
    <s v="Electric"/>
    <n v="2011"/>
    <n v="80"/>
    <n v="1137.9951923076924"/>
    <m/>
    <n v="100"/>
    <s v="--"/>
    <s v="--"/>
    <n v="0"/>
    <s v="--"/>
    <s v="--"/>
    <n v="0"/>
    <n v="10241.9567307692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39"/>
    <n v="502381"/>
    <s v="Cargo Tractor"/>
    <s v="Electric"/>
    <n v="2014"/>
    <n v="80"/>
    <n v="1137.9951923076924"/>
    <m/>
    <n v="100"/>
    <s v="--"/>
    <s v="--"/>
    <n v="0"/>
    <s v="--"/>
    <s v="--"/>
    <n v="0"/>
    <n v="6827.971153846154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40"/>
    <n v="502382"/>
    <s v="Cargo Tractor"/>
    <s v="Electric"/>
    <n v="2014"/>
    <n v="80"/>
    <n v="1137.9951923076924"/>
    <m/>
    <n v="100"/>
    <s v="--"/>
    <s v="--"/>
    <n v="0"/>
    <s v="--"/>
    <s v="--"/>
    <n v="0"/>
    <n v="6827.971153846154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41"/>
    <n v="502383"/>
    <s v="Cargo Tractor"/>
    <s v="Electric"/>
    <n v="2014"/>
    <n v="80"/>
    <n v="1137.9951923076924"/>
    <m/>
    <n v="100"/>
    <s v="--"/>
    <s v="--"/>
    <n v="0"/>
    <s v="--"/>
    <s v="--"/>
    <n v="0"/>
    <n v="6827.971153846154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42"/>
    <n v="502391"/>
    <s v="Cargo Tractor"/>
    <s v="Electric"/>
    <n v="2014"/>
    <n v="80"/>
    <n v="1137.9951923076924"/>
    <m/>
    <n v="100"/>
    <s v="--"/>
    <s v="--"/>
    <n v="0"/>
    <s v="--"/>
    <s v="--"/>
    <n v="0"/>
    <n v="6827.971153846154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43"/>
    <n v="502393"/>
    <s v="Cargo Tractor"/>
    <s v="Electric"/>
    <n v="2014"/>
    <n v="80"/>
    <n v="1137.9951923076924"/>
    <m/>
    <n v="100"/>
    <s v="--"/>
    <s v="--"/>
    <n v="0"/>
    <s v="--"/>
    <s v="--"/>
    <n v="0"/>
    <n v="6827.971153846154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44"/>
    <n v="502394"/>
    <s v="Cargo Tractor"/>
    <s v="Electric"/>
    <n v="2014"/>
    <n v="80"/>
    <n v="1137.9951923076924"/>
    <m/>
    <n v="100"/>
    <s v="--"/>
    <s v="--"/>
    <n v="0"/>
    <s v="--"/>
    <s v="--"/>
    <n v="0"/>
    <n v="6827.971153846154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45"/>
    <n v="506513"/>
    <s v="Cargo Tractor"/>
    <s v="Electric"/>
    <n v="2015"/>
    <n v="80"/>
    <n v="1137.9951923076924"/>
    <m/>
    <n v="100"/>
    <s v="--"/>
    <s v="--"/>
    <n v="0"/>
    <s v="--"/>
    <s v="--"/>
    <n v="0"/>
    <n v="5689.975961538461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46"/>
    <n v="506514"/>
    <s v="Cargo Tractor"/>
    <s v="Electric"/>
    <n v="2015"/>
    <n v="80"/>
    <n v="1137.9951923076924"/>
    <m/>
    <n v="100"/>
    <s v="--"/>
    <s v="--"/>
    <n v="0"/>
    <s v="--"/>
    <s v="--"/>
    <n v="0"/>
    <n v="5689.975961538461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47"/>
    <n v="506515"/>
    <s v="Cargo Tractor"/>
    <s v="Electric"/>
    <n v="2015"/>
    <n v="80"/>
    <n v="1137.9951923076924"/>
    <m/>
    <n v="100"/>
    <s v="--"/>
    <s v="--"/>
    <n v="0"/>
    <s v="--"/>
    <s v="--"/>
    <n v="0"/>
    <n v="5689.975961538461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48"/>
    <n v="506516"/>
    <s v="Cargo Tractor"/>
    <s v="Electric"/>
    <n v="2015"/>
    <n v="80"/>
    <n v="1137.9951923076924"/>
    <m/>
    <n v="100"/>
    <s v="--"/>
    <s v="--"/>
    <n v="0"/>
    <s v="--"/>
    <s v="--"/>
    <n v="0"/>
    <n v="5689.975961538461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49"/>
    <s v="CT2265"/>
    <s v="Cargo Tractor"/>
    <s v="Electric"/>
    <n v="2018"/>
    <n v="80"/>
    <n v="1137.9951923076924"/>
    <m/>
    <n v="100"/>
    <s v="--"/>
    <s v="--"/>
    <n v="0"/>
    <s v="--"/>
    <s v="--"/>
    <n v="0"/>
    <n v="2275.990384615384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50"/>
    <s v="CT2266"/>
    <s v="Cargo Tractor"/>
    <s v="Electric"/>
    <n v="2018"/>
    <n v="80"/>
    <n v="1137.9951923076924"/>
    <m/>
    <n v="100"/>
    <s v="--"/>
    <s v="--"/>
    <n v="0"/>
    <s v="--"/>
    <s v="--"/>
    <n v="0"/>
    <n v="2275.990384615384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51"/>
    <s v="CT2267"/>
    <s v="Cargo Tractor"/>
    <s v="Electric"/>
    <n v="2018"/>
    <n v="80"/>
    <n v="1137.9951923076924"/>
    <m/>
    <n v="100"/>
    <s v="--"/>
    <s v="--"/>
    <n v="0"/>
    <s v="--"/>
    <s v="--"/>
    <n v="0"/>
    <n v="2275.990384615384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52"/>
    <s v="CT2271"/>
    <s v="Cargo Tractor"/>
    <s v="Electric"/>
    <n v="2018"/>
    <n v="80"/>
    <n v="1137.9951923076924"/>
    <m/>
    <n v="100"/>
    <s v="--"/>
    <s v="--"/>
    <n v="0"/>
    <s v="--"/>
    <s v="--"/>
    <n v="0"/>
    <n v="2275.990384615384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253"/>
    <s v="29027 1"/>
    <s v="Cargo Tractor"/>
    <s v="Gasoline"/>
    <n v="1986"/>
    <n v="100"/>
    <n v="1137.9951923076924"/>
    <m/>
    <n v="175"/>
    <s v=""/>
    <n v="0.54"/>
    <n v="0.54"/>
    <s v=""/>
    <n v="7000"/>
    <n v="7000"/>
    <n v="38691.836538461539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218.85438176752692"/>
    <n v="1624.3451672572437"/>
    <n v="0.10942719088376346"/>
    <n v="0.81217258362862188"/>
    <n v="0.10065113017488563"/>
    <m/>
  </r>
  <r>
    <n v="254"/>
    <n v="7684"/>
    <s v="Cargo Tractor"/>
    <s v="Gasoline"/>
    <n v="1989"/>
    <n v="80"/>
    <n v="1137.9951923076924"/>
    <m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55"/>
    <n v="7685"/>
    <s v="Cargo Tractor"/>
    <s v="Gasoline"/>
    <n v="1989"/>
    <n v="80"/>
    <n v="1137.9951923076924"/>
    <m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56"/>
    <n v="7686"/>
    <s v="Cargo Tractor"/>
    <s v="Gasoline"/>
    <n v="1989"/>
    <n v="80"/>
    <n v="1137.9951923076924"/>
    <m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57"/>
    <n v="9707"/>
    <s v="Cargo Tractor"/>
    <s v="Gasoline"/>
    <n v="1989"/>
    <n v="80"/>
    <n v="1137.9951923076924"/>
    <m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58"/>
    <n v="9708"/>
    <s v="Cargo Tractor"/>
    <s v="Gasoline"/>
    <n v="1989"/>
    <n v="80"/>
    <n v="1137.9951923076924"/>
    <m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59"/>
    <n v="9709"/>
    <s v="Cargo Tractor"/>
    <s v="Gasoline"/>
    <n v="1989"/>
    <n v="80"/>
    <n v="1137.9951923076924"/>
    <m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60"/>
    <n v="9710"/>
    <s v="Cargo Tractor"/>
    <s v="Gasoline"/>
    <n v="1989"/>
    <n v="80"/>
    <n v="1137.9951923076924"/>
    <m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61"/>
    <n v="9714"/>
    <s v="Cargo Tractor"/>
    <s v="Gasoline"/>
    <n v="1989"/>
    <n v="80"/>
    <n v="1137.9951923076924"/>
    <m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62"/>
    <n v="9715"/>
    <s v="Cargo Tractor"/>
    <s v="Gasoline"/>
    <n v="1989"/>
    <n v="80"/>
    <n v="1137.9951923076924"/>
    <m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63"/>
    <n v="9716"/>
    <s v="Cargo Tractor"/>
    <s v="Gasoline"/>
    <n v="1989"/>
    <n v="80"/>
    <n v="1137.9951923076924"/>
    <m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64"/>
    <n v="9717"/>
    <s v="Cargo Tractor"/>
    <s v="Gasoline"/>
    <n v="1989"/>
    <n v="80"/>
    <n v="1137.9951923076924"/>
    <m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65"/>
    <n v="9720"/>
    <s v="Cargo Tractor"/>
    <s v="Gasoline"/>
    <n v="1989"/>
    <n v="80"/>
    <n v="1137.9951923076924"/>
    <m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66"/>
    <n v="9721"/>
    <s v="Cargo Tractor"/>
    <s v="Gasoline"/>
    <n v="1989"/>
    <n v="80"/>
    <n v="1137.9951923076924"/>
    <m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67"/>
    <n v="9722"/>
    <s v="Cargo Tractor"/>
    <s v="Gasoline"/>
    <n v="1989"/>
    <n v="80"/>
    <n v="1137.9951923076924"/>
    <m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68"/>
    <n v="9723"/>
    <s v="Cargo Tractor"/>
    <s v="Gasoline"/>
    <n v="1989"/>
    <n v="80"/>
    <n v="1137.9951923076924"/>
    <m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69"/>
    <n v="9728"/>
    <s v="Cargo Tractor"/>
    <s v="Gasoline"/>
    <n v="1989"/>
    <n v="80"/>
    <n v="1137.9951923076924"/>
    <m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70"/>
    <n v="9740"/>
    <s v="Cargo Tractor"/>
    <s v="Gasoline"/>
    <n v="1989"/>
    <n v="80"/>
    <n v="1137.9951923076924"/>
    <m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71"/>
    <n v="392846"/>
    <s v="Cargo Tractor"/>
    <s v="Gasoline"/>
    <n v="1989"/>
    <n v="80"/>
    <n v="1137.9951923076924"/>
    <m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72"/>
    <n v="392847"/>
    <s v="Cargo Tractor"/>
    <s v="Gasoline"/>
    <n v="1989"/>
    <n v="80"/>
    <n v="1137.9951923076924"/>
    <m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73"/>
    <s v="ITD361 TY874"/>
    <s v="Cargo Tractor"/>
    <s v="Gasoline"/>
    <n v="1989"/>
    <n v="103"/>
    <n v="1137.9951923076924"/>
    <m/>
    <n v="175"/>
    <s v=""/>
    <n v="0.54"/>
    <n v="0.54"/>
    <s v=""/>
    <n v="7000"/>
    <n v="7000"/>
    <n v="35277.850961538461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225.42001322055273"/>
    <n v="1673.075522274961"/>
    <n v="0.11271000661027637"/>
    <n v="0.83653776113748057"/>
    <n v="0.1036706640801322"/>
    <m/>
  </r>
  <r>
    <n v="274"/>
    <n v="458270"/>
    <s v="Cargo Tractor"/>
    <s v="Gasoline"/>
    <n v="1990"/>
    <n v="80"/>
    <n v="1095"/>
    <m/>
    <n v="100"/>
    <s v=""/>
    <n v="0.54"/>
    <n v="0.54"/>
    <s v=""/>
    <n v="7000"/>
    <n v="7000"/>
    <n v="32850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11.22113143128928"/>
    <n v="1108.5785955297265"/>
    <n v="0.20561056571564465"/>
    <n v="0.55428929776486324"/>
    <n v="0.18912059834524994"/>
    <m/>
  </r>
  <r>
    <n v="275"/>
    <n v="458298"/>
    <s v="Cargo Tractor"/>
    <s v="Gasoline"/>
    <n v="1990"/>
    <n v="80"/>
    <n v="1095"/>
    <m/>
    <n v="100"/>
    <s v=""/>
    <n v="0.54"/>
    <n v="0.54"/>
    <s v=""/>
    <n v="7000"/>
    <n v="7000"/>
    <n v="32850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11.22113143128928"/>
    <n v="1108.5785955297265"/>
    <n v="0.20561056571564465"/>
    <n v="0.55428929776486324"/>
    <n v="0.18912059834524994"/>
    <m/>
  </r>
  <r>
    <n v="276"/>
    <s v="TM302"/>
    <s v="Cargo Tractor"/>
    <s v="Gasoline"/>
    <n v="1990"/>
    <n v="105"/>
    <n v="1137.9951923076924"/>
    <m/>
    <n v="175"/>
    <s v=""/>
    <n v="0.54"/>
    <n v="0.54"/>
    <s v=""/>
    <n v="7000"/>
    <n v="7000"/>
    <n v="34139.855769230773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229.7971008559033"/>
    <n v="1705.5624256201061"/>
    <n v="0.11489855042795165"/>
    <n v="0.85278121281005304"/>
    <n v="0.10568368668362992"/>
    <m/>
  </r>
  <r>
    <n v="277"/>
    <n v="392764"/>
    <s v="Cargo Tractor"/>
    <s v="Gasoline"/>
    <n v="1991"/>
    <n v="80"/>
    <n v="1137.9951923076924"/>
    <m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78"/>
    <n v="392766"/>
    <s v="Cargo Tractor"/>
    <s v="Gasoline"/>
    <n v="1991"/>
    <n v="80"/>
    <n v="1137.9951923076924"/>
    <m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79"/>
    <n v="392771"/>
    <s v="Cargo Tractor"/>
    <s v="Gasoline"/>
    <n v="1991"/>
    <n v="80"/>
    <n v="1137.9951923076924"/>
    <m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80"/>
    <n v="392772"/>
    <s v="Cargo Tractor"/>
    <s v="Gasoline"/>
    <n v="1991"/>
    <n v="80"/>
    <n v="1137.9951923076924"/>
    <m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81"/>
    <n v="392774"/>
    <s v="Cargo Tractor"/>
    <s v="Gasoline"/>
    <n v="1991"/>
    <n v="80"/>
    <n v="1137.9951923076924"/>
    <m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82"/>
    <n v="392775"/>
    <s v="Cargo Tractor"/>
    <s v="Gasoline"/>
    <n v="1991"/>
    <n v="80"/>
    <n v="1137.9951923076924"/>
    <m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83"/>
    <n v="392776"/>
    <s v="Cargo Tractor"/>
    <s v="Gasoline"/>
    <n v="1991"/>
    <n v="80"/>
    <n v="1137.9951923076924"/>
    <m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84"/>
    <n v="392777"/>
    <s v="Cargo Tractor"/>
    <s v="Gasoline"/>
    <n v="1991"/>
    <n v="80"/>
    <n v="1137.9951923076924"/>
    <m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85"/>
    <n v="392779"/>
    <s v="Cargo Tractor"/>
    <s v="Gasoline"/>
    <n v="1991"/>
    <n v="80"/>
    <n v="1137.9951923076924"/>
    <m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86"/>
    <n v="392780"/>
    <s v="Cargo Tractor"/>
    <s v="Gasoline"/>
    <n v="1991"/>
    <n v="80"/>
    <n v="1137.9951923076924"/>
    <m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87"/>
    <n v="392781"/>
    <s v="Cargo Tractor"/>
    <s v="Gasoline"/>
    <n v="1991"/>
    <n v="80"/>
    <n v="1137.9951923076924"/>
    <m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88"/>
    <n v="392783"/>
    <s v="Cargo Tractor"/>
    <s v="Gasoline"/>
    <n v="1991"/>
    <n v="80"/>
    <n v="1137.9951923076924"/>
    <m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89"/>
    <n v="392784"/>
    <s v="Cargo Tractor"/>
    <s v="Gasoline"/>
    <n v="1991"/>
    <n v="80"/>
    <n v="1137.9951923076924"/>
    <m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90"/>
    <n v="392785"/>
    <s v="Cargo Tractor"/>
    <s v="Gasoline"/>
    <n v="1991"/>
    <n v="80"/>
    <n v="1137.9951923076924"/>
    <m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91"/>
    <n v="392786"/>
    <s v="Cargo Tractor"/>
    <s v="Gasoline"/>
    <n v="1991"/>
    <n v="80"/>
    <n v="1137.9951923076924"/>
    <m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92"/>
    <n v="393277"/>
    <s v="Cargo Tractor"/>
    <s v="Gasoline"/>
    <n v="1992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93"/>
    <n v="393278"/>
    <s v="Cargo Tractor"/>
    <s v="Gasoline"/>
    <n v="1992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94"/>
    <n v="393279"/>
    <s v="Cargo Tractor"/>
    <s v="Gasoline"/>
    <n v="1992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95"/>
    <n v="393280"/>
    <s v="Cargo Tractor"/>
    <s v="Gasoline"/>
    <n v="1992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96"/>
    <n v="393281"/>
    <s v="Cargo Tractor"/>
    <s v="Gasoline"/>
    <n v="1992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97"/>
    <n v="393282"/>
    <s v="Cargo Tractor"/>
    <s v="Gasoline"/>
    <n v="1992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98"/>
    <n v="393596"/>
    <s v="Cargo Tractor"/>
    <s v="Gasoline"/>
    <n v="1992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299"/>
    <n v="393597"/>
    <s v="Cargo Tractor"/>
    <s v="Gasoline"/>
    <n v="1992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00"/>
    <n v="393598"/>
    <s v="Cargo Tractor"/>
    <s v="Gasoline"/>
    <n v="1992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01"/>
    <n v="393599"/>
    <s v="Cargo Tractor"/>
    <s v="Gasoline"/>
    <n v="1992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02"/>
    <n v="393600"/>
    <s v="Cargo Tractor"/>
    <s v="Gasoline"/>
    <n v="1992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03"/>
    <n v="393601"/>
    <s v="Cargo Tractor"/>
    <s v="Gasoline"/>
    <n v="1992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04"/>
    <n v="393602"/>
    <s v="Cargo Tractor"/>
    <s v="Gasoline"/>
    <n v="1992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05"/>
    <n v="393603"/>
    <s v="Cargo Tractor"/>
    <s v="Gasoline"/>
    <n v="1992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06"/>
    <n v="393604"/>
    <s v="Cargo Tractor"/>
    <s v="Gasoline"/>
    <n v="1992"/>
    <n v="80"/>
    <n v="1137.9951923076924"/>
    <m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07"/>
    <n v="394196"/>
    <s v="Cargo Tractor"/>
    <s v="Gasoline"/>
    <n v="1993"/>
    <n v="80"/>
    <n v="1137.9951923076924"/>
    <m/>
    <n v="100"/>
    <s v=""/>
    <n v="0.54"/>
    <n v="0.54"/>
    <s v=""/>
    <n v="7000"/>
    <n v="7000"/>
    <n v="30725.87019230769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08"/>
    <n v="394198"/>
    <s v="Cargo Tractor"/>
    <s v="Gasoline"/>
    <n v="1993"/>
    <n v="80"/>
    <n v="1137.9951923076924"/>
    <m/>
    <n v="100"/>
    <s v=""/>
    <n v="0.54"/>
    <n v="0.54"/>
    <s v=""/>
    <n v="7000"/>
    <n v="7000"/>
    <n v="30725.87019230769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09"/>
    <n v="394199"/>
    <s v="Cargo Tractor"/>
    <s v="Gasoline"/>
    <n v="1993"/>
    <n v="80"/>
    <n v="1137.9951923076924"/>
    <m/>
    <n v="100"/>
    <s v=""/>
    <n v="0.54"/>
    <n v="0.54"/>
    <s v=""/>
    <n v="7000"/>
    <n v="7000"/>
    <n v="30725.87019230769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10"/>
    <n v="394211"/>
    <s v="Cargo Tractor"/>
    <s v="Gasoline"/>
    <n v="1993"/>
    <n v="80"/>
    <n v="1137.9951923076924"/>
    <m/>
    <n v="100"/>
    <s v=""/>
    <n v="0.54"/>
    <n v="0.54"/>
    <s v=""/>
    <n v="7000"/>
    <n v="7000"/>
    <n v="30725.87019230769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11"/>
    <n v="394233"/>
    <s v="Cargo Tractor"/>
    <s v="Gasoline"/>
    <n v="1993"/>
    <n v="80"/>
    <n v="1137.9951923076924"/>
    <m/>
    <n v="100"/>
    <s v=""/>
    <n v="0.54"/>
    <n v="0.54"/>
    <s v=""/>
    <n v="7000"/>
    <n v="7000"/>
    <n v="30725.87019230769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12"/>
    <n v="394234"/>
    <s v="Cargo Tractor"/>
    <s v="Gasoline"/>
    <n v="1993"/>
    <n v="80"/>
    <n v="1137.9951923076924"/>
    <m/>
    <n v="100"/>
    <s v=""/>
    <n v="0.54"/>
    <n v="0.54"/>
    <s v=""/>
    <n v="7000"/>
    <n v="7000"/>
    <n v="30725.87019230769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13"/>
    <n v="995944"/>
    <s v="Cargo Tractor"/>
    <s v="Gasoline"/>
    <n v="1994"/>
    <n v="80"/>
    <n v="1137.9951923076924"/>
    <m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14"/>
    <n v="302272"/>
    <s v="Cargo Tractor"/>
    <s v="Gasoline"/>
    <n v="1995"/>
    <n v="80"/>
    <n v="1137.9951923076924"/>
    <m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15"/>
    <n v="302273"/>
    <s v="Cargo Tractor"/>
    <s v="Gasoline"/>
    <n v="1995"/>
    <n v="80"/>
    <n v="1137.9951923076924"/>
    <m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16"/>
    <n v="302274"/>
    <s v="Cargo Tractor"/>
    <s v="Gasoline"/>
    <n v="1995"/>
    <n v="80"/>
    <n v="1137.9951923076924"/>
    <m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17"/>
    <n v="302275"/>
    <s v="Cargo Tractor"/>
    <s v="Gasoline"/>
    <n v="1995"/>
    <n v="80"/>
    <n v="1137.9951923076924"/>
    <m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18"/>
    <n v="302276"/>
    <s v="Cargo Tractor"/>
    <s v="Gasoline"/>
    <n v="1995"/>
    <n v="80"/>
    <n v="1137.9951923076924"/>
    <m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19"/>
    <n v="302277"/>
    <s v="Cargo Tractor"/>
    <s v="Gasoline"/>
    <n v="1995"/>
    <n v="80"/>
    <n v="1137.9951923076924"/>
    <m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20"/>
    <n v="302278"/>
    <s v="Cargo Tractor"/>
    <s v="Gasoline"/>
    <n v="1995"/>
    <n v="80"/>
    <n v="1137.9951923076924"/>
    <m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  <n v="0.19654642162853747"/>
    <m/>
  </r>
  <r>
    <n v="321"/>
    <n v="497246"/>
    <s v="Cargo Tractor"/>
    <s v="Gasoline"/>
    <n v="1996"/>
    <n v="80"/>
    <n v="1137.9951923076924"/>
    <m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22"/>
    <n v="497247"/>
    <s v="Cargo Tractor"/>
    <s v="Gasoline"/>
    <n v="1996"/>
    <n v="80"/>
    <n v="1137.9951923076924"/>
    <m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23"/>
    <n v="497248"/>
    <s v="Cargo Tractor"/>
    <s v="Gasoline"/>
    <n v="1996"/>
    <n v="80"/>
    <n v="1137.9951923076924"/>
    <m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24"/>
    <n v="497249"/>
    <s v="Cargo Tractor"/>
    <s v="Gasoline"/>
    <n v="1996"/>
    <n v="80"/>
    <n v="1137.9951923076924"/>
    <m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25"/>
    <n v="497250"/>
    <s v="Cargo Tractor"/>
    <s v="Gasoline"/>
    <n v="1996"/>
    <n v="80"/>
    <n v="1137.9951923076924"/>
    <m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26"/>
    <n v="497251"/>
    <s v="Cargo Tractor"/>
    <s v="Gasoline"/>
    <n v="1996"/>
    <n v="80"/>
    <n v="1137.9951923076924"/>
    <m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27"/>
    <n v="497252"/>
    <s v="Cargo Tractor"/>
    <s v="Gasoline"/>
    <n v="1996"/>
    <n v="80"/>
    <n v="1137.9951923076924"/>
    <m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28"/>
    <n v="497253"/>
    <s v="Cargo Tractor"/>
    <s v="Gasoline"/>
    <n v="1996"/>
    <n v="80"/>
    <n v="1137.9951923076924"/>
    <m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29"/>
    <n v="497254"/>
    <s v="Cargo Tractor"/>
    <s v="Gasoline"/>
    <n v="1996"/>
    <n v="80"/>
    <n v="1137.9951923076924"/>
    <m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30"/>
    <n v="497255"/>
    <s v="Cargo Tractor"/>
    <s v="Gasoline"/>
    <n v="1996"/>
    <n v="80"/>
    <n v="1137.9951923076924"/>
    <m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31"/>
    <n v="497256"/>
    <s v="Cargo Tractor"/>
    <s v="Gasoline"/>
    <n v="1996"/>
    <n v="80"/>
    <n v="1137.9951923076924"/>
    <m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32"/>
    <n v="497257"/>
    <s v="Cargo Tractor"/>
    <s v="Gasoline"/>
    <n v="1996"/>
    <n v="80"/>
    <n v="1137.9951923076924"/>
    <m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33"/>
    <n v="497258"/>
    <s v="Cargo Tractor"/>
    <s v="Gasoline"/>
    <n v="1996"/>
    <n v="80"/>
    <n v="1137.9951923076924"/>
    <m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34"/>
    <n v="497259"/>
    <s v="Cargo Tractor"/>
    <s v="Gasoline"/>
    <n v="1996"/>
    <n v="80"/>
    <n v="1137.9951923076924"/>
    <m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35"/>
    <n v="497263"/>
    <s v="Cargo Tractor"/>
    <s v="Gasoline"/>
    <n v="1997"/>
    <n v="80"/>
    <n v="1137.9951923076924"/>
    <m/>
    <n v="100"/>
    <s v=""/>
    <n v="0.54"/>
    <n v="0.54"/>
    <s v=""/>
    <n v="7000"/>
    <n v="7000"/>
    <n v="26173.889423076926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36"/>
    <n v="497297"/>
    <s v="Cargo Tractor"/>
    <s v="Gasoline"/>
    <n v="1997"/>
    <n v="80"/>
    <n v="1137.9951923076924"/>
    <m/>
    <n v="100"/>
    <s v=""/>
    <n v="0.54"/>
    <n v="0.54"/>
    <s v=""/>
    <n v="7000"/>
    <n v="7000"/>
    <n v="26173.889423076926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37"/>
    <n v="497298"/>
    <s v="Cargo Tractor"/>
    <s v="Gasoline"/>
    <n v="1997"/>
    <n v="80"/>
    <n v="1137.9951923076924"/>
    <m/>
    <n v="100"/>
    <s v=""/>
    <n v="0.54"/>
    <n v="0.54"/>
    <s v=""/>
    <n v="7000"/>
    <n v="7000"/>
    <n v="26173.889423076926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38"/>
    <n v="497306"/>
    <s v="Cargo Tractor"/>
    <s v="Gasoline"/>
    <n v="1997"/>
    <n v="80"/>
    <n v="1137.9951923076924"/>
    <m/>
    <n v="100"/>
    <s v=""/>
    <n v="0.54"/>
    <n v="0.54"/>
    <s v=""/>
    <n v="7000"/>
    <n v="7000"/>
    <n v="26173.889423076926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39"/>
    <n v="497307"/>
    <s v="Cargo Tractor"/>
    <s v="Gasoline"/>
    <n v="1997"/>
    <n v="80"/>
    <n v="1137.9951923076924"/>
    <m/>
    <n v="100"/>
    <s v=""/>
    <n v="0.54"/>
    <n v="0.54"/>
    <s v=""/>
    <n v="7000"/>
    <n v="7000"/>
    <n v="26173.889423076926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40"/>
    <n v="497309"/>
    <s v="Cargo Tractor"/>
    <s v="Gasoline"/>
    <n v="1997"/>
    <n v="80"/>
    <n v="1137.9951923076924"/>
    <m/>
    <n v="100"/>
    <s v=""/>
    <n v="0.54"/>
    <n v="0.54"/>
    <s v=""/>
    <n v="7000"/>
    <n v="7000"/>
    <n v="26173.889423076926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41"/>
    <n v="497310"/>
    <s v="Cargo Tractor"/>
    <s v="Gasoline"/>
    <n v="1997"/>
    <n v="80"/>
    <n v="1137.9951923076924"/>
    <m/>
    <n v="100"/>
    <s v=""/>
    <n v="0.54"/>
    <n v="0.54"/>
    <s v=""/>
    <n v="7000"/>
    <n v="7000"/>
    <n v="26173.889423076926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  <n v="0.23123108426886763"/>
    <m/>
  </r>
  <r>
    <n v="342"/>
    <s v="TT126"/>
    <s v="Cargo Tractor"/>
    <s v="Gasoline"/>
    <n v="1998"/>
    <n v="105"/>
    <n v="1137.9951923076924"/>
    <m/>
    <n v="175"/>
    <s v=""/>
    <n v="0.54"/>
    <n v="0.54"/>
    <s v=""/>
    <n v="7000"/>
    <n v="7000"/>
    <n v="25035.894230769234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270.34953041870972"/>
    <n v="1921.9544288706388"/>
    <n v="0.13517476520935487"/>
    <n v="0.96097721443531936"/>
    <n v="0.1243337490395646"/>
    <m/>
  </r>
  <r>
    <n v="343"/>
    <n v="48413"/>
    <s v="Cargo Tractor"/>
    <s v="Gasoline"/>
    <n v="2000"/>
    <n v="217"/>
    <n v="1137.9951923076924"/>
    <m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344"/>
    <n v="48416"/>
    <s v="Cargo Tractor"/>
    <s v="Gasoline"/>
    <n v="2000"/>
    <n v="217"/>
    <n v="1137.9951923076924"/>
    <m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345"/>
    <n v="48418"/>
    <s v="Cargo Tractor"/>
    <s v="Gasoline"/>
    <n v="2000"/>
    <n v="217"/>
    <n v="1137.9951923076924"/>
    <m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346"/>
    <n v="48419"/>
    <s v="Cargo Tractor"/>
    <s v="Gasoline"/>
    <n v="2000"/>
    <n v="217"/>
    <n v="1137.9951923076924"/>
    <m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347"/>
    <n v="48420"/>
    <s v="Cargo Tractor"/>
    <s v="Gasoline"/>
    <n v="2000"/>
    <n v="217"/>
    <n v="1137.9951923076924"/>
    <m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348"/>
    <n v="48421"/>
    <s v="Cargo Tractor"/>
    <s v="Gasoline"/>
    <n v="2000"/>
    <n v="217"/>
    <n v="1137.9951923076924"/>
    <m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349"/>
    <n v="48422"/>
    <s v="Cargo Tractor"/>
    <s v="Gasoline"/>
    <n v="2000"/>
    <n v="217"/>
    <n v="1137.9951923076924"/>
    <m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350"/>
    <n v="48430"/>
    <s v="Cargo Tractor"/>
    <s v="Gasoline"/>
    <n v="2000"/>
    <n v="217"/>
    <n v="1137.9951923076924"/>
    <m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351"/>
    <n v="48543"/>
    <s v="Cargo Tractor"/>
    <s v="Gasoline"/>
    <n v="2000"/>
    <n v="217"/>
    <n v="1137.9951923076924"/>
    <m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352"/>
    <n v="48544"/>
    <s v="Cargo Tractor"/>
    <s v="Gasoline"/>
    <n v="2000"/>
    <n v="217"/>
    <n v="1137.9951923076924"/>
    <m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353"/>
    <n v="48545"/>
    <s v="Cargo Tractor"/>
    <s v="Gasoline"/>
    <n v="2000"/>
    <n v="217"/>
    <n v="1137.9951923076924"/>
    <m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354"/>
    <n v="48546"/>
    <s v="Cargo Tractor"/>
    <s v="Gasoline"/>
    <n v="2000"/>
    <n v="217"/>
    <n v="1137.9951923076924"/>
    <m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355"/>
    <n v="48548"/>
    <s v="Cargo Tractor"/>
    <s v="Gasoline"/>
    <n v="2000"/>
    <n v="217"/>
    <n v="1137.9951923076924"/>
    <m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356"/>
    <n v="48550"/>
    <s v="Cargo Tractor"/>
    <s v="Gasoline"/>
    <n v="2000"/>
    <n v="217"/>
    <n v="1137.9951923076924"/>
    <m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  <n v="0.25695641468176683"/>
    <m/>
  </r>
  <r>
    <n v="357"/>
    <n v="9705"/>
    <s v="Cargo Tractor"/>
    <s v="Gasoline"/>
    <n v="2001"/>
    <n v="80"/>
    <n v="1137.9951923076924"/>
    <m/>
    <n v="100"/>
    <s v=""/>
    <n v="0.54"/>
    <n v="0.54"/>
    <s v=""/>
    <n v="7000"/>
    <n v="7000"/>
    <n v="21621.908653846156"/>
    <s v=""/>
    <n v="2.08"/>
    <n v="2.08"/>
    <s v=""/>
    <n v="2.5599999999999999E-4"/>
    <n v="2.5599999999999999E-4"/>
    <s v=""/>
    <n v="9.58"/>
    <n v="9.58"/>
    <s v=""/>
    <n v="1.63E-4"/>
    <n v="1.63E-4"/>
    <s v=""/>
    <n v="1"/>
    <n v="1"/>
    <s v=""/>
    <n v="0.97699999999999998"/>
    <n v="0.97699999999999998"/>
    <n v="3.8719999999999999"/>
    <n v="10.474416999999999"/>
    <n v="419.65633375928394"/>
    <n v="1135.2415900015283"/>
    <n v="0.20982816687964198"/>
    <n v="0.56762079500076423"/>
    <n v="0.1929999478958947"/>
    <m/>
  </r>
  <r>
    <n v="358"/>
    <s v="TY850"/>
    <s v="Cargo Tractor"/>
    <s v="Gasoline"/>
    <n v="2001"/>
    <n v="95"/>
    <n v="1137.9951923076924"/>
    <m/>
    <n v="100"/>
    <s v=""/>
    <n v="0.54"/>
    <n v="0.54"/>
    <s v=""/>
    <n v="7000"/>
    <n v="7000"/>
    <n v="21621.908653846156"/>
    <s v=""/>
    <n v="2.08"/>
    <n v="2.08"/>
    <s v=""/>
    <n v="2.5599999999999999E-4"/>
    <n v="2.5599999999999999E-4"/>
    <s v=""/>
    <n v="9.58"/>
    <n v="9.58"/>
    <s v=""/>
    <n v="1.63E-4"/>
    <n v="1.63E-4"/>
    <s v=""/>
    <n v="1"/>
    <n v="1"/>
    <s v=""/>
    <n v="0.97699999999999998"/>
    <n v="0.97699999999999998"/>
    <n v="3.8719999999999999"/>
    <n v="10.474416999999999"/>
    <n v="498.34189633914974"/>
    <n v="1348.0993881268148"/>
    <n v="0.24917094816957489"/>
    <n v="0.67404969406340742"/>
    <n v="0.22918743812637496"/>
    <m/>
  </r>
  <r>
    <n v="359"/>
    <s v="57117 PHQ145"/>
    <s v="Cargo Tractor"/>
    <s v="Gasoline"/>
    <n v="2004"/>
    <n v="100"/>
    <n v="1137.9951923076924"/>
    <m/>
    <n v="175"/>
    <s v=""/>
    <n v="0.54"/>
    <n v="0.54"/>
    <s v=""/>
    <n v="7000"/>
    <n v="7000"/>
    <n v="18207.923076923078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372.72679023713266"/>
    <n v="394.86203610817086"/>
    <n v="0.18636339511856634"/>
    <n v="0.19743101805408542"/>
    <n v="0.17141705083005732"/>
    <m/>
  </r>
  <r>
    <n v="360"/>
    <n v="833914"/>
    <s v="Cargo Tractor"/>
    <s v="Gasoline"/>
    <n v="2007"/>
    <n v="100"/>
    <n v="1137.9951923076924"/>
    <m/>
    <n v="175"/>
    <s v=""/>
    <n v="0.54"/>
    <n v="0.54"/>
    <s v=""/>
    <n v="7000"/>
    <n v="7000"/>
    <n v="14793.9375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924"/>
    <n v="1.3689723999999999"/>
    <n v="175.09163408784178"/>
    <n v="185.46550180838327"/>
    <n v="8.7545817043920893E-2"/>
    <n v="9.2732750904191627E-2"/>
    <n v="8.0524642516998438E-2"/>
    <m/>
  </r>
  <r>
    <n v="361"/>
    <n v="833915"/>
    <s v="Cargo Tractor"/>
    <s v="Gasoline"/>
    <n v="2007"/>
    <n v="100"/>
    <n v="1137.9951923076924"/>
    <m/>
    <n v="175"/>
    <s v=""/>
    <n v="0.54"/>
    <n v="0.54"/>
    <s v=""/>
    <n v="7000"/>
    <n v="7000"/>
    <n v="14793.9375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924"/>
    <n v="1.3689723999999999"/>
    <n v="175.09163408784178"/>
    <n v="185.46550180838327"/>
    <n v="8.7545817043920893E-2"/>
    <n v="9.2732750904191627E-2"/>
    <n v="8.0524642516998438E-2"/>
    <m/>
  </r>
  <r>
    <n v="362"/>
    <n v="833916"/>
    <s v="Cargo Tractor"/>
    <s v="Gasoline"/>
    <n v="2007"/>
    <n v="100"/>
    <n v="1137.9951923076924"/>
    <m/>
    <n v="175"/>
    <s v=""/>
    <n v="0.54"/>
    <n v="0.54"/>
    <s v=""/>
    <n v="7000"/>
    <n v="7000"/>
    <n v="14793.9375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924"/>
    <n v="1.3689723999999999"/>
    <n v="175.09163408784178"/>
    <n v="185.46550180838327"/>
    <n v="8.7545817043920893E-2"/>
    <n v="9.2732750904191627E-2"/>
    <n v="8.0524642516998438E-2"/>
    <m/>
  </r>
  <r>
    <n v="363"/>
    <n v="833917"/>
    <s v="Cargo Tractor"/>
    <s v="Gasoline"/>
    <n v="2007"/>
    <n v="100"/>
    <n v="1137.9951923076924"/>
    <m/>
    <n v="175"/>
    <s v=""/>
    <n v="0.54"/>
    <n v="0.54"/>
    <s v=""/>
    <n v="7000"/>
    <n v="7000"/>
    <n v="14793.9375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924"/>
    <n v="1.3689723999999999"/>
    <n v="175.09163408784178"/>
    <n v="185.46550180838327"/>
    <n v="8.7545817043920893E-2"/>
    <n v="9.2732750904191627E-2"/>
    <n v="8.0524642516998438E-2"/>
    <m/>
  </r>
  <r>
    <n v="364"/>
    <n v="833918"/>
    <s v="Cargo Tractor"/>
    <s v="Gasoline"/>
    <n v="2007"/>
    <n v="100"/>
    <n v="1137.9951923076924"/>
    <m/>
    <n v="175"/>
    <s v=""/>
    <n v="0.54"/>
    <n v="0.54"/>
    <s v=""/>
    <n v="7000"/>
    <n v="7000"/>
    <n v="14793.9375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924"/>
    <n v="1.3689723999999999"/>
    <n v="175.09163408784178"/>
    <n v="185.46550180838327"/>
    <n v="8.7545817043920893E-2"/>
    <n v="9.2732750904191627E-2"/>
    <n v="8.0524642516998438E-2"/>
    <m/>
  </r>
  <r>
    <n v="365"/>
    <n v="833919"/>
    <s v="Cargo Tractor"/>
    <s v="Gasoline"/>
    <n v="2007"/>
    <n v="100"/>
    <n v="1137.9951923076924"/>
    <m/>
    <n v="175"/>
    <s v=""/>
    <n v="0.54"/>
    <n v="0.54"/>
    <s v=""/>
    <n v="7000"/>
    <n v="7000"/>
    <n v="14793.9375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924"/>
    <n v="1.3689723999999999"/>
    <n v="175.09163408784178"/>
    <n v="185.46550180838327"/>
    <n v="8.7545817043920893E-2"/>
    <n v="9.2732750904191627E-2"/>
    <n v="8.0524642516998438E-2"/>
    <m/>
  </r>
  <r>
    <n v="366"/>
    <n v="69592"/>
    <s v="Cargo Tractor"/>
    <s v="Gasoline"/>
    <n v="2008"/>
    <n v="75"/>
    <n v="1137.9951923076924"/>
    <m/>
    <n v="100"/>
    <s v=""/>
    <n v="0.54"/>
    <n v="0.54"/>
    <s v=""/>
    <n v="10000"/>
    <n v="10000"/>
    <n v="13655.942307692309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  <n v="0.16598394279269871"/>
    <m/>
  </r>
  <r>
    <n v="367"/>
    <n v="69593"/>
    <s v="Cargo Tractor"/>
    <s v="Gasoline"/>
    <n v="2008"/>
    <n v="75"/>
    <n v="1137.9951923076924"/>
    <m/>
    <n v="100"/>
    <s v=""/>
    <n v="0.54"/>
    <n v="0.54"/>
    <s v=""/>
    <n v="10000"/>
    <n v="10000"/>
    <n v="13655.942307692309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  <n v="0.16598394279269871"/>
    <m/>
  </r>
  <r>
    <n v="368"/>
    <n v="69594"/>
    <s v="Cargo Tractor"/>
    <s v="Gasoline"/>
    <n v="2008"/>
    <n v="75"/>
    <n v="1137.9951923076924"/>
    <m/>
    <n v="100"/>
    <s v=""/>
    <n v="0.54"/>
    <n v="0.54"/>
    <s v=""/>
    <n v="10000"/>
    <n v="10000"/>
    <n v="13655.942307692309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  <n v="0.16598394279269871"/>
    <m/>
  </r>
  <r>
    <n v="369"/>
    <n v="69595"/>
    <s v="Cargo Tractor"/>
    <s v="Gasoline"/>
    <n v="2008"/>
    <n v="75"/>
    <n v="1137.9951923076924"/>
    <m/>
    <n v="100"/>
    <s v=""/>
    <n v="0.54"/>
    <n v="0.54"/>
    <s v=""/>
    <n v="10000"/>
    <n v="10000"/>
    <n v="13655.942307692309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  <n v="0.16598394279269871"/>
    <m/>
  </r>
  <r>
    <n v="370"/>
    <s v="69587 BNR511"/>
    <s v="Cargo Tractor"/>
    <s v="Gasoline"/>
    <n v="2008"/>
    <n v="75"/>
    <n v="1137.9951923076924"/>
    <m/>
    <n v="100"/>
    <s v=""/>
    <n v="0.54"/>
    <n v="0.54"/>
    <s v=""/>
    <n v="10000"/>
    <n v="10000"/>
    <n v="13655.942307692309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  <n v="0.16598394279269871"/>
    <m/>
  </r>
  <r>
    <n v="371"/>
    <s v="69588 BSF925"/>
    <s v="Cargo Tractor"/>
    <s v="Gasoline"/>
    <n v="2008"/>
    <n v="75"/>
    <n v="1137.9951923076924"/>
    <m/>
    <n v="100"/>
    <s v=""/>
    <n v="0.54"/>
    <n v="0.54"/>
    <s v=""/>
    <n v="10000"/>
    <n v="10000"/>
    <n v="13655.942307692309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  <n v="0.16598394279269871"/>
    <m/>
  </r>
  <r>
    <n v="372"/>
    <s v="69589 FNX242"/>
    <s v="Cargo Tractor"/>
    <s v="Gasoline"/>
    <n v="2008"/>
    <n v="75"/>
    <n v="1137.9951923076924"/>
    <m/>
    <n v="100"/>
    <s v=""/>
    <n v="0.54"/>
    <n v="0.54"/>
    <s v=""/>
    <n v="10000"/>
    <n v="10000"/>
    <n v="13655.942307692309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  <n v="0.16598394279269871"/>
    <m/>
  </r>
  <r>
    <n v="373"/>
    <s v="69590 MVK135"/>
    <s v="Cargo Tractor"/>
    <s v="Gasoline"/>
    <n v="2008"/>
    <n v="75"/>
    <n v="1137.9951923076924"/>
    <m/>
    <n v="100"/>
    <s v=""/>
    <n v="0.54"/>
    <n v="0.54"/>
    <s v=""/>
    <n v="10000"/>
    <n v="10000"/>
    <n v="13655.942307692309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  <n v="0.16598394279269871"/>
    <m/>
  </r>
  <r>
    <n v="374"/>
    <s v="69591 OLT542"/>
    <s v="Cargo Tractor"/>
    <s v="Gasoline"/>
    <n v="2008"/>
    <n v="75"/>
    <n v="1137.9951923076924"/>
    <m/>
    <n v="100"/>
    <s v=""/>
    <n v="0.54"/>
    <n v="0.54"/>
    <s v=""/>
    <n v="10000"/>
    <n v="10000"/>
    <n v="13655.942307692309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  <n v="0.16598394279269871"/>
    <m/>
  </r>
  <r>
    <n v="375"/>
    <s v="23202 PRH122"/>
    <s v="Cargo Tractor"/>
    <s v="Gasoline"/>
    <n v="2009"/>
    <n v="75"/>
    <n v="1137.9951923076924"/>
    <m/>
    <n v="100"/>
    <s v=""/>
    <n v="0.54"/>
    <n v="0.54"/>
    <s v=""/>
    <n v="10000"/>
    <n v="10000"/>
    <n v="12517.947115384617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  <n v="0.16598394279269871"/>
    <m/>
  </r>
  <r>
    <n v="376"/>
    <s v="23204 SZN131"/>
    <s v="Cargo Tractor"/>
    <s v="Gasoline"/>
    <n v="2009"/>
    <n v="75"/>
    <n v="1137.9951923076924"/>
    <m/>
    <n v="100"/>
    <s v=""/>
    <n v="0.54"/>
    <n v="0.54"/>
    <s v=""/>
    <n v="10000"/>
    <n v="10000"/>
    <n v="12517.947115384617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  <n v="0.16598394279269871"/>
    <m/>
  </r>
  <r>
    <n v="377"/>
    <s v="23238 FOL721"/>
    <s v="Cargo Tractor"/>
    <s v="Gasoline"/>
    <n v="2010"/>
    <n v="80"/>
    <n v="1137.9951923076924"/>
    <m/>
    <n v="100"/>
    <s v=""/>
    <n v="0.54"/>
    <n v="0.54"/>
    <s v=""/>
    <n v="10000"/>
    <n v="10000"/>
    <n v="11379.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7.218487864911701"/>
    <n v="84.033926483090454"/>
    <n v="1.8609243932455853E-2"/>
    <n v="4.2016963241545233E-2"/>
    <n v="1.7116782569072893E-2"/>
    <m/>
  </r>
  <r>
    <n v="378"/>
    <s v="23239 IDH483"/>
    <s v="Cargo Tractor"/>
    <s v="Gasoline"/>
    <n v="2010"/>
    <n v="80"/>
    <n v="1137.9951923076924"/>
    <m/>
    <n v="100"/>
    <s v=""/>
    <n v="0.54"/>
    <n v="0.54"/>
    <s v=""/>
    <n v="10000"/>
    <n v="10000"/>
    <n v="11379.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7.218487864911701"/>
    <n v="84.033926483090454"/>
    <n v="1.8609243932455853E-2"/>
    <n v="4.2016963241545233E-2"/>
    <n v="1.7116782569072893E-2"/>
    <m/>
  </r>
  <r>
    <n v="379"/>
    <s v="23240 LJN873"/>
    <s v="Cargo Tractor"/>
    <s v="Gasoline"/>
    <n v="2010"/>
    <n v="80"/>
    <n v="1137.9951923076924"/>
    <m/>
    <n v="100"/>
    <s v=""/>
    <n v="0.54"/>
    <n v="0.54"/>
    <s v=""/>
    <n v="10000"/>
    <n v="10000"/>
    <n v="11379.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7.218487864911701"/>
    <n v="84.033926483090454"/>
    <n v="1.8609243932455853E-2"/>
    <n v="4.2016963241545233E-2"/>
    <n v="1.7116782569072893E-2"/>
    <m/>
  </r>
  <r>
    <n v="380"/>
    <s v="23241 OPB911"/>
    <s v="Cargo Tractor"/>
    <s v="Gasoline"/>
    <n v="2010"/>
    <n v="80"/>
    <n v="1137.9951923076924"/>
    <m/>
    <n v="100"/>
    <s v=""/>
    <n v="0.54"/>
    <n v="0.54"/>
    <s v=""/>
    <n v="10000"/>
    <n v="10000"/>
    <n v="11379.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7.218487864911701"/>
    <n v="84.033926483090454"/>
    <n v="1.8609243932455853E-2"/>
    <n v="4.2016963241545233E-2"/>
    <n v="1.7116782569072893E-2"/>
    <m/>
  </r>
  <r>
    <n v="381"/>
    <s v="23243 QYZ554"/>
    <s v="Cargo Tractor"/>
    <s v="Gasoline"/>
    <n v="2010"/>
    <n v="80"/>
    <n v="1137.9951923076924"/>
    <m/>
    <n v="100"/>
    <s v=""/>
    <n v="0.54"/>
    <n v="0.54"/>
    <s v=""/>
    <n v="10000"/>
    <n v="10000"/>
    <n v="11379.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7.218487864911701"/>
    <n v="84.033926483090454"/>
    <n v="1.8609243932455853E-2"/>
    <n v="4.2016963241545233E-2"/>
    <n v="1.7116782569072893E-2"/>
    <m/>
  </r>
  <r>
    <n v="382"/>
    <s v="23244 SFK975"/>
    <s v="Cargo Tractor"/>
    <s v="Gasoline"/>
    <n v="2010"/>
    <n v="80"/>
    <n v="1137.9951923076924"/>
    <m/>
    <n v="100"/>
    <s v=""/>
    <n v="0.54"/>
    <n v="0.54"/>
    <s v=""/>
    <n v="10000"/>
    <n v="10000"/>
    <n v="11379.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7.218487864911701"/>
    <n v="84.033926483090454"/>
    <n v="1.8609243932455853E-2"/>
    <n v="4.2016963241545233E-2"/>
    <n v="1.7116782569072893E-2"/>
    <m/>
  </r>
  <r>
    <n v="383"/>
    <s v="23245 XAU218"/>
    <s v="Cargo Tractor"/>
    <s v="Gasoline"/>
    <n v="2010"/>
    <n v="80"/>
    <n v="1137.9951923076924"/>
    <m/>
    <n v="100"/>
    <s v=""/>
    <n v="0.54"/>
    <n v="0.54"/>
    <s v=""/>
    <n v="10000"/>
    <n v="10000"/>
    <n v="11379.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7.218487864911701"/>
    <n v="84.033926483090454"/>
    <n v="1.8609243932455853E-2"/>
    <n v="4.2016963241545233E-2"/>
    <n v="1.7116782569072893E-2"/>
    <m/>
  </r>
  <r>
    <n v="384"/>
    <s v="23246 ZSL518"/>
    <s v="Cargo Tractor"/>
    <s v="Gasoline"/>
    <n v="2010"/>
    <n v="80"/>
    <n v="1137.9951923076924"/>
    <m/>
    <n v="100"/>
    <s v=""/>
    <n v="0.54"/>
    <n v="0.54"/>
    <s v=""/>
    <n v="10000"/>
    <n v="10000"/>
    <n v="11379.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7.218487864911701"/>
    <n v="84.033926483090454"/>
    <n v="1.8609243932455853E-2"/>
    <n v="4.2016963241545233E-2"/>
    <n v="1.7116782569072893E-2"/>
    <m/>
  </r>
  <r>
    <n v="385"/>
    <s v="25116 FIZ742"/>
    <s v="Cargo Tractor"/>
    <s v="Gasoline"/>
    <n v="2010"/>
    <n v="75"/>
    <n v="1137.9951923076924"/>
    <m/>
    <n v="100"/>
    <s v=""/>
    <n v="0.54"/>
    <n v="0.54"/>
    <s v=""/>
    <n v="10000"/>
    <n v="10000"/>
    <n v="11379.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4.892332373354719"/>
    <n v="78.781806077897315"/>
    <n v="1.744616618667736E-2"/>
    <n v="3.9390903038948662E-2"/>
    <n v="1.6046983658505834E-2"/>
    <m/>
  </r>
  <r>
    <n v="386"/>
    <s v="25117 GCN215"/>
    <s v="Cargo Tractor"/>
    <s v="Gasoline"/>
    <n v="2010"/>
    <n v="75"/>
    <n v="1137.9951923076924"/>
    <m/>
    <n v="100"/>
    <s v=""/>
    <n v="0.54"/>
    <n v="0.54"/>
    <s v=""/>
    <n v="10000"/>
    <n v="10000"/>
    <n v="11379.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4.892332373354719"/>
    <n v="78.781806077897315"/>
    <n v="1.744616618667736E-2"/>
    <n v="3.9390903038948662E-2"/>
    <n v="1.6046983658505834E-2"/>
    <m/>
  </r>
  <r>
    <n v="387"/>
    <s v="25118 HKW271"/>
    <s v="Cargo Tractor"/>
    <s v="Gasoline"/>
    <n v="2010"/>
    <n v="75"/>
    <n v="1137.9951923076924"/>
    <m/>
    <n v="100"/>
    <s v=""/>
    <n v="0.54"/>
    <n v="0.54"/>
    <s v=""/>
    <n v="10000"/>
    <n v="10000"/>
    <n v="11379.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4.892332373354719"/>
    <n v="78.781806077897315"/>
    <n v="1.744616618667736E-2"/>
    <n v="3.9390903038948662E-2"/>
    <n v="1.6046983658505834E-2"/>
    <m/>
  </r>
  <r>
    <n v="388"/>
    <s v="834889 HJM581"/>
    <s v="Cargo Tractor"/>
    <s v="Gasoline"/>
    <n v="2010"/>
    <n v="100"/>
    <n v="1137.9951923076924"/>
    <m/>
    <n v="175"/>
    <s v=""/>
    <n v="0.54"/>
    <n v="0.54"/>
    <s v=""/>
    <n v="10000"/>
    <n v="10000"/>
    <n v="11379.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23100000000000001"/>
    <n v="0.68683099999999997"/>
    <n v="31.29539420790115"/>
    <n v="93.050419477086365"/>
    <n v="1.5647697103950576E-2"/>
    <n v="4.652520973854319E-2"/>
    <n v="1.439275179621374E-2"/>
    <m/>
  </r>
  <r>
    <n v="389"/>
    <s v="25293 UTZ673"/>
    <s v="Cargo Tractor"/>
    <s v="Gasoline"/>
    <n v="2011"/>
    <n v="79"/>
    <n v="1137.9951923076924"/>
    <m/>
    <n v="100"/>
    <s v=""/>
    <n v="0.54"/>
    <n v="0.54"/>
    <s v=""/>
    <n v="10000"/>
    <n v="10000"/>
    <n v="10241.95673076923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6.753256766600309"/>
    <n v="82.983502402051826"/>
    <n v="1.8376628383300155E-2"/>
    <n v="4.1491751201025918E-2"/>
    <n v="1.6902822786959482E-2"/>
    <m/>
  </r>
  <r>
    <n v="390"/>
    <s v="TY876"/>
    <s v="Cargo Tractor"/>
    <s v="Gasoline"/>
    <n v="2014"/>
    <n v="95"/>
    <n v="1137.9951923076924"/>
    <m/>
    <n v="100"/>
    <s v=""/>
    <n v="0.54"/>
    <n v="0.54"/>
    <s v=""/>
    <n v="10000"/>
    <n v="10000"/>
    <n v="6827.9711538461543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3986497846153848"/>
    <n v="0.54118130587576929"/>
    <n v="30.871582704512498"/>
    <n v="69.652199956980454"/>
    <n v="1.5435791352256249E-2"/>
    <n v="3.4826099978490226E-2"/>
    <n v="1.4197840885805297E-2"/>
    <m/>
  </r>
  <r>
    <n v="391"/>
    <s v="506404 EKX772"/>
    <s v="Cargo Tractor"/>
    <s v="Gasoline"/>
    <n v="2015"/>
    <n v="86"/>
    <n v="1137.9951923076924"/>
    <m/>
    <n v="100"/>
    <s v=""/>
    <n v="0.54"/>
    <n v="0.54"/>
    <s v=""/>
    <n v="10000"/>
    <n v="10000"/>
    <n v="5689.975961538461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0272081538461539"/>
    <n v="0.45717208822980765"/>
    <n v="23.619203182612441"/>
    <n v="53.265573250740381"/>
    <n v="1.1809601591306222E-2"/>
    <n v="2.6632786625370192E-2"/>
    <n v="1.0862471543683463E-2"/>
    <m/>
  </r>
  <r>
    <n v="392"/>
    <s v="506405 FTX481"/>
    <s v="Cargo Tractor"/>
    <s v="Gasoline"/>
    <n v="2015"/>
    <n v="86"/>
    <n v="1137.9951923076924"/>
    <m/>
    <n v="100"/>
    <s v=""/>
    <n v="0.54"/>
    <n v="0.54"/>
    <s v=""/>
    <n v="10000"/>
    <n v="10000"/>
    <n v="5689.975961538461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0272081538461539"/>
    <n v="0.45717208822980765"/>
    <n v="23.619203182612441"/>
    <n v="53.265573250740381"/>
    <n v="1.1809601591306222E-2"/>
    <n v="2.6632786625370192E-2"/>
    <n v="1.0862471543683463E-2"/>
    <m/>
  </r>
  <r>
    <n v="393"/>
    <s v="506406 MBX329"/>
    <s v="Cargo Tractor"/>
    <s v="Gasoline"/>
    <n v="2015"/>
    <n v="86"/>
    <n v="1137.9951923076924"/>
    <m/>
    <n v="100"/>
    <s v=""/>
    <n v="0.54"/>
    <n v="0.54"/>
    <s v=""/>
    <n v="10000"/>
    <n v="10000"/>
    <n v="5689.975961538461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0272081538461539"/>
    <n v="0.45717208822980765"/>
    <n v="23.619203182612441"/>
    <n v="53.265573250740381"/>
    <n v="1.1809601591306222E-2"/>
    <n v="2.6632786625370192E-2"/>
    <n v="1.0862471543683463E-2"/>
    <m/>
  </r>
  <r>
    <n v="394"/>
    <s v="506407 RPJ766"/>
    <s v="Cargo Tractor"/>
    <s v="Gasoline"/>
    <n v="2015"/>
    <n v="86"/>
    <n v="1137.9951923076924"/>
    <m/>
    <n v="100"/>
    <s v=""/>
    <n v="0.54"/>
    <n v="0.54"/>
    <s v=""/>
    <n v="10000"/>
    <n v="10000"/>
    <n v="5689.975961538461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0272081538461539"/>
    <n v="0.45717208822980765"/>
    <n v="23.619203182612441"/>
    <n v="53.265573250740381"/>
    <n v="1.1809601591306222E-2"/>
    <n v="2.6632786625370192E-2"/>
    <n v="1.0862471543683463E-2"/>
    <m/>
  </r>
  <r>
    <n v="395"/>
    <s v="506408 XHN365"/>
    <s v="Cargo Tractor"/>
    <s v="Gasoline"/>
    <n v="2015"/>
    <n v="86"/>
    <n v="1137.9951923076924"/>
    <m/>
    <n v="100"/>
    <s v=""/>
    <n v="0.54"/>
    <n v="0.54"/>
    <s v=""/>
    <n v="10000"/>
    <n v="10000"/>
    <n v="5689.975961538461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0272081538461539"/>
    <n v="0.45717208822980765"/>
    <n v="23.619203182612441"/>
    <n v="53.265573250740381"/>
    <n v="1.1809601591306222E-2"/>
    <n v="2.6632786625370192E-2"/>
    <n v="1.0862471543683463E-2"/>
    <m/>
  </r>
  <r>
    <n v="396"/>
    <s v="506412 YXH191"/>
    <s v="Cargo Tractor"/>
    <s v="Gasoline"/>
    <n v="2015"/>
    <n v="86"/>
    <n v="1137.9951923076924"/>
    <m/>
    <n v="100"/>
    <s v=""/>
    <n v="0.54"/>
    <n v="0.54"/>
    <s v=""/>
    <n v="10000"/>
    <n v="10000"/>
    <n v="5689.975961538461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0272081538461539"/>
    <n v="0.45717208822980765"/>
    <n v="23.619203182612441"/>
    <n v="53.265573250740381"/>
    <n v="1.1809601591306222E-2"/>
    <n v="2.6632786625370192E-2"/>
    <n v="1.0862471543683463E-2"/>
    <m/>
  </r>
  <r>
    <n v="397"/>
    <s v="MTS-37"/>
    <s v="Cargo Tractor"/>
    <s v="Gasoline"/>
    <n v="2015"/>
    <n v="75"/>
    <n v="1137.9951923076924"/>
    <m/>
    <n v="100"/>
    <s v=""/>
    <n v="0.54"/>
    <n v="0.54"/>
    <s v=""/>
    <n v="10000"/>
    <n v="10000"/>
    <n v="5689.975961538461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0272081538461539"/>
    <n v="0.45717208822980765"/>
    <n v="20.598142310417828"/>
    <n v="46.452534811692196"/>
    <n v="1.0299071155208913E-2"/>
    <n v="2.3226267405846098E-2"/>
    <n v="9.4730856485611588E-3"/>
    <m/>
  </r>
  <r>
    <n v="398"/>
    <s v="411128 MRZ739"/>
    <s v="Cargo Tractor"/>
    <s v="Gasoline"/>
    <n v="2016"/>
    <n v="169"/>
    <n v="1137.9951923076924"/>
    <m/>
    <n v="175"/>
    <s v=""/>
    <n v="0.54"/>
    <n v="0.54"/>
    <s v=""/>
    <n v="10000"/>
    <n v="10000"/>
    <n v="4551.980769230769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7543020384615385"/>
    <n v="0.38556534297307693"/>
    <n v="40.166086498791998"/>
    <n v="88.278133281850728"/>
    <n v="2.0083043249395999E-2"/>
    <n v="4.4139066640925366E-2"/>
    <n v="1.8472383180794437E-2"/>
    <m/>
  </r>
  <r>
    <n v="399"/>
    <s v="411135 STN437"/>
    <s v="Cargo Tractor"/>
    <s v="Gasoline"/>
    <n v="2016"/>
    <n v="169"/>
    <n v="1137.9951923076924"/>
    <m/>
    <n v="175"/>
    <s v=""/>
    <n v="0.54"/>
    <n v="0.54"/>
    <s v=""/>
    <n v="10000"/>
    <n v="10000"/>
    <n v="4551.980769230769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7543020384615385"/>
    <n v="0.38556534297307693"/>
    <n v="40.166086498791998"/>
    <n v="88.278133281850728"/>
    <n v="2.0083043249395999E-2"/>
    <n v="4.4139066640925366E-2"/>
    <n v="1.8472383180794437E-2"/>
    <m/>
  </r>
  <r>
    <n v="400"/>
    <s v="507526 GEI885"/>
    <s v="Cargo Tractor"/>
    <s v="Gasoline"/>
    <n v="2016"/>
    <n v="86"/>
    <n v="1137.9951923076924"/>
    <m/>
    <n v="100"/>
    <s v=""/>
    <n v="0.54"/>
    <n v="0.54"/>
    <s v=""/>
    <n v="10000"/>
    <n v="10000"/>
    <n v="4551.9807692307695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6557665230769231"/>
    <n v="0.37316287058384606"/>
    <n v="19.291499916929361"/>
    <n v="43.47757601410899"/>
    <n v="9.6457499584646795E-3"/>
    <n v="2.1738788007054498E-2"/>
    <n v="8.8721608117958116E-3"/>
    <m/>
  </r>
  <r>
    <n v="401"/>
    <s v="507527 IIA354"/>
    <s v="Cargo Tractor"/>
    <s v="Gasoline"/>
    <n v="2016"/>
    <n v="86"/>
    <n v="1137.9951923076924"/>
    <m/>
    <n v="100"/>
    <s v=""/>
    <n v="0.54"/>
    <n v="0.54"/>
    <s v=""/>
    <n v="10000"/>
    <n v="10000"/>
    <n v="4551.9807692307695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6557665230769231"/>
    <n v="0.37316287058384606"/>
    <n v="19.291499916929361"/>
    <n v="43.47757601410899"/>
    <n v="9.6457499584646795E-3"/>
    <n v="2.1738788007054498E-2"/>
    <n v="8.8721608117958116E-3"/>
    <m/>
  </r>
  <r>
    <n v="402"/>
    <s v="507528 KEE988"/>
    <s v="Cargo Tractor"/>
    <s v="Gasoline"/>
    <n v="2016"/>
    <n v="86"/>
    <n v="1137.9951923076924"/>
    <m/>
    <n v="100"/>
    <s v=""/>
    <n v="0.54"/>
    <n v="0.54"/>
    <s v=""/>
    <n v="10000"/>
    <n v="10000"/>
    <n v="4551.9807692307695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6557665230769231"/>
    <n v="0.37316287058384606"/>
    <n v="19.291499916929361"/>
    <n v="43.47757601410899"/>
    <n v="9.6457499584646795E-3"/>
    <n v="2.1738788007054498E-2"/>
    <n v="8.8721608117958116E-3"/>
    <m/>
  </r>
  <r>
    <n v="403"/>
    <s v="507529 QAC767"/>
    <s v="Cargo Tractor"/>
    <s v="Gasoline"/>
    <n v="2016"/>
    <n v="86"/>
    <n v="1137.9951923076924"/>
    <m/>
    <n v="100"/>
    <s v=""/>
    <n v="0.54"/>
    <n v="0.54"/>
    <s v=""/>
    <n v="10000"/>
    <n v="10000"/>
    <n v="4551.9807692307695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6557665230769231"/>
    <n v="0.37316287058384606"/>
    <n v="19.291499916929361"/>
    <n v="43.47757601410899"/>
    <n v="9.6457499584646795E-3"/>
    <n v="2.1738788007054498E-2"/>
    <n v="8.8721608117958116E-3"/>
    <m/>
  </r>
  <r>
    <n v="404"/>
    <s v="509689 RRF139"/>
    <s v="Cargo Tractor"/>
    <s v="Gasoline"/>
    <n v="2016"/>
    <n v="86"/>
    <n v="1137.9951923076924"/>
    <m/>
    <n v="100"/>
    <s v=""/>
    <n v="0.54"/>
    <n v="0.54"/>
    <s v=""/>
    <n v="10000"/>
    <n v="10000"/>
    <n v="4551.9807692307695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6557665230769231"/>
    <n v="0.37316287058384606"/>
    <n v="19.291499916929361"/>
    <n v="43.47757601410899"/>
    <n v="9.6457499584646795E-3"/>
    <n v="2.1738788007054498E-2"/>
    <n v="8.8721608117958116E-3"/>
    <m/>
  </r>
  <r>
    <n v="405"/>
    <s v="509690 XAI663"/>
    <s v="Cargo Tractor"/>
    <s v="Gasoline"/>
    <n v="2016"/>
    <n v="86"/>
    <n v="1137.9951923076924"/>
    <m/>
    <n v="100"/>
    <s v=""/>
    <n v="0.54"/>
    <n v="0.54"/>
    <s v=""/>
    <n v="10000"/>
    <n v="10000"/>
    <n v="4551.9807692307695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6557665230769231"/>
    <n v="0.37316287058384606"/>
    <n v="19.291499916929361"/>
    <n v="43.47757601410899"/>
    <n v="9.6457499584646795E-3"/>
    <n v="2.1738788007054498E-2"/>
    <n v="8.8721608117958116E-3"/>
    <m/>
  </r>
  <r>
    <n v="406"/>
    <s v="509691 XTO119"/>
    <s v="Cargo Tractor"/>
    <s v="Gasoline"/>
    <n v="2016"/>
    <n v="86"/>
    <n v="1137.9951923076924"/>
    <m/>
    <n v="100"/>
    <s v=""/>
    <n v="0.54"/>
    <n v="0.54"/>
    <s v=""/>
    <n v="10000"/>
    <n v="10000"/>
    <n v="4551.9807692307695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6557665230769231"/>
    <n v="0.37316287058384606"/>
    <n v="19.291499916929361"/>
    <n v="43.47757601410899"/>
    <n v="9.6457499584646795E-3"/>
    <n v="2.1738788007054498E-2"/>
    <n v="8.8721608117958116E-3"/>
    <m/>
  </r>
  <r>
    <n v="407"/>
    <s v="509692 ZGD632"/>
    <s v="Cargo Tractor"/>
    <s v="Gasoline"/>
    <n v="2016"/>
    <n v="86"/>
    <n v="1137.9951923076924"/>
    <m/>
    <n v="100"/>
    <s v=""/>
    <n v="0.54"/>
    <n v="0.54"/>
    <s v=""/>
    <n v="10000"/>
    <n v="10000"/>
    <n v="4551.9807692307695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6557665230769231"/>
    <n v="0.37316287058384606"/>
    <n v="19.291499916929361"/>
    <n v="43.47757601410899"/>
    <n v="9.6457499584646795E-3"/>
    <n v="2.1738788007054498E-2"/>
    <n v="8.8721608117958116E-3"/>
    <m/>
  </r>
  <r>
    <n v="408"/>
    <s v="MTS-1"/>
    <s v="Cargo Tractor"/>
    <s v="Gasoline"/>
    <n v="2016"/>
    <n v="75"/>
    <n v="1137.9951923076924"/>
    <m/>
    <n v="100"/>
    <s v=""/>
    <n v="0.54"/>
    <n v="0.54"/>
    <s v=""/>
    <n v="10000"/>
    <n v="10000"/>
    <n v="4551.9807692307695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6557665230769231"/>
    <n v="0.37316287058384606"/>
    <n v="16.823982485694209"/>
    <n v="37.916490709978774"/>
    <n v="8.4119912428471041E-3"/>
    <n v="1.8958245354989391E-2"/>
    <n v="7.7373495451707663E-3"/>
    <m/>
  </r>
  <r>
    <n v="409"/>
    <s v="MTS-2"/>
    <s v="Cargo Tractor"/>
    <s v="Gasoline"/>
    <n v="2016"/>
    <n v="75"/>
    <n v="1137.9951923076924"/>
    <m/>
    <n v="100"/>
    <s v=""/>
    <n v="0.54"/>
    <n v="0.54"/>
    <s v=""/>
    <n v="10000"/>
    <n v="10000"/>
    <n v="4551.9807692307695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6557665230769231"/>
    <n v="0.37316287058384606"/>
    <n v="16.823982485694209"/>
    <n v="37.916490709978774"/>
    <n v="8.4119912428471041E-3"/>
    <n v="1.8958245354989391E-2"/>
    <n v="7.7373495451707663E-3"/>
    <m/>
  </r>
  <r>
    <n v="410"/>
    <s v="MTS-3"/>
    <s v="Cargo Tractor"/>
    <s v="Gasoline"/>
    <n v="2016"/>
    <n v="75"/>
    <n v="1137.9951923076924"/>
    <m/>
    <n v="100"/>
    <s v=""/>
    <n v="0.54"/>
    <n v="0.54"/>
    <s v=""/>
    <n v="10000"/>
    <n v="10000"/>
    <n v="4551.9807692307695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6557665230769231"/>
    <n v="0.37316287058384606"/>
    <n v="16.823982485694209"/>
    <n v="37.916490709978774"/>
    <n v="8.4119912428471041E-3"/>
    <n v="1.8958245354989391E-2"/>
    <n v="7.7373495451707663E-3"/>
    <m/>
  </r>
  <r>
    <n v="411"/>
    <s v="MTS-4"/>
    <s v="Cargo Tractor"/>
    <s v="Gasoline"/>
    <n v="2016"/>
    <n v="61"/>
    <n v="1137.9951923076924"/>
    <m/>
    <n v="75"/>
    <s v=""/>
    <n v="0.54"/>
    <n v="0.54"/>
    <s v=""/>
    <n v="10000"/>
    <n v="10000"/>
    <n v="4551.9807692307695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31743647384615387"/>
    <n v="0.22199445029461543"/>
    <n v="26.233431804496572"/>
    <n v="18.345958176195442"/>
    <n v="1.3116715902248286E-2"/>
    <n v="9.1729790880977213E-3"/>
    <n v="1.2064755286887973E-2"/>
    <m/>
  </r>
  <r>
    <n v="412"/>
    <s v="413397 EAZ946"/>
    <s v="Cargo Tractor"/>
    <s v="Gasoline"/>
    <n v="2017"/>
    <n v="169"/>
    <n v="1137.9951923076924"/>
    <m/>
    <n v="175"/>
    <s v=""/>
    <n v="0.54"/>
    <n v="0.54"/>
    <s v=""/>
    <n v="10000"/>
    <n v="10000"/>
    <n v="3413.9855769230771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382265288461539"/>
    <n v="0.32263625722980771"/>
    <n v="37.50844895554912"/>
    <n v="73.870037949129809"/>
    <n v="1.8754224477774563E-2"/>
    <n v="3.6935018974564908E-2"/>
    <n v="1.7250135674657042E-2"/>
    <m/>
  </r>
  <r>
    <n v="413"/>
    <s v="413398 GQA464"/>
    <s v="Cargo Tractor"/>
    <s v="Gasoline"/>
    <n v="2017"/>
    <n v="169"/>
    <n v="1137.9951923076924"/>
    <m/>
    <n v="175"/>
    <s v=""/>
    <n v="0.54"/>
    <n v="0.54"/>
    <s v=""/>
    <n v="10000"/>
    <n v="10000"/>
    <n v="3413.9855769230771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382265288461539"/>
    <n v="0.32263625722980771"/>
    <n v="37.50844895554912"/>
    <n v="73.870037949129809"/>
    <n v="1.8754224477774563E-2"/>
    <n v="3.6935018974564908E-2"/>
    <n v="1.7250135674657042E-2"/>
    <m/>
  </r>
  <r>
    <n v="414"/>
    <s v="413399 KGS119"/>
    <s v="Cargo Tractor"/>
    <s v="Gasoline"/>
    <n v="2017"/>
    <n v="169"/>
    <n v="1137.9951923076924"/>
    <m/>
    <n v="175"/>
    <s v=""/>
    <n v="0.54"/>
    <n v="0.54"/>
    <s v=""/>
    <n v="10000"/>
    <n v="10000"/>
    <n v="3413.9855769230771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382265288461539"/>
    <n v="0.32263625722980771"/>
    <n v="37.50844895554912"/>
    <n v="73.870037949129809"/>
    <n v="1.8754224477774563E-2"/>
    <n v="3.6935018974564908E-2"/>
    <n v="1.7250135674657042E-2"/>
    <m/>
  </r>
  <r>
    <n v="415"/>
    <s v="413400 LYP828"/>
    <s v="Cargo Tractor"/>
    <s v="Gasoline"/>
    <n v="2017"/>
    <n v="169"/>
    <n v="1137.9951923076924"/>
    <m/>
    <n v="175"/>
    <s v=""/>
    <n v="0.54"/>
    <n v="0.54"/>
    <s v=""/>
    <n v="10000"/>
    <n v="10000"/>
    <n v="3413.9855769230771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382265288461539"/>
    <n v="0.32263625722980771"/>
    <n v="37.50844895554912"/>
    <n v="73.870037949129809"/>
    <n v="1.8754224477774563E-2"/>
    <n v="3.6935018974564908E-2"/>
    <n v="1.7250135674657042E-2"/>
    <m/>
  </r>
  <r>
    <n v="416"/>
    <s v="413401 TRZ567"/>
    <s v="Cargo Tractor"/>
    <s v="Gasoline"/>
    <n v="2017"/>
    <n v="169"/>
    <n v="1137.9951923076924"/>
    <m/>
    <n v="175"/>
    <s v=""/>
    <n v="0.54"/>
    <n v="0.54"/>
    <s v=""/>
    <n v="10000"/>
    <n v="10000"/>
    <n v="3413.9855769230771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382265288461539"/>
    <n v="0.32263625722980771"/>
    <n v="37.50844895554912"/>
    <n v="73.870037949129809"/>
    <n v="1.8754224477774563E-2"/>
    <n v="3.6935018974564908E-2"/>
    <n v="1.7250135674657042E-2"/>
    <m/>
  </r>
  <r>
    <n v="417"/>
    <s v="512137 IQT655"/>
    <s v="Cargo Tractor"/>
    <s v="Gasoline"/>
    <n v="2017"/>
    <n v="86"/>
    <n v="1137.9951923076924"/>
    <m/>
    <n v="100"/>
    <s v=""/>
    <n v="0.54"/>
    <n v="0.54"/>
    <s v=""/>
    <n v="10000"/>
    <n v="10000"/>
    <n v="3413.9855769230771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2843248923076922"/>
    <n v="0.28915365293788459"/>
    <n v="14.963796651246277"/>
    <n v="33.689578777477621"/>
    <n v="7.4818983256231385E-3"/>
    <n v="1.6844789388738811E-2"/>
    <n v="6.8818500799081627E-3"/>
    <m/>
  </r>
  <r>
    <n v="418"/>
    <s v="512138 NUP637"/>
    <s v="Cargo Tractor"/>
    <s v="Gasoline"/>
    <n v="2017"/>
    <n v="86"/>
    <n v="1137.9951923076924"/>
    <m/>
    <n v="100"/>
    <s v=""/>
    <n v="0.54"/>
    <n v="0.54"/>
    <s v=""/>
    <n v="10000"/>
    <n v="10000"/>
    <n v="3413.9855769230771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2843248923076922"/>
    <n v="0.28915365293788459"/>
    <n v="14.963796651246277"/>
    <n v="33.689578777477621"/>
    <n v="7.4818983256231385E-3"/>
    <n v="1.6844789388738811E-2"/>
    <n v="6.8818500799081627E-3"/>
    <m/>
  </r>
  <r>
    <n v="419"/>
    <s v="MTS-10"/>
    <s v="Cargo Tractor"/>
    <s v="Gasoline"/>
    <n v="2017"/>
    <n v="61"/>
    <n v="1137.9951923076924"/>
    <m/>
    <n v="75"/>
    <s v=""/>
    <n v="0.54"/>
    <n v="0.54"/>
    <s v=""/>
    <n v="10000"/>
    <n v="10000"/>
    <n v="3413.9855769230771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24132735538461539"/>
    <n v="0.16893833772096156"/>
    <n v="19.943658784182663"/>
    <n v="13.96132053784012"/>
    <n v="9.9718293920913314E-3"/>
    <n v="6.9806602689200603E-3"/>
    <n v="9.1720886748456066E-3"/>
    <m/>
  </r>
  <r>
    <n v="420"/>
    <s v="MTS-11"/>
    <s v="Cargo Tractor"/>
    <s v="Gasoline"/>
    <n v="2017"/>
    <n v="61"/>
    <n v="1137.9951923076924"/>
    <m/>
    <n v="75"/>
    <s v=""/>
    <n v="0.54"/>
    <n v="0.54"/>
    <s v=""/>
    <n v="10000"/>
    <n v="10000"/>
    <n v="3413.9855769230771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24132735538461539"/>
    <n v="0.16893833772096156"/>
    <n v="19.943658784182663"/>
    <n v="13.96132053784012"/>
    <n v="9.9718293920913314E-3"/>
    <n v="6.9806602689200603E-3"/>
    <n v="9.1720886748456066E-3"/>
    <m/>
  </r>
  <r>
    <n v="421"/>
    <s v="MTS-14"/>
    <s v="Cargo Tractor"/>
    <s v="Gasoline"/>
    <n v="2017"/>
    <n v="75"/>
    <n v="1137.9951923076924"/>
    <m/>
    <n v="100"/>
    <s v=""/>
    <n v="0.54"/>
    <n v="0.54"/>
    <s v=""/>
    <n v="10000"/>
    <n v="10000"/>
    <n v="3413.9855769230771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2843248923076922"/>
    <n v="0.28915365293788459"/>
    <n v="13.049822660970593"/>
    <n v="29.380446608265366"/>
    <n v="6.5249113304852967E-3"/>
    <n v="1.4690223304132683E-2"/>
    <n v="6.0016134417803756E-3"/>
    <m/>
  </r>
  <r>
    <n v="422"/>
    <s v="MTS-15"/>
    <s v="Cargo Tractor"/>
    <s v="Gasoline"/>
    <n v="2017"/>
    <n v="75"/>
    <n v="1137.9951923076924"/>
    <m/>
    <n v="100"/>
    <s v=""/>
    <n v="0.54"/>
    <n v="0.54"/>
    <s v=""/>
    <n v="10000"/>
    <n v="10000"/>
    <n v="3413.9855769230771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2843248923076922"/>
    <n v="0.28915365293788459"/>
    <n v="13.049822660970593"/>
    <n v="29.380446608265366"/>
    <n v="6.5249113304852967E-3"/>
    <n v="1.4690223304132683E-2"/>
    <n v="6.0016134417803756E-3"/>
    <m/>
  </r>
  <r>
    <n v="423"/>
    <s v="MTS-16"/>
    <s v="Cargo Tractor"/>
    <s v="Gasoline"/>
    <n v="2017"/>
    <n v="75"/>
    <n v="1137.9951923076924"/>
    <m/>
    <n v="100"/>
    <s v=""/>
    <n v="0.54"/>
    <n v="0.54"/>
    <s v=""/>
    <n v="10000"/>
    <n v="10000"/>
    <n v="3413.9855769230771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2843248923076922"/>
    <n v="0.28915365293788459"/>
    <n v="13.049822660970593"/>
    <n v="29.380446608265366"/>
    <n v="6.5249113304852967E-3"/>
    <n v="1.4690223304132683E-2"/>
    <n v="6.0016134417803756E-3"/>
    <m/>
  </r>
  <r>
    <n v="424"/>
    <s v="MTS-17"/>
    <s v="Cargo Tractor"/>
    <s v="Gasoline"/>
    <n v="2017"/>
    <n v="61"/>
    <n v="1137.9951923076924"/>
    <m/>
    <n v="75"/>
    <s v=""/>
    <n v="0.54"/>
    <n v="0.54"/>
    <s v=""/>
    <n v="10000"/>
    <n v="10000"/>
    <n v="3413.9855769230771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24132735538461539"/>
    <n v="0.16893833772096156"/>
    <n v="19.943658784182663"/>
    <n v="13.96132053784012"/>
    <n v="9.9718293920913314E-3"/>
    <n v="6.9806602689200603E-3"/>
    <n v="9.1720886748456066E-3"/>
    <m/>
  </r>
  <r>
    <n v="425"/>
    <s v="MTS-19"/>
    <s v="Cargo Tractor"/>
    <s v="Gasoline"/>
    <n v="2017"/>
    <n v="61"/>
    <n v="1137.9951923076924"/>
    <m/>
    <n v="75"/>
    <s v=""/>
    <n v="0.54"/>
    <n v="0.54"/>
    <s v=""/>
    <n v="10000"/>
    <n v="10000"/>
    <n v="3413.9855769230771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24132735538461539"/>
    <n v="0.16893833772096156"/>
    <n v="19.943658784182663"/>
    <n v="13.96132053784012"/>
    <n v="9.9718293920913314E-3"/>
    <n v="6.9806602689200603E-3"/>
    <n v="9.1720886748456066E-3"/>
    <m/>
  </r>
  <r>
    <n v="426"/>
    <s v="MTS-20"/>
    <s v="Cargo Tractor"/>
    <s v="Gasoline"/>
    <n v="2017"/>
    <n v="61"/>
    <n v="1137.9951923076924"/>
    <m/>
    <n v="75"/>
    <s v=""/>
    <n v="0.54"/>
    <n v="0.54"/>
    <s v=""/>
    <n v="10000"/>
    <n v="10000"/>
    <n v="3413.9855769230771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24132735538461539"/>
    <n v="0.16893833772096156"/>
    <n v="19.943658784182663"/>
    <n v="13.96132053784012"/>
    <n v="9.9718293920913314E-3"/>
    <n v="6.9806602689200603E-3"/>
    <n v="9.1720886748456066E-3"/>
    <m/>
  </r>
  <r>
    <n v="427"/>
    <s v="MTS-22"/>
    <s v="Cargo Tractor"/>
    <s v="Gasoline"/>
    <n v="2017"/>
    <n v="61"/>
    <n v="1137.9951923076924"/>
    <m/>
    <n v="75"/>
    <s v=""/>
    <n v="0.54"/>
    <n v="0.54"/>
    <s v=""/>
    <n v="10000"/>
    <n v="10000"/>
    <n v="3413.9855769230771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24132735538461539"/>
    <n v="0.16893833772096156"/>
    <n v="19.943658784182663"/>
    <n v="13.96132053784012"/>
    <n v="9.9718293920913314E-3"/>
    <n v="6.9806602689200603E-3"/>
    <n v="9.1720886748456066E-3"/>
    <m/>
  </r>
  <r>
    <n v="428"/>
    <n v="173862"/>
    <s v="Cargo Tractor"/>
    <s v="Gasoline"/>
    <n v="2018"/>
    <n v="100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20.62178190077292"/>
    <n v="35.18458142982773"/>
    <n v="1.031089095038646E-2"/>
    <n v="1.7592290714913868E-2"/>
    <n v="9.4839574961654658E-3"/>
    <m/>
  </r>
  <r>
    <n v="429"/>
    <n v="414659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30"/>
    <n v="414660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31"/>
    <n v="414661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32"/>
    <n v="414662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33"/>
    <n v="414663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34"/>
    <n v="414664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35"/>
    <n v="414665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36"/>
    <n v="414666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37"/>
    <n v="414667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38"/>
    <n v="414668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39"/>
    <n v="414669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40"/>
    <n v="414670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41"/>
    <n v="414671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42"/>
    <n v="414672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43"/>
    <n v="414673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44"/>
    <n v="414674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45"/>
    <n v="414675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46"/>
    <n v="414676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47"/>
    <n v="414677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48"/>
    <n v="414678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49"/>
    <n v="414679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50"/>
    <n v="414680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51"/>
    <n v="414681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52"/>
    <n v="414682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53"/>
    <n v="414683"/>
    <s v="Cargo Tractor"/>
    <s v="Gasoline"/>
    <n v="2018"/>
    <n v="169"/>
    <n v="1137.9951923076924"/>
    <m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  <n v="1.6027888168519643E-2"/>
    <m/>
  </r>
  <r>
    <n v="454"/>
    <s v="MTS-24"/>
    <s v="Cargo Tractor"/>
    <s v="Gasoline"/>
    <n v="2018"/>
    <n v="61"/>
    <n v="1137.9951923076924"/>
    <m/>
    <n v="75"/>
    <s v=""/>
    <n v="0.54"/>
    <n v="0.54"/>
    <s v=""/>
    <n v="10000"/>
    <n v="10000"/>
    <n v="2275.990384615384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6521823692307694"/>
    <n v="0.1158822251473077"/>
    <n v="13.653885763868756"/>
    <n v="9.5766828994847959"/>
    <n v="6.8269428819343779E-3"/>
    <n v="4.7883414497423985E-3"/>
    <n v="6.2794220628032407E-3"/>
    <m/>
  </r>
  <r>
    <n v="455"/>
    <s v="MTS-25"/>
    <s v="Cargo Tractor"/>
    <s v="Gasoline"/>
    <n v="2018"/>
    <n v="61"/>
    <n v="1137.9951923076924"/>
    <m/>
    <n v="75"/>
    <s v=""/>
    <n v="0.54"/>
    <n v="0.54"/>
    <s v=""/>
    <n v="10000"/>
    <n v="10000"/>
    <n v="2275.990384615384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6521823692307694"/>
    <n v="0.1158822251473077"/>
    <n v="13.653885763868756"/>
    <n v="9.5766828994847959"/>
    <n v="6.8269428819343779E-3"/>
    <n v="4.7883414497423985E-3"/>
    <n v="6.2794220628032407E-3"/>
    <m/>
  </r>
  <r>
    <n v="456"/>
    <s v="MTS-26"/>
    <s v="Cargo Tractor"/>
    <s v="Gasoline"/>
    <n v="2018"/>
    <n v="61"/>
    <n v="1137.9951923076924"/>
    <m/>
    <n v="75"/>
    <s v=""/>
    <n v="0.54"/>
    <n v="0.54"/>
    <s v=""/>
    <n v="10000"/>
    <n v="10000"/>
    <n v="2275.990384615384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6521823692307694"/>
    <n v="0.1158822251473077"/>
    <n v="13.653885763868756"/>
    <n v="9.5766828994847959"/>
    <n v="6.8269428819343779E-3"/>
    <n v="4.7883414497423985E-3"/>
    <n v="6.2794220628032407E-3"/>
    <m/>
  </r>
  <r>
    <n v="457"/>
    <s v="MTS-27"/>
    <s v="Cargo Tractor"/>
    <s v="Gasoline"/>
    <n v="2018"/>
    <n v="61"/>
    <n v="1137.9951923076924"/>
    <m/>
    <n v="75"/>
    <s v=""/>
    <n v="0.54"/>
    <n v="0.54"/>
    <s v=""/>
    <n v="10000"/>
    <n v="10000"/>
    <n v="2275.990384615384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6521823692307694"/>
    <n v="0.1158822251473077"/>
    <n v="13.653885763868756"/>
    <n v="9.5766828994847959"/>
    <n v="6.8269428819343779E-3"/>
    <n v="4.7883414497423985E-3"/>
    <n v="6.2794220628032407E-3"/>
    <m/>
  </r>
  <r>
    <n v="458"/>
    <s v="MTS-28"/>
    <s v="Cargo Tractor"/>
    <s v="Gasoline"/>
    <n v="2018"/>
    <n v="61"/>
    <n v="1137.9951923076924"/>
    <m/>
    <n v="75"/>
    <s v=""/>
    <n v="0.54"/>
    <n v="0.54"/>
    <s v=""/>
    <n v="10000"/>
    <n v="10000"/>
    <n v="2275.990384615384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6521823692307694"/>
    <n v="0.1158822251473077"/>
    <n v="13.653885763868756"/>
    <n v="9.5766828994847959"/>
    <n v="6.8269428819343779E-3"/>
    <n v="4.7883414497423985E-3"/>
    <n v="6.2794220628032407E-3"/>
    <m/>
  </r>
  <r>
    <n v="459"/>
    <s v="MTS-29"/>
    <s v="Cargo Tractor"/>
    <s v="Gasoline"/>
    <n v="2018"/>
    <n v="61"/>
    <n v="1137.9951923076924"/>
    <m/>
    <n v="75"/>
    <s v=""/>
    <n v="0.54"/>
    <n v="0.54"/>
    <s v=""/>
    <n v="10000"/>
    <n v="10000"/>
    <n v="2275.990384615384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6521823692307694"/>
    <n v="0.1158822251473077"/>
    <n v="13.653885763868756"/>
    <n v="9.5766828994847959"/>
    <n v="6.8269428819343779E-3"/>
    <n v="4.7883414497423985E-3"/>
    <n v="6.2794220628032407E-3"/>
    <m/>
  </r>
  <r>
    <n v="460"/>
    <s v="MTS-30"/>
    <s v="Cargo Tractor"/>
    <s v="Gasoline"/>
    <n v="2018"/>
    <n v="61"/>
    <n v="1137.9951923076924"/>
    <m/>
    <n v="75"/>
    <s v=""/>
    <n v="0.54"/>
    <n v="0.54"/>
    <s v=""/>
    <n v="10000"/>
    <n v="10000"/>
    <n v="2275.990384615384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6521823692307694"/>
    <n v="0.1158822251473077"/>
    <n v="13.653885763868756"/>
    <n v="9.5766828994847959"/>
    <n v="6.8269428819343779E-3"/>
    <n v="4.7883414497423985E-3"/>
    <n v="6.2794220628032407E-3"/>
    <m/>
  </r>
  <r>
    <n v="461"/>
    <s v="MTS-31"/>
    <s v="Cargo Tractor"/>
    <s v="Gasoline"/>
    <n v="2018"/>
    <n v="61"/>
    <n v="1137.9951923076924"/>
    <m/>
    <n v="75"/>
    <s v=""/>
    <n v="0.54"/>
    <n v="0.54"/>
    <s v=""/>
    <n v="10000"/>
    <n v="10000"/>
    <n v="2275.990384615384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6521823692307694"/>
    <n v="0.1158822251473077"/>
    <n v="13.653885763868756"/>
    <n v="9.5766828994847959"/>
    <n v="6.8269428819343779E-3"/>
    <n v="4.7883414497423985E-3"/>
    <n v="6.2794220628032407E-3"/>
    <m/>
  </r>
  <r>
    <n v="462"/>
    <s v="MTS-4 / 8"/>
    <s v="Cargo Tractor"/>
    <s v="Gasoline"/>
    <n v="2018"/>
    <n v="61"/>
    <n v="1137.9951923076924"/>
    <m/>
    <n v="75"/>
    <s v=""/>
    <n v="0.54"/>
    <n v="0.54"/>
    <s v=""/>
    <n v="10000"/>
    <n v="10000"/>
    <n v="2275.990384615384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6521823692307694"/>
    <n v="0.1158822251473077"/>
    <n v="13.653885763868756"/>
    <n v="9.5766828994847959"/>
    <n v="6.8269428819343779E-3"/>
    <n v="4.7883414497423985E-3"/>
    <n v="6.2794220628032407E-3"/>
    <m/>
  </r>
  <r>
    <n v="463"/>
    <s v="MTS-5"/>
    <s v="Cargo Tractor"/>
    <s v="Gasoline"/>
    <n v="2018"/>
    <n v="61"/>
    <n v="1137.9951923076924"/>
    <m/>
    <n v="75"/>
    <s v=""/>
    <n v="0.54"/>
    <n v="0.54"/>
    <s v=""/>
    <n v="10000"/>
    <n v="10000"/>
    <n v="2275.990384615384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6521823692307694"/>
    <n v="0.1158822251473077"/>
    <n v="13.653885763868756"/>
    <n v="9.5766828994847959"/>
    <n v="6.8269428819343779E-3"/>
    <n v="4.7883414497423985E-3"/>
    <n v="6.2794220628032407E-3"/>
    <m/>
  </r>
  <r>
    <n v="464"/>
    <s v="MTS-6"/>
    <s v="Cargo Tractor"/>
    <s v="Gasoline"/>
    <n v="2018"/>
    <n v="61"/>
    <n v="1137.9951923076924"/>
    <m/>
    <n v="75"/>
    <s v=""/>
    <n v="0.54"/>
    <n v="0.54"/>
    <s v=""/>
    <n v="10000"/>
    <n v="10000"/>
    <n v="2275.990384615384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6521823692307694"/>
    <n v="0.1158822251473077"/>
    <n v="13.653885763868756"/>
    <n v="9.5766828994847959"/>
    <n v="6.8269428819343779E-3"/>
    <n v="4.7883414497423985E-3"/>
    <n v="6.2794220628032407E-3"/>
    <m/>
  </r>
  <r>
    <n v="465"/>
    <n v="415896"/>
    <s v="Cargo Tractor"/>
    <s v="Gasoline"/>
    <n v="2019"/>
    <n v="169"/>
    <n v="1137.9951923076924"/>
    <m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  <n v="1.4805640662382236E-2"/>
    <m/>
  </r>
  <r>
    <n v="466"/>
    <n v="415897"/>
    <s v="Cargo Tractor"/>
    <s v="Gasoline"/>
    <n v="2019"/>
    <n v="169"/>
    <n v="1137.9951923076924"/>
    <m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  <n v="1.4805640662382236E-2"/>
    <m/>
  </r>
  <r>
    <n v="467"/>
    <n v="415898"/>
    <s v="Cargo Tractor"/>
    <s v="Gasoline"/>
    <n v="2019"/>
    <n v="169"/>
    <n v="1137.9951923076924"/>
    <m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  <n v="1.4805640662382236E-2"/>
    <m/>
  </r>
  <r>
    <n v="468"/>
    <n v="415899"/>
    <s v="Cargo Tractor"/>
    <s v="Gasoline"/>
    <n v="2019"/>
    <n v="169"/>
    <n v="1137.9951923076924"/>
    <m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  <n v="1.4805640662382236E-2"/>
    <m/>
  </r>
  <r>
    <n v="469"/>
    <n v="415900"/>
    <s v="Cargo Tractor"/>
    <s v="Gasoline"/>
    <n v="2019"/>
    <n v="169"/>
    <n v="1137.9951923076924"/>
    <m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  <n v="1.4805640662382236E-2"/>
    <m/>
  </r>
  <r>
    <n v="470"/>
    <n v="415901"/>
    <s v="Cargo Tractor"/>
    <s v="Gasoline"/>
    <n v="2019"/>
    <n v="169"/>
    <n v="1137.9951923076924"/>
    <m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  <n v="1.4805640662382236E-2"/>
    <m/>
  </r>
  <r>
    <n v="471"/>
    <n v="415902"/>
    <s v="Cargo Tractor"/>
    <s v="Gasoline"/>
    <n v="2019"/>
    <n v="169"/>
    <n v="1137.9951923076924"/>
    <m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  <n v="1.4805640662382236E-2"/>
    <m/>
  </r>
  <r>
    <n v="472"/>
    <n v="415903"/>
    <s v="Cargo Tractor"/>
    <s v="Gasoline"/>
    <n v="2019"/>
    <n v="169"/>
    <n v="1137.9951923076924"/>
    <m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  <n v="1.4805640662382236E-2"/>
    <m/>
  </r>
  <r>
    <n v="473"/>
    <n v="415904"/>
    <s v="Cargo Tractor"/>
    <s v="Gasoline"/>
    <n v="2019"/>
    <n v="169"/>
    <n v="1137.9951923076924"/>
    <m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  <n v="1.4805640662382236E-2"/>
    <m/>
  </r>
  <r>
    <n v="474"/>
    <n v="415905"/>
    <s v="Cargo Tractor"/>
    <s v="Gasoline"/>
    <n v="2019"/>
    <n v="169"/>
    <n v="1137.9951923076924"/>
    <m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  <n v="1.4805640662382236E-2"/>
    <m/>
  </r>
  <r>
    <n v="475"/>
    <n v="415906"/>
    <s v="Cargo Tractor"/>
    <s v="Gasoline"/>
    <n v="2019"/>
    <n v="169"/>
    <n v="1137.9951923076924"/>
    <m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  <n v="1.4805640662382236E-2"/>
    <m/>
  </r>
  <r>
    <n v="476"/>
    <n v="415907"/>
    <s v="Cargo Tractor"/>
    <s v="Gasoline"/>
    <n v="2019"/>
    <n v="169"/>
    <n v="1137.9951923076924"/>
    <m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  <n v="1.4805640662382236E-2"/>
    <m/>
  </r>
  <r>
    <n v="477"/>
    <n v="415908"/>
    <s v="Cargo Tractor"/>
    <s v="Gasoline"/>
    <n v="2019"/>
    <n v="169"/>
    <n v="1137.9951923076924"/>
    <m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  <n v="1.4805640662382236E-2"/>
    <m/>
  </r>
  <r>
    <n v="478"/>
    <n v="415909"/>
    <s v="Cargo Tractor"/>
    <s v="Gasoline"/>
    <n v="2019"/>
    <n v="169"/>
    <n v="1137.9951923076924"/>
    <m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  <n v="1.4805640662382236E-2"/>
    <m/>
  </r>
  <r>
    <n v="479"/>
    <n v="415910"/>
    <s v="Cargo Tractor"/>
    <s v="Gasoline"/>
    <n v="2019"/>
    <n v="169"/>
    <n v="1137.9951923076924"/>
    <m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  <n v="1.4805640662382236E-2"/>
    <m/>
  </r>
  <r>
    <n v="480"/>
    <n v="518838"/>
    <s v="Cargo Tractor"/>
    <s v="Gasoline"/>
    <n v="2019"/>
    <n v="86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  <n v="2.9012286161328653E-3"/>
    <m/>
  </r>
  <r>
    <n v="481"/>
    <n v="518839"/>
    <s v="Cargo Tractor"/>
    <s v="Gasoline"/>
    <n v="2019"/>
    <n v="86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  <n v="2.9012286161328653E-3"/>
    <m/>
  </r>
  <r>
    <n v="482"/>
    <n v="518840"/>
    <s v="Cargo Tractor"/>
    <s v="Gasoline"/>
    <n v="2019"/>
    <n v="86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  <n v="2.9012286161328653E-3"/>
    <m/>
  </r>
  <r>
    <n v="483"/>
    <n v="518841"/>
    <s v="Cargo Tractor"/>
    <s v="Gasoline"/>
    <n v="2019"/>
    <n v="86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  <n v="2.9012286161328653E-3"/>
    <m/>
  </r>
  <r>
    <n v="484"/>
    <n v="518842"/>
    <s v="Cargo Tractor"/>
    <s v="Gasoline"/>
    <n v="2019"/>
    <n v="86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  <n v="2.9012286161328653E-3"/>
    <m/>
  </r>
  <r>
    <n v="485"/>
    <n v="518843"/>
    <s v="Cargo Tractor"/>
    <s v="Gasoline"/>
    <n v="2019"/>
    <n v="86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  <n v="2.9012286161328653E-3"/>
    <m/>
  </r>
  <r>
    <n v="486"/>
    <n v="518913"/>
    <s v="Cargo Tractor"/>
    <s v="Gasoline"/>
    <n v="2019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487"/>
    <n v="518914"/>
    <s v="Cargo Tractor"/>
    <s v="Gasoline"/>
    <n v="2019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488"/>
    <s v="MTS-32"/>
    <s v="Cargo Tractor"/>
    <s v="Gasoline"/>
    <n v="2019"/>
    <n v="64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7262822227460664"/>
    <n v="5.4473917493817412"/>
    <n v="3.8631411113730332E-3"/>
    <n v="2.7236958746908705E-3"/>
    <n v="3.5533171942409157E-3"/>
    <m/>
  </r>
  <r>
    <n v="489"/>
    <s v="MTS-33"/>
    <s v="Cargo Tractor"/>
    <s v="Gasoline"/>
    <n v="2019"/>
    <n v="64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7262822227460664"/>
    <n v="5.4473917493817412"/>
    <n v="3.8631411113730332E-3"/>
    <n v="2.7236958746908705E-3"/>
    <n v="3.5533171942409157E-3"/>
    <m/>
  </r>
  <r>
    <n v="490"/>
    <s v="MTS-34"/>
    <s v="Cargo Tractor"/>
    <s v="Gasoline"/>
    <n v="2019"/>
    <n v="64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7262822227460664"/>
    <n v="5.4473917493817412"/>
    <n v="3.8631411113730332E-3"/>
    <n v="2.7236958746908705E-3"/>
    <n v="3.5533171942409157E-3"/>
    <m/>
  </r>
  <r>
    <n v="491"/>
    <s v="MTS-35"/>
    <s v="Cargo Tractor"/>
    <s v="Gasoline"/>
    <n v="2019"/>
    <n v="64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7262822227460664"/>
    <n v="5.4473917493817412"/>
    <n v="3.8631411113730332E-3"/>
    <n v="2.7236958746908705E-3"/>
    <n v="3.5533171942409157E-3"/>
    <m/>
  </r>
  <r>
    <n v="492"/>
    <s v="MTS-36"/>
    <s v="Cargo Tractor"/>
    <s v="Gasoline"/>
    <n v="2019"/>
    <n v="64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7262822227460664"/>
    <n v="5.4473917493817412"/>
    <n v="3.8631411113730332E-3"/>
    <n v="2.7236958746908705E-3"/>
    <n v="3.5533171942409157E-3"/>
    <m/>
  </r>
  <r>
    <n v="493"/>
    <n v="9706"/>
    <s v="Cargo Tractor"/>
    <s v="Gasoline"/>
    <n v="2020"/>
    <n v="80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5.8682698789582464"/>
    <n v="13.128915631827773"/>
    <n v="2.9341349394791231E-3"/>
    <n v="6.5644578159138869E-3"/>
    <n v="2.6988173173328974E-3"/>
    <m/>
  </r>
  <r>
    <n v="494"/>
    <n v="9729"/>
    <s v="Cargo Tractor"/>
    <s v="Gasoline"/>
    <n v="2020"/>
    <n v="80"/>
    <n v="1137.9951923076924"/>
    <m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5.8682698789582464"/>
    <n v="13.128915631827773"/>
    <n v="2.9341349394791231E-3"/>
    <n v="6.5644578159138869E-3"/>
    <n v="2.6988173173328974E-3"/>
    <m/>
  </r>
  <r>
    <n v="495"/>
    <n v="48292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496"/>
    <n v="48293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497"/>
    <n v="48299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498"/>
    <n v="48300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499"/>
    <n v="48302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00"/>
    <n v="419469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01"/>
    <n v="419470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02"/>
    <n v="419471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03"/>
    <n v="419472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04"/>
    <n v="419473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05"/>
    <n v="419474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06"/>
    <n v="419475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07"/>
    <n v="419476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08"/>
    <n v="419477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09"/>
    <n v="419493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10"/>
    <n v="419494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11"/>
    <n v="419495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12"/>
    <n v="419496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13"/>
    <n v="419497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14"/>
    <n v="419498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15"/>
    <n v="419499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16"/>
    <n v="419500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17"/>
    <n v="419525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18"/>
    <n v="419526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19"/>
    <n v="419527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20"/>
    <n v="419528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21"/>
    <n v="419533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22"/>
    <n v="419534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23"/>
    <n v="419535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24"/>
    <n v="419542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25"/>
    <n v="419543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26"/>
    <n v="419544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27"/>
    <n v="419545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28"/>
    <n v="419546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29"/>
    <n v="419547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30"/>
    <n v="419625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31"/>
    <n v="419626"/>
    <s v="Cargo Tractor"/>
    <s v="Gasoline"/>
    <n v="2020"/>
    <n v="61"/>
    <n v="1137.9951923076924"/>
    <m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  <n v="3.3867554507608722E-3"/>
    <m/>
  </r>
  <r>
    <n v="532"/>
    <s v="MTS-23"/>
    <s v="Cargo Tractor"/>
    <s v="LPG"/>
    <n v="2012"/>
    <n v="175"/>
    <n v="1137.9951923076924"/>
    <m/>
    <n v="300"/>
    <s v=""/>
    <n v="0.54"/>
    <n v="0.54"/>
    <s v=""/>
    <n v="10000"/>
    <n v="10000"/>
    <n v="9103.961538461539"/>
    <s v=""/>
    <n v="1.7999999999999999E-2"/>
    <n v="1.7999999999999999E-2"/>
    <s v=""/>
    <n v="8.1839999999999989E-5"/>
    <n v="8.1839999999999989E-5"/>
    <s v=""/>
    <n v="7.0000000000000001E-3"/>
    <n v="7.0000000000000001E-3"/>
    <s v=""/>
    <n v="3.2360000000000002E-5"/>
    <n v="3.2360000000000002E-5"/>
    <s v=""/>
    <n v="1"/>
    <n v="1"/>
    <s v=""/>
    <n v="1"/>
    <n v="1"/>
    <n v="0.76306821230769228"/>
    <n v="0.30160419538461541"/>
    <n v="180.91303417945178"/>
    <n v="71.506228706957415"/>
    <n v="9.0456517089725894E-2"/>
    <n v="3.5753114353478707E-2"/>
    <n v="8.3201904419129877E-2"/>
    <m/>
  </r>
  <r>
    <n v="533"/>
    <s v="MTS-7"/>
    <s v="Cargo Tractor"/>
    <s v="LPG"/>
    <n v="2018"/>
    <n v="175"/>
    <n v="1137.9951923076924"/>
    <m/>
    <n v="300"/>
    <s v=""/>
    <n v="0.54"/>
    <n v="0.54"/>
    <s v=""/>
    <n v="10000"/>
    <n v="10000"/>
    <n v="2275.9903846153848"/>
    <s v=""/>
    <n v="1.7999999999999999E-2"/>
    <n v="1.7999999999999999E-2"/>
    <s v=""/>
    <n v="8.1839999999999989E-5"/>
    <n v="8.1839999999999989E-5"/>
    <s v=""/>
    <n v="7.0000000000000001E-3"/>
    <n v="7.0000000000000001E-3"/>
    <s v=""/>
    <n v="3.2360000000000002E-5"/>
    <n v="3.2360000000000002E-5"/>
    <s v=""/>
    <n v="1"/>
    <n v="1"/>
    <s v=""/>
    <n v="1"/>
    <n v="1"/>
    <n v="0.20426705307692306"/>
    <n v="8.0651048846153858E-2"/>
    <n v="48.428923861580103"/>
    <n v="19.121260355462699"/>
    <n v="2.4214461930790052E-2"/>
    <n v="9.5606301777313493E-3"/>
    <n v="2.2272462083940688E-2"/>
    <m/>
  </r>
  <r>
    <n v="534"/>
    <s v="835646 SNC542"/>
    <s v="Deicer"/>
    <s v="Diesel"/>
    <n v="2012"/>
    <n v="200"/>
    <n v="20"/>
    <s v="Tier 4I"/>
    <n v="300"/>
    <n v="0.34"/>
    <s v=""/>
    <n v="0.34"/>
    <n v="12000"/>
    <s v=""/>
    <n v="12000"/>
    <n v="160"/>
    <n v="7.0000000000000007E-2"/>
    <s v=""/>
    <n v="7.0000000000000007E-2"/>
    <n v="1.8300000000000001E-5"/>
    <s v=""/>
    <n v="1.8300000000000001E-5"/>
    <n v="1.5153859999999999"/>
    <s v=""/>
    <n v="1.5153859999999999"/>
    <n v="1.9700000000000001E-5"/>
    <s v=""/>
    <n v="1.9700000000000001E-5"/>
    <n v="0.9"/>
    <s v=""/>
    <n v="0.9"/>
    <n v="0.95"/>
    <s v=""/>
    <n v="0.95"/>
    <n v="6.5635200000000005E-2"/>
    <n v="1.4426110999999999"/>
    <n v="0.19679315152501353"/>
    <n v="4.3253617692025994"/>
    <n v="9.8396575762506775E-5"/>
    <n v="2.1626808846012999E-3"/>
    <n v="1.1905985667263319E-4"/>
    <m/>
  </r>
  <r>
    <n v="535"/>
    <n v="828552"/>
    <s v="Fork Lift"/>
    <s v="Diesel"/>
    <n v="2005"/>
    <n v="50"/>
    <n v="589.79999999999995"/>
    <s v="Tier 2"/>
    <n v="75"/>
    <n v="0.2"/>
    <s v=""/>
    <n v="0.2"/>
    <n v="12000"/>
    <s v=""/>
    <n v="12000"/>
    <n v="8847"/>
    <n v="0.28000000000000003"/>
    <s v=""/>
    <n v="0.28000000000000003"/>
    <n v="2.9200000000000002E-5"/>
    <s v=""/>
    <n v="2.9200000000000002E-5"/>
    <n v="4.5518270000000003"/>
    <s v=""/>
    <n v="4.5518270000000003"/>
    <n v="7.3200000000000004E-5"/>
    <s v=""/>
    <n v="7.3200000000000004E-5"/>
    <n v="0.9"/>
    <s v=""/>
    <n v="0.9"/>
    <n v="0.93"/>
    <s v=""/>
    <n v="0.93"/>
    <n v="0.48449916000000004"/>
    <n v="4.8354674820000003"/>
    <n v="6.2998767939592986"/>
    <n v="62.874927126388833"/>
    <n v="3.1499383969796494E-3"/>
    <n v="3.143746356319442E-2"/>
    <n v="3.8114254603453758E-3"/>
    <m/>
  </r>
  <r>
    <n v="536"/>
    <n v="838002"/>
    <s v="Fork Lift"/>
    <s v="Diesel"/>
    <n v="2015"/>
    <n v="100"/>
    <n v="589.79999999999995"/>
    <s v="Tier 4"/>
    <n v="175"/>
    <n v="0.2"/>
    <s v=""/>
    <n v="0.2"/>
    <n v="12000"/>
    <s v=""/>
    <n v="12000"/>
    <n v="2949"/>
    <n v="0.05"/>
    <s v=""/>
    <n v="0.05"/>
    <n v="1.17E-5"/>
    <s v=""/>
    <n v="1.17E-5"/>
    <n v="1.126007"/>
    <s v=""/>
    <n v="1.126007"/>
    <n v="1.4800000000000001E-5"/>
    <s v=""/>
    <n v="1.4800000000000001E-5"/>
    <n v="0.9"/>
    <s v=""/>
    <n v="0.9"/>
    <n v="0.95"/>
    <s v=""/>
    <n v="0.95"/>
    <n v="7.6052970000000011E-2"/>
    <n v="1.11116959"/>
    <n v="1.9778128854327954"/>
    <n v="28.896774616468967"/>
    <n v="9.8890644271639773E-4"/>
    <n v="1.4448387308234485E-2"/>
    <n v="1.1965767956868413E-3"/>
    <m/>
  </r>
  <r>
    <n v="537"/>
    <n v="163980"/>
    <s v="Fork Lift"/>
    <s v="Electric"/>
    <n v="1994"/>
    <n v="50"/>
    <n v="589.79999999999995"/>
    <m/>
    <n v="75"/>
    <s v="--"/>
    <s v="--"/>
    <n v="0"/>
    <s v="--"/>
    <s v="--"/>
    <n v="0"/>
    <n v="15334.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38"/>
    <n v="163998"/>
    <s v="Fork Lift"/>
    <s v="Electric"/>
    <n v="1994"/>
    <n v="50"/>
    <n v="589.79999999999995"/>
    <m/>
    <n v="75"/>
    <s v="--"/>
    <s v="--"/>
    <n v="0"/>
    <s v="--"/>
    <s v="--"/>
    <n v="0"/>
    <n v="15334.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39"/>
    <n v="161252"/>
    <s v="Fork Lift"/>
    <s v="Electric"/>
    <n v="2000"/>
    <n v="50"/>
    <n v="589.79999999999995"/>
    <m/>
    <n v="75"/>
    <s v="--"/>
    <s v="--"/>
    <n v="0"/>
    <s v="--"/>
    <s v="--"/>
    <n v="0"/>
    <n v="1179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40"/>
    <n v="161253"/>
    <s v="Fork Lift"/>
    <s v="Electric"/>
    <n v="2000"/>
    <n v="50"/>
    <n v="589.79999999999995"/>
    <m/>
    <n v="75"/>
    <s v="--"/>
    <s v="--"/>
    <n v="0"/>
    <s v="--"/>
    <s v="--"/>
    <n v="0"/>
    <n v="1179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41"/>
    <n v="161254"/>
    <s v="Fork Lift"/>
    <s v="Electric"/>
    <n v="2000"/>
    <n v="50"/>
    <n v="589.79999999999995"/>
    <m/>
    <n v="75"/>
    <s v="--"/>
    <s v="--"/>
    <n v="0"/>
    <s v="--"/>
    <s v="--"/>
    <n v="0"/>
    <n v="1179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42"/>
    <n v="292450"/>
    <s v="Fork Lift"/>
    <s v="Electric"/>
    <n v="2002"/>
    <n v="50"/>
    <n v="589.79999999999995"/>
    <m/>
    <n v="75"/>
    <s v="--"/>
    <s v="--"/>
    <n v="0"/>
    <s v="--"/>
    <s v="--"/>
    <n v="0"/>
    <n v="10616.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43"/>
    <n v="13459"/>
    <s v="Fork Lift"/>
    <s v="Electric"/>
    <n v="2008"/>
    <n v="52"/>
    <n v="589.79999999999995"/>
    <m/>
    <n v="75"/>
    <s v="--"/>
    <s v="--"/>
    <n v="0"/>
    <s v="--"/>
    <s v="--"/>
    <n v="0"/>
    <n v="7077.599999999999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44"/>
    <n v="502544"/>
    <s v="Fork Lift"/>
    <s v="Electric"/>
    <n v="2014"/>
    <n v="24"/>
    <n v="589.79999999999995"/>
    <m/>
    <n v="25"/>
    <s v="--"/>
    <s v="--"/>
    <n v="0"/>
    <s v="--"/>
    <s v="--"/>
    <n v="0"/>
    <n v="3538.799999999999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45"/>
    <n v="502925"/>
    <s v="Fork Lift"/>
    <s v="Electric"/>
    <n v="2014"/>
    <n v="36"/>
    <n v="589.79999999999995"/>
    <m/>
    <n v="50"/>
    <s v="--"/>
    <s v="--"/>
    <n v="0"/>
    <s v="--"/>
    <s v="--"/>
    <n v="0"/>
    <n v="3538.799999999999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546"/>
    <s v="22497 UPT235"/>
    <s v="Fork Lift"/>
    <s v="Gasoline"/>
    <n v="2008"/>
    <n v="57"/>
    <n v="589.79999999999995"/>
    <m/>
    <n v="75"/>
    <s v=""/>
    <n v="0.3"/>
    <n v="0.3"/>
    <s v=""/>
    <n v="10000"/>
    <n v="10000"/>
    <n v="7077.5999999999995"/>
    <s v=""/>
    <n v="0.14299999999999999"/>
    <n v="0.14299999999999999"/>
    <s v=""/>
    <n v="1.426E-4"/>
    <n v="1.426E-4"/>
    <s v=""/>
    <n v="8.7999999999999995E-2"/>
    <n v="8.7999999999999995E-2"/>
    <s v=""/>
    <n v="2.0500000000000002E-4"/>
    <n v="2.0500000000000002E-4"/>
    <s v=""/>
    <n v="1"/>
    <n v="1"/>
    <s v=""/>
    <n v="0.97699999999999998"/>
    <n v="0.97699999999999998"/>
    <n v="1.1522657599999999"/>
    <n v="1.5035131160000001"/>
    <n v="25.620511437925639"/>
    <n v="33.430460508996838"/>
    <n v="1.2810255718962821E-2"/>
    <n v="1.671523025449842E-2"/>
    <n v="1.1782873210302003E-2"/>
    <m/>
  </r>
  <r>
    <n v="547"/>
    <s v="68115 SIV128"/>
    <s v="Fork Lift"/>
    <s v="LPG"/>
    <n v="2007"/>
    <n v="57"/>
    <n v="589.79999999999995"/>
    <m/>
    <n v="75"/>
    <s v=""/>
    <n v="0.3"/>
    <n v="0.3"/>
    <s v=""/>
    <n v="7000"/>
    <n v="7000"/>
    <n v="7667.4"/>
    <s v=""/>
    <n v="0.153"/>
    <n v="0.153"/>
    <s v=""/>
    <n v="2.2360000000000001E-4"/>
    <n v="2.2360000000000001E-4"/>
    <s v=""/>
    <n v="8.7999999999999995E-2"/>
    <n v="8.7999999999999995E-2"/>
    <s v=""/>
    <n v="1.2799999999999999E-4"/>
    <n v="1.2799999999999999E-4"/>
    <s v=""/>
    <n v="1"/>
    <n v="1"/>
    <s v=""/>
    <n v="1"/>
    <n v="1"/>
    <n v="1.7182000000000002"/>
    <n v="0.98399999999999987"/>
    <n v="38.204001438560354"/>
    <n v="21.87913945730612"/>
    <n v="1.9102000719280178E-2"/>
    <n v="1.0939569728653061E-2"/>
    <n v="1.7570020261593908E-2"/>
    <m/>
  </r>
  <r>
    <n v="548"/>
    <s v="13504 WRT656"/>
    <s v="Fork Lift"/>
    <s v="LPG"/>
    <n v="2008"/>
    <n v="52"/>
    <n v="589.79999999999995"/>
    <m/>
    <n v="75"/>
    <s v=""/>
    <n v="0.3"/>
    <n v="0.3"/>
    <s v=""/>
    <n v="10000"/>
    <n v="10000"/>
    <n v="7077.5999999999995"/>
    <s v=""/>
    <n v="0.153"/>
    <n v="0.153"/>
    <s v=""/>
    <n v="2.2360000000000001E-4"/>
    <n v="2.2360000000000001E-4"/>
    <s v=""/>
    <n v="8.7999999999999995E-2"/>
    <n v="8.7999999999999995E-2"/>
    <s v=""/>
    <n v="1.2799999999999999E-4"/>
    <n v="1.2799999999999999E-4"/>
    <s v=""/>
    <n v="1"/>
    <n v="1"/>
    <s v=""/>
    <n v="1"/>
    <n v="1"/>
    <n v="1.7355513600000001"/>
    <n v="0.99393279999999984"/>
    <n v="35.204736352149837"/>
    <n v="20.161398263520166"/>
    <n v="1.7602368176074919E-2"/>
    <n v="1.0080699131760084E-2"/>
    <n v="1.6190658248353709E-2"/>
    <m/>
  </r>
  <r>
    <n v="549"/>
    <s v="GP05"/>
    <s v="GPU"/>
    <s v="Diesel"/>
    <n v="1994"/>
    <n v="200"/>
    <n v="476"/>
    <s v="≤ Tier 1"/>
    <n v="300"/>
    <n v="0.34"/>
    <s v=""/>
    <n v="0.34"/>
    <n v="12000"/>
    <s v=""/>
    <n v="12000"/>
    <n v="12376"/>
    <n v="0.68"/>
    <s v=""/>
    <n v="0.68"/>
    <n v="3.15E-5"/>
    <s v=""/>
    <n v="3.15E-5"/>
    <n v="7.338571"/>
    <s v=""/>
    <n v="7.338571"/>
    <n v="1.7000000000000001E-4"/>
    <s v=""/>
    <n v="1.7000000000000001E-4"/>
    <n v="0.9"/>
    <s v=""/>
    <n v="0.9"/>
    <n v="0.93"/>
    <s v=""/>
    <n v="0.93"/>
    <n v="0.95220000000000005"/>
    <n v="8.7220710300000004"/>
    <n v="67.948254067853924"/>
    <n v="622.40022930509178"/>
    <n v="3.3974127033926965E-2"/>
    <n v="0.31120011465254588"/>
    <n v="4.1108693711051629E-2"/>
    <m/>
  </r>
  <r>
    <n v="550"/>
    <s v="GP01"/>
    <s v="GPU"/>
    <s v="Diesel"/>
    <n v="1999"/>
    <n v="208"/>
    <n v="476"/>
    <s v="≤ Tier 1"/>
    <n v="300"/>
    <n v="0.34"/>
    <s v=""/>
    <n v="0.34"/>
    <n v="12000"/>
    <s v=""/>
    <n v="12000"/>
    <n v="9996"/>
    <n v="0.32"/>
    <s v=""/>
    <n v="0.32"/>
    <n v="1.4800000000000001E-5"/>
    <s v=""/>
    <n v="1.4800000000000001E-5"/>
    <n v="5.9577549999999997"/>
    <s v=""/>
    <n v="5.9577549999999997"/>
    <n v="1.3799999999999999E-4"/>
    <s v=""/>
    <n v="1.3799999999999999E-4"/>
    <n v="0.9"/>
    <s v=""/>
    <n v="0.9"/>
    <n v="0.93"/>
    <s v=""/>
    <n v="0.93"/>
    <n v="0.42114672000000003"/>
    <n v="6.8235987900000001"/>
    <n v="31.254811703024025"/>
    <n v="506.40379039027664"/>
    <n v="1.5627405851512014E-2"/>
    <n v="0.25320189519513836"/>
    <n v="1.8909161080329535E-2"/>
    <m/>
  </r>
  <r>
    <n v="551"/>
    <s v="GP02"/>
    <s v="GPU"/>
    <s v="Diesel"/>
    <n v="1999"/>
    <n v="208"/>
    <n v="476"/>
    <s v="≤ Tier 1"/>
    <n v="300"/>
    <n v="0.34"/>
    <s v=""/>
    <n v="0.34"/>
    <n v="12000"/>
    <s v=""/>
    <n v="12000"/>
    <n v="9996"/>
    <n v="0.32"/>
    <s v=""/>
    <n v="0.32"/>
    <n v="1.4800000000000001E-5"/>
    <s v=""/>
    <n v="1.4800000000000001E-5"/>
    <n v="5.9577549999999997"/>
    <s v=""/>
    <n v="5.9577549999999997"/>
    <n v="1.3799999999999999E-4"/>
    <s v=""/>
    <n v="1.3799999999999999E-4"/>
    <n v="0.9"/>
    <s v=""/>
    <n v="0.9"/>
    <n v="0.93"/>
    <s v=""/>
    <n v="0.93"/>
    <n v="0.42114672000000003"/>
    <n v="6.8235987900000001"/>
    <n v="31.254811703024025"/>
    <n v="506.40379039027664"/>
    <n v="1.5627405851512014E-2"/>
    <n v="0.25320189519513836"/>
    <n v="1.8909161080329535E-2"/>
    <m/>
  </r>
  <r>
    <n v="552"/>
    <n v="9329"/>
    <s v="GPU"/>
    <s v="Diesel"/>
    <n v="2001"/>
    <n v="152"/>
    <n v="476"/>
    <s v="Tier 1"/>
    <n v="175"/>
    <n v="0.34"/>
    <s v=""/>
    <n v="0.34"/>
    <n v="12000"/>
    <s v=""/>
    <n v="12000"/>
    <n v="9044"/>
    <n v="0.68"/>
    <s v=""/>
    <n v="0.68"/>
    <n v="3.15E-5"/>
    <s v=""/>
    <n v="3.15E-5"/>
    <n v="5.6509340000000003"/>
    <s v=""/>
    <n v="5.6509340000000003"/>
    <n v="1.3100000000000001E-4"/>
    <s v=""/>
    <n v="1.3100000000000001E-4"/>
    <n v="0.9"/>
    <s v=""/>
    <n v="0.9"/>
    <n v="0.93"/>
    <s v=""/>
    <n v="0.93"/>
    <n v="0.86839739999999999"/>
    <n v="6.3571991400000014"/>
    <n v="47.095805762411743"/>
    <n v="344.77005100477157"/>
    <n v="2.3547902881205875E-2"/>
    <n v="0.1723850255023858"/>
    <n v="2.8492962486259106E-2"/>
    <m/>
  </r>
  <r>
    <n v="553"/>
    <n v="52041"/>
    <s v="GPU"/>
    <s v="Diesel"/>
    <n v="2001"/>
    <n v="165"/>
    <n v="476"/>
    <s v="Tier 1"/>
    <n v="175"/>
    <n v="0.34"/>
    <s v=""/>
    <n v="0.34"/>
    <n v="12000"/>
    <s v=""/>
    <n v="12000"/>
    <n v="9044"/>
    <n v="0.68"/>
    <s v=""/>
    <n v="0.68"/>
    <n v="3.15E-5"/>
    <s v=""/>
    <n v="3.15E-5"/>
    <n v="5.6509340000000003"/>
    <s v=""/>
    <n v="5.6509340000000003"/>
    <n v="1.3100000000000001E-4"/>
    <s v=""/>
    <n v="1.3100000000000001E-4"/>
    <n v="0.9"/>
    <s v=""/>
    <n v="0.9"/>
    <n v="0.93"/>
    <s v=""/>
    <n v="0.93"/>
    <n v="0.86839739999999999"/>
    <n v="6.3571991400000014"/>
    <n v="51.123736518407497"/>
    <n v="374.25696326175876"/>
    <n v="2.5561868259203747E-2"/>
    <n v="0.18712848163087939"/>
    <n v="3.0929860593636532E-2"/>
    <m/>
  </r>
  <r>
    <n v="554"/>
    <s v="62203 HUV564"/>
    <s v="GPU"/>
    <s v="Diesel"/>
    <n v="2006"/>
    <n v="173"/>
    <n v="476"/>
    <s v="Tier 2"/>
    <n v="175"/>
    <n v="0.34"/>
    <s v=""/>
    <n v="0.34"/>
    <n v="12000"/>
    <s v=""/>
    <n v="12000"/>
    <n v="6664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29813832000000001"/>
    <n v="4.0460680440000001"/>
    <n v="18.402805337361386"/>
    <n v="249.74650221229712"/>
    <n v="9.2014026686806933E-3"/>
    <n v="0.12487325110614857"/>
    <n v="1.1133697229103639E-2"/>
    <m/>
  </r>
  <r>
    <n v="555"/>
    <n v="21468"/>
    <s v="GPU"/>
    <s v="Diesel"/>
    <n v="2007"/>
    <n v="110"/>
    <n v="476"/>
    <s v="Tier 3"/>
    <n v="175"/>
    <n v="0.34"/>
    <s v=""/>
    <n v="0.34"/>
    <n v="12000"/>
    <s v=""/>
    <n v="12000"/>
    <n v="6188"/>
    <n v="0.1"/>
    <s v=""/>
    <n v="0.1"/>
    <n v="2.5000000000000001E-5"/>
    <s v=""/>
    <n v="2.5000000000000001E-5"/>
    <n v="2.855912"/>
    <s v=""/>
    <n v="2.855912"/>
    <n v="3.7299999999999999E-5"/>
    <s v=""/>
    <n v="3.7299999999999999E-5"/>
    <n v="0.9"/>
    <s v=""/>
    <n v="0.9"/>
    <n v="0.95"/>
    <s v=""/>
    <n v="0.95"/>
    <n v="0.22923000000000004"/>
    <n v="2.9323881799999998"/>
    <n v="8.9967213337384866"/>
    <n v="115.08912139688769"/>
    <n v="4.4983606668692428E-3"/>
    <n v="5.7544560698443846E-2"/>
    <n v="5.443016406911784E-3"/>
    <m/>
  </r>
  <r>
    <n v="556"/>
    <n v="21470"/>
    <s v="GPU"/>
    <s v="Diesel"/>
    <n v="2007"/>
    <n v="110"/>
    <n v="476"/>
    <s v="Tier 3"/>
    <n v="175"/>
    <n v="0.34"/>
    <s v=""/>
    <n v="0.34"/>
    <n v="12000"/>
    <s v=""/>
    <n v="12000"/>
    <n v="6188"/>
    <n v="0.1"/>
    <s v=""/>
    <n v="0.1"/>
    <n v="2.5000000000000001E-5"/>
    <s v=""/>
    <n v="2.5000000000000001E-5"/>
    <n v="2.855912"/>
    <s v=""/>
    <n v="2.855912"/>
    <n v="3.7299999999999999E-5"/>
    <s v=""/>
    <n v="3.7299999999999999E-5"/>
    <n v="0.9"/>
    <s v=""/>
    <n v="0.9"/>
    <n v="0.95"/>
    <s v=""/>
    <n v="0.95"/>
    <n v="0.22923000000000004"/>
    <n v="2.9323881799999998"/>
    <n v="8.9967213337384866"/>
    <n v="115.08912139688769"/>
    <n v="4.4983606668692428E-3"/>
    <n v="5.7544560698443846E-2"/>
    <n v="5.443016406911784E-3"/>
    <m/>
  </r>
  <r>
    <n v="557"/>
    <n v="22892"/>
    <s v="GPU"/>
    <s v="Diesel"/>
    <n v="2007"/>
    <n v="170"/>
    <n v="476"/>
    <s v="Tier 3"/>
    <n v="175"/>
    <n v="0.34"/>
    <s v=""/>
    <n v="0.34"/>
    <n v="12000"/>
    <s v=""/>
    <n v="12000"/>
    <n v="6188"/>
    <n v="0.1"/>
    <s v=""/>
    <n v="0.1"/>
    <n v="2.5000000000000001E-5"/>
    <s v=""/>
    <n v="2.5000000000000001E-5"/>
    <n v="2.855912"/>
    <s v=""/>
    <n v="2.855912"/>
    <n v="3.7299999999999999E-5"/>
    <s v=""/>
    <n v="3.7299999999999999E-5"/>
    <n v="0.9"/>
    <s v=""/>
    <n v="0.9"/>
    <n v="0.95"/>
    <s v=""/>
    <n v="0.95"/>
    <n v="0.22923000000000004"/>
    <n v="2.9323881799999998"/>
    <n v="13.904023879414021"/>
    <n v="177.86500579519009"/>
    <n v="6.9520119397070111E-3"/>
    <n v="8.893250289759505E-2"/>
    <n v="8.4119344470454833E-3"/>
    <m/>
  </r>
  <r>
    <n v="558"/>
    <n v="4849"/>
    <s v="GPU"/>
    <s v="Diesel"/>
    <n v="2009"/>
    <n v="175"/>
    <n v="476"/>
    <s v="Tier 3"/>
    <n v="300"/>
    <n v="0.34"/>
    <s v=""/>
    <n v="0.34"/>
    <n v="12000"/>
    <s v=""/>
    <n v="12000"/>
    <n v="5236"/>
    <n v="0.1"/>
    <s v=""/>
    <n v="0.1"/>
    <n v="2.5000000000000001E-5"/>
    <s v=""/>
    <n v="2.5000000000000001E-5"/>
    <n v="2.5785309999999999"/>
    <s v=""/>
    <n v="2.5785309999999999"/>
    <n v="3.3500000000000001E-5"/>
    <s v=""/>
    <n v="3.3500000000000001E-5"/>
    <n v="0.9"/>
    <s v=""/>
    <n v="0.9"/>
    <n v="0.95"/>
    <s v=""/>
    <n v="0.95"/>
    <n v="0.20781000000000002"/>
    <n v="2.6162401499999999"/>
    <n v="12.975515483207975"/>
    <n v="163.35626088309201"/>
    <n v="6.4877577416039868E-3"/>
    <n v="8.167813044154601E-2"/>
    <n v="7.8501868673408245E-3"/>
    <m/>
  </r>
  <r>
    <n v="559"/>
    <n v="4850"/>
    <s v="GPU"/>
    <s v="Diesel"/>
    <n v="2009"/>
    <n v="175"/>
    <n v="476"/>
    <s v="Tier 3"/>
    <n v="300"/>
    <n v="0.34"/>
    <s v=""/>
    <n v="0.34"/>
    <n v="12000"/>
    <s v=""/>
    <n v="12000"/>
    <n v="5236"/>
    <n v="0.1"/>
    <s v=""/>
    <n v="0.1"/>
    <n v="2.5000000000000001E-5"/>
    <s v=""/>
    <n v="2.5000000000000001E-5"/>
    <n v="2.5785309999999999"/>
    <s v=""/>
    <n v="2.5785309999999999"/>
    <n v="3.3500000000000001E-5"/>
    <s v=""/>
    <n v="3.3500000000000001E-5"/>
    <n v="0.9"/>
    <s v=""/>
    <n v="0.9"/>
    <n v="0.95"/>
    <s v=""/>
    <n v="0.95"/>
    <n v="0.20781000000000002"/>
    <n v="2.6162401499999999"/>
    <n v="12.975515483207975"/>
    <n v="163.35626088309201"/>
    <n v="6.4877577416039868E-3"/>
    <n v="8.167813044154601E-2"/>
    <n v="7.8501868673408245E-3"/>
    <m/>
  </r>
  <r>
    <n v="560"/>
    <s v="834881 BXJ115"/>
    <s v="GPU"/>
    <s v="Diesel"/>
    <n v="2010"/>
    <n v="155"/>
    <n v="476"/>
    <s v="Tier 3"/>
    <n v="175"/>
    <n v="0.34"/>
    <s v=""/>
    <n v="0.34"/>
    <n v="12000"/>
    <s v=""/>
    <n v="12000"/>
    <n v="4760"/>
    <n v="0.1"/>
    <s v=""/>
    <n v="0.1"/>
    <n v="2.5000000000000001E-5"/>
    <s v=""/>
    <n v="2.5000000000000001E-5"/>
    <n v="2.9919570000000002"/>
    <s v=""/>
    <n v="2.9919570000000002"/>
    <n v="3.9100000000000002E-5"/>
    <s v=""/>
    <n v="3.9100000000000002E-5"/>
    <n v="0.9"/>
    <s v=""/>
    <n v="0.9"/>
    <n v="0.95"/>
    <s v=""/>
    <n v="0.95"/>
    <n v="0.19710000000000003"/>
    <n v="3.0191693500000003"/>
    <n v="10.90030002047874"/>
    <n v="166.97032839996848"/>
    <n v="5.4501500102393709E-3"/>
    <n v="8.3485164199984238E-2"/>
    <n v="6.5946815123896383E-3"/>
    <m/>
  </r>
  <r>
    <n v="561"/>
    <s v="834882 ITH456"/>
    <s v="GPU"/>
    <s v="Diesel"/>
    <n v="2010"/>
    <n v="155"/>
    <n v="476"/>
    <s v="Tier 3"/>
    <n v="175"/>
    <n v="0.34"/>
    <s v=""/>
    <n v="0.34"/>
    <n v="12000"/>
    <s v=""/>
    <n v="12000"/>
    <n v="4760"/>
    <n v="0.1"/>
    <s v=""/>
    <n v="0.1"/>
    <n v="2.5000000000000001E-5"/>
    <s v=""/>
    <n v="2.5000000000000001E-5"/>
    <n v="2.9919570000000002"/>
    <s v=""/>
    <n v="2.9919570000000002"/>
    <n v="3.9100000000000002E-5"/>
    <s v=""/>
    <n v="3.9100000000000002E-5"/>
    <n v="0.9"/>
    <s v=""/>
    <n v="0.9"/>
    <n v="0.95"/>
    <s v=""/>
    <n v="0.95"/>
    <n v="0.19710000000000003"/>
    <n v="3.0191693500000003"/>
    <n v="10.90030002047874"/>
    <n v="166.97032839996848"/>
    <n v="5.4501500102393709E-3"/>
    <n v="8.3485164199984238E-2"/>
    <n v="6.5946815123896383E-3"/>
    <m/>
  </r>
  <r>
    <n v="562"/>
    <n v="835676"/>
    <s v="GPU"/>
    <s v="Diesel"/>
    <n v="2012"/>
    <n v="155"/>
    <n v="476"/>
    <s v="Tier 4I"/>
    <n v="175"/>
    <n v="0.34"/>
    <s v=""/>
    <n v="0.34"/>
    <n v="12000"/>
    <s v=""/>
    <n v="12000"/>
    <n v="3808"/>
    <n v="0.09"/>
    <s v=""/>
    <n v="0.09"/>
    <n v="2.1699999999999999E-5"/>
    <s v=""/>
    <n v="2.1699999999999999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5537023999999999"/>
    <n v="2.6652802900000001"/>
    <n v="8.5925024365996272"/>
    <n v="147.3990603737625"/>
    <n v="4.2962512182998141E-3"/>
    <n v="7.3699530186881246E-2"/>
    <n v="5.1984639741427746E-3"/>
    <m/>
  </r>
  <r>
    <n v="563"/>
    <s v="836896 Jet Go"/>
    <s v="GPU"/>
    <s v="Diesel"/>
    <n v="2013"/>
    <n v="155"/>
    <n v="476"/>
    <s v="Tier 4I"/>
    <n v="175"/>
    <n v="0.34"/>
    <s v=""/>
    <n v="0.34"/>
    <n v="12000"/>
    <s v=""/>
    <n v="12000"/>
    <n v="3332"/>
    <n v="0.09"/>
    <s v=""/>
    <n v="0.09"/>
    <n v="2.1699999999999999E-5"/>
    <s v=""/>
    <n v="2.1699999999999999E-5"/>
    <n v="1.9504440000000001"/>
    <s v=""/>
    <n v="1.9504440000000001"/>
    <n v="2.5400000000000001E-5"/>
    <s v=""/>
    <n v="2.5400000000000001E-5"/>
    <n v="0.9"/>
    <s v=""/>
    <n v="0.9"/>
    <n v="0.95"/>
    <s v=""/>
    <n v="0.95"/>
    <n v="0.14607396"/>
    <n v="1.9333229599999999"/>
    <n v="8.0783865508848844"/>
    <n v="106.9193318136987"/>
    <n v="4.0391932754424422E-3"/>
    <n v="5.3459665906849356E-2"/>
    <n v="4.8874238632853548E-3"/>
    <m/>
  </r>
  <r>
    <n v="564"/>
    <n v="838006"/>
    <s v="GPU"/>
    <s v="Diesel"/>
    <n v="2014"/>
    <n v="155"/>
    <n v="476"/>
    <s v="Tier 4I"/>
    <n v="175"/>
    <n v="0.34"/>
    <s v=""/>
    <n v="0.34"/>
    <n v="12000"/>
    <s v=""/>
    <n v="12000"/>
    <n v="2856"/>
    <n v="0.09"/>
    <s v=""/>
    <n v="0.09"/>
    <n v="2.1699999999999999E-5"/>
    <s v=""/>
    <n v="2.1699999999999999E-5"/>
    <n v="1.8741300000000001"/>
    <s v=""/>
    <n v="1.8741300000000001"/>
    <n v="2.44E-5"/>
    <s v=""/>
    <n v="2.44E-5"/>
    <n v="0.9"/>
    <s v=""/>
    <n v="0.9"/>
    <n v="0.95"/>
    <s v=""/>
    <n v="0.95"/>
    <n v="0.13677767999999998"/>
    <n v="1.84662558"/>
    <n v="7.564270665170139"/>
    <n v="102.12467198117993"/>
    <n v="3.7821353325850696E-3"/>
    <n v="5.1062335990589972E-2"/>
    <n v="4.576383752427934E-3"/>
    <m/>
  </r>
  <r>
    <n v="565"/>
    <n v="838007"/>
    <s v="GPU"/>
    <s v="Diesel"/>
    <n v="2014"/>
    <n v="155"/>
    <n v="476"/>
    <s v="Tier 4I"/>
    <n v="175"/>
    <n v="0.34"/>
    <s v=""/>
    <n v="0.34"/>
    <n v="12000"/>
    <s v=""/>
    <n v="12000"/>
    <n v="2856"/>
    <n v="0.09"/>
    <s v=""/>
    <n v="0.09"/>
    <n v="2.1699999999999999E-5"/>
    <s v=""/>
    <n v="2.1699999999999999E-5"/>
    <n v="1.8741300000000001"/>
    <s v=""/>
    <n v="1.8741300000000001"/>
    <n v="2.44E-5"/>
    <s v=""/>
    <n v="2.44E-5"/>
    <n v="0.9"/>
    <s v=""/>
    <n v="0.9"/>
    <n v="0.95"/>
    <s v=""/>
    <n v="0.95"/>
    <n v="0.13677767999999998"/>
    <n v="1.84662558"/>
    <n v="7.564270665170139"/>
    <n v="102.12467198117993"/>
    <n v="3.7821353325850696E-3"/>
    <n v="5.1062335990589972E-2"/>
    <n v="4.576383752427934E-3"/>
    <m/>
  </r>
  <r>
    <n v="566"/>
    <n v="838008"/>
    <s v="GPU"/>
    <s v="Diesel"/>
    <n v="2014"/>
    <n v="155"/>
    <n v="476"/>
    <s v="Tier 4I"/>
    <n v="175"/>
    <n v="0.34"/>
    <s v=""/>
    <n v="0.34"/>
    <n v="12000"/>
    <s v=""/>
    <n v="12000"/>
    <n v="2856"/>
    <n v="0.09"/>
    <s v=""/>
    <n v="0.09"/>
    <n v="2.1699999999999999E-5"/>
    <s v=""/>
    <n v="2.1699999999999999E-5"/>
    <n v="1.8741300000000001"/>
    <s v=""/>
    <n v="1.8741300000000001"/>
    <n v="2.44E-5"/>
    <s v=""/>
    <n v="2.44E-5"/>
    <n v="0.9"/>
    <s v=""/>
    <n v="0.9"/>
    <n v="0.95"/>
    <s v=""/>
    <n v="0.95"/>
    <n v="0.13677767999999998"/>
    <n v="1.84662558"/>
    <n v="7.564270665170139"/>
    <n v="102.12467198117993"/>
    <n v="3.7821353325850696E-3"/>
    <n v="5.1062335990589972E-2"/>
    <n v="4.576383752427934E-3"/>
    <m/>
  </r>
  <r>
    <n v="567"/>
    <n v="22093"/>
    <s v="GPU"/>
    <s v="Diesel"/>
    <n v="2015"/>
    <n v="155"/>
    <n v="476"/>
    <s v="Tier 4"/>
    <n v="175"/>
    <n v="0.34"/>
    <s v=""/>
    <n v="0.34"/>
    <n v="12000"/>
    <s v=""/>
    <n v="12000"/>
    <n v="2380"/>
    <n v="0.05"/>
    <s v=""/>
    <n v="0.05"/>
    <n v="1.17E-5"/>
    <s v=""/>
    <n v="1.17E-5"/>
    <n v="1.126007"/>
    <s v=""/>
    <n v="1.126007"/>
    <n v="1.4800000000000001E-5"/>
    <s v=""/>
    <n v="1.4800000000000001E-5"/>
    <n v="0.9"/>
    <s v=""/>
    <n v="0.9"/>
    <n v="0.95"/>
    <s v=""/>
    <n v="0.95"/>
    <n v="7.0061399999999996E-2"/>
    <n v="1.1031694499999998"/>
    <n v="3.8746335862748307"/>
    <n v="61.009020692169045"/>
    <n v="1.9373167931374152E-3"/>
    <n v="3.0504510346084524E-2"/>
    <n v="2.3441533196962724E-3"/>
    <m/>
  </r>
  <r>
    <n v="568"/>
    <n v="770595"/>
    <s v="GPU"/>
    <s v="Diesel"/>
    <n v="2015"/>
    <n v="325"/>
    <n v="476"/>
    <s v="Tier 4"/>
    <n v="600"/>
    <n v="0.34"/>
    <s v=""/>
    <n v="0.34"/>
    <n v="12000"/>
    <s v=""/>
    <n v="12000"/>
    <n v="2380"/>
    <n v="0.05"/>
    <s v=""/>
    <n v="0.05"/>
    <n v="1.17E-5"/>
    <s v=""/>
    <n v="1.17E-5"/>
    <n v="0.81261700000000003"/>
    <s v=""/>
    <n v="0.81261700000000003"/>
    <n v="1.0699999999999999E-5"/>
    <s v=""/>
    <n v="1.0699999999999999E-5"/>
    <n v="0.9"/>
    <s v=""/>
    <n v="0.9"/>
    <n v="0.95"/>
    <s v=""/>
    <n v="0.95"/>
    <n v="7.0061399999999996E-2"/>
    <n v="0.79617884999999999"/>
    <n v="8.1242317131569024"/>
    <n v="92.323896789313267"/>
    <n v="4.0621158565784512E-3"/>
    <n v="4.6161948394656635E-2"/>
    <n v="4.9151601864599256E-3"/>
    <m/>
  </r>
  <r>
    <n v="569"/>
    <n v="770605"/>
    <s v="GPU"/>
    <s v="Diesel"/>
    <n v="2015"/>
    <n v="325"/>
    <n v="476"/>
    <s v="Tier 4"/>
    <n v="600"/>
    <n v="0.34"/>
    <s v=""/>
    <n v="0.34"/>
    <n v="12000"/>
    <s v=""/>
    <n v="12000"/>
    <n v="2380"/>
    <n v="0.05"/>
    <s v=""/>
    <n v="0.05"/>
    <n v="1.17E-5"/>
    <s v=""/>
    <n v="1.17E-5"/>
    <n v="0.81261700000000003"/>
    <s v=""/>
    <n v="0.81261700000000003"/>
    <n v="1.0699999999999999E-5"/>
    <s v=""/>
    <n v="1.0699999999999999E-5"/>
    <n v="0.9"/>
    <s v=""/>
    <n v="0.9"/>
    <n v="0.95"/>
    <s v=""/>
    <n v="0.95"/>
    <n v="7.0061399999999996E-2"/>
    <n v="0.79617884999999999"/>
    <n v="8.1242317131569024"/>
    <n v="92.323896789313267"/>
    <n v="4.0621158565784512E-3"/>
    <n v="4.6161948394656635E-2"/>
    <n v="4.9151601864599256E-3"/>
    <m/>
  </r>
  <r>
    <n v="570"/>
    <n v="770606"/>
    <s v="GPU"/>
    <s v="Diesel"/>
    <n v="2015"/>
    <n v="325"/>
    <n v="476"/>
    <s v="Tier 4"/>
    <n v="600"/>
    <n v="0.34"/>
    <s v=""/>
    <n v="0.34"/>
    <n v="12000"/>
    <s v=""/>
    <n v="12000"/>
    <n v="2380"/>
    <n v="0.05"/>
    <s v=""/>
    <n v="0.05"/>
    <n v="1.17E-5"/>
    <s v=""/>
    <n v="1.17E-5"/>
    <n v="0.81261700000000003"/>
    <s v=""/>
    <n v="0.81261700000000003"/>
    <n v="1.0699999999999999E-5"/>
    <s v=""/>
    <n v="1.0699999999999999E-5"/>
    <n v="0.9"/>
    <s v=""/>
    <n v="0.9"/>
    <n v="0.95"/>
    <s v=""/>
    <n v="0.95"/>
    <n v="7.0061399999999996E-2"/>
    <n v="0.79617884999999999"/>
    <n v="8.1242317131569024"/>
    <n v="92.323896789313267"/>
    <n v="4.0621158565784512E-3"/>
    <n v="4.6161948394656635E-2"/>
    <n v="4.9151601864599256E-3"/>
    <m/>
  </r>
  <r>
    <n v="571"/>
    <s v="PU7254"/>
    <s v="GPU"/>
    <s v="Diesel"/>
    <n v="2015"/>
    <n v="155"/>
    <n v="476"/>
    <s v="Tier 4"/>
    <n v="175"/>
    <n v="0.34"/>
    <s v=""/>
    <n v="0.34"/>
    <n v="12000"/>
    <s v=""/>
    <n v="12000"/>
    <n v="2380"/>
    <n v="0.05"/>
    <s v=""/>
    <n v="0.05"/>
    <n v="1.17E-5"/>
    <s v=""/>
    <n v="1.17E-5"/>
    <n v="1.126007"/>
    <s v=""/>
    <n v="1.126007"/>
    <n v="1.4800000000000001E-5"/>
    <s v=""/>
    <n v="1.4800000000000001E-5"/>
    <n v="0.9"/>
    <s v=""/>
    <n v="0.9"/>
    <n v="0.95"/>
    <s v=""/>
    <n v="0.95"/>
    <n v="7.0061399999999996E-2"/>
    <n v="1.1031694499999998"/>
    <n v="3.8746335862748307"/>
    <n v="61.009020692169045"/>
    <n v="1.9373167931374152E-3"/>
    <n v="3.0504510346084524E-2"/>
    <n v="2.3441533196962724E-3"/>
    <m/>
  </r>
  <r>
    <n v="572"/>
    <n v="5380"/>
    <s v="GPU"/>
    <s v="Diesel"/>
    <n v="2016"/>
    <n v="175"/>
    <n v="476"/>
    <s v="Tier 4"/>
    <n v="300"/>
    <n v="0.34"/>
    <s v=""/>
    <n v="0.34"/>
    <n v="12000"/>
    <s v=""/>
    <n v="12000"/>
    <n v="1904"/>
    <n v="0.05"/>
    <s v=""/>
    <n v="0.05"/>
    <n v="1.17E-5"/>
    <s v=""/>
    <n v="1.17E-5"/>
    <n v="0.88619700000000001"/>
    <s v=""/>
    <n v="0.88619700000000001"/>
    <n v="1.17E-5"/>
    <s v=""/>
    <n v="1.17E-5"/>
    <n v="0.9"/>
    <s v=""/>
    <n v="0.9"/>
    <n v="0.95"/>
    <s v=""/>
    <n v="0.95"/>
    <n v="6.5049120000000002E-2"/>
    <n v="0.86305010999999998"/>
    <n v="4.0616229427315984"/>
    <n v="53.888263630669094"/>
    <n v="2.0308114713657992E-3"/>
    <n v="2.694413181533455E-2"/>
    <n v="2.4572818803526172E-3"/>
    <m/>
  </r>
  <r>
    <n v="573"/>
    <n v="411249"/>
    <s v="GPU"/>
    <s v="Diesel"/>
    <n v="2016"/>
    <n v="325"/>
    <n v="476"/>
    <s v="Tier 4"/>
    <n v="600"/>
    <n v="0.34"/>
    <s v=""/>
    <n v="0.34"/>
    <n v="12000"/>
    <s v=""/>
    <n v="12000"/>
    <n v="1904"/>
    <n v="0.05"/>
    <s v=""/>
    <n v="0.05"/>
    <n v="1.17E-5"/>
    <s v=""/>
    <n v="1.17E-5"/>
    <n v="0.90412800000000004"/>
    <s v=""/>
    <n v="0.90412800000000004"/>
    <n v="1.19E-5"/>
    <s v=""/>
    <n v="1.19E-5"/>
    <n v="0.9"/>
    <s v=""/>
    <n v="0.9"/>
    <n v="0.95"/>
    <s v=""/>
    <n v="0.95"/>
    <n v="6.5049120000000002E-2"/>
    <n v="0.88044632"/>
    <n v="7.5430140365015399"/>
    <n v="102.09544648945484"/>
    <n v="3.7715070182507702E-3"/>
    <n v="5.1047723244727422E-2"/>
    <n v="4.563523492083432E-3"/>
    <m/>
  </r>
  <r>
    <n v="574"/>
    <n v="411250"/>
    <s v="GPU"/>
    <s v="Diesel"/>
    <n v="2016"/>
    <n v="325"/>
    <n v="476"/>
    <s v="Tier 4"/>
    <n v="600"/>
    <n v="0.34"/>
    <s v=""/>
    <n v="0.34"/>
    <n v="12000"/>
    <s v=""/>
    <n v="12000"/>
    <n v="1904"/>
    <n v="0.05"/>
    <s v=""/>
    <n v="0.05"/>
    <n v="1.17E-5"/>
    <s v=""/>
    <n v="1.17E-5"/>
    <n v="0.90412800000000004"/>
    <s v=""/>
    <n v="0.90412800000000004"/>
    <n v="1.19E-5"/>
    <s v=""/>
    <n v="1.19E-5"/>
    <n v="0.9"/>
    <s v=""/>
    <n v="0.9"/>
    <n v="0.95"/>
    <s v=""/>
    <n v="0.95"/>
    <n v="6.5049120000000002E-2"/>
    <n v="0.88044632"/>
    <n v="7.5430140365015399"/>
    <n v="102.09544648945484"/>
    <n v="3.7715070182507702E-3"/>
    <n v="5.1047723244727422E-2"/>
    <n v="4.563523492083432E-3"/>
    <m/>
  </r>
  <r>
    <n v="575"/>
    <n v="411252"/>
    <s v="GPU"/>
    <s v="Diesel"/>
    <n v="2016"/>
    <n v="325"/>
    <n v="476"/>
    <s v="Tier 4"/>
    <n v="600"/>
    <n v="0.34"/>
    <s v=""/>
    <n v="0.34"/>
    <n v="12000"/>
    <s v=""/>
    <n v="12000"/>
    <n v="1904"/>
    <n v="0.05"/>
    <s v=""/>
    <n v="0.05"/>
    <n v="1.17E-5"/>
    <s v=""/>
    <n v="1.17E-5"/>
    <n v="0.90412800000000004"/>
    <s v=""/>
    <n v="0.90412800000000004"/>
    <n v="1.19E-5"/>
    <s v=""/>
    <n v="1.19E-5"/>
    <n v="0.9"/>
    <s v=""/>
    <n v="0.9"/>
    <n v="0.95"/>
    <s v=""/>
    <n v="0.95"/>
    <n v="6.5049120000000002E-2"/>
    <n v="0.88044632"/>
    <n v="7.5430140365015399"/>
    <n v="102.09544648945484"/>
    <n v="3.7715070182507702E-3"/>
    <n v="5.1047723244727422E-2"/>
    <n v="4.563523492083432E-3"/>
    <m/>
  </r>
  <r>
    <n v="576"/>
    <n v="411253"/>
    <s v="GPU"/>
    <s v="Diesel"/>
    <n v="2016"/>
    <n v="325"/>
    <n v="476"/>
    <s v="Tier 4"/>
    <n v="600"/>
    <n v="0.34"/>
    <s v=""/>
    <n v="0.34"/>
    <n v="12000"/>
    <s v=""/>
    <n v="12000"/>
    <n v="1904"/>
    <n v="0.05"/>
    <s v=""/>
    <n v="0.05"/>
    <n v="1.17E-5"/>
    <s v=""/>
    <n v="1.17E-5"/>
    <n v="0.90412800000000004"/>
    <s v=""/>
    <n v="0.90412800000000004"/>
    <n v="1.19E-5"/>
    <s v=""/>
    <n v="1.19E-5"/>
    <n v="0.9"/>
    <s v=""/>
    <n v="0.9"/>
    <n v="0.95"/>
    <s v=""/>
    <n v="0.95"/>
    <n v="6.5049120000000002E-2"/>
    <n v="0.88044632"/>
    <n v="7.5430140365015399"/>
    <n v="102.09544648945484"/>
    <n v="3.7715070182507702E-3"/>
    <n v="5.1047723244727422E-2"/>
    <n v="4.563523492083432E-3"/>
    <m/>
  </r>
  <r>
    <n v="577"/>
    <s v="GP04"/>
    <s v="GPU"/>
    <s v="Diesel"/>
    <n v="2016"/>
    <n v="240"/>
    <n v="476"/>
    <s v="Tier 4"/>
    <n v="300"/>
    <n v="0.34"/>
    <s v=""/>
    <n v="0.34"/>
    <n v="12000"/>
    <s v=""/>
    <n v="12000"/>
    <n v="1904"/>
    <n v="0.05"/>
    <s v=""/>
    <n v="0.05"/>
    <n v="1.17E-5"/>
    <s v=""/>
    <n v="1.17E-5"/>
    <n v="0.88619700000000001"/>
    <s v=""/>
    <n v="0.88619700000000001"/>
    <n v="1.17E-5"/>
    <s v=""/>
    <n v="1.17E-5"/>
    <n v="0.9"/>
    <s v=""/>
    <n v="0.9"/>
    <n v="0.95"/>
    <s v=""/>
    <n v="0.95"/>
    <n v="6.5049120000000002E-2"/>
    <n v="0.86305010999999998"/>
    <n v="5.5702257500319075"/>
    <n v="73.903904407774775"/>
    <n v="2.7851128750159535E-3"/>
    <n v="3.6951952203887382E-2"/>
    <n v="3.3699865787693035E-3"/>
    <m/>
  </r>
  <r>
    <n v="578"/>
    <s v="HMV549 507149"/>
    <s v="GPU"/>
    <s v="Diesel"/>
    <n v="2016"/>
    <n v="155"/>
    <n v="476"/>
    <s v="Tier 4"/>
    <n v="175"/>
    <n v="0.34"/>
    <s v=""/>
    <n v="0.34"/>
    <n v="12000"/>
    <s v=""/>
    <n v="12000"/>
    <n v="1904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6.5049120000000002E-2"/>
    <n v="0.87222843999999999"/>
    <n v="3.5974374635622732"/>
    <n v="48.237197779777468"/>
    <n v="1.7987187317811367E-3"/>
    <n v="2.4118598889888737E-2"/>
    <n v="2.1764496654551753E-3"/>
    <m/>
  </r>
  <r>
    <n v="579"/>
    <s v="LFJ913 507425"/>
    <s v="GPU"/>
    <s v="Diesel"/>
    <n v="2016"/>
    <n v="155"/>
    <n v="476"/>
    <s v="Tier 4"/>
    <n v="175"/>
    <n v="0.34"/>
    <s v=""/>
    <n v="0.34"/>
    <n v="12000"/>
    <s v=""/>
    <n v="12000"/>
    <n v="1904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6.5049120000000002E-2"/>
    <n v="0.87222843999999999"/>
    <n v="3.5974374635622732"/>
    <n v="48.237197779777468"/>
    <n v="1.7987187317811367E-3"/>
    <n v="2.4118598889888737E-2"/>
    <n v="2.1764496654551753E-3"/>
    <m/>
  </r>
  <r>
    <n v="580"/>
    <s v="PU1497"/>
    <s v="GPU"/>
    <s v="Diesel"/>
    <n v="2016"/>
    <n v="240"/>
    <n v="476"/>
    <s v="Tier 4"/>
    <n v="300"/>
    <n v="0.34"/>
    <s v=""/>
    <n v="0.34"/>
    <n v="12000"/>
    <s v=""/>
    <n v="12000"/>
    <n v="1904"/>
    <n v="0.05"/>
    <s v=""/>
    <n v="0.05"/>
    <n v="1.17E-5"/>
    <s v=""/>
    <n v="1.17E-5"/>
    <n v="0.88619700000000001"/>
    <s v=""/>
    <n v="0.88619700000000001"/>
    <n v="1.17E-5"/>
    <s v=""/>
    <n v="1.17E-5"/>
    <n v="0.9"/>
    <s v=""/>
    <n v="0.9"/>
    <n v="0.95"/>
    <s v=""/>
    <n v="0.95"/>
    <n v="6.5049120000000002E-2"/>
    <n v="0.86305010999999998"/>
    <n v="5.5702257500319075"/>
    <n v="73.903904407774775"/>
    <n v="2.7851128750159535E-3"/>
    <n v="3.6951952203887382E-2"/>
    <n v="3.3699865787693035E-3"/>
    <m/>
  </r>
  <r>
    <n v="581"/>
    <s v="PU1498"/>
    <s v="GPU"/>
    <s v="Diesel"/>
    <n v="2016"/>
    <n v="240"/>
    <n v="476"/>
    <s v="Tier 4"/>
    <n v="300"/>
    <n v="0.34"/>
    <s v=""/>
    <n v="0.34"/>
    <n v="12000"/>
    <s v=""/>
    <n v="12000"/>
    <n v="1904"/>
    <n v="0.05"/>
    <s v=""/>
    <n v="0.05"/>
    <n v="1.17E-5"/>
    <s v=""/>
    <n v="1.17E-5"/>
    <n v="0.88619700000000001"/>
    <s v=""/>
    <n v="0.88619700000000001"/>
    <n v="1.17E-5"/>
    <s v=""/>
    <n v="1.17E-5"/>
    <n v="0.9"/>
    <s v=""/>
    <n v="0.9"/>
    <n v="0.95"/>
    <s v=""/>
    <n v="0.95"/>
    <n v="6.5049120000000002E-2"/>
    <n v="0.86305010999999998"/>
    <n v="5.5702257500319075"/>
    <n v="73.903904407774775"/>
    <n v="2.7851128750159535E-3"/>
    <n v="3.6951952203887382E-2"/>
    <n v="3.3699865787693035E-3"/>
    <m/>
  </r>
  <r>
    <n v="582"/>
    <n v="412069"/>
    <s v="GPU"/>
    <s v="Diesel"/>
    <n v="2017"/>
    <n v="325"/>
    <n v="476"/>
    <s v="Tier 4"/>
    <n v="600"/>
    <n v="0.34"/>
    <s v=""/>
    <n v="0.34"/>
    <n v="12000"/>
    <s v=""/>
    <n v="12000"/>
    <n v="1428"/>
    <n v="0.05"/>
    <s v=""/>
    <n v="0.05"/>
    <n v="1.17E-5"/>
    <s v=""/>
    <n v="1.17E-5"/>
    <n v="0.23100000000000001"/>
    <s v=""/>
    <n v="0.23100000000000001"/>
    <n v="3.05E-6"/>
    <s v=""/>
    <n v="3.05E-6"/>
    <n v="0.9"/>
    <s v=""/>
    <n v="0.9"/>
    <n v="0.95"/>
    <s v=""/>
    <n v="0.95"/>
    <n v="6.0036840000000008E-2"/>
    <n v="0.22358763000000001"/>
    <n v="6.9617963598461774"/>
    <n v="25.926940002848816"/>
    <n v="3.4808981799230886E-3"/>
    <n v="1.2963470001424409E-2"/>
    <n v="4.2118867977069367E-3"/>
    <m/>
  </r>
  <r>
    <n v="583"/>
    <s v="7565OO"/>
    <s v="GPU"/>
    <s v="Diesel"/>
    <n v="2017"/>
    <n v="130"/>
    <n v="476"/>
    <s v="Tier 4"/>
    <n v="175"/>
    <n v="0.34"/>
    <s v=""/>
    <n v="0.34"/>
    <n v="12000"/>
    <s v=""/>
    <n v="12000"/>
    <n v="1428"/>
    <n v="0.05"/>
    <s v=""/>
    <n v="0.05"/>
    <n v="1.17E-5"/>
    <s v=""/>
    <n v="1.17E-5"/>
    <n v="1.1519999999999999"/>
    <s v=""/>
    <n v="1.1519999999999999"/>
    <n v="1.52E-5"/>
    <s v=""/>
    <n v="1.52E-5"/>
    <n v="0.9"/>
    <s v=""/>
    <n v="0.9"/>
    <n v="0.95"/>
    <s v=""/>
    <n v="0.95"/>
    <n v="6.0036840000000008E-2"/>
    <n v="1.11502032"/>
    <n v="2.784718543938471"/>
    <n v="51.718540848788969"/>
    <n v="1.3923592719692355E-3"/>
    <n v="2.5859270424394485E-2"/>
    <n v="1.6847547190827748E-3"/>
    <m/>
  </r>
  <r>
    <n v="584"/>
    <s v="7566OO"/>
    <s v="GPU"/>
    <s v="Diesel"/>
    <n v="2017"/>
    <n v="130"/>
    <n v="476"/>
    <s v="Tier 4"/>
    <n v="175"/>
    <n v="0.34"/>
    <s v=""/>
    <n v="0.34"/>
    <n v="12000"/>
    <s v=""/>
    <n v="12000"/>
    <n v="1428"/>
    <n v="0.05"/>
    <s v=""/>
    <n v="0.05"/>
    <n v="1.17E-5"/>
    <s v=""/>
    <n v="1.17E-5"/>
    <n v="1.1519999999999999"/>
    <s v=""/>
    <n v="1.1519999999999999"/>
    <n v="1.52E-5"/>
    <s v=""/>
    <n v="1.52E-5"/>
    <n v="0.9"/>
    <s v=""/>
    <n v="0.9"/>
    <n v="0.95"/>
    <s v=""/>
    <n v="0.95"/>
    <n v="6.0036840000000008E-2"/>
    <n v="1.11502032"/>
    <n v="2.784718543938471"/>
    <n v="51.718540848788969"/>
    <n v="1.3923592719692355E-3"/>
    <n v="2.5859270424394485E-2"/>
    <n v="1.6847547190827748E-3"/>
    <m/>
  </r>
  <r>
    <n v="585"/>
    <n v="4400"/>
    <s v="GPU"/>
    <s v="Diesel"/>
    <n v="2018"/>
    <n v="155"/>
    <n v="476"/>
    <s v="Tier 4"/>
    <n v="175"/>
    <n v="0.34"/>
    <s v=""/>
    <n v="0.34"/>
    <n v="12000"/>
    <s v=""/>
    <n v="12000"/>
    <n v="95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502456E-2"/>
    <n v="0.91769543999999992"/>
    <n v="3.0430452181371566"/>
    <n v="50.751677440006318"/>
    <n v="1.5215226090685783E-3"/>
    <n v="2.5375838720003163E-2"/>
    <n v="1.8410423569729798E-3"/>
    <m/>
  </r>
  <r>
    <n v="586"/>
    <n v="414754"/>
    <s v="GPU"/>
    <s v="Diesel"/>
    <n v="2018"/>
    <n v="155"/>
    <n v="476"/>
    <s v="Tier 4"/>
    <n v="175"/>
    <n v="0.34"/>
    <s v=""/>
    <n v="0.34"/>
    <n v="12000"/>
    <s v=""/>
    <n v="12000"/>
    <n v="95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502456E-2"/>
    <n v="0.91769543999999992"/>
    <n v="3.0430452181371566"/>
    <n v="50.751677440006318"/>
    <n v="1.5215226090685783E-3"/>
    <n v="2.5375838720003163E-2"/>
    <n v="1.8410423569729798E-3"/>
    <m/>
  </r>
  <r>
    <n v="587"/>
    <n v="518553"/>
    <s v="GPU"/>
    <s v="Diesel"/>
    <n v="2018"/>
    <n v="155"/>
    <n v="476"/>
    <s v="Tier 4"/>
    <n v="175"/>
    <n v="0.34"/>
    <s v=""/>
    <n v="0.34"/>
    <n v="12000"/>
    <s v=""/>
    <n v="12000"/>
    <n v="95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502456E-2"/>
    <n v="0.91769543999999992"/>
    <n v="3.0430452181371566"/>
    <n v="50.751677440006318"/>
    <n v="1.5215226090685783E-3"/>
    <n v="2.5375838720003163E-2"/>
    <n v="1.8410423569729798E-3"/>
    <m/>
  </r>
  <r>
    <n v="588"/>
    <s v="414723 BEC264"/>
    <s v="GPU"/>
    <s v="Diesel"/>
    <n v="2018"/>
    <n v="155"/>
    <n v="476"/>
    <s v="Tier 4"/>
    <n v="175"/>
    <n v="0.34"/>
    <s v=""/>
    <n v="0.34"/>
    <n v="12000"/>
    <s v=""/>
    <n v="12000"/>
    <n v="95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502456E-2"/>
    <n v="0.91769543999999992"/>
    <n v="3.0430452181371566"/>
    <n v="50.751677440006318"/>
    <n v="1.5215226090685783E-3"/>
    <n v="2.5375838720003163E-2"/>
    <n v="1.8410423569729798E-3"/>
    <m/>
  </r>
  <r>
    <n v="589"/>
    <s v="414724 FHV236"/>
    <s v="GPU"/>
    <s v="Diesel"/>
    <n v="2018"/>
    <n v="155"/>
    <n v="476"/>
    <s v="Tier 4"/>
    <n v="175"/>
    <n v="0.34"/>
    <s v=""/>
    <n v="0.34"/>
    <n v="12000"/>
    <s v=""/>
    <n v="12000"/>
    <n v="95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502456E-2"/>
    <n v="0.91769543999999992"/>
    <n v="3.0430452181371566"/>
    <n v="50.751677440006318"/>
    <n v="1.5215226090685783E-3"/>
    <n v="2.5375838720003163E-2"/>
    <n v="1.8410423569729798E-3"/>
    <m/>
  </r>
  <r>
    <n v="590"/>
    <s v="414725 KUD281"/>
    <s v="GPU"/>
    <s v="Diesel"/>
    <n v="2018"/>
    <n v="155"/>
    <n v="476"/>
    <s v="Tier 4"/>
    <n v="175"/>
    <n v="0.34"/>
    <s v=""/>
    <n v="0.34"/>
    <n v="12000"/>
    <s v=""/>
    <n v="12000"/>
    <n v="95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502456E-2"/>
    <n v="0.91769543999999992"/>
    <n v="3.0430452181371566"/>
    <n v="50.751677440006318"/>
    <n v="1.5215226090685783E-3"/>
    <n v="2.5375838720003163E-2"/>
    <n v="1.8410423569729798E-3"/>
    <m/>
  </r>
  <r>
    <n v="591"/>
    <s v="414726 NFQ112"/>
    <s v="GPU"/>
    <s v="Diesel"/>
    <n v="2018"/>
    <n v="155"/>
    <n v="476"/>
    <s v="Tier 4"/>
    <n v="175"/>
    <n v="0.34"/>
    <s v=""/>
    <n v="0.34"/>
    <n v="12000"/>
    <s v=""/>
    <n v="12000"/>
    <n v="95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502456E-2"/>
    <n v="0.91769543999999992"/>
    <n v="3.0430452181371566"/>
    <n v="50.751677440006318"/>
    <n v="1.5215226090685783E-3"/>
    <n v="2.5375838720003163E-2"/>
    <n v="1.8410423569729798E-3"/>
    <m/>
  </r>
  <r>
    <n v="592"/>
    <s v="414727 TJQ652"/>
    <s v="GPU"/>
    <s v="Diesel"/>
    <n v="2018"/>
    <n v="155"/>
    <n v="476"/>
    <s v="Tier 4"/>
    <n v="175"/>
    <n v="0.34"/>
    <s v=""/>
    <n v="0.34"/>
    <n v="12000"/>
    <s v=""/>
    <n v="12000"/>
    <n v="95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502456E-2"/>
    <n v="0.91769543999999992"/>
    <n v="3.0430452181371566"/>
    <n v="50.751677440006318"/>
    <n v="1.5215226090685783E-3"/>
    <n v="2.5375838720003163E-2"/>
    <n v="1.8410423569729798E-3"/>
    <m/>
  </r>
  <r>
    <n v="593"/>
    <s v="414728 VFN464"/>
    <s v="GPU"/>
    <s v="Diesel"/>
    <n v="2018"/>
    <n v="155"/>
    <n v="476"/>
    <s v="Tier 4"/>
    <n v="175"/>
    <n v="0.34"/>
    <s v=""/>
    <n v="0.34"/>
    <n v="12000"/>
    <s v=""/>
    <n v="12000"/>
    <n v="95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502456E-2"/>
    <n v="0.91769543999999992"/>
    <n v="3.0430452181371566"/>
    <n v="50.751677440006318"/>
    <n v="1.5215226090685783E-3"/>
    <n v="2.5375838720003163E-2"/>
    <n v="1.8410423569729798E-3"/>
    <m/>
  </r>
  <r>
    <n v="594"/>
    <s v="GP1927 JFS735"/>
    <s v="GPU"/>
    <s v="Diesel"/>
    <n v="2018"/>
    <n v="155"/>
    <n v="476"/>
    <s v="Tier 4"/>
    <n v="175"/>
    <n v="0.34"/>
    <s v=""/>
    <n v="0.34"/>
    <n v="12000"/>
    <s v=""/>
    <n v="12000"/>
    <n v="95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502456E-2"/>
    <n v="0.91769543999999992"/>
    <n v="3.0430452181371566"/>
    <n v="50.751677440006318"/>
    <n v="1.5215226090685783E-3"/>
    <n v="2.5375838720003163E-2"/>
    <n v="1.8410423569729798E-3"/>
    <m/>
  </r>
  <r>
    <n v="595"/>
    <n v="416146"/>
    <s v="GPU"/>
    <s v="Diesel"/>
    <n v="2019"/>
    <n v="155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012279999999999E-2"/>
    <n v="0.72366295599999997"/>
    <n v="2.7658490954245991"/>
    <n v="40.021021482021844"/>
    <n v="1.3829245477122996E-3"/>
    <n v="2.0010510741010921E-2"/>
    <n v="1.6733387027318824E-3"/>
    <m/>
  </r>
  <r>
    <n v="596"/>
    <n v="416167"/>
    <s v="GPU"/>
    <s v="Diesel"/>
    <n v="2019"/>
    <n v="155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012279999999999E-2"/>
    <n v="0.72366295599999997"/>
    <n v="2.7658490954245991"/>
    <n v="40.021021482021844"/>
    <n v="1.3829245477122996E-3"/>
    <n v="2.0010510741010921E-2"/>
    <n v="1.6733387027318824E-3"/>
    <m/>
  </r>
  <r>
    <n v="597"/>
    <n v="416178"/>
    <s v="GPU"/>
    <s v="Diesel"/>
    <n v="2019"/>
    <n v="155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012279999999999E-2"/>
    <n v="0.72366295599999997"/>
    <n v="2.7658490954245991"/>
    <n v="40.021021482021844"/>
    <n v="1.3829245477122996E-3"/>
    <n v="2.0010510741010921E-2"/>
    <n v="1.6733387027318824E-3"/>
    <m/>
  </r>
  <r>
    <n v="598"/>
    <n v="416181"/>
    <s v="GPU"/>
    <s v="Diesel"/>
    <n v="2019"/>
    <n v="155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012279999999999E-2"/>
    <n v="0.72366295599999997"/>
    <n v="2.7658490954245991"/>
    <n v="40.021021482021844"/>
    <n v="1.3829245477122996E-3"/>
    <n v="2.0010510741010921E-2"/>
    <n v="1.6733387027318824E-3"/>
    <m/>
  </r>
  <r>
    <n v="599"/>
    <n v="419164"/>
    <s v="GPU"/>
    <s v="Diesel"/>
    <n v="2020"/>
    <n v="155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55900000000000005"/>
    <s v=""/>
    <n v="0.55900000000000005"/>
    <n v="7.3699999999999997E-6"/>
    <s v=""/>
    <n v="7.3699999999999997E-6"/>
    <n v="0.9"/>
    <s v=""/>
    <n v="0.9"/>
    <n v="0.95"/>
    <s v=""/>
    <n v="0.95"/>
    <n v="5.0012279999999999E-2"/>
    <n v="0.53438271400000004"/>
    <n v="2.7658490954245991"/>
    <n v="29.553180661378409"/>
    <n v="1.3829245477122996E-3"/>
    <n v="1.4776590330689206E-2"/>
    <n v="1.6733387027318824E-3"/>
    <m/>
  </r>
  <r>
    <n v="600"/>
    <n v="419170"/>
    <s v="GPU"/>
    <s v="Diesel"/>
    <n v="2020"/>
    <n v="155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55900000000000005"/>
    <s v=""/>
    <n v="0.55900000000000005"/>
    <n v="7.3699999999999997E-6"/>
    <s v=""/>
    <n v="7.3699999999999997E-6"/>
    <n v="0.9"/>
    <s v=""/>
    <n v="0.9"/>
    <n v="0.95"/>
    <s v=""/>
    <n v="0.95"/>
    <n v="5.0012279999999999E-2"/>
    <n v="0.53438271400000004"/>
    <n v="2.7658490954245991"/>
    <n v="29.553180661378409"/>
    <n v="1.3829245477122996E-3"/>
    <n v="1.4776590330689206E-2"/>
    <n v="1.6733387027318824E-3"/>
    <m/>
  </r>
  <r>
    <n v="601"/>
    <n v="419171"/>
    <s v="GPU"/>
    <s v="Diesel"/>
    <n v="2020"/>
    <n v="155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55900000000000005"/>
    <s v=""/>
    <n v="0.55900000000000005"/>
    <n v="7.3699999999999997E-6"/>
    <s v=""/>
    <n v="7.3699999999999997E-6"/>
    <n v="0.9"/>
    <s v=""/>
    <n v="0.9"/>
    <n v="0.95"/>
    <s v=""/>
    <n v="0.95"/>
    <n v="5.0012279999999999E-2"/>
    <n v="0.53438271400000004"/>
    <n v="2.7658490954245991"/>
    <n v="29.553180661378409"/>
    <n v="1.3829245477122996E-3"/>
    <n v="1.4776590330689206E-2"/>
    <n v="1.6733387027318824E-3"/>
    <m/>
  </r>
  <r>
    <n v="602"/>
    <n v="419375"/>
    <s v="GPU"/>
    <s v="Diesel"/>
    <n v="2020"/>
    <n v="155"/>
    <n v="476"/>
    <s v="Tier 4"/>
    <n v="175"/>
    <n v="0.34"/>
    <s v=""/>
    <n v="0.34"/>
    <n v="12000"/>
    <s v=""/>
    <n v="12000"/>
    <n v="476"/>
    <n v="0.05"/>
    <s v=""/>
    <n v="0.05"/>
    <n v="1.17E-5"/>
    <s v=""/>
    <n v="1.17E-5"/>
    <n v="0.55900000000000005"/>
    <s v=""/>
    <n v="0.55900000000000005"/>
    <n v="7.3699999999999997E-6"/>
    <s v=""/>
    <n v="7.3699999999999997E-6"/>
    <n v="0.9"/>
    <s v=""/>
    <n v="0.9"/>
    <n v="0.95"/>
    <s v=""/>
    <n v="0.95"/>
    <n v="5.0012279999999999E-2"/>
    <n v="0.53438271400000004"/>
    <n v="2.7658490954245991"/>
    <n v="29.553180661378409"/>
    <n v="1.3829245477122996E-3"/>
    <n v="1.4776590330689206E-2"/>
    <n v="1.6733387027318824E-3"/>
    <m/>
  </r>
  <r>
    <n v="603"/>
    <s v="3045 AS 9656"/>
    <s v="Lavatory Cart"/>
    <s v="Gasoline"/>
    <n v="2002"/>
    <n v="25"/>
    <n v="365"/>
    <m/>
    <n v="50"/>
    <s v=""/>
    <n v="0.5"/>
    <n v="0.5"/>
    <s v=""/>
    <n v="7000"/>
    <n v="7000"/>
    <n v="6570"/>
    <s v=""/>
    <n v="2.34"/>
    <n v="2.34"/>
    <s v=""/>
    <n v="3.7399999999999998E-4"/>
    <n v="3.7399999999999998E-4"/>
    <s v=""/>
    <n v="5.52"/>
    <n v="5.52"/>
    <s v=""/>
    <n v="3.0800000000000001E-4"/>
    <n v="3.0800000000000001E-4"/>
    <s v=""/>
    <n v="1"/>
    <n v="1"/>
    <s v=""/>
    <n v="0.97699999999999998"/>
    <n v="0.97699999999999998"/>
    <n v="4.7971799999999991"/>
    <n v="7.3700581199999995"/>
    <n v="48.252870192679822"/>
    <n v="74.132398154095938"/>
    <n v="2.412643509633991E-2"/>
    <n v="3.7066199077047973E-2"/>
    <n v="2.2191495001613448E-2"/>
    <m/>
  </r>
  <r>
    <n v="604"/>
    <s v="3484 AS 9639"/>
    <s v="Lavatory Cart"/>
    <s v="Gasoline"/>
    <n v="2002"/>
    <n v="25"/>
    <n v="365"/>
    <m/>
    <n v="50"/>
    <s v=""/>
    <n v="0.5"/>
    <n v="0.5"/>
    <s v=""/>
    <n v="7000"/>
    <n v="7000"/>
    <n v="6570"/>
    <s v=""/>
    <n v="2.34"/>
    <n v="2.34"/>
    <s v=""/>
    <n v="3.7399999999999998E-4"/>
    <n v="3.7399999999999998E-4"/>
    <s v=""/>
    <n v="5.52"/>
    <n v="5.52"/>
    <s v=""/>
    <n v="3.0800000000000001E-4"/>
    <n v="3.0800000000000001E-4"/>
    <s v=""/>
    <n v="1"/>
    <n v="1"/>
    <s v=""/>
    <n v="0.97699999999999998"/>
    <n v="0.97699999999999998"/>
    <n v="4.7971799999999991"/>
    <n v="7.3700581199999995"/>
    <n v="48.252870192679822"/>
    <n v="74.132398154095938"/>
    <n v="2.412643509633991E-2"/>
    <n v="3.7066199077047973E-2"/>
    <n v="2.2191495001613448E-2"/>
    <m/>
  </r>
  <r>
    <n v="605"/>
    <s v="LC022154"/>
    <s v="Lavatory Cart"/>
    <s v="Gasoline"/>
    <n v="2018"/>
    <n v="25"/>
    <n v="365"/>
    <m/>
    <n v="50"/>
    <s v=""/>
    <n v="0.5"/>
    <n v="0.5"/>
    <s v=""/>
    <n v="10000"/>
    <n v="10000"/>
    <n v="730"/>
    <s v=""/>
    <n v="0.32400000000000001"/>
    <n v="0.32400000000000001"/>
    <s v=""/>
    <n v="2.4719999999999999E-4"/>
    <n v="2.4719999999999999E-4"/>
    <s v=""/>
    <n v="9.1999999999999998E-2"/>
    <n v="9.1999999999999998E-2"/>
    <s v=""/>
    <n v="6.9599999999999998E-5"/>
    <n v="6.9599999999999998E-5"/>
    <s v=""/>
    <n v="1"/>
    <n v="1"/>
    <s v=""/>
    <n v="0.97699999999999998"/>
    <n v="0.97699999999999998"/>
    <n v="0.50445600000000002"/>
    <n v="0.13952341599999998"/>
    <n v="5.0741164363060163"/>
    <n v="1.4034089363099296"/>
    <n v="2.5370582181530083E-3"/>
    <n v="7.0170446815496482E-4"/>
    <n v="2.3335861490571368E-3"/>
    <m/>
  </r>
  <r>
    <n v="606"/>
    <n v="48318"/>
    <s v="Lavatory Truck"/>
    <s v="Gasoline"/>
    <n v="2000"/>
    <n v="300"/>
    <n v="646.75"/>
    <m/>
    <n v="600"/>
    <s v=""/>
    <n v="0.25"/>
    <n v="0.25"/>
    <s v=""/>
    <n v="7000"/>
    <n v="7000"/>
    <n v="12935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203.23562348502466"/>
    <n v="1444.8318295813704"/>
    <n v="0.10161781174251235"/>
    <n v="0.72241591479068523"/>
    <n v="9.3468063240762844E-2"/>
    <m/>
  </r>
  <r>
    <n v="607"/>
    <n v="29833"/>
    <s v="Lavatory Truck"/>
    <s v="Gasoline"/>
    <n v="2019"/>
    <n v="100"/>
    <n v="646.75"/>
    <m/>
    <n v="175"/>
    <s v=""/>
    <n v="0.25"/>
    <n v="0.25"/>
    <s v=""/>
    <n v="10000"/>
    <n v="10000"/>
    <n v="646.7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559684999999999"/>
    <n v="0.16961311085"/>
    <n v="4.8334842326327037"/>
    <n v="6.0460275953405853"/>
    <n v="2.4167421163163523E-3"/>
    <n v="3.0230137976702928E-3"/>
    <n v="2.2229193985877807E-3"/>
    <m/>
  </r>
  <r>
    <n v="608"/>
    <s v="91 VOG659"/>
    <s v="Lift"/>
    <s v="Diesel"/>
    <n v="1990"/>
    <n v="74"/>
    <n v="398.3125"/>
    <s v="≤ Tier 1"/>
    <n v="75"/>
    <n v="0.34"/>
    <s v=""/>
    <n v="0.34"/>
    <n v="12000"/>
    <s v=""/>
    <n v="12000"/>
    <n v="11949.375"/>
    <n v="0.99"/>
    <s v=""/>
    <n v="0.99"/>
    <n v="4.5800000000000002E-5"/>
    <s v=""/>
    <n v="4.5800000000000002E-5"/>
    <n v="8.3019999999999996"/>
    <s v=""/>
    <n v="8.3019999999999996"/>
    <n v="1.92E-4"/>
    <s v=""/>
    <n v="1.92E-4"/>
    <n v="0.9"/>
    <s v=""/>
    <n v="0.9"/>
    <n v="0.93"/>
    <s v=""/>
    <n v="0.93"/>
    <n v="1.3835532375000001"/>
    <n v="9.8545404000000012"/>
    <n v="30.567836867756053"/>
    <n v="217.72344944110725"/>
    <n v="1.5283918433878028E-2"/>
    <n v="0.10886172472055362"/>
    <n v="1.8493541304992412E-2"/>
    <m/>
  </r>
  <r>
    <n v="609"/>
    <s v="56569 XID896"/>
    <s v="Lift"/>
    <s v="Diesel"/>
    <n v="2004"/>
    <n v="65"/>
    <n v="398.3125"/>
    <s v="Tier 2"/>
    <n v="75"/>
    <n v="0.34"/>
    <s v=""/>
    <n v="0.34"/>
    <n v="12000"/>
    <s v=""/>
    <n v="12000"/>
    <n v="6373"/>
    <n v="0.46"/>
    <s v=""/>
    <n v="0.46"/>
    <n v="3.3300000000000003E-5"/>
    <s v=""/>
    <n v="3.3300000000000003E-5"/>
    <n v="4.6529189999999998"/>
    <s v=""/>
    <n v="4.6529189999999998"/>
    <n v="8.5000000000000006E-5"/>
    <s v=""/>
    <n v="8.5000000000000006E-5"/>
    <n v="0.9"/>
    <s v=""/>
    <n v="0.9"/>
    <n v="0.93"/>
    <s v=""/>
    <n v="0.93"/>
    <n v="0.60499881"/>
    <n v="4.8310003200000002"/>
    <n v="11.740997332097015"/>
    <n v="93.753509810176041"/>
    <n v="5.870498666048508E-3"/>
    <n v="4.6876754905088025E-2"/>
    <n v="7.1033033859186946E-3"/>
    <m/>
  </r>
  <r>
    <n v="610"/>
    <n v="828844"/>
    <s v="Lift"/>
    <s v="Diesel"/>
    <n v="2006"/>
    <n v="100"/>
    <n v="398.3125"/>
    <s v="Tier 2"/>
    <n v="175"/>
    <n v="0.34"/>
    <s v=""/>
    <n v="0.34"/>
    <n v="12000"/>
    <s v=""/>
    <n v="12000"/>
    <n v="5576.375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27298155375000005"/>
    <n v="3.9877049988750004"/>
    <n v="8.1502403013383908"/>
    <n v="119.05842554271703"/>
    <n v="4.0751201506691957E-3"/>
    <n v="5.9529212771358517E-2"/>
    <n v="4.9308953823097267E-3"/>
    <m/>
  </r>
  <r>
    <n v="611"/>
    <s v="63363 JGU142"/>
    <s v="Lift"/>
    <s v="Diesel"/>
    <n v="2006"/>
    <n v="200"/>
    <n v="398.3125"/>
    <s v="Tier 2"/>
    <n v="300"/>
    <n v="0.34"/>
    <s v=""/>
    <n v="0.34"/>
    <n v="12000"/>
    <s v=""/>
    <n v="12000"/>
    <n v="5576.375"/>
    <n v="0.12"/>
    <s v=""/>
    <n v="0.12"/>
    <n v="2.4000000000000001E-5"/>
    <s v=""/>
    <n v="2.4000000000000001E-5"/>
    <n v="4.077636"/>
    <s v=""/>
    <n v="4.077636"/>
    <n v="5.8900000000000002E-5"/>
    <s v=""/>
    <n v="5.8900000000000002E-5"/>
    <n v="0.9"/>
    <s v=""/>
    <n v="0.9"/>
    <n v="0.93"/>
    <s v=""/>
    <n v="0.93"/>
    <n v="0.22844969999999998"/>
    <n v="4.0976585733750008"/>
    <n v="13.64136093586627"/>
    <n v="244.68248192646021"/>
    <n v="6.8206804679331358E-3"/>
    <n v="0.12234124096323011"/>
    <n v="8.2530233661990936E-3"/>
    <m/>
  </r>
  <r>
    <n v="612"/>
    <n v="831593"/>
    <s v="Lift"/>
    <s v="Diesel"/>
    <n v="2007"/>
    <n v="75"/>
    <n v="398.3125"/>
    <s v="Tier 2"/>
    <n v="100"/>
    <n v="0.34"/>
    <s v=""/>
    <n v="0.34"/>
    <n v="12000"/>
    <s v=""/>
    <n v="12000"/>
    <n v="5178.0625"/>
    <n v="0.19"/>
    <s v=""/>
    <n v="0.19"/>
    <n v="2.7100000000000001E-5"/>
    <s v=""/>
    <n v="2.7100000000000001E-5"/>
    <n v="3.7382870000000001"/>
    <s v=""/>
    <n v="3.7382870000000001"/>
    <n v="5.5600000000000003E-5"/>
    <s v=""/>
    <n v="5.5600000000000003E-5"/>
    <n v="0.9"/>
    <s v=""/>
    <n v="0.9"/>
    <n v="0.95"/>
    <s v=""/>
    <n v="0.95"/>
    <n v="0.29729294437499998"/>
    <n v="3.8248779112499998"/>
    <n v="6.657067766841763"/>
    <n v="85.64774891855329"/>
    <n v="3.3285338834208819E-3"/>
    <n v="4.2823874459276642E-2"/>
    <n v="4.0275259989392669E-3"/>
    <m/>
  </r>
  <r>
    <n v="613"/>
    <s v="829770 SMA673"/>
    <s v="Lift"/>
    <s v="Electric"/>
    <n v="2006"/>
    <n v="50"/>
    <n v="398.3125"/>
    <m/>
    <n v="75"/>
    <s v="--"/>
    <s v="--"/>
    <n v="0"/>
    <s v="--"/>
    <s v="--"/>
    <n v="0"/>
    <n v="5576.37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14"/>
    <s v="829771 STZ645"/>
    <s v="Lift"/>
    <s v="Electric"/>
    <n v="2006"/>
    <n v="50"/>
    <n v="398.3125"/>
    <m/>
    <n v="75"/>
    <s v="--"/>
    <s v="--"/>
    <n v="0"/>
    <s v="--"/>
    <s v="--"/>
    <n v="0"/>
    <n v="5576.37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15"/>
    <s v="831675 MNS657"/>
    <s v="Lift"/>
    <s v="Electric"/>
    <n v="2007"/>
    <n v="50"/>
    <n v="398.3125"/>
    <m/>
    <n v="75"/>
    <s v="--"/>
    <s v="--"/>
    <n v="0"/>
    <s v="--"/>
    <s v="--"/>
    <n v="0"/>
    <n v="5178.062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16"/>
    <n v="416360"/>
    <s v="Lift"/>
    <s v="Electric"/>
    <n v="2019"/>
    <n v="50"/>
    <n v="398.3125"/>
    <m/>
    <n v="75"/>
    <s v="--"/>
    <s v="--"/>
    <n v="0"/>
    <s v="--"/>
    <s v="--"/>
    <n v="0"/>
    <n v="398.312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17"/>
    <n v="496048"/>
    <s v="Lift"/>
    <s v="Gasoline"/>
    <n v="2001"/>
    <n v="83"/>
    <n v="365"/>
    <m/>
    <n v="100"/>
    <s v=""/>
    <n v="0.5"/>
    <n v="0.5"/>
    <s v=""/>
    <n v="7000"/>
    <n v="7000"/>
    <n v="6935"/>
    <s v=""/>
    <n v="2.08"/>
    <n v="2.08"/>
    <s v=""/>
    <n v="2.5599999999999999E-4"/>
    <n v="2.5599999999999999E-4"/>
    <s v=""/>
    <n v="9.58"/>
    <n v="9.58"/>
    <s v=""/>
    <n v="1.63E-4"/>
    <n v="1.63E-4"/>
    <s v=""/>
    <n v="1"/>
    <n v="1"/>
    <s v=""/>
    <n v="0.97699999999999998"/>
    <n v="0.97699999999999998"/>
    <n v="3.8553600000000001"/>
    <n v="10.464065685"/>
    <n v="128.74790111659064"/>
    <n v="349.4424629839728"/>
    <n v="6.4373950558295326E-2"/>
    <n v="0.1747212314919864"/>
    <n v="5.9211159723520035E-2"/>
    <m/>
  </r>
  <r>
    <n v="618"/>
    <n v="299953"/>
    <s v="Lift"/>
    <s v="Gasoline"/>
    <n v="2002"/>
    <n v="22"/>
    <n v="398.3125"/>
    <m/>
    <n v="25"/>
    <s v=""/>
    <n v="0.5"/>
    <n v="0.5"/>
    <s v=""/>
    <n v="2000"/>
    <n v="2000"/>
    <n v="7169.625"/>
    <s v=""/>
    <n v="1.54"/>
    <n v="1.54"/>
    <s v=""/>
    <n v="2.2499999999999999E-4"/>
    <n v="2.2499999999999999E-4"/>
    <s v=""/>
    <n v="7.32"/>
    <n v="7.32"/>
    <s v=""/>
    <n v="2.6600000000000001E-4"/>
    <n v="2.6600000000000001E-4"/>
    <s v=""/>
    <n v="1"/>
    <n v="1"/>
    <s v=""/>
    <n v="0.97699999999999998"/>
    <n v="0.97699999999999998"/>
    <n v="1.99"/>
    <n v="7.6714039999999999"/>
    <n v="19.222238295145925"/>
    <n v="74.101284294641005"/>
    <n v="9.6111191475729638E-3"/>
    <n v="3.7050642147320505E-2"/>
    <n v="8.8403073919376112E-3"/>
    <m/>
  </r>
  <r>
    <n v="619"/>
    <n v="299954"/>
    <s v="Lift"/>
    <s v="Gasoline"/>
    <n v="2002"/>
    <n v="22"/>
    <n v="398.3125"/>
    <m/>
    <n v="25"/>
    <s v=""/>
    <n v="0.5"/>
    <n v="0.5"/>
    <s v=""/>
    <n v="2000"/>
    <n v="2000"/>
    <n v="7169.625"/>
    <s v=""/>
    <n v="1.54"/>
    <n v="1.54"/>
    <s v=""/>
    <n v="2.2499999999999999E-4"/>
    <n v="2.2499999999999999E-4"/>
    <s v=""/>
    <n v="7.32"/>
    <n v="7.32"/>
    <s v=""/>
    <n v="2.6600000000000001E-4"/>
    <n v="2.6600000000000001E-4"/>
    <s v=""/>
    <n v="1"/>
    <n v="1"/>
    <s v=""/>
    <n v="0.97699999999999998"/>
    <n v="0.97699999999999998"/>
    <n v="1.99"/>
    <n v="7.6714039999999999"/>
    <n v="19.222238295145925"/>
    <n v="74.101284294641005"/>
    <n v="9.6111191475729638E-3"/>
    <n v="3.7050642147320505E-2"/>
    <n v="8.8403073919376112E-3"/>
    <m/>
  </r>
  <r>
    <n v="620"/>
    <n v="299956"/>
    <s v="Lift"/>
    <s v="Gasoline"/>
    <n v="2002"/>
    <n v="22"/>
    <n v="398.3125"/>
    <m/>
    <n v="25"/>
    <s v=""/>
    <n v="0.5"/>
    <n v="0.5"/>
    <s v=""/>
    <n v="2000"/>
    <n v="2000"/>
    <n v="7169.625"/>
    <s v=""/>
    <n v="1.54"/>
    <n v="1.54"/>
    <s v=""/>
    <n v="2.2499999999999999E-4"/>
    <n v="2.2499999999999999E-4"/>
    <s v=""/>
    <n v="7.32"/>
    <n v="7.32"/>
    <s v=""/>
    <n v="2.6600000000000001E-4"/>
    <n v="2.6600000000000001E-4"/>
    <s v=""/>
    <n v="1"/>
    <n v="1"/>
    <s v=""/>
    <n v="0.97699999999999998"/>
    <n v="0.97699999999999998"/>
    <n v="1.99"/>
    <n v="7.6714039999999999"/>
    <n v="19.222238295145925"/>
    <n v="74.101284294641005"/>
    <n v="9.6111191475729638E-3"/>
    <n v="3.7050642147320505E-2"/>
    <n v="8.8403073919376112E-3"/>
    <m/>
  </r>
  <r>
    <n v="621"/>
    <n v="297499"/>
    <s v="Lift"/>
    <s v="Gasoline"/>
    <n v="2004"/>
    <n v="217"/>
    <n v="398.3125"/>
    <m/>
    <n v="300"/>
    <s v=""/>
    <n v="0.5"/>
    <n v="0.5"/>
    <s v=""/>
    <n v="7000"/>
    <n v="7000"/>
    <n v="6373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5163258000000002"/>
    <n v="2.6655117786000004"/>
    <n v="239.74789565586443"/>
    <n v="253.96188353879714"/>
    <n v="0.11987394782793222"/>
    <n v="0.12698094176939859"/>
    <n v="0.11026005721213204"/>
    <m/>
  </r>
  <r>
    <n v="622"/>
    <n v="828248"/>
    <s v="Lift"/>
    <s v="Gasoline"/>
    <n v="2004"/>
    <n v="169"/>
    <n v="398.3125"/>
    <m/>
    <n v="175"/>
    <s v=""/>
    <n v="0.5"/>
    <n v="0.5"/>
    <s v=""/>
    <n v="7000"/>
    <n v="7000"/>
    <n v="6373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5163258000000002"/>
    <n v="2.6655117786000004"/>
    <n v="186.71610306839213"/>
    <n v="197.78598303251943"/>
    <n v="9.3358051534196074E-2"/>
    <n v="9.8892991516259715E-2"/>
    <n v="8.587073580115355E-2"/>
    <m/>
  </r>
  <r>
    <n v="623"/>
    <n v="61728"/>
    <s v="Lift"/>
    <s v="Gasoline"/>
    <n v="2006"/>
    <n v="100"/>
    <n v="398.3125"/>
    <m/>
    <n v="175"/>
    <s v=""/>
    <n v="0.5"/>
    <n v="0.5"/>
    <s v=""/>
    <n v="7000"/>
    <n v="7000"/>
    <n v="5576.375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2179100749999998"/>
    <n v="2.3490539312749998"/>
    <n v="97.380529874040576"/>
    <n v="103.13858939040061"/>
    <n v="4.8690264937020292E-2"/>
    <n v="5.1569294695200309E-2"/>
    <n v="4.4785305689071263E-2"/>
    <m/>
  </r>
  <r>
    <n v="624"/>
    <n v="23846"/>
    <s v="Lift"/>
    <s v="Gasoline"/>
    <n v="2009"/>
    <n v="114"/>
    <n v="398.3125"/>
    <m/>
    <n v="175"/>
    <s v=""/>
    <n v="0.5"/>
    <n v="0.5"/>
    <s v=""/>
    <n v="10000"/>
    <n v="10000"/>
    <n v="4381.4375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85719491250000002"/>
    <n v="0.9069369974125"/>
    <n v="42.905467235601662"/>
    <n v="45.395224656372385"/>
    <n v="2.1452733617800833E-2"/>
    <n v="2.2697612328186192E-2"/>
    <n v="1.9732224381653205E-2"/>
    <m/>
  </r>
  <r>
    <n v="625"/>
    <n v="837547"/>
    <s v="Lift"/>
    <s v="Gasoline"/>
    <n v="2013"/>
    <n v="22"/>
    <n v="398.3125"/>
    <m/>
    <n v="25"/>
    <s v=""/>
    <n v="0.5"/>
    <n v="0.5"/>
    <s v=""/>
    <n v="2000"/>
    <n v="2000"/>
    <n v="2788.1875"/>
    <s v=""/>
    <n v="1.54"/>
    <n v="1.54"/>
    <s v=""/>
    <n v="2.2499999999999999E-4"/>
    <n v="2.2499999999999999E-4"/>
    <s v=""/>
    <n v="7.32"/>
    <n v="7.32"/>
    <s v=""/>
    <n v="2.6600000000000001E-4"/>
    <n v="2.6600000000000001E-4"/>
    <s v=""/>
    <n v="1"/>
    <n v="1"/>
    <s v=""/>
    <n v="0.97699999999999998"/>
    <n v="0.97699999999999998"/>
    <n v="1.99"/>
    <n v="7.6714039999999999"/>
    <n v="19.222238295145925"/>
    <n v="74.101284294641005"/>
    <n v="9.6111191475729638E-3"/>
    <n v="3.7050642147320505E-2"/>
    <n v="8.8403073919376112E-3"/>
    <m/>
  </r>
  <r>
    <n v="626"/>
    <n v="837550"/>
    <s v="Lift"/>
    <s v="Gasoline"/>
    <n v="2013"/>
    <n v="22"/>
    <n v="398.3125"/>
    <m/>
    <n v="25"/>
    <s v=""/>
    <n v="0.5"/>
    <n v="0.5"/>
    <s v=""/>
    <n v="2000"/>
    <n v="2000"/>
    <n v="2788.1875"/>
    <s v=""/>
    <n v="1.54"/>
    <n v="1.54"/>
    <s v=""/>
    <n v="2.2499999999999999E-4"/>
    <n v="2.2499999999999999E-4"/>
    <s v=""/>
    <n v="7.32"/>
    <n v="7.32"/>
    <s v=""/>
    <n v="2.6600000000000001E-4"/>
    <n v="2.6600000000000001E-4"/>
    <s v=""/>
    <n v="1"/>
    <n v="1"/>
    <s v=""/>
    <n v="0.97699999999999998"/>
    <n v="0.97699999999999998"/>
    <n v="1.99"/>
    <n v="7.6714039999999999"/>
    <n v="19.222238295145925"/>
    <n v="74.101284294641005"/>
    <n v="9.6111191475729638E-3"/>
    <n v="3.7050642147320505E-2"/>
    <n v="8.8403073919376112E-3"/>
    <m/>
  </r>
  <r>
    <n v="627"/>
    <n v="837552"/>
    <s v="Lift"/>
    <s v="Gasoline"/>
    <n v="2013"/>
    <n v="22"/>
    <n v="398.3125"/>
    <m/>
    <n v="25"/>
    <s v=""/>
    <n v="0.5"/>
    <n v="0.5"/>
    <s v=""/>
    <n v="2000"/>
    <n v="2000"/>
    <n v="2788.1875"/>
    <s v=""/>
    <n v="1.54"/>
    <n v="1.54"/>
    <s v=""/>
    <n v="2.2499999999999999E-4"/>
    <n v="2.2499999999999999E-4"/>
    <s v=""/>
    <n v="7.32"/>
    <n v="7.32"/>
    <s v=""/>
    <n v="2.6600000000000001E-4"/>
    <n v="2.6600000000000001E-4"/>
    <s v=""/>
    <n v="1"/>
    <n v="1"/>
    <s v=""/>
    <n v="0.97699999999999998"/>
    <n v="0.97699999999999998"/>
    <n v="1.99"/>
    <n v="7.6714039999999999"/>
    <n v="19.222238295145925"/>
    <n v="74.101284294641005"/>
    <n v="9.6111191475729638E-3"/>
    <n v="3.7050642147320505E-2"/>
    <n v="8.8403073919376112E-3"/>
    <m/>
  </r>
  <r>
    <n v="628"/>
    <n v="837553"/>
    <s v="Lift"/>
    <s v="Gasoline"/>
    <n v="2013"/>
    <n v="22"/>
    <n v="398.3125"/>
    <m/>
    <n v="25"/>
    <s v=""/>
    <n v="0.5"/>
    <n v="0.5"/>
    <s v=""/>
    <n v="2000"/>
    <n v="2000"/>
    <n v="2788.1875"/>
    <s v=""/>
    <n v="1.54"/>
    <n v="1.54"/>
    <s v=""/>
    <n v="2.2499999999999999E-4"/>
    <n v="2.2499999999999999E-4"/>
    <s v=""/>
    <n v="7.32"/>
    <n v="7.32"/>
    <s v=""/>
    <n v="2.6600000000000001E-4"/>
    <n v="2.6600000000000001E-4"/>
    <s v=""/>
    <n v="1"/>
    <n v="1"/>
    <s v=""/>
    <n v="0.97699999999999998"/>
    <n v="0.97699999999999998"/>
    <n v="1.99"/>
    <n v="7.6714039999999999"/>
    <n v="19.222238295145925"/>
    <n v="74.101284294641005"/>
    <n v="9.6111191475729638E-3"/>
    <n v="3.7050642147320505E-2"/>
    <n v="8.8403073919376112E-3"/>
    <m/>
  </r>
  <r>
    <n v="629"/>
    <n v="415654"/>
    <s v="Lift"/>
    <s v="Gasoline"/>
    <n v="2019"/>
    <n v="169"/>
    <n v="398.3125"/>
    <m/>
    <n v="175"/>
    <s v=""/>
    <n v="0.5"/>
    <n v="0.5"/>
    <s v=""/>
    <n v="10000"/>
    <n v="10000"/>
    <n v="398.312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30627875"/>
    <n v="0.1558749642875"/>
    <n v="9.8735088856210727"/>
    <n v="11.566215272158633"/>
    <n v="4.9367544428105363E-3"/>
    <n v="5.7831076360793168E-3"/>
    <n v="4.5408267364971311E-3"/>
    <m/>
  </r>
  <r>
    <n v="630"/>
    <n v="415655"/>
    <s v="Lift"/>
    <s v="Gasoline"/>
    <n v="2019"/>
    <n v="169"/>
    <n v="398.3125"/>
    <m/>
    <n v="175"/>
    <s v=""/>
    <n v="0.5"/>
    <n v="0.5"/>
    <s v=""/>
    <n v="10000"/>
    <n v="10000"/>
    <n v="398.312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30627875"/>
    <n v="0.1558749642875"/>
    <n v="9.8735088856210727"/>
    <n v="11.566215272158633"/>
    <n v="4.9367544428105363E-3"/>
    <n v="5.7831076360793168E-3"/>
    <n v="4.5408267364971311E-3"/>
    <m/>
  </r>
  <r>
    <n v="631"/>
    <n v="415788"/>
    <s v="Lift"/>
    <s v="Gasoline"/>
    <n v="2019"/>
    <n v="169"/>
    <n v="398.3125"/>
    <m/>
    <n v="175"/>
    <s v=""/>
    <n v="0.5"/>
    <n v="0.5"/>
    <s v=""/>
    <n v="10000"/>
    <n v="10000"/>
    <n v="398.312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30627875"/>
    <n v="0.1558749642875"/>
    <n v="9.8735088856210727"/>
    <n v="11.566215272158633"/>
    <n v="4.9367544428105363E-3"/>
    <n v="5.7831076360793168E-3"/>
    <n v="4.5408267364971311E-3"/>
    <m/>
  </r>
  <r>
    <n v="632"/>
    <n v="299893"/>
    <s v="Other"/>
    <s v="Diesel"/>
    <n v="2002"/>
    <n v="15.7"/>
    <n v="182.54430379746836"/>
    <s v="Tier 1"/>
    <n v="25"/>
    <n v="0.34"/>
    <s v=""/>
    <n v="0.34"/>
    <n v="5000"/>
    <s v=""/>
    <n v="5000"/>
    <n v="3285.7974683544303"/>
    <n v="1.45"/>
    <s v=""/>
    <n v="1.45"/>
    <n v="1.85E-4"/>
    <s v=""/>
    <n v="1.85E-4"/>
    <n v="5.4222400000000004"/>
    <s v=""/>
    <n v="5.4222400000000004"/>
    <n v="0"/>
    <s v=""/>
    <n v="0"/>
    <n v="0.9"/>
    <s v=""/>
    <n v="0.9"/>
    <n v="0.93"/>
    <s v=""/>
    <n v="0.93"/>
    <n v="1.8520852784810127"/>
    <n v="5.0426832000000008"/>
    <n v="3.9787082473704913"/>
    <n v="10.832851742751064"/>
    <n v="1.9893541236852457E-3"/>
    <n v="5.4164258713755324E-3"/>
    <n v="2.4071184896591472E-3"/>
    <m/>
  </r>
  <r>
    <n v="633"/>
    <n v="299894"/>
    <s v="Other"/>
    <s v="Diesel"/>
    <n v="2002"/>
    <n v="15.7"/>
    <n v="182.54430379746836"/>
    <s v="Tier 1"/>
    <n v="25"/>
    <n v="0.34"/>
    <s v=""/>
    <n v="0.34"/>
    <n v="5000"/>
    <s v=""/>
    <n v="5000"/>
    <n v="3285.7974683544303"/>
    <n v="1.45"/>
    <s v=""/>
    <n v="1.45"/>
    <n v="1.85E-4"/>
    <s v=""/>
    <n v="1.85E-4"/>
    <n v="5.4222400000000004"/>
    <s v=""/>
    <n v="5.4222400000000004"/>
    <n v="0"/>
    <s v=""/>
    <n v="0"/>
    <n v="0.9"/>
    <s v=""/>
    <n v="0.9"/>
    <n v="0.93"/>
    <s v=""/>
    <n v="0.93"/>
    <n v="1.8520852784810127"/>
    <n v="5.0426832000000008"/>
    <n v="3.9787082473704913"/>
    <n v="10.832851742751064"/>
    <n v="1.9893541236852457E-3"/>
    <n v="5.4164258713755324E-3"/>
    <n v="2.4071184896591472E-3"/>
    <m/>
  </r>
  <r>
    <n v="634"/>
    <n v="299895"/>
    <s v="Other"/>
    <s v="Diesel"/>
    <n v="2002"/>
    <n v="15.7"/>
    <n v="182.54430379746836"/>
    <s v="Tier 1"/>
    <n v="25"/>
    <n v="0.34"/>
    <s v=""/>
    <n v="0.34"/>
    <n v="5000"/>
    <s v=""/>
    <n v="5000"/>
    <n v="3285.7974683544303"/>
    <n v="1.45"/>
    <s v=""/>
    <n v="1.45"/>
    <n v="1.85E-4"/>
    <s v=""/>
    <n v="1.85E-4"/>
    <n v="5.4222400000000004"/>
    <s v=""/>
    <n v="5.4222400000000004"/>
    <n v="0"/>
    <s v=""/>
    <n v="0"/>
    <n v="0.9"/>
    <s v=""/>
    <n v="0.9"/>
    <n v="0.93"/>
    <s v=""/>
    <n v="0.93"/>
    <n v="1.8520852784810127"/>
    <n v="5.0426832000000008"/>
    <n v="3.9787082473704913"/>
    <n v="10.832851742751064"/>
    <n v="1.9893541236852457E-3"/>
    <n v="5.4164258713755324E-3"/>
    <n v="2.4071184896591472E-3"/>
    <m/>
  </r>
  <r>
    <n v="635"/>
    <n v="299896"/>
    <s v="Other"/>
    <s v="Diesel"/>
    <n v="2002"/>
    <n v="15.7"/>
    <n v="182.54430379746836"/>
    <s v="Tier 1"/>
    <n v="25"/>
    <n v="0.34"/>
    <s v=""/>
    <n v="0.34"/>
    <n v="5000"/>
    <s v=""/>
    <n v="5000"/>
    <n v="3285.7974683544303"/>
    <n v="1.45"/>
    <s v=""/>
    <n v="1.45"/>
    <n v="1.85E-4"/>
    <s v=""/>
    <n v="1.85E-4"/>
    <n v="5.4222400000000004"/>
    <s v=""/>
    <n v="5.4222400000000004"/>
    <n v="0"/>
    <s v=""/>
    <n v="0"/>
    <n v="0.9"/>
    <s v=""/>
    <n v="0.9"/>
    <n v="0.93"/>
    <s v=""/>
    <n v="0.93"/>
    <n v="1.8520852784810127"/>
    <n v="5.0426832000000008"/>
    <n v="3.9787082473704913"/>
    <n v="10.832851742751064"/>
    <n v="1.9893541236852457E-3"/>
    <n v="5.4164258713755324E-3"/>
    <n v="2.4071184896591472E-3"/>
    <m/>
  </r>
  <r>
    <n v="636"/>
    <n v="299955"/>
    <s v="Other"/>
    <s v="Diesel"/>
    <n v="2002"/>
    <n v="15.7"/>
    <n v="182.54430379746836"/>
    <s v="Tier 1"/>
    <n v="25"/>
    <n v="0.34"/>
    <s v=""/>
    <n v="0.34"/>
    <n v="5000"/>
    <s v=""/>
    <n v="5000"/>
    <n v="3285.7974683544303"/>
    <n v="1.45"/>
    <s v=""/>
    <n v="1.45"/>
    <n v="1.85E-4"/>
    <s v=""/>
    <n v="1.85E-4"/>
    <n v="5.4222400000000004"/>
    <s v=""/>
    <n v="5.4222400000000004"/>
    <n v="0"/>
    <s v=""/>
    <n v="0"/>
    <n v="0.9"/>
    <s v=""/>
    <n v="0.9"/>
    <n v="0.93"/>
    <s v=""/>
    <n v="0.93"/>
    <n v="1.8520852784810127"/>
    <n v="5.0426832000000008"/>
    <n v="3.9787082473704913"/>
    <n v="10.832851742751064"/>
    <n v="1.9893541236852457E-3"/>
    <n v="5.4164258713755324E-3"/>
    <n v="2.4071184896591472E-3"/>
    <m/>
  </r>
  <r>
    <n v="637"/>
    <n v="833142"/>
    <s v="Other"/>
    <s v="Diesel"/>
    <n v="2008"/>
    <n v="15.7"/>
    <n v="182.54430379746836"/>
    <s v="Tier 4"/>
    <n v="25"/>
    <n v="0.34"/>
    <s v=""/>
    <n v="0.34"/>
    <n v="5000"/>
    <s v=""/>
    <n v="5000"/>
    <n v="2190.5316455696202"/>
    <n v="0.1"/>
    <s v=""/>
    <n v="0.1"/>
    <n v="4.0000000000000003E-5"/>
    <s v=""/>
    <n v="4.0000000000000003E-5"/>
    <n v="4.147723"/>
    <s v=""/>
    <n v="4.147723"/>
    <n v="0"/>
    <s v=""/>
    <n v="0"/>
    <n v="0.9"/>
    <s v=""/>
    <n v="0.9"/>
    <n v="0.95"/>
    <s v=""/>
    <n v="0.95"/>
    <n v="0.16885913924050636"/>
    <n v="3.94033685"/>
    <n v="0.36274855037511838"/>
    <n v="8.4647564043977059"/>
    <n v="1.813742751875592E-4"/>
    <n v="4.2323782021988533E-3"/>
    <n v="2.1946287297694661E-4"/>
    <m/>
  </r>
  <r>
    <n v="638"/>
    <n v="833143"/>
    <s v="Other"/>
    <s v="Diesel"/>
    <n v="2008"/>
    <n v="15.7"/>
    <n v="182.54430379746836"/>
    <s v="Tier 4"/>
    <n v="25"/>
    <n v="0.34"/>
    <s v=""/>
    <n v="0.34"/>
    <n v="5000"/>
    <s v=""/>
    <n v="5000"/>
    <n v="2190.5316455696202"/>
    <n v="0.1"/>
    <s v=""/>
    <n v="0.1"/>
    <n v="4.0000000000000003E-5"/>
    <s v=""/>
    <n v="4.0000000000000003E-5"/>
    <n v="4.147723"/>
    <s v=""/>
    <n v="4.147723"/>
    <n v="0"/>
    <s v=""/>
    <n v="0"/>
    <n v="0.9"/>
    <s v=""/>
    <n v="0.9"/>
    <n v="0.95"/>
    <s v=""/>
    <n v="0.95"/>
    <n v="0.16885913924050636"/>
    <n v="3.94033685"/>
    <n v="0.36274855037511838"/>
    <n v="8.4647564043977059"/>
    <n v="1.813742751875592E-4"/>
    <n v="4.2323782021988533E-3"/>
    <n v="2.1946287297694661E-4"/>
    <m/>
  </r>
  <r>
    <n v="639"/>
    <n v="833144"/>
    <s v="Other"/>
    <s v="Diesel"/>
    <n v="2008"/>
    <n v="15.7"/>
    <n v="182.54430379746836"/>
    <s v="Tier 4"/>
    <n v="25"/>
    <n v="0.34"/>
    <s v=""/>
    <n v="0.34"/>
    <n v="5000"/>
    <s v=""/>
    <n v="5000"/>
    <n v="2190.5316455696202"/>
    <n v="0.1"/>
    <s v=""/>
    <n v="0.1"/>
    <n v="4.0000000000000003E-5"/>
    <s v=""/>
    <n v="4.0000000000000003E-5"/>
    <n v="4.147723"/>
    <s v=""/>
    <n v="4.147723"/>
    <n v="0"/>
    <s v=""/>
    <n v="0"/>
    <n v="0.9"/>
    <s v=""/>
    <n v="0.9"/>
    <n v="0.95"/>
    <s v=""/>
    <n v="0.95"/>
    <n v="0.16885913924050636"/>
    <n v="3.94033685"/>
    <n v="0.36274855037511838"/>
    <n v="8.4647564043977059"/>
    <n v="1.813742751875592E-4"/>
    <n v="4.2323782021988533E-3"/>
    <n v="2.1946287297694661E-4"/>
    <m/>
  </r>
  <r>
    <n v="640"/>
    <n v="833171"/>
    <s v="Other"/>
    <s v="Diesel"/>
    <n v="2008"/>
    <n v="15.7"/>
    <n v="182.54430379746836"/>
    <s v="Tier 4"/>
    <n v="25"/>
    <n v="0.34"/>
    <s v=""/>
    <n v="0.34"/>
    <n v="5000"/>
    <s v=""/>
    <n v="5000"/>
    <n v="2190.5316455696202"/>
    <n v="0.1"/>
    <s v=""/>
    <n v="0.1"/>
    <n v="4.0000000000000003E-5"/>
    <s v=""/>
    <n v="4.0000000000000003E-5"/>
    <n v="4.147723"/>
    <s v=""/>
    <n v="4.147723"/>
    <n v="0"/>
    <s v=""/>
    <n v="0"/>
    <n v="0.9"/>
    <s v=""/>
    <n v="0.9"/>
    <n v="0.95"/>
    <s v=""/>
    <n v="0.95"/>
    <n v="0.16885913924050636"/>
    <n v="3.94033685"/>
    <n v="0.36274855037511838"/>
    <n v="8.4647564043977059"/>
    <n v="1.813742751875592E-4"/>
    <n v="4.2323782021988533E-3"/>
    <n v="2.1946287297694661E-4"/>
    <m/>
  </r>
  <r>
    <n v="641"/>
    <n v="834893"/>
    <s v="Other"/>
    <s v="Diesel"/>
    <n v="2010"/>
    <n v="15.7"/>
    <n v="182.54430379746836"/>
    <s v="Tier 4"/>
    <n v="25"/>
    <n v="0.34"/>
    <s v=""/>
    <n v="0.34"/>
    <n v="5000"/>
    <s v=""/>
    <n v="5000"/>
    <n v="1825.4430379746836"/>
    <n v="0.1"/>
    <s v=""/>
    <n v="0.1"/>
    <n v="4.0000000000000003E-5"/>
    <s v=""/>
    <n v="4.0000000000000003E-5"/>
    <n v="4.0902079999999996"/>
    <s v=""/>
    <n v="4.0902079999999996"/>
    <n v="0"/>
    <s v=""/>
    <n v="0"/>
    <n v="0.9"/>
    <s v=""/>
    <n v="0.9"/>
    <n v="0.95"/>
    <s v=""/>
    <n v="0.95"/>
    <n v="0.15571594936708863"/>
    <n v="3.8856975999999994"/>
    <n v="0.33451393366836968"/>
    <n v="8.3473786372230574"/>
    <n v="1.6725696683418483E-4"/>
    <n v="4.173689318611529E-3"/>
    <n v="2.0238092986936363E-4"/>
    <m/>
  </r>
  <r>
    <n v="642"/>
    <n v="834894"/>
    <s v="Other"/>
    <s v="Diesel"/>
    <n v="2010"/>
    <n v="15.7"/>
    <n v="182.54430379746836"/>
    <s v="Tier 4"/>
    <n v="25"/>
    <n v="0.34"/>
    <s v=""/>
    <n v="0.34"/>
    <n v="5000"/>
    <s v=""/>
    <n v="5000"/>
    <n v="1825.4430379746836"/>
    <n v="0.1"/>
    <s v=""/>
    <n v="0.1"/>
    <n v="4.0000000000000003E-5"/>
    <s v=""/>
    <n v="4.0000000000000003E-5"/>
    <n v="4.0902079999999996"/>
    <s v=""/>
    <n v="4.0902079999999996"/>
    <n v="0"/>
    <s v=""/>
    <n v="0"/>
    <n v="0.9"/>
    <s v=""/>
    <n v="0.9"/>
    <n v="0.95"/>
    <s v=""/>
    <n v="0.95"/>
    <n v="0.15571594936708863"/>
    <n v="3.8856975999999994"/>
    <n v="0.33451393366836968"/>
    <n v="8.3473786372230574"/>
    <n v="1.6725696683418483E-4"/>
    <n v="4.173689318611529E-3"/>
    <n v="2.0238092986936363E-4"/>
    <m/>
  </r>
  <r>
    <n v="643"/>
    <n v="834895"/>
    <s v="Other"/>
    <s v="Diesel"/>
    <n v="2010"/>
    <n v="15.7"/>
    <n v="182.54430379746836"/>
    <s v="Tier 4"/>
    <n v="25"/>
    <n v="0.34"/>
    <s v=""/>
    <n v="0.34"/>
    <n v="5000"/>
    <s v=""/>
    <n v="5000"/>
    <n v="1825.4430379746836"/>
    <n v="0.1"/>
    <s v=""/>
    <n v="0.1"/>
    <n v="4.0000000000000003E-5"/>
    <s v=""/>
    <n v="4.0000000000000003E-5"/>
    <n v="4.0902079999999996"/>
    <s v=""/>
    <n v="4.0902079999999996"/>
    <n v="0"/>
    <s v=""/>
    <n v="0"/>
    <n v="0.9"/>
    <s v=""/>
    <n v="0.9"/>
    <n v="0.95"/>
    <s v=""/>
    <n v="0.95"/>
    <n v="0.15571594936708863"/>
    <n v="3.8856975999999994"/>
    <n v="0.33451393366836968"/>
    <n v="8.3473786372230574"/>
    <n v="1.6725696683418483E-4"/>
    <n v="4.173689318611529E-3"/>
    <n v="2.0238092986936363E-4"/>
    <m/>
  </r>
  <r>
    <n v="644"/>
    <n v="835727"/>
    <s v="Other"/>
    <s v="Diesel"/>
    <n v="2012"/>
    <n v="15.7"/>
    <n v="182.54430379746836"/>
    <s v="Tier 4"/>
    <n v="25"/>
    <n v="0.34"/>
    <s v=""/>
    <n v="0.34"/>
    <n v="5000"/>
    <s v=""/>
    <n v="5000"/>
    <n v="1460.3544303797469"/>
    <n v="0.1"/>
    <s v=""/>
    <n v="0.1"/>
    <n v="4.0000000000000003E-5"/>
    <s v=""/>
    <n v="4.0000000000000003E-5"/>
    <n v="3.8319030000000001"/>
    <s v=""/>
    <n v="3.8319030000000001"/>
    <n v="0"/>
    <s v=""/>
    <n v="0"/>
    <n v="0.9"/>
    <s v=""/>
    <n v="0.9"/>
    <n v="0.95"/>
    <s v=""/>
    <n v="0.95"/>
    <n v="0.1425727594936709"/>
    <n v="3.6403078499999997"/>
    <n v="0.30627931696162086"/>
    <n v="7.8202246052305755"/>
    <n v="1.5313965848081043E-4"/>
    <n v="3.9101123026152882E-3"/>
    <n v="1.852989867617806E-4"/>
    <m/>
  </r>
  <r>
    <n v="645"/>
    <n v="419219"/>
    <s v="Other"/>
    <s v="Diesel"/>
    <n v="2020"/>
    <n v="15.7"/>
    <n v="182.54430379746836"/>
    <s v="Tier 4"/>
    <n v="25"/>
    <n v="0.34"/>
    <s v=""/>
    <n v="0.34"/>
    <n v="5000"/>
    <s v=""/>
    <n v="5000"/>
    <n v="182.54430379746836"/>
    <n v="0.1"/>
    <s v=""/>
    <n v="0.1"/>
    <n v="4.0000000000000003E-5"/>
    <s v=""/>
    <n v="4.0000000000000003E-5"/>
    <n v="3.8551829999999998"/>
    <s v=""/>
    <n v="3.8551829999999998"/>
    <n v="0"/>
    <s v=""/>
    <n v="0"/>
    <n v="0.9"/>
    <s v=""/>
    <n v="0.9"/>
    <n v="0.95"/>
    <s v=""/>
    <n v="0.95"/>
    <n v="9.657159493670886E-2"/>
    <n v="3.6624238499999997"/>
    <n v="0.2074581584880002"/>
    <n v="7.8677348968036593"/>
    <n v="1.0372907924400011E-4"/>
    <n v="3.9338674484018302E-3"/>
    <n v="1.2551218588524013E-4"/>
    <m/>
  </r>
  <r>
    <n v="646"/>
    <s v="WC022103"/>
    <s v="Other"/>
    <s v="Electric"/>
    <n v="2018"/>
    <n v="25"/>
    <n v="182.54430379746836"/>
    <m/>
    <n v="50"/>
    <s v="--"/>
    <s v="--"/>
    <n v="0"/>
    <s v="--"/>
    <s v="--"/>
    <n v="0"/>
    <n v="365.0886075949367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47"/>
    <n v="28407"/>
    <s v="Other"/>
    <s v="Gasoline"/>
    <n v="2011"/>
    <n v="138"/>
    <n v="182.54430379746836"/>
    <m/>
    <n v="175"/>
    <s v=""/>
    <n v="0.5"/>
    <n v="0.5"/>
    <s v=""/>
    <n v="10000"/>
    <n v="10000"/>
    <n v="1642.8987341772151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57575670886076"/>
    <n v="0.22469834278227849"/>
    <n v="4.0474616866037305"/>
    <n v="6.2395246546737075"/>
    <n v="2.023730843301865E-3"/>
    <n v="3.1197623273368541E-3"/>
    <n v="1.8614276296690553E-3"/>
    <m/>
  </r>
  <r>
    <n v="648"/>
    <n v="47377"/>
    <s v="Other"/>
    <s v="Gasoline"/>
    <n v="2012"/>
    <n v="51"/>
    <n v="182.54430379746836"/>
    <m/>
    <n v="75"/>
    <s v=""/>
    <n v="0.5"/>
    <n v="0.5"/>
    <s v=""/>
    <n v="10000"/>
    <n v="10000"/>
    <n v="1460.3544303797469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1066850430379746"/>
    <n v="7.7855286809113924E-2"/>
    <n v="1.1357082115299202"/>
    <n v="0.79897066555993657"/>
    <n v="5.6785410576496017E-4"/>
    <n v="3.9948533277996828E-4"/>
    <n v="5.2231220648261034E-4"/>
    <m/>
  </r>
  <r>
    <n v="649"/>
    <n v="47508"/>
    <s v="Other"/>
    <s v="Gasoline"/>
    <n v="2012"/>
    <n v="51"/>
    <n v="182.54430379746836"/>
    <m/>
    <n v="75"/>
    <s v=""/>
    <n v="0.5"/>
    <n v="0.5"/>
    <s v=""/>
    <n v="10000"/>
    <n v="10000"/>
    <n v="1460.3544303797469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1066850430379746"/>
    <n v="7.7855286809113924E-2"/>
    <n v="1.1357082115299202"/>
    <n v="0.79897066555993657"/>
    <n v="5.6785410576496017E-4"/>
    <n v="3.9948533277996828E-4"/>
    <n v="5.2231220648261034E-4"/>
    <m/>
  </r>
  <r>
    <n v="650"/>
    <s v="5869B"/>
    <s v="Other"/>
    <s v="Gasoline"/>
    <n v="2013"/>
    <n v="5"/>
    <n v="182.54430379746836"/>
    <m/>
    <n v="25"/>
    <s v=""/>
    <n v="0.5"/>
    <n v="0.5"/>
    <s v=""/>
    <n v="2000"/>
    <n v="2000"/>
    <n v="1277.8101265822786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9.845994126582279E-2"/>
    <n v="6.9344625957974693E-2"/>
    <n v="9.9060867306416805E-2"/>
    <n v="6.9767853830931634E-2"/>
    <n v="4.9530433653208403E-5"/>
    <n v="3.4883926915465821E-5"/>
    <n v="4.555809287422109E-5"/>
    <m/>
  </r>
  <r>
    <n v="651"/>
    <n v="838004"/>
    <s v="Other"/>
    <s v="Gasoline"/>
    <n v="2014"/>
    <n v="25"/>
    <n v="182.54430379746836"/>
    <m/>
    <n v="50"/>
    <s v=""/>
    <n v="0.5"/>
    <n v="0.5"/>
    <s v=""/>
    <n v="10000"/>
    <n v="10000"/>
    <n v="1095.2658227848101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6251378227848091E-2"/>
    <n v="6.0833965106835447E-2"/>
    <n v="0.43388896152989331"/>
    <n v="0.30602625127013161"/>
    <n v="2.1694448076494665E-4"/>
    <n v="1.5301312563506579E-4"/>
    <n v="1.9954553340759793E-4"/>
    <m/>
  </r>
  <r>
    <n v="652"/>
    <s v="504622 ZZP883"/>
    <s v="Other"/>
    <s v="Gasoline"/>
    <n v="2014"/>
    <n v="138"/>
    <n v="182.54430379746836"/>
    <m/>
    <n v="175"/>
    <s v=""/>
    <n v="0.5"/>
    <n v="0.5"/>
    <s v=""/>
    <n v="10000"/>
    <n v="10000"/>
    <n v="1095.2658227848101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17171139240506"/>
    <n v="0.19441522852151899"/>
    <n v="3.8923511330395852"/>
    <n v="5.398609516134413"/>
    <n v="1.9461755665197927E-3"/>
    <n v="2.6993047580672063E-3"/>
    <n v="1.7900922860849052E-3"/>
    <m/>
  </r>
  <r>
    <n v="653"/>
    <s v="602632 BNM569"/>
    <s v="Other"/>
    <s v="Gasoline"/>
    <n v="2015"/>
    <n v="138"/>
    <n v="182.54430379746836"/>
    <m/>
    <n v="175"/>
    <s v=""/>
    <n v="0.5"/>
    <n v="0.5"/>
    <s v=""/>
    <n v="10000"/>
    <n v="10000"/>
    <n v="912.72151898734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830975949367089"/>
    <n v="0.18432085710126583"/>
    <n v="3.8406476151848703"/>
    <n v="5.1183044699546478"/>
    <n v="1.9203238075924352E-3"/>
    <n v="2.5591522349773244E-3"/>
    <n v="1.7663138382235219E-3"/>
    <m/>
  </r>
  <r>
    <n v="654"/>
    <s v="507150 BSV411"/>
    <s v="Other"/>
    <s v="Gasoline"/>
    <n v="2016"/>
    <n v="138"/>
    <n v="182.54430379746836"/>
    <m/>
    <n v="175"/>
    <s v=""/>
    <n v="0.5"/>
    <n v="0.5"/>
    <s v=""/>
    <n v="10000"/>
    <n v="10000"/>
    <n v="730.1772151898734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644780759493672"/>
    <n v="0.17422648568101265"/>
    <n v="3.7889440973301558"/>
    <n v="4.8379994237748818"/>
    <n v="1.8944720486650782E-3"/>
    <n v="2.4189997118874412E-3"/>
    <n v="1.7425353903621388E-3"/>
    <m/>
  </r>
  <r>
    <n v="655"/>
    <s v="507151 HLB181"/>
    <s v="Other"/>
    <s v="Gasoline"/>
    <n v="2016"/>
    <n v="138"/>
    <n v="182.54430379746836"/>
    <m/>
    <n v="175"/>
    <s v=""/>
    <n v="0.5"/>
    <n v="0.5"/>
    <s v=""/>
    <n v="10000"/>
    <n v="10000"/>
    <n v="730.1772151898734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644780759493672"/>
    <n v="0.17422648568101265"/>
    <n v="3.7889440973301558"/>
    <n v="4.8379994237748818"/>
    <n v="1.8944720486650782E-3"/>
    <n v="2.4189997118874412E-3"/>
    <n v="1.7425353903621388E-3"/>
    <m/>
  </r>
  <r>
    <n v="656"/>
    <s v="507152 MIC797"/>
    <s v="Other"/>
    <s v="Gasoline"/>
    <n v="2016"/>
    <n v="138"/>
    <n v="182.54430379746836"/>
    <m/>
    <n v="175"/>
    <s v=""/>
    <n v="0.5"/>
    <n v="0.5"/>
    <s v=""/>
    <n v="10000"/>
    <n v="10000"/>
    <n v="730.1772151898734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644780759493672"/>
    <n v="0.17422648568101265"/>
    <n v="3.7889440973301558"/>
    <n v="4.8379994237748818"/>
    <n v="1.8944720486650782E-3"/>
    <n v="2.4189997118874412E-3"/>
    <n v="1.7425353903621388E-3"/>
    <m/>
  </r>
  <r>
    <n v="657"/>
    <n v="411976"/>
    <s v="Other"/>
    <s v="Gasoline"/>
    <n v="2017"/>
    <n v="22"/>
    <n v="182.54430379746836"/>
    <m/>
    <n v="25"/>
    <s v=""/>
    <n v="0.5"/>
    <n v="0.5"/>
    <s v=""/>
    <n v="2000"/>
    <n v="2000"/>
    <n v="547.6329113924050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58585569620254"/>
    <n v="0.16413211426075949"/>
    <n v="0.59579197643811377"/>
    <n v="0.72658895874704754"/>
    <n v="2.9789598821905689E-4"/>
    <n v="3.6329447937352379E-4"/>
    <n v="2.7400472996388849E-4"/>
    <m/>
  </r>
  <r>
    <n v="658"/>
    <n v="411977"/>
    <s v="Other"/>
    <s v="Gasoline"/>
    <n v="2017"/>
    <n v="22"/>
    <n v="182.54430379746836"/>
    <m/>
    <n v="25"/>
    <s v=""/>
    <n v="0.5"/>
    <n v="0.5"/>
    <s v=""/>
    <n v="2000"/>
    <n v="2000"/>
    <n v="547.6329113924050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58585569620254"/>
    <n v="0.16413211426075949"/>
    <n v="0.59579197643811377"/>
    <n v="0.72658895874704754"/>
    <n v="2.9789598821905689E-4"/>
    <n v="3.6329447937352379E-4"/>
    <n v="2.7400472996388849E-4"/>
    <m/>
  </r>
  <r>
    <n v="659"/>
    <n v="411978"/>
    <s v="Other"/>
    <s v="Gasoline"/>
    <n v="2017"/>
    <n v="22"/>
    <n v="182.54430379746836"/>
    <m/>
    <n v="25"/>
    <s v=""/>
    <n v="0.5"/>
    <n v="0.5"/>
    <s v=""/>
    <n v="2000"/>
    <n v="2000"/>
    <n v="547.6329113924050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58585569620254"/>
    <n v="0.16413211426075949"/>
    <n v="0.59579197643811377"/>
    <n v="0.72658895874704754"/>
    <n v="2.9789598821905689E-4"/>
    <n v="3.6329447937352379E-4"/>
    <n v="2.7400472996388849E-4"/>
    <m/>
  </r>
  <r>
    <n v="660"/>
    <n v="512014"/>
    <s v="Other"/>
    <s v="Gasoline"/>
    <n v="2017"/>
    <n v="138"/>
    <n v="182.54430379746836"/>
    <m/>
    <n v="175"/>
    <s v=""/>
    <n v="0.5"/>
    <n v="0.5"/>
    <s v=""/>
    <n v="10000"/>
    <n v="10000"/>
    <n v="547.6329113924050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58585569620254"/>
    <n v="0.16413211426075949"/>
    <n v="3.7372405794754409"/>
    <n v="4.5576943775951166"/>
    <n v="1.8686202897377205E-3"/>
    <n v="2.2788471887975584E-3"/>
    <n v="1.7187569425007553E-3"/>
    <m/>
  </r>
  <r>
    <n v="661"/>
    <n v="512015"/>
    <s v="Other"/>
    <s v="Gasoline"/>
    <n v="2017"/>
    <n v="138"/>
    <n v="182.54430379746836"/>
    <m/>
    <n v="175"/>
    <s v=""/>
    <n v="0.5"/>
    <n v="0.5"/>
    <s v=""/>
    <n v="10000"/>
    <n v="10000"/>
    <n v="547.6329113924050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58585569620254"/>
    <n v="0.16413211426075949"/>
    <n v="3.7372405794754409"/>
    <n v="4.5576943775951166"/>
    <n v="1.8686202897377205E-3"/>
    <n v="2.2788471887975584E-3"/>
    <n v="1.7187569425007553E-3"/>
    <m/>
  </r>
  <r>
    <n v="662"/>
    <n v="780014"/>
    <s v="Passenger Stand - Stairs"/>
    <s v="Electric"/>
    <n v="2019"/>
    <n v="175"/>
    <n v="276"/>
    <m/>
    <n v="300"/>
    <s v="--"/>
    <s v="--"/>
    <n v="0"/>
    <s v="--"/>
    <s v="--"/>
    <n v="0"/>
    <n v="2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  <s v="--"/>
    <m/>
  </r>
  <r>
    <n v="663"/>
    <n v="750119"/>
    <s v="Passenger Stand - Stairs"/>
    <s v="Gasoline"/>
    <n v="2011"/>
    <n v="175"/>
    <n v="276"/>
    <m/>
    <n v="300"/>
    <s v=""/>
    <n v="0.59"/>
    <n v="0.59"/>
    <s v=""/>
    <n v="10000"/>
    <n v="10000"/>
    <n v="248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43368"/>
    <n v="0.27120972879999999"/>
    <n v="9.6962296557148857"/>
    <n v="17.038786700961481"/>
    <n v="4.8481148278574429E-3"/>
    <n v="8.5193933504807418E-3"/>
    <n v="4.4592960186632755E-3"/>
    <m/>
  </r>
  <r>
    <n v="664"/>
    <n v="25108"/>
    <s v="Passenger Stand - Stairs"/>
    <s v="Gasoline"/>
    <n v="2017"/>
    <n v="49"/>
    <n v="276"/>
    <m/>
    <n v="50"/>
    <s v=""/>
    <n v="0.59"/>
    <n v="0.59"/>
    <s v=""/>
    <n v="10000"/>
    <n v="10000"/>
    <n v="82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4456"/>
    <n v="0.1796359096"/>
    <n v="2.4178105855175653"/>
    <n v="3.1599818675167217"/>
    <n v="1.2089052927587826E-3"/>
    <n v="1.5799909337583611E-3"/>
    <n v="1.1119510882795281E-3"/>
    <m/>
  </r>
  <r>
    <n v="665"/>
    <n v="26305"/>
    <s v="Passenger Stand - Stairs"/>
    <s v="Gasoline"/>
    <n v="2018"/>
    <n v="49"/>
    <n v="276"/>
    <m/>
    <n v="50"/>
    <s v=""/>
    <n v="0.59"/>
    <n v="0.59"/>
    <s v=""/>
    <n v="10000"/>
    <n v="10000"/>
    <n v="55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63040000000001"/>
    <n v="0.16437360640000001"/>
    <n v="2.3682882991704646"/>
    <n v="2.8915021327246397"/>
    <n v="1.1841441495852323E-3"/>
    <n v="1.44575106636232E-3"/>
    <n v="1.0891757887884965E-3"/>
    <m/>
  </r>
  <r>
    <n v="666"/>
    <s v="MS0532"/>
    <s v="Passenger Stand - Stairs"/>
    <s v="Gasoline"/>
    <n v="2018"/>
    <n v="175"/>
    <n v="276"/>
    <m/>
    <n v="300"/>
    <s v=""/>
    <n v="0.59"/>
    <n v="0.59"/>
    <s v=""/>
    <n v="10000"/>
    <n v="10000"/>
    <n v="55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63040000000001"/>
    <n v="0.16437360640000001"/>
    <n v="8.4581724970373724"/>
    <n v="10.326793331159429"/>
    <n v="4.2290862485186865E-3"/>
    <n v="5.1633966655797144E-3"/>
    <n v="3.8899135313874874E-3"/>
    <m/>
  </r>
  <r>
    <n v="667"/>
    <s v="834 OSO956"/>
    <s v="Service Truck"/>
    <s v="Gasoline"/>
    <n v="1987"/>
    <n v="200"/>
    <n v="842"/>
    <m/>
    <n v="300"/>
    <s v=""/>
    <n v="0.2"/>
    <n v="0.2"/>
    <s v=""/>
    <n v="7000"/>
    <n v="7000"/>
    <n v="27786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119.94803616295398"/>
    <n v="890.25867926305716"/>
    <n v="5.9974018081476989E-2"/>
    <n v="0.44512933963152862"/>
    <n v="5.516410183134253E-2"/>
    <m/>
  </r>
  <r>
    <n v="668"/>
    <n v="48516"/>
    <s v="Service Truck"/>
    <s v="Gasoline"/>
    <n v="2000"/>
    <n v="217"/>
    <n v="842"/>
    <m/>
    <n v="300"/>
    <s v=""/>
    <n v="0.2"/>
    <n v="0.2"/>
    <s v=""/>
    <n v="7000"/>
    <n v="7000"/>
    <n v="16840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53.1101402785942"/>
    <n v="1088.4824240592934"/>
    <n v="7.6555070139297104E-2"/>
    <n v="0.5442412120296467"/>
    <n v="7.0415353514125478E-2"/>
    <m/>
  </r>
  <r>
    <n v="669"/>
    <n v="48517"/>
    <s v="Service Truck"/>
    <s v="Gasoline"/>
    <n v="2000"/>
    <n v="217"/>
    <n v="842"/>
    <m/>
    <n v="300"/>
    <s v=""/>
    <n v="0.2"/>
    <n v="0.2"/>
    <s v=""/>
    <n v="7000"/>
    <n v="7000"/>
    <n v="16840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53.1101402785942"/>
    <n v="1088.4824240592934"/>
    <n v="7.6555070139297104E-2"/>
    <n v="0.5442412120296467"/>
    <n v="7.0415353514125478E-2"/>
    <m/>
  </r>
  <r>
    <n v="670"/>
    <n v="48518"/>
    <s v="Service Truck"/>
    <s v="Gasoline"/>
    <n v="2000"/>
    <n v="217"/>
    <n v="842"/>
    <m/>
    <n v="300"/>
    <s v=""/>
    <n v="0.2"/>
    <n v="0.2"/>
    <s v=""/>
    <n v="7000"/>
    <n v="7000"/>
    <n v="16840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53.1101402785942"/>
    <n v="1088.4824240592934"/>
    <n v="7.6555070139297104E-2"/>
    <n v="0.5442412120296467"/>
    <n v="7.0415353514125478E-2"/>
    <m/>
  </r>
  <r>
    <n v="671"/>
    <n v="48683"/>
    <s v="Service Truck"/>
    <s v="Gasoline"/>
    <n v="2001"/>
    <n v="135"/>
    <n v="842"/>
    <m/>
    <n v="175"/>
    <s v=""/>
    <n v="0.2"/>
    <n v="0.2"/>
    <s v=""/>
    <n v="7000"/>
    <n v="7000"/>
    <n v="15998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6086"/>
    <n v="10.798780999999998"/>
    <n v="80.622856156068053"/>
    <n v="541.2337232524435"/>
    <n v="4.0311428078034027E-2"/>
    <n v="0.27061686162622173"/>
    <n v="3.7078451546175693E-2"/>
    <m/>
  </r>
  <r>
    <n v="672"/>
    <n v="48787"/>
    <s v="Service Truck"/>
    <s v="Gasoline"/>
    <n v="2001"/>
    <n v="225"/>
    <n v="841.08695652173901"/>
    <m/>
    <n v="300"/>
    <s v=""/>
    <n v="0.2"/>
    <n v="0.2"/>
    <s v=""/>
    <n v="7000"/>
    <n v="7000"/>
    <n v="15980.65217391304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6086"/>
    <n v="10.798780999999998"/>
    <n v="134.22571795407211"/>
    <n v="901.07803851410711"/>
    <n v="6.7112858977036061E-2"/>
    <n v="0.45053901925705359"/>
    <n v="6.1730407687077764E-2"/>
    <m/>
  </r>
  <r>
    <n v="673"/>
    <n v="48931"/>
    <s v="Service Truck"/>
    <s v="Gasoline"/>
    <n v="2001"/>
    <n v="135"/>
    <n v="842"/>
    <m/>
    <n v="175"/>
    <s v=""/>
    <n v="0.2"/>
    <n v="0.2"/>
    <s v=""/>
    <n v="7000"/>
    <n v="7000"/>
    <n v="15998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6086"/>
    <n v="10.798780999999998"/>
    <n v="80.622856156068053"/>
    <n v="541.2337232524435"/>
    <n v="4.0311428078034027E-2"/>
    <n v="0.27061686162622173"/>
    <n v="3.7078451546175693E-2"/>
    <m/>
  </r>
  <r>
    <n v="674"/>
    <s v="496419 SYU729"/>
    <s v="Service Truck"/>
    <s v="Gasoline"/>
    <n v="2002"/>
    <n v="135"/>
    <n v="842"/>
    <m/>
    <n v="175"/>
    <s v=""/>
    <n v="0.2"/>
    <n v="0.2"/>
    <s v=""/>
    <n v="7000"/>
    <n v="7000"/>
    <n v="15156"/>
    <s v=""/>
    <n v="1.06"/>
    <n v="1.06"/>
    <s v=""/>
    <n v="3.8099999999999998E-5"/>
    <n v="3.8099999999999998E-5"/>
    <s v=""/>
    <n v="7.64"/>
    <n v="7.64"/>
    <s v=""/>
    <n v="9.1700000000000006E-5"/>
    <n v="9.1700000000000006E-5"/>
    <s v=""/>
    <n v="1"/>
    <n v="1"/>
    <s v=""/>
    <n v="0.97699999999999998"/>
    <n v="0.97699999999999998"/>
    <n v="1.3267"/>
    <n v="8.0914163000000006"/>
    <n v="66.49405897193553"/>
    <n v="405.54090044371776"/>
    <n v="3.3247029485967763E-2"/>
    <n v="0.20277045022185888"/>
    <n v="3.0580617721193148E-2"/>
    <s v="&lt;25 HP do not include in PL"/>
  </r>
  <r>
    <n v="675"/>
    <n v="828152"/>
    <s v="Service Truck"/>
    <s v="Gasoline"/>
    <n v="2004"/>
    <n v="135"/>
    <n v="842"/>
    <m/>
    <n v="175"/>
    <s v=""/>
    <n v="0.2"/>
    <n v="0.2"/>
    <s v=""/>
    <n v="7000"/>
    <n v="7000"/>
    <n v="13472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137.88984325287481"/>
    <n v="146.07875176030851"/>
    <n v="6.8944921626437408E-2"/>
    <n v="7.3039375880154259E-2"/>
    <n v="6.3415538911997124E-2"/>
    <s v="&lt;25 HP do not include in PL"/>
  </r>
  <r>
    <n v="676"/>
    <n v="828309"/>
    <s v="Service Truck"/>
    <s v="Gasoline"/>
    <n v="2004"/>
    <n v="225"/>
    <n v="842"/>
    <m/>
    <n v="300"/>
    <s v=""/>
    <n v="0.2"/>
    <n v="0.2"/>
    <s v=""/>
    <n v="7000"/>
    <n v="7000"/>
    <n v="13472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229.81640542145806"/>
    <n v="243.46458626718083"/>
    <n v="0.11490820271072903"/>
    <n v="0.12173229313359042"/>
    <n v="0.10569256485332856"/>
    <s v="&lt;25 HP do not include in PL"/>
  </r>
  <r>
    <n v="677"/>
    <n v="828310"/>
    <s v="Service Truck"/>
    <s v="Gasoline"/>
    <n v="2004"/>
    <n v="225"/>
    <n v="842"/>
    <m/>
    <n v="300"/>
    <s v=""/>
    <n v="0.2"/>
    <n v="0.2"/>
    <s v=""/>
    <n v="7000"/>
    <n v="7000"/>
    <n v="13472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229.81640542145806"/>
    <n v="243.46458626718083"/>
    <n v="0.11490820271072903"/>
    <n v="0.12173229313359042"/>
    <n v="0.10569256485332856"/>
    <m/>
  </r>
  <r>
    <n v="678"/>
    <n v="828516"/>
    <s v="Service Truck"/>
    <s v="Gasoline"/>
    <n v="2005"/>
    <n v="225"/>
    <n v="842"/>
    <m/>
    <n v="300"/>
    <s v=""/>
    <n v="0.2"/>
    <n v="0.2"/>
    <s v=""/>
    <n v="7000"/>
    <n v="7000"/>
    <n v="12630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229.81640542145806"/>
    <n v="243.46458626718083"/>
    <n v="0.11490820271072903"/>
    <n v="0.12173229313359042"/>
    <n v="0.10569256485332856"/>
    <m/>
  </r>
  <r>
    <n v="679"/>
    <n v="829729"/>
    <s v="Service Truck"/>
    <s v="Gasoline"/>
    <n v="2006"/>
    <n v="285"/>
    <n v="840.73033707865056"/>
    <m/>
    <n v="300"/>
    <s v=""/>
    <n v="0.2"/>
    <n v="0.2"/>
    <s v=""/>
    <n v="7000"/>
    <n v="7000"/>
    <n v="11770.224719101108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290.66182548911627"/>
    <n v="307.92345288228836"/>
    <n v="0.14533091274455812"/>
    <n v="0.15396172644114417"/>
    <n v="0.13367537354244455"/>
    <m/>
  </r>
  <r>
    <n v="680"/>
    <n v="830690"/>
    <s v="Service Truck"/>
    <s v="Gasoline"/>
    <n v="2007"/>
    <n v="285"/>
    <n v="842"/>
    <m/>
    <n v="300"/>
    <s v=""/>
    <n v="0.2"/>
    <n v="0.2"/>
    <s v=""/>
    <n v="7000"/>
    <n v="7000"/>
    <n v="10946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924"/>
    <n v="1.3689723999999999"/>
    <n v="136.74710974525433"/>
    <n v="144.84913263774698"/>
    <n v="6.8373554872627168E-2"/>
    <n v="7.2424566318873493E-2"/>
    <n v="6.2889995771842469E-2"/>
    <m/>
  </r>
  <r>
    <n v="681"/>
    <n v="831670"/>
    <s v="Service Truck"/>
    <s v="Gasoline"/>
    <n v="2008"/>
    <n v="285"/>
    <n v="838.51351351351252"/>
    <m/>
    <n v="300"/>
    <s v=""/>
    <n v="0.2"/>
    <n v="0.2"/>
    <s v=""/>
    <n v="10000"/>
    <n v="10000"/>
    <n v="10062.162162162151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7909999999999999"/>
    <n v="1.8983110000000001"/>
    <n v="188.71862649288823"/>
    <n v="200.0260438728873"/>
    <n v="9.4359313246444115E-2"/>
    <n v="0.10001302193644365"/>
    <n v="8.6791696324079293E-2"/>
    <m/>
  </r>
  <r>
    <n v="682"/>
    <n v="833084"/>
    <s v="Service Truck"/>
    <s v="Gasoline"/>
    <n v="2009"/>
    <n v="285"/>
    <n v="841.08695652173924"/>
    <m/>
    <n v="300"/>
    <s v=""/>
    <n v="0.2"/>
    <n v="0.2"/>
    <s v=""/>
    <n v="10000"/>
    <n v="10000"/>
    <n v="9251.956521739131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6666751739130437"/>
    <n v="1.7663215708260873"/>
    <n v="176.15743563676162"/>
    <n v="186.68945412806272"/>
    <n v="8.8078717818380808E-2"/>
    <n v="9.3344727064031366E-2"/>
    <n v="8.1014804649346669E-2"/>
    <m/>
  </r>
  <r>
    <n v="683"/>
    <n v="833221"/>
    <s v="Service Truck"/>
    <s v="Gasoline"/>
    <n v="2009"/>
    <n v="285"/>
    <n v="841.08695652173924"/>
    <m/>
    <n v="300"/>
    <s v=""/>
    <n v="0.2"/>
    <n v="0.2"/>
    <s v=""/>
    <n v="10000"/>
    <n v="10000"/>
    <n v="9251.956521739131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6666751739130437"/>
    <n v="1.7663215708260873"/>
    <n v="176.15743563676162"/>
    <n v="186.68945412806272"/>
    <n v="8.8078717818380808E-2"/>
    <n v="9.3344727064031366E-2"/>
    <n v="8.1014804649346669E-2"/>
    <m/>
  </r>
  <r>
    <n v="684"/>
    <n v="833222"/>
    <s v="Service Truck"/>
    <s v="Gasoline"/>
    <n v="2009"/>
    <n v="285"/>
    <n v="841.08695652173924"/>
    <m/>
    <n v="300"/>
    <s v=""/>
    <n v="0.2"/>
    <n v="0.2"/>
    <s v=""/>
    <n v="10000"/>
    <n v="10000"/>
    <n v="9251.956521739131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6666751739130437"/>
    <n v="1.7663215708260873"/>
    <n v="176.15743563676162"/>
    <n v="186.68945412806272"/>
    <n v="8.8078717818380808E-2"/>
    <n v="9.3344727064031366E-2"/>
    <n v="8.1014804649346669E-2"/>
    <m/>
  </r>
  <r>
    <n v="685"/>
    <n v="5167"/>
    <s v="Service Truck"/>
    <s v="Gasoline"/>
    <n v="2011"/>
    <n v="383"/>
    <n v="842"/>
    <m/>
    <n v="600"/>
    <s v=""/>
    <n v="0.2"/>
    <n v="0.2"/>
    <s v=""/>
    <n v="10000"/>
    <n v="10000"/>
    <n v="757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20629560000000002"/>
    <n v="0.55289875960000001"/>
    <n v="29.333581101287042"/>
    <n v="78.617772776189156"/>
    <n v="1.4666790550643523E-2"/>
    <n v="3.9308886388094579E-2"/>
    <n v="1.3490513948481912E-2"/>
    <m/>
  </r>
  <r>
    <n v="686"/>
    <n v="835364"/>
    <s v="Service Truck"/>
    <s v="Gasoline"/>
    <n v="2012"/>
    <n v="285"/>
    <n v="839.15887850467277"/>
    <m/>
    <n v="300"/>
    <s v=""/>
    <n v="0.2"/>
    <n v="0.2"/>
    <s v=""/>
    <n v="10000"/>
    <n v="10000"/>
    <n v="6713.271028037382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974753644859813"/>
    <n v="0.5050808039626169"/>
    <n v="20.824099637033974"/>
    <n v="53.261595510144851"/>
    <n v="1.0412049818516988E-2"/>
    <n v="2.6630797755072426E-2"/>
    <n v="9.5770034230719253E-3"/>
    <s v="&lt;25 HP do not include in PL"/>
  </r>
  <r>
    <n v="687"/>
    <n v="835365"/>
    <s v="Service Truck"/>
    <s v="Gasoline"/>
    <n v="2012"/>
    <n v="285"/>
    <n v="839.15887850467277"/>
    <m/>
    <n v="300"/>
    <s v=""/>
    <n v="0.2"/>
    <n v="0.2"/>
    <s v=""/>
    <n v="10000"/>
    <n v="10000"/>
    <n v="6713.271028037382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974753644859813"/>
    <n v="0.5050808039626169"/>
    <n v="20.824099637033974"/>
    <n v="53.261595510144851"/>
    <n v="1.0412049818516988E-2"/>
    <n v="2.6630797755072426E-2"/>
    <n v="9.5770034230719253E-3"/>
    <s v="&lt;25 HP do not include in PL"/>
  </r>
  <r>
    <n v="688"/>
    <n v="836451"/>
    <s v="Service Truck"/>
    <s v="Gasoline"/>
    <n v="2012"/>
    <n v="285"/>
    <n v="839.15887850467277"/>
    <m/>
    <n v="300"/>
    <s v=""/>
    <n v="0.2"/>
    <n v="0.2"/>
    <s v=""/>
    <n v="10000"/>
    <n v="10000"/>
    <n v="6713.271028037382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974753644859813"/>
    <n v="0.5050808039626169"/>
    <n v="20.824099637033974"/>
    <n v="53.261595510144851"/>
    <n v="1.0412049818516988E-2"/>
    <n v="2.6630797755072426E-2"/>
    <n v="9.5770034230719253E-3"/>
    <s v="&lt;25 HP do not include in PL"/>
  </r>
  <r>
    <n v="689"/>
    <n v="836452"/>
    <s v="Service Truck"/>
    <s v="Gasoline"/>
    <n v="2012"/>
    <n v="285"/>
    <n v="839.15887850467277"/>
    <m/>
    <n v="300"/>
    <s v=""/>
    <n v="0.2"/>
    <n v="0.2"/>
    <s v=""/>
    <n v="10000"/>
    <n v="10000"/>
    <n v="6713.271028037382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974753644859813"/>
    <n v="0.5050808039626169"/>
    <n v="20.824099637033974"/>
    <n v="53.261595510144851"/>
    <n v="1.0412049818516988E-2"/>
    <n v="2.6630797755072426E-2"/>
    <n v="9.5770034230719253E-3"/>
    <s v="&lt;25 HP do not include in PL"/>
  </r>
  <r>
    <n v="690"/>
    <n v="838020"/>
    <s v="Service Truck"/>
    <s v="Gasoline"/>
    <n v="2014"/>
    <n v="285"/>
    <n v="842"/>
    <m/>
    <n v="300"/>
    <s v=""/>
    <n v="0.2"/>
    <n v="0.2"/>
    <s v=""/>
    <n v="10000"/>
    <n v="10000"/>
    <n v="505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8053040000000001"/>
    <n v="0.41321550639999999"/>
    <n v="19.10167937260497"/>
    <n v="43.721778243671956"/>
    <n v="9.5508396863024855E-3"/>
    <n v="2.186088912183598E-2"/>
    <n v="8.7848623434610262E-3"/>
    <s v="&lt;25 HP do not include in PL"/>
  </r>
  <r>
    <n v="691"/>
    <n v="6341"/>
    <s v="Service Truck"/>
    <s v="Gasoline"/>
    <n v="2015"/>
    <n v="316"/>
    <n v="842"/>
    <m/>
    <n v="600"/>
    <s v=""/>
    <n v="0.2"/>
    <n v="0.2"/>
    <s v=""/>
    <n v="10000"/>
    <n v="10000"/>
    <n v="4210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7194200000000001"/>
    <n v="0.36665442199999998"/>
    <n v="20.171834823412045"/>
    <n v="43.015042501876295"/>
    <n v="1.0085917411706023E-2"/>
    <n v="2.150752125093815E-2"/>
    <n v="9.2770268352871995E-3"/>
    <m/>
  </r>
  <r>
    <n v="692"/>
    <n v="770661"/>
    <s v="Service Truck"/>
    <s v="Gasoline"/>
    <n v="2015"/>
    <n v="285"/>
    <n v="839.18803418803429"/>
    <m/>
    <n v="300"/>
    <s v=""/>
    <n v="0.2"/>
    <n v="0.2"/>
    <s v=""/>
    <n v="10000"/>
    <n v="10000"/>
    <n v="4195.940170940171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7179858974358975"/>
    <n v="0.36587693876068383"/>
    <n v="18.117071250079409"/>
    <n v="38.583661124235633"/>
    <n v="9.0585356250397035E-3"/>
    <n v="1.9291830562117817E-2"/>
    <n v="8.3320410679115185E-3"/>
    <s v="&lt;25 HP do not include in PL"/>
  </r>
  <r>
    <n v="693"/>
    <n v="770662"/>
    <s v="Service Truck"/>
    <s v="Gasoline"/>
    <n v="2015"/>
    <n v="285"/>
    <n v="839.18803418803429"/>
    <m/>
    <n v="300"/>
    <s v=""/>
    <n v="0.2"/>
    <n v="0.2"/>
    <s v=""/>
    <n v="10000"/>
    <n v="10000"/>
    <n v="4195.940170940171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7179858974358975"/>
    <n v="0.36587693876068383"/>
    <n v="18.117071250079409"/>
    <n v="38.583661124235633"/>
    <n v="9.0585356250397035E-3"/>
    <n v="1.9291830562117817E-2"/>
    <n v="8.3320410679115185E-3"/>
    <s v="&lt;25 HP do not include in PL"/>
  </r>
  <r>
    <n v="694"/>
    <n v="770663"/>
    <s v="Service Truck"/>
    <s v="Gasoline"/>
    <n v="2015"/>
    <n v="285"/>
    <n v="839.18803418803429"/>
    <m/>
    <n v="300"/>
    <s v=""/>
    <n v="0.2"/>
    <n v="0.2"/>
    <s v=""/>
    <n v="10000"/>
    <n v="10000"/>
    <n v="4195.940170940171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7179858974358975"/>
    <n v="0.36587693876068383"/>
    <n v="18.117071250079409"/>
    <n v="38.583661124235633"/>
    <n v="9.0585356250397035E-3"/>
    <n v="1.9291830562117817E-2"/>
    <n v="8.3320410679115185E-3"/>
    <s v="&lt;25 HP do not include in PL"/>
  </r>
  <r>
    <n v="695"/>
    <n v="770664"/>
    <s v="Service Truck"/>
    <s v="Gasoline"/>
    <n v="2015"/>
    <n v="285"/>
    <n v="839.18803418803429"/>
    <m/>
    <n v="300"/>
    <s v=""/>
    <n v="0.2"/>
    <n v="0.2"/>
    <s v=""/>
    <n v="10000"/>
    <n v="10000"/>
    <n v="4195.940170940171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7179858974358975"/>
    <n v="0.36587693876068383"/>
    <n v="18.117071250079409"/>
    <n v="38.583661124235633"/>
    <n v="9.0585356250397035E-3"/>
    <n v="1.9291830562117817E-2"/>
    <n v="8.3320410679115185E-3"/>
    <s v="&lt;25 HP do not include in PL"/>
  </r>
  <r>
    <n v="696"/>
    <n v="770666"/>
    <s v="Service Truck"/>
    <s v="Gasoline"/>
    <n v="2015"/>
    <n v="285"/>
    <n v="839.18803418803429"/>
    <m/>
    <n v="300"/>
    <s v=""/>
    <n v="0.2"/>
    <n v="0.2"/>
    <s v=""/>
    <n v="10000"/>
    <n v="10000"/>
    <n v="4195.940170940171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7179858974358975"/>
    <n v="0.36587693876068383"/>
    <n v="18.117071250079409"/>
    <n v="38.583661124235633"/>
    <n v="9.0585356250397035E-3"/>
    <n v="1.9291830562117817E-2"/>
    <n v="8.3320410679115185E-3"/>
    <s v="&lt;25 HP do not include in PL"/>
  </r>
  <r>
    <n v="697"/>
    <n v="770667"/>
    <s v="Service Truck"/>
    <s v="Gasoline"/>
    <n v="2015"/>
    <n v="285"/>
    <n v="839.18803418803429"/>
    <m/>
    <n v="300"/>
    <s v=""/>
    <n v="0.2"/>
    <n v="0.2"/>
    <s v=""/>
    <n v="10000"/>
    <n v="10000"/>
    <n v="4195.940170940171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7179858974358975"/>
    <n v="0.36587693876068383"/>
    <n v="18.117071250079409"/>
    <n v="38.583661124235633"/>
    <n v="9.0585356250397035E-3"/>
    <n v="1.9291830562117817E-2"/>
    <n v="8.3320410679115185E-3"/>
    <s v="&lt;25 HP do not include in PL"/>
  </r>
  <r>
    <n v="698"/>
    <n v="7690"/>
    <s v="Service Truck"/>
    <s v="Gasoline"/>
    <n v="2016"/>
    <n v="149"/>
    <n v="842"/>
    <m/>
    <n v="175"/>
    <s v=""/>
    <n v="0.2"/>
    <n v="0.2"/>
    <s v=""/>
    <n v="10000"/>
    <n v="10000"/>
    <n v="336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335360000000002"/>
    <n v="0.32009333759999997"/>
    <n v="9.036314234650817"/>
    <n v="17.706766076607856"/>
    <n v="4.518157117325409E-3"/>
    <n v="8.8533830383039289E-3"/>
    <n v="4.1558009165159112E-3"/>
    <s v="&lt;25 HP do not include in PL"/>
  </r>
  <r>
    <n v="699"/>
    <n v="7691"/>
    <s v="Service Truck"/>
    <s v="Gasoline"/>
    <n v="2016"/>
    <n v="149"/>
    <n v="842"/>
    <m/>
    <n v="175"/>
    <s v=""/>
    <n v="0.2"/>
    <n v="0.2"/>
    <s v=""/>
    <n v="10000"/>
    <n v="10000"/>
    <n v="336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335360000000002"/>
    <n v="0.32009333759999997"/>
    <n v="9.036314234650817"/>
    <n v="17.706766076607856"/>
    <n v="4.518157117325409E-3"/>
    <n v="8.8533830383039289E-3"/>
    <n v="4.1558009165159112E-3"/>
    <s v="&lt;25 HP do not include in PL"/>
  </r>
  <r>
    <n v="700"/>
    <n v="410563"/>
    <s v="Service Truck"/>
    <s v="Gasoline"/>
    <n v="2016"/>
    <n v="285"/>
    <n v="842"/>
    <m/>
    <n v="300"/>
    <s v=""/>
    <n v="0.2"/>
    <n v="0.2"/>
    <s v=""/>
    <n v="10000"/>
    <n v="10000"/>
    <n v="336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335360000000002"/>
    <n v="0.32009333759999997"/>
    <n v="17.284225213929414"/>
    <n v="33.868646522370732"/>
    <n v="8.6421126069647063E-3"/>
    <n v="1.6934323261185366E-2"/>
    <n v="7.9490151758861358E-3"/>
    <m/>
  </r>
  <r>
    <n v="701"/>
    <n v="410564"/>
    <s v="Service Truck"/>
    <s v="Gasoline"/>
    <n v="2016"/>
    <n v="285"/>
    <n v="842"/>
    <m/>
    <n v="300"/>
    <s v=""/>
    <n v="0.2"/>
    <n v="0.2"/>
    <s v=""/>
    <n v="10000"/>
    <n v="10000"/>
    <n v="336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335360000000002"/>
    <n v="0.32009333759999997"/>
    <n v="17.284225213929414"/>
    <n v="33.868646522370732"/>
    <n v="8.6421126069647063E-3"/>
    <n v="1.6934323261185366E-2"/>
    <n v="7.9490151758861358E-3"/>
    <m/>
  </r>
  <r>
    <n v="702"/>
    <n v="414804"/>
    <s v="Service Truck"/>
    <s v="Gasoline"/>
    <n v="2018"/>
    <n v="285"/>
    <n v="842"/>
    <m/>
    <n v="300"/>
    <s v=""/>
    <n v="0.2"/>
    <n v="0.2"/>
    <s v=""/>
    <n v="10000"/>
    <n v="10000"/>
    <n v="168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61768"/>
    <n v="0.22697116880000001"/>
    <n v="15.466771055253862"/>
    <n v="24.015514801069514"/>
    <n v="7.7333855276269315E-3"/>
    <n v="1.2007757400534759E-2"/>
    <n v="7.1131680083112514E-3"/>
    <m/>
  </r>
  <r>
    <n v="703"/>
    <n v="414934"/>
    <s v="Service Truck"/>
    <s v="Gasoline"/>
    <n v="2019"/>
    <n v="385"/>
    <n v="842"/>
    <m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  <n v="9.0444529945321612E-3"/>
    <m/>
  </r>
  <r>
    <n v="704"/>
    <n v="414940"/>
    <s v="Service Truck"/>
    <s v="Gasoline"/>
    <n v="2019"/>
    <n v="385"/>
    <n v="842"/>
    <m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  <n v="9.0444529945321612E-3"/>
    <m/>
  </r>
  <r>
    <n v="705"/>
    <n v="416207"/>
    <s v="Service Truck"/>
    <s v="Gasoline"/>
    <n v="2019"/>
    <n v="285"/>
    <n v="842"/>
    <m/>
    <n v="3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4.558043975916084"/>
    <n v="19.088948940418906"/>
    <n v="7.2790219879580419E-3"/>
    <n v="9.5444744702094537E-3"/>
    <n v="6.6952444245238062E-3"/>
    <m/>
  </r>
  <r>
    <n v="706"/>
    <n v="416231"/>
    <s v="Service Truck"/>
    <s v="Gasoline"/>
    <n v="2019"/>
    <n v="285"/>
    <n v="842"/>
    <m/>
    <n v="3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4.558043975916084"/>
    <n v="19.088948940418906"/>
    <n v="7.2790219879580419E-3"/>
    <n v="9.5444744702094537E-3"/>
    <n v="6.6952444245238062E-3"/>
    <m/>
  </r>
  <r>
    <n v="707"/>
    <n v="416233"/>
    <s v="Service Truck"/>
    <s v="Gasoline"/>
    <n v="2019"/>
    <n v="285"/>
    <n v="842"/>
    <m/>
    <n v="3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4.558043975916084"/>
    <n v="19.088948940418906"/>
    <n v="7.2790219879580419E-3"/>
    <n v="9.5444744702094537E-3"/>
    <n v="6.6952444245238062E-3"/>
    <m/>
  </r>
  <r>
    <n v="708"/>
    <n v="417789"/>
    <s v="Service Truck"/>
    <s v="Gasoline"/>
    <n v="2019"/>
    <n v="385"/>
    <n v="842"/>
    <m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  <n v="9.0444529945321612E-3"/>
    <m/>
  </r>
  <r>
    <n v="709"/>
    <n v="419314"/>
    <s v="Service Truck"/>
    <s v="Gasoline"/>
    <n v="2020"/>
    <n v="385"/>
    <n v="842"/>
    <m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  <n v="9.0444529945321612E-3"/>
    <m/>
  </r>
  <r>
    <n v="710"/>
    <n v="419315"/>
    <s v="Service Truck"/>
    <s v="Gasoline"/>
    <n v="2020"/>
    <n v="385"/>
    <n v="842"/>
    <m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  <n v="9.0444529945321612E-3"/>
    <m/>
  </r>
  <r>
    <n v="711"/>
    <n v="419316"/>
    <s v="Service Truck"/>
    <s v="Gasoline"/>
    <n v="2020"/>
    <n v="385"/>
    <n v="842"/>
    <m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  <n v="9.0444529945321612E-3"/>
    <m/>
  </r>
  <r>
    <n v="712"/>
    <n v="419317"/>
    <s v="Service Truck"/>
    <s v="Gasoline"/>
    <n v="2020"/>
    <n v="385"/>
    <n v="842"/>
    <m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  <n v="9.0444529945321612E-3"/>
    <m/>
  </r>
  <r>
    <n v="713"/>
    <n v="419318"/>
    <s v="Service Truck"/>
    <s v="Gasoline"/>
    <n v="2020"/>
    <n v="385"/>
    <n v="842"/>
    <m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  <n v="9.0444529945321612E-3"/>
    <m/>
  </r>
  <r>
    <n v="714"/>
    <n v="419319"/>
    <s v="Service Truck"/>
    <s v="Gasoline"/>
    <n v="2020"/>
    <n v="385"/>
    <n v="842"/>
    <m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  <n v="9.0444529945321612E-3"/>
    <m/>
  </r>
  <r>
    <n v="715"/>
    <n v="419320"/>
    <s v="Service Truck"/>
    <s v="Gasoline"/>
    <n v="2020"/>
    <n v="385"/>
    <n v="842"/>
    <m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  <n v="9.0444529945321612E-3"/>
    <m/>
  </r>
  <r>
    <n v="716"/>
    <n v="419324"/>
    <s v="Service Truck"/>
    <s v="Gasoline"/>
    <n v="2020"/>
    <n v="385"/>
    <n v="842"/>
    <m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  <n v="9.0444529945321612E-3"/>
    <m/>
  </r>
  <r>
    <n v="717"/>
    <n v="419351"/>
    <s v="Service Truck"/>
    <s v="Gasoline"/>
    <n v="2020"/>
    <n v="385"/>
    <n v="842"/>
    <m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  <n v="9.0444529945321612E-3"/>
    <m/>
  </r>
  <r>
    <n v="718"/>
    <n v="419352"/>
    <s v="Service Truck"/>
    <s v="Gasoline"/>
    <n v="2020"/>
    <n v="385"/>
    <n v="842"/>
    <m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  <n v="9.0444529945321612E-3"/>
    <m/>
  </r>
  <r>
    <n v="719"/>
    <n v="419384"/>
    <s v="Service Truck"/>
    <s v="Gasoline"/>
    <n v="2020"/>
    <n v="385"/>
    <n v="842"/>
    <m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  <n v="9.0444529945321612E-3"/>
    <m/>
  </r>
  <r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22">
  <r>
    <x v="0"/>
    <n v="1"/>
    <s v="UWK276 63489"/>
    <x v="0"/>
    <x v="0"/>
    <n v="2006"/>
    <n v="99"/>
    <n v="1271"/>
    <x v="0"/>
    <n v="100"/>
    <n v="0.75"/>
    <s v=""/>
    <n v="0.34"/>
    <n v="12000"/>
    <s v=""/>
    <n v="12000"/>
    <n v="13981"/>
    <n v="0.19"/>
    <s v=""/>
    <n v="0.19"/>
    <n v="2.7100000000000001E-5"/>
    <s v=""/>
    <n v="2.7100000000000001E-5"/>
    <n v="4.5528709999999997"/>
    <s v=""/>
    <n v="4.5528709999999997"/>
    <n v="6.7700000000000006E-5"/>
    <s v=""/>
    <n v="6.7700000000000006E-5"/>
    <n v="0.9"/>
    <s v=""/>
    <n v="0.9"/>
    <n v="0.93"/>
    <s v=""/>
    <n v="0.93"/>
    <n v="0.46368000000000009"/>
    <n v="4.9897020300000001"/>
    <n v="43.733303637360578"/>
    <n v="470.61799934856896"/>
    <n v="2.1866651818680288E-2"/>
    <n v="0.23530899967428448"/>
  </r>
  <r>
    <x v="0"/>
    <n v="2"/>
    <s v="504697 HUP281"/>
    <x v="0"/>
    <x v="0"/>
    <n v="2011"/>
    <n v="126"/>
    <n v="1271"/>
    <x v="1"/>
    <n v="175"/>
    <n v="0.75"/>
    <s v=""/>
    <n v="0.34"/>
    <n v="12000"/>
    <s v=""/>
    <n v="12000"/>
    <n v="7626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26158500000000001"/>
    <n v="2.7918660799999997"/>
    <n v="31.40090094416712"/>
    <n v="335.13813952428512"/>
    <n v="1.5700450472083561E-2"/>
    <n v="0.16756906976214259"/>
  </r>
  <r>
    <x v="0"/>
    <n v="3"/>
    <s v="504698 JQP332"/>
    <x v="0"/>
    <x v="0"/>
    <n v="2011"/>
    <n v="126"/>
    <n v="1271"/>
    <x v="1"/>
    <n v="175"/>
    <n v="0.75"/>
    <s v=""/>
    <n v="0.34"/>
    <n v="12000"/>
    <s v=""/>
    <n v="12000"/>
    <n v="7626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26158500000000001"/>
    <n v="2.7918660799999997"/>
    <n v="31.40090094416712"/>
    <n v="335.13813952428512"/>
    <n v="1.5700450472083561E-2"/>
    <n v="0.16756906976214259"/>
  </r>
  <r>
    <x v="0"/>
    <n v="4"/>
    <s v="AC 9180 507428"/>
    <x v="0"/>
    <x v="0"/>
    <n v="2015"/>
    <n v="110"/>
    <n v="1271"/>
    <x v="2"/>
    <n v="175"/>
    <n v="0.75"/>
    <s v=""/>
    <n v="0.34"/>
    <n v="12000"/>
    <s v=""/>
    <n v="12000"/>
    <n v="2542"/>
    <n v="0.05"/>
    <s v=""/>
    <n v="0.05"/>
    <n v="1.17E-5"/>
    <s v=""/>
    <n v="1.17E-5"/>
    <n v="1.126007"/>
    <s v=""/>
    <n v="1.126007"/>
    <n v="1.4800000000000001E-5"/>
    <s v=""/>
    <n v="1.4800000000000001E-5"/>
    <n v="0.9"/>
    <s v=""/>
    <n v="0.9"/>
    <n v="0.95"/>
    <s v=""/>
    <n v="0.95"/>
    <n v="7.1767259999999999E-2"/>
    <n v="1.1054471699999999"/>
    <n v="7.5210379112064869"/>
    <n v="115.84823043830741"/>
    <n v="3.7605189556032437E-3"/>
    <n v="5.7924115219153707E-2"/>
  </r>
  <r>
    <x v="0"/>
    <n v="5"/>
    <s v="DDZ954"/>
    <x v="0"/>
    <x v="0"/>
    <n v="2016"/>
    <n v="118"/>
    <n v="1271"/>
    <x v="2"/>
    <n v="175"/>
    <n v="0.75"/>
    <s v=""/>
    <n v="0.34"/>
    <n v="12000"/>
    <s v=""/>
    <n v="12000"/>
    <n v="1271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8383630000000006E-2"/>
    <n v="0.86513250999999991"/>
    <n v="6.5634446638676947"/>
    <n v="97.257559290129137"/>
    <n v="3.2817223319338475E-3"/>
    <n v="4.8628779645064575E-2"/>
  </r>
  <r>
    <x v="0"/>
    <n v="6"/>
    <s v="GVQ668"/>
    <x v="0"/>
    <x v="0"/>
    <n v="2016"/>
    <n v="130"/>
    <n v="1271"/>
    <x v="2"/>
    <n v="175"/>
    <n v="0.75"/>
    <s v=""/>
    <n v="0.34"/>
    <n v="12000"/>
    <s v=""/>
    <n v="12000"/>
    <n v="1271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8383630000000006E-2"/>
    <n v="0.86513250999999991"/>
    <n v="7.230913612735594"/>
    <n v="107.14815853997278"/>
    <n v="3.6154568063677972E-3"/>
    <n v="5.3574079269986391E-2"/>
  </r>
  <r>
    <x v="0"/>
    <n v="7"/>
    <s v="AC5276 ZTX336"/>
    <x v="0"/>
    <x v="1"/>
    <n v="2018"/>
    <n v="201"/>
    <n v="1271"/>
    <x v="3"/>
    <n v="300"/>
    <s v=""/>
    <n v="0.75"/>
    <n v="0.75"/>
    <s v=""/>
    <n v="10000"/>
    <n v="10000"/>
    <n v="1271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196420000000001"/>
    <n v="0.20413301220000002"/>
    <n v="59.967503650138575"/>
    <n v="86.228409375161334"/>
    <n v="2.9983751825069287E-2"/>
    <n v="4.3114204687580669E-2"/>
  </r>
  <r>
    <x v="0"/>
    <n v="8"/>
    <n v="8281"/>
    <x v="1"/>
    <x v="0"/>
    <n v="1990"/>
    <n v="430"/>
    <n v="1271"/>
    <x v="4"/>
    <n v="600"/>
    <n v="0.9"/>
    <s v=""/>
    <n v="0.34"/>
    <n v="12000"/>
    <s v=""/>
    <n v="12000"/>
    <n v="34317"/>
    <n v="0.68"/>
    <s v=""/>
    <n v="0.68"/>
    <n v="2.37E-5"/>
    <s v=""/>
    <n v="2.37E-5"/>
    <n v="7.338571"/>
    <s v=""/>
    <n v="7.338571"/>
    <n v="1.22E-4"/>
    <s v=""/>
    <n v="1.22E-4"/>
    <n v="0.9"/>
    <s v=""/>
    <n v="0.9"/>
    <n v="0.93"/>
    <s v=""/>
    <n v="0.93"/>
    <n v="0.86796000000000006"/>
    <n v="8.1863910300000011"/>
    <n v="355.57145899963001"/>
    <n v="3353.6649182895344"/>
    <n v="0.177785729499815"/>
    <n v="1.6768324591447674"/>
  </r>
  <r>
    <x v="0"/>
    <n v="9"/>
    <s v="RJ244"/>
    <x v="1"/>
    <x v="0"/>
    <n v="1998"/>
    <n v="500"/>
    <n v="1271"/>
    <x v="4"/>
    <n v="600"/>
    <n v="0.9"/>
    <s v=""/>
    <n v="0.34"/>
    <n v="12000"/>
    <s v=""/>
    <n v="12000"/>
    <n v="24149"/>
    <n v="0.32"/>
    <s v=""/>
    <n v="0.32"/>
    <n v="1.1199999999999999E-5"/>
    <s v=""/>
    <n v="1.1199999999999999E-5"/>
    <n v="5.9060009999999998"/>
    <s v=""/>
    <n v="5.9060009999999998"/>
    <n v="9.8300000000000004E-5"/>
    <s v=""/>
    <n v="9.8300000000000004E-5"/>
    <n v="0.9"/>
    <s v=""/>
    <n v="0.9"/>
    <n v="0.93"/>
    <s v=""/>
    <n v="0.93"/>
    <n v="0.40896000000000005"/>
    <n v="6.5896089299999998"/>
    <n v="194.80924513787571"/>
    <n v="3138.9787299665118"/>
    <n v="9.7404622568937851E-2"/>
    <n v="1.569489364983256"/>
  </r>
  <r>
    <x v="0"/>
    <n v="10"/>
    <s v="49885 FKJ953"/>
    <x v="1"/>
    <x v="0"/>
    <n v="2001"/>
    <n v="600"/>
    <n v="1271"/>
    <x v="0"/>
    <n v="750"/>
    <n v="0.9"/>
    <s v=""/>
    <n v="0.34"/>
    <n v="12000"/>
    <s v=""/>
    <n v="12000"/>
    <n v="20336"/>
    <n v="0.32"/>
    <s v=""/>
    <n v="0.32"/>
    <n v="1.1199999999999999E-5"/>
    <s v=""/>
    <n v="1.1199999999999999E-5"/>
    <n v="5.6512200000000004"/>
    <s v=""/>
    <n v="5.6512200000000004"/>
    <n v="9.3999999999999994E-5"/>
    <s v=""/>
    <n v="9.3999999999999994E-5"/>
    <n v="0.9"/>
    <s v=""/>
    <n v="0.9"/>
    <n v="0.93"/>
    <s v=""/>
    <n v="0.93"/>
    <n v="0.40896000000000005"/>
    <n v="6.3046746000000011"/>
    <n v="233.77109416545085"/>
    <n v="3603.8993534798665"/>
    <n v="0.11688554708272543"/>
    <n v="1.8019496767399332"/>
  </r>
  <r>
    <x v="0"/>
    <n v="11"/>
    <s v="828811 MLZ821"/>
    <x v="1"/>
    <x v="0"/>
    <n v="2005"/>
    <n v="300"/>
    <n v="1271"/>
    <x v="0"/>
    <n v="600"/>
    <n v="0.9"/>
    <s v=""/>
    <n v="0.34"/>
    <n v="12000"/>
    <s v=""/>
    <n v="12000"/>
    <n v="15252"/>
    <n v="0.1"/>
    <s v=""/>
    <n v="0.1"/>
    <n v="2.5000000000000001E-5"/>
    <s v=""/>
    <n v="2.5000000000000001E-5"/>
    <n v="4.0410079999999997"/>
    <s v=""/>
    <n v="4.0410079999999997"/>
    <n v="5.3499999999999999E-5"/>
    <s v=""/>
    <n v="5.3499999999999999E-5"/>
    <n v="0.9"/>
    <s v=""/>
    <n v="0.9"/>
    <n v="0.93"/>
    <s v=""/>
    <n v="0.93"/>
    <n v="0.36000000000000004"/>
    <n v="4.3551974400000004"/>
    <n v="102.89220693901886"/>
    <n v="1244.7663229354584"/>
    <n v="5.1446103469509431E-2"/>
    <n v="0.62238316146772932"/>
  </r>
  <r>
    <x v="0"/>
    <n v="12"/>
    <s v="BWS848"/>
    <x v="1"/>
    <x v="0"/>
    <n v="2006"/>
    <n v="700"/>
    <n v="1271"/>
    <x v="1"/>
    <n v="750"/>
    <n v="0.9"/>
    <s v=""/>
    <n v="0.34"/>
    <n v="12000"/>
    <s v=""/>
    <n v="12000"/>
    <n v="13981"/>
    <n v="0.1"/>
    <s v=""/>
    <n v="0.1"/>
    <n v="2.5000000000000001E-5"/>
    <s v=""/>
    <n v="2.5000000000000001E-5"/>
    <n v="3.9044850000000002"/>
    <s v=""/>
    <n v="3.9044850000000002"/>
    <n v="5.0699999999999999E-5"/>
    <s v=""/>
    <n v="5.0699999999999999E-5"/>
    <n v="0.9"/>
    <s v=""/>
    <n v="0.9"/>
    <n v="0.93"/>
    <s v=""/>
    <n v="0.93"/>
    <n v="0.36000000000000004"/>
    <n v="4.19698305"/>
    <n v="240.081816191044"/>
    <n v="2798.9425365750753"/>
    <n v="0.12004090809552201"/>
    <n v="1.3994712682875377"/>
  </r>
  <r>
    <x v="0"/>
    <n v="13"/>
    <n v="14245"/>
    <x v="1"/>
    <x v="0"/>
    <n v="2007"/>
    <n v="511"/>
    <n v="1271"/>
    <x v="1"/>
    <n v="600"/>
    <n v="0.9"/>
    <s v=""/>
    <n v="0.34"/>
    <n v="12000"/>
    <s v=""/>
    <n v="12000"/>
    <n v="12710"/>
    <n v="0.1"/>
    <s v=""/>
    <n v="0.1"/>
    <n v="2.5000000000000001E-5"/>
    <s v=""/>
    <n v="2.5000000000000001E-5"/>
    <n v="2.8072650000000001"/>
    <s v=""/>
    <n v="2.8072650000000001"/>
    <n v="3.6399999999999997E-5"/>
    <s v=""/>
    <n v="3.6399999999999997E-5"/>
    <n v="0.9"/>
    <s v=""/>
    <n v="0.9"/>
    <n v="0.95"/>
    <s v=""/>
    <n v="0.95"/>
    <n v="0.36000000000000004"/>
    <n v="3.0818617499999998"/>
    <n v="175.25972581946209"/>
    <n v="1500.3506814402433"/>
    <n v="8.7629862909731057E-2"/>
    <n v="0.75017534072012171"/>
  </r>
  <r>
    <x v="0"/>
    <n v="14"/>
    <s v="25280 XWE446"/>
    <x v="1"/>
    <x v="0"/>
    <n v="2011"/>
    <n v="679"/>
    <n v="1271"/>
    <x v="5"/>
    <n v="750"/>
    <n v="0.9"/>
    <s v=""/>
    <n v="0.34"/>
    <n v="12000"/>
    <s v=""/>
    <n v="12000"/>
    <n v="7626"/>
    <n v="7.0000000000000007E-2"/>
    <s v=""/>
    <n v="7.0000000000000007E-2"/>
    <n v="1.8300000000000001E-5"/>
    <s v=""/>
    <n v="1.8300000000000001E-5"/>
    <n v="1.6405400000000001"/>
    <s v=""/>
    <n v="1.6405400000000001"/>
    <n v="2.1399999999999998E-5"/>
    <s v=""/>
    <n v="2.1399999999999998E-5"/>
    <n v="0.9"/>
    <s v=""/>
    <n v="0.9"/>
    <n v="0.95"/>
    <s v=""/>
    <n v="0.95"/>
    <n v="0.18860022000000001"/>
    <n v="1.71354958"/>
    <n v="122.00305236411542"/>
    <n v="1108.4731456689071"/>
    <n v="6.100152618205771E-2"/>
    <n v="0.5542365728344536"/>
  </r>
  <r>
    <x v="0"/>
    <n v="15"/>
    <s v="22493 LPR598"/>
    <x v="1"/>
    <x v="0"/>
    <n v="2015"/>
    <n v="333"/>
    <n v="1271"/>
    <x v="2"/>
    <n v="600"/>
    <n v="0.9"/>
    <s v=""/>
    <n v="0.34"/>
    <n v="12000"/>
    <s v=""/>
    <n v="12000"/>
    <n v="2542"/>
    <n v="0.05"/>
    <s v=""/>
    <n v="0.05"/>
    <n v="1.17E-5"/>
    <s v=""/>
    <n v="1.17E-5"/>
    <n v="0.81261700000000003"/>
    <s v=""/>
    <n v="0.81261700000000003"/>
    <n v="1.0699999999999999E-5"/>
    <s v=""/>
    <n v="1.0699999999999999E-5"/>
    <n v="0.9"/>
    <s v=""/>
    <n v="0.9"/>
    <n v="0.95"/>
    <s v=""/>
    <n v="0.95"/>
    <n v="7.1767259999999999E-2"/>
    <n v="0.79782558000000003"/>
    <n v="22.768232949379637"/>
    <n v="253.11094025902511"/>
    <n v="1.1384116474689818E-2"/>
    <n v="0.12655547012951257"/>
  </r>
  <r>
    <x v="0"/>
    <n v="16"/>
    <s v="AC  9179"/>
    <x v="1"/>
    <x v="0"/>
    <n v="2015"/>
    <n v="360"/>
    <n v="1271"/>
    <x v="2"/>
    <n v="600"/>
    <n v="0.9"/>
    <s v=""/>
    <n v="0.34"/>
    <n v="12000"/>
    <s v=""/>
    <n v="12000"/>
    <n v="2542"/>
    <n v="0.05"/>
    <s v=""/>
    <n v="0.05"/>
    <n v="1.17E-5"/>
    <s v=""/>
    <n v="1.17E-5"/>
    <n v="0.81261700000000003"/>
    <s v=""/>
    <n v="0.81261700000000003"/>
    <n v="1.0699999999999999E-5"/>
    <s v=""/>
    <n v="1.0699999999999999E-5"/>
    <n v="0.9"/>
    <s v=""/>
    <n v="0.9"/>
    <n v="0.95"/>
    <s v=""/>
    <n v="0.95"/>
    <n v="7.1767259999999999E-2"/>
    <n v="0.79782558000000003"/>
    <n v="24.614305891221228"/>
    <n v="273.63344892867582"/>
    <n v="1.2307152945610616E-2"/>
    <n v="0.13681672446433793"/>
  </r>
  <r>
    <x v="0"/>
    <n v="17"/>
    <s v="OQC473"/>
    <x v="1"/>
    <x v="0"/>
    <n v="2015"/>
    <n v="544"/>
    <n v="1271"/>
    <x v="2"/>
    <n v="600"/>
    <n v="0.9"/>
    <s v=""/>
    <n v="0.34"/>
    <n v="12000"/>
    <s v=""/>
    <n v="12000"/>
    <n v="2542"/>
    <n v="0.05"/>
    <s v=""/>
    <n v="0.05"/>
    <n v="1.17E-5"/>
    <s v=""/>
    <n v="1.17E-5"/>
    <n v="0.81261700000000003"/>
    <s v=""/>
    <n v="0.81261700000000003"/>
    <n v="1.0699999999999999E-5"/>
    <s v=""/>
    <n v="1.0699999999999999E-5"/>
    <n v="0.9"/>
    <s v=""/>
    <n v="0.9"/>
    <n v="0.95"/>
    <s v=""/>
    <n v="0.95"/>
    <n v="7.1767259999999999E-2"/>
    <n v="0.79782558000000003"/>
    <n v="37.194951124512087"/>
    <n v="413.49054504777666"/>
    <n v="1.8597475562256043E-2"/>
    <n v="0.20674527252388833"/>
  </r>
  <r>
    <x v="0"/>
    <n v="18"/>
    <n v="5423"/>
    <x v="1"/>
    <x v="0"/>
    <n v="2016"/>
    <n v="425"/>
    <n v="1271"/>
    <x v="2"/>
    <n v="600"/>
    <n v="0.9"/>
    <s v=""/>
    <n v="0.34"/>
    <n v="12000"/>
    <s v=""/>
    <n v="12000"/>
    <n v="1271"/>
    <n v="0.05"/>
    <s v=""/>
    <n v="0.05"/>
    <n v="1.17E-5"/>
    <s v=""/>
    <n v="1.17E-5"/>
    <n v="0.90412800000000004"/>
    <s v=""/>
    <n v="0.90412800000000004"/>
    <n v="1.19E-5"/>
    <s v=""/>
    <n v="1.19E-5"/>
    <n v="0.9"/>
    <s v=""/>
    <n v="0.9"/>
    <n v="0.95"/>
    <s v=""/>
    <n v="0.95"/>
    <n v="5.8383630000000006E-2"/>
    <n v="0.87329025500000002"/>
    <n v="23.639525272404828"/>
    <n v="353.59512680553354"/>
    <n v="1.1819762636202415E-2"/>
    <n v="0.17679756340276678"/>
  </r>
  <r>
    <x v="0"/>
    <n v="19"/>
    <n v="4607"/>
    <x v="1"/>
    <x v="0"/>
    <n v="2017"/>
    <n v="600"/>
    <n v="1271"/>
    <x v="2"/>
    <n v="750"/>
    <n v="0.9"/>
    <s v=""/>
    <n v="0.34"/>
    <n v="12000"/>
    <s v=""/>
    <n v="12000"/>
    <n v="1271"/>
    <n v="0.05"/>
    <s v=""/>
    <n v="0.05"/>
    <n v="1.17E-5"/>
    <s v=""/>
    <n v="1.17E-5"/>
    <n v="0.70599999999999996"/>
    <s v=""/>
    <n v="0.70599999999999996"/>
    <n v="9.3100000000000006E-6"/>
    <s v=""/>
    <n v="9.3100000000000006E-6"/>
    <n v="0.9"/>
    <s v=""/>
    <n v="0.9"/>
    <n v="0.95"/>
    <s v=""/>
    <n v="0.95"/>
    <n v="5.8383630000000006E-2"/>
    <n v="0.68194135950000001"/>
    <n v="33.373447443395058"/>
    <n v="389.81361934416577"/>
    <n v="1.6686723721697529E-2"/>
    <n v="0.1949068096720829"/>
  </r>
  <r>
    <x v="0"/>
    <n v="20"/>
    <s v="AS5612"/>
    <x v="1"/>
    <x v="0"/>
    <n v="2017"/>
    <n v="325"/>
    <n v="1271"/>
    <x v="2"/>
    <n v="600"/>
    <n v="0.9"/>
    <s v=""/>
    <n v="0.34"/>
    <n v="12000"/>
    <s v=""/>
    <n v="12000"/>
    <n v="1271"/>
    <n v="0.05"/>
    <s v=""/>
    <n v="0.05"/>
    <n v="1.17E-5"/>
    <s v=""/>
    <n v="1.17E-5"/>
    <n v="0.23100000000000001"/>
    <s v=""/>
    <n v="0.23100000000000001"/>
    <n v="3.05E-6"/>
    <s v=""/>
    <n v="3.05E-6"/>
    <n v="0.9"/>
    <s v=""/>
    <n v="0.9"/>
    <n v="0.95"/>
    <s v=""/>
    <n v="0.95"/>
    <n v="5.8383630000000006E-2"/>
    <n v="0.22313272250000002"/>
    <n v="18.077284031838989"/>
    <n v="69.088434573698308"/>
    <n v="9.0386420159194944E-3"/>
    <n v="3.4544217286849158E-2"/>
  </r>
  <r>
    <x v="0"/>
    <n v="21"/>
    <s v="UGH629"/>
    <x v="1"/>
    <x v="0"/>
    <n v="2017"/>
    <n v="600"/>
    <n v="1271"/>
    <x v="2"/>
    <n v="750"/>
    <n v="0.9"/>
    <s v=""/>
    <n v="0.34"/>
    <n v="12000"/>
    <s v=""/>
    <n v="12000"/>
    <n v="1271"/>
    <n v="0.05"/>
    <s v=""/>
    <n v="0.05"/>
    <n v="1.17E-5"/>
    <s v=""/>
    <n v="1.17E-5"/>
    <n v="0.70599999999999996"/>
    <s v=""/>
    <n v="0.70599999999999996"/>
    <n v="9.3100000000000006E-6"/>
    <s v=""/>
    <n v="9.3100000000000006E-6"/>
    <n v="0.9"/>
    <s v=""/>
    <n v="0.9"/>
    <n v="0.95"/>
    <s v=""/>
    <n v="0.95"/>
    <n v="5.8383630000000006E-2"/>
    <n v="0.68194135950000001"/>
    <n v="33.373447443395058"/>
    <n v="389.81361934416577"/>
    <n v="1.6686723721697529E-2"/>
    <n v="0.1949068096720829"/>
  </r>
  <r>
    <x v="0"/>
    <n v="22"/>
    <s v="CQE665"/>
    <x v="1"/>
    <x v="0"/>
    <n v="2018"/>
    <n v="380"/>
    <n v="1271"/>
    <x v="2"/>
    <n v="600"/>
    <n v="0.9"/>
    <s v=""/>
    <n v="0.34"/>
    <n v="12000"/>
    <s v=""/>
    <n v="12000"/>
    <n v="1271"/>
    <n v="0.05"/>
    <s v=""/>
    <n v="0.05"/>
    <n v="1.17E-5"/>
    <s v=""/>
    <n v="1.17E-5"/>
    <n v="0.13264699999999999"/>
    <s v=""/>
    <n v="0.13264699999999999"/>
    <n v="1.75E-6"/>
    <s v=""/>
    <n v="1.75E-6"/>
    <n v="0.9"/>
    <s v=""/>
    <n v="0.9"/>
    <n v="0.95"/>
    <s v=""/>
    <n v="0.95"/>
    <n v="5.8383630000000006E-2"/>
    <n v="0.1281276875"/>
    <n v="21.136516714150197"/>
    <n v="46.38582781490571"/>
    <n v="1.0568258357075099E-2"/>
    <n v="2.3192913907452855E-2"/>
  </r>
  <r>
    <x v="0"/>
    <n v="23"/>
    <s v="GON168"/>
    <x v="1"/>
    <x v="0"/>
    <n v="2018"/>
    <n v="600"/>
    <n v="1271"/>
    <x v="2"/>
    <n v="750"/>
    <n v="0.9"/>
    <s v=""/>
    <n v="0.34"/>
    <n v="12000"/>
    <s v=""/>
    <n v="12000"/>
    <n v="1271"/>
    <n v="0.05"/>
    <s v=""/>
    <n v="0.05"/>
    <n v="1.17E-5"/>
    <s v=""/>
    <n v="1.17E-5"/>
    <n v="0.48599999999999999"/>
    <s v=""/>
    <n v="0.48599999999999999"/>
    <n v="6.4099999999999996E-6"/>
    <s v=""/>
    <n v="6.4099999999999996E-6"/>
    <n v="0.9"/>
    <s v=""/>
    <n v="0.9"/>
    <n v="0.95"/>
    <s v=""/>
    <n v="0.95"/>
    <n v="5.8383630000000006E-2"/>
    <n v="0.46943975449999997"/>
    <n v="33.373447443395058"/>
    <n v="268.34273536342334"/>
    <n v="1.6686723721697529E-2"/>
    <n v="0.13417136768171167"/>
  </r>
  <r>
    <x v="0"/>
    <n v="24"/>
    <s v="MAJ455"/>
    <x v="1"/>
    <x v="0"/>
    <n v="2018"/>
    <n v="600"/>
    <n v="1271"/>
    <x v="2"/>
    <n v="750"/>
    <n v="0.9"/>
    <s v=""/>
    <n v="0.34"/>
    <n v="12000"/>
    <s v=""/>
    <n v="12000"/>
    <n v="1271"/>
    <n v="0.05"/>
    <s v=""/>
    <n v="0.05"/>
    <n v="1.17E-5"/>
    <s v=""/>
    <n v="1.17E-5"/>
    <n v="0.48599999999999999"/>
    <s v=""/>
    <n v="0.48599999999999999"/>
    <n v="6.4099999999999996E-6"/>
    <s v=""/>
    <n v="6.4099999999999996E-6"/>
    <n v="0.9"/>
    <s v=""/>
    <n v="0.9"/>
    <n v="0.95"/>
    <s v=""/>
    <n v="0.95"/>
    <n v="5.8383630000000006E-2"/>
    <n v="0.46943975449999997"/>
    <n v="33.373447443395058"/>
    <n v="268.34273536342334"/>
    <n v="1.6686723721697529E-2"/>
    <n v="0.13417136768171167"/>
  </r>
  <r>
    <x v="0"/>
    <n v="25"/>
    <s v="UWA777"/>
    <x v="1"/>
    <x v="0"/>
    <n v="2018"/>
    <n v="600"/>
    <n v="1271"/>
    <x v="2"/>
    <n v="750"/>
    <n v="0.9"/>
    <s v=""/>
    <n v="0.34"/>
    <n v="12000"/>
    <s v=""/>
    <n v="12000"/>
    <n v="1271"/>
    <n v="0.05"/>
    <s v=""/>
    <n v="0.05"/>
    <n v="1.17E-5"/>
    <s v=""/>
    <n v="1.17E-5"/>
    <n v="0.48599999999999999"/>
    <s v=""/>
    <n v="0.48599999999999999"/>
    <n v="6.4099999999999996E-6"/>
    <s v=""/>
    <n v="6.4099999999999996E-6"/>
    <n v="0.9"/>
    <s v=""/>
    <n v="0.9"/>
    <n v="0.95"/>
    <s v=""/>
    <n v="0.95"/>
    <n v="5.8383630000000006E-2"/>
    <n v="0.46943975449999997"/>
    <n v="33.373447443395058"/>
    <n v="268.34273536342334"/>
    <n v="1.6686723721697529E-2"/>
    <n v="0.13417136768171167"/>
  </r>
  <r>
    <x v="0"/>
    <n v="26"/>
    <s v="Tug"/>
    <x v="2"/>
    <x v="0"/>
    <n v="1987"/>
    <n v="115"/>
    <n v="215"/>
    <x v="4"/>
    <n v="175"/>
    <n v="0.54"/>
    <s v=""/>
    <n v="0.54"/>
    <n v="12000"/>
    <s v=""/>
    <n v="12000"/>
    <n v="6450"/>
    <n v="0.88"/>
    <s v=""/>
    <n v="0.88"/>
    <n v="4.07E-5"/>
    <s v=""/>
    <n v="4.07E-5"/>
    <n v="11"/>
    <s v=""/>
    <n v="11"/>
    <n v="2.5399999999999999E-4"/>
    <s v=""/>
    <n v="2.5399999999999999E-4"/>
    <n v="0.9"/>
    <s v=""/>
    <n v="0.9"/>
    <n v="0.93"/>
    <s v=""/>
    <n v="0.93"/>
    <n v="1.0282635"/>
    <n v="11.753619"/>
    <n v="30.266955593300658"/>
    <n v="345.96799782699173"/>
    <n v="1.5133477796650328E-2"/>
    <n v="0.17298399891349586"/>
  </r>
  <r>
    <x v="0"/>
    <n v="27"/>
    <n v="348"/>
    <x v="2"/>
    <x v="0"/>
    <n v="1990"/>
    <n v="100"/>
    <n v="323"/>
    <x v="4"/>
    <n v="175"/>
    <n v="0.54"/>
    <s v=""/>
    <n v="0.54"/>
    <n v="12000"/>
    <s v=""/>
    <n v="12000"/>
    <n v="8721"/>
    <n v="0.68"/>
    <s v=""/>
    <n v="0.68"/>
    <n v="3.15E-5"/>
    <s v=""/>
    <n v="3.15E-5"/>
    <n v="9.6066669999999998"/>
    <s v=""/>
    <n v="9.6066669999999998"/>
    <n v="2.22E-4"/>
    <s v=""/>
    <n v="2.22E-4"/>
    <n v="0.9"/>
    <s v=""/>
    <n v="0.9"/>
    <n v="0.93"/>
    <s v=""/>
    <n v="0.93"/>
    <n v="0.8592403500000001"/>
    <n v="10.734737969999999"/>
    <n v="33.040393039900565"/>
    <n v="412.78317726715727"/>
    <n v="1.6520196519950285E-2"/>
    <n v="0.20639158863357865"/>
  </r>
  <r>
    <x v="0"/>
    <n v="28"/>
    <n v="4533"/>
    <x v="2"/>
    <x v="0"/>
    <n v="1997"/>
    <n v="265"/>
    <n v="323"/>
    <x v="4"/>
    <n v="300"/>
    <n v="0.54"/>
    <s v=""/>
    <n v="0.54"/>
    <n v="12000"/>
    <s v=""/>
    <n v="12000"/>
    <n v="6460"/>
    <n v="0.32"/>
    <s v=""/>
    <n v="0.32"/>
    <n v="1.4800000000000001E-5"/>
    <s v=""/>
    <n v="1.4800000000000001E-5"/>
    <n v="5.7392279999999998"/>
    <s v=""/>
    <n v="5.7392279999999998"/>
    <n v="1.3300000000000001E-4"/>
    <s v=""/>
    <n v="1.3300000000000001E-4"/>
    <n v="0.9"/>
    <s v=""/>
    <n v="0.9"/>
    <n v="0.93"/>
    <s v=""/>
    <n v="0.93"/>
    <n v="0.37404719999999997"/>
    <n v="6.1365194400000007"/>
    <n v="38.115605527844309"/>
    <n v="625.31454396393849"/>
    <n v="1.9057802763922157E-2"/>
    <n v="0.3126572719819693"/>
  </r>
  <r>
    <x v="0"/>
    <n v="29"/>
    <s v="WRU897"/>
    <x v="2"/>
    <x v="0"/>
    <n v="1997"/>
    <n v="265"/>
    <n v="287"/>
    <x v="4"/>
    <n v="300"/>
    <n v="0.54"/>
    <s v=""/>
    <n v="0.54"/>
    <n v="12000"/>
    <s v=""/>
    <n v="12000"/>
    <n v="5740"/>
    <n v="0.32"/>
    <s v=""/>
    <n v="0.32"/>
    <n v="1.4800000000000001E-5"/>
    <s v=""/>
    <n v="1.4800000000000001E-5"/>
    <n v="5.7392279999999998"/>
    <s v=""/>
    <n v="5.7392279999999998"/>
    <n v="1.3300000000000001E-4"/>
    <s v=""/>
    <n v="1.3300000000000001E-4"/>
    <n v="0.9"/>
    <s v=""/>
    <n v="0.9"/>
    <n v="0.93"/>
    <s v=""/>
    <n v="0.93"/>
    <n v="0.36445679999999997"/>
    <n v="6.04746264"/>
    <n v="32.999081177137079"/>
    <n v="547.55655697208488"/>
    <n v="1.6499540588568541E-2"/>
    <n v="0.27377827848604241"/>
  </r>
  <r>
    <x v="0"/>
    <n v="30"/>
    <s v="499330 RVU138"/>
    <x v="2"/>
    <x v="0"/>
    <n v="1998"/>
    <n v="87"/>
    <n v="582.17741935483866"/>
    <x v="4"/>
    <n v="100"/>
    <n v="0.54"/>
    <s v=""/>
    <n v="0.54"/>
    <n v="12000"/>
    <s v=""/>
    <n v="12000"/>
    <n v="11061.370967741934"/>
    <n v="0.99"/>
    <s v=""/>
    <n v="0.99"/>
    <n v="4.5800000000000002E-5"/>
    <s v=""/>
    <n v="4.5800000000000002E-5"/>
    <n v="8.3019999999999996"/>
    <s v=""/>
    <n v="8.3019999999999996"/>
    <n v="1.93E-4"/>
    <s v=""/>
    <n v="1.93E-4"/>
    <n v="0.9"/>
    <s v=""/>
    <n v="0.9"/>
    <n v="0.93"/>
    <s v=""/>
    <n v="0.93"/>
    <n v="1.3469497112903226"/>
    <n v="9.7062654750000004"/>
    <n v="81.218321531928808"/>
    <n v="585.26801974486864"/>
    <n v="4.0609160765964408E-2"/>
    <n v="0.29263400987243438"/>
  </r>
  <r>
    <x v="0"/>
    <n v="31"/>
    <n v="18313"/>
    <x v="2"/>
    <x v="0"/>
    <n v="1999"/>
    <n v="67"/>
    <n v="323"/>
    <x v="4"/>
    <n v="75"/>
    <n v="0.54"/>
    <s v=""/>
    <n v="0.54"/>
    <n v="12000"/>
    <s v=""/>
    <n v="12000"/>
    <n v="5814"/>
    <n v="0.99"/>
    <s v=""/>
    <n v="0.99"/>
    <n v="4.5800000000000002E-5"/>
    <s v=""/>
    <n v="4.5800000000000002E-5"/>
    <n v="5.308389"/>
    <s v=""/>
    <n v="5.308389"/>
    <n v="1.2300000000000001E-4"/>
    <s v=""/>
    <n v="1.2300000000000001E-4"/>
    <n v="0.9"/>
    <s v=""/>
    <n v="0.9"/>
    <n v="0.93"/>
    <s v=""/>
    <n v="0.93"/>
    <n v="1.1306530800000001"/>
    <n v="5.6018652300000005"/>
    <n v="29.129612970145867"/>
    <n v="144.32381510057635"/>
    <n v="1.4564806485072935E-2"/>
    <n v="7.2161907550288173E-2"/>
  </r>
  <r>
    <x v="0"/>
    <n v="32"/>
    <s v="PS262"/>
    <x v="2"/>
    <x v="0"/>
    <n v="1999"/>
    <n v="87"/>
    <n v="582.17741935483866"/>
    <x v="4"/>
    <n v="100"/>
    <n v="0.54"/>
    <s v=""/>
    <n v="0.54"/>
    <n v="12000"/>
    <s v=""/>
    <n v="12000"/>
    <n v="10479.193548387097"/>
    <n v="0.99"/>
    <s v=""/>
    <n v="0.99"/>
    <n v="4.5800000000000002E-5"/>
    <s v=""/>
    <n v="4.5800000000000002E-5"/>
    <n v="5.6821820000000001"/>
    <s v=""/>
    <n v="5.6821820000000001"/>
    <n v="1.3200000000000001E-4"/>
    <s v=""/>
    <n v="1.3200000000000001E-4"/>
    <n v="0.9"/>
    <s v=""/>
    <n v="0.9"/>
    <n v="0.93"/>
    <s v=""/>
    <n v="0.93"/>
    <n v="1.3229523580645162"/>
    <n v="6.5708550600000004"/>
    <n v="79.771330056395755"/>
    <n v="396.20916395723771"/>
    <n v="3.9885665028197875E-2"/>
    <n v="0.19810458197861888"/>
  </r>
  <r>
    <x v="0"/>
    <n v="33"/>
    <s v="PS340"/>
    <x v="2"/>
    <x v="0"/>
    <n v="1999"/>
    <n v="87"/>
    <n v="582.17741935483866"/>
    <x v="4"/>
    <n v="100"/>
    <n v="0.54"/>
    <s v=""/>
    <n v="0.54"/>
    <n v="12000"/>
    <s v=""/>
    <n v="12000"/>
    <n v="10479.193548387097"/>
    <n v="0.99"/>
    <s v=""/>
    <n v="0.99"/>
    <n v="4.5800000000000002E-5"/>
    <s v=""/>
    <n v="4.5800000000000002E-5"/>
    <n v="5.6821820000000001"/>
    <s v=""/>
    <n v="5.6821820000000001"/>
    <n v="1.3200000000000001E-4"/>
    <s v=""/>
    <n v="1.3200000000000001E-4"/>
    <n v="0.9"/>
    <s v=""/>
    <n v="0.9"/>
    <n v="0.93"/>
    <s v=""/>
    <n v="0.93"/>
    <n v="1.3229523580645162"/>
    <n v="6.5708550600000004"/>
    <n v="79.771330056395755"/>
    <n v="396.20916395723771"/>
    <n v="3.9885665028197875E-2"/>
    <n v="0.19810458197861888"/>
  </r>
  <r>
    <x v="0"/>
    <n v="34"/>
    <n v="27352"/>
    <x v="2"/>
    <x v="0"/>
    <n v="2001"/>
    <n v="88"/>
    <n v="582.17741935483866"/>
    <x v="6"/>
    <n v="100"/>
    <n v="0.54"/>
    <s v=""/>
    <n v="0.54"/>
    <n v="12000"/>
    <s v=""/>
    <n v="12000"/>
    <n v="9314.8387096774186"/>
    <n v="0.99"/>
    <s v=""/>
    <n v="0.99"/>
    <n v="4.5800000000000002E-5"/>
    <s v=""/>
    <n v="4.5800000000000002E-5"/>
    <n v="5.5903470000000004"/>
    <s v=""/>
    <n v="5.5903470000000004"/>
    <n v="1.2999999999999999E-4"/>
    <s v=""/>
    <n v="1.2999999999999999E-4"/>
    <n v="0.9"/>
    <s v=""/>
    <n v="0.9"/>
    <n v="0.93"/>
    <s v=""/>
    <n v="0.93"/>
    <n v="1.2749576516129033"/>
    <n v="6.3251867100000005"/>
    <n v="77.760994773206974"/>
    <n v="385.77972379995754"/>
    <n v="3.8880497386603492E-2"/>
    <n v="0.19288986189997878"/>
  </r>
  <r>
    <x v="0"/>
    <n v="35"/>
    <s v="GRZ719"/>
    <x v="2"/>
    <x v="0"/>
    <n v="2004"/>
    <n v="304"/>
    <n v="582.17741935483866"/>
    <x v="0"/>
    <n v="600"/>
    <n v="0.54"/>
    <s v=""/>
    <n v="0.54"/>
    <n v="12000"/>
    <s v=""/>
    <n v="12000"/>
    <n v="7568.3064516129025"/>
    <n v="0.12"/>
    <s v=""/>
    <n v="0.12"/>
    <n v="2.3600000000000001E-5"/>
    <s v=""/>
    <n v="2.3600000000000001E-5"/>
    <n v="4.1607719999999997"/>
    <s v=""/>
    <n v="4.1607719999999997"/>
    <n v="5.63E-5"/>
    <s v=""/>
    <n v="5.63E-5"/>
    <n v="0.9"/>
    <s v=""/>
    <n v="0.9"/>
    <n v="0.93"/>
    <s v=""/>
    <n v="0.93"/>
    <n v="0.26875082903225811"/>
    <n v="4.2657869174999998"/>
    <n v="56.624811872194684"/>
    <n v="898.78562443918509"/>
    <n v="2.8312405936097344E-2"/>
    <n v="0.4493928122195926"/>
  </r>
  <r>
    <x v="0"/>
    <n v="36"/>
    <n v="3622"/>
    <x v="2"/>
    <x v="0"/>
    <n v="2006"/>
    <n v="56"/>
    <n v="323"/>
    <x v="0"/>
    <n v="75"/>
    <n v="0.54"/>
    <s v=""/>
    <n v="0.54"/>
    <n v="12000"/>
    <s v=""/>
    <n v="12000"/>
    <n v="3553"/>
    <n v="0.19"/>
    <s v=""/>
    <n v="0.19"/>
    <n v="2.7100000000000001E-5"/>
    <s v=""/>
    <n v="2.7100000000000001E-5"/>
    <n v="4.5518270000000003"/>
    <s v=""/>
    <n v="4.5518270000000003"/>
    <n v="6.7700000000000006E-5"/>
    <s v=""/>
    <n v="6.7700000000000006E-5"/>
    <n v="0.9"/>
    <s v=""/>
    <n v="0.9"/>
    <n v="0.93"/>
    <s v=""/>
    <n v="0.93"/>
    <n v="0.25765767000000001"/>
    <n v="4.4568995430000005"/>
    <n v="5.5483218222528743"/>
    <n v="95.973517861959124"/>
    <n v="2.7741609111264372E-3"/>
    <n v="4.7986758930979569E-2"/>
  </r>
  <r>
    <x v="0"/>
    <n v="37"/>
    <n v="270060"/>
    <x v="2"/>
    <x v="0"/>
    <n v="2007"/>
    <n v="152"/>
    <n v="582.17741935483866"/>
    <x v="1"/>
    <n v="175"/>
    <n v="0.54"/>
    <s v=""/>
    <n v="0.54"/>
    <n v="12000"/>
    <s v=""/>
    <n v="12000"/>
    <n v="5821.7741935483864"/>
    <n v="0.1"/>
    <s v=""/>
    <n v="0.1"/>
    <n v="2.5000000000000001E-5"/>
    <s v=""/>
    <n v="2.5000000000000001E-5"/>
    <n v="2.855912"/>
    <s v=""/>
    <n v="2.855912"/>
    <n v="3.7299999999999999E-5"/>
    <s v=""/>
    <n v="3.7299999999999999E-5"/>
    <n v="0.9"/>
    <s v=""/>
    <n v="0.9"/>
    <n v="0.95"/>
    <s v=""/>
    <n v="0.95"/>
    <n v="0.22098991935483872"/>
    <n v="2.9194109685483869"/>
    <n v="23.28088187519084"/>
    <n v="307.55458032807007"/>
    <n v="1.164044093759542E-2"/>
    <n v="0.15377729016403505"/>
  </r>
  <r>
    <x v="0"/>
    <n v="38"/>
    <n v="831684"/>
    <x v="2"/>
    <x v="0"/>
    <n v="2007"/>
    <n v="175"/>
    <n v="582.17741935483866"/>
    <x v="1"/>
    <n v="300"/>
    <n v="0.54"/>
    <s v=""/>
    <n v="0.54"/>
    <n v="12000"/>
    <s v=""/>
    <n v="12000"/>
    <n v="5821.7741935483864"/>
    <n v="0.1"/>
    <s v=""/>
    <n v="0.1"/>
    <n v="2.5000000000000001E-5"/>
    <s v=""/>
    <n v="2.5000000000000001E-5"/>
    <n v="2.6972749999999999"/>
    <s v=""/>
    <n v="2.6972749999999999"/>
    <n v="3.4999999999999997E-5"/>
    <s v=""/>
    <n v="3.4999999999999997E-5"/>
    <n v="0.9"/>
    <s v=""/>
    <n v="0.9"/>
    <n v="0.95"/>
    <s v=""/>
    <n v="0.95"/>
    <n v="0.22098991935483872"/>
    <n v="2.7559852419354836"/>
    <n v="26.803646895778922"/>
    <n v="334.2707010820904"/>
    <n v="1.3401823447889462E-2"/>
    <n v="0.1671353505410452"/>
  </r>
  <r>
    <x v="0"/>
    <n v="39"/>
    <s v="22844 EMP785+B45:B49"/>
    <x v="2"/>
    <x v="0"/>
    <n v="2008"/>
    <n v="173"/>
    <n v="582.17741935483866"/>
    <x v="1"/>
    <n v="175"/>
    <n v="0.54"/>
    <s v=""/>
    <n v="0.54"/>
    <n v="12000"/>
    <s v=""/>
    <n v="12000"/>
    <n v="5239.5967741935483"/>
    <n v="0.1"/>
    <s v=""/>
    <n v="0.1"/>
    <n v="2.5000000000000001E-5"/>
    <s v=""/>
    <n v="2.5000000000000001E-5"/>
    <n v="2.7600310000000001"/>
    <s v=""/>
    <n v="2.7600310000000001"/>
    <n v="3.6000000000000001E-5"/>
    <s v=""/>
    <n v="3.6000000000000001E-5"/>
    <n v="0.9"/>
    <s v=""/>
    <n v="0.9"/>
    <n v="0.95"/>
    <s v=""/>
    <n v="0.95"/>
    <n v="0.20789092741935486"/>
    <n v="2.8012236596774196"/>
    <n v="24.92671313524956"/>
    <n v="335.87467937743287"/>
    <n v="1.2463356567624781E-2"/>
    <n v="0.16793733968871644"/>
  </r>
  <r>
    <x v="0"/>
    <n v="40"/>
    <s v="22856 JJJ687"/>
    <x v="2"/>
    <x v="0"/>
    <n v="2008"/>
    <n v="200"/>
    <n v="582.17741935483866"/>
    <x v="1"/>
    <n v="300"/>
    <n v="0.54"/>
    <s v=""/>
    <n v="0.54"/>
    <n v="12000"/>
    <s v=""/>
    <n v="12000"/>
    <n v="5239.5967741935483"/>
    <n v="0.1"/>
    <s v=""/>
    <n v="0.1"/>
    <n v="2.5000000000000001E-5"/>
    <s v=""/>
    <n v="2.5000000000000001E-5"/>
    <n v="2.5831040000000001"/>
    <s v=""/>
    <n v="2.5831040000000001"/>
    <n v="3.3500000000000001E-5"/>
    <s v=""/>
    <n v="3.3500000000000001E-5"/>
    <n v="0.9"/>
    <s v=""/>
    <n v="0.9"/>
    <n v="0.95"/>
    <s v=""/>
    <n v="0.95"/>
    <n v="0.20789092741935486"/>
    <n v="2.6206989673387096"/>
    <n v="28.817009404912788"/>
    <n v="363.27081574322602"/>
    <n v="1.4408504702456394E-2"/>
    <n v="0.181635407871613"/>
  </r>
  <r>
    <x v="0"/>
    <n v="41"/>
    <n v="4193"/>
    <x v="2"/>
    <x v="0"/>
    <n v="2010"/>
    <n v="129"/>
    <n v="323"/>
    <x v="1"/>
    <n v="175"/>
    <n v="0.54"/>
    <s v=""/>
    <n v="0.54"/>
    <n v="12000"/>
    <s v=""/>
    <n v="12000"/>
    <n v="2261"/>
    <n v="0.1"/>
    <s v=""/>
    <n v="0.1"/>
    <n v="2.5000000000000001E-5"/>
    <s v=""/>
    <n v="2.5000000000000001E-5"/>
    <n v="2.9919570000000002"/>
    <s v=""/>
    <n v="2.9919570000000002"/>
    <n v="3.9100000000000002E-5"/>
    <s v=""/>
    <n v="3.9100000000000002E-5"/>
    <n v="0.9"/>
    <s v=""/>
    <n v="0.9"/>
    <n v="0.95"/>
    <s v=""/>
    <n v="0.95"/>
    <n v="0.14087250000000004"/>
    <n v="2.9263439950000003"/>
    <n v="6.9878966593948677"/>
    <n v="145.15955510763797"/>
    <n v="3.4939483296974336E-3"/>
    <n v="7.2579777553818989E-2"/>
  </r>
  <r>
    <x v="0"/>
    <n v="42"/>
    <n v="4546"/>
    <x v="2"/>
    <x v="0"/>
    <n v="2010"/>
    <n v="129"/>
    <n v="323"/>
    <x v="1"/>
    <n v="175"/>
    <n v="0.54"/>
    <s v=""/>
    <n v="0.54"/>
    <n v="12000"/>
    <s v=""/>
    <n v="12000"/>
    <n v="2261"/>
    <n v="0.1"/>
    <s v=""/>
    <n v="0.1"/>
    <n v="2.5000000000000001E-5"/>
    <s v=""/>
    <n v="2.5000000000000001E-5"/>
    <n v="2.9919570000000002"/>
    <s v=""/>
    <n v="2.9919570000000002"/>
    <n v="3.9100000000000002E-5"/>
    <s v=""/>
    <n v="3.9100000000000002E-5"/>
    <n v="0.9"/>
    <s v=""/>
    <n v="0.9"/>
    <n v="0.95"/>
    <s v=""/>
    <n v="0.95"/>
    <n v="0.14087250000000004"/>
    <n v="2.9263439950000003"/>
    <n v="6.9878966593948677"/>
    <n v="145.15955510763797"/>
    <n v="3.4939483296974336E-3"/>
    <n v="7.2579777553818989E-2"/>
  </r>
  <r>
    <x v="0"/>
    <n v="43"/>
    <s v="43984 GEB394"/>
    <x v="2"/>
    <x v="0"/>
    <n v="2010"/>
    <n v="305"/>
    <n v="582.17741935483866"/>
    <x v="1"/>
    <n v="600"/>
    <n v="0.54"/>
    <s v=""/>
    <n v="0.54"/>
    <n v="12000"/>
    <s v=""/>
    <n v="12000"/>
    <n v="4075.2419354838707"/>
    <n v="0.1"/>
    <s v=""/>
    <n v="0.1"/>
    <n v="2.5000000000000001E-5"/>
    <s v=""/>
    <n v="2.5000000000000001E-5"/>
    <n v="2.5504530000000001"/>
    <s v=""/>
    <n v="2.5504530000000001"/>
    <n v="3.3099999999999998E-5"/>
    <s v=""/>
    <n v="3.3099999999999998E-5"/>
    <n v="0.9"/>
    <s v=""/>
    <n v="0.9"/>
    <n v="0.95"/>
    <s v=""/>
    <n v="0.95"/>
    <n v="0.18169294354838711"/>
    <n v="2.5510763326612902"/>
    <n v="38.40796313361804"/>
    <n v="539.27050672612711"/>
    <n v="1.9203981566809018E-2"/>
    <n v="0.26963525336306354"/>
  </r>
  <r>
    <x v="0"/>
    <n v="44"/>
    <s v="KCG317"/>
    <x v="2"/>
    <x v="0"/>
    <n v="2010"/>
    <n v="260"/>
    <n v="582.17741935483866"/>
    <x v="1"/>
    <n v="300"/>
    <n v="0.54"/>
    <s v=""/>
    <n v="0.54"/>
    <n v="12000"/>
    <s v=""/>
    <n v="12000"/>
    <n v="4075.2419354838707"/>
    <n v="0.1"/>
    <s v=""/>
    <n v="0.1"/>
    <n v="2.5000000000000001E-5"/>
    <s v=""/>
    <n v="2.5000000000000001E-5"/>
    <n v="2.6734089999999999"/>
    <s v=""/>
    <n v="2.6734089999999999"/>
    <n v="3.4700000000000003E-5"/>
    <s v=""/>
    <n v="3.4700000000000003E-5"/>
    <n v="0.9"/>
    <s v=""/>
    <n v="0.9"/>
    <n v="0.95"/>
    <s v=""/>
    <n v="0.95"/>
    <n v="0.18169294354838711"/>
    <n v="2.6740789004032259"/>
    <n v="32.741214474559634"/>
    <n v="481.87116731190088"/>
    <n v="1.6370607237279816E-2"/>
    <n v="0.24093558365595047"/>
  </r>
  <r>
    <x v="0"/>
    <n v="45"/>
    <n v="6398"/>
    <x v="2"/>
    <x v="0"/>
    <n v="2011"/>
    <n v="89"/>
    <n v="582.17741935483866"/>
    <x v="1"/>
    <n v="100"/>
    <n v="0.54"/>
    <s v=""/>
    <n v="0.54"/>
    <n v="12000"/>
    <s v=""/>
    <n v="12000"/>
    <n v="3493.0645161290322"/>
    <n v="0.1"/>
    <s v=""/>
    <n v="0.1"/>
    <n v="2.5000000000000001E-5"/>
    <s v=""/>
    <n v="2.5000000000000001E-5"/>
    <n v="2.785615"/>
    <s v=""/>
    <n v="2.785615"/>
    <n v="3.6600000000000002E-5"/>
    <s v=""/>
    <n v="3.6600000000000002E-5"/>
    <n v="0.9"/>
    <s v=""/>
    <n v="0.9"/>
    <n v="0.95"/>
    <s v=""/>
    <n v="0.95"/>
    <n v="0.16859395161290325"/>
    <n v="2.7677881032258065"/>
    <n v="10.399569762613485"/>
    <n v="170.72857710647239"/>
    <n v="5.1997848813067427E-3"/>
    <n v="8.5364288553236203E-2"/>
  </r>
  <r>
    <x v="0"/>
    <n v="46"/>
    <s v="41260 CDO729"/>
    <x v="2"/>
    <x v="0"/>
    <n v="2015"/>
    <n v="300"/>
    <n v="582.17741935483866"/>
    <x v="2"/>
    <n v="600"/>
    <n v="0.54"/>
    <s v=""/>
    <n v="0.54"/>
    <n v="12000"/>
    <s v=""/>
    <n v="12000"/>
    <n v="1164.3548387096773"/>
    <n v="0.05"/>
    <s v=""/>
    <n v="0.05"/>
    <n v="1.17E-5"/>
    <s v=""/>
    <n v="1.17E-5"/>
    <n v="0.81261700000000003"/>
    <s v=""/>
    <n v="0.81261700000000003"/>
    <n v="1.0699999999999999E-5"/>
    <s v=""/>
    <n v="1.0699999999999999E-5"/>
    <n v="0.9"/>
    <s v=""/>
    <n v="0.9"/>
    <n v="0.95"/>
    <s v=""/>
    <n v="0.95"/>
    <n v="5.7260656451612907E-2"/>
    <n v="0.78382181693548392"/>
    <n v="11.905864983966479"/>
    <n v="162.97537091295953"/>
    <n v="5.9529324919832399E-3"/>
    <n v="8.1487685456479775E-2"/>
  </r>
  <r>
    <x v="0"/>
    <n v="47"/>
    <s v="507153 HBQ653"/>
    <x v="2"/>
    <x v="0"/>
    <n v="2015"/>
    <n v="290"/>
    <n v="582.17741935483866"/>
    <x v="2"/>
    <n v="300"/>
    <n v="0.54"/>
    <s v=""/>
    <n v="0.54"/>
    <n v="12000"/>
    <s v=""/>
    <n v="12000"/>
    <n v="1164.3548387096773"/>
    <n v="0.05"/>
    <s v=""/>
    <n v="0.05"/>
    <n v="1.17E-5"/>
    <s v=""/>
    <n v="1.17E-5"/>
    <n v="0.64539100000000005"/>
    <s v=""/>
    <n v="0.64539100000000005"/>
    <n v="8.5099999999999998E-6"/>
    <s v=""/>
    <n v="8.5099999999999998E-6"/>
    <n v="0.9"/>
    <s v=""/>
    <n v="0.9"/>
    <n v="0.95"/>
    <s v=""/>
    <n v="0.95"/>
    <n v="5.7260656451612907E-2"/>
    <n v="0.62253467669354845"/>
    <n v="11.509002817834261"/>
    <n v="125.12523942718047"/>
    <n v="5.7545014089171315E-3"/>
    <n v="6.2562619713590242E-2"/>
  </r>
  <r>
    <x v="0"/>
    <n v="48"/>
    <s v="PB 0163"/>
    <x v="2"/>
    <x v="0"/>
    <n v="2016"/>
    <n v="121"/>
    <n v="323"/>
    <x v="2"/>
    <n v="175"/>
    <n v="0.54"/>
    <s v=""/>
    <n v="0.54"/>
    <n v="12000"/>
    <s v=""/>
    <n v="12000"/>
    <n v="323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4.8401190000000004E-2"/>
    <n v="0.85450543000000001"/>
    <n v="2.2520184868537365"/>
    <n v="39.758568445877074"/>
    <n v="1.1260092434268684E-3"/>
    <n v="1.987928422293854E-2"/>
  </r>
  <r>
    <x v="0"/>
    <n v="49"/>
    <s v="RBY782"/>
    <x v="2"/>
    <x v="0"/>
    <n v="2016"/>
    <n v="74"/>
    <n v="582.17741935483866"/>
    <x v="2"/>
    <n v="75"/>
    <n v="0.54"/>
    <s v=""/>
    <n v="0.54"/>
    <n v="12000"/>
    <s v=""/>
    <n v="12000"/>
    <n v="582.17741935483866"/>
    <n v="0.1"/>
    <s v=""/>
    <n v="0.1"/>
    <n v="2.5000000000000001E-5"/>
    <s v=""/>
    <n v="2.5000000000000001E-5"/>
    <n v="2.7574529999999999"/>
    <s v=""/>
    <n v="2.7574529999999999"/>
    <n v="3.6300000000000001E-5"/>
    <s v=""/>
    <n v="3.6300000000000001E-5"/>
    <n v="0.9"/>
    <s v=""/>
    <n v="0.9"/>
    <n v="0.95"/>
    <s v=""/>
    <n v="0.95"/>
    <n v="0.10309899193548387"/>
    <n v="2.6396567383064515"/>
    <n v="5.2877329623531573"/>
    <n v="135.38250648633888"/>
    <n v="2.643866481176579E-3"/>
    <n v="6.769125324316945E-2"/>
  </r>
  <r>
    <x v="0"/>
    <n v="50"/>
    <s v="WDR866 PT0863"/>
    <x v="2"/>
    <x v="0"/>
    <n v="2018"/>
    <n v="100"/>
    <n v="582.17741935483866"/>
    <x v="2"/>
    <n v="175"/>
    <n v="0.54"/>
    <s v=""/>
    <n v="0.54"/>
    <n v="12000"/>
    <s v=""/>
    <n v="12000"/>
    <n v="582.17741935483866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1130328225806453E-2"/>
    <n v="0.9132686637096773"/>
    <n v="3.5437408636577308"/>
    <n v="63.296825883715073"/>
    <n v="1.7718704318288655E-3"/>
    <n v="3.1648412941857537E-2"/>
  </r>
  <r>
    <x v="0"/>
    <n v="51"/>
    <s v="BSJ943 3789"/>
    <x v="2"/>
    <x v="2"/>
    <n v="1988"/>
    <n v="140"/>
    <n v="582.17741935483866"/>
    <x v="3"/>
    <n v="175"/>
    <s v="--"/>
    <s v="--"/>
    <n v="0"/>
    <s v="--"/>
    <s v="--"/>
    <n v="0"/>
    <n v="16883.14516129032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52"/>
    <s v="DWW797"/>
    <x v="2"/>
    <x v="2"/>
    <n v="2000"/>
    <n v="200"/>
    <n v="582.17741935483866"/>
    <x v="3"/>
    <n v="300"/>
    <s v="--"/>
    <s v="--"/>
    <n v="0"/>
    <s v="--"/>
    <s v="--"/>
    <n v="0"/>
    <n v="9897.01612903225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53"/>
    <s v="2305 KZL283"/>
    <x v="2"/>
    <x v="2"/>
    <n v="2001"/>
    <n v="110"/>
    <n v="582.17741935483866"/>
    <x v="3"/>
    <n v="175"/>
    <s v="--"/>
    <s v="--"/>
    <n v="0"/>
    <s v="--"/>
    <s v="--"/>
    <n v="0"/>
    <n v="9314.838709677418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54"/>
    <s v="2306 QOK574"/>
    <x v="2"/>
    <x v="2"/>
    <n v="2001"/>
    <n v="110"/>
    <n v="582.17741935483866"/>
    <x v="3"/>
    <n v="175"/>
    <s v="--"/>
    <s v="--"/>
    <n v="0"/>
    <s v="--"/>
    <s v="--"/>
    <n v="0"/>
    <n v="9314.838709677418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55"/>
    <s v="2307 YBZ573"/>
    <x v="2"/>
    <x v="2"/>
    <n v="2001"/>
    <n v="110"/>
    <n v="582.17741935483866"/>
    <x v="3"/>
    <n v="175"/>
    <s v="--"/>
    <s v="--"/>
    <n v="0"/>
    <s v="--"/>
    <s v="--"/>
    <n v="0"/>
    <n v="9314.838709677418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56"/>
    <s v="CJC983"/>
    <x v="2"/>
    <x v="2"/>
    <n v="2002"/>
    <n v="200"/>
    <n v="582.17741935483866"/>
    <x v="3"/>
    <n v="300"/>
    <s v="--"/>
    <s v="--"/>
    <n v="0"/>
    <s v="--"/>
    <s v="--"/>
    <n v="0"/>
    <n v="8732.661290322579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57"/>
    <s v="PB   0156"/>
    <x v="2"/>
    <x v="2"/>
    <n v="2014"/>
    <n v="130"/>
    <n v="323"/>
    <x v="3"/>
    <n v="175"/>
    <s v="--"/>
    <s v="--"/>
    <n v="0"/>
    <s v="--"/>
    <s v="--"/>
    <n v="0"/>
    <n v="96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58"/>
    <s v="PB 0157"/>
    <x v="2"/>
    <x v="2"/>
    <n v="2014"/>
    <n v="130"/>
    <n v="323"/>
    <x v="3"/>
    <n v="175"/>
    <s v="--"/>
    <s v="--"/>
    <n v="0"/>
    <s v="--"/>
    <s v="--"/>
    <n v="0"/>
    <n v="96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59"/>
    <s v="6507 6532"/>
    <x v="2"/>
    <x v="2"/>
    <n v="2018"/>
    <n v="58"/>
    <n v="582.17741935483866"/>
    <x v="3"/>
    <n v="75"/>
    <s v="--"/>
    <s v="--"/>
    <n v="0"/>
    <s v="--"/>
    <s v="--"/>
    <n v="0"/>
    <n v="582.177419354838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60"/>
    <s v="PJF216 PT0862"/>
    <x v="2"/>
    <x v="2"/>
    <n v="2018"/>
    <n v="58"/>
    <n v="582.17741935483866"/>
    <x v="3"/>
    <n v="75"/>
    <s v="--"/>
    <s v="--"/>
    <n v="0"/>
    <s v="--"/>
    <s v="--"/>
    <n v="0"/>
    <n v="582.177419354838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61"/>
    <s v="SNW812"/>
    <x v="2"/>
    <x v="1"/>
    <n v="1994"/>
    <n v="200"/>
    <n v="582.17741935483866"/>
    <x v="3"/>
    <n v="300"/>
    <s v=""/>
    <n v="0.8"/>
    <n v="0.8"/>
    <s v=""/>
    <n v="7000"/>
    <n v="7000"/>
    <n v="13390.08064516129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331.73889857496158"/>
    <n v="2462.1781494138413"/>
    <n v="0.16586944928748079"/>
    <n v="1.2310890747069207"/>
  </r>
  <r>
    <x v="0"/>
    <n v="62"/>
    <s v="IIP773"/>
    <x v="2"/>
    <x v="1"/>
    <n v="1995"/>
    <n v="200"/>
    <n v="582.17741935483866"/>
    <x v="3"/>
    <n v="300"/>
    <s v=""/>
    <n v="0.8"/>
    <n v="0.8"/>
    <s v=""/>
    <n v="7000"/>
    <n v="7000"/>
    <n v="12807.903225806451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331.73889857496158"/>
    <n v="2462.1781494138413"/>
    <n v="0.16586944928748079"/>
    <n v="1.2310890747069207"/>
  </r>
  <r>
    <x v="0"/>
    <n v="63"/>
    <s v="MIS617"/>
    <x v="2"/>
    <x v="1"/>
    <n v="1995"/>
    <n v="200"/>
    <n v="582.17741935483866"/>
    <x v="3"/>
    <n v="300"/>
    <s v=""/>
    <n v="0.8"/>
    <n v="0.8"/>
    <s v=""/>
    <n v="7000"/>
    <n v="7000"/>
    <n v="12807.903225806451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331.73889857496158"/>
    <n v="2462.1781494138413"/>
    <n v="0.16586944928748079"/>
    <n v="1.2310890747069207"/>
  </r>
  <r>
    <x v="0"/>
    <n v="64"/>
    <s v="PRF921"/>
    <x v="2"/>
    <x v="1"/>
    <n v="1996"/>
    <n v="200"/>
    <n v="582.17741935483866"/>
    <x v="3"/>
    <n v="300"/>
    <s v=""/>
    <n v="0.8"/>
    <n v="0.8"/>
    <s v=""/>
    <n v="7000"/>
    <n v="7000"/>
    <n v="12225.72580645161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</r>
  <r>
    <x v="0"/>
    <n v="65"/>
    <s v="QZL743"/>
    <x v="2"/>
    <x v="1"/>
    <n v="1996"/>
    <n v="200"/>
    <n v="582.17741935483866"/>
    <x v="3"/>
    <n v="300"/>
    <s v=""/>
    <n v="0.8"/>
    <n v="0.8"/>
    <s v=""/>
    <n v="7000"/>
    <n v="7000"/>
    <n v="12225.72580645161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</r>
  <r>
    <x v="0"/>
    <n v="66"/>
    <s v="SMU112"/>
    <x v="2"/>
    <x v="1"/>
    <n v="1996"/>
    <n v="200"/>
    <n v="582.17741935483866"/>
    <x v="3"/>
    <n v="300"/>
    <s v=""/>
    <n v="0.8"/>
    <n v="0.8"/>
    <s v=""/>
    <n v="7000"/>
    <n v="7000"/>
    <n v="12225.72580645161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</r>
  <r>
    <x v="0"/>
    <n v="67"/>
    <s v="THO195"/>
    <x v="2"/>
    <x v="1"/>
    <n v="1996"/>
    <n v="200"/>
    <n v="582.17741935483866"/>
    <x v="3"/>
    <n v="300"/>
    <s v=""/>
    <n v="0.8"/>
    <n v="0.8"/>
    <s v=""/>
    <n v="7000"/>
    <n v="7000"/>
    <n v="12225.72580645161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</r>
  <r>
    <x v="0"/>
    <n v="68"/>
    <s v="ZRR561"/>
    <x v="2"/>
    <x v="1"/>
    <n v="1996"/>
    <n v="200"/>
    <n v="582.17741935483866"/>
    <x v="3"/>
    <n v="300"/>
    <s v=""/>
    <n v="0.8"/>
    <n v="0.8"/>
    <s v=""/>
    <n v="7000"/>
    <n v="7000"/>
    <n v="12225.72580645161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</r>
  <r>
    <x v="0"/>
    <n v="69"/>
    <s v="HJA158"/>
    <x v="2"/>
    <x v="1"/>
    <n v="1997"/>
    <n v="200"/>
    <n v="582.17741935483866"/>
    <x v="3"/>
    <n v="300"/>
    <s v=""/>
    <n v="0.8"/>
    <n v="0.8"/>
    <s v=""/>
    <n v="7000"/>
    <n v="7000"/>
    <n v="11643.548387096773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</r>
  <r>
    <x v="0"/>
    <n v="70"/>
    <s v="OUL359"/>
    <x v="2"/>
    <x v="1"/>
    <n v="1997"/>
    <n v="200"/>
    <n v="582.17741935483866"/>
    <x v="3"/>
    <n v="300"/>
    <s v=""/>
    <n v="0.8"/>
    <n v="0.8"/>
    <s v=""/>
    <n v="7000"/>
    <n v="7000"/>
    <n v="11643.548387096773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</r>
  <r>
    <x v="0"/>
    <n v="71"/>
    <s v="FBR522"/>
    <x v="2"/>
    <x v="1"/>
    <n v="2000"/>
    <n v="200"/>
    <n v="582.17741935483866"/>
    <x v="3"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</r>
  <r>
    <x v="0"/>
    <n v="72"/>
    <s v="FPP424"/>
    <x v="2"/>
    <x v="1"/>
    <n v="2000"/>
    <n v="200"/>
    <n v="582.17741935483866"/>
    <x v="3"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</r>
  <r>
    <x v="0"/>
    <n v="73"/>
    <s v="HXK824"/>
    <x v="2"/>
    <x v="1"/>
    <n v="2000"/>
    <n v="200"/>
    <n v="582.17741935483866"/>
    <x v="3"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</r>
  <r>
    <x v="0"/>
    <n v="74"/>
    <s v="KSK578"/>
    <x v="2"/>
    <x v="1"/>
    <n v="2000"/>
    <n v="200"/>
    <n v="582.17741935483866"/>
    <x v="3"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</r>
  <r>
    <x v="0"/>
    <n v="75"/>
    <s v="NJT488"/>
    <x v="2"/>
    <x v="1"/>
    <n v="2000"/>
    <n v="200"/>
    <n v="582.17741935483866"/>
    <x v="3"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</r>
  <r>
    <x v="0"/>
    <n v="76"/>
    <s v="PAH454"/>
    <x v="2"/>
    <x v="1"/>
    <n v="2000"/>
    <n v="200"/>
    <n v="582.17741935483866"/>
    <x v="3"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</r>
  <r>
    <x v="0"/>
    <n v="77"/>
    <s v="QON751"/>
    <x v="2"/>
    <x v="1"/>
    <n v="2000"/>
    <n v="200"/>
    <n v="582.17741935483866"/>
    <x v="3"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</r>
  <r>
    <x v="0"/>
    <n v="78"/>
    <s v="QRU465"/>
    <x v="2"/>
    <x v="1"/>
    <n v="2000"/>
    <n v="200"/>
    <n v="582.17741935483866"/>
    <x v="3"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</r>
  <r>
    <x v="0"/>
    <n v="79"/>
    <s v="TXB891"/>
    <x v="2"/>
    <x v="1"/>
    <n v="2000"/>
    <n v="200"/>
    <n v="582.17741935483866"/>
    <x v="3"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</r>
  <r>
    <x v="0"/>
    <n v="80"/>
    <s v="VAE793"/>
    <x v="2"/>
    <x v="1"/>
    <n v="2000"/>
    <n v="200"/>
    <n v="582.17741935483866"/>
    <x v="3"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</r>
  <r>
    <x v="0"/>
    <n v="81"/>
    <s v="WHR583"/>
    <x v="2"/>
    <x v="1"/>
    <n v="2000"/>
    <n v="200"/>
    <n v="582.17741935483866"/>
    <x v="3"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</r>
  <r>
    <x v="0"/>
    <n v="82"/>
    <s v="YNV318"/>
    <x v="2"/>
    <x v="1"/>
    <n v="2000"/>
    <n v="200"/>
    <n v="582.17741935483866"/>
    <x v="3"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</r>
  <r>
    <x v="0"/>
    <n v="83"/>
    <s v="ZYD831"/>
    <x v="2"/>
    <x v="1"/>
    <n v="2000"/>
    <n v="200"/>
    <n v="582.17741935483866"/>
    <x v="3"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</r>
  <r>
    <x v="0"/>
    <n v="84"/>
    <s v="ZZT419"/>
    <x v="2"/>
    <x v="1"/>
    <n v="2000"/>
    <n v="200"/>
    <n v="582.17741935483866"/>
    <x v="3"/>
    <n v="300"/>
    <s v=""/>
    <n v="0.8"/>
    <n v="0.8"/>
    <s v=""/>
    <n v="7000"/>
    <n v="7000"/>
    <n v="9897.0161290322576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390.2810571470136"/>
    <n v="2774.565227194144"/>
    <n v="0.19514052857350681"/>
    <n v="1.3872826135970722"/>
  </r>
  <r>
    <x v="0"/>
    <n v="85"/>
    <s v="AFL368"/>
    <x v="2"/>
    <x v="1"/>
    <n v="2012"/>
    <n v="200"/>
    <n v="582.17741935483866"/>
    <x v="3"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</r>
  <r>
    <x v="0"/>
    <n v="86"/>
    <s v="GMM189"/>
    <x v="2"/>
    <x v="1"/>
    <n v="2012"/>
    <n v="200"/>
    <n v="582.17741935483866"/>
    <x v="3"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</r>
  <r>
    <x v="0"/>
    <n v="87"/>
    <s v="HXW418"/>
    <x v="2"/>
    <x v="1"/>
    <n v="2012"/>
    <n v="200"/>
    <n v="582.17741935483866"/>
    <x v="3"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</r>
  <r>
    <x v="0"/>
    <n v="88"/>
    <s v="IQP329"/>
    <x v="2"/>
    <x v="1"/>
    <n v="2012"/>
    <n v="200"/>
    <n v="582.17741935483866"/>
    <x v="3"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</r>
  <r>
    <x v="0"/>
    <n v="89"/>
    <s v="JNR724"/>
    <x v="2"/>
    <x v="1"/>
    <n v="2012"/>
    <n v="200"/>
    <n v="582.17741935483866"/>
    <x v="3"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</r>
  <r>
    <x v="0"/>
    <n v="90"/>
    <s v="KAQ148"/>
    <x v="2"/>
    <x v="1"/>
    <n v="2012"/>
    <n v="200"/>
    <n v="582.17741935483866"/>
    <x v="3"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</r>
  <r>
    <x v="0"/>
    <n v="91"/>
    <s v="KSD313"/>
    <x v="2"/>
    <x v="1"/>
    <n v="2012"/>
    <n v="200"/>
    <n v="582.17741935483866"/>
    <x v="3"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</r>
  <r>
    <x v="0"/>
    <n v="92"/>
    <s v="MSJ344"/>
    <x v="2"/>
    <x v="1"/>
    <n v="2012"/>
    <n v="200"/>
    <n v="582.17741935483866"/>
    <x v="3"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</r>
  <r>
    <x v="0"/>
    <n v="93"/>
    <s v="ODK977"/>
    <x v="2"/>
    <x v="1"/>
    <n v="2012"/>
    <n v="200"/>
    <n v="582.17741935483866"/>
    <x v="3"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</r>
  <r>
    <x v="0"/>
    <n v="94"/>
    <s v="OPI748"/>
    <x v="2"/>
    <x v="1"/>
    <n v="2012"/>
    <n v="200"/>
    <n v="582.17741935483866"/>
    <x v="3"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</r>
  <r>
    <x v="0"/>
    <n v="95"/>
    <s v="PRQ566"/>
    <x v="2"/>
    <x v="1"/>
    <n v="2012"/>
    <n v="200"/>
    <n v="582.17741935483866"/>
    <x v="3"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</r>
  <r>
    <x v="0"/>
    <n v="96"/>
    <s v="UDR584"/>
    <x v="2"/>
    <x v="1"/>
    <n v="2012"/>
    <n v="200"/>
    <n v="582.17741935483866"/>
    <x v="3"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</r>
  <r>
    <x v="0"/>
    <n v="97"/>
    <s v="UPA637"/>
    <x v="2"/>
    <x v="1"/>
    <n v="2012"/>
    <n v="200"/>
    <n v="582.17741935483866"/>
    <x v="3"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</r>
  <r>
    <x v="0"/>
    <n v="98"/>
    <s v="VTB389"/>
    <x v="2"/>
    <x v="1"/>
    <n v="2012"/>
    <n v="200"/>
    <n v="582.17741935483866"/>
    <x v="3"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</r>
  <r>
    <x v="0"/>
    <n v="99"/>
    <s v="VZX231"/>
    <x v="2"/>
    <x v="1"/>
    <n v="2012"/>
    <n v="200"/>
    <n v="582.17741935483866"/>
    <x v="3"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</r>
  <r>
    <x v="0"/>
    <n v="100"/>
    <s v="YSK393"/>
    <x v="2"/>
    <x v="1"/>
    <n v="2012"/>
    <n v="200"/>
    <n v="582.17741935483866"/>
    <x v="3"/>
    <n v="300"/>
    <s v=""/>
    <n v="0.8"/>
    <n v="0.8"/>
    <s v=""/>
    <n v="10000"/>
    <n v="10000"/>
    <n v="2910.887096774193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9104838709677"/>
    <n v="0.29481581685483871"/>
    <n v="32.588324190625634"/>
    <n v="60.542503902008313"/>
    <n v="1.6294162095312818E-2"/>
    <n v="3.0271251951004156E-2"/>
  </r>
  <r>
    <x v="0"/>
    <n v="101"/>
    <n v="17746"/>
    <x v="3"/>
    <x v="0"/>
    <n v="1997"/>
    <n v="60"/>
    <n v="769.61224489795916"/>
    <x v="4"/>
    <n v="75"/>
    <n v="0.37"/>
    <s v=""/>
    <n v="0.37"/>
    <n v="12000"/>
    <s v=""/>
    <n v="12000"/>
    <n v="15392.244897959183"/>
    <n v="0.99"/>
    <s v=""/>
    <n v="0.99"/>
    <n v="4.5800000000000002E-5"/>
    <s v=""/>
    <n v="4.5800000000000002E-5"/>
    <n v="8.3019999999999996"/>
    <s v=""/>
    <n v="8.3019999999999996"/>
    <n v="1.92E-4"/>
    <s v=""/>
    <n v="1.92E-4"/>
    <n v="0.9"/>
    <s v=""/>
    <n v="0.9"/>
    <n v="0.93"/>
    <s v=""/>
    <n v="0.93"/>
    <n v="1.3856400000000002"/>
    <n v="9.8635800000000007"/>
    <n v="52.192682043247473"/>
    <n v="371.52990296767905"/>
    <n v="2.609634102162374E-2"/>
    <n v="0.18576495148383954"/>
  </r>
  <r>
    <x v="0"/>
    <n v="102"/>
    <n v="171109"/>
    <x v="3"/>
    <x v="0"/>
    <n v="2007"/>
    <n v="65"/>
    <n v="769.61224489795916"/>
    <x v="0"/>
    <n v="75"/>
    <n v="0.37"/>
    <s v=""/>
    <n v="0.37"/>
    <n v="12000"/>
    <s v=""/>
    <n v="12000"/>
    <n v="7696.1224489795914"/>
    <n v="0.19"/>
    <s v=""/>
    <n v="0.19"/>
    <n v="2.7100000000000001E-5"/>
    <s v=""/>
    <n v="2.7100000000000001E-5"/>
    <n v="4.0765969999999996"/>
    <s v=""/>
    <n v="4.0765969999999996"/>
    <n v="6.0600000000000003E-5"/>
    <s v=""/>
    <n v="6.0600000000000003E-5"/>
    <n v="0.9"/>
    <s v=""/>
    <n v="0.9"/>
    <n v="0.95"/>
    <s v=""/>
    <n v="0.95"/>
    <n v="0.3587084265306123"/>
    <n v="4.3158329193877538"/>
    <n v="14.637364507730238"/>
    <n v="176.11077667323471"/>
    <n v="7.318682253865119E-3"/>
    <n v="8.8055388336617357E-2"/>
  </r>
  <r>
    <x v="0"/>
    <n v="103"/>
    <n v="172034"/>
    <x v="3"/>
    <x v="0"/>
    <n v="2007"/>
    <n v="49"/>
    <n v="769.61224489795916"/>
    <x v="0"/>
    <n v="50"/>
    <n v="0.37"/>
    <s v=""/>
    <n v="0.37"/>
    <n v="5000"/>
    <s v=""/>
    <n v="5000"/>
    <n v="7696.1224489795914"/>
    <n v="0.24"/>
    <s v=""/>
    <n v="0.24"/>
    <n v="5.4500000000000003E-5"/>
    <s v=""/>
    <n v="5.4500000000000003E-5"/>
    <n v="4.5140849999999997"/>
    <s v=""/>
    <n v="4.5140849999999997"/>
    <n v="9.09E-5"/>
    <s v=""/>
    <n v="9.09E-5"/>
    <n v="0.9"/>
    <s v=""/>
    <n v="0.9"/>
    <n v="0.95"/>
    <s v=""/>
    <n v="0.95"/>
    <n v="0.46124999999999999"/>
    <n v="4.72015575"/>
    <n v="14.188628299677966"/>
    <n v="145.19790884192452"/>
    <n v="7.0943141498389832E-3"/>
    <n v="7.2598954420962272E-2"/>
  </r>
  <r>
    <x v="0"/>
    <n v="104"/>
    <n v="172185"/>
    <x v="3"/>
    <x v="0"/>
    <n v="2007"/>
    <n v="65"/>
    <n v="769.61224489795916"/>
    <x v="0"/>
    <n v="75"/>
    <n v="0.37"/>
    <s v=""/>
    <n v="0.37"/>
    <n v="12000"/>
    <s v=""/>
    <n v="12000"/>
    <n v="7696.1224489795914"/>
    <n v="0.19"/>
    <s v=""/>
    <n v="0.19"/>
    <n v="2.7100000000000001E-5"/>
    <s v=""/>
    <n v="2.7100000000000001E-5"/>
    <n v="4.0765969999999996"/>
    <s v=""/>
    <n v="4.0765969999999996"/>
    <n v="6.0600000000000003E-5"/>
    <s v=""/>
    <n v="6.0600000000000003E-5"/>
    <n v="0.9"/>
    <s v=""/>
    <n v="0.9"/>
    <n v="0.95"/>
    <s v=""/>
    <n v="0.95"/>
    <n v="0.3587084265306123"/>
    <n v="4.3158329193877538"/>
    <n v="14.637364507730238"/>
    <n v="176.11077667323471"/>
    <n v="7.318682253865119E-3"/>
    <n v="8.8055388336617357E-2"/>
  </r>
  <r>
    <x v="0"/>
    <n v="105"/>
    <n v="172186"/>
    <x v="3"/>
    <x v="0"/>
    <n v="2007"/>
    <n v="65"/>
    <n v="769.61224489795916"/>
    <x v="0"/>
    <n v="75"/>
    <n v="0.37"/>
    <s v=""/>
    <n v="0.37"/>
    <n v="12000"/>
    <s v=""/>
    <n v="12000"/>
    <n v="7696.1224489795914"/>
    <n v="0.19"/>
    <s v=""/>
    <n v="0.19"/>
    <n v="2.7100000000000001E-5"/>
    <s v=""/>
    <n v="2.7100000000000001E-5"/>
    <n v="4.0765969999999996"/>
    <s v=""/>
    <n v="4.0765969999999996"/>
    <n v="6.0600000000000003E-5"/>
    <s v=""/>
    <n v="6.0600000000000003E-5"/>
    <n v="0.9"/>
    <s v=""/>
    <n v="0.9"/>
    <n v="0.95"/>
    <s v=""/>
    <n v="0.95"/>
    <n v="0.3587084265306123"/>
    <n v="4.3158329193877538"/>
    <n v="14.637364507730238"/>
    <n v="176.11077667323471"/>
    <n v="7.318682253865119E-3"/>
    <n v="8.8055388336617357E-2"/>
  </r>
  <r>
    <x v="0"/>
    <n v="106"/>
    <s v="PGN112"/>
    <x v="3"/>
    <x v="0"/>
    <n v="2007"/>
    <n v="65"/>
    <n v="769.61224489795916"/>
    <x v="0"/>
    <n v="75"/>
    <n v="0.37"/>
    <s v=""/>
    <n v="0.37"/>
    <n v="12000"/>
    <s v=""/>
    <n v="12000"/>
    <n v="7696.1224489795914"/>
    <n v="0.19"/>
    <s v=""/>
    <n v="0.19"/>
    <n v="2.7100000000000001E-5"/>
    <s v=""/>
    <n v="2.7100000000000001E-5"/>
    <n v="4.0765969999999996"/>
    <s v=""/>
    <n v="4.0765969999999996"/>
    <n v="6.0600000000000003E-5"/>
    <s v=""/>
    <n v="6.0600000000000003E-5"/>
    <n v="0.9"/>
    <s v=""/>
    <n v="0.9"/>
    <n v="0.95"/>
    <s v=""/>
    <n v="0.95"/>
    <n v="0.3587084265306123"/>
    <n v="4.3158329193877538"/>
    <n v="14.637364507730238"/>
    <n v="176.11077667323471"/>
    <n v="7.318682253865119E-3"/>
    <n v="8.8055388336617357E-2"/>
  </r>
  <r>
    <x v="0"/>
    <n v="107"/>
    <s v="QON249"/>
    <x v="3"/>
    <x v="0"/>
    <n v="2007"/>
    <n v="65"/>
    <n v="769.61224489795916"/>
    <x v="0"/>
    <n v="75"/>
    <n v="0.37"/>
    <s v=""/>
    <n v="0.37"/>
    <n v="12000"/>
    <s v=""/>
    <n v="12000"/>
    <n v="7696.1224489795914"/>
    <n v="0.19"/>
    <s v=""/>
    <n v="0.19"/>
    <n v="2.7100000000000001E-5"/>
    <s v=""/>
    <n v="2.7100000000000001E-5"/>
    <n v="4.0765969999999996"/>
    <s v=""/>
    <n v="4.0765969999999996"/>
    <n v="6.0600000000000003E-5"/>
    <s v=""/>
    <n v="6.0600000000000003E-5"/>
    <n v="0.9"/>
    <s v=""/>
    <n v="0.9"/>
    <n v="0.95"/>
    <s v=""/>
    <n v="0.95"/>
    <n v="0.3587084265306123"/>
    <n v="4.3158329193877538"/>
    <n v="14.637364507730238"/>
    <n v="176.11077667323471"/>
    <n v="7.318682253865119E-3"/>
    <n v="8.8055388336617357E-2"/>
  </r>
  <r>
    <x v="0"/>
    <n v="108"/>
    <n v="172195"/>
    <x v="3"/>
    <x v="0"/>
    <n v="2014"/>
    <n v="49"/>
    <n v="769.61224489795916"/>
    <x v="2"/>
    <n v="50"/>
    <n v="0.37"/>
    <s v=""/>
    <n v="0.37"/>
    <n v="5000"/>
    <s v=""/>
    <n v="5000"/>
    <n v="2308.8367346938776"/>
    <n v="0.1"/>
    <s v=""/>
    <n v="0.1"/>
    <n v="4.0000000000000003E-5"/>
    <s v=""/>
    <n v="4.0000000000000003E-5"/>
    <n v="3.2709589999999999"/>
    <s v=""/>
    <n v="3.2709589999999999"/>
    <n v="6.8100000000000002E-5"/>
    <s v=""/>
    <n v="6.8100000000000002E-5"/>
    <n v="0.9"/>
    <s v=""/>
    <n v="0.9"/>
    <n v="0.95"/>
    <s v=""/>
    <n v="0.95"/>
    <n v="0.17311812244897959"/>
    <n v="3.2567812425510203"/>
    <n v="5.3253304961879842"/>
    <n v="100.18267426324071"/>
    <n v="2.6626652480939922E-3"/>
    <n v="5.009133713162036E-2"/>
  </r>
  <r>
    <x v="0"/>
    <n v="109"/>
    <n v="172196"/>
    <x v="3"/>
    <x v="0"/>
    <n v="2014"/>
    <n v="49"/>
    <n v="769.61224489795916"/>
    <x v="2"/>
    <n v="50"/>
    <n v="0.37"/>
    <s v=""/>
    <n v="0.37"/>
    <n v="5000"/>
    <s v=""/>
    <n v="5000"/>
    <n v="2308.8367346938776"/>
    <n v="0.1"/>
    <s v=""/>
    <n v="0.1"/>
    <n v="4.0000000000000003E-5"/>
    <s v=""/>
    <n v="4.0000000000000003E-5"/>
    <n v="3.2709589999999999"/>
    <s v=""/>
    <n v="3.2709589999999999"/>
    <n v="6.8100000000000002E-5"/>
    <s v=""/>
    <n v="6.8100000000000002E-5"/>
    <n v="0.9"/>
    <s v=""/>
    <n v="0.9"/>
    <n v="0.95"/>
    <s v=""/>
    <n v="0.95"/>
    <n v="0.17311812244897959"/>
    <n v="3.2567812425510203"/>
    <n v="5.3253304961879842"/>
    <n v="100.18267426324071"/>
    <n v="2.6626652480939922E-3"/>
    <n v="5.009133713162036E-2"/>
  </r>
  <r>
    <x v="0"/>
    <n v="110"/>
    <n v="77177"/>
    <x v="3"/>
    <x v="2"/>
    <n v="1995"/>
    <n v="80"/>
    <n v="769.61224489795916"/>
    <x v="3"/>
    <n v="100"/>
    <s v="--"/>
    <s v="--"/>
    <n v="0"/>
    <s v="--"/>
    <s v="--"/>
    <n v="0"/>
    <n v="16931.469387755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11"/>
    <s v="Lektro 1"/>
    <x v="3"/>
    <x v="2"/>
    <n v="1995"/>
    <n v="115"/>
    <n v="769.61224489795916"/>
    <x v="3"/>
    <n v="175"/>
    <s v="--"/>
    <s v="--"/>
    <n v="0"/>
    <s v="--"/>
    <s v="--"/>
    <n v="0"/>
    <n v="16931.469387755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12"/>
    <n v="77170"/>
    <x v="3"/>
    <x v="2"/>
    <n v="1996"/>
    <n v="80"/>
    <n v="769.61224489795916"/>
    <x v="3"/>
    <n v="100"/>
    <s v="--"/>
    <s v="--"/>
    <n v="0"/>
    <s v="--"/>
    <s v="--"/>
    <n v="0"/>
    <n v="16161.85714285714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13"/>
    <n v="77194"/>
    <x v="3"/>
    <x v="2"/>
    <n v="1996"/>
    <n v="80"/>
    <n v="769.61224489795916"/>
    <x v="3"/>
    <n v="100"/>
    <s v="--"/>
    <s v="--"/>
    <n v="0"/>
    <s v="--"/>
    <s v="--"/>
    <n v="0"/>
    <n v="16161.85714285714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14"/>
    <s v="Lektro 2"/>
    <x v="3"/>
    <x v="2"/>
    <n v="2002"/>
    <n v="115"/>
    <n v="769.61224489795916"/>
    <x v="3"/>
    <n v="175"/>
    <s v="--"/>
    <s v="--"/>
    <n v="0"/>
    <s v="--"/>
    <s v="--"/>
    <n v="0"/>
    <n v="11544.18367346938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15"/>
    <n v="770047"/>
    <x v="3"/>
    <x v="2"/>
    <n v="2005"/>
    <n v="80"/>
    <n v="769.61224489795916"/>
    <x v="3"/>
    <n v="100"/>
    <s v="--"/>
    <s v="--"/>
    <n v="0"/>
    <s v="--"/>
    <s v="--"/>
    <n v="0"/>
    <n v="9235.346938775510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16"/>
    <s v="Cart 7"/>
    <x v="3"/>
    <x v="2"/>
    <n v="2007"/>
    <n v="115"/>
    <n v="769.61224489795916"/>
    <x v="3"/>
    <n v="175"/>
    <s v="--"/>
    <s v="--"/>
    <n v="0"/>
    <s v="--"/>
    <s v="--"/>
    <n v="0"/>
    <n v="7696.122448979591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17"/>
    <n v="770328"/>
    <x v="3"/>
    <x v="2"/>
    <n v="2011"/>
    <n v="80"/>
    <n v="769.61224489795916"/>
    <x v="3"/>
    <n v="100"/>
    <s v="--"/>
    <s v="--"/>
    <n v="0"/>
    <s v="--"/>
    <s v="--"/>
    <n v="0"/>
    <n v="4617.673469387755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18"/>
    <s v="TU 1387"/>
    <x v="3"/>
    <x v="2"/>
    <n v="2015"/>
    <n v="80"/>
    <n v="769.61224489795916"/>
    <x v="3"/>
    <n v="100"/>
    <s v="--"/>
    <s v="--"/>
    <n v="0"/>
    <s v="--"/>
    <s v="--"/>
    <n v="0"/>
    <n v="1539.224489795918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19"/>
    <s v="TU 1388"/>
    <x v="3"/>
    <x v="2"/>
    <n v="2015"/>
    <n v="80"/>
    <n v="769.61224489795916"/>
    <x v="3"/>
    <n v="100"/>
    <s v="--"/>
    <s v="--"/>
    <n v="0"/>
    <s v="--"/>
    <s v="--"/>
    <n v="0"/>
    <n v="1539.224489795918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20"/>
    <s v="TU 1389"/>
    <x v="3"/>
    <x v="2"/>
    <n v="2015"/>
    <n v="80"/>
    <n v="769.61224489795916"/>
    <x v="3"/>
    <n v="100"/>
    <s v="--"/>
    <s v="--"/>
    <n v="0"/>
    <s v="--"/>
    <s v="--"/>
    <n v="0"/>
    <n v="1539.224489795918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21"/>
    <s v="TU 1390"/>
    <x v="3"/>
    <x v="2"/>
    <n v="2015"/>
    <n v="80"/>
    <n v="769.61224489795916"/>
    <x v="3"/>
    <n v="100"/>
    <s v="--"/>
    <s v="--"/>
    <n v="0"/>
    <s v="--"/>
    <s v="--"/>
    <n v="0"/>
    <n v="1539.224489795918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22"/>
    <s v="APO378"/>
    <x v="3"/>
    <x v="2"/>
    <n v="2017"/>
    <n v="40"/>
    <n v="769.61224489795916"/>
    <x v="3"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23"/>
    <s v="AZC856"/>
    <x v="3"/>
    <x v="2"/>
    <n v="2017"/>
    <n v="40"/>
    <n v="769.61224489795916"/>
    <x v="3"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24"/>
    <s v="BCQ349"/>
    <x v="3"/>
    <x v="2"/>
    <n v="2017"/>
    <n v="40"/>
    <n v="769.61224489795916"/>
    <x v="3"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25"/>
    <s v="CHN646"/>
    <x v="3"/>
    <x v="2"/>
    <n v="2017"/>
    <n v="40"/>
    <n v="769.61224489795916"/>
    <x v="3"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26"/>
    <s v="DVF783"/>
    <x v="3"/>
    <x v="2"/>
    <n v="2017"/>
    <n v="40"/>
    <n v="769.61224489795916"/>
    <x v="3"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27"/>
    <s v="FSH626"/>
    <x v="3"/>
    <x v="2"/>
    <n v="2017"/>
    <n v="40"/>
    <n v="769.61224489795916"/>
    <x v="3"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28"/>
    <s v="HKX785"/>
    <x v="3"/>
    <x v="2"/>
    <n v="2017"/>
    <n v="40"/>
    <n v="769.61224489795916"/>
    <x v="3"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29"/>
    <s v="JKB265"/>
    <x v="3"/>
    <x v="2"/>
    <n v="2017"/>
    <n v="40"/>
    <n v="769.61224489795916"/>
    <x v="3"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30"/>
    <s v="POA319"/>
    <x v="3"/>
    <x v="2"/>
    <n v="2017"/>
    <n v="40"/>
    <n v="769.61224489795916"/>
    <x v="3"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31"/>
    <s v="RHM155"/>
    <x v="3"/>
    <x v="2"/>
    <n v="2017"/>
    <n v="40"/>
    <n v="769.61224489795916"/>
    <x v="3"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32"/>
    <s v="TDL336"/>
    <x v="3"/>
    <x v="2"/>
    <n v="2017"/>
    <n v="40"/>
    <n v="769.61224489795916"/>
    <x v="3"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33"/>
    <s v="XOQ382"/>
    <x v="3"/>
    <x v="2"/>
    <n v="2017"/>
    <n v="40"/>
    <n v="769.61224489795916"/>
    <x v="3"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34"/>
    <n v="29027"/>
    <x v="3"/>
    <x v="1"/>
    <n v="1986"/>
    <n v="50"/>
    <n v="769.61224489795916"/>
    <x v="3"/>
    <n v="75"/>
    <s v=""/>
    <n v="0.55000000000000004"/>
    <n v="0.55000000000000004"/>
    <s v=""/>
    <n v="7000"/>
    <n v="7000"/>
    <n v="23857.979591836734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183.98491666737726"/>
    <n v="495.99041714580449"/>
    <n v="9.1992458333688631E-2"/>
    <n v="0.24799520857290225"/>
  </r>
  <r>
    <x v="0"/>
    <n v="135"/>
    <s v="29027 1"/>
    <x v="3"/>
    <x v="1"/>
    <n v="1986"/>
    <n v="100"/>
    <n v="769.61224489795916"/>
    <x v="3"/>
    <n v="175"/>
    <s v=""/>
    <n v="0.55000000000000004"/>
    <n v="0.55000000000000004"/>
    <s v=""/>
    <n v="7000"/>
    <n v="7000"/>
    <n v="23857.979591836734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150.74944346900219"/>
    <n v="1118.8678425716848"/>
    <n v="7.5374721734501091E-2"/>
    <n v="0.55943392128584246"/>
  </r>
  <r>
    <x v="0"/>
    <n v="136"/>
    <n v="607"/>
    <x v="3"/>
    <x v="1"/>
    <n v="1987"/>
    <n v="107"/>
    <n v="769.61224489795916"/>
    <x v="3"/>
    <n v="175"/>
    <s v=""/>
    <n v="0.55000000000000004"/>
    <n v="0.55000000000000004"/>
    <s v=""/>
    <n v="7000"/>
    <n v="7000"/>
    <n v="23088.367346938776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161.30190451183233"/>
    <n v="1197.188591551703"/>
    <n v="8.0650952255916161E-2"/>
    <n v="0.59859429577585144"/>
  </r>
  <r>
    <x v="0"/>
    <n v="137"/>
    <s v="VFS929"/>
    <x v="3"/>
    <x v="1"/>
    <n v="1989"/>
    <n v="105"/>
    <n v="769.61224489795916"/>
    <x v="3"/>
    <n v="175"/>
    <s v=""/>
    <n v="0.55000000000000004"/>
    <n v="0.55000000000000004"/>
    <s v=""/>
    <n v="7000"/>
    <n v="7000"/>
    <n v="21549.142857142855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158.28691564245227"/>
    <n v="1174.8112347002691"/>
    <n v="7.9143457821226143E-2"/>
    <n v="0.58740561735013463"/>
  </r>
  <r>
    <x v="0"/>
    <n v="138"/>
    <n v="558"/>
    <x v="3"/>
    <x v="1"/>
    <n v="1995"/>
    <n v="107"/>
    <n v="769.61224489795916"/>
    <x v="3"/>
    <n v="175"/>
    <s v=""/>
    <n v="0.55000000000000004"/>
    <n v="0.55000000000000004"/>
    <s v=""/>
    <n v="7000"/>
    <n v="7000"/>
    <n v="16931.4693877551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161.30190451183233"/>
    <n v="1197.188591551703"/>
    <n v="8.0650952255916161E-2"/>
    <n v="0.59859429577585144"/>
  </r>
  <r>
    <x v="0"/>
    <n v="139"/>
    <n v="856"/>
    <x v="3"/>
    <x v="1"/>
    <n v="1996"/>
    <n v="107"/>
    <n v="769.61224489795916"/>
    <x v="3"/>
    <n v="175"/>
    <s v=""/>
    <n v="0.55000000000000004"/>
    <n v="0.55000000000000004"/>
    <s v=""/>
    <n v="7000"/>
    <n v="7000"/>
    <n v="16161.857142857143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89.76694648450859"/>
    <n v="1349.0810310796005"/>
    <n v="9.4883473242254296E-2"/>
    <n v="0.67454051553980021"/>
  </r>
  <r>
    <x v="0"/>
    <n v="140"/>
    <n v="854"/>
    <x v="3"/>
    <x v="1"/>
    <n v="1997"/>
    <n v="107"/>
    <n v="769.61224489795916"/>
    <x v="3"/>
    <n v="175"/>
    <s v=""/>
    <n v="0.55000000000000004"/>
    <n v="0.55000000000000004"/>
    <s v=""/>
    <n v="7000"/>
    <n v="7000"/>
    <n v="15392.244897959183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89.76694648450859"/>
    <n v="1349.0810310796005"/>
    <n v="9.4883473242254296E-2"/>
    <n v="0.67454051553980021"/>
  </r>
  <r>
    <x v="0"/>
    <n v="141"/>
    <n v="855"/>
    <x v="3"/>
    <x v="1"/>
    <n v="1997"/>
    <n v="107"/>
    <n v="769.61224489795916"/>
    <x v="3"/>
    <n v="175"/>
    <s v=""/>
    <n v="0.55000000000000004"/>
    <n v="0.55000000000000004"/>
    <s v=""/>
    <n v="7000"/>
    <n v="7000"/>
    <n v="15392.244897959183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89.76694648450859"/>
    <n v="1349.0810310796005"/>
    <n v="9.4883473242254296E-2"/>
    <n v="0.67454051553980021"/>
  </r>
  <r>
    <x v="0"/>
    <n v="142"/>
    <s v="MDB862"/>
    <x v="3"/>
    <x v="1"/>
    <n v="1998"/>
    <n v="105"/>
    <n v="769.61224489795916"/>
    <x v="3"/>
    <n v="175"/>
    <s v=""/>
    <n v="0.55000000000000004"/>
    <n v="0.55000000000000004"/>
    <s v=""/>
    <n v="7000"/>
    <n v="7000"/>
    <n v="14622.632653061224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86.21990075582619"/>
    <n v="1323.864563208954"/>
    <n v="9.31099503779131E-2"/>
    <n v="0.66193228160447704"/>
  </r>
  <r>
    <x v="0"/>
    <n v="143"/>
    <s v="ISR155"/>
    <x v="3"/>
    <x v="1"/>
    <n v="2000"/>
    <n v="93"/>
    <n v="769.61224489795916"/>
    <x v="3"/>
    <n v="100"/>
    <s v=""/>
    <n v="0.55000000000000004"/>
    <n v="0.55000000000000004"/>
    <s v=""/>
    <n v="7000"/>
    <n v="7000"/>
    <n v="13083.40816326530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402.60228823684906"/>
    <n v="1039.5890494183375"/>
    <n v="0.20130114411842456"/>
    <n v="0.51979452470916876"/>
  </r>
  <r>
    <x v="0"/>
    <n v="144"/>
    <n v="3131"/>
    <x v="3"/>
    <x v="1"/>
    <n v="2003"/>
    <n v="107"/>
    <n v="769.61224489795916"/>
    <x v="3"/>
    <n v="175"/>
    <s v=""/>
    <n v="0.55000000000000004"/>
    <n v="0.55000000000000004"/>
    <s v=""/>
    <n v="7000"/>
    <n v="7000"/>
    <n v="10774.571428571428"/>
    <s v=""/>
    <n v="0.78"/>
    <n v="0.78"/>
    <s v=""/>
    <n v="3.6399999999999997E-5"/>
    <n v="3.6399999999999997E-5"/>
    <s v=""/>
    <n v="4.9800000000000004"/>
    <n v="4.9800000000000004"/>
    <s v=""/>
    <n v="7.3999999999999996E-5"/>
    <n v="7.3999999999999996E-5"/>
    <s v=""/>
    <n v="1"/>
    <n v="1"/>
    <s v=""/>
    <n v="0.97699999999999998"/>
    <n v="0.97699999999999998"/>
    <n v="1.0347999999999999"/>
    <n v="5.3715460000000004"/>
    <n v="103.3258806746485"/>
    <n v="536.35458159488371"/>
    <n v="5.1662940337324256E-2"/>
    <n v="0.2681772907974419"/>
  </r>
  <r>
    <x v="0"/>
    <n v="145"/>
    <n v="3132"/>
    <x v="3"/>
    <x v="1"/>
    <n v="2003"/>
    <n v="107"/>
    <n v="769.61224489795916"/>
    <x v="3"/>
    <n v="175"/>
    <s v=""/>
    <n v="0.55000000000000004"/>
    <n v="0.55000000000000004"/>
    <s v=""/>
    <n v="7000"/>
    <n v="7000"/>
    <n v="10774.571428571428"/>
    <s v=""/>
    <n v="0.78"/>
    <n v="0.78"/>
    <s v=""/>
    <n v="3.6399999999999997E-5"/>
    <n v="3.6399999999999997E-5"/>
    <s v=""/>
    <n v="4.9800000000000004"/>
    <n v="4.9800000000000004"/>
    <s v=""/>
    <n v="7.3999999999999996E-5"/>
    <n v="7.3999999999999996E-5"/>
    <s v=""/>
    <n v="1"/>
    <n v="1"/>
    <s v=""/>
    <n v="0.97699999999999998"/>
    <n v="0.97699999999999998"/>
    <n v="1.0347999999999999"/>
    <n v="5.3715460000000004"/>
    <n v="103.3258806746485"/>
    <n v="536.35458159488371"/>
    <n v="5.1662940337324256E-2"/>
    <n v="0.2681772907974419"/>
  </r>
  <r>
    <x v="0"/>
    <n v="146"/>
    <s v="CZQ821"/>
    <x v="3"/>
    <x v="1"/>
    <n v="2003"/>
    <n v="202"/>
    <n v="769.61224489795916"/>
    <x v="3"/>
    <n v="300"/>
    <s v=""/>
    <n v="0.55000000000000004"/>
    <n v="0.55000000000000004"/>
    <s v=""/>
    <n v="7000"/>
    <n v="7000"/>
    <n v="10774.571428571428"/>
    <s v=""/>
    <n v="0.78"/>
    <n v="0.78"/>
    <s v=""/>
    <n v="3.6399999999999997E-5"/>
    <n v="3.6399999999999997E-5"/>
    <s v=""/>
    <n v="4.9800000000000004"/>
    <n v="4.9800000000000004"/>
    <s v=""/>
    <n v="7.3999999999999996E-5"/>
    <n v="7.3999999999999996E-5"/>
    <s v=""/>
    <n v="1"/>
    <n v="1"/>
    <s v=""/>
    <n v="0.97699999999999998"/>
    <n v="0.97699999999999998"/>
    <n v="1.0347999999999999"/>
    <n v="5.3715460000000004"/>
    <n v="195.06381211475701"/>
    <n v="1012.5572474968831"/>
    <n v="9.7531906057378506E-2"/>
    <n v="0.50627862374844157"/>
  </r>
  <r>
    <x v="0"/>
    <n v="147"/>
    <s v="ZES859"/>
    <x v="3"/>
    <x v="1"/>
    <n v="2003"/>
    <n v="202"/>
    <n v="769.61224489795916"/>
    <x v="3"/>
    <n v="300"/>
    <s v=""/>
    <n v="0.55000000000000004"/>
    <n v="0.55000000000000004"/>
    <s v=""/>
    <n v="7000"/>
    <n v="7000"/>
    <n v="10774.571428571428"/>
    <s v=""/>
    <n v="0.78"/>
    <n v="0.78"/>
    <s v=""/>
    <n v="3.6399999999999997E-5"/>
    <n v="3.6399999999999997E-5"/>
    <s v=""/>
    <n v="4.9800000000000004"/>
    <n v="4.9800000000000004"/>
    <s v=""/>
    <n v="7.3999999999999996E-5"/>
    <n v="7.3999999999999996E-5"/>
    <s v=""/>
    <n v="1"/>
    <n v="1"/>
    <s v=""/>
    <n v="0.97699999999999998"/>
    <n v="0.97699999999999998"/>
    <n v="1.0347999999999999"/>
    <n v="5.3715460000000004"/>
    <n v="195.06381211475701"/>
    <n v="1012.5572474968831"/>
    <n v="9.7531906057378506E-2"/>
    <n v="0.50627862374844157"/>
  </r>
  <r>
    <x v="0"/>
    <n v="148"/>
    <n v="5603"/>
    <x v="3"/>
    <x v="1"/>
    <n v="2016"/>
    <n v="107"/>
    <n v="769.61224489795916"/>
    <x v="3"/>
    <n v="175"/>
    <s v=""/>
    <n v="0.55000000000000004"/>
    <n v="0.55000000000000004"/>
    <s v=""/>
    <n v="10000"/>
    <n v="10000"/>
    <n v="769.61224489795916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685004489795918"/>
    <n v="0.17640717184081633"/>
    <n v="13.664622544884832"/>
    <n v="17.614443745435256"/>
    <n v="6.8323112724424165E-3"/>
    <n v="8.8072218727176278E-3"/>
  </r>
  <r>
    <x v="0"/>
    <n v="149"/>
    <n v="5646"/>
    <x v="3"/>
    <x v="1"/>
    <n v="2016"/>
    <n v="107"/>
    <n v="769.61224489795916"/>
    <x v="3"/>
    <n v="175"/>
    <s v=""/>
    <n v="0.55000000000000004"/>
    <n v="0.55000000000000004"/>
    <s v=""/>
    <n v="10000"/>
    <n v="10000"/>
    <n v="769.61224489795916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685004489795918"/>
    <n v="0.17640717184081633"/>
    <n v="13.664622544884832"/>
    <n v="17.614443745435256"/>
    <n v="6.8323112724424165E-3"/>
    <n v="8.8072218727176278E-3"/>
  </r>
  <r>
    <x v="0"/>
    <n v="150"/>
    <n v="5608"/>
    <x v="3"/>
    <x v="1"/>
    <n v="2018"/>
    <n v="107"/>
    <n v="769.61224489795916"/>
    <x v="3"/>
    <n v="175"/>
    <s v=""/>
    <n v="0.55000000000000004"/>
    <n v="0.55000000000000004"/>
    <s v=""/>
    <n v="10000"/>
    <n v="10000"/>
    <n v="769.61224489795916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685004489795918"/>
    <n v="0.17640717184081633"/>
    <n v="13.664622544884832"/>
    <n v="17.614443745435256"/>
    <n v="6.8323112724424165E-3"/>
    <n v="8.8072218727176278E-3"/>
  </r>
  <r>
    <x v="0"/>
    <n v="151"/>
    <s v="LD576 KRF136"/>
    <x v="4"/>
    <x v="0"/>
    <n v="1993"/>
    <n v="45"/>
    <n v="581.64705882352939"/>
    <x v="4"/>
    <n v="50"/>
    <n v="0.34"/>
    <s v=""/>
    <n v="0.34"/>
    <n v="5000"/>
    <s v=""/>
    <n v="5000"/>
    <n v="13959.529411764706"/>
    <n v="1.8"/>
    <s v=""/>
    <n v="1.8"/>
    <n v="2.3000000000000001E-4"/>
    <s v=""/>
    <n v="2.3000000000000001E-4"/>
    <n v="7"/>
    <s v=""/>
    <n v="7"/>
    <n v="1.06E-4"/>
    <s v=""/>
    <n v="1.06E-4"/>
    <n v="0.9"/>
    <s v=""/>
    <n v="0.9"/>
    <n v="0.93"/>
    <s v=""/>
    <n v="0.93"/>
    <n v="2.6550000000000002"/>
    <n v="7.0029000000000003"/>
    <n v="52.089447624526841"/>
    <n v="137.39253964964183"/>
    <n v="2.6044723812263422E-2"/>
    <n v="6.8696269824820924E-2"/>
  </r>
  <r>
    <x v="0"/>
    <n v="152"/>
    <n v="521659"/>
    <x v="4"/>
    <x v="0"/>
    <n v="2000"/>
    <n v="60"/>
    <n v="581.64705882352939"/>
    <x v="6"/>
    <n v="75"/>
    <n v="0.34"/>
    <s v=""/>
    <n v="0.34"/>
    <n v="12000"/>
    <s v=""/>
    <n v="12000"/>
    <n v="9888"/>
    <n v="0.99"/>
    <s v=""/>
    <n v="0.99"/>
    <n v="4.5800000000000002E-5"/>
    <s v=""/>
    <n v="4.5800000000000002E-5"/>
    <n v="5.3985890000000003"/>
    <s v=""/>
    <n v="5.3985890000000003"/>
    <n v="1.25E-4"/>
    <s v=""/>
    <n v="1.25E-4"/>
    <n v="0.9"/>
    <s v=""/>
    <n v="0.9"/>
    <n v="0.93"/>
    <s v=""/>
    <n v="0.93"/>
    <n v="1.2985833599999999"/>
    <n v="6.1701677700000008"/>
    <n v="33.969863109505127"/>
    <n v="161.40646874574193"/>
    <n v="1.6984931554752565E-2"/>
    <n v="8.0703234372870969E-2"/>
  </r>
  <r>
    <x v="0"/>
    <n v="153"/>
    <n v="522272"/>
    <x v="4"/>
    <x v="0"/>
    <n v="2009"/>
    <n v="25"/>
    <n v="581.64705882352939"/>
    <x v="2"/>
    <n v="50"/>
    <n v="0.34"/>
    <s v=""/>
    <n v="0.34"/>
    <n v="5000"/>
    <s v=""/>
    <n v="5000"/>
    <n v="4653.1764705882351"/>
    <n v="0.1"/>
    <s v=""/>
    <n v="0.1"/>
    <n v="4.0000000000000003E-5"/>
    <s v=""/>
    <n v="4.0000000000000003E-5"/>
    <n v="4.0694800000000004"/>
    <s v=""/>
    <n v="4.0694800000000004"/>
    <n v="8.4800000000000001E-5"/>
    <s v=""/>
    <n v="8.4800000000000001E-5"/>
    <n v="0.9"/>
    <s v=""/>
    <n v="0.9"/>
    <n v="0.95"/>
    <s v=""/>
    <n v="0.95"/>
    <n v="0.25751435294117647"/>
    <n v="4.2408658964705888"/>
    <n v="2.8068174095194252"/>
    <n v="46.223971960001421"/>
    <n v="1.4034087047597127E-3"/>
    <n v="2.3111985980000714E-2"/>
  </r>
  <r>
    <x v="0"/>
    <n v="154"/>
    <n v="522273"/>
    <x v="4"/>
    <x v="0"/>
    <n v="2009"/>
    <n v="65"/>
    <n v="581.64705882352939"/>
    <x v="5"/>
    <n v="75"/>
    <n v="0.34"/>
    <s v=""/>
    <n v="0.34"/>
    <n v="12000"/>
    <s v=""/>
    <n v="12000"/>
    <n v="4653.1764705882351"/>
    <n v="0.1"/>
    <s v=""/>
    <n v="0.1"/>
    <n v="2.5000000000000001E-5"/>
    <s v=""/>
    <n v="2.5000000000000001E-5"/>
    <n v="2.9646690000000002"/>
    <s v=""/>
    <n v="2.9646690000000002"/>
    <n v="3.8999999999999999E-5"/>
    <s v=""/>
    <n v="3.8999999999999999E-5"/>
    <n v="0.9"/>
    <s v=""/>
    <n v="0.9"/>
    <n v="0.95"/>
    <s v=""/>
    <n v="0.95"/>
    <n v="0.1946964705882353"/>
    <n v="2.9888357382352946"/>
    <n v="5.5175229502414505"/>
    <n v="84.700917948800083"/>
    <n v="2.7587614751207255E-3"/>
    <n v="4.2350458974400047E-2"/>
  </r>
  <r>
    <x v="0"/>
    <n v="155"/>
    <n v="522277"/>
    <x v="4"/>
    <x v="0"/>
    <n v="2011"/>
    <n v="49"/>
    <n v="581.64705882352939"/>
    <x v="5"/>
    <n v="50"/>
    <n v="0.34"/>
    <s v=""/>
    <n v="0.34"/>
    <n v="5000"/>
    <s v=""/>
    <n v="5000"/>
    <n v="3489.8823529411766"/>
    <n v="0.1"/>
    <s v=""/>
    <n v="0.1"/>
    <n v="4.0000000000000003E-5"/>
    <s v=""/>
    <n v="4.0000000000000003E-5"/>
    <n v="4.5339619999999998"/>
    <s v=""/>
    <n v="4.5339619999999998"/>
    <n v="9.4500000000000007E-5"/>
    <s v=""/>
    <n v="9.4500000000000007E-5"/>
    <n v="0.9"/>
    <s v=""/>
    <n v="0.9"/>
    <n v="0.95"/>
    <s v=""/>
    <n v="0.95"/>
    <n v="0.21563576470588236"/>
    <n v="4.6205680882352942"/>
    <n v="4.6066963440842921"/>
    <n v="98.710685348038766"/>
    <n v="2.3033481720421459E-3"/>
    <n v="4.9355342674019385E-2"/>
  </r>
  <r>
    <x v="0"/>
    <n v="156"/>
    <n v="522283"/>
    <x v="4"/>
    <x v="0"/>
    <n v="2011"/>
    <n v="49"/>
    <n v="581.64705882352939"/>
    <x v="5"/>
    <n v="50"/>
    <n v="0.34"/>
    <s v=""/>
    <n v="0.34"/>
    <n v="5000"/>
    <s v=""/>
    <n v="5000"/>
    <n v="3489.8823529411766"/>
    <n v="0.1"/>
    <s v=""/>
    <n v="0.1"/>
    <n v="4.0000000000000003E-5"/>
    <s v=""/>
    <n v="4.0000000000000003E-5"/>
    <n v="4.5339619999999998"/>
    <s v=""/>
    <n v="4.5339619999999998"/>
    <n v="9.4500000000000007E-5"/>
    <s v=""/>
    <n v="9.4500000000000007E-5"/>
    <n v="0.9"/>
    <s v=""/>
    <n v="0.9"/>
    <n v="0.95"/>
    <s v=""/>
    <n v="0.95"/>
    <n v="0.21563576470588236"/>
    <n v="4.6205680882352942"/>
    <n v="4.6066963440842921"/>
    <n v="98.710685348038766"/>
    <n v="2.3033481720421459E-3"/>
    <n v="4.9355342674019385E-2"/>
  </r>
  <r>
    <x v="0"/>
    <n v="157"/>
    <s v="BL01"/>
    <x v="4"/>
    <x v="0"/>
    <n v="2017"/>
    <n v="84"/>
    <n v="581.64705882352939"/>
    <x v="2"/>
    <n v="100"/>
    <n v="0.34"/>
    <s v=""/>
    <n v="0.34"/>
    <n v="12000"/>
    <s v=""/>
    <n v="12000"/>
    <n v="581.64705882352939"/>
    <n v="0.05"/>
    <s v=""/>
    <n v="0.05"/>
    <n v="1.17E-5"/>
    <s v=""/>
    <n v="1.17E-5"/>
    <n v="1.8360000000000001"/>
    <s v=""/>
    <n v="1.8360000000000001"/>
    <n v="2.4199999999999999E-5"/>
    <s v=""/>
    <n v="2.4199999999999999E-5"/>
    <n v="0.9"/>
    <s v=""/>
    <n v="0.9"/>
    <n v="0.95"/>
    <s v=""/>
    <n v="0.95"/>
    <n v="5.1124743529411772E-2"/>
    <n v="1.757572065882353"/>
    <n v="1.8723332130820978"/>
    <n v="64.367277489493716"/>
    <n v="9.3616660654104893E-4"/>
    <n v="3.2183638744746862E-2"/>
  </r>
  <r>
    <x v="0"/>
    <n v="158"/>
    <s v="BL02"/>
    <x v="4"/>
    <x v="0"/>
    <n v="2017"/>
    <n v="84"/>
    <n v="581.64705882352939"/>
    <x v="2"/>
    <n v="100"/>
    <n v="0.34"/>
    <s v=""/>
    <n v="0.34"/>
    <n v="12000"/>
    <s v=""/>
    <n v="12000"/>
    <n v="581.64705882352939"/>
    <n v="0.05"/>
    <s v=""/>
    <n v="0.05"/>
    <n v="1.17E-5"/>
    <s v=""/>
    <n v="1.17E-5"/>
    <n v="1.8360000000000001"/>
    <s v=""/>
    <n v="1.8360000000000001"/>
    <n v="2.4199999999999999E-5"/>
    <s v=""/>
    <n v="2.4199999999999999E-5"/>
    <n v="0.9"/>
    <s v=""/>
    <n v="0.9"/>
    <n v="0.95"/>
    <s v=""/>
    <n v="0.95"/>
    <n v="5.1124743529411772E-2"/>
    <n v="1.757572065882353"/>
    <n v="1.8723332130820978"/>
    <n v="64.367277489493716"/>
    <n v="9.3616660654104893E-4"/>
    <n v="3.2183638744746862E-2"/>
  </r>
  <r>
    <x v="0"/>
    <n v="159"/>
    <s v="BL03"/>
    <x v="4"/>
    <x v="0"/>
    <n v="2018"/>
    <n v="61"/>
    <n v="581.64705882352939"/>
    <x v="2"/>
    <n v="75"/>
    <n v="0.34"/>
    <s v=""/>
    <n v="0.34"/>
    <n v="12000"/>
    <s v=""/>
    <n v="12000"/>
    <n v="581.64705882352939"/>
    <n v="0.1"/>
    <s v=""/>
    <n v="0.1"/>
    <n v="2.5000000000000001E-5"/>
    <s v=""/>
    <n v="2.5000000000000001E-5"/>
    <n v="2.7574529999999999"/>
    <s v=""/>
    <n v="2.7574529999999999"/>
    <n v="3.6199999999999999E-5"/>
    <s v=""/>
    <n v="3.6199999999999999E-5"/>
    <n v="0.9"/>
    <s v=""/>
    <n v="0.9"/>
    <n v="0.95"/>
    <s v=""/>
    <n v="0.95"/>
    <n v="0.10308705882352942"/>
    <n v="2.6395831923529411"/>
    <n v="2.7416164472286244"/>
    <n v="70.200127703432869"/>
    <n v="1.3708082236143122E-3"/>
    <n v="3.5100063851716434E-2"/>
  </r>
  <r>
    <x v="0"/>
    <n v="160"/>
    <s v="BL04"/>
    <x v="4"/>
    <x v="0"/>
    <n v="2018"/>
    <n v="61"/>
    <n v="581.64705882352939"/>
    <x v="2"/>
    <n v="75"/>
    <n v="0.34"/>
    <s v=""/>
    <n v="0.34"/>
    <n v="12000"/>
    <s v=""/>
    <n v="12000"/>
    <n v="581.64705882352939"/>
    <n v="0.1"/>
    <s v=""/>
    <n v="0.1"/>
    <n v="2.5000000000000001E-5"/>
    <s v=""/>
    <n v="2.5000000000000001E-5"/>
    <n v="2.7574529999999999"/>
    <s v=""/>
    <n v="2.7574529999999999"/>
    <n v="3.6199999999999999E-5"/>
    <s v=""/>
    <n v="3.6199999999999999E-5"/>
    <n v="0.9"/>
    <s v=""/>
    <n v="0.9"/>
    <n v="0.95"/>
    <s v=""/>
    <n v="0.95"/>
    <n v="0.10308705882352942"/>
    <n v="2.6395831923529411"/>
    <n v="2.7416164472286244"/>
    <n v="70.200127703432869"/>
    <n v="1.3708082236143122E-3"/>
    <n v="3.5100063851716434E-2"/>
  </r>
  <r>
    <x v="0"/>
    <n v="161"/>
    <n v="883"/>
    <x v="4"/>
    <x v="2"/>
    <n v="1995"/>
    <n v="60"/>
    <n v="581.64705882352939"/>
    <x v="3"/>
    <n v="75"/>
    <s v="--"/>
    <s v="--"/>
    <n v="0"/>
    <s v="--"/>
    <s v="--"/>
    <n v="0"/>
    <n v="12796.23529411764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62"/>
    <n v="884"/>
    <x v="4"/>
    <x v="2"/>
    <n v="1998"/>
    <n v="60"/>
    <n v="581.64705882352939"/>
    <x v="3"/>
    <n v="75"/>
    <s v="--"/>
    <s v="--"/>
    <n v="0"/>
    <s v="--"/>
    <s v="--"/>
    <n v="0"/>
    <n v="11051.29411764705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63"/>
    <n v="885"/>
    <x v="4"/>
    <x v="2"/>
    <n v="1998"/>
    <n v="60"/>
    <n v="581.64705882352939"/>
    <x v="3"/>
    <n v="75"/>
    <s v="--"/>
    <s v="--"/>
    <n v="0"/>
    <s v="--"/>
    <s v="--"/>
    <n v="0"/>
    <n v="11051.29411764705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64"/>
    <n v="886"/>
    <x v="4"/>
    <x v="2"/>
    <n v="1999"/>
    <n v="60"/>
    <n v="581.64705882352939"/>
    <x v="3"/>
    <n v="75"/>
    <s v="--"/>
    <s v="--"/>
    <n v="0"/>
    <s v="--"/>
    <s v="--"/>
    <n v="0"/>
    <n v="10469.6470588235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65"/>
    <n v="887"/>
    <x v="4"/>
    <x v="2"/>
    <n v="1999"/>
    <n v="60"/>
    <n v="581.64705882352939"/>
    <x v="3"/>
    <n v="75"/>
    <s v="--"/>
    <s v="--"/>
    <n v="0"/>
    <s v="--"/>
    <s v="--"/>
    <n v="0"/>
    <n v="10469.6470588235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66"/>
    <n v="47914"/>
    <x v="4"/>
    <x v="2"/>
    <n v="1999"/>
    <n v="85"/>
    <n v="581.64705882352939"/>
    <x v="3"/>
    <n v="100"/>
    <s v="--"/>
    <s v="--"/>
    <n v="0"/>
    <s v="--"/>
    <s v="--"/>
    <n v="0"/>
    <n v="10469.6470588235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67"/>
    <n v="48097"/>
    <x v="4"/>
    <x v="2"/>
    <n v="1999"/>
    <n v="85"/>
    <n v="581.64705882352939"/>
    <x v="3"/>
    <n v="100"/>
    <s v="--"/>
    <s v="--"/>
    <n v="0"/>
    <s v="--"/>
    <s v="--"/>
    <n v="0"/>
    <n v="10469.6470588235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68"/>
    <n v="48099"/>
    <x v="4"/>
    <x v="2"/>
    <n v="1999"/>
    <n v="85"/>
    <n v="581.64705882352939"/>
    <x v="3"/>
    <n v="100"/>
    <s v="--"/>
    <s v="--"/>
    <n v="0"/>
    <s v="--"/>
    <s v="--"/>
    <n v="0"/>
    <n v="10469.6470588235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69"/>
    <n v="48101"/>
    <x v="4"/>
    <x v="2"/>
    <n v="1999"/>
    <n v="85"/>
    <n v="581.64705882352939"/>
    <x v="3"/>
    <n v="100"/>
    <s v="--"/>
    <s v="--"/>
    <n v="0"/>
    <s v="--"/>
    <s v="--"/>
    <n v="0"/>
    <n v="10469.6470588235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70"/>
    <n v="48369"/>
    <x v="4"/>
    <x v="2"/>
    <n v="2000"/>
    <n v="85"/>
    <n v="581.64705882352939"/>
    <x v="3"/>
    <n v="100"/>
    <s v="--"/>
    <s v="--"/>
    <n v="0"/>
    <s v="--"/>
    <s v="--"/>
    <n v="0"/>
    <n v="988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71"/>
    <n v="48370"/>
    <x v="4"/>
    <x v="2"/>
    <n v="2000"/>
    <n v="85"/>
    <n v="581.64705882352939"/>
    <x v="3"/>
    <n v="100"/>
    <s v="--"/>
    <s v="--"/>
    <n v="0"/>
    <s v="--"/>
    <s v="--"/>
    <n v="0"/>
    <n v="988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72"/>
    <n v="48371"/>
    <x v="4"/>
    <x v="2"/>
    <n v="2000"/>
    <n v="85"/>
    <n v="581.64705882352939"/>
    <x v="3"/>
    <n v="100"/>
    <s v="--"/>
    <s v="--"/>
    <n v="0"/>
    <s v="--"/>
    <s v="--"/>
    <n v="0"/>
    <n v="988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73"/>
    <n v="48372"/>
    <x v="4"/>
    <x v="2"/>
    <n v="2000"/>
    <n v="85"/>
    <n v="581.64705882352939"/>
    <x v="3"/>
    <n v="100"/>
    <s v="--"/>
    <s v="--"/>
    <n v="0"/>
    <s v="--"/>
    <s v="--"/>
    <n v="0"/>
    <n v="988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74"/>
    <n v="48373"/>
    <x v="4"/>
    <x v="2"/>
    <n v="2000"/>
    <n v="85"/>
    <n v="581.64705882352939"/>
    <x v="3"/>
    <n v="100"/>
    <s v="--"/>
    <s v="--"/>
    <n v="0"/>
    <s v="--"/>
    <s v="--"/>
    <n v="0"/>
    <n v="988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75"/>
    <n v="48375"/>
    <x v="4"/>
    <x v="2"/>
    <n v="2000"/>
    <n v="85"/>
    <n v="581.64705882352939"/>
    <x v="3"/>
    <n v="100"/>
    <s v="--"/>
    <s v="--"/>
    <n v="0"/>
    <s v="--"/>
    <s v="--"/>
    <n v="0"/>
    <n v="988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76"/>
    <n v="3806"/>
    <x v="4"/>
    <x v="2"/>
    <n v="2001"/>
    <n v="60"/>
    <n v="581.64705882352939"/>
    <x v="3"/>
    <n v="75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77"/>
    <n v="3807"/>
    <x v="4"/>
    <x v="2"/>
    <n v="2001"/>
    <n v="60"/>
    <n v="581.64705882352939"/>
    <x v="3"/>
    <n v="75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78"/>
    <n v="3808"/>
    <x v="4"/>
    <x v="2"/>
    <n v="2001"/>
    <n v="60"/>
    <n v="581.64705882352939"/>
    <x v="3"/>
    <n v="75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79"/>
    <s v="57086 ATS283"/>
    <x v="4"/>
    <x v="2"/>
    <n v="2004"/>
    <n v="80"/>
    <n v="581.64705882352939"/>
    <x v="3"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80"/>
    <s v="57089 AYB287"/>
    <x v="4"/>
    <x v="2"/>
    <n v="2004"/>
    <n v="80"/>
    <n v="581.64705882352939"/>
    <x v="3"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81"/>
    <s v="57090 CWR295"/>
    <x v="4"/>
    <x v="2"/>
    <n v="2004"/>
    <n v="80"/>
    <n v="581.64705882352939"/>
    <x v="3"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82"/>
    <s v="57091ISA527"/>
    <x v="4"/>
    <x v="2"/>
    <n v="2004"/>
    <n v="80"/>
    <n v="581.64705882352939"/>
    <x v="3"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83"/>
    <s v="57092 JHO698"/>
    <x v="4"/>
    <x v="2"/>
    <n v="2004"/>
    <n v="80"/>
    <n v="581.64705882352939"/>
    <x v="3"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84"/>
    <s v="57093 LLY331"/>
    <x v="4"/>
    <x v="2"/>
    <n v="2004"/>
    <n v="80"/>
    <n v="581.64705882352939"/>
    <x v="3"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85"/>
    <s v="57095 PJC184"/>
    <x v="4"/>
    <x v="2"/>
    <n v="2004"/>
    <n v="80"/>
    <n v="581.64705882352939"/>
    <x v="3"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86"/>
    <s v="57096 SLW654"/>
    <x v="4"/>
    <x v="2"/>
    <n v="2004"/>
    <n v="80"/>
    <n v="581.64705882352939"/>
    <x v="3"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87"/>
    <s v="BL 0082 BL3088"/>
    <x v="4"/>
    <x v="2"/>
    <n v="2004"/>
    <n v="80"/>
    <n v="581.64705882352939"/>
    <x v="3"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88"/>
    <s v="TCR227"/>
    <x v="4"/>
    <x v="2"/>
    <n v="2004"/>
    <n v="80"/>
    <n v="581.64705882352939"/>
    <x v="3"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89"/>
    <s v="XAW144"/>
    <x v="4"/>
    <x v="2"/>
    <n v="2004"/>
    <n v="80"/>
    <n v="581.64705882352939"/>
    <x v="3"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90"/>
    <s v="ZNR728"/>
    <x v="4"/>
    <x v="2"/>
    <n v="2004"/>
    <n v="81"/>
    <n v="581.64705882352939"/>
    <x v="3"/>
    <n v="100"/>
    <s v="--"/>
    <s v="--"/>
    <n v="0"/>
    <s v="--"/>
    <s v="--"/>
    <n v="0"/>
    <n v="7561.41176470588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91"/>
    <s v="BL 0111 BL3089"/>
    <x v="4"/>
    <x v="2"/>
    <n v="2005"/>
    <n v="81"/>
    <n v="581.64705882352939"/>
    <x v="3"/>
    <n v="100"/>
    <s v="--"/>
    <s v="--"/>
    <n v="0"/>
    <s v="--"/>
    <s v="--"/>
    <n v="0"/>
    <n v="6979.764705882353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92"/>
    <n v="57081"/>
    <x v="4"/>
    <x v="2"/>
    <n v="2006"/>
    <n v="81"/>
    <n v="581.64705882352939"/>
    <x v="3"/>
    <n v="100"/>
    <s v="--"/>
    <s v="--"/>
    <n v="0"/>
    <s v="--"/>
    <s v="--"/>
    <n v="0"/>
    <n v="6398.117647058823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93"/>
    <n v="57082"/>
    <x v="4"/>
    <x v="2"/>
    <n v="2006"/>
    <n v="81"/>
    <n v="581.64705882352939"/>
    <x v="3"/>
    <n v="100"/>
    <s v="--"/>
    <s v="--"/>
    <n v="0"/>
    <s v="--"/>
    <s v="--"/>
    <n v="0"/>
    <n v="6398.117647058823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94"/>
    <n v="57083"/>
    <x v="4"/>
    <x v="2"/>
    <n v="2006"/>
    <n v="81"/>
    <n v="581.64705882352939"/>
    <x v="3"/>
    <n v="100"/>
    <s v="--"/>
    <s v="--"/>
    <n v="0"/>
    <s v="--"/>
    <s v="--"/>
    <n v="0"/>
    <n v="6398.117647058823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95"/>
    <s v="BVO838"/>
    <x v="4"/>
    <x v="2"/>
    <n v="2011"/>
    <n v="19"/>
    <n v="581.64705882352939"/>
    <x v="3"/>
    <n v="25"/>
    <s v="--"/>
    <s v="--"/>
    <n v="0"/>
    <s v="--"/>
    <s v="--"/>
    <n v="0"/>
    <n v="3489.88235294117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96"/>
    <s v="DZU756"/>
    <x v="4"/>
    <x v="2"/>
    <n v="2011"/>
    <n v="19"/>
    <n v="581.64705882352939"/>
    <x v="3"/>
    <n v="25"/>
    <s v="--"/>
    <s v="--"/>
    <n v="0"/>
    <s v="--"/>
    <s v="--"/>
    <n v="0"/>
    <n v="3489.88235294117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97"/>
    <s v="JGS856"/>
    <x v="4"/>
    <x v="2"/>
    <n v="2011"/>
    <n v="19"/>
    <n v="581.64705882352939"/>
    <x v="3"/>
    <n v="25"/>
    <s v="--"/>
    <s v="--"/>
    <n v="0"/>
    <s v="--"/>
    <s v="--"/>
    <n v="0"/>
    <n v="3489.88235294117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98"/>
    <s v="JTH145"/>
    <x v="4"/>
    <x v="2"/>
    <n v="2011"/>
    <n v="19"/>
    <n v="581.64705882352939"/>
    <x v="3"/>
    <n v="25"/>
    <s v="--"/>
    <s v="--"/>
    <n v="0"/>
    <s v="--"/>
    <s v="--"/>
    <n v="0"/>
    <n v="3489.88235294117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199"/>
    <s v="PIB455"/>
    <x v="4"/>
    <x v="2"/>
    <n v="2011"/>
    <n v="19"/>
    <n v="581.64705882352939"/>
    <x v="3"/>
    <n v="25"/>
    <s v="--"/>
    <s v="--"/>
    <n v="0"/>
    <s v="--"/>
    <s v="--"/>
    <n v="0"/>
    <n v="3489.88235294117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00"/>
    <s v="UCV788"/>
    <x v="4"/>
    <x v="2"/>
    <n v="2011"/>
    <n v="19"/>
    <n v="581.64705882352939"/>
    <x v="3"/>
    <n v="25"/>
    <s v="--"/>
    <s v="--"/>
    <n v="0"/>
    <s v="--"/>
    <s v="--"/>
    <n v="0"/>
    <n v="3489.88235294117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01"/>
    <s v="WIS419"/>
    <x v="4"/>
    <x v="2"/>
    <n v="2011"/>
    <n v="19"/>
    <n v="581.64705882352939"/>
    <x v="3"/>
    <n v="25"/>
    <s v="--"/>
    <s v="--"/>
    <n v="0"/>
    <s v="--"/>
    <s v="--"/>
    <n v="0"/>
    <n v="3489.88235294117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02"/>
    <s v="WVW132"/>
    <x v="4"/>
    <x v="2"/>
    <n v="2011"/>
    <n v="19"/>
    <n v="581.64705882352939"/>
    <x v="3"/>
    <n v="25"/>
    <s v="--"/>
    <s v="--"/>
    <n v="0"/>
    <s v="--"/>
    <s v="--"/>
    <n v="0"/>
    <n v="3489.88235294117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03"/>
    <s v="YDL932"/>
    <x v="4"/>
    <x v="2"/>
    <n v="2011"/>
    <n v="19"/>
    <n v="581.64705882352939"/>
    <x v="3"/>
    <n v="25"/>
    <s v="--"/>
    <s v="--"/>
    <n v="0"/>
    <s v="--"/>
    <s v="--"/>
    <n v="0"/>
    <n v="3489.88235294117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04"/>
    <s v="YRN541"/>
    <x v="4"/>
    <x v="2"/>
    <n v="2011"/>
    <n v="19"/>
    <n v="581.64705882352939"/>
    <x v="3"/>
    <n v="25"/>
    <s v="--"/>
    <s v="--"/>
    <n v="0"/>
    <s v="--"/>
    <s v="--"/>
    <n v="0"/>
    <n v="3489.88235294117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05"/>
    <s v="BL 0225"/>
    <x v="4"/>
    <x v="2"/>
    <n v="2014"/>
    <n v="81"/>
    <n v="581.64705882352939"/>
    <x v="3"/>
    <n v="100"/>
    <s v="--"/>
    <s v="--"/>
    <n v="0"/>
    <s v="--"/>
    <s v="--"/>
    <n v="0"/>
    <n v="1744.941176470588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06"/>
    <s v="BL 0230"/>
    <x v="4"/>
    <x v="2"/>
    <n v="2014"/>
    <n v="81"/>
    <n v="581.64705882352939"/>
    <x v="3"/>
    <n v="100"/>
    <s v="--"/>
    <s v="--"/>
    <n v="0"/>
    <s v="--"/>
    <s v="--"/>
    <n v="0"/>
    <n v="1744.941176470588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07"/>
    <s v="DPL739"/>
    <x v="4"/>
    <x v="1"/>
    <n v="1997"/>
    <n v="105"/>
    <n v="581.64705882352939"/>
    <x v="3"/>
    <n v="175"/>
    <s v=""/>
    <n v="0.5"/>
    <n v="0.5"/>
    <s v=""/>
    <n v="7000"/>
    <n v="7000"/>
    <n v="11632.94117647058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27.94430901238742"/>
    <n v="909.5748417772495"/>
    <n v="6.3972154506193715E-2"/>
    <n v="0.45478742088862473"/>
  </r>
  <r>
    <x v="0"/>
    <n v="208"/>
    <n v="1803"/>
    <x v="4"/>
    <x v="1"/>
    <n v="2001"/>
    <n v="107"/>
    <n v="581.64705882352939"/>
    <x v="3"/>
    <n v="175"/>
    <s v=""/>
    <n v="0.5"/>
    <n v="0.5"/>
    <s v=""/>
    <n v="7000"/>
    <n v="7000"/>
    <n v="9306.3529411764703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6086"/>
    <n v="10.798780999999998"/>
    <n v="110.35592165507286"/>
    <n v="740.83639811406761"/>
    <n v="5.517796082753644E-2"/>
    <n v="0.37041819905703383"/>
  </r>
  <r>
    <x v="0"/>
    <n v="209"/>
    <n v="1874"/>
    <x v="4"/>
    <x v="1"/>
    <n v="2001"/>
    <n v="107"/>
    <n v="581.64705882352939"/>
    <x v="3"/>
    <n v="175"/>
    <s v=""/>
    <n v="0.5"/>
    <n v="0.5"/>
    <s v=""/>
    <n v="7000"/>
    <n v="7000"/>
    <n v="9306.3529411764703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6086"/>
    <n v="10.798780999999998"/>
    <n v="110.35592165507286"/>
    <n v="740.83639811406761"/>
    <n v="5.517796082753644E-2"/>
    <n v="0.37041819905703383"/>
  </r>
  <r>
    <x v="0"/>
    <n v="210"/>
    <n v="3624"/>
    <x v="4"/>
    <x v="1"/>
    <n v="2004"/>
    <n v="107"/>
    <n v="581.64705882352939"/>
    <x v="3"/>
    <n v="175"/>
    <s v=""/>
    <n v="0.5"/>
    <n v="0.5"/>
    <s v=""/>
    <n v="7000"/>
    <n v="7000"/>
    <n v="7561.411764705882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188.74251626099493"/>
    <n v="199.95142882962878"/>
    <n v="9.4371258130497473E-2"/>
    <n v="9.9975714414814398E-2"/>
  </r>
  <r>
    <x v="0"/>
    <n v="211"/>
    <s v="QQF241"/>
    <x v="4"/>
    <x v="1"/>
    <n v="2004"/>
    <n v="84"/>
    <n v="581.64705882352939"/>
    <x v="3"/>
    <n v="100"/>
    <s v=""/>
    <n v="0.5"/>
    <n v="0.5"/>
    <s v=""/>
    <n v="7000"/>
    <n v="7000"/>
    <n v="7561.411764705882"/>
    <s v=""/>
    <n v="0.23400000000000001"/>
    <n v="0.23400000000000001"/>
    <s v=""/>
    <n v="7.2428571428571431E-4"/>
    <n v="7.2428571428571431E-4"/>
    <s v=""/>
    <n v="0.02"/>
    <n v="0.02"/>
    <s v=""/>
    <n v="6.0285714285714252E-5"/>
    <n v="6.0285714285714252E-5"/>
    <s v=""/>
    <n v="1"/>
    <n v="1"/>
    <s v=""/>
    <n v="0.97699999999999998"/>
    <n v="0.97699999999999998"/>
    <n v="5.3040000000000003"/>
    <n v="0.43183399999999977"/>
    <n v="285.65813838535246"/>
    <n v="23.257333433540765"/>
    <n v="0.14282906919267624"/>
    <n v="1.1628666716770384E-2"/>
  </r>
  <r>
    <x v="0"/>
    <n v="212"/>
    <n v="3638"/>
    <x v="4"/>
    <x v="1"/>
    <n v="2007"/>
    <n v="107"/>
    <n v="581.64705882352939"/>
    <x v="3"/>
    <n v="175"/>
    <s v=""/>
    <n v="0.5"/>
    <n v="0.5"/>
    <s v=""/>
    <n v="7000"/>
    <n v="7000"/>
    <n v="5816.4705882352937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0956974117647058"/>
    <n v="1.1601431327058822"/>
    <n v="75.168903226639316"/>
    <n v="79.590118526396324"/>
    <n v="3.7584451613319657E-2"/>
    <n v="3.9795059263198165E-2"/>
  </r>
  <r>
    <x v="0"/>
    <n v="213"/>
    <n v="3639"/>
    <x v="4"/>
    <x v="1"/>
    <n v="2007"/>
    <n v="107"/>
    <n v="581.64705882352939"/>
    <x v="3"/>
    <n v="175"/>
    <s v=""/>
    <n v="0.5"/>
    <n v="0.5"/>
    <s v=""/>
    <n v="7000"/>
    <n v="7000"/>
    <n v="5816.4705882352937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0956974117647058"/>
    <n v="1.1601431327058822"/>
    <n v="75.168903226639316"/>
    <n v="79.590118526396324"/>
    <n v="3.7584451613319657E-2"/>
    <n v="3.9795059263198165E-2"/>
  </r>
  <r>
    <x v="0"/>
    <n v="214"/>
    <n v="1924"/>
    <x v="4"/>
    <x v="1"/>
    <n v="2012"/>
    <n v="107"/>
    <n v="581.64705882352939"/>
    <x v="3"/>
    <n v="175"/>
    <s v=""/>
    <n v="0.5"/>
    <n v="0.5"/>
    <s v=""/>
    <n v="10000"/>
    <n v="10000"/>
    <n v="2908.235294117646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8664"/>
    <n v="0.29466917694117645"/>
    <n v="10.884938426880815"/>
    <n v="20.215397615743672"/>
    <n v="5.4424692134404078E-3"/>
    <n v="1.0107698807871837E-2"/>
  </r>
  <r>
    <x v="0"/>
    <n v="215"/>
    <s v="KQY432 LG200"/>
    <x v="4"/>
    <x v="1"/>
    <n v="2012"/>
    <n v="69"/>
    <n v="581.64705882352939"/>
    <x v="3"/>
    <n v="75"/>
    <s v=""/>
    <n v="0.5"/>
    <n v="0.5"/>
    <s v=""/>
    <n v="10000"/>
    <n v="10000"/>
    <n v="2908.235294117646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20750277647058823"/>
    <n v="0.14535902550588234"/>
    <n v="9.1798757490084544"/>
    <n v="6.4306503066482454"/>
    <n v="4.5899378745042274E-3"/>
    <n v="3.2153251533241231E-3"/>
  </r>
  <r>
    <x v="0"/>
    <n v="216"/>
    <s v="507145 PNT775"/>
    <x v="4"/>
    <x v="1"/>
    <n v="2015"/>
    <n v="80"/>
    <n v="581.64705882352939"/>
    <x v="3"/>
    <n v="100"/>
    <s v=""/>
    <n v="0.5"/>
    <n v="0.5"/>
    <s v=""/>
    <n v="10000"/>
    <n v="10000"/>
    <n v="1163.2941176470588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969919999999999E-2"/>
    <n v="0.12300283794823529"/>
    <n v="2.8195441022753274"/>
    <n v="6.3091219033987063"/>
    <n v="1.4097720511376637E-3"/>
    <n v="3.1545609516993533E-3"/>
  </r>
  <r>
    <x v="0"/>
    <n v="217"/>
    <s v="507146 WBT111"/>
    <x v="4"/>
    <x v="1"/>
    <n v="2015"/>
    <n v="80"/>
    <n v="581.64705882352939"/>
    <x v="3"/>
    <n v="100"/>
    <s v=""/>
    <n v="0.5"/>
    <n v="0.5"/>
    <s v=""/>
    <n v="10000"/>
    <n v="10000"/>
    <n v="1163.2941176470588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969919999999999E-2"/>
    <n v="0.12300283794823529"/>
    <n v="2.8195441022753274"/>
    <n v="6.3091219033987063"/>
    <n v="1.4097720511376637E-3"/>
    <n v="3.1545609516993533E-3"/>
  </r>
  <r>
    <x v="0"/>
    <n v="218"/>
    <s v="DKM856"/>
    <x v="4"/>
    <x v="1"/>
    <n v="2016"/>
    <n v="84"/>
    <n v="581.64705882352939"/>
    <x v="3"/>
    <n v="100"/>
    <s v=""/>
    <n v="0.5"/>
    <n v="0.5"/>
    <s v=""/>
    <n v="10000"/>
    <n v="10000"/>
    <n v="581.6470588235293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3.5984959999999996E-2"/>
    <n v="8.0064418974117646E-2"/>
    <n v="1.9380461318762012"/>
    <n v="4.3120386265179746"/>
    <n v="9.6902306593810064E-4"/>
    <n v="2.1560193132589872E-3"/>
  </r>
  <r>
    <x v="0"/>
    <n v="219"/>
    <n v="4557"/>
    <x v="4"/>
    <x v="1"/>
    <n v="2017"/>
    <n v="114"/>
    <n v="581.64705882352939"/>
    <x v="3"/>
    <n v="175"/>
    <s v=""/>
    <n v="0.5"/>
    <n v="0.5"/>
    <s v=""/>
    <n v="10000"/>
    <n v="10000"/>
    <n v="581.64705882352939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93279999999999"/>
    <n v="0.16601303538823531"/>
    <n v="9.8624811011546338"/>
    <n v="12.134191420186838"/>
    <n v="4.9312405505773172E-3"/>
    <n v="6.0670957100934187E-3"/>
  </r>
  <r>
    <x v="0"/>
    <n v="220"/>
    <n v="4082"/>
    <x v="5"/>
    <x v="0"/>
    <n v="1995"/>
    <n v="78"/>
    <n v="342"/>
    <x v="4"/>
    <n v="100"/>
    <n v="0.34"/>
    <s v=""/>
    <n v="0.34"/>
    <n v="12000"/>
    <s v=""/>
    <n v="12000"/>
    <n v="7524"/>
    <n v="0.99"/>
    <s v=""/>
    <n v="0.99"/>
    <n v="4.5800000000000002E-5"/>
    <s v=""/>
    <n v="4.5800000000000002E-5"/>
    <n v="8.3019999999999996"/>
    <s v=""/>
    <n v="8.3019999999999996"/>
    <n v="1.92E-4"/>
    <s v=""/>
    <n v="1.92E-4"/>
    <n v="0.9"/>
    <s v=""/>
    <n v="0.9"/>
    <n v="0.93"/>
    <s v=""/>
    <n v="0.93"/>
    <n v="1.20113928"/>
    <n v="9.0643454400000003"/>
    <n v="24.017469886707307"/>
    <n v="181.24679400036999"/>
    <n v="1.2008734943353654E-2"/>
    <n v="9.0623397000184985E-2"/>
  </r>
  <r>
    <x v="0"/>
    <n v="221"/>
    <s v="CL007"/>
    <x v="5"/>
    <x v="0"/>
    <n v="1998"/>
    <n v="138"/>
    <n v="468"/>
    <x v="4"/>
    <n v="175"/>
    <n v="0.34"/>
    <s v=""/>
    <n v="0.34"/>
    <n v="12000"/>
    <s v=""/>
    <n v="12000"/>
    <n v="8892"/>
    <n v="0.68"/>
    <s v=""/>
    <n v="0.68"/>
    <n v="3.15E-5"/>
    <s v=""/>
    <n v="3.15E-5"/>
    <n v="5.8922460000000001"/>
    <s v=""/>
    <n v="5.8922460000000001"/>
    <n v="1.37E-4"/>
    <s v=""/>
    <n v="1.37E-4"/>
    <n v="0.9"/>
    <s v=""/>
    <n v="0.9"/>
    <n v="0.93"/>
    <s v=""/>
    <n v="0.93"/>
    <n v="0.86408820000000008"/>
    <n v="6.6127185000000006"/>
    <n v="41.830801926831363"/>
    <n v="320.12393847224553"/>
    <n v="2.0915400963415685E-2"/>
    <n v="0.16006196923612279"/>
  </r>
  <r>
    <x v="0"/>
    <n v="222"/>
    <n v="48196"/>
    <x v="5"/>
    <x v="0"/>
    <n v="2000"/>
    <n v="16"/>
    <n v="529.09090909090912"/>
    <x v="4"/>
    <n v="25"/>
    <n v="0.34"/>
    <s v=""/>
    <n v="0.34"/>
    <n v="5000"/>
    <s v=""/>
    <n v="5000"/>
    <n v="8994.5454545454559"/>
    <n v="1.45"/>
    <s v=""/>
    <n v="1.45"/>
    <n v="1.85E-4"/>
    <s v=""/>
    <n v="1.85E-4"/>
    <n v="5.6852960000000001"/>
    <s v=""/>
    <n v="5.6852960000000001"/>
    <n v="0"/>
    <s v=""/>
    <n v="0"/>
    <n v="0.9"/>
    <s v=""/>
    <n v="0.9"/>
    <n v="0.93"/>
    <s v=""/>
    <n v="0.93"/>
    <n v="2.1375000000000002"/>
    <n v="5.2873252800000001"/>
    <n v="13.563431613519187"/>
    <n v="33.550537943256693"/>
    <n v="6.7817158067595938E-3"/>
    <n v="1.6775268971628347E-2"/>
  </r>
  <r>
    <x v="0"/>
    <n v="223"/>
    <n v="48198"/>
    <x v="5"/>
    <x v="0"/>
    <n v="2000"/>
    <n v="16"/>
    <n v="529.09090909090912"/>
    <x v="4"/>
    <n v="25"/>
    <n v="0.34"/>
    <s v=""/>
    <n v="0.34"/>
    <n v="5000"/>
    <s v=""/>
    <n v="5000"/>
    <n v="8994.5454545454559"/>
    <n v="1.45"/>
    <s v=""/>
    <n v="1.45"/>
    <n v="1.85E-4"/>
    <s v=""/>
    <n v="1.85E-4"/>
    <n v="5.6852960000000001"/>
    <s v=""/>
    <n v="5.6852960000000001"/>
    <n v="0"/>
    <s v=""/>
    <n v="0"/>
    <n v="0.9"/>
    <s v=""/>
    <n v="0.9"/>
    <n v="0.93"/>
    <s v=""/>
    <n v="0.93"/>
    <n v="2.1375000000000002"/>
    <n v="5.2873252800000001"/>
    <n v="13.563431613519187"/>
    <n v="33.550537943256693"/>
    <n v="6.7817158067595938E-3"/>
    <n v="1.6775268971628347E-2"/>
  </r>
  <r>
    <x v="0"/>
    <n v="224"/>
    <s v="ZNX471"/>
    <x v="5"/>
    <x v="0"/>
    <n v="2000"/>
    <n v="152"/>
    <n v="529.09090909090912"/>
    <x v="4"/>
    <n v="175"/>
    <n v="0.34"/>
    <s v=""/>
    <n v="0.34"/>
    <n v="12000"/>
    <s v=""/>
    <n v="12000"/>
    <n v="8994.5454545454559"/>
    <n v="0.68"/>
    <s v=""/>
    <n v="0.68"/>
    <n v="3.15E-5"/>
    <s v=""/>
    <n v="3.15E-5"/>
    <n v="5.7724380000000002"/>
    <s v=""/>
    <n v="5.7724380000000002"/>
    <n v="1.34E-4"/>
    <s v=""/>
    <n v="1.34E-4"/>
    <n v="0.9"/>
    <s v=""/>
    <n v="0.9"/>
    <n v="0.93"/>
    <s v=""/>
    <n v="0.93"/>
    <n v="0.86699536363636376"/>
    <n v="6.4892675945454554"/>
    <n v="52.264143661866747"/>
    <n v="391.18549884641527"/>
    <n v="2.6132071830933374E-2"/>
    <n v="0.19559274942320765"/>
  </r>
  <r>
    <x v="0"/>
    <n v="225"/>
    <n v="49200"/>
    <x v="5"/>
    <x v="0"/>
    <n v="2001"/>
    <n v="95"/>
    <n v="529.09090909090912"/>
    <x v="6"/>
    <n v="100"/>
    <n v="0.34"/>
    <s v=""/>
    <n v="0.34"/>
    <n v="12000"/>
    <s v=""/>
    <n v="12000"/>
    <n v="8465.454545454546"/>
    <n v="0.99"/>
    <s v=""/>
    <n v="0.99"/>
    <n v="4.5800000000000002E-5"/>
    <s v=""/>
    <n v="4.5800000000000002E-5"/>
    <n v="5.5903470000000004"/>
    <s v=""/>
    <n v="5.5903470000000004"/>
    <n v="1.2999999999999999E-4"/>
    <s v=""/>
    <n v="1.2999999999999999E-4"/>
    <n v="0.9"/>
    <s v=""/>
    <n v="0.9"/>
    <n v="0.93"/>
    <s v=""/>
    <n v="0.93"/>
    <n v="1.2399460363636363"/>
    <n v="6.2224961645454551"/>
    <n v="46.716453524089872"/>
    <n v="234.44000331443803"/>
    <n v="2.3358226762044937E-2"/>
    <n v="0.11722000165721902"/>
  </r>
  <r>
    <x v="0"/>
    <n v="226"/>
    <s v="MVQ552"/>
    <x v="5"/>
    <x v="0"/>
    <n v="2001"/>
    <n v="152"/>
    <n v="529.09090909090912"/>
    <x v="6"/>
    <n v="175"/>
    <n v="0.34"/>
    <s v=""/>
    <n v="0.34"/>
    <n v="12000"/>
    <s v=""/>
    <n v="12000"/>
    <n v="8465.454545454546"/>
    <n v="0.68"/>
    <s v=""/>
    <n v="0.68"/>
    <n v="3.15E-5"/>
    <s v=""/>
    <n v="3.15E-5"/>
    <n v="5.6509340000000003"/>
    <s v=""/>
    <n v="5.6509340000000003"/>
    <n v="1.3100000000000001E-4"/>
    <s v=""/>
    <n v="1.3100000000000001E-4"/>
    <n v="0.9"/>
    <s v=""/>
    <n v="0.9"/>
    <n v="0.93"/>
    <s v=""/>
    <n v="0.93"/>
    <n v="0.85199563636363651"/>
    <n v="6.2867149472727277"/>
    <n v="51.359931328155305"/>
    <n v="378.97523671565563"/>
    <n v="2.5679965664077653E-2"/>
    <n v="0.18948761835782782"/>
  </r>
  <r>
    <x v="0"/>
    <n v="227"/>
    <s v="UHO397"/>
    <x v="5"/>
    <x v="0"/>
    <n v="2001"/>
    <n v="152"/>
    <n v="529.09090909090912"/>
    <x v="6"/>
    <n v="175"/>
    <n v="0.34"/>
    <s v=""/>
    <n v="0.34"/>
    <n v="12000"/>
    <s v=""/>
    <n v="12000"/>
    <n v="8465.454545454546"/>
    <n v="0.68"/>
    <s v=""/>
    <n v="0.68"/>
    <n v="3.15E-5"/>
    <s v=""/>
    <n v="3.15E-5"/>
    <n v="5.6509340000000003"/>
    <s v=""/>
    <n v="5.6509340000000003"/>
    <n v="1.3100000000000001E-4"/>
    <s v=""/>
    <n v="1.3100000000000001E-4"/>
    <n v="0.9"/>
    <s v=""/>
    <n v="0.9"/>
    <n v="0.93"/>
    <s v=""/>
    <n v="0.93"/>
    <n v="0.85199563636363651"/>
    <n v="6.2867149472727277"/>
    <n v="51.359931328155305"/>
    <n v="378.97523671565563"/>
    <n v="2.5679965664077653E-2"/>
    <n v="0.18948761835782782"/>
  </r>
  <r>
    <x v="0"/>
    <n v="228"/>
    <s v="XRQ498"/>
    <x v="5"/>
    <x v="0"/>
    <n v="2001"/>
    <n v="152"/>
    <n v="529.09090909090912"/>
    <x v="6"/>
    <n v="175"/>
    <n v="0.34"/>
    <s v=""/>
    <n v="0.34"/>
    <n v="12000"/>
    <s v=""/>
    <n v="12000"/>
    <n v="8465.454545454546"/>
    <n v="0.68"/>
    <s v=""/>
    <n v="0.68"/>
    <n v="3.15E-5"/>
    <s v=""/>
    <n v="3.15E-5"/>
    <n v="5.6509340000000003"/>
    <s v=""/>
    <n v="5.6509340000000003"/>
    <n v="1.3100000000000001E-4"/>
    <s v=""/>
    <n v="1.3100000000000001E-4"/>
    <n v="0.9"/>
    <s v=""/>
    <n v="0.9"/>
    <n v="0.93"/>
    <s v=""/>
    <n v="0.93"/>
    <n v="0.85199563636363651"/>
    <n v="6.2867149472727277"/>
    <n v="51.359931328155305"/>
    <n v="378.97523671565563"/>
    <n v="2.5679965664077653E-2"/>
    <n v="0.18948761835782782"/>
  </r>
  <r>
    <x v="0"/>
    <n v="229"/>
    <s v="XWG777"/>
    <x v="5"/>
    <x v="0"/>
    <n v="2001"/>
    <n v="152"/>
    <n v="529.09090909090912"/>
    <x v="6"/>
    <n v="175"/>
    <n v="0.34"/>
    <s v=""/>
    <n v="0.34"/>
    <n v="12000"/>
    <s v=""/>
    <n v="12000"/>
    <n v="8465.454545454546"/>
    <n v="0.68"/>
    <s v=""/>
    <n v="0.68"/>
    <n v="3.15E-5"/>
    <s v=""/>
    <n v="3.15E-5"/>
    <n v="5.6509340000000003"/>
    <s v=""/>
    <n v="5.6509340000000003"/>
    <n v="1.3100000000000001E-4"/>
    <s v=""/>
    <n v="1.3100000000000001E-4"/>
    <n v="0.9"/>
    <s v=""/>
    <n v="0.9"/>
    <n v="0.93"/>
    <s v=""/>
    <n v="0.93"/>
    <n v="0.85199563636363651"/>
    <n v="6.2867149472727277"/>
    <n v="51.359931328155305"/>
    <n v="378.97523671565563"/>
    <n v="2.5679965664077653E-2"/>
    <n v="0.18948761835782782"/>
  </r>
  <r>
    <x v="0"/>
    <n v="230"/>
    <s v="PGN977"/>
    <x v="5"/>
    <x v="0"/>
    <n v="2004"/>
    <n v="99"/>
    <n v="529.09090909090912"/>
    <x v="0"/>
    <n v="100"/>
    <n v="0.34"/>
    <s v=""/>
    <n v="0.34"/>
    <n v="12000"/>
    <s v=""/>
    <n v="12000"/>
    <n v="6878.1818181818189"/>
    <n v="0.46"/>
    <s v=""/>
    <n v="0.46"/>
    <n v="3.3300000000000003E-5"/>
    <s v=""/>
    <n v="3.3300000000000003E-5"/>
    <n v="4.49444"/>
    <s v=""/>
    <n v="4.49444"/>
    <n v="8.2100000000000003E-5"/>
    <s v=""/>
    <n v="8.2100000000000003E-5"/>
    <n v="0.9"/>
    <s v=""/>
    <n v="0.9"/>
    <n v="0.93"/>
    <s v=""/>
    <n v="0.93"/>
    <n v="0.62013910909090908"/>
    <n v="4.7049990163636366"/>
    <n v="24.348252201909435"/>
    <n v="184.73033063193563"/>
    <n v="1.2174126100954717E-2"/>
    <n v="9.236516531596782E-2"/>
  </r>
  <r>
    <x v="0"/>
    <n v="231"/>
    <s v="33428 PPD976"/>
    <x v="5"/>
    <x v="0"/>
    <n v="2005"/>
    <n v="102"/>
    <n v="529.09090909090912"/>
    <x v="0"/>
    <n v="175"/>
    <n v="0.34"/>
    <s v=""/>
    <n v="0.34"/>
    <n v="12000"/>
    <s v=""/>
    <n v="12000"/>
    <n v="6349.0909090909099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29085447272727277"/>
    <n v="4.0291697072727279"/>
    <n v="11.765743992190046"/>
    <n v="162.98934251325701"/>
    <n v="5.8828719960950238E-3"/>
    <n v="8.1494671256628501E-2"/>
  </r>
  <r>
    <x v="0"/>
    <n v="232"/>
    <s v="60557 GRJ587"/>
    <x v="5"/>
    <x v="0"/>
    <n v="2005"/>
    <n v="132"/>
    <n v="529.09090909090912"/>
    <x v="0"/>
    <n v="175"/>
    <n v="0.34"/>
    <s v=""/>
    <n v="0.34"/>
    <n v="12000"/>
    <s v=""/>
    <n v="12000"/>
    <n v="6349.0909090909099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29085447272727277"/>
    <n v="4.0291697072727279"/>
    <n v="15.226256931069472"/>
    <n v="210.92738442892085"/>
    <n v="7.613128465534736E-3"/>
    <n v="0.10546369221446043"/>
  </r>
  <r>
    <x v="0"/>
    <n v="233"/>
    <s v="828570 JFO633"/>
    <x v="5"/>
    <x v="0"/>
    <n v="2005"/>
    <n v="152"/>
    <n v="529.09090909090912"/>
    <x v="0"/>
    <n v="175"/>
    <n v="0.34"/>
    <s v=""/>
    <n v="0.34"/>
    <n v="12000"/>
    <s v=""/>
    <n v="12000"/>
    <n v="6349.0909090909099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29085447272727277"/>
    <n v="4.0291697072727279"/>
    <n v="17.533265556989093"/>
    <n v="242.88607903936338"/>
    <n v="8.7666327784945465E-3"/>
    <n v="0.12144303951968169"/>
  </r>
  <r>
    <x v="0"/>
    <n v="234"/>
    <n v="4521"/>
    <x v="5"/>
    <x v="0"/>
    <n v="2007"/>
    <n v="110"/>
    <n v="529.09090909090912"/>
    <x v="1"/>
    <n v="175"/>
    <n v="0.34"/>
    <s v=""/>
    <n v="0.34"/>
    <n v="12000"/>
    <s v=""/>
    <n v="12000"/>
    <n v="5290.909090909091"/>
    <n v="0.1"/>
    <s v=""/>
    <n v="0.1"/>
    <n v="2.5000000000000001E-5"/>
    <s v=""/>
    <n v="2.5000000000000001E-5"/>
    <n v="2.855912"/>
    <s v=""/>
    <n v="2.855912"/>
    <n v="3.7299999999999999E-5"/>
    <s v=""/>
    <n v="3.7299999999999999E-5"/>
    <n v="0.9"/>
    <s v=""/>
    <n v="0.9"/>
    <n v="0.95"/>
    <s v=""/>
    <n v="0.95"/>
    <n v="0.20904545454545456"/>
    <n v="2.9005997636363632"/>
    <n v="9.119623098037243"/>
    <n v="126.53887481140028"/>
    <n v="4.5598115490186218E-3"/>
    <n v="6.3269437405700138E-2"/>
  </r>
  <r>
    <x v="0"/>
    <n v="235"/>
    <s v="IHE289"/>
    <x v="5"/>
    <x v="0"/>
    <n v="2007"/>
    <n v="102"/>
    <n v="529.09090909090912"/>
    <x v="1"/>
    <n v="175"/>
    <n v="0.34"/>
    <s v=""/>
    <n v="0.34"/>
    <n v="12000"/>
    <s v=""/>
    <n v="12000"/>
    <n v="5290.909090909091"/>
    <n v="0.1"/>
    <s v=""/>
    <n v="0.1"/>
    <n v="2.5000000000000001E-5"/>
    <s v=""/>
    <n v="2.5000000000000001E-5"/>
    <n v="2.855912"/>
    <s v=""/>
    <n v="2.855912"/>
    <n v="3.7299999999999999E-5"/>
    <s v=""/>
    <n v="3.7299999999999999E-5"/>
    <n v="0.9"/>
    <s v=""/>
    <n v="0.9"/>
    <n v="0.95"/>
    <s v=""/>
    <n v="0.95"/>
    <n v="0.20904545454545456"/>
    <n v="2.9005997636363632"/>
    <n v="8.4563777818163519"/>
    <n v="117.33604755238937"/>
    <n v="4.2281888909081761E-3"/>
    <n v="5.8668023776194685E-2"/>
  </r>
  <r>
    <x v="0"/>
    <n v="236"/>
    <s v="19787 AHE365"/>
    <x v="5"/>
    <x v="0"/>
    <n v="2008"/>
    <n v="125"/>
    <n v="529.09090909090912"/>
    <x v="1"/>
    <n v="175"/>
    <n v="0.34"/>
    <s v=""/>
    <n v="0.34"/>
    <n v="12000"/>
    <s v=""/>
    <n v="12000"/>
    <n v="4761.818181818182"/>
    <n v="0.1"/>
    <s v=""/>
    <n v="0.1"/>
    <n v="2.5000000000000001E-5"/>
    <s v=""/>
    <n v="2.5000000000000001E-5"/>
    <n v="2.7600310000000001"/>
    <s v=""/>
    <n v="2.7600310000000001"/>
    <n v="3.6000000000000001E-5"/>
    <s v=""/>
    <n v="3.6000000000000001E-5"/>
    <n v="0.9"/>
    <s v=""/>
    <n v="0.9"/>
    <n v="0.95"/>
    <s v=""/>
    <n v="0.95"/>
    <n v="0.19714090909090909"/>
    <n v="2.7848836318181815"/>
    <n v="9.7730527729588736"/>
    <n v="138.05767065707181"/>
    <n v="4.8865263864794374E-3"/>
    <n v="6.9028835328535904E-2"/>
  </r>
  <r>
    <x v="0"/>
    <n v="237"/>
    <s v="24398 VLG816"/>
    <x v="5"/>
    <x v="0"/>
    <n v="2010"/>
    <n v="175"/>
    <n v="529.09090909090912"/>
    <x v="1"/>
    <n v="300"/>
    <n v="0.34"/>
    <s v=""/>
    <n v="0.34"/>
    <n v="12000"/>
    <s v=""/>
    <n v="12000"/>
    <n v="3703.636363636364"/>
    <n v="0.1"/>
    <s v=""/>
    <n v="0.1"/>
    <n v="2.5000000000000001E-5"/>
    <s v=""/>
    <n v="2.5000000000000001E-5"/>
    <n v="2.6734089999999999"/>
    <s v=""/>
    <n v="2.6734089999999999"/>
    <n v="3.4700000000000003E-5"/>
    <s v=""/>
    <n v="3.4700000000000003E-5"/>
    <n v="0.9"/>
    <s v=""/>
    <n v="0.9"/>
    <n v="0.95"/>
    <s v=""/>
    <n v="0.95"/>
    <n v="0.1733318181818182"/>
    <n v="2.6618289227272722"/>
    <n v="12.029839061763324"/>
    <n v="184.74030842258159"/>
    <n v="6.0149195308816629E-3"/>
    <n v="9.23701542112908E-2"/>
  </r>
  <r>
    <x v="0"/>
    <n v="238"/>
    <s v="834859 ZOF525"/>
    <x v="5"/>
    <x v="0"/>
    <n v="2010"/>
    <n v="142"/>
    <n v="529.09090909090912"/>
    <x v="1"/>
    <n v="175"/>
    <n v="0.34"/>
    <s v=""/>
    <n v="0.34"/>
    <n v="12000"/>
    <s v=""/>
    <n v="12000"/>
    <n v="3703.636363636364"/>
    <n v="0.1"/>
    <s v=""/>
    <n v="0.1"/>
    <n v="2.5000000000000001E-5"/>
    <s v=""/>
    <n v="2.5000000000000001E-5"/>
    <n v="2.9919570000000002"/>
    <s v=""/>
    <n v="2.9919570000000002"/>
    <n v="3.9100000000000002E-5"/>
    <s v=""/>
    <n v="3.9100000000000002E-5"/>
    <n v="0.9"/>
    <s v=""/>
    <n v="0.9"/>
    <n v="0.95"/>
    <s v=""/>
    <n v="0.95"/>
    <n v="0.1733318181818182"/>
    <n v="2.9799307227272727"/>
    <n v="9.7613551244022396"/>
    <n v="167.81778634633145"/>
    <n v="4.8806775622011207E-3"/>
    <n v="8.390889317316573E-2"/>
  </r>
  <r>
    <x v="0"/>
    <n v="239"/>
    <s v="40926 ATR717"/>
    <x v="5"/>
    <x v="0"/>
    <n v="2011"/>
    <n v="110"/>
    <n v="529.09090909090912"/>
    <x v="1"/>
    <n v="175"/>
    <n v="0.34"/>
    <s v=""/>
    <n v="0.34"/>
    <n v="12000"/>
    <s v=""/>
    <n v="12000"/>
    <n v="3174.545454545455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6142727272727275"/>
    <n v="2.6442781045454544"/>
    <n v="7.0422764667035143"/>
    <n v="115.35682386532528"/>
    <n v="3.5211382333517572E-3"/>
    <n v="5.7678411932662647E-2"/>
  </r>
  <r>
    <x v="0"/>
    <n v="240"/>
    <s v="40962 MNQ924"/>
    <x v="5"/>
    <x v="0"/>
    <n v="2011"/>
    <n v="110"/>
    <n v="529.09090909090912"/>
    <x v="1"/>
    <n v="175"/>
    <n v="0.34"/>
    <s v=""/>
    <n v="0.34"/>
    <n v="12000"/>
    <s v=""/>
    <n v="12000"/>
    <n v="3174.545454545455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6142727272727275"/>
    <n v="2.6442781045454544"/>
    <n v="7.0422764667035143"/>
    <n v="115.35682386532528"/>
    <n v="3.5211382333517572E-3"/>
    <n v="5.7678411932662647E-2"/>
  </r>
  <r>
    <x v="0"/>
    <n v="241"/>
    <s v="40991 MOR411"/>
    <x v="5"/>
    <x v="0"/>
    <n v="2011"/>
    <n v="110"/>
    <n v="529.09090909090912"/>
    <x v="1"/>
    <n v="175"/>
    <n v="0.34"/>
    <s v=""/>
    <n v="0.34"/>
    <n v="12000"/>
    <s v=""/>
    <n v="12000"/>
    <n v="3174.545454545455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6142727272727275"/>
    <n v="2.6442781045454544"/>
    <n v="7.0422764667035143"/>
    <n v="115.35682386532528"/>
    <n v="3.5211382333517572E-3"/>
    <n v="5.7678411932662647E-2"/>
  </r>
  <r>
    <x v="0"/>
    <n v="242"/>
    <s v="44109 NCB542"/>
    <x v="5"/>
    <x v="0"/>
    <n v="2011"/>
    <n v="110"/>
    <n v="529.09090909090912"/>
    <x v="1"/>
    <n v="175"/>
    <n v="0.34"/>
    <s v=""/>
    <n v="0.34"/>
    <n v="12000"/>
    <s v=""/>
    <n v="12000"/>
    <n v="3174.545454545455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6142727272727275"/>
    <n v="2.6442781045454544"/>
    <n v="7.0422764667035143"/>
    <n v="115.35682386532528"/>
    <n v="3.5211382333517572E-3"/>
    <n v="5.7678411932662647E-2"/>
  </r>
  <r>
    <x v="0"/>
    <n v="243"/>
    <s v="45732 NVJ588"/>
    <x v="5"/>
    <x v="0"/>
    <n v="2011"/>
    <n v="110"/>
    <n v="529.09090909090912"/>
    <x v="1"/>
    <n v="175"/>
    <n v="0.34"/>
    <s v=""/>
    <n v="0.34"/>
    <n v="12000"/>
    <s v=""/>
    <n v="12000"/>
    <n v="3174.545454545455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6142727272727275"/>
    <n v="2.6442781045454544"/>
    <n v="7.0422764667035143"/>
    <n v="115.35682386532528"/>
    <n v="3.5211382333517572E-3"/>
    <n v="5.7678411932662647E-2"/>
  </r>
  <r>
    <x v="0"/>
    <n v="244"/>
    <s v="508187 HZN179"/>
    <x v="5"/>
    <x v="0"/>
    <n v="2011"/>
    <n v="160"/>
    <n v="529.09090909090912"/>
    <x v="1"/>
    <n v="175"/>
    <n v="0.34"/>
    <s v=""/>
    <n v="0.34"/>
    <n v="12000"/>
    <s v=""/>
    <n v="12000"/>
    <n v="3174.545454545455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6142727272727275"/>
    <n v="2.6442781045454544"/>
    <n v="10.243311224296022"/>
    <n v="167.7917438041095"/>
    <n v="5.1216556121480112E-3"/>
    <n v="8.3895871902054761E-2"/>
  </r>
  <r>
    <x v="0"/>
    <n v="245"/>
    <s v="52236 FAC244"/>
    <x v="5"/>
    <x v="0"/>
    <n v="2011"/>
    <n v="160"/>
    <n v="529.09090909090912"/>
    <x v="1"/>
    <n v="175"/>
    <n v="0.34"/>
    <s v=""/>
    <n v="0.34"/>
    <n v="12000"/>
    <s v=""/>
    <n v="12000"/>
    <n v="3174.545454545455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6142727272727275"/>
    <n v="2.6442781045454544"/>
    <n v="10.243311224296022"/>
    <n v="167.7917438041095"/>
    <n v="5.1216556121480112E-3"/>
    <n v="8.3895871902054761E-2"/>
  </r>
  <r>
    <x v="0"/>
    <n v="246"/>
    <s v="55575 UET317"/>
    <x v="5"/>
    <x v="0"/>
    <n v="2011"/>
    <n v="110"/>
    <n v="529.09090909090912"/>
    <x v="1"/>
    <n v="175"/>
    <n v="0.34"/>
    <s v=""/>
    <n v="0.34"/>
    <n v="12000"/>
    <s v=""/>
    <n v="12000"/>
    <n v="3174.545454545455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6142727272727275"/>
    <n v="2.6442781045454544"/>
    <n v="7.0422764667035143"/>
    <n v="115.35682386532528"/>
    <n v="3.5211382333517572E-3"/>
    <n v="5.7678411932662647E-2"/>
  </r>
  <r>
    <x v="0"/>
    <n v="247"/>
    <s v="DMF685"/>
    <x v="5"/>
    <x v="0"/>
    <n v="2011"/>
    <n v="142"/>
    <n v="529.09090909090912"/>
    <x v="1"/>
    <n v="175"/>
    <n v="0.34"/>
    <s v=""/>
    <n v="0.34"/>
    <n v="12000"/>
    <s v=""/>
    <n v="12000"/>
    <n v="3174.545454545455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6142727272727275"/>
    <n v="2.6442781045454544"/>
    <n v="9.0909387115627194"/>
    <n v="148.91517262614721"/>
    <n v="4.54546935578136E-3"/>
    <n v="7.4457586313073615E-2"/>
  </r>
  <r>
    <x v="0"/>
    <n v="248"/>
    <s v="UWY582"/>
    <x v="5"/>
    <x v="0"/>
    <n v="2011"/>
    <n v="110"/>
    <n v="529.09090909090912"/>
    <x v="1"/>
    <n v="175"/>
    <n v="0.34"/>
    <s v=""/>
    <n v="0.34"/>
    <n v="12000"/>
    <s v=""/>
    <n v="12000"/>
    <n v="3174.545454545455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6142727272727275"/>
    <n v="2.6442781045454544"/>
    <n v="7.0422764667035143"/>
    <n v="115.35682386532528"/>
    <n v="3.5211382333517572E-3"/>
    <n v="5.7678411932662647E-2"/>
  </r>
  <r>
    <x v="0"/>
    <n v="249"/>
    <n v="4341"/>
    <x v="5"/>
    <x v="0"/>
    <n v="2012"/>
    <n v="126"/>
    <n v="529.09090909090912"/>
    <x v="5"/>
    <n v="175"/>
    <n v="0.34"/>
    <s v=""/>
    <n v="0.34"/>
    <n v="12000"/>
    <s v=""/>
    <n v="12000"/>
    <n v="2645.4545454545455"/>
    <n v="0.09"/>
    <s v=""/>
    <n v="0.09"/>
    <n v="2.1699999999999999E-5"/>
    <s v=""/>
    <n v="2.1699999999999999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3266572727272727"/>
    <n v="2.6267360954545453"/>
    <n v="6.62937770276314"/>
    <n v="131.25941462222153"/>
    <n v="3.3146888513815704E-3"/>
    <n v="6.5629707311110758E-2"/>
  </r>
  <r>
    <x v="0"/>
    <n v="250"/>
    <n v="4410"/>
    <x v="5"/>
    <x v="0"/>
    <n v="2012"/>
    <n v="126"/>
    <n v="529.09090909090912"/>
    <x v="5"/>
    <n v="175"/>
    <n v="0.34"/>
    <s v=""/>
    <n v="0.34"/>
    <n v="12000"/>
    <s v=""/>
    <n v="12000"/>
    <n v="2645.4545454545455"/>
    <n v="0.09"/>
    <s v=""/>
    <n v="0.09"/>
    <n v="2.1699999999999999E-5"/>
    <s v=""/>
    <n v="2.1699999999999999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3266572727272727"/>
    <n v="2.6267360954545453"/>
    <n v="6.62937770276314"/>
    <n v="131.25941462222153"/>
    <n v="3.3146888513815704E-3"/>
    <n v="6.5629707311110758E-2"/>
  </r>
  <r>
    <x v="0"/>
    <n v="251"/>
    <s v="46601 XWB197"/>
    <x v="5"/>
    <x v="0"/>
    <n v="2013"/>
    <n v="110"/>
    <n v="529.09090909090912"/>
    <x v="5"/>
    <n v="175"/>
    <n v="0.34"/>
    <s v=""/>
    <n v="0.34"/>
    <n v="12000"/>
    <s v=""/>
    <n v="12000"/>
    <n v="2116.3636363636365"/>
    <n v="0.09"/>
    <s v=""/>
    <n v="0.09"/>
    <n v="2.1699999999999999E-5"/>
    <s v=""/>
    <n v="2.1699999999999999E-5"/>
    <n v="1.9504440000000001"/>
    <s v=""/>
    <n v="1.9504440000000001"/>
    <n v="2.5400000000000001E-5"/>
    <s v=""/>
    <n v="2.5400000000000001E-5"/>
    <n v="0.9"/>
    <s v=""/>
    <n v="0.9"/>
    <n v="0.95"/>
    <s v=""/>
    <n v="0.95"/>
    <n v="0.12233258181818182"/>
    <n v="1.9039896545454544"/>
    <n v="5.3367677437303058"/>
    <n v="83.061686606733389"/>
    <n v="2.6683838718651533E-3"/>
    <n v="4.1530843303366698E-2"/>
  </r>
  <r>
    <x v="0"/>
    <n v="252"/>
    <s v="CL0426"/>
    <x v="5"/>
    <x v="0"/>
    <n v="2015"/>
    <n v="74"/>
    <n v="529.09090909090912"/>
    <x v="2"/>
    <n v="75"/>
    <n v="0.34"/>
    <s v=""/>
    <n v="0.34"/>
    <n v="12000"/>
    <s v=""/>
    <n v="12000"/>
    <n v="1058.1818181818182"/>
    <n v="0.1"/>
    <s v=""/>
    <n v="0.1"/>
    <n v="2.5000000000000001E-5"/>
    <s v=""/>
    <n v="2.5000000000000001E-5"/>
    <n v="2.6955330000000002"/>
    <s v=""/>
    <n v="2.6955330000000002"/>
    <n v="3.54E-5"/>
    <s v=""/>
    <n v="3.54E-5"/>
    <n v="0.9"/>
    <s v=""/>
    <n v="0.9"/>
    <n v="0.95"/>
    <s v=""/>
    <n v="0.95"/>
    <n v="0.11380909090909092"/>
    <n v="2.5963430045454547"/>
    <n v="3.3400437074305831"/>
    <n v="76.196892931782145"/>
    <n v="1.6700218537152917E-3"/>
    <n v="3.8098446465891077E-2"/>
  </r>
  <r>
    <x v="0"/>
    <n v="253"/>
    <s v="CL0100"/>
    <x v="5"/>
    <x v="0"/>
    <n v="2016"/>
    <n v="130"/>
    <n v="529.09090909090912"/>
    <x v="2"/>
    <n v="175"/>
    <n v="0.34"/>
    <s v=""/>
    <n v="0.34"/>
    <n v="12000"/>
    <s v=""/>
    <n v="12000"/>
    <n v="529.09090909090912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571327272727271E-2"/>
    <n v="0.85681570909090909"/>
    <n v="2.6073010549388722"/>
    <n v="44.174765082855387"/>
    <n v="1.3036505274694361E-3"/>
    <n v="2.2087382541427697E-2"/>
  </r>
  <r>
    <x v="0"/>
    <n v="254"/>
    <s v="CL0744"/>
    <x v="5"/>
    <x v="0"/>
    <n v="2016"/>
    <n v="130"/>
    <n v="529.09090909090912"/>
    <x v="2"/>
    <n v="175"/>
    <n v="0.34"/>
    <s v=""/>
    <n v="0.34"/>
    <n v="12000"/>
    <s v=""/>
    <n v="12000"/>
    <n v="529.09090909090912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571327272727271E-2"/>
    <n v="0.85681570909090909"/>
    <n v="2.6073010549388722"/>
    <n v="44.174765082855387"/>
    <n v="1.3036505274694361E-3"/>
    <n v="2.2087382541427697E-2"/>
  </r>
  <r>
    <x v="0"/>
    <n v="255"/>
    <s v="CL0745"/>
    <x v="5"/>
    <x v="0"/>
    <n v="2016"/>
    <n v="130"/>
    <n v="529.09090909090912"/>
    <x v="2"/>
    <n v="175"/>
    <n v="0.34"/>
    <s v=""/>
    <n v="0.34"/>
    <n v="12000"/>
    <s v=""/>
    <n v="12000"/>
    <n v="529.09090909090912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571327272727271E-2"/>
    <n v="0.85681570909090909"/>
    <n v="2.6073010549388722"/>
    <n v="44.174765082855387"/>
    <n v="1.3036505274694361E-3"/>
    <n v="2.2087382541427697E-2"/>
  </r>
  <r>
    <x v="0"/>
    <n v="256"/>
    <s v="CL1642"/>
    <x v="5"/>
    <x v="0"/>
    <n v="2016"/>
    <n v="130"/>
    <n v="529.09090909090912"/>
    <x v="2"/>
    <n v="175"/>
    <n v="0.34"/>
    <s v=""/>
    <n v="0.34"/>
    <n v="12000"/>
    <s v=""/>
    <n v="12000"/>
    <n v="529.09090909090912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571327272727271E-2"/>
    <n v="0.85681570909090909"/>
    <n v="2.6073010549388722"/>
    <n v="44.174765082855387"/>
    <n v="1.3036505274694361E-3"/>
    <n v="2.2087382541427697E-2"/>
  </r>
  <r>
    <x v="0"/>
    <n v="257"/>
    <s v="514160 PEM668"/>
    <x v="5"/>
    <x v="0"/>
    <n v="2018"/>
    <n v="160"/>
    <n v="529.09090909090912"/>
    <x v="2"/>
    <n v="175"/>
    <n v="0.34"/>
    <s v=""/>
    <n v="0.34"/>
    <n v="12000"/>
    <s v=""/>
    <n v="12000"/>
    <n v="529.0909090909091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0571327272727271E-2"/>
    <n v="0.91263321818181808"/>
    <n v="3.2089859137709196"/>
    <n v="57.910822189637543"/>
    <n v="1.6044929568854599E-3"/>
    <n v="2.8955411094818771E-2"/>
  </r>
  <r>
    <x v="0"/>
    <n v="258"/>
    <s v="EHW272"/>
    <x v="5"/>
    <x v="1"/>
    <n v="2013"/>
    <n v="102"/>
    <n v="529.09090909090912"/>
    <x v="3"/>
    <n v="175"/>
    <s v=""/>
    <n v="0.5"/>
    <n v="0.5"/>
    <s v=""/>
    <n v="10000"/>
    <n v="10000"/>
    <n v="2116.363636363636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05869090909091"/>
    <n v="0.2508800996363636"/>
    <n v="8.9582247515165623"/>
    <n v="14.92453980092411"/>
    <n v="4.4791123757582816E-3"/>
    <n v="7.4622699004620553E-3"/>
  </r>
  <r>
    <x v="0"/>
    <n v="259"/>
    <s v="BHU152"/>
    <x v="5"/>
    <x v="1"/>
    <n v="2014"/>
    <n v="102"/>
    <n v="529.09090909090912"/>
    <x v="3"/>
    <n v="175"/>
    <s v=""/>
    <n v="0.5"/>
    <n v="0.5"/>
    <s v=""/>
    <n v="10000"/>
    <n v="10000"/>
    <n v="1587.272727272727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519018181818183"/>
    <n v="0.22162232472727275"/>
    <n v="8.6371802721286226"/>
    <n v="13.184031778366254"/>
    <n v="4.3185901360643115E-3"/>
    <n v="6.5920158891831278E-3"/>
  </r>
  <r>
    <x v="0"/>
    <n v="260"/>
    <s v="771217 MSM628"/>
    <x v="5"/>
    <x v="1"/>
    <n v="2015"/>
    <n v="229"/>
    <n v="529.09090909090912"/>
    <x v="3"/>
    <n v="300"/>
    <s v=""/>
    <n v="0.5"/>
    <n v="0.5"/>
    <s v=""/>
    <n v="10000"/>
    <n v="10000"/>
    <n v="1058.1818181818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979345454545455"/>
    <n v="0.19236454981818182"/>
    <n v="18.670540162133491"/>
    <n v="25.691832745883548"/>
    <n v="9.3352700810667467E-3"/>
    <n v="1.2845916372941775E-2"/>
  </r>
  <r>
    <x v="0"/>
    <n v="261"/>
    <s v="SJJ142"/>
    <x v="5"/>
    <x v="1"/>
    <n v="2016"/>
    <n v="229"/>
    <n v="529.09090909090912"/>
    <x v="3"/>
    <n v="300"/>
    <s v=""/>
    <n v="0.5"/>
    <n v="0.5"/>
    <s v=""/>
    <n v="10000"/>
    <n v="10000"/>
    <n v="529.0909090909091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39672727272728"/>
    <n v="0.1631067749090909"/>
    <n v="17.949763830958606"/>
    <n v="21.784221597199721"/>
    <n v="8.974881915479304E-3"/>
    <n v="1.089211079859986E-2"/>
  </r>
  <r>
    <x v="0"/>
    <n v="262"/>
    <s v="411635 HVF225"/>
    <x v="5"/>
    <x v="1"/>
    <n v="2017"/>
    <n v="229"/>
    <n v="529.09090909090912"/>
    <x v="3"/>
    <n v="300"/>
    <s v=""/>
    <n v="0.5"/>
    <n v="0.5"/>
    <s v=""/>
    <n v="10000"/>
    <n v="10000"/>
    <n v="529.0909090909091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39672727272728"/>
    <n v="0.1631067749090909"/>
    <n v="17.949763830958606"/>
    <n v="21.784221597199721"/>
    <n v="8.974881915479304E-3"/>
    <n v="1.089211079859986E-2"/>
  </r>
  <r>
    <x v="0"/>
    <n v="263"/>
    <s v="412014 URY817"/>
    <x v="5"/>
    <x v="1"/>
    <n v="2017"/>
    <n v="229"/>
    <n v="529.09090909090912"/>
    <x v="3"/>
    <n v="300"/>
    <s v=""/>
    <n v="0.5"/>
    <n v="0.5"/>
    <s v=""/>
    <n v="10000"/>
    <n v="10000"/>
    <n v="529.0909090909091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39672727272728"/>
    <n v="0.1631067749090909"/>
    <n v="17.949763830958606"/>
    <n v="21.784221597199721"/>
    <n v="8.974881915479304E-3"/>
    <n v="1.089211079859986E-2"/>
  </r>
  <r>
    <x v="0"/>
    <n v="264"/>
    <s v="412016 WLM951"/>
    <x v="5"/>
    <x v="1"/>
    <n v="2017"/>
    <n v="229"/>
    <n v="529.09090909090912"/>
    <x v="3"/>
    <n v="300"/>
    <s v=""/>
    <n v="0.5"/>
    <n v="0.5"/>
    <s v=""/>
    <n v="10000"/>
    <n v="10000"/>
    <n v="529.0909090909091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39672727272728"/>
    <n v="0.1631067749090909"/>
    <n v="17.949763830958606"/>
    <n v="21.784221597199721"/>
    <n v="8.974881915479304E-3"/>
    <n v="1.089211079859986E-2"/>
  </r>
  <r>
    <x v="0"/>
    <n v="265"/>
    <s v="412019 WSD749"/>
    <x v="5"/>
    <x v="1"/>
    <n v="2017"/>
    <n v="229"/>
    <n v="529.09090909090912"/>
    <x v="3"/>
    <n v="300"/>
    <s v=""/>
    <n v="0.5"/>
    <n v="0.5"/>
    <s v=""/>
    <n v="10000"/>
    <n v="10000"/>
    <n v="529.0909090909091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39672727272728"/>
    <n v="0.1631067749090909"/>
    <n v="17.949763830958606"/>
    <n v="21.784221597199721"/>
    <n v="8.974881915479304E-3"/>
    <n v="1.089211079859986E-2"/>
  </r>
  <r>
    <x v="0"/>
    <n v="266"/>
    <s v="15111 JTN222"/>
    <x v="6"/>
    <x v="0"/>
    <n v="1998"/>
    <n v="55"/>
    <n v="1137.9951923076924"/>
    <x v="4"/>
    <n v="75"/>
    <n v="0.36"/>
    <s v=""/>
    <n v="0.36"/>
    <n v="12000"/>
    <s v=""/>
    <n v="12000"/>
    <n v="21621.908653846156"/>
    <n v="0.99"/>
    <s v=""/>
    <n v="0.99"/>
    <n v="4.5800000000000002E-5"/>
    <s v=""/>
    <n v="4.5800000000000002E-5"/>
    <n v="8.3019999999999996"/>
    <s v=""/>
    <n v="8.3019999999999996"/>
    <n v="1.93E-4"/>
    <s v=""/>
    <n v="1.93E-4"/>
    <n v="0.9"/>
    <s v=""/>
    <n v="0.9"/>
    <n v="0.93"/>
    <s v=""/>
    <n v="0.93"/>
    <n v="1.3856400000000002"/>
    <n v="9.8747399999999992"/>
    <n v="68.831984174978018"/>
    <n v="490.52996984211075"/>
    <n v="3.4415992087489009E-2"/>
    <n v="0.24526498492105536"/>
  </r>
  <r>
    <x v="0"/>
    <n v="267"/>
    <s v="MTS-12"/>
    <x v="6"/>
    <x v="0"/>
    <n v="1998"/>
    <n v="55"/>
    <n v="1137.9951923076924"/>
    <x v="4"/>
    <n v="75"/>
    <n v="0.36"/>
    <s v=""/>
    <n v="0.36"/>
    <n v="12000"/>
    <s v=""/>
    <n v="12000"/>
    <n v="21621.908653846156"/>
    <n v="0.99"/>
    <s v=""/>
    <n v="0.99"/>
    <n v="4.5800000000000002E-5"/>
    <s v=""/>
    <n v="4.5800000000000002E-5"/>
    <n v="8.3019999999999996"/>
    <s v=""/>
    <n v="8.3019999999999996"/>
    <n v="1.93E-4"/>
    <s v=""/>
    <n v="1.93E-4"/>
    <n v="0.9"/>
    <s v=""/>
    <n v="0.9"/>
    <n v="0.93"/>
    <s v=""/>
    <n v="0.93"/>
    <n v="1.3856400000000002"/>
    <n v="9.8747399999999992"/>
    <n v="68.831984174978018"/>
    <n v="490.52996984211075"/>
    <n v="3.4415992087489009E-2"/>
    <n v="0.24526498492105536"/>
  </r>
  <r>
    <x v="0"/>
    <n v="268"/>
    <n v="4551"/>
    <x v="6"/>
    <x v="0"/>
    <n v="2002"/>
    <n v="113"/>
    <n v="1137.9951923076924"/>
    <x v="6"/>
    <n v="175"/>
    <n v="0.36"/>
    <s v=""/>
    <n v="0.36"/>
    <n v="12000"/>
    <s v=""/>
    <n v="12000"/>
    <n v="17069.927884615387"/>
    <n v="0.68"/>
    <s v=""/>
    <n v="0.68"/>
    <n v="3.15E-5"/>
    <s v=""/>
    <n v="3.15E-5"/>
    <n v="5.4404199999999996"/>
    <s v=""/>
    <n v="5.4404199999999996"/>
    <n v="1.26E-4"/>
    <s v=""/>
    <n v="1.26E-4"/>
    <n v="0.9"/>
    <s v=""/>
    <n v="0.9"/>
    <n v="0.93"/>
    <s v=""/>
    <n v="0.93"/>
    <n v="0.95220000000000005"/>
    <n v="6.4657506000000007"/>
    <n v="97.181546990426327"/>
    <n v="659.89460802591611"/>
    <n v="4.8590773495213166E-2"/>
    <n v="0.32994730401295808"/>
  </r>
  <r>
    <x v="0"/>
    <n v="269"/>
    <n v="4553"/>
    <x v="6"/>
    <x v="0"/>
    <n v="2002"/>
    <n v="113"/>
    <n v="1137.9951923076924"/>
    <x v="6"/>
    <n v="175"/>
    <n v="0.36"/>
    <s v=""/>
    <n v="0.36"/>
    <n v="12000"/>
    <s v=""/>
    <n v="12000"/>
    <n v="17069.927884615387"/>
    <n v="0.68"/>
    <s v=""/>
    <n v="0.68"/>
    <n v="3.15E-5"/>
    <s v=""/>
    <n v="3.15E-5"/>
    <n v="5.4404199999999996"/>
    <s v=""/>
    <n v="5.4404199999999996"/>
    <n v="1.26E-4"/>
    <s v=""/>
    <n v="1.26E-4"/>
    <n v="0.9"/>
    <s v=""/>
    <n v="0.9"/>
    <n v="0.93"/>
    <s v=""/>
    <n v="0.93"/>
    <n v="0.95220000000000005"/>
    <n v="6.4657506000000007"/>
    <n v="97.181546990426327"/>
    <n v="659.89460802591611"/>
    <n v="4.8590773495213166E-2"/>
    <n v="0.32994730401295808"/>
  </r>
  <r>
    <x v="0"/>
    <n v="270"/>
    <n v="4629"/>
    <x v="6"/>
    <x v="0"/>
    <n v="2002"/>
    <n v="113"/>
    <n v="1137.9951923076924"/>
    <x v="6"/>
    <n v="175"/>
    <n v="0.36"/>
    <s v=""/>
    <n v="0.36"/>
    <n v="12000"/>
    <s v=""/>
    <n v="12000"/>
    <n v="17069.927884615387"/>
    <n v="0.68"/>
    <s v=""/>
    <n v="0.68"/>
    <n v="3.15E-5"/>
    <s v=""/>
    <n v="3.15E-5"/>
    <n v="5.4404199999999996"/>
    <s v=""/>
    <n v="5.4404199999999996"/>
    <n v="1.26E-4"/>
    <s v=""/>
    <n v="1.26E-4"/>
    <n v="0.9"/>
    <s v=""/>
    <n v="0.9"/>
    <n v="0.93"/>
    <s v=""/>
    <n v="0.93"/>
    <n v="0.95220000000000005"/>
    <n v="6.4657506000000007"/>
    <n v="97.181546990426327"/>
    <n v="659.89460802591611"/>
    <n v="4.8590773495213166E-2"/>
    <n v="0.32994730401295808"/>
  </r>
  <r>
    <x v="0"/>
    <n v="271"/>
    <n v="4631"/>
    <x v="6"/>
    <x v="0"/>
    <n v="2002"/>
    <n v="113"/>
    <n v="1137.9951923076924"/>
    <x v="6"/>
    <n v="175"/>
    <n v="0.36"/>
    <s v=""/>
    <n v="0.36"/>
    <n v="12000"/>
    <s v=""/>
    <n v="12000"/>
    <n v="17069.927884615387"/>
    <n v="0.68"/>
    <s v=""/>
    <n v="0.68"/>
    <n v="3.15E-5"/>
    <s v=""/>
    <n v="3.15E-5"/>
    <n v="5.4404199999999996"/>
    <s v=""/>
    <n v="5.4404199999999996"/>
    <n v="1.26E-4"/>
    <s v=""/>
    <n v="1.26E-4"/>
    <n v="0.9"/>
    <s v=""/>
    <n v="0.9"/>
    <n v="0.93"/>
    <s v=""/>
    <n v="0.93"/>
    <n v="0.95220000000000005"/>
    <n v="6.4657506000000007"/>
    <n v="97.181546990426327"/>
    <n v="659.89460802591611"/>
    <n v="4.8590773495213166E-2"/>
    <n v="0.32994730401295808"/>
  </r>
  <r>
    <x v="0"/>
    <n v="272"/>
    <n v="4632"/>
    <x v="6"/>
    <x v="0"/>
    <n v="2002"/>
    <n v="113"/>
    <n v="1137.9951923076924"/>
    <x v="6"/>
    <n v="175"/>
    <n v="0.36"/>
    <s v=""/>
    <n v="0.36"/>
    <n v="12000"/>
    <s v=""/>
    <n v="12000"/>
    <n v="17069.927884615387"/>
    <n v="0.68"/>
    <s v=""/>
    <n v="0.68"/>
    <n v="3.15E-5"/>
    <s v=""/>
    <n v="3.15E-5"/>
    <n v="5.4404199999999996"/>
    <s v=""/>
    <n v="5.4404199999999996"/>
    <n v="1.26E-4"/>
    <s v=""/>
    <n v="1.26E-4"/>
    <n v="0.9"/>
    <s v=""/>
    <n v="0.9"/>
    <n v="0.93"/>
    <s v=""/>
    <n v="0.93"/>
    <n v="0.95220000000000005"/>
    <n v="6.4657506000000007"/>
    <n v="97.181546990426327"/>
    <n v="659.89460802591611"/>
    <n v="4.8590773495213166E-2"/>
    <n v="0.32994730401295808"/>
  </r>
  <r>
    <x v="0"/>
    <n v="273"/>
    <n v="4634"/>
    <x v="6"/>
    <x v="0"/>
    <n v="2002"/>
    <n v="113"/>
    <n v="1137.9951923076924"/>
    <x v="6"/>
    <n v="175"/>
    <n v="0.36"/>
    <s v=""/>
    <n v="0.36"/>
    <n v="12000"/>
    <s v=""/>
    <n v="12000"/>
    <n v="17069.927884615387"/>
    <n v="0.68"/>
    <s v=""/>
    <n v="0.68"/>
    <n v="3.15E-5"/>
    <s v=""/>
    <n v="3.15E-5"/>
    <n v="5.4404199999999996"/>
    <s v=""/>
    <n v="5.4404199999999996"/>
    <n v="1.26E-4"/>
    <s v=""/>
    <n v="1.26E-4"/>
    <n v="0.9"/>
    <s v=""/>
    <n v="0.9"/>
    <n v="0.93"/>
    <s v=""/>
    <n v="0.93"/>
    <n v="0.95220000000000005"/>
    <n v="6.4657506000000007"/>
    <n v="97.181546990426327"/>
    <n v="659.89460802591611"/>
    <n v="4.8590773495213166E-2"/>
    <n v="0.32994730401295808"/>
  </r>
  <r>
    <x v="0"/>
    <n v="274"/>
    <s v="10481 UUN659"/>
    <x v="6"/>
    <x v="0"/>
    <n v="2002"/>
    <n v="113"/>
    <n v="1137.9951923076924"/>
    <x v="6"/>
    <n v="175"/>
    <n v="0.36"/>
    <s v=""/>
    <n v="0.36"/>
    <n v="12000"/>
    <s v=""/>
    <n v="12000"/>
    <n v="17069.927884615387"/>
    <n v="0.68"/>
    <s v=""/>
    <n v="0.68"/>
    <n v="3.15E-5"/>
    <s v=""/>
    <n v="3.15E-5"/>
    <n v="5.4404199999999996"/>
    <s v=""/>
    <n v="5.4404199999999996"/>
    <n v="1.26E-4"/>
    <s v=""/>
    <n v="1.26E-4"/>
    <n v="0.9"/>
    <s v=""/>
    <n v="0.9"/>
    <n v="0.93"/>
    <s v=""/>
    <n v="0.93"/>
    <n v="0.95220000000000005"/>
    <n v="6.4657506000000007"/>
    <n v="97.181546990426327"/>
    <n v="659.89460802591611"/>
    <n v="4.8590773495213166E-2"/>
    <n v="0.32994730401295808"/>
  </r>
  <r>
    <x v="0"/>
    <n v="275"/>
    <s v="JZL592"/>
    <x v="6"/>
    <x v="2"/>
    <n v="2007"/>
    <n v="101"/>
    <n v="677"/>
    <x v="3"/>
    <n v="175"/>
    <s v="--"/>
    <s v="--"/>
    <n v="0"/>
    <s v="--"/>
    <s v="--"/>
    <n v="0"/>
    <n v="6770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76"/>
    <s v="TR280 MTS-13"/>
    <x v="6"/>
    <x v="0"/>
    <n v="2007"/>
    <n v="67"/>
    <n v="1137.9951923076924"/>
    <x v="0"/>
    <n v="75"/>
    <n v="0.36"/>
    <s v=""/>
    <n v="0.36"/>
    <n v="12000"/>
    <s v=""/>
    <n v="12000"/>
    <n v="11379.951923076924"/>
    <n v="0.19"/>
    <s v=""/>
    <n v="0.19"/>
    <n v="2.7100000000000001E-5"/>
    <s v=""/>
    <n v="2.7100000000000001E-5"/>
    <n v="4.0765969999999996"/>
    <s v=""/>
    <n v="4.0765969999999996"/>
    <n v="6.0600000000000003E-5"/>
    <s v=""/>
    <n v="6.0600000000000003E-5"/>
    <n v="0.9"/>
    <s v=""/>
    <n v="0.9"/>
    <n v="0.95"/>
    <s v=""/>
    <n v="0.95"/>
    <n v="0.44855702740384618"/>
    <n v="4.5279109822115373"/>
    <n v="27.143738032350786"/>
    <n v="273.9995631019296"/>
    <n v="1.3571869016175395E-2"/>
    <n v="0.13699978155096482"/>
  </r>
  <r>
    <x v="0"/>
    <n v="277"/>
    <s v="TR288MTS-9"/>
    <x v="6"/>
    <x v="0"/>
    <n v="2007"/>
    <n v="67"/>
    <n v="1137.9951923076924"/>
    <x v="0"/>
    <n v="75"/>
    <n v="0.36"/>
    <s v=""/>
    <n v="0.36"/>
    <n v="12000"/>
    <s v=""/>
    <n v="12000"/>
    <n v="11379.951923076924"/>
    <n v="0.19"/>
    <s v=""/>
    <n v="0.19"/>
    <n v="2.7100000000000001E-5"/>
    <s v=""/>
    <n v="2.7100000000000001E-5"/>
    <n v="4.0765969999999996"/>
    <s v=""/>
    <n v="4.0765969999999996"/>
    <n v="6.0600000000000003E-5"/>
    <s v=""/>
    <n v="6.0600000000000003E-5"/>
    <n v="0.9"/>
    <s v=""/>
    <n v="0.9"/>
    <n v="0.95"/>
    <s v=""/>
    <n v="0.95"/>
    <n v="0.44855702740384618"/>
    <n v="4.5279109822115373"/>
    <n v="27.143738032350786"/>
    <n v="273.9995631019296"/>
    <n v="1.3571869016175395E-2"/>
    <n v="0.13699978155096482"/>
  </r>
  <r>
    <x v="0"/>
    <n v="278"/>
    <s v="AZE289"/>
    <x v="6"/>
    <x v="2"/>
    <n v="1992"/>
    <n v="55"/>
    <n v="1137.9951923076924"/>
    <x v="3"/>
    <n v="75"/>
    <s v="--"/>
    <s v="--"/>
    <n v="0"/>
    <s v="--"/>
    <s v="--"/>
    <n v="0"/>
    <n v="28449.87980769230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79"/>
    <s v="DPU169"/>
    <x v="6"/>
    <x v="2"/>
    <n v="1996"/>
    <n v="55"/>
    <n v="1137.9951923076924"/>
    <x v="3"/>
    <n v="75"/>
    <s v="--"/>
    <s v="--"/>
    <n v="0"/>
    <s v="--"/>
    <s v="--"/>
    <n v="0"/>
    <n v="23897.89903846153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80"/>
    <s v="15112 SET524"/>
    <x v="6"/>
    <x v="2"/>
    <n v="1998"/>
    <n v="95"/>
    <n v="1137.9951923076924"/>
    <x v="3"/>
    <n v="100"/>
    <s v="--"/>
    <s v="--"/>
    <n v="0"/>
    <s v="--"/>
    <s v="--"/>
    <n v="0"/>
    <n v="21621.90865384615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81"/>
    <s v="15114 XGO932"/>
    <x v="6"/>
    <x v="2"/>
    <n v="1998"/>
    <n v="95"/>
    <n v="1137.9951923076924"/>
    <x v="3"/>
    <n v="100"/>
    <s v="--"/>
    <s v="--"/>
    <n v="0"/>
    <s v="--"/>
    <s v="--"/>
    <n v="0"/>
    <n v="21621.90865384615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82"/>
    <s v="AMZ729"/>
    <x v="6"/>
    <x v="2"/>
    <n v="1998"/>
    <n v="95"/>
    <n v="1137.9951923076924"/>
    <x v="3"/>
    <n v="100"/>
    <s v="--"/>
    <s v="--"/>
    <n v="0"/>
    <s v="--"/>
    <s v="--"/>
    <n v="0"/>
    <n v="21621.90865384615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83"/>
    <s v="TT126"/>
    <x v="6"/>
    <x v="2"/>
    <n v="1998"/>
    <n v="101"/>
    <n v="1137.9951923076924"/>
    <x v="3"/>
    <n v="175"/>
    <s v="--"/>
    <s v="--"/>
    <n v="0"/>
    <s v="--"/>
    <s v="--"/>
    <n v="0"/>
    <n v="21621.90865384615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84"/>
    <s v="48081 GFI232"/>
    <x v="6"/>
    <x v="2"/>
    <n v="1999"/>
    <n v="95"/>
    <n v="1137.9951923076924"/>
    <x v="3"/>
    <n v="100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85"/>
    <s v="48082 HOV384"/>
    <x v="6"/>
    <x v="2"/>
    <n v="1999"/>
    <n v="95"/>
    <n v="1137.9951923076924"/>
    <x v="3"/>
    <n v="100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86"/>
    <s v="48083 KYX651"/>
    <x v="6"/>
    <x v="2"/>
    <n v="1999"/>
    <n v="95"/>
    <n v="1137.9951923076924"/>
    <x v="3"/>
    <n v="100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87"/>
    <s v="48084 NJF667"/>
    <x v="6"/>
    <x v="2"/>
    <n v="1999"/>
    <n v="95"/>
    <n v="1137.9951923076924"/>
    <x v="3"/>
    <n v="100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88"/>
    <s v="48085 NMZ712"/>
    <x v="6"/>
    <x v="2"/>
    <n v="1999"/>
    <n v="95"/>
    <n v="1137.9951923076924"/>
    <x v="3"/>
    <n v="100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89"/>
    <s v="48086 PSE979"/>
    <x v="6"/>
    <x v="2"/>
    <n v="1999"/>
    <n v="95"/>
    <n v="1137.9951923076924"/>
    <x v="3"/>
    <n v="100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90"/>
    <s v="48087 AMU194"/>
    <x v="6"/>
    <x v="2"/>
    <n v="1999"/>
    <n v="95"/>
    <n v="1137.9951923076924"/>
    <x v="3"/>
    <n v="100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91"/>
    <s v="48357 FZP416"/>
    <x v="6"/>
    <x v="2"/>
    <n v="1999"/>
    <n v="101"/>
    <n v="1137.9951923076924"/>
    <x v="3"/>
    <n v="175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92"/>
    <s v="DLK261"/>
    <x v="6"/>
    <x v="2"/>
    <n v="1999"/>
    <n v="101"/>
    <n v="1137.9951923076924"/>
    <x v="3"/>
    <n v="175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93"/>
    <s v="HXL291"/>
    <x v="6"/>
    <x v="2"/>
    <n v="1999"/>
    <n v="101"/>
    <n v="1137.9951923076924"/>
    <x v="3"/>
    <n v="175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94"/>
    <s v="KHX595"/>
    <x v="6"/>
    <x v="2"/>
    <n v="1999"/>
    <n v="101"/>
    <n v="1137.9951923076924"/>
    <x v="3"/>
    <n v="175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95"/>
    <s v="PJN349"/>
    <x v="6"/>
    <x v="2"/>
    <n v="1999"/>
    <n v="101"/>
    <n v="1137.9951923076924"/>
    <x v="3"/>
    <n v="175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96"/>
    <s v="UEZ753"/>
    <x v="6"/>
    <x v="2"/>
    <n v="1999"/>
    <n v="101"/>
    <n v="1137.9951923076924"/>
    <x v="3"/>
    <n v="175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97"/>
    <s v="VZO291"/>
    <x v="6"/>
    <x v="2"/>
    <n v="1999"/>
    <n v="101"/>
    <n v="1137.9951923076924"/>
    <x v="3"/>
    <n v="175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98"/>
    <s v="WRP217"/>
    <x v="6"/>
    <x v="2"/>
    <n v="1999"/>
    <n v="101"/>
    <n v="1137.9951923076924"/>
    <x v="3"/>
    <n v="175"/>
    <s v="--"/>
    <s v="--"/>
    <n v="0"/>
    <s v="--"/>
    <s v="--"/>
    <n v="0"/>
    <n v="20483.913461538461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299"/>
    <s v="48358 GAG491"/>
    <x v="6"/>
    <x v="2"/>
    <n v="2000"/>
    <n v="95"/>
    <n v="1137.9951923076924"/>
    <x v="3"/>
    <n v="100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00"/>
    <s v="48359 HIW498"/>
    <x v="6"/>
    <x v="2"/>
    <n v="2000"/>
    <n v="95"/>
    <n v="1137.9951923076924"/>
    <x v="3"/>
    <n v="100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01"/>
    <s v="48362 ISY415"/>
    <x v="6"/>
    <x v="2"/>
    <n v="2000"/>
    <n v="95"/>
    <n v="1137.9951923076924"/>
    <x v="3"/>
    <n v="100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02"/>
    <s v="48368 JMB776"/>
    <x v="6"/>
    <x v="2"/>
    <n v="2000"/>
    <n v="95"/>
    <n v="1137.9951923076924"/>
    <x v="3"/>
    <n v="100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03"/>
    <s v="GAU199"/>
    <x v="6"/>
    <x v="2"/>
    <n v="2000"/>
    <n v="95"/>
    <n v="1137.9951923076924"/>
    <x v="3"/>
    <n v="100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04"/>
    <s v="HCC455"/>
    <x v="6"/>
    <x v="2"/>
    <n v="2000"/>
    <n v="101"/>
    <n v="1137.9951923076924"/>
    <x v="3"/>
    <n v="175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05"/>
    <s v="KJD244"/>
    <x v="6"/>
    <x v="2"/>
    <n v="2000"/>
    <n v="95"/>
    <n v="1137.9951923076924"/>
    <x v="3"/>
    <n v="100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06"/>
    <s v="LQC453"/>
    <x v="6"/>
    <x v="2"/>
    <n v="2000"/>
    <n v="101"/>
    <n v="1137.9951923076924"/>
    <x v="3"/>
    <n v="175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07"/>
    <s v="MGC941"/>
    <x v="6"/>
    <x v="2"/>
    <n v="2000"/>
    <n v="95"/>
    <n v="1137.9951923076924"/>
    <x v="3"/>
    <n v="100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08"/>
    <s v="MYT785"/>
    <x v="6"/>
    <x v="2"/>
    <n v="2000"/>
    <n v="101"/>
    <n v="1137.9951923076924"/>
    <x v="3"/>
    <n v="175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09"/>
    <s v="NSR332"/>
    <x v="6"/>
    <x v="2"/>
    <n v="2000"/>
    <n v="101"/>
    <n v="1137.9951923076924"/>
    <x v="3"/>
    <n v="175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10"/>
    <s v="SXM274"/>
    <x v="6"/>
    <x v="2"/>
    <n v="2000"/>
    <n v="95"/>
    <n v="1137.9951923076924"/>
    <x v="3"/>
    <n v="100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11"/>
    <s v="TII582"/>
    <x v="6"/>
    <x v="2"/>
    <n v="2000"/>
    <n v="101"/>
    <n v="1137.9951923076924"/>
    <x v="3"/>
    <n v="175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12"/>
    <s v="XPE355"/>
    <x v="6"/>
    <x v="2"/>
    <n v="2000"/>
    <n v="101"/>
    <n v="1137.9951923076924"/>
    <x v="3"/>
    <n v="175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13"/>
    <s v="YMC436"/>
    <x v="6"/>
    <x v="2"/>
    <n v="2000"/>
    <n v="101"/>
    <n v="1137.9951923076924"/>
    <x v="3"/>
    <n v="175"/>
    <s v="--"/>
    <s v="--"/>
    <n v="0"/>
    <s v="--"/>
    <s v="--"/>
    <n v="0"/>
    <n v="19345.9182692307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14"/>
    <s v="57117 PHQ145"/>
    <x v="6"/>
    <x v="2"/>
    <n v="2004"/>
    <n v="19"/>
    <n v="1137.9951923076924"/>
    <x v="3"/>
    <n v="25"/>
    <s v="--"/>
    <s v="--"/>
    <n v="0"/>
    <s v="--"/>
    <s v="--"/>
    <n v="0"/>
    <n v="14793.937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15"/>
    <s v="171109 MTS-10"/>
    <x v="6"/>
    <x v="2"/>
    <n v="2005"/>
    <n v="80"/>
    <n v="1137.9951923076924"/>
    <x v="3"/>
    <n v="100"/>
    <s v="--"/>
    <s v="--"/>
    <n v="0"/>
    <s v="--"/>
    <s v="--"/>
    <n v="0"/>
    <n v="13655.94230769230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16"/>
    <s v="EXL439"/>
    <x v="6"/>
    <x v="2"/>
    <n v="2007"/>
    <n v="101"/>
    <n v="1137.9951923076924"/>
    <x v="3"/>
    <n v="175"/>
    <s v="--"/>
    <s v="--"/>
    <n v="0"/>
    <s v="--"/>
    <s v="--"/>
    <n v="0"/>
    <n v="11379.95192307692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17"/>
    <s v="JAD658"/>
    <x v="6"/>
    <x v="2"/>
    <n v="2007"/>
    <n v="101"/>
    <n v="1137.9951923076924"/>
    <x v="3"/>
    <n v="175"/>
    <s v="--"/>
    <s v="--"/>
    <n v="0"/>
    <s v="--"/>
    <s v="--"/>
    <n v="0"/>
    <n v="11379.95192307692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18"/>
    <s v="23238 FOL721"/>
    <x v="6"/>
    <x v="2"/>
    <n v="2010"/>
    <n v="80"/>
    <n v="1137.9951923076924"/>
    <x v="3"/>
    <n v="100"/>
    <s v="--"/>
    <s v="--"/>
    <n v="0"/>
    <s v="--"/>
    <s v="--"/>
    <n v="0"/>
    <n v="7965.96634615384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19"/>
    <s v="23239 IDH483"/>
    <x v="6"/>
    <x v="2"/>
    <n v="2010"/>
    <n v="80"/>
    <n v="1137.9951923076924"/>
    <x v="3"/>
    <n v="100"/>
    <s v="--"/>
    <s v="--"/>
    <n v="0"/>
    <s v="--"/>
    <s v="--"/>
    <n v="0"/>
    <n v="7965.96634615384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20"/>
    <s v="25143 MXU924"/>
    <x v="6"/>
    <x v="2"/>
    <n v="2010"/>
    <n v="80"/>
    <n v="1137.9951923076924"/>
    <x v="3"/>
    <n v="100"/>
    <s v="--"/>
    <s v="--"/>
    <n v="0"/>
    <s v="--"/>
    <s v="--"/>
    <n v="0"/>
    <n v="7965.96634615384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21"/>
    <s v="25144 SFK156"/>
    <x v="6"/>
    <x v="2"/>
    <n v="2010"/>
    <n v="80"/>
    <n v="1137.9951923076924"/>
    <x v="3"/>
    <n v="100"/>
    <s v="--"/>
    <s v="--"/>
    <n v="0"/>
    <s v="--"/>
    <s v="--"/>
    <n v="0"/>
    <n v="7965.966346153846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22"/>
    <s v="ARW127"/>
    <x v="6"/>
    <x v="2"/>
    <n v="2011"/>
    <n v="80"/>
    <n v="1137.9951923076924"/>
    <x v="3"/>
    <n v="100"/>
    <s v="--"/>
    <s v="--"/>
    <n v="0"/>
    <s v="--"/>
    <s v="--"/>
    <n v="0"/>
    <n v="6827.971153846154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23"/>
    <s v="BLC453"/>
    <x v="6"/>
    <x v="2"/>
    <n v="2011"/>
    <n v="80"/>
    <n v="1137.9951923076924"/>
    <x v="3"/>
    <n v="100"/>
    <s v="--"/>
    <s v="--"/>
    <n v="0"/>
    <s v="--"/>
    <s v="--"/>
    <n v="0"/>
    <n v="6827.971153846154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24"/>
    <s v="CYZ326"/>
    <x v="6"/>
    <x v="2"/>
    <n v="2016"/>
    <n v="101"/>
    <n v="1137.9951923076924"/>
    <x v="3"/>
    <n v="175"/>
    <s v="--"/>
    <s v="--"/>
    <n v="0"/>
    <s v="--"/>
    <s v="--"/>
    <n v="0"/>
    <n v="1137.995192307692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25"/>
    <s v="IWX157"/>
    <x v="6"/>
    <x v="2"/>
    <n v="2016"/>
    <n v="101"/>
    <n v="1137.9951923076924"/>
    <x v="3"/>
    <n v="175"/>
    <s v="--"/>
    <s v="--"/>
    <n v="0"/>
    <s v="--"/>
    <s v="--"/>
    <n v="0"/>
    <n v="1137.995192307692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26"/>
    <s v="NLD254"/>
    <x v="6"/>
    <x v="2"/>
    <n v="2016"/>
    <n v="101"/>
    <n v="1137.9951923076924"/>
    <x v="3"/>
    <n v="175"/>
    <s v="--"/>
    <s v="--"/>
    <n v="0"/>
    <s v="--"/>
    <s v="--"/>
    <n v="0"/>
    <n v="1137.995192307692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27"/>
    <s v="RQX549"/>
    <x v="6"/>
    <x v="2"/>
    <n v="2016"/>
    <n v="101"/>
    <n v="1137.9951923076924"/>
    <x v="3"/>
    <n v="175"/>
    <s v="--"/>
    <s v="--"/>
    <n v="0"/>
    <s v="--"/>
    <s v="--"/>
    <n v="0"/>
    <n v="1137.995192307692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28"/>
    <s v="XYI775"/>
    <x v="6"/>
    <x v="2"/>
    <n v="2016"/>
    <n v="101"/>
    <n v="1137.9951923076924"/>
    <x v="3"/>
    <n v="175"/>
    <s v="--"/>
    <s v="--"/>
    <n v="0"/>
    <s v="--"/>
    <s v="--"/>
    <n v="0"/>
    <n v="1137.995192307692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329"/>
    <n v="7684"/>
    <x v="6"/>
    <x v="1"/>
    <n v="1989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30"/>
    <n v="7686"/>
    <x v="6"/>
    <x v="1"/>
    <n v="1989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31"/>
    <n v="9705"/>
    <x v="6"/>
    <x v="1"/>
    <n v="1989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32"/>
    <n v="9707"/>
    <x v="6"/>
    <x v="1"/>
    <n v="1989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33"/>
    <n v="9709"/>
    <x v="6"/>
    <x v="1"/>
    <n v="1989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34"/>
    <n v="9710"/>
    <x v="6"/>
    <x v="1"/>
    <n v="1989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35"/>
    <n v="9715"/>
    <x v="6"/>
    <x v="1"/>
    <n v="1989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36"/>
    <n v="9716"/>
    <x v="6"/>
    <x v="1"/>
    <n v="1989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37"/>
    <n v="9717"/>
    <x v="6"/>
    <x v="1"/>
    <n v="1989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38"/>
    <n v="9722"/>
    <x v="6"/>
    <x v="1"/>
    <n v="1989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39"/>
    <n v="9723"/>
    <x v="6"/>
    <x v="1"/>
    <n v="1989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40"/>
    <n v="9728"/>
    <x v="6"/>
    <x v="1"/>
    <n v="1989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41"/>
    <n v="9740"/>
    <x v="6"/>
    <x v="1"/>
    <n v="1989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42"/>
    <n v="392846"/>
    <x v="6"/>
    <x v="1"/>
    <n v="1989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43"/>
    <n v="392847"/>
    <x v="6"/>
    <x v="1"/>
    <n v="1989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44"/>
    <s v="ITD361 TY874"/>
    <x v="6"/>
    <x v="1"/>
    <n v="1989"/>
    <n v="101"/>
    <n v="1137.9951923076924"/>
    <x v="3"/>
    <n v="175"/>
    <s v=""/>
    <n v="0.54"/>
    <n v="0.54"/>
    <s v=""/>
    <n v="7000"/>
    <n v="7000"/>
    <n v="31863.86538461538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221.04292558520217"/>
    <n v="1640.5886189298162"/>
    <n v="0.11052146279260108"/>
    <n v="0.82029430946490822"/>
  </r>
  <r>
    <x v="0"/>
    <n v="345"/>
    <n v="458270"/>
    <x v="6"/>
    <x v="1"/>
    <n v="1990"/>
    <n v="80"/>
    <n v="1137.9951923076924"/>
    <x v="3"/>
    <n v="100"/>
    <s v=""/>
    <n v="0.54"/>
    <n v="0.54"/>
    <s v=""/>
    <n v="7000"/>
    <n v="7000"/>
    <n v="30725.87019230769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46"/>
    <n v="458298"/>
    <x v="6"/>
    <x v="1"/>
    <n v="1990"/>
    <n v="80"/>
    <n v="1137.9951923076924"/>
    <x v="3"/>
    <n v="100"/>
    <s v=""/>
    <n v="0.54"/>
    <n v="0.54"/>
    <s v=""/>
    <n v="7000"/>
    <n v="7000"/>
    <n v="30725.87019230769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47"/>
    <s v="TM302"/>
    <x v="6"/>
    <x v="1"/>
    <n v="1990"/>
    <n v="105"/>
    <n v="1137.9951923076924"/>
    <x v="3"/>
    <n v="175"/>
    <s v=""/>
    <n v="0.54"/>
    <n v="0.54"/>
    <s v=""/>
    <n v="7000"/>
    <n v="7000"/>
    <n v="30725.870192307695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229.7971008559033"/>
    <n v="1705.5624256201061"/>
    <n v="0.11489855042795165"/>
    <n v="0.85278121281005304"/>
  </r>
  <r>
    <x v="0"/>
    <n v="348"/>
    <n v="392764"/>
    <x v="6"/>
    <x v="1"/>
    <n v="1991"/>
    <n v="80"/>
    <n v="1137.9951923076924"/>
    <x v="3"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49"/>
    <n v="392766"/>
    <x v="6"/>
    <x v="1"/>
    <n v="1991"/>
    <n v="80"/>
    <n v="1137.9951923076924"/>
    <x v="3"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50"/>
    <n v="392771"/>
    <x v="6"/>
    <x v="1"/>
    <n v="1991"/>
    <n v="80"/>
    <n v="1137.9951923076924"/>
    <x v="3"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51"/>
    <n v="392772"/>
    <x v="6"/>
    <x v="1"/>
    <n v="1991"/>
    <n v="80"/>
    <n v="1137.9951923076924"/>
    <x v="3"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52"/>
    <n v="392774"/>
    <x v="6"/>
    <x v="1"/>
    <n v="1991"/>
    <n v="80"/>
    <n v="1137.9951923076924"/>
    <x v="3"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53"/>
    <n v="392775"/>
    <x v="6"/>
    <x v="1"/>
    <n v="1991"/>
    <n v="80"/>
    <n v="1137.9951923076924"/>
    <x v="3"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54"/>
    <n v="392776"/>
    <x v="6"/>
    <x v="1"/>
    <n v="1991"/>
    <n v="80"/>
    <n v="1137.9951923076924"/>
    <x v="3"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55"/>
    <n v="392777"/>
    <x v="6"/>
    <x v="1"/>
    <n v="1991"/>
    <n v="80"/>
    <n v="1137.9951923076924"/>
    <x v="3"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56"/>
    <n v="392779"/>
    <x v="6"/>
    <x v="1"/>
    <n v="1991"/>
    <n v="80"/>
    <n v="1137.9951923076924"/>
    <x v="3"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57"/>
    <n v="392780"/>
    <x v="6"/>
    <x v="1"/>
    <n v="1991"/>
    <n v="80"/>
    <n v="1137.9951923076924"/>
    <x v="3"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58"/>
    <n v="392781"/>
    <x v="6"/>
    <x v="1"/>
    <n v="1991"/>
    <n v="80"/>
    <n v="1137.9951923076924"/>
    <x v="3"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59"/>
    <n v="392783"/>
    <x v="6"/>
    <x v="1"/>
    <n v="1991"/>
    <n v="80"/>
    <n v="1137.9951923076924"/>
    <x v="3"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60"/>
    <n v="392784"/>
    <x v="6"/>
    <x v="1"/>
    <n v="1991"/>
    <n v="80"/>
    <n v="1137.9951923076924"/>
    <x v="3"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61"/>
    <n v="392785"/>
    <x v="6"/>
    <x v="1"/>
    <n v="1991"/>
    <n v="80"/>
    <n v="1137.9951923076924"/>
    <x v="3"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62"/>
    <n v="392786"/>
    <x v="6"/>
    <x v="1"/>
    <n v="1991"/>
    <n v="80"/>
    <n v="1137.9951923076924"/>
    <x v="3"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63"/>
    <s v="SML249"/>
    <x v="6"/>
    <x v="1"/>
    <n v="1991"/>
    <n v="101"/>
    <n v="365"/>
    <x v="3"/>
    <n v="175"/>
    <s v=""/>
    <n v="0.54"/>
    <n v="0.54"/>
    <s v=""/>
    <n v="7000"/>
    <n v="7000"/>
    <n v="9490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70.897195685853362"/>
    <n v="526.20156039066535"/>
    <n v="3.5448597842926678E-2"/>
    <n v="0.26310078019533267"/>
  </r>
  <r>
    <x v="0"/>
    <n v="364"/>
    <n v="393277"/>
    <x v="6"/>
    <x v="1"/>
    <n v="1992"/>
    <n v="80"/>
    <n v="1137.9951923076924"/>
    <x v="3"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65"/>
    <n v="393278"/>
    <x v="6"/>
    <x v="1"/>
    <n v="1992"/>
    <n v="80"/>
    <n v="1137.9951923076924"/>
    <x v="3"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66"/>
    <n v="393279"/>
    <x v="6"/>
    <x v="1"/>
    <n v="1992"/>
    <n v="80"/>
    <n v="1137.9951923076924"/>
    <x v="3"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67"/>
    <n v="393280"/>
    <x v="6"/>
    <x v="1"/>
    <n v="1992"/>
    <n v="80"/>
    <n v="1137.9951923076924"/>
    <x v="3"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68"/>
    <n v="393281"/>
    <x v="6"/>
    <x v="1"/>
    <n v="1992"/>
    <n v="80"/>
    <n v="1137.9951923076924"/>
    <x v="3"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69"/>
    <n v="393282"/>
    <x v="6"/>
    <x v="1"/>
    <n v="1992"/>
    <n v="80"/>
    <n v="1137.9951923076924"/>
    <x v="3"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70"/>
    <n v="393596"/>
    <x v="6"/>
    <x v="1"/>
    <n v="1992"/>
    <n v="80"/>
    <n v="1137.9951923076924"/>
    <x v="3"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71"/>
    <n v="393597"/>
    <x v="6"/>
    <x v="1"/>
    <n v="1992"/>
    <n v="80"/>
    <n v="1137.9951923076924"/>
    <x v="3"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72"/>
    <n v="393598"/>
    <x v="6"/>
    <x v="1"/>
    <n v="1992"/>
    <n v="80"/>
    <n v="1137.9951923076924"/>
    <x v="3"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73"/>
    <n v="393599"/>
    <x v="6"/>
    <x v="1"/>
    <n v="1992"/>
    <n v="80"/>
    <n v="1137.9951923076924"/>
    <x v="3"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74"/>
    <n v="393600"/>
    <x v="6"/>
    <x v="1"/>
    <n v="1992"/>
    <n v="80"/>
    <n v="1137.9951923076924"/>
    <x v="3"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75"/>
    <n v="393601"/>
    <x v="6"/>
    <x v="1"/>
    <n v="1992"/>
    <n v="80"/>
    <n v="1137.9951923076924"/>
    <x v="3"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76"/>
    <n v="393602"/>
    <x v="6"/>
    <x v="1"/>
    <n v="1992"/>
    <n v="80"/>
    <n v="1137.9951923076924"/>
    <x v="3"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77"/>
    <n v="393603"/>
    <x v="6"/>
    <x v="1"/>
    <n v="1992"/>
    <n v="80"/>
    <n v="1137.9951923076924"/>
    <x v="3"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78"/>
    <n v="393604"/>
    <x v="6"/>
    <x v="1"/>
    <n v="1992"/>
    <n v="80"/>
    <n v="1137.9951923076924"/>
    <x v="3"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79"/>
    <n v="394196"/>
    <x v="6"/>
    <x v="1"/>
    <n v="1993"/>
    <n v="80"/>
    <n v="1137.9951923076924"/>
    <x v="3"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80"/>
    <n v="394198"/>
    <x v="6"/>
    <x v="1"/>
    <n v="1993"/>
    <n v="80"/>
    <n v="1137.9951923076924"/>
    <x v="3"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81"/>
    <n v="394199"/>
    <x v="6"/>
    <x v="1"/>
    <n v="1993"/>
    <n v="80"/>
    <n v="1137.9951923076924"/>
    <x v="3"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82"/>
    <n v="394211"/>
    <x v="6"/>
    <x v="1"/>
    <n v="1993"/>
    <n v="80"/>
    <n v="1137.9951923076924"/>
    <x v="3"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83"/>
    <n v="394233"/>
    <x v="6"/>
    <x v="1"/>
    <n v="1993"/>
    <n v="80"/>
    <n v="1137.9951923076924"/>
    <x v="3"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84"/>
    <n v="394234"/>
    <x v="6"/>
    <x v="1"/>
    <n v="1993"/>
    <n v="80"/>
    <n v="1137.9951923076924"/>
    <x v="3"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85"/>
    <n v="995944"/>
    <x v="6"/>
    <x v="1"/>
    <n v="1994"/>
    <n v="100"/>
    <n v="121.66666666666667"/>
    <x v="3"/>
    <n v="175"/>
    <s v=""/>
    <n v="0.54"/>
    <n v="0.54"/>
    <s v=""/>
    <n v="7000"/>
    <n v="7000"/>
    <n v="2798.3333333333335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4672112083333333"/>
    <n v="11.527101685"/>
    <n v="21.251630927455857"/>
    <n v="166.96281304390109"/>
    <n v="1.062581546372793E-2"/>
    <n v="8.348140652195056E-2"/>
  </r>
  <r>
    <x v="0"/>
    <n v="386"/>
    <n v="302272"/>
    <x v="6"/>
    <x v="1"/>
    <n v="1995"/>
    <n v="150"/>
    <n v="121.66666666666667"/>
    <x v="3"/>
    <n v="175"/>
    <s v=""/>
    <n v="0.54"/>
    <n v="0.54"/>
    <s v=""/>
    <n v="7000"/>
    <n v="7000"/>
    <n v="2676.66666666666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4629194166666668"/>
    <n v="11.51370509"/>
    <n v="31.78420053946234"/>
    <n v="250.15315769520112"/>
    <n v="1.5892100269731171E-2"/>
    <n v="0.12507657884760057"/>
  </r>
  <r>
    <x v="0"/>
    <n v="387"/>
    <n v="302273"/>
    <x v="6"/>
    <x v="1"/>
    <n v="1995"/>
    <n v="150"/>
    <n v="121.66666666666667"/>
    <x v="3"/>
    <n v="175"/>
    <s v=""/>
    <n v="0.54"/>
    <n v="0.54"/>
    <s v=""/>
    <n v="7000"/>
    <n v="7000"/>
    <n v="2676.66666666666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4629194166666668"/>
    <n v="11.51370509"/>
    <n v="31.78420053946234"/>
    <n v="250.15315769520112"/>
    <n v="1.5892100269731171E-2"/>
    <n v="0.12507657884760057"/>
  </r>
  <r>
    <x v="0"/>
    <n v="388"/>
    <n v="302274"/>
    <x v="6"/>
    <x v="1"/>
    <n v="1995"/>
    <n v="80"/>
    <n v="1137.9951923076924"/>
    <x v="3"/>
    <n v="100"/>
    <s v=""/>
    <n v="0.54"/>
    <n v="0.54"/>
    <s v=""/>
    <n v="7000"/>
    <n v="7000"/>
    <n v="25035.894230769234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89"/>
    <n v="302275"/>
    <x v="6"/>
    <x v="1"/>
    <n v="1995"/>
    <n v="150"/>
    <n v="121.66666666666667"/>
    <x v="3"/>
    <n v="175"/>
    <s v=""/>
    <n v="0.54"/>
    <n v="0.54"/>
    <s v=""/>
    <n v="7000"/>
    <n v="7000"/>
    <n v="2676.66666666666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4629194166666668"/>
    <n v="11.51370509"/>
    <n v="31.78420053946234"/>
    <n v="250.15315769520112"/>
    <n v="1.5892100269731171E-2"/>
    <n v="0.12507657884760057"/>
  </r>
  <r>
    <x v="0"/>
    <n v="390"/>
    <n v="302276"/>
    <x v="6"/>
    <x v="1"/>
    <n v="1995"/>
    <n v="80"/>
    <n v="1137.9951923076924"/>
    <x v="3"/>
    <n v="100"/>
    <s v=""/>
    <n v="0.54"/>
    <n v="0.54"/>
    <s v=""/>
    <n v="7000"/>
    <n v="7000"/>
    <n v="25035.894230769234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91"/>
    <n v="302277"/>
    <x v="6"/>
    <x v="1"/>
    <n v="1995"/>
    <n v="80"/>
    <n v="1137.9951923076924"/>
    <x v="3"/>
    <n v="100"/>
    <s v=""/>
    <n v="0.54"/>
    <n v="0.54"/>
    <s v=""/>
    <n v="7000"/>
    <n v="7000"/>
    <n v="25035.894230769234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0"/>
    <n v="392"/>
    <n v="302278"/>
    <x v="6"/>
    <x v="1"/>
    <n v="1995"/>
    <n v="150"/>
    <n v="121.66666666666667"/>
    <x v="3"/>
    <n v="175"/>
    <s v=""/>
    <n v="0.54"/>
    <n v="0.54"/>
    <s v=""/>
    <n v="7000"/>
    <n v="7000"/>
    <n v="2676.66666666666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4629194166666668"/>
    <n v="11.51370509"/>
    <n v="31.78420053946234"/>
    <n v="250.15315769520112"/>
    <n v="1.5892100269731171E-2"/>
    <n v="0.12507657884760057"/>
  </r>
  <r>
    <x v="0"/>
    <n v="393"/>
    <n v="497246"/>
    <x v="6"/>
    <x v="1"/>
    <n v="1996"/>
    <n v="150"/>
    <n v="182.5"/>
    <x v="3"/>
    <n v="175"/>
    <s v=""/>
    <n v="0.54"/>
    <n v="0.54"/>
    <s v=""/>
    <n v="7000"/>
    <n v="7000"/>
    <n v="3832.5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690487500000001"/>
    <n v="13.1179127675"/>
    <n v="57.653004936734284"/>
    <n v="427.5105983056302"/>
    <n v="2.8826502468367144E-2"/>
    <n v="0.2137552991528151"/>
  </r>
  <r>
    <x v="0"/>
    <n v="394"/>
    <n v="497247"/>
    <x v="6"/>
    <x v="1"/>
    <n v="1996"/>
    <n v="80"/>
    <n v="1137.9951923076924"/>
    <x v="3"/>
    <n v="100"/>
    <s v=""/>
    <n v="0.54"/>
    <n v="0.54"/>
    <s v=""/>
    <n v="7000"/>
    <n v="7000"/>
    <n v="23897.89903846153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0"/>
    <n v="395"/>
    <n v="497248"/>
    <x v="6"/>
    <x v="1"/>
    <n v="1996"/>
    <n v="80"/>
    <n v="1137.9951923076924"/>
    <x v="3"/>
    <n v="100"/>
    <s v=""/>
    <n v="0.54"/>
    <n v="0.54"/>
    <s v=""/>
    <n v="7000"/>
    <n v="7000"/>
    <n v="23897.89903846153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0"/>
    <n v="396"/>
    <n v="497249"/>
    <x v="6"/>
    <x v="1"/>
    <n v="1996"/>
    <n v="80"/>
    <n v="1137.9951923076924"/>
    <x v="3"/>
    <n v="100"/>
    <s v=""/>
    <n v="0.54"/>
    <n v="0.54"/>
    <s v=""/>
    <n v="7000"/>
    <n v="7000"/>
    <n v="23897.89903846153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0"/>
    <n v="397"/>
    <n v="497250"/>
    <x v="6"/>
    <x v="1"/>
    <n v="1996"/>
    <n v="80"/>
    <n v="1137.9951923076924"/>
    <x v="3"/>
    <n v="100"/>
    <s v=""/>
    <n v="0.54"/>
    <n v="0.54"/>
    <s v=""/>
    <n v="7000"/>
    <n v="7000"/>
    <n v="23897.89903846153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0"/>
    <n v="398"/>
    <n v="497251"/>
    <x v="6"/>
    <x v="1"/>
    <n v="1996"/>
    <n v="80"/>
    <n v="1137.9951923076924"/>
    <x v="3"/>
    <n v="100"/>
    <s v=""/>
    <n v="0.54"/>
    <n v="0.54"/>
    <s v=""/>
    <n v="7000"/>
    <n v="7000"/>
    <n v="23897.89903846153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0"/>
    <n v="399"/>
    <n v="497252"/>
    <x v="6"/>
    <x v="1"/>
    <n v="1996"/>
    <n v="80"/>
    <n v="1137.9951923076924"/>
    <x v="3"/>
    <n v="100"/>
    <s v=""/>
    <n v="0.54"/>
    <n v="0.54"/>
    <s v=""/>
    <n v="7000"/>
    <n v="7000"/>
    <n v="23897.89903846153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0"/>
    <n v="400"/>
    <n v="497253"/>
    <x v="6"/>
    <x v="1"/>
    <n v="1996"/>
    <n v="150"/>
    <n v="182.5"/>
    <x v="3"/>
    <n v="175"/>
    <s v=""/>
    <n v="0.54"/>
    <n v="0.54"/>
    <s v=""/>
    <n v="7000"/>
    <n v="7000"/>
    <n v="3832.5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690487500000001"/>
    <n v="13.1179127675"/>
    <n v="57.653004936734284"/>
    <n v="427.5105983056302"/>
    <n v="2.8826502468367144E-2"/>
    <n v="0.2137552991528151"/>
  </r>
  <r>
    <x v="0"/>
    <n v="401"/>
    <n v="497254"/>
    <x v="6"/>
    <x v="1"/>
    <n v="1996"/>
    <n v="80"/>
    <n v="1137.9951923076924"/>
    <x v="3"/>
    <n v="100"/>
    <s v=""/>
    <n v="0.54"/>
    <n v="0.54"/>
    <s v=""/>
    <n v="7000"/>
    <n v="7000"/>
    <n v="23897.89903846153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0"/>
    <n v="402"/>
    <n v="497255"/>
    <x v="6"/>
    <x v="1"/>
    <n v="1996"/>
    <n v="150"/>
    <n v="182.5"/>
    <x v="3"/>
    <n v="175"/>
    <s v=""/>
    <n v="0.54"/>
    <n v="0.54"/>
    <s v=""/>
    <n v="7000"/>
    <n v="7000"/>
    <n v="3832.5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690487500000001"/>
    <n v="13.1179127675"/>
    <n v="57.653004936734284"/>
    <n v="427.5105983056302"/>
    <n v="2.8826502468367144E-2"/>
    <n v="0.2137552991528151"/>
  </r>
  <r>
    <x v="0"/>
    <n v="403"/>
    <n v="497256"/>
    <x v="6"/>
    <x v="1"/>
    <n v="1996"/>
    <n v="150"/>
    <n v="182.5"/>
    <x v="3"/>
    <n v="175"/>
    <s v=""/>
    <n v="0.54"/>
    <n v="0.54"/>
    <s v=""/>
    <n v="7000"/>
    <n v="7000"/>
    <n v="3832.5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690487500000001"/>
    <n v="13.1179127675"/>
    <n v="57.653004936734284"/>
    <n v="427.5105983056302"/>
    <n v="2.8826502468367144E-2"/>
    <n v="0.2137552991528151"/>
  </r>
  <r>
    <x v="0"/>
    <n v="404"/>
    <n v="497257"/>
    <x v="6"/>
    <x v="1"/>
    <n v="1996"/>
    <n v="150"/>
    <n v="182.5"/>
    <x v="3"/>
    <n v="175"/>
    <s v=""/>
    <n v="0.54"/>
    <n v="0.54"/>
    <s v=""/>
    <n v="7000"/>
    <n v="7000"/>
    <n v="3832.5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690487500000001"/>
    <n v="13.1179127675"/>
    <n v="57.653004936734284"/>
    <n v="427.5105983056302"/>
    <n v="2.8826502468367144E-2"/>
    <n v="0.2137552991528151"/>
  </r>
  <r>
    <x v="0"/>
    <n v="405"/>
    <n v="497258"/>
    <x v="6"/>
    <x v="1"/>
    <n v="1996"/>
    <n v="80"/>
    <n v="1137.9951923076924"/>
    <x v="3"/>
    <n v="100"/>
    <s v=""/>
    <n v="0.54"/>
    <n v="0.54"/>
    <s v=""/>
    <n v="7000"/>
    <n v="7000"/>
    <n v="23897.89903846153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0"/>
    <n v="406"/>
    <n v="497259"/>
    <x v="6"/>
    <x v="1"/>
    <n v="1996"/>
    <n v="80"/>
    <n v="1137.9951923076924"/>
    <x v="3"/>
    <n v="100"/>
    <s v=""/>
    <n v="0.54"/>
    <n v="0.54"/>
    <s v=""/>
    <n v="7000"/>
    <n v="7000"/>
    <n v="23897.89903846153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0"/>
    <n v="407"/>
    <n v="497263"/>
    <x v="6"/>
    <x v="1"/>
    <n v="1997"/>
    <n v="80"/>
    <n v="1137.9951923076924"/>
    <x v="3"/>
    <n v="100"/>
    <s v=""/>
    <n v="0.54"/>
    <n v="0.54"/>
    <s v=""/>
    <n v="7000"/>
    <n v="7000"/>
    <n v="22759.90384615384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0"/>
    <n v="408"/>
    <n v="497297"/>
    <x v="6"/>
    <x v="1"/>
    <n v="1997"/>
    <n v="80"/>
    <n v="1137.9951923076924"/>
    <x v="3"/>
    <n v="100"/>
    <s v=""/>
    <n v="0.54"/>
    <n v="0.54"/>
    <s v=""/>
    <n v="7000"/>
    <n v="7000"/>
    <n v="22759.90384615384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0"/>
    <n v="409"/>
    <n v="497298"/>
    <x v="6"/>
    <x v="1"/>
    <n v="1997"/>
    <n v="80"/>
    <n v="1137.9951923076924"/>
    <x v="3"/>
    <n v="100"/>
    <s v=""/>
    <n v="0.54"/>
    <n v="0.54"/>
    <s v=""/>
    <n v="7000"/>
    <n v="7000"/>
    <n v="22759.90384615384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0"/>
    <n v="410"/>
    <n v="497306"/>
    <x v="6"/>
    <x v="1"/>
    <n v="1997"/>
    <n v="150"/>
    <n v="182.5"/>
    <x v="3"/>
    <n v="175"/>
    <s v=""/>
    <n v="0.54"/>
    <n v="0.54"/>
    <s v=""/>
    <n v="7000"/>
    <n v="7000"/>
    <n v="3650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614750000000001"/>
    <n v="13.09526835"/>
    <n v="57.4061776821775"/>
    <n v="426.77262050037353"/>
    <n v="2.8703088841088749E-2"/>
    <n v="0.21338631025018676"/>
  </r>
  <r>
    <x v="0"/>
    <n v="411"/>
    <n v="497307"/>
    <x v="6"/>
    <x v="1"/>
    <n v="1997"/>
    <n v="150"/>
    <n v="182.5"/>
    <x v="3"/>
    <n v="175"/>
    <s v=""/>
    <n v="0.54"/>
    <n v="0.54"/>
    <s v=""/>
    <n v="7000"/>
    <n v="7000"/>
    <n v="3650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614750000000001"/>
    <n v="13.09526835"/>
    <n v="57.4061776821775"/>
    <n v="426.77262050037353"/>
    <n v="2.8703088841088749E-2"/>
    <n v="0.21338631025018676"/>
  </r>
  <r>
    <x v="0"/>
    <n v="412"/>
    <n v="497309"/>
    <x v="6"/>
    <x v="1"/>
    <n v="1997"/>
    <n v="150"/>
    <n v="182.5"/>
    <x v="3"/>
    <n v="175"/>
    <s v=""/>
    <n v="0.54"/>
    <n v="0.54"/>
    <s v=""/>
    <n v="7000"/>
    <n v="7000"/>
    <n v="3650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614750000000001"/>
    <n v="13.09526835"/>
    <n v="57.4061776821775"/>
    <n v="426.77262050037353"/>
    <n v="2.8703088841088749E-2"/>
    <n v="0.21338631025018676"/>
  </r>
  <r>
    <x v="0"/>
    <n v="413"/>
    <n v="497310"/>
    <x v="6"/>
    <x v="1"/>
    <n v="1997"/>
    <n v="150"/>
    <n v="182.5"/>
    <x v="3"/>
    <n v="175"/>
    <s v=""/>
    <n v="0.54"/>
    <n v="0.54"/>
    <s v=""/>
    <n v="7000"/>
    <n v="7000"/>
    <n v="3650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614750000000001"/>
    <n v="13.09526835"/>
    <n v="57.4061776821775"/>
    <n v="426.77262050037353"/>
    <n v="2.8703088841088749E-2"/>
    <n v="0.21338631025018676"/>
  </r>
  <r>
    <x v="0"/>
    <n v="414"/>
    <s v="48080 EKC916"/>
    <x v="6"/>
    <x v="1"/>
    <n v="1998"/>
    <n v="105"/>
    <n v="182.5"/>
    <x v="3"/>
    <n v="175"/>
    <s v=""/>
    <n v="0.54"/>
    <n v="0.54"/>
    <s v=""/>
    <n v="7000"/>
    <n v="7000"/>
    <n v="3467.5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539012500000002"/>
    <n v="13.072623932499999"/>
    <n v="40.011545299334514"/>
    <n v="298.22424988658179"/>
    <n v="2.0005772649667259E-2"/>
    <n v="0.1491121249432909"/>
  </r>
  <r>
    <x v="0"/>
    <n v="415"/>
    <n v="48413"/>
    <x v="6"/>
    <x v="1"/>
    <n v="2000"/>
    <n v="101"/>
    <n v="182.5"/>
    <x v="3"/>
    <n v="175"/>
    <s v=""/>
    <n v="0.54"/>
    <n v="0.54"/>
    <s v=""/>
    <n v="7000"/>
    <n v="7000"/>
    <n v="3102.5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387537500000001"/>
    <n v="13.0273350975"/>
    <n v="38.154901918461512"/>
    <n v="285.86951597029974"/>
    <n v="1.9077450959230757E-2"/>
    <n v="0.14293475798514987"/>
  </r>
  <r>
    <x v="0"/>
    <n v="416"/>
    <n v="48416"/>
    <x v="6"/>
    <x v="1"/>
    <n v="2000"/>
    <n v="217"/>
    <n v="1137.9951923076924"/>
    <x v="3"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0"/>
    <n v="417"/>
    <n v="48418"/>
    <x v="6"/>
    <x v="1"/>
    <n v="2000"/>
    <n v="217"/>
    <n v="1137.9951923076924"/>
    <x v="3"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0"/>
    <n v="418"/>
    <n v="48419"/>
    <x v="6"/>
    <x v="1"/>
    <n v="2000"/>
    <n v="217"/>
    <n v="1137.9951923076924"/>
    <x v="3"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0"/>
    <n v="419"/>
    <n v="48420"/>
    <x v="6"/>
    <x v="1"/>
    <n v="2000"/>
    <n v="217"/>
    <n v="1137.9951923076924"/>
    <x v="3"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0"/>
    <n v="420"/>
    <n v="48421"/>
    <x v="6"/>
    <x v="1"/>
    <n v="2000"/>
    <n v="217"/>
    <n v="1137.9951923076924"/>
    <x v="3"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0"/>
    <n v="421"/>
    <n v="48422"/>
    <x v="6"/>
    <x v="1"/>
    <n v="2000"/>
    <n v="217"/>
    <n v="1137.9951923076924"/>
    <x v="3"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0"/>
    <n v="422"/>
    <n v="48430"/>
    <x v="6"/>
    <x v="1"/>
    <n v="2000"/>
    <n v="217"/>
    <n v="1137.9951923076924"/>
    <x v="3"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0"/>
    <n v="423"/>
    <n v="48543"/>
    <x v="6"/>
    <x v="1"/>
    <n v="2000"/>
    <n v="217"/>
    <n v="1137.9951923076924"/>
    <x v="3"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0"/>
    <n v="424"/>
    <n v="48544"/>
    <x v="6"/>
    <x v="1"/>
    <n v="2000"/>
    <n v="217"/>
    <n v="1137.9951923076924"/>
    <x v="3"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0"/>
    <n v="425"/>
    <n v="48545"/>
    <x v="6"/>
    <x v="1"/>
    <n v="2000"/>
    <n v="217"/>
    <n v="1137.9951923076924"/>
    <x v="3"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0"/>
    <n v="426"/>
    <n v="48546"/>
    <x v="6"/>
    <x v="1"/>
    <n v="2000"/>
    <n v="217"/>
    <n v="1137.9951923076924"/>
    <x v="3"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0"/>
    <n v="427"/>
    <n v="48548"/>
    <x v="6"/>
    <x v="1"/>
    <n v="2000"/>
    <n v="217"/>
    <n v="1137.9951923076924"/>
    <x v="3"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0"/>
    <n v="428"/>
    <n v="48550"/>
    <x v="6"/>
    <x v="1"/>
    <n v="2000"/>
    <n v="217"/>
    <n v="1137.9951923076924"/>
    <x v="3"/>
    <n v="300"/>
    <s v=""/>
    <n v="0.54"/>
    <n v="0.54"/>
    <s v=""/>
    <n v="7000"/>
    <n v="7000"/>
    <n v="19345.91826923077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0"/>
    <n v="429"/>
    <s v="TY850"/>
    <x v="6"/>
    <x v="1"/>
    <n v="2001"/>
    <n v="95"/>
    <n v="1137.9951923076924"/>
    <x v="3"/>
    <n v="100"/>
    <s v=""/>
    <n v="0.54"/>
    <n v="0.54"/>
    <s v=""/>
    <n v="7000"/>
    <n v="7000"/>
    <n v="18207.923076923078"/>
    <s v=""/>
    <n v="2.08"/>
    <n v="2.08"/>
    <s v=""/>
    <n v="2.5599999999999999E-4"/>
    <n v="2.5599999999999999E-4"/>
    <s v=""/>
    <n v="9.58"/>
    <n v="9.58"/>
    <s v=""/>
    <n v="1.63E-4"/>
    <n v="1.63E-4"/>
    <s v=""/>
    <n v="1"/>
    <n v="1"/>
    <s v=""/>
    <n v="0.97699999999999998"/>
    <n v="0.97699999999999998"/>
    <n v="3.8719999999999999"/>
    <n v="10.474416999999999"/>
    <n v="498.34189633914974"/>
    <n v="1348.0993881268148"/>
    <n v="0.24917094816957489"/>
    <n v="0.67404969406340742"/>
  </r>
  <r>
    <x v="0"/>
    <n v="430"/>
    <s v="FZO241"/>
    <x v="6"/>
    <x v="1"/>
    <n v="2001"/>
    <n v="95"/>
    <n v="1137.9951923076924"/>
    <x v="3"/>
    <n v="100"/>
    <s v=""/>
    <n v="0.54"/>
    <n v="0.54"/>
    <s v=""/>
    <n v="7000"/>
    <n v="7000"/>
    <n v="18207.923076923078"/>
    <s v=""/>
    <n v="2.08"/>
    <n v="2.08"/>
    <s v=""/>
    <n v="2.5599999999999999E-4"/>
    <n v="2.5599999999999999E-4"/>
    <s v=""/>
    <n v="9.58"/>
    <n v="9.58"/>
    <s v=""/>
    <n v="1.63E-4"/>
    <n v="1.63E-4"/>
    <s v=""/>
    <n v="1"/>
    <n v="1"/>
    <s v=""/>
    <n v="0.97699999999999998"/>
    <n v="0.97699999999999998"/>
    <n v="3.8719999999999999"/>
    <n v="10.474416999999999"/>
    <n v="498.34189633914974"/>
    <n v="1348.0993881268148"/>
    <n v="0.24917094816957489"/>
    <n v="0.67404969406340742"/>
  </r>
  <r>
    <x v="0"/>
    <n v="431"/>
    <n v="4550"/>
    <x v="6"/>
    <x v="1"/>
    <n v="2002"/>
    <n v="101"/>
    <n v="146"/>
    <x v="3"/>
    <n v="175"/>
    <s v=""/>
    <n v="0.54"/>
    <n v="0.54"/>
    <s v=""/>
    <n v="7000"/>
    <n v="7000"/>
    <n v="2190"/>
    <s v=""/>
    <n v="1.06"/>
    <n v="1.06"/>
    <s v=""/>
    <n v="3.8099999999999998E-5"/>
    <n v="3.8099999999999998E-5"/>
    <s v=""/>
    <n v="7.64"/>
    <n v="7.64"/>
    <s v=""/>
    <n v="9.1700000000000006E-5"/>
    <n v="9.1700000000000006E-5"/>
    <s v=""/>
    <n v="1"/>
    <n v="1"/>
    <s v=""/>
    <n v="0.97699999999999998"/>
    <n v="0.97699999999999998"/>
    <n v="1.1434390000000001"/>
    <n v="7.6604840709999991"/>
    <n v="20.073137047609507"/>
    <n v="134.48023603201622"/>
    <n v="1.0036568523804754E-2"/>
    <n v="6.7240118016008113E-2"/>
  </r>
  <r>
    <x v="0"/>
    <n v="432"/>
    <s v="QRI833"/>
    <x v="6"/>
    <x v="1"/>
    <n v="2002"/>
    <n v="101"/>
    <n v="146"/>
    <x v="3"/>
    <n v="175"/>
    <s v=""/>
    <n v="0.54"/>
    <n v="0.54"/>
    <s v=""/>
    <n v="7000"/>
    <n v="7000"/>
    <n v="2190"/>
    <s v=""/>
    <n v="1.06"/>
    <n v="1.06"/>
    <s v=""/>
    <n v="3.8099999999999998E-5"/>
    <n v="3.8099999999999998E-5"/>
    <s v=""/>
    <n v="7.64"/>
    <n v="7.64"/>
    <s v=""/>
    <n v="9.1700000000000006E-5"/>
    <n v="9.1700000000000006E-5"/>
    <s v=""/>
    <n v="1"/>
    <n v="1"/>
    <s v=""/>
    <n v="0.97699999999999998"/>
    <n v="0.97699999999999998"/>
    <n v="1.1434390000000001"/>
    <n v="7.6604840709999991"/>
    <n v="20.073137047609507"/>
    <n v="134.48023603201622"/>
    <n v="1.0036568523804754E-2"/>
    <n v="6.7240118016008113E-2"/>
  </r>
  <r>
    <x v="0"/>
    <n v="433"/>
    <s v="SPB445"/>
    <x v="6"/>
    <x v="1"/>
    <n v="2002"/>
    <n v="101"/>
    <n v="146"/>
    <x v="3"/>
    <n v="175"/>
    <s v=""/>
    <n v="0.54"/>
    <n v="0.54"/>
    <s v=""/>
    <n v="7000"/>
    <n v="7000"/>
    <n v="2190"/>
    <s v=""/>
    <n v="1.06"/>
    <n v="1.06"/>
    <s v=""/>
    <n v="3.8099999999999998E-5"/>
    <n v="3.8099999999999998E-5"/>
    <s v=""/>
    <n v="7.64"/>
    <n v="7.64"/>
    <s v=""/>
    <n v="9.1700000000000006E-5"/>
    <n v="9.1700000000000006E-5"/>
    <s v=""/>
    <n v="1"/>
    <n v="1"/>
    <s v=""/>
    <n v="0.97699999999999998"/>
    <n v="0.97699999999999998"/>
    <n v="1.1434390000000001"/>
    <n v="7.6604840709999991"/>
    <n v="20.073137047609507"/>
    <n v="134.48023603201622"/>
    <n v="1.0036568523804754E-2"/>
    <n v="6.7240118016008113E-2"/>
  </r>
  <r>
    <x v="0"/>
    <n v="434"/>
    <s v="WQA477"/>
    <x v="6"/>
    <x v="1"/>
    <n v="2002"/>
    <n v="101"/>
    <n v="146"/>
    <x v="3"/>
    <n v="175"/>
    <s v=""/>
    <n v="0.54"/>
    <n v="0.54"/>
    <s v=""/>
    <n v="7000"/>
    <n v="7000"/>
    <n v="2190"/>
    <s v=""/>
    <n v="1.06"/>
    <n v="1.06"/>
    <s v=""/>
    <n v="3.8099999999999998E-5"/>
    <n v="3.8099999999999998E-5"/>
    <s v=""/>
    <n v="7.64"/>
    <n v="7.64"/>
    <s v=""/>
    <n v="9.1700000000000006E-5"/>
    <n v="9.1700000000000006E-5"/>
    <s v=""/>
    <n v="1"/>
    <n v="1"/>
    <s v=""/>
    <n v="0.97699999999999998"/>
    <n v="0.97699999999999998"/>
    <n v="1.1434390000000001"/>
    <n v="7.6604840709999991"/>
    <n v="20.073137047609507"/>
    <n v="134.48023603201622"/>
    <n v="1.0036568523804754E-2"/>
    <n v="6.7240118016008113E-2"/>
  </r>
  <r>
    <x v="0"/>
    <n v="435"/>
    <n v="770047"/>
    <x v="3"/>
    <x v="2"/>
    <n v="2005"/>
    <n v="80"/>
    <n v="162.22222222222223"/>
    <x v="3"/>
    <n v="100"/>
    <s v="--"/>
    <s v="--"/>
    <n v="0"/>
    <s v="--"/>
    <s v="--"/>
    <n v="0"/>
    <n v="1946.666666666666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436"/>
    <n v="69592"/>
    <x v="6"/>
    <x v="1"/>
    <n v="2007"/>
    <n v="101"/>
    <n v="165.90909090909091"/>
    <x v="3"/>
    <n v="175"/>
    <s v=""/>
    <n v="0.54"/>
    <n v="0.54"/>
    <s v=""/>
    <n v="7000"/>
    <n v="7000"/>
    <n v="1659.09090909090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4047409090909091"/>
    <n v="0.42658928636363636"/>
    <n v="8.0741475108262701"/>
    <n v="8.5099992298146319"/>
    <n v="4.0370737554131352E-3"/>
    <n v="4.2549996149073167E-3"/>
  </r>
  <r>
    <x v="0"/>
    <n v="437"/>
    <n v="69593"/>
    <x v="6"/>
    <x v="1"/>
    <n v="2007"/>
    <n v="101"/>
    <n v="165.90909090909091"/>
    <x v="3"/>
    <n v="175"/>
    <s v=""/>
    <n v="0.54"/>
    <n v="0.54"/>
    <s v=""/>
    <n v="7000"/>
    <n v="7000"/>
    <n v="1659.09090909090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4047409090909091"/>
    <n v="0.42658928636363636"/>
    <n v="8.0741475108262701"/>
    <n v="8.5099992298146319"/>
    <n v="4.0370737554131352E-3"/>
    <n v="4.2549996149073167E-3"/>
  </r>
  <r>
    <x v="0"/>
    <n v="438"/>
    <s v="831927 GGR945"/>
    <x v="6"/>
    <x v="1"/>
    <n v="2007"/>
    <n v="67"/>
    <n v="1137.9951923076924"/>
    <x v="3"/>
    <n v="75"/>
    <s v=""/>
    <n v="0.54"/>
    <n v="0.54"/>
    <s v=""/>
    <n v="7000"/>
    <n v="7000"/>
    <n v="11379.951923076924"/>
    <s v=""/>
    <n v="0.14299999999999999"/>
    <n v="0.14299999999999999"/>
    <s v=""/>
    <n v="1.426E-4"/>
    <n v="1.426E-4"/>
    <s v=""/>
    <n v="8.7999999999999995E-2"/>
    <n v="8.7999999999999995E-2"/>
    <s v=""/>
    <n v="2.0500000000000002E-4"/>
    <n v="2.0500000000000002E-4"/>
    <s v=""/>
    <n v="1"/>
    <n v="1"/>
    <s v=""/>
    <n v="0.97699999999999998"/>
    <n v="0.97699999999999998"/>
    <n v="1.1412"/>
    <n v="1.4879710000000002"/>
    <n v="103.58694196077077"/>
    <n v="135.06341186147046"/>
    <n v="5.1793470980385392E-2"/>
    <n v="6.7531705930735236E-2"/>
  </r>
  <r>
    <x v="0"/>
    <n v="439"/>
    <s v="JOL663"/>
    <x v="6"/>
    <x v="1"/>
    <n v="2007"/>
    <n v="101"/>
    <n v="165.90909090909091"/>
    <x v="3"/>
    <n v="175"/>
    <s v=""/>
    <n v="0.54"/>
    <n v="0.54"/>
    <s v=""/>
    <n v="7000"/>
    <n v="7000"/>
    <n v="1659.09090909090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4047409090909091"/>
    <n v="0.42658928636363636"/>
    <n v="8.0741475108262701"/>
    <n v="8.5099992298146319"/>
    <n v="4.0370737554131352E-3"/>
    <n v="4.2549996149073167E-3"/>
  </r>
  <r>
    <x v="0"/>
    <n v="440"/>
    <s v="MTS-30"/>
    <x v="6"/>
    <x v="1"/>
    <n v="2007"/>
    <n v="67"/>
    <n v="1137.9951923076924"/>
    <x v="3"/>
    <n v="75"/>
    <s v=""/>
    <n v="0.54"/>
    <n v="0.54"/>
    <s v=""/>
    <n v="7000"/>
    <n v="7000"/>
    <n v="11379.951923076924"/>
    <s v=""/>
    <n v="0.14299999999999999"/>
    <n v="0.14299999999999999"/>
    <s v=""/>
    <n v="1.426E-4"/>
    <n v="1.426E-4"/>
    <s v=""/>
    <n v="8.7999999999999995E-2"/>
    <n v="8.7999999999999995E-2"/>
    <s v=""/>
    <n v="2.0500000000000002E-4"/>
    <n v="2.0500000000000002E-4"/>
    <s v=""/>
    <n v="1"/>
    <n v="1"/>
    <s v=""/>
    <n v="0.97699999999999998"/>
    <n v="0.97699999999999998"/>
    <n v="1.1412"/>
    <n v="1.4879710000000002"/>
    <n v="103.58694196077077"/>
    <n v="135.06341186147046"/>
    <n v="5.1793470980385392E-2"/>
    <n v="6.7531705930735236E-2"/>
  </r>
  <r>
    <x v="0"/>
    <n v="441"/>
    <s v="MTS-31"/>
    <x v="6"/>
    <x v="1"/>
    <n v="2007"/>
    <n v="67"/>
    <n v="1137.9951923076924"/>
    <x v="3"/>
    <n v="75"/>
    <s v=""/>
    <n v="0.54"/>
    <n v="0.54"/>
    <s v=""/>
    <n v="7000"/>
    <n v="7000"/>
    <n v="11379.951923076924"/>
    <s v=""/>
    <n v="0.14299999999999999"/>
    <n v="0.14299999999999999"/>
    <s v=""/>
    <n v="1.426E-4"/>
    <n v="1.426E-4"/>
    <s v=""/>
    <n v="8.7999999999999995E-2"/>
    <n v="8.7999999999999995E-2"/>
    <s v=""/>
    <n v="2.0500000000000002E-4"/>
    <n v="2.0500000000000002E-4"/>
    <s v=""/>
    <n v="1"/>
    <n v="1"/>
    <s v=""/>
    <n v="0.97699999999999998"/>
    <n v="0.97699999999999998"/>
    <n v="1.1412"/>
    <n v="1.4879710000000002"/>
    <n v="103.58694196077077"/>
    <n v="135.06341186147046"/>
    <n v="5.1793470980385392E-2"/>
    <n v="6.7531705930735236E-2"/>
  </r>
  <r>
    <x v="0"/>
    <n v="442"/>
    <s v="MTS-32"/>
    <x v="6"/>
    <x v="1"/>
    <n v="2007"/>
    <n v="67"/>
    <n v="1137.9951923076924"/>
    <x v="3"/>
    <n v="75"/>
    <s v=""/>
    <n v="0.54"/>
    <n v="0.54"/>
    <s v=""/>
    <n v="7000"/>
    <n v="7000"/>
    <n v="11379.951923076924"/>
    <s v=""/>
    <n v="0.14299999999999999"/>
    <n v="0.14299999999999999"/>
    <s v=""/>
    <n v="1.426E-4"/>
    <n v="1.426E-4"/>
    <s v=""/>
    <n v="8.7999999999999995E-2"/>
    <n v="8.7999999999999995E-2"/>
    <s v=""/>
    <n v="2.0500000000000002E-4"/>
    <n v="2.0500000000000002E-4"/>
    <s v=""/>
    <n v="1"/>
    <n v="1"/>
    <s v=""/>
    <n v="0.97699999999999998"/>
    <n v="0.97699999999999998"/>
    <n v="1.1412"/>
    <n v="1.4879710000000002"/>
    <n v="103.58694196077077"/>
    <n v="135.06341186147046"/>
    <n v="5.1793470980385392E-2"/>
    <n v="6.7531705930735236E-2"/>
  </r>
  <r>
    <x v="0"/>
    <n v="443"/>
    <s v="OFK382"/>
    <x v="6"/>
    <x v="1"/>
    <n v="2007"/>
    <n v="101"/>
    <n v="165.90909090909091"/>
    <x v="3"/>
    <n v="175"/>
    <s v=""/>
    <n v="0.54"/>
    <n v="0.54"/>
    <s v=""/>
    <n v="7000"/>
    <n v="7000"/>
    <n v="1659.09090909090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4047409090909091"/>
    <n v="0.42658928636363636"/>
    <n v="8.0741475108262701"/>
    <n v="8.5099992298146319"/>
    <n v="4.0370737554131352E-3"/>
    <n v="4.2549996149073167E-3"/>
  </r>
  <r>
    <x v="0"/>
    <n v="444"/>
    <s v="UPV299"/>
    <x v="6"/>
    <x v="1"/>
    <n v="2007"/>
    <n v="101"/>
    <n v="165.90909090909091"/>
    <x v="3"/>
    <n v="175"/>
    <s v=""/>
    <n v="0.54"/>
    <n v="0.54"/>
    <s v=""/>
    <n v="7000"/>
    <n v="7000"/>
    <n v="1659.09090909090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4047409090909091"/>
    <n v="0.42658928636363636"/>
    <n v="8.0741475108262701"/>
    <n v="8.5099992298146319"/>
    <n v="4.0370737554131352E-3"/>
    <n v="4.2549996149073167E-3"/>
  </r>
  <r>
    <x v="0"/>
    <n v="445"/>
    <s v="XTN551"/>
    <x v="6"/>
    <x v="1"/>
    <n v="2007"/>
    <n v="101"/>
    <n v="165.90909090909091"/>
    <x v="3"/>
    <n v="175"/>
    <s v=""/>
    <n v="0.54"/>
    <n v="0.54"/>
    <s v=""/>
    <n v="7000"/>
    <n v="7000"/>
    <n v="1659.09090909090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4047409090909091"/>
    <n v="0.42658928636363636"/>
    <n v="8.0741475108262701"/>
    <n v="8.5099992298146319"/>
    <n v="4.0370737554131352E-3"/>
    <n v="4.2549996149073167E-3"/>
  </r>
  <r>
    <x v="0"/>
    <n v="446"/>
    <n v="69594"/>
    <x v="6"/>
    <x v="1"/>
    <n v="2008"/>
    <n v="75"/>
    <n v="1137.9951923076924"/>
    <x v="3"/>
    <n v="100"/>
    <s v=""/>
    <n v="0.54"/>
    <n v="0.54"/>
    <s v=""/>
    <n v="10000"/>
    <n v="10000"/>
    <n v="10241.95673076923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</r>
  <r>
    <x v="0"/>
    <n v="447"/>
    <n v="69595"/>
    <x v="6"/>
    <x v="1"/>
    <n v="2008"/>
    <n v="75"/>
    <n v="1137.9951923076924"/>
    <x v="3"/>
    <n v="100"/>
    <s v=""/>
    <n v="0.54"/>
    <n v="0.54"/>
    <s v=""/>
    <n v="10000"/>
    <n v="10000"/>
    <n v="10241.95673076923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</r>
  <r>
    <x v="0"/>
    <n v="448"/>
    <s v="23202 PRH122"/>
    <x v="6"/>
    <x v="1"/>
    <n v="2008"/>
    <n v="75"/>
    <n v="1137.9951923076924"/>
    <x v="3"/>
    <n v="100"/>
    <s v=""/>
    <n v="0.54"/>
    <n v="0.54"/>
    <s v=""/>
    <n v="10000"/>
    <n v="10000"/>
    <n v="10241.95673076923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</r>
  <r>
    <x v="0"/>
    <n v="449"/>
    <s v="23204 SZN131"/>
    <x v="6"/>
    <x v="1"/>
    <n v="2008"/>
    <n v="75"/>
    <n v="1137.9951923076924"/>
    <x v="3"/>
    <n v="100"/>
    <s v=""/>
    <n v="0.54"/>
    <n v="0.54"/>
    <s v=""/>
    <n v="10000"/>
    <n v="10000"/>
    <n v="10241.95673076923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</r>
  <r>
    <x v="0"/>
    <n v="450"/>
    <s v="69587 BNR511"/>
    <x v="6"/>
    <x v="1"/>
    <n v="2008"/>
    <n v="75"/>
    <n v="1137.9951923076924"/>
    <x v="3"/>
    <n v="100"/>
    <s v=""/>
    <n v="0.54"/>
    <n v="0.54"/>
    <s v=""/>
    <n v="10000"/>
    <n v="10000"/>
    <n v="10241.95673076923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</r>
  <r>
    <x v="0"/>
    <n v="451"/>
    <s v="69588 BSF925"/>
    <x v="6"/>
    <x v="1"/>
    <n v="2008"/>
    <n v="75"/>
    <n v="1137.9951923076924"/>
    <x v="3"/>
    <n v="100"/>
    <s v=""/>
    <n v="0.54"/>
    <n v="0.54"/>
    <s v=""/>
    <n v="10000"/>
    <n v="10000"/>
    <n v="10241.95673076923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</r>
  <r>
    <x v="0"/>
    <n v="452"/>
    <s v="69589 FNX242"/>
    <x v="6"/>
    <x v="1"/>
    <n v="2008"/>
    <n v="75"/>
    <n v="1137.9951923076924"/>
    <x v="3"/>
    <n v="100"/>
    <s v=""/>
    <n v="0.54"/>
    <n v="0.54"/>
    <s v=""/>
    <n v="10000"/>
    <n v="10000"/>
    <n v="10241.95673076923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</r>
  <r>
    <x v="0"/>
    <n v="453"/>
    <s v="69590 MVK135"/>
    <x v="6"/>
    <x v="1"/>
    <n v="2008"/>
    <n v="75"/>
    <n v="1137.9951923076924"/>
    <x v="3"/>
    <n v="100"/>
    <s v=""/>
    <n v="0.54"/>
    <n v="0.54"/>
    <s v=""/>
    <n v="10000"/>
    <n v="10000"/>
    <n v="10241.95673076923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</r>
  <r>
    <x v="0"/>
    <n v="454"/>
    <s v="69591 OLT542"/>
    <x v="6"/>
    <x v="1"/>
    <n v="2008"/>
    <n v="75"/>
    <n v="1137.9951923076924"/>
    <x v="3"/>
    <n v="100"/>
    <s v=""/>
    <n v="0.54"/>
    <n v="0.54"/>
    <s v=""/>
    <n v="10000"/>
    <n v="10000"/>
    <n v="10241.95673076923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</r>
  <r>
    <x v="0"/>
    <n v="455"/>
    <s v="25116 FIZ742"/>
    <x v="6"/>
    <x v="1"/>
    <n v="2009"/>
    <n v="75"/>
    <n v="1137.9951923076924"/>
    <x v="3"/>
    <n v="100"/>
    <s v=""/>
    <n v="0.54"/>
    <n v="0.54"/>
    <s v=""/>
    <n v="10000"/>
    <n v="10000"/>
    <n v="9103.961538461539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2582785923076925"/>
    <n v="0.1315100169076924"/>
    <n v="331.068548654008"/>
    <n v="13.36252539420123"/>
    <n v="0.16553427432700402"/>
    <n v="6.6812626971006154E-3"/>
  </r>
  <r>
    <x v="0"/>
    <n v="456"/>
    <s v="25117 GCN215"/>
    <x v="6"/>
    <x v="1"/>
    <n v="2009"/>
    <n v="75"/>
    <n v="1137.9951923076924"/>
    <x v="3"/>
    <n v="100"/>
    <s v=""/>
    <n v="0.54"/>
    <n v="0.54"/>
    <s v=""/>
    <n v="10000"/>
    <n v="10000"/>
    <n v="9103.961538461539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2582785923076925"/>
    <n v="0.1315100169076924"/>
    <n v="331.068548654008"/>
    <n v="13.36252539420123"/>
    <n v="0.16553427432700402"/>
    <n v="6.6812626971006154E-3"/>
  </r>
  <r>
    <x v="0"/>
    <n v="457"/>
    <s v="23240 LJN873"/>
    <x v="6"/>
    <x v="1"/>
    <n v="2010"/>
    <n v="80"/>
    <n v="1137.9951923076924"/>
    <x v="3"/>
    <n v="100"/>
    <s v=""/>
    <n v="0.54"/>
    <n v="0.54"/>
    <s v=""/>
    <n v="10000"/>
    <n v="10000"/>
    <n v="7965.9663461538466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7700914153846157"/>
    <n v="0.62519052352173077"/>
    <n v="30.022892757189403"/>
    <n v="67.759597882793628"/>
    <n v="1.5011446378594702E-2"/>
    <n v="3.3879798941396817E-2"/>
  </r>
  <r>
    <x v="0"/>
    <n v="458"/>
    <s v="23241 OPB911"/>
    <x v="6"/>
    <x v="1"/>
    <n v="2010"/>
    <n v="80"/>
    <n v="1137.9951923076924"/>
    <x v="3"/>
    <n v="100"/>
    <s v=""/>
    <n v="0.54"/>
    <n v="0.54"/>
    <s v=""/>
    <n v="10000"/>
    <n v="10000"/>
    <n v="7965.9663461538466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7700914153846157"/>
    <n v="0.62519052352173077"/>
    <n v="30.022892757189403"/>
    <n v="67.759597882793628"/>
    <n v="1.5011446378594702E-2"/>
    <n v="3.3879798941396817E-2"/>
  </r>
  <r>
    <x v="0"/>
    <n v="459"/>
    <s v="23243 QYZ554"/>
    <x v="6"/>
    <x v="1"/>
    <n v="2010"/>
    <n v="80"/>
    <n v="1137.9951923076924"/>
    <x v="3"/>
    <n v="100"/>
    <s v=""/>
    <n v="0.54"/>
    <n v="0.54"/>
    <s v=""/>
    <n v="10000"/>
    <n v="10000"/>
    <n v="7965.9663461538466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7700914153846157"/>
    <n v="0.62519052352173077"/>
    <n v="30.022892757189403"/>
    <n v="67.759597882793628"/>
    <n v="1.5011446378594702E-2"/>
    <n v="3.3879798941396817E-2"/>
  </r>
  <r>
    <x v="0"/>
    <n v="460"/>
    <s v="23244 SFK975"/>
    <x v="6"/>
    <x v="1"/>
    <n v="2010"/>
    <n v="80"/>
    <n v="1137.9951923076924"/>
    <x v="3"/>
    <n v="100"/>
    <s v=""/>
    <n v="0.54"/>
    <n v="0.54"/>
    <s v=""/>
    <n v="10000"/>
    <n v="10000"/>
    <n v="7965.9663461538466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7700914153846157"/>
    <n v="0.62519052352173077"/>
    <n v="30.022892757189403"/>
    <n v="67.759597882793628"/>
    <n v="1.5011446378594702E-2"/>
    <n v="3.3879798941396817E-2"/>
  </r>
  <r>
    <x v="0"/>
    <n v="461"/>
    <s v="23245 XAU218"/>
    <x v="6"/>
    <x v="1"/>
    <n v="2010"/>
    <n v="80"/>
    <n v="1137.9951923076924"/>
    <x v="3"/>
    <n v="100"/>
    <s v=""/>
    <n v="0.54"/>
    <n v="0.54"/>
    <s v=""/>
    <n v="10000"/>
    <n v="10000"/>
    <n v="7965.9663461538466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7700914153846157"/>
    <n v="0.62519052352173077"/>
    <n v="30.022892757189403"/>
    <n v="67.759597882793628"/>
    <n v="1.5011446378594702E-2"/>
    <n v="3.3879798941396817E-2"/>
  </r>
  <r>
    <x v="0"/>
    <n v="462"/>
    <s v="23246 ZSL518"/>
    <x v="6"/>
    <x v="1"/>
    <n v="2010"/>
    <n v="80"/>
    <n v="1137.9951923076924"/>
    <x v="3"/>
    <n v="100"/>
    <s v=""/>
    <n v="0.54"/>
    <n v="0.54"/>
    <s v=""/>
    <n v="10000"/>
    <n v="10000"/>
    <n v="7965.9663461538466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7700914153846157"/>
    <n v="0.62519052352173077"/>
    <n v="30.022892757189403"/>
    <n v="67.759597882793628"/>
    <n v="1.5011446378594702E-2"/>
    <n v="3.3879798941396817E-2"/>
  </r>
  <r>
    <x v="0"/>
    <n v="463"/>
    <s v="25118 HKW271"/>
    <x v="6"/>
    <x v="1"/>
    <n v="2010"/>
    <n v="75"/>
    <n v="1137.9951923076924"/>
    <x v="3"/>
    <n v="100"/>
    <s v=""/>
    <n v="0.54"/>
    <n v="0.54"/>
    <s v=""/>
    <n v="10000"/>
    <n v="10000"/>
    <n v="7965.9663461538466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7700914153846157"/>
    <n v="0.62519052352173077"/>
    <n v="28.146461959865064"/>
    <n v="63.524623015119026"/>
    <n v="1.4073230979932533E-2"/>
    <n v="3.1762311507559517E-2"/>
  </r>
  <r>
    <x v="0"/>
    <n v="464"/>
    <s v="25141 DCX937"/>
    <x v="6"/>
    <x v="1"/>
    <n v="2010"/>
    <n v="75"/>
    <n v="1137.9951923076924"/>
    <x v="3"/>
    <n v="100"/>
    <s v=""/>
    <n v="0.54"/>
    <n v="0.54"/>
    <s v=""/>
    <n v="10000"/>
    <n v="10000"/>
    <n v="7965.9663461538466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7700914153846157"/>
    <n v="0.62519052352173077"/>
    <n v="28.146461959865064"/>
    <n v="63.524623015119026"/>
    <n v="1.4073230979932533E-2"/>
    <n v="3.1762311507559517E-2"/>
  </r>
  <r>
    <x v="0"/>
    <n v="465"/>
    <s v="25142 KUN291"/>
    <x v="6"/>
    <x v="1"/>
    <n v="2010"/>
    <n v="75"/>
    <n v="1137.9951923076924"/>
    <x v="3"/>
    <n v="100"/>
    <s v=""/>
    <n v="0.54"/>
    <n v="0.54"/>
    <s v=""/>
    <n v="10000"/>
    <n v="10000"/>
    <n v="7965.9663461538466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7700914153846157"/>
    <n v="0.62519052352173077"/>
    <n v="28.146461959865064"/>
    <n v="63.524623015119026"/>
    <n v="1.4073230979932533E-2"/>
    <n v="3.1762311507559517E-2"/>
  </r>
  <r>
    <x v="0"/>
    <n v="466"/>
    <s v="25145 QII155"/>
    <x v="6"/>
    <x v="1"/>
    <n v="2010"/>
    <n v="101"/>
    <n v="154.42307692307691"/>
    <x v="3"/>
    <n v="175"/>
    <s v=""/>
    <n v="0.54"/>
    <n v="0.54"/>
    <s v=""/>
    <n v="10000"/>
    <n v="10000"/>
    <n v="1080.961538461538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02580769230769"/>
    <n v="0.19362422734615384"/>
    <n v="2.5999780476760295"/>
    <n v="3.595185408281619"/>
    <n v="1.2999890238380148E-3"/>
    <n v="1.7975927041408094E-3"/>
  </r>
  <r>
    <x v="0"/>
    <n v="467"/>
    <s v="25293 UTZ673"/>
    <x v="6"/>
    <x v="1"/>
    <n v="2010"/>
    <n v="101"/>
    <n v="154.42307692307691"/>
    <x v="3"/>
    <n v="175"/>
    <s v=""/>
    <n v="0.54"/>
    <n v="0.54"/>
    <s v=""/>
    <n v="10000"/>
    <n v="10000"/>
    <n v="1080.961538461538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02580769230769"/>
    <n v="0.19362422734615384"/>
    <n v="2.5999780476760295"/>
    <n v="3.595185408281619"/>
    <n v="1.2999890238380148E-3"/>
    <n v="1.7975927041408094E-3"/>
  </r>
  <r>
    <x v="0"/>
    <n v="468"/>
    <s v="834889 HJM581"/>
    <x v="6"/>
    <x v="1"/>
    <n v="2010"/>
    <n v="80"/>
    <n v="1137.9951923076924"/>
    <x v="3"/>
    <n v="100"/>
    <s v=""/>
    <n v="0.54"/>
    <n v="0.54"/>
    <s v=""/>
    <n v="10000"/>
    <n v="10000"/>
    <n v="7965.9663461538466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7700914153846157"/>
    <n v="0.62519052352173077"/>
    <n v="30.022892757189403"/>
    <n v="67.759597882793628"/>
    <n v="1.5011446378594702E-2"/>
    <n v="3.3879798941396817E-2"/>
  </r>
  <r>
    <x v="0"/>
    <n v="469"/>
    <s v="LFZ212"/>
    <x v="6"/>
    <x v="1"/>
    <n v="2010"/>
    <n v="80"/>
    <n v="1137.9951923076924"/>
    <x v="3"/>
    <n v="100"/>
    <s v=""/>
    <n v="0.54"/>
    <n v="0.54"/>
    <s v=""/>
    <n v="10000"/>
    <n v="10000"/>
    <n v="7965.9663461538466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7700914153846157"/>
    <n v="0.62519052352173077"/>
    <n v="30.022892757189403"/>
    <n v="67.759597882793628"/>
    <n v="1.5011446378594702E-2"/>
    <n v="3.3879798941396817E-2"/>
  </r>
  <r>
    <x v="0"/>
    <n v="470"/>
    <s v="VIK388"/>
    <x v="6"/>
    <x v="1"/>
    <n v="2010"/>
    <n v="101"/>
    <n v="154.42307692307691"/>
    <x v="3"/>
    <n v="175"/>
    <s v=""/>
    <n v="0.54"/>
    <n v="0.54"/>
    <s v=""/>
    <n v="10000"/>
    <n v="10000"/>
    <n v="1080.961538461538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02580769230769"/>
    <n v="0.19362422734615384"/>
    <n v="2.5999780476760295"/>
    <n v="3.595185408281619"/>
    <n v="1.2999890238380148E-3"/>
    <n v="1.7975927041408094E-3"/>
  </r>
  <r>
    <x v="0"/>
    <n v="471"/>
    <s v="25146 RYK346"/>
    <x v="6"/>
    <x v="1"/>
    <n v="2011"/>
    <n v="79"/>
    <n v="1137.9951923076924"/>
    <x v="3"/>
    <n v="100"/>
    <s v=""/>
    <n v="0.54"/>
    <n v="0.54"/>
    <s v=""/>
    <n v="10000"/>
    <n v="10000"/>
    <n v="6827.9711538461543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3986497846153848"/>
    <n v="0.54118130587576929"/>
    <n v="25.672158249015656"/>
    <n v="57.921303122120584"/>
    <n v="1.283607912450783E-2"/>
    <n v="2.8960651561060292E-2"/>
  </r>
  <r>
    <x v="0"/>
    <n v="472"/>
    <s v="506404 EKX772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73"/>
    <s v="506405 FTX481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74"/>
    <s v="506406 MBX329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75"/>
    <s v="CMA342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76"/>
    <s v="DCI666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77"/>
    <s v="DIW255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78"/>
    <s v="DLX273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79"/>
    <s v="DVF245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80"/>
    <s v="EOX285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81"/>
    <s v="GAZ327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82"/>
    <s v="GNX794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83"/>
    <s v="GZU445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84"/>
    <s v="IIA687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85"/>
    <s v="JCC618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86"/>
    <s v="JHE548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87"/>
    <s v="JQR158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88"/>
    <s v="JRD385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89"/>
    <s v="KEI966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90"/>
    <s v="KSZ861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91"/>
    <s v="LKB973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92"/>
    <s v="LXL873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93"/>
    <s v="LZP345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94"/>
    <s v="MPW173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95"/>
    <s v="MTS-23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96"/>
    <s v="NGU927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97"/>
    <s v="NMW524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98"/>
    <s v="OLM483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499"/>
    <s v="OTF931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00"/>
    <s v="OTR143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01"/>
    <s v="PER687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02"/>
    <s v="PLO886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03"/>
    <s v="POJ423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04"/>
    <s v="QLJ891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05"/>
    <s v="QQU248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06"/>
    <s v="QZX465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07"/>
    <s v="RFM595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08"/>
    <s v="RQR118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09"/>
    <s v="SCM474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10"/>
    <s v="TBI983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11"/>
    <s v="TDJ851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12"/>
    <s v="TGN359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13"/>
    <s v="TPK112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14"/>
    <s v="UDF488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15"/>
    <s v="UFT623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16"/>
    <s v="VIR734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17"/>
    <s v="VXC813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18"/>
    <s v="WIP848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19"/>
    <s v="WOX482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20"/>
    <s v="XAV781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21"/>
    <s v="XES124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22"/>
    <s v="XEV562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23"/>
    <s v="XTM885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24"/>
    <s v="YEN446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25"/>
    <s v="YLD389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26"/>
    <s v="YUB511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27"/>
    <s v="YUS141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28"/>
    <s v="ZGG127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29"/>
    <s v="ZIA315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30"/>
    <s v="ZJD353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31"/>
    <s v="ZKS236"/>
    <x v="6"/>
    <x v="1"/>
    <n v="2012"/>
    <n v="101"/>
    <n v="158.69565217391303"/>
    <x v="3"/>
    <n v="175"/>
    <s v=""/>
    <n v="0.54"/>
    <n v="0.54"/>
    <s v=""/>
    <n v="10000"/>
    <n v="10000"/>
    <n v="793.47826086956513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09347826086957"/>
    <n v="0.17772691956521741"/>
    <n v="2.615960709091941"/>
    <n v="3.3913111289354161"/>
    <n v="1.3079803545459705E-3"/>
    <n v="1.6956555644677082E-3"/>
  </r>
  <r>
    <x v="0"/>
    <n v="532"/>
    <s v="506407 RPJ766"/>
    <x v="6"/>
    <x v="1"/>
    <n v="2015"/>
    <n v="86"/>
    <n v="1137.9951923076924"/>
    <x v="3"/>
    <n v="100"/>
    <s v=""/>
    <n v="0.54"/>
    <n v="0.54"/>
    <s v=""/>
    <n v="10000"/>
    <n v="10000"/>
    <n v="2275.9903846153848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9.1288326153846161E-2"/>
    <n v="0.20514443529192306"/>
    <n v="10.636093385563196"/>
    <n v="23.901581540846237"/>
    <n v="5.3180466927815985E-3"/>
    <n v="1.195079077042312E-2"/>
  </r>
  <r>
    <x v="0"/>
    <n v="533"/>
    <s v="506408 XHN365"/>
    <x v="6"/>
    <x v="1"/>
    <n v="2015"/>
    <n v="86"/>
    <n v="1137.9951923076924"/>
    <x v="3"/>
    <n v="100"/>
    <s v=""/>
    <n v="0.54"/>
    <n v="0.54"/>
    <s v=""/>
    <n v="10000"/>
    <n v="10000"/>
    <n v="2275.9903846153848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9.1288326153846161E-2"/>
    <n v="0.20514443529192306"/>
    <n v="10.636093385563196"/>
    <n v="23.901581540846237"/>
    <n v="5.3180466927815985E-3"/>
    <n v="1.195079077042312E-2"/>
  </r>
  <r>
    <x v="0"/>
    <n v="534"/>
    <s v="506412 YXH191"/>
    <x v="6"/>
    <x v="1"/>
    <n v="2015"/>
    <n v="86"/>
    <n v="1137.9951923076924"/>
    <x v="3"/>
    <n v="100"/>
    <s v=""/>
    <n v="0.54"/>
    <n v="0.54"/>
    <s v=""/>
    <n v="10000"/>
    <n v="10000"/>
    <n v="2275.9903846153848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9.1288326153846161E-2"/>
    <n v="0.20514443529192306"/>
    <n v="10.636093385563196"/>
    <n v="23.901581540846237"/>
    <n v="5.3180466927815985E-3"/>
    <n v="1.195079077042312E-2"/>
  </r>
  <r>
    <x v="0"/>
    <n v="535"/>
    <s v="MTS-1"/>
    <x v="6"/>
    <x v="1"/>
    <n v="2015"/>
    <n v="86"/>
    <n v="1137.9951923076924"/>
    <x v="3"/>
    <n v="100"/>
    <s v=""/>
    <n v="0.54"/>
    <n v="0.54"/>
    <s v=""/>
    <n v="10000"/>
    <n v="10000"/>
    <n v="2275.9903846153848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9.1288326153846161E-2"/>
    <n v="0.20514443529192306"/>
    <n v="10.636093385563196"/>
    <n v="23.901581540846237"/>
    <n v="5.3180466927815985E-3"/>
    <n v="1.195079077042312E-2"/>
  </r>
  <r>
    <x v="0"/>
    <n v="536"/>
    <s v="MTS-2"/>
    <x v="6"/>
    <x v="1"/>
    <n v="2015"/>
    <n v="86"/>
    <n v="1137.9951923076924"/>
    <x v="3"/>
    <n v="100"/>
    <s v=""/>
    <n v="0.54"/>
    <n v="0.54"/>
    <s v=""/>
    <n v="10000"/>
    <n v="10000"/>
    <n v="2275.9903846153848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9.1288326153846161E-2"/>
    <n v="0.20514443529192306"/>
    <n v="10.636093385563196"/>
    <n v="23.901581540846237"/>
    <n v="5.3180466927815985E-3"/>
    <n v="1.195079077042312E-2"/>
  </r>
  <r>
    <x v="0"/>
    <n v="537"/>
    <s v="MTS-3"/>
    <x v="6"/>
    <x v="1"/>
    <n v="2015"/>
    <n v="86"/>
    <n v="1137.9951923076924"/>
    <x v="3"/>
    <n v="100"/>
    <s v=""/>
    <n v="0.54"/>
    <n v="0.54"/>
    <s v=""/>
    <n v="10000"/>
    <n v="10000"/>
    <n v="2275.9903846153848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9.1288326153846161E-2"/>
    <n v="0.20514443529192306"/>
    <n v="10.636093385563196"/>
    <n v="23.901581540846237"/>
    <n v="5.3180466927815985E-3"/>
    <n v="1.195079077042312E-2"/>
  </r>
  <r>
    <x v="0"/>
    <n v="538"/>
    <s v="411128 MRZ739"/>
    <x v="6"/>
    <x v="1"/>
    <n v="2016"/>
    <n v="101"/>
    <n v="152.08333333333334"/>
    <x v="3"/>
    <n v="175"/>
    <s v=""/>
    <n v="0.54"/>
    <n v="0.54"/>
    <s v=""/>
    <n v="10000"/>
    <n v="10000"/>
    <n v="152.0833333333333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055125000000001"/>
    <n v="0.14225893458333333"/>
    <n v="2.3873277719183199"/>
    <n v="2.6014205557917154"/>
    <n v="1.19366388595916E-3"/>
    <n v="1.3007102778958579E-3"/>
  </r>
  <r>
    <x v="0"/>
    <n v="539"/>
    <s v="411135 STN437"/>
    <x v="6"/>
    <x v="1"/>
    <n v="2016"/>
    <n v="101"/>
    <n v="152.08333333333334"/>
    <x v="3"/>
    <n v="175"/>
    <s v=""/>
    <n v="0.54"/>
    <n v="0.54"/>
    <s v=""/>
    <n v="10000"/>
    <n v="10000"/>
    <n v="152.0833333333333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055125000000001"/>
    <n v="0.14225893458333333"/>
    <n v="2.3873277719183199"/>
    <n v="2.6014205557917154"/>
    <n v="1.19366388595916E-3"/>
    <n v="1.3007102778958579E-3"/>
  </r>
  <r>
    <x v="0"/>
    <n v="540"/>
    <s v="507526 GEI885"/>
    <x v="6"/>
    <x v="1"/>
    <n v="2016"/>
    <n v="86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</r>
  <r>
    <x v="0"/>
    <n v="541"/>
    <s v="507527 IIA354"/>
    <x v="6"/>
    <x v="1"/>
    <n v="2016"/>
    <n v="86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</r>
  <r>
    <x v="0"/>
    <n v="542"/>
    <s v="507528 KEE988"/>
    <x v="6"/>
    <x v="1"/>
    <n v="2016"/>
    <n v="86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</r>
  <r>
    <x v="0"/>
    <n v="543"/>
    <s v="507529 QAC767"/>
    <x v="6"/>
    <x v="1"/>
    <n v="2016"/>
    <n v="86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</r>
  <r>
    <x v="0"/>
    <n v="544"/>
    <s v="509689 RRF139"/>
    <x v="6"/>
    <x v="1"/>
    <n v="2016"/>
    <n v="86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</r>
  <r>
    <x v="0"/>
    <n v="545"/>
    <s v="509690 XAI663"/>
    <x v="6"/>
    <x v="1"/>
    <n v="2016"/>
    <n v="86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</r>
  <r>
    <x v="0"/>
    <n v="546"/>
    <s v="509691 XTO119"/>
    <x v="6"/>
    <x v="1"/>
    <n v="2016"/>
    <n v="86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</r>
  <r>
    <x v="0"/>
    <n v="547"/>
    <s v="509692 ZGD632"/>
    <x v="6"/>
    <x v="1"/>
    <n v="2016"/>
    <n v="86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</r>
  <r>
    <x v="0"/>
    <n v="548"/>
    <s v="512137 IQT655"/>
    <x v="6"/>
    <x v="1"/>
    <n v="2017"/>
    <n v="84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1616833729061593"/>
    <n v="13.78536141341916"/>
    <n v="3.0808416864530801E-3"/>
    <n v="6.8926807067095806E-3"/>
  </r>
  <r>
    <x v="0"/>
    <n v="549"/>
    <s v="512138 NUP637"/>
    <x v="6"/>
    <x v="1"/>
    <n v="2017"/>
    <n v="84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1616833729061593"/>
    <n v="13.78536141341916"/>
    <n v="3.0808416864530801E-3"/>
    <n v="6.8926807067095806E-3"/>
  </r>
  <r>
    <x v="0"/>
    <n v="550"/>
    <s v="EAZ946"/>
    <x v="6"/>
    <x v="1"/>
    <n v="2017"/>
    <n v="86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</r>
  <r>
    <x v="0"/>
    <n v="551"/>
    <s v="GQA464"/>
    <x v="6"/>
    <x v="1"/>
    <n v="2017"/>
    <n v="86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</r>
  <r>
    <x v="0"/>
    <n v="552"/>
    <s v="KGS119"/>
    <x v="6"/>
    <x v="1"/>
    <n v="2017"/>
    <n v="86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</r>
  <r>
    <x v="0"/>
    <n v="553"/>
    <s v="LYP828"/>
    <x v="6"/>
    <x v="1"/>
    <n v="2017"/>
    <n v="86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</r>
  <r>
    <x v="0"/>
    <n v="554"/>
    <s v="MTS-11"/>
    <x v="6"/>
    <x v="1"/>
    <n v="2017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0"/>
    <n v="555"/>
    <s v="MTS-14"/>
    <x v="6"/>
    <x v="1"/>
    <n v="2017"/>
    <n v="84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1616833729061593"/>
    <n v="13.78536141341916"/>
    <n v="3.0808416864530801E-3"/>
    <n v="6.8926807067095806E-3"/>
  </r>
  <r>
    <x v="0"/>
    <n v="556"/>
    <s v="MTS-15"/>
    <x v="6"/>
    <x v="1"/>
    <n v="2017"/>
    <n v="84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1616833729061593"/>
    <n v="13.78536141341916"/>
    <n v="3.0808416864530801E-3"/>
    <n v="6.8926807067095806E-3"/>
  </r>
  <r>
    <x v="0"/>
    <n v="557"/>
    <s v="MTS-16"/>
    <x v="6"/>
    <x v="1"/>
    <n v="2017"/>
    <n v="84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1616833729061593"/>
    <n v="13.78536141341916"/>
    <n v="3.0808416864530801E-3"/>
    <n v="6.8926807067095806E-3"/>
  </r>
  <r>
    <x v="0"/>
    <n v="558"/>
    <s v="MTS-17"/>
    <x v="6"/>
    <x v="1"/>
    <n v="2017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0"/>
    <n v="559"/>
    <s v="MTS-18"/>
    <x v="6"/>
    <x v="1"/>
    <n v="2017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0"/>
    <n v="560"/>
    <s v="MTS-19"/>
    <x v="6"/>
    <x v="1"/>
    <n v="2017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0"/>
    <n v="561"/>
    <s v="MTS-20"/>
    <x v="6"/>
    <x v="1"/>
    <n v="2017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0"/>
    <n v="562"/>
    <s v="MTS-21"/>
    <x v="6"/>
    <x v="1"/>
    <n v="2017"/>
    <n v="84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1616833729061593"/>
    <n v="13.78536141341916"/>
    <n v="3.0808416864530801E-3"/>
    <n v="6.8926807067095806E-3"/>
  </r>
  <r>
    <x v="0"/>
    <n v="563"/>
    <s v="MTS-22"/>
    <x v="6"/>
    <x v="1"/>
    <n v="2017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0"/>
    <n v="564"/>
    <s v="MTS-24"/>
    <x v="6"/>
    <x v="1"/>
    <n v="2017"/>
    <n v="86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</r>
  <r>
    <x v="0"/>
    <n v="565"/>
    <s v="MTS-25"/>
    <x v="6"/>
    <x v="1"/>
    <n v="2017"/>
    <n v="86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</r>
  <r>
    <x v="0"/>
    <n v="566"/>
    <s v="TRZ567"/>
    <x v="6"/>
    <x v="1"/>
    <n v="2017"/>
    <n v="86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</r>
  <r>
    <x v="0"/>
    <n v="567"/>
    <s v="MTS-26"/>
    <x v="6"/>
    <x v="1"/>
    <n v="2018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0"/>
    <n v="568"/>
    <s v="MTS-27"/>
    <x v="6"/>
    <x v="1"/>
    <n v="2018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0"/>
    <n v="569"/>
    <s v="MTS-28"/>
    <x v="6"/>
    <x v="1"/>
    <n v="2018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0"/>
    <n v="570"/>
    <s v="MTS-29"/>
    <x v="6"/>
    <x v="1"/>
    <n v="2018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0"/>
    <n v="571"/>
    <s v="MTS-4 / 8"/>
    <x v="6"/>
    <x v="1"/>
    <n v="2018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0"/>
    <n v="572"/>
    <s v="MTS-5"/>
    <x v="6"/>
    <x v="1"/>
    <n v="2018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0"/>
    <n v="573"/>
    <s v="MTS-6"/>
    <x v="6"/>
    <x v="1"/>
    <n v="2018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0"/>
    <n v="574"/>
    <s v="MTS-7"/>
    <x v="6"/>
    <x v="1"/>
    <n v="2018"/>
    <n v="84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1616833729061593"/>
    <n v="13.78536141341916"/>
    <n v="3.0808416864530801E-3"/>
    <n v="6.8926807067095806E-3"/>
  </r>
  <r>
    <x v="0"/>
    <n v="575"/>
    <s v="MTS-8"/>
    <x v="6"/>
    <x v="1"/>
    <n v="2018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0"/>
    <n v="576"/>
    <s v="CCA696"/>
    <x v="6"/>
    <x v="3"/>
    <n v="2011"/>
    <n v="84"/>
    <n v="1137.9951923076924"/>
    <x v="3"/>
    <n v="100"/>
    <s v=""/>
    <n v="0.54"/>
    <n v="0.54"/>
    <s v=""/>
    <n v="10000"/>
    <n v="10000"/>
    <n v="6827.9711538461543"/>
    <s v=""/>
    <n v="0.106"/>
    <n v="0.11"/>
    <s v=""/>
    <n v="5.2320000000000001E-5"/>
    <n v="5.2320000000000001E-5"/>
    <s v=""/>
    <n v="6.9000000000000006E-2"/>
    <n v="6.9000000000000006E-2"/>
    <s v=""/>
    <n v="3.2480000000000001E-5"/>
    <n v="3.2480000000000001E-5"/>
    <s v=""/>
    <n v="1"/>
    <n v="1"/>
    <s v=""/>
    <n v="1"/>
    <n v="1"/>
    <n v="0.46723945076923079"/>
    <n v="0.29077250307692309"/>
    <n v="53.172519277477456"/>
    <n v="33.090327667674394"/>
    <n v="2.6586259638738726E-2"/>
    <n v="1.6545163833837199E-2"/>
  </r>
  <r>
    <x v="0"/>
    <n v="577"/>
    <s v="CGE775"/>
    <x v="6"/>
    <x v="3"/>
    <n v="2012"/>
    <n v="84"/>
    <n v="1137.9951923076924"/>
    <x v="3"/>
    <n v="100"/>
    <s v=""/>
    <n v="0.54"/>
    <n v="0.54"/>
    <s v=""/>
    <n v="10000"/>
    <n v="10000"/>
    <n v="5689.9759615384619"/>
    <s v=""/>
    <n v="0.106"/>
    <n v="0.11"/>
    <s v=""/>
    <n v="5.2320000000000001E-5"/>
    <n v="5.2320000000000001E-5"/>
    <s v=""/>
    <n v="6.9000000000000006E-2"/>
    <n v="6.9000000000000006E-2"/>
    <s v=""/>
    <n v="3.2480000000000001E-5"/>
    <n v="3.2480000000000001E-5"/>
    <s v=""/>
    <n v="1"/>
    <n v="1"/>
    <s v=""/>
    <n v="1"/>
    <n v="1"/>
    <n v="0.40769954230769234"/>
    <n v="0.25381041923076925"/>
    <n v="46.396792345091285"/>
    <n v="28.883989541453012"/>
    <n v="2.3198396172545644E-2"/>
    <n v="1.4441994770726507E-2"/>
  </r>
  <r>
    <x v="0"/>
    <n v="578"/>
    <s v="835646 SNC542"/>
    <x v="7"/>
    <x v="0"/>
    <n v="2012"/>
    <n v="200"/>
    <n v="20"/>
    <x v="5"/>
    <n v="300"/>
    <n v="0.34"/>
    <s v=""/>
    <n v="0.34"/>
    <n v="12000"/>
    <s v=""/>
    <n v="12000"/>
    <n v="100"/>
    <n v="7.0000000000000007E-2"/>
    <s v=""/>
    <n v="7.0000000000000007E-2"/>
    <n v="1.8300000000000001E-5"/>
    <s v=""/>
    <n v="1.8300000000000001E-5"/>
    <n v="1.5153859999999999"/>
    <s v=""/>
    <n v="1.5153859999999999"/>
    <n v="1.9700000000000001E-5"/>
    <s v=""/>
    <n v="1.9700000000000001E-5"/>
    <n v="0.9"/>
    <s v=""/>
    <n v="0.9"/>
    <n v="0.95"/>
    <s v=""/>
    <n v="0.95"/>
    <n v="6.464700000000001E-2"/>
    <n v="1.4414881999999998"/>
    <n v="0.19383024454313466"/>
    <n v="4.3219949929933783"/>
    <n v="9.6915122271567331E-5"/>
    <n v="2.1609974964966893E-3"/>
  </r>
  <r>
    <x v="0"/>
    <n v="579"/>
    <n v="828552"/>
    <x v="8"/>
    <x v="0"/>
    <n v="2005"/>
    <n v="50"/>
    <n v="589.79999999999995"/>
    <x v="0"/>
    <n v="75"/>
    <n v="0.2"/>
    <s v=""/>
    <n v="0.2"/>
    <n v="12000"/>
    <s v=""/>
    <n v="12000"/>
    <n v="7077.5999999999995"/>
    <n v="0.28000000000000003"/>
    <s v=""/>
    <n v="0.28000000000000003"/>
    <n v="2.9200000000000002E-5"/>
    <s v=""/>
    <n v="2.9200000000000002E-5"/>
    <n v="4.5518270000000003"/>
    <s v=""/>
    <n v="4.5518270000000003"/>
    <n v="7.3200000000000004E-5"/>
    <s v=""/>
    <n v="7.3200000000000004E-5"/>
    <n v="0.9"/>
    <s v=""/>
    <n v="0.9"/>
    <n v="0.93"/>
    <s v=""/>
    <n v="0.93"/>
    <n v="0.43799932800000002"/>
    <n v="4.715013807600001"/>
    <n v="5.6952457920401081"/>
    <n v="61.308684352924203"/>
    <n v="2.8476228960200539E-3"/>
    <n v="3.0654342176462103E-2"/>
  </r>
  <r>
    <x v="0"/>
    <n v="580"/>
    <s v="BHC697"/>
    <x v="8"/>
    <x v="0"/>
    <n v="2013"/>
    <n v="70"/>
    <n v="589.79999999999995"/>
    <x v="2"/>
    <n v="75"/>
    <n v="0.2"/>
    <s v=""/>
    <n v="0.2"/>
    <n v="12000"/>
    <s v=""/>
    <n v="12000"/>
    <n v="2359.1999999999998"/>
    <n v="0.1"/>
    <s v=""/>
    <n v="0.1"/>
    <n v="2.5000000000000001E-5"/>
    <s v=""/>
    <n v="2.5000000000000001E-5"/>
    <n v="2.632101"/>
    <s v=""/>
    <n v="2.632101"/>
    <n v="3.4600000000000001E-5"/>
    <s v=""/>
    <n v="3.4600000000000001E-5"/>
    <n v="0.9"/>
    <s v=""/>
    <n v="0.9"/>
    <n v="0.95"/>
    <s v=""/>
    <n v="0.95"/>
    <n v="0.14308200000000001"/>
    <n v="2.578042854"/>
    <n v="2.6046661463904255"/>
    <n v="46.930717670689205"/>
    <n v="1.3023330731952128E-3"/>
    <n v="2.3465358835344605E-2"/>
  </r>
  <r>
    <x v="0"/>
    <n v="581"/>
    <n v="163980"/>
    <x v="8"/>
    <x v="2"/>
    <n v="1994"/>
    <n v="50"/>
    <n v="589.79999999999995"/>
    <x v="3"/>
    <n v="75"/>
    <s v="--"/>
    <s v="--"/>
    <n v="0"/>
    <s v="--"/>
    <s v="--"/>
    <n v="0"/>
    <n v="13565.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582"/>
    <n v="163998"/>
    <x v="8"/>
    <x v="2"/>
    <n v="1994"/>
    <n v="50"/>
    <n v="589.79999999999995"/>
    <x v="3"/>
    <n v="75"/>
    <s v="--"/>
    <s v="--"/>
    <n v="0"/>
    <s v="--"/>
    <s v="--"/>
    <n v="0"/>
    <n v="13565.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583"/>
    <n v="161252"/>
    <x v="8"/>
    <x v="2"/>
    <n v="2000"/>
    <n v="50"/>
    <n v="589.79999999999995"/>
    <x v="3"/>
    <n v="75"/>
    <s v="--"/>
    <s v="--"/>
    <n v="0"/>
    <s v="--"/>
    <s v="--"/>
    <n v="0"/>
    <n v="10026.59999999999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584"/>
    <n v="161253"/>
    <x v="8"/>
    <x v="2"/>
    <n v="2000"/>
    <n v="50"/>
    <n v="589.79999999999995"/>
    <x v="3"/>
    <n v="75"/>
    <s v="--"/>
    <s v="--"/>
    <n v="0"/>
    <s v="--"/>
    <s v="--"/>
    <n v="0"/>
    <n v="10026.59999999999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585"/>
    <n v="161254"/>
    <x v="8"/>
    <x v="2"/>
    <n v="2000"/>
    <n v="50"/>
    <n v="589.79999999999995"/>
    <x v="3"/>
    <n v="75"/>
    <s v="--"/>
    <s v="--"/>
    <n v="0"/>
    <s v="--"/>
    <s v="--"/>
    <n v="0"/>
    <n v="10026.59999999999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586"/>
    <n v="292450"/>
    <x v="8"/>
    <x v="2"/>
    <n v="2002"/>
    <n v="50"/>
    <n v="589.79999999999995"/>
    <x v="3"/>
    <n v="75"/>
    <s v="--"/>
    <s v="--"/>
    <n v="0"/>
    <s v="--"/>
    <s v="--"/>
    <n v="0"/>
    <n v="884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587"/>
    <n v="13459"/>
    <x v="8"/>
    <x v="2"/>
    <n v="2008"/>
    <n v="52"/>
    <n v="589.79999999999995"/>
    <x v="3"/>
    <n v="75"/>
    <s v="--"/>
    <s v="--"/>
    <n v="0"/>
    <s v="--"/>
    <s v="--"/>
    <n v="0"/>
    <n v="5308.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588"/>
    <s v="ACV282"/>
    <x v="8"/>
    <x v="2"/>
    <n v="2008"/>
    <n v="19"/>
    <n v="589.79999999999995"/>
    <x v="3"/>
    <n v="25"/>
    <s v="--"/>
    <s v="--"/>
    <n v="0"/>
    <s v="--"/>
    <s v="--"/>
    <n v="0"/>
    <n v="5308.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589"/>
    <s v="22497 UPT235"/>
    <x v="8"/>
    <x v="1"/>
    <n v="2008"/>
    <n v="57"/>
    <n v="589.79999999999995"/>
    <x v="3"/>
    <n v="75"/>
    <s v=""/>
    <n v="0.3"/>
    <n v="0.3"/>
    <s v=""/>
    <n v="10000"/>
    <n v="10000"/>
    <n v="5308.2"/>
    <s v=""/>
    <n v="0.14299999999999999"/>
    <n v="0.14299999999999999"/>
    <s v=""/>
    <n v="1.426E-4"/>
    <n v="1.426E-4"/>
    <s v=""/>
    <n v="8.7999999999999995E-2"/>
    <n v="8.7999999999999995E-2"/>
    <s v=""/>
    <n v="2.0500000000000002E-4"/>
    <n v="2.0500000000000002E-4"/>
    <s v=""/>
    <n v="1"/>
    <n v="1"/>
    <s v=""/>
    <n v="0.97699999999999998"/>
    <n v="0.97699999999999998"/>
    <n v="0.89994931999999994"/>
    <n v="1.1491288370000001"/>
    <n v="20.010281175597374"/>
    <n v="25.550762275543697"/>
    <n v="1.0005140587798687E-2"/>
    <n v="1.277538113777185E-2"/>
  </r>
  <r>
    <x v="0"/>
    <n v="590"/>
    <s v="68115 SIV128"/>
    <x v="8"/>
    <x v="3"/>
    <n v="2007"/>
    <n v="57"/>
    <n v="589.79999999999995"/>
    <x v="3"/>
    <n v="75"/>
    <s v=""/>
    <n v="0.3"/>
    <n v="0.3"/>
    <s v=""/>
    <n v="7000"/>
    <n v="7000"/>
    <n v="5898"/>
    <s v=""/>
    <n v="0.153"/>
    <n v="0.15"/>
    <s v=""/>
    <n v="2.2360000000000001E-4"/>
    <n v="2.2360000000000001E-4"/>
    <s v=""/>
    <n v="8.7999999999999995E-2"/>
    <n v="8.7999999999999995E-2"/>
    <s v=""/>
    <n v="1.2799999999999999E-4"/>
    <n v="1.2799999999999999E-4"/>
    <s v=""/>
    <n v="1"/>
    <n v="1"/>
    <s v=""/>
    <n v="1"/>
    <n v="1"/>
    <n v="1.4687927999999999"/>
    <n v="0.84294399999999992"/>
    <n v="32.658457830373109"/>
    <n v="18.742773710060419"/>
    <n v="1.6329228915186556E-2"/>
    <n v="9.3713868550302105E-3"/>
  </r>
  <r>
    <x v="0"/>
    <n v="591"/>
    <s v="13504 WRT656"/>
    <x v="8"/>
    <x v="3"/>
    <n v="2008"/>
    <n v="51"/>
    <n v="589.79999999999995"/>
    <x v="3"/>
    <n v="75"/>
    <s v=""/>
    <n v="0.3"/>
    <n v="0.3"/>
    <s v=""/>
    <n v="10000"/>
    <n v="10000"/>
    <n v="5308.2"/>
    <s v=""/>
    <n v="0.153"/>
    <n v="0.15"/>
    <s v=""/>
    <n v="2.2360000000000001E-4"/>
    <n v="2.2360000000000001E-4"/>
    <s v=""/>
    <n v="8.7999999999999995E-2"/>
    <n v="8.7999999999999995E-2"/>
    <s v=""/>
    <n v="1.2799999999999999E-4"/>
    <n v="1.2799999999999999E-4"/>
    <s v=""/>
    <n v="1"/>
    <n v="1"/>
    <s v=""/>
    <n v="1"/>
    <n v="1"/>
    <n v="1.33691352"/>
    <n v="0.76744959999999995"/>
    <n v="26.59706861839144"/>
    <n v="15.267935709377118"/>
    <n v="1.329853430919572E-2"/>
    <n v="7.6339678546885588E-3"/>
  </r>
  <r>
    <x v="0"/>
    <n v="592"/>
    <s v="GP05"/>
    <x v="9"/>
    <x v="0"/>
    <n v="1994"/>
    <n v="200"/>
    <n v="476"/>
    <x v="4"/>
    <n v="300"/>
    <n v="0.34"/>
    <s v=""/>
    <n v="0.34"/>
    <n v="12000"/>
    <s v=""/>
    <n v="12000"/>
    <n v="10948"/>
    <n v="0.68"/>
    <s v=""/>
    <n v="0.68"/>
    <n v="3.15E-5"/>
    <s v=""/>
    <n v="3.15E-5"/>
    <n v="7.338571"/>
    <s v=""/>
    <n v="7.338571"/>
    <n v="1.7000000000000001E-4"/>
    <s v=""/>
    <n v="1.7000000000000001E-4"/>
    <n v="0.9"/>
    <s v=""/>
    <n v="0.9"/>
    <n v="0.93"/>
    <s v=""/>
    <n v="0.93"/>
    <n v="0.92237580000000019"/>
    <n v="8.5557498299999999"/>
    <n v="65.820022268893112"/>
    <n v="610.53167736802982"/>
    <n v="3.2910011134446561E-2"/>
    <n v="0.30526583868401491"/>
  </r>
  <r>
    <x v="0"/>
    <n v="593"/>
    <s v="GP01"/>
    <x v="9"/>
    <x v="0"/>
    <n v="1999"/>
    <n v="208"/>
    <n v="476"/>
    <x v="4"/>
    <n v="300"/>
    <n v="0.34"/>
    <s v=""/>
    <n v="0.34"/>
    <n v="12000"/>
    <s v=""/>
    <n v="12000"/>
    <n v="8568"/>
    <n v="0.32"/>
    <s v=""/>
    <n v="0.32"/>
    <n v="1.4800000000000001E-5"/>
    <s v=""/>
    <n v="1.4800000000000001E-5"/>
    <n v="5.9577549999999997"/>
    <s v=""/>
    <n v="5.9577549999999997"/>
    <n v="1.3799999999999999E-4"/>
    <s v=""/>
    <n v="1.3799999999999999E-4"/>
    <n v="0.9"/>
    <s v=""/>
    <n v="0.9"/>
    <n v="0.93"/>
    <s v=""/>
    <n v="0.93"/>
    <n v="0.40212576000000005"/>
    <n v="6.6403292699999996"/>
    <n v="29.843197899618996"/>
    <n v="492.80270063584709"/>
    <n v="1.49215989498095E-2"/>
    <n v="0.24640135031792354"/>
  </r>
  <r>
    <x v="0"/>
    <n v="594"/>
    <s v="GP02"/>
    <x v="9"/>
    <x v="0"/>
    <n v="1999"/>
    <n v="208"/>
    <n v="476"/>
    <x v="4"/>
    <n v="300"/>
    <n v="0.34"/>
    <s v=""/>
    <n v="0.34"/>
    <n v="12000"/>
    <s v=""/>
    <n v="12000"/>
    <n v="8568"/>
    <n v="0.32"/>
    <s v=""/>
    <n v="0.32"/>
    <n v="1.4800000000000001E-5"/>
    <s v=""/>
    <n v="1.4800000000000001E-5"/>
    <n v="5.9577549999999997"/>
    <s v=""/>
    <n v="5.9577549999999997"/>
    <n v="1.3799999999999999E-4"/>
    <s v=""/>
    <n v="1.3799999999999999E-4"/>
    <n v="0.9"/>
    <s v=""/>
    <n v="0.9"/>
    <n v="0.93"/>
    <s v=""/>
    <n v="0.93"/>
    <n v="0.40212576000000005"/>
    <n v="6.6403292699999996"/>
    <n v="29.843197899618996"/>
    <n v="492.80270063584709"/>
    <n v="1.49215989498095E-2"/>
    <n v="0.24640135031792354"/>
  </r>
  <r>
    <x v="0"/>
    <n v="595"/>
    <s v="RTE182"/>
    <x v="9"/>
    <x v="0"/>
    <n v="2000"/>
    <n v="185"/>
    <n v="476"/>
    <x v="4"/>
    <n v="300"/>
    <n v="0.34"/>
    <s v=""/>
    <n v="0.34"/>
    <n v="12000"/>
    <s v=""/>
    <n v="12000"/>
    <n v="8092"/>
    <n v="0.32"/>
    <s v=""/>
    <n v="0.32"/>
    <n v="1.4800000000000001E-5"/>
    <s v=""/>
    <n v="1.4800000000000001E-5"/>
    <n v="5.9069229999999999"/>
    <s v=""/>
    <n v="5.9069229999999999"/>
    <n v="1.37E-4"/>
    <s v=""/>
    <n v="1.37E-4"/>
    <n v="0.9"/>
    <s v=""/>
    <n v="0.9"/>
    <n v="0.93"/>
    <s v=""/>
    <n v="0.93"/>
    <n v="0.39578544000000004"/>
    <n v="6.5244401099999996"/>
    <n v="26.124721603619573"/>
    <n v="430.66056571772577"/>
    <n v="1.3062360801809787E-2"/>
    <n v="0.21533028285886291"/>
  </r>
  <r>
    <x v="0"/>
    <n v="596"/>
    <s v="VQY529"/>
    <x v="9"/>
    <x v="0"/>
    <n v="2000"/>
    <n v="185"/>
    <n v="476"/>
    <x v="4"/>
    <n v="300"/>
    <n v="0.34"/>
    <s v=""/>
    <n v="0.34"/>
    <n v="12000"/>
    <s v=""/>
    <n v="12000"/>
    <n v="8092"/>
    <n v="0.32"/>
    <s v=""/>
    <n v="0.32"/>
    <n v="1.4800000000000001E-5"/>
    <s v=""/>
    <n v="1.4800000000000001E-5"/>
    <n v="5.9069229999999999"/>
    <s v=""/>
    <n v="5.9069229999999999"/>
    <n v="1.37E-4"/>
    <s v=""/>
    <n v="1.37E-4"/>
    <n v="0.9"/>
    <s v=""/>
    <n v="0.9"/>
    <n v="0.93"/>
    <s v=""/>
    <n v="0.93"/>
    <n v="0.39578544000000004"/>
    <n v="6.5244401099999996"/>
    <n v="26.124721603619573"/>
    <n v="430.66056571772577"/>
    <n v="1.3062360801809787E-2"/>
    <n v="0.21533028285886291"/>
  </r>
  <r>
    <x v="0"/>
    <n v="597"/>
    <n v="9329"/>
    <x v="9"/>
    <x v="0"/>
    <n v="2001"/>
    <n v="152"/>
    <n v="476"/>
    <x v="6"/>
    <n v="175"/>
    <n v="0.34"/>
    <s v=""/>
    <n v="0.34"/>
    <n v="12000"/>
    <s v=""/>
    <n v="12000"/>
    <n v="7616"/>
    <n v="0.68"/>
    <s v=""/>
    <n v="0.68"/>
    <n v="3.15E-5"/>
    <s v=""/>
    <n v="3.15E-5"/>
    <n v="5.6509340000000003"/>
    <s v=""/>
    <n v="5.6509340000000003"/>
    <n v="1.3100000000000001E-4"/>
    <s v=""/>
    <n v="1.3100000000000001E-4"/>
    <n v="0.9"/>
    <s v=""/>
    <n v="0.9"/>
    <n v="0.93"/>
    <s v=""/>
    <n v="0.93"/>
    <n v="0.82791360000000003"/>
    <n v="6.1832259000000009"/>
    <n v="44.900247390951485"/>
    <n v="335.33495836297254"/>
    <n v="2.2450123695475742E-2"/>
    <n v="0.16766747918148628"/>
  </r>
  <r>
    <x v="0"/>
    <n v="598"/>
    <n v="52041"/>
    <x v="9"/>
    <x v="0"/>
    <n v="2001"/>
    <n v="165"/>
    <n v="476"/>
    <x v="6"/>
    <n v="175"/>
    <n v="0.34"/>
    <s v=""/>
    <n v="0.34"/>
    <n v="12000"/>
    <s v=""/>
    <n v="12000"/>
    <n v="7616"/>
    <n v="0.68"/>
    <s v=""/>
    <n v="0.68"/>
    <n v="3.15E-5"/>
    <s v=""/>
    <n v="3.15E-5"/>
    <n v="5.6509340000000003"/>
    <s v=""/>
    <n v="5.6509340000000003"/>
    <n v="1.3100000000000001E-4"/>
    <s v=""/>
    <n v="1.3100000000000001E-4"/>
    <n v="0.9"/>
    <s v=""/>
    <n v="0.9"/>
    <n v="0.93"/>
    <s v=""/>
    <n v="0.93"/>
    <n v="0.82791360000000003"/>
    <n v="6.1832259000000009"/>
    <n v="48.740400128335502"/>
    <n v="364.01492190717414"/>
    <n v="2.4370200064167749E-2"/>
    <n v="0.18200746095358708"/>
  </r>
  <r>
    <x v="0"/>
    <n v="599"/>
    <s v="NUV483"/>
    <x v="9"/>
    <x v="0"/>
    <n v="2001"/>
    <n v="135"/>
    <n v="476"/>
    <x v="6"/>
    <n v="175"/>
    <n v="0.34"/>
    <s v=""/>
    <n v="0.34"/>
    <n v="12000"/>
    <s v=""/>
    <n v="12000"/>
    <n v="7616"/>
    <n v="0.68"/>
    <s v=""/>
    <n v="0.68"/>
    <n v="3.15E-5"/>
    <s v=""/>
    <n v="3.15E-5"/>
    <n v="5.6509340000000003"/>
    <s v=""/>
    <n v="5.6509340000000003"/>
    <n v="1.3100000000000001E-4"/>
    <s v=""/>
    <n v="1.3100000000000001E-4"/>
    <n v="0.9"/>
    <s v=""/>
    <n v="0.9"/>
    <n v="0.93"/>
    <s v=""/>
    <n v="0.93"/>
    <n v="0.82791360000000003"/>
    <n v="6.1832259000000009"/>
    <n v="39.878509195910858"/>
    <n v="297.83039065132431"/>
    <n v="1.9939254597955432E-2"/>
    <n v="0.14891519532566216"/>
  </r>
  <r>
    <x v="0"/>
    <n v="600"/>
    <s v="VSN722"/>
    <x v="9"/>
    <x v="0"/>
    <n v="2001"/>
    <n v="165"/>
    <n v="476"/>
    <x v="6"/>
    <n v="175"/>
    <n v="0.34"/>
    <s v=""/>
    <n v="0.34"/>
    <n v="12000"/>
    <s v=""/>
    <n v="12000"/>
    <n v="7616"/>
    <n v="0.68"/>
    <s v=""/>
    <n v="0.68"/>
    <n v="3.15E-5"/>
    <s v=""/>
    <n v="3.15E-5"/>
    <n v="5.6509340000000003"/>
    <s v=""/>
    <n v="5.6509340000000003"/>
    <n v="1.3100000000000001E-4"/>
    <s v=""/>
    <n v="1.3100000000000001E-4"/>
    <n v="0.9"/>
    <s v=""/>
    <n v="0.9"/>
    <n v="0.93"/>
    <s v=""/>
    <n v="0.93"/>
    <n v="0.82791360000000003"/>
    <n v="6.1832259000000009"/>
    <n v="48.740400128335502"/>
    <n v="364.01492190717414"/>
    <n v="2.4370200064167749E-2"/>
    <n v="0.18200746095358708"/>
  </r>
  <r>
    <x v="0"/>
    <n v="601"/>
    <s v="GPU"/>
    <x v="9"/>
    <x v="0"/>
    <n v="2005"/>
    <n v="44"/>
    <n v="476"/>
    <x v="0"/>
    <n v="50"/>
    <n v="0.34"/>
    <s v=""/>
    <n v="0.34"/>
    <n v="5000"/>
    <s v=""/>
    <n v="5000"/>
    <n v="5712"/>
    <n v="0.37"/>
    <s v=""/>
    <n v="0.37"/>
    <n v="6.8999999999999997E-5"/>
    <s v=""/>
    <n v="6.8999999999999997E-5"/>
    <n v="4.5356699999999996"/>
    <s v=""/>
    <n v="4.5356699999999996"/>
    <n v="8.8599999999999999E-5"/>
    <s v=""/>
    <n v="8.8599999999999999E-5"/>
    <n v="0.9"/>
    <s v=""/>
    <n v="0.9"/>
    <n v="0.93"/>
    <s v=""/>
    <n v="0.93"/>
    <n v="0.64349999999999996"/>
    <n v="4.6301630999999999"/>
    <n v="10.102325486647846"/>
    <n v="72.689067121159894"/>
    <n v="5.0511627433239238E-3"/>
    <n v="3.6344533560579949E-2"/>
  </r>
  <r>
    <x v="0"/>
    <n v="602"/>
    <s v="62203 HUV564"/>
    <x v="9"/>
    <x v="0"/>
    <n v="2006"/>
    <n v="173"/>
    <n v="476"/>
    <x v="0"/>
    <n v="175"/>
    <n v="0.34"/>
    <s v=""/>
    <n v="0.34"/>
    <n v="12000"/>
    <s v=""/>
    <n v="12000"/>
    <n v="5236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26510867999999999"/>
    <n v="3.9694401360000002"/>
    <n v="16.364026708424571"/>
    <n v="245.01658867976886"/>
    <n v="8.1820133542122864E-3"/>
    <n v="0.12250829433988443"/>
  </r>
  <r>
    <x v="0"/>
    <n v="603"/>
    <s v="TDW819"/>
    <x v="9"/>
    <x v="0"/>
    <n v="2006"/>
    <n v="170"/>
    <n v="476"/>
    <x v="0"/>
    <n v="175"/>
    <n v="0.34"/>
    <s v=""/>
    <n v="0.34"/>
    <n v="12000"/>
    <s v=""/>
    <n v="12000"/>
    <n v="5236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26510867999999999"/>
    <n v="3.9694401360000002"/>
    <n v="16.080257459145532"/>
    <n v="240.76774610150699"/>
    <n v="8.0401287295727656E-3"/>
    <n v="0.1203838730507535"/>
  </r>
  <r>
    <x v="0"/>
    <n v="604"/>
    <s v="ZWH445"/>
    <x v="9"/>
    <x v="0"/>
    <n v="2006"/>
    <n v="165"/>
    <n v="476"/>
    <x v="0"/>
    <n v="175"/>
    <n v="0.34"/>
    <s v=""/>
    <n v="0.34"/>
    <n v="12000"/>
    <s v=""/>
    <n v="12000"/>
    <n v="5236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26510867999999999"/>
    <n v="3.9694401360000002"/>
    <n v="15.607308710347132"/>
    <n v="233.68634180440384"/>
    <n v="7.8036543551735669E-3"/>
    <n v="0.11684317090220192"/>
  </r>
  <r>
    <x v="0"/>
    <n v="605"/>
    <n v="21468"/>
    <x v="9"/>
    <x v="0"/>
    <n v="2007"/>
    <n v="110"/>
    <n v="476"/>
    <x v="1"/>
    <n v="175"/>
    <n v="0.34"/>
    <s v=""/>
    <n v="0.34"/>
    <n v="12000"/>
    <s v=""/>
    <n v="12000"/>
    <n v="4760"/>
    <n v="0.1"/>
    <s v=""/>
    <n v="0.1"/>
    <n v="2.5000000000000001E-5"/>
    <s v=""/>
    <n v="2.5000000000000001E-5"/>
    <n v="2.855912"/>
    <s v=""/>
    <n v="2.855912"/>
    <n v="3.7299999999999999E-5"/>
    <s v=""/>
    <n v="3.7299999999999999E-5"/>
    <n v="0.9"/>
    <s v=""/>
    <n v="0.9"/>
    <n v="0.95"/>
    <s v=""/>
    <n v="0.95"/>
    <n v="0.19710000000000003"/>
    <n v="2.8817869999999997"/>
    <n v="7.7356967887268491"/>
    <n v="113.10314785233271"/>
    <n v="3.8678483943634248E-3"/>
    <n v="5.6551573926166353E-2"/>
  </r>
  <r>
    <x v="0"/>
    <n v="606"/>
    <n v="21470"/>
    <x v="9"/>
    <x v="0"/>
    <n v="2007"/>
    <n v="110"/>
    <n v="476"/>
    <x v="1"/>
    <n v="175"/>
    <n v="0.34"/>
    <s v=""/>
    <n v="0.34"/>
    <n v="12000"/>
    <s v=""/>
    <n v="12000"/>
    <n v="4760"/>
    <n v="0.1"/>
    <s v=""/>
    <n v="0.1"/>
    <n v="2.5000000000000001E-5"/>
    <s v=""/>
    <n v="2.5000000000000001E-5"/>
    <n v="2.855912"/>
    <s v=""/>
    <n v="2.855912"/>
    <n v="3.7299999999999999E-5"/>
    <s v=""/>
    <n v="3.7299999999999999E-5"/>
    <n v="0.9"/>
    <s v=""/>
    <n v="0.9"/>
    <n v="0.95"/>
    <s v=""/>
    <n v="0.95"/>
    <n v="0.19710000000000003"/>
    <n v="2.8817869999999997"/>
    <n v="7.7356967887268491"/>
    <n v="113.10314785233271"/>
    <n v="3.8678483943634248E-3"/>
    <n v="5.6551573926166353E-2"/>
  </r>
  <r>
    <x v="0"/>
    <n v="607"/>
    <n v="22892"/>
    <x v="9"/>
    <x v="0"/>
    <n v="2007"/>
    <n v="170"/>
    <n v="476"/>
    <x v="1"/>
    <n v="175"/>
    <n v="0.34"/>
    <s v=""/>
    <n v="0.34"/>
    <n v="12000"/>
    <s v=""/>
    <n v="12000"/>
    <n v="4760"/>
    <n v="0.1"/>
    <s v=""/>
    <n v="0.1"/>
    <n v="2.5000000000000001E-5"/>
    <s v=""/>
    <n v="2.5000000000000001E-5"/>
    <n v="2.855912"/>
    <s v=""/>
    <n v="2.855912"/>
    <n v="3.7299999999999999E-5"/>
    <s v=""/>
    <n v="3.7299999999999999E-5"/>
    <n v="0.9"/>
    <s v=""/>
    <n v="0.9"/>
    <n v="0.95"/>
    <s v=""/>
    <n v="0.95"/>
    <n v="0.19710000000000003"/>
    <n v="2.8817869999999997"/>
    <n v="11.955167764396039"/>
    <n v="174.79577395360508"/>
    <n v="5.9775838821980202E-3"/>
    <n v="8.739788697680255E-2"/>
  </r>
  <r>
    <x v="0"/>
    <n v="608"/>
    <s v="UGT559"/>
    <x v="9"/>
    <x v="0"/>
    <n v="2007"/>
    <n v="165"/>
    <n v="476"/>
    <x v="1"/>
    <n v="175"/>
    <n v="0.34"/>
    <s v=""/>
    <n v="0.34"/>
    <n v="12000"/>
    <s v=""/>
    <n v="12000"/>
    <n v="4760"/>
    <n v="0.1"/>
    <s v=""/>
    <n v="0.1"/>
    <n v="2.5000000000000001E-5"/>
    <s v=""/>
    <n v="2.5000000000000001E-5"/>
    <n v="2.855912"/>
    <s v=""/>
    <n v="2.855912"/>
    <n v="3.7299999999999999E-5"/>
    <s v=""/>
    <n v="3.7299999999999999E-5"/>
    <n v="0.9"/>
    <s v=""/>
    <n v="0.9"/>
    <n v="0.95"/>
    <s v=""/>
    <n v="0.95"/>
    <n v="0.19710000000000003"/>
    <n v="2.8817869999999997"/>
    <n v="11.603545183090272"/>
    <n v="169.65472177849904"/>
    <n v="5.8017725915451368E-3"/>
    <n v="8.4827360889249512E-2"/>
  </r>
  <r>
    <x v="0"/>
    <n v="609"/>
    <s v="ABP424"/>
    <x v="9"/>
    <x v="0"/>
    <n v="2008"/>
    <n v="110"/>
    <n v="476"/>
    <x v="1"/>
    <n v="175"/>
    <n v="0.34"/>
    <s v=""/>
    <n v="0.34"/>
    <n v="12000"/>
    <s v=""/>
    <n v="12000"/>
    <n v="4284"/>
    <n v="0.1"/>
    <s v=""/>
    <n v="0.1"/>
    <n v="2.5000000000000001E-5"/>
    <s v=""/>
    <n v="2.5000000000000001E-5"/>
    <n v="2.7600310000000001"/>
    <s v=""/>
    <n v="2.7600310000000001"/>
    <n v="3.6000000000000001E-5"/>
    <s v=""/>
    <n v="3.6000000000000001E-5"/>
    <n v="0.9"/>
    <s v=""/>
    <n v="0.9"/>
    <n v="0.95"/>
    <s v=""/>
    <n v="0.95"/>
    <n v="0.18639"/>
    <n v="2.7685422500000003"/>
    <n v="7.315355273722969"/>
    <n v="108.65856617341251"/>
    <n v="3.6576776368614848E-3"/>
    <n v="5.4329283086706252E-2"/>
  </r>
  <r>
    <x v="0"/>
    <n v="610"/>
    <s v="CYL334"/>
    <x v="9"/>
    <x v="0"/>
    <n v="2008"/>
    <n v="170"/>
    <n v="476"/>
    <x v="1"/>
    <n v="175"/>
    <n v="0.34"/>
    <s v=""/>
    <n v="0.34"/>
    <n v="12000"/>
    <s v=""/>
    <n v="12000"/>
    <n v="4284"/>
    <n v="0.1"/>
    <s v=""/>
    <n v="0.1"/>
    <n v="2.5000000000000001E-5"/>
    <s v=""/>
    <n v="2.5000000000000001E-5"/>
    <n v="2.7600310000000001"/>
    <s v=""/>
    <n v="2.7600310000000001"/>
    <n v="3.6000000000000001E-5"/>
    <s v=""/>
    <n v="3.6000000000000001E-5"/>
    <n v="0.9"/>
    <s v=""/>
    <n v="0.9"/>
    <n v="0.95"/>
    <s v=""/>
    <n v="0.95"/>
    <n v="0.18639"/>
    <n v="2.7685422500000003"/>
    <n v="11.305549059390042"/>
    <n v="167.92687499527386"/>
    <n v="5.6527745296950215E-3"/>
    <n v="8.3963437497636934E-2"/>
  </r>
  <r>
    <x v="0"/>
    <n v="611"/>
    <s v="HFH482"/>
    <x v="9"/>
    <x v="0"/>
    <n v="2008"/>
    <n v="110"/>
    <n v="476"/>
    <x v="1"/>
    <n v="175"/>
    <n v="0.34"/>
    <s v=""/>
    <n v="0.34"/>
    <n v="12000"/>
    <s v=""/>
    <n v="12000"/>
    <n v="4284"/>
    <n v="0.1"/>
    <s v=""/>
    <n v="0.1"/>
    <n v="2.5000000000000001E-5"/>
    <s v=""/>
    <n v="2.5000000000000001E-5"/>
    <n v="2.7600310000000001"/>
    <s v=""/>
    <n v="2.7600310000000001"/>
    <n v="3.6000000000000001E-5"/>
    <s v=""/>
    <n v="3.6000000000000001E-5"/>
    <n v="0.9"/>
    <s v=""/>
    <n v="0.9"/>
    <n v="0.95"/>
    <s v=""/>
    <n v="0.95"/>
    <n v="0.18639"/>
    <n v="2.7685422500000003"/>
    <n v="7.315355273722969"/>
    <n v="108.65856617341251"/>
    <n v="3.6576776368614848E-3"/>
    <n v="5.4329283086706252E-2"/>
  </r>
  <r>
    <x v="0"/>
    <n v="612"/>
    <n v="4849"/>
    <x v="9"/>
    <x v="0"/>
    <n v="2009"/>
    <n v="175"/>
    <n v="476"/>
    <x v="1"/>
    <n v="300"/>
    <n v="0.34"/>
    <s v=""/>
    <n v="0.34"/>
    <n v="12000"/>
    <s v=""/>
    <n v="12000"/>
    <n v="3808"/>
    <n v="0.1"/>
    <s v=""/>
    <n v="0.1"/>
    <n v="2.5000000000000001E-5"/>
    <s v=""/>
    <n v="2.5000000000000001E-5"/>
    <n v="2.5785309999999999"/>
    <s v=""/>
    <n v="2.5785309999999999"/>
    <n v="3.3500000000000001E-5"/>
    <s v=""/>
    <n v="3.3500000000000001E-5"/>
    <n v="0.9"/>
    <s v=""/>
    <n v="0.9"/>
    <n v="0.95"/>
    <s v=""/>
    <n v="0.95"/>
    <n v="0.17568"/>
    <n v="2.5707940499999999"/>
    <n v="10.969340070689462"/>
    <n v="160.51863721627416"/>
    <n v="5.4846700353447311E-3"/>
    <n v="8.0259318608137079E-2"/>
  </r>
  <r>
    <x v="0"/>
    <n v="613"/>
    <n v="4850"/>
    <x v="9"/>
    <x v="0"/>
    <n v="2009"/>
    <n v="175"/>
    <n v="476"/>
    <x v="1"/>
    <n v="300"/>
    <n v="0.34"/>
    <s v=""/>
    <n v="0.34"/>
    <n v="12000"/>
    <s v=""/>
    <n v="12000"/>
    <n v="3808"/>
    <n v="0.1"/>
    <s v=""/>
    <n v="0.1"/>
    <n v="2.5000000000000001E-5"/>
    <s v=""/>
    <n v="2.5000000000000001E-5"/>
    <n v="2.5785309999999999"/>
    <s v=""/>
    <n v="2.5785309999999999"/>
    <n v="3.3500000000000001E-5"/>
    <s v=""/>
    <n v="3.3500000000000001E-5"/>
    <n v="0.9"/>
    <s v=""/>
    <n v="0.9"/>
    <n v="0.95"/>
    <s v=""/>
    <n v="0.95"/>
    <n v="0.17568"/>
    <n v="2.5707940499999999"/>
    <n v="10.969340070689462"/>
    <n v="160.51863721627416"/>
    <n v="5.4846700353447311E-3"/>
    <n v="8.0259318608137079E-2"/>
  </r>
  <r>
    <x v="0"/>
    <n v="614"/>
    <s v="DFH259"/>
    <x v="9"/>
    <x v="0"/>
    <n v="2009"/>
    <n v="170"/>
    <n v="476"/>
    <x v="1"/>
    <n v="175"/>
    <n v="0.34"/>
    <s v=""/>
    <n v="0.34"/>
    <n v="12000"/>
    <s v=""/>
    <n v="12000"/>
    <n v="3808"/>
    <n v="0.1"/>
    <s v=""/>
    <n v="0.1"/>
    <n v="2.5000000000000001E-5"/>
    <s v=""/>
    <n v="2.5000000000000001E-5"/>
    <n v="2.6592829999999998"/>
    <s v=""/>
    <n v="2.6592829999999998"/>
    <n v="3.4700000000000003E-5"/>
    <s v=""/>
    <n v="3.4700000000000003E-5"/>
    <n v="0.9"/>
    <s v=""/>
    <n v="0.9"/>
    <n v="0.95"/>
    <s v=""/>
    <n v="0.95"/>
    <n v="0.17568"/>
    <n v="2.65184957"/>
    <n v="10.655930354384047"/>
    <n v="160.84884066611613"/>
    <n v="5.3279651771920246E-3"/>
    <n v="8.0424420333058078E-2"/>
  </r>
  <r>
    <x v="0"/>
    <n v="615"/>
    <s v="834881 BXJ115"/>
    <x v="9"/>
    <x v="0"/>
    <n v="2010"/>
    <n v="155"/>
    <n v="476"/>
    <x v="1"/>
    <n v="175"/>
    <n v="0.34"/>
    <s v=""/>
    <n v="0.34"/>
    <n v="12000"/>
    <s v=""/>
    <n v="12000"/>
    <n v="3332"/>
    <n v="0.1"/>
    <s v=""/>
    <n v="0.1"/>
    <n v="2.5000000000000001E-5"/>
    <s v=""/>
    <n v="2.5000000000000001E-5"/>
    <n v="2.9919570000000002"/>
    <s v=""/>
    <n v="2.9919570000000002"/>
    <n v="3.9100000000000002E-5"/>
    <s v=""/>
    <n v="3.9100000000000002E-5"/>
    <n v="0.9"/>
    <s v=""/>
    <n v="0.9"/>
    <n v="0.95"/>
    <s v=""/>
    <n v="0.95"/>
    <n v="0.16497000000000003"/>
    <n v="2.9661262900000001"/>
    <n v="9.1234017979623445"/>
    <n v="164.03686686772971"/>
    <n v="4.5617008989811726E-3"/>
    <n v="8.2018433433864862E-2"/>
  </r>
  <r>
    <x v="0"/>
    <n v="616"/>
    <s v="834882 ITH456"/>
    <x v="9"/>
    <x v="0"/>
    <n v="2010"/>
    <n v="155"/>
    <n v="476"/>
    <x v="1"/>
    <n v="175"/>
    <n v="0.34"/>
    <s v=""/>
    <n v="0.34"/>
    <n v="12000"/>
    <s v=""/>
    <n v="12000"/>
    <n v="3332"/>
    <n v="0.1"/>
    <s v=""/>
    <n v="0.1"/>
    <n v="2.5000000000000001E-5"/>
    <s v=""/>
    <n v="2.5000000000000001E-5"/>
    <n v="2.9919570000000002"/>
    <s v=""/>
    <n v="2.9919570000000002"/>
    <n v="3.9100000000000002E-5"/>
    <s v=""/>
    <n v="3.9100000000000002E-5"/>
    <n v="0.9"/>
    <s v=""/>
    <n v="0.9"/>
    <n v="0.95"/>
    <s v=""/>
    <n v="0.95"/>
    <n v="0.16497000000000003"/>
    <n v="2.9661262900000001"/>
    <n v="9.1234017979623445"/>
    <n v="164.03686686772971"/>
    <n v="4.5617008989811726E-3"/>
    <n v="8.2018433433864862E-2"/>
  </r>
  <r>
    <x v="0"/>
    <n v="617"/>
    <s v="LLY979"/>
    <x v="9"/>
    <x v="0"/>
    <n v="2010"/>
    <n v="155"/>
    <n v="476"/>
    <x v="1"/>
    <n v="175"/>
    <n v="0.34"/>
    <s v=""/>
    <n v="0.34"/>
    <n v="12000"/>
    <s v=""/>
    <n v="12000"/>
    <n v="3332"/>
    <n v="0.1"/>
    <s v=""/>
    <n v="0.1"/>
    <n v="2.5000000000000001E-5"/>
    <s v=""/>
    <n v="2.5000000000000001E-5"/>
    <n v="2.9919570000000002"/>
    <s v=""/>
    <n v="2.9919570000000002"/>
    <n v="3.9100000000000002E-5"/>
    <s v=""/>
    <n v="3.9100000000000002E-5"/>
    <n v="0.9"/>
    <s v=""/>
    <n v="0.9"/>
    <n v="0.95"/>
    <s v=""/>
    <n v="0.95"/>
    <n v="0.16497000000000003"/>
    <n v="2.9661262900000001"/>
    <n v="9.1234017979623445"/>
    <n v="164.03686686772971"/>
    <n v="4.5617008989811726E-3"/>
    <n v="8.2018433433864862E-2"/>
  </r>
  <r>
    <x v="0"/>
    <n v="618"/>
    <n v="3928"/>
    <x v="9"/>
    <x v="0"/>
    <n v="2011"/>
    <n v="200"/>
    <n v="476"/>
    <x v="5"/>
    <n v="300"/>
    <n v="0.34"/>
    <s v=""/>
    <n v="0.34"/>
    <n v="12000"/>
    <s v=""/>
    <n v="12000"/>
    <n v="2856"/>
    <n v="7.0000000000000007E-2"/>
    <s v=""/>
    <n v="7.0000000000000007E-2"/>
    <n v="1.8300000000000001E-5"/>
    <s v=""/>
    <n v="1.8300000000000001E-5"/>
    <n v="1.5153859999999999"/>
    <s v=""/>
    <n v="1.5153859999999999"/>
    <n v="1.9700000000000001E-5"/>
    <s v=""/>
    <n v="1.9700000000000001E-5"/>
    <n v="0.9"/>
    <s v=""/>
    <n v="0.9"/>
    <n v="0.95"/>
    <s v=""/>
    <n v="0.95"/>
    <n v="0.11003832000000001"/>
    <n v="1.4930667399999999"/>
    <n v="7.8522492381430498"/>
    <n v="106.54408547551185"/>
    <n v="3.9261246190715245E-3"/>
    <n v="5.3272042737755931E-2"/>
  </r>
  <r>
    <x v="0"/>
    <n v="619"/>
    <n v="3982"/>
    <x v="9"/>
    <x v="0"/>
    <n v="2011"/>
    <n v="220"/>
    <n v="476"/>
    <x v="5"/>
    <n v="300"/>
    <n v="0.34"/>
    <s v=""/>
    <n v="0.34"/>
    <n v="12000"/>
    <s v=""/>
    <n v="12000"/>
    <n v="2856"/>
    <n v="7.0000000000000007E-2"/>
    <s v=""/>
    <n v="7.0000000000000007E-2"/>
    <n v="1.8300000000000001E-5"/>
    <s v=""/>
    <n v="1.8300000000000001E-5"/>
    <n v="1.5153859999999999"/>
    <s v=""/>
    <n v="1.5153859999999999"/>
    <n v="1.9700000000000001E-5"/>
    <s v=""/>
    <n v="1.9700000000000001E-5"/>
    <n v="0.9"/>
    <s v=""/>
    <n v="0.9"/>
    <n v="0.95"/>
    <s v=""/>
    <n v="0.95"/>
    <n v="0.11003832000000001"/>
    <n v="1.4930667399999999"/>
    <n v="8.6374741619573534"/>
    <n v="117.19849402306303"/>
    <n v="4.3187370809786773E-3"/>
    <n v="5.8599247011531519E-2"/>
  </r>
  <r>
    <x v="0"/>
    <n v="620"/>
    <n v="4057"/>
    <x v="9"/>
    <x v="0"/>
    <n v="2011"/>
    <n v="220"/>
    <n v="476"/>
    <x v="5"/>
    <n v="300"/>
    <n v="0.34"/>
    <s v=""/>
    <n v="0.34"/>
    <n v="12000"/>
    <s v=""/>
    <n v="12000"/>
    <n v="2856"/>
    <n v="7.0000000000000007E-2"/>
    <s v=""/>
    <n v="7.0000000000000007E-2"/>
    <n v="1.8300000000000001E-5"/>
    <s v=""/>
    <n v="1.8300000000000001E-5"/>
    <n v="1.5153859999999999"/>
    <s v=""/>
    <n v="1.5153859999999999"/>
    <n v="1.9700000000000001E-5"/>
    <s v=""/>
    <n v="1.9700000000000001E-5"/>
    <n v="0.9"/>
    <s v=""/>
    <n v="0.9"/>
    <n v="0.95"/>
    <s v=""/>
    <n v="0.95"/>
    <n v="0.11003832000000001"/>
    <n v="1.4930667399999999"/>
    <n v="8.6374741619573534"/>
    <n v="117.19849402306303"/>
    <n v="4.3187370809786773E-3"/>
    <n v="5.8599247011531519E-2"/>
  </r>
  <r>
    <x v="0"/>
    <n v="621"/>
    <s v="EHH148"/>
    <x v="9"/>
    <x v="0"/>
    <n v="2011"/>
    <n v="160"/>
    <n v="476"/>
    <x v="1"/>
    <n v="175"/>
    <n v="0.34"/>
    <s v=""/>
    <n v="0.34"/>
    <n v="12000"/>
    <s v=""/>
    <n v="12000"/>
    <n v="2856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5426000000000001"/>
    <n v="2.6337167299999997"/>
    <n v="8.8062992417619377"/>
    <n v="150.35198782843722"/>
    <n v="4.4031496208809693E-3"/>
    <n v="7.51759939142186E-2"/>
  </r>
  <r>
    <x v="0"/>
    <n v="622"/>
    <s v="FCR249"/>
    <x v="9"/>
    <x v="0"/>
    <n v="2011"/>
    <n v="160"/>
    <n v="476"/>
    <x v="1"/>
    <n v="175"/>
    <n v="0.34"/>
    <s v=""/>
    <n v="0.34"/>
    <n v="12000"/>
    <s v=""/>
    <n v="12000"/>
    <n v="2856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5426000000000001"/>
    <n v="2.6337167299999997"/>
    <n v="8.8062992417619377"/>
    <n v="150.35198782843722"/>
    <n v="4.4031496208809693E-3"/>
    <n v="7.51759939142186E-2"/>
  </r>
  <r>
    <x v="0"/>
    <n v="623"/>
    <s v="PKB456"/>
    <x v="9"/>
    <x v="0"/>
    <n v="2011"/>
    <n v="160"/>
    <n v="476"/>
    <x v="1"/>
    <n v="175"/>
    <n v="0.34"/>
    <s v=""/>
    <n v="0.34"/>
    <n v="12000"/>
    <s v=""/>
    <n v="12000"/>
    <n v="2856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5426000000000001"/>
    <n v="2.6337167299999997"/>
    <n v="8.8062992417619377"/>
    <n v="150.35198782843722"/>
    <n v="4.4031496208809693E-3"/>
    <n v="7.51759939142186E-2"/>
  </r>
  <r>
    <x v="0"/>
    <n v="624"/>
    <s v="UOW216"/>
    <x v="9"/>
    <x v="0"/>
    <n v="2011"/>
    <n v="160"/>
    <n v="476"/>
    <x v="1"/>
    <n v="175"/>
    <n v="0.34"/>
    <s v=""/>
    <n v="0.34"/>
    <n v="12000"/>
    <s v=""/>
    <n v="12000"/>
    <n v="2856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5426000000000001"/>
    <n v="2.6337167299999997"/>
    <n v="8.8062992417619377"/>
    <n v="150.35198782843722"/>
    <n v="4.4031496208809693E-3"/>
    <n v="7.51759939142186E-2"/>
  </r>
  <r>
    <x v="0"/>
    <n v="625"/>
    <s v="YHW722"/>
    <x v="9"/>
    <x v="0"/>
    <n v="2011"/>
    <n v="160"/>
    <n v="476"/>
    <x v="1"/>
    <n v="175"/>
    <n v="0.34"/>
    <s v=""/>
    <n v="0.34"/>
    <n v="12000"/>
    <s v=""/>
    <n v="12000"/>
    <n v="2856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5426000000000001"/>
    <n v="2.6337167299999997"/>
    <n v="8.8062992417619377"/>
    <n v="150.35198782843722"/>
    <n v="4.4031496208809693E-3"/>
    <n v="7.51759939142186E-2"/>
  </r>
  <r>
    <x v="0"/>
    <n v="626"/>
    <n v="835676"/>
    <x v="9"/>
    <x v="0"/>
    <n v="2012"/>
    <n v="155"/>
    <n v="476"/>
    <x v="5"/>
    <n v="175"/>
    <n v="0.34"/>
    <s v=""/>
    <n v="0.34"/>
    <n v="12000"/>
    <s v=""/>
    <n v="12000"/>
    <n v="2380"/>
    <n v="0.09"/>
    <s v=""/>
    <n v="0.09"/>
    <n v="2.1699999999999999E-5"/>
    <s v=""/>
    <n v="2.1699999999999999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2748139999999999"/>
    <n v="2.6179349499999995"/>
    <n v="7.0501547794553945"/>
    <n v="144.78070212631658"/>
    <n v="3.5250773897276973E-3"/>
    <n v="7.2390351063158304E-2"/>
  </r>
  <r>
    <x v="0"/>
    <n v="627"/>
    <s v="836896 Jet Go"/>
    <x v="9"/>
    <x v="0"/>
    <n v="2013"/>
    <n v="150"/>
    <n v="476"/>
    <x v="5"/>
    <n v="175"/>
    <n v="0.34"/>
    <s v=""/>
    <n v="0.34"/>
    <n v="12000"/>
    <s v=""/>
    <n v="12000"/>
    <n v="1904"/>
    <n v="0.09"/>
    <s v=""/>
    <n v="0.09"/>
    <n v="2.1699999999999999E-5"/>
    <s v=""/>
    <n v="2.1699999999999999E-5"/>
    <n v="1.9504440000000001"/>
    <s v=""/>
    <n v="1.9504440000000001"/>
    <n v="2.5400000000000001E-5"/>
    <s v=""/>
    <n v="2.5400000000000001E-5"/>
    <n v="0.9"/>
    <s v=""/>
    <n v="0.9"/>
    <n v="0.95"/>
    <s v=""/>
    <n v="0.95"/>
    <n v="0.11818512000000002"/>
    <n v="1.8988653200000001"/>
    <n v="6.3251989294264366"/>
    <n v="101.62616824511402"/>
    <n v="3.1625994647132187E-3"/>
    <n v="5.0813084122557008E-2"/>
  </r>
  <r>
    <x v="0"/>
    <n v="628"/>
    <s v="NTN293"/>
    <x v="9"/>
    <x v="0"/>
    <n v="2015"/>
    <n v="155"/>
    <n v="476"/>
    <x v="2"/>
    <n v="175"/>
    <n v="0.34"/>
    <s v=""/>
    <n v="0.34"/>
    <n v="12000"/>
    <s v=""/>
    <n v="12000"/>
    <n v="952"/>
    <n v="0.05"/>
    <s v=""/>
    <n v="0.05"/>
    <n v="1.17E-5"/>
    <s v=""/>
    <n v="1.17E-5"/>
    <n v="1.126007"/>
    <s v=""/>
    <n v="1.126007"/>
    <n v="1.4800000000000001E-5"/>
    <s v=""/>
    <n v="1.4800000000000001E-5"/>
    <n v="0.9"/>
    <s v=""/>
    <n v="0.9"/>
    <n v="0.95"/>
    <s v=""/>
    <n v="0.95"/>
    <n v="5.502456E-2"/>
    <n v="1.0830917699999998"/>
    <n v="3.0430452181371566"/>
    <n v="59.89865673623212"/>
    <n v="1.5215226090685783E-3"/>
    <n v="2.9949328368116063E-2"/>
  </r>
  <r>
    <x v="0"/>
    <n v="629"/>
    <s v="PFH567"/>
    <x v="9"/>
    <x v="0"/>
    <n v="2015"/>
    <n v="158"/>
    <n v="476"/>
    <x v="2"/>
    <n v="175"/>
    <n v="0.34"/>
    <s v=""/>
    <n v="0.34"/>
    <n v="12000"/>
    <s v=""/>
    <n v="12000"/>
    <n v="952"/>
    <n v="0.05"/>
    <s v=""/>
    <n v="0.05"/>
    <n v="1.17E-5"/>
    <s v=""/>
    <n v="1.17E-5"/>
    <n v="1.126007"/>
    <s v=""/>
    <n v="1.126007"/>
    <n v="1.4800000000000001E-5"/>
    <s v=""/>
    <n v="1.4800000000000001E-5"/>
    <n v="0.9"/>
    <s v=""/>
    <n v="0.9"/>
    <n v="0.95"/>
    <s v=""/>
    <n v="0.95"/>
    <n v="5.502456E-2"/>
    <n v="1.0830917699999998"/>
    <n v="3.101942867520457"/>
    <n v="61.057985576288225"/>
    <n v="1.5509714337602286E-3"/>
    <n v="3.0528992788144114E-2"/>
  </r>
  <r>
    <x v="0"/>
    <n v="630"/>
    <s v="PU7254"/>
    <x v="9"/>
    <x v="0"/>
    <n v="2015"/>
    <n v="155"/>
    <n v="476"/>
    <x v="2"/>
    <n v="175"/>
    <n v="0.34"/>
    <s v=""/>
    <n v="0.34"/>
    <n v="12000"/>
    <s v=""/>
    <n v="12000"/>
    <n v="952"/>
    <n v="0.05"/>
    <s v=""/>
    <n v="0.05"/>
    <n v="1.17E-5"/>
    <s v=""/>
    <n v="1.17E-5"/>
    <n v="1.126007"/>
    <s v=""/>
    <n v="1.126007"/>
    <n v="1.4800000000000001E-5"/>
    <s v=""/>
    <n v="1.4800000000000001E-5"/>
    <n v="0.9"/>
    <s v=""/>
    <n v="0.9"/>
    <n v="0.95"/>
    <s v=""/>
    <n v="0.95"/>
    <n v="5.502456E-2"/>
    <n v="1.0830917699999998"/>
    <n v="3.0430452181371566"/>
    <n v="59.89865673623212"/>
    <n v="1.5215226090685783E-3"/>
    <n v="2.9949328368116063E-2"/>
  </r>
  <r>
    <x v="0"/>
    <n v="631"/>
    <s v="ZRX948"/>
    <x v="9"/>
    <x v="0"/>
    <n v="2015"/>
    <n v="158"/>
    <n v="476"/>
    <x v="2"/>
    <n v="175"/>
    <n v="0.34"/>
    <s v=""/>
    <n v="0.34"/>
    <n v="12000"/>
    <s v=""/>
    <n v="12000"/>
    <n v="952"/>
    <n v="0.05"/>
    <s v=""/>
    <n v="0.05"/>
    <n v="1.17E-5"/>
    <s v=""/>
    <n v="1.17E-5"/>
    <n v="1.126007"/>
    <s v=""/>
    <n v="1.126007"/>
    <n v="1.4800000000000001E-5"/>
    <s v=""/>
    <n v="1.4800000000000001E-5"/>
    <n v="0.9"/>
    <s v=""/>
    <n v="0.9"/>
    <n v="0.95"/>
    <s v=""/>
    <n v="0.95"/>
    <n v="5.502456E-2"/>
    <n v="1.0830917699999998"/>
    <n v="3.101942867520457"/>
    <n v="61.057985576288225"/>
    <n v="1.5509714337602286E-3"/>
    <n v="3.0528992788144114E-2"/>
  </r>
  <r>
    <x v="0"/>
    <n v="632"/>
    <s v="ZUW225"/>
    <x v="9"/>
    <x v="0"/>
    <n v="2015"/>
    <n v="158"/>
    <n v="476"/>
    <x v="2"/>
    <n v="175"/>
    <n v="0.34"/>
    <s v=""/>
    <n v="0.34"/>
    <n v="12000"/>
    <s v=""/>
    <n v="12000"/>
    <n v="952"/>
    <n v="0.05"/>
    <s v=""/>
    <n v="0.05"/>
    <n v="1.17E-5"/>
    <s v=""/>
    <n v="1.17E-5"/>
    <n v="1.126007"/>
    <s v=""/>
    <n v="1.126007"/>
    <n v="1.4800000000000001E-5"/>
    <s v=""/>
    <n v="1.4800000000000001E-5"/>
    <n v="0.9"/>
    <s v=""/>
    <n v="0.9"/>
    <n v="0.95"/>
    <s v=""/>
    <n v="0.95"/>
    <n v="5.502456E-2"/>
    <n v="1.0830917699999998"/>
    <n v="3.101942867520457"/>
    <n v="61.057985576288225"/>
    <n v="1.5509714337602286E-3"/>
    <n v="3.0528992788144114E-2"/>
  </r>
  <r>
    <x v="0"/>
    <n v="633"/>
    <n v="5380"/>
    <x v="9"/>
    <x v="0"/>
    <n v="2016"/>
    <n v="162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012279999999999E-2"/>
    <n v="0.85622055999999991"/>
    <n v="2.8907584094115162"/>
    <n v="49.490380845085191"/>
    <n v="1.4453792047057581E-3"/>
    <n v="2.4745190422542598E-2"/>
  </r>
  <r>
    <x v="0"/>
    <n v="634"/>
    <s v="FII787"/>
    <x v="9"/>
    <x v="0"/>
    <n v="2016"/>
    <n v="147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012279999999999E-2"/>
    <n v="0.85622055999999991"/>
    <n v="2.6230955937252642"/>
    <n v="44.907938174243981"/>
    <n v="1.3115477968626322E-3"/>
    <n v="2.2453969087121991E-2"/>
  </r>
  <r>
    <x v="0"/>
    <n v="635"/>
    <s v="GUD825"/>
    <x v="9"/>
    <x v="0"/>
    <n v="2016"/>
    <n v="162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012279999999999E-2"/>
    <n v="0.85622055999999991"/>
    <n v="2.8907584094115162"/>
    <n v="49.490380845085191"/>
    <n v="1.4453792047057581E-3"/>
    <n v="2.4745190422542598E-2"/>
  </r>
  <r>
    <x v="0"/>
    <n v="636"/>
    <s v="HMV549 507149"/>
    <x v="9"/>
    <x v="0"/>
    <n v="2016"/>
    <n v="115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012279999999999E-2"/>
    <n v="0.85622055999999991"/>
    <n v="2.0520815869279283"/>
    <n v="35.132060476449368"/>
    <n v="1.0260407934639642E-3"/>
    <n v="1.7566030238224683E-2"/>
  </r>
  <r>
    <x v="0"/>
    <n v="637"/>
    <s v="LFJ913 507425"/>
    <x v="9"/>
    <x v="0"/>
    <n v="2016"/>
    <n v="147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012279999999999E-2"/>
    <n v="0.85622055999999991"/>
    <n v="2.6230955937252642"/>
    <n v="44.907938174243981"/>
    <n v="1.3115477968626322E-3"/>
    <n v="2.2453969087121991E-2"/>
  </r>
  <r>
    <x v="0"/>
    <n v="638"/>
    <s v="MKE372"/>
    <x v="9"/>
    <x v="0"/>
    <n v="2016"/>
    <n v="162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012279999999999E-2"/>
    <n v="0.85622055999999991"/>
    <n v="2.8907584094115162"/>
    <n v="49.490380845085191"/>
    <n v="1.4453792047057581E-3"/>
    <n v="2.4745190422542598E-2"/>
  </r>
  <r>
    <x v="0"/>
    <n v="639"/>
    <s v="PU1497"/>
    <x v="9"/>
    <x v="0"/>
    <n v="2016"/>
    <n v="240"/>
    <n v="476"/>
    <x v="2"/>
    <n v="300"/>
    <n v="0.34"/>
    <s v=""/>
    <n v="0.34"/>
    <n v="12000"/>
    <s v=""/>
    <n v="12000"/>
    <n v="476"/>
    <n v="0.05"/>
    <s v=""/>
    <n v="0.05"/>
    <n v="1.17E-5"/>
    <s v=""/>
    <n v="1.17E-5"/>
    <n v="0.88619700000000001"/>
    <s v=""/>
    <n v="0.88619700000000001"/>
    <n v="1.17E-5"/>
    <s v=""/>
    <n v="1.17E-5"/>
    <n v="0.9"/>
    <s v=""/>
    <n v="0.9"/>
    <n v="0.95"/>
    <s v=""/>
    <n v="0.95"/>
    <n v="5.0012279999999999E-2"/>
    <n v="0.84717788999999999"/>
    <n v="4.2826050509800249"/>
    <n v="72.544749225442231"/>
    <n v="2.1413025254900125E-3"/>
    <n v="3.6272374612721113E-2"/>
  </r>
  <r>
    <x v="0"/>
    <n v="640"/>
    <s v="PU1498"/>
    <x v="9"/>
    <x v="0"/>
    <n v="2016"/>
    <n v="240"/>
    <n v="476"/>
    <x v="2"/>
    <n v="300"/>
    <n v="0.34"/>
    <s v=""/>
    <n v="0.34"/>
    <n v="12000"/>
    <s v=""/>
    <n v="12000"/>
    <n v="476"/>
    <n v="0.05"/>
    <s v=""/>
    <n v="0.05"/>
    <n v="1.17E-5"/>
    <s v=""/>
    <n v="1.17E-5"/>
    <n v="0.88619700000000001"/>
    <s v=""/>
    <n v="0.88619700000000001"/>
    <n v="1.17E-5"/>
    <s v=""/>
    <n v="1.17E-5"/>
    <n v="0.9"/>
    <s v=""/>
    <n v="0.9"/>
    <n v="0.95"/>
    <s v=""/>
    <n v="0.95"/>
    <n v="5.0012279999999999E-2"/>
    <n v="0.84717788999999999"/>
    <n v="4.2826050509800249"/>
    <n v="72.544749225442231"/>
    <n v="2.1413025254900125E-3"/>
    <n v="3.6272374612721113E-2"/>
  </r>
  <r>
    <x v="0"/>
    <n v="641"/>
    <s v="VWM858"/>
    <x v="9"/>
    <x v="0"/>
    <n v="2016"/>
    <n v="162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012279999999999E-2"/>
    <n v="0.85622055999999991"/>
    <n v="2.8907584094115162"/>
    <n v="49.490380845085191"/>
    <n v="1.4453792047057581E-3"/>
    <n v="2.4745190422542598E-2"/>
  </r>
  <r>
    <x v="0"/>
    <n v="642"/>
    <s v="ZNF714"/>
    <x v="9"/>
    <x v="0"/>
    <n v="2016"/>
    <n v="162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012279999999999E-2"/>
    <n v="0.85622055999999991"/>
    <n v="2.8907584094115162"/>
    <n v="49.490380845085191"/>
    <n v="1.4453792047057581E-3"/>
    <n v="2.4745190422542598E-2"/>
  </r>
  <r>
    <x v="0"/>
    <n v="643"/>
    <s v="ZTZ489"/>
    <x v="9"/>
    <x v="0"/>
    <n v="2016"/>
    <n v="162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5.0012279999999999E-2"/>
    <n v="0.85622055999999991"/>
    <n v="2.8907584094115162"/>
    <n v="49.490380845085191"/>
    <n v="1.4453792047057581E-3"/>
    <n v="2.4745190422542598E-2"/>
  </r>
  <r>
    <x v="0"/>
    <n v="644"/>
    <s v="GP03"/>
    <x v="9"/>
    <x v="0"/>
    <n v="2017"/>
    <n v="240"/>
    <n v="476"/>
    <x v="2"/>
    <n v="300"/>
    <n v="0.34"/>
    <s v=""/>
    <n v="0.34"/>
    <n v="12000"/>
    <s v=""/>
    <n v="12000"/>
    <n v="476"/>
    <n v="0.05"/>
    <s v=""/>
    <n v="0.05"/>
    <n v="1.17E-5"/>
    <s v=""/>
    <n v="1.17E-5"/>
    <n v="0.33200000000000002"/>
    <s v=""/>
    <n v="0.33200000000000002"/>
    <n v="4.3800000000000004E-6"/>
    <s v=""/>
    <n v="4.3800000000000004E-6"/>
    <n v="0.9"/>
    <s v=""/>
    <n v="0.9"/>
    <n v="0.95"/>
    <s v=""/>
    <n v="0.95"/>
    <n v="5.0012279999999999E-2"/>
    <n v="0.31738063599999999"/>
    <n v="4.2826050509800249"/>
    <n v="27.177643467101529"/>
    <n v="2.1413025254900125E-3"/>
    <n v="1.3588821733550766E-2"/>
  </r>
  <r>
    <x v="0"/>
    <n v="645"/>
    <s v="GP04"/>
    <x v="9"/>
    <x v="0"/>
    <n v="2017"/>
    <n v="240"/>
    <n v="476"/>
    <x v="2"/>
    <n v="300"/>
    <n v="0.34"/>
    <s v=""/>
    <n v="0.34"/>
    <n v="12000"/>
    <s v=""/>
    <n v="12000"/>
    <n v="476"/>
    <n v="0.05"/>
    <s v=""/>
    <n v="0.05"/>
    <n v="1.17E-5"/>
    <s v=""/>
    <n v="1.17E-5"/>
    <n v="0.33200000000000002"/>
    <s v=""/>
    <n v="0.33200000000000002"/>
    <n v="4.3800000000000004E-6"/>
    <s v=""/>
    <n v="4.3800000000000004E-6"/>
    <n v="0.9"/>
    <s v=""/>
    <n v="0.9"/>
    <n v="0.95"/>
    <s v=""/>
    <n v="0.95"/>
    <n v="5.0012279999999999E-2"/>
    <n v="0.31738063599999999"/>
    <n v="4.2826050509800249"/>
    <n v="27.177643467101529"/>
    <n v="2.1413025254900125E-3"/>
    <n v="1.3588821733550766E-2"/>
  </r>
  <r>
    <x v="0"/>
    <n v="646"/>
    <s v="NZM592"/>
    <x v="9"/>
    <x v="0"/>
    <n v="2017"/>
    <n v="154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1.1519999999999999"/>
    <s v=""/>
    <n v="1.1519999999999999"/>
    <n v="1.52E-5"/>
    <s v=""/>
    <n v="1.52E-5"/>
    <n v="0.9"/>
    <s v=""/>
    <n v="0.9"/>
    <n v="0.95"/>
    <s v=""/>
    <n v="0.95"/>
    <n v="5.0012279999999999E-2"/>
    <n v="1.1012734399999999"/>
    <n v="2.7480049077121822"/>
    <n v="60.511234797795204"/>
    <n v="1.3740024538560912E-3"/>
    <n v="3.0255617398897604E-2"/>
  </r>
  <r>
    <x v="0"/>
    <n v="647"/>
    <s v="414723 BEC264"/>
    <x v="9"/>
    <x v="0"/>
    <n v="2018"/>
    <n v="155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0012279999999999E-2"/>
    <n v="0.91199772000000001"/>
    <n v="2.7658490954245991"/>
    <n v="50.436574155213414"/>
    <n v="1.3829245477122996E-3"/>
    <n v="2.5218287077606708E-2"/>
  </r>
  <r>
    <x v="0"/>
    <n v="648"/>
    <s v="414724 FHV236"/>
    <x v="9"/>
    <x v="0"/>
    <n v="2018"/>
    <n v="162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0012279999999999E-2"/>
    <n v="0.91199772000000001"/>
    <n v="2.8907584094115162"/>
    <n v="52.714354923513376"/>
    <n v="1.4453792047057581E-3"/>
    <n v="2.6357177461756687E-2"/>
  </r>
  <r>
    <x v="0"/>
    <n v="649"/>
    <s v="414725 KUD281"/>
    <x v="9"/>
    <x v="0"/>
    <n v="2018"/>
    <n v="162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0012279999999999E-2"/>
    <n v="0.91199772000000001"/>
    <n v="2.8907584094115162"/>
    <n v="52.714354923513376"/>
    <n v="1.4453792047057581E-3"/>
    <n v="2.6357177461756687E-2"/>
  </r>
  <r>
    <x v="0"/>
    <n v="650"/>
    <s v="414726 NFQ112"/>
    <x v="9"/>
    <x v="0"/>
    <n v="2018"/>
    <n v="162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0012279999999999E-2"/>
    <n v="0.91199772000000001"/>
    <n v="2.8907584094115162"/>
    <n v="52.714354923513376"/>
    <n v="1.4453792047057581E-3"/>
    <n v="2.6357177461756687E-2"/>
  </r>
  <r>
    <x v="0"/>
    <n v="651"/>
    <s v="414727 TJQ652"/>
    <x v="9"/>
    <x v="0"/>
    <n v="2018"/>
    <n v="162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0012279999999999E-2"/>
    <n v="0.91199772000000001"/>
    <n v="2.8907584094115162"/>
    <n v="52.714354923513376"/>
    <n v="1.4453792047057581E-3"/>
    <n v="2.6357177461756687E-2"/>
  </r>
  <r>
    <x v="0"/>
    <n v="652"/>
    <s v="414728 VFN464"/>
    <x v="9"/>
    <x v="0"/>
    <n v="2018"/>
    <n v="162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0012279999999999E-2"/>
    <n v="0.91199772000000001"/>
    <n v="2.8907584094115162"/>
    <n v="52.714354923513376"/>
    <n v="1.4453792047057581E-3"/>
    <n v="2.6357177461756687E-2"/>
  </r>
  <r>
    <x v="0"/>
    <n v="653"/>
    <s v="GP1927 JFS735"/>
    <x v="9"/>
    <x v="0"/>
    <n v="2018"/>
    <n v="162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0012279999999999E-2"/>
    <n v="0.91199772000000001"/>
    <n v="2.8907584094115162"/>
    <n v="52.714354923513376"/>
    <n v="1.4453792047057581E-3"/>
    <n v="2.6357177461756687E-2"/>
  </r>
  <r>
    <x v="0"/>
    <n v="654"/>
    <s v="3045 AS 9656"/>
    <x v="10"/>
    <x v="2"/>
    <n v="2004"/>
    <n v="43"/>
    <n v="365"/>
    <x v="3"/>
    <n v="50"/>
    <s v="--"/>
    <s v="--"/>
    <n v="0"/>
    <s v="--"/>
    <s v="--"/>
    <n v="0"/>
    <n v="474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655"/>
    <s v="3484 AS 9639"/>
    <x v="10"/>
    <x v="2"/>
    <n v="2014"/>
    <n v="43"/>
    <n v="365"/>
    <x v="3"/>
    <n v="50"/>
    <s v="--"/>
    <s v="--"/>
    <n v="0"/>
    <s v="--"/>
    <s v="--"/>
    <n v="0"/>
    <n v="109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656"/>
    <s v="LV01"/>
    <x v="11"/>
    <x v="0"/>
    <n v="1999"/>
    <n v="152"/>
    <n v="646.75"/>
    <x v="4"/>
    <n v="175"/>
    <n v="0.34"/>
    <s v=""/>
    <n v="0.34"/>
    <n v="12000"/>
    <s v=""/>
    <n v="12000"/>
    <n v="11641.5"/>
    <n v="0.68"/>
    <s v=""/>
    <n v="0.68"/>
    <n v="3.15E-5"/>
    <s v=""/>
    <n v="3.15E-5"/>
    <n v="5.8379180000000002"/>
    <s v=""/>
    <n v="5.8379180000000002"/>
    <n v="1.35E-4"/>
    <s v=""/>
    <n v="1.35E-4"/>
    <n v="0.9"/>
    <s v=""/>
    <n v="0.9"/>
    <n v="0.93"/>
    <s v=""/>
    <n v="0.93"/>
    <n v="0.94203652500000012"/>
    <n v="6.8908540650000001"/>
    <n v="69.416217237210162"/>
    <n v="507.76908329106726"/>
    <n v="3.4708108618605078E-2"/>
    <n v="0.25388454164553365"/>
  </r>
  <r>
    <x v="0"/>
    <n v="657"/>
    <s v="CPS576"/>
    <x v="11"/>
    <x v="2"/>
    <n v="2001"/>
    <n v="19"/>
    <n v="646.75"/>
    <x v="3"/>
    <n v="25"/>
    <s v="--"/>
    <s v="--"/>
    <n v="0"/>
    <s v="--"/>
    <s v="--"/>
    <n v="0"/>
    <n v="1034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658"/>
    <s v="RJU567"/>
    <x v="11"/>
    <x v="2"/>
    <n v="2006"/>
    <n v="19"/>
    <n v="646.75"/>
    <x v="3"/>
    <n v="25"/>
    <s v="--"/>
    <s v="--"/>
    <n v="0"/>
    <s v="--"/>
    <s v="--"/>
    <n v="0"/>
    <n v="7114.2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659"/>
    <n v="48318"/>
    <x v="11"/>
    <x v="1"/>
    <n v="2000"/>
    <n v="300"/>
    <n v="646.75"/>
    <x v="3"/>
    <n v="600"/>
    <s v=""/>
    <n v="0.25"/>
    <n v="0.25"/>
    <s v=""/>
    <n v="7000"/>
    <n v="7000"/>
    <n v="10994.75"/>
    <s v=""/>
    <n v="0.13"/>
    <n v="0.13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0.42049999999999998"/>
    <n v="13.510932999999998"/>
    <n v="44.967418929467442"/>
    <n v="1444.8318295813704"/>
    <n v="2.2483709464733721E-2"/>
    <n v="0.72241591479068523"/>
  </r>
  <r>
    <x v="0"/>
    <n v="660"/>
    <s v="OMX332"/>
    <x v="12"/>
    <x v="2"/>
    <n v="2000"/>
    <n v="50"/>
    <n v="398.3125"/>
    <x v="3"/>
    <n v="75"/>
    <s v="--"/>
    <s v="--"/>
    <n v="0"/>
    <s v="--"/>
    <s v="--"/>
    <n v="0"/>
    <n v="6771.312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661"/>
    <s v="56569 XID896"/>
    <x v="12"/>
    <x v="0"/>
    <n v="2004"/>
    <n v="65"/>
    <n v="398.3125"/>
    <x v="0"/>
    <n v="75"/>
    <n v="0.34"/>
    <s v=""/>
    <n v="0.34"/>
    <n v="12000"/>
    <s v=""/>
    <n v="12000"/>
    <n v="5178.0625"/>
    <n v="0.46"/>
    <s v=""/>
    <n v="0.46"/>
    <n v="3.3300000000000003E-5"/>
    <s v=""/>
    <n v="3.3300000000000003E-5"/>
    <n v="4.6529189999999998"/>
    <s v=""/>
    <n v="4.6529189999999998"/>
    <n v="8.5000000000000006E-5"/>
    <s v=""/>
    <n v="8.5000000000000006E-5"/>
    <n v="0.9"/>
    <s v=""/>
    <n v="0.9"/>
    <n v="0.93"/>
    <s v=""/>
    <n v="0.93"/>
    <n v="0.569186533125"/>
    <n v="4.7365405106249998"/>
    <n v="11.046001176243925"/>
    <n v="91.920361791484439"/>
    <n v="5.5230005881219627E-3"/>
    <n v="4.596018089574222E-2"/>
  </r>
  <r>
    <x v="0"/>
    <n v="662"/>
    <n v="828844"/>
    <x v="12"/>
    <x v="0"/>
    <n v="2006"/>
    <n v="100"/>
    <n v="398.3125"/>
    <x v="0"/>
    <n v="175"/>
    <n v="0.34"/>
    <s v=""/>
    <n v="0.34"/>
    <n v="12000"/>
    <s v=""/>
    <n v="12000"/>
    <n v="4381.4375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245342649375"/>
    <n v="3.9235834576875006"/>
    <n v="7.3250427404502201"/>
    <n v="117.14398860735949"/>
    <n v="3.6625213702251103E-3"/>
    <n v="5.857199430367975E-2"/>
  </r>
  <r>
    <x v="0"/>
    <n v="663"/>
    <s v="63363 JGU142"/>
    <x v="12"/>
    <x v="0"/>
    <n v="2006"/>
    <n v="200"/>
    <n v="398.3125"/>
    <x v="1"/>
    <n v="300"/>
    <n v="0.34"/>
    <s v=""/>
    <n v="0.34"/>
    <n v="12000"/>
    <s v=""/>
    <n v="12000"/>
    <n v="4381.4375"/>
    <n v="0.12"/>
    <s v=""/>
    <n v="0.12"/>
    <n v="2.4000000000000001E-5"/>
    <s v=""/>
    <n v="2.4000000000000001E-5"/>
    <n v="4.077636"/>
    <s v=""/>
    <n v="4.077636"/>
    <n v="5.8900000000000002E-5"/>
    <s v=""/>
    <n v="5.8900000000000002E-5"/>
    <n v="0.9"/>
    <s v=""/>
    <n v="0.9"/>
    <n v="0.93"/>
    <s v=""/>
    <n v="0.93"/>
    <n v="0.20263904999999999"/>
    <n v="4.0322034819374997"/>
    <n v="12.10013591942144"/>
    <n v="240.77397809656202"/>
    <n v="6.0500679597107199E-3"/>
    <n v="0.12038698904828102"/>
  </r>
  <r>
    <x v="0"/>
    <n v="664"/>
    <n v="831593"/>
    <x v="12"/>
    <x v="0"/>
    <n v="2007"/>
    <n v="75"/>
    <n v="398.3125"/>
    <x v="0"/>
    <n v="100"/>
    <n v="0.34"/>
    <s v=""/>
    <n v="0.34"/>
    <n v="12000"/>
    <s v=""/>
    <n v="12000"/>
    <n v="3983.125"/>
    <n v="0.19"/>
    <s v=""/>
    <n v="0.19"/>
    <n v="2.7100000000000001E-5"/>
    <s v=""/>
    <n v="2.7100000000000001E-5"/>
    <n v="3.7382870000000001"/>
    <s v=""/>
    <n v="3.7382870000000001"/>
    <n v="5.5600000000000003E-5"/>
    <s v=""/>
    <n v="5.5600000000000003E-5"/>
    <n v="0.9"/>
    <s v=""/>
    <n v="0.9"/>
    <n v="0.95"/>
    <s v=""/>
    <n v="0.95"/>
    <n v="0.26814841875000001"/>
    <n v="3.7617613125"/>
    <n v="6.0044552989409059"/>
    <n v="84.234424172570385"/>
    <n v="3.0022276494704532E-3"/>
    <n v="4.2117212086285195E-2"/>
  </r>
  <r>
    <x v="0"/>
    <n v="665"/>
    <s v="MZD869"/>
    <x v="12"/>
    <x v="0"/>
    <n v="2007"/>
    <n v="200"/>
    <n v="398.3125"/>
    <x v="1"/>
    <n v="300"/>
    <n v="0.34"/>
    <s v=""/>
    <n v="0.34"/>
    <n v="12000"/>
    <s v=""/>
    <n v="12000"/>
    <n v="3983.125"/>
    <n v="0.1"/>
    <s v=""/>
    <n v="0.1"/>
    <n v="2.5000000000000001E-5"/>
    <s v=""/>
    <n v="2.5000000000000001E-5"/>
    <n v="2.6972749999999999"/>
    <s v=""/>
    <n v="2.6972749999999999"/>
    <n v="3.4999999999999997E-5"/>
    <s v=""/>
    <n v="3.4999999999999997E-5"/>
    <n v="0.9"/>
    <s v=""/>
    <n v="0.9"/>
    <n v="0.95"/>
    <s v=""/>
    <n v="0.95"/>
    <n v="0.17962031249999999"/>
    <n v="2.6948501562499998"/>
    <n v="10.725623689703212"/>
    <n v="160.9169267873053"/>
    <n v="5.3628118448516065E-3"/>
    <n v="8.045846339365266E-2"/>
  </r>
  <r>
    <x v="0"/>
    <n v="666"/>
    <s v="91 VOG659"/>
    <x v="12"/>
    <x v="2"/>
    <n v="1993"/>
    <n v="50"/>
    <n v="398.3125"/>
    <x v="3"/>
    <n v="75"/>
    <s v="--"/>
    <s v="--"/>
    <n v="0"/>
    <s v="--"/>
    <s v="--"/>
    <n v="0"/>
    <n v="9559.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667"/>
    <s v="XYG575"/>
    <x v="12"/>
    <x v="2"/>
    <n v="2000"/>
    <n v="50"/>
    <n v="398.3125"/>
    <x v="3"/>
    <n v="75"/>
    <s v="--"/>
    <s v="--"/>
    <n v="0"/>
    <s v="--"/>
    <s v="--"/>
    <n v="0"/>
    <n v="6771.312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668"/>
    <s v="GVM763"/>
    <x v="12"/>
    <x v="2"/>
    <n v="2001"/>
    <n v="50"/>
    <n v="398.3125"/>
    <x v="3"/>
    <n v="75"/>
    <s v="--"/>
    <s v="--"/>
    <n v="0"/>
    <s v="--"/>
    <s v="--"/>
    <n v="0"/>
    <n v="637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669"/>
    <s v="TWO235"/>
    <x v="12"/>
    <x v="2"/>
    <n v="2002"/>
    <n v="50"/>
    <n v="398.3125"/>
    <x v="3"/>
    <n v="75"/>
    <s v="--"/>
    <s v="--"/>
    <n v="0"/>
    <s v="--"/>
    <s v="--"/>
    <n v="0"/>
    <n v="5974.687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670"/>
    <s v="829770 SMA673"/>
    <x v="12"/>
    <x v="2"/>
    <n v="2006"/>
    <n v="50"/>
    <n v="398.3125"/>
    <x v="3"/>
    <n v="75"/>
    <s v="--"/>
    <s v="--"/>
    <n v="0"/>
    <s v="--"/>
    <s v="--"/>
    <n v="0"/>
    <n v="4381.437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671"/>
    <s v="829771 STZ645"/>
    <x v="12"/>
    <x v="2"/>
    <n v="2006"/>
    <n v="50"/>
    <n v="398.3125"/>
    <x v="3"/>
    <n v="75"/>
    <s v="--"/>
    <s v="--"/>
    <n v="0"/>
    <s v="--"/>
    <s v="--"/>
    <n v="0"/>
    <n v="4381.437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672"/>
    <s v="831675 MNS657"/>
    <x v="12"/>
    <x v="2"/>
    <n v="2007"/>
    <n v="25"/>
    <n v="398.3125"/>
    <x v="3"/>
    <n v="50"/>
    <s v="--"/>
    <s v="--"/>
    <n v="0"/>
    <s v="--"/>
    <s v="--"/>
    <n v="0"/>
    <n v="3983.12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673"/>
    <n v="496048"/>
    <x v="12"/>
    <x v="1"/>
    <n v="2001"/>
    <n v="83"/>
    <n v="381.59090909090912"/>
    <x v="3"/>
    <n v="100"/>
    <s v=""/>
    <n v="0.5"/>
    <n v="0.5"/>
    <s v=""/>
    <n v="7000"/>
    <n v="7000"/>
    <n v="6105.454545454546"/>
    <s v=""/>
    <n v="2.08"/>
    <n v="2.08"/>
    <s v=""/>
    <n v="2.5599999999999999E-4"/>
    <n v="2.5599999999999999E-4"/>
    <s v=""/>
    <n v="9.58"/>
    <n v="9.58"/>
    <s v=""/>
    <n v="1.63E-4"/>
    <n v="1.63E-4"/>
    <s v=""/>
    <n v="1"/>
    <n v="1"/>
    <s v=""/>
    <n v="0.97699999999999998"/>
    <n v="0.97699999999999998"/>
    <n v="3.6429963636363638"/>
    <n v="10.331959741818183"/>
    <n v="127.18594276600678"/>
    <n v="360.71406864427547"/>
    <n v="6.3592971383003391E-2"/>
    <n v="0.18035703432213776"/>
  </r>
  <r>
    <x v="0"/>
    <n v="674"/>
    <n v="299953"/>
    <x v="12"/>
    <x v="1"/>
    <n v="2002"/>
    <n v="22"/>
    <n v="398.3125"/>
    <x v="3"/>
    <n v="25"/>
    <s v=""/>
    <n v="0.5"/>
    <n v="0.5"/>
    <s v=""/>
    <n v="2000"/>
    <n v="2000"/>
    <n v="5974.6875"/>
    <s v=""/>
    <n v="1.54"/>
    <n v="1.54"/>
    <s v=""/>
    <n v="2.2499999999999999E-4"/>
    <n v="2.2499999999999999E-4"/>
    <s v=""/>
    <n v="7.32"/>
    <n v="7.32"/>
    <s v=""/>
    <n v="2.6600000000000001E-4"/>
    <n v="2.6600000000000001E-4"/>
    <s v=""/>
    <n v="1"/>
    <n v="1"/>
    <s v=""/>
    <n v="0.97699999999999998"/>
    <n v="0.97699999999999998"/>
    <n v="1.99"/>
    <n v="7.6714039999999999"/>
    <n v="19.222238295145925"/>
    <n v="74.101284294641005"/>
    <n v="9.6111191475729638E-3"/>
    <n v="3.7050642147320505E-2"/>
  </r>
  <r>
    <x v="0"/>
    <n v="675"/>
    <n v="299954"/>
    <x v="12"/>
    <x v="1"/>
    <n v="2002"/>
    <n v="22"/>
    <n v="398.3125"/>
    <x v="3"/>
    <n v="25"/>
    <s v=""/>
    <n v="0.5"/>
    <n v="0.5"/>
    <s v=""/>
    <n v="2000"/>
    <n v="2000"/>
    <n v="5974.6875"/>
    <s v=""/>
    <n v="1.54"/>
    <n v="1.54"/>
    <s v=""/>
    <n v="2.2499999999999999E-4"/>
    <n v="2.2499999999999999E-4"/>
    <s v=""/>
    <n v="7.32"/>
    <n v="7.32"/>
    <s v=""/>
    <n v="2.6600000000000001E-4"/>
    <n v="2.6600000000000001E-4"/>
    <s v=""/>
    <n v="1"/>
    <n v="1"/>
    <s v=""/>
    <n v="0.97699999999999998"/>
    <n v="0.97699999999999998"/>
    <n v="1.99"/>
    <n v="7.6714039999999999"/>
    <n v="19.222238295145925"/>
    <n v="74.101284294641005"/>
    <n v="9.6111191475729638E-3"/>
    <n v="3.7050642147320505E-2"/>
  </r>
  <r>
    <x v="0"/>
    <n v="676"/>
    <n v="299956"/>
    <x v="12"/>
    <x v="1"/>
    <n v="2002"/>
    <n v="22"/>
    <n v="398.3125"/>
    <x v="3"/>
    <n v="25"/>
    <s v=""/>
    <n v="0.5"/>
    <n v="0.5"/>
    <s v=""/>
    <n v="2000"/>
    <n v="2000"/>
    <n v="5974.6875"/>
    <s v=""/>
    <n v="1.54"/>
    <n v="1.54"/>
    <s v=""/>
    <n v="2.2499999999999999E-4"/>
    <n v="2.2499999999999999E-4"/>
    <s v=""/>
    <n v="7.32"/>
    <n v="7.32"/>
    <s v=""/>
    <n v="2.6600000000000001E-4"/>
    <n v="2.6600000000000001E-4"/>
    <s v=""/>
    <n v="1"/>
    <n v="1"/>
    <s v=""/>
    <n v="0.97699999999999998"/>
    <n v="0.97699999999999998"/>
    <n v="1.99"/>
    <n v="7.6714039999999999"/>
    <n v="19.222238295145925"/>
    <n v="74.101284294641005"/>
    <n v="9.6111191475729638E-3"/>
    <n v="3.7050642147320505E-2"/>
  </r>
  <r>
    <x v="0"/>
    <n v="677"/>
    <s v="NDM931"/>
    <x v="12"/>
    <x v="1"/>
    <n v="2002"/>
    <n v="114"/>
    <n v="398.3125"/>
    <x v="3"/>
    <n v="175"/>
    <s v=""/>
    <n v="0.5"/>
    <n v="0.5"/>
    <s v=""/>
    <n v="7000"/>
    <n v="7000"/>
    <n v="5974.6875"/>
    <s v=""/>
    <n v="1.06"/>
    <n v="1.06"/>
    <s v=""/>
    <n v="3.8099999999999998E-5"/>
    <n v="3.8099999999999998E-5"/>
    <s v=""/>
    <n v="7.64"/>
    <n v="7.64"/>
    <s v=""/>
    <n v="9.1700000000000006E-5"/>
    <n v="9.1700000000000006E-5"/>
    <s v=""/>
    <n v="1"/>
    <n v="1"/>
    <s v=""/>
    <n v="0.97699999999999998"/>
    <n v="0.97699999999999998"/>
    <n v="1.2876355937500001"/>
    <n v="7.999557630343749"/>
    <n v="64.45046041851667"/>
    <n v="400.40456703949582"/>
    <n v="3.2225230209258333E-2"/>
    <n v="0.20020228351974792"/>
  </r>
  <r>
    <x v="0"/>
    <n v="678"/>
    <s v="YMS933"/>
    <x v="12"/>
    <x v="1"/>
    <n v="2002"/>
    <n v="114"/>
    <n v="398.3125"/>
    <x v="3"/>
    <n v="175"/>
    <s v=""/>
    <n v="0.5"/>
    <n v="0.5"/>
    <s v=""/>
    <n v="7000"/>
    <n v="7000"/>
    <n v="5974.6875"/>
    <s v=""/>
    <n v="1.06"/>
    <n v="1.06"/>
    <s v=""/>
    <n v="3.8099999999999998E-5"/>
    <n v="3.8099999999999998E-5"/>
    <s v=""/>
    <n v="7.64"/>
    <n v="7.64"/>
    <s v=""/>
    <n v="9.1700000000000006E-5"/>
    <n v="9.1700000000000006E-5"/>
    <s v=""/>
    <n v="1"/>
    <n v="1"/>
    <s v=""/>
    <n v="0.97699999999999998"/>
    <n v="0.97699999999999998"/>
    <n v="1.2876355937500001"/>
    <n v="7.999557630343749"/>
    <n v="64.45046041851667"/>
    <n v="400.40456703949582"/>
    <n v="3.2225230209258333E-2"/>
    <n v="0.20020228351974792"/>
  </r>
  <r>
    <x v="0"/>
    <n v="679"/>
    <n v="297499"/>
    <x v="12"/>
    <x v="1"/>
    <n v="2004"/>
    <n v="217"/>
    <n v="398.3125"/>
    <x v="3"/>
    <n v="300"/>
    <s v=""/>
    <n v="0.5"/>
    <n v="0.5"/>
    <s v=""/>
    <n v="7000"/>
    <n v="7000"/>
    <n v="5178.0625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0687022124999999"/>
    <n v="2.1908250076125002"/>
    <n v="197.09967691206992"/>
    <n v="208.73516669635549"/>
    <n v="9.8549838456034961E-2"/>
    <n v="0.10436758334817775"/>
  </r>
  <r>
    <x v="0"/>
    <n v="680"/>
    <n v="828248"/>
    <x v="12"/>
    <x v="1"/>
    <n v="2004"/>
    <n v="169"/>
    <n v="398.3125"/>
    <x v="3"/>
    <n v="175"/>
    <s v=""/>
    <n v="0.5"/>
    <n v="0.5"/>
    <s v=""/>
    <n v="7000"/>
    <n v="7000"/>
    <n v="5178.0625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0687022124999999"/>
    <n v="2.1908250076125002"/>
    <n v="153.50159169649683"/>
    <n v="162.56333258840587"/>
    <n v="7.6750795848248413E-2"/>
    <n v="8.1281666294202942E-2"/>
  </r>
  <r>
    <x v="0"/>
    <n v="681"/>
    <s v="CRD326"/>
    <x v="12"/>
    <x v="1"/>
    <n v="2004"/>
    <n v="114"/>
    <n v="398.3125"/>
    <x v="3"/>
    <n v="175"/>
    <s v=""/>
    <n v="0.5"/>
    <n v="0.5"/>
    <s v=""/>
    <n v="7000"/>
    <n v="7000"/>
    <n v="5178.0625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0687022124999999"/>
    <n v="2.1908250076125002"/>
    <n v="103.54545238698603"/>
    <n v="109.65810600638029"/>
    <n v="5.1772726193493018E-2"/>
    <n v="5.4829053003190145E-2"/>
  </r>
  <r>
    <x v="0"/>
    <n v="682"/>
    <n v="61728"/>
    <x v="12"/>
    <x v="1"/>
    <n v="2006"/>
    <n v="100"/>
    <n v="398.3125"/>
    <x v="3"/>
    <n v="175"/>
    <s v=""/>
    <n v="0.5"/>
    <n v="0.5"/>
    <s v=""/>
    <n v="7000"/>
    <n v="7000"/>
    <n v="4381.4375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1.7702864875"/>
    <n v="1.8743671602875001"/>
    <n v="77.726972849250501"/>
    <n v="82.29678439388374"/>
    <n v="3.8863486424625254E-2"/>
    <n v="4.1148392196941871E-2"/>
  </r>
  <r>
    <x v="0"/>
    <n v="683"/>
    <n v="23846"/>
    <x v="12"/>
    <x v="1"/>
    <n v="2009"/>
    <n v="114"/>
    <n v="398.3125"/>
    <x v="3"/>
    <n v="175"/>
    <s v=""/>
    <n v="0.5"/>
    <n v="0.5"/>
    <s v=""/>
    <n v="10000"/>
    <n v="10000"/>
    <n v="3186.5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65859630000000002"/>
    <n v="0.69609481630000003"/>
    <n v="32.964943630762022"/>
    <n v="34.841869565612718"/>
    <n v="1.6482471815381011E-2"/>
    <n v="1.742093478280636E-2"/>
  </r>
  <r>
    <x v="0"/>
    <n v="684"/>
    <s v="CWV564"/>
    <x v="12"/>
    <x v="1"/>
    <n v="2013"/>
    <n v="114"/>
    <n v="398.3125"/>
    <x v="3"/>
    <n v="175"/>
    <s v=""/>
    <n v="0.5"/>
    <n v="0.5"/>
    <s v=""/>
    <n v="10000"/>
    <n v="10000"/>
    <n v="1593.2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525115"/>
    <n v="0.22195285715000002"/>
    <n v="7.2703049987577497"/>
    <n v="11.109481520980799"/>
    <n v="3.6351524993788746E-3"/>
    <n v="5.5547407604903997E-3"/>
  </r>
  <r>
    <x v="0"/>
    <n v="685"/>
    <s v="KPU854"/>
    <x v="12"/>
    <x v="1"/>
    <n v="2013"/>
    <n v="114"/>
    <n v="398.3125"/>
    <x v="3"/>
    <n v="175"/>
    <s v=""/>
    <n v="0.5"/>
    <n v="0.5"/>
    <s v=""/>
    <n v="10000"/>
    <n v="10000"/>
    <n v="1593.2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525115"/>
    <n v="0.22195285715000002"/>
    <n v="7.2703049987577497"/>
    <n v="11.109481520980799"/>
    <n v="3.6351524993788746E-3"/>
    <n v="5.5547407604903997E-3"/>
  </r>
  <r>
    <x v="0"/>
    <n v="686"/>
    <n v="299893"/>
    <x v="13"/>
    <x v="0"/>
    <n v="2002"/>
    <n v="16"/>
    <n v="182.54430379746836"/>
    <x v="6"/>
    <n v="25"/>
    <n v="0.34"/>
    <s v=""/>
    <n v="0.34"/>
    <n v="5000"/>
    <s v=""/>
    <n v="5000"/>
    <n v="2738.1645569620255"/>
    <n v="1.45"/>
    <s v=""/>
    <n v="1.45"/>
    <n v="1.85E-4"/>
    <s v=""/>
    <n v="1.85E-4"/>
    <n v="5.4222400000000004"/>
    <s v=""/>
    <n v="5.4222400000000004"/>
    <n v="0"/>
    <s v=""/>
    <n v="0"/>
    <n v="0.9"/>
    <s v=""/>
    <n v="0.9"/>
    <n v="0.93"/>
    <s v=""/>
    <n v="0.93"/>
    <n v="1.7609043987341773"/>
    <n v="5.0426832000000008"/>
    <n v="3.8551139811132962"/>
    <n v="11.039848909809999"/>
    <n v="1.9275569905566482E-3"/>
    <n v="5.5199244549049998E-3"/>
  </r>
  <r>
    <x v="0"/>
    <n v="687"/>
    <n v="299894"/>
    <x v="13"/>
    <x v="0"/>
    <n v="2002"/>
    <n v="16"/>
    <n v="182.54430379746836"/>
    <x v="6"/>
    <n v="25"/>
    <n v="0.34"/>
    <s v=""/>
    <n v="0.34"/>
    <n v="5000"/>
    <s v=""/>
    <n v="5000"/>
    <n v="2738.1645569620255"/>
    <n v="1.45"/>
    <s v=""/>
    <n v="1.45"/>
    <n v="1.85E-4"/>
    <s v=""/>
    <n v="1.85E-4"/>
    <n v="5.4222400000000004"/>
    <s v=""/>
    <n v="5.4222400000000004"/>
    <n v="0"/>
    <s v=""/>
    <n v="0"/>
    <n v="0.9"/>
    <s v=""/>
    <n v="0.9"/>
    <n v="0.93"/>
    <s v=""/>
    <n v="0.93"/>
    <n v="1.7609043987341773"/>
    <n v="5.0426832000000008"/>
    <n v="3.8551139811132962"/>
    <n v="11.039848909809999"/>
    <n v="1.9275569905566482E-3"/>
    <n v="5.5199244549049998E-3"/>
  </r>
  <r>
    <x v="0"/>
    <n v="688"/>
    <n v="299895"/>
    <x v="13"/>
    <x v="0"/>
    <n v="2002"/>
    <n v="16"/>
    <n v="182.54430379746836"/>
    <x v="6"/>
    <n v="25"/>
    <n v="0.34"/>
    <s v=""/>
    <n v="0.34"/>
    <n v="5000"/>
    <s v=""/>
    <n v="5000"/>
    <n v="2738.1645569620255"/>
    <n v="1.45"/>
    <s v=""/>
    <n v="1.45"/>
    <n v="1.85E-4"/>
    <s v=""/>
    <n v="1.85E-4"/>
    <n v="5.4222400000000004"/>
    <s v=""/>
    <n v="5.4222400000000004"/>
    <n v="0"/>
    <s v=""/>
    <n v="0"/>
    <n v="0.9"/>
    <s v=""/>
    <n v="0.9"/>
    <n v="0.93"/>
    <s v=""/>
    <n v="0.93"/>
    <n v="1.7609043987341773"/>
    <n v="5.0426832000000008"/>
    <n v="3.8551139811132962"/>
    <n v="11.039848909809999"/>
    <n v="1.9275569905566482E-3"/>
    <n v="5.5199244549049998E-3"/>
  </r>
  <r>
    <x v="0"/>
    <n v="689"/>
    <n v="299896"/>
    <x v="13"/>
    <x v="0"/>
    <n v="2002"/>
    <n v="16"/>
    <n v="182.54430379746836"/>
    <x v="6"/>
    <n v="25"/>
    <n v="0.34"/>
    <s v=""/>
    <n v="0.34"/>
    <n v="5000"/>
    <s v=""/>
    <n v="5000"/>
    <n v="2738.1645569620255"/>
    <n v="1.45"/>
    <s v=""/>
    <n v="1.45"/>
    <n v="1.85E-4"/>
    <s v=""/>
    <n v="1.85E-4"/>
    <n v="5.4222400000000004"/>
    <s v=""/>
    <n v="5.4222400000000004"/>
    <n v="0"/>
    <s v=""/>
    <n v="0"/>
    <n v="0.9"/>
    <s v=""/>
    <n v="0.9"/>
    <n v="0.93"/>
    <s v=""/>
    <n v="0.93"/>
    <n v="1.7609043987341773"/>
    <n v="5.0426832000000008"/>
    <n v="3.8551139811132962"/>
    <n v="11.039848909809999"/>
    <n v="1.9275569905566482E-3"/>
    <n v="5.5199244549049998E-3"/>
  </r>
  <r>
    <x v="0"/>
    <n v="690"/>
    <n v="299955"/>
    <x v="13"/>
    <x v="0"/>
    <n v="2002"/>
    <n v="16"/>
    <n v="182.54430379746836"/>
    <x v="6"/>
    <n v="25"/>
    <n v="0.34"/>
    <s v=""/>
    <n v="0.34"/>
    <n v="5000"/>
    <s v=""/>
    <n v="5000"/>
    <n v="2738.1645569620255"/>
    <n v="1.45"/>
    <s v=""/>
    <n v="1.45"/>
    <n v="1.85E-4"/>
    <s v=""/>
    <n v="1.85E-4"/>
    <n v="5.4222400000000004"/>
    <s v=""/>
    <n v="5.4222400000000004"/>
    <n v="0"/>
    <s v=""/>
    <n v="0"/>
    <n v="0.9"/>
    <s v=""/>
    <n v="0.9"/>
    <n v="0.93"/>
    <s v=""/>
    <n v="0.93"/>
    <n v="1.7609043987341773"/>
    <n v="5.0426832000000008"/>
    <n v="3.8551139811132962"/>
    <n v="11.039848909809999"/>
    <n v="1.9275569905566482E-3"/>
    <n v="5.5199244549049998E-3"/>
  </r>
  <r>
    <x v="0"/>
    <n v="691"/>
    <s v="QLR544"/>
    <x v="13"/>
    <x v="0"/>
    <n v="2006"/>
    <n v="65"/>
    <n v="182.54430379746836"/>
    <x v="0"/>
    <n v="75"/>
    <n v="0.34"/>
    <s v=""/>
    <n v="0.34"/>
    <n v="12000"/>
    <s v=""/>
    <n v="12000"/>
    <n v="2007.9873417721519"/>
    <n v="0.19"/>
    <s v=""/>
    <n v="0.19"/>
    <n v="2.7100000000000001E-5"/>
    <s v=""/>
    <n v="2.7100000000000001E-5"/>
    <n v="4.5518270000000003"/>
    <s v=""/>
    <n v="4.5518270000000003"/>
    <n v="6.7700000000000006E-5"/>
    <s v=""/>
    <n v="6.7700000000000006E-5"/>
    <n v="0.9"/>
    <s v=""/>
    <n v="0.9"/>
    <n v="0.93"/>
    <s v=""/>
    <n v="0.93"/>
    <n v="0.2199748112658228"/>
    <n v="4.3596240010253169"/>
    <n v="1.9564455811691248"/>
    <n v="38.774289943850661"/>
    <n v="9.7822279058456239E-4"/>
    <n v="1.9387144971925334E-2"/>
  </r>
  <r>
    <x v="0"/>
    <n v="692"/>
    <n v="833142"/>
    <x v="13"/>
    <x v="0"/>
    <n v="2008"/>
    <n v="16"/>
    <n v="182.54430379746836"/>
    <x v="1"/>
    <n v="25"/>
    <n v="0.34"/>
    <s v=""/>
    <n v="0.34"/>
    <n v="5000"/>
    <s v=""/>
    <n v="5000"/>
    <n v="1642.8987341772151"/>
    <n v="0.1"/>
    <s v=""/>
    <n v="0.1"/>
    <n v="4.0000000000000003E-5"/>
    <s v=""/>
    <n v="4.0000000000000003E-5"/>
    <n v="4.147723"/>
    <s v=""/>
    <n v="4.147723"/>
    <n v="0"/>
    <s v=""/>
    <n v="0"/>
    <n v="0.9"/>
    <s v=""/>
    <n v="0.9"/>
    <n v="0.95"/>
    <s v=""/>
    <n v="0.95"/>
    <n v="0.14914435443037977"/>
    <n v="3.94033685"/>
    <n v="0.32651885382419898"/>
    <n v="8.6265033420613584"/>
    <n v="1.6325942691209949E-4"/>
    <n v="4.3132516710306795E-3"/>
  </r>
  <r>
    <x v="0"/>
    <n v="693"/>
    <n v="833143"/>
    <x v="13"/>
    <x v="0"/>
    <n v="2008"/>
    <n v="16"/>
    <n v="182.54430379746836"/>
    <x v="1"/>
    <n v="25"/>
    <n v="0.34"/>
    <s v=""/>
    <n v="0.34"/>
    <n v="5000"/>
    <s v=""/>
    <n v="5000"/>
    <n v="1642.8987341772151"/>
    <n v="0.1"/>
    <s v=""/>
    <n v="0.1"/>
    <n v="4.0000000000000003E-5"/>
    <s v=""/>
    <n v="4.0000000000000003E-5"/>
    <n v="4.147723"/>
    <s v=""/>
    <n v="4.147723"/>
    <n v="0"/>
    <s v=""/>
    <n v="0"/>
    <n v="0.9"/>
    <s v=""/>
    <n v="0.9"/>
    <n v="0.95"/>
    <s v=""/>
    <n v="0.95"/>
    <n v="0.14914435443037977"/>
    <n v="3.94033685"/>
    <n v="0.32651885382419898"/>
    <n v="8.6265033420613584"/>
    <n v="1.6325942691209949E-4"/>
    <n v="4.3132516710306795E-3"/>
  </r>
  <r>
    <x v="0"/>
    <n v="694"/>
    <n v="833144"/>
    <x v="13"/>
    <x v="0"/>
    <n v="2008"/>
    <n v="16"/>
    <n v="182.54430379746836"/>
    <x v="1"/>
    <n v="25"/>
    <n v="0.34"/>
    <s v=""/>
    <n v="0.34"/>
    <n v="5000"/>
    <s v=""/>
    <n v="5000"/>
    <n v="1642.8987341772151"/>
    <n v="0.1"/>
    <s v=""/>
    <n v="0.1"/>
    <n v="4.0000000000000003E-5"/>
    <s v=""/>
    <n v="4.0000000000000003E-5"/>
    <n v="4.147723"/>
    <s v=""/>
    <n v="4.147723"/>
    <n v="0"/>
    <s v=""/>
    <n v="0"/>
    <n v="0.9"/>
    <s v=""/>
    <n v="0.9"/>
    <n v="0.95"/>
    <s v=""/>
    <n v="0.95"/>
    <n v="0.14914435443037977"/>
    <n v="3.94033685"/>
    <n v="0.32651885382419898"/>
    <n v="8.6265033420613584"/>
    <n v="1.6325942691209949E-4"/>
    <n v="4.3132516710306795E-3"/>
  </r>
  <r>
    <x v="0"/>
    <n v="695"/>
    <n v="833171"/>
    <x v="13"/>
    <x v="0"/>
    <n v="2008"/>
    <n v="16"/>
    <n v="182.54430379746836"/>
    <x v="1"/>
    <n v="25"/>
    <n v="0.34"/>
    <s v=""/>
    <n v="0.34"/>
    <n v="5000"/>
    <s v=""/>
    <n v="5000"/>
    <n v="1642.8987341772151"/>
    <n v="0.1"/>
    <s v=""/>
    <n v="0.1"/>
    <n v="4.0000000000000003E-5"/>
    <s v=""/>
    <n v="4.0000000000000003E-5"/>
    <n v="4.147723"/>
    <s v=""/>
    <n v="4.147723"/>
    <n v="0"/>
    <s v=""/>
    <n v="0"/>
    <n v="0.9"/>
    <s v=""/>
    <n v="0.9"/>
    <n v="0.95"/>
    <s v=""/>
    <n v="0.95"/>
    <n v="0.14914435443037977"/>
    <n v="3.94033685"/>
    <n v="0.32651885382419898"/>
    <n v="8.6265033420613584"/>
    <n v="1.6325942691209949E-4"/>
    <n v="4.3132516710306795E-3"/>
  </r>
  <r>
    <x v="0"/>
    <n v="696"/>
    <n v="834893"/>
    <x v="13"/>
    <x v="0"/>
    <n v="2010"/>
    <n v="16"/>
    <n v="182.54430379746836"/>
    <x v="2"/>
    <n v="25"/>
    <n v="0.34"/>
    <s v=""/>
    <n v="0.34"/>
    <n v="5000"/>
    <s v=""/>
    <n v="5000"/>
    <n v="1277.8101265822786"/>
    <n v="0.1"/>
    <s v=""/>
    <n v="0.1"/>
    <n v="4.0000000000000003E-5"/>
    <s v=""/>
    <n v="4.0000000000000003E-5"/>
    <n v="4.0902079999999996"/>
    <s v=""/>
    <n v="4.0902079999999996"/>
    <n v="0"/>
    <s v=""/>
    <n v="0"/>
    <n v="0.9"/>
    <s v=""/>
    <n v="0.9"/>
    <n v="0.95"/>
    <s v=""/>
    <n v="0.95"/>
    <n v="0.13600116455696204"/>
    <n v="3.8856975999999994"/>
    <n v="0.29774472214853143"/>
    <n v="8.506882687615855"/>
    <n v="1.4887236107426574E-4"/>
    <n v="4.2534413438079276E-3"/>
  </r>
  <r>
    <x v="0"/>
    <n v="697"/>
    <n v="834894"/>
    <x v="13"/>
    <x v="0"/>
    <n v="2010"/>
    <n v="16"/>
    <n v="182.54430379746836"/>
    <x v="2"/>
    <n v="25"/>
    <n v="0.34"/>
    <s v=""/>
    <n v="0.34"/>
    <n v="5000"/>
    <s v=""/>
    <n v="5000"/>
    <n v="1277.8101265822786"/>
    <n v="0.1"/>
    <s v=""/>
    <n v="0.1"/>
    <n v="4.0000000000000003E-5"/>
    <s v=""/>
    <n v="4.0000000000000003E-5"/>
    <n v="4.0902079999999996"/>
    <s v=""/>
    <n v="4.0902079999999996"/>
    <n v="0"/>
    <s v=""/>
    <n v="0"/>
    <n v="0.9"/>
    <s v=""/>
    <n v="0.9"/>
    <n v="0.95"/>
    <s v=""/>
    <n v="0.95"/>
    <n v="0.13600116455696204"/>
    <n v="3.8856975999999994"/>
    <n v="0.29774472214853143"/>
    <n v="8.506882687615855"/>
    <n v="1.4887236107426574E-4"/>
    <n v="4.2534413438079276E-3"/>
  </r>
  <r>
    <x v="0"/>
    <n v="698"/>
    <n v="834895"/>
    <x v="13"/>
    <x v="0"/>
    <n v="2010"/>
    <n v="16"/>
    <n v="182.54430379746836"/>
    <x v="2"/>
    <n v="25"/>
    <n v="0.34"/>
    <s v=""/>
    <n v="0.34"/>
    <n v="5000"/>
    <s v=""/>
    <n v="5000"/>
    <n v="1277.8101265822786"/>
    <n v="0.1"/>
    <s v=""/>
    <n v="0.1"/>
    <n v="4.0000000000000003E-5"/>
    <s v=""/>
    <n v="4.0000000000000003E-5"/>
    <n v="4.0902079999999996"/>
    <s v=""/>
    <n v="4.0902079999999996"/>
    <n v="0"/>
    <s v=""/>
    <n v="0"/>
    <n v="0.9"/>
    <s v=""/>
    <n v="0.9"/>
    <n v="0.95"/>
    <s v=""/>
    <n v="0.95"/>
    <n v="0.13600116455696204"/>
    <n v="3.8856975999999994"/>
    <n v="0.29774472214853143"/>
    <n v="8.506882687615855"/>
    <n v="1.4887236107426574E-4"/>
    <n v="4.2534413438079276E-3"/>
  </r>
  <r>
    <x v="0"/>
    <n v="699"/>
    <n v="835727"/>
    <x v="13"/>
    <x v="0"/>
    <n v="2012"/>
    <n v="16"/>
    <n v="182.54430379746836"/>
    <x v="2"/>
    <n v="25"/>
    <n v="0.34"/>
    <s v=""/>
    <n v="0.34"/>
    <n v="5000"/>
    <s v=""/>
    <n v="5000"/>
    <n v="912.72151898734182"/>
    <n v="0.1"/>
    <s v=""/>
    <n v="0.1"/>
    <n v="4.0000000000000003E-5"/>
    <s v=""/>
    <n v="4.0000000000000003E-5"/>
    <n v="3.8319030000000001"/>
    <s v=""/>
    <n v="3.8319030000000001"/>
    <n v="0"/>
    <s v=""/>
    <n v="0"/>
    <n v="0.9"/>
    <s v=""/>
    <n v="0.9"/>
    <n v="0.95"/>
    <s v=""/>
    <n v="0.95"/>
    <n v="0.12285797468354431"/>
    <n v="3.6403078499999997"/>
    <n v="0.26897059047286392"/>
    <n v="7.9696556486426262"/>
    <n v="1.3448529523643195E-4"/>
    <n v="3.9848278243213133E-3"/>
  </r>
  <r>
    <x v="0"/>
    <n v="700"/>
    <s v="Cart 5"/>
    <x v="13"/>
    <x v="2"/>
    <n v="2007"/>
    <n v="50"/>
    <n v="182.54430379746836"/>
    <x v="3"/>
    <n v="75"/>
    <s v="--"/>
    <s v="--"/>
    <n v="0"/>
    <s v="--"/>
    <s v="--"/>
    <n v="0"/>
    <n v="1825.443037974683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701"/>
    <s v="Cart 6"/>
    <x v="13"/>
    <x v="2"/>
    <n v="2007"/>
    <n v="50"/>
    <n v="182.54430379746836"/>
    <x v="3"/>
    <n v="75"/>
    <s v="--"/>
    <s v="--"/>
    <n v="0"/>
    <s v="--"/>
    <s v="--"/>
    <n v="0"/>
    <n v="1825.443037974683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702"/>
    <m/>
    <x v="13"/>
    <x v="2"/>
    <n v="2007"/>
    <n v="50"/>
    <n v="182.54430379746836"/>
    <x v="3"/>
    <n v="75"/>
    <s v="--"/>
    <s v="--"/>
    <n v="0"/>
    <s v="--"/>
    <s v="--"/>
    <n v="0"/>
    <n v="1825.443037974683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703"/>
    <m/>
    <x v="13"/>
    <x v="2"/>
    <n v="2007"/>
    <n v="50"/>
    <n v="182.54430379746836"/>
    <x v="3"/>
    <n v="75"/>
    <s v="--"/>
    <s v="--"/>
    <n v="0"/>
    <s v="--"/>
    <s v="--"/>
    <n v="0"/>
    <n v="1825.443037974683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0"/>
    <n v="704"/>
    <s v="DXS469"/>
    <x v="13"/>
    <x v="1"/>
    <n v="1986"/>
    <n v="138"/>
    <n v="182.54430379746836"/>
    <x v="3"/>
    <n v="175"/>
    <s v=""/>
    <n v="0.5"/>
    <n v="0.5"/>
    <s v=""/>
    <n v="7000"/>
    <n v="7000"/>
    <n v="5658.8734177215192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81167598101267"/>
    <n v="11.842072893151899"/>
    <n v="43.544171546128567"/>
    <n v="328.83600681852454"/>
    <n v="2.1772085773064286E-2"/>
    <n v="0.16441800340926227"/>
  </r>
  <r>
    <x v="0"/>
    <n v="705"/>
    <s v="FQF966"/>
    <x v="13"/>
    <x v="1"/>
    <n v="1986"/>
    <n v="138"/>
    <n v="182.54430379746836"/>
    <x v="3"/>
    <n v="175"/>
    <s v=""/>
    <n v="0.5"/>
    <n v="0.5"/>
    <s v=""/>
    <n v="7000"/>
    <n v="7000"/>
    <n v="5658.8734177215192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81167598101267"/>
    <n v="11.842072893151899"/>
    <n v="43.544171546128567"/>
    <n v="328.83600681852454"/>
    <n v="2.1772085773064286E-2"/>
    <n v="0.16441800340926227"/>
  </r>
  <r>
    <x v="0"/>
    <n v="706"/>
    <s v="JKN914"/>
    <x v="13"/>
    <x v="1"/>
    <n v="1986"/>
    <n v="138"/>
    <n v="182.54430379746836"/>
    <x v="3"/>
    <n v="175"/>
    <s v=""/>
    <n v="0.5"/>
    <n v="0.5"/>
    <s v=""/>
    <n v="7000"/>
    <n v="7000"/>
    <n v="5658.8734177215192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81167598101267"/>
    <n v="11.842072893151899"/>
    <n v="43.544171546128567"/>
    <n v="328.83600681852454"/>
    <n v="2.1772085773064286E-2"/>
    <n v="0.16441800340926227"/>
  </r>
  <r>
    <x v="0"/>
    <n v="707"/>
    <s v="KMJ273"/>
    <x v="13"/>
    <x v="1"/>
    <n v="1986"/>
    <n v="138"/>
    <n v="182.54430379746836"/>
    <x v="3"/>
    <n v="175"/>
    <s v=""/>
    <n v="0.5"/>
    <n v="0.5"/>
    <s v=""/>
    <n v="7000"/>
    <n v="7000"/>
    <n v="5658.8734177215192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81167598101267"/>
    <n v="11.842072893151899"/>
    <n v="43.544171546128567"/>
    <n v="328.83600681852454"/>
    <n v="2.1772085773064286E-2"/>
    <n v="0.16441800340926227"/>
  </r>
  <r>
    <x v="0"/>
    <n v="708"/>
    <s v="QYA257"/>
    <x v="13"/>
    <x v="1"/>
    <n v="1986"/>
    <n v="138"/>
    <n v="182.54430379746836"/>
    <x v="3"/>
    <n v="175"/>
    <s v=""/>
    <n v="0.5"/>
    <n v="0.5"/>
    <s v=""/>
    <n v="7000"/>
    <n v="7000"/>
    <n v="5658.8734177215192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81167598101267"/>
    <n v="11.842072893151899"/>
    <n v="43.544171546128567"/>
    <n v="328.83600681852454"/>
    <n v="2.1772085773064286E-2"/>
    <n v="0.16441800340926227"/>
  </r>
  <r>
    <x v="0"/>
    <n v="709"/>
    <s v="VLS111"/>
    <x v="13"/>
    <x v="1"/>
    <n v="1986"/>
    <n v="138"/>
    <n v="182.54430379746836"/>
    <x v="3"/>
    <n v="175"/>
    <s v=""/>
    <n v="0.5"/>
    <n v="0.5"/>
    <s v=""/>
    <n v="7000"/>
    <n v="7000"/>
    <n v="5658.8734177215192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81167598101267"/>
    <n v="11.842072893151899"/>
    <n v="43.544171546128567"/>
    <n v="328.83600681852454"/>
    <n v="2.1772085773064286E-2"/>
    <n v="0.16441800340926227"/>
  </r>
  <r>
    <x v="0"/>
    <n v="710"/>
    <s v="WWJ558"/>
    <x v="13"/>
    <x v="1"/>
    <n v="1986"/>
    <n v="138"/>
    <n v="182.54430379746836"/>
    <x v="3"/>
    <n v="175"/>
    <s v=""/>
    <n v="0.5"/>
    <n v="0.5"/>
    <s v=""/>
    <n v="7000"/>
    <n v="7000"/>
    <n v="5658.8734177215192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81167598101267"/>
    <n v="11.842072893151899"/>
    <n v="43.544171546128567"/>
    <n v="328.83600681852454"/>
    <n v="2.1772085773064286E-2"/>
    <n v="0.16441800340926227"/>
  </r>
  <r>
    <x v="0"/>
    <n v="711"/>
    <s v="BUH269"/>
    <x v="13"/>
    <x v="1"/>
    <n v="1987"/>
    <n v="138"/>
    <n v="182.54430379746836"/>
    <x v="3"/>
    <n v="175"/>
    <s v=""/>
    <n v="0.5"/>
    <n v="0.5"/>
    <s v=""/>
    <n v="7000"/>
    <n v="7000"/>
    <n v="5476.3291139240509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1677509493671"/>
    <n v="11.821973122405064"/>
    <n v="43.365363546881014"/>
    <n v="328.27786734328288"/>
    <n v="2.1682681773440508E-2"/>
    <n v="0.16413893367164145"/>
  </r>
  <r>
    <x v="0"/>
    <n v="712"/>
    <s v="GRW917"/>
    <x v="13"/>
    <x v="1"/>
    <n v="1987"/>
    <n v="138"/>
    <n v="182.54430379746836"/>
    <x v="3"/>
    <n v="175"/>
    <s v=""/>
    <n v="0.5"/>
    <n v="0.5"/>
    <s v=""/>
    <n v="7000"/>
    <n v="7000"/>
    <n v="5476.3291139240509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1677509493671"/>
    <n v="11.821973122405064"/>
    <n v="43.365363546881014"/>
    <n v="328.27786734328288"/>
    <n v="2.1682681773440508E-2"/>
    <n v="0.16413893367164145"/>
  </r>
  <r>
    <x v="0"/>
    <n v="713"/>
    <s v="KRG534"/>
    <x v="13"/>
    <x v="1"/>
    <n v="1987"/>
    <n v="138"/>
    <n v="182.54430379746836"/>
    <x v="3"/>
    <n v="175"/>
    <s v=""/>
    <n v="0.5"/>
    <n v="0.5"/>
    <s v=""/>
    <n v="7000"/>
    <n v="7000"/>
    <n v="5476.3291139240509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1677509493671"/>
    <n v="11.821973122405064"/>
    <n v="43.365363546881014"/>
    <n v="328.27786734328288"/>
    <n v="2.1682681773440508E-2"/>
    <n v="0.16413893367164145"/>
  </r>
  <r>
    <x v="0"/>
    <n v="714"/>
    <s v="LTB875"/>
    <x v="13"/>
    <x v="1"/>
    <n v="1987"/>
    <n v="138"/>
    <n v="182.54430379746836"/>
    <x v="3"/>
    <n v="175"/>
    <s v=""/>
    <n v="0.5"/>
    <n v="0.5"/>
    <s v=""/>
    <n v="7000"/>
    <n v="7000"/>
    <n v="5476.3291139240509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1677509493671"/>
    <n v="11.821973122405064"/>
    <n v="43.365363546881014"/>
    <n v="328.27786734328288"/>
    <n v="2.1682681773440508E-2"/>
    <n v="0.16413893367164145"/>
  </r>
  <r>
    <x v="0"/>
    <n v="715"/>
    <s v="OMH643"/>
    <x v="13"/>
    <x v="1"/>
    <n v="1987"/>
    <n v="138"/>
    <n v="182.54430379746836"/>
    <x v="3"/>
    <n v="175"/>
    <s v=""/>
    <n v="0.5"/>
    <n v="0.5"/>
    <s v=""/>
    <n v="7000"/>
    <n v="7000"/>
    <n v="5476.3291139240509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61677509493671"/>
    <n v="11.821973122405064"/>
    <n v="43.365363546881014"/>
    <n v="328.27786734328288"/>
    <n v="2.1682681773440508E-2"/>
    <n v="0.16413893367164145"/>
  </r>
  <r>
    <x v="0"/>
    <n v="716"/>
    <s v="AUF655"/>
    <x v="13"/>
    <x v="1"/>
    <n v="1988"/>
    <n v="138"/>
    <n v="182.54430379746836"/>
    <x v="3"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</r>
  <r>
    <x v="0"/>
    <n v="717"/>
    <s v="CTO621"/>
    <x v="13"/>
    <x v="1"/>
    <n v="1988"/>
    <n v="138"/>
    <n v="182.54430379746836"/>
    <x v="3"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</r>
  <r>
    <x v="0"/>
    <n v="718"/>
    <s v="DPD922"/>
    <x v="13"/>
    <x v="1"/>
    <n v="1988"/>
    <n v="138"/>
    <n v="182.54430379746836"/>
    <x v="3"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</r>
  <r>
    <x v="0"/>
    <n v="719"/>
    <s v="EQW431"/>
    <x v="13"/>
    <x v="1"/>
    <n v="1988"/>
    <n v="138"/>
    <n v="182.54430379746836"/>
    <x v="3"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</r>
  <r>
    <x v="0"/>
    <n v="720"/>
    <s v="GDQ718"/>
    <x v="13"/>
    <x v="1"/>
    <n v="1988"/>
    <n v="138"/>
    <n v="182.54430379746836"/>
    <x v="3"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</r>
  <r>
    <x v="0"/>
    <n v="721"/>
    <s v="GGU898"/>
    <x v="13"/>
    <x v="1"/>
    <n v="1988"/>
    <n v="138"/>
    <n v="182.54430379746836"/>
    <x v="3"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</r>
  <r>
    <x v="0"/>
    <n v="722"/>
    <s v="GPI357"/>
    <x v="13"/>
    <x v="1"/>
    <n v="1988"/>
    <n v="138"/>
    <n v="182.54430379746836"/>
    <x v="3"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</r>
  <r>
    <x v="0"/>
    <n v="723"/>
    <s v="JIM182"/>
    <x v="13"/>
    <x v="1"/>
    <n v="1988"/>
    <n v="138"/>
    <n v="182.54430379746836"/>
    <x v="3"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</r>
  <r>
    <x v="0"/>
    <n v="724"/>
    <s v="KIR236"/>
    <x v="13"/>
    <x v="1"/>
    <n v="1988"/>
    <n v="138"/>
    <n v="182.54430379746836"/>
    <x v="3"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</r>
  <r>
    <x v="0"/>
    <n v="725"/>
    <s v="KPI713"/>
    <x v="13"/>
    <x v="1"/>
    <n v="1988"/>
    <n v="138"/>
    <n v="182.54430379746836"/>
    <x v="3"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</r>
  <r>
    <x v="0"/>
    <n v="726"/>
    <s v="KVT729"/>
    <x v="13"/>
    <x v="1"/>
    <n v="1988"/>
    <n v="138"/>
    <n v="182.54430379746836"/>
    <x v="3"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</r>
  <r>
    <x v="0"/>
    <n v="727"/>
    <s v="QPS486"/>
    <x v="13"/>
    <x v="1"/>
    <n v="1988"/>
    <n v="138"/>
    <n v="182.54430379746836"/>
    <x v="3"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</r>
  <r>
    <x v="0"/>
    <n v="728"/>
    <s v="RDG291"/>
    <x v="13"/>
    <x v="1"/>
    <n v="1988"/>
    <n v="138"/>
    <n v="182.54430379746836"/>
    <x v="3"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</r>
  <r>
    <x v="0"/>
    <n v="729"/>
    <s v="ZZS824"/>
    <x v="13"/>
    <x v="1"/>
    <n v="1988"/>
    <n v="138"/>
    <n v="182.54430379746836"/>
    <x v="3"/>
    <n v="175"/>
    <s v=""/>
    <n v="0.5"/>
    <n v="0.5"/>
    <s v=""/>
    <n v="7000"/>
    <n v="7000"/>
    <n v="5293.7848101265827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552382591772151"/>
    <n v="11.801873351658227"/>
    <n v="43.186555547633454"/>
    <n v="327.71972786804116"/>
    <n v="2.1593277773816727E-2"/>
    <n v="0.16385986393402058"/>
  </r>
  <r>
    <x v="0"/>
    <n v="730"/>
    <s v="WKP468"/>
    <x v="13"/>
    <x v="1"/>
    <n v="1989"/>
    <n v="138"/>
    <n v="182.54430379746836"/>
    <x v="3"/>
    <n v="175"/>
    <s v=""/>
    <n v="0.5"/>
    <n v="0.5"/>
    <s v=""/>
    <n v="7000"/>
    <n v="7000"/>
    <n v="5111.2405063291144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5487990088607597"/>
    <n v="11.781773580911391"/>
    <n v="43.007747548385908"/>
    <n v="327.1615883927995"/>
    <n v="2.1503873774192956E-2"/>
    <n v="0.16358079419639976"/>
  </r>
  <r>
    <x v="0"/>
    <n v="731"/>
    <s v="ANY442"/>
    <x v="13"/>
    <x v="1"/>
    <n v="2000"/>
    <n v="138"/>
    <n v="182.54430379746836"/>
    <x v="3"/>
    <n v="175"/>
    <s v=""/>
    <n v="0.5"/>
    <n v="0.5"/>
    <s v=""/>
    <n v="7000"/>
    <n v="7000"/>
    <n v="3103.25316455696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387850063291139"/>
    <n v="13.027428549405062"/>
    <n v="48.28336418430915"/>
    <n v="361.75149587006132"/>
    <n v="2.4141682092154577E-2"/>
    <n v="0.18087574793503067"/>
  </r>
  <r>
    <x v="0"/>
    <n v="732"/>
    <s v="HAC997"/>
    <x v="13"/>
    <x v="1"/>
    <n v="2000"/>
    <n v="138"/>
    <n v="182.54430379746836"/>
    <x v="3"/>
    <n v="175"/>
    <s v=""/>
    <n v="0.5"/>
    <n v="0.5"/>
    <s v=""/>
    <n v="7000"/>
    <n v="7000"/>
    <n v="3103.25316455696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387850063291139"/>
    <n v="13.027428549405062"/>
    <n v="48.28336418430915"/>
    <n v="361.75149587006132"/>
    <n v="2.4141682092154577E-2"/>
    <n v="0.18087574793503067"/>
  </r>
  <r>
    <x v="0"/>
    <n v="733"/>
    <s v="HKF376"/>
    <x v="13"/>
    <x v="1"/>
    <n v="2000"/>
    <n v="138"/>
    <n v="182.54430379746836"/>
    <x v="3"/>
    <n v="175"/>
    <s v=""/>
    <n v="0.5"/>
    <n v="0.5"/>
    <s v=""/>
    <n v="7000"/>
    <n v="7000"/>
    <n v="3103.25316455696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387850063291139"/>
    <n v="13.027428549405062"/>
    <n v="48.28336418430915"/>
    <n v="361.75149587006132"/>
    <n v="2.4141682092154577E-2"/>
    <n v="0.18087574793503067"/>
  </r>
  <r>
    <x v="0"/>
    <n v="734"/>
    <s v="KFQ963"/>
    <x v="13"/>
    <x v="1"/>
    <n v="2000"/>
    <n v="138"/>
    <n v="182.54430379746836"/>
    <x v="3"/>
    <n v="175"/>
    <s v=""/>
    <n v="0.5"/>
    <n v="0.5"/>
    <s v=""/>
    <n v="7000"/>
    <n v="7000"/>
    <n v="3103.25316455696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387850063291139"/>
    <n v="13.027428549405062"/>
    <n v="48.28336418430915"/>
    <n v="361.75149587006132"/>
    <n v="2.4141682092154577E-2"/>
    <n v="0.18087574793503067"/>
  </r>
  <r>
    <x v="0"/>
    <n v="735"/>
    <s v="NFV926"/>
    <x v="13"/>
    <x v="1"/>
    <n v="2000"/>
    <n v="138"/>
    <n v="182.54430379746836"/>
    <x v="3"/>
    <n v="175"/>
    <s v=""/>
    <n v="0.5"/>
    <n v="0.5"/>
    <s v=""/>
    <n v="7000"/>
    <n v="7000"/>
    <n v="3103.25316455696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7387850063291139"/>
    <n v="13.027428549405062"/>
    <n v="48.28336418430915"/>
    <n v="361.75149587006132"/>
    <n v="2.4141682092154577E-2"/>
    <n v="0.18087574793503067"/>
  </r>
  <r>
    <x v="0"/>
    <n v="736"/>
    <s v="ENK643"/>
    <x v="13"/>
    <x v="1"/>
    <n v="2001"/>
    <n v="138"/>
    <n v="182.54430379746836"/>
    <x v="3"/>
    <n v="175"/>
    <s v=""/>
    <n v="0.5"/>
    <n v="0.5"/>
    <s v=""/>
    <n v="7000"/>
    <n v="7000"/>
    <n v="2920.7088607594937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446244212658228"/>
    <n v="10.36436504870886"/>
    <n v="40.159959836926198"/>
    <n v="287.80235070143868"/>
    <n v="2.0079979918463099E-2"/>
    <n v="0.14390117535071936"/>
  </r>
  <r>
    <x v="0"/>
    <n v="737"/>
    <s v="EXH241"/>
    <x v="13"/>
    <x v="1"/>
    <n v="2001"/>
    <n v="138"/>
    <n v="182.54430379746836"/>
    <x v="3"/>
    <n v="175"/>
    <s v=""/>
    <n v="0.5"/>
    <n v="0.5"/>
    <s v=""/>
    <n v="7000"/>
    <n v="7000"/>
    <n v="2920.7088607594937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446244212658228"/>
    <n v="10.36436504870886"/>
    <n v="40.159959836926198"/>
    <n v="287.80235070143868"/>
    <n v="2.0079979918463099E-2"/>
    <n v="0.14390117535071936"/>
  </r>
  <r>
    <x v="0"/>
    <n v="738"/>
    <s v="OJS918"/>
    <x v="13"/>
    <x v="1"/>
    <n v="2001"/>
    <n v="138"/>
    <n v="182.54430379746836"/>
    <x v="3"/>
    <n v="175"/>
    <s v=""/>
    <n v="0.5"/>
    <n v="0.5"/>
    <s v=""/>
    <n v="7000"/>
    <n v="7000"/>
    <n v="2920.7088607594937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446244212658228"/>
    <n v="10.36436504870886"/>
    <n v="40.159959836926198"/>
    <n v="287.80235070143868"/>
    <n v="2.0079979918463099E-2"/>
    <n v="0.14390117535071936"/>
  </r>
  <r>
    <x v="0"/>
    <n v="739"/>
    <s v="TAR663"/>
    <x v="13"/>
    <x v="1"/>
    <n v="2001"/>
    <n v="138"/>
    <n v="182.54430379746836"/>
    <x v="3"/>
    <n v="175"/>
    <s v=""/>
    <n v="0.5"/>
    <n v="0.5"/>
    <s v=""/>
    <n v="7000"/>
    <n v="7000"/>
    <n v="2920.7088607594937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446244212658228"/>
    <n v="10.36436504870886"/>
    <n v="40.159959836926198"/>
    <n v="287.80235070143868"/>
    <n v="2.0079979918463099E-2"/>
    <n v="0.14390117535071936"/>
  </r>
  <r>
    <x v="0"/>
    <n v="740"/>
    <s v="XHE235"/>
    <x v="13"/>
    <x v="1"/>
    <n v="2001"/>
    <n v="138"/>
    <n v="182.54430379746836"/>
    <x v="3"/>
    <n v="175"/>
    <s v=""/>
    <n v="0.5"/>
    <n v="0.5"/>
    <s v=""/>
    <n v="7000"/>
    <n v="7000"/>
    <n v="2920.7088607594937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446244212658228"/>
    <n v="10.36436504870886"/>
    <n v="40.159959836926198"/>
    <n v="287.80235070143868"/>
    <n v="2.0079979918463099E-2"/>
    <n v="0.14390117535071936"/>
  </r>
  <r>
    <x v="0"/>
    <n v="741"/>
    <s v="TMY751"/>
    <x v="13"/>
    <x v="1"/>
    <n v="2002"/>
    <n v="138"/>
    <n v="182.54430379746836"/>
    <x v="3"/>
    <n v="175"/>
    <s v=""/>
    <n v="0.5"/>
    <n v="0.5"/>
    <s v=""/>
    <n v="7000"/>
    <n v="7000"/>
    <n v="2738.1645569620255"/>
    <s v=""/>
    <n v="1.06"/>
    <n v="1.06"/>
    <s v=""/>
    <n v="3.8099999999999998E-5"/>
    <n v="3.8099999999999998E-5"/>
    <s v=""/>
    <n v="7.64"/>
    <n v="7.64"/>
    <s v=""/>
    <n v="9.1700000000000006E-5"/>
    <n v="9.1700000000000006E-5"/>
    <s v=""/>
    <n v="1"/>
    <n v="1"/>
    <s v=""/>
    <n v="0.97699999999999998"/>
    <n v="0.97699999999999998"/>
    <n v="1.1643240696202533"/>
    <n v="7.7095946270063287"/>
    <n v="32.331474493627461"/>
    <n v="214.08349148064929"/>
    <n v="1.6165737246813732E-2"/>
    <n v="0.10704174574032466"/>
  </r>
  <r>
    <x v="0"/>
    <n v="742"/>
    <s v="LNT149"/>
    <x v="13"/>
    <x v="1"/>
    <n v="2004"/>
    <n v="138"/>
    <n v="182.54430379746836"/>
    <x v="3"/>
    <n v="175"/>
    <s v=""/>
    <n v="0.5"/>
    <n v="0.5"/>
    <s v=""/>
    <n v="7000"/>
    <n v="7000"/>
    <n v="2373.0759493670885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1.0179542506329113"/>
    <n v="1.0765491493493671"/>
    <n v="28.267011520900649"/>
    <n v="29.894101025221946"/>
    <n v="1.4133505760450325E-2"/>
    <n v="1.4947050512610974E-2"/>
  </r>
  <r>
    <x v="0"/>
    <n v="743"/>
    <s v="OAI383"/>
    <x v="13"/>
    <x v="1"/>
    <n v="2004"/>
    <n v="138"/>
    <n v="182.54430379746836"/>
    <x v="3"/>
    <n v="175"/>
    <s v=""/>
    <n v="0.5"/>
    <n v="0.5"/>
    <s v=""/>
    <n v="7000"/>
    <n v="7000"/>
    <n v="2373.0759493670885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1.0179542506329113"/>
    <n v="1.0765491493493671"/>
    <n v="28.267011520900649"/>
    <n v="29.894101025221946"/>
    <n v="1.4133505760450325E-2"/>
    <n v="1.4947050512610974E-2"/>
  </r>
  <r>
    <x v="0"/>
    <n v="744"/>
    <s v="TJD954"/>
    <x v="13"/>
    <x v="1"/>
    <n v="2004"/>
    <n v="138"/>
    <n v="182.54430379746836"/>
    <x v="3"/>
    <n v="175"/>
    <s v=""/>
    <n v="0.5"/>
    <n v="0.5"/>
    <s v=""/>
    <n v="7000"/>
    <n v="7000"/>
    <n v="2373.0759493670885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1.0179542506329113"/>
    <n v="1.0765491493493671"/>
    <n v="28.267011520900649"/>
    <n v="29.894101025221946"/>
    <n v="1.4133505760450325E-2"/>
    <n v="1.4947050512610974E-2"/>
  </r>
  <r>
    <x v="0"/>
    <n v="745"/>
    <s v="KMK746"/>
    <x v="13"/>
    <x v="1"/>
    <n v="2005"/>
    <n v="138"/>
    <n v="182.54430379746836"/>
    <x v="3"/>
    <n v="175"/>
    <s v=""/>
    <n v="0.5"/>
    <n v="0.5"/>
    <s v=""/>
    <n v="7000"/>
    <n v="7000"/>
    <n v="2190.5316455696202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0.94957315443037971"/>
    <n v="1.0040337532455694"/>
    <n v="26.368174482824546"/>
    <n v="27.880460887824544"/>
    <n v="1.3184087241412274E-2"/>
    <n v="1.3940230443912273E-2"/>
  </r>
  <r>
    <x v="0"/>
    <n v="746"/>
    <s v="UXT959"/>
    <x v="13"/>
    <x v="1"/>
    <n v="2006"/>
    <n v="138"/>
    <n v="182.54430379746836"/>
    <x v="3"/>
    <n v="175"/>
    <s v=""/>
    <n v="0.5"/>
    <n v="0.5"/>
    <s v=""/>
    <n v="7000"/>
    <n v="7000"/>
    <n v="2007.9873417721519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0.88119205822784807"/>
    <n v="0.93151835714177222"/>
    <n v="24.469337444748444"/>
    <n v="25.866820750427159"/>
    <n v="1.2234668722374222E-2"/>
    <n v="1.293341037521358E-2"/>
  </r>
  <r>
    <x v="0"/>
    <n v="747"/>
    <s v="HEJ538"/>
    <x v="13"/>
    <x v="1"/>
    <n v="2007"/>
    <n v="138"/>
    <n v="182.54430379746836"/>
    <x v="3"/>
    <n v="175"/>
    <s v=""/>
    <n v="0.5"/>
    <n v="0.5"/>
    <s v=""/>
    <n v="7000"/>
    <n v="7000"/>
    <n v="1825.4430379746836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4323886329113924"/>
    <n v="0.45594148736708862"/>
    <n v="12.006762052826632"/>
    <n v="12.660788309738788"/>
    <n v="6.0033810264133163E-3"/>
    <n v="6.3303941548693938E-3"/>
  </r>
  <r>
    <x v="0"/>
    <n v="748"/>
    <s v="PVT171"/>
    <x v="13"/>
    <x v="1"/>
    <n v="2008"/>
    <n v="138"/>
    <n v="182.54430379746836"/>
    <x v="3"/>
    <n v="175"/>
    <s v=""/>
    <n v="0.5"/>
    <n v="0.5"/>
    <s v=""/>
    <n v="10000"/>
    <n v="10000"/>
    <n v="1642.8987341772151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40204976962025318"/>
    <n v="0.42373223863037973"/>
    <n v="11.164298850135099"/>
    <n v="11.766387402670489"/>
    <n v="5.5821494250675495E-3"/>
    <n v="5.8831937013352452E-3"/>
  </r>
  <r>
    <x v="0"/>
    <n v="749"/>
    <s v="WXU432"/>
    <x v="13"/>
    <x v="1"/>
    <n v="2008"/>
    <n v="138"/>
    <n v="182.54430379746836"/>
    <x v="3"/>
    <n v="175"/>
    <s v=""/>
    <n v="0.5"/>
    <n v="0.5"/>
    <s v=""/>
    <n v="10000"/>
    <n v="10000"/>
    <n v="1642.8987341772151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40204976962025318"/>
    <n v="0.42373223863037973"/>
    <n v="11.164298850135099"/>
    <n v="11.766387402670489"/>
    <n v="5.5821494250675495E-3"/>
    <n v="5.8831937013352452E-3"/>
  </r>
  <r>
    <x v="0"/>
    <n v="750"/>
    <s v="OIV611"/>
    <x v="13"/>
    <x v="1"/>
    <n v="2009"/>
    <n v="138"/>
    <n v="182.54430379746836"/>
    <x v="3"/>
    <n v="175"/>
    <s v=""/>
    <n v="0.5"/>
    <n v="0.5"/>
    <s v=""/>
    <n v="10000"/>
    <n v="10000"/>
    <n v="1460.354430379746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37171090632911397"/>
    <n v="0.3915229898936709"/>
    <n v="10.321835647443566"/>
    <n v="10.871986495602194"/>
    <n v="5.1609178237217836E-3"/>
    <n v="5.4359932478010974E-3"/>
  </r>
  <r>
    <x v="0"/>
    <n v="751"/>
    <s v="QXD976"/>
    <x v="13"/>
    <x v="1"/>
    <n v="2009"/>
    <n v="138"/>
    <n v="182.54430379746836"/>
    <x v="3"/>
    <n v="175"/>
    <s v=""/>
    <n v="0.5"/>
    <n v="0.5"/>
    <s v=""/>
    <n v="10000"/>
    <n v="10000"/>
    <n v="1460.354430379746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37171090632911397"/>
    <n v="0.3915229898936709"/>
    <n v="10.321835647443566"/>
    <n v="10.871986495602194"/>
    <n v="5.1609178237217836E-3"/>
    <n v="5.4359932478010974E-3"/>
  </r>
  <r>
    <x v="0"/>
    <n v="752"/>
    <s v="VAR893"/>
    <x v="13"/>
    <x v="1"/>
    <n v="2009"/>
    <n v="138"/>
    <n v="182.54430379746836"/>
    <x v="3"/>
    <n v="175"/>
    <s v=""/>
    <n v="0.5"/>
    <n v="0.5"/>
    <s v=""/>
    <n v="10000"/>
    <n v="10000"/>
    <n v="1460.354430379746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37171090632911397"/>
    <n v="0.3915229898936709"/>
    <n v="10.321835647443566"/>
    <n v="10.871986495602194"/>
    <n v="5.1609178237217836E-3"/>
    <n v="5.4359932478010974E-3"/>
  </r>
  <r>
    <x v="0"/>
    <n v="753"/>
    <n v="28407"/>
    <x v="13"/>
    <x v="1"/>
    <n v="2011"/>
    <n v="138"/>
    <n v="182.54430379746836"/>
    <x v="3"/>
    <n v="175"/>
    <s v=""/>
    <n v="0.5"/>
    <n v="0.5"/>
    <s v=""/>
    <n v="10000"/>
    <n v="10000"/>
    <n v="1095.2658227848101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17171139240506"/>
    <n v="0.19441522852151899"/>
    <n v="3.8923511330395852"/>
    <n v="5.398609516134413"/>
    <n v="1.9461755665197927E-3"/>
    <n v="2.6993047580672063E-3"/>
  </r>
  <r>
    <x v="0"/>
    <n v="754"/>
    <s v="BQU786"/>
    <x v="13"/>
    <x v="1"/>
    <n v="2012"/>
    <n v="138"/>
    <n v="182.54430379746836"/>
    <x v="3"/>
    <n v="175"/>
    <s v=""/>
    <n v="0.5"/>
    <n v="0.5"/>
    <s v=""/>
    <n v="10000"/>
    <n v="10000"/>
    <n v="912.72151898734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830975949367089"/>
    <n v="0.18432085710126583"/>
    <n v="3.8406476151848703"/>
    <n v="5.1183044699546478"/>
    <n v="1.9203238075924352E-3"/>
    <n v="2.5591522349773244E-3"/>
  </r>
  <r>
    <x v="0"/>
    <n v="755"/>
    <s v="CZR817"/>
    <x v="13"/>
    <x v="1"/>
    <n v="2012"/>
    <n v="138"/>
    <n v="182.54430379746836"/>
    <x v="3"/>
    <n v="175"/>
    <s v=""/>
    <n v="0.5"/>
    <n v="0.5"/>
    <s v=""/>
    <n v="10000"/>
    <n v="10000"/>
    <n v="912.72151898734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830975949367089"/>
    <n v="0.18432085710126583"/>
    <n v="3.8406476151848703"/>
    <n v="5.1183044699546478"/>
    <n v="1.9203238075924352E-3"/>
    <n v="2.5591522349773244E-3"/>
  </r>
  <r>
    <x v="0"/>
    <n v="756"/>
    <s v="HZN279"/>
    <x v="13"/>
    <x v="1"/>
    <n v="2012"/>
    <n v="138"/>
    <n v="182.54430379746836"/>
    <x v="3"/>
    <n v="175"/>
    <s v=""/>
    <n v="0.5"/>
    <n v="0.5"/>
    <s v=""/>
    <n v="10000"/>
    <n v="10000"/>
    <n v="912.72151898734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830975949367089"/>
    <n v="0.18432085710126583"/>
    <n v="3.8406476151848703"/>
    <n v="5.1183044699546478"/>
    <n v="1.9203238075924352E-3"/>
    <n v="2.5591522349773244E-3"/>
  </r>
  <r>
    <x v="0"/>
    <n v="757"/>
    <s v="SCT928"/>
    <x v="13"/>
    <x v="1"/>
    <n v="2012"/>
    <n v="138"/>
    <n v="182.54430379746836"/>
    <x v="3"/>
    <n v="175"/>
    <s v=""/>
    <n v="0.5"/>
    <n v="0.5"/>
    <s v=""/>
    <n v="10000"/>
    <n v="10000"/>
    <n v="912.72151898734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830975949367089"/>
    <n v="0.18432085710126583"/>
    <n v="3.8406476151848703"/>
    <n v="5.1183044699546478"/>
    <n v="1.9203238075924352E-3"/>
    <n v="2.5591522349773244E-3"/>
  </r>
  <r>
    <x v="0"/>
    <n v="758"/>
    <s v="AHM766"/>
    <x v="13"/>
    <x v="1"/>
    <n v="2013"/>
    <n v="138"/>
    <n v="182.54430379746836"/>
    <x v="3"/>
    <n v="175"/>
    <s v=""/>
    <n v="0.5"/>
    <n v="0.5"/>
    <s v=""/>
    <n v="10000"/>
    <n v="10000"/>
    <n v="730.1772151898734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644780759493672"/>
    <n v="0.17422648568101265"/>
    <n v="3.7889440973301558"/>
    <n v="4.8379994237748818"/>
    <n v="1.8944720486650782E-3"/>
    <n v="2.4189997118874412E-3"/>
  </r>
  <r>
    <x v="0"/>
    <n v="759"/>
    <s v="DSR387"/>
    <x v="13"/>
    <x v="1"/>
    <n v="2013"/>
    <n v="138"/>
    <n v="182.54430379746836"/>
    <x v="3"/>
    <n v="175"/>
    <s v=""/>
    <n v="0.5"/>
    <n v="0.5"/>
    <s v=""/>
    <n v="10000"/>
    <n v="10000"/>
    <n v="730.1772151898734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644780759493672"/>
    <n v="0.17422648568101265"/>
    <n v="3.7889440973301558"/>
    <n v="4.8379994237748818"/>
    <n v="1.8944720486650782E-3"/>
    <n v="2.4189997118874412E-3"/>
  </r>
  <r>
    <x v="0"/>
    <n v="760"/>
    <s v="UDN355"/>
    <x v="13"/>
    <x v="1"/>
    <n v="2013"/>
    <n v="138"/>
    <n v="182.54430379746836"/>
    <x v="3"/>
    <n v="175"/>
    <s v=""/>
    <n v="0.5"/>
    <n v="0.5"/>
    <s v=""/>
    <n v="10000"/>
    <n v="10000"/>
    <n v="730.1772151898734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644780759493672"/>
    <n v="0.17422648568101265"/>
    <n v="3.7889440973301558"/>
    <n v="4.8379994237748818"/>
    <n v="1.8944720486650782E-3"/>
    <n v="2.4189997118874412E-3"/>
  </r>
  <r>
    <x v="0"/>
    <n v="761"/>
    <s v="ZOV762"/>
    <x v="13"/>
    <x v="1"/>
    <n v="2013"/>
    <n v="138"/>
    <n v="182.54430379746836"/>
    <x v="3"/>
    <n v="175"/>
    <s v=""/>
    <n v="0.5"/>
    <n v="0.5"/>
    <s v=""/>
    <n v="10000"/>
    <n v="10000"/>
    <n v="730.1772151898734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644780759493672"/>
    <n v="0.17422648568101265"/>
    <n v="3.7889440973301558"/>
    <n v="4.8379994237748818"/>
    <n v="1.8944720486650782E-3"/>
    <n v="2.4189997118874412E-3"/>
  </r>
  <r>
    <x v="0"/>
    <n v="762"/>
    <s v="504622 ZZP883"/>
    <x v="13"/>
    <x v="1"/>
    <n v="2014"/>
    <n v="138"/>
    <n v="182.54430379746836"/>
    <x v="3"/>
    <n v="175"/>
    <s v=""/>
    <n v="0.5"/>
    <n v="0.5"/>
    <s v=""/>
    <n v="10000"/>
    <n v="10000"/>
    <n v="547.6329113924050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58585569620254"/>
    <n v="0.16413211426075949"/>
    <n v="3.7372405794754409"/>
    <n v="4.5576943775951166"/>
    <n v="1.8686202897377205E-3"/>
    <n v="2.2788471887975584E-3"/>
  </r>
  <r>
    <x v="0"/>
    <n v="763"/>
    <s v="602632 BNM569"/>
    <x v="13"/>
    <x v="1"/>
    <n v="2015"/>
    <n v="138"/>
    <n v="182.54430379746836"/>
    <x v="3"/>
    <n v="175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3.6855370616207255"/>
    <n v="4.2773893314153515"/>
    <n v="1.8427685308103627E-3"/>
    <n v="2.1386946657076761E-3"/>
  </r>
  <r>
    <x v="0"/>
    <n v="764"/>
    <s v="BYZ269"/>
    <x v="13"/>
    <x v="1"/>
    <n v="2015"/>
    <n v="138"/>
    <n v="182.54430379746836"/>
    <x v="3"/>
    <n v="175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3.6855370616207255"/>
    <n v="4.2773893314153515"/>
    <n v="1.8427685308103627E-3"/>
    <n v="2.1386946657076761E-3"/>
  </r>
  <r>
    <x v="0"/>
    <n v="765"/>
    <s v="EKF456"/>
    <x v="13"/>
    <x v="1"/>
    <n v="2015"/>
    <n v="138"/>
    <n v="182.54430379746836"/>
    <x v="3"/>
    <n v="175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3.6855370616207255"/>
    <n v="4.2773893314153515"/>
    <n v="1.8427685308103627E-3"/>
    <n v="2.1386946657076761E-3"/>
  </r>
  <r>
    <x v="0"/>
    <n v="766"/>
    <s v="FAU577"/>
    <x v="13"/>
    <x v="1"/>
    <n v="2015"/>
    <n v="138"/>
    <n v="182.54430379746836"/>
    <x v="3"/>
    <n v="175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3.6855370616207255"/>
    <n v="4.2773893314153515"/>
    <n v="1.8427685308103627E-3"/>
    <n v="2.1386946657076761E-3"/>
  </r>
  <r>
    <x v="0"/>
    <n v="767"/>
    <s v="FBD845"/>
    <x v="13"/>
    <x v="1"/>
    <n v="2015"/>
    <n v="360"/>
    <n v="182.54430379746836"/>
    <x v="3"/>
    <n v="600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9.6144445085758043"/>
    <n v="11.158406951518309"/>
    <n v="4.8072222542879023E-3"/>
    <n v="5.5792034757591548E-3"/>
  </r>
  <r>
    <x v="0"/>
    <n v="768"/>
    <s v="GPF195"/>
    <x v="13"/>
    <x v="1"/>
    <n v="2015"/>
    <n v="360"/>
    <n v="182.54430379746836"/>
    <x v="3"/>
    <n v="600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9.6144445085758043"/>
    <n v="11.158406951518309"/>
    <n v="4.8072222542879023E-3"/>
    <n v="5.5792034757591548E-3"/>
  </r>
  <r>
    <x v="0"/>
    <n v="769"/>
    <s v="HTV227"/>
    <x v="13"/>
    <x v="1"/>
    <n v="2015"/>
    <n v="138"/>
    <n v="182.54430379746836"/>
    <x v="3"/>
    <n v="175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3.6855370616207255"/>
    <n v="4.2773893314153515"/>
    <n v="1.8427685308103627E-3"/>
    <n v="2.1386946657076761E-3"/>
  </r>
  <r>
    <x v="0"/>
    <n v="770"/>
    <s v="KGS229"/>
    <x v="13"/>
    <x v="1"/>
    <n v="2015"/>
    <n v="360"/>
    <n v="182.54430379746836"/>
    <x v="3"/>
    <n v="600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9.6144445085758043"/>
    <n v="11.158406951518309"/>
    <n v="4.8072222542879023E-3"/>
    <n v="5.5792034757591548E-3"/>
  </r>
  <r>
    <x v="0"/>
    <n v="771"/>
    <s v="LGX329"/>
    <x v="13"/>
    <x v="1"/>
    <n v="2015"/>
    <n v="138"/>
    <n v="182.54430379746836"/>
    <x v="3"/>
    <n v="175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3.6855370616207255"/>
    <n v="4.2773893314153515"/>
    <n v="1.8427685308103627E-3"/>
    <n v="2.1386946657076761E-3"/>
  </r>
  <r>
    <x v="0"/>
    <n v="772"/>
    <s v="NUC975"/>
    <x v="13"/>
    <x v="1"/>
    <n v="2015"/>
    <n v="360"/>
    <n v="182.54430379746836"/>
    <x v="3"/>
    <n v="600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9.6144445085758043"/>
    <n v="11.158406951518309"/>
    <n v="4.8072222542879023E-3"/>
    <n v="5.5792034757591548E-3"/>
  </r>
  <r>
    <x v="0"/>
    <n v="773"/>
    <s v="OQH712"/>
    <x v="13"/>
    <x v="1"/>
    <n v="2015"/>
    <n v="275"/>
    <n v="182.54430379746836"/>
    <x v="3"/>
    <n v="300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7.3443673329398509"/>
    <n v="8.5237830879653753"/>
    <n v="3.672183666469926E-3"/>
    <n v="4.2618915439826882E-3"/>
  </r>
  <r>
    <x v="0"/>
    <n v="774"/>
    <s v="TFD946"/>
    <x v="13"/>
    <x v="1"/>
    <n v="2015"/>
    <n v="138"/>
    <n v="182.54430379746836"/>
    <x v="3"/>
    <n v="175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3.6855370616207255"/>
    <n v="4.2773893314153515"/>
    <n v="1.8427685308103627E-3"/>
    <n v="2.1386946657076761E-3"/>
  </r>
  <r>
    <x v="0"/>
    <n v="775"/>
    <s v="TZD474"/>
    <x v="13"/>
    <x v="1"/>
    <n v="2015"/>
    <n v="138"/>
    <n v="182.54430379746836"/>
    <x v="3"/>
    <n v="175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3.6855370616207255"/>
    <n v="4.2773893314153515"/>
    <n v="1.8427685308103627E-3"/>
    <n v="2.1386946657076761E-3"/>
  </r>
  <r>
    <x v="0"/>
    <n v="776"/>
    <s v="WRU178"/>
    <x v="13"/>
    <x v="1"/>
    <n v="2015"/>
    <n v="138"/>
    <n v="182.54430379746836"/>
    <x v="3"/>
    <n v="175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3.6855370616207255"/>
    <n v="4.2773893314153515"/>
    <n v="1.8427685308103627E-3"/>
    <n v="2.1386946657076761E-3"/>
  </r>
  <r>
    <x v="0"/>
    <n v="777"/>
    <s v="ZKR227"/>
    <x v="13"/>
    <x v="1"/>
    <n v="2015"/>
    <n v="360"/>
    <n v="182.54430379746836"/>
    <x v="3"/>
    <n v="600"/>
    <s v=""/>
    <n v="0.5"/>
    <n v="0.5"/>
    <s v=""/>
    <n v="10000"/>
    <n v="10000"/>
    <n v="365.0886075949367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272390379746835"/>
    <n v="0.15403774284050634"/>
    <n v="9.6144445085758043"/>
    <n v="11.158406951518309"/>
    <n v="4.8072222542879023E-3"/>
    <n v="5.5792034757591548E-3"/>
  </r>
  <r>
    <x v="0"/>
    <n v="778"/>
    <s v="507150 BSV411"/>
    <x v="13"/>
    <x v="1"/>
    <n v="2016"/>
    <n v="138"/>
    <n v="182.54430379746836"/>
    <x v="3"/>
    <n v="175"/>
    <s v=""/>
    <n v="0.5"/>
    <n v="0.5"/>
    <s v=""/>
    <n v="10000"/>
    <n v="10000"/>
    <n v="182.54430379746836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086195189873417"/>
    <n v="0.14394337142025318"/>
    <n v="3.6338335437660105"/>
    <n v="3.9970842852355872"/>
    <n v="1.8169167718830052E-3"/>
    <n v="1.9985421426177937E-3"/>
  </r>
  <r>
    <x v="0"/>
    <n v="779"/>
    <s v="507151 HLB181"/>
    <x v="13"/>
    <x v="1"/>
    <n v="2016"/>
    <n v="138"/>
    <n v="182.54430379746836"/>
    <x v="3"/>
    <n v="175"/>
    <s v=""/>
    <n v="0.5"/>
    <n v="0.5"/>
    <s v=""/>
    <n v="10000"/>
    <n v="10000"/>
    <n v="182.54430379746836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086195189873417"/>
    <n v="0.14394337142025318"/>
    <n v="3.6338335437660105"/>
    <n v="3.9970842852355872"/>
    <n v="1.8169167718830052E-3"/>
    <n v="1.9985421426177937E-3"/>
  </r>
  <r>
    <x v="0"/>
    <n v="780"/>
    <s v="507152 MIC797"/>
    <x v="13"/>
    <x v="1"/>
    <n v="2016"/>
    <n v="138"/>
    <n v="182.54430379746836"/>
    <x v="3"/>
    <n v="175"/>
    <s v=""/>
    <n v="0.5"/>
    <n v="0.5"/>
    <s v=""/>
    <n v="10000"/>
    <n v="10000"/>
    <n v="182.54430379746836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086195189873417"/>
    <n v="0.14394337142025318"/>
    <n v="3.6338335437660105"/>
    <n v="3.9970842852355872"/>
    <n v="1.8169167718830052E-3"/>
    <n v="1.9985421426177937E-3"/>
  </r>
  <r>
    <x v="0"/>
    <n v="781"/>
    <s v="QOX877"/>
    <x v="13"/>
    <x v="1"/>
    <n v="2016"/>
    <n v="138"/>
    <n v="182.54430379746836"/>
    <x v="3"/>
    <n v="175"/>
    <s v=""/>
    <n v="0.5"/>
    <n v="0.5"/>
    <s v=""/>
    <n v="10000"/>
    <n v="10000"/>
    <n v="182.54430379746836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086195189873417"/>
    <n v="0.14394337142025318"/>
    <n v="3.6338335437660105"/>
    <n v="3.9970842852355872"/>
    <n v="1.8169167718830052E-3"/>
    <n v="1.9985421426177937E-3"/>
  </r>
  <r>
    <x v="0"/>
    <n v="782"/>
    <s v="RXL299"/>
    <x v="13"/>
    <x v="1"/>
    <n v="2018"/>
    <n v="49"/>
    <n v="182.54430379746836"/>
    <x v="3"/>
    <n v="50"/>
    <s v=""/>
    <n v="0.5"/>
    <n v="0.5"/>
    <s v=""/>
    <n v="10000"/>
    <n v="10000"/>
    <n v="182.54430379746836"/>
    <s v=""/>
    <n v="0.129"/>
    <n v="2.66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2.6618619518987345"/>
    <n v="0.14394337142025318"/>
    <n v="26.24545812344893"/>
    <n v="1.4192545650474186"/>
    <n v="1.3122729061724465E-2"/>
    <n v="7.0962728252370929E-4"/>
  </r>
  <r>
    <x v="0"/>
    <n v="783"/>
    <n v="60344"/>
    <x v="14"/>
    <x v="1"/>
    <n v="1979"/>
    <n v="200"/>
    <n v="276"/>
    <x v="3"/>
    <n v="300"/>
    <s v=""/>
    <n v="0.59"/>
    <n v="0.59"/>
    <s v=""/>
    <n v="7000"/>
    <n v="7000"/>
    <n v="10488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115.98775658417712"/>
    <n v="860.86534044653331"/>
    <n v="5.799387829208856E-2"/>
    <n v="0.43043267022326664"/>
  </r>
  <r>
    <x v="0"/>
    <n v="784"/>
    <n v="750119"/>
    <x v="14"/>
    <x v="1"/>
    <n v="2011"/>
    <n v="100"/>
    <n v="276"/>
    <x v="3"/>
    <n v="175"/>
    <s v=""/>
    <n v="0.59"/>
    <n v="0.59"/>
    <s v=""/>
    <n v="10000"/>
    <n v="10000"/>
    <n v="1656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58912"/>
    <n v="0.22542281920000001"/>
    <n v="5.2375049888956458"/>
    <n v="8.09269606508769"/>
    <n v="2.6187524944478232E-3"/>
    <n v="4.0463480325438452E-3"/>
  </r>
  <r>
    <x v="0"/>
    <n v="785"/>
    <s v="834 OSO956"/>
    <x v="15"/>
    <x v="1"/>
    <n v="1987"/>
    <n v="230"/>
    <n v="730"/>
    <x v="3"/>
    <n v="300"/>
    <s v=""/>
    <n v="0.2"/>
    <n v="0.2"/>
    <s v=""/>
    <n v="7000"/>
    <n v="7000"/>
    <n v="21900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119.59189591306396"/>
    <n v="887.61539339826186"/>
    <n v="5.9795947956531988E-2"/>
    <n v="0.44380769669913095"/>
  </r>
  <r>
    <x v="0"/>
    <n v="786"/>
    <n v="48516"/>
    <x v="15"/>
    <x v="1"/>
    <n v="2000"/>
    <n v="217"/>
    <n v="842"/>
    <x v="3"/>
    <n v="300"/>
    <s v=""/>
    <n v="0.2"/>
    <n v="0.2"/>
    <s v=""/>
    <n v="7000"/>
    <n v="7000"/>
    <n v="14314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53.1101402785942"/>
    <n v="1088.4824240592934"/>
    <n v="7.6555070139297104E-2"/>
    <n v="0.5442412120296467"/>
  </r>
  <r>
    <x v="0"/>
    <n v="787"/>
    <n v="48517"/>
    <x v="15"/>
    <x v="1"/>
    <n v="2000"/>
    <n v="217"/>
    <n v="842"/>
    <x v="3"/>
    <n v="300"/>
    <s v=""/>
    <n v="0.2"/>
    <n v="0.2"/>
    <s v=""/>
    <n v="7000"/>
    <n v="7000"/>
    <n v="14314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53.1101402785942"/>
    <n v="1088.4824240592934"/>
    <n v="7.6555070139297104E-2"/>
    <n v="0.5442412120296467"/>
  </r>
  <r>
    <x v="0"/>
    <n v="788"/>
    <n v="48518"/>
    <x v="15"/>
    <x v="1"/>
    <n v="2000"/>
    <n v="217"/>
    <n v="842"/>
    <x v="3"/>
    <n v="300"/>
    <s v=""/>
    <n v="0.2"/>
    <n v="0.2"/>
    <s v=""/>
    <n v="7000"/>
    <n v="7000"/>
    <n v="14314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53.1101402785942"/>
    <n v="1088.4824240592934"/>
    <n v="7.6555070139297104E-2"/>
    <n v="0.5442412120296467"/>
  </r>
  <r>
    <x v="0"/>
    <n v="789"/>
    <n v="48683"/>
    <x v="15"/>
    <x v="1"/>
    <n v="2001"/>
    <n v="135"/>
    <n v="842"/>
    <x v="3"/>
    <n v="175"/>
    <s v=""/>
    <n v="0.2"/>
    <n v="0.2"/>
    <s v=""/>
    <n v="7000"/>
    <n v="7000"/>
    <n v="13472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6086"/>
    <n v="10.798780999999998"/>
    <n v="80.622856156068053"/>
    <n v="541.2337232524435"/>
    <n v="4.0311428078034027E-2"/>
    <n v="0.27061686162622173"/>
  </r>
  <r>
    <x v="0"/>
    <n v="790"/>
    <n v="48787"/>
    <x v="15"/>
    <x v="1"/>
    <n v="2001"/>
    <n v="225"/>
    <n v="837.84090909090901"/>
    <x v="3"/>
    <n v="300"/>
    <s v=""/>
    <n v="0.2"/>
    <n v="0.2"/>
    <s v=""/>
    <n v="7000"/>
    <n v="7000"/>
    <n v="13405.454545454544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6086"/>
    <n v="10.798780999999998"/>
    <n v="133.70769417123049"/>
    <n v="897.60046460903561"/>
    <n v="6.6853847085615245E-2"/>
    <n v="0.44880023230451782"/>
  </r>
  <r>
    <x v="0"/>
    <n v="791"/>
    <n v="48931"/>
    <x v="15"/>
    <x v="1"/>
    <n v="2001"/>
    <n v="135"/>
    <n v="842"/>
    <x v="3"/>
    <n v="175"/>
    <s v=""/>
    <n v="0.2"/>
    <n v="0.2"/>
    <s v=""/>
    <n v="7000"/>
    <n v="7000"/>
    <n v="13472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6086"/>
    <n v="10.798780999999998"/>
    <n v="80.622856156068053"/>
    <n v="541.2337232524435"/>
    <n v="4.0311428078034027E-2"/>
    <n v="0.27061686162622173"/>
  </r>
  <r>
    <x v="0"/>
    <n v="792"/>
    <s v="496419 SYU729"/>
    <x v="15"/>
    <x v="1"/>
    <n v="2002"/>
    <n v="133"/>
    <n v="842"/>
    <x v="3"/>
    <n v="175"/>
    <s v=""/>
    <n v="0.2"/>
    <n v="0.2"/>
    <s v=""/>
    <n v="7000"/>
    <n v="7000"/>
    <n v="12630"/>
    <s v=""/>
    <n v="1.06"/>
    <n v="1.06"/>
    <s v=""/>
    <n v="3.8099999999999998E-5"/>
    <n v="3.8099999999999998E-5"/>
    <s v=""/>
    <n v="7.64"/>
    <n v="7.64"/>
    <s v=""/>
    <n v="9.1700000000000006E-5"/>
    <n v="9.1700000000000006E-5"/>
    <s v=""/>
    <n v="1"/>
    <n v="1"/>
    <s v=""/>
    <n v="0.97699999999999998"/>
    <n v="0.97699999999999998"/>
    <n v="1.3267"/>
    <n v="8.0914163000000006"/>
    <n v="65.508961801980931"/>
    <n v="399.53288710381088"/>
    <n v="3.2754480900990465E-2"/>
    <n v="0.19976644355190545"/>
  </r>
  <r>
    <x v="0"/>
    <n v="793"/>
    <n v="828152"/>
    <x v="15"/>
    <x v="1"/>
    <n v="2004"/>
    <n v="135"/>
    <n v="842"/>
    <x v="3"/>
    <n v="175"/>
    <s v=""/>
    <n v="0.2"/>
    <n v="0.2"/>
    <s v=""/>
    <n v="7000"/>
    <n v="7000"/>
    <n v="10946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137.88984325287481"/>
    <n v="146.07875176030851"/>
    <n v="6.8944921626437408E-2"/>
    <n v="7.3039375880154259E-2"/>
  </r>
  <r>
    <x v="0"/>
    <n v="794"/>
    <n v="828309"/>
    <x v="15"/>
    <x v="1"/>
    <n v="2004"/>
    <n v="225"/>
    <n v="839.49999999999989"/>
    <x v="3"/>
    <n v="300"/>
    <s v=""/>
    <n v="0.2"/>
    <n v="0.2"/>
    <s v=""/>
    <n v="7000"/>
    <n v="7000"/>
    <n v="10913.499999999998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229.13405267376959"/>
    <n v="242.74171041721888"/>
    <n v="0.1145670263368848"/>
    <n v="0.12137085520860945"/>
  </r>
  <r>
    <x v="0"/>
    <n v="795"/>
    <n v="828310"/>
    <x v="15"/>
    <x v="1"/>
    <n v="2004"/>
    <n v="225"/>
    <n v="839.49999999999989"/>
    <x v="3"/>
    <n v="300"/>
    <s v=""/>
    <n v="0.2"/>
    <n v="0.2"/>
    <s v=""/>
    <n v="7000"/>
    <n v="7000"/>
    <n v="10913.499999999998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229.13405267376959"/>
    <n v="242.74171041721888"/>
    <n v="0.1145670263368848"/>
    <n v="0.12137085520860945"/>
  </r>
  <r>
    <x v="0"/>
    <n v="796"/>
    <n v="828516"/>
    <x v="15"/>
    <x v="1"/>
    <n v="2005"/>
    <n v="225"/>
    <n v="841.42105263157896"/>
    <x v="3"/>
    <n v="300"/>
    <s v=""/>
    <n v="0.2"/>
    <n v="0.2"/>
    <s v=""/>
    <n v="7000"/>
    <n v="7000"/>
    <n v="10097.052631578947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229.65838689041439"/>
    <n v="243.2971834387686"/>
    <n v="0.1148291934452072"/>
    <n v="0.12164859171938432"/>
  </r>
  <r>
    <x v="0"/>
    <n v="797"/>
    <n v="829729"/>
    <x v="15"/>
    <x v="1"/>
    <n v="2006"/>
    <n v="285"/>
    <n v="842"/>
    <x v="3"/>
    <n v="300"/>
    <s v=""/>
    <n v="0.2"/>
    <n v="0.2"/>
    <s v=""/>
    <n v="7000"/>
    <n v="7000"/>
    <n v="9262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291.10078020051344"/>
    <n v="308.38847593842905"/>
    <n v="0.14555039010025675"/>
    <n v="0.15419423796921455"/>
  </r>
  <r>
    <x v="0"/>
    <n v="798"/>
    <n v="830690"/>
    <x v="15"/>
    <x v="1"/>
    <n v="2007"/>
    <n v="285"/>
    <n v="839.8230088495576"/>
    <x v="3"/>
    <n v="300"/>
    <s v=""/>
    <n v="0.2"/>
    <n v="0.2"/>
    <s v=""/>
    <n v="7000"/>
    <n v="7000"/>
    <n v="8398.2300884955766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924"/>
    <n v="1.3689723999999999"/>
    <n v="136.393550068575"/>
    <n v="144.47462517943151"/>
    <n v="6.8196775034287505E-2"/>
    <n v="7.223731258971576E-2"/>
  </r>
  <r>
    <x v="0"/>
    <n v="799"/>
    <n v="831670"/>
    <x v="15"/>
    <x v="1"/>
    <n v="2008"/>
    <n v="285"/>
    <n v="842"/>
    <x v="3"/>
    <n v="300"/>
    <s v=""/>
    <n v="0.2"/>
    <n v="0.2"/>
    <s v=""/>
    <n v="10000"/>
    <n v="10000"/>
    <n v="7578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3884635999999999"/>
    <n v="1.4709583035999998"/>
    <n v="146.91147035475925"/>
    <n v="155.64012424410578"/>
    <n v="7.3455735177379619E-2"/>
    <n v="7.7820062122052905E-2"/>
  </r>
  <r>
    <x v="0"/>
    <n v="800"/>
    <n v="833084"/>
    <x v="15"/>
    <x v="1"/>
    <n v="2009"/>
    <n v="285"/>
    <n v="842"/>
    <x v="3"/>
    <n v="300"/>
    <s v=""/>
    <n v="0.2"/>
    <n v="0.2"/>
    <s v=""/>
    <n v="10000"/>
    <n v="10000"/>
    <n v="6736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485231999999999"/>
    <n v="1.3223906032000001"/>
    <n v="132.1045644149614"/>
    <n v="139.92037522584607"/>
    <n v="6.6052282207480703E-2"/>
    <n v="6.9960187612923039E-2"/>
  </r>
  <r>
    <x v="0"/>
    <n v="801"/>
    <n v="833221"/>
    <x v="15"/>
    <x v="1"/>
    <n v="2009"/>
    <n v="285"/>
    <n v="842"/>
    <x v="3"/>
    <n v="300"/>
    <s v=""/>
    <n v="0.2"/>
    <n v="0.2"/>
    <s v=""/>
    <n v="10000"/>
    <n v="10000"/>
    <n v="6736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485231999999999"/>
    <n v="1.3223906032000001"/>
    <n v="132.1045644149614"/>
    <n v="139.92037522584607"/>
    <n v="6.6052282207480703E-2"/>
    <n v="6.9960187612923039E-2"/>
  </r>
  <r>
    <x v="0"/>
    <n v="802"/>
    <n v="833222"/>
    <x v="15"/>
    <x v="1"/>
    <n v="2009"/>
    <n v="285"/>
    <n v="842"/>
    <x v="3"/>
    <n v="300"/>
    <s v=""/>
    <n v="0.2"/>
    <n v="0.2"/>
    <s v=""/>
    <n v="10000"/>
    <n v="10000"/>
    <n v="6736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485231999999999"/>
    <n v="1.3223906032000001"/>
    <n v="132.1045644149614"/>
    <n v="139.92037522584607"/>
    <n v="6.6052282207480703E-2"/>
    <n v="6.9960187612923039E-2"/>
  </r>
  <r>
    <x v="1"/>
    <n v="1"/>
    <s v="UWK276 63489"/>
    <x v="0"/>
    <x v="0"/>
    <n v="2006"/>
    <n v="99"/>
    <n v="1271"/>
    <x v="0"/>
    <n v="100"/>
    <n v="0.75"/>
    <s v=""/>
    <n v="0.34"/>
    <n v="12000"/>
    <s v=""/>
    <n v="12000"/>
    <n v="17794"/>
    <n v="0.19"/>
    <s v=""/>
    <n v="0.19"/>
    <n v="2.7100000000000001E-5"/>
    <s v=""/>
    <n v="2.7100000000000001E-5"/>
    <n v="4.5528709999999997"/>
    <s v=""/>
    <n v="4.5528709999999997"/>
    <n v="6.7700000000000006E-5"/>
    <s v=""/>
    <n v="6.7700000000000006E-5"/>
    <n v="0.9"/>
    <s v=""/>
    <n v="0.9"/>
    <n v="0.93"/>
    <s v=""/>
    <n v="0.93"/>
    <n v="0.46368000000000009"/>
    <n v="4.9897020300000001"/>
    <n v="43.733303637360578"/>
    <n v="470.61799934856896"/>
    <n v="2.1866651818680288E-2"/>
    <n v="0.23530899967428448"/>
  </r>
  <r>
    <x v="1"/>
    <n v="2"/>
    <s v="504697 HUP281"/>
    <x v="0"/>
    <x v="0"/>
    <n v="2011"/>
    <n v="126"/>
    <n v="1271"/>
    <x v="1"/>
    <n v="175"/>
    <n v="0.75"/>
    <s v=""/>
    <n v="0.34"/>
    <n v="12000"/>
    <s v=""/>
    <n v="12000"/>
    <n v="11439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34737750000000006"/>
    <n v="2.918286095"/>
    <n v="41.699510551952194"/>
    <n v="350.31371292633469"/>
    <n v="2.0849755275976097E-2"/>
    <n v="0.17515685646316737"/>
  </r>
  <r>
    <x v="1"/>
    <n v="3"/>
    <s v="504698 JQP332"/>
    <x v="0"/>
    <x v="0"/>
    <n v="2011"/>
    <n v="126"/>
    <n v="1271"/>
    <x v="1"/>
    <n v="175"/>
    <n v="0.75"/>
    <s v=""/>
    <n v="0.34"/>
    <n v="12000"/>
    <s v=""/>
    <n v="12000"/>
    <n v="11439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34737750000000006"/>
    <n v="2.918286095"/>
    <n v="41.699510551952194"/>
    <n v="350.31371292633469"/>
    <n v="2.0849755275976097E-2"/>
    <n v="0.17515685646316737"/>
  </r>
  <r>
    <x v="1"/>
    <n v="4"/>
    <n v="507427"/>
    <x v="0"/>
    <x v="0"/>
    <n v="2015"/>
    <n v="110"/>
    <n v="1271"/>
    <x v="2"/>
    <n v="175"/>
    <n v="0.75"/>
    <s v=""/>
    <n v="0.34"/>
    <n v="12000"/>
    <s v=""/>
    <n v="12000"/>
    <n v="6355"/>
    <n v="0.05"/>
    <s v=""/>
    <n v="0.05"/>
    <n v="1.17E-5"/>
    <s v=""/>
    <n v="1.17E-5"/>
    <n v="1.126007"/>
    <s v=""/>
    <n v="1.126007"/>
    <n v="1.4800000000000001E-5"/>
    <s v=""/>
    <n v="1.4800000000000001E-5"/>
    <n v="0.9"/>
    <s v=""/>
    <n v="0.9"/>
    <n v="0.95"/>
    <s v=""/>
    <n v="0.95"/>
    <n v="0.11191815000000001"/>
    <n v="1.15905795"/>
    <n v="11.728755550958676"/>
    <n v="121.46651249100597"/>
    <n v="5.8643777754793383E-3"/>
    <n v="6.0733256245502985E-2"/>
  </r>
  <r>
    <x v="1"/>
    <n v="5"/>
    <s v="AC 9180 507428"/>
    <x v="0"/>
    <x v="0"/>
    <n v="2015"/>
    <n v="110"/>
    <n v="1271"/>
    <x v="2"/>
    <n v="175"/>
    <n v="0.75"/>
    <s v=""/>
    <n v="0.34"/>
    <n v="12000"/>
    <s v=""/>
    <n v="12000"/>
    <n v="6355"/>
    <n v="0.05"/>
    <s v=""/>
    <n v="0.05"/>
    <n v="1.17E-5"/>
    <s v=""/>
    <n v="1.17E-5"/>
    <n v="1.126007"/>
    <s v=""/>
    <n v="1.126007"/>
    <n v="1.4800000000000001E-5"/>
    <s v=""/>
    <n v="1.4800000000000001E-5"/>
    <n v="0.9"/>
    <s v=""/>
    <n v="0.9"/>
    <n v="0.95"/>
    <s v=""/>
    <n v="0.95"/>
    <n v="0.11191815000000001"/>
    <n v="1.15905795"/>
    <n v="11.728755550958676"/>
    <n v="121.46651249100597"/>
    <n v="5.8643777754793383E-3"/>
    <n v="6.0733256245502985E-2"/>
  </r>
  <r>
    <x v="1"/>
    <n v="6"/>
    <n v="417773"/>
    <x v="0"/>
    <x v="0"/>
    <n v="2019"/>
    <n v="275"/>
    <n v="1271"/>
    <x v="2"/>
    <n v="300"/>
    <n v="0.75"/>
    <s v=""/>
    <n v="0.34"/>
    <n v="12000"/>
    <s v=""/>
    <n v="12000"/>
    <n v="1271"/>
    <n v="0.05"/>
    <s v=""/>
    <n v="0.05"/>
    <n v="1.17E-5"/>
    <s v=""/>
    <n v="1.17E-5"/>
    <n v="0.120781"/>
    <s v=""/>
    <n v="0.120781"/>
    <n v="1.59E-6"/>
    <s v=""/>
    <n v="1.59E-6"/>
    <n v="0.9"/>
    <s v=""/>
    <n v="0.9"/>
    <n v="0.95"/>
    <s v=""/>
    <n v="0.95"/>
    <n v="5.8383630000000006E-2"/>
    <n v="0.1166617955"/>
    <n v="15.296163411556067"/>
    <n v="30.564695752106125"/>
    <n v="7.6480817057780343E-3"/>
    <n v="1.5282347876053063E-2"/>
  </r>
  <r>
    <x v="1"/>
    <n v="7"/>
    <s v="AC5276 ZTX336"/>
    <x v="0"/>
    <x v="1"/>
    <n v="2018"/>
    <n v="175"/>
    <n v="1271"/>
    <x v="3"/>
    <n v="300"/>
    <s v=""/>
    <n v="0.75"/>
    <n v="0.75"/>
    <s v=""/>
    <n v="10000"/>
    <n v="10000"/>
    <n v="25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492839999999999"/>
    <n v="0.27441702440000004"/>
    <n v="56.978387946649093"/>
    <n v="100.92300491987443"/>
    <n v="2.8489193973324549E-2"/>
    <n v="5.0461502459937219E-2"/>
  </r>
  <r>
    <x v="1"/>
    <n v="8"/>
    <n v="8281"/>
    <x v="1"/>
    <x v="0"/>
    <n v="1990"/>
    <n v="430"/>
    <n v="1271"/>
    <x v="4"/>
    <n v="600"/>
    <n v="0.9"/>
    <s v=""/>
    <n v="0.34"/>
    <n v="12000"/>
    <s v=""/>
    <n v="12000"/>
    <n v="38130"/>
    <n v="0.68"/>
    <s v=""/>
    <n v="0.68"/>
    <n v="2.37E-5"/>
    <s v=""/>
    <n v="2.37E-5"/>
    <n v="7.338571"/>
    <s v=""/>
    <n v="7.338571"/>
    <n v="1.22E-4"/>
    <s v=""/>
    <n v="1.22E-4"/>
    <n v="0.9"/>
    <s v=""/>
    <n v="0.9"/>
    <n v="0.93"/>
    <s v=""/>
    <n v="0.93"/>
    <n v="0.86796000000000006"/>
    <n v="8.1863910300000011"/>
    <n v="355.57145899963001"/>
    <n v="3353.6649182895344"/>
    <n v="0.177785729499815"/>
    <n v="1.6768324591447674"/>
  </r>
  <r>
    <x v="1"/>
    <n v="9"/>
    <s v="RJ244"/>
    <x v="1"/>
    <x v="0"/>
    <n v="1998"/>
    <n v="500"/>
    <n v="1271"/>
    <x v="4"/>
    <n v="600"/>
    <n v="0.9"/>
    <s v=""/>
    <n v="0.34"/>
    <n v="12000"/>
    <s v=""/>
    <n v="12000"/>
    <n v="27962"/>
    <n v="0.32"/>
    <s v=""/>
    <n v="0.32"/>
    <n v="1.1199999999999999E-5"/>
    <s v=""/>
    <n v="1.1199999999999999E-5"/>
    <n v="5.9060009999999998"/>
    <s v=""/>
    <n v="5.9060009999999998"/>
    <n v="9.8300000000000004E-5"/>
    <s v=""/>
    <n v="9.8300000000000004E-5"/>
    <n v="0.9"/>
    <s v=""/>
    <n v="0.9"/>
    <n v="0.93"/>
    <s v=""/>
    <n v="0.93"/>
    <n v="0.40896000000000005"/>
    <n v="6.5896089299999998"/>
    <n v="194.80924513787571"/>
    <n v="3138.9787299665118"/>
    <n v="9.7404622568937851E-2"/>
    <n v="1.569489364983256"/>
  </r>
  <r>
    <x v="1"/>
    <n v="10"/>
    <s v="49885 FKJ953"/>
    <x v="1"/>
    <x v="0"/>
    <n v="2001"/>
    <n v="600"/>
    <n v="1271"/>
    <x v="0"/>
    <n v="750"/>
    <n v="0.9"/>
    <s v=""/>
    <n v="0.34"/>
    <n v="12000"/>
    <s v=""/>
    <n v="12000"/>
    <n v="24149"/>
    <n v="0.32"/>
    <s v=""/>
    <n v="0.32"/>
    <n v="1.1199999999999999E-5"/>
    <s v=""/>
    <n v="1.1199999999999999E-5"/>
    <n v="5.6512200000000004"/>
    <s v=""/>
    <n v="5.6512200000000004"/>
    <n v="9.3999999999999994E-5"/>
    <s v=""/>
    <n v="9.3999999999999994E-5"/>
    <n v="0.9"/>
    <s v=""/>
    <n v="0.9"/>
    <n v="0.93"/>
    <s v=""/>
    <n v="0.93"/>
    <n v="0.40896000000000005"/>
    <n v="6.3046746000000011"/>
    <n v="233.77109416545085"/>
    <n v="3603.8993534798665"/>
    <n v="0.11688554708272543"/>
    <n v="1.8019496767399332"/>
  </r>
  <r>
    <x v="1"/>
    <n v="11"/>
    <s v="828811 MLZ821"/>
    <x v="1"/>
    <x v="0"/>
    <n v="2005"/>
    <n v="300"/>
    <n v="1271"/>
    <x v="0"/>
    <n v="600"/>
    <n v="0.9"/>
    <s v=""/>
    <n v="0.34"/>
    <n v="12000"/>
    <s v=""/>
    <n v="12000"/>
    <n v="19065"/>
    <n v="0.1"/>
    <s v=""/>
    <n v="0.1"/>
    <n v="2.5000000000000001E-5"/>
    <s v=""/>
    <n v="2.5000000000000001E-5"/>
    <n v="4.0410079999999997"/>
    <s v=""/>
    <n v="4.0410079999999997"/>
    <n v="5.3499999999999999E-5"/>
    <s v=""/>
    <n v="5.3499999999999999E-5"/>
    <n v="0.9"/>
    <s v=""/>
    <n v="0.9"/>
    <n v="0.93"/>
    <s v=""/>
    <n v="0.93"/>
    <n v="0.36000000000000004"/>
    <n v="4.3551974400000004"/>
    <n v="102.89220693901886"/>
    <n v="1244.7663229354584"/>
    <n v="5.1446103469509431E-2"/>
    <n v="0.62238316146772932"/>
  </r>
  <r>
    <x v="1"/>
    <n v="12"/>
    <n v="22852"/>
    <x v="1"/>
    <x v="0"/>
    <n v="2006"/>
    <n v="700"/>
    <n v="1271"/>
    <x v="1"/>
    <n v="750"/>
    <n v="0.9"/>
    <s v=""/>
    <n v="0.34"/>
    <n v="12000"/>
    <s v=""/>
    <n v="12000"/>
    <n v="17794"/>
    <n v="0.1"/>
    <s v=""/>
    <n v="0.1"/>
    <n v="2.5000000000000001E-5"/>
    <s v=""/>
    <n v="2.5000000000000001E-5"/>
    <n v="3.9044850000000002"/>
    <s v=""/>
    <n v="3.9044850000000002"/>
    <n v="5.0699999999999999E-5"/>
    <s v=""/>
    <n v="5.0699999999999999E-5"/>
    <n v="0.9"/>
    <s v=""/>
    <n v="0.9"/>
    <n v="0.93"/>
    <s v=""/>
    <n v="0.93"/>
    <n v="0.36000000000000004"/>
    <n v="4.19698305"/>
    <n v="240.081816191044"/>
    <n v="2798.9425365750753"/>
    <n v="0.12004090809552201"/>
    <n v="1.3994712682875377"/>
  </r>
  <r>
    <x v="1"/>
    <n v="13"/>
    <n v="14245"/>
    <x v="1"/>
    <x v="0"/>
    <n v="2007"/>
    <n v="511"/>
    <n v="1271"/>
    <x v="1"/>
    <n v="600"/>
    <n v="0.9"/>
    <s v=""/>
    <n v="0.34"/>
    <n v="12000"/>
    <s v=""/>
    <n v="12000"/>
    <n v="16523"/>
    <n v="0.1"/>
    <s v=""/>
    <n v="0.1"/>
    <n v="2.5000000000000001E-5"/>
    <s v=""/>
    <n v="2.5000000000000001E-5"/>
    <n v="2.8072650000000001"/>
    <s v=""/>
    <n v="2.8072650000000001"/>
    <n v="3.6399999999999997E-5"/>
    <s v=""/>
    <n v="3.6399999999999997E-5"/>
    <n v="0.9"/>
    <s v=""/>
    <n v="0.9"/>
    <n v="0.95"/>
    <s v=""/>
    <n v="0.95"/>
    <n v="0.36000000000000004"/>
    <n v="3.0818617499999998"/>
    <n v="175.25972581946209"/>
    <n v="1500.3506814402433"/>
    <n v="8.7629862909731057E-2"/>
    <n v="0.75017534072012171"/>
  </r>
  <r>
    <x v="1"/>
    <n v="14"/>
    <s v="25280 XWE446"/>
    <x v="1"/>
    <x v="0"/>
    <n v="2011"/>
    <n v="679"/>
    <n v="1271"/>
    <x v="5"/>
    <n v="750"/>
    <n v="0.9"/>
    <s v=""/>
    <n v="0.34"/>
    <n v="12000"/>
    <s v=""/>
    <n v="12000"/>
    <n v="11439"/>
    <n v="7.0000000000000007E-2"/>
    <s v=""/>
    <n v="7.0000000000000007E-2"/>
    <n v="1.8300000000000001E-5"/>
    <s v=""/>
    <n v="1.8300000000000001E-5"/>
    <n v="1.6405400000000001"/>
    <s v=""/>
    <n v="1.6405400000000001"/>
    <n v="2.1399999999999998E-5"/>
    <s v=""/>
    <n v="2.1399999999999998E-5"/>
    <n v="0.9"/>
    <s v=""/>
    <n v="0.9"/>
    <n v="0.95"/>
    <s v=""/>
    <n v="0.95"/>
    <n v="0.25140033000000001"/>
    <n v="1.79106787"/>
    <n v="162.62763439695823"/>
    <n v="1158.6187287124828"/>
    <n v="8.1313817198479119E-2"/>
    <n v="0.57930936435624136"/>
  </r>
  <r>
    <x v="1"/>
    <n v="15"/>
    <n v="507098"/>
    <x v="1"/>
    <x v="0"/>
    <n v="2015"/>
    <n v="550"/>
    <n v="1271"/>
    <x v="2"/>
    <n v="600"/>
    <n v="0.9"/>
    <s v=""/>
    <n v="0.34"/>
    <n v="12000"/>
    <s v=""/>
    <n v="12000"/>
    <n v="6355"/>
    <n v="0.05"/>
    <s v=""/>
    <n v="0.05"/>
    <n v="1.17E-5"/>
    <s v=""/>
    <n v="1.17E-5"/>
    <n v="0.81261700000000003"/>
    <s v=""/>
    <n v="0.81261700000000003"/>
    <n v="1.0699999999999999E-5"/>
    <s v=""/>
    <n v="1.0699999999999999E-5"/>
    <n v="0.9"/>
    <s v=""/>
    <n v="0.9"/>
    <n v="0.95"/>
    <s v=""/>
    <n v="0.95"/>
    <n v="0.11191815000000001"/>
    <n v="0.83658472499999992"/>
    <n v="58.643777754793362"/>
    <n v="438.36043292312206"/>
    <n v="2.9321888877396684E-2"/>
    <n v="0.21918021646156105"/>
  </r>
  <r>
    <x v="1"/>
    <n v="16"/>
    <s v="22493 LPR598"/>
    <x v="1"/>
    <x v="0"/>
    <n v="2015"/>
    <n v="333"/>
    <n v="1271"/>
    <x v="2"/>
    <n v="600"/>
    <n v="0.9"/>
    <s v=""/>
    <n v="0.34"/>
    <n v="12000"/>
    <s v=""/>
    <n v="12000"/>
    <n v="6355"/>
    <n v="0.05"/>
    <s v=""/>
    <n v="0.05"/>
    <n v="1.17E-5"/>
    <s v=""/>
    <n v="1.17E-5"/>
    <n v="0.81261700000000003"/>
    <s v=""/>
    <n v="0.81261700000000003"/>
    <n v="1.0699999999999999E-5"/>
    <s v=""/>
    <n v="1.0699999999999999E-5"/>
    <n v="0.9"/>
    <s v=""/>
    <n v="0.9"/>
    <n v="0.95"/>
    <s v=""/>
    <n v="0.95"/>
    <n v="0.11191815000000001"/>
    <n v="0.83658472499999992"/>
    <n v="35.506141804265802"/>
    <n v="265.40731666072662"/>
    <n v="1.7753070902132902E-2"/>
    <n v="0.13270365833036332"/>
  </r>
  <r>
    <x v="1"/>
    <n v="17"/>
    <n v="5423"/>
    <x v="1"/>
    <x v="0"/>
    <n v="2016"/>
    <n v="425"/>
    <n v="1271"/>
    <x v="2"/>
    <n v="600"/>
    <n v="0.9"/>
    <s v=""/>
    <n v="0.34"/>
    <n v="12000"/>
    <s v=""/>
    <n v="12000"/>
    <n v="5084"/>
    <n v="0.05"/>
    <s v=""/>
    <n v="0.05"/>
    <n v="1.17E-5"/>
    <s v=""/>
    <n v="1.17E-5"/>
    <n v="0.90412800000000004"/>
    <s v=""/>
    <n v="0.90412800000000004"/>
    <n v="1.19E-5"/>
    <s v=""/>
    <n v="1.19E-5"/>
    <n v="0.9"/>
    <s v=""/>
    <n v="0.9"/>
    <n v="0.95"/>
    <s v=""/>
    <n v="0.95"/>
    <n v="9.853452E-2"/>
    <n v="0.91639621999999998"/>
    <n v="39.896616153265541"/>
    <n v="371.04872722415945"/>
    <n v="1.9948308076632771E-2"/>
    <n v="0.18552436361207975"/>
  </r>
  <r>
    <x v="1"/>
    <n v="18"/>
    <n v="511605"/>
    <x v="1"/>
    <x v="0"/>
    <n v="2017"/>
    <n v="550"/>
    <n v="1271"/>
    <x v="2"/>
    <n v="600"/>
    <n v="0.9"/>
    <s v=""/>
    <n v="0.34"/>
    <n v="12000"/>
    <s v=""/>
    <n v="12000"/>
    <n v="3813"/>
    <n v="0.05"/>
    <s v=""/>
    <n v="0.05"/>
    <n v="1.17E-5"/>
    <s v=""/>
    <n v="1.17E-5"/>
    <n v="0.23100000000000001"/>
    <s v=""/>
    <n v="0.23100000000000001"/>
    <n v="3.05E-6"/>
    <s v=""/>
    <n v="3.05E-6"/>
    <n v="0.9"/>
    <s v=""/>
    <n v="0.9"/>
    <n v="0.95"/>
    <s v=""/>
    <n v="0.95"/>
    <n v="8.5150890000000007E-2"/>
    <n v="0.23049816749999999"/>
    <n v="44.618052288952747"/>
    <n v="120.77829474269485"/>
    <n v="2.2309026144476374E-2"/>
    <n v="6.0389147371347429E-2"/>
  </r>
  <r>
    <x v="1"/>
    <n v="19"/>
    <n v="414543"/>
    <x v="1"/>
    <x v="0"/>
    <n v="2018"/>
    <n v="535"/>
    <n v="1271"/>
    <x v="2"/>
    <n v="600"/>
    <n v="0.9"/>
    <s v=""/>
    <n v="0.34"/>
    <n v="12000"/>
    <s v=""/>
    <n v="12000"/>
    <n v="2542"/>
    <n v="0.05"/>
    <s v=""/>
    <n v="0.05"/>
    <n v="1.17E-5"/>
    <s v=""/>
    <n v="1.17E-5"/>
    <n v="0.13264699999999999"/>
    <s v=""/>
    <n v="0.13264699999999999"/>
    <n v="1.75E-6"/>
    <s v=""/>
    <n v="1.75E-6"/>
    <n v="0.9"/>
    <s v=""/>
    <n v="0.9"/>
    <n v="0.95"/>
    <s v=""/>
    <n v="0.95"/>
    <n v="7.1767259999999999E-2"/>
    <n v="0.13024072499999997"/>
    <n v="36.579593477231548"/>
    <n v="66.38337278976384"/>
    <n v="1.8289796738615773E-2"/>
    <n v="3.3191686394881924E-2"/>
  </r>
  <r>
    <x v="1"/>
    <n v="20"/>
    <n v="414544"/>
    <x v="1"/>
    <x v="0"/>
    <n v="2018"/>
    <n v="535"/>
    <n v="1271"/>
    <x v="2"/>
    <n v="600"/>
    <n v="0.9"/>
    <s v=""/>
    <n v="0.34"/>
    <n v="12000"/>
    <s v=""/>
    <n v="12000"/>
    <n v="2542"/>
    <n v="0.05"/>
    <s v=""/>
    <n v="0.05"/>
    <n v="1.17E-5"/>
    <s v=""/>
    <n v="1.17E-5"/>
    <n v="0.13264699999999999"/>
    <s v=""/>
    <n v="0.13264699999999999"/>
    <n v="1.75E-6"/>
    <s v=""/>
    <n v="1.75E-6"/>
    <n v="0.9"/>
    <s v=""/>
    <n v="0.9"/>
    <n v="0.95"/>
    <s v=""/>
    <n v="0.95"/>
    <n v="7.1767259999999999E-2"/>
    <n v="0.13024072499999997"/>
    <n v="36.579593477231548"/>
    <n v="66.38337278976384"/>
    <n v="1.8289796738615773E-2"/>
    <n v="3.3191686394881924E-2"/>
  </r>
  <r>
    <x v="1"/>
    <n v="21"/>
    <s v="AS01"/>
    <x v="1"/>
    <x v="0"/>
    <n v="2018"/>
    <n v="174"/>
    <n v="1271"/>
    <x v="2"/>
    <n v="175"/>
    <n v="0.9"/>
    <s v=""/>
    <n v="0.34"/>
    <n v="12000"/>
    <s v=""/>
    <n v="12000"/>
    <n v="254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7.1767259999999999E-2"/>
    <n v="0.93672773999999992"/>
    <n v="11.896914514090264"/>
    <n v="155.28208608991019"/>
    <n v="5.9484572570451325E-3"/>
    <n v="7.7641043044955102E-2"/>
  </r>
  <r>
    <x v="1"/>
    <n v="22"/>
    <s v="AS1011"/>
    <x v="1"/>
    <x v="0"/>
    <n v="2018"/>
    <n v="300"/>
    <n v="1271"/>
    <x v="2"/>
    <n v="600"/>
    <n v="0.9"/>
    <s v=""/>
    <n v="0.34"/>
    <n v="12000"/>
    <s v=""/>
    <n v="12000"/>
    <n v="2542"/>
    <n v="0.05"/>
    <s v=""/>
    <n v="0.05"/>
    <n v="1.17E-5"/>
    <s v=""/>
    <n v="1.17E-5"/>
    <n v="0.13264699999999999"/>
    <s v=""/>
    <n v="0.13264699999999999"/>
    <n v="1.75E-6"/>
    <s v=""/>
    <n v="1.75E-6"/>
    <n v="0.9"/>
    <s v=""/>
    <n v="0.9"/>
    <n v="0.95"/>
    <s v=""/>
    <n v="0.95"/>
    <n v="7.1767259999999999E-2"/>
    <n v="0.13024072499999997"/>
    <n v="20.511921576017695"/>
    <n v="37.224321190521785"/>
    <n v="1.0255960788008847E-2"/>
    <n v="1.8612160595260895E-2"/>
  </r>
  <r>
    <x v="1"/>
    <n v="23"/>
    <s v="499330 RVU138"/>
    <x v="2"/>
    <x v="0"/>
    <n v="1998"/>
    <n v="87"/>
    <n v="582.17741935483866"/>
    <x v="4"/>
    <n v="100"/>
    <n v="0.54"/>
    <s v=""/>
    <n v="0.54"/>
    <n v="12000"/>
    <s v=""/>
    <n v="12000"/>
    <n v="12807.903225806451"/>
    <n v="0.99"/>
    <s v=""/>
    <n v="0.99"/>
    <n v="4.5800000000000002E-5"/>
    <s v=""/>
    <n v="4.5800000000000002E-5"/>
    <n v="8.3019999999999996"/>
    <s v=""/>
    <n v="8.3019999999999996"/>
    <n v="1.93E-4"/>
    <s v=""/>
    <n v="1.93E-4"/>
    <n v="0.9"/>
    <s v=""/>
    <n v="0.9"/>
    <n v="0.93"/>
    <s v=""/>
    <n v="0.93"/>
    <n v="1.3856400000000002"/>
    <n v="9.8747399999999992"/>
    <n v="83.5512670622972"/>
    <n v="595.42669012928934"/>
    <n v="4.1775633531148597E-2"/>
    <n v="0.2977133450646447"/>
  </r>
  <r>
    <x v="1"/>
    <n v="24"/>
    <n v="18313"/>
    <x v="2"/>
    <x v="0"/>
    <n v="1999"/>
    <n v="65"/>
    <n v="323"/>
    <x v="4"/>
    <n v="75"/>
    <n v="0.54"/>
    <s v=""/>
    <n v="0.54"/>
    <n v="12000"/>
    <s v=""/>
    <n v="12000"/>
    <n v="6783"/>
    <n v="0.99"/>
    <s v=""/>
    <n v="0.99"/>
    <n v="4.5800000000000002E-5"/>
    <s v=""/>
    <n v="4.5800000000000002E-5"/>
    <n v="5.308389"/>
    <s v=""/>
    <n v="5.308389"/>
    <n v="1.2300000000000001E-4"/>
    <s v=""/>
    <n v="1.2300000000000001E-4"/>
    <n v="0.9"/>
    <s v=""/>
    <n v="0.9"/>
    <n v="0.93"/>
    <s v=""/>
    <n v="0.93"/>
    <n v="1.17059526"/>
    <n v="5.7127091400000003"/>
    <n v="29.258405826354618"/>
    <n v="142.78612608259263"/>
    <n v="1.4629202913177311E-2"/>
    <n v="7.139306304129632E-2"/>
  </r>
  <r>
    <x v="1"/>
    <n v="25"/>
    <s v="PS262"/>
    <x v="2"/>
    <x v="0"/>
    <n v="1999"/>
    <n v="87"/>
    <n v="582.17741935483866"/>
    <x v="4"/>
    <n v="100"/>
    <n v="0.54"/>
    <s v=""/>
    <n v="0.54"/>
    <n v="12000"/>
    <s v=""/>
    <n v="12000"/>
    <n v="12225.725806451612"/>
    <n v="0.99"/>
    <s v=""/>
    <n v="0.99"/>
    <n v="4.5800000000000002E-5"/>
    <s v=""/>
    <n v="4.5800000000000002E-5"/>
    <n v="5.6821820000000001"/>
    <s v=""/>
    <n v="5.6821820000000001"/>
    <n v="1.3200000000000001E-4"/>
    <s v=""/>
    <n v="1.3200000000000001E-4"/>
    <n v="0.9"/>
    <s v=""/>
    <n v="0.9"/>
    <n v="0.93"/>
    <s v=""/>
    <n v="0.93"/>
    <n v="1.3856400000000002"/>
    <n v="6.7575492600000011"/>
    <n v="83.5512670622972"/>
    <n v="407.46644359926739"/>
    <n v="4.1775633531148597E-2"/>
    <n v="0.20373322179963368"/>
  </r>
  <r>
    <x v="1"/>
    <n v="26"/>
    <s v="PS340"/>
    <x v="2"/>
    <x v="0"/>
    <n v="1999"/>
    <n v="87"/>
    <n v="582.17741935483866"/>
    <x v="4"/>
    <n v="100"/>
    <n v="0.54"/>
    <s v=""/>
    <n v="0.54"/>
    <n v="12000"/>
    <s v=""/>
    <n v="12000"/>
    <n v="12225.725806451612"/>
    <n v="0.99"/>
    <s v=""/>
    <n v="0.99"/>
    <n v="4.5800000000000002E-5"/>
    <s v=""/>
    <n v="4.5800000000000002E-5"/>
    <n v="5.6821820000000001"/>
    <s v=""/>
    <n v="5.6821820000000001"/>
    <n v="1.3200000000000001E-4"/>
    <s v=""/>
    <n v="1.3200000000000001E-4"/>
    <n v="0.9"/>
    <s v=""/>
    <n v="0.9"/>
    <n v="0.93"/>
    <s v=""/>
    <n v="0.93"/>
    <n v="1.3856400000000002"/>
    <n v="6.7575492600000011"/>
    <n v="83.5512670622972"/>
    <n v="407.46644359926739"/>
    <n v="4.1775633531148597E-2"/>
    <n v="0.20373322179963368"/>
  </r>
  <r>
    <x v="1"/>
    <n v="27"/>
    <n v="27352"/>
    <x v="2"/>
    <x v="0"/>
    <n v="2001"/>
    <n v="87"/>
    <n v="323"/>
    <x v="6"/>
    <n v="100"/>
    <n v="0.54"/>
    <s v=""/>
    <n v="0.54"/>
    <n v="12000"/>
    <s v=""/>
    <n v="12000"/>
    <n v="6137"/>
    <n v="0.99"/>
    <s v=""/>
    <n v="0.99"/>
    <n v="4.5800000000000002E-5"/>
    <s v=""/>
    <n v="4.5800000000000002E-5"/>
    <n v="5.5903470000000004"/>
    <s v=""/>
    <n v="5.5903470000000004"/>
    <n v="1.2999999999999999E-4"/>
    <s v=""/>
    <n v="1.2999999999999999E-4"/>
    <n v="0.9"/>
    <s v=""/>
    <n v="0.9"/>
    <n v="0.93"/>
    <s v=""/>
    <n v="0.93"/>
    <n v="1.14396714"/>
    <n v="5.9409860100000005"/>
    <n v="38.270430176362098"/>
    <n v="198.75054302210907"/>
    <n v="1.913521508818105E-2"/>
    <n v="9.9375271511054547E-2"/>
  </r>
  <r>
    <x v="1"/>
    <n v="28"/>
    <n v="3622"/>
    <x v="2"/>
    <x v="0"/>
    <n v="2007"/>
    <n v="50"/>
    <n v="323"/>
    <x v="0"/>
    <n v="75"/>
    <n v="0.54"/>
    <s v=""/>
    <n v="0.54"/>
    <n v="12000"/>
    <s v=""/>
    <n v="12000"/>
    <n v="4199"/>
    <n v="0.19"/>
    <s v=""/>
    <n v="0.19"/>
    <n v="2.7100000000000001E-5"/>
    <s v=""/>
    <n v="2.7100000000000001E-5"/>
    <n v="4.0765969999999996"/>
    <s v=""/>
    <n v="4.0765969999999996"/>
    <n v="6.0600000000000003E-5"/>
    <s v=""/>
    <n v="6.0600000000000003E-5"/>
    <n v="0.9"/>
    <s v=""/>
    <n v="0.9"/>
    <n v="0.95"/>
    <s v=""/>
    <n v="0.95"/>
    <n v="0.27341361000000003"/>
    <n v="4.1145035799999992"/>
    <n v="5.2567905690521215"/>
    <n v="79.10756021134128"/>
    <n v="2.6283952845260606E-3"/>
    <n v="3.9553780105670643E-2"/>
  </r>
  <r>
    <x v="1"/>
    <n v="29"/>
    <n v="831684"/>
    <x v="2"/>
    <x v="0"/>
    <n v="2007"/>
    <n v="175"/>
    <n v="582.17741935483866"/>
    <x v="1"/>
    <n v="300"/>
    <n v="0.54"/>
    <s v=""/>
    <n v="0.54"/>
    <n v="12000"/>
    <s v=""/>
    <n v="12000"/>
    <n v="7568.3064516129025"/>
    <n v="0.1"/>
    <s v=""/>
    <n v="0.1"/>
    <n v="2.5000000000000001E-5"/>
    <s v=""/>
    <n v="2.5000000000000001E-5"/>
    <n v="2.6972749999999999"/>
    <s v=""/>
    <n v="2.6972749999999999"/>
    <n v="3.4999999999999997E-5"/>
    <s v=""/>
    <n v="3.4999999999999997E-5"/>
    <n v="0.9"/>
    <s v=""/>
    <n v="0.9"/>
    <n v="0.95"/>
    <s v=""/>
    <n v="0.95"/>
    <n v="0.26028689516129033"/>
    <n v="2.8140574395161289"/>
    <n v="31.569937895219638"/>
    <n v="341.31422000348607"/>
    <n v="1.578496894760982E-2"/>
    <n v="0.17065711000174305"/>
  </r>
  <r>
    <x v="1"/>
    <n v="30"/>
    <s v="22844 EMP785"/>
    <x v="2"/>
    <x v="0"/>
    <n v="2008"/>
    <n v="200"/>
    <n v="582.17741935483866"/>
    <x v="1"/>
    <n v="300"/>
    <n v="0.54"/>
    <s v=""/>
    <n v="0.54"/>
    <n v="12000"/>
    <s v=""/>
    <n v="12000"/>
    <n v="6986.1290322580644"/>
    <n v="0.1"/>
    <s v=""/>
    <n v="0.1"/>
    <n v="2.5000000000000001E-5"/>
    <s v=""/>
    <n v="2.5000000000000001E-5"/>
    <n v="2.5831040000000001"/>
    <s v=""/>
    <n v="2.5831040000000001"/>
    <n v="3.3500000000000001E-5"/>
    <s v=""/>
    <n v="3.3500000000000001E-5"/>
    <n v="0.9"/>
    <s v=""/>
    <n v="0.9"/>
    <n v="0.95"/>
    <s v=""/>
    <n v="0.95"/>
    <n v="0.24718790322580647"/>
    <n v="2.6762823564516132"/>
    <n v="34.264199118559318"/>
    <n v="370.97556297152835"/>
    <n v="1.7132099559279662E-2"/>
    <n v="0.18548778148576417"/>
  </r>
  <r>
    <x v="1"/>
    <n v="31"/>
    <s v="22856 JJJ687"/>
    <x v="2"/>
    <x v="0"/>
    <n v="2008"/>
    <n v="200"/>
    <n v="582.17741935483866"/>
    <x v="1"/>
    <n v="300"/>
    <n v="0.54"/>
    <s v=""/>
    <n v="0.54"/>
    <n v="12000"/>
    <s v=""/>
    <n v="12000"/>
    <n v="6986.1290322580644"/>
    <n v="0.1"/>
    <s v=""/>
    <n v="0.1"/>
    <n v="2.5000000000000001E-5"/>
    <s v=""/>
    <n v="2.5000000000000001E-5"/>
    <n v="2.5831040000000001"/>
    <s v=""/>
    <n v="2.5831040000000001"/>
    <n v="3.3500000000000001E-5"/>
    <s v=""/>
    <n v="3.3500000000000001E-5"/>
    <n v="0.9"/>
    <s v=""/>
    <n v="0.9"/>
    <n v="0.95"/>
    <s v=""/>
    <n v="0.95"/>
    <n v="0.24718790322580647"/>
    <n v="2.6762823564516132"/>
    <n v="34.264199118559318"/>
    <n v="370.97556297152835"/>
    <n v="1.7132099559279662E-2"/>
    <n v="0.18548778148576417"/>
  </r>
  <r>
    <x v="1"/>
    <n v="32"/>
    <s v="43984 GEB394"/>
    <x v="2"/>
    <x v="0"/>
    <n v="2010"/>
    <n v="305"/>
    <n v="582.17741935483866"/>
    <x v="1"/>
    <n v="600"/>
    <n v="0.54"/>
    <s v=""/>
    <n v="0.54"/>
    <n v="12000"/>
    <s v=""/>
    <n v="12000"/>
    <n v="5821.7741935483864"/>
    <n v="0.1"/>
    <s v=""/>
    <n v="0.1"/>
    <n v="2.5000000000000001E-5"/>
    <s v=""/>
    <n v="2.5000000000000001E-5"/>
    <n v="2.5504530000000001"/>
    <s v=""/>
    <n v="2.5504530000000001"/>
    <n v="3.3099999999999998E-5"/>
    <s v=""/>
    <n v="3.3099999999999998E-5"/>
    <n v="0.9"/>
    <s v=""/>
    <n v="0.9"/>
    <n v="0.95"/>
    <s v=""/>
    <n v="0.95"/>
    <n v="0.22098991935483872"/>
    <n v="2.6059960395161292"/>
    <n v="46.714927446928968"/>
    <n v="550.87995085199657"/>
    <n v="2.3357463723464488E-2"/>
    <n v="0.2754399754259983"/>
  </r>
  <r>
    <x v="1"/>
    <n v="33"/>
    <n v="6398"/>
    <x v="2"/>
    <x v="0"/>
    <n v="2011"/>
    <n v="89"/>
    <n v="582.17741935483866"/>
    <x v="1"/>
    <n v="100"/>
    <n v="0.54"/>
    <s v=""/>
    <n v="0.54"/>
    <n v="12000"/>
    <s v=""/>
    <n v="12000"/>
    <n v="5239.5967741935483"/>
    <n v="0.1"/>
    <s v=""/>
    <n v="0.1"/>
    <n v="2.5000000000000001E-5"/>
    <s v=""/>
    <n v="2.5000000000000001E-5"/>
    <n v="2.785615"/>
    <s v=""/>
    <n v="2.785615"/>
    <n v="3.6600000000000002E-5"/>
    <s v=""/>
    <n v="3.6600000000000002E-5"/>
    <n v="0.9"/>
    <s v=""/>
    <n v="0.9"/>
    <n v="0.95"/>
    <s v=""/>
    <n v="0.95"/>
    <n v="0.20789092741935486"/>
    <n v="2.8285150298387096"/>
    <n v="12.823569185186191"/>
    <n v="174.47446421415478"/>
    <n v="6.4117845925930955E-3"/>
    <n v="8.7237232107077387E-2"/>
  </r>
  <r>
    <x v="1"/>
    <n v="34"/>
    <n v="838053"/>
    <x v="2"/>
    <x v="0"/>
    <n v="2014"/>
    <n v="325"/>
    <n v="582.17741935483866"/>
    <x v="2"/>
    <n v="600"/>
    <n v="0.54"/>
    <s v=""/>
    <n v="0.54"/>
    <n v="12000"/>
    <s v=""/>
    <n v="12000"/>
    <n v="3493.0645161290322"/>
    <n v="0.05"/>
    <s v=""/>
    <n v="0.05"/>
    <n v="1.17E-5"/>
    <s v=""/>
    <n v="1.17E-5"/>
    <n v="0.97267199999999998"/>
    <s v=""/>
    <n v="0.97267199999999998"/>
    <n v="1.2799999999999999E-5"/>
    <s v=""/>
    <n v="1.2799999999999999E-5"/>
    <n v="0.9"/>
    <s v=""/>
    <n v="0.9"/>
    <n v="0.95"/>
    <s v=""/>
    <n v="0.95"/>
    <n v="8.1781969354838724E-2"/>
    <n v="0.96651406451612909"/>
    <n v="18.421470768934601"/>
    <n v="217.70826415290537"/>
    <n v="9.2107353844673012E-3"/>
    <n v="0.1088541320764527"/>
  </r>
  <r>
    <x v="1"/>
    <n v="35"/>
    <n v="4725"/>
    <x v="2"/>
    <x v="0"/>
    <n v="2015"/>
    <n v="208"/>
    <n v="582.17741935483866"/>
    <x v="2"/>
    <n v="300"/>
    <n v="0.54"/>
    <s v=""/>
    <n v="0.54"/>
    <n v="12000"/>
    <s v=""/>
    <n v="12000"/>
    <n v="2910.8870967741932"/>
    <n v="0.05"/>
    <s v=""/>
    <n v="0.05"/>
    <n v="1.17E-5"/>
    <s v=""/>
    <n v="1.17E-5"/>
    <n v="0.64539100000000005"/>
    <s v=""/>
    <n v="0.64539100000000005"/>
    <n v="8.5099999999999998E-6"/>
    <s v=""/>
    <n v="8.5099999999999998E-6"/>
    <n v="0.9"/>
    <s v=""/>
    <n v="0.9"/>
    <n v="0.95"/>
    <s v=""/>
    <n v="0.95"/>
    <n v="7.5651641129032263E-2"/>
    <n v="0.63665451673387097"/>
    <n v="10.905989232976129"/>
    <n v="91.78052453326913"/>
    <n v="5.4529946164880647E-3"/>
    <n v="4.589026226663457E-2"/>
  </r>
  <r>
    <x v="1"/>
    <n v="36"/>
    <s v="41260 CDO729"/>
    <x v="2"/>
    <x v="0"/>
    <n v="2015"/>
    <n v="300"/>
    <n v="582.17741935483866"/>
    <x v="2"/>
    <n v="600"/>
    <n v="0.54"/>
    <s v=""/>
    <n v="0.54"/>
    <n v="12000"/>
    <s v=""/>
    <n v="12000"/>
    <n v="2910.8870967741932"/>
    <n v="0.05"/>
    <s v=""/>
    <n v="0.05"/>
    <n v="1.17E-5"/>
    <s v=""/>
    <n v="1.17E-5"/>
    <n v="0.81261700000000003"/>
    <s v=""/>
    <n v="0.81261700000000003"/>
    <n v="1.0699999999999999E-5"/>
    <s v=""/>
    <n v="1.0699999999999999E-5"/>
    <n v="0.9"/>
    <s v=""/>
    <n v="0.9"/>
    <n v="0.95"/>
    <s v=""/>
    <n v="0.95"/>
    <n v="7.5651641129032263E-2"/>
    <n v="0.80157531733870968"/>
    <n v="15.729792162946344"/>
    <n v="166.6667498089073"/>
    <n v="7.8648960814731717E-3"/>
    <n v="8.3333374904453653E-2"/>
  </r>
  <r>
    <x v="1"/>
    <n v="37"/>
    <s v="507153 HBQ653"/>
    <x v="2"/>
    <x v="0"/>
    <n v="2015"/>
    <n v="290"/>
    <n v="582.17741935483866"/>
    <x v="2"/>
    <n v="300"/>
    <n v="0.54"/>
    <s v=""/>
    <n v="0.54"/>
    <n v="12000"/>
    <s v=""/>
    <n v="12000"/>
    <n v="2910.8870967741932"/>
    <n v="0.05"/>
    <s v=""/>
    <n v="0.05"/>
    <n v="1.17E-5"/>
    <s v=""/>
    <n v="1.17E-5"/>
    <n v="0.64539100000000005"/>
    <s v=""/>
    <n v="0.64539100000000005"/>
    <n v="8.5099999999999998E-6"/>
    <s v=""/>
    <n v="8.5099999999999998E-6"/>
    <n v="0.9"/>
    <s v=""/>
    <n v="0.9"/>
    <n v="0.95"/>
    <s v=""/>
    <n v="0.95"/>
    <n v="7.5651641129032263E-2"/>
    <n v="0.63665451673387097"/>
    <n v="15.205465757514796"/>
    <n v="127.9632313204233"/>
    <n v="7.6027328787573985E-3"/>
    <n v="6.3981615660211655E-2"/>
  </r>
  <r>
    <x v="1"/>
    <n v="38"/>
    <n v="24599"/>
    <x v="2"/>
    <x v="0"/>
    <n v="2017"/>
    <n v="74"/>
    <n v="582.17741935483866"/>
    <x v="2"/>
    <n v="75"/>
    <n v="0.54"/>
    <s v=""/>
    <n v="0.54"/>
    <n v="12000"/>
    <s v=""/>
    <n v="12000"/>
    <n v="1746.5322580645161"/>
    <n v="0.1"/>
    <s v=""/>
    <n v="0.1"/>
    <n v="2.5000000000000001E-5"/>
    <s v=""/>
    <n v="2.5000000000000001E-5"/>
    <n v="2.7574529999999999"/>
    <s v=""/>
    <n v="2.7574529999999999"/>
    <n v="3.6199999999999999E-5"/>
    <s v=""/>
    <n v="3.6199999999999999E-5"/>
    <n v="0.9"/>
    <s v=""/>
    <n v="0.9"/>
    <n v="0.95"/>
    <s v=""/>
    <n v="0.95"/>
    <n v="0.12929697580645161"/>
    <n v="2.6796435943548382"/>
    <n v="6.6313730917192997"/>
    <n v="137.43334920379473"/>
    <n v="3.31568654585965E-3"/>
    <n v="6.8716674601897371E-2"/>
  </r>
  <r>
    <x v="1"/>
    <n v="39"/>
    <s v="6507 6532"/>
    <x v="2"/>
    <x v="0"/>
    <n v="2018"/>
    <n v="100"/>
    <n v="582.17741935483866"/>
    <x v="2"/>
    <n v="175"/>
    <n v="0.54"/>
    <s v=""/>
    <n v="0.54"/>
    <n v="12000"/>
    <s v=""/>
    <n v="12000"/>
    <n v="1164.3548387096773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7260656451612907E-2"/>
    <n v="0.92023732741935471"/>
    <n v="3.9686216613221599"/>
    <n v="63.779810038325074"/>
    <n v="1.9843108306610798E-3"/>
    <n v="3.1889905019162536E-2"/>
  </r>
  <r>
    <x v="1"/>
    <n v="40"/>
    <s v="PB02"/>
    <x v="2"/>
    <x v="0"/>
    <n v="2018"/>
    <n v="173"/>
    <n v="582.17741935483866"/>
    <x v="2"/>
    <n v="175"/>
    <n v="0.54"/>
    <s v=""/>
    <n v="0.54"/>
    <n v="12000"/>
    <s v=""/>
    <n v="12000"/>
    <n v="1164.3548387096773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7260656451612907E-2"/>
    <n v="0.92023732741935471"/>
    <n v="6.8657154740873372"/>
    <n v="110.33907136630236"/>
    <n v="3.4328577370436688E-3"/>
    <n v="5.516953568315118E-2"/>
  </r>
  <r>
    <x v="1"/>
    <n v="41"/>
    <s v="PB03"/>
    <x v="2"/>
    <x v="0"/>
    <n v="2018"/>
    <n v="300"/>
    <n v="582.17741935483866"/>
    <x v="2"/>
    <n v="600"/>
    <n v="0.54"/>
    <s v=""/>
    <n v="0.54"/>
    <n v="12000"/>
    <s v=""/>
    <n v="12000"/>
    <n v="1164.3548387096773"/>
    <n v="0.05"/>
    <s v=""/>
    <n v="0.05"/>
    <n v="1.17E-5"/>
    <s v=""/>
    <n v="1.17E-5"/>
    <n v="0.13264699999999999"/>
    <s v=""/>
    <n v="0.13264699999999999"/>
    <n v="1.75E-6"/>
    <s v=""/>
    <n v="1.75E-6"/>
    <n v="0.9"/>
    <s v=""/>
    <n v="0.9"/>
    <n v="0.95"/>
    <s v=""/>
    <n v="0.95"/>
    <n v="5.7260656451612907E-2"/>
    <n v="0.12795038991935481"/>
    <n v="11.905864983966479"/>
    <n v="26.603957436516502"/>
    <n v="5.9529324919832399E-3"/>
    <n v="1.3301978718258252E-2"/>
  </r>
  <r>
    <x v="1"/>
    <n v="42"/>
    <n v="416292"/>
    <x v="2"/>
    <x v="0"/>
    <n v="2019"/>
    <n v="275"/>
    <n v="582.17741935483866"/>
    <x v="2"/>
    <n v="300"/>
    <n v="0.54"/>
    <s v=""/>
    <n v="0.54"/>
    <n v="12000"/>
    <s v=""/>
    <n v="12000"/>
    <n v="582.17741935483866"/>
    <n v="0.05"/>
    <s v=""/>
    <n v="0.05"/>
    <n v="1.17E-5"/>
    <s v=""/>
    <n v="1.17E-5"/>
    <n v="0.120781"/>
    <s v=""/>
    <n v="0.120781"/>
    <n v="1.59E-6"/>
    <s v=""/>
    <n v="1.59E-6"/>
    <n v="0.9"/>
    <s v=""/>
    <n v="0.9"/>
    <n v="0.95"/>
    <s v=""/>
    <n v="0.95"/>
    <n v="5.1130328225806453E-2"/>
    <n v="0.11562132899193547"/>
    <n v="9.7452873750587603"/>
    <n v="22.037078908167956"/>
    <n v="4.8726436875293801E-3"/>
    <n v="1.1018539454083978E-2"/>
  </r>
  <r>
    <x v="1"/>
    <n v="43"/>
    <n v="416294"/>
    <x v="2"/>
    <x v="0"/>
    <n v="2019"/>
    <n v="275"/>
    <n v="582.17741935483866"/>
    <x v="2"/>
    <n v="300"/>
    <n v="0.54"/>
    <s v=""/>
    <n v="0.54"/>
    <n v="12000"/>
    <s v=""/>
    <n v="12000"/>
    <n v="582.17741935483866"/>
    <n v="0.05"/>
    <s v=""/>
    <n v="0.05"/>
    <n v="1.17E-5"/>
    <s v=""/>
    <n v="1.17E-5"/>
    <n v="0.120781"/>
    <s v=""/>
    <n v="0.120781"/>
    <n v="1.59E-6"/>
    <s v=""/>
    <n v="1.59E-6"/>
    <n v="0.9"/>
    <s v=""/>
    <n v="0.9"/>
    <n v="0.95"/>
    <s v=""/>
    <n v="0.95"/>
    <n v="5.1130328225806453E-2"/>
    <n v="0.11562132899193547"/>
    <n v="9.7452873750587603"/>
    <n v="22.037078908167956"/>
    <n v="4.8726436875293801E-3"/>
    <n v="1.1018539454083978E-2"/>
  </r>
  <r>
    <x v="1"/>
    <n v="44"/>
    <n v="416296"/>
    <x v="2"/>
    <x v="0"/>
    <n v="2019"/>
    <n v="275"/>
    <n v="582.17741935483866"/>
    <x v="2"/>
    <n v="300"/>
    <n v="0.54"/>
    <s v=""/>
    <n v="0.54"/>
    <n v="12000"/>
    <s v=""/>
    <n v="12000"/>
    <n v="582.17741935483866"/>
    <n v="0.05"/>
    <s v=""/>
    <n v="0.05"/>
    <n v="1.17E-5"/>
    <s v=""/>
    <n v="1.17E-5"/>
    <n v="0.120781"/>
    <s v=""/>
    <n v="0.120781"/>
    <n v="1.59E-6"/>
    <s v=""/>
    <n v="1.59E-6"/>
    <n v="0.9"/>
    <s v=""/>
    <n v="0.9"/>
    <n v="0.95"/>
    <s v=""/>
    <n v="0.95"/>
    <n v="5.1130328225806453E-2"/>
    <n v="0.11562132899193547"/>
    <n v="9.7452873750587603"/>
    <n v="22.037078908167956"/>
    <n v="4.8726436875293801E-3"/>
    <n v="1.1018539454083978E-2"/>
  </r>
  <r>
    <x v="1"/>
    <n v="45"/>
    <n v="419468"/>
    <x v="2"/>
    <x v="0"/>
    <n v="2020"/>
    <n v="275"/>
    <n v="582.17741935483866"/>
    <x v="2"/>
    <n v="300"/>
    <n v="0.54"/>
    <s v=""/>
    <n v="0.54"/>
    <n v="12000"/>
    <s v=""/>
    <n v="12000"/>
    <n v="582.17741935483866"/>
    <n v="0.05"/>
    <s v=""/>
    <n v="0.05"/>
    <n v="1.17E-5"/>
    <s v=""/>
    <n v="1.17E-5"/>
    <n v="0.120781"/>
    <s v=""/>
    <n v="0.120781"/>
    <n v="1.59E-6"/>
    <s v=""/>
    <n v="1.59E-6"/>
    <n v="0.9"/>
    <s v=""/>
    <n v="0.9"/>
    <n v="0.95"/>
    <s v=""/>
    <n v="0.95"/>
    <n v="5.1130328225806453E-2"/>
    <n v="0.11562132899193547"/>
    <n v="9.7452873750587603"/>
    <n v="22.037078908167956"/>
    <n v="4.8726436875293801E-3"/>
    <n v="1.1018539454083978E-2"/>
  </r>
  <r>
    <x v="1"/>
    <n v="46"/>
    <s v="BSJ943 3789"/>
    <x v="2"/>
    <x v="2"/>
    <n v="1988"/>
    <n v="140"/>
    <n v="582.17741935483866"/>
    <x v="3"/>
    <n v="175"/>
    <s v="--"/>
    <s v="--"/>
    <n v="0"/>
    <s v="--"/>
    <s v="--"/>
    <n v="0"/>
    <n v="18629.67741935483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47"/>
    <s v="2305 KZL283"/>
    <x v="2"/>
    <x v="2"/>
    <n v="2001"/>
    <n v="110"/>
    <n v="582.17741935483866"/>
    <x v="3"/>
    <n v="175"/>
    <s v="--"/>
    <s v="--"/>
    <n v="0"/>
    <s v="--"/>
    <s v="--"/>
    <n v="0"/>
    <n v="11061.37096774193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48"/>
    <s v="2306 QOK574"/>
    <x v="2"/>
    <x v="2"/>
    <n v="2001"/>
    <n v="110"/>
    <n v="582.17741935483866"/>
    <x v="3"/>
    <n v="175"/>
    <s v="--"/>
    <s v="--"/>
    <n v="0"/>
    <s v="--"/>
    <s v="--"/>
    <n v="0"/>
    <n v="11061.37096774193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49"/>
    <s v="2307 YBZ573"/>
    <x v="2"/>
    <x v="2"/>
    <n v="2001"/>
    <n v="110"/>
    <n v="582.17741935483866"/>
    <x v="3"/>
    <n v="175"/>
    <s v="--"/>
    <s v="--"/>
    <n v="0"/>
    <s v="--"/>
    <s v="--"/>
    <n v="0"/>
    <n v="11061.37096774193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50"/>
    <s v="PJF216 PT0862"/>
    <x v="2"/>
    <x v="2"/>
    <n v="2018"/>
    <n v="110"/>
    <n v="582.17741935483866"/>
    <x v="3"/>
    <n v="175"/>
    <s v="--"/>
    <s v="--"/>
    <n v="0"/>
    <s v="--"/>
    <s v="--"/>
    <n v="0"/>
    <n v="1164.354838709677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51"/>
    <s v="WDR866 PT0863"/>
    <x v="2"/>
    <x v="2"/>
    <n v="2018"/>
    <n v="110"/>
    <n v="582.17741935483866"/>
    <x v="3"/>
    <n v="175"/>
    <s v="--"/>
    <s v="--"/>
    <n v="0"/>
    <s v="--"/>
    <s v="--"/>
    <n v="0"/>
    <n v="1164.354838709677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52"/>
    <n v="24802"/>
    <x v="3"/>
    <x v="2"/>
    <n v="2017"/>
    <n v="40"/>
    <n v="769.61224489795916"/>
    <x v="3"/>
    <n v="50"/>
    <s v="--"/>
    <s v="--"/>
    <n v="0"/>
    <s v="--"/>
    <s v="--"/>
    <n v="0"/>
    <n v="2308.83673469387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53"/>
    <n v="24803"/>
    <x v="3"/>
    <x v="2"/>
    <n v="2017"/>
    <n v="40"/>
    <n v="769.61224489795916"/>
    <x v="3"/>
    <n v="50"/>
    <s v="--"/>
    <s v="--"/>
    <n v="0"/>
    <s v="--"/>
    <s v="--"/>
    <n v="0"/>
    <n v="2308.83673469387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54"/>
    <n v="24804"/>
    <x v="3"/>
    <x v="2"/>
    <n v="2017"/>
    <n v="40"/>
    <n v="769.61224489795916"/>
    <x v="3"/>
    <n v="50"/>
    <s v="--"/>
    <s v="--"/>
    <n v="0"/>
    <s v="--"/>
    <s v="--"/>
    <n v="0"/>
    <n v="2308.83673469387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55"/>
    <n v="24805"/>
    <x v="3"/>
    <x v="2"/>
    <n v="2017"/>
    <n v="40"/>
    <n v="769.61224489795916"/>
    <x v="3"/>
    <n v="50"/>
    <s v="--"/>
    <s v="--"/>
    <n v="0"/>
    <s v="--"/>
    <s v="--"/>
    <n v="0"/>
    <n v="2308.83673469387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56"/>
    <n v="24806"/>
    <x v="3"/>
    <x v="2"/>
    <n v="2017"/>
    <n v="40"/>
    <n v="769.61224489795916"/>
    <x v="3"/>
    <n v="50"/>
    <s v="--"/>
    <s v="--"/>
    <n v="0"/>
    <s v="--"/>
    <s v="--"/>
    <n v="0"/>
    <n v="2308.83673469387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57"/>
    <n v="24807"/>
    <x v="3"/>
    <x v="2"/>
    <n v="2017"/>
    <n v="40"/>
    <n v="769.61224489795916"/>
    <x v="3"/>
    <n v="50"/>
    <s v="--"/>
    <s v="--"/>
    <n v="0"/>
    <s v="--"/>
    <s v="--"/>
    <n v="0"/>
    <n v="2308.83673469387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58"/>
    <n v="24809"/>
    <x v="3"/>
    <x v="2"/>
    <n v="2017"/>
    <n v="40"/>
    <n v="769.61224489795916"/>
    <x v="3"/>
    <n v="50"/>
    <s v="--"/>
    <s v="--"/>
    <n v="0"/>
    <s v="--"/>
    <s v="--"/>
    <n v="0"/>
    <n v="2308.83673469387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59"/>
    <n v="24810"/>
    <x v="3"/>
    <x v="2"/>
    <n v="2017"/>
    <n v="40"/>
    <n v="769.61224489795916"/>
    <x v="3"/>
    <n v="50"/>
    <s v="--"/>
    <s v="--"/>
    <n v="0"/>
    <s v="--"/>
    <s v="--"/>
    <n v="0"/>
    <n v="2308.83673469387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60"/>
    <n v="24815"/>
    <x v="3"/>
    <x v="2"/>
    <n v="2017"/>
    <n v="40"/>
    <n v="769.61224489795916"/>
    <x v="3"/>
    <n v="50"/>
    <s v="--"/>
    <s v="--"/>
    <n v="0"/>
    <s v="--"/>
    <s v="--"/>
    <n v="0"/>
    <n v="2308.83673469387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61"/>
    <n v="24818"/>
    <x v="3"/>
    <x v="2"/>
    <n v="2017"/>
    <n v="40"/>
    <n v="769.61224489795916"/>
    <x v="3"/>
    <n v="50"/>
    <s v="--"/>
    <s v="--"/>
    <n v="0"/>
    <s v="--"/>
    <s v="--"/>
    <n v="0"/>
    <n v="2308.83673469387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62"/>
    <n v="29594"/>
    <x v="3"/>
    <x v="2"/>
    <n v="2019"/>
    <n v="40"/>
    <n v="769.61224489795916"/>
    <x v="3"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63"/>
    <n v="29595"/>
    <x v="3"/>
    <x v="2"/>
    <n v="2019"/>
    <n v="40"/>
    <n v="769.61224489795916"/>
    <x v="3"/>
    <n v="50"/>
    <s v="--"/>
    <s v="--"/>
    <n v="0"/>
    <s v="--"/>
    <s v="--"/>
    <n v="0"/>
    <n v="769.6122448979591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64"/>
    <n v="607"/>
    <x v="3"/>
    <x v="1"/>
    <n v="1987"/>
    <n v="107"/>
    <n v="769.61224489795916"/>
    <x v="3"/>
    <n v="175"/>
    <s v=""/>
    <n v="0.55000000000000004"/>
    <n v="0.55000000000000004"/>
    <s v=""/>
    <n v="7000"/>
    <n v="7000"/>
    <n v="25397.204081632652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161.30190451183233"/>
    <n v="1197.188591551703"/>
    <n v="8.0650952255916161E-2"/>
    <n v="0.59859429577585144"/>
  </r>
  <r>
    <x v="1"/>
    <n v="65"/>
    <n v="558"/>
    <x v="3"/>
    <x v="1"/>
    <n v="1995"/>
    <n v="107"/>
    <n v="769.61224489795916"/>
    <x v="3"/>
    <n v="175"/>
    <s v=""/>
    <n v="0.55000000000000004"/>
    <n v="0.55000000000000004"/>
    <s v=""/>
    <n v="7000"/>
    <n v="7000"/>
    <n v="19240.306122448979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161.30190451183233"/>
    <n v="1197.188591551703"/>
    <n v="8.0650952255916161E-2"/>
    <n v="0.59859429577585144"/>
  </r>
  <r>
    <x v="1"/>
    <n v="66"/>
    <n v="856"/>
    <x v="3"/>
    <x v="1"/>
    <n v="1996"/>
    <n v="107"/>
    <n v="769.61224489795916"/>
    <x v="3"/>
    <n v="175"/>
    <s v=""/>
    <n v="0.55000000000000004"/>
    <n v="0.55000000000000004"/>
    <s v=""/>
    <n v="7000"/>
    <n v="7000"/>
    <n v="18470.693877551021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89.76694648450859"/>
    <n v="1349.0810310796005"/>
    <n v="9.4883473242254296E-2"/>
    <n v="0.67454051553980021"/>
  </r>
  <r>
    <x v="1"/>
    <n v="67"/>
    <n v="854"/>
    <x v="3"/>
    <x v="1"/>
    <n v="1997"/>
    <n v="107"/>
    <n v="769.61224489795916"/>
    <x v="3"/>
    <n v="175"/>
    <s v=""/>
    <n v="0.55000000000000004"/>
    <n v="0.55000000000000004"/>
    <s v=""/>
    <n v="7000"/>
    <n v="7000"/>
    <n v="17701.08163265306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89.76694648450859"/>
    <n v="1349.0810310796005"/>
    <n v="9.4883473242254296E-2"/>
    <n v="0.67454051553980021"/>
  </r>
  <r>
    <x v="1"/>
    <n v="68"/>
    <n v="855"/>
    <x v="3"/>
    <x v="1"/>
    <n v="1997"/>
    <n v="107"/>
    <n v="769.61224489795916"/>
    <x v="3"/>
    <n v="175"/>
    <s v=""/>
    <n v="0.55000000000000004"/>
    <n v="0.55000000000000004"/>
    <s v=""/>
    <n v="7000"/>
    <n v="7000"/>
    <n v="17701.081632653062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89.76694648450859"/>
    <n v="1349.0810310796005"/>
    <n v="9.4883473242254296E-2"/>
    <n v="0.67454051553980021"/>
  </r>
  <r>
    <x v="1"/>
    <n v="69"/>
    <n v="3132"/>
    <x v="3"/>
    <x v="1"/>
    <n v="2003"/>
    <n v="107"/>
    <n v="769.61224489795916"/>
    <x v="3"/>
    <n v="175"/>
    <s v=""/>
    <n v="0.55000000000000004"/>
    <n v="0.55000000000000004"/>
    <s v=""/>
    <n v="7000"/>
    <n v="7000"/>
    <n v="13083.408163265305"/>
    <s v=""/>
    <n v="0.78"/>
    <n v="0.78"/>
    <s v=""/>
    <n v="3.6399999999999997E-5"/>
    <n v="3.6399999999999997E-5"/>
    <s v=""/>
    <n v="4.9800000000000004"/>
    <n v="4.9800000000000004"/>
    <s v=""/>
    <n v="7.3999999999999996E-5"/>
    <n v="7.3999999999999996E-5"/>
    <s v=""/>
    <n v="1"/>
    <n v="1"/>
    <s v=""/>
    <n v="0.97699999999999998"/>
    <n v="0.97699999999999998"/>
    <n v="1.0347999999999999"/>
    <n v="5.3715460000000004"/>
    <n v="103.3258806746485"/>
    <n v="536.35458159488371"/>
    <n v="5.1662940337324256E-2"/>
    <n v="0.2681772907974419"/>
  </r>
  <r>
    <x v="1"/>
    <n v="70"/>
    <n v="5603"/>
    <x v="3"/>
    <x v="1"/>
    <n v="2016"/>
    <n v="107"/>
    <n v="769.61224489795916"/>
    <x v="3"/>
    <n v="175"/>
    <s v=""/>
    <n v="0.55000000000000004"/>
    <n v="0.55000000000000004"/>
    <s v=""/>
    <n v="10000"/>
    <n v="10000"/>
    <n v="3078.4489795918366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040017959183672"/>
    <n v="0.3040816873632653"/>
    <n v="16.016128543388398"/>
    <n v="30.362879922538198"/>
    <n v="8.0080642716941989E-3"/>
    <n v="1.5181439961269099E-2"/>
  </r>
  <r>
    <x v="1"/>
    <n v="71"/>
    <n v="5646"/>
    <x v="3"/>
    <x v="1"/>
    <n v="2016"/>
    <n v="107"/>
    <n v="769.61224489795916"/>
    <x v="3"/>
    <n v="175"/>
    <s v=""/>
    <n v="0.55000000000000004"/>
    <n v="0.55000000000000004"/>
    <s v=""/>
    <n v="10000"/>
    <n v="10000"/>
    <n v="3078.4489795918366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040017959183672"/>
    <n v="0.3040816873632653"/>
    <n v="16.016128543388398"/>
    <n v="30.362879922538198"/>
    <n v="8.0080642716941989E-3"/>
    <n v="1.5181439961269099E-2"/>
  </r>
  <r>
    <x v="1"/>
    <n v="72"/>
    <s v="LD576 KRF136"/>
    <x v="4"/>
    <x v="0"/>
    <n v="1993"/>
    <n v="45"/>
    <n v="581.64705882352939"/>
    <x v="4"/>
    <n v="50"/>
    <n v="0.34"/>
    <s v=""/>
    <n v="0.34"/>
    <n v="5000"/>
    <s v=""/>
    <n v="5000"/>
    <n v="15704.470588235294"/>
    <n v="1.8"/>
    <s v=""/>
    <n v="1.8"/>
    <n v="2.3000000000000001E-4"/>
    <s v=""/>
    <n v="2.3000000000000001E-4"/>
    <n v="7"/>
    <s v=""/>
    <n v="7"/>
    <n v="1.06E-4"/>
    <s v=""/>
    <n v="1.06E-4"/>
    <n v="0.9"/>
    <s v=""/>
    <n v="0.9"/>
    <n v="0.93"/>
    <s v=""/>
    <n v="0.93"/>
    <n v="2.6550000000000002"/>
    <n v="7.0029000000000003"/>
    <n v="52.089447624526841"/>
    <n v="137.39253964964183"/>
    <n v="2.6044723812263422E-2"/>
    <n v="6.8696269824820924E-2"/>
  </r>
  <r>
    <x v="1"/>
    <n v="73"/>
    <n v="521659"/>
    <x v="4"/>
    <x v="0"/>
    <n v="2000"/>
    <n v="60"/>
    <n v="503"/>
    <x v="4"/>
    <n v="75"/>
    <n v="0.34"/>
    <s v=""/>
    <n v="0.34"/>
    <n v="12000"/>
    <s v=""/>
    <n v="12000"/>
    <n v="10060"/>
    <n v="0.99"/>
    <s v=""/>
    <n v="0.99"/>
    <n v="4.5800000000000002E-5"/>
    <s v=""/>
    <n v="4.5800000000000002E-5"/>
    <n v="5.3985890000000003"/>
    <s v=""/>
    <n v="5.3985890000000003"/>
    <n v="1.25E-4"/>
    <s v=""/>
    <n v="1.25E-4"/>
    <n v="0.9"/>
    <s v=""/>
    <n v="0.9"/>
    <n v="0.93"/>
    <s v=""/>
    <n v="0.93"/>
    <n v="1.3056732"/>
    <n v="6.1901627700000006"/>
    <n v="29.537035289725001"/>
    <n v="140.03431807180533"/>
    <n v="1.47685176448625E-2"/>
    <n v="7.0017159035902665E-2"/>
  </r>
  <r>
    <x v="1"/>
    <n v="74"/>
    <n v="883"/>
    <x v="4"/>
    <x v="2"/>
    <n v="1995"/>
    <n v="60"/>
    <n v="581.64705882352939"/>
    <x v="3"/>
    <n v="75"/>
    <s v="--"/>
    <s v="--"/>
    <n v="0"/>
    <s v="--"/>
    <s v="--"/>
    <n v="0"/>
    <n v="14541.17647058823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75"/>
    <n v="884"/>
    <x v="4"/>
    <x v="2"/>
    <n v="1998"/>
    <n v="60"/>
    <n v="581.64705882352939"/>
    <x v="3"/>
    <n v="75"/>
    <s v="--"/>
    <s v="--"/>
    <n v="0"/>
    <s v="--"/>
    <s v="--"/>
    <n v="0"/>
    <n v="12796.23529411764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76"/>
    <n v="885"/>
    <x v="4"/>
    <x v="2"/>
    <n v="1998"/>
    <n v="60"/>
    <n v="581.64705882352939"/>
    <x v="3"/>
    <n v="75"/>
    <s v="--"/>
    <s v="--"/>
    <n v="0"/>
    <s v="--"/>
    <s v="--"/>
    <n v="0"/>
    <n v="12796.23529411764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77"/>
    <n v="886"/>
    <x v="4"/>
    <x v="2"/>
    <n v="1999"/>
    <n v="60"/>
    <n v="581.64705882352939"/>
    <x v="3"/>
    <n v="75"/>
    <s v="--"/>
    <s v="--"/>
    <n v="0"/>
    <s v="--"/>
    <s v="--"/>
    <n v="0"/>
    <n v="12214.58823529411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78"/>
    <n v="887"/>
    <x v="4"/>
    <x v="2"/>
    <n v="1999"/>
    <n v="60"/>
    <n v="581.64705882352939"/>
    <x v="3"/>
    <n v="75"/>
    <s v="--"/>
    <s v="--"/>
    <n v="0"/>
    <s v="--"/>
    <s v="--"/>
    <n v="0"/>
    <n v="12214.58823529411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79"/>
    <n v="47914"/>
    <x v="4"/>
    <x v="2"/>
    <n v="1999"/>
    <n v="85"/>
    <n v="581.64705882352939"/>
    <x v="3"/>
    <n v="100"/>
    <s v="--"/>
    <s v="--"/>
    <n v="0"/>
    <s v="--"/>
    <s v="--"/>
    <n v="0"/>
    <n v="12214.58823529411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80"/>
    <n v="48097"/>
    <x v="4"/>
    <x v="2"/>
    <n v="1999"/>
    <n v="85"/>
    <n v="581.64705882352939"/>
    <x v="3"/>
    <n v="100"/>
    <s v="--"/>
    <s v="--"/>
    <n v="0"/>
    <s v="--"/>
    <s v="--"/>
    <n v="0"/>
    <n v="12214.58823529411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81"/>
    <n v="48099"/>
    <x v="4"/>
    <x v="2"/>
    <n v="1999"/>
    <n v="85"/>
    <n v="581.64705882352939"/>
    <x v="3"/>
    <n v="100"/>
    <s v="--"/>
    <s v="--"/>
    <n v="0"/>
    <s v="--"/>
    <s v="--"/>
    <n v="0"/>
    <n v="12214.58823529411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82"/>
    <n v="48101"/>
    <x v="4"/>
    <x v="2"/>
    <n v="1999"/>
    <n v="85"/>
    <n v="581.64705882352939"/>
    <x v="3"/>
    <n v="100"/>
    <s v="--"/>
    <s v="--"/>
    <n v="0"/>
    <s v="--"/>
    <s v="--"/>
    <n v="0"/>
    <n v="12214.58823529411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83"/>
    <n v="48369"/>
    <x v="4"/>
    <x v="2"/>
    <n v="2000"/>
    <n v="85"/>
    <n v="581.64705882352939"/>
    <x v="3"/>
    <n v="100"/>
    <s v="--"/>
    <s v="--"/>
    <n v="0"/>
    <s v="--"/>
    <s v="--"/>
    <n v="0"/>
    <n v="11632.94117647058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84"/>
    <n v="48370"/>
    <x v="4"/>
    <x v="2"/>
    <n v="2000"/>
    <n v="85"/>
    <n v="581.64705882352939"/>
    <x v="3"/>
    <n v="100"/>
    <s v="--"/>
    <s v="--"/>
    <n v="0"/>
    <s v="--"/>
    <s v="--"/>
    <n v="0"/>
    <n v="11632.94117647058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85"/>
    <n v="48371"/>
    <x v="4"/>
    <x v="2"/>
    <n v="2000"/>
    <n v="85"/>
    <n v="581.64705882352939"/>
    <x v="3"/>
    <n v="100"/>
    <s v="--"/>
    <s v="--"/>
    <n v="0"/>
    <s v="--"/>
    <s v="--"/>
    <n v="0"/>
    <n v="11632.94117647058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86"/>
    <n v="48372"/>
    <x v="4"/>
    <x v="2"/>
    <n v="2000"/>
    <n v="85"/>
    <n v="581.64705882352939"/>
    <x v="3"/>
    <n v="100"/>
    <s v="--"/>
    <s v="--"/>
    <n v="0"/>
    <s v="--"/>
    <s v="--"/>
    <n v="0"/>
    <n v="11632.94117647058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87"/>
    <n v="48373"/>
    <x v="4"/>
    <x v="2"/>
    <n v="2000"/>
    <n v="85"/>
    <n v="581.64705882352939"/>
    <x v="3"/>
    <n v="100"/>
    <s v="--"/>
    <s v="--"/>
    <n v="0"/>
    <s v="--"/>
    <s v="--"/>
    <n v="0"/>
    <n v="11632.94117647058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88"/>
    <n v="48375"/>
    <x v="4"/>
    <x v="2"/>
    <n v="2000"/>
    <n v="85"/>
    <n v="581.64705882352939"/>
    <x v="3"/>
    <n v="100"/>
    <s v="--"/>
    <s v="--"/>
    <n v="0"/>
    <s v="--"/>
    <s v="--"/>
    <n v="0"/>
    <n v="11632.94117647058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89"/>
    <n v="3806"/>
    <x v="4"/>
    <x v="2"/>
    <n v="2001"/>
    <n v="60"/>
    <n v="581.64705882352939"/>
    <x v="3"/>
    <n v="75"/>
    <s v="--"/>
    <s v="--"/>
    <n v="0"/>
    <s v="--"/>
    <s v="--"/>
    <n v="0"/>
    <n v="11051.29411764705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90"/>
    <n v="3807"/>
    <x v="4"/>
    <x v="2"/>
    <n v="2001"/>
    <n v="60"/>
    <n v="581.64705882352939"/>
    <x v="3"/>
    <n v="75"/>
    <s v="--"/>
    <s v="--"/>
    <n v="0"/>
    <s v="--"/>
    <s v="--"/>
    <n v="0"/>
    <n v="11051.29411764705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91"/>
    <n v="3808"/>
    <x v="4"/>
    <x v="2"/>
    <n v="2001"/>
    <n v="60"/>
    <n v="581.64705882352939"/>
    <x v="3"/>
    <n v="75"/>
    <s v="--"/>
    <s v="--"/>
    <n v="0"/>
    <s v="--"/>
    <s v="--"/>
    <n v="0"/>
    <n v="11051.29411764705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92"/>
    <s v="57086 ATS283"/>
    <x v="4"/>
    <x v="2"/>
    <n v="2004"/>
    <n v="80"/>
    <n v="581.64705882352939"/>
    <x v="3"/>
    <n v="100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93"/>
    <s v="57089 AYB287"/>
    <x v="4"/>
    <x v="2"/>
    <n v="2004"/>
    <n v="80"/>
    <n v="581.64705882352939"/>
    <x v="3"/>
    <n v="100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94"/>
    <s v="57090 CWR295"/>
    <x v="4"/>
    <x v="2"/>
    <n v="2004"/>
    <n v="80"/>
    <n v="581.64705882352939"/>
    <x v="3"/>
    <n v="100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95"/>
    <s v="57091ISA527"/>
    <x v="4"/>
    <x v="2"/>
    <n v="2004"/>
    <n v="80"/>
    <n v="581.64705882352939"/>
    <x v="3"/>
    <n v="100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96"/>
    <s v="57092 JHO698"/>
    <x v="4"/>
    <x v="2"/>
    <n v="2004"/>
    <n v="80"/>
    <n v="581.64705882352939"/>
    <x v="3"/>
    <n v="100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97"/>
    <s v="57093 LLY331"/>
    <x v="4"/>
    <x v="2"/>
    <n v="2004"/>
    <n v="80"/>
    <n v="581.64705882352939"/>
    <x v="3"/>
    <n v="100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98"/>
    <s v="57095 PJC184"/>
    <x v="4"/>
    <x v="2"/>
    <n v="2004"/>
    <n v="80"/>
    <n v="581.64705882352939"/>
    <x v="3"/>
    <n v="100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99"/>
    <s v="57096 SLW654"/>
    <x v="4"/>
    <x v="2"/>
    <n v="2004"/>
    <n v="80"/>
    <n v="581.64705882352939"/>
    <x v="3"/>
    <n v="100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100"/>
    <s v="BL 0082 BL3088"/>
    <x v="4"/>
    <x v="2"/>
    <n v="2004"/>
    <n v="80"/>
    <n v="581.64705882352939"/>
    <x v="3"/>
    <n v="100"/>
    <s v="--"/>
    <s v="--"/>
    <n v="0"/>
    <s v="--"/>
    <s v="--"/>
    <n v="0"/>
    <n v="9306.352941176470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101"/>
    <s v="BL 0111 BL3089"/>
    <x v="4"/>
    <x v="2"/>
    <n v="2005"/>
    <n v="70"/>
    <n v="581.64705882352939"/>
    <x v="3"/>
    <n v="75"/>
    <s v="--"/>
    <s v="--"/>
    <n v="0"/>
    <s v="--"/>
    <s v="--"/>
    <n v="0"/>
    <n v="8724.705882352940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102"/>
    <n v="57081"/>
    <x v="4"/>
    <x v="2"/>
    <n v="2006"/>
    <n v="70"/>
    <n v="503"/>
    <x v="3"/>
    <n v="75"/>
    <s v="--"/>
    <s v="--"/>
    <n v="0"/>
    <s v="--"/>
    <s v="--"/>
    <n v="0"/>
    <n v="704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103"/>
    <n v="57082"/>
    <x v="4"/>
    <x v="2"/>
    <n v="2006"/>
    <n v="70"/>
    <n v="503"/>
    <x v="3"/>
    <n v="75"/>
    <s v="--"/>
    <s v="--"/>
    <n v="0"/>
    <s v="--"/>
    <s v="--"/>
    <n v="0"/>
    <n v="704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104"/>
    <n v="57083"/>
    <x v="4"/>
    <x v="2"/>
    <n v="2006"/>
    <n v="70"/>
    <n v="503"/>
    <x v="3"/>
    <n v="75"/>
    <s v="--"/>
    <s v="--"/>
    <n v="0"/>
    <s v="--"/>
    <s v="--"/>
    <n v="0"/>
    <n v="704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105"/>
    <s v="BL3086"/>
    <x v="4"/>
    <x v="2"/>
    <n v="2018"/>
    <n v="70"/>
    <n v="581.64705882352939"/>
    <x v="3"/>
    <n v="75"/>
    <s v="--"/>
    <s v="--"/>
    <n v="0"/>
    <s v="--"/>
    <s v="--"/>
    <n v="0"/>
    <n v="1163.294117647058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106"/>
    <s v="BL3087"/>
    <x v="4"/>
    <x v="2"/>
    <n v="2018"/>
    <n v="70"/>
    <n v="581.64705882352939"/>
    <x v="3"/>
    <n v="75"/>
    <s v="--"/>
    <s v="--"/>
    <n v="0"/>
    <s v="--"/>
    <s v="--"/>
    <n v="0"/>
    <n v="1163.294117647058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107"/>
    <n v="29598"/>
    <x v="4"/>
    <x v="2"/>
    <n v="2019"/>
    <n v="60"/>
    <n v="581.64705882352939"/>
    <x v="3"/>
    <n v="75"/>
    <s v="--"/>
    <s v="--"/>
    <n v="0"/>
    <s v="--"/>
    <s v="--"/>
    <n v="0"/>
    <n v="581.6470588235293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108"/>
    <n v="29599"/>
    <x v="4"/>
    <x v="2"/>
    <n v="2019"/>
    <n v="60"/>
    <n v="581.64705882352939"/>
    <x v="3"/>
    <n v="75"/>
    <s v="--"/>
    <s v="--"/>
    <n v="0"/>
    <s v="--"/>
    <s v="--"/>
    <n v="0"/>
    <n v="581.6470588235293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109"/>
    <n v="1803"/>
    <x v="4"/>
    <x v="1"/>
    <n v="2001"/>
    <n v="100"/>
    <n v="581.64705882352939"/>
    <x v="3"/>
    <n v="175"/>
    <s v=""/>
    <n v="0.5"/>
    <n v="0.5"/>
    <s v=""/>
    <n v="7000"/>
    <n v="7000"/>
    <n v="11051.294117647058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6086"/>
    <n v="10.798780999999998"/>
    <n v="103.13637537857277"/>
    <n v="692.37046552716595"/>
    <n v="5.1568187689286386E-2"/>
    <n v="0.34618523276358298"/>
  </r>
  <r>
    <x v="1"/>
    <n v="110"/>
    <n v="1874"/>
    <x v="4"/>
    <x v="1"/>
    <n v="2001"/>
    <n v="100"/>
    <n v="581.64705882352939"/>
    <x v="3"/>
    <n v="175"/>
    <s v=""/>
    <n v="0.5"/>
    <n v="0.5"/>
    <s v=""/>
    <n v="7000"/>
    <n v="7000"/>
    <n v="11051.294117647058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6086"/>
    <n v="10.798780999999998"/>
    <n v="103.13637537857277"/>
    <n v="692.37046552716595"/>
    <n v="5.1568187689286386E-2"/>
    <n v="0.34618523276358298"/>
  </r>
  <r>
    <x v="1"/>
    <n v="111"/>
    <n v="3638"/>
    <x v="4"/>
    <x v="1"/>
    <n v="2007"/>
    <n v="100"/>
    <n v="581.64705882352939"/>
    <x v="3"/>
    <n v="175"/>
    <s v=""/>
    <n v="0.5"/>
    <n v="0.5"/>
    <s v=""/>
    <n v="7000"/>
    <n v="7000"/>
    <n v="7561.411764705882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924"/>
    <n v="1.3689723999999999"/>
    <n v="82.863018487670914"/>
    <n v="87.772504867155064"/>
    <n v="4.1431509243835464E-2"/>
    <n v="4.3886252433577536E-2"/>
  </r>
  <r>
    <x v="1"/>
    <n v="112"/>
    <n v="3639"/>
    <x v="4"/>
    <x v="1"/>
    <n v="2007"/>
    <n v="100"/>
    <n v="581.64705882352939"/>
    <x v="3"/>
    <n v="175"/>
    <s v=""/>
    <n v="0.5"/>
    <n v="0.5"/>
    <s v=""/>
    <n v="7000"/>
    <n v="7000"/>
    <n v="7561.411764705882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924"/>
    <n v="1.3689723999999999"/>
    <n v="82.863018487670914"/>
    <n v="87.772504867155064"/>
    <n v="4.1431509243835464E-2"/>
    <n v="4.3886252433577536E-2"/>
  </r>
  <r>
    <x v="1"/>
    <n v="113"/>
    <s v="KQY432 LG200"/>
    <x v="4"/>
    <x v="1"/>
    <n v="2012"/>
    <n v="69"/>
    <n v="581.64705882352939"/>
    <x v="3"/>
    <n v="75"/>
    <s v=""/>
    <n v="0.5"/>
    <n v="0.5"/>
    <s v=""/>
    <n v="10000"/>
    <n v="10000"/>
    <n v="4653.1764705882351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32420444235294116"/>
    <n v="0.2267124408094118"/>
    <n v="14.342730968221135"/>
    <n v="10.029706940715684"/>
    <n v="7.1713654841105675E-3"/>
    <n v="5.0148534703578418E-3"/>
  </r>
  <r>
    <x v="1"/>
    <n v="114"/>
    <n v="500955"/>
    <x v="4"/>
    <x v="1"/>
    <n v="2013"/>
    <n v="85"/>
    <n v="581.64705882352939"/>
    <x v="3"/>
    <n v="100"/>
    <s v=""/>
    <n v="0.5"/>
    <n v="0.5"/>
    <s v=""/>
    <n v="10000"/>
    <n v="10000"/>
    <n v="4071.529411764705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4989471999999998"/>
    <n v="0.33769493281882346"/>
    <n v="8.1690031038220479"/>
    <n v="18.403790035712717"/>
    <n v="4.0845015519110238E-3"/>
    <n v="9.2018950178563586E-3"/>
  </r>
  <r>
    <x v="1"/>
    <n v="115"/>
    <n v="500963"/>
    <x v="4"/>
    <x v="1"/>
    <n v="2013"/>
    <n v="85"/>
    <n v="581.64705882352939"/>
    <x v="3"/>
    <n v="100"/>
    <s v=""/>
    <n v="0.5"/>
    <n v="0.5"/>
    <s v=""/>
    <n v="10000"/>
    <n v="10000"/>
    <n v="4071.529411764705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4989471999999998"/>
    <n v="0.33769493281882346"/>
    <n v="8.1690031038220479"/>
    <n v="18.403790035712717"/>
    <n v="4.0845015519110238E-3"/>
    <n v="9.2018950178563586E-3"/>
  </r>
  <r>
    <x v="1"/>
    <n v="116"/>
    <n v="836495"/>
    <x v="4"/>
    <x v="1"/>
    <n v="2013"/>
    <n v="169"/>
    <n v="581.64705882352939"/>
    <x v="3"/>
    <n v="175"/>
    <s v=""/>
    <n v="0.5"/>
    <n v="0.5"/>
    <s v=""/>
    <n v="10000"/>
    <n v="10000"/>
    <n v="4071.5294117647059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705296"/>
    <n v="0.35899724771764707"/>
    <n v="18.477800682270789"/>
    <n v="38.899285454316868"/>
    <n v="9.2389003411353938E-3"/>
    <n v="1.9449642727158434E-2"/>
  </r>
  <r>
    <x v="1"/>
    <n v="117"/>
    <s v="LG248"/>
    <x v="4"/>
    <x v="1"/>
    <n v="2014"/>
    <n v="105"/>
    <n v="581.64705882352939"/>
    <x v="3"/>
    <n v="175"/>
    <s v=""/>
    <n v="0.5"/>
    <n v="0.5"/>
    <s v=""/>
    <n v="10000"/>
    <n v="10000"/>
    <n v="3489.8823529411766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459680000000002"/>
    <n v="0.32683321232941176"/>
    <n v="11.08088599928973"/>
    <n v="22.002867410568527"/>
    <n v="5.5404429996448647E-3"/>
    <n v="1.1001433705284265E-2"/>
  </r>
  <r>
    <x v="1"/>
    <n v="118"/>
    <s v="507145 PNT775"/>
    <x v="4"/>
    <x v="1"/>
    <n v="2015"/>
    <n v="80.099999999999994"/>
    <n v="581.64705882352939"/>
    <x v="3"/>
    <n v="100"/>
    <s v=""/>
    <n v="0.5"/>
    <n v="0.5"/>
    <s v=""/>
    <n v="10000"/>
    <n v="10000"/>
    <n v="2908.2352941176468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1192479999999999"/>
    <n v="0.2518180948705882"/>
    <n v="5.7480778737811233"/>
    <n v="12.932522723680041"/>
    <n v="2.8740389368905619E-3"/>
    <n v="6.4662613618400207E-3"/>
  </r>
  <r>
    <x v="1"/>
    <n v="119"/>
    <s v="507146 WBT111"/>
    <x v="4"/>
    <x v="1"/>
    <n v="2015"/>
    <n v="80.099999999999994"/>
    <n v="581.64705882352939"/>
    <x v="3"/>
    <n v="100"/>
    <s v=""/>
    <n v="0.5"/>
    <n v="0.5"/>
    <s v=""/>
    <n v="10000"/>
    <n v="10000"/>
    <n v="2908.2352941176468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1192479999999999"/>
    <n v="0.2518180948705882"/>
    <n v="5.7480778737811233"/>
    <n v="12.932522723680041"/>
    <n v="2.8740389368905619E-3"/>
    <n v="6.4662613618400207E-3"/>
  </r>
  <r>
    <x v="1"/>
    <n v="120"/>
    <s v="BL01"/>
    <x v="4"/>
    <x v="1"/>
    <n v="2017"/>
    <n v="75"/>
    <n v="503"/>
    <x v="3"/>
    <n v="100"/>
    <s v=""/>
    <n v="0.5"/>
    <n v="0.5"/>
    <s v=""/>
    <n v="10000"/>
    <n v="10000"/>
    <n v="150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6.6253759999999995E-2"/>
    <n v="0.14852357907999997"/>
    <n v="2.7551423495064515"/>
    <n v="6.1763076182178711"/>
    <n v="1.377571174753226E-3"/>
    <n v="3.0881538091089354E-3"/>
  </r>
  <r>
    <x v="1"/>
    <n v="121"/>
    <s v="BL02"/>
    <x v="4"/>
    <x v="1"/>
    <n v="2017"/>
    <n v="75"/>
    <n v="503"/>
    <x v="3"/>
    <n v="100"/>
    <s v=""/>
    <n v="0.5"/>
    <n v="0.5"/>
    <s v=""/>
    <n v="10000"/>
    <n v="10000"/>
    <n v="150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6.6253759999999995E-2"/>
    <n v="0.14852357907999997"/>
    <n v="2.7551423495064515"/>
    <n v="6.1763076182178711"/>
    <n v="1.377571174753226E-3"/>
    <n v="3.0881538091089354E-3"/>
  </r>
  <r>
    <x v="1"/>
    <n v="122"/>
    <s v="BL03"/>
    <x v="4"/>
    <x v="1"/>
    <n v="2017"/>
    <n v="75"/>
    <n v="503"/>
    <x v="3"/>
    <n v="100"/>
    <s v=""/>
    <n v="0.5"/>
    <n v="0.5"/>
    <s v=""/>
    <n v="10000"/>
    <n v="10000"/>
    <n v="150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6.6253759999999995E-2"/>
    <n v="0.14852357907999997"/>
    <n v="2.7551423495064515"/>
    <n v="6.1763076182178711"/>
    <n v="1.377571174753226E-3"/>
    <n v="3.0881538091089354E-3"/>
  </r>
  <r>
    <x v="1"/>
    <n v="123"/>
    <n v="414574"/>
    <x v="4"/>
    <x v="1"/>
    <n v="2018"/>
    <n v="169"/>
    <n v="581.64705882352939"/>
    <x v="3"/>
    <n v="175"/>
    <s v=""/>
    <n v="0.5"/>
    <n v="0.5"/>
    <s v=""/>
    <n v="10000"/>
    <n v="10000"/>
    <n v="1163.294117647058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86560000000001"/>
    <n v="0.19817707077647059"/>
    <n v="15.263546503296107"/>
    <n v="21.473553058260233"/>
    <n v="7.6317732516480536E-3"/>
    <n v="1.0736776529130118E-2"/>
  </r>
  <r>
    <x v="1"/>
    <n v="124"/>
    <n v="414582"/>
    <x v="4"/>
    <x v="1"/>
    <n v="2018"/>
    <n v="169"/>
    <n v="581.64705882352939"/>
    <x v="3"/>
    <n v="175"/>
    <s v=""/>
    <n v="0.5"/>
    <n v="0.5"/>
    <s v=""/>
    <n v="10000"/>
    <n v="10000"/>
    <n v="1163.294117647058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86560000000001"/>
    <n v="0.19817707077647059"/>
    <n v="15.263546503296107"/>
    <n v="21.473553058260233"/>
    <n v="7.6317732516480536E-3"/>
    <n v="1.0736776529130118E-2"/>
  </r>
  <r>
    <x v="1"/>
    <n v="125"/>
    <s v="BL04"/>
    <x v="4"/>
    <x v="1"/>
    <n v="2018"/>
    <n v="61"/>
    <n v="503"/>
    <x v="3"/>
    <n v="75"/>
    <s v=""/>
    <n v="0.5"/>
    <n v="0.5"/>
    <s v=""/>
    <n v="10000"/>
    <n v="10000"/>
    <n v="1006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0281279999999997E-2"/>
    <n v="5.6672174640000003E-2"/>
    <n v="2.7152909497132853"/>
    <n v="1.9167786425498292"/>
    <n v="1.3576454748566427E-3"/>
    <n v="9.5838932127491469E-4"/>
  </r>
  <r>
    <x v="1"/>
    <n v="126"/>
    <s v="BL06"/>
    <x v="4"/>
    <x v="1"/>
    <n v="2018"/>
    <n v="61"/>
    <n v="581.64705882352939"/>
    <x v="3"/>
    <n v="75"/>
    <s v=""/>
    <n v="0.5"/>
    <n v="0.5"/>
    <s v=""/>
    <n v="10000"/>
    <n v="10000"/>
    <n v="1163.294117647058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9.0801110588235284E-2"/>
    <n v="6.4005610202352944E-2"/>
    <n v="3.5512790190948116"/>
    <n v="2.503292956919267"/>
    <n v="1.7756395095474059E-3"/>
    <n v="1.2516464784596336E-3"/>
  </r>
  <r>
    <x v="1"/>
    <n v="127"/>
    <n v="520811"/>
    <x v="4"/>
    <x v="1"/>
    <n v="2019"/>
    <n v="19"/>
    <n v="581.64705882352939"/>
    <x v="3"/>
    <n v="25"/>
    <s v=""/>
    <n v="0.5"/>
    <n v="0.5"/>
    <s v=""/>
    <n v="2000"/>
    <n v="2000"/>
    <n v="581.64705882352939"/>
    <s v=""/>
    <n v="1.2999999999999999E-2"/>
    <n v="1.2999999999999999E-2"/>
    <s v=""/>
    <n v="6.6879999999999997E-5"/>
    <n v="6.6879999999999997E-5"/>
    <s v=""/>
    <n v="0.01"/>
    <n v="0.01"/>
    <s v=""/>
    <n v="0.01"/>
    <n v="0.01"/>
    <s v=""/>
    <n v="1"/>
    <n v="1"/>
    <s v=""/>
    <n v="0.97699999999999998"/>
    <n v="0.97699999999999998"/>
    <n v="5.1900555294117641E-2"/>
    <n v="5.6924617647058824"/>
    <n v="0.63225082624791296"/>
    <n v="69.345378555667622"/>
    <n v="3.1612541312395648E-4"/>
    <n v="3.4672689277833811E-2"/>
  </r>
  <r>
    <x v="1"/>
    <n v="128"/>
    <s v="BL05"/>
    <x v="4"/>
    <x v="1"/>
    <n v="2019"/>
    <n v="64"/>
    <n v="581.64705882352939"/>
    <x v="3"/>
    <n v="75"/>
    <s v=""/>
    <n v="0.5"/>
    <n v="0.5"/>
    <s v=""/>
    <n v="10000"/>
    <n v="10000"/>
    <n v="581.64705882352939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5.1900555294117641E-2"/>
    <n v="3.6887805101176473E-2"/>
    <n v="2.1296869936771805"/>
    <n v="1.5136539157256022"/>
    <n v="1.0648434968385902E-3"/>
    <n v="7.5682695786280117E-4"/>
  </r>
  <r>
    <x v="1"/>
    <n v="129"/>
    <n v="419036"/>
    <x v="4"/>
    <x v="1"/>
    <n v="2020"/>
    <n v="169"/>
    <n v="581.64705882352939"/>
    <x v="3"/>
    <n v="175"/>
    <s v=""/>
    <n v="0.5"/>
    <n v="0.5"/>
    <s v=""/>
    <n v="10000"/>
    <n v="10000"/>
    <n v="581.64705882352939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93279999999999"/>
    <n v="0.16601303538823531"/>
    <n v="14.62069566750117"/>
    <n v="17.98840657904891"/>
    <n v="7.3103478337505851E-3"/>
    <n v="8.9942032895244557E-3"/>
  </r>
  <r>
    <x v="1"/>
    <n v="130"/>
    <n v="419037"/>
    <x v="4"/>
    <x v="1"/>
    <n v="2020"/>
    <n v="169"/>
    <n v="581.64705882352939"/>
    <x v="3"/>
    <n v="175"/>
    <s v=""/>
    <n v="0.5"/>
    <n v="0.5"/>
    <s v=""/>
    <n v="10000"/>
    <n v="10000"/>
    <n v="581.64705882352939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93279999999999"/>
    <n v="0.16601303538823531"/>
    <n v="14.62069566750117"/>
    <n v="17.98840657904891"/>
    <n v="7.3103478337505851E-3"/>
    <n v="8.9942032895244557E-3"/>
  </r>
  <r>
    <x v="1"/>
    <n v="131"/>
    <n v="419038"/>
    <x v="4"/>
    <x v="1"/>
    <n v="2020"/>
    <n v="169"/>
    <n v="581.64705882352939"/>
    <x v="3"/>
    <n v="175"/>
    <s v=""/>
    <n v="0.5"/>
    <n v="0.5"/>
    <s v=""/>
    <n v="10000"/>
    <n v="10000"/>
    <n v="581.64705882352939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93279999999999"/>
    <n v="0.16601303538823531"/>
    <n v="14.62069566750117"/>
    <n v="17.98840657904891"/>
    <n v="7.3103478337505851E-3"/>
    <n v="8.9942032895244557E-3"/>
  </r>
  <r>
    <x v="1"/>
    <n v="132"/>
    <n v="419039"/>
    <x v="4"/>
    <x v="1"/>
    <n v="2020"/>
    <n v="169"/>
    <n v="581.64705882352939"/>
    <x v="3"/>
    <n v="175"/>
    <s v=""/>
    <n v="0.5"/>
    <n v="0.5"/>
    <s v=""/>
    <n v="10000"/>
    <n v="10000"/>
    <n v="581.64705882352939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93279999999999"/>
    <n v="0.16601303538823531"/>
    <n v="14.62069566750117"/>
    <n v="17.98840657904891"/>
    <n v="7.3103478337505851E-3"/>
    <n v="8.9942032895244557E-3"/>
  </r>
  <r>
    <x v="1"/>
    <n v="133"/>
    <n v="419040"/>
    <x v="4"/>
    <x v="1"/>
    <n v="2020"/>
    <n v="169"/>
    <n v="581.64705882352939"/>
    <x v="3"/>
    <n v="175"/>
    <s v=""/>
    <n v="0.5"/>
    <n v="0.5"/>
    <s v=""/>
    <n v="10000"/>
    <n v="10000"/>
    <n v="581.64705882352939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93279999999999"/>
    <n v="0.16601303538823531"/>
    <n v="14.62069566750117"/>
    <n v="17.98840657904891"/>
    <n v="7.3103478337505851E-3"/>
    <n v="8.9942032895244557E-3"/>
  </r>
  <r>
    <x v="1"/>
    <n v="134"/>
    <n v="48196"/>
    <x v="5"/>
    <x v="0"/>
    <n v="2000"/>
    <n v="15.7"/>
    <n v="529.09090909090912"/>
    <x v="4"/>
    <n v="25"/>
    <n v="0.34"/>
    <s v=""/>
    <n v="0.34"/>
    <n v="5000"/>
    <s v=""/>
    <n v="5000"/>
    <n v="10581.818181818182"/>
    <n v="1.45"/>
    <s v=""/>
    <n v="1.45"/>
    <n v="1.85E-4"/>
    <s v=""/>
    <n v="1.85E-4"/>
    <n v="5.6852960000000001"/>
    <s v=""/>
    <n v="5.6852960000000001"/>
    <n v="0"/>
    <s v=""/>
    <n v="0"/>
    <n v="0.9"/>
    <s v=""/>
    <n v="0.9"/>
    <n v="0.93"/>
    <s v=""/>
    <n v="0.93"/>
    <n v="2.1375000000000002"/>
    <n v="5.2873252800000001"/>
    <n v="13.309117270765704"/>
    <n v="32.921465356820626"/>
    <n v="6.6545586353828528E-3"/>
    <n v="1.6460732678410316E-2"/>
  </r>
  <r>
    <x v="1"/>
    <n v="135"/>
    <n v="48198"/>
    <x v="5"/>
    <x v="0"/>
    <n v="2000"/>
    <n v="15.7"/>
    <n v="529.09090909090912"/>
    <x v="4"/>
    <n v="25"/>
    <n v="0.34"/>
    <s v=""/>
    <n v="0.34"/>
    <n v="5000"/>
    <s v=""/>
    <n v="5000"/>
    <n v="10581.818181818182"/>
    <n v="1.45"/>
    <s v=""/>
    <n v="1.45"/>
    <n v="1.85E-4"/>
    <s v=""/>
    <n v="1.85E-4"/>
    <n v="5.6852960000000001"/>
    <s v=""/>
    <n v="5.6852960000000001"/>
    <n v="0"/>
    <s v=""/>
    <n v="0"/>
    <n v="0.9"/>
    <s v=""/>
    <n v="0.9"/>
    <n v="0.93"/>
    <s v=""/>
    <n v="0.93"/>
    <n v="2.1375000000000002"/>
    <n v="5.2873252800000001"/>
    <n v="13.309117270765704"/>
    <n v="32.921465356820626"/>
    <n v="6.6545586353828528E-3"/>
    <n v="1.6460732678410316E-2"/>
  </r>
  <r>
    <x v="1"/>
    <n v="136"/>
    <n v="49200"/>
    <x v="5"/>
    <x v="0"/>
    <n v="2001"/>
    <n v="95"/>
    <n v="529.09090909090912"/>
    <x v="6"/>
    <n v="100"/>
    <n v="0.34"/>
    <s v=""/>
    <n v="0.34"/>
    <n v="12000"/>
    <s v=""/>
    <n v="12000"/>
    <n v="10052.727272727274"/>
    <n v="0.99"/>
    <s v=""/>
    <n v="0.99"/>
    <n v="4.5800000000000002E-5"/>
    <s v=""/>
    <n v="4.5800000000000002E-5"/>
    <n v="5.5903470000000004"/>
    <s v=""/>
    <n v="5.5903470000000004"/>
    <n v="1.2999999999999999E-4"/>
    <s v=""/>
    <n v="1.2999999999999999E-4"/>
    <n v="0.9"/>
    <s v=""/>
    <n v="0.9"/>
    <n v="0.93"/>
    <s v=""/>
    <n v="0.93"/>
    <n v="1.3053734181818182"/>
    <n v="6.4143974372727284"/>
    <n v="49.181508576707976"/>
    <n v="241.67011383994824"/>
    <n v="2.4590754288353989E-2"/>
    <n v="0.12083505691997413"/>
  </r>
  <r>
    <x v="1"/>
    <n v="137"/>
    <s v="33428 PPD976"/>
    <x v="5"/>
    <x v="0"/>
    <n v="2005"/>
    <n v="102"/>
    <n v="529.09090909090912"/>
    <x v="0"/>
    <n v="175"/>
    <n v="0.34"/>
    <s v=""/>
    <n v="0.34"/>
    <n v="12000"/>
    <s v=""/>
    <n v="12000"/>
    <n v="7936.3636363636369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32756809090909095"/>
    <n v="4.11434434909091"/>
    <n v="13.250895753838659"/>
    <n v="166.43485607494426"/>
    <n v="6.6254478769193293E-3"/>
    <n v="8.3217428037472133E-2"/>
  </r>
  <r>
    <x v="1"/>
    <n v="138"/>
    <s v="60557 GRJ587"/>
    <x v="5"/>
    <x v="0"/>
    <n v="2005"/>
    <n v="132"/>
    <n v="529.09090909090912"/>
    <x v="0"/>
    <n v="175"/>
    <n v="0.34"/>
    <s v=""/>
    <n v="0.34"/>
    <n v="12000"/>
    <s v=""/>
    <n v="12000"/>
    <n v="7936.3636363636369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32756809090909095"/>
    <n v="4.11434434909091"/>
    <n v="17.14821803437944"/>
    <n v="215.38628433228081"/>
    <n v="8.57410901718972E-3"/>
    <n v="0.1076931421661404"/>
  </r>
  <r>
    <x v="1"/>
    <n v="139"/>
    <s v="828570 JFO633"/>
    <x v="5"/>
    <x v="0"/>
    <n v="2005"/>
    <n v="152"/>
    <n v="529.09090909090912"/>
    <x v="0"/>
    <n v="175"/>
    <n v="0.34"/>
    <s v=""/>
    <n v="0.34"/>
    <n v="12000"/>
    <s v=""/>
    <n v="12000"/>
    <n v="7936.3636363636369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32756809090909095"/>
    <n v="4.11434434909091"/>
    <n v="19.74643288807329"/>
    <n v="248.02056983717182"/>
    <n v="9.8732164440366449E-3"/>
    <n v="0.12401028491858591"/>
  </r>
  <r>
    <x v="1"/>
    <n v="140"/>
    <s v="19787 AHE365"/>
    <x v="5"/>
    <x v="0"/>
    <n v="2008"/>
    <n v="125"/>
    <n v="529.09090909090912"/>
    <x v="1"/>
    <n v="175"/>
    <n v="0.34"/>
    <s v=""/>
    <n v="0.34"/>
    <n v="12000"/>
    <s v=""/>
    <n v="12000"/>
    <n v="6349.0909090909099"/>
    <n v="0.1"/>
    <s v=""/>
    <n v="0.1"/>
    <n v="2.5000000000000001E-5"/>
    <s v=""/>
    <n v="2.5000000000000001E-5"/>
    <n v="2.7600310000000001"/>
    <s v=""/>
    <n v="2.7600310000000001"/>
    <n v="3.6000000000000001E-5"/>
    <s v=""/>
    <n v="3.6000000000000001E-5"/>
    <n v="0.9"/>
    <s v=""/>
    <n v="0.9"/>
    <n v="0.95"/>
    <s v=""/>
    <n v="0.95"/>
    <n v="0.23285454545454548"/>
    <n v="2.8391683590909089"/>
    <n v="11.543518651936484"/>
    <n v="140.74877879311776"/>
    <n v="5.7717593259682424E-3"/>
    <n v="7.0374389396558878E-2"/>
  </r>
  <r>
    <x v="1"/>
    <n v="141"/>
    <n v="33036"/>
    <x v="5"/>
    <x v="0"/>
    <n v="2010"/>
    <n v="110"/>
    <n v="529.09090909090912"/>
    <x v="1"/>
    <n v="175"/>
    <n v="0.34"/>
    <s v=""/>
    <n v="0.34"/>
    <n v="12000"/>
    <s v=""/>
    <n v="12000"/>
    <n v="5290.909090909091"/>
    <n v="0.1"/>
    <s v=""/>
    <n v="0.1"/>
    <n v="2.5000000000000001E-5"/>
    <s v=""/>
    <n v="2.5000000000000001E-5"/>
    <n v="2.9919570000000002"/>
    <s v=""/>
    <n v="2.9919570000000002"/>
    <n v="3.9100000000000002E-5"/>
    <s v=""/>
    <n v="3.9100000000000002E-5"/>
    <n v="0.9"/>
    <s v=""/>
    <n v="0.9"/>
    <n v="0.95"/>
    <s v=""/>
    <n v="0.95"/>
    <n v="0.20904545454545456"/>
    <n v="3.0388899681818184"/>
    <n v="9.119623098037243"/>
    <n v="132.57179500259636"/>
    <n v="4.5598115490186218E-3"/>
    <n v="6.628589750129818E-2"/>
  </r>
  <r>
    <x v="1"/>
    <n v="142"/>
    <s v="24398 VLG816"/>
    <x v="5"/>
    <x v="0"/>
    <n v="2010"/>
    <n v="175"/>
    <n v="529.09090909090912"/>
    <x v="1"/>
    <n v="300"/>
    <n v="0.34"/>
    <s v=""/>
    <n v="0.34"/>
    <n v="12000"/>
    <s v=""/>
    <n v="12000"/>
    <n v="5290.909090909091"/>
    <n v="0.1"/>
    <s v=""/>
    <n v="0.1"/>
    <n v="2.5000000000000001E-5"/>
    <s v=""/>
    <n v="2.5000000000000001E-5"/>
    <n v="2.6734089999999999"/>
    <s v=""/>
    <n v="2.6734089999999999"/>
    <n v="3.4700000000000003E-5"/>
    <s v=""/>
    <n v="3.4700000000000003E-5"/>
    <n v="0.9"/>
    <s v=""/>
    <n v="0.9"/>
    <n v="0.95"/>
    <s v=""/>
    <n v="0.95"/>
    <n v="0.20904545454545456"/>
    <n v="2.714153368181818"/>
    <n v="14.508491292331977"/>
    <n v="188.37180934616805"/>
    <n v="7.2542456461659891E-3"/>
    <n v="9.4185904673084034E-2"/>
  </r>
  <r>
    <x v="1"/>
    <n v="143"/>
    <s v="834859 ZOF525"/>
    <x v="5"/>
    <x v="0"/>
    <n v="2010"/>
    <n v="130"/>
    <n v="529.09090909090912"/>
    <x v="1"/>
    <n v="175"/>
    <n v="0.34"/>
    <s v=""/>
    <n v="0.34"/>
    <n v="12000"/>
    <s v=""/>
    <n v="12000"/>
    <n v="5290.909090909091"/>
    <n v="0.1"/>
    <s v=""/>
    <n v="0.1"/>
    <n v="2.5000000000000001E-5"/>
    <s v=""/>
    <n v="2.5000000000000001E-5"/>
    <n v="2.9919570000000002"/>
    <s v=""/>
    <n v="2.9919570000000002"/>
    <n v="3.9100000000000002E-5"/>
    <s v=""/>
    <n v="3.9100000000000002E-5"/>
    <n v="0.9"/>
    <s v=""/>
    <n v="0.9"/>
    <n v="0.95"/>
    <s v=""/>
    <n v="0.95"/>
    <n v="0.20904545454545456"/>
    <n v="3.0388899681818184"/>
    <n v="10.777736388589469"/>
    <n v="156.67575773034113"/>
    <n v="5.3888681942947346E-3"/>
    <n v="7.8337878865170574E-2"/>
  </r>
  <r>
    <x v="1"/>
    <n v="144"/>
    <s v="40926 ATR717"/>
    <x v="5"/>
    <x v="0"/>
    <n v="2011"/>
    <n v="110"/>
    <n v="529.09090909090912"/>
    <x v="1"/>
    <n v="175"/>
    <n v="0.34"/>
    <s v=""/>
    <n v="0.34"/>
    <n v="12000"/>
    <s v=""/>
    <n v="12000"/>
    <n v="4761.818181818182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9714090909090909"/>
    <n v="2.6969041318181817"/>
    <n v="8.6002864402038099"/>
    <n v="117.65263811738761"/>
    <n v="4.3001432201019048E-3"/>
    <n v="5.8826319058693809E-2"/>
  </r>
  <r>
    <x v="1"/>
    <n v="145"/>
    <s v="40962 MNQ924"/>
    <x v="5"/>
    <x v="0"/>
    <n v="2011"/>
    <n v="110"/>
    <n v="529.09090909090912"/>
    <x v="1"/>
    <n v="175"/>
    <n v="0.34"/>
    <s v=""/>
    <n v="0.34"/>
    <n v="12000"/>
    <s v=""/>
    <n v="12000"/>
    <n v="4761.818181818182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9714090909090909"/>
    <n v="2.6969041318181817"/>
    <n v="8.6002864402038099"/>
    <n v="117.65263811738761"/>
    <n v="4.3001432201019048E-3"/>
    <n v="5.8826319058693809E-2"/>
  </r>
  <r>
    <x v="1"/>
    <n v="146"/>
    <s v="40991 MOR411"/>
    <x v="5"/>
    <x v="0"/>
    <n v="2011"/>
    <n v="110"/>
    <n v="529.09090909090912"/>
    <x v="1"/>
    <n v="175"/>
    <n v="0.34"/>
    <s v=""/>
    <n v="0.34"/>
    <n v="12000"/>
    <s v=""/>
    <n v="12000"/>
    <n v="4761.818181818182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9714090909090909"/>
    <n v="2.6969041318181817"/>
    <n v="8.6002864402038099"/>
    <n v="117.65263811738761"/>
    <n v="4.3001432201019048E-3"/>
    <n v="5.8826319058693809E-2"/>
  </r>
  <r>
    <x v="1"/>
    <n v="147"/>
    <s v="44109 NCB542"/>
    <x v="5"/>
    <x v="0"/>
    <n v="2011"/>
    <n v="110"/>
    <n v="529.09090909090912"/>
    <x v="1"/>
    <n v="175"/>
    <n v="0.34"/>
    <s v=""/>
    <n v="0.34"/>
    <n v="12000"/>
    <s v=""/>
    <n v="12000"/>
    <n v="4761.818181818182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9714090909090909"/>
    <n v="2.6969041318181817"/>
    <n v="8.6002864402038099"/>
    <n v="117.65263811738761"/>
    <n v="4.3001432201019048E-3"/>
    <n v="5.8826319058693809E-2"/>
  </r>
  <r>
    <x v="1"/>
    <n v="148"/>
    <s v="45732 NVJ588"/>
    <x v="5"/>
    <x v="0"/>
    <n v="2011"/>
    <n v="110"/>
    <n v="529.09090909090912"/>
    <x v="1"/>
    <n v="175"/>
    <n v="0.34"/>
    <s v=""/>
    <n v="0.34"/>
    <n v="12000"/>
    <s v=""/>
    <n v="12000"/>
    <n v="4761.818181818182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9714090909090909"/>
    <n v="2.6969041318181817"/>
    <n v="8.6002864402038099"/>
    <n v="117.65263811738761"/>
    <n v="4.3001432201019048E-3"/>
    <n v="5.8826319058693809E-2"/>
  </r>
  <r>
    <x v="1"/>
    <n v="149"/>
    <s v="508187 HZN179"/>
    <x v="5"/>
    <x v="0"/>
    <n v="2011"/>
    <n v="160"/>
    <n v="529.09090909090912"/>
    <x v="1"/>
    <n v="175"/>
    <n v="0.34"/>
    <s v=""/>
    <n v="0.34"/>
    <n v="12000"/>
    <s v=""/>
    <n v="12000"/>
    <n v="4761.818181818182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9714090909090909"/>
    <n v="2.6969041318181817"/>
    <n v="12.509507549387362"/>
    <n v="171.13110998892745"/>
    <n v="6.2547537746936808E-3"/>
    <n v="8.5565554994463736E-2"/>
  </r>
  <r>
    <x v="1"/>
    <n v="150"/>
    <s v="52236 FAC244"/>
    <x v="5"/>
    <x v="0"/>
    <n v="2011"/>
    <n v="160"/>
    <n v="529.09090909090912"/>
    <x v="1"/>
    <n v="175"/>
    <n v="0.34"/>
    <s v=""/>
    <n v="0.34"/>
    <n v="12000"/>
    <s v=""/>
    <n v="12000"/>
    <n v="4761.818181818182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9714090909090909"/>
    <n v="2.6969041318181817"/>
    <n v="12.509507549387362"/>
    <n v="171.13110998892745"/>
    <n v="6.2547537746936808E-3"/>
    <n v="8.5565554994463736E-2"/>
  </r>
  <r>
    <x v="1"/>
    <n v="151"/>
    <s v="55575 UET317"/>
    <x v="5"/>
    <x v="0"/>
    <n v="2011"/>
    <n v="110"/>
    <n v="529.09090909090912"/>
    <x v="1"/>
    <n v="175"/>
    <n v="0.34"/>
    <s v=""/>
    <n v="0.34"/>
    <n v="12000"/>
    <s v=""/>
    <n v="12000"/>
    <n v="4761.818181818182"/>
    <n v="0.1"/>
    <s v=""/>
    <n v="0.1"/>
    <n v="2.5000000000000001E-5"/>
    <s v=""/>
    <n v="2.5000000000000001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9714090909090909"/>
    <n v="2.6969041318181817"/>
    <n v="8.6002864402038099"/>
    <n v="117.65263811738761"/>
    <n v="4.3001432201019048E-3"/>
    <n v="5.8826319058693809E-2"/>
  </r>
  <r>
    <x v="1"/>
    <n v="152"/>
    <s v="46601 XWB197"/>
    <x v="5"/>
    <x v="0"/>
    <n v="2013"/>
    <n v="110"/>
    <n v="529.09090909090912"/>
    <x v="5"/>
    <n v="175"/>
    <n v="0.34"/>
    <s v=""/>
    <n v="0.34"/>
    <n v="12000"/>
    <s v=""/>
    <n v="12000"/>
    <n v="3703.636363636364"/>
    <n v="0.09"/>
    <s v=""/>
    <n v="0.09"/>
    <n v="2.1699999999999999E-5"/>
    <s v=""/>
    <n v="2.1699999999999999E-5"/>
    <n v="1.9504440000000001"/>
    <s v=""/>
    <n v="1.9504440000000001"/>
    <n v="2.5400000000000001E-5"/>
    <s v=""/>
    <n v="2.5400000000000001E-5"/>
    <n v="0.9"/>
    <s v=""/>
    <n v="0.9"/>
    <n v="0.95"/>
    <s v=""/>
    <n v="0.95"/>
    <n v="0.15333201818181816"/>
    <n v="1.9422905454545456"/>
    <n v="6.6891204007285605"/>
    <n v="84.732565747202827"/>
    <n v="3.3445602003642806E-3"/>
    <n v="4.2366282873601419E-2"/>
  </r>
  <r>
    <x v="1"/>
    <n v="153"/>
    <s v="CL0426"/>
    <x v="5"/>
    <x v="0"/>
    <n v="2015"/>
    <n v="74"/>
    <n v="468"/>
    <x v="2"/>
    <n v="75"/>
    <n v="0.34"/>
    <s v=""/>
    <n v="0.34"/>
    <n v="12000"/>
    <s v=""/>
    <n v="12000"/>
    <n v="2340"/>
    <n v="0.1"/>
    <s v=""/>
    <n v="0.1"/>
    <n v="2.5000000000000001E-5"/>
    <s v=""/>
    <n v="2.5000000000000001E-5"/>
    <n v="2.6955330000000002"/>
    <s v=""/>
    <n v="2.6955330000000002"/>
    <n v="3.54E-5"/>
    <s v=""/>
    <n v="3.54E-5"/>
    <n v="0.9"/>
    <s v=""/>
    <n v="0.9"/>
    <n v="0.95"/>
    <s v=""/>
    <n v="0.95"/>
    <n v="0.14265"/>
    <n v="2.6394505499999998"/>
    <n v="3.70307514652418"/>
    <n v="68.517937134136531"/>
    <n v="1.85153757326209E-3"/>
    <n v="3.4258968567068268E-2"/>
  </r>
  <r>
    <x v="1"/>
    <n v="154"/>
    <s v="CL0100"/>
    <x v="5"/>
    <x v="0"/>
    <n v="2016"/>
    <n v="130"/>
    <n v="468"/>
    <x v="2"/>
    <n v="175"/>
    <n v="0.34"/>
    <s v=""/>
    <n v="0.34"/>
    <n v="12000"/>
    <s v=""/>
    <n v="12000"/>
    <n v="1872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6.4712160000000005E-2"/>
    <n v="0.87186972000000007"/>
    <n v="2.951129572342674"/>
    <n v="39.760695886555588"/>
    <n v="1.4755647861713372E-3"/>
    <n v="1.9880347943277796E-2"/>
  </r>
  <r>
    <x v="1"/>
    <n v="155"/>
    <s v="CL0744"/>
    <x v="5"/>
    <x v="0"/>
    <n v="2016"/>
    <n v="130"/>
    <n v="468"/>
    <x v="2"/>
    <n v="175"/>
    <n v="0.34"/>
    <s v=""/>
    <n v="0.34"/>
    <n v="12000"/>
    <s v=""/>
    <n v="12000"/>
    <n v="1872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6.4712160000000005E-2"/>
    <n v="0.87186972000000007"/>
    <n v="2.951129572342674"/>
    <n v="39.760695886555588"/>
    <n v="1.4755647861713372E-3"/>
    <n v="1.9880347943277796E-2"/>
  </r>
  <r>
    <x v="1"/>
    <n v="156"/>
    <s v="CL0745"/>
    <x v="5"/>
    <x v="0"/>
    <n v="2016"/>
    <n v="130"/>
    <n v="468"/>
    <x v="2"/>
    <n v="175"/>
    <n v="0.34"/>
    <s v=""/>
    <n v="0.34"/>
    <n v="12000"/>
    <s v=""/>
    <n v="12000"/>
    <n v="1872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6.4712160000000005E-2"/>
    <n v="0.87186972000000007"/>
    <n v="2.951129572342674"/>
    <n v="39.760695886555588"/>
    <n v="1.4755647861713372E-3"/>
    <n v="1.9880347943277796E-2"/>
  </r>
  <r>
    <x v="1"/>
    <n v="157"/>
    <s v="CL1642"/>
    <x v="5"/>
    <x v="0"/>
    <n v="2016"/>
    <n v="130"/>
    <n v="468"/>
    <x v="2"/>
    <n v="175"/>
    <n v="0.34"/>
    <s v=""/>
    <n v="0.34"/>
    <n v="12000"/>
    <s v=""/>
    <n v="12000"/>
    <n v="1872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6.4712160000000005E-2"/>
    <n v="0.87186972000000007"/>
    <n v="2.951129572342674"/>
    <n v="39.760695886555588"/>
    <n v="1.4755647861713372E-3"/>
    <n v="1.9880347943277796E-2"/>
  </r>
  <r>
    <x v="1"/>
    <n v="158"/>
    <s v="CL4904"/>
    <x v="5"/>
    <x v="0"/>
    <n v="2016"/>
    <n v="74"/>
    <n v="529.09090909090912"/>
    <x v="2"/>
    <n v="75"/>
    <n v="0.34"/>
    <s v=""/>
    <n v="0.34"/>
    <n v="12000"/>
    <s v=""/>
    <n v="12000"/>
    <n v="2116.3636363636365"/>
    <n v="0.1"/>
    <s v=""/>
    <n v="0.1"/>
    <n v="2.5000000000000001E-5"/>
    <s v=""/>
    <n v="2.5000000000000001E-5"/>
    <n v="2.7574529999999999"/>
    <s v=""/>
    <n v="2.7574529999999999"/>
    <n v="3.6300000000000001E-5"/>
    <s v=""/>
    <n v="3.6300000000000001E-5"/>
    <n v="0.9"/>
    <s v=""/>
    <n v="0.9"/>
    <n v="0.95"/>
    <s v=""/>
    <n v="0.95"/>
    <n v="0.13761818181818183"/>
    <n v="2.6925631500000002"/>
    <n v="4.0387875743337469"/>
    <n v="79.020740207833427"/>
    <n v="2.0193937871668738E-3"/>
    <n v="3.9510370103916718E-2"/>
  </r>
  <r>
    <x v="1"/>
    <n v="159"/>
    <n v="512639"/>
    <x v="5"/>
    <x v="0"/>
    <n v="2017"/>
    <n v="74"/>
    <n v="529.09090909090912"/>
    <x v="2"/>
    <n v="75"/>
    <n v="0.34"/>
    <s v=""/>
    <n v="0.34"/>
    <n v="12000"/>
    <s v=""/>
    <n v="12000"/>
    <n v="1587.2727272727275"/>
    <n v="0.1"/>
    <s v=""/>
    <n v="0.1"/>
    <n v="2.5000000000000001E-5"/>
    <s v=""/>
    <n v="2.5000000000000001E-5"/>
    <n v="2.7574529999999999"/>
    <s v=""/>
    <n v="2.7574529999999999"/>
    <n v="3.6199999999999999E-5"/>
    <s v=""/>
    <n v="3.6199999999999999E-5"/>
    <n v="0.9"/>
    <s v=""/>
    <n v="0.9"/>
    <n v="0.95"/>
    <s v=""/>
    <n v="0.95"/>
    <n v="0.12571363636363636"/>
    <n v="2.674166659090909"/>
    <n v="3.6894156408821641"/>
    <n v="78.480844113339586"/>
    <n v="1.8447078204410822E-3"/>
    <n v="3.9240422056669791E-2"/>
  </r>
  <r>
    <x v="1"/>
    <n v="160"/>
    <n v="45739"/>
    <x v="5"/>
    <x v="0"/>
    <n v="2018"/>
    <n v="74"/>
    <n v="529.09090909090912"/>
    <x v="2"/>
    <n v="75"/>
    <n v="0.34"/>
    <s v=""/>
    <n v="0.34"/>
    <n v="12000"/>
    <s v=""/>
    <n v="12000"/>
    <n v="1058.1818181818182"/>
    <n v="0.1"/>
    <s v=""/>
    <n v="0.1"/>
    <n v="2.5000000000000001E-5"/>
    <s v=""/>
    <n v="2.5000000000000001E-5"/>
    <n v="2.7574529999999999"/>
    <s v=""/>
    <n v="2.7574529999999999"/>
    <n v="3.6199999999999999E-5"/>
    <s v=""/>
    <n v="3.6199999999999999E-5"/>
    <n v="0.9"/>
    <s v=""/>
    <n v="0.9"/>
    <n v="0.95"/>
    <s v=""/>
    <n v="0.95"/>
    <n v="0.11380909090909092"/>
    <n v="2.6559712227272727"/>
    <n v="3.3400437074305831"/>
    <n v="77.946848522610708"/>
    <n v="1.6700218537152917E-3"/>
    <n v="3.8973424261305359E-2"/>
  </r>
  <r>
    <x v="1"/>
    <n v="161"/>
    <s v="514160 PEM668"/>
    <x v="5"/>
    <x v="0"/>
    <n v="2018"/>
    <n v="160"/>
    <n v="529.09090909090912"/>
    <x v="2"/>
    <n v="175"/>
    <n v="0.34"/>
    <s v=""/>
    <n v="0.34"/>
    <n v="12000"/>
    <s v=""/>
    <n v="12000"/>
    <n v="1058.181818181818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614265454545455E-2"/>
    <n v="0.91896643636363629"/>
    <n v="3.5625125404851694"/>
    <n v="58.312694337953737"/>
    <n v="1.7812562702425848E-3"/>
    <n v="2.915634716897687E-2"/>
  </r>
  <r>
    <x v="1"/>
    <n v="162"/>
    <s v="CL0703"/>
    <x v="5"/>
    <x v="0"/>
    <n v="2018"/>
    <n v="130"/>
    <n v="529.09090909090912"/>
    <x v="2"/>
    <n v="175"/>
    <n v="0.34"/>
    <s v=""/>
    <n v="0.34"/>
    <n v="12000"/>
    <s v=""/>
    <n v="12000"/>
    <n v="1058.181818181818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614265454545455E-2"/>
    <n v="0.91896643636363629"/>
    <n v="2.8945414391441999"/>
    <n v="47.379064149587414"/>
    <n v="1.4472707195720999E-3"/>
    <n v="2.3689532074793709E-2"/>
  </r>
  <r>
    <x v="1"/>
    <n v="163"/>
    <n v="45806"/>
    <x v="5"/>
    <x v="0"/>
    <n v="2019"/>
    <n v="74"/>
    <n v="529.09090909090912"/>
    <x v="2"/>
    <n v="75"/>
    <n v="0.34"/>
    <s v=""/>
    <n v="0.34"/>
    <n v="12000"/>
    <s v=""/>
    <n v="12000"/>
    <n v="529.09090909090912"/>
    <n v="0.1"/>
    <s v=""/>
    <n v="0.1"/>
    <n v="2.5000000000000001E-5"/>
    <s v=""/>
    <n v="2.5000000000000001E-5"/>
    <n v="2.7574529999999999"/>
    <s v=""/>
    <n v="2.7574529999999999"/>
    <n v="3.6199999999999999E-5"/>
    <s v=""/>
    <n v="3.6199999999999999E-5"/>
    <n v="0.9"/>
    <s v=""/>
    <n v="0.9"/>
    <n v="0.95"/>
    <s v=""/>
    <n v="0.95"/>
    <n v="0.10190454545454546"/>
    <n v="2.6377757863636364"/>
    <n v="2.9906717739790021"/>
    <n v="77.412852931881815"/>
    <n v="1.4953358869895011E-3"/>
    <n v="3.8706426465940913E-2"/>
  </r>
  <r>
    <x v="1"/>
    <n v="164"/>
    <n v="48138"/>
    <x v="5"/>
    <x v="0"/>
    <n v="2019"/>
    <n v="130"/>
    <n v="529.09090909090912"/>
    <x v="2"/>
    <n v="175"/>
    <n v="0.34"/>
    <s v=""/>
    <n v="0.34"/>
    <n v="12000"/>
    <s v=""/>
    <n v="12000"/>
    <n v="529.09090909090912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571327272727271E-2"/>
    <n v="0.72416631090909089"/>
    <n v="2.6073010549388722"/>
    <n v="37.335772822452945"/>
    <n v="1.3036505274694361E-3"/>
    <n v="1.8667886411226471E-2"/>
  </r>
  <r>
    <x v="1"/>
    <n v="165"/>
    <n v="48153"/>
    <x v="5"/>
    <x v="0"/>
    <n v="2019"/>
    <n v="74"/>
    <n v="529.09090909090912"/>
    <x v="2"/>
    <n v="75"/>
    <n v="0.34"/>
    <s v=""/>
    <n v="0.34"/>
    <n v="12000"/>
    <s v=""/>
    <n v="12000"/>
    <n v="529.09090909090912"/>
    <n v="0.1"/>
    <s v=""/>
    <n v="0.1"/>
    <n v="2.5000000000000001E-5"/>
    <s v=""/>
    <n v="2.5000000000000001E-5"/>
    <n v="2.7574529999999999"/>
    <s v=""/>
    <n v="2.7574529999999999"/>
    <n v="3.6199999999999999E-5"/>
    <s v=""/>
    <n v="3.6199999999999999E-5"/>
    <n v="0.9"/>
    <s v=""/>
    <n v="0.9"/>
    <n v="0.95"/>
    <s v=""/>
    <n v="0.95"/>
    <n v="0.10190454545454546"/>
    <n v="2.6377757863636364"/>
    <n v="2.9906717739790021"/>
    <n v="77.412852931881815"/>
    <n v="1.4953358869895011E-3"/>
    <n v="3.8706426465940913E-2"/>
  </r>
  <r>
    <x v="1"/>
    <n v="166"/>
    <n v="415825"/>
    <x v="5"/>
    <x v="0"/>
    <n v="2019"/>
    <n v="130"/>
    <n v="529.09090909090912"/>
    <x v="2"/>
    <n v="175"/>
    <n v="0.34"/>
    <s v=""/>
    <n v="0.34"/>
    <n v="12000"/>
    <s v=""/>
    <n v="12000"/>
    <n v="529.09090909090912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571327272727271E-2"/>
    <n v="0.72416631090909089"/>
    <n v="2.6073010549388722"/>
    <n v="37.335772822452945"/>
    <n v="1.3036505274694361E-3"/>
    <n v="1.8667886411226471E-2"/>
  </r>
  <r>
    <x v="1"/>
    <n v="167"/>
    <n v="415830"/>
    <x v="5"/>
    <x v="0"/>
    <n v="2019"/>
    <n v="130"/>
    <n v="529.09090909090912"/>
    <x v="2"/>
    <n v="175"/>
    <n v="0.34"/>
    <s v=""/>
    <n v="0.34"/>
    <n v="12000"/>
    <s v=""/>
    <n v="12000"/>
    <n v="529.09090909090912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571327272727271E-2"/>
    <n v="0.72416631090909089"/>
    <n v="2.6073010549388722"/>
    <n v="37.335772822452945"/>
    <n v="1.3036505274694361E-3"/>
    <n v="1.8667886411226471E-2"/>
  </r>
  <r>
    <x v="1"/>
    <n v="168"/>
    <n v="415840"/>
    <x v="5"/>
    <x v="0"/>
    <n v="2019"/>
    <n v="130"/>
    <n v="529.09090909090912"/>
    <x v="2"/>
    <n v="175"/>
    <n v="0.34"/>
    <s v=""/>
    <n v="0.34"/>
    <n v="12000"/>
    <s v=""/>
    <n v="12000"/>
    <n v="529.09090909090912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571327272727271E-2"/>
    <n v="0.72416631090909089"/>
    <n v="2.6073010549388722"/>
    <n v="37.335772822452945"/>
    <n v="1.3036505274694361E-3"/>
    <n v="1.8667886411226471E-2"/>
  </r>
  <r>
    <x v="1"/>
    <n v="169"/>
    <n v="415846"/>
    <x v="5"/>
    <x v="0"/>
    <n v="2019"/>
    <n v="130"/>
    <n v="529.09090909090912"/>
    <x v="2"/>
    <n v="175"/>
    <n v="0.34"/>
    <s v=""/>
    <n v="0.34"/>
    <n v="12000"/>
    <s v=""/>
    <n v="12000"/>
    <n v="529.09090909090912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571327272727271E-2"/>
    <n v="0.72416631090909089"/>
    <n v="2.6073010549388722"/>
    <n v="37.335772822452945"/>
    <n v="1.3036505274694361E-3"/>
    <n v="1.8667886411226471E-2"/>
  </r>
  <r>
    <x v="1"/>
    <n v="170"/>
    <n v="415853"/>
    <x v="5"/>
    <x v="0"/>
    <n v="2019"/>
    <n v="130"/>
    <n v="529.09090909090912"/>
    <x v="2"/>
    <n v="175"/>
    <n v="0.34"/>
    <s v=""/>
    <n v="0.34"/>
    <n v="12000"/>
    <s v=""/>
    <n v="12000"/>
    <n v="529.09090909090912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571327272727271E-2"/>
    <n v="0.72416631090909089"/>
    <n v="2.6073010549388722"/>
    <n v="37.335772822452945"/>
    <n v="1.3036505274694361E-3"/>
    <n v="1.8667886411226471E-2"/>
  </r>
  <r>
    <x v="1"/>
    <n v="171"/>
    <n v="518713"/>
    <x v="5"/>
    <x v="0"/>
    <n v="2019"/>
    <n v="74"/>
    <n v="529.09090909090912"/>
    <x v="2"/>
    <n v="75"/>
    <n v="0.34"/>
    <s v=""/>
    <n v="0.34"/>
    <n v="12000"/>
    <s v=""/>
    <n v="12000"/>
    <n v="529.09090909090912"/>
    <n v="0.1"/>
    <s v=""/>
    <n v="0.1"/>
    <n v="2.5000000000000001E-5"/>
    <s v=""/>
    <n v="2.5000000000000001E-5"/>
    <n v="2.7574529999999999"/>
    <s v=""/>
    <n v="2.7574529999999999"/>
    <n v="3.6199999999999999E-5"/>
    <s v=""/>
    <n v="3.6199999999999999E-5"/>
    <n v="0.9"/>
    <s v=""/>
    <n v="0.9"/>
    <n v="0.95"/>
    <s v=""/>
    <n v="0.95"/>
    <n v="0.10190454545454546"/>
    <n v="2.6377757863636364"/>
    <n v="2.9906717739790021"/>
    <n v="77.412852931881815"/>
    <n v="1.4953358869895011E-3"/>
    <n v="3.8706426465940913E-2"/>
  </r>
  <r>
    <x v="1"/>
    <n v="172"/>
    <n v="518714"/>
    <x v="5"/>
    <x v="0"/>
    <n v="2019"/>
    <n v="74"/>
    <n v="529.09090909090912"/>
    <x v="2"/>
    <n v="75"/>
    <n v="0.34"/>
    <s v=""/>
    <n v="0.34"/>
    <n v="12000"/>
    <s v=""/>
    <n v="12000"/>
    <n v="529.09090909090912"/>
    <n v="0.1"/>
    <s v=""/>
    <n v="0.1"/>
    <n v="2.5000000000000001E-5"/>
    <s v=""/>
    <n v="2.5000000000000001E-5"/>
    <n v="2.7574529999999999"/>
    <s v=""/>
    <n v="2.7574529999999999"/>
    <n v="3.6199999999999999E-5"/>
    <s v=""/>
    <n v="3.6199999999999999E-5"/>
    <n v="0.9"/>
    <s v=""/>
    <n v="0.9"/>
    <n v="0.95"/>
    <s v=""/>
    <n v="0.95"/>
    <n v="0.10190454545454546"/>
    <n v="2.6377757863636364"/>
    <n v="2.9906717739790021"/>
    <n v="77.412852931881815"/>
    <n v="1.4953358869895011E-3"/>
    <n v="3.8706426465940913E-2"/>
  </r>
  <r>
    <x v="1"/>
    <n v="173"/>
    <n v="518715"/>
    <x v="5"/>
    <x v="0"/>
    <n v="2019"/>
    <n v="74"/>
    <n v="529.09090909090912"/>
    <x v="2"/>
    <n v="75"/>
    <n v="0.34"/>
    <s v=""/>
    <n v="0.34"/>
    <n v="12000"/>
    <s v=""/>
    <n v="12000"/>
    <n v="529.09090909090912"/>
    <n v="0.1"/>
    <s v=""/>
    <n v="0.1"/>
    <n v="2.5000000000000001E-5"/>
    <s v=""/>
    <n v="2.5000000000000001E-5"/>
    <n v="2.7574529999999999"/>
    <s v=""/>
    <n v="2.7574529999999999"/>
    <n v="3.6199999999999999E-5"/>
    <s v=""/>
    <n v="3.6199999999999999E-5"/>
    <n v="0.9"/>
    <s v=""/>
    <n v="0.9"/>
    <n v="0.95"/>
    <s v=""/>
    <n v="0.95"/>
    <n v="0.10190454545454546"/>
    <n v="2.6377757863636364"/>
    <n v="2.9906717739790021"/>
    <n v="77.412852931881815"/>
    <n v="1.4953358869895011E-3"/>
    <n v="3.8706426465940913E-2"/>
  </r>
  <r>
    <x v="1"/>
    <n v="174"/>
    <n v="518716"/>
    <x v="5"/>
    <x v="0"/>
    <n v="2019"/>
    <n v="74"/>
    <n v="529.09090909090912"/>
    <x v="2"/>
    <n v="75"/>
    <n v="0.34"/>
    <s v=""/>
    <n v="0.34"/>
    <n v="12000"/>
    <s v=""/>
    <n v="12000"/>
    <n v="529.09090909090912"/>
    <n v="0.1"/>
    <s v=""/>
    <n v="0.1"/>
    <n v="2.5000000000000001E-5"/>
    <s v=""/>
    <n v="2.5000000000000001E-5"/>
    <n v="2.7574529999999999"/>
    <s v=""/>
    <n v="2.7574529999999999"/>
    <n v="3.6199999999999999E-5"/>
    <s v=""/>
    <n v="3.6199999999999999E-5"/>
    <n v="0.9"/>
    <s v=""/>
    <n v="0.9"/>
    <n v="0.95"/>
    <s v=""/>
    <n v="0.95"/>
    <n v="0.10190454545454546"/>
    <n v="2.6377757863636364"/>
    <n v="2.9906717739790021"/>
    <n v="77.412852931881815"/>
    <n v="1.4953358869895011E-3"/>
    <n v="3.8706426465940913E-2"/>
  </r>
  <r>
    <x v="1"/>
    <n v="175"/>
    <s v="CL001"/>
    <x v="5"/>
    <x v="0"/>
    <n v="2019"/>
    <n v="160"/>
    <n v="529.09090909090912"/>
    <x v="2"/>
    <n v="175"/>
    <n v="0.34"/>
    <s v=""/>
    <n v="0.34"/>
    <n v="12000"/>
    <s v=""/>
    <n v="12000"/>
    <n v="529.09090909090912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571327272727271E-2"/>
    <n v="0.72416631090909089"/>
    <n v="3.2089859137709196"/>
    <n v="45.951720396865156"/>
    <n v="1.6044929568854599E-3"/>
    <n v="2.297586019843258E-2"/>
  </r>
  <r>
    <x v="1"/>
    <n v="176"/>
    <s v="CL002"/>
    <x v="5"/>
    <x v="0"/>
    <n v="2019"/>
    <n v="160"/>
    <n v="529.09090909090912"/>
    <x v="2"/>
    <n v="175"/>
    <n v="0.34"/>
    <s v=""/>
    <n v="0.34"/>
    <n v="12000"/>
    <s v=""/>
    <n v="12000"/>
    <n v="529.09090909090912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571327272727271E-2"/>
    <n v="0.72416631090909089"/>
    <n v="3.2089859137709196"/>
    <n v="45.951720396865156"/>
    <n v="1.6044929568854599E-3"/>
    <n v="2.297586019843258E-2"/>
  </r>
  <r>
    <x v="1"/>
    <n v="177"/>
    <s v="CL003"/>
    <x v="5"/>
    <x v="0"/>
    <n v="2019"/>
    <n v="160"/>
    <n v="529.09090909090912"/>
    <x v="2"/>
    <n v="175"/>
    <n v="0.34"/>
    <s v=""/>
    <n v="0.34"/>
    <n v="12000"/>
    <s v=""/>
    <n v="12000"/>
    <n v="529.09090909090912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571327272727271E-2"/>
    <n v="0.72416631090909089"/>
    <n v="3.2089859137709196"/>
    <n v="45.951720396865156"/>
    <n v="1.6044929568854599E-3"/>
    <n v="2.297586019843258E-2"/>
  </r>
  <r>
    <x v="1"/>
    <n v="178"/>
    <s v="CL0704"/>
    <x v="5"/>
    <x v="0"/>
    <n v="2019"/>
    <n v="130"/>
    <n v="529.09090909090912"/>
    <x v="2"/>
    <n v="175"/>
    <n v="0.34"/>
    <s v=""/>
    <n v="0.34"/>
    <n v="12000"/>
    <s v=""/>
    <n v="12000"/>
    <n v="529.09090909090912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571327272727271E-2"/>
    <n v="0.72416631090909089"/>
    <n v="2.6073010549388722"/>
    <n v="37.335772822452945"/>
    <n v="1.3036505274694361E-3"/>
    <n v="1.8667886411226471E-2"/>
  </r>
  <r>
    <x v="1"/>
    <n v="179"/>
    <s v="CL0705"/>
    <x v="5"/>
    <x v="0"/>
    <n v="2019"/>
    <n v="130"/>
    <n v="529.09090909090912"/>
    <x v="2"/>
    <n v="175"/>
    <n v="0.34"/>
    <s v=""/>
    <n v="0.34"/>
    <n v="12000"/>
    <s v=""/>
    <n v="12000"/>
    <n v="529.09090909090912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571327272727271E-2"/>
    <n v="0.72416631090909089"/>
    <n v="2.6073010549388722"/>
    <n v="37.335772822452945"/>
    <n v="1.3036505274694361E-3"/>
    <n v="1.8667886411226471E-2"/>
  </r>
  <r>
    <x v="1"/>
    <n v="180"/>
    <n v="419245"/>
    <x v="5"/>
    <x v="0"/>
    <n v="2020"/>
    <n v="130"/>
    <n v="529.09090909090912"/>
    <x v="2"/>
    <n v="175"/>
    <n v="0.34"/>
    <s v=""/>
    <n v="0.34"/>
    <n v="12000"/>
    <s v=""/>
    <n v="12000"/>
    <n v="529.09090909090912"/>
    <n v="0.05"/>
    <s v=""/>
    <n v="0.05"/>
    <n v="1.17E-5"/>
    <s v=""/>
    <n v="1.17E-5"/>
    <n v="0.55900000000000005"/>
    <s v=""/>
    <n v="0.55900000000000005"/>
    <n v="7.3699999999999997E-6"/>
    <s v=""/>
    <n v="7.3699999999999997E-6"/>
    <n v="0.9"/>
    <s v=""/>
    <n v="0.9"/>
    <n v="0.95"/>
    <s v=""/>
    <n v="0.95"/>
    <n v="5.0571327272727271E-2"/>
    <n v="0.53475443"/>
    <n v="2.6073010549388722"/>
    <n v="27.570282700967436"/>
    <n v="1.3036505274694361E-3"/>
    <n v="1.3785141350483717E-2"/>
  </r>
  <r>
    <x v="1"/>
    <n v="181"/>
    <n v="419246"/>
    <x v="5"/>
    <x v="0"/>
    <n v="2020"/>
    <n v="130"/>
    <n v="529.09090909090912"/>
    <x v="2"/>
    <n v="175"/>
    <n v="0.34"/>
    <s v=""/>
    <n v="0.34"/>
    <n v="12000"/>
    <s v=""/>
    <n v="12000"/>
    <n v="529.09090909090912"/>
    <n v="0.05"/>
    <s v=""/>
    <n v="0.05"/>
    <n v="1.17E-5"/>
    <s v=""/>
    <n v="1.17E-5"/>
    <n v="0.55900000000000005"/>
    <s v=""/>
    <n v="0.55900000000000005"/>
    <n v="7.3699999999999997E-6"/>
    <s v=""/>
    <n v="7.3699999999999997E-6"/>
    <n v="0.9"/>
    <s v=""/>
    <n v="0.9"/>
    <n v="0.95"/>
    <s v=""/>
    <n v="0.95"/>
    <n v="5.0571327272727271E-2"/>
    <n v="0.53475443"/>
    <n v="2.6073010549388722"/>
    <n v="27.570282700967436"/>
    <n v="1.3036505274694361E-3"/>
    <n v="1.3785141350483717E-2"/>
  </r>
  <r>
    <x v="1"/>
    <n v="182"/>
    <n v="419247"/>
    <x v="5"/>
    <x v="0"/>
    <n v="2020"/>
    <n v="130"/>
    <n v="529.09090909090912"/>
    <x v="2"/>
    <n v="175"/>
    <n v="0.34"/>
    <s v=""/>
    <n v="0.34"/>
    <n v="12000"/>
    <s v=""/>
    <n v="12000"/>
    <n v="529.09090909090912"/>
    <n v="0.05"/>
    <s v=""/>
    <n v="0.05"/>
    <n v="1.17E-5"/>
    <s v=""/>
    <n v="1.17E-5"/>
    <n v="0.55900000000000005"/>
    <s v=""/>
    <n v="0.55900000000000005"/>
    <n v="7.3699999999999997E-6"/>
    <s v=""/>
    <n v="7.3699999999999997E-6"/>
    <n v="0.9"/>
    <s v=""/>
    <n v="0.9"/>
    <n v="0.95"/>
    <s v=""/>
    <n v="0.95"/>
    <n v="5.0571327272727271E-2"/>
    <n v="0.53475443"/>
    <n v="2.6073010549388722"/>
    <n v="27.570282700967436"/>
    <n v="1.3036505274694361E-3"/>
    <n v="1.3785141350483717E-2"/>
  </r>
  <r>
    <x v="1"/>
    <n v="183"/>
    <n v="419249"/>
    <x v="5"/>
    <x v="0"/>
    <n v="2020"/>
    <n v="130"/>
    <n v="529.09090909090912"/>
    <x v="2"/>
    <n v="175"/>
    <n v="0.34"/>
    <s v=""/>
    <n v="0.34"/>
    <n v="12000"/>
    <s v=""/>
    <n v="12000"/>
    <n v="529.09090909090912"/>
    <n v="0.05"/>
    <s v=""/>
    <n v="0.05"/>
    <n v="1.17E-5"/>
    <s v=""/>
    <n v="1.17E-5"/>
    <n v="0.55900000000000005"/>
    <s v=""/>
    <n v="0.55900000000000005"/>
    <n v="7.3699999999999997E-6"/>
    <s v=""/>
    <n v="7.3699999999999997E-6"/>
    <n v="0.9"/>
    <s v=""/>
    <n v="0.9"/>
    <n v="0.95"/>
    <s v=""/>
    <n v="0.95"/>
    <n v="5.0571327272727271E-2"/>
    <n v="0.53475443"/>
    <n v="2.6073010549388722"/>
    <n v="27.570282700967436"/>
    <n v="1.3036505274694361E-3"/>
    <n v="1.3785141350483717E-2"/>
  </r>
  <r>
    <x v="1"/>
    <n v="184"/>
    <n v="837613"/>
    <x v="5"/>
    <x v="1"/>
    <n v="2014"/>
    <n v="310"/>
    <n v="529.09090909090912"/>
    <x v="3"/>
    <n v="600"/>
    <s v=""/>
    <n v="0.5"/>
    <n v="0.5"/>
    <s v=""/>
    <n v="10000"/>
    <n v="10000"/>
    <n v="3174.54545454545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138036363636366"/>
    <n v="0.30939564945454545"/>
    <n v="29.177424021477027"/>
    <n v="55.938454041885755"/>
    <n v="1.4588712010738514E-2"/>
    <n v="2.7969227020942882E-2"/>
  </r>
  <r>
    <x v="1"/>
    <n v="185"/>
    <s v="771217 MSM628"/>
    <x v="5"/>
    <x v="1"/>
    <n v="2015"/>
    <n v="310"/>
    <n v="529.09090909090912"/>
    <x v="3"/>
    <n v="600"/>
    <s v=""/>
    <n v="0.5"/>
    <n v="0.5"/>
    <s v=""/>
    <n v="10000"/>
    <n v="10000"/>
    <n v="2645.454545454545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598363636363638"/>
    <n v="0.28013787454545452"/>
    <n v="28.201700603729371"/>
    <n v="50.648674757641281"/>
    <n v="1.4100850301864686E-2"/>
    <n v="2.5324337378820644E-2"/>
  </r>
  <r>
    <x v="1"/>
    <n v="186"/>
    <n v="413393"/>
    <x v="5"/>
    <x v="1"/>
    <n v="2017"/>
    <n v="310"/>
    <n v="529.09090909090912"/>
    <x v="3"/>
    <n v="600"/>
    <s v=""/>
    <n v="0.5"/>
    <n v="0.5"/>
    <s v=""/>
    <n v="10000"/>
    <n v="10000"/>
    <n v="1587.272727272727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519018181818183"/>
    <n v="0.22162232472727275"/>
    <n v="26.250253768234046"/>
    <n v="40.069116189152339"/>
    <n v="1.3125126884117023E-2"/>
    <n v="2.0034558094576171E-2"/>
  </r>
  <r>
    <x v="1"/>
    <n v="187"/>
    <n v="413394"/>
    <x v="5"/>
    <x v="1"/>
    <n v="2017"/>
    <n v="310"/>
    <n v="529.09090909090912"/>
    <x v="3"/>
    <n v="600"/>
    <s v=""/>
    <n v="0.5"/>
    <n v="0.5"/>
    <s v=""/>
    <n v="10000"/>
    <n v="10000"/>
    <n v="1587.272727272727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519018181818183"/>
    <n v="0.22162232472727275"/>
    <n v="26.250253768234046"/>
    <n v="40.069116189152339"/>
    <n v="1.3125126884117023E-2"/>
    <n v="2.0034558094576171E-2"/>
  </r>
  <r>
    <x v="1"/>
    <n v="188"/>
    <s v="411635 HVF225"/>
    <x v="5"/>
    <x v="1"/>
    <n v="2017"/>
    <n v="310"/>
    <n v="529.09090909090912"/>
    <x v="3"/>
    <n v="600"/>
    <s v=""/>
    <n v="0.5"/>
    <n v="0.5"/>
    <s v=""/>
    <n v="10000"/>
    <n v="10000"/>
    <n v="1587.272727272727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519018181818183"/>
    <n v="0.22162232472727275"/>
    <n v="26.250253768234046"/>
    <n v="40.069116189152339"/>
    <n v="1.3125126884117023E-2"/>
    <n v="2.0034558094576171E-2"/>
  </r>
  <r>
    <x v="1"/>
    <n v="189"/>
    <s v="412014 URY817"/>
    <x v="5"/>
    <x v="1"/>
    <n v="2017"/>
    <n v="310"/>
    <n v="529.09090909090912"/>
    <x v="3"/>
    <n v="600"/>
    <s v=""/>
    <n v="0.5"/>
    <n v="0.5"/>
    <s v=""/>
    <n v="10000"/>
    <n v="10000"/>
    <n v="1587.272727272727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519018181818183"/>
    <n v="0.22162232472727275"/>
    <n v="26.250253768234046"/>
    <n v="40.069116189152339"/>
    <n v="1.3125126884117023E-2"/>
    <n v="2.0034558094576171E-2"/>
  </r>
  <r>
    <x v="1"/>
    <n v="190"/>
    <s v="412016 WLM951"/>
    <x v="5"/>
    <x v="1"/>
    <n v="2017"/>
    <n v="310"/>
    <n v="529.09090909090912"/>
    <x v="3"/>
    <n v="600"/>
    <s v=""/>
    <n v="0.5"/>
    <n v="0.5"/>
    <s v=""/>
    <n v="10000"/>
    <n v="10000"/>
    <n v="1587.272727272727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519018181818183"/>
    <n v="0.22162232472727275"/>
    <n v="26.250253768234046"/>
    <n v="40.069116189152339"/>
    <n v="1.3125126884117023E-2"/>
    <n v="2.0034558094576171E-2"/>
  </r>
  <r>
    <x v="1"/>
    <n v="191"/>
    <s v="412019 WSD749"/>
    <x v="5"/>
    <x v="1"/>
    <n v="2017"/>
    <n v="310"/>
    <n v="529.09090909090912"/>
    <x v="3"/>
    <n v="600"/>
    <s v=""/>
    <n v="0.5"/>
    <n v="0.5"/>
    <s v=""/>
    <n v="10000"/>
    <n v="10000"/>
    <n v="1587.272727272727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519018181818183"/>
    <n v="0.22162232472727275"/>
    <n v="26.250253768234046"/>
    <n v="40.069116189152339"/>
    <n v="1.3125126884117023E-2"/>
    <n v="2.0034558094576171E-2"/>
  </r>
  <r>
    <x v="1"/>
    <n v="192"/>
    <n v="414613"/>
    <x v="5"/>
    <x v="1"/>
    <n v="2018"/>
    <n v="169"/>
    <n v="529.09090909090912"/>
    <x v="3"/>
    <n v="175"/>
    <s v=""/>
    <n v="0.5"/>
    <n v="0.5"/>
    <s v=""/>
    <n v="10000"/>
    <n v="10000"/>
    <n v="1058.1818181818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979345454545455"/>
    <n v="0.19236454981818182"/>
    <n v="13.778695578168385"/>
    <n v="18.960348183643315"/>
    <n v="6.8893477890841935E-3"/>
    <n v="9.4801740918216588E-3"/>
  </r>
  <r>
    <x v="1"/>
    <n v="193"/>
    <n v="414617"/>
    <x v="5"/>
    <x v="1"/>
    <n v="2018"/>
    <n v="169"/>
    <n v="529.09090909090912"/>
    <x v="3"/>
    <n v="175"/>
    <s v=""/>
    <n v="0.5"/>
    <n v="0.5"/>
    <s v=""/>
    <n v="10000"/>
    <n v="10000"/>
    <n v="1058.1818181818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979345454545455"/>
    <n v="0.19236454981818182"/>
    <n v="13.778695578168385"/>
    <n v="18.960348183643315"/>
    <n v="6.8893477890841935E-3"/>
    <n v="9.4801740918216588E-3"/>
  </r>
  <r>
    <x v="1"/>
    <n v="194"/>
    <n v="414619"/>
    <x v="5"/>
    <x v="1"/>
    <n v="2018"/>
    <n v="169"/>
    <n v="529.09090909090912"/>
    <x v="3"/>
    <n v="175"/>
    <s v=""/>
    <n v="0.5"/>
    <n v="0.5"/>
    <s v=""/>
    <n v="10000"/>
    <n v="10000"/>
    <n v="1058.1818181818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979345454545455"/>
    <n v="0.19236454981818182"/>
    <n v="13.778695578168385"/>
    <n v="18.960348183643315"/>
    <n v="6.8893477890841935E-3"/>
    <n v="9.4801740918216588E-3"/>
  </r>
  <r>
    <x v="1"/>
    <n v="195"/>
    <n v="414625"/>
    <x v="5"/>
    <x v="1"/>
    <n v="2018"/>
    <n v="169"/>
    <n v="529.09090909090912"/>
    <x v="3"/>
    <n v="175"/>
    <s v=""/>
    <n v="0.5"/>
    <n v="0.5"/>
    <s v=""/>
    <n v="10000"/>
    <n v="10000"/>
    <n v="1058.1818181818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979345454545455"/>
    <n v="0.19236454981818182"/>
    <n v="13.778695578168385"/>
    <n v="18.960348183643315"/>
    <n v="6.8893477890841935E-3"/>
    <n v="9.4801740918216588E-3"/>
  </r>
  <r>
    <x v="1"/>
    <n v="196"/>
    <n v="414628"/>
    <x v="5"/>
    <x v="1"/>
    <n v="2018"/>
    <n v="169"/>
    <n v="529.09090909090912"/>
    <x v="3"/>
    <n v="175"/>
    <s v=""/>
    <n v="0.5"/>
    <n v="0.5"/>
    <s v=""/>
    <n v="10000"/>
    <n v="10000"/>
    <n v="1058.1818181818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979345454545455"/>
    <n v="0.19236454981818182"/>
    <n v="13.778695578168385"/>
    <n v="18.960348183643315"/>
    <n v="6.8893477890841935E-3"/>
    <n v="9.4801740918216588E-3"/>
  </r>
  <r>
    <x v="1"/>
    <n v="197"/>
    <n v="415036"/>
    <x v="5"/>
    <x v="1"/>
    <n v="2018"/>
    <n v="310"/>
    <n v="529.09090909090912"/>
    <x v="3"/>
    <n v="600"/>
    <s v=""/>
    <n v="0.5"/>
    <n v="0.5"/>
    <s v=""/>
    <n v="10000"/>
    <n v="10000"/>
    <n v="1058.1818181818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979345454545455"/>
    <n v="0.19236454981818182"/>
    <n v="25.274530350486387"/>
    <n v="34.779336904907858"/>
    <n v="1.2637265175243193E-2"/>
    <n v="1.7389668452453929E-2"/>
  </r>
  <r>
    <x v="1"/>
    <n v="198"/>
    <n v="415044"/>
    <x v="5"/>
    <x v="1"/>
    <n v="2018"/>
    <n v="310"/>
    <n v="529.09090909090912"/>
    <x v="3"/>
    <n v="600"/>
    <s v=""/>
    <n v="0.5"/>
    <n v="0.5"/>
    <s v=""/>
    <n v="10000"/>
    <n v="10000"/>
    <n v="1058.1818181818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979345454545455"/>
    <n v="0.19236454981818182"/>
    <n v="25.274530350486387"/>
    <n v="34.779336904907858"/>
    <n v="1.2637265175243193E-2"/>
    <n v="1.7389668452453929E-2"/>
  </r>
  <r>
    <x v="1"/>
    <n v="199"/>
    <n v="415045"/>
    <x v="5"/>
    <x v="1"/>
    <n v="2018"/>
    <n v="310"/>
    <n v="529.09090909090912"/>
    <x v="3"/>
    <n v="600"/>
    <s v=""/>
    <n v="0.5"/>
    <n v="0.5"/>
    <s v=""/>
    <n v="10000"/>
    <n v="10000"/>
    <n v="1058.1818181818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979345454545455"/>
    <n v="0.19236454981818182"/>
    <n v="25.274530350486387"/>
    <n v="34.779336904907858"/>
    <n v="1.2637265175243193E-2"/>
    <n v="1.7389668452453929E-2"/>
  </r>
  <r>
    <x v="1"/>
    <n v="200"/>
    <n v="415876"/>
    <x v="5"/>
    <x v="1"/>
    <n v="2019"/>
    <n v="310"/>
    <n v="529.09090909090912"/>
    <x v="3"/>
    <n v="600"/>
    <s v=""/>
    <n v="0.5"/>
    <n v="0.5"/>
    <s v=""/>
    <n v="10000"/>
    <n v="10000"/>
    <n v="529.0909090909091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39672727272728"/>
    <n v="0.1631067749090909"/>
    <n v="24.298806932738724"/>
    <n v="29.48955762066338"/>
    <n v="1.2149403466369363E-2"/>
    <n v="1.4744778810331691E-2"/>
  </r>
  <r>
    <x v="1"/>
    <n v="201"/>
    <n v="415881"/>
    <x v="5"/>
    <x v="1"/>
    <n v="2019"/>
    <n v="310"/>
    <n v="529.09090909090912"/>
    <x v="3"/>
    <n v="600"/>
    <s v=""/>
    <n v="0.5"/>
    <n v="0.5"/>
    <s v=""/>
    <n v="10000"/>
    <n v="10000"/>
    <n v="529.0909090909091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39672727272728"/>
    <n v="0.1631067749090909"/>
    <n v="24.298806932738724"/>
    <n v="29.48955762066338"/>
    <n v="1.2149403466369363E-2"/>
    <n v="1.4744778810331691E-2"/>
  </r>
  <r>
    <x v="1"/>
    <n v="202"/>
    <n v="415882"/>
    <x v="5"/>
    <x v="1"/>
    <n v="2019"/>
    <n v="310"/>
    <n v="529.09090909090912"/>
    <x v="3"/>
    <n v="600"/>
    <s v=""/>
    <n v="0.5"/>
    <n v="0.5"/>
    <s v=""/>
    <n v="10000"/>
    <n v="10000"/>
    <n v="529.0909090909091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39672727272728"/>
    <n v="0.1631067749090909"/>
    <n v="24.298806932738724"/>
    <n v="29.48955762066338"/>
    <n v="1.2149403466369363E-2"/>
    <n v="1.4744778810331691E-2"/>
  </r>
  <r>
    <x v="1"/>
    <n v="203"/>
    <n v="415885"/>
    <x v="5"/>
    <x v="1"/>
    <n v="2019"/>
    <n v="310"/>
    <n v="529.09090909090912"/>
    <x v="3"/>
    <n v="600"/>
    <s v=""/>
    <n v="0.5"/>
    <n v="0.5"/>
    <s v=""/>
    <n v="10000"/>
    <n v="10000"/>
    <n v="529.0909090909091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39672727272728"/>
    <n v="0.1631067749090909"/>
    <n v="24.298806932738724"/>
    <n v="29.48955762066338"/>
    <n v="1.2149403466369363E-2"/>
    <n v="1.4744778810331691E-2"/>
  </r>
  <r>
    <x v="1"/>
    <n v="204"/>
    <n v="415886"/>
    <x v="5"/>
    <x v="1"/>
    <n v="2019"/>
    <n v="310"/>
    <n v="529.09090909090912"/>
    <x v="3"/>
    <n v="600"/>
    <s v=""/>
    <n v="0.5"/>
    <n v="0.5"/>
    <s v=""/>
    <n v="10000"/>
    <n v="10000"/>
    <n v="529.0909090909091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39672727272728"/>
    <n v="0.1631067749090909"/>
    <n v="24.298806932738724"/>
    <n v="29.48955762066338"/>
    <n v="1.2149403466369363E-2"/>
    <n v="1.4744778810331691E-2"/>
  </r>
  <r>
    <x v="1"/>
    <n v="205"/>
    <n v="17746"/>
    <x v="6"/>
    <x v="0"/>
    <n v="1997"/>
    <n v="65"/>
    <n v="1137.9951923076924"/>
    <x v="4"/>
    <n v="75"/>
    <n v="0.36"/>
    <s v=""/>
    <n v="0.36"/>
    <n v="12000"/>
    <s v=""/>
    <n v="12000"/>
    <n v="26173.889423076926"/>
    <n v="0.99"/>
    <s v=""/>
    <n v="0.99"/>
    <n v="4.5800000000000002E-5"/>
    <s v=""/>
    <n v="4.5800000000000002E-5"/>
    <n v="8.3019999999999996"/>
    <s v=""/>
    <n v="8.3019999999999996"/>
    <n v="1.92E-4"/>
    <s v=""/>
    <n v="1.92E-4"/>
    <n v="0.9"/>
    <s v=""/>
    <n v="0.9"/>
    <n v="0.93"/>
    <s v=""/>
    <n v="0.93"/>
    <n v="1.3856400000000002"/>
    <n v="9.8635800000000007"/>
    <n v="81.34689038861039"/>
    <n v="579.06206597621997"/>
    <n v="4.0673445194305193E-2"/>
    <n v="0.28953103298811"/>
  </r>
  <r>
    <x v="1"/>
    <n v="206"/>
    <s v="171109 MTS-10"/>
    <x v="6"/>
    <x v="0"/>
    <n v="2007"/>
    <n v="65"/>
    <n v="1137.9951923076924"/>
    <x v="0"/>
    <n v="75"/>
    <n v="0.36"/>
    <s v=""/>
    <n v="0.36"/>
    <n v="12000"/>
    <s v=""/>
    <n v="12000"/>
    <n v="14793.9375"/>
    <n v="0.19"/>
    <s v=""/>
    <n v="0.19"/>
    <n v="2.7100000000000001E-5"/>
    <s v=""/>
    <n v="2.7100000000000001E-5"/>
    <n v="4.0765969999999996"/>
    <s v=""/>
    <n v="4.0765969999999996"/>
    <n v="6.0600000000000003E-5"/>
    <s v=""/>
    <n v="6.0600000000000003E-5"/>
    <n v="0.9"/>
    <s v=""/>
    <n v="0.9"/>
    <n v="0.95"/>
    <s v=""/>
    <n v="0.95"/>
    <n v="0.46368000000000009"/>
    <n v="4.5636071499999993"/>
    <n v="27.221302889199837"/>
    <n v="267.91608975471877"/>
    <n v="1.3610651444599919E-2"/>
    <n v="0.13395804487735941"/>
  </r>
  <r>
    <x v="1"/>
    <n v="207"/>
    <s v="TR280 MTS-13"/>
    <x v="6"/>
    <x v="0"/>
    <n v="2007"/>
    <n v="65"/>
    <n v="1137.9951923076924"/>
    <x v="0"/>
    <n v="75"/>
    <n v="0.36"/>
    <s v=""/>
    <n v="0.36"/>
    <n v="12000"/>
    <s v=""/>
    <n v="12000"/>
    <n v="14793.9375"/>
    <n v="0.19"/>
    <s v=""/>
    <n v="0.19"/>
    <n v="2.7100000000000001E-5"/>
    <s v=""/>
    <n v="2.7100000000000001E-5"/>
    <n v="4.0765969999999996"/>
    <s v=""/>
    <n v="4.0765969999999996"/>
    <n v="6.0600000000000003E-5"/>
    <s v=""/>
    <n v="6.0600000000000003E-5"/>
    <n v="0.9"/>
    <s v=""/>
    <n v="0.9"/>
    <n v="0.95"/>
    <s v=""/>
    <n v="0.95"/>
    <n v="0.46368000000000009"/>
    <n v="4.5636071499999993"/>
    <n v="27.221302889199837"/>
    <n v="267.91608975471877"/>
    <n v="1.3610651444599919E-2"/>
    <n v="0.13395804487735941"/>
  </r>
  <r>
    <x v="1"/>
    <n v="208"/>
    <s v="TR288MTS-9"/>
    <x v="6"/>
    <x v="0"/>
    <n v="2007"/>
    <n v="65"/>
    <n v="1137.9951923076924"/>
    <x v="0"/>
    <n v="75"/>
    <n v="0.36"/>
    <s v=""/>
    <n v="0.36"/>
    <n v="12000"/>
    <s v=""/>
    <n v="12000"/>
    <n v="14793.9375"/>
    <n v="0.19"/>
    <s v=""/>
    <n v="0.19"/>
    <n v="2.7100000000000001E-5"/>
    <s v=""/>
    <n v="2.7100000000000001E-5"/>
    <n v="4.0765969999999996"/>
    <s v=""/>
    <n v="4.0765969999999996"/>
    <n v="6.0600000000000003E-5"/>
    <s v=""/>
    <n v="6.0600000000000003E-5"/>
    <n v="0.9"/>
    <s v=""/>
    <n v="0.9"/>
    <n v="0.95"/>
    <s v=""/>
    <n v="0.95"/>
    <n v="0.46368000000000009"/>
    <n v="4.5636071499999993"/>
    <n v="27.221302889199837"/>
    <n v="267.91608975471877"/>
    <n v="1.3610651444599919E-2"/>
    <n v="0.13395804487735941"/>
  </r>
  <r>
    <x v="1"/>
    <n v="209"/>
    <n v="7716"/>
    <x v="6"/>
    <x v="0"/>
    <n v="2016"/>
    <n v="67"/>
    <n v="1137.9951923076924"/>
    <x v="2"/>
    <n v="75"/>
    <n v="0.36"/>
    <s v=""/>
    <n v="0.36"/>
    <n v="12000"/>
    <s v=""/>
    <n v="12000"/>
    <n v="4551.9807692307695"/>
    <n v="0.1"/>
    <s v=""/>
    <n v="0.1"/>
    <n v="2.5000000000000001E-5"/>
    <s v=""/>
    <n v="2.5000000000000001E-5"/>
    <n v="2.7574529999999999"/>
    <s v=""/>
    <n v="2.7574529999999999"/>
    <n v="3.6300000000000001E-5"/>
    <s v=""/>
    <n v="3.6300000000000001E-5"/>
    <n v="0.9"/>
    <s v=""/>
    <n v="0.9"/>
    <n v="0.95"/>
    <s v=""/>
    <n v="0.95"/>
    <n v="0.1924195673076923"/>
    <n v="2.7765554068269229"/>
    <n v="11.643973916823548"/>
    <n v="168.01897638616938"/>
    <n v="5.8219869584117739E-3"/>
    <n v="8.4009488193084694E-2"/>
  </r>
  <r>
    <x v="1"/>
    <n v="210"/>
    <n v="7717"/>
    <x v="6"/>
    <x v="0"/>
    <n v="2016"/>
    <n v="67"/>
    <n v="1137.9951923076924"/>
    <x v="2"/>
    <n v="75"/>
    <n v="0.36"/>
    <s v=""/>
    <n v="0.36"/>
    <n v="12000"/>
    <s v=""/>
    <n v="12000"/>
    <n v="4551.9807692307695"/>
    <n v="0.1"/>
    <s v=""/>
    <n v="0.1"/>
    <n v="2.5000000000000001E-5"/>
    <s v=""/>
    <n v="2.5000000000000001E-5"/>
    <n v="2.7574529999999999"/>
    <s v=""/>
    <n v="2.7574529999999999"/>
    <n v="3.6300000000000001E-5"/>
    <s v=""/>
    <n v="3.6300000000000001E-5"/>
    <n v="0.9"/>
    <s v=""/>
    <n v="0.9"/>
    <n v="0.95"/>
    <s v=""/>
    <n v="0.95"/>
    <n v="0.1924195673076923"/>
    <n v="2.7765554068269229"/>
    <n v="11.643973916823548"/>
    <n v="168.01897638616938"/>
    <n v="5.8219869584117739E-3"/>
    <n v="8.4009488193084694E-2"/>
  </r>
  <r>
    <x v="1"/>
    <n v="211"/>
    <n v="77177"/>
    <x v="6"/>
    <x v="2"/>
    <n v="1995"/>
    <n v="80"/>
    <n v="1137.9951923076924"/>
    <x v="3"/>
    <n v="100"/>
    <s v="--"/>
    <s v="--"/>
    <n v="0"/>
    <s v="--"/>
    <s v="--"/>
    <n v="0"/>
    <n v="28449.87980769230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12"/>
    <n v="77170"/>
    <x v="6"/>
    <x v="2"/>
    <n v="1996"/>
    <n v="80"/>
    <n v="1137.9951923076924"/>
    <x v="3"/>
    <n v="100"/>
    <s v="--"/>
    <s v="--"/>
    <n v="0"/>
    <s v="--"/>
    <s v="--"/>
    <n v="0"/>
    <n v="27311.88461538461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13"/>
    <s v="15111 JTN222"/>
    <x v="6"/>
    <x v="2"/>
    <n v="1998"/>
    <n v="80"/>
    <n v="1137.9951923076924"/>
    <x v="3"/>
    <n v="100"/>
    <s v="--"/>
    <s v="--"/>
    <n v="0"/>
    <s v="--"/>
    <s v="--"/>
    <n v="0"/>
    <n v="25035.89423076923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14"/>
    <s v="15112 SET524"/>
    <x v="6"/>
    <x v="2"/>
    <n v="1998"/>
    <n v="80"/>
    <n v="1137.9951923076924"/>
    <x v="3"/>
    <n v="100"/>
    <s v="--"/>
    <s v="--"/>
    <n v="0"/>
    <s v="--"/>
    <s v="--"/>
    <n v="0"/>
    <n v="25035.89423076923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15"/>
    <s v="15114 XGO932"/>
    <x v="6"/>
    <x v="2"/>
    <n v="1998"/>
    <n v="80"/>
    <n v="1137.9951923076924"/>
    <x v="3"/>
    <n v="100"/>
    <s v="--"/>
    <s v="--"/>
    <n v="0"/>
    <s v="--"/>
    <s v="--"/>
    <n v="0"/>
    <n v="25035.89423076923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16"/>
    <s v="48080 EKC916"/>
    <x v="6"/>
    <x v="2"/>
    <n v="1999"/>
    <n v="80"/>
    <n v="1137.9951923076924"/>
    <x v="3"/>
    <n v="100"/>
    <s v="--"/>
    <s v="--"/>
    <n v="0"/>
    <s v="--"/>
    <s v="--"/>
    <n v="0"/>
    <n v="23897.89903846153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17"/>
    <s v="48081 GFI232"/>
    <x v="6"/>
    <x v="2"/>
    <n v="1999"/>
    <n v="80"/>
    <n v="1137.9951923076924"/>
    <x v="3"/>
    <n v="100"/>
    <s v="--"/>
    <s v="--"/>
    <n v="0"/>
    <s v="--"/>
    <s v="--"/>
    <n v="0"/>
    <n v="23897.89903846153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18"/>
    <s v="48082 HOV384"/>
    <x v="6"/>
    <x v="2"/>
    <n v="1999"/>
    <n v="80"/>
    <n v="1137.9951923076924"/>
    <x v="3"/>
    <n v="100"/>
    <s v="--"/>
    <s v="--"/>
    <n v="0"/>
    <s v="--"/>
    <s v="--"/>
    <n v="0"/>
    <n v="23897.89903846153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19"/>
    <s v="48083 KYX651"/>
    <x v="6"/>
    <x v="2"/>
    <n v="1999"/>
    <n v="80"/>
    <n v="1137.9951923076924"/>
    <x v="3"/>
    <n v="100"/>
    <s v="--"/>
    <s v="--"/>
    <n v="0"/>
    <s v="--"/>
    <s v="--"/>
    <n v="0"/>
    <n v="23897.89903846153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20"/>
    <s v="48084 NJF667"/>
    <x v="6"/>
    <x v="2"/>
    <n v="1999"/>
    <n v="80"/>
    <n v="1137.9951923076924"/>
    <x v="3"/>
    <n v="100"/>
    <s v="--"/>
    <s v="--"/>
    <n v="0"/>
    <s v="--"/>
    <s v="--"/>
    <n v="0"/>
    <n v="23897.89903846153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21"/>
    <s v="48085 NMZ712"/>
    <x v="6"/>
    <x v="2"/>
    <n v="1999"/>
    <n v="80"/>
    <n v="1137.9951923076924"/>
    <x v="3"/>
    <n v="100"/>
    <s v="--"/>
    <s v="--"/>
    <n v="0"/>
    <s v="--"/>
    <s v="--"/>
    <n v="0"/>
    <n v="23897.89903846153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22"/>
    <s v="48086 PSE979"/>
    <x v="6"/>
    <x v="2"/>
    <n v="1999"/>
    <n v="80"/>
    <n v="1137.9951923076924"/>
    <x v="3"/>
    <n v="100"/>
    <s v="--"/>
    <s v="--"/>
    <n v="0"/>
    <s v="--"/>
    <s v="--"/>
    <n v="0"/>
    <n v="23897.89903846153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23"/>
    <s v="48087 AMU194"/>
    <x v="6"/>
    <x v="2"/>
    <n v="1999"/>
    <n v="80"/>
    <n v="1137.9951923076924"/>
    <x v="3"/>
    <n v="100"/>
    <s v="--"/>
    <s v="--"/>
    <n v="0"/>
    <s v="--"/>
    <s v="--"/>
    <n v="0"/>
    <n v="23897.89903846153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24"/>
    <s v="48357 FZP416"/>
    <x v="6"/>
    <x v="2"/>
    <n v="2000"/>
    <n v="80"/>
    <n v="1137.9951923076924"/>
    <x v="3"/>
    <n v="100"/>
    <s v="--"/>
    <s v="--"/>
    <n v="0"/>
    <s v="--"/>
    <s v="--"/>
    <n v="0"/>
    <n v="22759.90384615384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25"/>
    <s v="48358 GAG491"/>
    <x v="6"/>
    <x v="2"/>
    <n v="2000"/>
    <n v="80"/>
    <n v="1137.9951923076924"/>
    <x v="3"/>
    <n v="100"/>
    <s v="--"/>
    <s v="--"/>
    <n v="0"/>
    <s v="--"/>
    <s v="--"/>
    <n v="0"/>
    <n v="22759.90384615384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26"/>
    <s v="48359 HIW498"/>
    <x v="6"/>
    <x v="2"/>
    <n v="2000"/>
    <n v="80"/>
    <n v="1137.9951923076924"/>
    <x v="3"/>
    <n v="100"/>
    <s v="--"/>
    <s v="--"/>
    <n v="0"/>
    <s v="--"/>
    <s v="--"/>
    <n v="0"/>
    <n v="22759.90384615384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27"/>
    <s v="48362 ISY415"/>
    <x v="6"/>
    <x v="2"/>
    <n v="2000"/>
    <n v="80"/>
    <n v="1137.9951923076924"/>
    <x v="3"/>
    <n v="100"/>
    <s v="--"/>
    <s v="--"/>
    <n v="0"/>
    <s v="--"/>
    <s v="--"/>
    <n v="0"/>
    <n v="22759.90384615384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28"/>
    <s v="48368 JMB776"/>
    <x v="6"/>
    <x v="2"/>
    <n v="2000"/>
    <n v="80"/>
    <n v="1137.9951923076924"/>
    <x v="3"/>
    <n v="100"/>
    <s v="--"/>
    <s v="--"/>
    <n v="0"/>
    <s v="--"/>
    <s v="--"/>
    <n v="0"/>
    <n v="22759.90384615384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29"/>
    <s v="10481 UUN659"/>
    <x v="6"/>
    <x v="2"/>
    <n v="2004"/>
    <n v="19"/>
    <n v="1137.9951923076924"/>
    <x v="3"/>
    <n v="25"/>
    <s v="--"/>
    <s v="--"/>
    <n v="0"/>
    <s v="--"/>
    <s v="--"/>
    <n v="0"/>
    <n v="18207.92307692307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30"/>
    <n v="770047"/>
    <x v="3"/>
    <x v="2"/>
    <n v="2005"/>
    <n v="80"/>
    <n v="1137.9951923076924"/>
    <x v="3"/>
    <n v="100"/>
    <s v="--"/>
    <s v="--"/>
    <n v="0"/>
    <s v="--"/>
    <s v="--"/>
    <n v="0"/>
    <n v="17069.92788461538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31"/>
    <s v="831927 GGR945"/>
    <x v="6"/>
    <x v="2"/>
    <n v="2007"/>
    <n v="100"/>
    <n v="1137.9951923076924"/>
    <x v="3"/>
    <n v="175"/>
    <s v="--"/>
    <s v="--"/>
    <n v="0"/>
    <s v="--"/>
    <s v="--"/>
    <n v="0"/>
    <n v="14793.937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32"/>
    <s v="25141 DCX937"/>
    <x v="6"/>
    <x v="2"/>
    <n v="2010"/>
    <n v="80"/>
    <n v="1137.9951923076924"/>
    <x v="3"/>
    <n v="100"/>
    <s v="--"/>
    <s v="--"/>
    <n v="0"/>
    <s v="--"/>
    <s v="--"/>
    <n v="0"/>
    <n v="11379.95192307692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33"/>
    <s v="25142 KUN291"/>
    <x v="6"/>
    <x v="2"/>
    <n v="2010"/>
    <n v="80"/>
    <n v="1137.9951923076924"/>
    <x v="3"/>
    <n v="100"/>
    <s v="--"/>
    <s v="--"/>
    <n v="0"/>
    <s v="--"/>
    <s v="--"/>
    <n v="0"/>
    <n v="11379.95192307692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34"/>
    <s v="25143 MXU924"/>
    <x v="6"/>
    <x v="2"/>
    <n v="2010"/>
    <n v="80"/>
    <n v="1137.9951923076924"/>
    <x v="3"/>
    <n v="100"/>
    <s v="--"/>
    <s v="--"/>
    <n v="0"/>
    <s v="--"/>
    <s v="--"/>
    <n v="0"/>
    <n v="11379.95192307692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35"/>
    <s v="25144 SFK156"/>
    <x v="6"/>
    <x v="2"/>
    <n v="2010"/>
    <n v="80"/>
    <n v="1137.9951923076924"/>
    <x v="3"/>
    <n v="100"/>
    <s v="--"/>
    <s v="--"/>
    <n v="0"/>
    <s v="--"/>
    <s v="--"/>
    <n v="0"/>
    <n v="11379.95192307692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36"/>
    <n v="770328"/>
    <x v="6"/>
    <x v="2"/>
    <n v="2011"/>
    <n v="80"/>
    <n v="1137.9951923076924"/>
    <x v="3"/>
    <n v="100"/>
    <s v="--"/>
    <s v="--"/>
    <n v="0"/>
    <s v="--"/>
    <s v="--"/>
    <n v="0"/>
    <n v="10241.9567307692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37"/>
    <s v="25145 QII155"/>
    <x v="6"/>
    <x v="2"/>
    <n v="2011"/>
    <n v="80"/>
    <n v="1137.9951923076924"/>
    <x v="3"/>
    <n v="100"/>
    <s v="--"/>
    <s v="--"/>
    <n v="0"/>
    <s v="--"/>
    <s v="--"/>
    <n v="0"/>
    <n v="10241.9567307692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38"/>
    <s v="25146 RYK346"/>
    <x v="6"/>
    <x v="2"/>
    <n v="2011"/>
    <n v="80"/>
    <n v="1137.9951923076924"/>
    <x v="3"/>
    <n v="100"/>
    <s v="--"/>
    <s v="--"/>
    <n v="0"/>
    <s v="--"/>
    <s v="--"/>
    <n v="0"/>
    <n v="10241.9567307692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39"/>
    <n v="502381"/>
    <x v="6"/>
    <x v="2"/>
    <n v="2014"/>
    <n v="80"/>
    <n v="1137.9951923076924"/>
    <x v="3"/>
    <n v="100"/>
    <s v="--"/>
    <s v="--"/>
    <n v="0"/>
    <s v="--"/>
    <s v="--"/>
    <n v="0"/>
    <n v="6827.971153846154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40"/>
    <n v="502382"/>
    <x v="6"/>
    <x v="2"/>
    <n v="2014"/>
    <n v="80"/>
    <n v="1137.9951923076924"/>
    <x v="3"/>
    <n v="100"/>
    <s v="--"/>
    <s v="--"/>
    <n v="0"/>
    <s v="--"/>
    <s v="--"/>
    <n v="0"/>
    <n v="6827.971153846154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41"/>
    <n v="502383"/>
    <x v="6"/>
    <x v="2"/>
    <n v="2014"/>
    <n v="80"/>
    <n v="1137.9951923076924"/>
    <x v="3"/>
    <n v="100"/>
    <s v="--"/>
    <s v="--"/>
    <n v="0"/>
    <s v="--"/>
    <s v="--"/>
    <n v="0"/>
    <n v="6827.971153846154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42"/>
    <n v="502391"/>
    <x v="6"/>
    <x v="2"/>
    <n v="2014"/>
    <n v="80"/>
    <n v="1137.9951923076924"/>
    <x v="3"/>
    <n v="100"/>
    <s v="--"/>
    <s v="--"/>
    <n v="0"/>
    <s v="--"/>
    <s v="--"/>
    <n v="0"/>
    <n v="6827.971153846154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43"/>
    <n v="502393"/>
    <x v="6"/>
    <x v="2"/>
    <n v="2014"/>
    <n v="80"/>
    <n v="1137.9951923076924"/>
    <x v="3"/>
    <n v="100"/>
    <s v="--"/>
    <s v="--"/>
    <n v="0"/>
    <s v="--"/>
    <s v="--"/>
    <n v="0"/>
    <n v="6827.971153846154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44"/>
    <n v="502394"/>
    <x v="6"/>
    <x v="2"/>
    <n v="2014"/>
    <n v="80"/>
    <n v="1137.9951923076924"/>
    <x v="3"/>
    <n v="100"/>
    <s v="--"/>
    <s v="--"/>
    <n v="0"/>
    <s v="--"/>
    <s v="--"/>
    <n v="0"/>
    <n v="6827.9711538461543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45"/>
    <n v="506513"/>
    <x v="6"/>
    <x v="2"/>
    <n v="2015"/>
    <n v="80"/>
    <n v="1137.9951923076924"/>
    <x v="3"/>
    <n v="100"/>
    <s v="--"/>
    <s v="--"/>
    <n v="0"/>
    <s v="--"/>
    <s v="--"/>
    <n v="0"/>
    <n v="5689.975961538461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46"/>
    <n v="506514"/>
    <x v="6"/>
    <x v="2"/>
    <n v="2015"/>
    <n v="80"/>
    <n v="1137.9951923076924"/>
    <x v="3"/>
    <n v="100"/>
    <s v="--"/>
    <s v="--"/>
    <n v="0"/>
    <s v="--"/>
    <s v="--"/>
    <n v="0"/>
    <n v="5689.975961538461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47"/>
    <n v="506515"/>
    <x v="6"/>
    <x v="2"/>
    <n v="2015"/>
    <n v="80"/>
    <n v="1137.9951923076924"/>
    <x v="3"/>
    <n v="100"/>
    <s v="--"/>
    <s v="--"/>
    <n v="0"/>
    <s v="--"/>
    <s v="--"/>
    <n v="0"/>
    <n v="5689.975961538461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48"/>
    <n v="506516"/>
    <x v="6"/>
    <x v="2"/>
    <n v="2015"/>
    <n v="80"/>
    <n v="1137.9951923076924"/>
    <x v="3"/>
    <n v="100"/>
    <s v="--"/>
    <s v="--"/>
    <n v="0"/>
    <s v="--"/>
    <s v="--"/>
    <n v="0"/>
    <n v="5689.9759615384619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49"/>
    <s v="CT2265"/>
    <x v="6"/>
    <x v="2"/>
    <n v="2018"/>
    <n v="80"/>
    <n v="1137.9951923076924"/>
    <x v="3"/>
    <n v="100"/>
    <s v="--"/>
    <s v="--"/>
    <n v="0"/>
    <s v="--"/>
    <s v="--"/>
    <n v="0"/>
    <n v="2275.990384615384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50"/>
    <s v="CT2266"/>
    <x v="6"/>
    <x v="2"/>
    <n v="2018"/>
    <n v="80"/>
    <n v="1137.9951923076924"/>
    <x v="3"/>
    <n v="100"/>
    <s v="--"/>
    <s v="--"/>
    <n v="0"/>
    <s v="--"/>
    <s v="--"/>
    <n v="0"/>
    <n v="2275.990384615384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51"/>
    <s v="CT2267"/>
    <x v="6"/>
    <x v="2"/>
    <n v="2018"/>
    <n v="80"/>
    <n v="1137.9951923076924"/>
    <x v="3"/>
    <n v="100"/>
    <s v="--"/>
    <s v="--"/>
    <n v="0"/>
    <s v="--"/>
    <s v="--"/>
    <n v="0"/>
    <n v="2275.990384615384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52"/>
    <s v="CT2271"/>
    <x v="6"/>
    <x v="2"/>
    <n v="2018"/>
    <n v="80"/>
    <n v="1137.9951923076924"/>
    <x v="3"/>
    <n v="100"/>
    <s v="--"/>
    <s v="--"/>
    <n v="0"/>
    <s v="--"/>
    <s v="--"/>
    <n v="0"/>
    <n v="2275.990384615384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253"/>
    <s v="29027 1"/>
    <x v="6"/>
    <x v="1"/>
    <n v="1986"/>
    <n v="100"/>
    <n v="1137.9951923076924"/>
    <x v="3"/>
    <n v="175"/>
    <s v=""/>
    <n v="0.54"/>
    <n v="0.54"/>
    <s v=""/>
    <n v="7000"/>
    <n v="7000"/>
    <n v="38691.836538461539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218.85438176752692"/>
    <n v="1624.3451672572437"/>
    <n v="0.10942719088376346"/>
    <n v="0.81217258362862188"/>
  </r>
  <r>
    <x v="1"/>
    <n v="254"/>
    <n v="7684"/>
    <x v="6"/>
    <x v="1"/>
    <n v="1989"/>
    <n v="80"/>
    <n v="1137.9951923076924"/>
    <x v="3"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55"/>
    <n v="7685"/>
    <x v="6"/>
    <x v="1"/>
    <n v="1989"/>
    <n v="80"/>
    <n v="1137.9951923076924"/>
    <x v="3"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56"/>
    <n v="7686"/>
    <x v="6"/>
    <x v="1"/>
    <n v="1989"/>
    <n v="80"/>
    <n v="1137.9951923076924"/>
    <x v="3"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57"/>
    <n v="9707"/>
    <x v="6"/>
    <x v="1"/>
    <n v="1989"/>
    <n v="80"/>
    <n v="1137.9951923076924"/>
    <x v="3"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58"/>
    <n v="9708"/>
    <x v="6"/>
    <x v="1"/>
    <n v="1989"/>
    <n v="80"/>
    <n v="1137.9951923076924"/>
    <x v="3"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59"/>
    <n v="9709"/>
    <x v="6"/>
    <x v="1"/>
    <n v="1989"/>
    <n v="80"/>
    <n v="1137.9951923076924"/>
    <x v="3"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60"/>
    <n v="9710"/>
    <x v="6"/>
    <x v="1"/>
    <n v="1989"/>
    <n v="80"/>
    <n v="1137.9951923076924"/>
    <x v="3"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61"/>
    <n v="9714"/>
    <x v="6"/>
    <x v="1"/>
    <n v="1989"/>
    <n v="80"/>
    <n v="1137.9951923076924"/>
    <x v="3"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62"/>
    <n v="9715"/>
    <x v="6"/>
    <x v="1"/>
    <n v="1989"/>
    <n v="80"/>
    <n v="1137.9951923076924"/>
    <x v="3"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63"/>
    <n v="9716"/>
    <x v="6"/>
    <x v="1"/>
    <n v="1989"/>
    <n v="80"/>
    <n v="1137.9951923076924"/>
    <x v="3"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64"/>
    <n v="9717"/>
    <x v="6"/>
    <x v="1"/>
    <n v="1989"/>
    <n v="80"/>
    <n v="1137.9951923076924"/>
    <x v="3"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65"/>
    <n v="9720"/>
    <x v="6"/>
    <x v="1"/>
    <n v="1989"/>
    <n v="80"/>
    <n v="1137.9951923076924"/>
    <x v="3"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66"/>
    <n v="9721"/>
    <x v="6"/>
    <x v="1"/>
    <n v="1989"/>
    <n v="80"/>
    <n v="1137.9951923076924"/>
    <x v="3"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67"/>
    <n v="9722"/>
    <x v="6"/>
    <x v="1"/>
    <n v="1989"/>
    <n v="80"/>
    <n v="1137.9951923076924"/>
    <x v="3"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68"/>
    <n v="9723"/>
    <x v="6"/>
    <x v="1"/>
    <n v="1989"/>
    <n v="80"/>
    <n v="1137.9951923076924"/>
    <x v="3"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69"/>
    <n v="9728"/>
    <x v="6"/>
    <x v="1"/>
    <n v="1989"/>
    <n v="80"/>
    <n v="1137.9951923076924"/>
    <x v="3"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70"/>
    <n v="9740"/>
    <x v="6"/>
    <x v="1"/>
    <n v="1989"/>
    <n v="80"/>
    <n v="1137.9951923076924"/>
    <x v="3"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71"/>
    <n v="392846"/>
    <x v="6"/>
    <x v="1"/>
    <n v="1989"/>
    <n v="80"/>
    <n v="1137.9951923076924"/>
    <x v="3"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72"/>
    <n v="392847"/>
    <x v="6"/>
    <x v="1"/>
    <n v="1989"/>
    <n v="80"/>
    <n v="1137.9951923076924"/>
    <x v="3"/>
    <n v="100"/>
    <s v=""/>
    <n v="0.54"/>
    <n v="0.54"/>
    <s v=""/>
    <n v="7000"/>
    <n v="7000"/>
    <n v="35277.850961538461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73"/>
    <s v="ITD361 TY874"/>
    <x v="6"/>
    <x v="1"/>
    <n v="1989"/>
    <n v="103"/>
    <n v="1137.9951923076924"/>
    <x v="3"/>
    <n v="175"/>
    <s v=""/>
    <n v="0.54"/>
    <n v="0.54"/>
    <s v=""/>
    <n v="7000"/>
    <n v="7000"/>
    <n v="35277.850961538461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225.42001322055273"/>
    <n v="1673.075522274961"/>
    <n v="0.11271000661027637"/>
    <n v="0.83653776113748057"/>
  </r>
  <r>
    <x v="1"/>
    <n v="274"/>
    <n v="458270"/>
    <x v="6"/>
    <x v="1"/>
    <n v="1990"/>
    <n v="80"/>
    <n v="1095"/>
    <x v="3"/>
    <n v="100"/>
    <s v=""/>
    <n v="0.54"/>
    <n v="0.54"/>
    <s v=""/>
    <n v="7000"/>
    <n v="7000"/>
    <n v="32850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11.22113143128928"/>
    <n v="1108.5785955297265"/>
    <n v="0.20561056571564465"/>
    <n v="0.55428929776486324"/>
  </r>
  <r>
    <x v="1"/>
    <n v="275"/>
    <n v="458298"/>
    <x v="6"/>
    <x v="1"/>
    <n v="1990"/>
    <n v="80"/>
    <n v="1095"/>
    <x v="3"/>
    <n v="100"/>
    <s v=""/>
    <n v="0.54"/>
    <n v="0.54"/>
    <s v=""/>
    <n v="7000"/>
    <n v="7000"/>
    <n v="32850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11.22113143128928"/>
    <n v="1108.5785955297265"/>
    <n v="0.20561056571564465"/>
    <n v="0.55428929776486324"/>
  </r>
  <r>
    <x v="1"/>
    <n v="276"/>
    <s v="TM302"/>
    <x v="6"/>
    <x v="1"/>
    <n v="1990"/>
    <n v="105"/>
    <n v="1137.9951923076924"/>
    <x v="3"/>
    <n v="175"/>
    <s v=""/>
    <n v="0.54"/>
    <n v="0.54"/>
    <s v=""/>
    <n v="7000"/>
    <n v="7000"/>
    <n v="34139.855769230773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229.7971008559033"/>
    <n v="1705.5624256201061"/>
    <n v="0.11489855042795165"/>
    <n v="0.85278121281005304"/>
  </r>
  <r>
    <x v="1"/>
    <n v="277"/>
    <n v="392764"/>
    <x v="6"/>
    <x v="1"/>
    <n v="1991"/>
    <n v="80"/>
    <n v="1137.9951923076924"/>
    <x v="3"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78"/>
    <n v="392766"/>
    <x v="6"/>
    <x v="1"/>
    <n v="1991"/>
    <n v="80"/>
    <n v="1137.9951923076924"/>
    <x v="3"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79"/>
    <n v="392771"/>
    <x v="6"/>
    <x v="1"/>
    <n v="1991"/>
    <n v="80"/>
    <n v="1137.9951923076924"/>
    <x v="3"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80"/>
    <n v="392772"/>
    <x v="6"/>
    <x v="1"/>
    <n v="1991"/>
    <n v="80"/>
    <n v="1137.9951923076924"/>
    <x v="3"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81"/>
    <n v="392774"/>
    <x v="6"/>
    <x v="1"/>
    <n v="1991"/>
    <n v="80"/>
    <n v="1137.9951923076924"/>
    <x v="3"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82"/>
    <n v="392775"/>
    <x v="6"/>
    <x v="1"/>
    <n v="1991"/>
    <n v="80"/>
    <n v="1137.9951923076924"/>
    <x v="3"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83"/>
    <n v="392776"/>
    <x v="6"/>
    <x v="1"/>
    <n v="1991"/>
    <n v="80"/>
    <n v="1137.9951923076924"/>
    <x v="3"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84"/>
    <n v="392777"/>
    <x v="6"/>
    <x v="1"/>
    <n v="1991"/>
    <n v="80"/>
    <n v="1137.9951923076924"/>
    <x v="3"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85"/>
    <n v="392779"/>
    <x v="6"/>
    <x v="1"/>
    <n v="1991"/>
    <n v="80"/>
    <n v="1137.9951923076924"/>
    <x v="3"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86"/>
    <n v="392780"/>
    <x v="6"/>
    <x v="1"/>
    <n v="1991"/>
    <n v="80"/>
    <n v="1137.9951923076924"/>
    <x v="3"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87"/>
    <n v="392781"/>
    <x v="6"/>
    <x v="1"/>
    <n v="1991"/>
    <n v="80"/>
    <n v="1137.9951923076924"/>
    <x v="3"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88"/>
    <n v="392783"/>
    <x v="6"/>
    <x v="1"/>
    <n v="1991"/>
    <n v="80"/>
    <n v="1137.9951923076924"/>
    <x v="3"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89"/>
    <n v="392784"/>
    <x v="6"/>
    <x v="1"/>
    <n v="1991"/>
    <n v="80"/>
    <n v="1137.9951923076924"/>
    <x v="3"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90"/>
    <n v="392785"/>
    <x v="6"/>
    <x v="1"/>
    <n v="1991"/>
    <n v="80"/>
    <n v="1137.9951923076924"/>
    <x v="3"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91"/>
    <n v="392786"/>
    <x v="6"/>
    <x v="1"/>
    <n v="1991"/>
    <n v="80"/>
    <n v="1137.9951923076924"/>
    <x v="3"/>
    <n v="100"/>
    <s v=""/>
    <n v="0.54"/>
    <n v="0.54"/>
    <s v=""/>
    <n v="7000"/>
    <n v="7000"/>
    <n v="33001.860576923078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92"/>
    <n v="393277"/>
    <x v="6"/>
    <x v="1"/>
    <n v="1992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93"/>
    <n v="393278"/>
    <x v="6"/>
    <x v="1"/>
    <n v="1992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94"/>
    <n v="393279"/>
    <x v="6"/>
    <x v="1"/>
    <n v="1992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95"/>
    <n v="393280"/>
    <x v="6"/>
    <x v="1"/>
    <n v="1992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96"/>
    <n v="393281"/>
    <x v="6"/>
    <x v="1"/>
    <n v="1992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97"/>
    <n v="393282"/>
    <x v="6"/>
    <x v="1"/>
    <n v="1992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98"/>
    <n v="393596"/>
    <x v="6"/>
    <x v="1"/>
    <n v="1992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299"/>
    <n v="393597"/>
    <x v="6"/>
    <x v="1"/>
    <n v="1992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300"/>
    <n v="393598"/>
    <x v="6"/>
    <x v="1"/>
    <n v="1992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301"/>
    <n v="393599"/>
    <x v="6"/>
    <x v="1"/>
    <n v="1992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302"/>
    <n v="393600"/>
    <x v="6"/>
    <x v="1"/>
    <n v="1992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303"/>
    <n v="393601"/>
    <x v="6"/>
    <x v="1"/>
    <n v="1992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304"/>
    <n v="393602"/>
    <x v="6"/>
    <x v="1"/>
    <n v="1992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305"/>
    <n v="393603"/>
    <x v="6"/>
    <x v="1"/>
    <n v="1992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306"/>
    <n v="393604"/>
    <x v="6"/>
    <x v="1"/>
    <n v="1992"/>
    <n v="80"/>
    <n v="1137.9951923076924"/>
    <x v="3"/>
    <n v="100"/>
    <s v=""/>
    <n v="0.54"/>
    <n v="0.54"/>
    <s v=""/>
    <n v="7000"/>
    <n v="7000"/>
    <n v="31863.86538461538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307"/>
    <n v="394196"/>
    <x v="6"/>
    <x v="1"/>
    <n v="1993"/>
    <n v="80"/>
    <n v="1137.9951923076924"/>
    <x v="3"/>
    <n v="100"/>
    <s v=""/>
    <n v="0.54"/>
    <n v="0.54"/>
    <s v=""/>
    <n v="7000"/>
    <n v="7000"/>
    <n v="30725.87019230769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308"/>
    <n v="394198"/>
    <x v="6"/>
    <x v="1"/>
    <n v="1993"/>
    <n v="80"/>
    <n v="1137.9951923076924"/>
    <x v="3"/>
    <n v="100"/>
    <s v=""/>
    <n v="0.54"/>
    <n v="0.54"/>
    <s v=""/>
    <n v="7000"/>
    <n v="7000"/>
    <n v="30725.87019230769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309"/>
    <n v="394199"/>
    <x v="6"/>
    <x v="1"/>
    <n v="1993"/>
    <n v="80"/>
    <n v="1137.9951923076924"/>
    <x v="3"/>
    <n v="100"/>
    <s v=""/>
    <n v="0.54"/>
    <n v="0.54"/>
    <s v=""/>
    <n v="7000"/>
    <n v="7000"/>
    <n v="30725.87019230769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310"/>
    <n v="394211"/>
    <x v="6"/>
    <x v="1"/>
    <n v="1993"/>
    <n v="80"/>
    <n v="1137.9951923076924"/>
    <x v="3"/>
    <n v="100"/>
    <s v=""/>
    <n v="0.54"/>
    <n v="0.54"/>
    <s v=""/>
    <n v="7000"/>
    <n v="7000"/>
    <n v="30725.87019230769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311"/>
    <n v="394233"/>
    <x v="6"/>
    <x v="1"/>
    <n v="1993"/>
    <n v="80"/>
    <n v="1137.9951923076924"/>
    <x v="3"/>
    <n v="100"/>
    <s v=""/>
    <n v="0.54"/>
    <n v="0.54"/>
    <s v=""/>
    <n v="7000"/>
    <n v="7000"/>
    <n v="30725.87019230769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312"/>
    <n v="394234"/>
    <x v="6"/>
    <x v="1"/>
    <n v="1993"/>
    <n v="80"/>
    <n v="1137.9951923076924"/>
    <x v="3"/>
    <n v="100"/>
    <s v=""/>
    <n v="0.54"/>
    <n v="0.54"/>
    <s v=""/>
    <n v="7000"/>
    <n v="7000"/>
    <n v="30725.87019230769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313"/>
    <n v="995944"/>
    <x v="6"/>
    <x v="1"/>
    <n v="1994"/>
    <n v="80"/>
    <n v="1137.9951923076924"/>
    <x v="3"/>
    <n v="100"/>
    <s v=""/>
    <n v="0.54"/>
    <n v="0.54"/>
    <s v=""/>
    <n v="7000"/>
    <n v="7000"/>
    <n v="29587.875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314"/>
    <n v="302272"/>
    <x v="6"/>
    <x v="1"/>
    <n v="1995"/>
    <n v="80"/>
    <n v="1137.9951923076924"/>
    <x v="3"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315"/>
    <n v="302273"/>
    <x v="6"/>
    <x v="1"/>
    <n v="1995"/>
    <n v="80"/>
    <n v="1137.9951923076924"/>
    <x v="3"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316"/>
    <n v="302274"/>
    <x v="6"/>
    <x v="1"/>
    <n v="1995"/>
    <n v="80"/>
    <n v="1137.9951923076924"/>
    <x v="3"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317"/>
    <n v="302275"/>
    <x v="6"/>
    <x v="1"/>
    <n v="1995"/>
    <n v="80"/>
    <n v="1137.9951923076924"/>
    <x v="3"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318"/>
    <n v="302276"/>
    <x v="6"/>
    <x v="1"/>
    <n v="1995"/>
    <n v="80"/>
    <n v="1137.9951923076924"/>
    <x v="3"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319"/>
    <n v="302277"/>
    <x v="6"/>
    <x v="1"/>
    <n v="1995"/>
    <n v="80"/>
    <n v="1137.9951923076924"/>
    <x v="3"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320"/>
    <n v="302278"/>
    <x v="6"/>
    <x v="1"/>
    <n v="1995"/>
    <n v="80"/>
    <n v="1137.9951923076924"/>
    <x v="3"/>
    <n v="100"/>
    <s v=""/>
    <n v="0.54"/>
    <n v="0.54"/>
    <s v=""/>
    <n v="7000"/>
    <n v="7000"/>
    <n v="28449.879807692309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0.85"/>
    <n v="0.85"/>
    <s v=""/>
    <n v="0.86699999999999999"/>
    <n v="0.86699999999999999"/>
    <n v="3.9431499999999993"/>
    <n v="10.630026900000001"/>
    <n v="427.36773565674599"/>
    <n v="1152.1069516055184"/>
    <n v="0.21368386782837301"/>
    <n v="0.57605347580275923"/>
  </r>
  <r>
    <x v="1"/>
    <n v="321"/>
    <n v="497246"/>
    <x v="6"/>
    <x v="1"/>
    <n v="1996"/>
    <n v="80"/>
    <n v="1137.9951923076924"/>
    <x v="3"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1"/>
    <n v="322"/>
    <n v="497247"/>
    <x v="6"/>
    <x v="1"/>
    <n v="1996"/>
    <n v="80"/>
    <n v="1137.9951923076924"/>
    <x v="3"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1"/>
    <n v="323"/>
    <n v="497248"/>
    <x v="6"/>
    <x v="1"/>
    <n v="1996"/>
    <n v="80"/>
    <n v="1137.9951923076924"/>
    <x v="3"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1"/>
    <n v="324"/>
    <n v="497249"/>
    <x v="6"/>
    <x v="1"/>
    <n v="1996"/>
    <n v="80"/>
    <n v="1137.9951923076924"/>
    <x v="3"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1"/>
    <n v="325"/>
    <n v="497250"/>
    <x v="6"/>
    <x v="1"/>
    <n v="1996"/>
    <n v="80"/>
    <n v="1137.9951923076924"/>
    <x v="3"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1"/>
    <n v="326"/>
    <n v="497251"/>
    <x v="6"/>
    <x v="1"/>
    <n v="1996"/>
    <n v="80"/>
    <n v="1137.9951923076924"/>
    <x v="3"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1"/>
    <n v="327"/>
    <n v="497252"/>
    <x v="6"/>
    <x v="1"/>
    <n v="1996"/>
    <n v="80"/>
    <n v="1137.9951923076924"/>
    <x v="3"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1"/>
    <n v="328"/>
    <n v="497253"/>
    <x v="6"/>
    <x v="1"/>
    <n v="1996"/>
    <n v="80"/>
    <n v="1137.9951923076924"/>
    <x v="3"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1"/>
    <n v="329"/>
    <n v="497254"/>
    <x v="6"/>
    <x v="1"/>
    <n v="1996"/>
    <n v="80"/>
    <n v="1137.9951923076924"/>
    <x v="3"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1"/>
    <n v="330"/>
    <n v="497255"/>
    <x v="6"/>
    <x v="1"/>
    <n v="1996"/>
    <n v="80"/>
    <n v="1137.9951923076924"/>
    <x v="3"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1"/>
    <n v="331"/>
    <n v="497256"/>
    <x v="6"/>
    <x v="1"/>
    <n v="1996"/>
    <n v="80"/>
    <n v="1137.9951923076924"/>
    <x v="3"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1"/>
    <n v="332"/>
    <n v="497257"/>
    <x v="6"/>
    <x v="1"/>
    <n v="1996"/>
    <n v="80"/>
    <n v="1137.9951923076924"/>
    <x v="3"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1"/>
    <n v="333"/>
    <n v="497258"/>
    <x v="6"/>
    <x v="1"/>
    <n v="1996"/>
    <n v="80"/>
    <n v="1137.9951923076924"/>
    <x v="3"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1"/>
    <n v="334"/>
    <n v="497259"/>
    <x v="6"/>
    <x v="1"/>
    <n v="1996"/>
    <n v="80"/>
    <n v="1137.9951923076924"/>
    <x v="3"/>
    <n v="100"/>
    <s v=""/>
    <n v="0.54"/>
    <n v="0.54"/>
    <s v=""/>
    <n v="7000"/>
    <n v="7000"/>
    <n v="27311.884615384617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1"/>
    <n v="335"/>
    <n v="497263"/>
    <x v="6"/>
    <x v="1"/>
    <n v="1997"/>
    <n v="80"/>
    <n v="1137.9951923076924"/>
    <x v="3"/>
    <n v="100"/>
    <s v=""/>
    <n v="0.54"/>
    <n v="0.54"/>
    <s v=""/>
    <n v="7000"/>
    <n v="7000"/>
    <n v="26173.889423076926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1"/>
    <n v="336"/>
    <n v="497297"/>
    <x v="6"/>
    <x v="1"/>
    <n v="1997"/>
    <n v="80"/>
    <n v="1137.9951923076924"/>
    <x v="3"/>
    <n v="100"/>
    <s v=""/>
    <n v="0.54"/>
    <n v="0.54"/>
    <s v=""/>
    <n v="7000"/>
    <n v="7000"/>
    <n v="26173.889423076926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1"/>
    <n v="337"/>
    <n v="497298"/>
    <x v="6"/>
    <x v="1"/>
    <n v="1997"/>
    <n v="80"/>
    <n v="1137.9951923076924"/>
    <x v="3"/>
    <n v="100"/>
    <s v=""/>
    <n v="0.54"/>
    <n v="0.54"/>
    <s v=""/>
    <n v="7000"/>
    <n v="7000"/>
    <n v="26173.889423076926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1"/>
    <n v="338"/>
    <n v="497306"/>
    <x v="6"/>
    <x v="1"/>
    <n v="1997"/>
    <n v="80"/>
    <n v="1137.9951923076924"/>
    <x v="3"/>
    <n v="100"/>
    <s v=""/>
    <n v="0.54"/>
    <n v="0.54"/>
    <s v=""/>
    <n v="7000"/>
    <n v="7000"/>
    <n v="26173.889423076926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1"/>
    <n v="339"/>
    <n v="497307"/>
    <x v="6"/>
    <x v="1"/>
    <n v="1997"/>
    <n v="80"/>
    <n v="1137.9951923076924"/>
    <x v="3"/>
    <n v="100"/>
    <s v=""/>
    <n v="0.54"/>
    <n v="0.54"/>
    <s v=""/>
    <n v="7000"/>
    <n v="7000"/>
    <n v="26173.889423076926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1"/>
    <n v="340"/>
    <n v="497309"/>
    <x v="6"/>
    <x v="1"/>
    <n v="1997"/>
    <n v="80"/>
    <n v="1137.9951923076924"/>
    <x v="3"/>
    <n v="100"/>
    <s v=""/>
    <n v="0.54"/>
    <n v="0.54"/>
    <s v=""/>
    <n v="7000"/>
    <n v="7000"/>
    <n v="26173.889423076926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1"/>
    <n v="341"/>
    <n v="497310"/>
    <x v="6"/>
    <x v="1"/>
    <n v="1997"/>
    <n v="80"/>
    <n v="1137.9951923076924"/>
    <x v="3"/>
    <n v="100"/>
    <s v=""/>
    <n v="0.54"/>
    <n v="0.54"/>
    <s v=""/>
    <n v="7000"/>
    <n v="7000"/>
    <n v="26173.889423076926"/>
    <s v=""/>
    <n v="2.63"/>
    <n v="2.63"/>
    <s v=""/>
    <n v="2.8699999999999998E-4"/>
    <n v="2.8699999999999998E-4"/>
    <s v=""/>
    <n v="11.84"/>
    <n v="11.84"/>
    <s v=""/>
    <n v="6.0099999999999997E-5"/>
    <n v="6.0099999999999997E-5"/>
    <s v=""/>
    <n v="1"/>
    <n v="1"/>
    <s v=""/>
    <n v="0.97699999999999998"/>
    <n v="0.97699999999999998"/>
    <n v="4.6389999999999993"/>
    <n v="11.978703899999999"/>
    <n v="502.78557136087767"/>
    <n v="1298.2796905635425"/>
    <n v="0.25139278568043882"/>
    <n v="0.64913984528177127"/>
  </r>
  <r>
    <x v="1"/>
    <n v="342"/>
    <s v="TT126"/>
    <x v="6"/>
    <x v="1"/>
    <n v="1998"/>
    <n v="105"/>
    <n v="1137.9951923076924"/>
    <x v="3"/>
    <n v="175"/>
    <s v=""/>
    <n v="0.54"/>
    <n v="0.54"/>
    <s v=""/>
    <n v="7000"/>
    <n v="7000"/>
    <n v="25035.894230769234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270.34953041870972"/>
    <n v="1921.9544288706388"/>
    <n v="0.13517476520935487"/>
    <n v="0.96097721443531936"/>
  </r>
  <r>
    <x v="1"/>
    <n v="343"/>
    <n v="48413"/>
    <x v="6"/>
    <x v="1"/>
    <n v="2000"/>
    <n v="217"/>
    <n v="1137.9951923076924"/>
    <x v="3"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1"/>
    <n v="344"/>
    <n v="48416"/>
    <x v="6"/>
    <x v="1"/>
    <n v="2000"/>
    <n v="217"/>
    <n v="1137.9951923076924"/>
    <x v="3"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1"/>
    <n v="345"/>
    <n v="48418"/>
    <x v="6"/>
    <x v="1"/>
    <n v="2000"/>
    <n v="217"/>
    <n v="1137.9951923076924"/>
    <x v="3"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1"/>
    <n v="346"/>
    <n v="48419"/>
    <x v="6"/>
    <x v="1"/>
    <n v="2000"/>
    <n v="217"/>
    <n v="1137.9951923076924"/>
    <x v="3"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1"/>
    <n v="347"/>
    <n v="48420"/>
    <x v="6"/>
    <x v="1"/>
    <n v="2000"/>
    <n v="217"/>
    <n v="1137.9951923076924"/>
    <x v="3"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1"/>
    <n v="348"/>
    <n v="48421"/>
    <x v="6"/>
    <x v="1"/>
    <n v="2000"/>
    <n v="217"/>
    <n v="1137.9951923076924"/>
    <x v="3"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1"/>
    <n v="349"/>
    <n v="48422"/>
    <x v="6"/>
    <x v="1"/>
    <n v="2000"/>
    <n v="217"/>
    <n v="1137.9951923076924"/>
    <x v="3"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1"/>
    <n v="350"/>
    <n v="48430"/>
    <x v="6"/>
    <x v="1"/>
    <n v="2000"/>
    <n v="217"/>
    <n v="1137.9951923076924"/>
    <x v="3"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1"/>
    <n v="351"/>
    <n v="48543"/>
    <x v="6"/>
    <x v="1"/>
    <n v="2000"/>
    <n v="217"/>
    <n v="1137.9951923076924"/>
    <x v="3"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1"/>
    <n v="352"/>
    <n v="48544"/>
    <x v="6"/>
    <x v="1"/>
    <n v="2000"/>
    <n v="217"/>
    <n v="1137.9951923076924"/>
    <x v="3"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1"/>
    <n v="353"/>
    <n v="48545"/>
    <x v="6"/>
    <x v="1"/>
    <n v="2000"/>
    <n v="217"/>
    <n v="1137.9951923076924"/>
    <x v="3"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1"/>
    <n v="354"/>
    <n v="48546"/>
    <x v="6"/>
    <x v="1"/>
    <n v="2000"/>
    <n v="217"/>
    <n v="1137.9951923076924"/>
    <x v="3"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1"/>
    <n v="355"/>
    <n v="48548"/>
    <x v="6"/>
    <x v="1"/>
    <n v="2000"/>
    <n v="217"/>
    <n v="1137.9951923076924"/>
    <x v="3"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1"/>
    <n v="356"/>
    <n v="48550"/>
    <x v="6"/>
    <x v="1"/>
    <n v="2000"/>
    <n v="217"/>
    <n v="1137.9951923076924"/>
    <x v="3"/>
    <n v="300"/>
    <s v=""/>
    <n v="0.54"/>
    <n v="0.54"/>
    <s v=""/>
    <n v="7000"/>
    <n v="7000"/>
    <n v="22759.903846153848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558.72236286533337"/>
    <n v="3972.039152999319"/>
    <n v="0.27936118143266669"/>
    <n v="1.9860195764996595"/>
  </r>
  <r>
    <x v="1"/>
    <n v="357"/>
    <n v="9705"/>
    <x v="6"/>
    <x v="1"/>
    <n v="2001"/>
    <n v="80"/>
    <n v="1137.9951923076924"/>
    <x v="3"/>
    <n v="100"/>
    <s v=""/>
    <n v="0.54"/>
    <n v="0.54"/>
    <s v=""/>
    <n v="7000"/>
    <n v="7000"/>
    <n v="21621.908653846156"/>
    <s v=""/>
    <n v="2.08"/>
    <n v="2.08"/>
    <s v=""/>
    <n v="2.5599999999999999E-4"/>
    <n v="2.5599999999999999E-4"/>
    <s v=""/>
    <n v="9.58"/>
    <n v="9.58"/>
    <s v=""/>
    <n v="1.63E-4"/>
    <n v="1.63E-4"/>
    <s v=""/>
    <n v="1"/>
    <n v="1"/>
    <s v=""/>
    <n v="0.97699999999999998"/>
    <n v="0.97699999999999998"/>
    <n v="3.8719999999999999"/>
    <n v="10.474416999999999"/>
    <n v="419.65633375928394"/>
    <n v="1135.2415900015283"/>
    <n v="0.20982816687964198"/>
    <n v="0.56762079500076423"/>
  </r>
  <r>
    <x v="1"/>
    <n v="358"/>
    <s v="TY850"/>
    <x v="6"/>
    <x v="1"/>
    <n v="2001"/>
    <n v="95"/>
    <n v="1137.9951923076924"/>
    <x v="3"/>
    <n v="100"/>
    <s v=""/>
    <n v="0.54"/>
    <n v="0.54"/>
    <s v=""/>
    <n v="7000"/>
    <n v="7000"/>
    <n v="21621.908653846156"/>
    <s v=""/>
    <n v="2.08"/>
    <n v="2.08"/>
    <s v=""/>
    <n v="2.5599999999999999E-4"/>
    <n v="2.5599999999999999E-4"/>
    <s v=""/>
    <n v="9.58"/>
    <n v="9.58"/>
    <s v=""/>
    <n v="1.63E-4"/>
    <n v="1.63E-4"/>
    <s v=""/>
    <n v="1"/>
    <n v="1"/>
    <s v=""/>
    <n v="0.97699999999999998"/>
    <n v="0.97699999999999998"/>
    <n v="3.8719999999999999"/>
    <n v="10.474416999999999"/>
    <n v="498.34189633914974"/>
    <n v="1348.0993881268148"/>
    <n v="0.24917094816957489"/>
    <n v="0.67404969406340742"/>
  </r>
  <r>
    <x v="1"/>
    <n v="359"/>
    <s v="57117 PHQ145"/>
    <x v="6"/>
    <x v="1"/>
    <n v="2004"/>
    <n v="100"/>
    <n v="1137.9951923076924"/>
    <x v="3"/>
    <n v="175"/>
    <s v=""/>
    <n v="0.54"/>
    <n v="0.54"/>
    <s v=""/>
    <n v="7000"/>
    <n v="7000"/>
    <n v="18207.923076923078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372.72679023713266"/>
    <n v="394.86203610817086"/>
    <n v="0.18636339511856634"/>
    <n v="0.19743101805408542"/>
  </r>
  <r>
    <x v="1"/>
    <n v="360"/>
    <n v="833914"/>
    <x v="6"/>
    <x v="1"/>
    <n v="2007"/>
    <n v="100"/>
    <n v="1137.9951923076924"/>
    <x v="3"/>
    <n v="175"/>
    <s v=""/>
    <n v="0.54"/>
    <n v="0.54"/>
    <s v=""/>
    <n v="7000"/>
    <n v="7000"/>
    <n v="14793.9375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924"/>
    <n v="1.3689723999999999"/>
    <n v="175.09163408784178"/>
    <n v="185.46550180838327"/>
    <n v="8.7545817043920893E-2"/>
    <n v="9.2732750904191627E-2"/>
  </r>
  <r>
    <x v="1"/>
    <n v="361"/>
    <n v="833915"/>
    <x v="6"/>
    <x v="1"/>
    <n v="2007"/>
    <n v="100"/>
    <n v="1137.9951923076924"/>
    <x v="3"/>
    <n v="175"/>
    <s v=""/>
    <n v="0.54"/>
    <n v="0.54"/>
    <s v=""/>
    <n v="7000"/>
    <n v="7000"/>
    <n v="14793.9375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924"/>
    <n v="1.3689723999999999"/>
    <n v="175.09163408784178"/>
    <n v="185.46550180838327"/>
    <n v="8.7545817043920893E-2"/>
    <n v="9.2732750904191627E-2"/>
  </r>
  <r>
    <x v="1"/>
    <n v="362"/>
    <n v="833916"/>
    <x v="6"/>
    <x v="1"/>
    <n v="2007"/>
    <n v="100"/>
    <n v="1137.9951923076924"/>
    <x v="3"/>
    <n v="175"/>
    <s v=""/>
    <n v="0.54"/>
    <n v="0.54"/>
    <s v=""/>
    <n v="7000"/>
    <n v="7000"/>
    <n v="14793.9375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924"/>
    <n v="1.3689723999999999"/>
    <n v="175.09163408784178"/>
    <n v="185.46550180838327"/>
    <n v="8.7545817043920893E-2"/>
    <n v="9.2732750904191627E-2"/>
  </r>
  <r>
    <x v="1"/>
    <n v="363"/>
    <n v="833917"/>
    <x v="6"/>
    <x v="1"/>
    <n v="2007"/>
    <n v="100"/>
    <n v="1137.9951923076924"/>
    <x v="3"/>
    <n v="175"/>
    <s v=""/>
    <n v="0.54"/>
    <n v="0.54"/>
    <s v=""/>
    <n v="7000"/>
    <n v="7000"/>
    <n v="14793.9375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924"/>
    <n v="1.3689723999999999"/>
    <n v="175.09163408784178"/>
    <n v="185.46550180838327"/>
    <n v="8.7545817043920893E-2"/>
    <n v="9.2732750904191627E-2"/>
  </r>
  <r>
    <x v="1"/>
    <n v="364"/>
    <n v="833918"/>
    <x v="6"/>
    <x v="1"/>
    <n v="2007"/>
    <n v="100"/>
    <n v="1137.9951923076924"/>
    <x v="3"/>
    <n v="175"/>
    <s v=""/>
    <n v="0.54"/>
    <n v="0.54"/>
    <s v=""/>
    <n v="7000"/>
    <n v="7000"/>
    <n v="14793.9375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924"/>
    <n v="1.3689723999999999"/>
    <n v="175.09163408784178"/>
    <n v="185.46550180838327"/>
    <n v="8.7545817043920893E-2"/>
    <n v="9.2732750904191627E-2"/>
  </r>
  <r>
    <x v="1"/>
    <n v="365"/>
    <n v="833919"/>
    <x v="6"/>
    <x v="1"/>
    <n v="2007"/>
    <n v="100"/>
    <n v="1137.9951923076924"/>
    <x v="3"/>
    <n v="175"/>
    <s v=""/>
    <n v="0.54"/>
    <n v="0.54"/>
    <s v=""/>
    <n v="7000"/>
    <n v="7000"/>
    <n v="14793.9375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924"/>
    <n v="1.3689723999999999"/>
    <n v="175.09163408784178"/>
    <n v="185.46550180838327"/>
    <n v="8.7545817043920893E-2"/>
    <n v="9.2732750904191627E-2"/>
  </r>
  <r>
    <x v="1"/>
    <n v="366"/>
    <n v="69592"/>
    <x v="6"/>
    <x v="1"/>
    <n v="2008"/>
    <n v="75"/>
    <n v="1137.9951923076924"/>
    <x v="3"/>
    <n v="100"/>
    <s v=""/>
    <n v="0.54"/>
    <n v="0.54"/>
    <s v=""/>
    <n v="10000"/>
    <n v="10000"/>
    <n v="13655.942307692309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</r>
  <r>
    <x v="1"/>
    <n v="367"/>
    <n v="69593"/>
    <x v="6"/>
    <x v="1"/>
    <n v="2008"/>
    <n v="75"/>
    <n v="1137.9951923076924"/>
    <x v="3"/>
    <n v="100"/>
    <s v=""/>
    <n v="0.54"/>
    <n v="0.54"/>
    <s v=""/>
    <n v="10000"/>
    <n v="10000"/>
    <n v="13655.942307692309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</r>
  <r>
    <x v="1"/>
    <n v="368"/>
    <n v="69594"/>
    <x v="6"/>
    <x v="1"/>
    <n v="2008"/>
    <n v="75"/>
    <n v="1137.9951923076924"/>
    <x v="3"/>
    <n v="100"/>
    <s v=""/>
    <n v="0.54"/>
    <n v="0.54"/>
    <s v=""/>
    <n v="10000"/>
    <n v="10000"/>
    <n v="13655.942307692309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</r>
  <r>
    <x v="1"/>
    <n v="369"/>
    <n v="69595"/>
    <x v="6"/>
    <x v="1"/>
    <n v="2008"/>
    <n v="75"/>
    <n v="1137.9951923076924"/>
    <x v="3"/>
    <n v="100"/>
    <s v=""/>
    <n v="0.54"/>
    <n v="0.54"/>
    <s v=""/>
    <n v="10000"/>
    <n v="10000"/>
    <n v="13655.942307692309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</r>
  <r>
    <x v="1"/>
    <n v="370"/>
    <s v="69587 BNR511"/>
    <x v="6"/>
    <x v="1"/>
    <n v="2008"/>
    <n v="75"/>
    <n v="1137.9951923076924"/>
    <x v="3"/>
    <n v="100"/>
    <s v=""/>
    <n v="0.54"/>
    <n v="0.54"/>
    <s v=""/>
    <n v="10000"/>
    <n v="10000"/>
    <n v="13655.942307692309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</r>
  <r>
    <x v="1"/>
    <n v="371"/>
    <s v="69588 BSF925"/>
    <x v="6"/>
    <x v="1"/>
    <n v="2008"/>
    <n v="75"/>
    <n v="1137.9951923076924"/>
    <x v="3"/>
    <n v="100"/>
    <s v=""/>
    <n v="0.54"/>
    <n v="0.54"/>
    <s v=""/>
    <n v="10000"/>
    <n v="10000"/>
    <n v="13655.942307692309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</r>
  <r>
    <x v="1"/>
    <n v="372"/>
    <s v="69589 FNX242"/>
    <x v="6"/>
    <x v="1"/>
    <n v="2008"/>
    <n v="75"/>
    <n v="1137.9951923076924"/>
    <x v="3"/>
    <n v="100"/>
    <s v=""/>
    <n v="0.54"/>
    <n v="0.54"/>
    <s v=""/>
    <n v="10000"/>
    <n v="10000"/>
    <n v="13655.942307692309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</r>
  <r>
    <x v="1"/>
    <n v="373"/>
    <s v="69590 MVK135"/>
    <x v="6"/>
    <x v="1"/>
    <n v="2008"/>
    <n v="75"/>
    <n v="1137.9951923076924"/>
    <x v="3"/>
    <n v="100"/>
    <s v=""/>
    <n v="0.54"/>
    <n v="0.54"/>
    <s v=""/>
    <n v="10000"/>
    <n v="10000"/>
    <n v="13655.942307692309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</r>
  <r>
    <x v="1"/>
    <n v="374"/>
    <s v="69591 OLT542"/>
    <x v="6"/>
    <x v="1"/>
    <n v="2008"/>
    <n v="75"/>
    <n v="1137.9951923076924"/>
    <x v="3"/>
    <n v="100"/>
    <s v=""/>
    <n v="0.54"/>
    <n v="0.54"/>
    <s v=""/>
    <n v="10000"/>
    <n v="10000"/>
    <n v="13655.942307692309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</r>
  <r>
    <x v="1"/>
    <n v="375"/>
    <s v="23202 PRH122"/>
    <x v="6"/>
    <x v="1"/>
    <n v="2009"/>
    <n v="75"/>
    <n v="1137.9951923076924"/>
    <x v="3"/>
    <n v="100"/>
    <s v=""/>
    <n v="0.54"/>
    <n v="0.54"/>
    <s v=""/>
    <n v="10000"/>
    <n v="10000"/>
    <n v="12517.947115384617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</r>
  <r>
    <x v="1"/>
    <n v="376"/>
    <s v="23204 SZN131"/>
    <x v="6"/>
    <x v="1"/>
    <n v="2009"/>
    <n v="75"/>
    <n v="1137.9951923076924"/>
    <x v="3"/>
    <n v="100"/>
    <s v=""/>
    <n v="0.54"/>
    <n v="0.54"/>
    <s v=""/>
    <n v="10000"/>
    <n v="10000"/>
    <n v="12517.947115384617"/>
    <s v=""/>
    <n v="0.27400000000000002"/>
    <n v="0.27400000000000002"/>
    <s v=""/>
    <n v="3.278E-4"/>
    <n v="3.278E-4"/>
    <s v=""/>
    <n v="2.9000000000000001E-2"/>
    <n v="2.9000000000000001E-2"/>
    <s v=""/>
    <n v="1.1600000000000011E-5"/>
    <n v="1.1600000000000011E-5"/>
    <s v=""/>
    <n v="1"/>
    <n v="1"/>
    <s v=""/>
    <n v="0.97699999999999998"/>
    <n v="0.97699999999999998"/>
    <n v="3.552"/>
    <n v="0.1416650000000001"/>
    <n v="360.91311761839245"/>
    <n v="14.394357209293243"/>
    <n v="0.18045655880919625"/>
    <n v="7.1971786046466221E-3"/>
  </r>
  <r>
    <x v="1"/>
    <n v="377"/>
    <s v="23238 FOL721"/>
    <x v="6"/>
    <x v="1"/>
    <n v="2010"/>
    <n v="80"/>
    <n v="1137.9951923076924"/>
    <x v="3"/>
    <n v="100"/>
    <s v=""/>
    <n v="0.54"/>
    <n v="0.54"/>
    <s v=""/>
    <n v="10000"/>
    <n v="10000"/>
    <n v="11379.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7.218487864911701"/>
    <n v="84.033926483090454"/>
    <n v="1.8609243932455853E-2"/>
    <n v="4.2016963241545233E-2"/>
  </r>
  <r>
    <x v="1"/>
    <n v="378"/>
    <s v="23239 IDH483"/>
    <x v="6"/>
    <x v="1"/>
    <n v="2010"/>
    <n v="80"/>
    <n v="1137.9951923076924"/>
    <x v="3"/>
    <n v="100"/>
    <s v=""/>
    <n v="0.54"/>
    <n v="0.54"/>
    <s v=""/>
    <n v="10000"/>
    <n v="10000"/>
    <n v="11379.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7.218487864911701"/>
    <n v="84.033926483090454"/>
    <n v="1.8609243932455853E-2"/>
    <n v="4.2016963241545233E-2"/>
  </r>
  <r>
    <x v="1"/>
    <n v="379"/>
    <s v="23240 LJN873"/>
    <x v="6"/>
    <x v="1"/>
    <n v="2010"/>
    <n v="80"/>
    <n v="1137.9951923076924"/>
    <x v="3"/>
    <n v="100"/>
    <s v=""/>
    <n v="0.54"/>
    <n v="0.54"/>
    <s v=""/>
    <n v="10000"/>
    <n v="10000"/>
    <n v="11379.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7.218487864911701"/>
    <n v="84.033926483090454"/>
    <n v="1.8609243932455853E-2"/>
    <n v="4.2016963241545233E-2"/>
  </r>
  <r>
    <x v="1"/>
    <n v="380"/>
    <s v="23241 OPB911"/>
    <x v="6"/>
    <x v="1"/>
    <n v="2010"/>
    <n v="80"/>
    <n v="1137.9951923076924"/>
    <x v="3"/>
    <n v="100"/>
    <s v=""/>
    <n v="0.54"/>
    <n v="0.54"/>
    <s v=""/>
    <n v="10000"/>
    <n v="10000"/>
    <n v="11379.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7.218487864911701"/>
    <n v="84.033926483090454"/>
    <n v="1.8609243932455853E-2"/>
    <n v="4.2016963241545233E-2"/>
  </r>
  <r>
    <x v="1"/>
    <n v="381"/>
    <s v="23243 QYZ554"/>
    <x v="6"/>
    <x v="1"/>
    <n v="2010"/>
    <n v="80"/>
    <n v="1137.9951923076924"/>
    <x v="3"/>
    <n v="100"/>
    <s v=""/>
    <n v="0.54"/>
    <n v="0.54"/>
    <s v=""/>
    <n v="10000"/>
    <n v="10000"/>
    <n v="11379.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7.218487864911701"/>
    <n v="84.033926483090454"/>
    <n v="1.8609243932455853E-2"/>
    <n v="4.2016963241545233E-2"/>
  </r>
  <r>
    <x v="1"/>
    <n v="382"/>
    <s v="23244 SFK975"/>
    <x v="6"/>
    <x v="1"/>
    <n v="2010"/>
    <n v="80"/>
    <n v="1137.9951923076924"/>
    <x v="3"/>
    <n v="100"/>
    <s v=""/>
    <n v="0.54"/>
    <n v="0.54"/>
    <s v=""/>
    <n v="10000"/>
    <n v="10000"/>
    <n v="11379.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7.218487864911701"/>
    <n v="84.033926483090454"/>
    <n v="1.8609243932455853E-2"/>
    <n v="4.2016963241545233E-2"/>
  </r>
  <r>
    <x v="1"/>
    <n v="383"/>
    <s v="23245 XAU218"/>
    <x v="6"/>
    <x v="1"/>
    <n v="2010"/>
    <n v="80"/>
    <n v="1137.9951923076924"/>
    <x v="3"/>
    <n v="100"/>
    <s v=""/>
    <n v="0.54"/>
    <n v="0.54"/>
    <s v=""/>
    <n v="10000"/>
    <n v="10000"/>
    <n v="11379.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7.218487864911701"/>
    <n v="84.033926483090454"/>
    <n v="1.8609243932455853E-2"/>
    <n v="4.2016963241545233E-2"/>
  </r>
  <r>
    <x v="1"/>
    <n v="384"/>
    <s v="23246 ZSL518"/>
    <x v="6"/>
    <x v="1"/>
    <n v="2010"/>
    <n v="80"/>
    <n v="1137.9951923076924"/>
    <x v="3"/>
    <n v="100"/>
    <s v=""/>
    <n v="0.54"/>
    <n v="0.54"/>
    <s v=""/>
    <n v="10000"/>
    <n v="10000"/>
    <n v="11379.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7.218487864911701"/>
    <n v="84.033926483090454"/>
    <n v="1.8609243932455853E-2"/>
    <n v="4.2016963241545233E-2"/>
  </r>
  <r>
    <x v="1"/>
    <n v="385"/>
    <s v="25116 FIZ742"/>
    <x v="6"/>
    <x v="1"/>
    <n v="2010"/>
    <n v="75"/>
    <n v="1137.9951923076924"/>
    <x v="3"/>
    <n v="100"/>
    <s v=""/>
    <n v="0.54"/>
    <n v="0.54"/>
    <s v=""/>
    <n v="10000"/>
    <n v="10000"/>
    <n v="11379.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4.892332373354719"/>
    <n v="78.781806077897315"/>
    <n v="1.744616618667736E-2"/>
    <n v="3.9390903038948662E-2"/>
  </r>
  <r>
    <x v="1"/>
    <n v="386"/>
    <s v="25117 GCN215"/>
    <x v="6"/>
    <x v="1"/>
    <n v="2010"/>
    <n v="75"/>
    <n v="1137.9951923076924"/>
    <x v="3"/>
    <n v="100"/>
    <s v=""/>
    <n v="0.54"/>
    <n v="0.54"/>
    <s v=""/>
    <n v="10000"/>
    <n v="10000"/>
    <n v="11379.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4.892332373354719"/>
    <n v="78.781806077897315"/>
    <n v="1.744616618667736E-2"/>
    <n v="3.9390903038948662E-2"/>
  </r>
  <r>
    <x v="1"/>
    <n v="387"/>
    <s v="25118 HKW271"/>
    <x v="6"/>
    <x v="1"/>
    <n v="2010"/>
    <n v="75"/>
    <n v="1137.9951923076924"/>
    <x v="3"/>
    <n v="100"/>
    <s v=""/>
    <n v="0.54"/>
    <n v="0.54"/>
    <s v=""/>
    <n v="10000"/>
    <n v="10000"/>
    <n v="11379.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4.892332373354719"/>
    <n v="78.781806077897315"/>
    <n v="1.744616618667736E-2"/>
    <n v="3.9390903038948662E-2"/>
  </r>
  <r>
    <x v="1"/>
    <n v="388"/>
    <s v="834889 HJM581"/>
    <x v="6"/>
    <x v="1"/>
    <n v="2010"/>
    <n v="100"/>
    <n v="1137.9951923076924"/>
    <x v="3"/>
    <n v="175"/>
    <s v=""/>
    <n v="0.54"/>
    <n v="0.54"/>
    <s v=""/>
    <n v="10000"/>
    <n v="10000"/>
    <n v="11379.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23100000000000001"/>
    <n v="0.68683099999999997"/>
    <n v="31.29539420790115"/>
    <n v="93.050419477086365"/>
    <n v="1.5647697103950576E-2"/>
    <n v="4.652520973854319E-2"/>
  </r>
  <r>
    <x v="1"/>
    <n v="389"/>
    <s v="25293 UTZ673"/>
    <x v="6"/>
    <x v="1"/>
    <n v="2011"/>
    <n v="79"/>
    <n v="1137.9951923076924"/>
    <x v="3"/>
    <n v="100"/>
    <s v=""/>
    <n v="0.54"/>
    <n v="0.54"/>
    <s v=""/>
    <n v="10000"/>
    <n v="10000"/>
    <n v="10241.95673076923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34339999999999998"/>
    <n v="0.7753471999999999"/>
    <n v="36.753256766600309"/>
    <n v="82.983502402051826"/>
    <n v="1.8376628383300155E-2"/>
    <n v="4.1491751201025918E-2"/>
  </r>
  <r>
    <x v="1"/>
    <n v="390"/>
    <s v="TY876"/>
    <x v="6"/>
    <x v="1"/>
    <n v="2014"/>
    <n v="95"/>
    <n v="1137.9951923076924"/>
    <x v="3"/>
    <n v="100"/>
    <s v=""/>
    <n v="0.54"/>
    <n v="0.54"/>
    <s v=""/>
    <n v="10000"/>
    <n v="10000"/>
    <n v="6827.9711538461543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3986497846153848"/>
    <n v="0.54118130587576929"/>
    <n v="30.871582704512498"/>
    <n v="69.652199956980454"/>
    <n v="1.5435791352256249E-2"/>
    <n v="3.4826099978490226E-2"/>
  </r>
  <r>
    <x v="1"/>
    <n v="391"/>
    <s v="506404 EKX772"/>
    <x v="6"/>
    <x v="1"/>
    <n v="2015"/>
    <n v="86"/>
    <n v="1137.9951923076924"/>
    <x v="3"/>
    <n v="100"/>
    <s v=""/>
    <n v="0.54"/>
    <n v="0.54"/>
    <s v=""/>
    <n v="10000"/>
    <n v="10000"/>
    <n v="5689.975961538461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0272081538461539"/>
    <n v="0.45717208822980765"/>
    <n v="23.619203182612441"/>
    <n v="53.265573250740381"/>
    <n v="1.1809601591306222E-2"/>
    <n v="2.6632786625370192E-2"/>
  </r>
  <r>
    <x v="1"/>
    <n v="392"/>
    <s v="506405 FTX481"/>
    <x v="6"/>
    <x v="1"/>
    <n v="2015"/>
    <n v="86"/>
    <n v="1137.9951923076924"/>
    <x v="3"/>
    <n v="100"/>
    <s v=""/>
    <n v="0.54"/>
    <n v="0.54"/>
    <s v=""/>
    <n v="10000"/>
    <n v="10000"/>
    <n v="5689.975961538461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0272081538461539"/>
    <n v="0.45717208822980765"/>
    <n v="23.619203182612441"/>
    <n v="53.265573250740381"/>
    <n v="1.1809601591306222E-2"/>
    <n v="2.6632786625370192E-2"/>
  </r>
  <r>
    <x v="1"/>
    <n v="393"/>
    <s v="506406 MBX329"/>
    <x v="6"/>
    <x v="1"/>
    <n v="2015"/>
    <n v="86"/>
    <n v="1137.9951923076924"/>
    <x v="3"/>
    <n v="100"/>
    <s v=""/>
    <n v="0.54"/>
    <n v="0.54"/>
    <s v=""/>
    <n v="10000"/>
    <n v="10000"/>
    <n v="5689.975961538461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0272081538461539"/>
    <n v="0.45717208822980765"/>
    <n v="23.619203182612441"/>
    <n v="53.265573250740381"/>
    <n v="1.1809601591306222E-2"/>
    <n v="2.6632786625370192E-2"/>
  </r>
  <r>
    <x v="1"/>
    <n v="394"/>
    <s v="506407 RPJ766"/>
    <x v="6"/>
    <x v="1"/>
    <n v="2015"/>
    <n v="86"/>
    <n v="1137.9951923076924"/>
    <x v="3"/>
    <n v="100"/>
    <s v=""/>
    <n v="0.54"/>
    <n v="0.54"/>
    <s v=""/>
    <n v="10000"/>
    <n v="10000"/>
    <n v="5689.975961538461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0272081538461539"/>
    <n v="0.45717208822980765"/>
    <n v="23.619203182612441"/>
    <n v="53.265573250740381"/>
    <n v="1.1809601591306222E-2"/>
    <n v="2.6632786625370192E-2"/>
  </r>
  <r>
    <x v="1"/>
    <n v="395"/>
    <s v="506408 XHN365"/>
    <x v="6"/>
    <x v="1"/>
    <n v="2015"/>
    <n v="86"/>
    <n v="1137.9951923076924"/>
    <x v="3"/>
    <n v="100"/>
    <s v=""/>
    <n v="0.54"/>
    <n v="0.54"/>
    <s v=""/>
    <n v="10000"/>
    <n v="10000"/>
    <n v="5689.975961538461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0272081538461539"/>
    <n v="0.45717208822980765"/>
    <n v="23.619203182612441"/>
    <n v="53.265573250740381"/>
    <n v="1.1809601591306222E-2"/>
    <n v="2.6632786625370192E-2"/>
  </r>
  <r>
    <x v="1"/>
    <n v="396"/>
    <s v="506412 YXH191"/>
    <x v="6"/>
    <x v="1"/>
    <n v="2015"/>
    <n v="86"/>
    <n v="1137.9951923076924"/>
    <x v="3"/>
    <n v="100"/>
    <s v=""/>
    <n v="0.54"/>
    <n v="0.54"/>
    <s v=""/>
    <n v="10000"/>
    <n v="10000"/>
    <n v="5689.975961538461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0272081538461539"/>
    <n v="0.45717208822980765"/>
    <n v="23.619203182612441"/>
    <n v="53.265573250740381"/>
    <n v="1.1809601591306222E-2"/>
    <n v="2.6632786625370192E-2"/>
  </r>
  <r>
    <x v="1"/>
    <n v="397"/>
    <s v="MTS-37"/>
    <x v="6"/>
    <x v="1"/>
    <n v="2015"/>
    <n v="75"/>
    <n v="1137.9951923076924"/>
    <x v="3"/>
    <n v="100"/>
    <s v=""/>
    <n v="0.54"/>
    <n v="0.54"/>
    <s v=""/>
    <n v="10000"/>
    <n v="10000"/>
    <n v="5689.9759615384619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20272081538461539"/>
    <n v="0.45717208822980765"/>
    <n v="20.598142310417828"/>
    <n v="46.452534811692196"/>
    <n v="1.0299071155208913E-2"/>
    <n v="2.3226267405846098E-2"/>
  </r>
  <r>
    <x v="1"/>
    <n v="398"/>
    <s v="411128 MRZ739"/>
    <x v="6"/>
    <x v="1"/>
    <n v="2016"/>
    <n v="169"/>
    <n v="1137.9951923076924"/>
    <x v="3"/>
    <n v="175"/>
    <s v=""/>
    <n v="0.54"/>
    <n v="0.54"/>
    <s v=""/>
    <n v="10000"/>
    <n v="10000"/>
    <n v="4551.980769230769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7543020384615385"/>
    <n v="0.38556534297307693"/>
    <n v="40.166086498791998"/>
    <n v="88.278133281850728"/>
    <n v="2.0083043249395999E-2"/>
    <n v="4.4139066640925366E-2"/>
  </r>
  <r>
    <x v="1"/>
    <n v="399"/>
    <s v="411135 STN437"/>
    <x v="6"/>
    <x v="1"/>
    <n v="2016"/>
    <n v="169"/>
    <n v="1137.9951923076924"/>
    <x v="3"/>
    <n v="175"/>
    <s v=""/>
    <n v="0.54"/>
    <n v="0.54"/>
    <s v=""/>
    <n v="10000"/>
    <n v="10000"/>
    <n v="4551.980769230769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7543020384615385"/>
    <n v="0.38556534297307693"/>
    <n v="40.166086498791998"/>
    <n v="88.278133281850728"/>
    <n v="2.0083043249395999E-2"/>
    <n v="4.4139066640925366E-2"/>
  </r>
  <r>
    <x v="1"/>
    <n v="400"/>
    <s v="507526 GEI885"/>
    <x v="6"/>
    <x v="1"/>
    <n v="2016"/>
    <n v="86"/>
    <n v="1137.9951923076924"/>
    <x v="3"/>
    <n v="100"/>
    <s v=""/>
    <n v="0.54"/>
    <n v="0.54"/>
    <s v=""/>
    <n v="10000"/>
    <n v="10000"/>
    <n v="4551.9807692307695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6557665230769231"/>
    <n v="0.37316287058384606"/>
    <n v="19.291499916929361"/>
    <n v="43.47757601410899"/>
    <n v="9.6457499584646795E-3"/>
    <n v="2.1738788007054498E-2"/>
  </r>
  <r>
    <x v="1"/>
    <n v="401"/>
    <s v="507527 IIA354"/>
    <x v="6"/>
    <x v="1"/>
    <n v="2016"/>
    <n v="86"/>
    <n v="1137.9951923076924"/>
    <x v="3"/>
    <n v="100"/>
    <s v=""/>
    <n v="0.54"/>
    <n v="0.54"/>
    <s v=""/>
    <n v="10000"/>
    <n v="10000"/>
    <n v="4551.9807692307695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6557665230769231"/>
    <n v="0.37316287058384606"/>
    <n v="19.291499916929361"/>
    <n v="43.47757601410899"/>
    <n v="9.6457499584646795E-3"/>
    <n v="2.1738788007054498E-2"/>
  </r>
  <r>
    <x v="1"/>
    <n v="402"/>
    <s v="507528 KEE988"/>
    <x v="6"/>
    <x v="1"/>
    <n v="2016"/>
    <n v="86"/>
    <n v="1137.9951923076924"/>
    <x v="3"/>
    <n v="100"/>
    <s v=""/>
    <n v="0.54"/>
    <n v="0.54"/>
    <s v=""/>
    <n v="10000"/>
    <n v="10000"/>
    <n v="4551.9807692307695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6557665230769231"/>
    <n v="0.37316287058384606"/>
    <n v="19.291499916929361"/>
    <n v="43.47757601410899"/>
    <n v="9.6457499584646795E-3"/>
    <n v="2.1738788007054498E-2"/>
  </r>
  <r>
    <x v="1"/>
    <n v="403"/>
    <s v="507529 QAC767"/>
    <x v="6"/>
    <x v="1"/>
    <n v="2016"/>
    <n v="86"/>
    <n v="1137.9951923076924"/>
    <x v="3"/>
    <n v="100"/>
    <s v=""/>
    <n v="0.54"/>
    <n v="0.54"/>
    <s v=""/>
    <n v="10000"/>
    <n v="10000"/>
    <n v="4551.9807692307695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6557665230769231"/>
    <n v="0.37316287058384606"/>
    <n v="19.291499916929361"/>
    <n v="43.47757601410899"/>
    <n v="9.6457499584646795E-3"/>
    <n v="2.1738788007054498E-2"/>
  </r>
  <r>
    <x v="1"/>
    <n v="404"/>
    <s v="509689 RRF139"/>
    <x v="6"/>
    <x v="1"/>
    <n v="2016"/>
    <n v="86"/>
    <n v="1137.9951923076924"/>
    <x v="3"/>
    <n v="100"/>
    <s v=""/>
    <n v="0.54"/>
    <n v="0.54"/>
    <s v=""/>
    <n v="10000"/>
    <n v="10000"/>
    <n v="4551.9807692307695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6557665230769231"/>
    <n v="0.37316287058384606"/>
    <n v="19.291499916929361"/>
    <n v="43.47757601410899"/>
    <n v="9.6457499584646795E-3"/>
    <n v="2.1738788007054498E-2"/>
  </r>
  <r>
    <x v="1"/>
    <n v="405"/>
    <s v="509690 XAI663"/>
    <x v="6"/>
    <x v="1"/>
    <n v="2016"/>
    <n v="86"/>
    <n v="1137.9951923076924"/>
    <x v="3"/>
    <n v="100"/>
    <s v=""/>
    <n v="0.54"/>
    <n v="0.54"/>
    <s v=""/>
    <n v="10000"/>
    <n v="10000"/>
    <n v="4551.9807692307695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6557665230769231"/>
    <n v="0.37316287058384606"/>
    <n v="19.291499916929361"/>
    <n v="43.47757601410899"/>
    <n v="9.6457499584646795E-3"/>
    <n v="2.1738788007054498E-2"/>
  </r>
  <r>
    <x v="1"/>
    <n v="406"/>
    <s v="509691 XTO119"/>
    <x v="6"/>
    <x v="1"/>
    <n v="2016"/>
    <n v="86"/>
    <n v="1137.9951923076924"/>
    <x v="3"/>
    <n v="100"/>
    <s v=""/>
    <n v="0.54"/>
    <n v="0.54"/>
    <s v=""/>
    <n v="10000"/>
    <n v="10000"/>
    <n v="4551.9807692307695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6557665230769231"/>
    <n v="0.37316287058384606"/>
    <n v="19.291499916929361"/>
    <n v="43.47757601410899"/>
    <n v="9.6457499584646795E-3"/>
    <n v="2.1738788007054498E-2"/>
  </r>
  <r>
    <x v="1"/>
    <n v="407"/>
    <s v="509692 ZGD632"/>
    <x v="6"/>
    <x v="1"/>
    <n v="2016"/>
    <n v="86"/>
    <n v="1137.9951923076924"/>
    <x v="3"/>
    <n v="100"/>
    <s v=""/>
    <n v="0.54"/>
    <n v="0.54"/>
    <s v=""/>
    <n v="10000"/>
    <n v="10000"/>
    <n v="4551.9807692307695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6557665230769231"/>
    <n v="0.37316287058384606"/>
    <n v="19.291499916929361"/>
    <n v="43.47757601410899"/>
    <n v="9.6457499584646795E-3"/>
    <n v="2.1738788007054498E-2"/>
  </r>
  <r>
    <x v="1"/>
    <n v="408"/>
    <s v="MTS-1"/>
    <x v="6"/>
    <x v="1"/>
    <n v="2016"/>
    <n v="75"/>
    <n v="1137.9951923076924"/>
    <x v="3"/>
    <n v="100"/>
    <s v=""/>
    <n v="0.54"/>
    <n v="0.54"/>
    <s v=""/>
    <n v="10000"/>
    <n v="10000"/>
    <n v="4551.9807692307695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6557665230769231"/>
    <n v="0.37316287058384606"/>
    <n v="16.823982485694209"/>
    <n v="37.916490709978774"/>
    <n v="8.4119912428471041E-3"/>
    <n v="1.8958245354989391E-2"/>
  </r>
  <r>
    <x v="1"/>
    <n v="409"/>
    <s v="MTS-2"/>
    <x v="6"/>
    <x v="1"/>
    <n v="2016"/>
    <n v="75"/>
    <n v="1137.9951923076924"/>
    <x v="3"/>
    <n v="100"/>
    <s v=""/>
    <n v="0.54"/>
    <n v="0.54"/>
    <s v=""/>
    <n v="10000"/>
    <n v="10000"/>
    <n v="4551.9807692307695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6557665230769231"/>
    <n v="0.37316287058384606"/>
    <n v="16.823982485694209"/>
    <n v="37.916490709978774"/>
    <n v="8.4119912428471041E-3"/>
    <n v="1.8958245354989391E-2"/>
  </r>
  <r>
    <x v="1"/>
    <n v="410"/>
    <s v="MTS-3"/>
    <x v="6"/>
    <x v="1"/>
    <n v="2016"/>
    <n v="75"/>
    <n v="1137.9951923076924"/>
    <x v="3"/>
    <n v="100"/>
    <s v=""/>
    <n v="0.54"/>
    <n v="0.54"/>
    <s v=""/>
    <n v="10000"/>
    <n v="10000"/>
    <n v="4551.9807692307695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6557665230769231"/>
    <n v="0.37316287058384606"/>
    <n v="16.823982485694209"/>
    <n v="37.916490709978774"/>
    <n v="8.4119912428471041E-3"/>
    <n v="1.8958245354989391E-2"/>
  </r>
  <r>
    <x v="1"/>
    <n v="411"/>
    <s v="MTS-4"/>
    <x v="6"/>
    <x v="1"/>
    <n v="2016"/>
    <n v="61"/>
    <n v="1137.9951923076924"/>
    <x v="3"/>
    <n v="75"/>
    <s v=""/>
    <n v="0.54"/>
    <n v="0.54"/>
    <s v=""/>
    <n v="10000"/>
    <n v="10000"/>
    <n v="4551.9807692307695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31743647384615387"/>
    <n v="0.22199445029461543"/>
    <n v="26.233431804496572"/>
    <n v="18.345958176195442"/>
    <n v="1.3116715902248286E-2"/>
    <n v="9.1729790880977213E-3"/>
  </r>
  <r>
    <x v="1"/>
    <n v="412"/>
    <s v="413397 EAZ946"/>
    <x v="6"/>
    <x v="1"/>
    <n v="2017"/>
    <n v="169"/>
    <n v="1137.9951923076924"/>
    <x v="3"/>
    <n v="175"/>
    <s v=""/>
    <n v="0.54"/>
    <n v="0.54"/>
    <s v=""/>
    <n v="10000"/>
    <n v="10000"/>
    <n v="3413.9855769230771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382265288461539"/>
    <n v="0.32263625722980771"/>
    <n v="37.50844895554912"/>
    <n v="73.870037949129809"/>
    <n v="1.8754224477774563E-2"/>
    <n v="3.6935018974564908E-2"/>
  </r>
  <r>
    <x v="1"/>
    <n v="413"/>
    <s v="413398 GQA464"/>
    <x v="6"/>
    <x v="1"/>
    <n v="2017"/>
    <n v="169"/>
    <n v="1137.9951923076924"/>
    <x v="3"/>
    <n v="175"/>
    <s v=""/>
    <n v="0.54"/>
    <n v="0.54"/>
    <s v=""/>
    <n v="10000"/>
    <n v="10000"/>
    <n v="3413.9855769230771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382265288461539"/>
    <n v="0.32263625722980771"/>
    <n v="37.50844895554912"/>
    <n v="73.870037949129809"/>
    <n v="1.8754224477774563E-2"/>
    <n v="3.6935018974564908E-2"/>
  </r>
  <r>
    <x v="1"/>
    <n v="414"/>
    <s v="413399 KGS119"/>
    <x v="6"/>
    <x v="1"/>
    <n v="2017"/>
    <n v="169"/>
    <n v="1137.9951923076924"/>
    <x v="3"/>
    <n v="175"/>
    <s v=""/>
    <n v="0.54"/>
    <n v="0.54"/>
    <s v=""/>
    <n v="10000"/>
    <n v="10000"/>
    <n v="3413.9855769230771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382265288461539"/>
    <n v="0.32263625722980771"/>
    <n v="37.50844895554912"/>
    <n v="73.870037949129809"/>
    <n v="1.8754224477774563E-2"/>
    <n v="3.6935018974564908E-2"/>
  </r>
  <r>
    <x v="1"/>
    <n v="415"/>
    <s v="413400 LYP828"/>
    <x v="6"/>
    <x v="1"/>
    <n v="2017"/>
    <n v="169"/>
    <n v="1137.9951923076924"/>
    <x v="3"/>
    <n v="175"/>
    <s v=""/>
    <n v="0.54"/>
    <n v="0.54"/>
    <s v=""/>
    <n v="10000"/>
    <n v="10000"/>
    <n v="3413.9855769230771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382265288461539"/>
    <n v="0.32263625722980771"/>
    <n v="37.50844895554912"/>
    <n v="73.870037949129809"/>
    <n v="1.8754224477774563E-2"/>
    <n v="3.6935018974564908E-2"/>
  </r>
  <r>
    <x v="1"/>
    <n v="416"/>
    <s v="413401 TRZ567"/>
    <x v="6"/>
    <x v="1"/>
    <n v="2017"/>
    <n v="169"/>
    <n v="1137.9951923076924"/>
    <x v="3"/>
    <n v="175"/>
    <s v=""/>
    <n v="0.54"/>
    <n v="0.54"/>
    <s v=""/>
    <n v="10000"/>
    <n v="10000"/>
    <n v="3413.9855769230771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382265288461539"/>
    <n v="0.32263625722980771"/>
    <n v="37.50844895554912"/>
    <n v="73.870037949129809"/>
    <n v="1.8754224477774563E-2"/>
    <n v="3.6935018974564908E-2"/>
  </r>
  <r>
    <x v="1"/>
    <n v="417"/>
    <s v="512137 IQT655"/>
    <x v="6"/>
    <x v="1"/>
    <n v="2017"/>
    <n v="86"/>
    <n v="1137.9951923076924"/>
    <x v="3"/>
    <n v="100"/>
    <s v=""/>
    <n v="0.54"/>
    <n v="0.54"/>
    <s v=""/>
    <n v="10000"/>
    <n v="10000"/>
    <n v="3413.9855769230771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2843248923076922"/>
    <n v="0.28915365293788459"/>
    <n v="14.963796651246277"/>
    <n v="33.689578777477621"/>
    <n v="7.4818983256231385E-3"/>
    <n v="1.6844789388738811E-2"/>
  </r>
  <r>
    <x v="1"/>
    <n v="418"/>
    <s v="512138 NUP637"/>
    <x v="6"/>
    <x v="1"/>
    <n v="2017"/>
    <n v="86"/>
    <n v="1137.9951923076924"/>
    <x v="3"/>
    <n v="100"/>
    <s v=""/>
    <n v="0.54"/>
    <n v="0.54"/>
    <s v=""/>
    <n v="10000"/>
    <n v="10000"/>
    <n v="3413.9855769230771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2843248923076922"/>
    <n v="0.28915365293788459"/>
    <n v="14.963796651246277"/>
    <n v="33.689578777477621"/>
    <n v="7.4818983256231385E-3"/>
    <n v="1.6844789388738811E-2"/>
  </r>
  <r>
    <x v="1"/>
    <n v="419"/>
    <s v="MTS-10"/>
    <x v="6"/>
    <x v="1"/>
    <n v="2017"/>
    <n v="61"/>
    <n v="1137.9951923076924"/>
    <x v="3"/>
    <n v="75"/>
    <s v=""/>
    <n v="0.54"/>
    <n v="0.54"/>
    <s v=""/>
    <n v="10000"/>
    <n v="10000"/>
    <n v="3413.9855769230771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24132735538461539"/>
    <n v="0.16893833772096156"/>
    <n v="19.943658784182663"/>
    <n v="13.96132053784012"/>
    <n v="9.9718293920913314E-3"/>
    <n v="6.9806602689200603E-3"/>
  </r>
  <r>
    <x v="1"/>
    <n v="420"/>
    <s v="MTS-11"/>
    <x v="6"/>
    <x v="1"/>
    <n v="2017"/>
    <n v="61"/>
    <n v="1137.9951923076924"/>
    <x v="3"/>
    <n v="75"/>
    <s v=""/>
    <n v="0.54"/>
    <n v="0.54"/>
    <s v=""/>
    <n v="10000"/>
    <n v="10000"/>
    <n v="3413.9855769230771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24132735538461539"/>
    <n v="0.16893833772096156"/>
    <n v="19.943658784182663"/>
    <n v="13.96132053784012"/>
    <n v="9.9718293920913314E-3"/>
    <n v="6.9806602689200603E-3"/>
  </r>
  <r>
    <x v="1"/>
    <n v="421"/>
    <s v="MTS-14"/>
    <x v="6"/>
    <x v="1"/>
    <n v="2017"/>
    <n v="75"/>
    <n v="1137.9951923076924"/>
    <x v="3"/>
    <n v="100"/>
    <s v=""/>
    <n v="0.54"/>
    <n v="0.54"/>
    <s v=""/>
    <n v="10000"/>
    <n v="10000"/>
    <n v="3413.9855769230771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2843248923076922"/>
    <n v="0.28915365293788459"/>
    <n v="13.049822660970593"/>
    <n v="29.380446608265366"/>
    <n v="6.5249113304852967E-3"/>
    <n v="1.4690223304132683E-2"/>
  </r>
  <r>
    <x v="1"/>
    <n v="422"/>
    <s v="MTS-15"/>
    <x v="6"/>
    <x v="1"/>
    <n v="2017"/>
    <n v="75"/>
    <n v="1137.9951923076924"/>
    <x v="3"/>
    <n v="100"/>
    <s v=""/>
    <n v="0.54"/>
    <n v="0.54"/>
    <s v=""/>
    <n v="10000"/>
    <n v="10000"/>
    <n v="3413.9855769230771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2843248923076922"/>
    <n v="0.28915365293788459"/>
    <n v="13.049822660970593"/>
    <n v="29.380446608265366"/>
    <n v="6.5249113304852967E-3"/>
    <n v="1.4690223304132683E-2"/>
  </r>
  <r>
    <x v="1"/>
    <n v="423"/>
    <s v="MTS-16"/>
    <x v="6"/>
    <x v="1"/>
    <n v="2017"/>
    <n v="75"/>
    <n v="1137.9951923076924"/>
    <x v="3"/>
    <n v="100"/>
    <s v=""/>
    <n v="0.54"/>
    <n v="0.54"/>
    <s v=""/>
    <n v="10000"/>
    <n v="10000"/>
    <n v="3413.9855769230771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0.12843248923076922"/>
    <n v="0.28915365293788459"/>
    <n v="13.049822660970593"/>
    <n v="29.380446608265366"/>
    <n v="6.5249113304852967E-3"/>
    <n v="1.4690223304132683E-2"/>
  </r>
  <r>
    <x v="1"/>
    <n v="424"/>
    <s v="MTS-17"/>
    <x v="6"/>
    <x v="1"/>
    <n v="2017"/>
    <n v="61"/>
    <n v="1137.9951923076924"/>
    <x v="3"/>
    <n v="75"/>
    <s v=""/>
    <n v="0.54"/>
    <n v="0.54"/>
    <s v=""/>
    <n v="10000"/>
    <n v="10000"/>
    <n v="3413.9855769230771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24132735538461539"/>
    <n v="0.16893833772096156"/>
    <n v="19.943658784182663"/>
    <n v="13.96132053784012"/>
    <n v="9.9718293920913314E-3"/>
    <n v="6.9806602689200603E-3"/>
  </r>
  <r>
    <x v="1"/>
    <n v="425"/>
    <s v="MTS-19"/>
    <x v="6"/>
    <x v="1"/>
    <n v="2017"/>
    <n v="61"/>
    <n v="1137.9951923076924"/>
    <x v="3"/>
    <n v="75"/>
    <s v=""/>
    <n v="0.54"/>
    <n v="0.54"/>
    <s v=""/>
    <n v="10000"/>
    <n v="10000"/>
    <n v="3413.9855769230771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24132735538461539"/>
    <n v="0.16893833772096156"/>
    <n v="19.943658784182663"/>
    <n v="13.96132053784012"/>
    <n v="9.9718293920913314E-3"/>
    <n v="6.9806602689200603E-3"/>
  </r>
  <r>
    <x v="1"/>
    <n v="426"/>
    <s v="MTS-20"/>
    <x v="6"/>
    <x v="1"/>
    <n v="2017"/>
    <n v="61"/>
    <n v="1137.9951923076924"/>
    <x v="3"/>
    <n v="75"/>
    <s v=""/>
    <n v="0.54"/>
    <n v="0.54"/>
    <s v=""/>
    <n v="10000"/>
    <n v="10000"/>
    <n v="3413.9855769230771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24132735538461539"/>
    <n v="0.16893833772096156"/>
    <n v="19.943658784182663"/>
    <n v="13.96132053784012"/>
    <n v="9.9718293920913314E-3"/>
    <n v="6.9806602689200603E-3"/>
  </r>
  <r>
    <x v="1"/>
    <n v="427"/>
    <s v="MTS-22"/>
    <x v="6"/>
    <x v="1"/>
    <n v="2017"/>
    <n v="61"/>
    <n v="1137.9951923076924"/>
    <x v="3"/>
    <n v="75"/>
    <s v=""/>
    <n v="0.54"/>
    <n v="0.54"/>
    <s v=""/>
    <n v="10000"/>
    <n v="10000"/>
    <n v="3413.9855769230771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24132735538461539"/>
    <n v="0.16893833772096156"/>
    <n v="19.943658784182663"/>
    <n v="13.96132053784012"/>
    <n v="9.9718293920913314E-3"/>
    <n v="6.9806602689200603E-3"/>
  </r>
  <r>
    <x v="1"/>
    <n v="428"/>
    <n v="173862"/>
    <x v="6"/>
    <x v="1"/>
    <n v="2018"/>
    <n v="100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20.62178190077292"/>
    <n v="35.18458142982773"/>
    <n v="1.031089095038646E-2"/>
    <n v="1.7592290714913868E-2"/>
  </r>
  <r>
    <x v="1"/>
    <n v="429"/>
    <n v="414659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30"/>
    <n v="414660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31"/>
    <n v="414661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32"/>
    <n v="414662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33"/>
    <n v="414663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34"/>
    <n v="414664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35"/>
    <n v="414665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36"/>
    <n v="414666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37"/>
    <n v="414667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38"/>
    <n v="414668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39"/>
    <n v="414669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40"/>
    <n v="414670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41"/>
    <n v="414671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42"/>
    <n v="414672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43"/>
    <n v="414673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44"/>
    <n v="414674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45"/>
    <n v="414675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46"/>
    <n v="414676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47"/>
    <n v="414677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48"/>
    <n v="414678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49"/>
    <n v="414679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50"/>
    <n v="414680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51"/>
    <n v="414681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52"/>
    <n v="414682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53"/>
    <n v="414683"/>
    <x v="6"/>
    <x v="1"/>
    <n v="2018"/>
    <n v="169"/>
    <n v="1137.9951923076924"/>
    <x v="3"/>
    <n v="175"/>
    <s v=""/>
    <n v="0.54"/>
    <n v="0.54"/>
    <s v=""/>
    <n v="10000"/>
    <n v="10000"/>
    <n v="2275.990384615384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221510192307694"/>
    <n v="0.25970717148653844"/>
    <n v="34.850811412306243"/>
    <n v="59.461942616408862"/>
    <n v="1.7425405706153124E-2"/>
    <n v="2.9730971308204429E-2"/>
  </r>
  <r>
    <x v="1"/>
    <n v="454"/>
    <s v="MTS-24"/>
    <x v="6"/>
    <x v="1"/>
    <n v="2018"/>
    <n v="61"/>
    <n v="1137.9951923076924"/>
    <x v="3"/>
    <n v="75"/>
    <s v=""/>
    <n v="0.54"/>
    <n v="0.54"/>
    <s v=""/>
    <n v="10000"/>
    <n v="10000"/>
    <n v="2275.990384615384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6521823692307694"/>
    <n v="0.1158822251473077"/>
    <n v="13.653885763868756"/>
    <n v="9.5766828994847959"/>
    <n v="6.8269428819343779E-3"/>
    <n v="4.7883414497423985E-3"/>
  </r>
  <r>
    <x v="1"/>
    <n v="455"/>
    <s v="MTS-25"/>
    <x v="6"/>
    <x v="1"/>
    <n v="2018"/>
    <n v="61"/>
    <n v="1137.9951923076924"/>
    <x v="3"/>
    <n v="75"/>
    <s v=""/>
    <n v="0.54"/>
    <n v="0.54"/>
    <s v=""/>
    <n v="10000"/>
    <n v="10000"/>
    <n v="2275.990384615384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6521823692307694"/>
    <n v="0.1158822251473077"/>
    <n v="13.653885763868756"/>
    <n v="9.5766828994847959"/>
    <n v="6.8269428819343779E-3"/>
    <n v="4.7883414497423985E-3"/>
  </r>
  <r>
    <x v="1"/>
    <n v="456"/>
    <s v="MTS-26"/>
    <x v="6"/>
    <x v="1"/>
    <n v="2018"/>
    <n v="61"/>
    <n v="1137.9951923076924"/>
    <x v="3"/>
    <n v="75"/>
    <s v=""/>
    <n v="0.54"/>
    <n v="0.54"/>
    <s v=""/>
    <n v="10000"/>
    <n v="10000"/>
    <n v="2275.990384615384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6521823692307694"/>
    <n v="0.1158822251473077"/>
    <n v="13.653885763868756"/>
    <n v="9.5766828994847959"/>
    <n v="6.8269428819343779E-3"/>
    <n v="4.7883414497423985E-3"/>
  </r>
  <r>
    <x v="1"/>
    <n v="457"/>
    <s v="MTS-27"/>
    <x v="6"/>
    <x v="1"/>
    <n v="2018"/>
    <n v="61"/>
    <n v="1137.9951923076924"/>
    <x v="3"/>
    <n v="75"/>
    <s v=""/>
    <n v="0.54"/>
    <n v="0.54"/>
    <s v=""/>
    <n v="10000"/>
    <n v="10000"/>
    <n v="2275.990384615384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6521823692307694"/>
    <n v="0.1158822251473077"/>
    <n v="13.653885763868756"/>
    <n v="9.5766828994847959"/>
    <n v="6.8269428819343779E-3"/>
    <n v="4.7883414497423985E-3"/>
  </r>
  <r>
    <x v="1"/>
    <n v="458"/>
    <s v="MTS-28"/>
    <x v="6"/>
    <x v="1"/>
    <n v="2018"/>
    <n v="61"/>
    <n v="1137.9951923076924"/>
    <x v="3"/>
    <n v="75"/>
    <s v=""/>
    <n v="0.54"/>
    <n v="0.54"/>
    <s v=""/>
    <n v="10000"/>
    <n v="10000"/>
    <n v="2275.990384615384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6521823692307694"/>
    <n v="0.1158822251473077"/>
    <n v="13.653885763868756"/>
    <n v="9.5766828994847959"/>
    <n v="6.8269428819343779E-3"/>
    <n v="4.7883414497423985E-3"/>
  </r>
  <r>
    <x v="1"/>
    <n v="459"/>
    <s v="MTS-29"/>
    <x v="6"/>
    <x v="1"/>
    <n v="2018"/>
    <n v="61"/>
    <n v="1137.9951923076924"/>
    <x v="3"/>
    <n v="75"/>
    <s v=""/>
    <n v="0.54"/>
    <n v="0.54"/>
    <s v=""/>
    <n v="10000"/>
    <n v="10000"/>
    <n v="2275.990384615384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6521823692307694"/>
    <n v="0.1158822251473077"/>
    <n v="13.653885763868756"/>
    <n v="9.5766828994847959"/>
    <n v="6.8269428819343779E-3"/>
    <n v="4.7883414497423985E-3"/>
  </r>
  <r>
    <x v="1"/>
    <n v="460"/>
    <s v="MTS-30"/>
    <x v="6"/>
    <x v="1"/>
    <n v="2018"/>
    <n v="61"/>
    <n v="1137.9951923076924"/>
    <x v="3"/>
    <n v="75"/>
    <s v=""/>
    <n v="0.54"/>
    <n v="0.54"/>
    <s v=""/>
    <n v="10000"/>
    <n v="10000"/>
    <n v="2275.990384615384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6521823692307694"/>
    <n v="0.1158822251473077"/>
    <n v="13.653885763868756"/>
    <n v="9.5766828994847959"/>
    <n v="6.8269428819343779E-3"/>
    <n v="4.7883414497423985E-3"/>
  </r>
  <r>
    <x v="1"/>
    <n v="461"/>
    <s v="MTS-31"/>
    <x v="6"/>
    <x v="1"/>
    <n v="2018"/>
    <n v="61"/>
    <n v="1137.9951923076924"/>
    <x v="3"/>
    <n v="75"/>
    <s v=""/>
    <n v="0.54"/>
    <n v="0.54"/>
    <s v=""/>
    <n v="10000"/>
    <n v="10000"/>
    <n v="2275.990384615384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6521823692307694"/>
    <n v="0.1158822251473077"/>
    <n v="13.653885763868756"/>
    <n v="9.5766828994847959"/>
    <n v="6.8269428819343779E-3"/>
    <n v="4.7883414497423985E-3"/>
  </r>
  <r>
    <x v="1"/>
    <n v="462"/>
    <s v="MTS-4 / 8"/>
    <x v="6"/>
    <x v="1"/>
    <n v="2018"/>
    <n v="61"/>
    <n v="1137.9951923076924"/>
    <x v="3"/>
    <n v="75"/>
    <s v=""/>
    <n v="0.54"/>
    <n v="0.54"/>
    <s v=""/>
    <n v="10000"/>
    <n v="10000"/>
    <n v="2275.990384615384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6521823692307694"/>
    <n v="0.1158822251473077"/>
    <n v="13.653885763868756"/>
    <n v="9.5766828994847959"/>
    <n v="6.8269428819343779E-3"/>
    <n v="4.7883414497423985E-3"/>
  </r>
  <r>
    <x v="1"/>
    <n v="463"/>
    <s v="MTS-5"/>
    <x v="6"/>
    <x v="1"/>
    <n v="2018"/>
    <n v="61"/>
    <n v="1137.9951923076924"/>
    <x v="3"/>
    <n v="75"/>
    <s v=""/>
    <n v="0.54"/>
    <n v="0.54"/>
    <s v=""/>
    <n v="10000"/>
    <n v="10000"/>
    <n v="2275.990384615384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6521823692307694"/>
    <n v="0.1158822251473077"/>
    <n v="13.653885763868756"/>
    <n v="9.5766828994847959"/>
    <n v="6.8269428819343779E-3"/>
    <n v="4.7883414497423985E-3"/>
  </r>
  <r>
    <x v="1"/>
    <n v="464"/>
    <s v="MTS-6"/>
    <x v="6"/>
    <x v="1"/>
    <n v="2018"/>
    <n v="61"/>
    <n v="1137.9951923076924"/>
    <x v="3"/>
    <n v="75"/>
    <s v=""/>
    <n v="0.54"/>
    <n v="0.54"/>
    <s v=""/>
    <n v="10000"/>
    <n v="10000"/>
    <n v="2275.9903846153848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6521823692307694"/>
    <n v="0.1158822251473077"/>
    <n v="13.653885763868756"/>
    <n v="9.5766828994847959"/>
    <n v="6.8269428819343779E-3"/>
    <n v="4.7883414497423985E-3"/>
  </r>
  <r>
    <x v="1"/>
    <n v="465"/>
    <n v="415896"/>
    <x v="6"/>
    <x v="1"/>
    <n v="2019"/>
    <n v="169"/>
    <n v="1137.9951923076924"/>
    <x v="3"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</r>
  <r>
    <x v="1"/>
    <n v="466"/>
    <n v="415897"/>
    <x v="6"/>
    <x v="1"/>
    <n v="2019"/>
    <n v="169"/>
    <n v="1137.9951923076924"/>
    <x v="3"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</r>
  <r>
    <x v="1"/>
    <n v="467"/>
    <n v="415898"/>
    <x v="6"/>
    <x v="1"/>
    <n v="2019"/>
    <n v="169"/>
    <n v="1137.9951923076924"/>
    <x v="3"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</r>
  <r>
    <x v="1"/>
    <n v="468"/>
    <n v="415899"/>
    <x v="6"/>
    <x v="1"/>
    <n v="2019"/>
    <n v="169"/>
    <n v="1137.9951923076924"/>
    <x v="3"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</r>
  <r>
    <x v="1"/>
    <n v="469"/>
    <n v="415900"/>
    <x v="6"/>
    <x v="1"/>
    <n v="2019"/>
    <n v="169"/>
    <n v="1137.9951923076924"/>
    <x v="3"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</r>
  <r>
    <x v="1"/>
    <n v="470"/>
    <n v="415901"/>
    <x v="6"/>
    <x v="1"/>
    <n v="2019"/>
    <n v="169"/>
    <n v="1137.9951923076924"/>
    <x v="3"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</r>
  <r>
    <x v="1"/>
    <n v="471"/>
    <n v="415902"/>
    <x v="6"/>
    <x v="1"/>
    <n v="2019"/>
    <n v="169"/>
    <n v="1137.9951923076924"/>
    <x v="3"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</r>
  <r>
    <x v="1"/>
    <n v="472"/>
    <n v="415903"/>
    <x v="6"/>
    <x v="1"/>
    <n v="2019"/>
    <n v="169"/>
    <n v="1137.9951923076924"/>
    <x v="3"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</r>
  <r>
    <x v="1"/>
    <n v="473"/>
    <n v="415904"/>
    <x v="6"/>
    <x v="1"/>
    <n v="2019"/>
    <n v="169"/>
    <n v="1137.9951923076924"/>
    <x v="3"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</r>
  <r>
    <x v="1"/>
    <n v="474"/>
    <n v="415905"/>
    <x v="6"/>
    <x v="1"/>
    <n v="2019"/>
    <n v="169"/>
    <n v="1137.9951923076924"/>
    <x v="3"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</r>
  <r>
    <x v="1"/>
    <n v="475"/>
    <n v="415906"/>
    <x v="6"/>
    <x v="1"/>
    <n v="2019"/>
    <n v="169"/>
    <n v="1137.9951923076924"/>
    <x v="3"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</r>
  <r>
    <x v="1"/>
    <n v="476"/>
    <n v="415907"/>
    <x v="6"/>
    <x v="1"/>
    <n v="2019"/>
    <n v="169"/>
    <n v="1137.9951923076924"/>
    <x v="3"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</r>
  <r>
    <x v="1"/>
    <n v="477"/>
    <n v="415908"/>
    <x v="6"/>
    <x v="1"/>
    <n v="2019"/>
    <n v="169"/>
    <n v="1137.9951923076924"/>
    <x v="3"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</r>
  <r>
    <x v="1"/>
    <n v="478"/>
    <n v="415909"/>
    <x v="6"/>
    <x v="1"/>
    <n v="2019"/>
    <n v="169"/>
    <n v="1137.9951923076924"/>
    <x v="3"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</r>
  <r>
    <x v="1"/>
    <n v="479"/>
    <n v="415910"/>
    <x v="6"/>
    <x v="1"/>
    <n v="2019"/>
    <n v="169"/>
    <n v="1137.9951923076924"/>
    <x v="3"/>
    <n v="175"/>
    <s v=""/>
    <n v="0.54"/>
    <n v="0.54"/>
    <s v=""/>
    <n v="10000"/>
    <n v="10000"/>
    <n v="1137.995192307692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60755096153846"/>
    <n v="0.19677808574326922"/>
    <n v="32.193173869063351"/>
    <n v="45.053847283687951"/>
    <n v="1.6096586934531677E-2"/>
    <n v="2.2526923641843975E-2"/>
  </r>
  <r>
    <x v="1"/>
    <n v="480"/>
    <n v="518838"/>
    <x v="6"/>
    <x v="1"/>
    <n v="2019"/>
    <n v="86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</r>
  <r>
    <x v="1"/>
    <n v="481"/>
    <n v="518839"/>
    <x v="6"/>
    <x v="1"/>
    <n v="2019"/>
    <n v="86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</r>
  <r>
    <x v="1"/>
    <n v="482"/>
    <n v="518840"/>
    <x v="6"/>
    <x v="1"/>
    <n v="2019"/>
    <n v="86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</r>
  <r>
    <x v="1"/>
    <n v="483"/>
    <n v="518841"/>
    <x v="6"/>
    <x v="1"/>
    <n v="2019"/>
    <n v="86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</r>
  <r>
    <x v="1"/>
    <n v="484"/>
    <n v="518842"/>
    <x v="6"/>
    <x v="1"/>
    <n v="2019"/>
    <n v="86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</r>
  <r>
    <x v="1"/>
    <n v="485"/>
    <n v="518843"/>
    <x v="6"/>
    <x v="1"/>
    <n v="2019"/>
    <n v="86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6.3083901198801158"/>
    <n v="14.113584304214855"/>
    <n v="3.154195059940058E-3"/>
    <n v="7.0567921521074283E-3"/>
  </r>
  <r>
    <x v="1"/>
    <n v="486"/>
    <n v="518913"/>
    <x v="6"/>
    <x v="1"/>
    <n v="2019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487"/>
    <n v="518914"/>
    <x v="6"/>
    <x v="1"/>
    <n v="2019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488"/>
    <s v="MTS-32"/>
    <x v="6"/>
    <x v="1"/>
    <n v="2019"/>
    <n v="64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7262822227460664"/>
    <n v="5.4473917493817412"/>
    <n v="3.8631411113730332E-3"/>
    <n v="2.7236958746908705E-3"/>
  </r>
  <r>
    <x v="1"/>
    <n v="489"/>
    <s v="MTS-33"/>
    <x v="6"/>
    <x v="1"/>
    <n v="2019"/>
    <n v="64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7262822227460664"/>
    <n v="5.4473917493817412"/>
    <n v="3.8631411113730332E-3"/>
    <n v="2.7236958746908705E-3"/>
  </r>
  <r>
    <x v="1"/>
    <n v="490"/>
    <s v="MTS-34"/>
    <x v="6"/>
    <x v="1"/>
    <n v="2019"/>
    <n v="64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7262822227460664"/>
    <n v="5.4473917493817412"/>
    <n v="3.8631411113730332E-3"/>
    <n v="2.7236958746908705E-3"/>
  </r>
  <r>
    <x v="1"/>
    <n v="491"/>
    <s v="MTS-35"/>
    <x v="6"/>
    <x v="1"/>
    <n v="2019"/>
    <n v="64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7262822227460664"/>
    <n v="5.4473917493817412"/>
    <n v="3.8631411113730332E-3"/>
    <n v="2.7236958746908705E-3"/>
  </r>
  <r>
    <x v="1"/>
    <n v="492"/>
    <s v="MTS-36"/>
    <x v="6"/>
    <x v="1"/>
    <n v="2019"/>
    <n v="64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7262822227460664"/>
    <n v="5.4473917493817412"/>
    <n v="3.8631411113730332E-3"/>
    <n v="2.7236958746908705E-3"/>
  </r>
  <r>
    <x v="1"/>
    <n v="493"/>
    <n v="9706"/>
    <x v="6"/>
    <x v="1"/>
    <n v="2020"/>
    <n v="80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5.8682698789582464"/>
    <n v="13.128915631827773"/>
    <n v="2.9341349394791231E-3"/>
    <n v="6.5644578159138869E-3"/>
  </r>
  <r>
    <x v="1"/>
    <n v="494"/>
    <n v="9729"/>
    <x v="6"/>
    <x v="1"/>
    <n v="2020"/>
    <n v="80"/>
    <n v="1137.9951923076924"/>
    <x v="3"/>
    <n v="100"/>
    <s v=""/>
    <n v="0.54"/>
    <n v="0.54"/>
    <s v=""/>
    <n v="10000"/>
    <n v="10000"/>
    <n v="1137.9951923076924"/>
    <s v=""/>
    <n v="1.7000000000000001E-2"/>
    <n v="1.7000000000000001E-2"/>
    <s v=""/>
    <n v="3.2639999999999999E-5"/>
    <n v="3.2639999999999999E-5"/>
    <s v=""/>
    <n v="3.7999999999999999E-2"/>
    <n v="3.7999999999999999E-2"/>
    <s v=""/>
    <n v="7.5559999999999988E-5"/>
    <n v="7.5559999999999988E-5"/>
    <s v=""/>
    <n v="1"/>
    <n v="1"/>
    <s v=""/>
    <n v="0.97699999999999998"/>
    <n v="0.97699999999999998"/>
    <n v="5.4144163076923081E-2"/>
    <n v="0.12113521764596154"/>
    <n v="5.8682698789582464"/>
    <n v="13.128915631827773"/>
    <n v="2.9341349394791231E-3"/>
    <n v="6.5644578159138869E-3"/>
  </r>
  <r>
    <x v="1"/>
    <n v="495"/>
    <n v="48292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496"/>
    <n v="48293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497"/>
    <n v="48299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498"/>
    <n v="48300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499"/>
    <n v="48302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00"/>
    <n v="419469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01"/>
    <n v="419470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02"/>
    <n v="419471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03"/>
    <n v="419472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04"/>
    <n v="419473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05"/>
    <n v="419474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06"/>
    <n v="419475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07"/>
    <n v="419476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08"/>
    <n v="419477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09"/>
    <n v="419493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10"/>
    <n v="419494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11"/>
    <n v="419495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12"/>
    <n v="419496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13"/>
    <n v="419497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14"/>
    <n v="419498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15"/>
    <n v="419499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16"/>
    <n v="419500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17"/>
    <n v="419525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18"/>
    <n v="419526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19"/>
    <n v="419527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20"/>
    <n v="419528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21"/>
    <n v="419533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22"/>
    <n v="419534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23"/>
    <n v="419535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24"/>
    <n v="419542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25"/>
    <n v="419543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26"/>
    <n v="419544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27"/>
    <n v="419545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28"/>
    <n v="419546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29"/>
    <n v="419547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30"/>
    <n v="419625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31"/>
    <n v="419626"/>
    <x v="6"/>
    <x v="1"/>
    <n v="2020"/>
    <n v="61"/>
    <n v="1137.9951923076924"/>
    <x v="3"/>
    <n v="75"/>
    <s v=""/>
    <n v="0.54"/>
    <n v="0.54"/>
    <s v=""/>
    <n v="10000"/>
    <n v="10000"/>
    <n v="1137.9951923076924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9109118461538461E-2"/>
    <n v="6.282611257365385E-2"/>
    <n v="7.364112743554843"/>
    <n v="5.1920452611294721"/>
    <n v="3.6820563717774217E-3"/>
    <n v="2.5960226305647362E-3"/>
  </r>
  <r>
    <x v="1"/>
    <n v="532"/>
    <s v="MTS-23"/>
    <x v="6"/>
    <x v="3"/>
    <n v="2012"/>
    <n v="175"/>
    <n v="1137.9951923076924"/>
    <x v="3"/>
    <n v="300"/>
    <s v=""/>
    <n v="0.54"/>
    <n v="0.54"/>
    <s v=""/>
    <n v="10000"/>
    <n v="10000"/>
    <n v="9103.961538461539"/>
    <s v=""/>
    <n v="1.7999999999999999E-2"/>
    <n v="1.7999999999999999E-2"/>
    <s v=""/>
    <n v="8.1839999999999989E-5"/>
    <n v="8.1839999999999989E-5"/>
    <s v=""/>
    <n v="7.0000000000000001E-3"/>
    <n v="7.0000000000000001E-3"/>
    <s v=""/>
    <n v="3.2360000000000002E-5"/>
    <n v="3.2360000000000002E-5"/>
    <s v=""/>
    <n v="1"/>
    <n v="1"/>
    <s v=""/>
    <n v="1"/>
    <n v="1"/>
    <n v="0.76306821230769228"/>
    <n v="0.30160419538461541"/>
    <n v="180.91303417945178"/>
    <n v="71.506228706957415"/>
    <n v="9.0456517089725894E-2"/>
    <n v="3.5753114353478707E-2"/>
  </r>
  <r>
    <x v="1"/>
    <n v="533"/>
    <s v="MTS-7"/>
    <x v="6"/>
    <x v="3"/>
    <n v="2018"/>
    <n v="175"/>
    <n v="1137.9951923076924"/>
    <x v="3"/>
    <n v="300"/>
    <s v=""/>
    <n v="0.54"/>
    <n v="0.54"/>
    <s v=""/>
    <n v="10000"/>
    <n v="10000"/>
    <n v="2275.9903846153848"/>
    <s v=""/>
    <n v="1.7999999999999999E-2"/>
    <n v="1.7999999999999999E-2"/>
    <s v=""/>
    <n v="8.1839999999999989E-5"/>
    <n v="8.1839999999999989E-5"/>
    <s v=""/>
    <n v="7.0000000000000001E-3"/>
    <n v="7.0000000000000001E-3"/>
    <s v=""/>
    <n v="3.2360000000000002E-5"/>
    <n v="3.2360000000000002E-5"/>
    <s v=""/>
    <n v="1"/>
    <n v="1"/>
    <s v=""/>
    <n v="1"/>
    <n v="1"/>
    <n v="0.20426705307692306"/>
    <n v="8.0651048846153858E-2"/>
    <n v="48.428923861580103"/>
    <n v="19.121260355462699"/>
    <n v="2.4214461930790052E-2"/>
    <n v="9.5606301777313493E-3"/>
  </r>
  <r>
    <x v="1"/>
    <n v="534"/>
    <s v="835646 SNC542"/>
    <x v="7"/>
    <x v="0"/>
    <n v="2012"/>
    <n v="200"/>
    <n v="20"/>
    <x v="5"/>
    <n v="300"/>
    <n v="0.34"/>
    <s v=""/>
    <n v="0.34"/>
    <n v="12000"/>
    <s v=""/>
    <n v="12000"/>
    <n v="160"/>
    <n v="7.0000000000000007E-2"/>
    <s v=""/>
    <n v="7.0000000000000007E-2"/>
    <n v="1.8300000000000001E-5"/>
    <s v=""/>
    <n v="1.8300000000000001E-5"/>
    <n v="1.5153859999999999"/>
    <s v=""/>
    <n v="1.5153859999999999"/>
    <n v="1.9700000000000001E-5"/>
    <s v=""/>
    <n v="1.9700000000000001E-5"/>
    <n v="0.9"/>
    <s v=""/>
    <n v="0.9"/>
    <n v="0.95"/>
    <s v=""/>
    <n v="0.95"/>
    <n v="6.5635200000000005E-2"/>
    <n v="1.4426110999999999"/>
    <n v="0.19679315152501353"/>
    <n v="4.3253617692025994"/>
    <n v="9.8396575762506775E-5"/>
    <n v="2.1626808846012999E-3"/>
  </r>
  <r>
    <x v="1"/>
    <n v="535"/>
    <n v="828552"/>
    <x v="8"/>
    <x v="0"/>
    <n v="2005"/>
    <n v="50"/>
    <n v="589.79999999999995"/>
    <x v="0"/>
    <n v="75"/>
    <n v="0.2"/>
    <s v=""/>
    <n v="0.2"/>
    <n v="12000"/>
    <s v=""/>
    <n v="12000"/>
    <n v="8847"/>
    <n v="0.28000000000000003"/>
    <s v=""/>
    <n v="0.28000000000000003"/>
    <n v="2.9200000000000002E-5"/>
    <s v=""/>
    <n v="2.9200000000000002E-5"/>
    <n v="4.5518270000000003"/>
    <s v=""/>
    <n v="4.5518270000000003"/>
    <n v="7.3200000000000004E-5"/>
    <s v=""/>
    <n v="7.3200000000000004E-5"/>
    <n v="0.9"/>
    <s v=""/>
    <n v="0.9"/>
    <n v="0.93"/>
    <s v=""/>
    <n v="0.93"/>
    <n v="0.48449916000000004"/>
    <n v="4.8354674820000003"/>
    <n v="6.2998767939592986"/>
    <n v="62.874927126388833"/>
    <n v="3.1499383969796494E-3"/>
    <n v="3.143746356319442E-2"/>
  </r>
  <r>
    <x v="1"/>
    <n v="536"/>
    <n v="838002"/>
    <x v="8"/>
    <x v="0"/>
    <n v="2015"/>
    <n v="100"/>
    <n v="589.79999999999995"/>
    <x v="2"/>
    <n v="175"/>
    <n v="0.2"/>
    <s v=""/>
    <n v="0.2"/>
    <n v="12000"/>
    <s v=""/>
    <n v="12000"/>
    <n v="2949"/>
    <n v="0.05"/>
    <s v=""/>
    <n v="0.05"/>
    <n v="1.17E-5"/>
    <s v=""/>
    <n v="1.17E-5"/>
    <n v="1.126007"/>
    <s v=""/>
    <n v="1.126007"/>
    <n v="1.4800000000000001E-5"/>
    <s v=""/>
    <n v="1.4800000000000001E-5"/>
    <n v="0.9"/>
    <s v=""/>
    <n v="0.9"/>
    <n v="0.95"/>
    <s v=""/>
    <n v="0.95"/>
    <n v="7.6052970000000011E-2"/>
    <n v="1.11116959"/>
    <n v="1.9778128854327954"/>
    <n v="28.896774616468967"/>
    <n v="9.8890644271639773E-4"/>
    <n v="1.4448387308234485E-2"/>
  </r>
  <r>
    <x v="1"/>
    <n v="537"/>
    <n v="163980"/>
    <x v="8"/>
    <x v="2"/>
    <n v="1994"/>
    <n v="50"/>
    <n v="589.79999999999995"/>
    <x v="3"/>
    <n v="75"/>
    <s v="--"/>
    <s v="--"/>
    <n v="0"/>
    <s v="--"/>
    <s v="--"/>
    <n v="0"/>
    <n v="15334.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538"/>
    <n v="163998"/>
    <x v="8"/>
    <x v="2"/>
    <n v="1994"/>
    <n v="50"/>
    <n v="589.79999999999995"/>
    <x v="3"/>
    <n v="75"/>
    <s v="--"/>
    <s v="--"/>
    <n v="0"/>
    <s v="--"/>
    <s v="--"/>
    <n v="0"/>
    <n v="15334.8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539"/>
    <n v="161252"/>
    <x v="8"/>
    <x v="2"/>
    <n v="2000"/>
    <n v="50"/>
    <n v="589.79999999999995"/>
    <x v="3"/>
    <n v="75"/>
    <s v="--"/>
    <s v="--"/>
    <n v="0"/>
    <s v="--"/>
    <s v="--"/>
    <n v="0"/>
    <n v="1179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540"/>
    <n v="161253"/>
    <x v="8"/>
    <x v="2"/>
    <n v="2000"/>
    <n v="50"/>
    <n v="589.79999999999995"/>
    <x v="3"/>
    <n v="75"/>
    <s v="--"/>
    <s v="--"/>
    <n v="0"/>
    <s v="--"/>
    <s v="--"/>
    <n v="0"/>
    <n v="1179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541"/>
    <n v="161254"/>
    <x v="8"/>
    <x v="2"/>
    <n v="2000"/>
    <n v="50"/>
    <n v="589.79999999999995"/>
    <x v="3"/>
    <n v="75"/>
    <s v="--"/>
    <s v="--"/>
    <n v="0"/>
    <s v="--"/>
    <s v="--"/>
    <n v="0"/>
    <n v="1179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542"/>
    <n v="292450"/>
    <x v="8"/>
    <x v="2"/>
    <n v="2002"/>
    <n v="50"/>
    <n v="589.79999999999995"/>
    <x v="3"/>
    <n v="75"/>
    <s v="--"/>
    <s v="--"/>
    <n v="0"/>
    <s v="--"/>
    <s v="--"/>
    <n v="0"/>
    <n v="10616.4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543"/>
    <n v="13459"/>
    <x v="8"/>
    <x v="2"/>
    <n v="2008"/>
    <n v="52"/>
    <n v="589.79999999999995"/>
    <x v="3"/>
    <n v="75"/>
    <s v="--"/>
    <s v="--"/>
    <n v="0"/>
    <s v="--"/>
    <s v="--"/>
    <n v="0"/>
    <n v="7077.599999999999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544"/>
    <n v="502544"/>
    <x v="8"/>
    <x v="2"/>
    <n v="2014"/>
    <n v="24"/>
    <n v="589.79999999999995"/>
    <x v="3"/>
    <n v="25"/>
    <s v="--"/>
    <s v="--"/>
    <n v="0"/>
    <s v="--"/>
    <s v="--"/>
    <n v="0"/>
    <n v="3538.799999999999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545"/>
    <n v="502925"/>
    <x v="8"/>
    <x v="2"/>
    <n v="2014"/>
    <n v="36"/>
    <n v="589.79999999999995"/>
    <x v="3"/>
    <n v="50"/>
    <s v="--"/>
    <s v="--"/>
    <n v="0"/>
    <s v="--"/>
    <s v="--"/>
    <n v="0"/>
    <n v="3538.7999999999997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546"/>
    <s v="22497 UPT235"/>
    <x v="8"/>
    <x v="1"/>
    <n v="2008"/>
    <n v="57"/>
    <n v="589.79999999999995"/>
    <x v="3"/>
    <n v="75"/>
    <s v=""/>
    <n v="0.3"/>
    <n v="0.3"/>
    <s v=""/>
    <n v="10000"/>
    <n v="10000"/>
    <n v="7077.5999999999995"/>
    <s v=""/>
    <n v="0.14299999999999999"/>
    <n v="0.14299999999999999"/>
    <s v=""/>
    <n v="1.426E-4"/>
    <n v="1.426E-4"/>
    <s v=""/>
    <n v="8.7999999999999995E-2"/>
    <n v="8.7999999999999995E-2"/>
    <s v=""/>
    <n v="2.0500000000000002E-4"/>
    <n v="2.0500000000000002E-4"/>
    <s v=""/>
    <n v="1"/>
    <n v="1"/>
    <s v=""/>
    <n v="0.97699999999999998"/>
    <n v="0.97699999999999998"/>
    <n v="1.1522657599999999"/>
    <n v="1.5035131160000001"/>
    <n v="25.620511437925639"/>
    <n v="33.430460508996838"/>
    <n v="1.2810255718962821E-2"/>
    <n v="1.671523025449842E-2"/>
  </r>
  <r>
    <x v="1"/>
    <n v="547"/>
    <s v="68115 SIV128"/>
    <x v="8"/>
    <x v="3"/>
    <n v="2007"/>
    <n v="57"/>
    <n v="589.79999999999995"/>
    <x v="3"/>
    <n v="75"/>
    <s v=""/>
    <n v="0.3"/>
    <n v="0.3"/>
    <s v=""/>
    <n v="7000"/>
    <n v="7000"/>
    <n v="7667.4"/>
    <s v=""/>
    <n v="0.153"/>
    <n v="0.153"/>
    <s v=""/>
    <n v="2.2360000000000001E-4"/>
    <n v="2.2360000000000001E-4"/>
    <s v=""/>
    <n v="8.7999999999999995E-2"/>
    <n v="8.7999999999999995E-2"/>
    <s v=""/>
    <n v="1.2799999999999999E-4"/>
    <n v="1.2799999999999999E-4"/>
    <s v=""/>
    <n v="1"/>
    <n v="1"/>
    <s v=""/>
    <n v="1"/>
    <n v="1"/>
    <n v="1.7182000000000002"/>
    <n v="0.98399999999999987"/>
    <n v="38.204001438560354"/>
    <n v="21.87913945730612"/>
    <n v="1.9102000719280178E-2"/>
    <n v="1.0939569728653061E-2"/>
  </r>
  <r>
    <x v="1"/>
    <n v="548"/>
    <s v="13504 WRT656"/>
    <x v="8"/>
    <x v="3"/>
    <n v="2008"/>
    <n v="52"/>
    <n v="589.79999999999995"/>
    <x v="3"/>
    <n v="75"/>
    <s v=""/>
    <n v="0.3"/>
    <n v="0.3"/>
    <s v=""/>
    <n v="10000"/>
    <n v="10000"/>
    <n v="7077.5999999999995"/>
    <s v=""/>
    <n v="0.153"/>
    <n v="0.153"/>
    <s v=""/>
    <n v="2.2360000000000001E-4"/>
    <n v="2.2360000000000001E-4"/>
    <s v=""/>
    <n v="8.7999999999999995E-2"/>
    <n v="8.7999999999999995E-2"/>
    <s v=""/>
    <n v="1.2799999999999999E-4"/>
    <n v="1.2799999999999999E-4"/>
    <s v=""/>
    <n v="1"/>
    <n v="1"/>
    <s v=""/>
    <n v="1"/>
    <n v="1"/>
    <n v="1.7355513600000001"/>
    <n v="0.99393279999999984"/>
    <n v="35.204736352149837"/>
    <n v="20.161398263520166"/>
    <n v="1.7602368176074919E-2"/>
    <n v="1.0080699131760084E-2"/>
  </r>
  <r>
    <x v="1"/>
    <n v="549"/>
    <s v="GP05"/>
    <x v="9"/>
    <x v="0"/>
    <n v="1994"/>
    <n v="200"/>
    <n v="476"/>
    <x v="4"/>
    <n v="300"/>
    <n v="0.34"/>
    <s v=""/>
    <n v="0.34"/>
    <n v="12000"/>
    <s v=""/>
    <n v="12000"/>
    <n v="12376"/>
    <n v="0.68"/>
    <s v=""/>
    <n v="0.68"/>
    <n v="3.15E-5"/>
    <s v=""/>
    <n v="3.15E-5"/>
    <n v="7.338571"/>
    <s v=""/>
    <n v="7.338571"/>
    <n v="1.7000000000000001E-4"/>
    <s v=""/>
    <n v="1.7000000000000001E-4"/>
    <n v="0.9"/>
    <s v=""/>
    <n v="0.9"/>
    <n v="0.93"/>
    <s v=""/>
    <n v="0.93"/>
    <n v="0.95220000000000005"/>
    <n v="8.7220710300000004"/>
    <n v="67.948254067853924"/>
    <n v="622.40022930509178"/>
    <n v="3.3974127033926965E-2"/>
    <n v="0.31120011465254588"/>
  </r>
  <r>
    <x v="1"/>
    <n v="550"/>
    <s v="GP01"/>
    <x v="9"/>
    <x v="0"/>
    <n v="1999"/>
    <n v="208"/>
    <n v="476"/>
    <x v="4"/>
    <n v="300"/>
    <n v="0.34"/>
    <s v=""/>
    <n v="0.34"/>
    <n v="12000"/>
    <s v=""/>
    <n v="12000"/>
    <n v="9996"/>
    <n v="0.32"/>
    <s v=""/>
    <n v="0.32"/>
    <n v="1.4800000000000001E-5"/>
    <s v=""/>
    <n v="1.4800000000000001E-5"/>
    <n v="5.9577549999999997"/>
    <s v=""/>
    <n v="5.9577549999999997"/>
    <n v="1.3799999999999999E-4"/>
    <s v=""/>
    <n v="1.3799999999999999E-4"/>
    <n v="0.9"/>
    <s v=""/>
    <n v="0.9"/>
    <n v="0.93"/>
    <s v=""/>
    <n v="0.93"/>
    <n v="0.42114672000000003"/>
    <n v="6.8235987900000001"/>
    <n v="31.254811703024025"/>
    <n v="506.40379039027664"/>
    <n v="1.5627405851512014E-2"/>
    <n v="0.25320189519513836"/>
  </r>
  <r>
    <x v="1"/>
    <n v="551"/>
    <s v="GP02"/>
    <x v="9"/>
    <x v="0"/>
    <n v="1999"/>
    <n v="208"/>
    <n v="476"/>
    <x v="4"/>
    <n v="300"/>
    <n v="0.34"/>
    <s v=""/>
    <n v="0.34"/>
    <n v="12000"/>
    <s v=""/>
    <n v="12000"/>
    <n v="9996"/>
    <n v="0.32"/>
    <s v=""/>
    <n v="0.32"/>
    <n v="1.4800000000000001E-5"/>
    <s v=""/>
    <n v="1.4800000000000001E-5"/>
    <n v="5.9577549999999997"/>
    <s v=""/>
    <n v="5.9577549999999997"/>
    <n v="1.3799999999999999E-4"/>
    <s v=""/>
    <n v="1.3799999999999999E-4"/>
    <n v="0.9"/>
    <s v=""/>
    <n v="0.9"/>
    <n v="0.93"/>
    <s v=""/>
    <n v="0.93"/>
    <n v="0.42114672000000003"/>
    <n v="6.8235987900000001"/>
    <n v="31.254811703024025"/>
    <n v="506.40379039027664"/>
    <n v="1.5627405851512014E-2"/>
    <n v="0.25320189519513836"/>
  </r>
  <r>
    <x v="1"/>
    <n v="552"/>
    <n v="9329"/>
    <x v="9"/>
    <x v="0"/>
    <n v="2001"/>
    <n v="152"/>
    <n v="476"/>
    <x v="6"/>
    <n v="175"/>
    <n v="0.34"/>
    <s v=""/>
    <n v="0.34"/>
    <n v="12000"/>
    <s v=""/>
    <n v="12000"/>
    <n v="9044"/>
    <n v="0.68"/>
    <s v=""/>
    <n v="0.68"/>
    <n v="3.15E-5"/>
    <s v=""/>
    <n v="3.15E-5"/>
    <n v="5.6509340000000003"/>
    <s v=""/>
    <n v="5.6509340000000003"/>
    <n v="1.3100000000000001E-4"/>
    <s v=""/>
    <n v="1.3100000000000001E-4"/>
    <n v="0.9"/>
    <s v=""/>
    <n v="0.9"/>
    <n v="0.93"/>
    <s v=""/>
    <n v="0.93"/>
    <n v="0.86839739999999999"/>
    <n v="6.3571991400000014"/>
    <n v="47.095805762411743"/>
    <n v="344.77005100477157"/>
    <n v="2.3547902881205875E-2"/>
    <n v="0.1723850255023858"/>
  </r>
  <r>
    <x v="1"/>
    <n v="553"/>
    <n v="52041"/>
    <x v="9"/>
    <x v="0"/>
    <n v="2001"/>
    <n v="165"/>
    <n v="476"/>
    <x v="6"/>
    <n v="175"/>
    <n v="0.34"/>
    <s v=""/>
    <n v="0.34"/>
    <n v="12000"/>
    <s v=""/>
    <n v="12000"/>
    <n v="9044"/>
    <n v="0.68"/>
    <s v=""/>
    <n v="0.68"/>
    <n v="3.15E-5"/>
    <s v=""/>
    <n v="3.15E-5"/>
    <n v="5.6509340000000003"/>
    <s v=""/>
    <n v="5.6509340000000003"/>
    <n v="1.3100000000000001E-4"/>
    <s v=""/>
    <n v="1.3100000000000001E-4"/>
    <n v="0.9"/>
    <s v=""/>
    <n v="0.9"/>
    <n v="0.93"/>
    <s v=""/>
    <n v="0.93"/>
    <n v="0.86839739999999999"/>
    <n v="6.3571991400000014"/>
    <n v="51.123736518407497"/>
    <n v="374.25696326175876"/>
    <n v="2.5561868259203747E-2"/>
    <n v="0.18712848163087939"/>
  </r>
  <r>
    <x v="1"/>
    <n v="554"/>
    <s v="62203 HUV564"/>
    <x v="9"/>
    <x v="0"/>
    <n v="2006"/>
    <n v="173"/>
    <n v="476"/>
    <x v="0"/>
    <n v="175"/>
    <n v="0.34"/>
    <s v=""/>
    <n v="0.34"/>
    <n v="12000"/>
    <s v=""/>
    <n v="12000"/>
    <n v="6664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29813832000000001"/>
    <n v="4.0460680440000001"/>
    <n v="18.402805337361386"/>
    <n v="249.74650221229712"/>
    <n v="9.2014026686806933E-3"/>
    <n v="0.12487325110614857"/>
  </r>
  <r>
    <x v="1"/>
    <n v="555"/>
    <n v="21468"/>
    <x v="9"/>
    <x v="0"/>
    <n v="2007"/>
    <n v="110"/>
    <n v="476"/>
    <x v="1"/>
    <n v="175"/>
    <n v="0.34"/>
    <s v=""/>
    <n v="0.34"/>
    <n v="12000"/>
    <s v=""/>
    <n v="12000"/>
    <n v="6188"/>
    <n v="0.1"/>
    <s v=""/>
    <n v="0.1"/>
    <n v="2.5000000000000001E-5"/>
    <s v=""/>
    <n v="2.5000000000000001E-5"/>
    <n v="2.855912"/>
    <s v=""/>
    <n v="2.855912"/>
    <n v="3.7299999999999999E-5"/>
    <s v=""/>
    <n v="3.7299999999999999E-5"/>
    <n v="0.9"/>
    <s v=""/>
    <n v="0.9"/>
    <n v="0.95"/>
    <s v=""/>
    <n v="0.95"/>
    <n v="0.22923000000000004"/>
    <n v="2.9323881799999998"/>
    <n v="8.9967213337384866"/>
    <n v="115.08912139688769"/>
    <n v="4.4983606668692428E-3"/>
    <n v="5.7544560698443846E-2"/>
  </r>
  <r>
    <x v="1"/>
    <n v="556"/>
    <n v="21470"/>
    <x v="9"/>
    <x v="0"/>
    <n v="2007"/>
    <n v="110"/>
    <n v="476"/>
    <x v="1"/>
    <n v="175"/>
    <n v="0.34"/>
    <s v=""/>
    <n v="0.34"/>
    <n v="12000"/>
    <s v=""/>
    <n v="12000"/>
    <n v="6188"/>
    <n v="0.1"/>
    <s v=""/>
    <n v="0.1"/>
    <n v="2.5000000000000001E-5"/>
    <s v=""/>
    <n v="2.5000000000000001E-5"/>
    <n v="2.855912"/>
    <s v=""/>
    <n v="2.855912"/>
    <n v="3.7299999999999999E-5"/>
    <s v=""/>
    <n v="3.7299999999999999E-5"/>
    <n v="0.9"/>
    <s v=""/>
    <n v="0.9"/>
    <n v="0.95"/>
    <s v=""/>
    <n v="0.95"/>
    <n v="0.22923000000000004"/>
    <n v="2.9323881799999998"/>
    <n v="8.9967213337384866"/>
    <n v="115.08912139688769"/>
    <n v="4.4983606668692428E-3"/>
    <n v="5.7544560698443846E-2"/>
  </r>
  <r>
    <x v="1"/>
    <n v="557"/>
    <n v="22892"/>
    <x v="9"/>
    <x v="0"/>
    <n v="2007"/>
    <n v="170"/>
    <n v="476"/>
    <x v="1"/>
    <n v="175"/>
    <n v="0.34"/>
    <s v=""/>
    <n v="0.34"/>
    <n v="12000"/>
    <s v=""/>
    <n v="12000"/>
    <n v="6188"/>
    <n v="0.1"/>
    <s v=""/>
    <n v="0.1"/>
    <n v="2.5000000000000001E-5"/>
    <s v=""/>
    <n v="2.5000000000000001E-5"/>
    <n v="2.855912"/>
    <s v=""/>
    <n v="2.855912"/>
    <n v="3.7299999999999999E-5"/>
    <s v=""/>
    <n v="3.7299999999999999E-5"/>
    <n v="0.9"/>
    <s v=""/>
    <n v="0.9"/>
    <n v="0.95"/>
    <s v=""/>
    <n v="0.95"/>
    <n v="0.22923000000000004"/>
    <n v="2.9323881799999998"/>
    <n v="13.904023879414021"/>
    <n v="177.86500579519009"/>
    <n v="6.9520119397070111E-3"/>
    <n v="8.893250289759505E-2"/>
  </r>
  <r>
    <x v="1"/>
    <n v="558"/>
    <n v="4849"/>
    <x v="9"/>
    <x v="0"/>
    <n v="2009"/>
    <n v="175"/>
    <n v="476"/>
    <x v="1"/>
    <n v="300"/>
    <n v="0.34"/>
    <s v=""/>
    <n v="0.34"/>
    <n v="12000"/>
    <s v=""/>
    <n v="12000"/>
    <n v="5236"/>
    <n v="0.1"/>
    <s v=""/>
    <n v="0.1"/>
    <n v="2.5000000000000001E-5"/>
    <s v=""/>
    <n v="2.5000000000000001E-5"/>
    <n v="2.5785309999999999"/>
    <s v=""/>
    <n v="2.5785309999999999"/>
    <n v="3.3500000000000001E-5"/>
    <s v=""/>
    <n v="3.3500000000000001E-5"/>
    <n v="0.9"/>
    <s v=""/>
    <n v="0.9"/>
    <n v="0.95"/>
    <s v=""/>
    <n v="0.95"/>
    <n v="0.20781000000000002"/>
    <n v="2.6162401499999999"/>
    <n v="12.975515483207975"/>
    <n v="163.35626088309201"/>
    <n v="6.4877577416039868E-3"/>
    <n v="8.167813044154601E-2"/>
  </r>
  <r>
    <x v="1"/>
    <n v="559"/>
    <n v="4850"/>
    <x v="9"/>
    <x v="0"/>
    <n v="2009"/>
    <n v="175"/>
    <n v="476"/>
    <x v="1"/>
    <n v="300"/>
    <n v="0.34"/>
    <s v=""/>
    <n v="0.34"/>
    <n v="12000"/>
    <s v=""/>
    <n v="12000"/>
    <n v="5236"/>
    <n v="0.1"/>
    <s v=""/>
    <n v="0.1"/>
    <n v="2.5000000000000001E-5"/>
    <s v=""/>
    <n v="2.5000000000000001E-5"/>
    <n v="2.5785309999999999"/>
    <s v=""/>
    <n v="2.5785309999999999"/>
    <n v="3.3500000000000001E-5"/>
    <s v=""/>
    <n v="3.3500000000000001E-5"/>
    <n v="0.9"/>
    <s v=""/>
    <n v="0.9"/>
    <n v="0.95"/>
    <s v=""/>
    <n v="0.95"/>
    <n v="0.20781000000000002"/>
    <n v="2.6162401499999999"/>
    <n v="12.975515483207975"/>
    <n v="163.35626088309201"/>
    <n v="6.4877577416039868E-3"/>
    <n v="8.167813044154601E-2"/>
  </r>
  <r>
    <x v="1"/>
    <n v="560"/>
    <s v="834881 BXJ115"/>
    <x v="9"/>
    <x v="0"/>
    <n v="2010"/>
    <n v="155"/>
    <n v="476"/>
    <x v="1"/>
    <n v="175"/>
    <n v="0.34"/>
    <s v=""/>
    <n v="0.34"/>
    <n v="12000"/>
    <s v=""/>
    <n v="12000"/>
    <n v="4760"/>
    <n v="0.1"/>
    <s v=""/>
    <n v="0.1"/>
    <n v="2.5000000000000001E-5"/>
    <s v=""/>
    <n v="2.5000000000000001E-5"/>
    <n v="2.9919570000000002"/>
    <s v=""/>
    <n v="2.9919570000000002"/>
    <n v="3.9100000000000002E-5"/>
    <s v=""/>
    <n v="3.9100000000000002E-5"/>
    <n v="0.9"/>
    <s v=""/>
    <n v="0.9"/>
    <n v="0.95"/>
    <s v=""/>
    <n v="0.95"/>
    <n v="0.19710000000000003"/>
    <n v="3.0191693500000003"/>
    <n v="10.90030002047874"/>
    <n v="166.97032839996848"/>
    <n v="5.4501500102393709E-3"/>
    <n v="8.3485164199984238E-2"/>
  </r>
  <r>
    <x v="1"/>
    <n v="561"/>
    <s v="834882 ITH456"/>
    <x v="9"/>
    <x v="0"/>
    <n v="2010"/>
    <n v="155"/>
    <n v="476"/>
    <x v="1"/>
    <n v="175"/>
    <n v="0.34"/>
    <s v=""/>
    <n v="0.34"/>
    <n v="12000"/>
    <s v=""/>
    <n v="12000"/>
    <n v="4760"/>
    <n v="0.1"/>
    <s v=""/>
    <n v="0.1"/>
    <n v="2.5000000000000001E-5"/>
    <s v=""/>
    <n v="2.5000000000000001E-5"/>
    <n v="2.9919570000000002"/>
    <s v=""/>
    <n v="2.9919570000000002"/>
    <n v="3.9100000000000002E-5"/>
    <s v=""/>
    <n v="3.9100000000000002E-5"/>
    <n v="0.9"/>
    <s v=""/>
    <n v="0.9"/>
    <n v="0.95"/>
    <s v=""/>
    <n v="0.95"/>
    <n v="0.19710000000000003"/>
    <n v="3.0191693500000003"/>
    <n v="10.90030002047874"/>
    <n v="166.97032839996848"/>
    <n v="5.4501500102393709E-3"/>
    <n v="8.3485164199984238E-2"/>
  </r>
  <r>
    <x v="1"/>
    <n v="562"/>
    <n v="835676"/>
    <x v="9"/>
    <x v="0"/>
    <n v="2012"/>
    <n v="155"/>
    <n v="476"/>
    <x v="5"/>
    <n v="175"/>
    <n v="0.34"/>
    <s v=""/>
    <n v="0.34"/>
    <n v="12000"/>
    <s v=""/>
    <n v="12000"/>
    <n v="3808"/>
    <n v="0.09"/>
    <s v=""/>
    <n v="0.09"/>
    <n v="2.1699999999999999E-5"/>
    <s v=""/>
    <n v="2.1699999999999999E-5"/>
    <n v="2.6726589999999999"/>
    <s v=""/>
    <n v="2.6726589999999999"/>
    <n v="3.4900000000000001E-5"/>
    <s v=""/>
    <n v="3.4900000000000001E-5"/>
    <n v="0.9"/>
    <s v=""/>
    <n v="0.9"/>
    <n v="0.95"/>
    <s v=""/>
    <n v="0.95"/>
    <n v="0.15537023999999999"/>
    <n v="2.6652802900000001"/>
    <n v="8.5925024365996272"/>
    <n v="147.3990603737625"/>
    <n v="4.2962512182998141E-3"/>
    <n v="7.3699530186881246E-2"/>
  </r>
  <r>
    <x v="1"/>
    <n v="563"/>
    <s v="836896 Jet Go"/>
    <x v="9"/>
    <x v="0"/>
    <n v="2013"/>
    <n v="155"/>
    <n v="476"/>
    <x v="5"/>
    <n v="175"/>
    <n v="0.34"/>
    <s v=""/>
    <n v="0.34"/>
    <n v="12000"/>
    <s v=""/>
    <n v="12000"/>
    <n v="3332"/>
    <n v="0.09"/>
    <s v=""/>
    <n v="0.09"/>
    <n v="2.1699999999999999E-5"/>
    <s v=""/>
    <n v="2.1699999999999999E-5"/>
    <n v="1.9504440000000001"/>
    <s v=""/>
    <n v="1.9504440000000001"/>
    <n v="2.5400000000000001E-5"/>
    <s v=""/>
    <n v="2.5400000000000001E-5"/>
    <n v="0.9"/>
    <s v=""/>
    <n v="0.9"/>
    <n v="0.95"/>
    <s v=""/>
    <n v="0.95"/>
    <n v="0.14607396"/>
    <n v="1.9333229599999999"/>
    <n v="8.0783865508848844"/>
    <n v="106.9193318136987"/>
    <n v="4.0391932754424422E-3"/>
    <n v="5.3459665906849356E-2"/>
  </r>
  <r>
    <x v="1"/>
    <n v="564"/>
    <n v="838006"/>
    <x v="9"/>
    <x v="0"/>
    <n v="2014"/>
    <n v="155"/>
    <n v="476"/>
    <x v="5"/>
    <n v="175"/>
    <n v="0.34"/>
    <s v=""/>
    <n v="0.34"/>
    <n v="12000"/>
    <s v=""/>
    <n v="12000"/>
    <n v="2856"/>
    <n v="0.09"/>
    <s v=""/>
    <n v="0.09"/>
    <n v="2.1699999999999999E-5"/>
    <s v=""/>
    <n v="2.1699999999999999E-5"/>
    <n v="1.8741300000000001"/>
    <s v=""/>
    <n v="1.8741300000000001"/>
    <n v="2.44E-5"/>
    <s v=""/>
    <n v="2.44E-5"/>
    <n v="0.9"/>
    <s v=""/>
    <n v="0.9"/>
    <n v="0.95"/>
    <s v=""/>
    <n v="0.95"/>
    <n v="0.13677767999999998"/>
    <n v="1.84662558"/>
    <n v="7.564270665170139"/>
    <n v="102.12467198117993"/>
    <n v="3.7821353325850696E-3"/>
    <n v="5.1062335990589972E-2"/>
  </r>
  <r>
    <x v="1"/>
    <n v="565"/>
    <n v="838007"/>
    <x v="9"/>
    <x v="0"/>
    <n v="2014"/>
    <n v="155"/>
    <n v="476"/>
    <x v="5"/>
    <n v="175"/>
    <n v="0.34"/>
    <s v=""/>
    <n v="0.34"/>
    <n v="12000"/>
    <s v=""/>
    <n v="12000"/>
    <n v="2856"/>
    <n v="0.09"/>
    <s v=""/>
    <n v="0.09"/>
    <n v="2.1699999999999999E-5"/>
    <s v=""/>
    <n v="2.1699999999999999E-5"/>
    <n v="1.8741300000000001"/>
    <s v=""/>
    <n v="1.8741300000000001"/>
    <n v="2.44E-5"/>
    <s v=""/>
    <n v="2.44E-5"/>
    <n v="0.9"/>
    <s v=""/>
    <n v="0.9"/>
    <n v="0.95"/>
    <s v=""/>
    <n v="0.95"/>
    <n v="0.13677767999999998"/>
    <n v="1.84662558"/>
    <n v="7.564270665170139"/>
    <n v="102.12467198117993"/>
    <n v="3.7821353325850696E-3"/>
    <n v="5.1062335990589972E-2"/>
  </r>
  <r>
    <x v="1"/>
    <n v="566"/>
    <n v="838008"/>
    <x v="9"/>
    <x v="0"/>
    <n v="2014"/>
    <n v="155"/>
    <n v="476"/>
    <x v="5"/>
    <n v="175"/>
    <n v="0.34"/>
    <s v=""/>
    <n v="0.34"/>
    <n v="12000"/>
    <s v=""/>
    <n v="12000"/>
    <n v="2856"/>
    <n v="0.09"/>
    <s v=""/>
    <n v="0.09"/>
    <n v="2.1699999999999999E-5"/>
    <s v=""/>
    <n v="2.1699999999999999E-5"/>
    <n v="1.8741300000000001"/>
    <s v=""/>
    <n v="1.8741300000000001"/>
    <n v="2.44E-5"/>
    <s v=""/>
    <n v="2.44E-5"/>
    <n v="0.9"/>
    <s v=""/>
    <n v="0.9"/>
    <n v="0.95"/>
    <s v=""/>
    <n v="0.95"/>
    <n v="0.13677767999999998"/>
    <n v="1.84662558"/>
    <n v="7.564270665170139"/>
    <n v="102.12467198117993"/>
    <n v="3.7821353325850696E-3"/>
    <n v="5.1062335990589972E-2"/>
  </r>
  <r>
    <x v="1"/>
    <n v="567"/>
    <n v="22093"/>
    <x v="9"/>
    <x v="0"/>
    <n v="2015"/>
    <n v="155"/>
    <n v="476"/>
    <x v="2"/>
    <n v="175"/>
    <n v="0.34"/>
    <s v=""/>
    <n v="0.34"/>
    <n v="12000"/>
    <s v=""/>
    <n v="12000"/>
    <n v="2380"/>
    <n v="0.05"/>
    <s v=""/>
    <n v="0.05"/>
    <n v="1.17E-5"/>
    <s v=""/>
    <n v="1.17E-5"/>
    <n v="1.126007"/>
    <s v=""/>
    <n v="1.126007"/>
    <n v="1.4800000000000001E-5"/>
    <s v=""/>
    <n v="1.4800000000000001E-5"/>
    <n v="0.9"/>
    <s v=""/>
    <n v="0.9"/>
    <n v="0.95"/>
    <s v=""/>
    <n v="0.95"/>
    <n v="7.0061399999999996E-2"/>
    <n v="1.1031694499999998"/>
    <n v="3.8746335862748307"/>
    <n v="61.009020692169045"/>
    <n v="1.9373167931374152E-3"/>
    <n v="3.0504510346084524E-2"/>
  </r>
  <r>
    <x v="1"/>
    <n v="568"/>
    <n v="770595"/>
    <x v="9"/>
    <x v="0"/>
    <n v="2015"/>
    <n v="325"/>
    <n v="476"/>
    <x v="2"/>
    <n v="600"/>
    <n v="0.34"/>
    <s v=""/>
    <n v="0.34"/>
    <n v="12000"/>
    <s v=""/>
    <n v="12000"/>
    <n v="2380"/>
    <n v="0.05"/>
    <s v=""/>
    <n v="0.05"/>
    <n v="1.17E-5"/>
    <s v=""/>
    <n v="1.17E-5"/>
    <n v="0.81261700000000003"/>
    <s v=""/>
    <n v="0.81261700000000003"/>
    <n v="1.0699999999999999E-5"/>
    <s v=""/>
    <n v="1.0699999999999999E-5"/>
    <n v="0.9"/>
    <s v=""/>
    <n v="0.9"/>
    <n v="0.95"/>
    <s v=""/>
    <n v="0.95"/>
    <n v="7.0061399999999996E-2"/>
    <n v="0.79617884999999999"/>
    <n v="8.1242317131569024"/>
    <n v="92.323896789313267"/>
    <n v="4.0621158565784512E-3"/>
    <n v="4.6161948394656635E-2"/>
  </r>
  <r>
    <x v="1"/>
    <n v="569"/>
    <n v="770605"/>
    <x v="9"/>
    <x v="0"/>
    <n v="2015"/>
    <n v="325"/>
    <n v="476"/>
    <x v="2"/>
    <n v="600"/>
    <n v="0.34"/>
    <s v=""/>
    <n v="0.34"/>
    <n v="12000"/>
    <s v=""/>
    <n v="12000"/>
    <n v="2380"/>
    <n v="0.05"/>
    <s v=""/>
    <n v="0.05"/>
    <n v="1.17E-5"/>
    <s v=""/>
    <n v="1.17E-5"/>
    <n v="0.81261700000000003"/>
    <s v=""/>
    <n v="0.81261700000000003"/>
    <n v="1.0699999999999999E-5"/>
    <s v=""/>
    <n v="1.0699999999999999E-5"/>
    <n v="0.9"/>
    <s v=""/>
    <n v="0.9"/>
    <n v="0.95"/>
    <s v=""/>
    <n v="0.95"/>
    <n v="7.0061399999999996E-2"/>
    <n v="0.79617884999999999"/>
    <n v="8.1242317131569024"/>
    <n v="92.323896789313267"/>
    <n v="4.0621158565784512E-3"/>
    <n v="4.6161948394656635E-2"/>
  </r>
  <r>
    <x v="1"/>
    <n v="570"/>
    <n v="770606"/>
    <x v="9"/>
    <x v="0"/>
    <n v="2015"/>
    <n v="325"/>
    <n v="476"/>
    <x v="2"/>
    <n v="600"/>
    <n v="0.34"/>
    <s v=""/>
    <n v="0.34"/>
    <n v="12000"/>
    <s v=""/>
    <n v="12000"/>
    <n v="2380"/>
    <n v="0.05"/>
    <s v=""/>
    <n v="0.05"/>
    <n v="1.17E-5"/>
    <s v=""/>
    <n v="1.17E-5"/>
    <n v="0.81261700000000003"/>
    <s v=""/>
    <n v="0.81261700000000003"/>
    <n v="1.0699999999999999E-5"/>
    <s v=""/>
    <n v="1.0699999999999999E-5"/>
    <n v="0.9"/>
    <s v=""/>
    <n v="0.9"/>
    <n v="0.95"/>
    <s v=""/>
    <n v="0.95"/>
    <n v="7.0061399999999996E-2"/>
    <n v="0.79617884999999999"/>
    <n v="8.1242317131569024"/>
    <n v="92.323896789313267"/>
    <n v="4.0621158565784512E-3"/>
    <n v="4.6161948394656635E-2"/>
  </r>
  <r>
    <x v="1"/>
    <n v="571"/>
    <s v="PU7254"/>
    <x v="9"/>
    <x v="0"/>
    <n v="2015"/>
    <n v="155"/>
    <n v="476"/>
    <x v="2"/>
    <n v="175"/>
    <n v="0.34"/>
    <s v=""/>
    <n v="0.34"/>
    <n v="12000"/>
    <s v=""/>
    <n v="12000"/>
    <n v="2380"/>
    <n v="0.05"/>
    <s v=""/>
    <n v="0.05"/>
    <n v="1.17E-5"/>
    <s v=""/>
    <n v="1.17E-5"/>
    <n v="1.126007"/>
    <s v=""/>
    <n v="1.126007"/>
    <n v="1.4800000000000001E-5"/>
    <s v=""/>
    <n v="1.4800000000000001E-5"/>
    <n v="0.9"/>
    <s v=""/>
    <n v="0.9"/>
    <n v="0.95"/>
    <s v=""/>
    <n v="0.95"/>
    <n v="7.0061399999999996E-2"/>
    <n v="1.1031694499999998"/>
    <n v="3.8746335862748307"/>
    <n v="61.009020692169045"/>
    <n v="1.9373167931374152E-3"/>
    <n v="3.0504510346084524E-2"/>
  </r>
  <r>
    <x v="1"/>
    <n v="572"/>
    <n v="5380"/>
    <x v="9"/>
    <x v="0"/>
    <n v="2016"/>
    <n v="175"/>
    <n v="476"/>
    <x v="2"/>
    <n v="300"/>
    <n v="0.34"/>
    <s v=""/>
    <n v="0.34"/>
    <n v="12000"/>
    <s v=""/>
    <n v="12000"/>
    <n v="1904"/>
    <n v="0.05"/>
    <s v=""/>
    <n v="0.05"/>
    <n v="1.17E-5"/>
    <s v=""/>
    <n v="1.17E-5"/>
    <n v="0.88619700000000001"/>
    <s v=""/>
    <n v="0.88619700000000001"/>
    <n v="1.17E-5"/>
    <s v=""/>
    <n v="1.17E-5"/>
    <n v="0.9"/>
    <s v=""/>
    <n v="0.9"/>
    <n v="0.95"/>
    <s v=""/>
    <n v="0.95"/>
    <n v="6.5049120000000002E-2"/>
    <n v="0.86305010999999998"/>
    <n v="4.0616229427315984"/>
    <n v="53.888263630669094"/>
    <n v="2.0308114713657992E-3"/>
    <n v="2.694413181533455E-2"/>
  </r>
  <r>
    <x v="1"/>
    <n v="573"/>
    <n v="411249"/>
    <x v="9"/>
    <x v="0"/>
    <n v="2016"/>
    <n v="325"/>
    <n v="476"/>
    <x v="2"/>
    <n v="600"/>
    <n v="0.34"/>
    <s v=""/>
    <n v="0.34"/>
    <n v="12000"/>
    <s v=""/>
    <n v="12000"/>
    <n v="1904"/>
    <n v="0.05"/>
    <s v=""/>
    <n v="0.05"/>
    <n v="1.17E-5"/>
    <s v=""/>
    <n v="1.17E-5"/>
    <n v="0.90412800000000004"/>
    <s v=""/>
    <n v="0.90412800000000004"/>
    <n v="1.19E-5"/>
    <s v=""/>
    <n v="1.19E-5"/>
    <n v="0.9"/>
    <s v=""/>
    <n v="0.9"/>
    <n v="0.95"/>
    <s v=""/>
    <n v="0.95"/>
    <n v="6.5049120000000002E-2"/>
    <n v="0.88044632"/>
    <n v="7.5430140365015399"/>
    <n v="102.09544648945484"/>
    <n v="3.7715070182507702E-3"/>
    <n v="5.1047723244727422E-2"/>
  </r>
  <r>
    <x v="1"/>
    <n v="574"/>
    <n v="411250"/>
    <x v="9"/>
    <x v="0"/>
    <n v="2016"/>
    <n v="325"/>
    <n v="476"/>
    <x v="2"/>
    <n v="600"/>
    <n v="0.34"/>
    <s v=""/>
    <n v="0.34"/>
    <n v="12000"/>
    <s v=""/>
    <n v="12000"/>
    <n v="1904"/>
    <n v="0.05"/>
    <s v=""/>
    <n v="0.05"/>
    <n v="1.17E-5"/>
    <s v=""/>
    <n v="1.17E-5"/>
    <n v="0.90412800000000004"/>
    <s v=""/>
    <n v="0.90412800000000004"/>
    <n v="1.19E-5"/>
    <s v=""/>
    <n v="1.19E-5"/>
    <n v="0.9"/>
    <s v=""/>
    <n v="0.9"/>
    <n v="0.95"/>
    <s v=""/>
    <n v="0.95"/>
    <n v="6.5049120000000002E-2"/>
    <n v="0.88044632"/>
    <n v="7.5430140365015399"/>
    <n v="102.09544648945484"/>
    <n v="3.7715070182507702E-3"/>
    <n v="5.1047723244727422E-2"/>
  </r>
  <r>
    <x v="1"/>
    <n v="575"/>
    <n v="411252"/>
    <x v="9"/>
    <x v="0"/>
    <n v="2016"/>
    <n v="325"/>
    <n v="476"/>
    <x v="2"/>
    <n v="600"/>
    <n v="0.34"/>
    <s v=""/>
    <n v="0.34"/>
    <n v="12000"/>
    <s v=""/>
    <n v="12000"/>
    <n v="1904"/>
    <n v="0.05"/>
    <s v=""/>
    <n v="0.05"/>
    <n v="1.17E-5"/>
    <s v=""/>
    <n v="1.17E-5"/>
    <n v="0.90412800000000004"/>
    <s v=""/>
    <n v="0.90412800000000004"/>
    <n v="1.19E-5"/>
    <s v=""/>
    <n v="1.19E-5"/>
    <n v="0.9"/>
    <s v=""/>
    <n v="0.9"/>
    <n v="0.95"/>
    <s v=""/>
    <n v="0.95"/>
    <n v="6.5049120000000002E-2"/>
    <n v="0.88044632"/>
    <n v="7.5430140365015399"/>
    <n v="102.09544648945484"/>
    <n v="3.7715070182507702E-3"/>
    <n v="5.1047723244727422E-2"/>
  </r>
  <r>
    <x v="1"/>
    <n v="576"/>
    <n v="411253"/>
    <x v="9"/>
    <x v="0"/>
    <n v="2016"/>
    <n v="325"/>
    <n v="476"/>
    <x v="2"/>
    <n v="600"/>
    <n v="0.34"/>
    <s v=""/>
    <n v="0.34"/>
    <n v="12000"/>
    <s v=""/>
    <n v="12000"/>
    <n v="1904"/>
    <n v="0.05"/>
    <s v=""/>
    <n v="0.05"/>
    <n v="1.17E-5"/>
    <s v=""/>
    <n v="1.17E-5"/>
    <n v="0.90412800000000004"/>
    <s v=""/>
    <n v="0.90412800000000004"/>
    <n v="1.19E-5"/>
    <s v=""/>
    <n v="1.19E-5"/>
    <n v="0.9"/>
    <s v=""/>
    <n v="0.9"/>
    <n v="0.95"/>
    <s v=""/>
    <n v="0.95"/>
    <n v="6.5049120000000002E-2"/>
    <n v="0.88044632"/>
    <n v="7.5430140365015399"/>
    <n v="102.09544648945484"/>
    <n v="3.7715070182507702E-3"/>
    <n v="5.1047723244727422E-2"/>
  </r>
  <r>
    <x v="1"/>
    <n v="577"/>
    <s v="GP04"/>
    <x v="9"/>
    <x v="0"/>
    <n v="2016"/>
    <n v="240"/>
    <n v="476"/>
    <x v="2"/>
    <n v="300"/>
    <n v="0.34"/>
    <s v=""/>
    <n v="0.34"/>
    <n v="12000"/>
    <s v=""/>
    <n v="12000"/>
    <n v="1904"/>
    <n v="0.05"/>
    <s v=""/>
    <n v="0.05"/>
    <n v="1.17E-5"/>
    <s v=""/>
    <n v="1.17E-5"/>
    <n v="0.88619700000000001"/>
    <s v=""/>
    <n v="0.88619700000000001"/>
    <n v="1.17E-5"/>
    <s v=""/>
    <n v="1.17E-5"/>
    <n v="0.9"/>
    <s v=""/>
    <n v="0.9"/>
    <n v="0.95"/>
    <s v=""/>
    <n v="0.95"/>
    <n v="6.5049120000000002E-2"/>
    <n v="0.86305010999999998"/>
    <n v="5.5702257500319075"/>
    <n v="73.903904407774775"/>
    <n v="2.7851128750159535E-3"/>
    <n v="3.6951952203887382E-2"/>
  </r>
  <r>
    <x v="1"/>
    <n v="578"/>
    <s v="HMV549 507149"/>
    <x v="9"/>
    <x v="0"/>
    <n v="2016"/>
    <n v="155"/>
    <n v="476"/>
    <x v="2"/>
    <n v="175"/>
    <n v="0.34"/>
    <s v=""/>
    <n v="0.34"/>
    <n v="12000"/>
    <s v=""/>
    <n v="12000"/>
    <n v="1904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6.5049120000000002E-2"/>
    <n v="0.87222843999999999"/>
    <n v="3.5974374635622732"/>
    <n v="48.237197779777468"/>
    <n v="1.7987187317811367E-3"/>
    <n v="2.4118598889888737E-2"/>
  </r>
  <r>
    <x v="1"/>
    <n v="579"/>
    <s v="LFJ913 507425"/>
    <x v="9"/>
    <x v="0"/>
    <n v="2016"/>
    <n v="155"/>
    <n v="476"/>
    <x v="2"/>
    <n v="175"/>
    <n v="0.34"/>
    <s v=""/>
    <n v="0.34"/>
    <n v="12000"/>
    <s v=""/>
    <n v="12000"/>
    <n v="1904"/>
    <n v="0.05"/>
    <s v=""/>
    <n v="0.05"/>
    <n v="1.17E-5"/>
    <s v=""/>
    <n v="1.17E-5"/>
    <n v="0.89566800000000002"/>
    <s v=""/>
    <n v="0.89566800000000002"/>
    <n v="1.1800000000000001E-5"/>
    <s v=""/>
    <n v="1.1800000000000001E-5"/>
    <n v="0.9"/>
    <s v=""/>
    <n v="0.9"/>
    <n v="0.95"/>
    <s v=""/>
    <n v="0.95"/>
    <n v="6.5049120000000002E-2"/>
    <n v="0.87222843999999999"/>
    <n v="3.5974374635622732"/>
    <n v="48.237197779777468"/>
    <n v="1.7987187317811367E-3"/>
    <n v="2.4118598889888737E-2"/>
  </r>
  <r>
    <x v="1"/>
    <n v="580"/>
    <s v="PU1497"/>
    <x v="9"/>
    <x v="0"/>
    <n v="2016"/>
    <n v="240"/>
    <n v="476"/>
    <x v="2"/>
    <n v="300"/>
    <n v="0.34"/>
    <s v=""/>
    <n v="0.34"/>
    <n v="12000"/>
    <s v=""/>
    <n v="12000"/>
    <n v="1904"/>
    <n v="0.05"/>
    <s v=""/>
    <n v="0.05"/>
    <n v="1.17E-5"/>
    <s v=""/>
    <n v="1.17E-5"/>
    <n v="0.88619700000000001"/>
    <s v=""/>
    <n v="0.88619700000000001"/>
    <n v="1.17E-5"/>
    <s v=""/>
    <n v="1.17E-5"/>
    <n v="0.9"/>
    <s v=""/>
    <n v="0.9"/>
    <n v="0.95"/>
    <s v=""/>
    <n v="0.95"/>
    <n v="6.5049120000000002E-2"/>
    <n v="0.86305010999999998"/>
    <n v="5.5702257500319075"/>
    <n v="73.903904407774775"/>
    <n v="2.7851128750159535E-3"/>
    <n v="3.6951952203887382E-2"/>
  </r>
  <r>
    <x v="1"/>
    <n v="581"/>
    <s v="PU1498"/>
    <x v="9"/>
    <x v="0"/>
    <n v="2016"/>
    <n v="240"/>
    <n v="476"/>
    <x v="2"/>
    <n v="300"/>
    <n v="0.34"/>
    <s v=""/>
    <n v="0.34"/>
    <n v="12000"/>
    <s v=""/>
    <n v="12000"/>
    <n v="1904"/>
    <n v="0.05"/>
    <s v=""/>
    <n v="0.05"/>
    <n v="1.17E-5"/>
    <s v=""/>
    <n v="1.17E-5"/>
    <n v="0.88619700000000001"/>
    <s v=""/>
    <n v="0.88619700000000001"/>
    <n v="1.17E-5"/>
    <s v=""/>
    <n v="1.17E-5"/>
    <n v="0.9"/>
    <s v=""/>
    <n v="0.9"/>
    <n v="0.95"/>
    <s v=""/>
    <n v="0.95"/>
    <n v="6.5049120000000002E-2"/>
    <n v="0.86305010999999998"/>
    <n v="5.5702257500319075"/>
    <n v="73.903904407774775"/>
    <n v="2.7851128750159535E-3"/>
    <n v="3.6951952203887382E-2"/>
  </r>
  <r>
    <x v="1"/>
    <n v="582"/>
    <n v="412069"/>
    <x v="9"/>
    <x v="0"/>
    <n v="2017"/>
    <n v="325"/>
    <n v="476"/>
    <x v="2"/>
    <n v="600"/>
    <n v="0.34"/>
    <s v=""/>
    <n v="0.34"/>
    <n v="12000"/>
    <s v=""/>
    <n v="12000"/>
    <n v="1428"/>
    <n v="0.05"/>
    <s v=""/>
    <n v="0.05"/>
    <n v="1.17E-5"/>
    <s v=""/>
    <n v="1.17E-5"/>
    <n v="0.23100000000000001"/>
    <s v=""/>
    <n v="0.23100000000000001"/>
    <n v="3.05E-6"/>
    <s v=""/>
    <n v="3.05E-6"/>
    <n v="0.9"/>
    <s v=""/>
    <n v="0.9"/>
    <n v="0.95"/>
    <s v=""/>
    <n v="0.95"/>
    <n v="6.0036840000000008E-2"/>
    <n v="0.22358763000000001"/>
    <n v="6.9617963598461774"/>
    <n v="25.926940002848816"/>
    <n v="3.4808981799230886E-3"/>
    <n v="1.2963470001424409E-2"/>
  </r>
  <r>
    <x v="1"/>
    <n v="583"/>
    <s v="7565OO"/>
    <x v="9"/>
    <x v="0"/>
    <n v="2017"/>
    <n v="130"/>
    <n v="476"/>
    <x v="2"/>
    <n v="175"/>
    <n v="0.34"/>
    <s v=""/>
    <n v="0.34"/>
    <n v="12000"/>
    <s v=""/>
    <n v="12000"/>
    <n v="1428"/>
    <n v="0.05"/>
    <s v=""/>
    <n v="0.05"/>
    <n v="1.17E-5"/>
    <s v=""/>
    <n v="1.17E-5"/>
    <n v="1.1519999999999999"/>
    <s v=""/>
    <n v="1.1519999999999999"/>
    <n v="1.52E-5"/>
    <s v=""/>
    <n v="1.52E-5"/>
    <n v="0.9"/>
    <s v=""/>
    <n v="0.9"/>
    <n v="0.95"/>
    <s v=""/>
    <n v="0.95"/>
    <n v="6.0036840000000008E-2"/>
    <n v="1.11502032"/>
    <n v="2.784718543938471"/>
    <n v="51.718540848788969"/>
    <n v="1.3923592719692355E-3"/>
    <n v="2.5859270424394485E-2"/>
  </r>
  <r>
    <x v="1"/>
    <n v="584"/>
    <s v="7566OO"/>
    <x v="9"/>
    <x v="0"/>
    <n v="2017"/>
    <n v="130"/>
    <n v="476"/>
    <x v="2"/>
    <n v="175"/>
    <n v="0.34"/>
    <s v=""/>
    <n v="0.34"/>
    <n v="12000"/>
    <s v=""/>
    <n v="12000"/>
    <n v="1428"/>
    <n v="0.05"/>
    <s v=""/>
    <n v="0.05"/>
    <n v="1.17E-5"/>
    <s v=""/>
    <n v="1.17E-5"/>
    <n v="1.1519999999999999"/>
    <s v=""/>
    <n v="1.1519999999999999"/>
    <n v="1.52E-5"/>
    <s v=""/>
    <n v="1.52E-5"/>
    <n v="0.9"/>
    <s v=""/>
    <n v="0.9"/>
    <n v="0.95"/>
    <s v=""/>
    <n v="0.95"/>
    <n v="6.0036840000000008E-2"/>
    <n v="1.11502032"/>
    <n v="2.784718543938471"/>
    <n v="51.718540848788969"/>
    <n v="1.3923592719692355E-3"/>
    <n v="2.5859270424394485E-2"/>
  </r>
  <r>
    <x v="1"/>
    <n v="585"/>
    <n v="4400"/>
    <x v="9"/>
    <x v="0"/>
    <n v="2018"/>
    <n v="155"/>
    <n v="476"/>
    <x v="2"/>
    <n v="175"/>
    <n v="0.34"/>
    <s v=""/>
    <n v="0.34"/>
    <n v="12000"/>
    <s v=""/>
    <n v="12000"/>
    <n v="95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502456E-2"/>
    <n v="0.91769543999999992"/>
    <n v="3.0430452181371566"/>
    <n v="50.751677440006318"/>
    <n v="1.5215226090685783E-3"/>
    <n v="2.5375838720003163E-2"/>
  </r>
  <r>
    <x v="1"/>
    <n v="586"/>
    <n v="414754"/>
    <x v="9"/>
    <x v="0"/>
    <n v="2018"/>
    <n v="155"/>
    <n v="476"/>
    <x v="2"/>
    <n v="175"/>
    <n v="0.34"/>
    <s v=""/>
    <n v="0.34"/>
    <n v="12000"/>
    <s v=""/>
    <n v="12000"/>
    <n v="95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502456E-2"/>
    <n v="0.91769543999999992"/>
    <n v="3.0430452181371566"/>
    <n v="50.751677440006318"/>
    <n v="1.5215226090685783E-3"/>
    <n v="2.5375838720003163E-2"/>
  </r>
  <r>
    <x v="1"/>
    <n v="587"/>
    <n v="518553"/>
    <x v="9"/>
    <x v="0"/>
    <n v="2018"/>
    <n v="155"/>
    <n v="476"/>
    <x v="2"/>
    <n v="175"/>
    <n v="0.34"/>
    <s v=""/>
    <n v="0.34"/>
    <n v="12000"/>
    <s v=""/>
    <n v="12000"/>
    <n v="95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502456E-2"/>
    <n v="0.91769543999999992"/>
    <n v="3.0430452181371566"/>
    <n v="50.751677440006318"/>
    <n v="1.5215226090685783E-3"/>
    <n v="2.5375838720003163E-2"/>
  </r>
  <r>
    <x v="1"/>
    <n v="588"/>
    <s v="414723 BEC264"/>
    <x v="9"/>
    <x v="0"/>
    <n v="2018"/>
    <n v="155"/>
    <n v="476"/>
    <x v="2"/>
    <n v="175"/>
    <n v="0.34"/>
    <s v=""/>
    <n v="0.34"/>
    <n v="12000"/>
    <s v=""/>
    <n v="12000"/>
    <n v="95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502456E-2"/>
    <n v="0.91769543999999992"/>
    <n v="3.0430452181371566"/>
    <n v="50.751677440006318"/>
    <n v="1.5215226090685783E-3"/>
    <n v="2.5375838720003163E-2"/>
  </r>
  <r>
    <x v="1"/>
    <n v="589"/>
    <s v="414724 FHV236"/>
    <x v="9"/>
    <x v="0"/>
    <n v="2018"/>
    <n v="155"/>
    <n v="476"/>
    <x v="2"/>
    <n v="175"/>
    <n v="0.34"/>
    <s v=""/>
    <n v="0.34"/>
    <n v="12000"/>
    <s v=""/>
    <n v="12000"/>
    <n v="95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502456E-2"/>
    <n v="0.91769543999999992"/>
    <n v="3.0430452181371566"/>
    <n v="50.751677440006318"/>
    <n v="1.5215226090685783E-3"/>
    <n v="2.5375838720003163E-2"/>
  </r>
  <r>
    <x v="1"/>
    <n v="590"/>
    <s v="414725 KUD281"/>
    <x v="9"/>
    <x v="0"/>
    <n v="2018"/>
    <n v="155"/>
    <n v="476"/>
    <x v="2"/>
    <n v="175"/>
    <n v="0.34"/>
    <s v=""/>
    <n v="0.34"/>
    <n v="12000"/>
    <s v=""/>
    <n v="12000"/>
    <n v="95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502456E-2"/>
    <n v="0.91769543999999992"/>
    <n v="3.0430452181371566"/>
    <n v="50.751677440006318"/>
    <n v="1.5215226090685783E-3"/>
    <n v="2.5375838720003163E-2"/>
  </r>
  <r>
    <x v="1"/>
    <n v="591"/>
    <s v="414726 NFQ112"/>
    <x v="9"/>
    <x v="0"/>
    <n v="2018"/>
    <n v="155"/>
    <n v="476"/>
    <x v="2"/>
    <n v="175"/>
    <n v="0.34"/>
    <s v=""/>
    <n v="0.34"/>
    <n v="12000"/>
    <s v=""/>
    <n v="12000"/>
    <n v="95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502456E-2"/>
    <n v="0.91769543999999992"/>
    <n v="3.0430452181371566"/>
    <n v="50.751677440006318"/>
    <n v="1.5215226090685783E-3"/>
    <n v="2.5375838720003163E-2"/>
  </r>
  <r>
    <x v="1"/>
    <n v="592"/>
    <s v="414727 TJQ652"/>
    <x v="9"/>
    <x v="0"/>
    <n v="2018"/>
    <n v="155"/>
    <n v="476"/>
    <x v="2"/>
    <n v="175"/>
    <n v="0.34"/>
    <s v=""/>
    <n v="0.34"/>
    <n v="12000"/>
    <s v=""/>
    <n v="12000"/>
    <n v="95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502456E-2"/>
    <n v="0.91769543999999992"/>
    <n v="3.0430452181371566"/>
    <n v="50.751677440006318"/>
    <n v="1.5215226090685783E-3"/>
    <n v="2.5375838720003163E-2"/>
  </r>
  <r>
    <x v="1"/>
    <n v="593"/>
    <s v="414728 VFN464"/>
    <x v="9"/>
    <x v="0"/>
    <n v="2018"/>
    <n v="155"/>
    <n v="476"/>
    <x v="2"/>
    <n v="175"/>
    <n v="0.34"/>
    <s v=""/>
    <n v="0.34"/>
    <n v="12000"/>
    <s v=""/>
    <n v="12000"/>
    <n v="95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502456E-2"/>
    <n v="0.91769543999999992"/>
    <n v="3.0430452181371566"/>
    <n v="50.751677440006318"/>
    <n v="1.5215226090685783E-3"/>
    <n v="2.5375838720003163E-2"/>
  </r>
  <r>
    <x v="1"/>
    <n v="594"/>
    <s v="GP1927 JFS735"/>
    <x v="9"/>
    <x v="0"/>
    <n v="2018"/>
    <n v="155"/>
    <n v="476"/>
    <x v="2"/>
    <n v="175"/>
    <n v="0.34"/>
    <s v=""/>
    <n v="0.34"/>
    <n v="12000"/>
    <s v=""/>
    <n v="12000"/>
    <n v="952"/>
    <n v="0.05"/>
    <s v=""/>
    <n v="0.05"/>
    <n v="1.17E-5"/>
    <s v=""/>
    <n v="1.17E-5"/>
    <n v="0.95399999999999996"/>
    <s v=""/>
    <n v="0.95399999999999996"/>
    <n v="1.26E-5"/>
    <s v=""/>
    <n v="1.26E-5"/>
    <n v="0.9"/>
    <s v=""/>
    <n v="0.9"/>
    <n v="0.95"/>
    <s v=""/>
    <n v="0.95"/>
    <n v="5.502456E-2"/>
    <n v="0.91769543999999992"/>
    <n v="3.0430452181371566"/>
    <n v="50.751677440006318"/>
    <n v="1.5215226090685783E-3"/>
    <n v="2.5375838720003163E-2"/>
  </r>
  <r>
    <x v="1"/>
    <n v="595"/>
    <n v="416146"/>
    <x v="9"/>
    <x v="0"/>
    <n v="2019"/>
    <n v="155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012279999999999E-2"/>
    <n v="0.72366295599999997"/>
    <n v="2.7658490954245991"/>
    <n v="40.021021482021844"/>
    <n v="1.3829245477122996E-3"/>
    <n v="2.0010510741010921E-2"/>
  </r>
  <r>
    <x v="1"/>
    <n v="596"/>
    <n v="416167"/>
    <x v="9"/>
    <x v="0"/>
    <n v="2019"/>
    <n v="155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012279999999999E-2"/>
    <n v="0.72366295599999997"/>
    <n v="2.7658490954245991"/>
    <n v="40.021021482021844"/>
    <n v="1.3829245477122996E-3"/>
    <n v="2.0010510741010921E-2"/>
  </r>
  <r>
    <x v="1"/>
    <n v="597"/>
    <n v="416178"/>
    <x v="9"/>
    <x v="0"/>
    <n v="2019"/>
    <n v="155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012279999999999E-2"/>
    <n v="0.72366295599999997"/>
    <n v="2.7658490954245991"/>
    <n v="40.021021482021844"/>
    <n v="1.3829245477122996E-3"/>
    <n v="2.0010510741010921E-2"/>
  </r>
  <r>
    <x v="1"/>
    <n v="598"/>
    <n v="416181"/>
    <x v="9"/>
    <x v="0"/>
    <n v="2019"/>
    <n v="155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75700000000000001"/>
    <s v=""/>
    <n v="0.75700000000000001"/>
    <n v="9.9799999999999993E-6"/>
    <s v=""/>
    <n v="9.9799999999999993E-6"/>
    <n v="0.9"/>
    <s v=""/>
    <n v="0.9"/>
    <n v="0.95"/>
    <s v=""/>
    <n v="0.95"/>
    <n v="5.0012279999999999E-2"/>
    <n v="0.72366295599999997"/>
    <n v="2.7658490954245991"/>
    <n v="40.021021482021844"/>
    <n v="1.3829245477122996E-3"/>
    <n v="2.0010510741010921E-2"/>
  </r>
  <r>
    <x v="1"/>
    <n v="599"/>
    <n v="419164"/>
    <x v="9"/>
    <x v="0"/>
    <n v="2020"/>
    <n v="155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55900000000000005"/>
    <s v=""/>
    <n v="0.55900000000000005"/>
    <n v="7.3699999999999997E-6"/>
    <s v=""/>
    <n v="7.3699999999999997E-6"/>
    <n v="0.9"/>
    <s v=""/>
    <n v="0.9"/>
    <n v="0.95"/>
    <s v=""/>
    <n v="0.95"/>
    <n v="5.0012279999999999E-2"/>
    <n v="0.53438271400000004"/>
    <n v="2.7658490954245991"/>
    <n v="29.553180661378409"/>
    <n v="1.3829245477122996E-3"/>
    <n v="1.4776590330689206E-2"/>
  </r>
  <r>
    <x v="1"/>
    <n v="600"/>
    <n v="419170"/>
    <x v="9"/>
    <x v="0"/>
    <n v="2020"/>
    <n v="155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55900000000000005"/>
    <s v=""/>
    <n v="0.55900000000000005"/>
    <n v="7.3699999999999997E-6"/>
    <s v=""/>
    <n v="7.3699999999999997E-6"/>
    <n v="0.9"/>
    <s v=""/>
    <n v="0.9"/>
    <n v="0.95"/>
    <s v=""/>
    <n v="0.95"/>
    <n v="5.0012279999999999E-2"/>
    <n v="0.53438271400000004"/>
    <n v="2.7658490954245991"/>
    <n v="29.553180661378409"/>
    <n v="1.3829245477122996E-3"/>
    <n v="1.4776590330689206E-2"/>
  </r>
  <r>
    <x v="1"/>
    <n v="601"/>
    <n v="419171"/>
    <x v="9"/>
    <x v="0"/>
    <n v="2020"/>
    <n v="155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55900000000000005"/>
    <s v=""/>
    <n v="0.55900000000000005"/>
    <n v="7.3699999999999997E-6"/>
    <s v=""/>
    <n v="7.3699999999999997E-6"/>
    <n v="0.9"/>
    <s v=""/>
    <n v="0.9"/>
    <n v="0.95"/>
    <s v=""/>
    <n v="0.95"/>
    <n v="5.0012279999999999E-2"/>
    <n v="0.53438271400000004"/>
    <n v="2.7658490954245991"/>
    <n v="29.553180661378409"/>
    <n v="1.3829245477122996E-3"/>
    <n v="1.4776590330689206E-2"/>
  </r>
  <r>
    <x v="1"/>
    <n v="602"/>
    <n v="419375"/>
    <x v="9"/>
    <x v="0"/>
    <n v="2020"/>
    <n v="155"/>
    <n v="476"/>
    <x v="2"/>
    <n v="175"/>
    <n v="0.34"/>
    <s v=""/>
    <n v="0.34"/>
    <n v="12000"/>
    <s v=""/>
    <n v="12000"/>
    <n v="476"/>
    <n v="0.05"/>
    <s v=""/>
    <n v="0.05"/>
    <n v="1.17E-5"/>
    <s v=""/>
    <n v="1.17E-5"/>
    <n v="0.55900000000000005"/>
    <s v=""/>
    <n v="0.55900000000000005"/>
    <n v="7.3699999999999997E-6"/>
    <s v=""/>
    <n v="7.3699999999999997E-6"/>
    <n v="0.9"/>
    <s v=""/>
    <n v="0.9"/>
    <n v="0.95"/>
    <s v=""/>
    <n v="0.95"/>
    <n v="5.0012279999999999E-2"/>
    <n v="0.53438271400000004"/>
    <n v="2.7658490954245991"/>
    <n v="29.553180661378409"/>
    <n v="1.3829245477122996E-3"/>
    <n v="1.4776590330689206E-2"/>
  </r>
  <r>
    <x v="1"/>
    <n v="603"/>
    <s v="3045 AS 9656"/>
    <x v="10"/>
    <x v="1"/>
    <n v="2002"/>
    <n v="25"/>
    <n v="365"/>
    <x v="3"/>
    <n v="50"/>
    <s v=""/>
    <n v="0.5"/>
    <n v="0.5"/>
    <s v=""/>
    <n v="7000"/>
    <n v="7000"/>
    <n v="6570"/>
    <s v=""/>
    <n v="2.34"/>
    <n v="2.34"/>
    <s v=""/>
    <n v="3.7399999999999998E-4"/>
    <n v="3.7399999999999998E-4"/>
    <s v=""/>
    <n v="5.52"/>
    <n v="5.52"/>
    <s v=""/>
    <n v="3.0800000000000001E-4"/>
    <n v="3.0800000000000001E-4"/>
    <s v=""/>
    <n v="1"/>
    <n v="1"/>
    <s v=""/>
    <n v="0.97699999999999998"/>
    <n v="0.97699999999999998"/>
    <n v="4.7971799999999991"/>
    <n v="7.3700581199999995"/>
    <n v="48.252870192679822"/>
    <n v="74.132398154095938"/>
    <n v="2.412643509633991E-2"/>
    <n v="3.7066199077047973E-2"/>
  </r>
  <r>
    <x v="1"/>
    <n v="604"/>
    <s v="3484 AS 9639"/>
    <x v="10"/>
    <x v="1"/>
    <n v="2002"/>
    <n v="25"/>
    <n v="365"/>
    <x v="3"/>
    <n v="50"/>
    <s v=""/>
    <n v="0.5"/>
    <n v="0.5"/>
    <s v=""/>
    <n v="7000"/>
    <n v="7000"/>
    <n v="6570"/>
    <s v=""/>
    <n v="2.34"/>
    <n v="2.34"/>
    <s v=""/>
    <n v="3.7399999999999998E-4"/>
    <n v="3.7399999999999998E-4"/>
    <s v=""/>
    <n v="5.52"/>
    <n v="5.52"/>
    <s v=""/>
    <n v="3.0800000000000001E-4"/>
    <n v="3.0800000000000001E-4"/>
    <s v=""/>
    <n v="1"/>
    <n v="1"/>
    <s v=""/>
    <n v="0.97699999999999998"/>
    <n v="0.97699999999999998"/>
    <n v="4.7971799999999991"/>
    <n v="7.3700581199999995"/>
    <n v="48.252870192679822"/>
    <n v="74.132398154095938"/>
    <n v="2.412643509633991E-2"/>
    <n v="3.7066199077047973E-2"/>
  </r>
  <r>
    <x v="1"/>
    <n v="605"/>
    <s v="LC022154"/>
    <x v="10"/>
    <x v="1"/>
    <n v="2018"/>
    <n v="25"/>
    <n v="365"/>
    <x v="3"/>
    <n v="50"/>
    <s v=""/>
    <n v="0.5"/>
    <n v="0.5"/>
    <s v=""/>
    <n v="10000"/>
    <n v="10000"/>
    <n v="730"/>
    <s v=""/>
    <n v="0.32400000000000001"/>
    <n v="0.32400000000000001"/>
    <s v=""/>
    <n v="2.4719999999999999E-4"/>
    <n v="2.4719999999999999E-4"/>
    <s v=""/>
    <n v="9.1999999999999998E-2"/>
    <n v="9.1999999999999998E-2"/>
    <s v=""/>
    <n v="6.9599999999999998E-5"/>
    <n v="6.9599999999999998E-5"/>
    <s v=""/>
    <n v="1"/>
    <n v="1"/>
    <s v=""/>
    <n v="0.97699999999999998"/>
    <n v="0.97699999999999998"/>
    <n v="0.50445600000000002"/>
    <n v="0.13952341599999998"/>
    <n v="5.0741164363060163"/>
    <n v="1.4034089363099296"/>
    <n v="2.5370582181530083E-3"/>
    <n v="7.0170446815496482E-4"/>
  </r>
  <r>
    <x v="1"/>
    <n v="606"/>
    <n v="48318"/>
    <x v="11"/>
    <x v="1"/>
    <n v="2000"/>
    <n v="300"/>
    <n v="646.75"/>
    <x v="3"/>
    <n v="600"/>
    <s v=""/>
    <n v="0.25"/>
    <n v="0.25"/>
    <s v=""/>
    <n v="7000"/>
    <n v="7000"/>
    <n v="12935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203.23562348502466"/>
    <n v="1444.8318295813704"/>
    <n v="0.10161781174251235"/>
    <n v="0.72241591479068523"/>
  </r>
  <r>
    <x v="1"/>
    <n v="607"/>
    <n v="29833"/>
    <x v="11"/>
    <x v="1"/>
    <n v="2019"/>
    <n v="100"/>
    <n v="646.75"/>
    <x v="3"/>
    <n v="175"/>
    <s v=""/>
    <n v="0.25"/>
    <n v="0.25"/>
    <s v=""/>
    <n v="10000"/>
    <n v="10000"/>
    <n v="646.7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559684999999999"/>
    <n v="0.16961311085"/>
    <n v="4.8334842326327037"/>
    <n v="6.0460275953405853"/>
    <n v="2.4167421163163523E-3"/>
    <n v="3.0230137976702928E-3"/>
  </r>
  <r>
    <x v="1"/>
    <n v="608"/>
    <s v="91 VOG659"/>
    <x v="12"/>
    <x v="0"/>
    <n v="1990"/>
    <n v="74"/>
    <n v="398.3125"/>
    <x v="4"/>
    <n v="75"/>
    <n v="0.34"/>
    <s v=""/>
    <n v="0.34"/>
    <n v="12000"/>
    <s v=""/>
    <n v="12000"/>
    <n v="11949.375"/>
    <n v="0.99"/>
    <s v=""/>
    <n v="0.99"/>
    <n v="4.5800000000000002E-5"/>
    <s v=""/>
    <n v="4.5800000000000002E-5"/>
    <n v="8.3019999999999996"/>
    <s v=""/>
    <n v="8.3019999999999996"/>
    <n v="1.92E-4"/>
    <s v=""/>
    <n v="1.92E-4"/>
    <n v="0.9"/>
    <s v=""/>
    <n v="0.9"/>
    <n v="0.93"/>
    <s v=""/>
    <n v="0.93"/>
    <n v="1.3835532375000001"/>
    <n v="9.8545404000000012"/>
    <n v="30.567836867756053"/>
    <n v="217.72344944110725"/>
    <n v="1.5283918433878028E-2"/>
    <n v="0.10886172472055362"/>
  </r>
  <r>
    <x v="1"/>
    <n v="609"/>
    <s v="56569 XID896"/>
    <x v="12"/>
    <x v="0"/>
    <n v="2004"/>
    <n v="65"/>
    <n v="398.3125"/>
    <x v="0"/>
    <n v="75"/>
    <n v="0.34"/>
    <s v=""/>
    <n v="0.34"/>
    <n v="12000"/>
    <s v=""/>
    <n v="12000"/>
    <n v="6373"/>
    <n v="0.46"/>
    <s v=""/>
    <n v="0.46"/>
    <n v="3.3300000000000003E-5"/>
    <s v=""/>
    <n v="3.3300000000000003E-5"/>
    <n v="4.6529189999999998"/>
    <s v=""/>
    <n v="4.6529189999999998"/>
    <n v="8.5000000000000006E-5"/>
    <s v=""/>
    <n v="8.5000000000000006E-5"/>
    <n v="0.9"/>
    <s v=""/>
    <n v="0.9"/>
    <n v="0.93"/>
    <s v=""/>
    <n v="0.93"/>
    <n v="0.60499881"/>
    <n v="4.8310003200000002"/>
    <n v="11.740997332097015"/>
    <n v="93.753509810176041"/>
    <n v="5.870498666048508E-3"/>
    <n v="4.6876754905088025E-2"/>
  </r>
  <r>
    <x v="1"/>
    <n v="610"/>
    <n v="828844"/>
    <x v="12"/>
    <x v="0"/>
    <n v="2006"/>
    <n v="100"/>
    <n v="398.3125"/>
    <x v="0"/>
    <n v="175"/>
    <n v="0.34"/>
    <s v=""/>
    <n v="0.34"/>
    <n v="12000"/>
    <s v=""/>
    <n v="12000"/>
    <n v="5576.375"/>
    <n v="0.16"/>
    <s v=""/>
    <n v="0.16"/>
    <n v="2.5700000000000001E-5"/>
    <s v=""/>
    <n v="2.5700000000000001E-5"/>
    <n v="3.9660980000000001"/>
    <s v=""/>
    <n v="3.9660980000000001"/>
    <n v="5.77E-5"/>
    <s v=""/>
    <n v="5.77E-5"/>
    <n v="0.9"/>
    <s v=""/>
    <n v="0.9"/>
    <n v="0.93"/>
    <s v=""/>
    <n v="0.93"/>
    <n v="0.27298155375000005"/>
    <n v="3.9877049988750004"/>
    <n v="8.1502403013383908"/>
    <n v="119.05842554271703"/>
    <n v="4.0751201506691957E-3"/>
    <n v="5.9529212771358517E-2"/>
  </r>
  <r>
    <x v="1"/>
    <n v="611"/>
    <s v="63363 JGU142"/>
    <x v="12"/>
    <x v="0"/>
    <n v="2006"/>
    <n v="200"/>
    <n v="398.3125"/>
    <x v="0"/>
    <n v="300"/>
    <n v="0.34"/>
    <s v=""/>
    <n v="0.34"/>
    <n v="12000"/>
    <s v=""/>
    <n v="12000"/>
    <n v="5576.375"/>
    <n v="0.12"/>
    <s v=""/>
    <n v="0.12"/>
    <n v="2.4000000000000001E-5"/>
    <s v=""/>
    <n v="2.4000000000000001E-5"/>
    <n v="4.077636"/>
    <s v=""/>
    <n v="4.077636"/>
    <n v="5.8900000000000002E-5"/>
    <s v=""/>
    <n v="5.8900000000000002E-5"/>
    <n v="0.9"/>
    <s v=""/>
    <n v="0.9"/>
    <n v="0.93"/>
    <s v=""/>
    <n v="0.93"/>
    <n v="0.22844969999999998"/>
    <n v="4.0976585733750008"/>
    <n v="13.64136093586627"/>
    <n v="244.68248192646021"/>
    <n v="6.8206804679331358E-3"/>
    <n v="0.12234124096323011"/>
  </r>
  <r>
    <x v="1"/>
    <n v="612"/>
    <n v="831593"/>
    <x v="12"/>
    <x v="0"/>
    <n v="2007"/>
    <n v="75"/>
    <n v="398.3125"/>
    <x v="0"/>
    <n v="100"/>
    <n v="0.34"/>
    <s v=""/>
    <n v="0.34"/>
    <n v="12000"/>
    <s v=""/>
    <n v="12000"/>
    <n v="5178.0625"/>
    <n v="0.19"/>
    <s v=""/>
    <n v="0.19"/>
    <n v="2.7100000000000001E-5"/>
    <s v=""/>
    <n v="2.7100000000000001E-5"/>
    <n v="3.7382870000000001"/>
    <s v=""/>
    <n v="3.7382870000000001"/>
    <n v="5.5600000000000003E-5"/>
    <s v=""/>
    <n v="5.5600000000000003E-5"/>
    <n v="0.9"/>
    <s v=""/>
    <n v="0.9"/>
    <n v="0.95"/>
    <s v=""/>
    <n v="0.95"/>
    <n v="0.29729294437499998"/>
    <n v="3.8248779112499998"/>
    <n v="6.657067766841763"/>
    <n v="85.64774891855329"/>
    <n v="3.3285338834208819E-3"/>
    <n v="4.2823874459276642E-2"/>
  </r>
  <r>
    <x v="1"/>
    <n v="613"/>
    <s v="829770 SMA673"/>
    <x v="12"/>
    <x v="2"/>
    <n v="2006"/>
    <n v="50"/>
    <n v="398.3125"/>
    <x v="3"/>
    <n v="75"/>
    <s v="--"/>
    <s v="--"/>
    <n v="0"/>
    <s v="--"/>
    <s v="--"/>
    <n v="0"/>
    <n v="5576.37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614"/>
    <s v="829771 STZ645"/>
    <x v="12"/>
    <x v="2"/>
    <n v="2006"/>
    <n v="50"/>
    <n v="398.3125"/>
    <x v="3"/>
    <n v="75"/>
    <s v="--"/>
    <s v="--"/>
    <n v="0"/>
    <s v="--"/>
    <s v="--"/>
    <n v="0"/>
    <n v="5576.37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615"/>
    <s v="831675 MNS657"/>
    <x v="12"/>
    <x v="2"/>
    <n v="2007"/>
    <n v="50"/>
    <n v="398.3125"/>
    <x v="3"/>
    <n v="75"/>
    <s v="--"/>
    <s v="--"/>
    <n v="0"/>
    <s v="--"/>
    <s v="--"/>
    <n v="0"/>
    <n v="5178.062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616"/>
    <n v="416360"/>
    <x v="12"/>
    <x v="2"/>
    <n v="2019"/>
    <n v="50"/>
    <n v="398.3125"/>
    <x v="3"/>
    <n v="75"/>
    <s v="--"/>
    <s v="--"/>
    <n v="0"/>
    <s v="--"/>
    <s v="--"/>
    <n v="0"/>
    <n v="398.3125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617"/>
    <n v="496048"/>
    <x v="12"/>
    <x v="1"/>
    <n v="2001"/>
    <n v="83"/>
    <n v="365"/>
    <x v="3"/>
    <n v="100"/>
    <s v=""/>
    <n v="0.5"/>
    <n v="0.5"/>
    <s v=""/>
    <n v="7000"/>
    <n v="7000"/>
    <n v="6935"/>
    <s v=""/>
    <n v="2.08"/>
    <n v="2.08"/>
    <s v=""/>
    <n v="2.5599999999999999E-4"/>
    <n v="2.5599999999999999E-4"/>
    <s v=""/>
    <n v="9.58"/>
    <n v="9.58"/>
    <s v=""/>
    <n v="1.63E-4"/>
    <n v="1.63E-4"/>
    <s v=""/>
    <n v="1"/>
    <n v="1"/>
    <s v=""/>
    <n v="0.97699999999999998"/>
    <n v="0.97699999999999998"/>
    <n v="3.8553600000000001"/>
    <n v="10.464065685"/>
    <n v="128.74790111659064"/>
    <n v="349.4424629839728"/>
    <n v="6.4373950558295326E-2"/>
    <n v="0.1747212314919864"/>
  </r>
  <r>
    <x v="1"/>
    <n v="618"/>
    <n v="299953"/>
    <x v="12"/>
    <x v="1"/>
    <n v="2002"/>
    <n v="22"/>
    <n v="398.3125"/>
    <x v="3"/>
    <n v="25"/>
    <s v=""/>
    <n v="0.5"/>
    <n v="0.5"/>
    <s v=""/>
    <n v="2000"/>
    <n v="2000"/>
    <n v="7169.625"/>
    <s v=""/>
    <n v="1.54"/>
    <n v="1.54"/>
    <s v=""/>
    <n v="2.2499999999999999E-4"/>
    <n v="2.2499999999999999E-4"/>
    <s v=""/>
    <n v="7.32"/>
    <n v="7.32"/>
    <s v=""/>
    <n v="2.6600000000000001E-4"/>
    <n v="2.6600000000000001E-4"/>
    <s v=""/>
    <n v="1"/>
    <n v="1"/>
    <s v=""/>
    <n v="0.97699999999999998"/>
    <n v="0.97699999999999998"/>
    <n v="1.99"/>
    <n v="7.6714039999999999"/>
    <n v="19.222238295145925"/>
    <n v="74.101284294641005"/>
    <n v="9.6111191475729638E-3"/>
    <n v="3.7050642147320505E-2"/>
  </r>
  <r>
    <x v="1"/>
    <n v="619"/>
    <n v="299954"/>
    <x v="12"/>
    <x v="1"/>
    <n v="2002"/>
    <n v="22"/>
    <n v="398.3125"/>
    <x v="3"/>
    <n v="25"/>
    <s v=""/>
    <n v="0.5"/>
    <n v="0.5"/>
    <s v=""/>
    <n v="2000"/>
    <n v="2000"/>
    <n v="7169.625"/>
    <s v=""/>
    <n v="1.54"/>
    <n v="1.54"/>
    <s v=""/>
    <n v="2.2499999999999999E-4"/>
    <n v="2.2499999999999999E-4"/>
    <s v=""/>
    <n v="7.32"/>
    <n v="7.32"/>
    <s v=""/>
    <n v="2.6600000000000001E-4"/>
    <n v="2.6600000000000001E-4"/>
    <s v=""/>
    <n v="1"/>
    <n v="1"/>
    <s v=""/>
    <n v="0.97699999999999998"/>
    <n v="0.97699999999999998"/>
    <n v="1.99"/>
    <n v="7.6714039999999999"/>
    <n v="19.222238295145925"/>
    <n v="74.101284294641005"/>
    <n v="9.6111191475729638E-3"/>
    <n v="3.7050642147320505E-2"/>
  </r>
  <r>
    <x v="1"/>
    <n v="620"/>
    <n v="299956"/>
    <x v="12"/>
    <x v="1"/>
    <n v="2002"/>
    <n v="22"/>
    <n v="398.3125"/>
    <x v="3"/>
    <n v="25"/>
    <s v=""/>
    <n v="0.5"/>
    <n v="0.5"/>
    <s v=""/>
    <n v="2000"/>
    <n v="2000"/>
    <n v="7169.625"/>
    <s v=""/>
    <n v="1.54"/>
    <n v="1.54"/>
    <s v=""/>
    <n v="2.2499999999999999E-4"/>
    <n v="2.2499999999999999E-4"/>
    <s v=""/>
    <n v="7.32"/>
    <n v="7.32"/>
    <s v=""/>
    <n v="2.6600000000000001E-4"/>
    <n v="2.6600000000000001E-4"/>
    <s v=""/>
    <n v="1"/>
    <n v="1"/>
    <s v=""/>
    <n v="0.97699999999999998"/>
    <n v="0.97699999999999998"/>
    <n v="1.99"/>
    <n v="7.6714039999999999"/>
    <n v="19.222238295145925"/>
    <n v="74.101284294641005"/>
    <n v="9.6111191475729638E-3"/>
    <n v="3.7050642147320505E-2"/>
  </r>
  <r>
    <x v="1"/>
    <n v="621"/>
    <n v="297499"/>
    <x v="12"/>
    <x v="1"/>
    <n v="2004"/>
    <n v="217"/>
    <n v="398.3125"/>
    <x v="3"/>
    <n v="300"/>
    <s v=""/>
    <n v="0.5"/>
    <n v="0.5"/>
    <s v=""/>
    <n v="7000"/>
    <n v="7000"/>
    <n v="6373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5163258000000002"/>
    <n v="2.6655117786000004"/>
    <n v="239.74789565586443"/>
    <n v="253.96188353879714"/>
    <n v="0.11987394782793222"/>
    <n v="0.12698094176939859"/>
  </r>
  <r>
    <x v="1"/>
    <n v="622"/>
    <n v="828248"/>
    <x v="12"/>
    <x v="1"/>
    <n v="2004"/>
    <n v="169"/>
    <n v="398.3125"/>
    <x v="3"/>
    <n v="175"/>
    <s v=""/>
    <n v="0.5"/>
    <n v="0.5"/>
    <s v=""/>
    <n v="7000"/>
    <n v="7000"/>
    <n v="6373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5163258000000002"/>
    <n v="2.6655117786000004"/>
    <n v="186.71610306839213"/>
    <n v="197.78598303251943"/>
    <n v="9.3358051534196074E-2"/>
    <n v="9.8892991516259715E-2"/>
  </r>
  <r>
    <x v="1"/>
    <n v="623"/>
    <n v="61728"/>
    <x v="12"/>
    <x v="1"/>
    <n v="2006"/>
    <n v="100"/>
    <n v="398.3125"/>
    <x v="3"/>
    <n v="175"/>
    <s v=""/>
    <n v="0.5"/>
    <n v="0.5"/>
    <s v=""/>
    <n v="7000"/>
    <n v="7000"/>
    <n v="5576.375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2179100749999998"/>
    <n v="2.3490539312749998"/>
    <n v="97.380529874040576"/>
    <n v="103.13858939040061"/>
    <n v="4.8690264937020292E-2"/>
    <n v="5.1569294695200309E-2"/>
  </r>
  <r>
    <x v="1"/>
    <n v="624"/>
    <n v="23846"/>
    <x v="12"/>
    <x v="1"/>
    <n v="2009"/>
    <n v="114"/>
    <n v="398.3125"/>
    <x v="3"/>
    <n v="175"/>
    <s v=""/>
    <n v="0.5"/>
    <n v="0.5"/>
    <s v=""/>
    <n v="10000"/>
    <n v="10000"/>
    <n v="4381.4375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0.85719491250000002"/>
    <n v="0.9069369974125"/>
    <n v="42.905467235601662"/>
    <n v="45.395224656372385"/>
    <n v="2.1452733617800833E-2"/>
    <n v="2.2697612328186192E-2"/>
  </r>
  <r>
    <x v="1"/>
    <n v="625"/>
    <n v="837547"/>
    <x v="12"/>
    <x v="1"/>
    <n v="2013"/>
    <n v="22"/>
    <n v="398.3125"/>
    <x v="3"/>
    <n v="25"/>
    <s v=""/>
    <n v="0.5"/>
    <n v="0.5"/>
    <s v=""/>
    <n v="2000"/>
    <n v="2000"/>
    <n v="2788.1875"/>
    <s v=""/>
    <n v="1.54"/>
    <n v="1.54"/>
    <s v=""/>
    <n v="2.2499999999999999E-4"/>
    <n v="2.2499999999999999E-4"/>
    <s v=""/>
    <n v="7.32"/>
    <n v="7.32"/>
    <s v=""/>
    <n v="2.6600000000000001E-4"/>
    <n v="2.6600000000000001E-4"/>
    <s v=""/>
    <n v="1"/>
    <n v="1"/>
    <s v=""/>
    <n v="0.97699999999999998"/>
    <n v="0.97699999999999998"/>
    <n v="1.99"/>
    <n v="7.6714039999999999"/>
    <n v="19.222238295145925"/>
    <n v="74.101284294641005"/>
    <n v="9.6111191475729638E-3"/>
    <n v="3.7050642147320505E-2"/>
  </r>
  <r>
    <x v="1"/>
    <n v="626"/>
    <n v="837550"/>
    <x v="12"/>
    <x v="1"/>
    <n v="2013"/>
    <n v="22"/>
    <n v="398.3125"/>
    <x v="3"/>
    <n v="25"/>
    <s v=""/>
    <n v="0.5"/>
    <n v="0.5"/>
    <s v=""/>
    <n v="2000"/>
    <n v="2000"/>
    <n v="2788.1875"/>
    <s v=""/>
    <n v="1.54"/>
    <n v="1.54"/>
    <s v=""/>
    <n v="2.2499999999999999E-4"/>
    <n v="2.2499999999999999E-4"/>
    <s v=""/>
    <n v="7.32"/>
    <n v="7.32"/>
    <s v=""/>
    <n v="2.6600000000000001E-4"/>
    <n v="2.6600000000000001E-4"/>
    <s v=""/>
    <n v="1"/>
    <n v="1"/>
    <s v=""/>
    <n v="0.97699999999999998"/>
    <n v="0.97699999999999998"/>
    <n v="1.99"/>
    <n v="7.6714039999999999"/>
    <n v="19.222238295145925"/>
    <n v="74.101284294641005"/>
    <n v="9.6111191475729638E-3"/>
    <n v="3.7050642147320505E-2"/>
  </r>
  <r>
    <x v="1"/>
    <n v="627"/>
    <n v="837552"/>
    <x v="12"/>
    <x v="1"/>
    <n v="2013"/>
    <n v="22"/>
    <n v="398.3125"/>
    <x v="3"/>
    <n v="25"/>
    <s v=""/>
    <n v="0.5"/>
    <n v="0.5"/>
    <s v=""/>
    <n v="2000"/>
    <n v="2000"/>
    <n v="2788.1875"/>
    <s v=""/>
    <n v="1.54"/>
    <n v="1.54"/>
    <s v=""/>
    <n v="2.2499999999999999E-4"/>
    <n v="2.2499999999999999E-4"/>
    <s v=""/>
    <n v="7.32"/>
    <n v="7.32"/>
    <s v=""/>
    <n v="2.6600000000000001E-4"/>
    <n v="2.6600000000000001E-4"/>
    <s v=""/>
    <n v="1"/>
    <n v="1"/>
    <s v=""/>
    <n v="0.97699999999999998"/>
    <n v="0.97699999999999998"/>
    <n v="1.99"/>
    <n v="7.6714039999999999"/>
    <n v="19.222238295145925"/>
    <n v="74.101284294641005"/>
    <n v="9.6111191475729638E-3"/>
    <n v="3.7050642147320505E-2"/>
  </r>
  <r>
    <x v="1"/>
    <n v="628"/>
    <n v="837553"/>
    <x v="12"/>
    <x v="1"/>
    <n v="2013"/>
    <n v="22"/>
    <n v="398.3125"/>
    <x v="3"/>
    <n v="25"/>
    <s v=""/>
    <n v="0.5"/>
    <n v="0.5"/>
    <s v=""/>
    <n v="2000"/>
    <n v="2000"/>
    <n v="2788.1875"/>
    <s v=""/>
    <n v="1.54"/>
    <n v="1.54"/>
    <s v=""/>
    <n v="2.2499999999999999E-4"/>
    <n v="2.2499999999999999E-4"/>
    <s v=""/>
    <n v="7.32"/>
    <n v="7.32"/>
    <s v=""/>
    <n v="2.6600000000000001E-4"/>
    <n v="2.6600000000000001E-4"/>
    <s v=""/>
    <n v="1"/>
    <n v="1"/>
    <s v=""/>
    <n v="0.97699999999999998"/>
    <n v="0.97699999999999998"/>
    <n v="1.99"/>
    <n v="7.6714039999999999"/>
    <n v="19.222238295145925"/>
    <n v="74.101284294641005"/>
    <n v="9.6111191475729638E-3"/>
    <n v="3.7050642147320505E-2"/>
  </r>
  <r>
    <x v="1"/>
    <n v="629"/>
    <n v="415654"/>
    <x v="12"/>
    <x v="1"/>
    <n v="2019"/>
    <n v="169"/>
    <n v="398.3125"/>
    <x v="3"/>
    <n v="175"/>
    <s v=""/>
    <n v="0.5"/>
    <n v="0.5"/>
    <s v=""/>
    <n v="10000"/>
    <n v="10000"/>
    <n v="398.312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30627875"/>
    <n v="0.1558749642875"/>
    <n v="9.8735088856210727"/>
    <n v="11.566215272158633"/>
    <n v="4.9367544428105363E-3"/>
    <n v="5.7831076360793168E-3"/>
  </r>
  <r>
    <x v="1"/>
    <n v="630"/>
    <n v="415655"/>
    <x v="12"/>
    <x v="1"/>
    <n v="2019"/>
    <n v="169"/>
    <n v="398.3125"/>
    <x v="3"/>
    <n v="175"/>
    <s v=""/>
    <n v="0.5"/>
    <n v="0.5"/>
    <s v=""/>
    <n v="10000"/>
    <n v="10000"/>
    <n v="398.312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30627875"/>
    <n v="0.1558749642875"/>
    <n v="9.8735088856210727"/>
    <n v="11.566215272158633"/>
    <n v="4.9367544428105363E-3"/>
    <n v="5.7831076360793168E-3"/>
  </r>
  <r>
    <x v="1"/>
    <n v="631"/>
    <n v="415788"/>
    <x v="12"/>
    <x v="1"/>
    <n v="2019"/>
    <n v="169"/>
    <n v="398.3125"/>
    <x v="3"/>
    <n v="175"/>
    <s v=""/>
    <n v="0.5"/>
    <n v="0.5"/>
    <s v=""/>
    <n v="10000"/>
    <n v="10000"/>
    <n v="398.312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30627875"/>
    <n v="0.1558749642875"/>
    <n v="9.8735088856210727"/>
    <n v="11.566215272158633"/>
    <n v="4.9367544428105363E-3"/>
    <n v="5.7831076360793168E-3"/>
  </r>
  <r>
    <x v="1"/>
    <n v="632"/>
    <n v="299893"/>
    <x v="13"/>
    <x v="0"/>
    <n v="2002"/>
    <n v="15.7"/>
    <n v="182.54430379746836"/>
    <x v="6"/>
    <n v="25"/>
    <n v="0.34"/>
    <s v=""/>
    <n v="0.34"/>
    <n v="5000"/>
    <s v=""/>
    <n v="5000"/>
    <n v="3285.7974683544303"/>
    <n v="1.45"/>
    <s v=""/>
    <n v="1.45"/>
    <n v="1.85E-4"/>
    <s v=""/>
    <n v="1.85E-4"/>
    <n v="5.4222400000000004"/>
    <s v=""/>
    <n v="5.4222400000000004"/>
    <n v="0"/>
    <s v=""/>
    <n v="0"/>
    <n v="0.9"/>
    <s v=""/>
    <n v="0.9"/>
    <n v="0.93"/>
    <s v=""/>
    <n v="0.93"/>
    <n v="1.8520852784810127"/>
    <n v="5.0426832000000008"/>
    <n v="3.9787082473704913"/>
    <n v="10.832851742751064"/>
    <n v="1.9893541236852457E-3"/>
    <n v="5.4164258713755324E-3"/>
  </r>
  <r>
    <x v="1"/>
    <n v="633"/>
    <n v="299894"/>
    <x v="13"/>
    <x v="0"/>
    <n v="2002"/>
    <n v="15.7"/>
    <n v="182.54430379746836"/>
    <x v="6"/>
    <n v="25"/>
    <n v="0.34"/>
    <s v=""/>
    <n v="0.34"/>
    <n v="5000"/>
    <s v=""/>
    <n v="5000"/>
    <n v="3285.7974683544303"/>
    <n v="1.45"/>
    <s v=""/>
    <n v="1.45"/>
    <n v="1.85E-4"/>
    <s v=""/>
    <n v="1.85E-4"/>
    <n v="5.4222400000000004"/>
    <s v=""/>
    <n v="5.4222400000000004"/>
    <n v="0"/>
    <s v=""/>
    <n v="0"/>
    <n v="0.9"/>
    <s v=""/>
    <n v="0.9"/>
    <n v="0.93"/>
    <s v=""/>
    <n v="0.93"/>
    <n v="1.8520852784810127"/>
    <n v="5.0426832000000008"/>
    <n v="3.9787082473704913"/>
    <n v="10.832851742751064"/>
    <n v="1.9893541236852457E-3"/>
    <n v="5.4164258713755324E-3"/>
  </r>
  <r>
    <x v="1"/>
    <n v="634"/>
    <n v="299895"/>
    <x v="13"/>
    <x v="0"/>
    <n v="2002"/>
    <n v="15.7"/>
    <n v="182.54430379746836"/>
    <x v="6"/>
    <n v="25"/>
    <n v="0.34"/>
    <s v=""/>
    <n v="0.34"/>
    <n v="5000"/>
    <s v=""/>
    <n v="5000"/>
    <n v="3285.7974683544303"/>
    <n v="1.45"/>
    <s v=""/>
    <n v="1.45"/>
    <n v="1.85E-4"/>
    <s v=""/>
    <n v="1.85E-4"/>
    <n v="5.4222400000000004"/>
    <s v=""/>
    <n v="5.4222400000000004"/>
    <n v="0"/>
    <s v=""/>
    <n v="0"/>
    <n v="0.9"/>
    <s v=""/>
    <n v="0.9"/>
    <n v="0.93"/>
    <s v=""/>
    <n v="0.93"/>
    <n v="1.8520852784810127"/>
    <n v="5.0426832000000008"/>
    <n v="3.9787082473704913"/>
    <n v="10.832851742751064"/>
    <n v="1.9893541236852457E-3"/>
    <n v="5.4164258713755324E-3"/>
  </r>
  <r>
    <x v="1"/>
    <n v="635"/>
    <n v="299896"/>
    <x v="13"/>
    <x v="0"/>
    <n v="2002"/>
    <n v="15.7"/>
    <n v="182.54430379746836"/>
    <x v="6"/>
    <n v="25"/>
    <n v="0.34"/>
    <s v=""/>
    <n v="0.34"/>
    <n v="5000"/>
    <s v=""/>
    <n v="5000"/>
    <n v="3285.7974683544303"/>
    <n v="1.45"/>
    <s v=""/>
    <n v="1.45"/>
    <n v="1.85E-4"/>
    <s v=""/>
    <n v="1.85E-4"/>
    <n v="5.4222400000000004"/>
    <s v=""/>
    <n v="5.4222400000000004"/>
    <n v="0"/>
    <s v=""/>
    <n v="0"/>
    <n v="0.9"/>
    <s v=""/>
    <n v="0.9"/>
    <n v="0.93"/>
    <s v=""/>
    <n v="0.93"/>
    <n v="1.8520852784810127"/>
    <n v="5.0426832000000008"/>
    <n v="3.9787082473704913"/>
    <n v="10.832851742751064"/>
    <n v="1.9893541236852457E-3"/>
    <n v="5.4164258713755324E-3"/>
  </r>
  <r>
    <x v="1"/>
    <n v="636"/>
    <n v="299955"/>
    <x v="13"/>
    <x v="0"/>
    <n v="2002"/>
    <n v="15.7"/>
    <n v="182.54430379746836"/>
    <x v="6"/>
    <n v="25"/>
    <n v="0.34"/>
    <s v=""/>
    <n v="0.34"/>
    <n v="5000"/>
    <s v=""/>
    <n v="5000"/>
    <n v="3285.7974683544303"/>
    <n v="1.45"/>
    <s v=""/>
    <n v="1.45"/>
    <n v="1.85E-4"/>
    <s v=""/>
    <n v="1.85E-4"/>
    <n v="5.4222400000000004"/>
    <s v=""/>
    <n v="5.4222400000000004"/>
    <n v="0"/>
    <s v=""/>
    <n v="0"/>
    <n v="0.9"/>
    <s v=""/>
    <n v="0.9"/>
    <n v="0.93"/>
    <s v=""/>
    <n v="0.93"/>
    <n v="1.8520852784810127"/>
    <n v="5.0426832000000008"/>
    <n v="3.9787082473704913"/>
    <n v="10.832851742751064"/>
    <n v="1.9893541236852457E-3"/>
    <n v="5.4164258713755324E-3"/>
  </r>
  <r>
    <x v="1"/>
    <n v="637"/>
    <n v="833142"/>
    <x v="13"/>
    <x v="0"/>
    <n v="2008"/>
    <n v="15.7"/>
    <n v="182.54430379746836"/>
    <x v="2"/>
    <n v="25"/>
    <n v="0.34"/>
    <s v=""/>
    <n v="0.34"/>
    <n v="5000"/>
    <s v=""/>
    <n v="5000"/>
    <n v="2190.5316455696202"/>
    <n v="0.1"/>
    <s v=""/>
    <n v="0.1"/>
    <n v="4.0000000000000003E-5"/>
    <s v=""/>
    <n v="4.0000000000000003E-5"/>
    <n v="4.147723"/>
    <s v=""/>
    <n v="4.147723"/>
    <n v="0"/>
    <s v=""/>
    <n v="0"/>
    <n v="0.9"/>
    <s v=""/>
    <n v="0.9"/>
    <n v="0.95"/>
    <s v=""/>
    <n v="0.95"/>
    <n v="0.16885913924050636"/>
    <n v="3.94033685"/>
    <n v="0.36274855037511838"/>
    <n v="8.4647564043977059"/>
    <n v="1.813742751875592E-4"/>
    <n v="4.2323782021988533E-3"/>
  </r>
  <r>
    <x v="1"/>
    <n v="638"/>
    <n v="833143"/>
    <x v="13"/>
    <x v="0"/>
    <n v="2008"/>
    <n v="15.7"/>
    <n v="182.54430379746836"/>
    <x v="2"/>
    <n v="25"/>
    <n v="0.34"/>
    <s v=""/>
    <n v="0.34"/>
    <n v="5000"/>
    <s v=""/>
    <n v="5000"/>
    <n v="2190.5316455696202"/>
    <n v="0.1"/>
    <s v=""/>
    <n v="0.1"/>
    <n v="4.0000000000000003E-5"/>
    <s v=""/>
    <n v="4.0000000000000003E-5"/>
    <n v="4.147723"/>
    <s v=""/>
    <n v="4.147723"/>
    <n v="0"/>
    <s v=""/>
    <n v="0"/>
    <n v="0.9"/>
    <s v=""/>
    <n v="0.9"/>
    <n v="0.95"/>
    <s v=""/>
    <n v="0.95"/>
    <n v="0.16885913924050636"/>
    <n v="3.94033685"/>
    <n v="0.36274855037511838"/>
    <n v="8.4647564043977059"/>
    <n v="1.813742751875592E-4"/>
    <n v="4.2323782021988533E-3"/>
  </r>
  <r>
    <x v="1"/>
    <n v="639"/>
    <n v="833144"/>
    <x v="13"/>
    <x v="0"/>
    <n v="2008"/>
    <n v="15.7"/>
    <n v="182.54430379746836"/>
    <x v="2"/>
    <n v="25"/>
    <n v="0.34"/>
    <s v=""/>
    <n v="0.34"/>
    <n v="5000"/>
    <s v=""/>
    <n v="5000"/>
    <n v="2190.5316455696202"/>
    <n v="0.1"/>
    <s v=""/>
    <n v="0.1"/>
    <n v="4.0000000000000003E-5"/>
    <s v=""/>
    <n v="4.0000000000000003E-5"/>
    <n v="4.147723"/>
    <s v=""/>
    <n v="4.147723"/>
    <n v="0"/>
    <s v=""/>
    <n v="0"/>
    <n v="0.9"/>
    <s v=""/>
    <n v="0.9"/>
    <n v="0.95"/>
    <s v=""/>
    <n v="0.95"/>
    <n v="0.16885913924050636"/>
    <n v="3.94033685"/>
    <n v="0.36274855037511838"/>
    <n v="8.4647564043977059"/>
    <n v="1.813742751875592E-4"/>
    <n v="4.2323782021988533E-3"/>
  </r>
  <r>
    <x v="1"/>
    <n v="640"/>
    <n v="833171"/>
    <x v="13"/>
    <x v="0"/>
    <n v="2008"/>
    <n v="15.7"/>
    <n v="182.54430379746836"/>
    <x v="2"/>
    <n v="25"/>
    <n v="0.34"/>
    <s v=""/>
    <n v="0.34"/>
    <n v="5000"/>
    <s v=""/>
    <n v="5000"/>
    <n v="2190.5316455696202"/>
    <n v="0.1"/>
    <s v=""/>
    <n v="0.1"/>
    <n v="4.0000000000000003E-5"/>
    <s v=""/>
    <n v="4.0000000000000003E-5"/>
    <n v="4.147723"/>
    <s v=""/>
    <n v="4.147723"/>
    <n v="0"/>
    <s v=""/>
    <n v="0"/>
    <n v="0.9"/>
    <s v=""/>
    <n v="0.9"/>
    <n v="0.95"/>
    <s v=""/>
    <n v="0.95"/>
    <n v="0.16885913924050636"/>
    <n v="3.94033685"/>
    <n v="0.36274855037511838"/>
    <n v="8.4647564043977059"/>
    <n v="1.813742751875592E-4"/>
    <n v="4.2323782021988533E-3"/>
  </r>
  <r>
    <x v="1"/>
    <n v="641"/>
    <n v="834893"/>
    <x v="13"/>
    <x v="0"/>
    <n v="2010"/>
    <n v="15.7"/>
    <n v="182.54430379746836"/>
    <x v="2"/>
    <n v="25"/>
    <n v="0.34"/>
    <s v=""/>
    <n v="0.34"/>
    <n v="5000"/>
    <s v=""/>
    <n v="5000"/>
    <n v="1825.4430379746836"/>
    <n v="0.1"/>
    <s v=""/>
    <n v="0.1"/>
    <n v="4.0000000000000003E-5"/>
    <s v=""/>
    <n v="4.0000000000000003E-5"/>
    <n v="4.0902079999999996"/>
    <s v=""/>
    <n v="4.0902079999999996"/>
    <n v="0"/>
    <s v=""/>
    <n v="0"/>
    <n v="0.9"/>
    <s v=""/>
    <n v="0.9"/>
    <n v="0.95"/>
    <s v=""/>
    <n v="0.95"/>
    <n v="0.15571594936708863"/>
    <n v="3.8856975999999994"/>
    <n v="0.33451393366836968"/>
    <n v="8.3473786372230574"/>
    <n v="1.6725696683418483E-4"/>
    <n v="4.173689318611529E-3"/>
  </r>
  <r>
    <x v="1"/>
    <n v="642"/>
    <n v="834894"/>
    <x v="13"/>
    <x v="0"/>
    <n v="2010"/>
    <n v="15.7"/>
    <n v="182.54430379746836"/>
    <x v="2"/>
    <n v="25"/>
    <n v="0.34"/>
    <s v=""/>
    <n v="0.34"/>
    <n v="5000"/>
    <s v=""/>
    <n v="5000"/>
    <n v="1825.4430379746836"/>
    <n v="0.1"/>
    <s v=""/>
    <n v="0.1"/>
    <n v="4.0000000000000003E-5"/>
    <s v=""/>
    <n v="4.0000000000000003E-5"/>
    <n v="4.0902079999999996"/>
    <s v=""/>
    <n v="4.0902079999999996"/>
    <n v="0"/>
    <s v=""/>
    <n v="0"/>
    <n v="0.9"/>
    <s v=""/>
    <n v="0.9"/>
    <n v="0.95"/>
    <s v=""/>
    <n v="0.95"/>
    <n v="0.15571594936708863"/>
    <n v="3.8856975999999994"/>
    <n v="0.33451393366836968"/>
    <n v="8.3473786372230574"/>
    <n v="1.6725696683418483E-4"/>
    <n v="4.173689318611529E-3"/>
  </r>
  <r>
    <x v="1"/>
    <n v="643"/>
    <n v="834895"/>
    <x v="13"/>
    <x v="0"/>
    <n v="2010"/>
    <n v="15.7"/>
    <n v="182.54430379746836"/>
    <x v="2"/>
    <n v="25"/>
    <n v="0.34"/>
    <s v=""/>
    <n v="0.34"/>
    <n v="5000"/>
    <s v=""/>
    <n v="5000"/>
    <n v="1825.4430379746836"/>
    <n v="0.1"/>
    <s v=""/>
    <n v="0.1"/>
    <n v="4.0000000000000003E-5"/>
    <s v=""/>
    <n v="4.0000000000000003E-5"/>
    <n v="4.0902079999999996"/>
    <s v=""/>
    <n v="4.0902079999999996"/>
    <n v="0"/>
    <s v=""/>
    <n v="0"/>
    <n v="0.9"/>
    <s v=""/>
    <n v="0.9"/>
    <n v="0.95"/>
    <s v=""/>
    <n v="0.95"/>
    <n v="0.15571594936708863"/>
    <n v="3.8856975999999994"/>
    <n v="0.33451393366836968"/>
    <n v="8.3473786372230574"/>
    <n v="1.6725696683418483E-4"/>
    <n v="4.173689318611529E-3"/>
  </r>
  <r>
    <x v="1"/>
    <n v="644"/>
    <n v="835727"/>
    <x v="13"/>
    <x v="0"/>
    <n v="2012"/>
    <n v="15.7"/>
    <n v="182.54430379746836"/>
    <x v="2"/>
    <n v="25"/>
    <n v="0.34"/>
    <s v=""/>
    <n v="0.34"/>
    <n v="5000"/>
    <s v=""/>
    <n v="5000"/>
    <n v="1460.3544303797469"/>
    <n v="0.1"/>
    <s v=""/>
    <n v="0.1"/>
    <n v="4.0000000000000003E-5"/>
    <s v=""/>
    <n v="4.0000000000000003E-5"/>
    <n v="3.8319030000000001"/>
    <s v=""/>
    <n v="3.8319030000000001"/>
    <n v="0"/>
    <s v=""/>
    <n v="0"/>
    <n v="0.9"/>
    <s v=""/>
    <n v="0.9"/>
    <n v="0.95"/>
    <s v=""/>
    <n v="0.95"/>
    <n v="0.1425727594936709"/>
    <n v="3.6403078499999997"/>
    <n v="0.30627931696162086"/>
    <n v="7.8202246052305755"/>
    <n v="1.5313965848081043E-4"/>
    <n v="3.9101123026152882E-3"/>
  </r>
  <r>
    <x v="1"/>
    <n v="645"/>
    <n v="419219"/>
    <x v="13"/>
    <x v="0"/>
    <n v="2020"/>
    <n v="15.7"/>
    <n v="182.54430379746836"/>
    <x v="2"/>
    <n v="25"/>
    <n v="0.34"/>
    <s v=""/>
    <n v="0.34"/>
    <n v="5000"/>
    <s v=""/>
    <n v="5000"/>
    <n v="182.54430379746836"/>
    <n v="0.1"/>
    <s v=""/>
    <n v="0.1"/>
    <n v="4.0000000000000003E-5"/>
    <s v=""/>
    <n v="4.0000000000000003E-5"/>
    <n v="3.8551829999999998"/>
    <s v=""/>
    <n v="3.8551829999999998"/>
    <n v="0"/>
    <s v=""/>
    <n v="0"/>
    <n v="0.9"/>
    <s v=""/>
    <n v="0.9"/>
    <n v="0.95"/>
    <s v=""/>
    <n v="0.95"/>
    <n v="9.657159493670886E-2"/>
    <n v="3.6624238499999997"/>
    <n v="0.2074581584880002"/>
    <n v="7.8677348968036593"/>
    <n v="1.0372907924400011E-4"/>
    <n v="3.9338674484018302E-3"/>
  </r>
  <r>
    <x v="1"/>
    <n v="646"/>
    <s v="WC022103"/>
    <x v="13"/>
    <x v="2"/>
    <n v="2018"/>
    <n v="25"/>
    <n v="182.54430379746836"/>
    <x v="3"/>
    <n v="50"/>
    <s v="--"/>
    <s v="--"/>
    <n v="0"/>
    <s v="--"/>
    <s v="--"/>
    <n v="0"/>
    <n v="365.08860759493672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647"/>
    <n v="28407"/>
    <x v="13"/>
    <x v="1"/>
    <n v="2011"/>
    <n v="138"/>
    <n v="182.54430379746836"/>
    <x v="3"/>
    <n v="175"/>
    <s v=""/>
    <n v="0.5"/>
    <n v="0.5"/>
    <s v=""/>
    <n v="10000"/>
    <n v="10000"/>
    <n v="1642.8987341772151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57575670886076"/>
    <n v="0.22469834278227849"/>
    <n v="4.0474616866037305"/>
    <n v="6.2395246546737075"/>
    <n v="2.023730843301865E-3"/>
    <n v="3.1197623273368541E-3"/>
  </r>
  <r>
    <x v="1"/>
    <n v="648"/>
    <n v="47377"/>
    <x v="13"/>
    <x v="1"/>
    <n v="2012"/>
    <n v="51"/>
    <n v="182.54430379746836"/>
    <x v="3"/>
    <n v="75"/>
    <s v=""/>
    <n v="0.5"/>
    <n v="0.5"/>
    <s v=""/>
    <n v="10000"/>
    <n v="10000"/>
    <n v="1460.3544303797469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1066850430379746"/>
    <n v="7.7855286809113924E-2"/>
    <n v="1.1357082115299202"/>
    <n v="0.79897066555993657"/>
    <n v="5.6785410576496017E-4"/>
    <n v="3.9948533277996828E-4"/>
  </r>
  <r>
    <x v="1"/>
    <n v="649"/>
    <n v="47508"/>
    <x v="13"/>
    <x v="1"/>
    <n v="2012"/>
    <n v="51"/>
    <n v="182.54430379746836"/>
    <x v="3"/>
    <n v="75"/>
    <s v=""/>
    <n v="0.5"/>
    <n v="0.5"/>
    <s v=""/>
    <n v="10000"/>
    <n v="10000"/>
    <n v="1460.3544303797469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0.11066850430379746"/>
    <n v="7.7855286809113924E-2"/>
    <n v="1.1357082115299202"/>
    <n v="0.79897066555993657"/>
    <n v="5.6785410576496017E-4"/>
    <n v="3.9948533277996828E-4"/>
  </r>
  <r>
    <x v="1"/>
    <n v="650"/>
    <s v="5869B"/>
    <x v="13"/>
    <x v="1"/>
    <n v="2013"/>
    <n v="5"/>
    <n v="182.54430379746836"/>
    <x v="3"/>
    <n v="25"/>
    <s v=""/>
    <n v="0.5"/>
    <n v="0.5"/>
    <s v=""/>
    <n v="2000"/>
    <n v="2000"/>
    <n v="1277.8101265822786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9.845994126582279E-2"/>
    <n v="6.9344625957974693E-2"/>
    <n v="9.9060867306416805E-2"/>
    <n v="6.9767853830931634E-2"/>
    <n v="4.9530433653208403E-5"/>
    <n v="3.4883926915465821E-5"/>
  </r>
  <r>
    <x v="1"/>
    <n v="651"/>
    <n v="838004"/>
    <x v="13"/>
    <x v="1"/>
    <n v="2014"/>
    <n v="25"/>
    <n v="182.54430379746836"/>
    <x v="3"/>
    <n v="50"/>
    <s v=""/>
    <n v="0.5"/>
    <n v="0.5"/>
    <s v=""/>
    <n v="10000"/>
    <n v="10000"/>
    <n v="1095.2658227848101"/>
    <s v=""/>
    <n v="1.2999999999999999E-2"/>
    <n v="1.2999999999999999E-2"/>
    <s v=""/>
    <n v="6.6879999999999997E-5"/>
    <n v="6.6879999999999997E-5"/>
    <s v=""/>
    <n v="0.01"/>
    <n v="0.01"/>
    <s v=""/>
    <n v="4.7720000000000004E-5"/>
    <n v="4.7720000000000004E-5"/>
    <s v=""/>
    <n v="1"/>
    <n v="1"/>
    <s v=""/>
    <n v="0.97699999999999998"/>
    <n v="0.97699999999999998"/>
    <n v="8.6251378227848091E-2"/>
    <n v="6.0833965106835447E-2"/>
    <n v="0.43388896152989331"/>
    <n v="0.30602625127013161"/>
    <n v="2.1694448076494665E-4"/>
    <n v="1.5301312563506579E-4"/>
  </r>
  <r>
    <x v="1"/>
    <n v="652"/>
    <s v="504622 ZZP883"/>
    <x v="13"/>
    <x v="1"/>
    <n v="2014"/>
    <n v="138"/>
    <n v="182.54430379746836"/>
    <x v="3"/>
    <n v="175"/>
    <s v=""/>
    <n v="0.5"/>
    <n v="0.5"/>
    <s v=""/>
    <n v="10000"/>
    <n v="10000"/>
    <n v="1095.2658227848101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017171139240506"/>
    <n v="0.19441522852151899"/>
    <n v="3.8923511330395852"/>
    <n v="5.398609516134413"/>
    <n v="1.9461755665197927E-3"/>
    <n v="2.6993047580672063E-3"/>
  </r>
  <r>
    <x v="1"/>
    <n v="653"/>
    <s v="602632 BNM569"/>
    <x v="13"/>
    <x v="1"/>
    <n v="2015"/>
    <n v="138"/>
    <n v="182.54430379746836"/>
    <x v="3"/>
    <n v="175"/>
    <s v=""/>
    <n v="0.5"/>
    <n v="0.5"/>
    <s v=""/>
    <n v="10000"/>
    <n v="10000"/>
    <n v="912.7215189873418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830975949367089"/>
    <n v="0.18432085710126583"/>
    <n v="3.8406476151848703"/>
    <n v="5.1183044699546478"/>
    <n v="1.9203238075924352E-3"/>
    <n v="2.5591522349773244E-3"/>
  </r>
  <r>
    <x v="1"/>
    <n v="654"/>
    <s v="507150 BSV411"/>
    <x v="13"/>
    <x v="1"/>
    <n v="2016"/>
    <n v="138"/>
    <n v="182.54430379746836"/>
    <x v="3"/>
    <n v="175"/>
    <s v=""/>
    <n v="0.5"/>
    <n v="0.5"/>
    <s v=""/>
    <n v="10000"/>
    <n v="10000"/>
    <n v="730.1772151898734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644780759493672"/>
    <n v="0.17422648568101265"/>
    <n v="3.7889440973301558"/>
    <n v="4.8379994237748818"/>
    <n v="1.8944720486650782E-3"/>
    <n v="2.4189997118874412E-3"/>
  </r>
  <r>
    <x v="1"/>
    <n v="655"/>
    <s v="507151 HLB181"/>
    <x v="13"/>
    <x v="1"/>
    <n v="2016"/>
    <n v="138"/>
    <n v="182.54430379746836"/>
    <x v="3"/>
    <n v="175"/>
    <s v=""/>
    <n v="0.5"/>
    <n v="0.5"/>
    <s v=""/>
    <n v="10000"/>
    <n v="10000"/>
    <n v="730.1772151898734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644780759493672"/>
    <n v="0.17422648568101265"/>
    <n v="3.7889440973301558"/>
    <n v="4.8379994237748818"/>
    <n v="1.8944720486650782E-3"/>
    <n v="2.4189997118874412E-3"/>
  </r>
  <r>
    <x v="1"/>
    <n v="656"/>
    <s v="507152 MIC797"/>
    <x v="13"/>
    <x v="1"/>
    <n v="2016"/>
    <n v="138"/>
    <n v="182.54430379746836"/>
    <x v="3"/>
    <n v="175"/>
    <s v=""/>
    <n v="0.5"/>
    <n v="0.5"/>
    <s v=""/>
    <n v="10000"/>
    <n v="10000"/>
    <n v="730.1772151898734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644780759493672"/>
    <n v="0.17422648568101265"/>
    <n v="3.7889440973301558"/>
    <n v="4.8379994237748818"/>
    <n v="1.8944720486650782E-3"/>
    <n v="2.4189997118874412E-3"/>
  </r>
  <r>
    <x v="1"/>
    <n v="657"/>
    <n v="411976"/>
    <x v="13"/>
    <x v="1"/>
    <n v="2017"/>
    <n v="22"/>
    <n v="182.54430379746836"/>
    <x v="3"/>
    <n v="25"/>
    <s v=""/>
    <n v="0.5"/>
    <n v="0.5"/>
    <s v=""/>
    <n v="2000"/>
    <n v="2000"/>
    <n v="547.6329113924050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58585569620254"/>
    <n v="0.16413211426075949"/>
    <n v="0.59579197643811377"/>
    <n v="0.72658895874704754"/>
    <n v="2.9789598821905689E-4"/>
    <n v="3.6329447937352379E-4"/>
  </r>
  <r>
    <x v="1"/>
    <n v="658"/>
    <n v="411977"/>
    <x v="13"/>
    <x v="1"/>
    <n v="2017"/>
    <n v="22"/>
    <n v="182.54430379746836"/>
    <x v="3"/>
    <n v="25"/>
    <s v=""/>
    <n v="0.5"/>
    <n v="0.5"/>
    <s v=""/>
    <n v="2000"/>
    <n v="2000"/>
    <n v="547.6329113924050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58585569620254"/>
    <n v="0.16413211426075949"/>
    <n v="0.59579197643811377"/>
    <n v="0.72658895874704754"/>
    <n v="2.9789598821905689E-4"/>
    <n v="3.6329447937352379E-4"/>
  </r>
  <r>
    <x v="1"/>
    <n v="659"/>
    <n v="411978"/>
    <x v="13"/>
    <x v="1"/>
    <n v="2017"/>
    <n v="22"/>
    <n v="182.54430379746836"/>
    <x v="3"/>
    <n v="25"/>
    <s v=""/>
    <n v="0.5"/>
    <n v="0.5"/>
    <s v=""/>
    <n v="2000"/>
    <n v="2000"/>
    <n v="547.6329113924050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58585569620254"/>
    <n v="0.16413211426075949"/>
    <n v="0.59579197643811377"/>
    <n v="0.72658895874704754"/>
    <n v="2.9789598821905689E-4"/>
    <n v="3.6329447937352379E-4"/>
  </r>
  <r>
    <x v="1"/>
    <n v="660"/>
    <n v="512014"/>
    <x v="13"/>
    <x v="1"/>
    <n v="2017"/>
    <n v="138"/>
    <n v="182.54430379746836"/>
    <x v="3"/>
    <n v="175"/>
    <s v=""/>
    <n v="0.5"/>
    <n v="0.5"/>
    <s v=""/>
    <n v="10000"/>
    <n v="10000"/>
    <n v="547.6329113924050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58585569620254"/>
    <n v="0.16413211426075949"/>
    <n v="3.7372405794754409"/>
    <n v="4.5576943775951166"/>
    <n v="1.8686202897377205E-3"/>
    <n v="2.2788471887975584E-3"/>
  </r>
  <r>
    <x v="1"/>
    <n v="661"/>
    <n v="512015"/>
    <x v="13"/>
    <x v="1"/>
    <n v="2017"/>
    <n v="138"/>
    <n v="182.54430379746836"/>
    <x v="3"/>
    <n v="175"/>
    <s v=""/>
    <n v="0.5"/>
    <n v="0.5"/>
    <s v=""/>
    <n v="10000"/>
    <n v="10000"/>
    <n v="547.63291139240505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58585569620254"/>
    <n v="0.16413211426075949"/>
    <n v="3.7372405794754409"/>
    <n v="4.5576943775951166"/>
    <n v="1.8686202897377205E-3"/>
    <n v="2.2788471887975584E-3"/>
  </r>
  <r>
    <x v="1"/>
    <n v="662"/>
    <n v="780014"/>
    <x v="14"/>
    <x v="2"/>
    <n v="2019"/>
    <n v="175"/>
    <n v="276"/>
    <x v="3"/>
    <n v="300"/>
    <s v="--"/>
    <s v="--"/>
    <n v="0"/>
    <s v="--"/>
    <s v="--"/>
    <n v="0"/>
    <n v="276"/>
    <s v="--"/>
    <s v="--"/>
    <n v="0"/>
    <s v="--"/>
    <s v="--"/>
    <n v="0"/>
    <s v="--"/>
    <s v="--"/>
    <n v="0"/>
    <s v="--"/>
    <s v=""/>
    <n v="0"/>
    <s v="--"/>
    <s v="--"/>
    <n v="0"/>
    <s v="--"/>
    <s v="--"/>
    <n v="0"/>
    <n v="0"/>
    <n v="0"/>
    <s v="--"/>
    <s v="--"/>
    <s v="--"/>
    <s v="--"/>
  </r>
  <r>
    <x v="1"/>
    <n v="663"/>
    <n v="750119"/>
    <x v="14"/>
    <x v="1"/>
    <n v="2011"/>
    <n v="175"/>
    <n v="276"/>
    <x v="3"/>
    <n v="300"/>
    <s v=""/>
    <n v="0.59"/>
    <n v="0.59"/>
    <s v=""/>
    <n v="10000"/>
    <n v="10000"/>
    <n v="248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543368"/>
    <n v="0.27120972879999999"/>
    <n v="9.6962296557148857"/>
    <n v="17.038786700961481"/>
    <n v="4.8481148278574429E-3"/>
    <n v="8.5193933504807418E-3"/>
  </r>
  <r>
    <x v="1"/>
    <n v="664"/>
    <n v="25108"/>
    <x v="14"/>
    <x v="1"/>
    <n v="2017"/>
    <n v="49"/>
    <n v="276"/>
    <x v="3"/>
    <n v="50"/>
    <s v=""/>
    <n v="0.59"/>
    <n v="0.59"/>
    <s v=""/>
    <n v="10000"/>
    <n v="10000"/>
    <n v="82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4456"/>
    <n v="0.1796359096"/>
    <n v="2.4178105855175653"/>
    <n v="3.1599818675167217"/>
    <n v="1.2089052927587826E-3"/>
    <n v="1.5799909337583611E-3"/>
  </r>
  <r>
    <x v="1"/>
    <n v="665"/>
    <n v="26305"/>
    <x v="14"/>
    <x v="1"/>
    <n v="2018"/>
    <n v="49"/>
    <n v="276"/>
    <x v="3"/>
    <n v="50"/>
    <s v=""/>
    <n v="0.59"/>
    <n v="0.59"/>
    <s v=""/>
    <n v="10000"/>
    <n v="10000"/>
    <n v="55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63040000000001"/>
    <n v="0.16437360640000001"/>
    <n v="2.3682882991704646"/>
    <n v="2.8915021327246397"/>
    <n v="1.1841441495852323E-3"/>
    <n v="1.44575106636232E-3"/>
  </r>
  <r>
    <x v="1"/>
    <n v="666"/>
    <s v="MS0532"/>
    <x v="14"/>
    <x v="1"/>
    <n v="2018"/>
    <n v="175"/>
    <n v="276"/>
    <x v="3"/>
    <n v="300"/>
    <s v=""/>
    <n v="0.59"/>
    <n v="0.59"/>
    <s v=""/>
    <n v="10000"/>
    <n v="10000"/>
    <n v="55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463040000000001"/>
    <n v="0.16437360640000001"/>
    <n v="8.4581724970373724"/>
    <n v="10.326793331159429"/>
    <n v="4.2290862485186865E-3"/>
    <n v="5.1633966655797144E-3"/>
  </r>
  <r>
    <x v="1"/>
    <n v="667"/>
    <s v="834 OSO956"/>
    <x v="15"/>
    <x v="1"/>
    <n v="1987"/>
    <n v="200"/>
    <n v="842"/>
    <x v="3"/>
    <n v="300"/>
    <s v=""/>
    <n v="0.2"/>
    <n v="0.2"/>
    <s v=""/>
    <n v="7000"/>
    <n v="7000"/>
    <n v="27786"/>
    <s v=""/>
    <n v="1.61"/>
    <n v="1.61"/>
    <s v=""/>
    <n v="4.1499999999999999E-5"/>
    <n v="4.1499999999999999E-5"/>
    <s v=""/>
    <n v="12.94"/>
    <n v="12.94"/>
    <s v=""/>
    <n v="1.27E-4"/>
    <n v="1.27E-4"/>
    <s v=""/>
    <n v="0.85"/>
    <n v="0.85"/>
    <s v=""/>
    <n v="0.86699999999999999"/>
    <n v="0.86699999999999999"/>
    <n v="1.6154250000000001"/>
    <n v="11.989742999999999"/>
    <n v="119.94803616295398"/>
    <n v="890.25867926305716"/>
    <n v="5.9974018081476989E-2"/>
    <n v="0.44512933963152862"/>
  </r>
  <r>
    <x v="1"/>
    <n v="668"/>
    <n v="48516"/>
    <x v="15"/>
    <x v="1"/>
    <n v="2000"/>
    <n v="217"/>
    <n v="842"/>
    <x v="3"/>
    <n v="300"/>
    <s v=""/>
    <n v="0.2"/>
    <n v="0.2"/>
    <s v=""/>
    <n v="7000"/>
    <n v="7000"/>
    <n v="16840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53.1101402785942"/>
    <n v="1088.4824240592934"/>
    <n v="7.6555070139297104E-2"/>
    <n v="0.5442412120296467"/>
  </r>
  <r>
    <x v="1"/>
    <n v="669"/>
    <n v="48517"/>
    <x v="15"/>
    <x v="1"/>
    <n v="2000"/>
    <n v="217"/>
    <n v="842"/>
    <x v="3"/>
    <n v="300"/>
    <s v=""/>
    <n v="0.2"/>
    <n v="0.2"/>
    <s v=""/>
    <n v="7000"/>
    <n v="7000"/>
    <n v="16840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53.1101402785942"/>
    <n v="1088.4824240592934"/>
    <n v="7.6555070139297104E-2"/>
    <n v="0.5442412120296467"/>
  </r>
  <r>
    <x v="1"/>
    <n v="670"/>
    <n v="48518"/>
    <x v="15"/>
    <x v="1"/>
    <n v="2000"/>
    <n v="217"/>
    <n v="842"/>
    <x v="3"/>
    <n v="300"/>
    <s v=""/>
    <n v="0.2"/>
    <n v="0.2"/>
    <s v=""/>
    <n v="7000"/>
    <n v="7000"/>
    <n v="16840"/>
    <s v=""/>
    <n v="1.61"/>
    <n v="1.61"/>
    <s v=""/>
    <n v="4.1499999999999999E-5"/>
    <n v="4.1499999999999999E-5"/>
    <s v=""/>
    <n v="12.94"/>
    <n v="12.94"/>
    <s v=""/>
    <n v="1.27E-4"/>
    <n v="1.27E-4"/>
    <s v=""/>
    <n v="1"/>
    <n v="1"/>
    <s v=""/>
    <n v="0.97699999999999998"/>
    <n v="0.97699999999999998"/>
    <n v="1.9005000000000001"/>
    <n v="13.510932999999998"/>
    <n v="153.1101402785942"/>
    <n v="1088.4824240592934"/>
    <n v="7.6555070139297104E-2"/>
    <n v="0.5442412120296467"/>
  </r>
  <r>
    <x v="1"/>
    <n v="671"/>
    <n v="48683"/>
    <x v="15"/>
    <x v="1"/>
    <n v="2001"/>
    <n v="135"/>
    <n v="842"/>
    <x v="3"/>
    <n v="175"/>
    <s v=""/>
    <n v="0.2"/>
    <n v="0.2"/>
    <s v=""/>
    <n v="7000"/>
    <n v="7000"/>
    <n v="15998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6086"/>
    <n v="10.798780999999998"/>
    <n v="80.622856156068053"/>
    <n v="541.2337232524435"/>
    <n v="4.0311428078034027E-2"/>
    <n v="0.27061686162622173"/>
  </r>
  <r>
    <x v="1"/>
    <n v="672"/>
    <n v="48787"/>
    <x v="15"/>
    <x v="1"/>
    <n v="2001"/>
    <n v="225"/>
    <n v="841.08695652173901"/>
    <x v="3"/>
    <n v="300"/>
    <s v=""/>
    <n v="0.2"/>
    <n v="0.2"/>
    <s v=""/>
    <n v="7000"/>
    <n v="7000"/>
    <n v="15980.65217391304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6086"/>
    <n v="10.798780999999998"/>
    <n v="134.22571795407211"/>
    <n v="901.07803851410711"/>
    <n v="6.7112858977036061E-2"/>
    <n v="0.45053901925705359"/>
  </r>
  <r>
    <x v="1"/>
    <n v="673"/>
    <n v="48931"/>
    <x v="15"/>
    <x v="1"/>
    <n v="2001"/>
    <n v="135"/>
    <n v="842"/>
    <x v="3"/>
    <n v="175"/>
    <s v=""/>
    <n v="0.2"/>
    <n v="0.2"/>
    <s v=""/>
    <n v="7000"/>
    <n v="7000"/>
    <n v="15998"/>
    <s v=""/>
    <n v="1.33"/>
    <n v="1.33"/>
    <s v=""/>
    <n v="3.9799999999999998E-5"/>
    <n v="3.9799999999999998E-5"/>
    <s v=""/>
    <n v="10.29"/>
    <n v="10.29"/>
    <s v=""/>
    <n v="1.0900000000000001E-4"/>
    <n v="1.0900000000000001E-4"/>
    <s v=""/>
    <n v="1"/>
    <n v="1"/>
    <s v=""/>
    <n v="0.97699999999999998"/>
    <n v="0.97699999999999998"/>
    <n v="1.6086"/>
    <n v="10.798780999999998"/>
    <n v="80.622856156068053"/>
    <n v="541.2337232524435"/>
    <n v="4.0311428078034027E-2"/>
    <n v="0.27061686162622173"/>
  </r>
  <r>
    <x v="1"/>
    <n v="674"/>
    <s v="496419 SYU729"/>
    <x v="15"/>
    <x v="1"/>
    <n v="2002"/>
    <n v="135"/>
    <n v="842"/>
    <x v="3"/>
    <n v="175"/>
    <s v=""/>
    <n v="0.2"/>
    <n v="0.2"/>
    <s v=""/>
    <n v="7000"/>
    <n v="7000"/>
    <n v="15156"/>
    <s v=""/>
    <n v="1.06"/>
    <n v="1.06"/>
    <s v=""/>
    <n v="3.8099999999999998E-5"/>
    <n v="3.8099999999999998E-5"/>
    <s v=""/>
    <n v="7.64"/>
    <n v="7.64"/>
    <s v=""/>
    <n v="9.1700000000000006E-5"/>
    <n v="9.1700000000000006E-5"/>
    <s v=""/>
    <n v="1"/>
    <n v="1"/>
    <s v=""/>
    <n v="0.97699999999999998"/>
    <n v="0.97699999999999998"/>
    <n v="1.3267"/>
    <n v="8.0914163000000006"/>
    <n v="66.49405897193553"/>
    <n v="405.54090044371776"/>
    <n v="3.3247029485967763E-2"/>
    <n v="0.20277045022185888"/>
  </r>
  <r>
    <x v="1"/>
    <n v="675"/>
    <n v="828152"/>
    <x v="15"/>
    <x v="1"/>
    <n v="2004"/>
    <n v="135"/>
    <n v="842"/>
    <x v="3"/>
    <n v="175"/>
    <s v=""/>
    <n v="0.2"/>
    <n v="0.2"/>
    <s v=""/>
    <n v="7000"/>
    <n v="7000"/>
    <n v="13472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137.88984325287481"/>
    <n v="146.07875176030851"/>
    <n v="6.8944921626437408E-2"/>
    <n v="7.3039375880154259E-2"/>
  </r>
  <r>
    <x v="1"/>
    <n v="676"/>
    <n v="828309"/>
    <x v="15"/>
    <x v="1"/>
    <n v="2004"/>
    <n v="225"/>
    <n v="842"/>
    <x v="3"/>
    <n v="300"/>
    <s v=""/>
    <n v="0.2"/>
    <n v="0.2"/>
    <s v=""/>
    <n v="7000"/>
    <n v="7000"/>
    <n v="13472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229.81640542145806"/>
    <n v="243.46458626718083"/>
    <n v="0.11490820271072903"/>
    <n v="0.12173229313359042"/>
  </r>
  <r>
    <x v="1"/>
    <n v="677"/>
    <n v="828310"/>
    <x v="15"/>
    <x v="1"/>
    <n v="2004"/>
    <n v="225"/>
    <n v="842"/>
    <x v="3"/>
    <n v="300"/>
    <s v=""/>
    <n v="0.2"/>
    <n v="0.2"/>
    <s v=""/>
    <n v="7000"/>
    <n v="7000"/>
    <n v="13472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229.81640542145806"/>
    <n v="243.46458626718083"/>
    <n v="0.11490820271072903"/>
    <n v="0.12173229313359042"/>
  </r>
  <r>
    <x v="1"/>
    <n v="678"/>
    <n v="828516"/>
    <x v="15"/>
    <x v="1"/>
    <n v="2005"/>
    <n v="225"/>
    <n v="842"/>
    <x v="3"/>
    <n v="300"/>
    <s v=""/>
    <n v="0.2"/>
    <n v="0.2"/>
    <s v=""/>
    <n v="7000"/>
    <n v="7000"/>
    <n v="12630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229.81640542145806"/>
    <n v="243.46458626718083"/>
    <n v="0.11490820271072903"/>
    <n v="0.12173229313359042"/>
  </r>
  <r>
    <x v="1"/>
    <n v="679"/>
    <n v="829729"/>
    <x v="15"/>
    <x v="1"/>
    <n v="2006"/>
    <n v="285"/>
    <n v="840.73033707865056"/>
    <x v="3"/>
    <n v="300"/>
    <s v=""/>
    <n v="0.2"/>
    <n v="0.2"/>
    <s v=""/>
    <n v="7000"/>
    <n v="7000"/>
    <n v="11770.224719101108"/>
    <s v=""/>
    <n v="0.129"/>
    <n v="0.129"/>
    <s v=""/>
    <n v="3.746E-4"/>
    <n v="3.746E-4"/>
    <s v=""/>
    <n v="0.13700000000000001"/>
    <n v="0.13700000000000001"/>
    <s v=""/>
    <n v="4.0660000000000002E-4"/>
    <n v="4.0660000000000002E-4"/>
    <s v=""/>
    <n v="1"/>
    <n v="1"/>
    <s v=""/>
    <n v="0.97699999999999998"/>
    <n v="0.97699999999999998"/>
    <n v="2.7511999999999999"/>
    <n v="2.9145864000000001"/>
    <n v="290.66182548911627"/>
    <n v="307.92345288228836"/>
    <n v="0.14533091274455812"/>
    <n v="0.15396172644114417"/>
  </r>
  <r>
    <x v="1"/>
    <n v="680"/>
    <n v="830690"/>
    <x v="15"/>
    <x v="1"/>
    <n v="2007"/>
    <n v="285"/>
    <n v="842"/>
    <x v="3"/>
    <n v="300"/>
    <s v=""/>
    <n v="0.2"/>
    <n v="0.2"/>
    <s v=""/>
    <n v="7000"/>
    <n v="7000"/>
    <n v="10946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2924"/>
    <n v="1.3689723999999999"/>
    <n v="136.74710974525433"/>
    <n v="144.84913263774698"/>
    <n v="6.8373554872627168E-2"/>
    <n v="7.2424566318873493E-2"/>
  </r>
  <r>
    <x v="1"/>
    <n v="681"/>
    <n v="831670"/>
    <x v="15"/>
    <x v="1"/>
    <n v="2008"/>
    <n v="285"/>
    <n v="838.51351351351252"/>
    <x v="3"/>
    <n v="300"/>
    <s v=""/>
    <n v="0.2"/>
    <n v="0.2"/>
    <s v=""/>
    <n v="10000"/>
    <n v="10000"/>
    <n v="10062.162162162151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7909999999999999"/>
    <n v="1.8983110000000001"/>
    <n v="188.71862649288823"/>
    <n v="200.0260438728873"/>
    <n v="9.4359313246444115E-2"/>
    <n v="0.10001302193644365"/>
  </r>
  <r>
    <x v="1"/>
    <n v="682"/>
    <n v="833084"/>
    <x v="15"/>
    <x v="1"/>
    <n v="2009"/>
    <n v="285"/>
    <n v="841.08695652173924"/>
    <x v="3"/>
    <n v="300"/>
    <s v=""/>
    <n v="0.2"/>
    <n v="0.2"/>
    <s v=""/>
    <n v="10000"/>
    <n v="10000"/>
    <n v="9251.956521739131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6666751739130437"/>
    <n v="1.7663215708260873"/>
    <n v="176.15743563676162"/>
    <n v="186.68945412806272"/>
    <n v="8.8078717818380808E-2"/>
    <n v="9.3344727064031366E-2"/>
  </r>
  <r>
    <x v="1"/>
    <n v="683"/>
    <n v="833221"/>
    <x v="15"/>
    <x v="1"/>
    <n v="2009"/>
    <n v="285"/>
    <n v="841.08695652173924"/>
    <x v="3"/>
    <n v="300"/>
    <s v=""/>
    <n v="0.2"/>
    <n v="0.2"/>
    <s v=""/>
    <n v="10000"/>
    <n v="10000"/>
    <n v="9251.956521739131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6666751739130437"/>
    <n v="1.7663215708260873"/>
    <n v="176.15743563676162"/>
    <n v="186.68945412806272"/>
    <n v="8.8078717818380808E-2"/>
    <n v="9.3344727064031366E-2"/>
  </r>
  <r>
    <x v="1"/>
    <n v="684"/>
    <n v="833222"/>
    <x v="15"/>
    <x v="1"/>
    <n v="2009"/>
    <n v="285"/>
    <n v="841.08695652173924"/>
    <x v="3"/>
    <n v="300"/>
    <s v=""/>
    <n v="0.2"/>
    <n v="0.2"/>
    <s v=""/>
    <n v="10000"/>
    <n v="10000"/>
    <n v="9251.9565217391319"/>
    <s v=""/>
    <n v="0.129"/>
    <n v="0.129"/>
    <s v=""/>
    <n v="1.662E-4"/>
    <n v="1.662E-4"/>
    <s v=""/>
    <n v="0.13700000000000001"/>
    <n v="0.13700000000000001"/>
    <s v=""/>
    <n v="1.806E-4"/>
    <n v="1.806E-4"/>
    <s v=""/>
    <n v="1"/>
    <n v="1"/>
    <s v=""/>
    <n v="0.97699999999999998"/>
    <n v="0.97699999999999998"/>
    <n v="1.6666751739130437"/>
    <n v="1.7663215708260873"/>
    <n v="176.15743563676162"/>
    <n v="186.68945412806272"/>
    <n v="8.8078717818380808E-2"/>
    <n v="9.3344727064031366E-2"/>
  </r>
  <r>
    <x v="1"/>
    <n v="685"/>
    <n v="5167"/>
    <x v="15"/>
    <x v="1"/>
    <n v="2011"/>
    <n v="383"/>
    <n v="842"/>
    <x v="3"/>
    <n v="600"/>
    <s v=""/>
    <n v="0.2"/>
    <n v="0.2"/>
    <s v=""/>
    <n v="10000"/>
    <n v="10000"/>
    <n v="757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20629560000000002"/>
    <n v="0.55289875960000001"/>
    <n v="29.333581101287042"/>
    <n v="78.617772776189156"/>
    <n v="1.4666790550643523E-2"/>
    <n v="3.9308886388094579E-2"/>
  </r>
  <r>
    <x v="1"/>
    <n v="686"/>
    <n v="835364"/>
    <x v="15"/>
    <x v="1"/>
    <n v="2012"/>
    <n v="285"/>
    <n v="839.15887850467277"/>
    <x v="3"/>
    <n v="300"/>
    <s v=""/>
    <n v="0.2"/>
    <n v="0.2"/>
    <s v=""/>
    <n v="10000"/>
    <n v="10000"/>
    <n v="6713.271028037382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974753644859813"/>
    <n v="0.5050808039626169"/>
    <n v="20.824099637033974"/>
    <n v="53.261595510144851"/>
    <n v="1.0412049818516988E-2"/>
    <n v="2.6630797755072426E-2"/>
  </r>
  <r>
    <x v="1"/>
    <n v="687"/>
    <n v="835365"/>
    <x v="15"/>
    <x v="1"/>
    <n v="2012"/>
    <n v="285"/>
    <n v="839.15887850467277"/>
    <x v="3"/>
    <n v="300"/>
    <s v=""/>
    <n v="0.2"/>
    <n v="0.2"/>
    <s v=""/>
    <n v="10000"/>
    <n v="10000"/>
    <n v="6713.271028037382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974753644859813"/>
    <n v="0.5050808039626169"/>
    <n v="20.824099637033974"/>
    <n v="53.261595510144851"/>
    <n v="1.0412049818516988E-2"/>
    <n v="2.6630797755072426E-2"/>
  </r>
  <r>
    <x v="1"/>
    <n v="688"/>
    <n v="836451"/>
    <x v="15"/>
    <x v="1"/>
    <n v="2012"/>
    <n v="285"/>
    <n v="839.15887850467277"/>
    <x v="3"/>
    <n v="300"/>
    <s v=""/>
    <n v="0.2"/>
    <n v="0.2"/>
    <s v=""/>
    <n v="10000"/>
    <n v="10000"/>
    <n v="6713.271028037382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974753644859813"/>
    <n v="0.5050808039626169"/>
    <n v="20.824099637033974"/>
    <n v="53.261595510144851"/>
    <n v="1.0412049818516988E-2"/>
    <n v="2.6630797755072426E-2"/>
  </r>
  <r>
    <x v="1"/>
    <n v="689"/>
    <n v="836452"/>
    <x v="15"/>
    <x v="1"/>
    <n v="2012"/>
    <n v="285"/>
    <n v="839.15887850467277"/>
    <x v="3"/>
    <n v="300"/>
    <s v=""/>
    <n v="0.2"/>
    <n v="0.2"/>
    <s v=""/>
    <n v="10000"/>
    <n v="10000"/>
    <n v="6713.271028037382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974753644859813"/>
    <n v="0.5050808039626169"/>
    <n v="20.824099637033974"/>
    <n v="53.261595510144851"/>
    <n v="1.0412049818516988E-2"/>
    <n v="2.6630797755072426E-2"/>
  </r>
  <r>
    <x v="1"/>
    <n v="690"/>
    <n v="838020"/>
    <x v="15"/>
    <x v="1"/>
    <n v="2014"/>
    <n v="285"/>
    <n v="842"/>
    <x v="3"/>
    <n v="300"/>
    <s v=""/>
    <n v="0.2"/>
    <n v="0.2"/>
    <s v=""/>
    <n v="10000"/>
    <n v="10000"/>
    <n v="505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8053040000000001"/>
    <n v="0.41321550639999999"/>
    <n v="19.10167937260497"/>
    <n v="43.721778243671956"/>
    <n v="9.5508396863024855E-3"/>
    <n v="2.186088912183598E-2"/>
  </r>
  <r>
    <x v="1"/>
    <n v="691"/>
    <n v="6341"/>
    <x v="15"/>
    <x v="1"/>
    <n v="2015"/>
    <n v="316"/>
    <n v="842"/>
    <x v="3"/>
    <n v="600"/>
    <s v=""/>
    <n v="0.2"/>
    <n v="0.2"/>
    <s v=""/>
    <n v="10000"/>
    <n v="10000"/>
    <n v="4210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7194200000000001"/>
    <n v="0.36665442199999998"/>
    <n v="20.171834823412045"/>
    <n v="43.015042501876295"/>
    <n v="1.0085917411706023E-2"/>
    <n v="2.150752125093815E-2"/>
  </r>
  <r>
    <x v="1"/>
    <n v="692"/>
    <n v="770661"/>
    <x v="15"/>
    <x v="1"/>
    <n v="2015"/>
    <n v="285"/>
    <n v="839.18803418803429"/>
    <x v="3"/>
    <n v="300"/>
    <s v=""/>
    <n v="0.2"/>
    <n v="0.2"/>
    <s v=""/>
    <n v="10000"/>
    <n v="10000"/>
    <n v="4195.940170940171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7179858974358975"/>
    <n v="0.36587693876068383"/>
    <n v="18.117071250079409"/>
    <n v="38.583661124235633"/>
    <n v="9.0585356250397035E-3"/>
    <n v="1.9291830562117817E-2"/>
  </r>
  <r>
    <x v="1"/>
    <n v="693"/>
    <n v="770662"/>
    <x v="15"/>
    <x v="1"/>
    <n v="2015"/>
    <n v="285"/>
    <n v="839.18803418803429"/>
    <x v="3"/>
    <n v="300"/>
    <s v=""/>
    <n v="0.2"/>
    <n v="0.2"/>
    <s v=""/>
    <n v="10000"/>
    <n v="10000"/>
    <n v="4195.940170940171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7179858974358975"/>
    <n v="0.36587693876068383"/>
    <n v="18.117071250079409"/>
    <n v="38.583661124235633"/>
    <n v="9.0585356250397035E-3"/>
    <n v="1.9291830562117817E-2"/>
  </r>
  <r>
    <x v="1"/>
    <n v="694"/>
    <n v="770663"/>
    <x v="15"/>
    <x v="1"/>
    <n v="2015"/>
    <n v="285"/>
    <n v="839.18803418803429"/>
    <x v="3"/>
    <n v="300"/>
    <s v=""/>
    <n v="0.2"/>
    <n v="0.2"/>
    <s v=""/>
    <n v="10000"/>
    <n v="10000"/>
    <n v="4195.940170940171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7179858974358975"/>
    <n v="0.36587693876068383"/>
    <n v="18.117071250079409"/>
    <n v="38.583661124235633"/>
    <n v="9.0585356250397035E-3"/>
    <n v="1.9291830562117817E-2"/>
  </r>
  <r>
    <x v="1"/>
    <n v="695"/>
    <n v="770664"/>
    <x v="15"/>
    <x v="1"/>
    <n v="2015"/>
    <n v="285"/>
    <n v="839.18803418803429"/>
    <x v="3"/>
    <n v="300"/>
    <s v=""/>
    <n v="0.2"/>
    <n v="0.2"/>
    <s v=""/>
    <n v="10000"/>
    <n v="10000"/>
    <n v="4195.940170940171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7179858974358975"/>
    <n v="0.36587693876068383"/>
    <n v="18.117071250079409"/>
    <n v="38.583661124235633"/>
    <n v="9.0585356250397035E-3"/>
    <n v="1.9291830562117817E-2"/>
  </r>
  <r>
    <x v="1"/>
    <n v="696"/>
    <n v="770666"/>
    <x v="15"/>
    <x v="1"/>
    <n v="2015"/>
    <n v="285"/>
    <n v="839.18803418803429"/>
    <x v="3"/>
    <n v="300"/>
    <s v=""/>
    <n v="0.2"/>
    <n v="0.2"/>
    <s v=""/>
    <n v="10000"/>
    <n v="10000"/>
    <n v="4195.940170940171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7179858974358975"/>
    <n v="0.36587693876068383"/>
    <n v="18.117071250079409"/>
    <n v="38.583661124235633"/>
    <n v="9.0585356250397035E-3"/>
    <n v="1.9291830562117817E-2"/>
  </r>
  <r>
    <x v="1"/>
    <n v="697"/>
    <n v="770667"/>
    <x v="15"/>
    <x v="1"/>
    <n v="2015"/>
    <n v="285"/>
    <n v="839.18803418803429"/>
    <x v="3"/>
    <n v="300"/>
    <s v=""/>
    <n v="0.2"/>
    <n v="0.2"/>
    <s v=""/>
    <n v="10000"/>
    <n v="10000"/>
    <n v="4195.940170940171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7179858974358975"/>
    <n v="0.36587693876068383"/>
    <n v="18.117071250079409"/>
    <n v="38.583661124235633"/>
    <n v="9.0585356250397035E-3"/>
    <n v="1.9291830562117817E-2"/>
  </r>
  <r>
    <x v="1"/>
    <n v="698"/>
    <n v="7690"/>
    <x v="15"/>
    <x v="1"/>
    <n v="2016"/>
    <n v="149"/>
    <n v="842"/>
    <x v="3"/>
    <n v="175"/>
    <s v=""/>
    <n v="0.2"/>
    <n v="0.2"/>
    <s v=""/>
    <n v="10000"/>
    <n v="10000"/>
    <n v="336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335360000000002"/>
    <n v="0.32009333759999997"/>
    <n v="9.036314234650817"/>
    <n v="17.706766076607856"/>
    <n v="4.518157117325409E-3"/>
    <n v="8.8533830383039289E-3"/>
  </r>
  <r>
    <x v="1"/>
    <n v="699"/>
    <n v="7691"/>
    <x v="15"/>
    <x v="1"/>
    <n v="2016"/>
    <n v="149"/>
    <n v="842"/>
    <x v="3"/>
    <n v="175"/>
    <s v=""/>
    <n v="0.2"/>
    <n v="0.2"/>
    <s v=""/>
    <n v="10000"/>
    <n v="10000"/>
    <n v="336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335360000000002"/>
    <n v="0.32009333759999997"/>
    <n v="9.036314234650817"/>
    <n v="17.706766076607856"/>
    <n v="4.518157117325409E-3"/>
    <n v="8.8533830383039289E-3"/>
  </r>
  <r>
    <x v="1"/>
    <n v="700"/>
    <n v="410563"/>
    <x v="15"/>
    <x v="1"/>
    <n v="2016"/>
    <n v="285"/>
    <n v="842"/>
    <x v="3"/>
    <n v="300"/>
    <s v=""/>
    <n v="0.2"/>
    <n v="0.2"/>
    <s v=""/>
    <n v="10000"/>
    <n v="10000"/>
    <n v="336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335360000000002"/>
    <n v="0.32009333759999997"/>
    <n v="17.284225213929414"/>
    <n v="33.868646522370732"/>
    <n v="8.6421126069647063E-3"/>
    <n v="1.6934323261185366E-2"/>
  </r>
  <r>
    <x v="1"/>
    <n v="701"/>
    <n v="410564"/>
    <x v="15"/>
    <x v="1"/>
    <n v="2016"/>
    <n v="285"/>
    <n v="842"/>
    <x v="3"/>
    <n v="300"/>
    <s v=""/>
    <n v="0.2"/>
    <n v="0.2"/>
    <s v=""/>
    <n v="10000"/>
    <n v="10000"/>
    <n v="3368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6335360000000002"/>
    <n v="0.32009333759999997"/>
    <n v="17.284225213929414"/>
    <n v="33.868646522370732"/>
    <n v="8.6421126069647063E-3"/>
    <n v="1.6934323261185366E-2"/>
  </r>
  <r>
    <x v="1"/>
    <n v="702"/>
    <n v="414804"/>
    <x v="15"/>
    <x v="1"/>
    <n v="2018"/>
    <n v="285"/>
    <n v="842"/>
    <x v="3"/>
    <n v="300"/>
    <s v=""/>
    <n v="0.2"/>
    <n v="0.2"/>
    <s v=""/>
    <n v="10000"/>
    <n v="10000"/>
    <n v="1684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461768"/>
    <n v="0.22697116880000001"/>
    <n v="15.466771055253862"/>
    <n v="24.015514801069514"/>
    <n v="7.7333855276269315E-3"/>
    <n v="1.2007757400534759E-2"/>
  </r>
  <r>
    <x v="1"/>
    <n v="703"/>
    <n v="414934"/>
    <x v="15"/>
    <x v="1"/>
    <n v="2019"/>
    <n v="385"/>
    <n v="842"/>
    <x v="3"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</r>
  <r>
    <x v="1"/>
    <n v="704"/>
    <n v="414940"/>
    <x v="15"/>
    <x v="1"/>
    <n v="2019"/>
    <n v="385"/>
    <n v="842"/>
    <x v="3"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</r>
  <r>
    <x v="1"/>
    <n v="705"/>
    <n v="416207"/>
    <x v="15"/>
    <x v="1"/>
    <n v="2019"/>
    <n v="285"/>
    <n v="842"/>
    <x v="3"/>
    <n v="3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4.558043975916084"/>
    <n v="19.088948940418906"/>
    <n v="7.2790219879580419E-3"/>
    <n v="9.5444744702094537E-3"/>
  </r>
  <r>
    <x v="1"/>
    <n v="706"/>
    <n v="416231"/>
    <x v="15"/>
    <x v="1"/>
    <n v="2019"/>
    <n v="285"/>
    <n v="842"/>
    <x v="3"/>
    <n v="3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4.558043975916084"/>
    <n v="19.088948940418906"/>
    <n v="7.2790219879580419E-3"/>
    <n v="9.5444744702094537E-3"/>
  </r>
  <r>
    <x v="1"/>
    <n v="707"/>
    <n v="416233"/>
    <x v="15"/>
    <x v="1"/>
    <n v="2019"/>
    <n v="285"/>
    <n v="842"/>
    <x v="3"/>
    <n v="3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4.558043975916084"/>
    <n v="19.088948940418906"/>
    <n v="7.2790219879580419E-3"/>
    <n v="9.5444744702094537E-3"/>
  </r>
  <r>
    <x v="1"/>
    <n v="708"/>
    <n v="417789"/>
    <x v="15"/>
    <x v="1"/>
    <n v="2019"/>
    <n v="385"/>
    <n v="842"/>
    <x v="3"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</r>
  <r>
    <x v="1"/>
    <n v="709"/>
    <n v="419314"/>
    <x v="15"/>
    <x v="1"/>
    <n v="2020"/>
    <n v="385"/>
    <n v="842"/>
    <x v="3"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</r>
  <r>
    <x v="1"/>
    <n v="710"/>
    <n v="419315"/>
    <x v="15"/>
    <x v="1"/>
    <n v="2020"/>
    <n v="385"/>
    <n v="842"/>
    <x v="3"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</r>
  <r>
    <x v="1"/>
    <n v="711"/>
    <n v="419316"/>
    <x v="15"/>
    <x v="1"/>
    <n v="2020"/>
    <n v="385"/>
    <n v="842"/>
    <x v="3"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</r>
  <r>
    <x v="1"/>
    <n v="712"/>
    <n v="419317"/>
    <x v="15"/>
    <x v="1"/>
    <n v="2020"/>
    <n v="385"/>
    <n v="842"/>
    <x v="3"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</r>
  <r>
    <x v="1"/>
    <n v="713"/>
    <n v="419318"/>
    <x v="15"/>
    <x v="1"/>
    <n v="2020"/>
    <n v="385"/>
    <n v="842"/>
    <x v="3"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</r>
  <r>
    <x v="1"/>
    <n v="714"/>
    <n v="419319"/>
    <x v="15"/>
    <x v="1"/>
    <n v="2020"/>
    <n v="385"/>
    <n v="842"/>
    <x v="3"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</r>
  <r>
    <x v="1"/>
    <n v="715"/>
    <n v="419320"/>
    <x v="15"/>
    <x v="1"/>
    <n v="2020"/>
    <n v="385"/>
    <n v="842"/>
    <x v="3"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</r>
  <r>
    <x v="1"/>
    <n v="716"/>
    <n v="419324"/>
    <x v="15"/>
    <x v="1"/>
    <n v="2020"/>
    <n v="385"/>
    <n v="842"/>
    <x v="3"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</r>
  <r>
    <x v="1"/>
    <n v="717"/>
    <n v="419351"/>
    <x v="15"/>
    <x v="1"/>
    <n v="2020"/>
    <n v="385"/>
    <n v="842"/>
    <x v="3"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</r>
  <r>
    <x v="1"/>
    <n v="718"/>
    <n v="419352"/>
    <x v="15"/>
    <x v="1"/>
    <n v="2020"/>
    <n v="385"/>
    <n v="842"/>
    <x v="3"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</r>
  <r>
    <x v="1"/>
    <n v="719"/>
    <n v="419384"/>
    <x v="15"/>
    <x v="1"/>
    <n v="2020"/>
    <n v="385"/>
    <n v="842"/>
    <x v="3"/>
    <n v="600"/>
    <s v=""/>
    <n v="0.2"/>
    <n v="0.2"/>
    <s v=""/>
    <n v="10000"/>
    <n v="10000"/>
    <n v="842"/>
    <s v=""/>
    <n v="0.129"/>
    <n v="0.129"/>
    <s v=""/>
    <n v="1.0200000000000001E-5"/>
    <n v="1.0200000000000001E-5"/>
    <s v=""/>
    <n v="0.13700000000000001"/>
    <n v="0.13700000000000001"/>
    <s v=""/>
    <n v="5.66E-5"/>
    <n v="5.66E-5"/>
    <s v=""/>
    <n v="1"/>
    <n v="1"/>
    <s v=""/>
    <n v="0.97699999999999998"/>
    <n v="0.97699999999999998"/>
    <n v="0.1375884"/>
    <n v="0.1804100844"/>
    <n v="19.666129581500677"/>
    <n v="25.78682576161852"/>
    <n v="9.8330647907503392E-3"/>
    <n v="1.2893412880809261E-2"/>
  </r>
  <r>
    <x v="2"/>
    <m/>
    <m/>
    <x v="16"/>
    <x v="4"/>
    <m/>
    <m/>
    <m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AB0343-C41C-4788-AFE7-ED07761C094D}" name="PivotTable12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Z25:BA42" firstHeaderRow="1" firstDataRow="1" firstDataCol="1" rowPageCount="1" colPageCount="1"/>
  <pivotFields count="41">
    <pivotField axis="axisPage" multipleItemSelectionAllowed="1" showAll="0">
      <items count="4">
        <item x="1"/>
        <item h="1" x="0"/>
        <item h="1" x="2"/>
        <item t="default"/>
      </items>
    </pivotField>
    <pivotField showAll="0"/>
    <pivotField showAll="0"/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pageFields count="1">
    <pageField fld="0" hier="-1"/>
  </pageFields>
  <dataFields count="1">
    <dataField name="Average of HP" fld="6" subtotal="average" baseField="3" baseItem="0" numFmtId="1"/>
  </dataFields>
  <formats count="1">
    <format dxfId="8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CCC9F6-3705-42DA-84AE-66D158B7F3CE}" name="PivotTable11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R25:AS42" firstHeaderRow="1" firstDataRow="1" firstDataCol="1" rowPageCount="1" colPageCount="1"/>
  <pivotFields count="41">
    <pivotField axis="axisPage" multipleItemSelectionAllowed="1" showAll="0">
      <items count="4">
        <item h="1" x="1"/>
        <item x="0"/>
        <item h="1" x="2"/>
        <item t="default"/>
      </items>
    </pivotField>
    <pivotField showAll="0"/>
    <pivotField showAll="0"/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pageFields count="1">
    <pageField fld="0" hier="-1"/>
  </pageFields>
  <dataFields count="1">
    <dataField name="Average of HP" fld="6" subtotal="average" baseField="3" baseItem="0" numFmtId="1"/>
  </dataFields>
  <formats count="1">
    <format dxfId="8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0366CE-6F04-409D-A077-A5DFD5773EB5}" name="PivotTable14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BC25:BD42" firstHeaderRow="1" firstDataRow="1" firstDataCol="1" rowPageCount="1" colPageCount="1"/>
  <pivotFields count="41">
    <pivotField axis="axisPage" multipleItemSelectionAllowed="1" showAll="0">
      <items count="4">
        <item x="1"/>
        <item h="1" x="0"/>
        <item h="1" x="2"/>
        <item t="default"/>
      </items>
    </pivotField>
    <pivotField showAll="0"/>
    <pivotField showAll="0"/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pageFields count="1">
    <pageField fld="0" hier="-1"/>
  </pageFields>
  <dataFields count="1">
    <dataField name="Average of Model Year" fld="5" subtotal="average" baseField="3" baseItem="0"/>
  </dataFields>
  <formats count="1">
    <format dxfId="8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BE11BF-CDA4-4CED-837F-8652BDF7877B}" name="PivotTable13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U25:AV42" firstHeaderRow="1" firstDataRow="1" firstDataCol="1" rowPageCount="1" colPageCount="1"/>
  <pivotFields count="41">
    <pivotField axis="axisPage" multipleItemSelectionAllowed="1" showAll="0">
      <items count="4">
        <item h="1" x="1"/>
        <item x="0"/>
        <item h="1" x="2"/>
        <item t="default"/>
      </items>
    </pivotField>
    <pivotField showAll="0"/>
    <pivotField showAll="0"/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pageFields count="1">
    <pageField fld="0" hier="-1"/>
  </pageFields>
  <dataFields count="1">
    <dataField name="Average of Model Year" fld="5" subtotal="average" baseField="3" baseItem="0"/>
  </dataFields>
  <formats count="1">
    <format dxfId="8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666AFC-7C33-4E52-98FA-5DDC12C5DD27}" name="PivotTable9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Z3:BE21" firstHeaderRow="1" firstDataRow="2" firstDataCol="1" rowPageCount="1" colPageCount="1"/>
  <pivotFields count="41">
    <pivotField axis="axisPage" multipleItemSelectionAllowed="1" showAll="0">
      <items count="4">
        <item x="1"/>
        <item h="1" x="0"/>
        <item h="1" x="2"/>
        <item t="default"/>
      </items>
    </pivotField>
    <pivotField showAll="0"/>
    <pivotField showAll="0"/>
    <pivotField axis="axisRow" dataField="1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Col" showAll="0">
      <items count="6">
        <item x="0"/>
        <item x="2"/>
        <item x="1"/>
        <item x="3"/>
        <item h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4"/>
  </colFields>
  <colItems count="5">
    <i>
      <x/>
    </i>
    <i>
      <x v="1"/>
    </i>
    <i>
      <x v="2"/>
    </i>
    <i>
      <x v="3"/>
    </i>
    <i t="grand">
      <x/>
    </i>
  </colItems>
  <pageFields count="1">
    <pageField fld="0" hier="-1"/>
  </pageFields>
  <dataFields count="1">
    <dataField name="Count of GSE Typ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86274E-F672-449E-A2F4-4F62BE005FA1}" name="PivotTable2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R3:AW21" firstHeaderRow="1" firstDataRow="2" firstDataCol="1" rowPageCount="1" colPageCount="1"/>
  <pivotFields count="41">
    <pivotField axis="axisPage" multipleItemSelectionAllowed="1" showAll="0">
      <items count="4">
        <item x="1"/>
        <item x="0"/>
        <item x="2"/>
        <item t="default"/>
      </items>
    </pivotField>
    <pivotField showAll="0"/>
    <pivotField showAll="0"/>
    <pivotField axis="axisRow" dataField="1" showAll="0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  <pivotField axis="axisCol" showAll="0">
      <items count="6">
        <item x="0"/>
        <item x="2"/>
        <item x="1"/>
        <item x="3"/>
        <item h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4"/>
  </colFields>
  <colItems count="5">
    <i>
      <x/>
    </i>
    <i>
      <x v="1"/>
    </i>
    <i>
      <x v="2"/>
    </i>
    <i>
      <x v="3"/>
    </i>
    <i t="grand">
      <x/>
    </i>
  </colItems>
  <pageFields count="1">
    <pageField fld="0" hier="-1"/>
  </pageFields>
  <dataFields count="1">
    <dataField name="Count of GSE Typ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0D3944-F2A3-4519-ABA2-D21BE81EE600}" name="PivotTable15" cacheId="2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">
  <location ref="AR47:AT59" firstHeaderRow="1" firstDataRow="2" firstDataCol="1"/>
  <pivotFields count="41">
    <pivotField axis="axisCol" multipleItemSelectionAllowed="1" showAll="0" sortType="ascending">
      <items count="4">
        <item x="1"/>
        <item x="0"/>
        <item h="1" x="2"/>
        <item t="default"/>
      </items>
    </pivotField>
    <pivotField showAll="0"/>
    <pivotField showAll="0"/>
    <pivotField dataField="1" showAll="0"/>
    <pivotField axis="axisRow" multipleItemSelectionAllowed="1" showAll="0">
      <items count="6">
        <item x="0"/>
        <item sd="0" x="2"/>
        <item sd="0" x="1"/>
        <item sd="0" x="3"/>
        <item h="1" x="4"/>
        <item t="default"/>
      </items>
    </pivotField>
    <pivotField showAll="0"/>
    <pivotField showAll="0"/>
    <pivotField showAll="0"/>
    <pivotField axis="axisRow" showAll="0">
      <items count="9">
        <item x="4"/>
        <item m="1" x="7"/>
        <item x="6"/>
        <item x="0"/>
        <item x="1"/>
        <item x="2"/>
        <item x="5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8"/>
  </rowFields>
  <rowItems count="11">
    <i>
      <x/>
    </i>
    <i r="1">
      <x/>
    </i>
    <i r="1">
      <x v="2"/>
    </i>
    <i r="1">
      <x v="3"/>
    </i>
    <i r="1">
      <x v="4"/>
    </i>
    <i r="1">
      <x v="5"/>
    </i>
    <i r="1">
      <x v="6"/>
    </i>
    <i>
      <x v="1"/>
    </i>
    <i>
      <x v="2"/>
    </i>
    <i>
      <x v="3"/>
    </i>
    <i t="grand">
      <x/>
    </i>
  </rowItems>
  <colFields count="1">
    <field x="0"/>
  </colFields>
  <colItems count="2">
    <i>
      <x/>
    </i>
    <i>
      <x v="1"/>
    </i>
  </colItems>
  <dataFields count="1">
    <dataField name="Count of GSE Type" fld="3" subtotal="count" baseField="0" baseItem="0"/>
  </dataFields>
  <formats count="1">
    <format dxfId="88">
      <pivotArea outline="0" collapsedLevelsAreSubtotals="1" fieldPosition="0"/>
    </format>
  </formats>
  <chartFormats count="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F752FC-CAF4-4D40-927A-BE15598B7BAE}" name="PivotTable3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R1:AR2" firstHeaderRow="1" firstDataRow="1" firstDataCol="0"/>
  <pivotFields count="4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Items count="1">
    <i/>
  </rowItems>
  <colItems count="1">
    <i/>
  </colItems>
  <dataFields count="1">
    <dataField name="Sum of NOx Emissions" fld="39" baseField="0" baseItem="9" numFmtId="2"/>
  </dataFields>
  <formats count="7">
    <format dxfId="83">
      <pivotArea outline="0" collapsedLevelsAreSubtotals="1" fieldPosition="0"/>
    </format>
    <format dxfId="82">
      <pivotArea dataOnly="0" labelOnly="1" outline="0" axis="axisValues" fieldPosition="0"/>
    </format>
    <format dxfId="81">
      <pivotArea dataOnly="0" labelOnly="1" outline="0" axis="axisValues" fieldPosition="0"/>
    </format>
    <format dxfId="80">
      <pivotArea dataOnly="0" labelOnly="1" outline="0" axis="axisValues" fieldPosition="0"/>
    </format>
    <format dxfId="79">
      <pivotArea dataOnly="0" labelOnly="1" outline="0" axis="axisValues" fieldPosition="0"/>
    </format>
    <format dxfId="78">
      <pivotArea dataOnly="0" outline="0" axis="axisValues" fieldPosition="0"/>
    </format>
    <format dxfId="7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8522AE6-97AC-425F-8102-F27373DFFC29}" name="PivotTable2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BA1:BA2" firstHeaderRow="1" firstDataRow="1" firstDataCol="0"/>
  <pivotFields count="4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Items count="1">
    <i/>
  </rowItems>
  <colItems count="1">
    <i/>
  </colItems>
  <dataFields count="1">
    <dataField name="Sum of NOx Emissions" fld="39" baseField="0" baseItem="9" numFmtId="43"/>
  </dataFields>
  <formats count="9">
    <format dxfId="75">
      <pivotArea outline="0" collapsedLevelsAreSubtotals="1" fieldPosition="0"/>
    </format>
    <format dxfId="74">
      <pivotArea dataOnly="0" outline="0" axis="axisValues" fieldPosition="0"/>
    </format>
    <format dxfId="73">
      <pivotArea dataOnly="0" outline="0" axis="axisValues" fieldPosition="0"/>
    </format>
    <format dxfId="72">
      <pivotArea dataOnly="0" labelOnly="1" outline="0" axis="axisValues" fieldPosition="0"/>
    </format>
    <format dxfId="71">
      <pivotArea dataOnly="0" labelOnly="1" outline="0" axis="axisValues" fieldPosition="0"/>
    </format>
    <format dxfId="70">
      <pivotArea dataOnly="0" labelOnly="1" outline="0" axis="axisValues" fieldPosition="0"/>
    </format>
    <format dxfId="69">
      <pivotArea outline="0" collapsedLevelsAreSubtotals="1" fieldPosition="0"/>
    </format>
    <format dxfId="68">
      <pivotArea outline="0" collapsedLevelsAreSubtotals="1" fieldPosition="0"/>
    </format>
    <format dxfId="6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5E1D77C-A31B-4392-8B8A-93E1A4830C7D}" name="ORDLF" displayName="ORDLF" ref="A1:C19" totalsRowShown="0">
  <autoFilter ref="A1:C19" xr:uid="{B5E1D77C-A31B-4392-8B8A-93E1A4830C7D}"/>
  <tableColumns count="3">
    <tableColumn id="1" xr3:uid="{EDEF2726-AE10-4A00-BD1C-DF5EFB6E1F86}" name="Equipment Type"/>
    <tableColumn id="2" xr3:uid="{D8480661-3298-4093-97EE-FBCC099235BA}" name="Load Factor"/>
    <tableColumn id="3" xr3:uid="{A6D414A8-05A5-4056-9394-86CC9708D3E0}" name="Column1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700DCD8D-75EB-4253-B8BE-B24AB3D92D81}" name="GFCF2" displayName="GFCF2" ref="A2:H64" totalsRowShown="0" headerRowDxfId="30" dataDxfId="28" headerRowBorderDxfId="29">
  <autoFilter ref="A2:H64" xr:uid="{700DCD8D-75EB-4253-B8BE-B24AB3D92D81}">
    <filterColumn colId="1">
      <filters>
        <filter val="2019"/>
        <filter val="2020"/>
      </filters>
    </filterColumn>
  </autoFilter>
  <tableColumns count="8">
    <tableColumn id="1" xr3:uid="{D1082FAF-BD18-433A-9852-23BC295B2E4F}" name="Fuel" dataDxfId="27"/>
    <tableColumn id="2" xr3:uid="{959501F0-2A4D-4EDB-AF44-717A04F190DB}" name="MY" dataDxfId="26"/>
    <tableColumn id="3" xr3:uid="{0DBFC6F9-74BE-4828-8BBE-DCE74A112E31}" name="Season1" dataDxfId="25"/>
    <tableColumn id="4" xr3:uid="{905D5A82-E1A7-4D51-9C35-E1AA8BBFA67F}" name="Fuel_HC" dataDxfId="24"/>
    <tableColumn id="5" xr3:uid="{9BE5CE29-D1F6-4118-80A8-79E52AC6552F}" name="Fuel_CO" dataDxfId="23"/>
    <tableColumn id="6" xr3:uid="{478BD05E-62A1-49DD-880E-1CAB0086E480}" name="Fuel_NOX" dataDxfId="22"/>
    <tableColumn id="7" xr3:uid="{64034E54-1CEE-4E18-9B29-325C9BA3BDAA}" name="Fuel_PM" dataDxfId="21"/>
    <tableColumn id="8" xr3:uid="{2A8AD97A-927D-4E32-8AA3-1E12D5C87FC7}" name="CY" dataDxfId="20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AB529D5-63A5-4658-AA79-4E78BFE7EEE0}" name="LFCF2" displayName="LFCF2" ref="J2:Q64" totalsRowShown="0" headerRowDxfId="19" dataDxfId="17" headerRowBorderDxfId="18">
  <autoFilter ref="J2:Q64" xr:uid="{4AB529D5-63A5-4658-AA79-4E78BFE7EEE0}"/>
  <tableColumns count="8">
    <tableColumn id="1" xr3:uid="{1A9D7A5F-0994-474F-89AA-3C1681A93ADD}" name="Fuel" dataDxfId="16"/>
    <tableColumn id="2" xr3:uid="{7D74A01E-1BFD-460B-BC8E-DADEF1D1D7B7}" name="MY" dataDxfId="15"/>
    <tableColumn id="3" xr3:uid="{8BB43C3D-AADE-4CAD-873B-7ADE3BFF8DDA}" name="Season1" dataDxfId="14"/>
    <tableColumn id="4" xr3:uid="{DC44970B-652F-483D-8FF4-097F08824637}" name="Fuel_HC" dataDxfId="13"/>
    <tableColumn id="5" xr3:uid="{00A9D431-A79B-4C59-88F8-C5C9D884E51D}" name="Fuel_CO" dataDxfId="12"/>
    <tableColumn id="6" xr3:uid="{538BFA77-1119-43EC-93A9-4993FC4E3943}" name="Fuel_NOX" dataDxfId="11"/>
    <tableColumn id="7" xr3:uid="{AEAF3621-3397-4AD9-8DBB-3BAF14986EEF}" name="Fuel_PM" dataDxfId="10"/>
    <tableColumn id="8" xr3:uid="{EBB17ADB-9CC1-4EFE-8AC9-042955D9462D}" name="CY" dataDxfId="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B884301-8D7A-47ED-9644-5E6503CD30A8}" name="LSILF" displayName="LSILF" ref="A1:C72" totalsRowShown="0">
  <autoFilter ref="A1:C72" xr:uid="{8B884301-8D7A-47ED-9644-5E6503CD30A8}"/>
  <tableColumns count="3">
    <tableColumn id="1" xr3:uid="{F3C5ED11-4177-4EDD-848D-D837AF1E0EAE}" name="Equipment Type"/>
    <tableColumn id="2" xr3:uid="{161036E8-44F6-4DE4-B2B4-F5CB408D0F8C}" name="HP"/>
    <tableColumn id="3" xr3:uid="{367BAF44-0F3E-4685-A4C1-F2505441D710}" name="LF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C350470-3A42-46C8-99A5-CE4165ED66BF}" name="DIESCH" displayName="DIESCH" ref="A2:C10" totalsRowShown="0">
  <autoFilter ref="A2:C10" xr:uid="{6C350470-3A42-46C8-99A5-CE4165ED66BF}"/>
  <tableColumns count="3">
    <tableColumn id="1" xr3:uid="{E3157CDE-18FB-4FFD-9377-C0FFA561068E}" name="Fuel Type"/>
    <tableColumn id="2" xr3:uid="{860D7A64-F4A3-4737-86A4-49FCCABAF364}" name="HP Bin" dataDxfId="66"/>
    <tableColumn id="3" xr3:uid="{AA1E90B8-665D-44E8-A647-29EE2DB71071}" name="CH Cap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EE2E7C8-A6E4-4996-9788-999E48E8F486}" name="LSICH" displayName="LSICH" ref="F2:I79" totalsRowShown="0">
  <autoFilter ref="F2:I79" xr:uid="{0EE2E7C8-A6E4-4996-9788-999E48E8F486}"/>
  <tableColumns count="4">
    <tableColumn id="1" xr3:uid="{1D4594C2-6D9A-4403-A0D9-13CDCFC2A9D3}" name="Fuel Type"/>
    <tableColumn id="2" xr3:uid="{1A56FF9D-30BA-4A5F-BAAD-CE920D67E93D}" name="HP Bin" dataDxfId="65"/>
    <tableColumn id="3" xr3:uid="{40297B6E-D909-4A1F-B261-59F52736D2C1}" name="MY" dataDxfId="64"/>
    <tableColumn id="4" xr3:uid="{6ACE4841-AB48-4A36-960A-F35FB31FC63D}" name="CH Cap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30EC2B7-1049-4099-ABAD-209D40C20FB4}" name="ORDEF" displayName="ORDEF" ref="A1:J3139" totalsRowShown="0">
  <autoFilter ref="A1:J3139" xr:uid="{C30EC2B7-1049-4099-ABAD-209D40C20FB4}"/>
  <tableColumns count="10">
    <tableColumn id="1" xr3:uid="{9C95664A-9C77-4516-B135-9619424A065F}" name="HP"/>
    <tableColumn id="2" xr3:uid="{D34A47D0-F6D7-4D5F-B51C-F51103976253}" name="Model_Year"/>
    <tableColumn id="3" xr3:uid="{7D67A317-9B50-4E61-A3AF-6341CC78ADC6}" name="NOXzh"/>
    <tableColumn id="4" xr3:uid="{EA440552-61EA-466B-887F-5B409639F419}" name="NOXdr"/>
    <tableColumn id="5" xr3:uid="{BDD1CA1C-ABB7-4EE8-94AE-34ACDA0D1C9A}" name="PMzh"/>
    <tableColumn id="6" xr3:uid="{78E71441-2445-4B61-86ED-1D0EBFCAD989}" name="PMdr"/>
    <tableColumn id="7" xr3:uid="{AA8FD944-CDF5-4DF1-875A-61184FE8A967}" name="HC-ZH (g/hp-hr)"/>
    <tableColumn id="8" xr3:uid="{8791FCF5-B4DB-4A7D-B8C6-51747C81A402}" name="HCDR"/>
    <tableColumn id="9" xr3:uid="{6BA1B029-70AC-4D13-8D2C-C653EDB5B845}" name="COzh"/>
    <tableColumn id="10" xr3:uid="{F56EEF60-57E0-4878-978D-1AFA3041EF93}" name="COdr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E9CAD01-9CD4-47D9-BAEF-2A57F03F79D5}" name="LSIEF" displayName="LSIEF" ref="A1:G1848" totalsRowShown="0">
  <autoFilter ref="A1:G1848" xr:uid="{5E9CAD01-9CD4-47D9-BAEF-2A57F03F79D5}">
    <filterColumn colId="2">
      <filters>
        <filter val="2023"/>
      </filters>
    </filterColumn>
  </autoFilter>
  <tableColumns count="7">
    <tableColumn id="1" xr3:uid="{FE52690B-196C-4639-A03B-B0F75BA10759}" name="Fuel"/>
    <tableColumn id="2" xr3:uid="{E7DF90EC-9F26-4E9A-A12C-CA678ACD614E}" name="HP Bin"/>
    <tableColumn id="3" xr3:uid="{7A0C9874-2BD0-4CFC-8FBC-E5E501759E7D}" name="Model Year"/>
    <tableColumn id="4" xr3:uid="{78ED3679-F754-426D-A1C7-4F3F67CF88F9}" name="HC-ZH (g/hp-hr)"/>
    <tableColumn id="5" xr3:uid="{2A920E82-D78B-4CD0-93CE-8B7914A4BE8F}" name="HC DR"/>
    <tableColumn id="6" xr3:uid="{16E1BC14-0172-436F-B97B-9316DB030E78}" name="NOX-ZH (g/hp-hr)"/>
    <tableColumn id="7" xr3:uid="{6B1C499D-8830-434C-8A36-17768364BEE8}" name="NOX DR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A8A42BB-D9D9-4241-BE63-3F9CB726A39B}" name="DFCF" displayName="DFCF" ref="J2:Q64" totalsRowShown="0" headerRowDxfId="63" dataDxfId="61" headerRowBorderDxfId="62">
  <autoFilter ref="J2:Q64" xr:uid="{9A8A42BB-D9D9-4241-BE63-3F9CB726A39B}"/>
  <tableColumns count="8">
    <tableColumn id="1" xr3:uid="{0685F678-A8FD-4899-952B-9859C7F6A604}" name="Fuel" dataDxfId="60"/>
    <tableColumn id="2" xr3:uid="{C508DD28-77CE-4486-8B95-362248898F82}" name="MY" dataDxfId="59"/>
    <tableColumn id="3" xr3:uid="{9D308BD9-EDE2-40C9-AFE6-2E07FB4D9F1D}" name="Season1" dataDxfId="58"/>
    <tableColumn id="4" xr3:uid="{D441CAAB-A488-4341-8ED4-435F322D5DED}" name="Fuel_HC" dataDxfId="57"/>
    <tableColumn id="5" xr3:uid="{548C1DB7-7BC8-47DC-AE48-4F7188390E5A}" name="Fuel_CO" dataDxfId="56"/>
    <tableColumn id="6" xr3:uid="{311E80E9-A499-440D-AD83-7DFB9ABF41F1}" name="Fuel_NOX" dataDxfId="55"/>
    <tableColumn id="7" xr3:uid="{797450D5-E4CC-43DA-94EE-CD3DE0312C68}" name="Fuel_PM" dataDxfId="54"/>
    <tableColumn id="8" xr3:uid="{D580B422-D9C8-405D-B3BD-58DF180678B6}" name="CY" dataDxfId="53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D7F1EC7-D3D3-402F-B5E9-6C47EFFECBE6}" name="DFCF2" displayName="DFCF2" ref="A2:H64" totalsRowShown="0" headerRowDxfId="52" dataDxfId="50" headerRowBorderDxfId="51">
  <autoFilter ref="A2:H64" xr:uid="{DD7F1EC7-D3D3-402F-B5E9-6C47EFFECBE6}">
    <filterColumn colId="1">
      <filters>
        <filter val="2019"/>
      </filters>
    </filterColumn>
  </autoFilter>
  <tableColumns count="8">
    <tableColumn id="1" xr3:uid="{FDEF09BE-EB62-4AB1-8606-E2156B7B4B82}" name="Fuel" dataDxfId="49"/>
    <tableColumn id="2" xr3:uid="{F5430299-3E95-40A5-8224-4AF5A0CC1E77}" name="MY" dataDxfId="48"/>
    <tableColumn id="3" xr3:uid="{9F258B59-7E48-4135-90D3-0D53258B6351}" name="Season1" dataDxfId="47"/>
    <tableColumn id="4" xr3:uid="{B394174D-0572-4A07-92AC-D9865540E2DC}" name="Fuel_HC" dataDxfId="46"/>
    <tableColumn id="5" xr3:uid="{5B90BF43-F883-469F-9286-54626E4A8C1C}" name="Fuel_CO" dataDxfId="45"/>
    <tableColumn id="6" xr3:uid="{2868B99C-E3AD-45F4-A3FA-9C1D75FFF0A4}" name="Fuel_NOX" dataDxfId="44"/>
    <tableColumn id="7" xr3:uid="{EC891E61-D7F7-44CA-A785-DA42FF135E7D}" name="Fuel_PM" dataDxfId="43"/>
    <tableColumn id="8" xr3:uid="{612D6D06-D90F-4652-96BE-D402C550492E}" name="CY" dataDxfId="4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759FCCA-7B35-4CD1-8726-498E4E08A2D8}" name="GFCF" displayName="GFCF" ref="A2:H64" totalsRowShown="0" headerRowDxfId="41" dataDxfId="39" headerRowBorderDxfId="40">
  <autoFilter ref="A2:H64" xr:uid="{A759FCCA-7B35-4CD1-8726-498E4E08A2D8}"/>
  <tableColumns count="8">
    <tableColumn id="1" xr3:uid="{FC98B6C3-2967-4317-954A-CDC03D73C621}" name="Fuel" dataDxfId="38"/>
    <tableColumn id="2" xr3:uid="{BD04B9ED-4B1B-4F96-9829-56F2F575C2B5}" name="MY" dataDxfId="37"/>
    <tableColumn id="3" xr3:uid="{B99B8939-23E5-4E62-98B0-AFEC03D860B3}" name="Season1" dataDxfId="36"/>
    <tableColumn id="4" xr3:uid="{1C792C32-4B44-405F-932D-80B3D9E64462}" name="Fuel_HC" dataDxfId="35"/>
    <tableColumn id="5" xr3:uid="{D66EA5A5-BEF7-4826-B3D2-18B444806774}" name="Fuel_CO" dataDxfId="34"/>
    <tableColumn id="6" xr3:uid="{268485E9-6BA3-4C00-A238-1569431B6C93}" name="Fuel_NOX" dataDxfId="33"/>
    <tableColumn id="7" xr3:uid="{FD395525-F2C9-428D-8103-6E99203D55A2}" name="Fuel_PM" dataDxfId="32"/>
    <tableColumn id="8" xr3:uid="{AB957A96-1CF6-425A-8488-FED71D639539}" name="CY" dataDxfId="3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8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table" Target="../tables/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9BFA1-E956-43FC-9FCC-23C60DB4AE9B}">
  <dimension ref="A1:L88"/>
  <sheetViews>
    <sheetView topLeftCell="A37" workbookViewId="0">
      <selection activeCell="F49" sqref="F49"/>
    </sheetView>
  </sheetViews>
  <sheetFormatPr defaultRowHeight="14.5" x14ac:dyDescent="0.35"/>
  <cols>
    <col min="1" max="1" width="21.26953125" customWidth="1"/>
    <col min="6" max="6" width="10.54296875" bestFit="1" customWidth="1"/>
    <col min="7" max="7" width="2.26953125" customWidth="1"/>
    <col min="12" max="12" width="10.54296875" bestFit="1" customWidth="1"/>
  </cols>
  <sheetData>
    <row r="1" spans="1:5" s="86" customFormat="1" ht="29.5" customHeight="1" x14ac:dyDescent="0.35">
      <c r="A1" s="175" t="s">
        <v>747</v>
      </c>
      <c r="B1" s="176"/>
      <c r="C1" s="176"/>
      <c r="D1" s="177"/>
    </row>
    <row r="2" spans="1:5" s="86" customFormat="1" x14ac:dyDescent="0.35">
      <c r="A2" s="107"/>
      <c r="B2" s="107" t="s">
        <v>744</v>
      </c>
      <c r="C2" s="107" t="s">
        <v>745</v>
      </c>
      <c r="D2" s="107" t="s">
        <v>746</v>
      </c>
    </row>
    <row r="3" spans="1:5" s="86" customFormat="1" x14ac:dyDescent="0.35">
      <c r="A3" s="109">
        <v>2017</v>
      </c>
      <c r="B3" s="107"/>
      <c r="C3" s="110">
        <v>5.84</v>
      </c>
      <c r="D3" s="108"/>
    </row>
    <row r="4" spans="1:5" s="99" customFormat="1" x14ac:dyDescent="0.35">
      <c r="A4" s="109">
        <v>2020</v>
      </c>
      <c r="B4" s="107"/>
      <c r="C4" s="110"/>
      <c r="D4" s="110">
        <v>5.14</v>
      </c>
    </row>
    <row r="5" spans="1:5" s="99" customFormat="1" x14ac:dyDescent="0.35">
      <c r="A5" s="109">
        <v>2023</v>
      </c>
      <c r="B5" s="110">
        <v>2.2000000000000002</v>
      </c>
      <c r="C5" s="110">
        <v>2.93</v>
      </c>
      <c r="D5" s="107"/>
    </row>
    <row r="6" spans="1:5" s="99" customFormat="1" x14ac:dyDescent="0.35">
      <c r="A6" s="109">
        <v>2031</v>
      </c>
      <c r="B6" s="110">
        <v>1.1000000000000001</v>
      </c>
      <c r="C6" s="110">
        <v>2.36</v>
      </c>
      <c r="D6" s="107"/>
    </row>
    <row r="7" spans="1:5" s="100" customFormat="1" x14ac:dyDescent="0.35"/>
    <row r="8" spans="1:5" s="100" customFormat="1" x14ac:dyDescent="0.35"/>
    <row r="9" spans="1:5" s="86" customFormat="1" x14ac:dyDescent="0.35"/>
    <row r="10" spans="1:5" s="86" customFormat="1" ht="15" thickBot="1" x14ac:dyDescent="0.4"/>
    <row r="11" spans="1:5" s="85" customFormat="1" x14ac:dyDescent="0.35">
      <c r="A11" s="90" t="s">
        <v>741</v>
      </c>
      <c r="B11" s="91" t="s">
        <v>725</v>
      </c>
      <c r="C11" s="92">
        <v>2020</v>
      </c>
      <c r="D11" s="93">
        <v>2023</v>
      </c>
      <c r="E11" s="94">
        <v>2031</v>
      </c>
    </row>
    <row r="12" spans="1:5" s="85" customFormat="1" x14ac:dyDescent="0.35">
      <c r="A12" s="112" t="s">
        <v>742</v>
      </c>
      <c r="B12" s="87">
        <v>103.02</v>
      </c>
      <c r="C12" s="88"/>
      <c r="D12" s="89">
        <v>91.1</v>
      </c>
      <c r="E12" s="95">
        <v>79.84</v>
      </c>
    </row>
    <row r="13" spans="1:5" s="85" customFormat="1" ht="29.5" thickBot="1" x14ac:dyDescent="0.4">
      <c r="A13" s="113" t="s">
        <v>743</v>
      </c>
      <c r="B13" s="96">
        <f>GETPIVOTDATA("NOx Emissions
(tpy)",'2017 Emission Inventory'!$AR$1)</f>
        <v>155.8372704206266</v>
      </c>
      <c r="C13" s="96">
        <f>GETPIVOTDATA("NOx Emissions
(tpy)",'2020 GSE Emission Inventory'!$BA$1)</f>
        <v>117.54005672207666</v>
      </c>
      <c r="D13" s="97"/>
      <c r="E13" s="98"/>
    </row>
    <row r="14" spans="1:5" x14ac:dyDescent="0.35">
      <c r="A14" s="100"/>
      <c r="B14" s="100"/>
      <c r="C14" s="173">
        <f>(C13-B13)/B13</f>
        <v>-0.24575131221934524</v>
      </c>
      <c r="D14" s="100"/>
      <c r="E14" s="100"/>
    </row>
    <row r="16" spans="1:5" ht="15" thickBot="1" x14ac:dyDescent="0.4"/>
    <row r="17" spans="1:12" ht="15" thickBot="1" x14ac:dyDescent="0.4">
      <c r="A17" s="193" t="s">
        <v>730</v>
      </c>
      <c r="B17" s="194"/>
      <c r="C17" s="194"/>
      <c r="D17" s="194"/>
      <c r="E17" s="194"/>
      <c r="F17" s="194"/>
      <c r="G17" s="194"/>
      <c r="H17" s="194"/>
      <c r="I17" s="194"/>
      <c r="J17" s="194"/>
      <c r="K17" s="194"/>
      <c r="L17" s="195"/>
    </row>
    <row r="18" spans="1:12" ht="15" thickBot="1" x14ac:dyDescent="0.4">
      <c r="A18" s="196" t="s">
        <v>2</v>
      </c>
      <c r="B18" s="190" t="s">
        <v>725</v>
      </c>
      <c r="C18" s="191"/>
      <c r="D18" s="191"/>
      <c r="E18" s="191"/>
      <c r="F18" s="192"/>
      <c r="G18" s="117"/>
      <c r="H18" s="187">
        <v>2020</v>
      </c>
      <c r="I18" s="188"/>
      <c r="J18" s="188"/>
      <c r="K18" s="188"/>
      <c r="L18" s="189"/>
    </row>
    <row r="19" spans="1:12" ht="15" thickBot="1" x14ac:dyDescent="0.4">
      <c r="A19" s="197"/>
      <c r="B19" s="118" t="s">
        <v>9</v>
      </c>
      <c r="C19" s="119" t="s">
        <v>49</v>
      </c>
      <c r="D19" s="119" t="s">
        <v>16</v>
      </c>
      <c r="E19" s="119" t="s">
        <v>408</v>
      </c>
      <c r="F19" s="119" t="s">
        <v>727</v>
      </c>
      <c r="G19" s="120"/>
      <c r="H19" s="119" t="s">
        <v>9</v>
      </c>
      <c r="I19" s="119" t="s">
        <v>49</v>
      </c>
      <c r="J19" s="119" t="s">
        <v>16</v>
      </c>
      <c r="K19" s="119" t="s">
        <v>408</v>
      </c>
      <c r="L19" s="121" t="s">
        <v>727</v>
      </c>
    </row>
    <row r="20" spans="1:12" x14ac:dyDescent="0.35">
      <c r="A20" s="73" t="s">
        <v>8</v>
      </c>
      <c r="B20" s="114">
        <v>6</v>
      </c>
      <c r="C20" s="111"/>
      <c r="D20" s="111">
        <v>1</v>
      </c>
      <c r="E20" s="111"/>
      <c r="F20" s="111">
        <v>7</v>
      </c>
      <c r="G20" s="115"/>
      <c r="H20" s="111">
        <v>6</v>
      </c>
      <c r="I20" s="111"/>
      <c r="J20" s="111">
        <v>1</v>
      </c>
      <c r="K20" s="111"/>
      <c r="L20" s="116">
        <v>7</v>
      </c>
    </row>
    <row r="21" spans="1:12" x14ac:dyDescent="0.35">
      <c r="A21" s="71" t="s">
        <v>17</v>
      </c>
      <c r="B21" s="64">
        <v>18</v>
      </c>
      <c r="C21" s="63"/>
      <c r="D21" s="63"/>
      <c r="E21" s="63"/>
      <c r="F21" s="63">
        <v>18</v>
      </c>
      <c r="G21" s="65"/>
      <c r="H21" s="63">
        <v>15</v>
      </c>
      <c r="I21" s="63"/>
      <c r="J21" s="63"/>
      <c r="K21" s="63"/>
      <c r="L21" s="66">
        <v>15</v>
      </c>
    </row>
    <row r="22" spans="1:12" x14ac:dyDescent="0.35">
      <c r="A22" s="71" t="s">
        <v>33</v>
      </c>
      <c r="B22" s="64">
        <v>25</v>
      </c>
      <c r="C22" s="63">
        <v>10</v>
      </c>
      <c r="D22" s="63">
        <v>40</v>
      </c>
      <c r="E22" s="63"/>
      <c r="F22" s="63">
        <v>75</v>
      </c>
      <c r="G22" s="65"/>
      <c r="H22" s="63">
        <v>23</v>
      </c>
      <c r="I22" s="63">
        <v>6</v>
      </c>
      <c r="J22" s="63"/>
      <c r="K22" s="63"/>
      <c r="L22" s="66">
        <v>29</v>
      </c>
    </row>
    <row r="23" spans="1:12" x14ac:dyDescent="0.35">
      <c r="A23" s="71" t="s">
        <v>99</v>
      </c>
      <c r="B23" s="64">
        <v>9</v>
      </c>
      <c r="C23" s="63">
        <v>25</v>
      </c>
      <c r="D23" s="63">
        <v>17</v>
      </c>
      <c r="E23" s="63"/>
      <c r="F23" s="63">
        <v>51</v>
      </c>
      <c r="G23" s="65"/>
      <c r="H23" s="63"/>
      <c r="I23" s="63">
        <v>13</v>
      </c>
      <c r="J23" s="63">
        <v>8</v>
      </c>
      <c r="K23" s="63"/>
      <c r="L23" s="66">
        <v>21</v>
      </c>
    </row>
    <row r="24" spans="1:12" x14ac:dyDescent="0.35">
      <c r="A24" s="71" t="s">
        <v>128</v>
      </c>
      <c r="B24" s="64">
        <v>10</v>
      </c>
      <c r="C24" s="63">
        <v>46</v>
      </c>
      <c r="D24" s="63">
        <v>13</v>
      </c>
      <c r="E24" s="63"/>
      <c r="F24" s="63">
        <v>69</v>
      </c>
      <c r="G24" s="65"/>
      <c r="H24" s="63">
        <v>2</v>
      </c>
      <c r="I24" s="63">
        <v>35</v>
      </c>
      <c r="J24" s="63">
        <v>25</v>
      </c>
      <c r="K24" s="63"/>
      <c r="L24" s="66">
        <v>62</v>
      </c>
    </row>
    <row r="25" spans="1:12" x14ac:dyDescent="0.35">
      <c r="A25" s="71" t="s">
        <v>164</v>
      </c>
      <c r="B25" s="64">
        <v>38</v>
      </c>
      <c r="C25" s="63"/>
      <c r="D25" s="63">
        <v>8</v>
      </c>
      <c r="E25" s="63"/>
      <c r="F25" s="63">
        <v>46</v>
      </c>
      <c r="G25" s="65"/>
      <c r="H25" s="63">
        <v>50</v>
      </c>
      <c r="I25" s="63"/>
      <c r="J25" s="63">
        <v>21</v>
      </c>
      <c r="K25" s="63"/>
      <c r="L25" s="66">
        <v>71</v>
      </c>
    </row>
    <row r="26" spans="1:12" x14ac:dyDescent="0.35">
      <c r="A26" s="71" t="s">
        <v>205</v>
      </c>
      <c r="B26" s="64">
        <v>11</v>
      </c>
      <c r="C26" s="63">
        <v>52</v>
      </c>
      <c r="D26" s="63">
        <v>246</v>
      </c>
      <c r="E26" s="63">
        <v>2</v>
      </c>
      <c r="F26" s="63">
        <v>311</v>
      </c>
      <c r="G26" s="65"/>
      <c r="H26" s="63">
        <v>6</v>
      </c>
      <c r="I26" s="63">
        <v>41</v>
      </c>
      <c r="J26" s="63">
        <v>279</v>
      </c>
      <c r="K26" s="63">
        <v>2</v>
      </c>
      <c r="L26" s="66">
        <v>328</v>
      </c>
    </row>
    <row r="27" spans="1:12" x14ac:dyDescent="0.35">
      <c r="A27" s="71" t="s">
        <v>411</v>
      </c>
      <c r="B27" s="64">
        <v>1</v>
      </c>
      <c r="C27" s="63"/>
      <c r="D27" s="63"/>
      <c r="E27" s="63"/>
      <c r="F27" s="63">
        <v>1</v>
      </c>
      <c r="G27" s="65"/>
      <c r="H27" s="63">
        <v>1</v>
      </c>
      <c r="I27" s="63"/>
      <c r="J27" s="63"/>
      <c r="K27" s="63"/>
      <c r="L27" s="66">
        <v>1</v>
      </c>
    </row>
    <row r="28" spans="1:12" x14ac:dyDescent="0.35">
      <c r="A28" s="71" t="s">
        <v>412</v>
      </c>
      <c r="B28" s="64">
        <v>2</v>
      </c>
      <c r="C28" s="63">
        <v>8</v>
      </c>
      <c r="D28" s="63">
        <v>1</v>
      </c>
      <c r="E28" s="63">
        <v>2</v>
      </c>
      <c r="F28" s="63">
        <v>13</v>
      </c>
      <c r="G28" s="65"/>
      <c r="H28" s="63">
        <v>2</v>
      </c>
      <c r="I28" s="63">
        <v>9</v>
      </c>
      <c r="J28" s="63">
        <v>1</v>
      </c>
      <c r="K28" s="63">
        <v>2</v>
      </c>
      <c r="L28" s="66">
        <v>14</v>
      </c>
    </row>
    <row r="29" spans="1:12" x14ac:dyDescent="0.35">
      <c r="A29" s="71" t="s">
        <v>419</v>
      </c>
      <c r="B29" s="64">
        <v>62</v>
      </c>
      <c r="C29" s="63"/>
      <c r="D29" s="63"/>
      <c r="E29" s="63"/>
      <c r="F29" s="63">
        <v>62</v>
      </c>
      <c r="G29" s="65"/>
      <c r="H29" s="63">
        <v>54</v>
      </c>
      <c r="I29" s="63"/>
      <c r="J29" s="63"/>
      <c r="K29" s="63"/>
      <c r="L29" s="66">
        <v>54</v>
      </c>
    </row>
    <row r="30" spans="1:12" x14ac:dyDescent="0.35">
      <c r="A30" s="71" t="s">
        <v>469</v>
      </c>
      <c r="B30" s="64"/>
      <c r="C30" s="63">
        <v>2</v>
      </c>
      <c r="D30" s="63"/>
      <c r="E30" s="63"/>
      <c r="F30" s="63">
        <v>2</v>
      </c>
      <c r="G30" s="65"/>
      <c r="H30" s="63"/>
      <c r="I30" s="63"/>
      <c r="J30" s="63">
        <v>3</v>
      </c>
      <c r="K30" s="63"/>
      <c r="L30" s="66">
        <v>3</v>
      </c>
    </row>
    <row r="31" spans="1:12" x14ac:dyDescent="0.35">
      <c r="A31" s="71" t="s">
        <v>472</v>
      </c>
      <c r="B31" s="64">
        <v>1</v>
      </c>
      <c r="C31" s="63">
        <v>2</v>
      </c>
      <c r="D31" s="63">
        <v>1</v>
      </c>
      <c r="E31" s="63"/>
      <c r="F31" s="63">
        <v>4</v>
      </c>
      <c r="G31" s="65"/>
      <c r="H31" s="63"/>
      <c r="I31" s="63"/>
      <c r="J31" s="63">
        <v>2</v>
      </c>
      <c r="K31" s="63"/>
      <c r="L31" s="66">
        <v>2</v>
      </c>
    </row>
    <row r="32" spans="1:12" x14ac:dyDescent="0.35">
      <c r="A32" s="71" t="s">
        <v>476</v>
      </c>
      <c r="B32" s="64">
        <v>5</v>
      </c>
      <c r="C32" s="63">
        <v>8</v>
      </c>
      <c r="D32" s="63">
        <v>13</v>
      </c>
      <c r="E32" s="63"/>
      <c r="F32" s="63">
        <v>26</v>
      </c>
      <c r="G32" s="65"/>
      <c r="H32" s="63">
        <v>5</v>
      </c>
      <c r="I32" s="63">
        <v>4</v>
      </c>
      <c r="J32" s="63">
        <v>15</v>
      </c>
      <c r="K32" s="63"/>
      <c r="L32" s="66">
        <v>24</v>
      </c>
    </row>
    <row r="33" spans="1:12" x14ac:dyDescent="0.35">
      <c r="A33" s="71" t="s">
        <v>492</v>
      </c>
      <c r="B33" s="64">
        <v>14</v>
      </c>
      <c r="C33" s="63">
        <v>4</v>
      </c>
      <c r="D33" s="63">
        <v>79</v>
      </c>
      <c r="E33" s="63"/>
      <c r="F33" s="63">
        <v>97</v>
      </c>
      <c r="G33" s="65"/>
      <c r="H33" s="63">
        <v>14</v>
      </c>
      <c r="I33" s="63">
        <v>1</v>
      </c>
      <c r="J33" s="63">
        <v>15</v>
      </c>
      <c r="K33" s="63"/>
      <c r="L33" s="66">
        <v>30</v>
      </c>
    </row>
    <row r="34" spans="1:12" x14ac:dyDescent="0.35">
      <c r="A34" s="71" t="s">
        <v>574</v>
      </c>
      <c r="B34" s="64"/>
      <c r="C34" s="63"/>
      <c r="D34" s="63">
        <v>2</v>
      </c>
      <c r="E34" s="63"/>
      <c r="F34" s="63">
        <v>2</v>
      </c>
      <c r="G34" s="65"/>
      <c r="H34" s="63"/>
      <c r="I34" s="63">
        <v>1</v>
      </c>
      <c r="J34" s="63">
        <v>4</v>
      </c>
      <c r="K34" s="63"/>
      <c r="L34" s="66">
        <v>5</v>
      </c>
    </row>
    <row r="35" spans="1:12" x14ac:dyDescent="0.35">
      <c r="A35" s="71" t="s">
        <v>576</v>
      </c>
      <c r="B35" s="64"/>
      <c r="C35" s="63"/>
      <c r="D35" s="63">
        <v>18</v>
      </c>
      <c r="E35" s="63"/>
      <c r="F35" s="63">
        <v>18</v>
      </c>
      <c r="G35" s="65"/>
      <c r="H35" s="63"/>
      <c r="I35" s="63"/>
      <c r="J35" s="63">
        <v>53</v>
      </c>
      <c r="K35" s="63"/>
      <c r="L35" s="66">
        <v>53</v>
      </c>
    </row>
    <row r="36" spans="1:12" ht="15" thickBot="1" x14ac:dyDescent="0.4">
      <c r="A36" s="72" t="s">
        <v>727</v>
      </c>
      <c r="B36" s="67">
        <v>204</v>
      </c>
      <c r="C36" s="68">
        <v>154</v>
      </c>
      <c r="D36" s="68">
        <v>440</v>
      </c>
      <c r="E36" s="68">
        <v>4</v>
      </c>
      <c r="F36" s="68">
        <v>802</v>
      </c>
      <c r="G36" s="65"/>
      <c r="H36" s="69">
        <v>182</v>
      </c>
      <c r="I36" s="69">
        <v>110</v>
      </c>
      <c r="J36" s="69">
        <v>423</v>
      </c>
      <c r="K36" s="69">
        <v>4</v>
      </c>
      <c r="L36" s="70">
        <v>719</v>
      </c>
    </row>
    <row r="39" spans="1:12" ht="15" thickBot="1" x14ac:dyDescent="0.4">
      <c r="A39" s="74"/>
      <c r="B39" s="75"/>
      <c r="C39" s="75"/>
    </row>
    <row r="40" spans="1:12" ht="15" thickBot="1" x14ac:dyDescent="0.4">
      <c r="A40" s="193" t="s">
        <v>731</v>
      </c>
      <c r="B40" s="194"/>
      <c r="C40" s="195"/>
    </row>
    <row r="41" spans="1:12" x14ac:dyDescent="0.35">
      <c r="A41" s="81" t="s">
        <v>732</v>
      </c>
      <c r="B41" s="84" t="s">
        <v>725</v>
      </c>
      <c r="C41" s="83">
        <v>2020</v>
      </c>
    </row>
    <row r="42" spans="1:12" x14ac:dyDescent="0.35">
      <c r="A42" s="80" t="s">
        <v>766</v>
      </c>
      <c r="B42" s="76">
        <v>25</v>
      </c>
      <c r="C42" s="77">
        <v>15</v>
      </c>
    </row>
    <row r="43" spans="1:12" x14ac:dyDescent="0.35">
      <c r="A43" s="80" t="s">
        <v>619</v>
      </c>
      <c r="B43" s="76">
        <v>23</v>
      </c>
      <c r="C43" s="77">
        <v>9</v>
      </c>
    </row>
    <row r="44" spans="1:12" x14ac:dyDescent="0.35">
      <c r="A44" s="80" t="s">
        <v>620</v>
      </c>
      <c r="B44" s="76">
        <v>26</v>
      </c>
      <c r="C44" s="77">
        <v>16</v>
      </c>
    </row>
    <row r="45" spans="1:12" x14ac:dyDescent="0.35">
      <c r="A45" s="80" t="s">
        <v>621</v>
      </c>
      <c r="B45" s="76">
        <v>52</v>
      </c>
      <c r="C45" s="77">
        <v>28</v>
      </c>
    </row>
    <row r="46" spans="1:12" x14ac:dyDescent="0.35">
      <c r="A46" s="80" t="s">
        <v>733</v>
      </c>
      <c r="B46" s="76">
        <v>63</v>
      </c>
      <c r="C46" s="77">
        <v>102</v>
      </c>
    </row>
    <row r="47" spans="1:12" ht="15" thickBot="1" x14ac:dyDescent="0.4">
      <c r="A47" s="82" t="s">
        <v>734</v>
      </c>
      <c r="B47" s="78">
        <v>13</v>
      </c>
      <c r="C47" s="79">
        <v>8</v>
      </c>
    </row>
    <row r="49" spans="1:10" ht="15" thickBot="1" x14ac:dyDescent="0.4"/>
    <row r="50" spans="1:10" ht="15" thickBot="1" x14ac:dyDescent="0.4">
      <c r="A50" s="184" t="s">
        <v>735</v>
      </c>
      <c r="B50" s="185"/>
      <c r="C50" s="185"/>
      <c r="D50" s="185"/>
      <c r="E50" s="185"/>
      <c r="F50" s="185"/>
      <c r="G50" s="185"/>
      <c r="H50" s="185"/>
      <c r="I50" s="185"/>
      <c r="J50" s="186"/>
    </row>
    <row r="51" spans="1:10" x14ac:dyDescent="0.35">
      <c r="A51" s="182" t="s">
        <v>2</v>
      </c>
      <c r="B51" s="178" t="s">
        <v>725</v>
      </c>
      <c r="C51" s="178"/>
      <c r="D51" s="178"/>
      <c r="E51" s="178"/>
      <c r="F51" s="178"/>
      <c r="G51" s="178"/>
      <c r="H51" s="178"/>
      <c r="I51" s="178"/>
      <c r="J51" s="179"/>
    </row>
    <row r="52" spans="1:10" ht="15" thickBot="1" x14ac:dyDescent="0.4">
      <c r="A52" s="183"/>
      <c r="B52" s="133" t="s">
        <v>736</v>
      </c>
      <c r="C52" s="133" t="s">
        <v>9</v>
      </c>
      <c r="D52" s="133" t="s">
        <v>16</v>
      </c>
      <c r="E52" s="133" t="s">
        <v>737</v>
      </c>
      <c r="F52" s="133" t="s">
        <v>49</v>
      </c>
      <c r="G52" s="106"/>
      <c r="H52" s="133" t="s">
        <v>738</v>
      </c>
      <c r="I52" s="133" t="s">
        <v>739</v>
      </c>
      <c r="J52" s="134" t="s">
        <v>740</v>
      </c>
    </row>
    <row r="53" spans="1:10" x14ac:dyDescent="0.35">
      <c r="A53" s="128" t="s">
        <v>8</v>
      </c>
      <c r="B53" s="111">
        <f t="shared" ref="B53:B69" si="0">F20</f>
        <v>7</v>
      </c>
      <c r="C53" s="111">
        <f t="shared" ref="C53:C69" si="1">B20</f>
        <v>6</v>
      </c>
      <c r="D53" s="111">
        <f>D20</f>
        <v>1</v>
      </c>
      <c r="E53" s="111">
        <f>E20</f>
        <v>0</v>
      </c>
      <c r="F53" s="111">
        <f>C20</f>
        <v>0</v>
      </c>
      <c r="G53" s="129"/>
      <c r="H53" s="130">
        <f t="shared" ref="H53:H69" si="2">F53/B53</f>
        <v>0</v>
      </c>
      <c r="I53" s="131">
        <v>2013.2857142857142</v>
      </c>
      <c r="J53" s="132">
        <v>130</v>
      </c>
    </row>
    <row r="54" spans="1:10" x14ac:dyDescent="0.35">
      <c r="A54" s="122" t="s">
        <v>17</v>
      </c>
      <c r="B54" s="111">
        <f t="shared" si="0"/>
        <v>18</v>
      </c>
      <c r="C54" s="111">
        <f t="shared" si="1"/>
        <v>18</v>
      </c>
      <c r="D54" s="111">
        <f t="shared" ref="D54:D69" si="3">D21</f>
        <v>0</v>
      </c>
      <c r="E54" s="111">
        <f t="shared" ref="E54:E69" si="4">E21</f>
        <v>0</v>
      </c>
      <c r="F54" s="111">
        <f t="shared" ref="F54:F69" si="5">C21</f>
        <v>0</v>
      </c>
      <c r="G54" s="103"/>
      <c r="H54" s="130">
        <f t="shared" si="2"/>
        <v>0</v>
      </c>
      <c r="I54" s="104">
        <v>2011.2222222222222</v>
      </c>
      <c r="J54" s="123">
        <v>504.83333333333331</v>
      </c>
    </row>
    <row r="55" spans="1:10" x14ac:dyDescent="0.35">
      <c r="A55" s="122" t="s">
        <v>33</v>
      </c>
      <c r="B55" s="111">
        <f t="shared" si="0"/>
        <v>75</v>
      </c>
      <c r="C55" s="111">
        <f t="shared" si="1"/>
        <v>25</v>
      </c>
      <c r="D55" s="111">
        <f t="shared" si="3"/>
        <v>40</v>
      </c>
      <c r="E55" s="111">
        <f t="shared" si="4"/>
        <v>0</v>
      </c>
      <c r="F55" s="111">
        <f t="shared" si="5"/>
        <v>10</v>
      </c>
      <c r="G55" s="103"/>
      <c r="H55" s="130">
        <f t="shared" si="2"/>
        <v>0.13333333333333333</v>
      </c>
      <c r="I55" s="104">
        <v>2004.6</v>
      </c>
      <c r="J55" s="123">
        <v>176.85333333333332</v>
      </c>
    </row>
    <row r="56" spans="1:10" x14ac:dyDescent="0.35">
      <c r="A56" s="122" t="s">
        <v>99</v>
      </c>
      <c r="B56" s="111">
        <f t="shared" si="0"/>
        <v>51</v>
      </c>
      <c r="C56" s="111">
        <f t="shared" si="1"/>
        <v>9</v>
      </c>
      <c r="D56" s="111">
        <f t="shared" si="3"/>
        <v>17</v>
      </c>
      <c r="E56" s="111">
        <f t="shared" si="4"/>
        <v>0</v>
      </c>
      <c r="F56" s="111">
        <f t="shared" si="5"/>
        <v>25</v>
      </c>
      <c r="G56" s="103"/>
      <c r="H56" s="130">
        <f t="shared" si="2"/>
        <v>0.49019607843137253</v>
      </c>
      <c r="I56" s="104">
        <v>2006.5882352941176</v>
      </c>
      <c r="J56" s="123">
        <v>80.078431372549019</v>
      </c>
    </row>
    <row r="57" spans="1:10" x14ac:dyDescent="0.35">
      <c r="A57" s="122" t="s">
        <v>128</v>
      </c>
      <c r="B57" s="111">
        <f t="shared" si="0"/>
        <v>69</v>
      </c>
      <c r="C57" s="111">
        <f t="shared" si="1"/>
        <v>10</v>
      </c>
      <c r="D57" s="111">
        <f t="shared" si="3"/>
        <v>13</v>
      </c>
      <c r="E57" s="111">
        <f t="shared" si="4"/>
        <v>0</v>
      </c>
      <c r="F57" s="111">
        <f t="shared" si="5"/>
        <v>46</v>
      </c>
      <c r="G57" s="103"/>
      <c r="H57" s="130">
        <f t="shared" si="2"/>
        <v>0.66666666666666663</v>
      </c>
      <c r="I57" s="104">
        <v>2005.9130434782608</v>
      </c>
      <c r="J57" s="123">
        <v>69.681159420289859</v>
      </c>
    </row>
    <row r="58" spans="1:10" x14ac:dyDescent="0.35">
      <c r="A58" s="122" t="s">
        <v>164</v>
      </c>
      <c r="B58" s="111">
        <f t="shared" si="0"/>
        <v>46</v>
      </c>
      <c r="C58" s="111">
        <f t="shared" si="1"/>
        <v>38</v>
      </c>
      <c r="D58" s="111">
        <f t="shared" si="3"/>
        <v>8</v>
      </c>
      <c r="E58" s="111">
        <f t="shared" si="4"/>
        <v>0</v>
      </c>
      <c r="F58" s="111">
        <f t="shared" si="5"/>
        <v>0</v>
      </c>
      <c r="G58" s="103"/>
      <c r="H58" s="130">
        <f t="shared" si="2"/>
        <v>0</v>
      </c>
      <c r="I58" s="104">
        <v>2009.3260869565217</v>
      </c>
      <c r="J58" s="123">
        <v>134.08695652173913</v>
      </c>
    </row>
    <row r="59" spans="1:10" x14ac:dyDescent="0.35">
      <c r="A59" s="122" t="s">
        <v>205</v>
      </c>
      <c r="B59" s="111">
        <f t="shared" si="0"/>
        <v>311</v>
      </c>
      <c r="C59" s="111">
        <f t="shared" si="1"/>
        <v>11</v>
      </c>
      <c r="D59" s="111">
        <f t="shared" si="3"/>
        <v>246</v>
      </c>
      <c r="E59" s="111">
        <f t="shared" si="4"/>
        <v>2</v>
      </c>
      <c r="F59" s="111">
        <f t="shared" si="5"/>
        <v>52</v>
      </c>
      <c r="G59" s="103"/>
      <c r="H59" s="130">
        <f t="shared" si="2"/>
        <v>0.16720257234726688</v>
      </c>
      <c r="I59" s="104">
        <v>2004.2700964630226</v>
      </c>
      <c r="J59" s="123">
        <v>96.141479099678463</v>
      </c>
    </row>
    <row r="60" spans="1:10" x14ac:dyDescent="0.35">
      <c r="A60" s="122" t="s">
        <v>411</v>
      </c>
      <c r="B60" s="111">
        <f t="shared" si="0"/>
        <v>1</v>
      </c>
      <c r="C60" s="111">
        <f t="shared" si="1"/>
        <v>1</v>
      </c>
      <c r="D60" s="111">
        <f t="shared" si="3"/>
        <v>0</v>
      </c>
      <c r="E60" s="111">
        <f t="shared" si="4"/>
        <v>0</v>
      </c>
      <c r="F60" s="111">
        <f t="shared" si="5"/>
        <v>0</v>
      </c>
      <c r="G60" s="103"/>
      <c r="H60" s="130">
        <f t="shared" si="2"/>
        <v>0</v>
      </c>
      <c r="I60" s="104">
        <v>2012</v>
      </c>
      <c r="J60" s="123">
        <v>200</v>
      </c>
    </row>
    <row r="61" spans="1:10" x14ac:dyDescent="0.35">
      <c r="A61" s="122" t="s">
        <v>412</v>
      </c>
      <c r="B61" s="111">
        <f t="shared" si="0"/>
        <v>13</v>
      </c>
      <c r="C61" s="111">
        <f t="shared" si="1"/>
        <v>2</v>
      </c>
      <c r="D61" s="111">
        <f t="shared" si="3"/>
        <v>1</v>
      </c>
      <c r="E61" s="111">
        <f t="shared" si="4"/>
        <v>2</v>
      </c>
      <c r="F61" s="111">
        <f t="shared" si="5"/>
        <v>8</v>
      </c>
      <c r="G61" s="103"/>
      <c r="H61" s="130">
        <f t="shared" si="2"/>
        <v>0.61538461538461542</v>
      </c>
      <c r="I61" s="104">
        <v>2003.6153846153845</v>
      </c>
      <c r="J61" s="123">
        <v>50.46153846153846</v>
      </c>
    </row>
    <row r="62" spans="1:10" x14ac:dyDescent="0.35">
      <c r="A62" s="122" t="s">
        <v>419</v>
      </c>
      <c r="B62" s="111">
        <f t="shared" si="0"/>
        <v>62</v>
      </c>
      <c r="C62" s="111">
        <f t="shared" si="1"/>
        <v>62</v>
      </c>
      <c r="D62" s="111">
        <f t="shared" si="3"/>
        <v>0</v>
      </c>
      <c r="E62" s="111">
        <f t="shared" si="4"/>
        <v>0</v>
      </c>
      <c r="F62" s="111">
        <f t="shared" si="5"/>
        <v>0</v>
      </c>
      <c r="G62" s="103"/>
      <c r="H62" s="130">
        <f t="shared" si="2"/>
        <v>0</v>
      </c>
      <c r="I62" s="104">
        <v>2010.7903225806451</v>
      </c>
      <c r="J62" s="123">
        <v>165.09677419354838</v>
      </c>
    </row>
    <row r="63" spans="1:10" x14ac:dyDescent="0.35">
      <c r="A63" s="122" t="s">
        <v>469</v>
      </c>
      <c r="B63" s="111">
        <f t="shared" si="0"/>
        <v>2</v>
      </c>
      <c r="C63" s="111">
        <f t="shared" si="1"/>
        <v>0</v>
      </c>
      <c r="D63" s="111">
        <f t="shared" si="3"/>
        <v>0</v>
      </c>
      <c r="E63" s="111">
        <f t="shared" si="4"/>
        <v>0</v>
      </c>
      <c r="F63" s="111">
        <f t="shared" si="5"/>
        <v>2</v>
      </c>
      <c r="G63" s="103"/>
      <c r="H63" s="130">
        <f t="shared" si="2"/>
        <v>1</v>
      </c>
      <c r="I63" s="104">
        <v>2009</v>
      </c>
      <c r="J63" s="123">
        <v>43</v>
      </c>
    </row>
    <row r="64" spans="1:10" x14ac:dyDescent="0.35">
      <c r="A64" s="122" t="s">
        <v>472</v>
      </c>
      <c r="B64" s="111">
        <f t="shared" si="0"/>
        <v>4</v>
      </c>
      <c r="C64" s="111">
        <f t="shared" si="1"/>
        <v>1</v>
      </c>
      <c r="D64" s="111">
        <f t="shared" si="3"/>
        <v>1</v>
      </c>
      <c r="E64" s="111">
        <f t="shared" si="4"/>
        <v>0</v>
      </c>
      <c r="F64" s="111">
        <f t="shared" si="5"/>
        <v>2</v>
      </c>
      <c r="G64" s="103"/>
      <c r="H64" s="130">
        <f t="shared" si="2"/>
        <v>0.5</v>
      </c>
      <c r="I64" s="104">
        <v>2001.5</v>
      </c>
      <c r="J64" s="123">
        <v>122.5</v>
      </c>
    </row>
    <row r="65" spans="1:10" x14ac:dyDescent="0.35">
      <c r="A65" s="122" t="s">
        <v>476</v>
      </c>
      <c r="B65" s="111">
        <f t="shared" si="0"/>
        <v>26</v>
      </c>
      <c r="C65" s="111">
        <f t="shared" si="1"/>
        <v>5</v>
      </c>
      <c r="D65" s="111">
        <f t="shared" si="3"/>
        <v>13</v>
      </c>
      <c r="E65" s="111">
        <f t="shared" si="4"/>
        <v>0</v>
      </c>
      <c r="F65" s="111">
        <f t="shared" si="5"/>
        <v>8</v>
      </c>
      <c r="G65" s="103"/>
      <c r="H65" s="130">
        <f t="shared" si="2"/>
        <v>0.30769230769230771</v>
      </c>
      <c r="I65" s="104">
        <v>2004.1923076923076</v>
      </c>
      <c r="J65" s="123">
        <v>89.769230769230774</v>
      </c>
    </row>
    <row r="66" spans="1:10" x14ac:dyDescent="0.35">
      <c r="A66" s="122" t="s">
        <v>492</v>
      </c>
      <c r="B66" s="111">
        <f t="shared" si="0"/>
        <v>97</v>
      </c>
      <c r="C66" s="111">
        <f t="shared" si="1"/>
        <v>14</v>
      </c>
      <c r="D66" s="111">
        <f t="shared" si="3"/>
        <v>79</v>
      </c>
      <c r="E66" s="111">
        <f t="shared" si="4"/>
        <v>0</v>
      </c>
      <c r="F66" s="111">
        <f t="shared" si="5"/>
        <v>4</v>
      </c>
      <c r="G66" s="103"/>
      <c r="H66" s="130">
        <f t="shared" si="2"/>
        <v>4.1237113402061855E-2</v>
      </c>
      <c r="I66" s="104">
        <v>2002.9690721649486</v>
      </c>
      <c r="J66" s="123">
        <v>129.20618556701032</v>
      </c>
    </row>
    <row r="67" spans="1:10" x14ac:dyDescent="0.35">
      <c r="A67" s="122" t="s">
        <v>574</v>
      </c>
      <c r="B67" s="111">
        <f t="shared" si="0"/>
        <v>2</v>
      </c>
      <c r="C67" s="111">
        <f t="shared" si="1"/>
        <v>0</v>
      </c>
      <c r="D67" s="111">
        <f t="shared" si="3"/>
        <v>2</v>
      </c>
      <c r="E67" s="111">
        <f t="shared" si="4"/>
        <v>0</v>
      </c>
      <c r="F67" s="111">
        <f t="shared" si="5"/>
        <v>0</v>
      </c>
      <c r="G67" s="103"/>
      <c r="H67" s="130">
        <f t="shared" si="2"/>
        <v>0</v>
      </c>
      <c r="I67" s="104">
        <v>1995</v>
      </c>
      <c r="J67" s="123">
        <v>150</v>
      </c>
    </row>
    <row r="68" spans="1:10" x14ac:dyDescent="0.35">
      <c r="A68" s="122" t="s">
        <v>576</v>
      </c>
      <c r="B68" s="111">
        <f t="shared" si="0"/>
        <v>18</v>
      </c>
      <c r="C68" s="111">
        <f t="shared" si="1"/>
        <v>0</v>
      </c>
      <c r="D68" s="111">
        <f t="shared" si="3"/>
        <v>18</v>
      </c>
      <c r="E68" s="111">
        <f t="shared" si="4"/>
        <v>0</v>
      </c>
      <c r="F68" s="111">
        <f t="shared" si="5"/>
        <v>0</v>
      </c>
      <c r="G68" s="103"/>
      <c r="H68" s="130">
        <f t="shared" si="2"/>
        <v>0</v>
      </c>
      <c r="I68" s="104">
        <v>2003.1666666666667</v>
      </c>
      <c r="J68" s="123">
        <v>223.83333333333334</v>
      </c>
    </row>
    <row r="69" spans="1:10" ht="15" thickBot="1" x14ac:dyDescent="0.4">
      <c r="A69" s="124" t="s">
        <v>727</v>
      </c>
      <c r="B69" s="111">
        <f t="shared" si="0"/>
        <v>802</v>
      </c>
      <c r="C69" s="111">
        <f t="shared" si="1"/>
        <v>204</v>
      </c>
      <c r="D69" s="111">
        <f t="shared" si="3"/>
        <v>440</v>
      </c>
      <c r="E69" s="111">
        <f t="shared" si="4"/>
        <v>4</v>
      </c>
      <c r="F69" s="111">
        <f t="shared" si="5"/>
        <v>154</v>
      </c>
      <c r="G69" s="125"/>
      <c r="H69" s="130">
        <f t="shared" si="2"/>
        <v>0.19201995012468828</v>
      </c>
      <c r="I69" s="126">
        <f>AVERAGE(I53:I68)</f>
        <v>2006.0899470262382</v>
      </c>
      <c r="J69" s="127">
        <v>124.04534925624603</v>
      </c>
    </row>
    <row r="70" spans="1:10" x14ac:dyDescent="0.35">
      <c r="A70" s="182" t="s">
        <v>2</v>
      </c>
      <c r="B70" s="180">
        <v>2020</v>
      </c>
      <c r="C70" s="180"/>
      <c r="D70" s="180"/>
      <c r="E70" s="180"/>
      <c r="F70" s="180"/>
      <c r="G70" s="180"/>
      <c r="H70" s="180"/>
      <c r="I70" s="180"/>
      <c r="J70" s="181"/>
    </row>
    <row r="71" spans="1:10" ht="15" thickBot="1" x14ac:dyDescent="0.4">
      <c r="A71" s="183"/>
      <c r="B71" s="133" t="s">
        <v>736</v>
      </c>
      <c r="C71" s="133" t="s">
        <v>9</v>
      </c>
      <c r="D71" s="133" t="s">
        <v>16</v>
      </c>
      <c r="E71" s="133" t="s">
        <v>737</v>
      </c>
      <c r="F71" s="133" t="s">
        <v>49</v>
      </c>
      <c r="G71" s="106"/>
      <c r="H71" s="133" t="s">
        <v>738</v>
      </c>
      <c r="I71" s="133" t="s">
        <v>739</v>
      </c>
      <c r="J71" s="134" t="s">
        <v>740</v>
      </c>
    </row>
    <row r="72" spans="1:10" x14ac:dyDescent="0.35">
      <c r="A72" s="136" t="s">
        <v>8</v>
      </c>
      <c r="B72" s="102">
        <f>L20</f>
        <v>7</v>
      </c>
      <c r="C72" s="102">
        <f>H20</f>
        <v>6</v>
      </c>
      <c r="D72" s="102">
        <f>J20</f>
        <v>1</v>
      </c>
      <c r="E72" s="102">
        <f>K20</f>
        <v>0</v>
      </c>
      <c r="F72" s="102">
        <f>I20</f>
        <v>0</v>
      </c>
      <c r="G72" s="137"/>
      <c r="H72" s="138">
        <f t="shared" ref="H72:H88" si="6">F72/B72</f>
        <v>0</v>
      </c>
      <c r="I72" s="139">
        <v>2013.5714285714287</v>
      </c>
      <c r="J72" s="140">
        <v>145.85714285714286</v>
      </c>
    </row>
    <row r="73" spans="1:10" x14ac:dyDescent="0.35">
      <c r="A73" s="122" t="s">
        <v>17</v>
      </c>
      <c r="B73" s="111">
        <f t="shared" ref="B73:B88" si="7">L21</f>
        <v>15</v>
      </c>
      <c r="C73" s="111">
        <f t="shared" ref="C73:C88" si="8">H21</f>
        <v>15</v>
      </c>
      <c r="D73" s="111">
        <f t="shared" ref="D73:D88" si="9">J21</f>
        <v>0</v>
      </c>
      <c r="E73" s="111">
        <f t="shared" ref="E73:E88" si="10">K21</f>
        <v>0</v>
      </c>
      <c r="F73" s="111">
        <f t="shared" ref="F73:F88" si="11">I21</f>
        <v>0</v>
      </c>
      <c r="G73" s="103"/>
      <c r="H73" s="130">
        <f t="shared" si="6"/>
        <v>0</v>
      </c>
      <c r="I73" s="104">
        <v>2010.2</v>
      </c>
      <c r="J73" s="123">
        <v>474.8</v>
      </c>
    </row>
    <row r="74" spans="1:10" x14ac:dyDescent="0.35">
      <c r="A74" s="122" t="s">
        <v>33</v>
      </c>
      <c r="B74" s="111">
        <f t="shared" si="7"/>
        <v>29</v>
      </c>
      <c r="C74" s="111">
        <f t="shared" si="8"/>
        <v>23</v>
      </c>
      <c r="D74" s="111">
        <f t="shared" si="9"/>
        <v>0</v>
      </c>
      <c r="E74" s="111">
        <f t="shared" si="10"/>
        <v>0</v>
      </c>
      <c r="F74" s="111">
        <f t="shared" si="11"/>
        <v>6</v>
      </c>
      <c r="G74" s="103"/>
      <c r="H74" s="130">
        <f t="shared" si="6"/>
        <v>0.20689655172413793</v>
      </c>
      <c r="I74" s="104">
        <v>2009.6896551724137</v>
      </c>
      <c r="J74" s="123">
        <v>172.13793103448276</v>
      </c>
    </row>
    <row r="75" spans="1:10" x14ac:dyDescent="0.35">
      <c r="A75" s="122" t="s">
        <v>99</v>
      </c>
      <c r="B75" s="111">
        <f t="shared" si="7"/>
        <v>21</v>
      </c>
      <c r="C75" s="111">
        <f t="shared" si="8"/>
        <v>0</v>
      </c>
      <c r="D75" s="111">
        <f t="shared" si="9"/>
        <v>8</v>
      </c>
      <c r="E75" s="111">
        <f t="shared" si="10"/>
        <v>0</v>
      </c>
      <c r="F75" s="111">
        <f t="shared" si="11"/>
        <v>13</v>
      </c>
      <c r="G75" s="103"/>
      <c r="H75" s="130">
        <f t="shared" si="6"/>
        <v>0.61904761904761907</v>
      </c>
      <c r="I75" s="104">
        <v>2010.4761904761904</v>
      </c>
      <c r="J75" s="123">
        <v>67.428571428571431</v>
      </c>
    </row>
    <row r="76" spans="1:10" x14ac:dyDescent="0.35">
      <c r="A76" s="122" t="s">
        <v>128</v>
      </c>
      <c r="B76" s="111">
        <f t="shared" si="7"/>
        <v>62</v>
      </c>
      <c r="C76" s="111">
        <f t="shared" si="8"/>
        <v>2</v>
      </c>
      <c r="D76" s="111">
        <f t="shared" si="9"/>
        <v>25</v>
      </c>
      <c r="E76" s="111">
        <f t="shared" si="10"/>
        <v>0</v>
      </c>
      <c r="F76" s="111">
        <f t="shared" si="11"/>
        <v>35</v>
      </c>
      <c r="G76" s="103"/>
      <c r="H76" s="130">
        <f t="shared" si="6"/>
        <v>0.56451612903225812</v>
      </c>
      <c r="I76" s="104">
        <v>2007.8387096774193</v>
      </c>
      <c r="J76" s="123">
        <v>86.793548387096777</v>
      </c>
    </row>
    <row r="77" spans="1:10" x14ac:dyDescent="0.35">
      <c r="A77" s="122" t="s">
        <v>164</v>
      </c>
      <c r="B77" s="111">
        <f t="shared" si="7"/>
        <v>71</v>
      </c>
      <c r="C77" s="111">
        <f t="shared" si="8"/>
        <v>50</v>
      </c>
      <c r="D77" s="111">
        <f t="shared" si="9"/>
        <v>21</v>
      </c>
      <c r="E77" s="111">
        <f t="shared" si="10"/>
        <v>0</v>
      </c>
      <c r="F77" s="111">
        <f t="shared" si="11"/>
        <v>0</v>
      </c>
      <c r="G77" s="103"/>
      <c r="H77" s="130">
        <f t="shared" si="6"/>
        <v>0</v>
      </c>
      <c r="I77" s="104">
        <v>2015.4084507042253</v>
      </c>
      <c r="J77" s="123">
        <v>162.49859154929578</v>
      </c>
    </row>
    <row r="78" spans="1:10" x14ac:dyDescent="0.35">
      <c r="A78" s="122" t="s">
        <v>205</v>
      </c>
      <c r="B78" s="111">
        <f t="shared" si="7"/>
        <v>328</v>
      </c>
      <c r="C78" s="111">
        <f t="shared" si="8"/>
        <v>6</v>
      </c>
      <c r="D78" s="111">
        <f t="shared" si="9"/>
        <v>279</v>
      </c>
      <c r="E78" s="111">
        <f t="shared" si="10"/>
        <v>2</v>
      </c>
      <c r="F78" s="111">
        <f t="shared" si="11"/>
        <v>41</v>
      </c>
      <c r="G78" s="103"/>
      <c r="H78" s="130">
        <f t="shared" si="6"/>
        <v>0.125</v>
      </c>
      <c r="I78" s="104">
        <v>2007.7378048780488</v>
      </c>
      <c r="J78" s="123">
        <v>96.25</v>
      </c>
    </row>
    <row r="79" spans="1:10" x14ac:dyDescent="0.35">
      <c r="A79" s="122" t="s">
        <v>411</v>
      </c>
      <c r="B79" s="111">
        <f t="shared" si="7"/>
        <v>1</v>
      </c>
      <c r="C79" s="111">
        <f t="shared" si="8"/>
        <v>1</v>
      </c>
      <c r="D79" s="111">
        <f t="shared" si="9"/>
        <v>0</v>
      </c>
      <c r="E79" s="111">
        <f t="shared" si="10"/>
        <v>0</v>
      </c>
      <c r="F79" s="111">
        <f t="shared" si="11"/>
        <v>0</v>
      </c>
      <c r="G79" s="103"/>
      <c r="H79" s="130">
        <f t="shared" si="6"/>
        <v>0</v>
      </c>
      <c r="I79" s="104">
        <v>2012</v>
      </c>
      <c r="J79" s="123">
        <v>200</v>
      </c>
    </row>
    <row r="80" spans="1:10" x14ac:dyDescent="0.35">
      <c r="A80" s="122" t="s">
        <v>412</v>
      </c>
      <c r="B80" s="111">
        <f t="shared" si="7"/>
        <v>14</v>
      </c>
      <c r="C80" s="111">
        <f t="shared" si="8"/>
        <v>2</v>
      </c>
      <c r="D80" s="111">
        <f t="shared" si="9"/>
        <v>1</v>
      </c>
      <c r="E80" s="111">
        <f t="shared" si="10"/>
        <v>2</v>
      </c>
      <c r="F80" s="111">
        <f t="shared" si="11"/>
        <v>9</v>
      </c>
      <c r="G80" s="103"/>
      <c r="H80" s="130">
        <f t="shared" si="6"/>
        <v>0.6428571428571429</v>
      </c>
      <c r="I80" s="104">
        <v>2004.9285714285713</v>
      </c>
      <c r="J80" s="123">
        <v>52</v>
      </c>
    </row>
    <row r="81" spans="1:10" x14ac:dyDescent="0.35">
      <c r="A81" s="122" t="s">
        <v>419</v>
      </c>
      <c r="B81" s="111">
        <f t="shared" si="7"/>
        <v>54</v>
      </c>
      <c r="C81" s="111">
        <f t="shared" si="8"/>
        <v>54</v>
      </c>
      <c r="D81" s="111">
        <f t="shared" si="9"/>
        <v>0</v>
      </c>
      <c r="E81" s="111">
        <f t="shared" si="10"/>
        <v>0</v>
      </c>
      <c r="F81" s="111">
        <f t="shared" si="11"/>
        <v>0</v>
      </c>
      <c r="G81" s="103"/>
      <c r="H81" s="130">
        <f t="shared" si="6"/>
        <v>0</v>
      </c>
      <c r="I81" s="104">
        <v>2013.851851851852</v>
      </c>
      <c r="J81" s="123">
        <v>186.96296296296296</v>
      </c>
    </row>
    <row r="82" spans="1:10" x14ac:dyDescent="0.35">
      <c r="A82" s="122" t="s">
        <v>469</v>
      </c>
      <c r="B82" s="111">
        <f t="shared" si="7"/>
        <v>3</v>
      </c>
      <c r="C82" s="111">
        <f t="shared" si="8"/>
        <v>0</v>
      </c>
      <c r="D82" s="111">
        <f t="shared" si="9"/>
        <v>3</v>
      </c>
      <c r="E82" s="111">
        <f t="shared" si="10"/>
        <v>0</v>
      </c>
      <c r="F82" s="111">
        <f t="shared" si="11"/>
        <v>0</v>
      </c>
      <c r="G82" s="103"/>
      <c r="H82" s="130">
        <f t="shared" si="6"/>
        <v>0</v>
      </c>
      <c r="I82" s="104">
        <v>2007.3333333333333</v>
      </c>
      <c r="J82" s="123">
        <v>25</v>
      </c>
    </row>
    <row r="83" spans="1:10" x14ac:dyDescent="0.35">
      <c r="A83" s="122" t="s">
        <v>472</v>
      </c>
      <c r="B83" s="111">
        <f t="shared" si="7"/>
        <v>2</v>
      </c>
      <c r="C83" s="111">
        <f t="shared" si="8"/>
        <v>0</v>
      </c>
      <c r="D83" s="111">
        <f t="shared" si="9"/>
        <v>2</v>
      </c>
      <c r="E83" s="111">
        <f t="shared" si="10"/>
        <v>0</v>
      </c>
      <c r="F83" s="111">
        <f t="shared" si="11"/>
        <v>0</v>
      </c>
      <c r="G83" s="103"/>
      <c r="H83" s="130">
        <f t="shared" si="6"/>
        <v>0</v>
      </c>
      <c r="I83" s="104">
        <v>2009.5</v>
      </c>
      <c r="J83" s="123">
        <v>200</v>
      </c>
    </row>
    <row r="84" spans="1:10" x14ac:dyDescent="0.35">
      <c r="A84" s="122" t="s">
        <v>476</v>
      </c>
      <c r="B84" s="111">
        <f t="shared" si="7"/>
        <v>24</v>
      </c>
      <c r="C84" s="111">
        <f t="shared" si="8"/>
        <v>5</v>
      </c>
      <c r="D84" s="111">
        <f t="shared" si="9"/>
        <v>15</v>
      </c>
      <c r="E84" s="111">
        <f t="shared" si="10"/>
        <v>0</v>
      </c>
      <c r="F84" s="111">
        <f t="shared" si="11"/>
        <v>4</v>
      </c>
      <c r="G84" s="103"/>
      <c r="H84" s="130">
        <f t="shared" si="6"/>
        <v>0.16666666666666666</v>
      </c>
      <c r="I84" s="104">
        <v>2007.9166666666667</v>
      </c>
      <c r="J84" s="123">
        <v>85.75</v>
      </c>
    </row>
    <row r="85" spans="1:10" x14ac:dyDescent="0.35">
      <c r="A85" s="122" t="s">
        <v>492</v>
      </c>
      <c r="B85" s="111">
        <f t="shared" si="7"/>
        <v>30</v>
      </c>
      <c r="C85" s="111">
        <f t="shared" si="8"/>
        <v>14</v>
      </c>
      <c r="D85" s="111">
        <f t="shared" si="9"/>
        <v>15</v>
      </c>
      <c r="E85" s="111">
        <f t="shared" si="10"/>
        <v>0</v>
      </c>
      <c r="F85" s="111">
        <f t="shared" si="11"/>
        <v>1</v>
      </c>
      <c r="G85" s="103"/>
      <c r="H85" s="130">
        <f t="shared" si="6"/>
        <v>3.3333333333333333E-2</v>
      </c>
      <c r="I85" s="104">
        <v>2011.5333333333333</v>
      </c>
      <c r="J85" s="123">
        <v>51.560000000000024</v>
      </c>
    </row>
    <row r="86" spans="1:10" x14ac:dyDescent="0.35">
      <c r="A86" s="122" t="s">
        <v>574</v>
      </c>
      <c r="B86" s="111">
        <f t="shared" si="7"/>
        <v>5</v>
      </c>
      <c r="C86" s="111">
        <f t="shared" si="8"/>
        <v>0</v>
      </c>
      <c r="D86" s="111">
        <f t="shared" si="9"/>
        <v>4</v>
      </c>
      <c r="E86" s="111">
        <f t="shared" si="10"/>
        <v>0</v>
      </c>
      <c r="F86" s="111">
        <f t="shared" si="11"/>
        <v>1</v>
      </c>
      <c r="G86" s="103"/>
      <c r="H86" s="130">
        <f t="shared" si="6"/>
        <v>0.2</v>
      </c>
      <c r="I86" s="104">
        <v>2016.6</v>
      </c>
      <c r="J86" s="123">
        <v>124.6</v>
      </c>
    </row>
    <row r="87" spans="1:10" x14ac:dyDescent="0.35">
      <c r="A87" s="122" t="s">
        <v>576</v>
      </c>
      <c r="B87" s="111">
        <f t="shared" si="7"/>
        <v>53</v>
      </c>
      <c r="C87" s="111">
        <f t="shared" si="8"/>
        <v>0</v>
      </c>
      <c r="D87" s="111">
        <f t="shared" si="9"/>
        <v>53</v>
      </c>
      <c r="E87" s="111">
        <f t="shared" si="10"/>
        <v>0</v>
      </c>
      <c r="F87" s="111">
        <f t="shared" si="11"/>
        <v>0</v>
      </c>
      <c r="G87" s="103"/>
      <c r="H87" s="130">
        <f t="shared" si="6"/>
        <v>0</v>
      </c>
      <c r="I87" s="104">
        <v>2012.2830188679245</v>
      </c>
      <c r="J87" s="123">
        <v>287.41509433962267</v>
      </c>
    </row>
    <row r="88" spans="1:10" ht="15" thickBot="1" x14ac:dyDescent="0.4">
      <c r="A88" s="124" t="s">
        <v>727</v>
      </c>
      <c r="B88" s="141">
        <f t="shared" si="7"/>
        <v>719</v>
      </c>
      <c r="C88" s="141">
        <f t="shared" si="8"/>
        <v>182</v>
      </c>
      <c r="D88" s="141">
        <f t="shared" si="9"/>
        <v>423</v>
      </c>
      <c r="E88" s="141">
        <f t="shared" si="10"/>
        <v>4</v>
      </c>
      <c r="F88" s="141">
        <f t="shared" si="11"/>
        <v>110</v>
      </c>
      <c r="G88" s="125"/>
      <c r="H88" s="142">
        <f t="shared" si="6"/>
        <v>0.15299026425591097</v>
      </c>
      <c r="I88" s="126">
        <f>AVERAGE(I72:I87)</f>
        <v>2010.6793134350878</v>
      </c>
      <c r="J88" s="127">
        <v>132.01585535465921</v>
      </c>
    </row>
  </sheetData>
  <mergeCells count="11">
    <mergeCell ref="A1:D1"/>
    <mergeCell ref="B51:J51"/>
    <mergeCell ref="B70:J70"/>
    <mergeCell ref="A51:A52"/>
    <mergeCell ref="A70:A71"/>
    <mergeCell ref="A50:J50"/>
    <mergeCell ref="H18:L18"/>
    <mergeCell ref="B18:F18"/>
    <mergeCell ref="A17:L17"/>
    <mergeCell ref="A18:A19"/>
    <mergeCell ref="A40:C4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B4ED5-DAE2-483B-AFFD-8B8AD6E25EBC}">
  <dimension ref="A1:AI64"/>
  <sheetViews>
    <sheetView workbookViewId="0"/>
  </sheetViews>
  <sheetFormatPr defaultRowHeight="14.5" x14ac:dyDescent="0.35"/>
  <cols>
    <col min="3" max="3" width="9.7265625" customWidth="1"/>
    <col min="4" max="4" width="9.54296875" customWidth="1"/>
    <col min="5" max="5" width="9.7265625" customWidth="1"/>
    <col min="6" max="6" width="11" customWidth="1"/>
    <col min="7" max="7" width="10.1796875" customWidth="1"/>
    <col min="12" max="13" width="9.81640625" customWidth="1"/>
    <col min="14" max="14" width="10" customWidth="1"/>
    <col min="15" max="15" width="11.453125" customWidth="1"/>
    <col min="16" max="16" width="10.453125" customWidth="1"/>
  </cols>
  <sheetData>
    <row r="1" spans="1:35" x14ac:dyDescent="0.35">
      <c r="A1" s="25" t="s">
        <v>641</v>
      </c>
      <c r="B1" s="26"/>
      <c r="C1" s="26"/>
      <c r="D1" s="26"/>
      <c r="E1" s="26"/>
      <c r="F1" s="26"/>
      <c r="G1" s="26"/>
      <c r="H1" s="26"/>
      <c r="I1" s="23"/>
      <c r="J1" s="25" t="s">
        <v>642</v>
      </c>
      <c r="K1" s="26"/>
      <c r="L1" s="26"/>
      <c r="M1" s="26"/>
      <c r="N1" s="26"/>
      <c r="O1" s="26"/>
      <c r="P1" s="26"/>
      <c r="Q1" s="26"/>
      <c r="R1" s="23"/>
      <c r="S1" s="24" t="s">
        <v>643</v>
      </c>
      <c r="T1" s="23"/>
      <c r="U1" s="23"/>
      <c r="V1" s="23"/>
      <c r="W1" s="23"/>
      <c r="X1" s="23"/>
      <c r="Y1" s="23"/>
      <c r="Z1" s="23"/>
      <c r="AA1" s="23"/>
      <c r="AB1" s="24" t="s">
        <v>644</v>
      </c>
      <c r="AC1" s="23"/>
      <c r="AD1" s="23"/>
      <c r="AE1" s="23"/>
      <c r="AF1" s="23"/>
      <c r="AG1" s="23"/>
      <c r="AH1" s="23"/>
      <c r="AI1" s="23"/>
    </row>
    <row r="2" spans="1:35" x14ac:dyDescent="0.35">
      <c r="A2" s="27" t="s">
        <v>634</v>
      </c>
      <c r="B2" s="27" t="s">
        <v>587</v>
      </c>
      <c r="C2" s="27" t="s">
        <v>645</v>
      </c>
      <c r="D2" s="27" t="s">
        <v>646</v>
      </c>
      <c r="E2" s="27" t="s">
        <v>647</v>
      </c>
      <c r="F2" s="27" t="s">
        <v>648</v>
      </c>
      <c r="G2" s="27" t="s">
        <v>649</v>
      </c>
      <c r="H2" s="27" t="s">
        <v>650</v>
      </c>
      <c r="I2" s="23"/>
      <c r="J2" s="27" t="s">
        <v>634</v>
      </c>
      <c r="K2" s="27" t="s">
        <v>587</v>
      </c>
      <c r="L2" s="27" t="s">
        <v>645</v>
      </c>
      <c r="M2" s="27" t="s">
        <v>646</v>
      </c>
      <c r="N2" s="27" t="s">
        <v>647</v>
      </c>
      <c r="O2" s="27" t="s">
        <v>648</v>
      </c>
      <c r="P2" s="27" t="s">
        <v>649</v>
      </c>
      <c r="Q2" s="27" t="s">
        <v>650</v>
      </c>
      <c r="R2" s="23"/>
      <c r="S2" s="24" t="s">
        <v>634</v>
      </c>
      <c r="T2" s="24" t="s">
        <v>587</v>
      </c>
      <c r="U2" s="24" t="s">
        <v>645</v>
      </c>
      <c r="V2" s="24" t="s">
        <v>646</v>
      </c>
      <c r="W2" s="24" t="s">
        <v>647</v>
      </c>
      <c r="X2" s="24" t="s">
        <v>648</v>
      </c>
      <c r="Y2" s="24" t="s">
        <v>649</v>
      </c>
      <c r="Z2" s="24" t="s">
        <v>650</v>
      </c>
      <c r="AA2" s="23"/>
      <c r="AB2" s="24" t="s">
        <v>634</v>
      </c>
      <c r="AC2" s="24" t="s">
        <v>587</v>
      </c>
      <c r="AD2" s="24" t="s">
        <v>645</v>
      </c>
      <c r="AE2" s="24" t="s">
        <v>646</v>
      </c>
      <c r="AF2" s="24" t="s">
        <v>647</v>
      </c>
      <c r="AG2" s="24" t="s">
        <v>648</v>
      </c>
      <c r="AH2" s="24" t="s">
        <v>649</v>
      </c>
      <c r="AI2" s="24" t="s">
        <v>650</v>
      </c>
    </row>
    <row r="3" spans="1:35" hidden="1" x14ac:dyDescent="0.35">
      <c r="A3" s="26" t="s">
        <v>9</v>
      </c>
      <c r="B3" s="26">
        <v>2021</v>
      </c>
      <c r="C3" s="26" t="s">
        <v>651</v>
      </c>
      <c r="D3" s="26">
        <v>0.9</v>
      </c>
      <c r="E3" s="26">
        <v>1</v>
      </c>
      <c r="F3" s="26">
        <v>0.95</v>
      </c>
      <c r="G3" s="26">
        <v>0.9</v>
      </c>
      <c r="H3" s="26">
        <v>2020</v>
      </c>
      <c r="I3" s="23"/>
      <c r="J3" s="26" t="s">
        <v>9</v>
      </c>
      <c r="K3" s="26">
        <v>2018</v>
      </c>
      <c r="L3" s="26" t="s">
        <v>651</v>
      </c>
      <c r="M3" s="26">
        <v>0.9</v>
      </c>
      <c r="N3" s="26">
        <v>1</v>
      </c>
      <c r="O3" s="26">
        <v>0.95</v>
      </c>
      <c r="P3" s="26">
        <v>0.9</v>
      </c>
      <c r="Q3" s="26">
        <v>2017</v>
      </c>
      <c r="R3" s="23"/>
      <c r="S3" s="24"/>
      <c r="T3" s="24"/>
      <c r="U3" s="24"/>
      <c r="V3" s="24"/>
      <c r="W3" s="24"/>
      <c r="X3" s="24"/>
      <c r="Y3" s="24"/>
      <c r="Z3" s="24"/>
      <c r="AA3" s="23"/>
      <c r="AB3" s="23"/>
      <c r="AC3" s="23"/>
      <c r="AD3" s="23"/>
      <c r="AE3" s="23"/>
      <c r="AF3" s="23"/>
      <c r="AG3" s="23"/>
      <c r="AH3" s="23"/>
      <c r="AI3" s="23"/>
    </row>
    <row r="4" spans="1:35" hidden="1" x14ac:dyDescent="0.35">
      <c r="A4" s="26" t="s">
        <v>9</v>
      </c>
      <c r="B4" s="26">
        <v>2020</v>
      </c>
      <c r="C4" s="26" t="s">
        <v>651</v>
      </c>
      <c r="D4" s="26">
        <v>0.9</v>
      </c>
      <c r="E4" s="26">
        <v>1</v>
      </c>
      <c r="F4" s="26">
        <v>0.95</v>
      </c>
      <c r="G4" s="26">
        <v>0.9</v>
      </c>
      <c r="H4" s="26">
        <v>2020</v>
      </c>
      <c r="I4" s="23"/>
      <c r="J4" s="26" t="s">
        <v>9</v>
      </c>
      <c r="K4" s="26">
        <v>2017</v>
      </c>
      <c r="L4" s="26" t="s">
        <v>651</v>
      </c>
      <c r="M4" s="26">
        <v>0.9</v>
      </c>
      <c r="N4" s="26">
        <v>1</v>
      </c>
      <c r="O4" s="26">
        <v>0.95</v>
      </c>
      <c r="P4" s="26">
        <v>0.9</v>
      </c>
      <c r="Q4" s="26">
        <v>2017</v>
      </c>
      <c r="R4" s="23"/>
      <c r="S4" s="23" t="s">
        <v>9</v>
      </c>
      <c r="T4" s="23">
        <v>2020</v>
      </c>
      <c r="U4" s="23" t="s">
        <v>651</v>
      </c>
      <c r="V4" s="23">
        <v>1</v>
      </c>
      <c r="W4" s="23">
        <v>1</v>
      </c>
      <c r="X4" s="23">
        <v>0.94799999999999995</v>
      </c>
      <c r="Y4" s="23">
        <v>0.85199999999999998</v>
      </c>
      <c r="Z4" s="23">
        <v>2020</v>
      </c>
      <c r="AA4" s="23"/>
      <c r="AB4" s="23" t="s">
        <v>9</v>
      </c>
      <c r="AC4" s="23">
        <v>2017</v>
      </c>
      <c r="AD4" s="23" t="s">
        <v>651</v>
      </c>
      <c r="AE4" s="23">
        <v>1</v>
      </c>
      <c r="AF4" s="23">
        <v>1</v>
      </c>
      <c r="AG4" s="23">
        <v>0.94799999999999995</v>
      </c>
      <c r="AH4" s="23">
        <v>0.85199999999999998</v>
      </c>
      <c r="AI4" s="23">
        <v>2017</v>
      </c>
    </row>
    <row r="5" spans="1:35" x14ac:dyDescent="0.35">
      <c r="A5" s="150" t="s">
        <v>9</v>
      </c>
      <c r="B5" s="150">
        <v>2019</v>
      </c>
      <c r="C5" s="150" t="s">
        <v>651</v>
      </c>
      <c r="D5" s="150">
        <v>0.9</v>
      </c>
      <c r="E5" s="150">
        <v>1</v>
      </c>
      <c r="F5" s="150">
        <v>0.95</v>
      </c>
      <c r="G5" s="150">
        <v>0.9</v>
      </c>
      <c r="H5" s="150">
        <v>2020</v>
      </c>
      <c r="I5" s="23"/>
      <c r="J5" s="26" t="s">
        <v>9</v>
      </c>
      <c r="K5" s="26">
        <v>2016</v>
      </c>
      <c r="L5" s="26" t="s">
        <v>651</v>
      </c>
      <c r="M5" s="26">
        <v>0.9</v>
      </c>
      <c r="N5" s="26">
        <v>1</v>
      </c>
      <c r="O5" s="26">
        <v>0.95</v>
      </c>
      <c r="P5" s="26">
        <v>0.9</v>
      </c>
      <c r="Q5" s="26">
        <v>2017</v>
      </c>
      <c r="R5" s="23"/>
      <c r="S5" s="23" t="s">
        <v>9</v>
      </c>
      <c r="T5" s="23">
        <v>2019</v>
      </c>
      <c r="U5" s="23" t="s">
        <v>651</v>
      </c>
      <c r="V5" s="23">
        <v>1</v>
      </c>
      <c r="W5" s="23">
        <v>1</v>
      </c>
      <c r="X5" s="23">
        <v>0.94799999999999995</v>
      </c>
      <c r="Y5" s="23">
        <v>0.85199999999999998</v>
      </c>
      <c r="Z5" s="23">
        <v>2020</v>
      </c>
      <c r="AA5" s="23"/>
      <c r="AB5" s="23" t="s">
        <v>9</v>
      </c>
      <c r="AC5" s="23">
        <v>2016</v>
      </c>
      <c r="AD5" s="23" t="s">
        <v>651</v>
      </c>
      <c r="AE5" s="23">
        <v>1</v>
      </c>
      <c r="AF5" s="23">
        <v>1</v>
      </c>
      <c r="AG5" s="23">
        <v>0.94799999999999995</v>
      </c>
      <c r="AH5" s="23">
        <v>0.85199999999999998</v>
      </c>
      <c r="AI5" s="23">
        <v>2017</v>
      </c>
    </row>
    <row r="6" spans="1:35" hidden="1" x14ac:dyDescent="0.35">
      <c r="A6" s="26" t="s">
        <v>9</v>
      </c>
      <c r="B6" s="26">
        <v>2018</v>
      </c>
      <c r="C6" s="26" t="s">
        <v>651</v>
      </c>
      <c r="D6" s="26">
        <v>0.9</v>
      </c>
      <c r="E6" s="26">
        <v>1</v>
      </c>
      <c r="F6" s="26">
        <v>0.95</v>
      </c>
      <c r="G6" s="26">
        <v>0.9</v>
      </c>
      <c r="H6" s="26">
        <v>2020</v>
      </c>
      <c r="I6" s="23"/>
      <c r="J6" s="26" t="s">
        <v>9</v>
      </c>
      <c r="K6" s="26">
        <v>2015</v>
      </c>
      <c r="L6" s="26" t="s">
        <v>651</v>
      </c>
      <c r="M6" s="26">
        <v>0.9</v>
      </c>
      <c r="N6" s="26">
        <v>1</v>
      </c>
      <c r="O6" s="26">
        <v>0.95</v>
      </c>
      <c r="P6" s="26">
        <v>0.9</v>
      </c>
      <c r="Q6" s="26">
        <v>2017</v>
      </c>
      <c r="R6" s="23"/>
      <c r="S6" s="23" t="s">
        <v>9</v>
      </c>
      <c r="T6" s="23">
        <v>2018</v>
      </c>
      <c r="U6" s="23" t="s">
        <v>651</v>
      </c>
      <c r="V6" s="23">
        <v>1</v>
      </c>
      <c r="W6" s="23">
        <v>1</v>
      </c>
      <c r="X6" s="23">
        <v>0.94799999999999995</v>
      </c>
      <c r="Y6" s="23">
        <v>0.85199999999999998</v>
      </c>
      <c r="Z6" s="23">
        <v>2020</v>
      </c>
      <c r="AA6" s="23"/>
      <c r="AB6" s="23" t="s">
        <v>9</v>
      </c>
      <c r="AC6" s="23">
        <v>2015</v>
      </c>
      <c r="AD6" s="23" t="s">
        <v>651</v>
      </c>
      <c r="AE6" s="23">
        <v>1</v>
      </c>
      <c r="AF6" s="23">
        <v>1</v>
      </c>
      <c r="AG6" s="23">
        <v>0.94799999999999995</v>
      </c>
      <c r="AH6" s="23">
        <v>0.85199999999999998</v>
      </c>
      <c r="AI6" s="23">
        <v>2017</v>
      </c>
    </row>
    <row r="7" spans="1:35" hidden="1" x14ac:dyDescent="0.35">
      <c r="A7" s="26" t="s">
        <v>9</v>
      </c>
      <c r="B7" s="26">
        <v>2017</v>
      </c>
      <c r="C7" s="26" t="s">
        <v>651</v>
      </c>
      <c r="D7" s="26">
        <v>0.9</v>
      </c>
      <c r="E7" s="26">
        <v>1</v>
      </c>
      <c r="F7" s="26">
        <v>0.95</v>
      </c>
      <c r="G7" s="26">
        <v>0.9</v>
      </c>
      <c r="H7" s="26">
        <v>2020</v>
      </c>
      <c r="I7" s="23"/>
      <c r="J7" s="26" t="s">
        <v>9</v>
      </c>
      <c r="K7" s="26">
        <v>2014</v>
      </c>
      <c r="L7" s="26" t="s">
        <v>651</v>
      </c>
      <c r="M7" s="26">
        <v>0.9</v>
      </c>
      <c r="N7" s="26">
        <v>1</v>
      </c>
      <c r="O7" s="26">
        <v>0.95</v>
      </c>
      <c r="P7" s="26">
        <v>0.9</v>
      </c>
      <c r="Q7" s="26">
        <v>2017</v>
      </c>
      <c r="R7" s="23"/>
      <c r="S7" s="23" t="s">
        <v>9</v>
      </c>
      <c r="T7" s="23">
        <v>2017</v>
      </c>
      <c r="U7" s="23" t="s">
        <v>651</v>
      </c>
      <c r="V7" s="23">
        <v>1</v>
      </c>
      <c r="W7" s="23">
        <v>1</v>
      </c>
      <c r="X7" s="23">
        <v>0.94799999999999995</v>
      </c>
      <c r="Y7" s="23">
        <v>0.85199999999999998</v>
      </c>
      <c r="Z7" s="23">
        <v>2020</v>
      </c>
      <c r="AA7" s="23"/>
      <c r="AB7" s="23" t="s">
        <v>9</v>
      </c>
      <c r="AC7" s="23">
        <v>2014</v>
      </c>
      <c r="AD7" s="23" t="s">
        <v>651</v>
      </c>
      <c r="AE7" s="23">
        <v>1</v>
      </c>
      <c r="AF7" s="23">
        <v>1</v>
      </c>
      <c r="AG7" s="23">
        <v>0.94799999999999995</v>
      </c>
      <c r="AH7" s="23">
        <v>0.85199999999999998</v>
      </c>
      <c r="AI7" s="23">
        <v>2017</v>
      </c>
    </row>
    <row r="8" spans="1:35" hidden="1" x14ac:dyDescent="0.35">
      <c r="A8" s="26" t="s">
        <v>9</v>
      </c>
      <c r="B8" s="26">
        <v>2016</v>
      </c>
      <c r="C8" s="26" t="s">
        <v>651</v>
      </c>
      <c r="D8" s="26">
        <v>0.9</v>
      </c>
      <c r="E8" s="26">
        <v>1</v>
      </c>
      <c r="F8" s="26">
        <v>0.95</v>
      </c>
      <c r="G8" s="26">
        <v>0.9</v>
      </c>
      <c r="H8" s="26">
        <v>2020</v>
      </c>
      <c r="I8" s="23"/>
      <c r="J8" s="26" t="s">
        <v>9</v>
      </c>
      <c r="K8" s="26">
        <v>2013</v>
      </c>
      <c r="L8" s="26" t="s">
        <v>651</v>
      </c>
      <c r="M8" s="26">
        <v>0.9</v>
      </c>
      <c r="N8" s="26">
        <v>1</v>
      </c>
      <c r="O8" s="26">
        <v>0.95</v>
      </c>
      <c r="P8" s="26">
        <v>0.9</v>
      </c>
      <c r="Q8" s="26">
        <v>2017</v>
      </c>
      <c r="R8" s="23"/>
      <c r="S8" s="23" t="s">
        <v>9</v>
      </c>
      <c r="T8" s="23">
        <v>2016</v>
      </c>
      <c r="U8" s="23" t="s">
        <v>651</v>
      </c>
      <c r="V8" s="23">
        <v>1</v>
      </c>
      <c r="W8" s="23">
        <v>1</v>
      </c>
      <c r="X8" s="23">
        <v>0.94799999999999995</v>
      </c>
      <c r="Y8" s="23">
        <v>0.85199999999999998</v>
      </c>
      <c r="Z8" s="23">
        <v>2020</v>
      </c>
      <c r="AA8" s="23"/>
      <c r="AB8" s="23" t="s">
        <v>9</v>
      </c>
      <c r="AC8" s="23">
        <v>2013</v>
      </c>
      <c r="AD8" s="23" t="s">
        <v>651</v>
      </c>
      <c r="AE8" s="23">
        <v>1</v>
      </c>
      <c r="AF8" s="23">
        <v>1</v>
      </c>
      <c r="AG8" s="23">
        <v>0.94799999999999995</v>
      </c>
      <c r="AH8" s="23">
        <v>0.85199999999999998</v>
      </c>
      <c r="AI8" s="23">
        <v>2017</v>
      </c>
    </row>
    <row r="9" spans="1:35" hidden="1" x14ac:dyDescent="0.35">
      <c r="A9" s="26" t="s">
        <v>9</v>
      </c>
      <c r="B9" s="26">
        <v>2015</v>
      </c>
      <c r="C9" s="26" t="s">
        <v>651</v>
      </c>
      <c r="D9" s="26">
        <v>0.9</v>
      </c>
      <c r="E9" s="26">
        <v>1</v>
      </c>
      <c r="F9" s="26">
        <v>0.95</v>
      </c>
      <c r="G9" s="26">
        <v>0.9</v>
      </c>
      <c r="H9" s="26">
        <v>2020</v>
      </c>
      <c r="I9" s="23"/>
      <c r="J9" s="26" t="s">
        <v>9</v>
      </c>
      <c r="K9" s="26">
        <v>2012</v>
      </c>
      <c r="L9" s="26" t="s">
        <v>651</v>
      </c>
      <c r="M9" s="26">
        <v>0.9</v>
      </c>
      <c r="N9" s="26">
        <v>1</v>
      </c>
      <c r="O9" s="26">
        <v>0.95</v>
      </c>
      <c r="P9" s="26">
        <v>0.9</v>
      </c>
      <c r="Q9" s="26">
        <v>2017</v>
      </c>
      <c r="R9" s="23"/>
      <c r="S9" s="23" t="s">
        <v>9</v>
      </c>
      <c r="T9" s="23">
        <v>2015</v>
      </c>
      <c r="U9" s="23" t="s">
        <v>651</v>
      </c>
      <c r="V9" s="23">
        <v>1</v>
      </c>
      <c r="W9" s="23">
        <v>1</v>
      </c>
      <c r="X9" s="23">
        <v>0.94799999999999995</v>
      </c>
      <c r="Y9" s="23">
        <v>0.85199999999999998</v>
      </c>
      <c r="Z9" s="23">
        <v>2020</v>
      </c>
      <c r="AA9" s="23"/>
      <c r="AB9" s="23" t="s">
        <v>9</v>
      </c>
      <c r="AC9" s="23">
        <v>2012</v>
      </c>
      <c r="AD9" s="23" t="s">
        <v>651</v>
      </c>
      <c r="AE9" s="23">
        <v>1</v>
      </c>
      <c r="AF9" s="23">
        <v>1</v>
      </c>
      <c r="AG9" s="23">
        <v>0.94799999999999995</v>
      </c>
      <c r="AH9" s="23">
        <v>0.85199999999999998</v>
      </c>
      <c r="AI9" s="23">
        <v>2017</v>
      </c>
    </row>
    <row r="10" spans="1:35" hidden="1" x14ac:dyDescent="0.35">
      <c r="A10" s="26" t="s">
        <v>9</v>
      </c>
      <c r="B10" s="26">
        <v>2014</v>
      </c>
      <c r="C10" s="26" t="s">
        <v>651</v>
      </c>
      <c r="D10" s="26">
        <v>0.9</v>
      </c>
      <c r="E10" s="26">
        <v>1</v>
      </c>
      <c r="F10" s="26">
        <v>0.95</v>
      </c>
      <c r="G10" s="26">
        <v>0.9</v>
      </c>
      <c r="H10" s="26">
        <v>2020</v>
      </c>
      <c r="I10" s="23"/>
      <c r="J10" s="26" t="s">
        <v>9</v>
      </c>
      <c r="K10" s="26">
        <v>2011</v>
      </c>
      <c r="L10" s="26" t="s">
        <v>651</v>
      </c>
      <c r="M10" s="26">
        <v>0.9</v>
      </c>
      <c r="N10" s="26">
        <v>1</v>
      </c>
      <c r="O10" s="26">
        <v>0.95</v>
      </c>
      <c r="P10" s="26">
        <v>0.9</v>
      </c>
      <c r="Q10" s="26">
        <v>2017</v>
      </c>
      <c r="R10" s="23"/>
      <c r="S10" s="23" t="s">
        <v>9</v>
      </c>
      <c r="T10" s="23">
        <v>2014</v>
      </c>
      <c r="U10" s="23" t="s">
        <v>651</v>
      </c>
      <c r="V10" s="23">
        <v>1</v>
      </c>
      <c r="W10" s="23">
        <v>1</v>
      </c>
      <c r="X10" s="23">
        <v>0.94799999999999995</v>
      </c>
      <c r="Y10" s="23">
        <v>0.85199999999999998</v>
      </c>
      <c r="Z10" s="23">
        <v>2020</v>
      </c>
      <c r="AA10" s="23"/>
      <c r="AB10" s="23" t="s">
        <v>9</v>
      </c>
      <c r="AC10" s="23">
        <v>2011</v>
      </c>
      <c r="AD10" s="23" t="s">
        <v>651</v>
      </c>
      <c r="AE10" s="23">
        <v>1</v>
      </c>
      <c r="AF10" s="23">
        <v>1</v>
      </c>
      <c r="AG10" s="23">
        <v>0.94799999999999995</v>
      </c>
      <c r="AH10" s="23">
        <v>0.85199999999999998</v>
      </c>
      <c r="AI10" s="23">
        <v>2017</v>
      </c>
    </row>
    <row r="11" spans="1:35" hidden="1" x14ac:dyDescent="0.35">
      <c r="A11" s="26" t="s">
        <v>9</v>
      </c>
      <c r="B11" s="26">
        <v>2013</v>
      </c>
      <c r="C11" s="26" t="s">
        <v>651</v>
      </c>
      <c r="D11" s="26">
        <v>0.9</v>
      </c>
      <c r="E11" s="26">
        <v>1</v>
      </c>
      <c r="F11" s="26">
        <v>0.95</v>
      </c>
      <c r="G11" s="26">
        <v>0.9</v>
      </c>
      <c r="H11" s="26">
        <v>2020</v>
      </c>
      <c r="I11" s="23"/>
      <c r="J11" s="26" t="s">
        <v>9</v>
      </c>
      <c r="K11" s="26">
        <v>2010</v>
      </c>
      <c r="L11" s="26" t="s">
        <v>651</v>
      </c>
      <c r="M11" s="26">
        <v>0.9</v>
      </c>
      <c r="N11" s="26">
        <v>1</v>
      </c>
      <c r="O11" s="26">
        <v>0.95</v>
      </c>
      <c r="P11" s="26">
        <v>0.9</v>
      </c>
      <c r="Q11" s="26">
        <v>2017</v>
      </c>
      <c r="R11" s="23"/>
      <c r="S11" s="23" t="s">
        <v>9</v>
      </c>
      <c r="T11" s="23">
        <v>2013</v>
      </c>
      <c r="U11" s="23" t="s">
        <v>651</v>
      </c>
      <c r="V11" s="23">
        <v>1</v>
      </c>
      <c r="W11" s="23">
        <v>1</v>
      </c>
      <c r="X11" s="23">
        <v>0.94799999999999995</v>
      </c>
      <c r="Y11" s="23">
        <v>0.85199999999999998</v>
      </c>
      <c r="Z11" s="23">
        <v>2020</v>
      </c>
      <c r="AA11" s="23"/>
      <c r="AB11" s="23" t="s">
        <v>9</v>
      </c>
      <c r="AC11" s="23">
        <v>2010</v>
      </c>
      <c r="AD11" s="23" t="s">
        <v>651</v>
      </c>
      <c r="AE11" s="23">
        <v>1</v>
      </c>
      <c r="AF11" s="23">
        <v>1</v>
      </c>
      <c r="AG11" s="23">
        <v>0.94799999999999995</v>
      </c>
      <c r="AH11" s="23">
        <v>0.8</v>
      </c>
      <c r="AI11" s="23">
        <v>2017</v>
      </c>
    </row>
    <row r="12" spans="1:35" hidden="1" x14ac:dyDescent="0.35">
      <c r="A12" s="26" t="s">
        <v>9</v>
      </c>
      <c r="B12" s="26">
        <v>2012</v>
      </c>
      <c r="C12" s="26" t="s">
        <v>651</v>
      </c>
      <c r="D12" s="26">
        <v>0.9</v>
      </c>
      <c r="E12" s="26">
        <v>1</v>
      </c>
      <c r="F12" s="26">
        <v>0.95</v>
      </c>
      <c r="G12" s="26">
        <v>0.9</v>
      </c>
      <c r="H12" s="26">
        <v>2020</v>
      </c>
      <c r="I12" s="23"/>
      <c r="J12" s="26" t="s">
        <v>9</v>
      </c>
      <c r="K12" s="26">
        <v>2009</v>
      </c>
      <c r="L12" s="26" t="s">
        <v>651</v>
      </c>
      <c r="M12" s="26">
        <v>0.9</v>
      </c>
      <c r="N12" s="26">
        <v>1</v>
      </c>
      <c r="O12" s="26">
        <v>0.95</v>
      </c>
      <c r="P12" s="26">
        <v>0.86</v>
      </c>
      <c r="Q12" s="26">
        <v>2017</v>
      </c>
      <c r="R12" s="23"/>
      <c r="S12" s="23" t="s">
        <v>9</v>
      </c>
      <c r="T12" s="23">
        <v>2012</v>
      </c>
      <c r="U12" s="23" t="s">
        <v>651</v>
      </c>
      <c r="V12" s="23">
        <v>1</v>
      </c>
      <c r="W12" s="23">
        <v>1</v>
      </c>
      <c r="X12" s="23">
        <v>0.94799999999999995</v>
      </c>
      <c r="Y12" s="23">
        <v>0.85199999999999998</v>
      </c>
      <c r="Z12" s="23">
        <v>2020</v>
      </c>
      <c r="AA12" s="23"/>
      <c r="AB12" s="23" t="s">
        <v>9</v>
      </c>
      <c r="AC12" s="23">
        <v>2009</v>
      </c>
      <c r="AD12" s="23" t="s">
        <v>651</v>
      </c>
      <c r="AE12" s="23">
        <v>1</v>
      </c>
      <c r="AF12" s="23">
        <v>1</v>
      </c>
      <c r="AG12" s="23">
        <v>0.94799999999999995</v>
      </c>
      <c r="AH12" s="23">
        <v>0.8</v>
      </c>
      <c r="AI12" s="23">
        <v>2017</v>
      </c>
    </row>
    <row r="13" spans="1:35" hidden="1" x14ac:dyDescent="0.35">
      <c r="A13" s="26" t="s">
        <v>9</v>
      </c>
      <c r="B13" s="26">
        <v>2011</v>
      </c>
      <c r="C13" s="26" t="s">
        <v>651</v>
      </c>
      <c r="D13" s="26">
        <v>0.9</v>
      </c>
      <c r="E13" s="26">
        <v>1</v>
      </c>
      <c r="F13" s="26">
        <v>0.95</v>
      </c>
      <c r="G13" s="26">
        <v>0.9</v>
      </c>
      <c r="H13" s="26">
        <v>2020</v>
      </c>
      <c r="I13" s="23"/>
      <c r="J13" s="26" t="s">
        <v>9</v>
      </c>
      <c r="K13" s="26">
        <v>2008</v>
      </c>
      <c r="L13" s="26" t="s">
        <v>651</v>
      </c>
      <c r="M13" s="26">
        <v>0.9</v>
      </c>
      <c r="N13" s="26">
        <v>1</v>
      </c>
      <c r="O13" s="26">
        <v>0.95</v>
      </c>
      <c r="P13" s="26">
        <v>0.86</v>
      </c>
      <c r="Q13" s="26">
        <v>2017</v>
      </c>
      <c r="R13" s="23"/>
      <c r="S13" s="23" t="s">
        <v>9</v>
      </c>
      <c r="T13" s="23">
        <v>2011</v>
      </c>
      <c r="U13" s="23" t="s">
        <v>651</v>
      </c>
      <c r="V13" s="23">
        <v>1</v>
      </c>
      <c r="W13" s="23">
        <v>1</v>
      </c>
      <c r="X13" s="23">
        <v>0.94799999999999995</v>
      </c>
      <c r="Y13" s="23">
        <v>0.85199999999999998</v>
      </c>
      <c r="Z13" s="23">
        <v>2020</v>
      </c>
      <c r="AA13" s="23"/>
      <c r="AB13" s="23" t="s">
        <v>9</v>
      </c>
      <c r="AC13" s="23">
        <v>2008</v>
      </c>
      <c r="AD13" s="23" t="s">
        <v>651</v>
      </c>
      <c r="AE13" s="23">
        <v>1</v>
      </c>
      <c r="AF13" s="23">
        <v>1</v>
      </c>
      <c r="AG13" s="23">
        <v>0.94799999999999995</v>
      </c>
      <c r="AH13" s="23">
        <v>0.8</v>
      </c>
      <c r="AI13" s="23">
        <v>2017</v>
      </c>
    </row>
    <row r="14" spans="1:35" hidden="1" x14ac:dyDescent="0.35">
      <c r="A14" s="26" t="s">
        <v>9</v>
      </c>
      <c r="B14" s="26">
        <v>2010</v>
      </c>
      <c r="C14" s="26" t="s">
        <v>651</v>
      </c>
      <c r="D14" s="26">
        <v>0.9</v>
      </c>
      <c r="E14" s="26">
        <v>1</v>
      </c>
      <c r="F14" s="26">
        <v>0.95</v>
      </c>
      <c r="G14" s="26">
        <v>0.9</v>
      </c>
      <c r="H14" s="26">
        <v>2020</v>
      </c>
      <c r="I14" s="23"/>
      <c r="J14" s="26" t="s">
        <v>9</v>
      </c>
      <c r="K14" s="26">
        <v>2007</v>
      </c>
      <c r="L14" s="26" t="s">
        <v>651</v>
      </c>
      <c r="M14" s="26">
        <v>0.9</v>
      </c>
      <c r="N14" s="26">
        <v>1</v>
      </c>
      <c r="O14" s="26">
        <v>0.95</v>
      </c>
      <c r="P14" s="26">
        <v>0.86</v>
      </c>
      <c r="Q14" s="26">
        <v>2017</v>
      </c>
      <c r="R14" s="23"/>
      <c r="S14" s="23" t="s">
        <v>9</v>
      </c>
      <c r="T14" s="23">
        <v>2010</v>
      </c>
      <c r="U14" s="23" t="s">
        <v>651</v>
      </c>
      <c r="V14" s="23">
        <v>1</v>
      </c>
      <c r="W14" s="23">
        <v>1</v>
      </c>
      <c r="X14" s="23">
        <v>0.94799999999999995</v>
      </c>
      <c r="Y14" s="23">
        <v>0.8</v>
      </c>
      <c r="Z14" s="23">
        <v>2020</v>
      </c>
      <c r="AA14" s="23"/>
      <c r="AB14" s="23" t="s">
        <v>9</v>
      </c>
      <c r="AC14" s="23">
        <v>2007</v>
      </c>
      <c r="AD14" s="23" t="s">
        <v>651</v>
      </c>
      <c r="AE14" s="23">
        <v>1</v>
      </c>
      <c r="AF14" s="23">
        <v>1</v>
      </c>
      <c r="AG14" s="23">
        <v>0.94799999999999995</v>
      </c>
      <c r="AH14" s="23">
        <v>0.8</v>
      </c>
      <c r="AI14" s="23">
        <v>2017</v>
      </c>
    </row>
    <row r="15" spans="1:35" hidden="1" x14ac:dyDescent="0.35">
      <c r="A15" s="26" t="s">
        <v>9</v>
      </c>
      <c r="B15" s="26">
        <v>2009</v>
      </c>
      <c r="C15" s="26" t="s">
        <v>651</v>
      </c>
      <c r="D15" s="26">
        <v>0.9</v>
      </c>
      <c r="E15" s="26">
        <v>1</v>
      </c>
      <c r="F15" s="26">
        <v>0.95</v>
      </c>
      <c r="G15" s="26">
        <v>0.86</v>
      </c>
      <c r="H15" s="26">
        <v>2020</v>
      </c>
      <c r="I15" s="23"/>
      <c r="J15" s="26" t="s">
        <v>9</v>
      </c>
      <c r="K15" s="26">
        <v>2006</v>
      </c>
      <c r="L15" s="26" t="s">
        <v>651</v>
      </c>
      <c r="M15" s="26">
        <v>0.9</v>
      </c>
      <c r="N15" s="26">
        <v>1</v>
      </c>
      <c r="O15" s="26">
        <v>0.93</v>
      </c>
      <c r="P15" s="26">
        <v>0.71</v>
      </c>
      <c r="Q15" s="26">
        <v>2017</v>
      </c>
      <c r="R15" s="23"/>
      <c r="S15" s="23" t="s">
        <v>9</v>
      </c>
      <c r="T15" s="23">
        <v>2009</v>
      </c>
      <c r="U15" s="23" t="s">
        <v>651</v>
      </c>
      <c r="V15" s="23">
        <v>1</v>
      </c>
      <c r="W15" s="23">
        <v>1</v>
      </c>
      <c r="X15" s="23">
        <v>0.94799999999999995</v>
      </c>
      <c r="Y15" s="23">
        <v>0.8</v>
      </c>
      <c r="Z15" s="23">
        <v>2020</v>
      </c>
      <c r="AA15" s="23"/>
      <c r="AB15" s="23" t="s">
        <v>9</v>
      </c>
      <c r="AC15" s="23">
        <v>2006</v>
      </c>
      <c r="AD15" s="23" t="s">
        <v>651</v>
      </c>
      <c r="AE15" s="23">
        <v>1</v>
      </c>
      <c r="AF15" s="23">
        <v>1</v>
      </c>
      <c r="AG15" s="23">
        <v>0.94799999999999995</v>
      </c>
      <c r="AH15" s="23">
        <v>0.8</v>
      </c>
      <c r="AI15" s="23">
        <v>2017</v>
      </c>
    </row>
    <row r="16" spans="1:35" hidden="1" x14ac:dyDescent="0.35">
      <c r="A16" s="26" t="s">
        <v>9</v>
      </c>
      <c r="B16" s="26">
        <v>2008</v>
      </c>
      <c r="C16" s="26" t="s">
        <v>651</v>
      </c>
      <c r="D16" s="26">
        <v>0.9</v>
      </c>
      <c r="E16" s="26">
        <v>1</v>
      </c>
      <c r="F16" s="26">
        <v>0.95</v>
      </c>
      <c r="G16" s="26">
        <v>0.86</v>
      </c>
      <c r="H16" s="26">
        <v>2020</v>
      </c>
      <c r="I16" s="23"/>
      <c r="J16" s="26" t="s">
        <v>9</v>
      </c>
      <c r="K16" s="26">
        <v>2005</v>
      </c>
      <c r="L16" s="26" t="s">
        <v>651</v>
      </c>
      <c r="M16" s="26">
        <v>0.9</v>
      </c>
      <c r="N16" s="26">
        <v>1</v>
      </c>
      <c r="O16" s="26">
        <v>0.93</v>
      </c>
      <c r="P16" s="26">
        <v>0.71</v>
      </c>
      <c r="Q16" s="26">
        <v>2017</v>
      </c>
      <c r="R16" s="23"/>
      <c r="S16" s="23" t="s">
        <v>9</v>
      </c>
      <c r="T16" s="23">
        <v>2008</v>
      </c>
      <c r="U16" s="23" t="s">
        <v>651</v>
      </c>
      <c r="V16" s="23">
        <v>1</v>
      </c>
      <c r="W16" s="23">
        <v>1</v>
      </c>
      <c r="X16" s="23">
        <v>0.94799999999999995</v>
      </c>
      <c r="Y16" s="23">
        <v>0.8</v>
      </c>
      <c r="Z16" s="23">
        <v>2020</v>
      </c>
      <c r="AA16" s="23"/>
      <c r="AB16" s="23" t="s">
        <v>9</v>
      </c>
      <c r="AC16" s="23">
        <v>2005</v>
      </c>
      <c r="AD16" s="23" t="s">
        <v>651</v>
      </c>
      <c r="AE16" s="23">
        <v>1</v>
      </c>
      <c r="AF16" s="23">
        <v>1</v>
      </c>
      <c r="AG16" s="23">
        <v>0.94799999999999995</v>
      </c>
      <c r="AH16" s="23">
        <v>0.8</v>
      </c>
      <c r="AI16" s="23">
        <v>2017</v>
      </c>
    </row>
    <row r="17" spans="1:35" hidden="1" x14ac:dyDescent="0.35">
      <c r="A17" s="26" t="s">
        <v>9</v>
      </c>
      <c r="B17" s="26">
        <v>2007</v>
      </c>
      <c r="C17" s="26" t="s">
        <v>651</v>
      </c>
      <c r="D17" s="26">
        <v>0.9</v>
      </c>
      <c r="E17" s="26">
        <v>1</v>
      </c>
      <c r="F17" s="26">
        <v>0.95</v>
      </c>
      <c r="G17" s="26">
        <v>0.86</v>
      </c>
      <c r="H17" s="26">
        <v>2020</v>
      </c>
      <c r="I17" s="23"/>
      <c r="J17" s="26" t="s">
        <v>9</v>
      </c>
      <c r="K17" s="26">
        <v>2004</v>
      </c>
      <c r="L17" s="26" t="s">
        <v>651</v>
      </c>
      <c r="M17" s="26">
        <v>0.9</v>
      </c>
      <c r="N17" s="26">
        <v>1</v>
      </c>
      <c r="O17" s="26">
        <v>0.93</v>
      </c>
      <c r="P17" s="26">
        <v>0.71</v>
      </c>
      <c r="Q17" s="26">
        <v>2017</v>
      </c>
      <c r="R17" s="23"/>
      <c r="S17" s="23" t="s">
        <v>9</v>
      </c>
      <c r="T17" s="23">
        <v>2007</v>
      </c>
      <c r="U17" s="23" t="s">
        <v>651</v>
      </c>
      <c r="V17" s="23">
        <v>1</v>
      </c>
      <c r="W17" s="23">
        <v>1</v>
      </c>
      <c r="X17" s="23">
        <v>0.94799999999999995</v>
      </c>
      <c r="Y17" s="23">
        <v>0.8</v>
      </c>
      <c r="Z17" s="23">
        <v>2020</v>
      </c>
      <c r="AA17" s="23"/>
      <c r="AB17" s="23" t="s">
        <v>9</v>
      </c>
      <c r="AC17" s="23">
        <v>2004</v>
      </c>
      <c r="AD17" s="23" t="s">
        <v>651</v>
      </c>
      <c r="AE17" s="23">
        <v>1</v>
      </c>
      <c r="AF17" s="23">
        <v>1</v>
      </c>
      <c r="AG17" s="23">
        <v>0.94799999999999995</v>
      </c>
      <c r="AH17" s="23">
        <v>0.8</v>
      </c>
      <c r="AI17" s="23">
        <v>2017</v>
      </c>
    </row>
    <row r="18" spans="1:35" hidden="1" x14ac:dyDescent="0.35">
      <c r="A18" s="26" t="s">
        <v>9</v>
      </c>
      <c r="B18" s="26">
        <v>2006</v>
      </c>
      <c r="C18" s="26" t="s">
        <v>651</v>
      </c>
      <c r="D18" s="26">
        <v>0.9</v>
      </c>
      <c r="E18" s="26">
        <v>1</v>
      </c>
      <c r="F18" s="26">
        <v>0.93</v>
      </c>
      <c r="G18" s="26">
        <v>0.71</v>
      </c>
      <c r="H18" s="26">
        <v>2020</v>
      </c>
      <c r="I18" s="23"/>
      <c r="J18" s="26" t="s">
        <v>9</v>
      </c>
      <c r="K18" s="26">
        <v>2003</v>
      </c>
      <c r="L18" s="26" t="s">
        <v>651</v>
      </c>
      <c r="M18" s="26">
        <v>0.9</v>
      </c>
      <c r="N18" s="26">
        <v>1</v>
      </c>
      <c r="O18" s="26">
        <v>0.93</v>
      </c>
      <c r="P18" s="26">
        <v>0.71</v>
      </c>
      <c r="Q18" s="26">
        <v>2017</v>
      </c>
      <c r="R18" s="23"/>
      <c r="S18" s="23" t="s">
        <v>9</v>
      </c>
      <c r="T18" s="23">
        <v>2006</v>
      </c>
      <c r="U18" s="23" t="s">
        <v>651</v>
      </c>
      <c r="V18" s="23">
        <v>1</v>
      </c>
      <c r="W18" s="23">
        <v>1</v>
      </c>
      <c r="X18" s="23">
        <v>0.94799999999999995</v>
      </c>
      <c r="Y18" s="23">
        <v>0.8</v>
      </c>
      <c r="Z18" s="23">
        <v>2020</v>
      </c>
      <c r="AA18" s="23"/>
      <c r="AB18" s="23" t="s">
        <v>9</v>
      </c>
      <c r="AC18" s="23">
        <v>2003</v>
      </c>
      <c r="AD18" s="23" t="s">
        <v>651</v>
      </c>
      <c r="AE18" s="23">
        <v>1</v>
      </c>
      <c r="AF18" s="23">
        <v>1</v>
      </c>
      <c r="AG18" s="23">
        <v>0.94799999999999995</v>
      </c>
      <c r="AH18" s="23">
        <v>0.8</v>
      </c>
      <c r="AI18" s="23">
        <v>2017</v>
      </c>
    </row>
    <row r="19" spans="1:35" hidden="1" x14ac:dyDescent="0.35">
      <c r="A19" s="26" t="s">
        <v>9</v>
      </c>
      <c r="B19" s="26">
        <v>2005</v>
      </c>
      <c r="C19" s="26" t="s">
        <v>651</v>
      </c>
      <c r="D19" s="26">
        <v>0.9</v>
      </c>
      <c r="E19" s="26">
        <v>1</v>
      </c>
      <c r="F19" s="26">
        <v>0.93</v>
      </c>
      <c r="G19" s="26">
        <v>0.71</v>
      </c>
      <c r="H19" s="26">
        <v>2020</v>
      </c>
      <c r="I19" s="23"/>
      <c r="J19" s="26" t="s">
        <v>9</v>
      </c>
      <c r="K19" s="26">
        <v>2002</v>
      </c>
      <c r="L19" s="26" t="s">
        <v>651</v>
      </c>
      <c r="M19" s="26">
        <v>0.9</v>
      </c>
      <c r="N19" s="26">
        <v>1</v>
      </c>
      <c r="O19" s="26">
        <v>0.93</v>
      </c>
      <c r="P19" s="26">
        <v>0.71</v>
      </c>
      <c r="Q19" s="26">
        <v>2017</v>
      </c>
      <c r="R19" s="23"/>
      <c r="S19" s="23" t="s">
        <v>9</v>
      </c>
      <c r="T19" s="23">
        <v>2005</v>
      </c>
      <c r="U19" s="23" t="s">
        <v>651</v>
      </c>
      <c r="V19" s="23">
        <v>1</v>
      </c>
      <c r="W19" s="23">
        <v>1</v>
      </c>
      <c r="X19" s="23">
        <v>0.94799999999999995</v>
      </c>
      <c r="Y19" s="23">
        <v>0.8</v>
      </c>
      <c r="Z19" s="23">
        <v>2020</v>
      </c>
      <c r="AA19" s="23"/>
      <c r="AB19" s="23" t="s">
        <v>9</v>
      </c>
      <c r="AC19" s="23">
        <v>2002</v>
      </c>
      <c r="AD19" s="23" t="s">
        <v>651</v>
      </c>
      <c r="AE19" s="23">
        <v>1</v>
      </c>
      <c r="AF19" s="23">
        <v>1</v>
      </c>
      <c r="AG19" s="23">
        <v>0.94799999999999995</v>
      </c>
      <c r="AH19" s="23">
        <v>0.8</v>
      </c>
      <c r="AI19" s="23">
        <v>2017</v>
      </c>
    </row>
    <row r="20" spans="1:35" hidden="1" x14ac:dyDescent="0.35">
      <c r="A20" s="26" t="s">
        <v>9</v>
      </c>
      <c r="B20" s="26">
        <v>2004</v>
      </c>
      <c r="C20" s="26" t="s">
        <v>651</v>
      </c>
      <c r="D20" s="26">
        <v>0.9</v>
      </c>
      <c r="E20" s="26">
        <v>1</v>
      </c>
      <c r="F20" s="26">
        <v>0.93</v>
      </c>
      <c r="G20" s="26">
        <v>0.71</v>
      </c>
      <c r="H20" s="26">
        <v>2020</v>
      </c>
      <c r="I20" s="23"/>
      <c r="J20" s="26" t="s">
        <v>9</v>
      </c>
      <c r="K20" s="26">
        <v>2001</v>
      </c>
      <c r="L20" s="26" t="s">
        <v>651</v>
      </c>
      <c r="M20" s="26">
        <v>0.9</v>
      </c>
      <c r="N20" s="26">
        <v>1</v>
      </c>
      <c r="O20" s="26">
        <v>0.93</v>
      </c>
      <c r="P20" s="26">
        <v>0.71</v>
      </c>
      <c r="Q20" s="26">
        <v>2017</v>
      </c>
      <c r="R20" s="23"/>
      <c r="S20" s="23" t="s">
        <v>9</v>
      </c>
      <c r="T20" s="23">
        <v>2004</v>
      </c>
      <c r="U20" s="23" t="s">
        <v>651</v>
      </c>
      <c r="V20" s="23">
        <v>1</v>
      </c>
      <c r="W20" s="23">
        <v>1</v>
      </c>
      <c r="X20" s="23">
        <v>0.94799999999999995</v>
      </c>
      <c r="Y20" s="23">
        <v>0.8</v>
      </c>
      <c r="Z20" s="23">
        <v>2020</v>
      </c>
      <c r="AA20" s="23"/>
      <c r="AB20" s="23" t="s">
        <v>9</v>
      </c>
      <c r="AC20" s="23">
        <v>2001</v>
      </c>
      <c r="AD20" s="23" t="s">
        <v>651</v>
      </c>
      <c r="AE20" s="23">
        <v>1</v>
      </c>
      <c r="AF20" s="23">
        <v>1</v>
      </c>
      <c r="AG20" s="23">
        <v>0.94799999999999995</v>
      </c>
      <c r="AH20" s="23">
        <v>0.8</v>
      </c>
      <c r="AI20" s="23">
        <v>2017</v>
      </c>
    </row>
    <row r="21" spans="1:35" hidden="1" x14ac:dyDescent="0.35">
      <c r="A21" s="26" t="s">
        <v>9</v>
      </c>
      <c r="B21" s="26">
        <v>2003</v>
      </c>
      <c r="C21" s="26" t="s">
        <v>651</v>
      </c>
      <c r="D21" s="26">
        <v>0.9</v>
      </c>
      <c r="E21" s="26">
        <v>1</v>
      </c>
      <c r="F21" s="26">
        <v>0.93</v>
      </c>
      <c r="G21" s="26">
        <v>0.71</v>
      </c>
      <c r="H21" s="26">
        <v>2020</v>
      </c>
      <c r="I21" s="23"/>
      <c r="J21" s="26" t="s">
        <v>9</v>
      </c>
      <c r="K21" s="26">
        <v>2000</v>
      </c>
      <c r="L21" s="26" t="s">
        <v>651</v>
      </c>
      <c r="M21" s="26">
        <v>0.9</v>
      </c>
      <c r="N21" s="26">
        <v>1</v>
      </c>
      <c r="O21" s="26">
        <v>0.93</v>
      </c>
      <c r="P21" s="26">
        <v>0.71</v>
      </c>
      <c r="Q21" s="26">
        <v>2017</v>
      </c>
      <c r="R21" s="23"/>
      <c r="S21" s="23" t="s">
        <v>9</v>
      </c>
      <c r="T21" s="23">
        <v>2003</v>
      </c>
      <c r="U21" s="23" t="s">
        <v>651</v>
      </c>
      <c r="V21" s="23">
        <v>1</v>
      </c>
      <c r="W21" s="23">
        <v>1</v>
      </c>
      <c r="X21" s="23">
        <v>0.94799999999999995</v>
      </c>
      <c r="Y21" s="23">
        <v>0.8</v>
      </c>
      <c r="Z21" s="23">
        <v>2020</v>
      </c>
      <c r="AA21" s="23"/>
      <c r="AB21" s="23" t="s">
        <v>9</v>
      </c>
      <c r="AC21" s="23">
        <v>2000</v>
      </c>
      <c r="AD21" s="23" t="s">
        <v>651</v>
      </c>
      <c r="AE21" s="23">
        <v>1</v>
      </c>
      <c r="AF21" s="23">
        <v>1</v>
      </c>
      <c r="AG21" s="23">
        <v>0.94799999999999995</v>
      </c>
      <c r="AH21" s="23">
        <v>0.8</v>
      </c>
      <c r="AI21" s="23">
        <v>2017</v>
      </c>
    </row>
    <row r="22" spans="1:35" hidden="1" x14ac:dyDescent="0.35">
      <c r="A22" s="26" t="s">
        <v>9</v>
      </c>
      <c r="B22" s="26">
        <v>2002</v>
      </c>
      <c r="C22" s="26" t="s">
        <v>651</v>
      </c>
      <c r="D22" s="26">
        <v>0.9</v>
      </c>
      <c r="E22" s="26">
        <v>1</v>
      </c>
      <c r="F22" s="26">
        <v>0.93</v>
      </c>
      <c r="G22" s="26">
        <v>0.71</v>
      </c>
      <c r="H22" s="26">
        <v>2020</v>
      </c>
      <c r="I22" s="23"/>
      <c r="J22" s="26" t="s">
        <v>9</v>
      </c>
      <c r="K22" s="26">
        <v>1999</v>
      </c>
      <c r="L22" s="26" t="s">
        <v>651</v>
      </c>
      <c r="M22" s="26">
        <v>0.9</v>
      </c>
      <c r="N22" s="26">
        <v>1</v>
      </c>
      <c r="O22" s="26">
        <v>0.93</v>
      </c>
      <c r="P22" s="26">
        <v>0.71</v>
      </c>
      <c r="Q22" s="26">
        <v>2017</v>
      </c>
      <c r="R22" s="23"/>
      <c r="S22" s="23" t="s">
        <v>9</v>
      </c>
      <c r="T22" s="23">
        <v>2002</v>
      </c>
      <c r="U22" s="23" t="s">
        <v>651</v>
      </c>
      <c r="V22" s="23">
        <v>1</v>
      </c>
      <c r="W22" s="23">
        <v>1</v>
      </c>
      <c r="X22" s="23">
        <v>0.94799999999999995</v>
      </c>
      <c r="Y22" s="23">
        <v>0.8</v>
      </c>
      <c r="Z22" s="23">
        <v>2020</v>
      </c>
      <c r="AA22" s="23"/>
      <c r="AB22" s="23" t="s">
        <v>9</v>
      </c>
      <c r="AC22" s="23">
        <v>1999</v>
      </c>
      <c r="AD22" s="23" t="s">
        <v>651</v>
      </c>
      <c r="AE22" s="23">
        <v>1</v>
      </c>
      <c r="AF22" s="23">
        <v>1</v>
      </c>
      <c r="AG22" s="23">
        <v>0.94799999999999995</v>
      </c>
      <c r="AH22" s="23">
        <v>0.8</v>
      </c>
      <c r="AI22" s="23">
        <v>2017</v>
      </c>
    </row>
    <row r="23" spans="1:35" hidden="1" x14ac:dyDescent="0.35">
      <c r="A23" s="26" t="s">
        <v>9</v>
      </c>
      <c r="B23" s="26">
        <v>2001</v>
      </c>
      <c r="C23" s="26" t="s">
        <v>651</v>
      </c>
      <c r="D23" s="26">
        <v>0.9</v>
      </c>
      <c r="E23" s="26">
        <v>1</v>
      </c>
      <c r="F23" s="26">
        <v>0.93</v>
      </c>
      <c r="G23" s="26">
        <v>0.71</v>
      </c>
      <c r="H23" s="26">
        <v>2020</v>
      </c>
      <c r="I23" s="23"/>
      <c r="J23" s="26" t="s">
        <v>9</v>
      </c>
      <c r="K23" s="26">
        <v>1998</v>
      </c>
      <c r="L23" s="26" t="s">
        <v>651</v>
      </c>
      <c r="M23" s="26">
        <v>0.9</v>
      </c>
      <c r="N23" s="26">
        <v>1</v>
      </c>
      <c r="O23" s="26">
        <v>0.93</v>
      </c>
      <c r="P23" s="26">
        <v>0.71</v>
      </c>
      <c r="Q23" s="26">
        <v>2017</v>
      </c>
      <c r="R23" s="23"/>
      <c r="S23" s="23" t="s">
        <v>9</v>
      </c>
      <c r="T23" s="23">
        <v>2001</v>
      </c>
      <c r="U23" s="23" t="s">
        <v>651</v>
      </c>
      <c r="V23" s="23">
        <v>1</v>
      </c>
      <c r="W23" s="23">
        <v>1</v>
      </c>
      <c r="X23" s="23">
        <v>0.94799999999999995</v>
      </c>
      <c r="Y23" s="23">
        <v>0.8</v>
      </c>
      <c r="Z23" s="23">
        <v>2020</v>
      </c>
      <c r="AA23" s="23"/>
      <c r="AB23" s="23" t="s">
        <v>9</v>
      </c>
      <c r="AC23" s="23">
        <v>1998</v>
      </c>
      <c r="AD23" s="23" t="s">
        <v>651</v>
      </c>
      <c r="AE23" s="23">
        <v>1</v>
      </c>
      <c r="AF23" s="23">
        <v>1</v>
      </c>
      <c r="AG23" s="23">
        <v>0.94799999999999995</v>
      </c>
      <c r="AH23" s="23">
        <v>0.8</v>
      </c>
      <c r="AI23" s="23">
        <v>2017</v>
      </c>
    </row>
    <row r="24" spans="1:35" hidden="1" x14ac:dyDescent="0.35">
      <c r="A24" s="26" t="s">
        <v>9</v>
      </c>
      <c r="B24" s="26">
        <v>2000</v>
      </c>
      <c r="C24" s="26" t="s">
        <v>651</v>
      </c>
      <c r="D24" s="26">
        <v>0.9</v>
      </c>
      <c r="E24" s="26">
        <v>1</v>
      </c>
      <c r="F24" s="26">
        <v>0.93</v>
      </c>
      <c r="G24" s="26">
        <v>0.71</v>
      </c>
      <c r="H24" s="26">
        <v>2020</v>
      </c>
      <c r="I24" s="23"/>
      <c r="J24" s="26" t="s">
        <v>9</v>
      </c>
      <c r="K24" s="26">
        <v>1997</v>
      </c>
      <c r="L24" s="26" t="s">
        <v>651</v>
      </c>
      <c r="M24" s="26">
        <v>0.9</v>
      </c>
      <c r="N24" s="26">
        <v>1</v>
      </c>
      <c r="O24" s="26">
        <v>0.93</v>
      </c>
      <c r="P24" s="26">
        <v>0.71</v>
      </c>
      <c r="Q24" s="26">
        <v>2017</v>
      </c>
      <c r="R24" s="23"/>
      <c r="S24" s="23" t="s">
        <v>9</v>
      </c>
      <c r="T24" s="23">
        <v>2000</v>
      </c>
      <c r="U24" s="23" t="s">
        <v>651</v>
      </c>
      <c r="V24" s="23">
        <v>1</v>
      </c>
      <c r="W24" s="23">
        <v>1</v>
      </c>
      <c r="X24" s="23">
        <v>0.94799999999999995</v>
      </c>
      <c r="Y24" s="23">
        <v>0.8</v>
      </c>
      <c r="Z24" s="23">
        <v>2020</v>
      </c>
      <c r="AA24" s="23"/>
      <c r="AB24" s="23" t="s">
        <v>9</v>
      </c>
      <c r="AC24" s="23">
        <v>1997</v>
      </c>
      <c r="AD24" s="23" t="s">
        <v>651</v>
      </c>
      <c r="AE24" s="23">
        <v>1</v>
      </c>
      <c r="AF24" s="23">
        <v>1</v>
      </c>
      <c r="AG24" s="23">
        <v>0.94799999999999995</v>
      </c>
      <c r="AH24" s="23">
        <v>0.8</v>
      </c>
      <c r="AI24" s="23">
        <v>2017</v>
      </c>
    </row>
    <row r="25" spans="1:35" hidden="1" x14ac:dyDescent="0.35">
      <c r="A25" s="26" t="s">
        <v>9</v>
      </c>
      <c r="B25" s="26">
        <v>1999</v>
      </c>
      <c r="C25" s="26" t="s">
        <v>651</v>
      </c>
      <c r="D25" s="26">
        <v>0.9</v>
      </c>
      <c r="E25" s="26">
        <v>1</v>
      </c>
      <c r="F25" s="26">
        <v>0.93</v>
      </c>
      <c r="G25" s="26">
        <v>0.71</v>
      </c>
      <c r="H25" s="26">
        <v>2020</v>
      </c>
      <c r="I25" s="23"/>
      <c r="J25" s="26" t="s">
        <v>9</v>
      </c>
      <c r="K25" s="26">
        <v>1996</v>
      </c>
      <c r="L25" s="26" t="s">
        <v>651</v>
      </c>
      <c r="M25" s="26">
        <v>0.9</v>
      </c>
      <c r="N25" s="26">
        <v>1</v>
      </c>
      <c r="O25" s="26">
        <v>0.93</v>
      </c>
      <c r="P25" s="26">
        <v>0.71</v>
      </c>
      <c r="Q25" s="26">
        <v>2017</v>
      </c>
      <c r="R25" s="23"/>
      <c r="S25" s="23" t="s">
        <v>9</v>
      </c>
      <c r="T25" s="23">
        <v>1999</v>
      </c>
      <c r="U25" s="23" t="s">
        <v>651</v>
      </c>
      <c r="V25" s="23">
        <v>1</v>
      </c>
      <c r="W25" s="23">
        <v>1</v>
      </c>
      <c r="X25" s="23">
        <v>0.94799999999999995</v>
      </c>
      <c r="Y25" s="23">
        <v>0.8</v>
      </c>
      <c r="Z25" s="23">
        <v>2020</v>
      </c>
      <c r="AA25" s="23"/>
      <c r="AB25" s="23" t="s">
        <v>9</v>
      </c>
      <c r="AC25" s="23">
        <v>1996</v>
      </c>
      <c r="AD25" s="23" t="s">
        <v>651</v>
      </c>
      <c r="AE25" s="23">
        <v>1</v>
      </c>
      <c r="AF25" s="23">
        <v>1</v>
      </c>
      <c r="AG25" s="23">
        <v>0.94799999999999995</v>
      </c>
      <c r="AH25" s="23">
        <v>0.8</v>
      </c>
      <c r="AI25" s="23">
        <v>2017</v>
      </c>
    </row>
    <row r="26" spans="1:35" hidden="1" x14ac:dyDescent="0.35">
      <c r="A26" s="26" t="s">
        <v>9</v>
      </c>
      <c r="B26" s="26">
        <v>1998</v>
      </c>
      <c r="C26" s="26" t="s">
        <v>651</v>
      </c>
      <c r="D26" s="26">
        <v>0.9</v>
      </c>
      <c r="E26" s="26">
        <v>1</v>
      </c>
      <c r="F26" s="26">
        <v>0.93</v>
      </c>
      <c r="G26" s="26">
        <v>0.71</v>
      </c>
      <c r="H26" s="26">
        <v>2020</v>
      </c>
      <c r="I26" s="23"/>
      <c r="J26" s="26" t="s">
        <v>9</v>
      </c>
      <c r="K26" s="26">
        <v>1995</v>
      </c>
      <c r="L26" s="26" t="s">
        <v>651</v>
      </c>
      <c r="M26" s="26">
        <v>0.9</v>
      </c>
      <c r="N26" s="26">
        <v>1</v>
      </c>
      <c r="O26" s="26">
        <v>0.93</v>
      </c>
      <c r="P26" s="26">
        <v>0.71</v>
      </c>
      <c r="Q26" s="26">
        <v>2017</v>
      </c>
      <c r="R26" s="23"/>
      <c r="S26" s="23" t="s">
        <v>9</v>
      </c>
      <c r="T26" s="23">
        <v>1998</v>
      </c>
      <c r="U26" s="23" t="s">
        <v>651</v>
      </c>
      <c r="V26" s="23">
        <v>1</v>
      </c>
      <c r="W26" s="23">
        <v>1</v>
      </c>
      <c r="X26" s="23">
        <v>0.94799999999999995</v>
      </c>
      <c r="Y26" s="23">
        <v>0.8</v>
      </c>
      <c r="Z26" s="23">
        <v>2020</v>
      </c>
      <c r="AA26" s="23"/>
      <c r="AB26" s="23" t="s">
        <v>9</v>
      </c>
      <c r="AC26" s="23">
        <v>1995</v>
      </c>
      <c r="AD26" s="23" t="s">
        <v>651</v>
      </c>
      <c r="AE26" s="23">
        <v>1</v>
      </c>
      <c r="AF26" s="23">
        <v>1</v>
      </c>
      <c r="AG26" s="23">
        <v>0.94799999999999995</v>
      </c>
      <c r="AH26" s="23">
        <v>0.8</v>
      </c>
      <c r="AI26" s="23">
        <v>2017</v>
      </c>
    </row>
    <row r="27" spans="1:35" hidden="1" x14ac:dyDescent="0.35">
      <c r="A27" s="26" t="s">
        <v>9</v>
      </c>
      <c r="B27" s="26">
        <v>1997</v>
      </c>
      <c r="C27" s="26" t="s">
        <v>651</v>
      </c>
      <c r="D27" s="26">
        <v>0.9</v>
      </c>
      <c r="E27" s="26">
        <v>1</v>
      </c>
      <c r="F27" s="26">
        <v>0.93</v>
      </c>
      <c r="G27" s="26">
        <v>0.71</v>
      </c>
      <c r="H27" s="26">
        <v>2020</v>
      </c>
      <c r="I27" s="23"/>
      <c r="J27" s="26" t="s">
        <v>9</v>
      </c>
      <c r="K27" s="26">
        <v>1994</v>
      </c>
      <c r="L27" s="26" t="s">
        <v>651</v>
      </c>
      <c r="M27" s="26">
        <v>0.9</v>
      </c>
      <c r="N27" s="26">
        <v>1</v>
      </c>
      <c r="O27" s="26">
        <v>0.93</v>
      </c>
      <c r="P27" s="26">
        <v>0.71</v>
      </c>
      <c r="Q27" s="26">
        <v>2017</v>
      </c>
      <c r="R27" s="23"/>
      <c r="S27" s="23" t="s">
        <v>9</v>
      </c>
      <c r="T27" s="23">
        <v>1997</v>
      </c>
      <c r="U27" s="23" t="s">
        <v>651</v>
      </c>
      <c r="V27" s="23">
        <v>1</v>
      </c>
      <c r="W27" s="23">
        <v>1</v>
      </c>
      <c r="X27" s="23">
        <v>0.94799999999999995</v>
      </c>
      <c r="Y27" s="23">
        <v>0.8</v>
      </c>
      <c r="Z27" s="23">
        <v>2020</v>
      </c>
      <c r="AA27" s="23"/>
      <c r="AB27" s="23" t="s">
        <v>9</v>
      </c>
      <c r="AC27" s="23">
        <v>1994</v>
      </c>
      <c r="AD27" s="23" t="s">
        <v>651</v>
      </c>
      <c r="AE27" s="23">
        <v>1</v>
      </c>
      <c r="AF27" s="23">
        <v>1</v>
      </c>
      <c r="AG27" s="23">
        <v>0.93</v>
      </c>
      <c r="AH27" s="23">
        <v>0.72</v>
      </c>
      <c r="AI27" s="23">
        <v>2017</v>
      </c>
    </row>
    <row r="28" spans="1:35" hidden="1" x14ac:dyDescent="0.35">
      <c r="A28" s="26" t="s">
        <v>9</v>
      </c>
      <c r="B28" s="26">
        <v>1996</v>
      </c>
      <c r="C28" s="26" t="s">
        <v>651</v>
      </c>
      <c r="D28" s="26">
        <v>0.9</v>
      </c>
      <c r="E28" s="26">
        <v>1</v>
      </c>
      <c r="F28" s="26">
        <v>0.93</v>
      </c>
      <c r="G28" s="26">
        <v>0.71</v>
      </c>
      <c r="H28" s="26">
        <v>2020</v>
      </c>
      <c r="I28" s="23"/>
      <c r="J28" s="26" t="s">
        <v>9</v>
      </c>
      <c r="K28" s="26">
        <v>1993</v>
      </c>
      <c r="L28" s="26" t="s">
        <v>651</v>
      </c>
      <c r="M28" s="26">
        <v>0.9</v>
      </c>
      <c r="N28" s="26">
        <v>1</v>
      </c>
      <c r="O28" s="26">
        <v>0.93</v>
      </c>
      <c r="P28" s="26">
        <v>0.71</v>
      </c>
      <c r="Q28" s="26">
        <v>2017</v>
      </c>
      <c r="R28" s="23"/>
      <c r="S28" s="23" t="s">
        <v>9</v>
      </c>
      <c r="T28" s="23">
        <v>1996</v>
      </c>
      <c r="U28" s="23" t="s">
        <v>651</v>
      </c>
      <c r="V28" s="23">
        <v>1</v>
      </c>
      <c r="W28" s="23">
        <v>1</v>
      </c>
      <c r="X28" s="23">
        <v>0.94799999999999995</v>
      </c>
      <c r="Y28" s="23">
        <v>0.8</v>
      </c>
      <c r="Z28" s="23">
        <v>2020</v>
      </c>
      <c r="AA28" s="23"/>
      <c r="AB28" s="23" t="s">
        <v>9</v>
      </c>
      <c r="AC28" s="23">
        <v>1993</v>
      </c>
      <c r="AD28" s="23" t="s">
        <v>651</v>
      </c>
      <c r="AE28" s="23">
        <v>1</v>
      </c>
      <c r="AF28" s="23">
        <v>1</v>
      </c>
      <c r="AG28" s="23">
        <v>0.93</v>
      </c>
      <c r="AH28" s="23">
        <v>0.72</v>
      </c>
      <c r="AI28" s="23">
        <v>2017</v>
      </c>
    </row>
    <row r="29" spans="1:35" hidden="1" x14ac:dyDescent="0.35">
      <c r="A29" s="26" t="s">
        <v>9</v>
      </c>
      <c r="B29" s="26">
        <v>1995</v>
      </c>
      <c r="C29" s="26" t="s">
        <v>651</v>
      </c>
      <c r="D29" s="26">
        <v>0.9</v>
      </c>
      <c r="E29" s="26">
        <v>1</v>
      </c>
      <c r="F29" s="26">
        <v>0.93</v>
      </c>
      <c r="G29" s="26">
        <v>0.71</v>
      </c>
      <c r="H29" s="26">
        <v>2020</v>
      </c>
      <c r="I29" s="23"/>
      <c r="J29" s="26" t="s">
        <v>9</v>
      </c>
      <c r="K29" s="26">
        <v>1992</v>
      </c>
      <c r="L29" s="26" t="s">
        <v>651</v>
      </c>
      <c r="M29" s="26">
        <v>0.9</v>
      </c>
      <c r="N29" s="26">
        <v>1</v>
      </c>
      <c r="O29" s="26">
        <v>0.93</v>
      </c>
      <c r="P29" s="26">
        <v>0.71</v>
      </c>
      <c r="Q29" s="26">
        <v>2017</v>
      </c>
      <c r="R29" s="23"/>
      <c r="S29" s="23" t="s">
        <v>9</v>
      </c>
      <c r="T29" s="23">
        <v>1995</v>
      </c>
      <c r="U29" s="23" t="s">
        <v>651</v>
      </c>
      <c r="V29" s="23">
        <v>1</v>
      </c>
      <c r="W29" s="23">
        <v>1</v>
      </c>
      <c r="X29" s="23">
        <v>0.94799999999999995</v>
      </c>
      <c r="Y29" s="23">
        <v>0.8</v>
      </c>
      <c r="Z29" s="23">
        <v>2020</v>
      </c>
      <c r="AA29" s="23"/>
      <c r="AB29" s="23" t="s">
        <v>9</v>
      </c>
      <c r="AC29" s="23">
        <v>1992</v>
      </c>
      <c r="AD29" s="23" t="s">
        <v>651</v>
      </c>
      <c r="AE29" s="23">
        <v>1</v>
      </c>
      <c r="AF29" s="23">
        <v>1</v>
      </c>
      <c r="AG29" s="23">
        <v>0.93</v>
      </c>
      <c r="AH29" s="23">
        <v>0.72</v>
      </c>
      <c r="AI29" s="23">
        <v>2017</v>
      </c>
    </row>
    <row r="30" spans="1:35" hidden="1" x14ac:dyDescent="0.35">
      <c r="A30" s="26" t="s">
        <v>9</v>
      </c>
      <c r="B30" s="26">
        <v>1994</v>
      </c>
      <c r="C30" s="26" t="s">
        <v>651</v>
      </c>
      <c r="D30" s="26">
        <v>0.9</v>
      </c>
      <c r="E30" s="26">
        <v>1</v>
      </c>
      <c r="F30" s="26">
        <v>0.93</v>
      </c>
      <c r="G30" s="26">
        <v>0.71</v>
      </c>
      <c r="H30" s="26">
        <v>2020</v>
      </c>
      <c r="I30" s="23"/>
      <c r="J30" s="26" t="s">
        <v>9</v>
      </c>
      <c r="K30" s="26">
        <v>1991</v>
      </c>
      <c r="L30" s="26" t="s">
        <v>651</v>
      </c>
      <c r="M30" s="26">
        <v>0.9</v>
      </c>
      <c r="N30" s="26">
        <v>1</v>
      </c>
      <c r="O30" s="26">
        <v>0.93</v>
      </c>
      <c r="P30" s="26">
        <v>0.71</v>
      </c>
      <c r="Q30" s="26">
        <v>2017</v>
      </c>
      <c r="R30" s="23"/>
      <c r="S30" s="23" t="s">
        <v>9</v>
      </c>
      <c r="T30" s="23">
        <v>1994</v>
      </c>
      <c r="U30" s="23" t="s">
        <v>651</v>
      </c>
      <c r="V30" s="23">
        <v>1</v>
      </c>
      <c r="W30" s="23">
        <v>1</v>
      </c>
      <c r="X30" s="23">
        <v>0.93</v>
      </c>
      <c r="Y30" s="23">
        <v>0.72</v>
      </c>
      <c r="Z30" s="23">
        <v>2020</v>
      </c>
      <c r="AA30" s="23"/>
      <c r="AB30" s="23" t="s">
        <v>9</v>
      </c>
      <c r="AC30" s="23">
        <v>1991</v>
      </c>
      <c r="AD30" s="23" t="s">
        <v>651</v>
      </c>
      <c r="AE30" s="23">
        <v>1</v>
      </c>
      <c r="AF30" s="23">
        <v>1</v>
      </c>
      <c r="AG30" s="23">
        <v>0.93</v>
      </c>
      <c r="AH30" s="23">
        <v>0.72</v>
      </c>
      <c r="AI30" s="23">
        <v>2017</v>
      </c>
    </row>
    <row r="31" spans="1:35" hidden="1" x14ac:dyDescent="0.35">
      <c r="A31" s="26" t="s">
        <v>9</v>
      </c>
      <c r="B31" s="26">
        <v>1993</v>
      </c>
      <c r="C31" s="26" t="s">
        <v>651</v>
      </c>
      <c r="D31" s="26">
        <v>0.9</v>
      </c>
      <c r="E31" s="26">
        <v>1</v>
      </c>
      <c r="F31" s="26">
        <v>0.93</v>
      </c>
      <c r="G31" s="26">
        <v>0.71</v>
      </c>
      <c r="H31" s="26">
        <v>2020</v>
      </c>
      <c r="I31" s="23"/>
      <c r="J31" s="26" t="s">
        <v>9</v>
      </c>
      <c r="K31" s="26">
        <v>1990</v>
      </c>
      <c r="L31" s="26" t="s">
        <v>651</v>
      </c>
      <c r="M31" s="26">
        <v>0.9</v>
      </c>
      <c r="N31" s="26">
        <v>1</v>
      </c>
      <c r="O31" s="26">
        <v>0.93</v>
      </c>
      <c r="P31" s="26">
        <v>0.71</v>
      </c>
      <c r="Q31" s="26">
        <v>2017</v>
      </c>
      <c r="R31" s="23"/>
      <c r="S31" s="23" t="s">
        <v>9</v>
      </c>
      <c r="T31" s="23">
        <v>1993</v>
      </c>
      <c r="U31" s="23" t="s">
        <v>651</v>
      </c>
      <c r="V31" s="23">
        <v>1</v>
      </c>
      <c r="W31" s="23">
        <v>1</v>
      </c>
      <c r="X31" s="23">
        <v>0.93</v>
      </c>
      <c r="Y31" s="23">
        <v>0.72</v>
      </c>
      <c r="Z31" s="23">
        <v>2020</v>
      </c>
      <c r="AA31" s="23"/>
      <c r="AB31" s="23" t="s">
        <v>9</v>
      </c>
      <c r="AC31" s="23">
        <v>1990</v>
      </c>
      <c r="AD31" s="23" t="s">
        <v>651</v>
      </c>
      <c r="AE31" s="23">
        <v>1</v>
      </c>
      <c r="AF31" s="23">
        <v>1</v>
      </c>
      <c r="AG31" s="23">
        <v>0.93</v>
      </c>
      <c r="AH31" s="23">
        <v>0.72</v>
      </c>
      <c r="AI31" s="23">
        <v>2017</v>
      </c>
    </row>
    <row r="32" spans="1:35" hidden="1" x14ac:dyDescent="0.35">
      <c r="A32" s="26" t="s">
        <v>9</v>
      </c>
      <c r="B32" s="26">
        <v>1992</v>
      </c>
      <c r="C32" s="26" t="s">
        <v>651</v>
      </c>
      <c r="D32" s="26">
        <v>0.9</v>
      </c>
      <c r="E32" s="26">
        <v>1</v>
      </c>
      <c r="F32" s="26">
        <v>0.93</v>
      </c>
      <c r="G32" s="26">
        <v>0.71</v>
      </c>
      <c r="H32" s="26">
        <v>2020</v>
      </c>
      <c r="I32" s="23"/>
      <c r="J32" s="26" t="s">
        <v>9</v>
      </c>
      <c r="K32" s="26">
        <v>1989</v>
      </c>
      <c r="L32" s="26" t="s">
        <v>651</v>
      </c>
      <c r="M32" s="26">
        <v>0.9</v>
      </c>
      <c r="N32" s="26">
        <v>1</v>
      </c>
      <c r="O32" s="26">
        <v>0.93</v>
      </c>
      <c r="P32" s="26">
        <v>0.71</v>
      </c>
      <c r="Q32" s="26">
        <v>2017</v>
      </c>
      <c r="R32" s="23"/>
      <c r="S32" s="23" t="s">
        <v>9</v>
      </c>
      <c r="T32" s="23">
        <v>1992</v>
      </c>
      <c r="U32" s="23" t="s">
        <v>651</v>
      </c>
      <c r="V32" s="23">
        <v>1</v>
      </c>
      <c r="W32" s="23">
        <v>1</v>
      </c>
      <c r="X32" s="23">
        <v>0.93</v>
      </c>
      <c r="Y32" s="23">
        <v>0.72</v>
      </c>
      <c r="Z32" s="23">
        <v>2020</v>
      </c>
      <c r="AA32" s="23"/>
      <c r="AB32" s="23" t="s">
        <v>9</v>
      </c>
      <c r="AC32" s="23">
        <v>1989</v>
      </c>
      <c r="AD32" s="23" t="s">
        <v>651</v>
      </c>
      <c r="AE32" s="23">
        <v>1</v>
      </c>
      <c r="AF32" s="23">
        <v>1</v>
      </c>
      <c r="AG32" s="23">
        <v>0.93</v>
      </c>
      <c r="AH32" s="23">
        <v>0.72</v>
      </c>
      <c r="AI32" s="23">
        <v>2017</v>
      </c>
    </row>
    <row r="33" spans="1:35" hidden="1" x14ac:dyDescent="0.35">
      <c r="A33" s="26" t="s">
        <v>9</v>
      </c>
      <c r="B33" s="26">
        <v>1991</v>
      </c>
      <c r="C33" s="26" t="s">
        <v>651</v>
      </c>
      <c r="D33" s="26">
        <v>0.9</v>
      </c>
      <c r="E33" s="26">
        <v>1</v>
      </c>
      <c r="F33" s="26">
        <v>0.93</v>
      </c>
      <c r="G33" s="26">
        <v>0.71</v>
      </c>
      <c r="H33" s="26">
        <v>2020</v>
      </c>
      <c r="I33" s="23"/>
      <c r="J33" s="26" t="s">
        <v>9</v>
      </c>
      <c r="K33" s="26">
        <v>1988</v>
      </c>
      <c r="L33" s="26" t="s">
        <v>651</v>
      </c>
      <c r="M33" s="26">
        <v>0.9</v>
      </c>
      <c r="N33" s="26">
        <v>1</v>
      </c>
      <c r="O33" s="26">
        <v>0.93</v>
      </c>
      <c r="P33" s="26">
        <v>0.71</v>
      </c>
      <c r="Q33" s="26">
        <v>2017</v>
      </c>
      <c r="R33" s="23"/>
      <c r="S33" s="23" t="s">
        <v>9</v>
      </c>
      <c r="T33" s="23">
        <v>1991</v>
      </c>
      <c r="U33" s="23" t="s">
        <v>651</v>
      </c>
      <c r="V33" s="23">
        <v>1</v>
      </c>
      <c r="W33" s="23">
        <v>1</v>
      </c>
      <c r="X33" s="23">
        <v>0.93</v>
      </c>
      <c r="Y33" s="23">
        <v>0.72</v>
      </c>
      <c r="Z33" s="23">
        <v>2020</v>
      </c>
      <c r="AA33" s="23"/>
      <c r="AB33" s="23" t="s">
        <v>9</v>
      </c>
      <c r="AC33" s="23">
        <v>1988</v>
      </c>
      <c r="AD33" s="23" t="s">
        <v>651</v>
      </c>
      <c r="AE33" s="23">
        <v>1</v>
      </c>
      <c r="AF33" s="23">
        <v>1</v>
      </c>
      <c r="AG33" s="23">
        <v>0.93</v>
      </c>
      <c r="AH33" s="23">
        <v>0.72</v>
      </c>
      <c r="AI33" s="23">
        <v>2017</v>
      </c>
    </row>
    <row r="34" spans="1:35" hidden="1" x14ac:dyDescent="0.35">
      <c r="A34" s="26" t="s">
        <v>9</v>
      </c>
      <c r="B34" s="26">
        <v>1990</v>
      </c>
      <c r="C34" s="26" t="s">
        <v>651</v>
      </c>
      <c r="D34" s="26">
        <v>0.9</v>
      </c>
      <c r="E34" s="26">
        <v>1</v>
      </c>
      <c r="F34" s="26">
        <v>0.93</v>
      </c>
      <c r="G34" s="26">
        <v>0.71</v>
      </c>
      <c r="H34" s="26">
        <v>2020</v>
      </c>
      <c r="I34" s="23"/>
      <c r="J34" s="26" t="s">
        <v>9</v>
      </c>
      <c r="K34" s="26">
        <v>1987</v>
      </c>
      <c r="L34" s="26" t="s">
        <v>651</v>
      </c>
      <c r="M34" s="26">
        <v>0.9</v>
      </c>
      <c r="N34" s="26">
        <v>1</v>
      </c>
      <c r="O34" s="26">
        <v>0.93</v>
      </c>
      <c r="P34" s="26">
        <v>0.71</v>
      </c>
      <c r="Q34" s="26">
        <v>2017</v>
      </c>
      <c r="R34" s="23"/>
      <c r="S34" s="23" t="s">
        <v>9</v>
      </c>
      <c r="T34" s="23">
        <v>1990</v>
      </c>
      <c r="U34" s="23" t="s">
        <v>651</v>
      </c>
      <c r="V34" s="23">
        <v>1</v>
      </c>
      <c r="W34" s="23">
        <v>1</v>
      </c>
      <c r="X34" s="23">
        <v>0.93</v>
      </c>
      <c r="Y34" s="23">
        <v>0.72</v>
      </c>
      <c r="Z34" s="23">
        <v>2020</v>
      </c>
      <c r="AA34" s="23"/>
      <c r="AB34" s="23" t="s">
        <v>9</v>
      </c>
      <c r="AC34" s="23">
        <v>1987</v>
      </c>
      <c r="AD34" s="23" t="s">
        <v>651</v>
      </c>
      <c r="AE34" s="23">
        <v>1</v>
      </c>
      <c r="AF34" s="23">
        <v>1</v>
      </c>
      <c r="AG34" s="23">
        <v>0.93</v>
      </c>
      <c r="AH34" s="23">
        <v>0.72</v>
      </c>
      <c r="AI34" s="23">
        <v>2017</v>
      </c>
    </row>
    <row r="35" spans="1:35" hidden="1" x14ac:dyDescent="0.35">
      <c r="A35" s="26" t="s">
        <v>9</v>
      </c>
      <c r="B35" s="26">
        <v>1989</v>
      </c>
      <c r="C35" s="26" t="s">
        <v>651</v>
      </c>
      <c r="D35" s="26">
        <v>0.9</v>
      </c>
      <c r="E35" s="26">
        <v>1</v>
      </c>
      <c r="F35" s="26">
        <v>0.93</v>
      </c>
      <c r="G35" s="26">
        <v>0.71</v>
      </c>
      <c r="H35" s="26">
        <v>2020</v>
      </c>
      <c r="I35" s="23"/>
      <c r="J35" s="26" t="s">
        <v>9</v>
      </c>
      <c r="K35" s="26">
        <v>1986</v>
      </c>
      <c r="L35" s="26" t="s">
        <v>651</v>
      </c>
      <c r="M35" s="26">
        <v>0.9</v>
      </c>
      <c r="N35" s="26">
        <v>1</v>
      </c>
      <c r="O35" s="26">
        <v>0.93</v>
      </c>
      <c r="P35" s="26">
        <v>0.71</v>
      </c>
      <c r="Q35" s="26">
        <v>2017</v>
      </c>
      <c r="R35" s="23"/>
      <c r="S35" s="23" t="s">
        <v>9</v>
      </c>
      <c r="T35" s="23">
        <v>1989</v>
      </c>
      <c r="U35" s="23" t="s">
        <v>651</v>
      </c>
      <c r="V35" s="23">
        <v>1</v>
      </c>
      <c r="W35" s="23">
        <v>1</v>
      </c>
      <c r="X35" s="23">
        <v>0.93</v>
      </c>
      <c r="Y35" s="23">
        <v>0.72</v>
      </c>
      <c r="Z35" s="23">
        <v>2020</v>
      </c>
      <c r="AA35" s="23"/>
      <c r="AB35" s="23" t="s">
        <v>9</v>
      </c>
      <c r="AC35" s="23">
        <v>1986</v>
      </c>
      <c r="AD35" s="23" t="s">
        <v>651</v>
      </c>
      <c r="AE35" s="23">
        <v>1</v>
      </c>
      <c r="AF35" s="23">
        <v>1</v>
      </c>
      <c r="AG35" s="23">
        <v>0.93</v>
      </c>
      <c r="AH35" s="23">
        <v>0.72</v>
      </c>
      <c r="AI35" s="23">
        <v>2017</v>
      </c>
    </row>
    <row r="36" spans="1:35" hidden="1" x14ac:dyDescent="0.35">
      <c r="A36" s="26" t="s">
        <v>9</v>
      </c>
      <c r="B36" s="26">
        <v>1988</v>
      </c>
      <c r="C36" s="26" t="s">
        <v>651</v>
      </c>
      <c r="D36" s="26">
        <v>0.9</v>
      </c>
      <c r="E36" s="26">
        <v>1</v>
      </c>
      <c r="F36" s="26">
        <v>0.93</v>
      </c>
      <c r="G36" s="26">
        <v>0.71</v>
      </c>
      <c r="H36" s="26">
        <v>2020</v>
      </c>
      <c r="I36" s="23"/>
      <c r="J36" s="26" t="s">
        <v>9</v>
      </c>
      <c r="K36" s="26">
        <v>1985</v>
      </c>
      <c r="L36" s="26" t="s">
        <v>651</v>
      </c>
      <c r="M36" s="26">
        <v>0.9</v>
      </c>
      <c r="N36" s="26">
        <v>1</v>
      </c>
      <c r="O36" s="26">
        <v>0.93</v>
      </c>
      <c r="P36" s="26">
        <v>0.71</v>
      </c>
      <c r="Q36" s="26">
        <v>2017</v>
      </c>
      <c r="R36" s="23"/>
      <c r="S36" s="23" t="s">
        <v>9</v>
      </c>
      <c r="T36" s="23">
        <v>1988</v>
      </c>
      <c r="U36" s="23" t="s">
        <v>651</v>
      </c>
      <c r="V36" s="23">
        <v>1</v>
      </c>
      <c r="W36" s="23">
        <v>1</v>
      </c>
      <c r="X36" s="23">
        <v>0.93</v>
      </c>
      <c r="Y36" s="23">
        <v>0.72</v>
      </c>
      <c r="Z36" s="23">
        <v>2020</v>
      </c>
      <c r="AA36" s="23"/>
      <c r="AB36" s="23" t="s">
        <v>9</v>
      </c>
      <c r="AC36" s="23">
        <v>1985</v>
      </c>
      <c r="AD36" s="23" t="s">
        <v>651</v>
      </c>
      <c r="AE36" s="23">
        <v>1</v>
      </c>
      <c r="AF36" s="23">
        <v>1</v>
      </c>
      <c r="AG36" s="23">
        <v>0.93</v>
      </c>
      <c r="AH36" s="23">
        <v>0.72</v>
      </c>
      <c r="AI36" s="23">
        <v>2017</v>
      </c>
    </row>
    <row r="37" spans="1:35" hidden="1" x14ac:dyDescent="0.35">
      <c r="A37" s="26" t="s">
        <v>9</v>
      </c>
      <c r="B37" s="26">
        <v>1987</v>
      </c>
      <c r="C37" s="26" t="s">
        <v>651</v>
      </c>
      <c r="D37" s="26">
        <v>0.9</v>
      </c>
      <c r="E37" s="26">
        <v>1</v>
      </c>
      <c r="F37" s="26">
        <v>0.93</v>
      </c>
      <c r="G37" s="26">
        <v>0.71</v>
      </c>
      <c r="H37" s="26">
        <v>2020</v>
      </c>
      <c r="I37" s="23"/>
      <c r="J37" s="26" t="s">
        <v>9</v>
      </c>
      <c r="K37" s="26">
        <v>1984</v>
      </c>
      <c r="L37" s="26" t="s">
        <v>651</v>
      </c>
      <c r="M37" s="26">
        <v>0.9</v>
      </c>
      <c r="N37" s="26">
        <v>1</v>
      </c>
      <c r="O37" s="26">
        <v>0.93</v>
      </c>
      <c r="P37" s="26">
        <v>0.71</v>
      </c>
      <c r="Q37" s="26">
        <v>2017</v>
      </c>
      <c r="R37" s="23"/>
      <c r="S37" s="23" t="s">
        <v>9</v>
      </c>
      <c r="T37" s="23">
        <v>1987</v>
      </c>
      <c r="U37" s="23" t="s">
        <v>651</v>
      </c>
      <c r="V37" s="23">
        <v>1</v>
      </c>
      <c r="W37" s="23">
        <v>1</v>
      </c>
      <c r="X37" s="23">
        <v>0.93</v>
      </c>
      <c r="Y37" s="23">
        <v>0.72</v>
      </c>
      <c r="Z37" s="23">
        <v>2020</v>
      </c>
      <c r="AA37" s="23"/>
      <c r="AB37" s="23" t="s">
        <v>9</v>
      </c>
      <c r="AC37" s="23">
        <v>1984</v>
      </c>
      <c r="AD37" s="23" t="s">
        <v>651</v>
      </c>
      <c r="AE37" s="23">
        <v>1</v>
      </c>
      <c r="AF37" s="23">
        <v>1</v>
      </c>
      <c r="AG37" s="23">
        <v>0.93</v>
      </c>
      <c r="AH37" s="23">
        <v>0.72</v>
      </c>
      <c r="AI37" s="23">
        <v>2017</v>
      </c>
    </row>
    <row r="38" spans="1:35" hidden="1" x14ac:dyDescent="0.35">
      <c r="A38" s="26" t="s">
        <v>9</v>
      </c>
      <c r="B38" s="26">
        <v>1986</v>
      </c>
      <c r="C38" s="26" t="s">
        <v>651</v>
      </c>
      <c r="D38" s="26">
        <v>0.9</v>
      </c>
      <c r="E38" s="26">
        <v>1</v>
      </c>
      <c r="F38" s="26">
        <v>0.93</v>
      </c>
      <c r="G38" s="26">
        <v>0.71</v>
      </c>
      <c r="H38" s="26">
        <v>2020</v>
      </c>
      <c r="I38" s="23"/>
      <c r="J38" s="26" t="s">
        <v>9</v>
      </c>
      <c r="K38" s="26">
        <v>1983</v>
      </c>
      <c r="L38" s="26" t="s">
        <v>651</v>
      </c>
      <c r="M38" s="26">
        <v>0.9</v>
      </c>
      <c r="N38" s="26">
        <v>1</v>
      </c>
      <c r="O38" s="26">
        <v>0.93</v>
      </c>
      <c r="P38" s="26">
        <v>0.71</v>
      </c>
      <c r="Q38" s="26">
        <v>2017</v>
      </c>
      <c r="R38" s="23"/>
      <c r="S38" s="23" t="s">
        <v>9</v>
      </c>
      <c r="T38" s="23">
        <v>1986</v>
      </c>
      <c r="U38" s="23" t="s">
        <v>651</v>
      </c>
      <c r="V38" s="23">
        <v>1</v>
      </c>
      <c r="W38" s="23">
        <v>1</v>
      </c>
      <c r="X38" s="23">
        <v>0.93</v>
      </c>
      <c r="Y38" s="23">
        <v>0.72</v>
      </c>
      <c r="Z38" s="23">
        <v>2020</v>
      </c>
      <c r="AA38" s="23"/>
      <c r="AB38" s="23" t="s">
        <v>9</v>
      </c>
      <c r="AC38" s="23">
        <v>1983</v>
      </c>
      <c r="AD38" s="23" t="s">
        <v>651</v>
      </c>
      <c r="AE38" s="23">
        <v>1</v>
      </c>
      <c r="AF38" s="23">
        <v>1</v>
      </c>
      <c r="AG38" s="23">
        <v>0.93</v>
      </c>
      <c r="AH38" s="23">
        <v>0.72</v>
      </c>
      <c r="AI38" s="23">
        <v>2017</v>
      </c>
    </row>
    <row r="39" spans="1:35" hidden="1" x14ac:dyDescent="0.35">
      <c r="A39" s="26" t="s">
        <v>9</v>
      </c>
      <c r="B39" s="26">
        <v>1985</v>
      </c>
      <c r="C39" s="26" t="s">
        <v>651</v>
      </c>
      <c r="D39" s="26">
        <v>0.9</v>
      </c>
      <c r="E39" s="26">
        <v>1</v>
      </c>
      <c r="F39" s="26">
        <v>0.93</v>
      </c>
      <c r="G39" s="26">
        <v>0.71</v>
      </c>
      <c r="H39" s="26">
        <v>2020</v>
      </c>
      <c r="I39" s="23"/>
      <c r="J39" s="26" t="s">
        <v>9</v>
      </c>
      <c r="K39" s="26">
        <v>1982</v>
      </c>
      <c r="L39" s="26" t="s">
        <v>651</v>
      </c>
      <c r="M39" s="26">
        <v>0.9</v>
      </c>
      <c r="N39" s="26">
        <v>1</v>
      </c>
      <c r="O39" s="26">
        <v>0.93</v>
      </c>
      <c r="P39" s="26">
        <v>0.71</v>
      </c>
      <c r="Q39" s="26">
        <v>2017</v>
      </c>
      <c r="R39" s="23"/>
      <c r="S39" s="23" t="s">
        <v>9</v>
      </c>
      <c r="T39" s="23">
        <v>1985</v>
      </c>
      <c r="U39" s="23" t="s">
        <v>651</v>
      </c>
      <c r="V39" s="23">
        <v>1</v>
      </c>
      <c r="W39" s="23">
        <v>1</v>
      </c>
      <c r="X39" s="23">
        <v>0.93</v>
      </c>
      <c r="Y39" s="23">
        <v>0.72</v>
      </c>
      <c r="Z39" s="23">
        <v>2020</v>
      </c>
      <c r="AA39" s="23"/>
      <c r="AB39" s="23" t="s">
        <v>9</v>
      </c>
      <c r="AC39" s="23">
        <v>1982</v>
      </c>
      <c r="AD39" s="23" t="s">
        <v>651</v>
      </c>
      <c r="AE39" s="23">
        <v>1</v>
      </c>
      <c r="AF39" s="23">
        <v>1</v>
      </c>
      <c r="AG39" s="23">
        <v>0.93</v>
      </c>
      <c r="AH39" s="23">
        <v>0.72</v>
      </c>
      <c r="AI39" s="23">
        <v>2017</v>
      </c>
    </row>
    <row r="40" spans="1:35" hidden="1" x14ac:dyDescent="0.35">
      <c r="A40" s="26" t="s">
        <v>9</v>
      </c>
      <c r="B40" s="26">
        <v>1984</v>
      </c>
      <c r="C40" s="26" t="s">
        <v>651</v>
      </c>
      <c r="D40" s="26">
        <v>0.9</v>
      </c>
      <c r="E40" s="26">
        <v>1</v>
      </c>
      <c r="F40" s="26">
        <v>0.93</v>
      </c>
      <c r="G40" s="26">
        <v>0.71</v>
      </c>
      <c r="H40" s="26">
        <v>2020</v>
      </c>
      <c r="I40" s="23"/>
      <c r="J40" s="26" t="s">
        <v>9</v>
      </c>
      <c r="K40" s="26">
        <v>1981</v>
      </c>
      <c r="L40" s="26" t="s">
        <v>651</v>
      </c>
      <c r="M40" s="26">
        <v>0.9</v>
      </c>
      <c r="N40" s="26">
        <v>1</v>
      </c>
      <c r="O40" s="26">
        <v>0.93</v>
      </c>
      <c r="P40" s="26">
        <v>0.71</v>
      </c>
      <c r="Q40" s="26">
        <v>2017</v>
      </c>
      <c r="R40" s="23"/>
      <c r="S40" s="23" t="s">
        <v>9</v>
      </c>
      <c r="T40" s="23">
        <v>1984</v>
      </c>
      <c r="U40" s="23" t="s">
        <v>651</v>
      </c>
      <c r="V40" s="23">
        <v>1</v>
      </c>
      <c r="W40" s="23">
        <v>1</v>
      </c>
      <c r="X40" s="23">
        <v>0.93</v>
      </c>
      <c r="Y40" s="23">
        <v>0.72</v>
      </c>
      <c r="Z40" s="23">
        <v>2020</v>
      </c>
      <c r="AA40" s="23"/>
      <c r="AB40" s="23" t="s">
        <v>9</v>
      </c>
      <c r="AC40" s="23">
        <v>1981</v>
      </c>
      <c r="AD40" s="23" t="s">
        <v>651</v>
      </c>
      <c r="AE40" s="23">
        <v>1</v>
      </c>
      <c r="AF40" s="23">
        <v>1</v>
      </c>
      <c r="AG40" s="23">
        <v>0.93</v>
      </c>
      <c r="AH40" s="23">
        <v>0.72</v>
      </c>
      <c r="AI40" s="23">
        <v>2017</v>
      </c>
    </row>
    <row r="41" spans="1:35" hidden="1" x14ac:dyDescent="0.35">
      <c r="A41" s="26" t="s">
        <v>9</v>
      </c>
      <c r="B41" s="26">
        <v>1983</v>
      </c>
      <c r="C41" s="26" t="s">
        <v>651</v>
      </c>
      <c r="D41" s="26">
        <v>0.9</v>
      </c>
      <c r="E41" s="26">
        <v>1</v>
      </c>
      <c r="F41" s="26">
        <v>0.93</v>
      </c>
      <c r="G41" s="26">
        <v>0.71</v>
      </c>
      <c r="H41" s="26">
        <v>2020</v>
      </c>
      <c r="I41" s="23"/>
      <c r="J41" s="26" t="s">
        <v>9</v>
      </c>
      <c r="K41" s="26">
        <v>1980</v>
      </c>
      <c r="L41" s="26" t="s">
        <v>651</v>
      </c>
      <c r="M41" s="26">
        <v>0.9</v>
      </c>
      <c r="N41" s="26">
        <v>1</v>
      </c>
      <c r="O41" s="26">
        <v>0.93</v>
      </c>
      <c r="P41" s="26">
        <v>0.71</v>
      </c>
      <c r="Q41" s="26">
        <v>2017</v>
      </c>
      <c r="R41" s="23"/>
      <c r="S41" s="23" t="s">
        <v>9</v>
      </c>
      <c r="T41" s="23">
        <v>1983</v>
      </c>
      <c r="U41" s="23" t="s">
        <v>651</v>
      </c>
      <c r="V41" s="23">
        <v>1</v>
      </c>
      <c r="W41" s="23">
        <v>1</v>
      </c>
      <c r="X41" s="23">
        <v>0.93</v>
      </c>
      <c r="Y41" s="23">
        <v>0.72</v>
      </c>
      <c r="Z41" s="23">
        <v>2020</v>
      </c>
      <c r="AA41" s="23"/>
      <c r="AB41" s="23" t="s">
        <v>9</v>
      </c>
      <c r="AC41" s="23">
        <v>1980</v>
      </c>
      <c r="AD41" s="23" t="s">
        <v>651</v>
      </c>
      <c r="AE41" s="23">
        <v>1</v>
      </c>
      <c r="AF41" s="23">
        <v>1</v>
      </c>
      <c r="AG41" s="23">
        <v>0.93</v>
      </c>
      <c r="AH41" s="23">
        <v>0.72</v>
      </c>
      <c r="AI41" s="23">
        <v>2017</v>
      </c>
    </row>
    <row r="42" spans="1:35" hidden="1" x14ac:dyDescent="0.35">
      <c r="A42" s="26" t="s">
        <v>9</v>
      </c>
      <c r="B42" s="26">
        <v>1982</v>
      </c>
      <c r="C42" s="26" t="s">
        <v>651</v>
      </c>
      <c r="D42" s="26">
        <v>0.9</v>
      </c>
      <c r="E42" s="26">
        <v>1</v>
      </c>
      <c r="F42" s="26">
        <v>0.93</v>
      </c>
      <c r="G42" s="26">
        <v>0.71</v>
      </c>
      <c r="H42" s="26">
        <v>2020</v>
      </c>
      <c r="I42" s="23"/>
      <c r="J42" s="26" t="s">
        <v>9</v>
      </c>
      <c r="K42" s="26">
        <v>1979</v>
      </c>
      <c r="L42" s="26" t="s">
        <v>651</v>
      </c>
      <c r="M42" s="26">
        <v>0.9</v>
      </c>
      <c r="N42" s="26">
        <v>1</v>
      </c>
      <c r="O42" s="26">
        <v>0.93</v>
      </c>
      <c r="P42" s="26">
        <v>0.71</v>
      </c>
      <c r="Q42" s="26">
        <v>2017</v>
      </c>
      <c r="R42" s="23"/>
      <c r="S42" s="23" t="s">
        <v>9</v>
      </c>
      <c r="T42" s="23">
        <v>1982</v>
      </c>
      <c r="U42" s="23" t="s">
        <v>651</v>
      </c>
      <c r="V42" s="23">
        <v>1</v>
      </c>
      <c r="W42" s="23">
        <v>1</v>
      </c>
      <c r="X42" s="23">
        <v>0.93</v>
      </c>
      <c r="Y42" s="23">
        <v>0.72</v>
      </c>
      <c r="Z42" s="23">
        <v>2020</v>
      </c>
      <c r="AA42" s="23"/>
      <c r="AB42" s="23" t="s">
        <v>9</v>
      </c>
      <c r="AC42" s="23">
        <v>1979</v>
      </c>
      <c r="AD42" s="23" t="s">
        <v>651</v>
      </c>
      <c r="AE42" s="23">
        <v>1</v>
      </c>
      <c r="AF42" s="23">
        <v>1</v>
      </c>
      <c r="AG42" s="23">
        <v>0.93</v>
      </c>
      <c r="AH42" s="23">
        <v>0.72</v>
      </c>
      <c r="AI42" s="23">
        <v>2017</v>
      </c>
    </row>
    <row r="43" spans="1:35" hidden="1" x14ac:dyDescent="0.35">
      <c r="A43" s="26" t="s">
        <v>9</v>
      </c>
      <c r="B43" s="26">
        <v>1981</v>
      </c>
      <c r="C43" s="26" t="s">
        <v>651</v>
      </c>
      <c r="D43" s="26">
        <v>0.9</v>
      </c>
      <c r="E43" s="26">
        <v>1</v>
      </c>
      <c r="F43" s="26">
        <v>0.93</v>
      </c>
      <c r="G43" s="26">
        <v>0.71</v>
      </c>
      <c r="H43" s="26">
        <v>2020</v>
      </c>
      <c r="I43" s="23"/>
      <c r="J43" s="26" t="s">
        <v>9</v>
      </c>
      <c r="K43" s="26">
        <v>1978</v>
      </c>
      <c r="L43" s="26" t="s">
        <v>651</v>
      </c>
      <c r="M43" s="26">
        <v>0.9</v>
      </c>
      <c r="N43" s="26">
        <v>1</v>
      </c>
      <c r="O43" s="26">
        <v>0.93</v>
      </c>
      <c r="P43" s="26">
        <v>0.71</v>
      </c>
      <c r="Q43" s="26">
        <v>2017</v>
      </c>
      <c r="R43" s="23"/>
      <c r="S43" s="23" t="s">
        <v>9</v>
      </c>
      <c r="T43" s="23">
        <v>1981</v>
      </c>
      <c r="U43" s="23" t="s">
        <v>651</v>
      </c>
      <c r="V43" s="23">
        <v>1</v>
      </c>
      <c r="W43" s="23">
        <v>1</v>
      </c>
      <c r="X43" s="23">
        <v>0.93</v>
      </c>
      <c r="Y43" s="23">
        <v>0.72</v>
      </c>
      <c r="Z43" s="23">
        <v>2020</v>
      </c>
      <c r="AA43" s="23"/>
      <c r="AB43" s="23" t="s">
        <v>9</v>
      </c>
      <c r="AC43" s="23">
        <v>1978</v>
      </c>
      <c r="AD43" s="23" t="s">
        <v>651</v>
      </c>
      <c r="AE43" s="23">
        <v>1</v>
      </c>
      <c r="AF43" s="23">
        <v>1</v>
      </c>
      <c r="AG43" s="23">
        <v>0.93</v>
      </c>
      <c r="AH43" s="23">
        <v>0.72</v>
      </c>
      <c r="AI43" s="23">
        <v>2017</v>
      </c>
    </row>
    <row r="44" spans="1:35" hidden="1" x14ac:dyDescent="0.35">
      <c r="A44" s="26" t="s">
        <v>9</v>
      </c>
      <c r="B44" s="26">
        <v>1980</v>
      </c>
      <c r="C44" s="26" t="s">
        <v>651</v>
      </c>
      <c r="D44" s="26">
        <v>0.9</v>
      </c>
      <c r="E44" s="26">
        <v>1</v>
      </c>
      <c r="F44" s="26">
        <v>0.93</v>
      </c>
      <c r="G44" s="26">
        <v>0.71</v>
      </c>
      <c r="H44" s="26">
        <v>2020</v>
      </c>
      <c r="I44" s="23"/>
      <c r="J44" s="26" t="s">
        <v>9</v>
      </c>
      <c r="K44" s="26">
        <v>1977</v>
      </c>
      <c r="L44" s="26" t="s">
        <v>651</v>
      </c>
      <c r="M44" s="26">
        <v>0.9</v>
      </c>
      <c r="N44" s="26">
        <v>1</v>
      </c>
      <c r="O44" s="26">
        <v>0.93</v>
      </c>
      <c r="P44" s="26">
        <v>0.71</v>
      </c>
      <c r="Q44" s="26">
        <v>2017</v>
      </c>
      <c r="R44" s="23"/>
      <c r="S44" s="23" t="s">
        <v>9</v>
      </c>
      <c r="T44" s="23">
        <v>1980</v>
      </c>
      <c r="U44" s="23" t="s">
        <v>651</v>
      </c>
      <c r="V44" s="23">
        <v>1</v>
      </c>
      <c r="W44" s="23">
        <v>1</v>
      </c>
      <c r="X44" s="23">
        <v>0.93</v>
      </c>
      <c r="Y44" s="23">
        <v>0.72</v>
      </c>
      <c r="Z44" s="23">
        <v>2020</v>
      </c>
      <c r="AA44" s="23"/>
      <c r="AB44" s="23" t="s">
        <v>9</v>
      </c>
      <c r="AC44" s="23">
        <v>1977</v>
      </c>
      <c r="AD44" s="23" t="s">
        <v>651</v>
      </c>
      <c r="AE44" s="23">
        <v>1</v>
      </c>
      <c r="AF44" s="23">
        <v>1</v>
      </c>
      <c r="AG44" s="23">
        <v>0.93</v>
      </c>
      <c r="AH44" s="23">
        <v>0.72</v>
      </c>
      <c r="AI44" s="23">
        <v>2017</v>
      </c>
    </row>
    <row r="45" spans="1:35" hidden="1" x14ac:dyDescent="0.35">
      <c r="A45" s="26" t="s">
        <v>9</v>
      </c>
      <c r="B45" s="26">
        <v>1979</v>
      </c>
      <c r="C45" s="26" t="s">
        <v>651</v>
      </c>
      <c r="D45" s="26">
        <v>0.9</v>
      </c>
      <c r="E45" s="26">
        <v>1</v>
      </c>
      <c r="F45" s="26">
        <v>0.93</v>
      </c>
      <c r="G45" s="26">
        <v>0.71</v>
      </c>
      <c r="H45" s="26">
        <v>2020</v>
      </c>
      <c r="I45" s="23"/>
      <c r="J45" s="26" t="s">
        <v>9</v>
      </c>
      <c r="K45" s="26">
        <v>1976</v>
      </c>
      <c r="L45" s="26" t="s">
        <v>651</v>
      </c>
      <c r="M45" s="26">
        <v>0.9</v>
      </c>
      <c r="N45" s="26">
        <v>1</v>
      </c>
      <c r="O45" s="26">
        <v>0.93</v>
      </c>
      <c r="P45" s="26">
        <v>0.71</v>
      </c>
      <c r="Q45" s="26">
        <v>2017</v>
      </c>
      <c r="R45" s="23"/>
      <c r="S45" s="23" t="s">
        <v>9</v>
      </c>
      <c r="T45" s="23">
        <v>1979</v>
      </c>
      <c r="U45" s="23" t="s">
        <v>651</v>
      </c>
      <c r="V45" s="23">
        <v>1</v>
      </c>
      <c r="W45" s="23">
        <v>1</v>
      </c>
      <c r="X45" s="23">
        <v>0.93</v>
      </c>
      <c r="Y45" s="23">
        <v>0.72</v>
      </c>
      <c r="Z45" s="23">
        <v>2020</v>
      </c>
      <c r="AA45" s="23"/>
      <c r="AB45" s="23" t="s">
        <v>9</v>
      </c>
      <c r="AC45" s="23">
        <v>1976</v>
      </c>
      <c r="AD45" s="23" t="s">
        <v>651</v>
      </c>
      <c r="AE45" s="23">
        <v>1</v>
      </c>
      <c r="AF45" s="23">
        <v>1</v>
      </c>
      <c r="AG45" s="23">
        <v>0.93</v>
      </c>
      <c r="AH45" s="23">
        <v>0.72</v>
      </c>
      <c r="AI45" s="23">
        <v>2017</v>
      </c>
    </row>
    <row r="46" spans="1:35" hidden="1" x14ac:dyDescent="0.35">
      <c r="A46" s="26" t="s">
        <v>9</v>
      </c>
      <c r="B46" s="26">
        <v>1978</v>
      </c>
      <c r="C46" s="26" t="s">
        <v>651</v>
      </c>
      <c r="D46" s="26">
        <v>0.9</v>
      </c>
      <c r="E46" s="26">
        <v>1</v>
      </c>
      <c r="F46" s="26">
        <v>0.93</v>
      </c>
      <c r="G46" s="26">
        <v>0.71</v>
      </c>
      <c r="H46" s="26">
        <v>2020</v>
      </c>
      <c r="I46" s="23"/>
      <c r="J46" s="26" t="s">
        <v>9</v>
      </c>
      <c r="K46" s="26">
        <v>1975</v>
      </c>
      <c r="L46" s="26" t="s">
        <v>651</v>
      </c>
      <c r="M46" s="26">
        <v>0.9</v>
      </c>
      <c r="N46" s="26">
        <v>1</v>
      </c>
      <c r="O46" s="26">
        <v>0.93</v>
      </c>
      <c r="P46" s="26">
        <v>0.71</v>
      </c>
      <c r="Q46" s="26">
        <v>2017</v>
      </c>
      <c r="R46" s="23"/>
      <c r="S46" s="23" t="s">
        <v>9</v>
      </c>
      <c r="T46" s="23">
        <v>1978</v>
      </c>
      <c r="U46" s="23" t="s">
        <v>651</v>
      </c>
      <c r="V46" s="23">
        <v>1</v>
      </c>
      <c r="W46" s="23">
        <v>1</v>
      </c>
      <c r="X46" s="23">
        <v>0.93</v>
      </c>
      <c r="Y46" s="23">
        <v>0.72</v>
      </c>
      <c r="Z46" s="23">
        <v>2020</v>
      </c>
      <c r="AA46" s="23"/>
      <c r="AB46" s="23" t="s">
        <v>9</v>
      </c>
      <c r="AC46" s="23">
        <v>1975</v>
      </c>
      <c r="AD46" s="23" t="s">
        <v>651</v>
      </c>
      <c r="AE46" s="23">
        <v>1</v>
      </c>
      <c r="AF46" s="23">
        <v>1</v>
      </c>
      <c r="AG46" s="23">
        <v>0.93</v>
      </c>
      <c r="AH46" s="23">
        <v>0.72</v>
      </c>
      <c r="AI46" s="23">
        <v>2017</v>
      </c>
    </row>
    <row r="47" spans="1:35" hidden="1" x14ac:dyDescent="0.35">
      <c r="A47" s="26" t="s">
        <v>9</v>
      </c>
      <c r="B47" s="26">
        <v>1977</v>
      </c>
      <c r="C47" s="26" t="s">
        <v>651</v>
      </c>
      <c r="D47" s="26">
        <v>0.9</v>
      </c>
      <c r="E47" s="26">
        <v>1</v>
      </c>
      <c r="F47" s="26">
        <v>0.93</v>
      </c>
      <c r="G47" s="26">
        <v>0.71</v>
      </c>
      <c r="H47" s="26">
        <v>2020</v>
      </c>
      <c r="I47" s="23"/>
      <c r="J47" s="26" t="s">
        <v>9</v>
      </c>
      <c r="K47" s="26">
        <v>1974</v>
      </c>
      <c r="L47" s="26" t="s">
        <v>651</v>
      </c>
      <c r="M47" s="26">
        <v>0.9</v>
      </c>
      <c r="N47" s="26">
        <v>1</v>
      </c>
      <c r="O47" s="26">
        <v>0.93</v>
      </c>
      <c r="P47" s="26">
        <v>0.71</v>
      </c>
      <c r="Q47" s="26">
        <v>2017</v>
      </c>
      <c r="R47" s="23"/>
      <c r="S47" s="23" t="s">
        <v>9</v>
      </c>
      <c r="T47" s="23">
        <v>1977</v>
      </c>
      <c r="U47" s="23" t="s">
        <v>651</v>
      </c>
      <c r="V47" s="23">
        <v>1</v>
      </c>
      <c r="W47" s="23">
        <v>1</v>
      </c>
      <c r="X47" s="23">
        <v>0.93</v>
      </c>
      <c r="Y47" s="23">
        <v>0.72</v>
      </c>
      <c r="Z47" s="23">
        <v>2020</v>
      </c>
      <c r="AA47" s="23"/>
      <c r="AB47" s="23" t="s">
        <v>9</v>
      </c>
      <c r="AC47" s="23">
        <v>1974</v>
      </c>
      <c r="AD47" s="23" t="s">
        <v>651</v>
      </c>
      <c r="AE47" s="23">
        <v>1</v>
      </c>
      <c r="AF47" s="23">
        <v>1</v>
      </c>
      <c r="AG47" s="23">
        <v>0.93</v>
      </c>
      <c r="AH47" s="23">
        <v>0.72</v>
      </c>
      <c r="AI47" s="23">
        <v>2017</v>
      </c>
    </row>
    <row r="48" spans="1:35" hidden="1" x14ac:dyDescent="0.35">
      <c r="A48" s="26" t="s">
        <v>9</v>
      </c>
      <c r="B48" s="26">
        <v>1976</v>
      </c>
      <c r="C48" s="26" t="s">
        <v>651</v>
      </c>
      <c r="D48" s="26">
        <v>0.9</v>
      </c>
      <c r="E48" s="26">
        <v>1</v>
      </c>
      <c r="F48" s="26">
        <v>0.93</v>
      </c>
      <c r="G48" s="26">
        <v>0.71</v>
      </c>
      <c r="H48" s="26">
        <v>2020</v>
      </c>
      <c r="I48" s="23"/>
      <c r="J48" s="26" t="s">
        <v>9</v>
      </c>
      <c r="K48" s="26">
        <v>1973</v>
      </c>
      <c r="L48" s="26" t="s">
        <v>651</v>
      </c>
      <c r="M48" s="26">
        <v>0.9</v>
      </c>
      <c r="N48" s="26">
        <v>1</v>
      </c>
      <c r="O48" s="26">
        <v>0.93</v>
      </c>
      <c r="P48" s="26">
        <v>0.71</v>
      </c>
      <c r="Q48" s="26">
        <v>2017</v>
      </c>
      <c r="R48" s="23"/>
      <c r="S48" s="23" t="s">
        <v>9</v>
      </c>
      <c r="T48" s="23">
        <v>1976</v>
      </c>
      <c r="U48" s="23" t="s">
        <v>651</v>
      </c>
      <c r="V48" s="23">
        <v>1</v>
      </c>
      <c r="W48" s="23">
        <v>1</v>
      </c>
      <c r="X48" s="23">
        <v>0.93</v>
      </c>
      <c r="Y48" s="23">
        <v>0.72</v>
      </c>
      <c r="Z48" s="23">
        <v>2020</v>
      </c>
      <c r="AA48" s="23"/>
      <c r="AB48" s="23" t="s">
        <v>9</v>
      </c>
      <c r="AC48" s="23">
        <v>1973</v>
      </c>
      <c r="AD48" s="23" t="s">
        <v>651</v>
      </c>
      <c r="AE48" s="23">
        <v>1</v>
      </c>
      <c r="AF48" s="23">
        <v>1</v>
      </c>
      <c r="AG48" s="23">
        <v>0.93</v>
      </c>
      <c r="AH48" s="23">
        <v>0.72</v>
      </c>
      <c r="AI48" s="23">
        <v>2017</v>
      </c>
    </row>
    <row r="49" spans="1:35" hidden="1" x14ac:dyDescent="0.35">
      <c r="A49" s="26" t="s">
        <v>9</v>
      </c>
      <c r="B49" s="26">
        <v>1975</v>
      </c>
      <c r="C49" s="26" t="s">
        <v>651</v>
      </c>
      <c r="D49" s="26">
        <v>0.9</v>
      </c>
      <c r="E49" s="26">
        <v>1</v>
      </c>
      <c r="F49" s="26">
        <v>0.93</v>
      </c>
      <c r="G49" s="26">
        <v>0.71</v>
      </c>
      <c r="H49" s="26">
        <v>2020</v>
      </c>
      <c r="I49" s="23"/>
      <c r="J49" s="26" t="s">
        <v>9</v>
      </c>
      <c r="K49" s="26">
        <v>1972</v>
      </c>
      <c r="L49" s="26" t="s">
        <v>651</v>
      </c>
      <c r="M49" s="26">
        <v>0.9</v>
      </c>
      <c r="N49" s="26">
        <v>1</v>
      </c>
      <c r="O49" s="26">
        <v>0.93</v>
      </c>
      <c r="P49" s="26">
        <v>0.71</v>
      </c>
      <c r="Q49" s="26">
        <v>2017</v>
      </c>
      <c r="R49" s="23"/>
      <c r="S49" s="23" t="s">
        <v>9</v>
      </c>
      <c r="T49" s="23">
        <v>1975</v>
      </c>
      <c r="U49" s="23" t="s">
        <v>651</v>
      </c>
      <c r="V49" s="23">
        <v>1</v>
      </c>
      <c r="W49" s="23">
        <v>1</v>
      </c>
      <c r="X49" s="23">
        <v>0.93</v>
      </c>
      <c r="Y49" s="23">
        <v>0.72</v>
      </c>
      <c r="Z49" s="23">
        <v>2020</v>
      </c>
      <c r="AA49" s="23"/>
      <c r="AB49" s="23" t="s">
        <v>9</v>
      </c>
      <c r="AC49" s="23">
        <v>1972</v>
      </c>
      <c r="AD49" s="23" t="s">
        <v>651</v>
      </c>
      <c r="AE49" s="23">
        <v>1</v>
      </c>
      <c r="AF49" s="23">
        <v>1</v>
      </c>
      <c r="AG49" s="23">
        <v>0.93</v>
      </c>
      <c r="AH49" s="23">
        <v>0.72</v>
      </c>
      <c r="AI49" s="23">
        <v>2017</v>
      </c>
    </row>
    <row r="50" spans="1:35" hidden="1" x14ac:dyDescent="0.35">
      <c r="A50" s="26" t="s">
        <v>9</v>
      </c>
      <c r="B50" s="26">
        <v>1974</v>
      </c>
      <c r="C50" s="26" t="s">
        <v>651</v>
      </c>
      <c r="D50" s="26">
        <v>0.9</v>
      </c>
      <c r="E50" s="26">
        <v>1</v>
      </c>
      <c r="F50" s="26">
        <v>0.93</v>
      </c>
      <c r="G50" s="26">
        <v>0.71</v>
      </c>
      <c r="H50" s="26">
        <v>2020</v>
      </c>
      <c r="I50" s="23"/>
      <c r="J50" s="26" t="s">
        <v>9</v>
      </c>
      <c r="K50" s="26">
        <v>1971</v>
      </c>
      <c r="L50" s="26" t="s">
        <v>651</v>
      </c>
      <c r="M50" s="26">
        <v>0.9</v>
      </c>
      <c r="N50" s="26">
        <v>1</v>
      </c>
      <c r="O50" s="26">
        <v>0.93</v>
      </c>
      <c r="P50" s="26">
        <v>0.71</v>
      </c>
      <c r="Q50" s="26">
        <v>2017</v>
      </c>
      <c r="R50" s="23"/>
      <c r="S50" s="23" t="s">
        <v>9</v>
      </c>
      <c r="T50" s="23">
        <v>1974</v>
      </c>
      <c r="U50" s="23" t="s">
        <v>651</v>
      </c>
      <c r="V50" s="23">
        <v>1</v>
      </c>
      <c r="W50" s="23">
        <v>1</v>
      </c>
      <c r="X50" s="23">
        <v>0.93</v>
      </c>
      <c r="Y50" s="23">
        <v>0.72</v>
      </c>
      <c r="Z50" s="23">
        <v>2020</v>
      </c>
      <c r="AA50" s="23"/>
      <c r="AB50" s="23" t="s">
        <v>9</v>
      </c>
      <c r="AC50" s="23">
        <v>1971</v>
      </c>
      <c r="AD50" s="23" t="s">
        <v>651</v>
      </c>
      <c r="AE50" s="23">
        <v>1</v>
      </c>
      <c r="AF50" s="23">
        <v>1</v>
      </c>
      <c r="AG50" s="23">
        <v>0.93</v>
      </c>
      <c r="AH50" s="23">
        <v>0.72</v>
      </c>
      <c r="AI50" s="23">
        <v>2017</v>
      </c>
    </row>
    <row r="51" spans="1:35" hidden="1" x14ac:dyDescent="0.35">
      <c r="A51" s="26" t="s">
        <v>9</v>
      </c>
      <c r="B51" s="26">
        <v>1973</v>
      </c>
      <c r="C51" s="26" t="s">
        <v>651</v>
      </c>
      <c r="D51" s="26">
        <v>0.9</v>
      </c>
      <c r="E51" s="26">
        <v>1</v>
      </c>
      <c r="F51" s="26">
        <v>0.93</v>
      </c>
      <c r="G51" s="26">
        <v>0.71</v>
      </c>
      <c r="H51" s="26">
        <v>2020</v>
      </c>
      <c r="I51" s="23"/>
      <c r="J51" s="26" t="s">
        <v>9</v>
      </c>
      <c r="K51" s="26">
        <v>1970</v>
      </c>
      <c r="L51" s="26" t="s">
        <v>651</v>
      </c>
      <c r="M51" s="26">
        <v>0.9</v>
      </c>
      <c r="N51" s="26">
        <v>1</v>
      </c>
      <c r="O51" s="26">
        <v>0.93</v>
      </c>
      <c r="P51" s="26">
        <v>0.71</v>
      </c>
      <c r="Q51" s="26">
        <v>2017</v>
      </c>
      <c r="R51" s="23"/>
      <c r="S51" s="23" t="s">
        <v>9</v>
      </c>
      <c r="T51" s="23">
        <v>1973</v>
      </c>
      <c r="U51" s="23" t="s">
        <v>651</v>
      </c>
      <c r="V51" s="23">
        <v>1</v>
      </c>
      <c r="W51" s="23">
        <v>1</v>
      </c>
      <c r="X51" s="23">
        <v>0.93</v>
      </c>
      <c r="Y51" s="23">
        <v>0.72</v>
      </c>
      <c r="Z51" s="23">
        <v>2020</v>
      </c>
      <c r="AA51" s="23"/>
      <c r="AB51" s="23" t="s">
        <v>9</v>
      </c>
      <c r="AC51" s="23">
        <v>1970</v>
      </c>
      <c r="AD51" s="23" t="s">
        <v>651</v>
      </c>
      <c r="AE51" s="23">
        <v>1</v>
      </c>
      <c r="AF51" s="23">
        <v>1</v>
      </c>
      <c r="AG51" s="23">
        <v>0.93</v>
      </c>
      <c r="AH51" s="23">
        <v>0.72</v>
      </c>
      <c r="AI51" s="23">
        <v>2017</v>
      </c>
    </row>
    <row r="52" spans="1:35" hidden="1" x14ac:dyDescent="0.35">
      <c r="A52" s="26" t="s">
        <v>9</v>
      </c>
      <c r="B52" s="26">
        <v>1972</v>
      </c>
      <c r="C52" s="26" t="s">
        <v>651</v>
      </c>
      <c r="D52" s="26">
        <v>0.9</v>
      </c>
      <c r="E52" s="26">
        <v>1</v>
      </c>
      <c r="F52" s="26">
        <v>0.93</v>
      </c>
      <c r="G52" s="26">
        <v>0.71</v>
      </c>
      <c r="H52" s="26">
        <v>2020</v>
      </c>
      <c r="I52" s="23"/>
      <c r="J52" s="26" t="s">
        <v>9</v>
      </c>
      <c r="K52" s="26">
        <v>1969</v>
      </c>
      <c r="L52" s="26" t="s">
        <v>651</v>
      </c>
      <c r="M52" s="26">
        <v>0.9</v>
      </c>
      <c r="N52" s="26">
        <v>1</v>
      </c>
      <c r="O52" s="26">
        <v>0.93</v>
      </c>
      <c r="P52" s="26">
        <v>0.71</v>
      </c>
      <c r="Q52" s="26">
        <v>2017</v>
      </c>
      <c r="R52" s="23"/>
      <c r="S52" s="23" t="s">
        <v>9</v>
      </c>
      <c r="T52" s="23">
        <v>1972</v>
      </c>
      <c r="U52" s="23" t="s">
        <v>651</v>
      </c>
      <c r="V52" s="23">
        <v>1</v>
      </c>
      <c r="W52" s="23">
        <v>1</v>
      </c>
      <c r="X52" s="23">
        <v>0.93</v>
      </c>
      <c r="Y52" s="23">
        <v>0.72</v>
      </c>
      <c r="Z52" s="23">
        <v>2020</v>
      </c>
      <c r="AA52" s="23"/>
      <c r="AB52" s="23" t="s">
        <v>9</v>
      </c>
      <c r="AC52" s="23">
        <v>1969</v>
      </c>
      <c r="AD52" s="23" t="s">
        <v>651</v>
      </c>
      <c r="AE52" s="23">
        <v>1</v>
      </c>
      <c r="AF52" s="23">
        <v>1</v>
      </c>
      <c r="AG52" s="23">
        <v>0.93</v>
      </c>
      <c r="AH52" s="23">
        <v>0.72</v>
      </c>
      <c r="AI52" s="23">
        <v>2017</v>
      </c>
    </row>
    <row r="53" spans="1:35" hidden="1" x14ac:dyDescent="0.35">
      <c r="A53" s="26" t="s">
        <v>9</v>
      </c>
      <c r="B53" s="26">
        <v>1971</v>
      </c>
      <c r="C53" s="26" t="s">
        <v>651</v>
      </c>
      <c r="D53" s="26">
        <v>0.9</v>
      </c>
      <c r="E53" s="26">
        <v>1</v>
      </c>
      <c r="F53" s="26">
        <v>0.93</v>
      </c>
      <c r="G53" s="26">
        <v>0.71</v>
      </c>
      <c r="H53" s="26">
        <v>2020</v>
      </c>
      <c r="I53" s="23"/>
      <c r="J53" s="26" t="s">
        <v>9</v>
      </c>
      <c r="K53" s="26">
        <v>1968</v>
      </c>
      <c r="L53" s="26" t="s">
        <v>651</v>
      </c>
      <c r="M53" s="26">
        <v>0.9</v>
      </c>
      <c r="N53" s="26">
        <v>1</v>
      </c>
      <c r="O53" s="26">
        <v>0.93</v>
      </c>
      <c r="P53" s="26">
        <v>0.71</v>
      </c>
      <c r="Q53" s="26">
        <v>2017</v>
      </c>
      <c r="R53" s="23"/>
      <c r="S53" s="23" t="s">
        <v>9</v>
      </c>
      <c r="T53" s="23">
        <v>1971</v>
      </c>
      <c r="U53" s="23" t="s">
        <v>651</v>
      </c>
      <c r="V53" s="23">
        <v>1</v>
      </c>
      <c r="W53" s="23">
        <v>1</v>
      </c>
      <c r="X53" s="23">
        <v>0.93</v>
      </c>
      <c r="Y53" s="23">
        <v>0.72</v>
      </c>
      <c r="Z53" s="23">
        <v>2020</v>
      </c>
      <c r="AA53" s="23"/>
      <c r="AB53" s="23" t="s">
        <v>9</v>
      </c>
      <c r="AC53" s="23">
        <v>1968</v>
      </c>
      <c r="AD53" s="23" t="s">
        <v>651</v>
      </c>
      <c r="AE53" s="23">
        <v>1</v>
      </c>
      <c r="AF53" s="23">
        <v>1</v>
      </c>
      <c r="AG53" s="23">
        <v>0.93</v>
      </c>
      <c r="AH53" s="23">
        <v>0.72</v>
      </c>
      <c r="AI53" s="23">
        <v>2017</v>
      </c>
    </row>
    <row r="54" spans="1:35" hidden="1" x14ac:dyDescent="0.35">
      <c r="A54" s="26" t="s">
        <v>9</v>
      </c>
      <c r="B54" s="26">
        <v>1970</v>
      </c>
      <c r="C54" s="26" t="s">
        <v>651</v>
      </c>
      <c r="D54" s="26">
        <v>0.9</v>
      </c>
      <c r="E54" s="26">
        <v>1</v>
      </c>
      <c r="F54" s="26">
        <v>0.93</v>
      </c>
      <c r="G54" s="26">
        <v>0.71</v>
      </c>
      <c r="H54" s="26">
        <v>2020</v>
      </c>
      <c r="I54" s="23"/>
      <c r="J54" s="26" t="s">
        <v>9</v>
      </c>
      <c r="K54" s="26">
        <v>1967</v>
      </c>
      <c r="L54" s="26" t="s">
        <v>651</v>
      </c>
      <c r="M54" s="26">
        <v>0.9</v>
      </c>
      <c r="N54" s="26">
        <v>1</v>
      </c>
      <c r="O54" s="26">
        <v>0.93</v>
      </c>
      <c r="P54" s="26">
        <v>0.71</v>
      </c>
      <c r="Q54" s="26">
        <v>2017</v>
      </c>
      <c r="R54" s="23"/>
      <c r="S54" s="23" t="s">
        <v>9</v>
      </c>
      <c r="T54" s="23">
        <v>1970</v>
      </c>
      <c r="U54" s="23" t="s">
        <v>651</v>
      </c>
      <c r="V54" s="23">
        <v>1</v>
      </c>
      <c r="W54" s="23">
        <v>1</v>
      </c>
      <c r="X54" s="23">
        <v>0.93</v>
      </c>
      <c r="Y54" s="23">
        <v>0.72</v>
      </c>
      <c r="Z54" s="23">
        <v>2020</v>
      </c>
      <c r="AA54" s="23"/>
      <c r="AB54" s="23" t="s">
        <v>9</v>
      </c>
      <c r="AC54" s="23">
        <v>1967</v>
      </c>
      <c r="AD54" s="23" t="s">
        <v>651</v>
      </c>
      <c r="AE54" s="23">
        <v>1</v>
      </c>
      <c r="AF54" s="23">
        <v>1</v>
      </c>
      <c r="AG54" s="23">
        <v>0.93</v>
      </c>
      <c r="AH54" s="23">
        <v>0.72</v>
      </c>
      <c r="AI54" s="23">
        <v>2017</v>
      </c>
    </row>
    <row r="55" spans="1:35" hidden="1" x14ac:dyDescent="0.35">
      <c r="A55" s="26" t="s">
        <v>9</v>
      </c>
      <c r="B55" s="26">
        <v>1969</v>
      </c>
      <c r="C55" s="26" t="s">
        <v>651</v>
      </c>
      <c r="D55" s="26">
        <v>0.9</v>
      </c>
      <c r="E55" s="26">
        <v>1</v>
      </c>
      <c r="F55" s="26">
        <v>0.93</v>
      </c>
      <c r="G55" s="26">
        <v>0.71</v>
      </c>
      <c r="H55" s="26">
        <v>2020</v>
      </c>
      <c r="I55" s="23"/>
      <c r="J55" s="26" t="s">
        <v>9</v>
      </c>
      <c r="K55" s="26">
        <v>1966</v>
      </c>
      <c r="L55" s="26" t="s">
        <v>651</v>
      </c>
      <c r="M55" s="26">
        <v>0.9</v>
      </c>
      <c r="N55" s="26">
        <v>1</v>
      </c>
      <c r="O55" s="26">
        <v>0.93</v>
      </c>
      <c r="P55" s="26">
        <v>0.71</v>
      </c>
      <c r="Q55" s="26">
        <v>2017</v>
      </c>
      <c r="R55" s="23"/>
      <c r="S55" s="23" t="s">
        <v>9</v>
      </c>
      <c r="T55" s="23">
        <v>1969</v>
      </c>
      <c r="U55" s="23" t="s">
        <v>651</v>
      </c>
      <c r="V55" s="23">
        <v>1</v>
      </c>
      <c r="W55" s="23">
        <v>1</v>
      </c>
      <c r="X55" s="23">
        <v>0.93</v>
      </c>
      <c r="Y55" s="23">
        <v>0.72</v>
      </c>
      <c r="Z55" s="23">
        <v>2020</v>
      </c>
      <c r="AA55" s="23"/>
      <c r="AB55" s="23" t="s">
        <v>9</v>
      </c>
      <c r="AC55" s="23">
        <v>1966</v>
      </c>
      <c r="AD55" s="23" t="s">
        <v>651</v>
      </c>
      <c r="AE55" s="23">
        <v>1</v>
      </c>
      <c r="AF55" s="23">
        <v>1</v>
      </c>
      <c r="AG55" s="23">
        <v>0.93</v>
      </c>
      <c r="AH55" s="23">
        <v>0.72</v>
      </c>
      <c r="AI55" s="23">
        <v>2017</v>
      </c>
    </row>
    <row r="56" spans="1:35" hidden="1" x14ac:dyDescent="0.35">
      <c r="A56" s="26" t="s">
        <v>9</v>
      </c>
      <c r="B56" s="26">
        <v>1968</v>
      </c>
      <c r="C56" s="26" t="s">
        <v>651</v>
      </c>
      <c r="D56" s="26">
        <v>0.9</v>
      </c>
      <c r="E56" s="26">
        <v>1</v>
      </c>
      <c r="F56" s="26">
        <v>0.93</v>
      </c>
      <c r="G56" s="26">
        <v>0.71</v>
      </c>
      <c r="H56" s="26">
        <v>2020</v>
      </c>
      <c r="I56" s="23"/>
      <c r="J56" s="26" t="s">
        <v>9</v>
      </c>
      <c r="K56" s="26">
        <v>1965</v>
      </c>
      <c r="L56" s="26" t="s">
        <v>651</v>
      </c>
      <c r="M56" s="26">
        <v>0.9</v>
      </c>
      <c r="N56" s="26">
        <v>1</v>
      </c>
      <c r="O56" s="26">
        <v>0.93</v>
      </c>
      <c r="P56" s="26">
        <v>0.71</v>
      </c>
      <c r="Q56" s="26">
        <v>2017</v>
      </c>
      <c r="R56" s="23"/>
      <c r="S56" s="23" t="s">
        <v>9</v>
      </c>
      <c r="T56" s="23">
        <v>1968</v>
      </c>
      <c r="U56" s="23" t="s">
        <v>651</v>
      </c>
      <c r="V56" s="23">
        <v>1</v>
      </c>
      <c r="W56" s="23">
        <v>1</v>
      </c>
      <c r="X56" s="23">
        <v>0.93</v>
      </c>
      <c r="Y56" s="23">
        <v>0.72</v>
      </c>
      <c r="Z56" s="23">
        <v>2020</v>
      </c>
      <c r="AA56" s="23"/>
      <c r="AB56" s="23" t="s">
        <v>9</v>
      </c>
      <c r="AC56" s="23">
        <v>1965</v>
      </c>
      <c r="AD56" s="23" t="s">
        <v>651</v>
      </c>
      <c r="AE56" s="23">
        <v>1</v>
      </c>
      <c r="AF56" s="23">
        <v>1</v>
      </c>
      <c r="AG56" s="23">
        <v>0.93</v>
      </c>
      <c r="AH56" s="23">
        <v>0.72</v>
      </c>
      <c r="AI56" s="23">
        <v>2017</v>
      </c>
    </row>
    <row r="57" spans="1:35" hidden="1" x14ac:dyDescent="0.35">
      <c r="A57" s="26" t="s">
        <v>9</v>
      </c>
      <c r="B57" s="26">
        <v>1967</v>
      </c>
      <c r="C57" s="26" t="s">
        <v>651</v>
      </c>
      <c r="D57" s="26">
        <v>0.9</v>
      </c>
      <c r="E57" s="26">
        <v>1</v>
      </c>
      <c r="F57" s="26">
        <v>0.93</v>
      </c>
      <c r="G57" s="26">
        <v>0.71</v>
      </c>
      <c r="H57" s="26">
        <v>2020</v>
      </c>
      <c r="I57" s="23"/>
      <c r="J57" s="26" t="s">
        <v>9</v>
      </c>
      <c r="K57" s="26">
        <v>1964</v>
      </c>
      <c r="L57" s="26" t="s">
        <v>651</v>
      </c>
      <c r="M57" s="26">
        <v>0.9</v>
      </c>
      <c r="N57" s="26">
        <v>1</v>
      </c>
      <c r="O57" s="26">
        <v>0.93</v>
      </c>
      <c r="P57" s="26">
        <v>0.71</v>
      </c>
      <c r="Q57" s="26">
        <v>2017</v>
      </c>
      <c r="R57" s="23"/>
      <c r="S57" s="23" t="s">
        <v>9</v>
      </c>
      <c r="T57" s="23">
        <v>1967</v>
      </c>
      <c r="U57" s="23" t="s">
        <v>651</v>
      </c>
      <c r="V57" s="23">
        <v>1</v>
      </c>
      <c r="W57" s="23">
        <v>1</v>
      </c>
      <c r="X57" s="23">
        <v>0.93</v>
      </c>
      <c r="Y57" s="23">
        <v>0.72</v>
      </c>
      <c r="Z57" s="23">
        <v>2020</v>
      </c>
      <c r="AA57" s="23"/>
      <c r="AB57" s="23" t="s">
        <v>9</v>
      </c>
      <c r="AC57" s="23">
        <v>1964</v>
      </c>
      <c r="AD57" s="23" t="s">
        <v>651</v>
      </c>
      <c r="AE57" s="23">
        <v>1</v>
      </c>
      <c r="AF57" s="23">
        <v>1</v>
      </c>
      <c r="AG57" s="23">
        <v>0.93</v>
      </c>
      <c r="AH57" s="23">
        <v>0.72</v>
      </c>
      <c r="AI57" s="23">
        <v>2017</v>
      </c>
    </row>
    <row r="58" spans="1:35" hidden="1" x14ac:dyDescent="0.35">
      <c r="A58" s="26" t="s">
        <v>9</v>
      </c>
      <c r="B58" s="26">
        <v>1966</v>
      </c>
      <c r="C58" s="26" t="s">
        <v>651</v>
      </c>
      <c r="D58" s="26">
        <v>0.9</v>
      </c>
      <c r="E58" s="26">
        <v>1</v>
      </c>
      <c r="F58" s="26">
        <v>0.93</v>
      </c>
      <c r="G58" s="26">
        <v>0.71</v>
      </c>
      <c r="H58" s="26">
        <v>2020</v>
      </c>
      <c r="I58" s="23"/>
      <c r="J58" s="26" t="s">
        <v>9</v>
      </c>
      <c r="K58" s="26">
        <v>1963</v>
      </c>
      <c r="L58" s="26" t="s">
        <v>651</v>
      </c>
      <c r="M58" s="26">
        <v>0.9</v>
      </c>
      <c r="N58" s="26">
        <v>1</v>
      </c>
      <c r="O58" s="26">
        <v>0.93</v>
      </c>
      <c r="P58" s="26">
        <v>0.71</v>
      </c>
      <c r="Q58" s="26">
        <v>2017</v>
      </c>
      <c r="R58" s="23"/>
      <c r="S58" s="23" t="s">
        <v>9</v>
      </c>
      <c r="T58" s="23">
        <v>1966</v>
      </c>
      <c r="U58" s="23" t="s">
        <v>651</v>
      </c>
      <c r="V58" s="23">
        <v>1</v>
      </c>
      <c r="W58" s="23">
        <v>1</v>
      </c>
      <c r="X58" s="23">
        <v>0.93</v>
      </c>
      <c r="Y58" s="23">
        <v>0.72</v>
      </c>
      <c r="Z58" s="23">
        <v>2020</v>
      </c>
      <c r="AA58" s="23"/>
      <c r="AB58" s="23" t="s">
        <v>9</v>
      </c>
      <c r="AC58" s="23">
        <v>1963</v>
      </c>
      <c r="AD58" s="23" t="s">
        <v>651</v>
      </c>
      <c r="AE58" s="23">
        <v>1</v>
      </c>
      <c r="AF58" s="23">
        <v>1</v>
      </c>
      <c r="AG58" s="23">
        <v>0.93</v>
      </c>
      <c r="AH58" s="23">
        <v>0.72</v>
      </c>
      <c r="AI58" s="23">
        <v>2017</v>
      </c>
    </row>
    <row r="59" spans="1:35" hidden="1" x14ac:dyDescent="0.35">
      <c r="A59" s="26" t="s">
        <v>9</v>
      </c>
      <c r="B59" s="26">
        <v>1965</v>
      </c>
      <c r="C59" s="26" t="s">
        <v>651</v>
      </c>
      <c r="D59" s="26">
        <v>0.9</v>
      </c>
      <c r="E59" s="26">
        <v>1</v>
      </c>
      <c r="F59" s="26">
        <v>0.93</v>
      </c>
      <c r="G59" s="26">
        <v>0.71</v>
      </c>
      <c r="H59" s="26">
        <v>2020</v>
      </c>
      <c r="I59" s="23"/>
      <c r="J59" s="26" t="s">
        <v>9</v>
      </c>
      <c r="K59" s="26">
        <v>1962</v>
      </c>
      <c r="L59" s="26" t="s">
        <v>651</v>
      </c>
      <c r="M59" s="26">
        <v>0.9</v>
      </c>
      <c r="N59" s="26">
        <v>1</v>
      </c>
      <c r="O59" s="26">
        <v>0.93</v>
      </c>
      <c r="P59" s="26">
        <v>0.71</v>
      </c>
      <c r="Q59" s="26">
        <v>2017</v>
      </c>
      <c r="R59" s="23"/>
      <c r="S59" s="23" t="s">
        <v>9</v>
      </c>
      <c r="T59" s="23">
        <v>1965</v>
      </c>
      <c r="U59" s="23" t="s">
        <v>651</v>
      </c>
      <c r="V59" s="23">
        <v>1</v>
      </c>
      <c r="W59" s="23">
        <v>1</v>
      </c>
      <c r="X59" s="23">
        <v>0.93</v>
      </c>
      <c r="Y59" s="23">
        <v>0.72</v>
      </c>
      <c r="Z59" s="23">
        <v>2020</v>
      </c>
      <c r="AA59" s="23"/>
      <c r="AB59" s="23" t="s">
        <v>9</v>
      </c>
      <c r="AC59" s="23">
        <v>1962</v>
      </c>
      <c r="AD59" s="23" t="s">
        <v>651</v>
      </c>
      <c r="AE59" s="23">
        <v>1</v>
      </c>
      <c r="AF59" s="23">
        <v>1</v>
      </c>
      <c r="AG59" s="23">
        <v>0.93</v>
      </c>
      <c r="AH59" s="23">
        <v>0.72</v>
      </c>
      <c r="AI59" s="23">
        <v>2017</v>
      </c>
    </row>
    <row r="60" spans="1:35" hidden="1" x14ac:dyDescent="0.35">
      <c r="A60" s="26" t="s">
        <v>9</v>
      </c>
      <c r="B60" s="26">
        <v>1964</v>
      </c>
      <c r="C60" s="26" t="s">
        <v>651</v>
      </c>
      <c r="D60" s="26">
        <v>0.9</v>
      </c>
      <c r="E60" s="26">
        <v>1</v>
      </c>
      <c r="F60" s="26">
        <v>0.93</v>
      </c>
      <c r="G60" s="26">
        <v>0.71</v>
      </c>
      <c r="H60" s="26">
        <v>2020</v>
      </c>
      <c r="I60" s="23"/>
      <c r="J60" s="26" t="s">
        <v>9</v>
      </c>
      <c r="K60" s="26">
        <v>1961</v>
      </c>
      <c r="L60" s="26" t="s">
        <v>651</v>
      </c>
      <c r="M60" s="26">
        <v>0.9</v>
      </c>
      <c r="N60" s="26">
        <v>1</v>
      </c>
      <c r="O60" s="26">
        <v>0.93</v>
      </c>
      <c r="P60" s="26">
        <v>0.71</v>
      </c>
      <c r="Q60" s="26">
        <v>2017</v>
      </c>
      <c r="R60" s="23"/>
      <c r="S60" s="23" t="s">
        <v>9</v>
      </c>
      <c r="T60" s="23">
        <v>1964</v>
      </c>
      <c r="U60" s="23" t="s">
        <v>651</v>
      </c>
      <c r="V60" s="23">
        <v>1</v>
      </c>
      <c r="W60" s="23">
        <v>1</v>
      </c>
      <c r="X60" s="23">
        <v>0.93</v>
      </c>
      <c r="Y60" s="23">
        <v>0.72</v>
      </c>
      <c r="Z60" s="23">
        <v>2020</v>
      </c>
      <c r="AA60" s="23"/>
      <c r="AB60" s="23" t="s">
        <v>9</v>
      </c>
      <c r="AC60" s="23">
        <v>1961</v>
      </c>
      <c r="AD60" s="23" t="s">
        <v>651</v>
      </c>
      <c r="AE60" s="23">
        <v>1</v>
      </c>
      <c r="AF60" s="23">
        <v>1</v>
      </c>
      <c r="AG60" s="23">
        <v>0.93</v>
      </c>
      <c r="AH60" s="23">
        <v>0.72</v>
      </c>
      <c r="AI60" s="23">
        <v>2017</v>
      </c>
    </row>
    <row r="61" spans="1:35" hidden="1" x14ac:dyDescent="0.35">
      <c r="A61" s="26" t="s">
        <v>9</v>
      </c>
      <c r="B61" s="26">
        <v>1963</v>
      </c>
      <c r="C61" s="26" t="s">
        <v>651</v>
      </c>
      <c r="D61" s="26">
        <v>0.9</v>
      </c>
      <c r="E61" s="26">
        <v>1</v>
      </c>
      <c r="F61" s="26">
        <v>0.93</v>
      </c>
      <c r="G61" s="26">
        <v>0.71</v>
      </c>
      <c r="H61" s="26">
        <v>2020</v>
      </c>
      <c r="I61" s="23"/>
      <c r="J61" s="26" t="s">
        <v>9</v>
      </c>
      <c r="K61" s="26">
        <v>1960</v>
      </c>
      <c r="L61" s="26" t="s">
        <v>651</v>
      </c>
      <c r="M61" s="26">
        <v>0.9</v>
      </c>
      <c r="N61" s="26">
        <v>1</v>
      </c>
      <c r="O61" s="26">
        <v>0.93</v>
      </c>
      <c r="P61" s="26">
        <v>0.71</v>
      </c>
      <c r="Q61" s="26">
        <v>2017</v>
      </c>
      <c r="R61" s="23"/>
      <c r="S61" s="23" t="s">
        <v>9</v>
      </c>
      <c r="T61" s="23">
        <v>1963</v>
      </c>
      <c r="U61" s="23" t="s">
        <v>651</v>
      </c>
      <c r="V61" s="23">
        <v>1</v>
      </c>
      <c r="W61" s="23">
        <v>1</v>
      </c>
      <c r="X61" s="23">
        <v>0.93</v>
      </c>
      <c r="Y61" s="23">
        <v>0.72</v>
      </c>
      <c r="Z61" s="23">
        <v>2020</v>
      </c>
      <c r="AA61" s="23"/>
      <c r="AB61" s="23" t="s">
        <v>9</v>
      </c>
      <c r="AC61" s="23">
        <v>1960</v>
      </c>
      <c r="AD61" s="23" t="s">
        <v>651</v>
      </c>
      <c r="AE61" s="23">
        <v>1</v>
      </c>
      <c r="AF61" s="23">
        <v>1</v>
      </c>
      <c r="AG61" s="23">
        <v>0.93</v>
      </c>
      <c r="AH61" s="23">
        <v>0.72</v>
      </c>
      <c r="AI61" s="23">
        <v>2017</v>
      </c>
    </row>
    <row r="62" spans="1:35" hidden="1" x14ac:dyDescent="0.35">
      <c r="A62" s="26" t="s">
        <v>9</v>
      </c>
      <c r="B62" s="26">
        <v>1962</v>
      </c>
      <c r="C62" s="26" t="s">
        <v>651</v>
      </c>
      <c r="D62" s="26">
        <v>0.9</v>
      </c>
      <c r="E62" s="26">
        <v>1</v>
      </c>
      <c r="F62" s="26">
        <v>0.93</v>
      </c>
      <c r="G62" s="26">
        <v>0.71</v>
      </c>
      <c r="H62" s="26">
        <v>2020</v>
      </c>
      <c r="I62" s="23"/>
      <c r="J62" s="26" t="s">
        <v>9</v>
      </c>
      <c r="K62" s="26">
        <v>1959</v>
      </c>
      <c r="L62" s="26" t="s">
        <v>651</v>
      </c>
      <c r="M62" s="26">
        <v>0.9</v>
      </c>
      <c r="N62" s="26">
        <v>1</v>
      </c>
      <c r="O62" s="26">
        <v>0.93</v>
      </c>
      <c r="P62" s="26">
        <v>0.71</v>
      </c>
      <c r="Q62" s="26">
        <v>2017</v>
      </c>
      <c r="R62" s="23"/>
      <c r="S62" s="23" t="s">
        <v>9</v>
      </c>
      <c r="T62" s="23">
        <v>1962</v>
      </c>
      <c r="U62" s="23" t="s">
        <v>651</v>
      </c>
      <c r="V62" s="23">
        <v>1</v>
      </c>
      <c r="W62" s="23">
        <v>1</v>
      </c>
      <c r="X62" s="23">
        <v>0.93</v>
      </c>
      <c r="Y62" s="23">
        <v>0.72</v>
      </c>
      <c r="Z62" s="23">
        <v>2020</v>
      </c>
      <c r="AA62" s="23"/>
      <c r="AB62" s="23" t="s">
        <v>9</v>
      </c>
      <c r="AC62" s="23">
        <v>1959</v>
      </c>
      <c r="AD62" s="23" t="s">
        <v>651</v>
      </c>
      <c r="AE62" s="23">
        <v>1</v>
      </c>
      <c r="AF62" s="23">
        <v>1</v>
      </c>
      <c r="AG62" s="23">
        <v>0.93</v>
      </c>
      <c r="AH62" s="23">
        <v>0.72</v>
      </c>
      <c r="AI62" s="23">
        <v>2017</v>
      </c>
    </row>
    <row r="63" spans="1:35" hidden="1" x14ac:dyDescent="0.35">
      <c r="A63" s="26" t="s">
        <v>9</v>
      </c>
      <c r="B63" s="26">
        <v>1961</v>
      </c>
      <c r="C63" s="26" t="s">
        <v>651</v>
      </c>
      <c r="D63" s="26">
        <v>0.9</v>
      </c>
      <c r="E63" s="26">
        <v>1</v>
      </c>
      <c r="F63" s="26">
        <v>0.93</v>
      </c>
      <c r="G63" s="26">
        <v>0.71</v>
      </c>
      <c r="H63" s="26">
        <v>2020</v>
      </c>
      <c r="I63" s="23"/>
      <c r="J63" s="26" t="s">
        <v>9</v>
      </c>
      <c r="K63" s="26">
        <v>1958</v>
      </c>
      <c r="L63" s="26" t="s">
        <v>651</v>
      </c>
      <c r="M63" s="26">
        <v>0.9</v>
      </c>
      <c r="N63" s="26">
        <v>1</v>
      </c>
      <c r="O63" s="26">
        <v>0.93</v>
      </c>
      <c r="P63" s="26">
        <v>0.71</v>
      </c>
      <c r="Q63" s="26">
        <v>2017</v>
      </c>
      <c r="R63" s="23"/>
      <c r="S63" s="23" t="s">
        <v>9</v>
      </c>
      <c r="T63" s="23">
        <v>1961</v>
      </c>
      <c r="U63" s="23" t="s">
        <v>651</v>
      </c>
      <c r="V63" s="23">
        <v>1</v>
      </c>
      <c r="W63" s="23">
        <v>1</v>
      </c>
      <c r="X63" s="23">
        <v>0.93</v>
      </c>
      <c r="Y63" s="23">
        <v>0.72</v>
      </c>
      <c r="Z63" s="23">
        <v>2020</v>
      </c>
      <c r="AA63" s="23"/>
      <c r="AB63" s="23" t="s">
        <v>9</v>
      </c>
      <c r="AC63" s="23">
        <v>1958</v>
      </c>
      <c r="AD63" s="23" t="s">
        <v>651</v>
      </c>
      <c r="AE63" s="23">
        <v>1</v>
      </c>
      <c r="AF63" s="23">
        <v>1</v>
      </c>
      <c r="AG63" s="23">
        <v>0.93</v>
      </c>
      <c r="AH63" s="23">
        <v>0.72</v>
      </c>
      <c r="AI63" s="23">
        <v>2017</v>
      </c>
    </row>
    <row r="64" spans="1:35" hidden="1" x14ac:dyDescent="0.35">
      <c r="A64" s="26" t="s">
        <v>9</v>
      </c>
      <c r="B64" s="26">
        <v>1960</v>
      </c>
      <c r="C64" s="26" t="s">
        <v>651</v>
      </c>
      <c r="D64" s="26">
        <v>0.9</v>
      </c>
      <c r="E64" s="26">
        <v>1</v>
      </c>
      <c r="F64" s="26">
        <v>0.93</v>
      </c>
      <c r="G64" s="26">
        <v>0.71</v>
      </c>
      <c r="H64" s="26">
        <v>2020</v>
      </c>
      <c r="I64" s="23"/>
      <c r="J64" s="26" t="s">
        <v>9</v>
      </c>
      <c r="K64" s="26">
        <v>1957</v>
      </c>
      <c r="L64" s="26" t="s">
        <v>651</v>
      </c>
      <c r="M64" s="26">
        <v>0.9</v>
      </c>
      <c r="N64" s="26">
        <v>1</v>
      </c>
      <c r="O64" s="26">
        <v>0.93</v>
      </c>
      <c r="P64" s="26">
        <v>0.71</v>
      </c>
      <c r="Q64" s="26">
        <v>2017</v>
      </c>
      <c r="R64" s="23"/>
      <c r="S64" s="23" t="s">
        <v>9</v>
      </c>
      <c r="T64" s="23">
        <v>1960</v>
      </c>
      <c r="U64" s="23" t="s">
        <v>651</v>
      </c>
      <c r="V64" s="23">
        <v>1</v>
      </c>
      <c r="W64" s="23">
        <v>1</v>
      </c>
      <c r="X64" s="23">
        <v>0.93</v>
      </c>
      <c r="Y64" s="23">
        <v>0.72</v>
      </c>
      <c r="Z64" s="23">
        <v>2020</v>
      </c>
      <c r="AA64" s="23"/>
      <c r="AB64" s="23" t="s">
        <v>9</v>
      </c>
      <c r="AC64" s="23">
        <v>1957</v>
      </c>
      <c r="AD64" s="23" t="s">
        <v>651</v>
      </c>
      <c r="AE64" s="23">
        <v>1</v>
      </c>
      <c r="AF64" s="23">
        <v>1</v>
      </c>
      <c r="AG64" s="23">
        <v>0.93</v>
      </c>
      <c r="AH64" s="23">
        <v>0.72</v>
      </c>
      <c r="AI64" s="23">
        <v>2017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907A0-90EC-4E99-911B-AA73DB44A4AF}">
  <dimension ref="A1:Q65"/>
  <sheetViews>
    <sheetView workbookViewId="0"/>
  </sheetViews>
  <sheetFormatPr defaultRowHeight="14.5" x14ac:dyDescent="0.35"/>
  <cols>
    <col min="3" max="4" width="9.81640625" customWidth="1"/>
    <col min="5" max="5" width="10" customWidth="1"/>
    <col min="6" max="6" width="11.453125" customWidth="1"/>
    <col min="7" max="7" width="10.453125" customWidth="1"/>
  </cols>
  <sheetData>
    <row r="1" spans="1:17" x14ac:dyDescent="0.35">
      <c r="A1" s="30" t="s">
        <v>652</v>
      </c>
      <c r="B1" s="31"/>
      <c r="C1" s="31"/>
      <c r="D1" s="31"/>
      <c r="E1" s="31"/>
      <c r="F1" s="31"/>
      <c r="G1" s="31"/>
      <c r="H1" s="31"/>
      <c r="I1" s="28"/>
      <c r="J1" s="32" t="s">
        <v>653</v>
      </c>
      <c r="K1" s="33"/>
      <c r="L1" s="33"/>
      <c r="M1" s="33"/>
      <c r="N1" s="33"/>
      <c r="O1" s="33"/>
      <c r="P1" s="33"/>
      <c r="Q1" s="33"/>
    </row>
    <row r="2" spans="1:17" x14ac:dyDescent="0.35">
      <c r="A2" s="35" t="s">
        <v>634</v>
      </c>
      <c r="B2" s="35" t="s">
        <v>587</v>
      </c>
      <c r="C2" s="35" t="s">
        <v>645</v>
      </c>
      <c r="D2" s="35" t="s">
        <v>646</v>
      </c>
      <c r="E2" s="35" t="s">
        <v>647</v>
      </c>
      <c r="F2" s="35" t="s">
        <v>648</v>
      </c>
      <c r="G2" s="35" t="s">
        <v>649</v>
      </c>
      <c r="H2" s="35" t="s">
        <v>650</v>
      </c>
      <c r="I2" s="29"/>
      <c r="J2" s="34" t="s">
        <v>634</v>
      </c>
      <c r="K2" s="34" t="s">
        <v>587</v>
      </c>
      <c r="L2" s="34" t="s">
        <v>645</v>
      </c>
      <c r="M2" s="34" t="s">
        <v>646</v>
      </c>
      <c r="N2" s="34" t="s">
        <v>647</v>
      </c>
      <c r="O2" s="34" t="s">
        <v>648</v>
      </c>
      <c r="P2" s="34" t="s">
        <v>649</v>
      </c>
      <c r="Q2" s="34" t="s">
        <v>650</v>
      </c>
    </row>
    <row r="3" spans="1:17" x14ac:dyDescent="0.35">
      <c r="A3" s="31" t="s">
        <v>16</v>
      </c>
      <c r="B3" s="31">
        <v>2018</v>
      </c>
      <c r="C3" s="31" t="s">
        <v>651</v>
      </c>
      <c r="D3" s="31">
        <v>1</v>
      </c>
      <c r="E3" s="31">
        <v>1</v>
      </c>
      <c r="F3" s="31">
        <v>0.97699999999999998</v>
      </c>
      <c r="G3" s="31">
        <v>1</v>
      </c>
      <c r="H3" s="31">
        <v>2017</v>
      </c>
      <c r="I3" s="29"/>
      <c r="J3" s="33" t="s">
        <v>654</v>
      </c>
      <c r="K3" s="33">
        <v>2018</v>
      </c>
      <c r="L3" s="33" t="s">
        <v>651</v>
      </c>
      <c r="M3" s="33">
        <v>1</v>
      </c>
      <c r="N3" s="33">
        <v>1</v>
      </c>
      <c r="O3" s="33">
        <v>1</v>
      </c>
      <c r="P3" s="33">
        <v>1</v>
      </c>
      <c r="Q3" s="33">
        <v>2017</v>
      </c>
    </row>
    <row r="4" spans="1:17" x14ac:dyDescent="0.35">
      <c r="A4" s="31" t="s">
        <v>16</v>
      </c>
      <c r="B4" s="31">
        <v>2017</v>
      </c>
      <c r="C4" s="31" t="s">
        <v>651</v>
      </c>
      <c r="D4" s="31">
        <v>1</v>
      </c>
      <c r="E4" s="31">
        <v>1</v>
      </c>
      <c r="F4" s="31">
        <v>0.97699999999999998</v>
      </c>
      <c r="G4" s="31">
        <v>1</v>
      </c>
      <c r="H4" s="31">
        <v>2017</v>
      </c>
      <c r="I4" s="29"/>
      <c r="J4" s="33" t="s">
        <v>654</v>
      </c>
      <c r="K4" s="33">
        <v>2017</v>
      </c>
      <c r="L4" s="33" t="s">
        <v>651</v>
      </c>
      <c r="M4" s="33">
        <v>1</v>
      </c>
      <c r="N4" s="33">
        <v>1</v>
      </c>
      <c r="O4" s="33">
        <v>1</v>
      </c>
      <c r="P4" s="33">
        <v>1</v>
      </c>
      <c r="Q4" s="33">
        <v>2017</v>
      </c>
    </row>
    <row r="5" spans="1:17" x14ac:dyDescent="0.35">
      <c r="A5" s="31" t="s">
        <v>16</v>
      </c>
      <c r="B5" s="31">
        <v>2016</v>
      </c>
      <c r="C5" s="31" t="s">
        <v>651</v>
      </c>
      <c r="D5" s="31">
        <v>1</v>
      </c>
      <c r="E5" s="31">
        <v>1</v>
      </c>
      <c r="F5" s="31">
        <v>0.97699999999999998</v>
      </c>
      <c r="G5" s="31">
        <v>1</v>
      </c>
      <c r="H5" s="31">
        <v>2017</v>
      </c>
      <c r="I5" s="28"/>
      <c r="J5" s="33" t="s">
        <v>654</v>
      </c>
      <c r="K5" s="33">
        <v>2016</v>
      </c>
      <c r="L5" s="33" t="s">
        <v>651</v>
      </c>
      <c r="M5" s="33">
        <v>1</v>
      </c>
      <c r="N5" s="33">
        <v>1</v>
      </c>
      <c r="O5" s="33">
        <v>1</v>
      </c>
      <c r="P5" s="33">
        <v>1</v>
      </c>
      <c r="Q5" s="33">
        <v>2017</v>
      </c>
    </row>
    <row r="6" spans="1:17" x14ac:dyDescent="0.35">
      <c r="A6" s="31" t="s">
        <v>16</v>
      </c>
      <c r="B6" s="31">
        <v>2015</v>
      </c>
      <c r="C6" s="31" t="s">
        <v>651</v>
      </c>
      <c r="D6" s="31">
        <v>1</v>
      </c>
      <c r="E6" s="31">
        <v>1</v>
      </c>
      <c r="F6" s="31">
        <v>0.97699999999999998</v>
      </c>
      <c r="G6" s="31">
        <v>1</v>
      </c>
      <c r="H6" s="31">
        <v>2017</v>
      </c>
      <c r="I6" s="28"/>
      <c r="J6" s="33" t="s">
        <v>654</v>
      </c>
      <c r="K6" s="33">
        <v>2015</v>
      </c>
      <c r="L6" s="33" t="s">
        <v>651</v>
      </c>
      <c r="M6" s="33">
        <v>1</v>
      </c>
      <c r="N6" s="33">
        <v>1</v>
      </c>
      <c r="O6" s="33">
        <v>1</v>
      </c>
      <c r="P6" s="33">
        <v>1</v>
      </c>
      <c r="Q6" s="33">
        <v>2017</v>
      </c>
    </row>
    <row r="7" spans="1:17" x14ac:dyDescent="0.35">
      <c r="A7" s="31" t="s">
        <v>16</v>
      </c>
      <c r="B7" s="31">
        <v>2014</v>
      </c>
      <c r="C7" s="31" t="s">
        <v>651</v>
      </c>
      <c r="D7" s="31">
        <v>1</v>
      </c>
      <c r="E7" s="31">
        <v>1</v>
      </c>
      <c r="F7" s="31">
        <v>0.97699999999999998</v>
      </c>
      <c r="G7" s="31">
        <v>1</v>
      </c>
      <c r="H7" s="31">
        <v>2017</v>
      </c>
      <c r="I7" s="28"/>
      <c r="J7" s="33" t="s">
        <v>654</v>
      </c>
      <c r="K7" s="33">
        <v>2014</v>
      </c>
      <c r="L7" s="33" t="s">
        <v>651</v>
      </c>
      <c r="M7" s="33">
        <v>1</v>
      </c>
      <c r="N7" s="33">
        <v>1</v>
      </c>
      <c r="O7" s="33">
        <v>1</v>
      </c>
      <c r="P7" s="33">
        <v>1</v>
      </c>
      <c r="Q7" s="33">
        <v>2017</v>
      </c>
    </row>
    <row r="8" spans="1:17" x14ac:dyDescent="0.35">
      <c r="A8" s="31" t="s">
        <v>16</v>
      </c>
      <c r="B8" s="31">
        <v>2013</v>
      </c>
      <c r="C8" s="31" t="s">
        <v>651</v>
      </c>
      <c r="D8" s="31">
        <v>1</v>
      </c>
      <c r="E8" s="31">
        <v>1</v>
      </c>
      <c r="F8" s="31">
        <v>0.97699999999999998</v>
      </c>
      <c r="G8" s="31">
        <v>1</v>
      </c>
      <c r="H8" s="31">
        <v>2017</v>
      </c>
      <c r="I8" s="28"/>
      <c r="J8" s="33" t="s">
        <v>654</v>
      </c>
      <c r="K8" s="33">
        <v>2013</v>
      </c>
      <c r="L8" s="33" t="s">
        <v>651</v>
      </c>
      <c r="M8" s="33">
        <v>1</v>
      </c>
      <c r="N8" s="33">
        <v>1</v>
      </c>
      <c r="O8" s="33">
        <v>1</v>
      </c>
      <c r="P8" s="33">
        <v>1</v>
      </c>
      <c r="Q8" s="33">
        <v>2017</v>
      </c>
    </row>
    <row r="9" spans="1:17" x14ac:dyDescent="0.35">
      <c r="A9" s="31" t="s">
        <v>16</v>
      </c>
      <c r="B9" s="31">
        <v>2012</v>
      </c>
      <c r="C9" s="31" t="s">
        <v>651</v>
      </c>
      <c r="D9" s="31">
        <v>1</v>
      </c>
      <c r="E9" s="31">
        <v>1</v>
      </c>
      <c r="F9" s="31">
        <v>0.97699999999999998</v>
      </c>
      <c r="G9" s="31">
        <v>1</v>
      </c>
      <c r="H9" s="31">
        <v>2017</v>
      </c>
      <c r="I9" s="28"/>
      <c r="J9" s="33" t="s">
        <v>654</v>
      </c>
      <c r="K9" s="33">
        <v>2012</v>
      </c>
      <c r="L9" s="33" t="s">
        <v>651</v>
      </c>
      <c r="M9" s="33">
        <v>1</v>
      </c>
      <c r="N9" s="33">
        <v>1</v>
      </c>
      <c r="O9" s="33">
        <v>1</v>
      </c>
      <c r="P9" s="33">
        <v>1</v>
      </c>
      <c r="Q9" s="33">
        <v>2017</v>
      </c>
    </row>
    <row r="10" spans="1:17" x14ac:dyDescent="0.35">
      <c r="A10" s="31" t="s">
        <v>16</v>
      </c>
      <c r="B10" s="31">
        <v>2011</v>
      </c>
      <c r="C10" s="31" t="s">
        <v>651</v>
      </c>
      <c r="D10" s="31">
        <v>1</v>
      </c>
      <c r="E10" s="31">
        <v>1</v>
      </c>
      <c r="F10" s="31">
        <v>0.97699999999999998</v>
      </c>
      <c r="G10" s="31">
        <v>1</v>
      </c>
      <c r="H10" s="31">
        <v>2017</v>
      </c>
      <c r="I10" s="28"/>
      <c r="J10" s="33" t="s">
        <v>654</v>
      </c>
      <c r="K10" s="33">
        <v>2011</v>
      </c>
      <c r="L10" s="33" t="s">
        <v>651</v>
      </c>
      <c r="M10" s="33">
        <v>1</v>
      </c>
      <c r="N10" s="33">
        <v>1</v>
      </c>
      <c r="O10" s="33">
        <v>1</v>
      </c>
      <c r="P10" s="33">
        <v>1</v>
      </c>
      <c r="Q10" s="33">
        <v>2017</v>
      </c>
    </row>
    <row r="11" spans="1:17" x14ac:dyDescent="0.35">
      <c r="A11" s="31" t="s">
        <v>16</v>
      </c>
      <c r="B11" s="31">
        <v>2010</v>
      </c>
      <c r="C11" s="31" t="s">
        <v>651</v>
      </c>
      <c r="D11" s="31">
        <v>1</v>
      </c>
      <c r="E11" s="31">
        <v>1</v>
      </c>
      <c r="F11" s="31">
        <v>0.97699999999999998</v>
      </c>
      <c r="G11" s="31">
        <v>1</v>
      </c>
      <c r="H11" s="31">
        <v>2017</v>
      </c>
      <c r="I11" s="28"/>
      <c r="J11" s="33" t="s">
        <v>654</v>
      </c>
      <c r="K11" s="33">
        <v>2010</v>
      </c>
      <c r="L11" s="33" t="s">
        <v>651</v>
      </c>
      <c r="M11" s="33">
        <v>1</v>
      </c>
      <c r="N11" s="33">
        <v>1</v>
      </c>
      <c r="O11" s="33">
        <v>1</v>
      </c>
      <c r="P11" s="33">
        <v>1</v>
      </c>
      <c r="Q11" s="33">
        <v>2017</v>
      </c>
    </row>
    <row r="12" spans="1:17" x14ac:dyDescent="0.35">
      <c r="A12" s="31" t="s">
        <v>16</v>
      </c>
      <c r="B12" s="31">
        <v>2009</v>
      </c>
      <c r="C12" s="31" t="s">
        <v>651</v>
      </c>
      <c r="D12" s="31">
        <v>1</v>
      </c>
      <c r="E12" s="31">
        <v>1</v>
      </c>
      <c r="F12" s="31">
        <v>0.97699999999999998</v>
      </c>
      <c r="G12" s="31">
        <v>1</v>
      </c>
      <c r="H12" s="31">
        <v>2017</v>
      </c>
      <c r="I12" s="28"/>
      <c r="J12" s="33" t="s">
        <v>654</v>
      </c>
      <c r="K12" s="33">
        <v>2009</v>
      </c>
      <c r="L12" s="33" t="s">
        <v>651</v>
      </c>
      <c r="M12" s="33">
        <v>1</v>
      </c>
      <c r="N12" s="33">
        <v>1</v>
      </c>
      <c r="O12" s="33">
        <v>1</v>
      </c>
      <c r="P12" s="33">
        <v>1</v>
      </c>
      <c r="Q12" s="33">
        <v>2017</v>
      </c>
    </row>
    <row r="13" spans="1:17" x14ac:dyDescent="0.35">
      <c r="A13" s="31" t="s">
        <v>16</v>
      </c>
      <c r="B13" s="31">
        <v>2008</v>
      </c>
      <c r="C13" s="31" t="s">
        <v>651</v>
      </c>
      <c r="D13" s="31">
        <v>1</v>
      </c>
      <c r="E13" s="31">
        <v>1</v>
      </c>
      <c r="F13" s="31">
        <v>0.97699999999999998</v>
      </c>
      <c r="G13" s="31">
        <v>1</v>
      </c>
      <c r="H13" s="31">
        <v>2017</v>
      </c>
      <c r="I13" s="28"/>
      <c r="J13" s="33" t="s">
        <v>654</v>
      </c>
      <c r="K13" s="33">
        <v>2008</v>
      </c>
      <c r="L13" s="33" t="s">
        <v>651</v>
      </c>
      <c r="M13" s="33">
        <v>1</v>
      </c>
      <c r="N13" s="33">
        <v>1</v>
      </c>
      <c r="O13" s="33">
        <v>1</v>
      </c>
      <c r="P13" s="33">
        <v>1</v>
      </c>
      <c r="Q13" s="33">
        <v>2017</v>
      </c>
    </row>
    <row r="14" spans="1:17" x14ac:dyDescent="0.35">
      <c r="A14" s="31" t="s">
        <v>16</v>
      </c>
      <c r="B14" s="31">
        <v>2007</v>
      </c>
      <c r="C14" s="31" t="s">
        <v>651</v>
      </c>
      <c r="D14" s="31">
        <v>1</v>
      </c>
      <c r="E14" s="31">
        <v>1</v>
      </c>
      <c r="F14" s="31">
        <v>0.97699999999999998</v>
      </c>
      <c r="G14" s="31">
        <v>1</v>
      </c>
      <c r="H14" s="31">
        <v>2017</v>
      </c>
      <c r="I14" s="28"/>
      <c r="J14" s="33" t="s">
        <v>654</v>
      </c>
      <c r="K14" s="33">
        <v>2007</v>
      </c>
      <c r="L14" s="33" t="s">
        <v>651</v>
      </c>
      <c r="M14" s="33">
        <v>1</v>
      </c>
      <c r="N14" s="33">
        <v>1</v>
      </c>
      <c r="O14" s="33">
        <v>1</v>
      </c>
      <c r="P14" s="33">
        <v>1</v>
      </c>
      <c r="Q14" s="33">
        <v>2017</v>
      </c>
    </row>
    <row r="15" spans="1:17" x14ac:dyDescent="0.35">
      <c r="A15" s="31" t="s">
        <v>16</v>
      </c>
      <c r="B15" s="31">
        <v>2006</v>
      </c>
      <c r="C15" s="31" t="s">
        <v>651</v>
      </c>
      <c r="D15" s="31">
        <v>1</v>
      </c>
      <c r="E15" s="31">
        <v>1</v>
      </c>
      <c r="F15" s="31">
        <v>0.97699999999999998</v>
      </c>
      <c r="G15" s="31">
        <v>1</v>
      </c>
      <c r="H15" s="31">
        <v>2017</v>
      </c>
      <c r="I15" s="28"/>
      <c r="J15" s="33" t="s">
        <v>654</v>
      </c>
      <c r="K15" s="33">
        <v>2006</v>
      </c>
      <c r="L15" s="33" t="s">
        <v>651</v>
      </c>
      <c r="M15" s="33">
        <v>1</v>
      </c>
      <c r="N15" s="33">
        <v>1</v>
      </c>
      <c r="O15" s="33">
        <v>1</v>
      </c>
      <c r="P15" s="33">
        <v>1</v>
      </c>
      <c r="Q15" s="33">
        <v>2017</v>
      </c>
    </row>
    <row r="16" spans="1:17" x14ac:dyDescent="0.35">
      <c r="A16" s="31" t="s">
        <v>16</v>
      </c>
      <c r="B16" s="31">
        <v>2005</v>
      </c>
      <c r="C16" s="31" t="s">
        <v>651</v>
      </c>
      <c r="D16" s="31">
        <v>1</v>
      </c>
      <c r="E16" s="31">
        <v>1</v>
      </c>
      <c r="F16" s="31">
        <v>0.97699999999999998</v>
      </c>
      <c r="G16" s="31">
        <v>1</v>
      </c>
      <c r="H16" s="31">
        <v>2017</v>
      </c>
      <c r="I16" s="28"/>
      <c r="J16" s="33" t="s">
        <v>654</v>
      </c>
      <c r="K16" s="33">
        <v>2005</v>
      </c>
      <c r="L16" s="33" t="s">
        <v>651</v>
      </c>
      <c r="M16" s="33">
        <v>1</v>
      </c>
      <c r="N16" s="33">
        <v>1</v>
      </c>
      <c r="O16" s="33">
        <v>1</v>
      </c>
      <c r="P16" s="33">
        <v>1</v>
      </c>
      <c r="Q16" s="33">
        <v>2017</v>
      </c>
    </row>
    <row r="17" spans="1:17" x14ac:dyDescent="0.35">
      <c r="A17" s="31" t="s">
        <v>16</v>
      </c>
      <c r="B17" s="31">
        <v>2004</v>
      </c>
      <c r="C17" s="31" t="s">
        <v>651</v>
      </c>
      <c r="D17" s="31">
        <v>1</v>
      </c>
      <c r="E17" s="31">
        <v>1</v>
      </c>
      <c r="F17" s="31">
        <v>0.97699999999999998</v>
      </c>
      <c r="G17" s="31">
        <v>1</v>
      </c>
      <c r="H17" s="31">
        <v>2017</v>
      </c>
      <c r="I17" s="28"/>
      <c r="J17" s="33" t="s">
        <v>654</v>
      </c>
      <c r="K17" s="33">
        <v>2004</v>
      </c>
      <c r="L17" s="33" t="s">
        <v>651</v>
      </c>
      <c r="M17" s="33">
        <v>1</v>
      </c>
      <c r="N17" s="33">
        <v>1</v>
      </c>
      <c r="O17" s="33">
        <v>1</v>
      </c>
      <c r="P17" s="33">
        <v>1</v>
      </c>
      <c r="Q17" s="33">
        <v>2017</v>
      </c>
    </row>
    <row r="18" spans="1:17" x14ac:dyDescent="0.35">
      <c r="A18" s="31" t="s">
        <v>16</v>
      </c>
      <c r="B18" s="31">
        <v>2003</v>
      </c>
      <c r="C18" s="31" t="s">
        <v>651</v>
      </c>
      <c r="D18" s="31">
        <v>1</v>
      </c>
      <c r="E18" s="31">
        <v>1</v>
      </c>
      <c r="F18" s="31">
        <v>0.97699999999999998</v>
      </c>
      <c r="G18" s="31">
        <v>1</v>
      </c>
      <c r="H18" s="31">
        <v>2017</v>
      </c>
      <c r="I18" s="28"/>
      <c r="J18" s="33" t="s">
        <v>654</v>
      </c>
      <c r="K18" s="33">
        <v>2003</v>
      </c>
      <c r="L18" s="33" t="s">
        <v>651</v>
      </c>
      <c r="M18" s="33">
        <v>1</v>
      </c>
      <c r="N18" s="33">
        <v>1</v>
      </c>
      <c r="O18" s="33">
        <v>1</v>
      </c>
      <c r="P18" s="33">
        <v>1</v>
      </c>
      <c r="Q18" s="33">
        <v>2017</v>
      </c>
    </row>
    <row r="19" spans="1:17" x14ac:dyDescent="0.35">
      <c r="A19" s="31" t="s">
        <v>16</v>
      </c>
      <c r="B19" s="31">
        <v>2002</v>
      </c>
      <c r="C19" s="31" t="s">
        <v>651</v>
      </c>
      <c r="D19" s="31">
        <v>1</v>
      </c>
      <c r="E19" s="31">
        <v>1</v>
      </c>
      <c r="F19" s="31">
        <v>0.97699999999999998</v>
      </c>
      <c r="G19" s="31">
        <v>1</v>
      </c>
      <c r="H19" s="31">
        <v>2017</v>
      </c>
      <c r="I19" s="28"/>
      <c r="J19" s="33" t="s">
        <v>654</v>
      </c>
      <c r="K19" s="33">
        <v>2002</v>
      </c>
      <c r="L19" s="33" t="s">
        <v>651</v>
      </c>
      <c r="M19" s="33">
        <v>1</v>
      </c>
      <c r="N19" s="33">
        <v>1</v>
      </c>
      <c r="O19" s="33">
        <v>1</v>
      </c>
      <c r="P19" s="33">
        <v>1</v>
      </c>
      <c r="Q19" s="33">
        <v>2017</v>
      </c>
    </row>
    <row r="20" spans="1:17" x14ac:dyDescent="0.35">
      <c r="A20" s="31" t="s">
        <v>16</v>
      </c>
      <c r="B20" s="31">
        <v>2001</v>
      </c>
      <c r="C20" s="31" t="s">
        <v>651</v>
      </c>
      <c r="D20" s="31">
        <v>1</v>
      </c>
      <c r="E20" s="31">
        <v>1</v>
      </c>
      <c r="F20" s="31">
        <v>0.97699999999999998</v>
      </c>
      <c r="G20" s="31">
        <v>1</v>
      </c>
      <c r="H20" s="31">
        <v>2017</v>
      </c>
      <c r="I20" s="28"/>
      <c r="J20" s="33" t="s">
        <v>654</v>
      </c>
      <c r="K20" s="33">
        <v>2001</v>
      </c>
      <c r="L20" s="33" t="s">
        <v>651</v>
      </c>
      <c r="M20" s="33">
        <v>1</v>
      </c>
      <c r="N20" s="33">
        <v>1</v>
      </c>
      <c r="O20" s="33">
        <v>1</v>
      </c>
      <c r="P20" s="33">
        <v>1</v>
      </c>
      <c r="Q20" s="33">
        <v>2017</v>
      </c>
    </row>
    <row r="21" spans="1:17" x14ac:dyDescent="0.35">
      <c r="A21" s="31" t="s">
        <v>16</v>
      </c>
      <c r="B21" s="31">
        <v>2000</v>
      </c>
      <c r="C21" s="31" t="s">
        <v>651</v>
      </c>
      <c r="D21" s="31">
        <v>1</v>
      </c>
      <c r="E21" s="31">
        <v>1</v>
      </c>
      <c r="F21" s="31">
        <v>0.97699999999999998</v>
      </c>
      <c r="G21" s="31">
        <v>1</v>
      </c>
      <c r="H21" s="31">
        <v>2017</v>
      </c>
      <c r="I21" s="28"/>
      <c r="J21" s="33" t="s">
        <v>654</v>
      </c>
      <c r="K21" s="33">
        <v>2000</v>
      </c>
      <c r="L21" s="33" t="s">
        <v>651</v>
      </c>
      <c r="M21" s="33">
        <v>1</v>
      </c>
      <c r="N21" s="33">
        <v>1</v>
      </c>
      <c r="O21" s="33">
        <v>1</v>
      </c>
      <c r="P21" s="33">
        <v>1</v>
      </c>
      <c r="Q21" s="33">
        <v>2017</v>
      </c>
    </row>
    <row r="22" spans="1:17" x14ac:dyDescent="0.35">
      <c r="A22" s="31" t="s">
        <v>16</v>
      </c>
      <c r="B22" s="31">
        <v>1999</v>
      </c>
      <c r="C22" s="31" t="s">
        <v>651</v>
      </c>
      <c r="D22" s="31">
        <v>1</v>
      </c>
      <c r="E22" s="31">
        <v>1</v>
      </c>
      <c r="F22" s="31">
        <v>0.97699999999999998</v>
      </c>
      <c r="G22" s="31">
        <v>1</v>
      </c>
      <c r="H22" s="31">
        <v>2017</v>
      </c>
      <c r="I22" s="28"/>
      <c r="J22" s="33" t="s">
        <v>654</v>
      </c>
      <c r="K22" s="33">
        <v>1999</v>
      </c>
      <c r="L22" s="33" t="s">
        <v>651</v>
      </c>
      <c r="M22" s="33">
        <v>1</v>
      </c>
      <c r="N22" s="33">
        <v>1</v>
      </c>
      <c r="O22" s="33">
        <v>1</v>
      </c>
      <c r="P22" s="33">
        <v>1</v>
      </c>
      <c r="Q22" s="33">
        <v>2017</v>
      </c>
    </row>
    <row r="23" spans="1:17" x14ac:dyDescent="0.35">
      <c r="A23" s="31" t="s">
        <v>16</v>
      </c>
      <c r="B23" s="31">
        <v>1998</v>
      </c>
      <c r="C23" s="31" t="s">
        <v>651</v>
      </c>
      <c r="D23" s="31">
        <v>1</v>
      </c>
      <c r="E23" s="31">
        <v>1</v>
      </c>
      <c r="F23" s="31">
        <v>0.97699999999999998</v>
      </c>
      <c r="G23" s="31">
        <v>1</v>
      </c>
      <c r="H23" s="31">
        <v>2017</v>
      </c>
      <c r="I23" s="28"/>
      <c r="J23" s="33" t="s">
        <v>654</v>
      </c>
      <c r="K23" s="33">
        <v>1998</v>
      </c>
      <c r="L23" s="33" t="s">
        <v>651</v>
      </c>
      <c r="M23" s="33">
        <v>1</v>
      </c>
      <c r="N23" s="33">
        <v>1</v>
      </c>
      <c r="O23" s="33">
        <v>1</v>
      </c>
      <c r="P23" s="33">
        <v>1</v>
      </c>
      <c r="Q23" s="33">
        <v>2017</v>
      </c>
    </row>
    <row r="24" spans="1:17" x14ac:dyDescent="0.35">
      <c r="A24" s="31" t="s">
        <v>16</v>
      </c>
      <c r="B24" s="31">
        <v>1997</v>
      </c>
      <c r="C24" s="31" t="s">
        <v>651</v>
      </c>
      <c r="D24" s="31">
        <v>1</v>
      </c>
      <c r="E24" s="31">
        <v>1</v>
      </c>
      <c r="F24" s="31">
        <v>0.97699999999999998</v>
      </c>
      <c r="G24" s="31">
        <v>1</v>
      </c>
      <c r="H24" s="31">
        <v>2017</v>
      </c>
      <c r="I24" s="28"/>
      <c r="J24" s="33" t="s">
        <v>654</v>
      </c>
      <c r="K24" s="33">
        <v>1997</v>
      </c>
      <c r="L24" s="33" t="s">
        <v>651</v>
      </c>
      <c r="M24" s="33">
        <v>1</v>
      </c>
      <c r="N24" s="33">
        <v>1</v>
      </c>
      <c r="O24" s="33">
        <v>1</v>
      </c>
      <c r="P24" s="33">
        <v>1</v>
      </c>
      <c r="Q24" s="33">
        <v>2017</v>
      </c>
    </row>
    <row r="25" spans="1:17" x14ac:dyDescent="0.35">
      <c r="A25" s="31" t="s">
        <v>16</v>
      </c>
      <c r="B25" s="31">
        <v>1996</v>
      </c>
      <c r="C25" s="31" t="s">
        <v>651</v>
      </c>
      <c r="D25" s="31">
        <v>1</v>
      </c>
      <c r="E25" s="31">
        <v>1</v>
      </c>
      <c r="F25" s="31">
        <v>0.97699999999999998</v>
      </c>
      <c r="G25" s="31">
        <v>1</v>
      </c>
      <c r="H25" s="31">
        <v>2017</v>
      </c>
      <c r="I25" s="28"/>
      <c r="J25" s="33" t="s">
        <v>654</v>
      </c>
      <c r="K25" s="33">
        <v>1996</v>
      </c>
      <c r="L25" s="33" t="s">
        <v>651</v>
      </c>
      <c r="M25" s="33">
        <v>1</v>
      </c>
      <c r="N25" s="33">
        <v>1</v>
      </c>
      <c r="O25" s="33">
        <v>1</v>
      </c>
      <c r="P25" s="33">
        <v>1</v>
      </c>
      <c r="Q25" s="33">
        <v>2017</v>
      </c>
    </row>
    <row r="26" spans="1:17" x14ac:dyDescent="0.35">
      <c r="A26" s="31" t="s">
        <v>16</v>
      </c>
      <c r="B26" s="31">
        <v>1995</v>
      </c>
      <c r="C26" s="31" t="s">
        <v>651</v>
      </c>
      <c r="D26" s="31">
        <v>0.85</v>
      </c>
      <c r="E26" s="31">
        <v>0.79500000000000004</v>
      </c>
      <c r="F26" s="31">
        <v>0.86699999999999999</v>
      </c>
      <c r="G26" s="31">
        <v>1</v>
      </c>
      <c r="H26" s="31">
        <v>2017</v>
      </c>
      <c r="I26" s="28"/>
      <c r="J26" s="33" t="s">
        <v>654</v>
      </c>
      <c r="K26" s="33">
        <v>1995</v>
      </c>
      <c r="L26" s="33" t="s">
        <v>651</v>
      </c>
      <c r="M26" s="33">
        <v>1</v>
      </c>
      <c r="N26" s="33">
        <v>1</v>
      </c>
      <c r="O26" s="33">
        <v>1</v>
      </c>
      <c r="P26" s="33">
        <v>1</v>
      </c>
      <c r="Q26" s="33">
        <v>2017</v>
      </c>
    </row>
    <row r="27" spans="1:17" x14ac:dyDescent="0.35">
      <c r="A27" s="31" t="s">
        <v>16</v>
      </c>
      <c r="B27" s="31">
        <v>1994</v>
      </c>
      <c r="C27" s="31" t="s">
        <v>651</v>
      </c>
      <c r="D27" s="31">
        <v>0.85</v>
      </c>
      <c r="E27" s="31">
        <v>0.79500000000000004</v>
      </c>
      <c r="F27" s="31">
        <v>0.86699999999999999</v>
      </c>
      <c r="G27" s="31">
        <v>1</v>
      </c>
      <c r="H27" s="31">
        <v>2017</v>
      </c>
      <c r="I27" s="28"/>
      <c r="J27" s="33" t="s">
        <v>654</v>
      </c>
      <c r="K27" s="33">
        <v>1994</v>
      </c>
      <c r="L27" s="33" t="s">
        <v>651</v>
      </c>
      <c r="M27" s="33">
        <v>1</v>
      </c>
      <c r="N27" s="33">
        <v>1</v>
      </c>
      <c r="O27" s="33">
        <v>1</v>
      </c>
      <c r="P27" s="33">
        <v>1</v>
      </c>
      <c r="Q27" s="33">
        <v>2017</v>
      </c>
    </row>
    <row r="28" spans="1:17" x14ac:dyDescent="0.35">
      <c r="A28" s="31" t="s">
        <v>16</v>
      </c>
      <c r="B28" s="31">
        <v>1993</v>
      </c>
      <c r="C28" s="31" t="s">
        <v>651</v>
      </c>
      <c r="D28" s="31">
        <v>0.85</v>
      </c>
      <c r="E28" s="31">
        <v>0.79500000000000004</v>
      </c>
      <c r="F28" s="31">
        <v>0.86699999999999999</v>
      </c>
      <c r="G28" s="31">
        <v>1</v>
      </c>
      <c r="H28" s="31">
        <v>2017</v>
      </c>
      <c r="I28" s="28"/>
      <c r="J28" s="33" t="s">
        <v>654</v>
      </c>
      <c r="K28" s="33">
        <v>1993</v>
      </c>
      <c r="L28" s="33" t="s">
        <v>651</v>
      </c>
      <c r="M28" s="33">
        <v>1</v>
      </c>
      <c r="N28" s="33">
        <v>1</v>
      </c>
      <c r="O28" s="33">
        <v>1</v>
      </c>
      <c r="P28" s="33">
        <v>1</v>
      </c>
      <c r="Q28" s="33">
        <v>2017</v>
      </c>
    </row>
    <row r="29" spans="1:17" x14ac:dyDescent="0.35">
      <c r="A29" s="31" t="s">
        <v>16</v>
      </c>
      <c r="B29" s="31">
        <v>1992</v>
      </c>
      <c r="C29" s="31" t="s">
        <v>651</v>
      </c>
      <c r="D29" s="31">
        <v>0.85</v>
      </c>
      <c r="E29" s="31">
        <v>0.79500000000000004</v>
      </c>
      <c r="F29" s="31">
        <v>0.86699999999999999</v>
      </c>
      <c r="G29" s="31">
        <v>1</v>
      </c>
      <c r="H29" s="31">
        <v>2017</v>
      </c>
      <c r="I29" s="28"/>
      <c r="J29" s="33" t="s">
        <v>654</v>
      </c>
      <c r="K29" s="33">
        <v>1992</v>
      </c>
      <c r="L29" s="33" t="s">
        <v>651</v>
      </c>
      <c r="M29" s="33">
        <v>1</v>
      </c>
      <c r="N29" s="33">
        <v>1</v>
      </c>
      <c r="O29" s="33">
        <v>1</v>
      </c>
      <c r="P29" s="33">
        <v>1</v>
      </c>
      <c r="Q29" s="33">
        <v>2017</v>
      </c>
    </row>
    <row r="30" spans="1:17" x14ac:dyDescent="0.35">
      <c r="A30" s="31" t="s">
        <v>16</v>
      </c>
      <c r="B30" s="31">
        <v>1991</v>
      </c>
      <c r="C30" s="31" t="s">
        <v>651</v>
      </c>
      <c r="D30" s="31">
        <v>0.85</v>
      </c>
      <c r="E30" s="31">
        <v>0.79500000000000004</v>
      </c>
      <c r="F30" s="31">
        <v>0.86699999999999999</v>
      </c>
      <c r="G30" s="31">
        <v>1</v>
      </c>
      <c r="H30" s="31">
        <v>2017</v>
      </c>
      <c r="I30" s="28"/>
      <c r="J30" s="33" t="s">
        <v>654</v>
      </c>
      <c r="K30" s="33">
        <v>1991</v>
      </c>
      <c r="L30" s="33" t="s">
        <v>651</v>
      </c>
      <c r="M30" s="33">
        <v>1</v>
      </c>
      <c r="N30" s="33">
        <v>1</v>
      </c>
      <c r="O30" s="33">
        <v>1</v>
      </c>
      <c r="P30" s="33">
        <v>1</v>
      </c>
      <c r="Q30" s="33">
        <v>2017</v>
      </c>
    </row>
    <row r="31" spans="1:17" x14ac:dyDescent="0.35">
      <c r="A31" s="31" t="s">
        <v>16</v>
      </c>
      <c r="B31" s="31">
        <v>1990</v>
      </c>
      <c r="C31" s="31" t="s">
        <v>651</v>
      </c>
      <c r="D31" s="31">
        <v>0.85</v>
      </c>
      <c r="E31" s="31">
        <v>0.79500000000000004</v>
      </c>
      <c r="F31" s="31">
        <v>0.86699999999999999</v>
      </c>
      <c r="G31" s="31">
        <v>1</v>
      </c>
      <c r="H31" s="31">
        <v>2017</v>
      </c>
      <c r="I31" s="28"/>
      <c r="J31" s="33" t="s">
        <v>654</v>
      </c>
      <c r="K31" s="33">
        <v>1990</v>
      </c>
      <c r="L31" s="33" t="s">
        <v>651</v>
      </c>
      <c r="M31" s="33">
        <v>1</v>
      </c>
      <c r="N31" s="33">
        <v>1</v>
      </c>
      <c r="O31" s="33">
        <v>1</v>
      </c>
      <c r="P31" s="33">
        <v>1</v>
      </c>
      <c r="Q31" s="33">
        <v>2017</v>
      </c>
    </row>
    <row r="32" spans="1:17" x14ac:dyDescent="0.35">
      <c r="A32" s="31" t="s">
        <v>16</v>
      </c>
      <c r="B32" s="31">
        <v>1989</v>
      </c>
      <c r="C32" s="31" t="s">
        <v>651</v>
      </c>
      <c r="D32" s="31">
        <v>0.85</v>
      </c>
      <c r="E32" s="31">
        <v>0.79500000000000004</v>
      </c>
      <c r="F32" s="31">
        <v>0.86699999999999999</v>
      </c>
      <c r="G32" s="31">
        <v>1</v>
      </c>
      <c r="H32" s="31">
        <v>2017</v>
      </c>
      <c r="I32" s="28"/>
      <c r="J32" s="33" t="s">
        <v>654</v>
      </c>
      <c r="K32" s="33">
        <v>1989</v>
      </c>
      <c r="L32" s="33" t="s">
        <v>651</v>
      </c>
      <c r="M32" s="33">
        <v>1</v>
      </c>
      <c r="N32" s="33">
        <v>1</v>
      </c>
      <c r="O32" s="33">
        <v>1</v>
      </c>
      <c r="P32" s="33">
        <v>1</v>
      </c>
      <c r="Q32" s="33">
        <v>2017</v>
      </c>
    </row>
    <row r="33" spans="1:17" x14ac:dyDescent="0.35">
      <c r="A33" s="31" t="s">
        <v>16</v>
      </c>
      <c r="B33" s="31">
        <v>1988</v>
      </c>
      <c r="C33" s="31" t="s">
        <v>651</v>
      </c>
      <c r="D33" s="31">
        <v>0.85</v>
      </c>
      <c r="E33" s="31">
        <v>0.79500000000000004</v>
      </c>
      <c r="F33" s="31">
        <v>0.86699999999999999</v>
      </c>
      <c r="G33" s="31">
        <v>1</v>
      </c>
      <c r="H33" s="31">
        <v>2017</v>
      </c>
      <c r="I33" s="28"/>
      <c r="J33" s="33" t="s">
        <v>654</v>
      </c>
      <c r="K33" s="33">
        <v>1988</v>
      </c>
      <c r="L33" s="33" t="s">
        <v>651</v>
      </c>
      <c r="M33" s="33">
        <v>1</v>
      </c>
      <c r="N33" s="33">
        <v>1</v>
      </c>
      <c r="O33" s="33">
        <v>1</v>
      </c>
      <c r="P33" s="33">
        <v>1</v>
      </c>
      <c r="Q33" s="33">
        <v>2017</v>
      </c>
    </row>
    <row r="34" spans="1:17" x14ac:dyDescent="0.35">
      <c r="A34" s="31" t="s">
        <v>16</v>
      </c>
      <c r="B34" s="31">
        <v>1987</v>
      </c>
      <c r="C34" s="31" t="s">
        <v>651</v>
      </c>
      <c r="D34" s="31">
        <v>0.85</v>
      </c>
      <c r="E34" s="31">
        <v>0.79500000000000004</v>
      </c>
      <c r="F34" s="31">
        <v>0.86699999999999999</v>
      </c>
      <c r="G34" s="31">
        <v>1</v>
      </c>
      <c r="H34" s="31">
        <v>2017</v>
      </c>
      <c r="I34" s="28"/>
      <c r="J34" s="33" t="s">
        <v>654</v>
      </c>
      <c r="K34" s="33">
        <v>1987</v>
      </c>
      <c r="L34" s="33" t="s">
        <v>651</v>
      </c>
      <c r="M34" s="33">
        <v>1</v>
      </c>
      <c r="N34" s="33">
        <v>1</v>
      </c>
      <c r="O34" s="33">
        <v>1</v>
      </c>
      <c r="P34" s="33">
        <v>1</v>
      </c>
      <c r="Q34" s="33">
        <v>2017</v>
      </c>
    </row>
    <row r="35" spans="1:17" x14ac:dyDescent="0.35">
      <c r="A35" s="31" t="s">
        <v>16</v>
      </c>
      <c r="B35" s="31">
        <v>1986</v>
      </c>
      <c r="C35" s="31" t="s">
        <v>651</v>
      </c>
      <c r="D35" s="31">
        <v>0.85</v>
      </c>
      <c r="E35" s="31">
        <v>0.79500000000000004</v>
      </c>
      <c r="F35" s="31">
        <v>0.86699999999999999</v>
      </c>
      <c r="G35" s="31">
        <v>1</v>
      </c>
      <c r="H35" s="31">
        <v>2017</v>
      </c>
      <c r="I35" s="28"/>
      <c r="J35" s="33" t="s">
        <v>654</v>
      </c>
      <c r="K35" s="33">
        <v>1986</v>
      </c>
      <c r="L35" s="33" t="s">
        <v>651</v>
      </c>
      <c r="M35" s="33">
        <v>1</v>
      </c>
      <c r="N35" s="33">
        <v>1</v>
      </c>
      <c r="O35" s="33">
        <v>1</v>
      </c>
      <c r="P35" s="33">
        <v>1</v>
      </c>
      <c r="Q35" s="33">
        <v>2017</v>
      </c>
    </row>
    <row r="36" spans="1:17" x14ac:dyDescent="0.35">
      <c r="A36" s="31" t="s">
        <v>16</v>
      </c>
      <c r="B36" s="31">
        <v>1985</v>
      </c>
      <c r="C36" s="31" t="s">
        <v>651</v>
      </c>
      <c r="D36" s="31">
        <v>0.85</v>
      </c>
      <c r="E36" s="31">
        <v>0.79500000000000004</v>
      </c>
      <c r="F36" s="31">
        <v>0.86699999999999999</v>
      </c>
      <c r="G36" s="31">
        <v>1</v>
      </c>
      <c r="H36" s="31">
        <v>2017</v>
      </c>
      <c r="I36" s="28"/>
      <c r="J36" s="33" t="s">
        <v>654</v>
      </c>
      <c r="K36" s="33">
        <v>1985</v>
      </c>
      <c r="L36" s="33" t="s">
        <v>651</v>
      </c>
      <c r="M36" s="33">
        <v>1</v>
      </c>
      <c r="N36" s="33">
        <v>1</v>
      </c>
      <c r="O36" s="33">
        <v>1</v>
      </c>
      <c r="P36" s="33">
        <v>1</v>
      </c>
      <c r="Q36" s="33">
        <v>2017</v>
      </c>
    </row>
    <row r="37" spans="1:17" x14ac:dyDescent="0.35">
      <c r="A37" s="31" t="s">
        <v>16</v>
      </c>
      <c r="B37" s="31">
        <v>1984</v>
      </c>
      <c r="C37" s="31" t="s">
        <v>651</v>
      </c>
      <c r="D37" s="31">
        <v>0.85</v>
      </c>
      <c r="E37" s="31">
        <v>0.79500000000000004</v>
      </c>
      <c r="F37" s="31">
        <v>0.86699999999999999</v>
      </c>
      <c r="G37" s="31">
        <v>1</v>
      </c>
      <c r="H37" s="31">
        <v>2017</v>
      </c>
      <c r="I37" s="28"/>
      <c r="J37" s="33" t="s">
        <v>654</v>
      </c>
      <c r="K37" s="33">
        <v>1984</v>
      </c>
      <c r="L37" s="33" t="s">
        <v>651</v>
      </c>
      <c r="M37" s="33">
        <v>1</v>
      </c>
      <c r="N37" s="33">
        <v>1</v>
      </c>
      <c r="O37" s="33">
        <v>1</v>
      </c>
      <c r="P37" s="33">
        <v>1</v>
      </c>
      <c r="Q37" s="33">
        <v>2017</v>
      </c>
    </row>
    <row r="38" spans="1:17" x14ac:dyDescent="0.35">
      <c r="A38" s="31" t="s">
        <v>16</v>
      </c>
      <c r="B38" s="31">
        <v>1983</v>
      </c>
      <c r="C38" s="31" t="s">
        <v>651</v>
      </c>
      <c r="D38" s="31">
        <v>0.85</v>
      </c>
      <c r="E38" s="31">
        <v>0.79500000000000004</v>
      </c>
      <c r="F38" s="31">
        <v>0.86699999999999999</v>
      </c>
      <c r="G38" s="31">
        <v>1</v>
      </c>
      <c r="H38" s="31">
        <v>2017</v>
      </c>
      <c r="I38" s="28"/>
      <c r="J38" s="33" t="s">
        <v>654</v>
      </c>
      <c r="K38" s="33">
        <v>1983</v>
      </c>
      <c r="L38" s="33" t="s">
        <v>651</v>
      </c>
      <c r="M38" s="33">
        <v>1</v>
      </c>
      <c r="N38" s="33">
        <v>1</v>
      </c>
      <c r="O38" s="33">
        <v>1</v>
      </c>
      <c r="P38" s="33">
        <v>1</v>
      </c>
      <c r="Q38" s="33">
        <v>2017</v>
      </c>
    </row>
    <row r="39" spans="1:17" x14ac:dyDescent="0.35">
      <c r="A39" s="31" t="s">
        <v>16</v>
      </c>
      <c r="B39" s="31">
        <v>1982</v>
      </c>
      <c r="C39" s="31" t="s">
        <v>651</v>
      </c>
      <c r="D39" s="31">
        <v>0.85</v>
      </c>
      <c r="E39" s="31">
        <v>0.79500000000000004</v>
      </c>
      <c r="F39" s="31">
        <v>0.86699999999999999</v>
      </c>
      <c r="G39" s="31">
        <v>1</v>
      </c>
      <c r="H39" s="31">
        <v>2017</v>
      </c>
      <c r="I39" s="28"/>
      <c r="J39" s="33" t="s">
        <v>654</v>
      </c>
      <c r="K39" s="33">
        <v>1982</v>
      </c>
      <c r="L39" s="33" t="s">
        <v>651</v>
      </c>
      <c r="M39" s="33">
        <v>1</v>
      </c>
      <c r="N39" s="33">
        <v>1</v>
      </c>
      <c r="O39" s="33">
        <v>1</v>
      </c>
      <c r="P39" s="33">
        <v>1</v>
      </c>
      <c r="Q39" s="33">
        <v>2017</v>
      </c>
    </row>
    <row r="40" spans="1:17" x14ac:dyDescent="0.35">
      <c r="A40" s="31" t="s">
        <v>16</v>
      </c>
      <c r="B40" s="31">
        <v>1981</v>
      </c>
      <c r="C40" s="31" t="s">
        <v>651</v>
      </c>
      <c r="D40" s="31">
        <v>0.85</v>
      </c>
      <c r="E40" s="31">
        <v>0.79500000000000004</v>
      </c>
      <c r="F40" s="31">
        <v>0.86699999999999999</v>
      </c>
      <c r="G40" s="31">
        <v>1</v>
      </c>
      <c r="H40" s="31">
        <v>2017</v>
      </c>
      <c r="I40" s="28"/>
      <c r="J40" s="33" t="s">
        <v>654</v>
      </c>
      <c r="K40" s="33">
        <v>1981</v>
      </c>
      <c r="L40" s="33" t="s">
        <v>651</v>
      </c>
      <c r="M40" s="33">
        <v>1</v>
      </c>
      <c r="N40" s="33">
        <v>1</v>
      </c>
      <c r="O40" s="33">
        <v>1</v>
      </c>
      <c r="P40" s="33">
        <v>1</v>
      </c>
      <c r="Q40" s="33">
        <v>2017</v>
      </c>
    </row>
    <row r="41" spans="1:17" x14ac:dyDescent="0.35">
      <c r="A41" s="31" t="s">
        <v>16</v>
      </c>
      <c r="B41" s="31">
        <v>1980</v>
      </c>
      <c r="C41" s="31" t="s">
        <v>651</v>
      </c>
      <c r="D41" s="31">
        <v>0.85</v>
      </c>
      <c r="E41" s="31">
        <v>0.79500000000000004</v>
      </c>
      <c r="F41" s="31">
        <v>0.86699999999999999</v>
      </c>
      <c r="G41" s="31">
        <v>1</v>
      </c>
      <c r="H41" s="31">
        <v>2017</v>
      </c>
      <c r="I41" s="28"/>
      <c r="J41" s="33" t="s">
        <v>654</v>
      </c>
      <c r="K41" s="33">
        <v>1980</v>
      </c>
      <c r="L41" s="33" t="s">
        <v>651</v>
      </c>
      <c r="M41" s="33">
        <v>1</v>
      </c>
      <c r="N41" s="33">
        <v>1</v>
      </c>
      <c r="O41" s="33">
        <v>1</v>
      </c>
      <c r="P41" s="33">
        <v>1</v>
      </c>
      <c r="Q41" s="33">
        <v>2017</v>
      </c>
    </row>
    <row r="42" spans="1:17" x14ac:dyDescent="0.35">
      <c r="A42" s="31" t="s">
        <v>16</v>
      </c>
      <c r="B42" s="31">
        <v>1979</v>
      </c>
      <c r="C42" s="31" t="s">
        <v>651</v>
      </c>
      <c r="D42" s="31">
        <v>0.85</v>
      </c>
      <c r="E42" s="31">
        <v>0.79500000000000004</v>
      </c>
      <c r="F42" s="31">
        <v>0.86699999999999999</v>
      </c>
      <c r="G42" s="31">
        <v>1</v>
      </c>
      <c r="H42" s="31">
        <v>2017</v>
      </c>
      <c r="I42" s="28"/>
      <c r="J42" s="33" t="s">
        <v>654</v>
      </c>
      <c r="K42" s="33">
        <v>1979</v>
      </c>
      <c r="L42" s="33" t="s">
        <v>651</v>
      </c>
      <c r="M42" s="33">
        <v>1</v>
      </c>
      <c r="N42" s="33">
        <v>1</v>
      </c>
      <c r="O42" s="33">
        <v>1</v>
      </c>
      <c r="P42" s="33">
        <v>1</v>
      </c>
      <c r="Q42" s="33">
        <v>2017</v>
      </c>
    </row>
    <row r="43" spans="1:17" x14ac:dyDescent="0.35">
      <c r="A43" s="31" t="s">
        <v>16</v>
      </c>
      <c r="B43" s="31">
        <v>1978</v>
      </c>
      <c r="C43" s="31" t="s">
        <v>651</v>
      </c>
      <c r="D43" s="31">
        <v>0.85</v>
      </c>
      <c r="E43" s="31">
        <v>0.79500000000000004</v>
      </c>
      <c r="F43" s="31">
        <v>0.86699999999999999</v>
      </c>
      <c r="G43" s="31">
        <v>1</v>
      </c>
      <c r="H43" s="31">
        <v>2017</v>
      </c>
      <c r="I43" s="28"/>
      <c r="J43" s="33" t="s">
        <v>654</v>
      </c>
      <c r="K43" s="33">
        <v>1978</v>
      </c>
      <c r="L43" s="33" t="s">
        <v>651</v>
      </c>
      <c r="M43" s="33">
        <v>1</v>
      </c>
      <c r="N43" s="33">
        <v>1</v>
      </c>
      <c r="O43" s="33">
        <v>1</v>
      </c>
      <c r="P43" s="33">
        <v>1</v>
      </c>
      <c r="Q43" s="33">
        <v>2017</v>
      </c>
    </row>
    <row r="44" spans="1:17" x14ac:dyDescent="0.35">
      <c r="A44" s="31" t="s">
        <v>16</v>
      </c>
      <c r="B44" s="31">
        <v>1977</v>
      </c>
      <c r="C44" s="31" t="s">
        <v>651</v>
      </c>
      <c r="D44" s="31">
        <v>0.85</v>
      </c>
      <c r="E44" s="31">
        <v>0.79500000000000004</v>
      </c>
      <c r="F44" s="31">
        <v>0.86699999999999999</v>
      </c>
      <c r="G44" s="31">
        <v>1</v>
      </c>
      <c r="H44" s="31">
        <v>2017</v>
      </c>
      <c r="I44" s="28"/>
      <c r="J44" s="33" t="s">
        <v>654</v>
      </c>
      <c r="K44" s="33">
        <v>1977</v>
      </c>
      <c r="L44" s="33" t="s">
        <v>651</v>
      </c>
      <c r="M44" s="33">
        <v>1</v>
      </c>
      <c r="N44" s="33">
        <v>1</v>
      </c>
      <c r="O44" s="33">
        <v>1</v>
      </c>
      <c r="P44" s="33">
        <v>1</v>
      </c>
      <c r="Q44" s="33">
        <v>2017</v>
      </c>
    </row>
    <row r="45" spans="1:17" x14ac:dyDescent="0.35">
      <c r="A45" s="31" t="s">
        <v>16</v>
      </c>
      <c r="B45" s="31">
        <v>1976</v>
      </c>
      <c r="C45" s="31" t="s">
        <v>651</v>
      </c>
      <c r="D45" s="31">
        <v>0.85</v>
      </c>
      <c r="E45" s="31">
        <v>0.79500000000000004</v>
      </c>
      <c r="F45" s="31">
        <v>0.86699999999999999</v>
      </c>
      <c r="G45" s="31">
        <v>1</v>
      </c>
      <c r="H45" s="31">
        <v>2017</v>
      </c>
      <c r="I45" s="28"/>
      <c r="J45" s="33" t="s">
        <v>654</v>
      </c>
      <c r="K45" s="33">
        <v>1976</v>
      </c>
      <c r="L45" s="33" t="s">
        <v>651</v>
      </c>
      <c r="M45" s="33">
        <v>1</v>
      </c>
      <c r="N45" s="33">
        <v>1</v>
      </c>
      <c r="O45" s="33">
        <v>1</v>
      </c>
      <c r="P45" s="33">
        <v>1</v>
      </c>
      <c r="Q45" s="33">
        <v>2017</v>
      </c>
    </row>
    <row r="46" spans="1:17" x14ac:dyDescent="0.35">
      <c r="A46" s="31" t="s">
        <v>16</v>
      </c>
      <c r="B46" s="31">
        <v>1975</v>
      </c>
      <c r="C46" s="31" t="s">
        <v>651</v>
      </c>
      <c r="D46" s="31">
        <v>0.85</v>
      </c>
      <c r="E46" s="31">
        <v>0.79500000000000004</v>
      </c>
      <c r="F46" s="31">
        <v>0.86699999999999999</v>
      </c>
      <c r="G46" s="31">
        <v>1</v>
      </c>
      <c r="H46" s="31">
        <v>2017</v>
      </c>
      <c r="I46" s="28"/>
      <c r="J46" s="33" t="s">
        <v>654</v>
      </c>
      <c r="K46" s="33">
        <v>1975</v>
      </c>
      <c r="L46" s="33" t="s">
        <v>651</v>
      </c>
      <c r="M46" s="33">
        <v>1</v>
      </c>
      <c r="N46" s="33">
        <v>1</v>
      </c>
      <c r="O46" s="33">
        <v>1</v>
      </c>
      <c r="P46" s="33">
        <v>1</v>
      </c>
      <c r="Q46" s="33">
        <v>2017</v>
      </c>
    </row>
    <row r="47" spans="1:17" x14ac:dyDescent="0.35">
      <c r="A47" s="31" t="s">
        <v>16</v>
      </c>
      <c r="B47" s="31">
        <v>1974</v>
      </c>
      <c r="C47" s="31" t="s">
        <v>651</v>
      </c>
      <c r="D47" s="31">
        <v>0.85</v>
      </c>
      <c r="E47" s="31">
        <v>0.79500000000000004</v>
      </c>
      <c r="F47" s="31">
        <v>0.86699999999999999</v>
      </c>
      <c r="G47" s="31">
        <v>1</v>
      </c>
      <c r="H47" s="31">
        <v>2017</v>
      </c>
      <c r="I47" s="28"/>
      <c r="J47" s="33" t="s">
        <v>654</v>
      </c>
      <c r="K47" s="33">
        <v>1974</v>
      </c>
      <c r="L47" s="33" t="s">
        <v>651</v>
      </c>
      <c r="M47" s="33">
        <v>1</v>
      </c>
      <c r="N47" s="33">
        <v>1</v>
      </c>
      <c r="O47" s="33">
        <v>1</v>
      </c>
      <c r="P47" s="33">
        <v>1</v>
      </c>
      <c r="Q47" s="33">
        <v>2017</v>
      </c>
    </row>
    <row r="48" spans="1:17" x14ac:dyDescent="0.35">
      <c r="A48" s="31" t="s">
        <v>16</v>
      </c>
      <c r="B48" s="31">
        <v>1973</v>
      </c>
      <c r="C48" s="31" t="s">
        <v>651</v>
      </c>
      <c r="D48" s="31">
        <v>0.85</v>
      </c>
      <c r="E48" s="31">
        <v>0.79500000000000004</v>
      </c>
      <c r="F48" s="31">
        <v>0.86699999999999999</v>
      </c>
      <c r="G48" s="31">
        <v>1</v>
      </c>
      <c r="H48" s="31">
        <v>2017</v>
      </c>
      <c r="I48" s="28"/>
      <c r="J48" s="33" t="s">
        <v>654</v>
      </c>
      <c r="K48" s="33">
        <v>1973</v>
      </c>
      <c r="L48" s="33" t="s">
        <v>651</v>
      </c>
      <c r="M48" s="33">
        <v>1</v>
      </c>
      <c r="N48" s="33">
        <v>1</v>
      </c>
      <c r="O48" s="33">
        <v>1</v>
      </c>
      <c r="P48" s="33">
        <v>1</v>
      </c>
      <c r="Q48" s="33">
        <v>2017</v>
      </c>
    </row>
    <row r="49" spans="1:17" x14ac:dyDescent="0.35">
      <c r="A49" s="31" t="s">
        <v>16</v>
      </c>
      <c r="B49" s="31">
        <v>1972</v>
      </c>
      <c r="C49" s="31" t="s">
        <v>651</v>
      </c>
      <c r="D49" s="31">
        <v>0.85</v>
      </c>
      <c r="E49" s="31">
        <v>0.79500000000000004</v>
      </c>
      <c r="F49" s="31">
        <v>0.86699999999999999</v>
      </c>
      <c r="G49" s="31">
        <v>1</v>
      </c>
      <c r="H49" s="31">
        <v>2017</v>
      </c>
      <c r="I49" s="28"/>
      <c r="J49" s="33" t="s">
        <v>654</v>
      </c>
      <c r="K49" s="33">
        <v>1972</v>
      </c>
      <c r="L49" s="33" t="s">
        <v>651</v>
      </c>
      <c r="M49" s="33">
        <v>1</v>
      </c>
      <c r="N49" s="33">
        <v>1</v>
      </c>
      <c r="O49" s="33">
        <v>1</v>
      </c>
      <c r="P49" s="33">
        <v>1</v>
      </c>
      <c r="Q49" s="33">
        <v>2017</v>
      </c>
    </row>
    <row r="50" spans="1:17" x14ac:dyDescent="0.35">
      <c r="A50" s="31" t="s">
        <v>16</v>
      </c>
      <c r="B50" s="31">
        <v>1971</v>
      </c>
      <c r="C50" s="31" t="s">
        <v>651</v>
      </c>
      <c r="D50" s="31">
        <v>0.85</v>
      </c>
      <c r="E50" s="31">
        <v>0.79500000000000004</v>
      </c>
      <c r="F50" s="31">
        <v>0.86699999999999999</v>
      </c>
      <c r="G50" s="31">
        <v>1</v>
      </c>
      <c r="H50" s="31">
        <v>2017</v>
      </c>
      <c r="I50" s="28"/>
      <c r="J50" s="33" t="s">
        <v>654</v>
      </c>
      <c r="K50" s="33">
        <v>1971</v>
      </c>
      <c r="L50" s="33" t="s">
        <v>651</v>
      </c>
      <c r="M50" s="33">
        <v>1</v>
      </c>
      <c r="N50" s="33">
        <v>1</v>
      </c>
      <c r="O50" s="33">
        <v>1</v>
      </c>
      <c r="P50" s="33">
        <v>1</v>
      </c>
      <c r="Q50" s="33">
        <v>2017</v>
      </c>
    </row>
    <row r="51" spans="1:17" x14ac:dyDescent="0.35">
      <c r="A51" s="31" t="s">
        <v>16</v>
      </c>
      <c r="B51" s="31">
        <v>1970</v>
      </c>
      <c r="C51" s="31" t="s">
        <v>651</v>
      </c>
      <c r="D51" s="31">
        <v>0.85</v>
      </c>
      <c r="E51" s="31">
        <v>0.79500000000000004</v>
      </c>
      <c r="F51" s="31">
        <v>0.86699999999999999</v>
      </c>
      <c r="G51" s="31">
        <v>1</v>
      </c>
      <c r="H51" s="31">
        <v>2017</v>
      </c>
      <c r="I51" s="28"/>
      <c r="J51" s="33" t="s">
        <v>654</v>
      </c>
      <c r="K51" s="33">
        <v>1970</v>
      </c>
      <c r="L51" s="33" t="s">
        <v>651</v>
      </c>
      <c r="M51" s="33">
        <v>1</v>
      </c>
      <c r="N51" s="33">
        <v>1</v>
      </c>
      <c r="O51" s="33">
        <v>1</v>
      </c>
      <c r="P51" s="33">
        <v>1</v>
      </c>
      <c r="Q51" s="33">
        <v>2017</v>
      </c>
    </row>
    <row r="52" spans="1:17" x14ac:dyDescent="0.35">
      <c r="A52" s="31" t="s">
        <v>16</v>
      </c>
      <c r="B52" s="31">
        <v>1969</v>
      </c>
      <c r="C52" s="31" t="s">
        <v>651</v>
      </c>
      <c r="D52" s="31">
        <v>0.85</v>
      </c>
      <c r="E52" s="31">
        <v>0.79500000000000004</v>
      </c>
      <c r="F52" s="31">
        <v>0.86699999999999999</v>
      </c>
      <c r="G52" s="31">
        <v>1</v>
      </c>
      <c r="H52" s="31">
        <v>2017</v>
      </c>
      <c r="I52" s="28"/>
      <c r="J52" s="33" t="s">
        <v>654</v>
      </c>
      <c r="K52" s="33">
        <v>1969</v>
      </c>
      <c r="L52" s="33" t="s">
        <v>651</v>
      </c>
      <c r="M52" s="33">
        <v>1</v>
      </c>
      <c r="N52" s="33">
        <v>1</v>
      </c>
      <c r="O52" s="33">
        <v>1</v>
      </c>
      <c r="P52" s="33">
        <v>1</v>
      </c>
      <c r="Q52" s="33">
        <v>2017</v>
      </c>
    </row>
    <row r="53" spans="1:17" x14ac:dyDescent="0.35">
      <c r="A53" s="31" t="s">
        <v>16</v>
      </c>
      <c r="B53" s="31">
        <v>1968</v>
      </c>
      <c r="C53" s="31" t="s">
        <v>651</v>
      </c>
      <c r="D53" s="31">
        <v>0.85</v>
      </c>
      <c r="E53" s="31">
        <v>0.79500000000000004</v>
      </c>
      <c r="F53" s="31">
        <v>0.86699999999999999</v>
      </c>
      <c r="G53" s="31">
        <v>1</v>
      </c>
      <c r="H53" s="31">
        <v>2017</v>
      </c>
      <c r="I53" s="28"/>
      <c r="J53" s="33" t="s">
        <v>654</v>
      </c>
      <c r="K53" s="33">
        <v>1968</v>
      </c>
      <c r="L53" s="33" t="s">
        <v>651</v>
      </c>
      <c r="M53" s="33">
        <v>1</v>
      </c>
      <c r="N53" s="33">
        <v>1</v>
      </c>
      <c r="O53" s="33">
        <v>1</v>
      </c>
      <c r="P53" s="33">
        <v>1</v>
      </c>
      <c r="Q53" s="33">
        <v>2017</v>
      </c>
    </row>
    <row r="54" spans="1:17" x14ac:dyDescent="0.35">
      <c r="A54" s="31" t="s">
        <v>16</v>
      </c>
      <c r="B54" s="31">
        <v>1967</v>
      </c>
      <c r="C54" s="31" t="s">
        <v>651</v>
      </c>
      <c r="D54" s="31">
        <v>0.85</v>
      </c>
      <c r="E54" s="31">
        <v>0.79500000000000004</v>
      </c>
      <c r="F54" s="31">
        <v>0.86699999999999999</v>
      </c>
      <c r="G54" s="31">
        <v>1</v>
      </c>
      <c r="H54" s="31">
        <v>2017</v>
      </c>
      <c r="I54" s="28"/>
      <c r="J54" s="33" t="s">
        <v>654</v>
      </c>
      <c r="K54" s="33">
        <v>1967</v>
      </c>
      <c r="L54" s="33" t="s">
        <v>651</v>
      </c>
      <c r="M54" s="33">
        <v>1</v>
      </c>
      <c r="N54" s="33">
        <v>1</v>
      </c>
      <c r="O54" s="33">
        <v>1</v>
      </c>
      <c r="P54" s="33">
        <v>1</v>
      </c>
      <c r="Q54" s="33">
        <v>2017</v>
      </c>
    </row>
    <row r="55" spans="1:17" x14ac:dyDescent="0.35">
      <c r="A55" s="31" t="s">
        <v>16</v>
      </c>
      <c r="B55" s="31">
        <v>1966</v>
      </c>
      <c r="C55" s="31" t="s">
        <v>651</v>
      </c>
      <c r="D55" s="31">
        <v>0.85</v>
      </c>
      <c r="E55" s="31">
        <v>0.79500000000000004</v>
      </c>
      <c r="F55" s="31">
        <v>0.86699999999999999</v>
      </c>
      <c r="G55" s="31">
        <v>1</v>
      </c>
      <c r="H55" s="31">
        <v>2017</v>
      </c>
      <c r="I55" s="28"/>
      <c r="J55" s="33" t="s">
        <v>654</v>
      </c>
      <c r="K55" s="33">
        <v>1966</v>
      </c>
      <c r="L55" s="33" t="s">
        <v>651</v>
      </c>
      <c r="M55" s="33">
        <v>1</v>
      </c>
      <c r="N55" s="33">
        <v>1</v>
      </c>
      <c r="O55" s="33">
        <v>1</v>
      </c>
      <c r="P55" s="33">
        <v>1</v>
      </c>
      <c r="Q55" s="33">
        <v>2017</v>
      </c>
    </row>
    <row r="56" spans="1:17" x14ac:dyDescent="0.35">
      <c r="A56" s="31" t="s">
        <v>16</v>
      </c>
      <c r="B56" s="31">
        <v>1965</v>
      </c>
      <c r="C56" s="31" t="s">
        <v>651</v>
      </c>
      <c r="D56" s="31">
        <v>0.85</v>
      </c>
      <c r="E56" s="31">
        <v>0.79500000000000004</v>
      </c>
      <c r="F56" s="31">
        <v>0.86699999999999999</v>
      </c>
      <c r="G56" s="31">
        <v>1</v>
      </c>
      <c r="H56" s="31">
        <v>2017</v>
      </c>
      <c r="I56" s="28"/>
      <c r="J56" s="33" t="s">
        <v>654</v>
      </c>
      <c r="K56" s="33">
        <v>1965</v>
      </c>
      <c r="L56" s="33" t="s">
        <v>651</v>
      </c>
      <c r="M56" s="33">
        <v>1</v>
      </c>
      <c r="N56" s="33">
        <v>1</v>
      </c>
      <c r="O56" s="33">
        <v>1</v>
      </c>
      <c r="P56" s="33">
        <v>1</v>
      </c>
      <c r="Q56" s="33">
        <v>2017</v>
      </c>
    </row>
    <row r="57" spans="1:17" x14ac:dyDescent="0.35">
      <c r="A57" s="31" t="s">
        <v>16</v>
      </c>
      <c r="B57" s="31">
        <v>1964</v>
      </c>
      <c r="C57" s="31" t="s">
        <v>651</v>
      </c>
      <c r="D57" s="31">
        <v>0.85</v>
      </c>
      <c r="E57" s="31">
        <v>0.79500000000000004</v>
      </c>
      <c r="F57" s="31">
        <v>0.86699999999999999</v>
      </c>
      <c r="G57" s="31">
        <v>1</v>
      </c>
      <c r="H57" s="31">
        <v>2017</v>
      </c>
      <c r="I57" s="28"/>
      <c r="J57" s="33" t="s">
        <v>654</v>
      </c>
      <c r="K57" s="33">
        <v>1964</v>
      </c>
      <c r="L57" s="33" t="s">
        <v>651</v>
      </c>
      <c r="M57" s="33">
        <v>1</v>
      </c>
      <c r="N57" s="33">
        <v>1</v>
      </c>
      <c r="O57" s="33">
        <v>1</v>
      </c>
      <c r="P57" s="33">
        <v>1</v>
      </c>
      <c r="Q57" s="33">
        <v>2017</v>
      </c>
    </row>
    <row r="58" spans="1:17" x14ac:dyDescent="0.35">
      <c r="A58" s="31" t="s">
        <v>16</v>
      </c>
      <c r="B58" s="31">
        <v>1963</v>
      </c>
      <c r="C58" s="31" t="s">
        <v>651</v>
      </c>
      <c r="D58" s="31">
        <v>0.85</v>
      </c>
      <c r="E58" s="31">
        <v>0.79500000000000004</v>
      </c>
      <c r="F58" s="31">
        <v>0.86699999999999999</v>
      </c>
      <c r="G58" s="31">
        <v>1</v>
      </c>
      <c r="H58" s="31">
        <v>2017</v>
      </c>
      <c r="I58" s="28"/>
      <c r="J58" s="33" t="s">
        <v>654</v>
      </c>
      <c r="K58" s="33">
        <v>1963</v>
      </c>
      <c r="L58" s="33" t="s">
        <v>651</v>
      </c>
      <c r="M58" s="33">
        <v>1</v>
      </c>
      <c r="N58" s="33">
        <v>1</v>
      </c>
      <c r="O58" s="33">
        <v>1</v>
      </c>
      <c r="P58" s="33">
        <v>1</v>
      </c>
      <c r="Q58" s="33">
        <v>2017</v>
      </c>
    </row>
    <row r="59" spans="1:17" x14ac:dyDescent="0.35">
      <c r="A59" s="31" t="s">
        <v>16</v>
      </c>
      <c r="B59" s="31">
        <v>1962</v>
      </c>
      <c r="C59" s="31" t="s">
        <v>651</v>
      </c>
      <c r="D59" s="31">
        <v>0.85</v>
      </c>
      <c r="E59" s="31">
        <v>0.79500000000000004</v>
      </c>
      <c r="F59" s="31">
        <v>0.86699999999999999</v>
      </c>
      <c r="G59" s="31">
        <v>1</v>
      </c>
      <c r="H59" s="31">
        <v>2017</v>
      </c>
      <c r="I59" s="28"/>
      <c r="J59" s="33" t="s">
        <v>654</v>
      </c>
      <c r="K59" s="33">
        <v>1962</v>
      </c>
      <c r="L59" s="33" t="s">
        <v>651</v>
      </c>
      <c r="M59" s="33">
        <v>1</v>
      </c>
      <c r="N59" s="33">
        <v>1</v>
      </c>
      <c r="O59" s="33">
        <v>1</v>
      </c>
      <c r="P59" s="33">
        <v>1</v>
      </c>
      <c r="Q59" s="33">
        <v>2017</v>
      </c>
    </row>
    <row r="60" spans="1:17" x14ac:dyDescent="0.35">
      <c r="A60" s="31" t="s">
        <v>16</v>
      </c>
      <c r="B60" s="31">
        <v>1961</v>
      </c>
      <c r="C60" s="31" t="s">
        <v>651</v>
      </c>
      <c r="D60" s="31">
        <v>0.85</v>
      </c>
      <c r="E60" s="31">
        <v>0.79500000000000004</v>
      </c>
      <c r="F60" s="31">
        <v>0.86699999999999999</v>
      </c>
      <c r="G60" s="31">
        <v>1</v>
      </c>
      <c r="H60" s="31">
        <v>2017</v>
      </c>
      <c r="I60" s="28"/>
      <c r="J60" s="33" t="s">
        <v>654</v>
      </c>
      <c r="K60" s="33">
        <v>1961</v>
      </c>
      <c r="L60" s="33" t="s">
        <v>651</v>
      </c>
      <c r="M60" s="33">
        <v>1</v>
      </c>
      <c r="N60" s="33">
        <v>1</v>
      </c>
      <c r="O60" s="33">
        <v>1</v>
      </c>
      <c r="P60" s="33">
        <v>1</v>
      </c>
      <c r="Q60" s="33">
        <v>2017</v>
      </c>
    </row>
    <row r="61" spans="1:17" x14ac:dyDescent="0.35">
      <c r="A61" s="31" t="s">
        <v>16</v>
      </c>
      <c r="B61" s="31">
        <v>1960</v>
      </c>
      <c r="C61" s="31" t="s">
        <v>651</v>
      </c>
      <c r="D61" s="31">
        <v>0.85</v>
      </c>
      <c r="E61" s="31">
        <v>0.79500000000000004</v>
      </c>
      <c r="F61" s="31">
        <v>0.86699999999999999</v>
      </c>
      <c r="G61" s="31">
        <v>1</v>
      </c>
      <c r="H61" s="31">
        <v>2017</v>
      </c>
      <c r="I61" s="28"/>
      <c r="J61" s="33" t="s">
        <v>654</v>
      </c>
      <c r="K61" s="33">
        <v>1960</v>
      </c>
      <c r="L61" s="33" t="s">
        <v>651</v>
      </c>
      <c r="M61" s="33">
        <v>1</v>
      </c>
      <c r="N61" s="33">
        <v>1</v>
      </c>
      <c r="O61" s="33">
        <v>1</v>
      </c>
      <c r="P61" s="33">
        <v>1</v>
      </c>
      <c r="Q61" s="33">
        <v>2017</v>
      </c>
    </row>
    <row r="62" spans="1:17" x14ac:dyDescent="0.35">
      <c r="A62" s="31" t="s">
        <v>16</v>
      </c>
      <c r="B62" s="31">
        <v>1959</v>
      </c>
      <c r="C62" s="31" t="s">
        <v>651</v>
      </c>
      <c r="D62" s="31">
        <v>0.85</v>
      </c>
      <c r="E62" s="31">
        <v>0.79500000000000004</v>
      </c>
      <c r="F62" s="31">
        <v>0.86699999999999999</v>
      </c>
      <c r="G62" s="31">
        <v>1</v>
      </c>
      <c r="H62" s="31">
        <v>2017</v>
      </c>
      <c r="I62" s="28"/>
      <c r="J62" s="33" t="s">
        <v>654</v>
      </c>
      <c r="K62" s="33">
        <v>1959</v>
      </c>
      <c r="L62" s="33" t="s">
        <v>651</v>
      </c>
      <c r="M62" s="33">
        <v>1</v>
      </c>
      <c r="N62" s="33">
        <v>1</v>
      </c>
      <c r="O62" s="33">
        <v>1</v>
      </c>
      <c r="P62" s="33">
        <v>1</v>
      </c>
      <c r="Q62" s="33">
        <v>2017</v>
      </c>
    </row>
    <row r="63" spans="1:17" x14ac:dyDescent="0.35">
      <c r="A63" s="31" t="s">
        <v>16</v>
      </c>
      <c r="B63" s="31">
        <v>1958</v>
      </c>
      <c r="C63" s="31" t="s">
        <v>651</v>
      </c>
      <c r="D63" s="31">
        <v>0.85</v>
      </c>
      <c r="E63" s="31">
        <v>0.79500000000000004</v>
      </c>
      <c r="F63" s="31">
        <v>0.86699999999999999</v>
      </c>
      <c r="G63" s="31">
        <v>1</v>
      </c>
      <c r="H63" s="31">
        <v>2017</v>
      </c>
      <c r="I63" s="28"/>
      <c r="J63" s="33" t="s">
        <v>654</v>
      </c>
      <c r="K63" s="33">
        <v>1958</v>
      </c>
      <c r="L63" s="33" t="s">
        <v>651</v>
      </c>
      <c r="M63" s="33">
        <v>1</v>
      </c>
      <c r="N63" s="33">
        <v>1</v>
      </c>
      <c r="O63" s="33">
        <v>1</v>
      </c>
      <c r="P63" s="33">
        <v>1</v>
      </c>
      <c r="Q63" s="33">
        <v>2017</v>
      </c>
    </row>
    <row r="64" spans="1:17" x14ac:dyDescent="0.35">
      <c r="A64" s="31" t="s">
        <v>16</v>
      </c>
      <c r="B64" s="31">
        <v>1957</v>
      </c>
      <c r="C64" s="31" t="s">
        <v>651</v>
      </c>
      <c r="D64" s="31">
        <v>0.85</v>
      </c>
      <c r="E64" s="31">
        <v>0.79500000000000004</v>
      </c>
      <c r="F64" s="31">
        <v>0.86699999999999999</v>
      </c>
      <c r="G64" s="31">
        <v>1</v>
      </c>
      <c r="H64" s="31">
        <v>2017</v>
      </c>
      <c r="I64" s="28"/>
      <c r="J64" s="33" t="s">
        <v>654</v>
      </c>
      <c r="K64" s="33">
        <v>1957</v>
      </c>
      <c r="L64" s="33" t="s">
        <v>651</v>
      </c>
      <c r="M64" s="33">
        <v>1</v>
      </c>
      <c r="N64" s="33">
        <v>1</v>
      </c>
      <c r="O64" s="33">
        <v>1</v>
      </c>
      <c r="P64" s="33">
        <v>1</v>
      </c>
      <c r="Q64" s="33">
        <v>2017</v>
      </c>
    </row>
    <row r="65" spans="1:17" x14ac:dyDescent="0.35">
      <c r="A65" s="31"/>
      <c r="B65" s="31"/>
      <c r="C65" s="31"/>
      <c r="D65" s="31"/>
      <c r="E65" s="31"/>
      <c r="F65" s="31"/>
      <c r="G65" s="31"/>
      <c r="H65" s="31"/>
      <c r="I65" s="28"/>
      <c r="J65" s="33"/>
      <c r="K65" s="33"/>
      <c r="L65" s="33"/>
      <c r="M65" s="33"/>
      <c r="N65" s="33"/>
      <c r="O65" s="33"/>
      <c r="P65" s="33"/>
      <c r="Q65" s="33"/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51473-ED99-4A2E-AB74-53B5639BA6DC}">
  <dimension ref="A1:Q64"/>
  <sheetViews>
    <sheetView workbookViewId="0"/>
  </sheetViews>
  <sheetFormatPr defaultRowHeight="14.5" x14ac:dyDescent="0.35"/>
  <cols>
    <col min="3" max="3" width="9.7265625" customWidth="1"/>
    <col min="4" max="4" width="9.54296875" customWidth="1"/>
    <col min="5" max="5" width="9.7265625" customWidth="1"/>
    <col min="6" max="6" width="11" customWidth="1"/>
    <col min="7" max="7" width="10.1796875" customWidth="1"/>
    <col min="12" max="13" width="9.81640625" customWidth="1"/>
    <col min="14" max="14" width="10" customWidth="1"/>
    <col min="15" max="15" width="11.453125" customWidth="1"/>
    <col min="16" max="16" width="10.453125" customWidth="1"/>
  </cols>
  <sheetData>
    <row r="1" spans="1:17" x14ac:dyDescent="0.35">
      <c r="A1" s="38" t="s">
        <v>655</v>
      </c>
      <c r="B1" s="39"/>
      <c r="C1" s="39"/>
      <c r="D1" s="39"/>
      <c r="E1" s="39"/>
      <c r="F1" s="39"/>
      <c r="G1" s="39"/>
      <c r="H1" s="39"/>
      <c r="I1" s="36"/>
      <c r="J1" s="40" t="s">
        <v>656</v>
      </c>
      <c r="K1" s="41"/>
      <c r="L1" s="41"/>
      <c r="M1" s="41"/>
      <c r="N1" s="41"/>
      <c r="O1" s="41"/>
      <c r="P1" s="41"/>
      <c r="Q1" s="41"/>
    </row>
    <row r="2" spans="1:17" x14ac:dyDescent="0.35">
      <c r="A2" s="35" t="s">
        <v>634</v>
      </c>
      <c r="B2" s="35" t="s">
        <v>587</v>
      </c>
      <c r="C2" s="35" t="s">
        <v>645</v>
      </c>
      <c r="D2" s="35" t="s">
        <v>646</v>
      </c>
      <c r="E2" s="35" t="s">
        <v>647</v>
      </c>
      <c r="F2" s="35" t="s">
        <v>648</v>
      </c>
      <c r="G2" s="35" t="s">
        <v>649</v>
      </c>
      <c r="H2" s="35" t="s">
        <v>650</v>
      </c>
      <c r="I2" s="37"/>
      <c r="J2" s="42" t="s">
        <v>634</v>
      </c>
      <c r="K2" s="42" t="s">
        <v>587</v>
      </c>
      <c r="L2" s="42" t="s">
        <v>645</v>
      </c>
      <c r="M2" s="42" t="s">
        <v>646</v>
      </c>
      <c r="N2" s="42" t="s">
        <v>647</v>
      </c>
      <c r="O2" s="42" t="s">
        <v>648</v>
      </c>
      <c r="P2" s="42" t="s">
        <v>649</v>
      </c>
      <c r="Q2" s="42" t="s">
        <v>650</v>
      </c>
    </row>
    <row r="3" spans="1:17" hidden="1" x14ac:dyDescent="0.35">
      <c r="A3" s="39" t="s">
        <v>16</v>
      </c>
      <c r="B3" s="39">
        <v>2021</v>
      </c>
      <c r="C3" s="39" t="s">
        <v>651</v>
      </c>
      <c r="D3" s="39">
        <v>1</v>
      </c>
      <c r="E3" s="39">
        <v>1</v>
      </c>
      <c r="F3" s="39">
        <v>0.97699999999999998</v>
      </c>
      <c r="G3" s="39">
        <v>1</v>
      </c>
      <c r="H3" s="39">
        <v>2020</v>
      </c>
      <c r="I3" s="37"/>
      <c r="J3" s="41" t="s">
        <v>654</v>
      </c>
      <c r="K3" s="41">
        <v>2021</v>
      </c>
      <c r="L3" s="41" t="s">
        <v>651</v>
      </c>
      <c r="M3" s="41">
        <v>1</v>
      </c>
      <c r="N3" s="41">
        <v>1</v>
      </c>
      <c r="O3" s="41">
        <v>1</v>
      </c>
      <c r="P3" s="41">
        <v>1</v>
      </c>
      <c r="Q3" s="41">
        <v>2020</v>
      </c>
    </row>
    <row r="4" spans="1:17" x14ac:dyDescent="0.35">
      <c r="A4" s="39" t="s">
        <v>16</v>
      </c>
      <c r="B4" s="39">
        <v>2020</v>
      </c>
      <c r="C4" s="39" t="s">
        <v>651</v>
      </c>
      <c r="D4" s="39">
        <v>1</v>
      </c>
      <c r="E4" s="39">
        <v>1</v>
      </c>
      <c r="F4" s="39">
        <v>0.97699999999999998</v>
      </c>
      <c r="G4" s="39">
        <v>1</v>
      </c>
      <c r="H4" s="39">
        <v>2020</v>
      </c>
      <c r="I4" s="36"/>
      <c r="J4" s="41" t="s">
        <v>654</v>
      </c>
      <c r="K4" s="41">
        <v>2020</v>
      </c>
      <c r="L4" s="41" t="s">
        <v>651</v>
      </c>
      <c r="M4" s="41">
        <v>1</v>
      </c>
      <c r="N4" s="41">
        <v>1</v>
      </c>
      <c r="O4" s="41">
        <v>1</v>
      </c>
      <c r="P4" s="41">
        <v>1</v>
      </c>
      <c r="Q4" s="41">
        <v>2020</v>
      </c>
    </row>
    <row r="5" spans="1:17" x14ac:dyDescent="0.35">
      <c r="A5" s="39" t="s">
        <v>16</v>
      </c>
      <c r="B5" s="39">
        <v>2019</v>
      </c>
      <c r="C5" s="39" t="s">
        <v>651</v>
      </c>
      <c r="D5" s="39">
        <v>1</v>
      </c>
      <c r="E5" s="39">
        <v>1</v>
      </c>
      <c r="F5" s="39">
        <v>0.97699999999999998</v>
      </c>
      <c r="G5" s="39">
        <v>1</v>
      </c>
      <c r="H5" s="39">
        <v>2020</v>
      </c>
      <c r="I5" s="36"/>
      <c r="J5" s="41" t="s">
        <v>654</v>
      </c>
      <c r="K5" s="41">
        <v>2019</v>
      </c>
      <c r="L5" s="41" t="s">
        <v>651</v>
      </c>
      <c r="M5" s="41">
        <v>1</v>
      </c>
      <c r="N5" s="41">
        <v>1</v>
      </c>
      <c r="O5" s="41">
        <v>1</v>
      </c>
      <c r="P5" s="41">
        <v>1</v>
      </c>
      <c r="Q5" s="41">
        <v>2020</v>
      </c>
    </row>
    <row r="6" spans="1:17" hidden="1" x14ac:dyDescent="0.35">
      <c r="A6" s="39" t="s">
        <v>16</v>
      </c>
      <c r="B6" s="39">
        <v>2018</v>
      </c>
      <c r="C6" s="39" t="s">
        <v>651</v>
      </c>
      <c r="D6" s="39">
        <v>1</v>
      </c>
      <c r="E6" s="39">
        <v>1</v>
      </c>
      <c r="F6" s="39">
        <v>0.97699999999999998</v>
      </c>
      <c r="G6" s="39">
        <v>1</v>
      </c>
      <c r="H6" s="39">
        <v>2020</v>
      </c>
      <c r="I6" s="36"/>
      <c r="J6" s="41" t="s">
        <v>654</v>
      </c>
      <c r="K6" s="41">
        <v>2018</v>
      </c>
      <c r="L6" s="41" t="s">
        <v>651</v>
      </c>
      <c r="M6" s="41">
        <v>1</v>
      </c>
      <c r="N6" s="41">
        <v>1</v>
      </c>
      <c r="O6" s="41">
        <v>1</v>
      </c>
      <c r="P6" s="41">
        <v>1</v>
      </c>
      <c r="Q6" s="41">
        <v>2020</v>
      </c>
    </row>
    <row r="7" spans="1:17" hidden="1" x14ac:dyDescent="0.35">
      <c r="A7" s="39" t="s">
        <v>16</v>
      </c>
      <c r="B7" s="39">
        <v>2017</v>
      </c>
      <c r="C7" s="39" t="s">
        <v>651</v>
      </c>
      <c r="D7" s="39">
        <v>1</v>
      </c>
      <c r="E7" s="39">
        <v>1</v>
      </c>
      <c r="F7" s="39">
        <v>0.97699999999999998</v>
      </c>
      <c r="G7" s="39">
        <v>1</v>
      </c>
      <c r="H7" s="39">
        <v>2020</v>
      </c>
      <c r="I7" s="36"/>
      <c r="J7" s="41" t="s">
        <v>654</v>
      </c>
      <c r="K7" s="41">
        <v>2017</v>
      </c>
      <c r="L7" s="41" t="s">
        <v>651</v>
      </c>
      <c r="M7" s="41">
        <v>1</v>
      </c>
      <c r="N7" s="41">
        <v>1</v>
      </c>
      <c r="O7" s="41">
        <v>1</v>
      </c>
      <c r="P7" s="41">
        <v>1</v>
      </c>
      <c r="Q7" s="41">
        <v>2020</v>
      </c>
    </row>
    <row r="8" spans="1:17" hidden="1" x14ac:dyDescent="0.35">
      <c r="A8" s="39" t="s">
        <v>16</v>
      </c>
      <c r="B8" s="39">
        <v>2016</v>
      </c>
      <c r="C8" s="39" t="s">
        <v>651</v>
      </c>
      <c r="D8" s="39">
        <v>1</v>
      </c>
      <c r="E8" s="39">
        <v>1</v>
      </c>
      <c r="F8" s="39">
        <v>0.97699999999999998</v>
      </c>
      <c r="G8" s="39">
        <v>1</v>
      </c>
      <c r="H8" s="39">
        <v>2020</v>
      </c>
      <c r="I8" s="36"/>
      <c r="J8" s="41" t="s">
        <v>654</v>
      </c>
      <c r="K8" s="41">
        <v>2016</v>
      </c>
      <c r="L8" s="41" t="s">
        <v>651</v>
      </c>
      <c r="M8" s="41">
        <v>1</v>
      </c>
      <c r="N8" s="41">
        <v>1</v>
      </c>
      <c r="O8" s="41">
        <v>1</v>
      </c>
      <c r="P8" s="41">
        <v>1</v>
      </c>
      <c r="Q8" s="41">
        <v>2020</v>
      </c>
    </row>
    <row r="9" spans="1:17" hidden="1" x14ac:dyDescent="0.35">
      <c r="A9" s="39" t="s">
        <v>16</v>
      </c>
      <c r="B9" s="39">
        <v>2015</v>
      </c>
      <c r="C9" s="39" t="s">
        <v>651</v>
      </c>
      <c r="D9" s="39">
        <v>1</v>
      </c>
      <c r="E9" s="39">
        <v>1</v>
      </c>
      <c r="F9" s="39">
        <v>0.97699999999999998</v>
      </c>
      <c r="G9" s="39">
        <v>1</v>
      </c>
      <c r="H9" s="39">
        <v>2020</v>
      </c>
      <c r="I9" s="36"/>
      <c r="J9" s="41" t="s">
        <v>654</v>
      </c>
      <c r="K9" s="41">
        <v>2015</v>
      </c>
      <c r="L9" s="41" t="s">
        <v>651</v>
      </c>
      <c r="M9" s="41">
        <v>1</v>
      </c>
      <c r="N9" s="41">
        <v>1</v>
      </c>
      <c r="O9" s="41">
        <v>1</v>
      </c>
      <c r="P9" s="41">
        <v>1</v>
      </c>
      <c r="Q9" s="41">
        <v>2020</v>
      </c>
    </row>
    <row r="10" spans="1:17" hidden="1" x14ac:dyDescent="0.35">
      <c r="A10" s="39" t="s">
        <v>16</v>
      </c>
      <c r="B10" s="39">
        <v>2014</v>
      </c>
      <c r="C10" s="39" t="s">
        <v>651</v>
      </c>
      <c r="D10" s="39">
        <v>1</v>
      </c>
      <c r="E10" s="39">
        <v>1</v>
      </c>
      <c r="F10" s="39">
        <v>0.97699999999999998</v>
      </c>
      <c r="G10" s="39">
        <v>1</v>
      </c>
      <c r="H10" s="39">
        <v>2020</v>
      </c>
      <c r="I10" s="36"/>
      <c r="J10" s="41" t="s">
        <v>654</v>
      </c>
      <c r="K10" s="41">
        <v>2014</v>
      </c>
      <c r="L10" s="41" t="s">
        <v>651</v>
      </c>
      <c r="M10" s="41">
        <v>1</v>
      </c>
      <c r="N10" s="41">
        <v>1</v>
      </c>
      <c r="O10" s="41">
        <v>1</v>
      </c>
      <c r="P10" s="41">
        <v>1</v>
      </c>
      <c r="Q10" s="41">
        <v>2020</v>
      </c>
    </row>
    <row r="11" spans="1:17" hidden="1" x14ac:dyDescent="0.35">
      <c r="A11" s="39" t="s">
        <v>16</v>
      </c>
      <c r="B11" s="39">
        <v>2013</v>
      </c>
      <c r="C11" s="39" t="s">
        <v>651</v>
      </c>
      <c r="D11" s="39">
        <v>1</v>
      </c>
      <c r="E11" s="39">
        <v>1</v>
      </c>
      <c r="F11" s="39">
        <v>0.97699999999999998</v>
      </c>
      <c r="G11" s="39">
        <v>1</v>
      </c>
      <c r="H11" s="39">
        <v>2020</v>
      </c>
      <c r="I11" s="36"/>
      <c r="J11" s="41" t="s">
        <v>654</v>
      </c>
      <c r="K11" s="41">
        <v>2013</v>
      </c>
      <c r="L11" s="41" t="s">
        <v>651</v>
      </c>
      <c r="M11" s="41">
        <v>1</v>
      </c>
      <c r="N11" s="41">
        <v>1</v>
      </c>
      <c r="O11" s="41">
        <v>1</v>
      </c>
      <c r="P11" s="41">
        <v>1</v>
      </c>
      <c r="Q11" s="41">
        <v>2020</v>
      </c>
    </row>
    <row r="12" spans="1:17" hidden="1" x14ac:dyDescent="0.35">
      <c r="A12" s="39" t="s">
        <v>16</v>
      </c>
      <c r="B12" s="39">
        <v>2012</v>
      </c>
      <c r="C12" s="39" t="s">
        <v>651</v>
      </c>
      <c r="D12" s="39">
        <v>1</v>
      </c>
      <c r="E12" s="39">
        <v>1</v>
      </c>
      <c r="F12" s="39">
        <v>0.97699999999999998</v>
      </c>
      <c r="G12" s="39">
        <v>1</v>
      </c>
      <c r="H12" s="39">
        <v>2020</v>
      </c>
      <c r="I12" s="36"/>
      <c r="J12" s="41" t="s">
        <v>654</v>
      </c>
      <c r="K12" s="41">
        <v>2012</v>
      </c>
      <c r="L12" s="41" t="s">
        <v>651</v>
      </c>
      <c r="M12" s="41">
        <v>1</v>
      </c>
      <c r="N12" s="41">
        <v>1</v>
      </c>
      <c r="O12" s="41">
        <v>1</v>
      </c>
      <c r="P12" s="41">
        <v>1</v>
      </c>
      <c r="Q12" s="41">
        <v>2020</v>
      </c>
    </row>
    <row r="13" spans="1:17" hidden="1" x14ac:dyDescent="0.35">
      <c r="A13" s="39" t="s">
        <v>16</v>
      </c>
      <c r="B13" s="39">
        <v>2011</v>
      </c>
      <c r="C13" s="39" t="s">
        <v>651</v>
      </c>
      <c r="D13" s="39">
        <v>1</v>
      </c>
      <c r="E13" s="39">
        <v>1</v>
      </c>
      <c r="F13" s="39">
        <v>0.97699999999999998</v>
      </c>
      <c r="G13" s="39">
        <v>1</v>
      </c>
      <c r="H13" s="39">
        <v>2020</v>
      </c>
      <c r="I13" s="36"/>
      <c r="J13" s="41" t="s">
        <v>654</v>
      </c>
      <c r="K13" s="41">
        <v>2011</v>
      </c>
      <c r="L13" s="41" t="s">
        <v>651</v>
      </c>
      <c r="M13" s="41">
        <v>1</v>
      </c>
      <c r="N13" s="41">
        <v>1</v>
      </c>
      <c r="O13" s="41">
        <v>1</v>
      </c>
      <c r="P13" s="41">
        <v>1</v>
      </c>
      <c r="Q13" s="41">
        <v>2020</v>
      </c>
    </row>
    <row r="14" spans="1:17" hidden="1" x14ac:dyDescent="0.35">
      <c r="A14" s="39" t="s">
        <v>16</v>
      </c>
      <c r="B14" s="39">
        <v>2010</v>
      </c>
      <c r="C14" s="39" t="s">
        <v>651</v>
      </c>
      <c r="D14" s="39">
        <v>1</v>
      </c>
      <c r="E14" s="39">
        <v>1</v>
      </c>
      <c r="F14" s="39">
        <v>0.97699999999999998</v>
      </c>
      <c r="G14" s="39">
        <v>1</v>
      </c>
      <c r="H14" s="39">
        <v>2020</v>
      </c>
      <c r="I14" s="36"/>
      <c r="J14" s="41" t="s">
        <v>654</v>
      </c>
      <c r="K14" s="41">
        <v>2010</v>
      </c>
      <c r="L14" s="41" t="s">
        <v>651</v>
      </c>
      <c r="M14" s="41">
        <v>1</v>
      </c>
      <c r="N14" s="41">
        <v>1</v>
      </c>
      <c r="O14" s="41">
        <v>1</v>
      </c>
      <c r="P14" s="41">
        <v>1</v>
      </c>
      <c r="Q14" s="41">
        <v>2020</v>
      </c>
    </row>
    <row r="15" spans="1:17" hidden="1" x14ac:dyDescent="0.35">
      <c r="A15" s="39" t="s">
        <v>16</v>
      </c>
      <c r="B15" s="39">
        <v>2009</v>
      </c>
      <c r="C15" s="39" t="s">
        <v>651</v>
      </c>
      <c r="D15" s="39">
        <v>1</v>
      </c>
      <c r="E15" s="39">
        <v>1</v>
      </c>
      <c r="F15" s="39">
        <v>0.97699999999999998</v>
      </c>
      <c r="G15" s="39">
        <v>1</v>
      </c>
      <c r="H15" s="39">
        <v>2020</v>
      </c>
      <c r="I15" s="36"/>
      <c r="J15" s="41" t="s">
        <v>654</v>
      </c>
      <c r="K15" s="41">
        <v>2009</v>
      </c>
      <c r="L15" s="41" t="s">
        <v>651</v>
      </c>
      <c r="M15" s="41">
        <v>1</v>
      </c>
      <c r="N15" s="41">
        <v>1</v>
      </c>
      <c r="O15" s="41">
        <v>1</v>
      </c>
      <c r="P15" s="41">
        <v>1</v>
      </c>
      <c r="Q15" s="41">
        <v>2020</v>
      </c>
    </row>
    <row r="16" spans="1:17" hidden="1" x14ac:dyDescent="0.35">
      <c r="A16" s="39" t="s">
        <v>16</v>
      </c>
      <c r="B16" s="39">
        <v>2008</v>
      </c>
      <c r="C16" s="39" t="s">
        <v>651</v>
      </c>
      <c r="D16" s="39">
        <v>1</v>
      </c>
      <c r="E16" s="39">
        <v>1</v>
      </c>
      <c r="F16" s="39">
        <v>0.97699999999999998</v>
      </c>
      <c r="G16" s="39">
        <v>1</v>
      </c>
      <c r="H16" s="39">
        <v>2020</v>
      </c>
      <c r="I16" s="36"/>
      <c r="J16" s="41" t="s">
        <v>654</v>
      </c>
      <c r="K16" s="41">
        <v>2008</v>
      </c>
      <c r="L16" s="41" t="s">
        <v>651</v>
      </c>
      <c r="M16" s="41">
        <v>1</v>
      </c>
      <c r="N16" s="41">
        <v>1</v>
      </c>
      <c r="O16" s="41">
        <v>1</v>
      </c>
      <c r="P16" s="41">
        <v>1</v>
      </c>
      <c r="Q16" s="41">
        <v>2020</v>
      </c>
    </row>
    <row r="17" spans="1:17" hidden="1" x14ac:dyDescent="0.35">
      <c r="A17" s="39" t="s">
        <v>16</v>
      </c>
      <c r="B17" s="39">
        <v>2007</v>
      </c>
      <c r="C17" s="39" t="s">
        <v>651</v>
      </c>
      <c r="D17" s="39">
        <v>1</v>
      </c>
      <c r="E17" s="39">
        <v>1</v>
      </c>
      <c r="F17" s="39">
        <v>0.97699999999999998</v>
      </c>
      <c r="G17" s="39">
        <v>1</v>
      </c>
      <c r="H17" s="39">
        <v>2020</v>
      </c>
      <c r="I17" s="36"/>
      <c r="J17" s="41" t="s">
        <v>654</v>
      </c>
      <c r="K17" s="41">
        <v>2007</v>
      </c>
      <c r="L17" s="41" t="s">
        <v>651</v>
      </c>
      <c r="M17" s="41">
        <v>1</v>
      </c>
      <c r="N17" s="41">
        <v>1</v>
      </c>
      <c r="O17" s="41">
        <v>1</v>
      </c>
      <c r="P17" s="41">
        <v>1</v>
      </c>
      <c r="Q17" s="41">
        <v>2020</v>
      </c>
    </row>
    <row r="18" spans="1:17" hidden="1" x14ac:dyDescent="0.35">
      <c r="A18" s="39" t="s">
        <v>16</v>
      </c>
      <c r="B18" s="39">
        <v>2006</v>
      </c>
      <c r="C18" s="39" t="s">
        <v>651</v>
      </c>
      <c r="D18" s="39">
        <v>1</v>
      </c>
      <c r="E18" s="39">
        <v>1</v>
      </c>
      <c r="F18" s="39">
        <v>0.97699999999999998</v>
      </c>
      <c r="G18" s="39">
        <v>1</v>
      </c>
      <c r="H18" s="39">
        <v>2020</v>
      </c>
      <c r="I18" s="36"/>
      <c r="J18" s="41" t="s">
        <v>654</v>
      </c>
      <c r="K18" s="41">
        <v>2006</v>
      </c>
      <c r="L18" s="41" t="s">
        <v>651</v>
      </c>
      <c r="M18" s="41">
        <v>1</v>
      </c>
      <c r="N18" s="41">
        <v>1</v>
      </c>
      <c r="O18" s="41">
        <v>1</v>
      </c>
      <c r="P18" s="41">
        <v>1</v>
      </c>
      <c r="Q18" s="41">
        <v>2020</v>
      </c>
    </row>
    <row r="19" spans="1:17" hidden="1" x14ac:dyDescent="0.35">
      <c r="A19" s="39" t="s">
        <v>16</v>
      </c>
      <c r="B19" s="39">
        <v>2005</v>
      </c>
      <c r="C19" s="39" t="s">
        <v>651</v>
      </c>
      <c r="D19" s="39">
        <v>1</v>
      </c>
      <c r="E19" s="39">
        <v>1</v>
      </c>
      <c r="F19" s="39">
        <v>0.97699999999999998</v>
      </c>
      <c r="G19" s="39">
        <v>1</v>
      </c>
      <c r="H19" s="39">
        <v>2020</v>
      </c>
      <c r="I19" s="36"/>
      <c r="J19" s="41" t="s">
        <v>654</v>
      </c>
      <c r="K19" s="41">
        <v>2005</v>
      </c>
      <c r="L19" s="41" t="s">
        <v>651</v>
      </c>
      <c r="M19" s="41">
        <v>1</v>
      </c>
      <c r="N19" s="41">
        <v>1</v>
      </c>
      <c r="O19" s="41">
        <v>1</v>
      </c>
      <c r="P19" s="41">
        <v>1</v>
      </c>
      <c r="Q19" s="41">
        <v>2020</v>
      </c>
    </row>
    <row r="20" spans="1:17" hidden="1" x14ac:dyDescent="0.35">
      <c r="A20" s="39" t="s">
        <v>16</v>
      </c>
      <c r="B20" s="39">
        <v>2004</v>
      </c>
      <c r="C20" s="39" t="s">
        <v>651</v>
      </c>
      <c r="D20" s="39">
        <v>1</v>
      </c>
      <c r="E20" s="39">
        <v>1</v>
      </c>
      <c r="F20" s="39">
        <v>0.97699999999999998</v>
      </c>
      <c r="G20" s="39">
        <v>1</v>
      </c>
      <c r="H20" s="39">
        <v>2020</v>
      </c>
      <c r="I20" s="36"/>
      <c r="J20" s="41" t="s">
        <v>654</v>
      </c>
      <c r="K20" s="41">
        <v>2004</v>
      </c>
      <c r="L20" s="41" t="s">
        <v>651</v>
      </c>
      <c r="M20" s="41">
        <v>1</v>
      </c>
      <c r="N20" s="41">
        <v>1</v>
      </c>
      <c r="O20" s="41">
        <v>1</v>
      </c>
      <c r="P20" s="41">
        <v>1</v>
      </c>
      <c r="Q20" s="41">
        <v>2020</v>
      </c>
    </row>
    <row r="21" spans="1:17" hidden="1" x14ac:dyDescent="0.35">
      <c r="A21" s="39" t="s">
        <v>16</v>
      </c>
      <c r="B21" s="39">
        <v>2003</v>
      </c>
      <c r="C21" s="39" t="s">
        <v>651</v>
      </c>
      <c r="D21" s="39">
        <v>1</v>
      </c>
      <c r="E21" s="39">
        <v>1</v>
      </c>
      <c r="F21" s="39">
        <v>0.97699999999999998</v>
      </c>
      <c r="G21" s="39">
        <v>1</v>
      </c>
      <c r="H21" s="39">
        <v>2020</v>
      </c>
      <c r="I21" s="36"/>
      <c r="J21" s="41" t="s">
        <v>654</v>
      </c>
      <c r="K21" s="41">
        <v>2003</v>
      </c>
      <c r="L21" s="41" t="s">
        <v>651</v>
      </c>
      <c r="M21" s="41">
        <v>1</v>
      </c>
      <c r="N21" s="41">
        <v>1</v>
      </c>
      <c r="O21" s="41">
        <v>1</v>
      </c>
      <c r="P21" s="41">
        <v>1</v>
      </c>
      <c r="Q21" s="41">
        <v>2020</v>
      </c>
    </row>
    <row r="22" spans="1:17" hidden="1" x14ac:dyDescent="0.35">
      <c r="A22" s="39" t="s">
        <v>16</v>
      </c>
      <c r="B22" s="39">
        <v>2002</v>
      </c>
      <c r="C22" s="39" t="s">
        <v>651</v>
      </c>
      <c r="D22" s="39">
        <v>1</v>
      </c>
      <c r="E22" s="39">
        <v>1</v>
      </c>
      <c r="F22" s="39">
        <v>0.97699999999999998</v>
      </c>
      <c r="G22" s="39">
        <v>1</v>
      </c>
      <c r="H22" s="39">
        <v>2020</v>
      </c>
      <c r="I22" s="36"/>
      <c r="J22" s="41" t="s">
        <v>654</v>
      </c>
      <c r="K22" s="41">
        <v>2002</v>
      </c>
      <c r="L22" s="41" t="s">
        <v>651</v>
      </c>
      <c r="M22" s="41">
        <v>1</v>
      </c>
      <c r="N22" s="41">
        <v>1</v>
      </c>
      <c r="O22" s="41">
        <v>1</v>
      </c>
      <c r="P22" s="41">
        <v>1</v>
      </c>
      <c r="Q22" s="41">
        <v>2020</v>
      </c>
    </row>
    <row r="23" spans="1:17" hidden="1" x14ac:dyDescent="0.35">
      <c r="A23" s="39" t="s">
        <v>16</v>
      </c>
      <c r="B23" s="39">
        <v>2001</v>
      </c>
      <c r="C23" s="39" t="s">
        <v>651</v>
      </c>
      <c r="D23" s="39">
        <v>1</v>
      </c>
      <c r="E23" s="39">
        <v>1</v>
      </c>
      <c r="F23" s="39">
        <v>0.97699999999999998</v>
      </c>
      <c r="G23" s="39">
        <v>1</v>
      </c>
      <c r="H23" s="39">
        <v>2020</v>
      </c>
      <c r="I23" s="36"/>
      <c r="J23" s="41" t="s">
        <v>654</v>
      </c>
      <c r="K23" s="41">
        <v>2001</v>
      </c>
      <c r="L23" s="41" t="s">
        <v>651</v>
      </c>
      <c r="M23" s="41">
        <v>1</v>
      </c>
      <c r="N23" s="41">
        <v>1</v>
      </c>
      <c r="O23" s="41">
        <v>1</v>
      </c>
      <c r="P23" s="41">
        <v>1</v>
      </c>
      <c r="Q23" s="41">
        <v>2020</v>
      </c>
    </row>
    <row r="24" spans="1:17" hidden="1" x14ac:dyDescent="0.35">
      <c r="A24" s="39" t="s">
        <v>16</v>
      </c>
      <c r="B24" s="39">
        <v>2000</v>
      </c>
      <c r="C24" s="39" t="s">
        <v>651</v>
      </c>
      <c r="D24" s="39">
        <v>1</v>
      </c>
      <c r="E24" s="39">
        <v>1</v>
      </c>
      <c r="F24" s="39">
        <v>0.97699999999999998</v>
      </c>
      <c r="G24" s="39">
        <v>1</v>
      </c>
      <c r="H24" s="39">
        <v>2020</v>
      </c>
      <c r="I24" s="36"/>
      <c r="J24" s="41" t="s">
        <v>654</v>
      </c>
      <c r="K24" s="41">
        <v>2000</v>
      </c>
      <c r="L24" s="41" t="s">
        <v>651</v>
      </c>
      <c r="M24" s="41">
        <v>1</v>
      </c>
      <c r="N24" s="41">
        <v>1</v>
      </c>
      <c r="O24" s="41">
        <v>1</v>
      </c>
      <c r="P24" s="41">
        <v>1</v>
      </c>
      <c r="Q24" s="41">
        <v>2020</v>
      </c>
    </row>
    <row r="25" spans="1:17" hidden="1" x14ac:dyDescent="0.35">
      <c r="A25" s="39" t="s">
        <v>16</v>
      </c>
      <c r="B25" s="39">
        <v>1999</v>
      </c>
      <c r="C25" s="39" t="s">
        <v>651</v>
      </c>
      <c r="D25" s="39">
        <v>1</v>
      </c>
      <c r="E25" s="39">
        <v>1</v>
      </c>
      <c r="F25" s="39">
        <v>0.97699999999999998</v>
      </c>
      <c r="G25" s="39">
        <v>1</v>
      </c>
      <c r="H25" s="39">
        <v>2020</v>
      </c>
      <c r="I25" s="36"/>
      <c r="J25" s="41" t="s">
        <v>654</v>
      </c>
      <c r="K25" s="41">
        <v>1999</v>
      </c>
      <c r="L25" s="41" t="s">
        <v>651</v>
      </c>
      <c r="M25" s="41">
        <v>1</v>
      </c>
      <c r="N25" s="41">
        <v>1</v>
      </c>
      <c r="O25" s="41">
        <v>1</v>
      </c>
      <c r="P25" s="41">
        <v>1</v>
      </c>
      <c r="Q25" s="41">
        <v>2020</v>
      </c>
    </row>
    <row r="26" spans="1:17" hidden="1" x14ac:dyDescent="0.35">
      <c r="A26" s="39" t="s">
        <v>16</v>
      </c>
      <c r="B26" s="39">
        <v>1998</v>
      </c>
      <c r="C26" s="39" t="s">
        <v>651</v>
      </c>
      <c r="D26" s="39">
        <v>1</v>
      </c>
      <c r="E26" s="39">
        <v>1</v>
      </c>
      <c r="F26" s="39">
        <v>0.97699999999999998</v>
      </c>
      <c r="G26" s="39">
        <v>1</v>
      </c>
      <c r="H26" s="39">
        <v>2020</v>
      </c>
      <c r="I26" s="36"/>
      <c r="J26" s="41" t="s">
        <v>654</v>
      </c>
      <c r="K26" s="41">
        <v>1998</v>
      </c>
      <c r="L26" s="41" t="s">
        <v>651</v>
      </c>
      <c r="M26" s="41">
        <v>1</v>
      </c>
      <c r="N26" s="41">
        <v>1</v>
      </c>
      <c r="O26" s="41">
        <v>1</v>
      </c>
      <c r="P26" s="41">
        <v>1</v>
      </c>
      <c r="Q26" s="41">
        <v>2020</v>
      </c>
    </row>
    <row r="27" spans="1:17" hidden="1" x14ac:dyDescent="0.35">
      <c r="A27" s="39" t="s">
        <v>16</v>
      </c>
      <c r="B27" s="39">
        <v>1997</v>
      </c>
      <c r="C27" s="39" t="s">
        <v>651</v>
      </c>
      <c r="D27" s="39">
        <v>1</v>
      </c>
      <c r="E27" s="39">
        <v>1</v>
      </c>
      <c r="F27" s="39">
        <v>0.97699999999999998</v>
      </c>
      <c r="G27" s="39">
        <v>1</v>
      </c>
      <c r="H27" s="39">
        <v>2020</v>
      </c>
      <c r="I27" s="36"/>
      <c r="J27" s="41" t="s">
        <v>654</v>
      </c>
      <c r="K27" s="41">
        <v>1997</v>
      </c>
      <c r="L27" s="41" t="s">
        <v>651</v>
      </c>
      <c r="M27" s="41">
        <v>1</v>
      </c>
      <c r="N27" s="41">
        <v>1</v>
      </c>
      <c r="O27" s="41">
        <v>1</v>
      </c>
      <c r="P27" s="41">
        <v>1</v>
      </c>
      <c r="Q27" s="41">
        <v>2020</v>
      </c>
    </row>
    <row r="28" spans="1:17" hidden="1" x14ac:dyDescent="0.35">
      <c r="A28" s="39" t="s">
        <v>16</v>
      </c>
      <c r="B28" s="39">
        <v>1996</v>
      </c>
      <c r="C28" s="39" t="s">
        <v>651</v>
      </c>
      <c r="D28" s="39">
        <v>1</v>
      </c>
      <c r="E28" s="39">
        <v>1</v>
      </c>
      <c r="F28" s="39">
        <v>0.97699999999999998</v>
      </c>
      <c r="G28" s="39">
        <v>1</v>
      </c>
      <c r="H28" s="39">
        <v>2020</v>
      </c>
      <c r="I28" s="36"/>
      <c r="J28" s="41" t="s">
        <v>654</v>
      </c>
      <c r="K28" s="41">
        <v>1996</v>
      </c>
      <c r="L28" s="41" t="s">
        <v>651</v>
      </c>
      <c r="M28" s="41">
        <v>1</v>
      </c>
      <c r="N28" s="41">
        <v>1</v>
      </c>
      <c r="O28" s="41">
        <v>1</v>
      </c>
      <c r="P28" s="41">
        <v>1</v>
      </c>
      <c r="Q28" s="41">
        <v>2020</v>
      </c>
    </row>
    <row r="29" spans="1:17" hidden="1" x14ac:dyDescent="0.35">
      <c r="A29" s="39" t="s">
        <v>16</v>
      </c>
      <c r="B29" s="39">
        <v>1995</v>
      </c>
      <c r="C29" s="39" t="s">
        <v>651</v>
      </c>
      <c r="D29" s="39">
        <v>0.85</v>
      </c>
      <c r="E29" s="39">
        <v>0.79500000000000004</v>
      </c>
      <c r="F29" s="39">
        <v>0.86699999999999999</v>
      </c>
      <c r="G29" s="39">
        <v>1</v>
      </c>
      <c r="H29" s="39">
        <v>2020</v>
      </c>
      <c r="I29" s="36"/>
      <c r="J29" s="41" t="s">
        <v>654</v>
      </c>
      <c r="K29" s="41">
        <v>1995</v>
      </c>
      <c r="L29" s="41" t="s">
        <v>651</v>
      </c>
      <c r="M29" s="41">
        <v>1</v>
      </c>
      <c r="N29" s="41">
        <v>1</v>
      </c>
      <c r="O29" s="41">
        <v>1</v>
      </c>
      <c r="P29" s="41">
        <v>1</v>
      </c>
      <c r="Q29" s="41">
        <v>2020</v>
      </c>
    </row>
    <row r="30" spans="1:17" hidden="1" x14ac:dyDescent="0.35">
      <c r="A30" s="39" t="s">
        <v>16</v>
      </c>
      <c r="B30" s="39">
        <v>1994</v>
      </c>
      <c r="C30" s="39" t="s">
        <v>651</v>
      </c>
      <c r="D30" s="39">
        <v>0.85</v>
      </c>
      <c r="E30" s="39">
        <v>0.79500000000000004</v>
      </c>
      <c r="F30" s="39">
        <v>0.86699999999999999</v>
      </c>
      <c r="G30" s="39">
        <v>1</v>
      </c>
      <c r="H30" s="39">
        <v>2020</v>
      </c>
      <c r="I30" s="36"/>
      <c r="J30" s="41" t="s">
        <v>654</v>
      </c>
      <c r="K30" s="41">
        <v>1994</v>
      </c>
      <c r="L30" s="41" t="s">
        <v>651</v>
      </c>
      <c r="M30" s="41">
        <v>1</v>
      </c>
      <c r="N30" s="41">
        <v>1</v>
      </c>
      <c r="O30" s="41">
        <v>1</v>
      </c>
      <c r="P30" s="41">
        <v>1</v>
      </c>
      <c r="Q30" s="41">
        <v>2020</v>
      </c>
    </row>
    <row r="31" spans="1:17" hidden="1" x14ac:dyDescent="0.35">
      <c r="A31" s="39" t="s">
        <v>16</v>
      </c>
      <c r="B31" s="39">
        <v>1993</v>
      </c>
      <c r="C31" s="39" t="s">
        <v>651</v>
      </c>
      <c r="D31" s="39">
        <v>0.85</v>
      </c>
      <c r="E31" s="39">
        <v>0.79500000000000004</v>
      </c>
      <c r="F31" s="39">
        <v>0.86699999999999999</v>
      </c>
      <c r="G31" s="39">
        <v>1</v>
      </c>
      <c r="H31" s="39">
        <v>2020</v>
      </c>
      <c r="I31" s="36"/>
      <c r="J31" s="41" t="s">
        <v>654</v>
      </c>
      <c r="K31" s="41">
        <v>1993</v>
      </c>
      <c r="L31" s="41" t="s">
        <v>651</v>
      </c>
      <c r="M31" s="41">
        <v>1</v>
      </c>
      <c r="N31" s="41">
        <v>1</v>
      </c>
      <c r="O31" s="41">
        <v>1</v>
      </c>
      <c r="P31" s="41">
        <v>1</v>
      </c>
      <c r="Q31" s="41">
        <v>2020</v>
      </c>
    </row>
    <row r="32" spans="1:17" hidden="1" x14ac:dyDescent="0.35">
      <c r="A32" s="39" t="s">
        <v>16</v>
      </c>
      <c r="B32" s="39">
        <v>1992</v>
      </c>
      <c r="C32" s="39" t="s">
        <v>651</v>
      </c>
      <c r="D32" s="39">
        <v>0.85</v>
      </c>
      <c r="E32" s="39">
        <v>0.79500000000000004</v>
      </c>
      <c r="F32" s="39">
        <v>0.86699999999999999</v>
      </c>
      <c r="G32" s="39">
        <v>1</v>
      </c>
      <c r="H32" s="39">
        <v>2020</v>
      </c>
      <c r="I32" s="36"/>
      <c r="J32" s="41" t="s">
        <v>654</v>
      </c>
      <c r="K32" s="41">
        <v>1992</v>
      </c>
      <c r="L32" s="41" t="s">
        <v>651</v>
      </c>
      <c r="M32" s="41">
        <v>1</v>
      </c>
      <c r="N32" s="41">
        <v>1</v>
      </c>
      <c r="O32" s="41">
        <v>1</v>
      </c>
      <c r="P32" s="41">
        <v>1</v>
      </c>
      <c r="Q32" s="41">
        <v>2020</v>
      </c>
    </row>
    <row r="33" spans="1:17" hidden="1" x14ac:dyDescent="0.35">
      <c r="A33" s="39" t="s">
        <v>16</v>
      </c>
      <c r="B33" s="39">
        <v>1991</v>
      </c>
      <c r="C33" s="39" t="s">
        <v>651</v>
      </c>
      <c r="D33" s="39">
        <v>0.85</v>
      </c>
      <c r="E33" s="39">
        <v>0.79500000000000004</v>
      </c>
      <c r="F33" s="39">
        <v>0.86699999999999999</v>
      </c>
      <c r="G33" s="39">
        <v>1</v>
      </c>
      <c r="H33" s="39">
        <v>2020</v>
      </c>
      <c r="I33" s="36"/>
      <c r="J33" s="41" t="s">
        <v>654</v>
      </c>
      <c r="K33" s="41">
        <v>1991</v>
      </c>
      <c r="L33" s="41" t="s">
        <v>651</v>
      </c>
      <c r="M33" s="41">
        <v>1</v>
      </c>
      <c r="N33" s="41">
        <v>1</v>
      </c>
      <c r="O33" s="41">
        <v>1</v>
      </c>
      <c r="P33" s="41">
        <v>1</v>
      </c>
      <c r="Q33" s="41">
        <v>2020</v>
      </c>
    </row>
    <row r="34" spans="1:17" hidden="1" x14ac:dyDescent="0.35">
      <c r="A34" s="39" t="s">
        <v>16</v>
      </c>
      <c r="B34" s="39">
        <v>1990</v>
      </c>
      <c r="C34" s="39" t="s">
        <v>651</v>
      </c>
      <c r="D34" s="39">
        <v>0.85</v>
      </c>
      <c r="E34" s="39">
        <v>0.79500000000000004</v>
      </c>
      <c r="F34" s="39">
        <v>0.86699999999999999</v>
      </c>
      <c r="G34" s="39">
        <v>1</v>
      </c>
      <c r="H34" s="39">
        <v>2020</v>
      </c>
      <c r="I34" s="36"/>
      <c r="J34" s="41" t="s">
        <v>654</v>
      </c>
      <c r="K34" s="41">
        <v>1990</v>
      </c>
      <c r="L34" s="41" t="s">
        <v>651</v>
      </c>
      <c r="M34" s="41">
        <v>1</v>
      </c>
      <c r="N34" s="41">
        <v>1</v>
      </c>
      <c r="O34" s="41">
        <v>1</v>
      </c>
      <c r="P34" s="41">
        <v>1</v>
      </c>
      <c r="Q34" s="41">
        <v>2020</v>
      </c>
    </row>
    <row r="35" spans="1:17" hidden="1" x14ac:dyDescent="0.35">
      <c r="A35" s="39" t="s">
        <v>16</v>
      </c>
      <c r="B35" s="39">
        <v>1989</v>
      </c>
      <c r="C35" s="39" t="s">
        <v>651</v>
      </c>
      <c r="D35" s="39">
        <v>0.85</v>
      </c>
      <c r="E35" s="39">
        <v>0.79500000000000004</v>
      </c>
      <c r="F35" s="39">
        <v>0.86699999999999999</v>
      </c>
      <c r="G35" s="39">
        <v>1</v>
      </c>
      <c r="H35" s="39">
        <v>2020</v>
      </c>
      <c r="I35" s="36"/>
      <c r="J35" s="41" t="s">
        <v>654</v>
      </c>
      <c r="K35" s="41">
        <v>1989</v>
      </c>
      <c r="L35" s="41" t="s">
        <v>651</v>
      </c>
      <c r="M35" s="41">
        <v>1</v>
      </c>
      <c r="N35" s="41">
        <v>1</v>
      </c>
      <c r="O35" s="41">
        <v>1</v>
      </c>
      <c r="P35" s="41">
        <v>1</v>
      </c>
      <c r="Q35" s="41">
        <v>2020</v>
      </c>
    </row>
    <row r="36" spans="1:17" hidden="1" x14ac:dyDescent="0.35">
      <c r="A36" s="39" t="s">
        <v>16</v>
      </c>
      <c r="B36" s="39">
        <v>1988</v>
      </c>
      <c r="C36" s="39" t="s">
        <v>651</v>
      </c>
      <c r="D36" s="39">
        <v>0.85</v>
      </c>
      <c r="E36" s="39">
        <v>0.79500000000000004</v>
      </c>
      <c r="F36" s="39">
        <v>0.86699999999999999</v>
      </c>
      <c r="G36" s="39">
        <v>1</v>
      </c>
      <c r="H36" s="39">
        <v>2020</v>
      </c>
      <c r="I36" s="36"/>
      <c r="J36" s="41" t="s">
        <v>654</v>
      </c>
      <c r="K36" s="41">
        <v>1988</v>
      </c>
      <c r="L36" s="41" t="s">
        <v>651</v>
      </c>
      <c r="M36" s="41">
        <v>1</v>
      </c>
      <c r="N36" s="41">
        <v>1</v>
      </c>
      <c r="O36" s="41">
        <v>1</v>
      </c>
      <c r="P36" s="41">
        <v>1</v>
      </c>
      <c r="Q36" s="41">
        <v>2020</v>
      </c>
    </row>
    <row r="37" spans="1:17" hidden="1" x14ac:dyDescent="0.35">
      <c r="A37" s="39" t="s">
        <v>16</v>
      </c>
      <c r="B37" s="39">
        <v>1987</v>
      </c>
      <c r="C37" s="39" t="s">
        <v>651</v>
      </c>
      <c r="D37" s="39">
        <v>0.85</v>
      </c>
      <c r="E37" s="39">
        <v>0.79500000000000004</v>
      </c>
      <c r="F37" s="39">
        <v>0.86699999999999999</v>
      </c>
      <c r="G37" s="39">
        <v>1</v>
      </c>
      <c r="H37" s="39">
        <v>2020</v>
      </c>
      <c r="I37" s="36"/>
      <c r="J37" s="41" t="s">
        <v>654</v>
      </c>
      <c r="K37" s="41">
        <v>1987</v>
      </c>
      <c r="L37" s="41" t="s">
        <v>651</v>
      </c>
      <c r="M37" s="41">
        <v>1</v>
      </c>
      <c r="N37" s="41">
        <v>1</v>
      </c>
      <c r="O37" s="41">
        <v>1</v>
      </c>
      <c r="P37" s="41">
        <v>1</v>
      </c>
      <c r="Q37" s="41">
        <v>2020</v>
      </c>
    </row>
    <row r="38" spans="1:17" hidden="1" x14ac:dyDescent="0.35">
      <c r="A38" s="39" t="s">
        <v>16</v>
      </c>
      <c r="B38" s="39">
        <v>1986</v>
      </c>
      <c r="C38" s="39" t="s">
        <v>651</v>
      </c>
      <c r="D38" s="39">
        <v>0.85</v>
      </c>
      <c r="E38" s="39">
        <v>0.79500000000000004</v>
      </c>
      <c r="F38" s="39">
        <v>0.86699999999999999</v>
      </c>
      <c r="G38" s="39">
        <v>1</v>
      </c>
      <c r="H38" s="39">
        <v>2020</v>
      </c>
      <c r="I38" s="36"/>
      <c r="J38" s="41" t="s">
        <v>654</v>
      </c>
      <c r="K38" s="41">
        <v>1986</v>
      </c>
      <c r="L38" s="41" t="s">
        <v>651</v>
      </c>
      <c r="M38" s="41">
        <v>1</v>
      </c>
      <c r="N38" s="41">
        <v>1</v>
      </c>
      <c r="O38" s="41">
        <v>1</v>
      </c>
      <c r="P38" s="41">
        <v>1</v>
      </c>
      <c r="Q38" s="41">
        <v>2020</v>
      </c>
    </row>
    <row r="39" spans="1:17" hidden="1" x14ac:dyDescent="0.35">
      <c r="A39" s="39" t="s">
        <v>16</v>
      </c>
      <c r="B39" s="39">
        <v>1985</v>
      </c>
      <c r="C39" s="39" t="s">
        <v>651</v>
      </c>
      <c r="D39" s="39">
        <v>0.85</v>
      </c>
      <c r="E39" s="39">
        <v>0.79500000000000004</v>
      </c>
      <c r="F39" s="39">
        <v>0.86699999999999999</v>
      </c>
      <c r="G39" s="39">
        <v>1</v>
      </c>
      <c r="H39" s="39">
        <v>2020</v>
      </c>
      <c r="I39" s="36"/>
      <c r="J39" s="41" t="s">
        <v>654</v>
      </c>
      <c r="K39" s="41">
        <v>1985</v>
      </c>
      <c r="L39" s="41" t="s">
        <v>651</v>
      </c>
      <c r="M39" s="41">
        <v>1</v>
      </c>
      <c r="N39" s="41">
        <v>1</v>
      </c>
      <c r="O39" s="41">
        <v>1</v>
      </c>
      <c r="P39" s="41">
        <v>1</v>
      </c>
      <c r="Q39" s="41">
        <v>2020</v>
      </c>
    </row>
    <row r="40" spans="1:17" hidden="1" x14ac:dyDescent="0.35">
      <c r="A40" s="39" t="s">
        <v>16</v>
      </c>
      <c r="B40" s="39">
        <v>1984</v>
      </c>
      <c r="C40" s="39" t="s">
        <v>651</v>
      </c>
      <c r="D40" s="39">
        <v>0.85</v>
      </c>
      <c r="E40" s="39">
        <v>0.79500000000000004</v>
      </c>
      <c r="F40" s="39">
        <v>0.86699999999999999</v>
      </c>
      <c r="G40" s="39">
        <v>1</v>
      </c>
      <c r="H40" s="39">
        <v>2020</v>
      </c>
      <c r="I40" s="36"/>
      <c r="J40" s="41" t="s">
        <v>654</v>
      </c>
      <c r="K40" s="41">
        <v>1984</v>
      </c>
      <c r="L40" s="41" t="s">
        <v>651</v>
      </c>
      <c r="M40" s="41">
        <v>1</v>
      </c>
      <c r="N40" s="41">
        <v>1</v>
      </c>
      <c r="O40" s="41">
        <v>1</v>
      </c>
      <c r="P40" s="41">
        <v>1</v>
      </c>
      <c r="Q40" s="41">
        <v>2020</v>
      </c>
    </row>
    <row r="41" spans="1:17" hidden="1" x14ac:dyDescent="0.35">
      <c r="A41" s="39" t="s">
        <v>16</v>
      </c>
      <c r="B41" s="39">
        <v>1983</v>
      </c>
      <c r="C41" s="39" t="s">
        <v>651</v>
      </c>
      <c r="D41" s="39">
        <v>0.85</v>
      </c>
      <c r="E41" s="39">
        <v>0.79500000000000004</v>
      </c>
      <c r="F41" s="39">
        <v>0.86699999999999999</v>
      </c>
      <c r="G41" s="39">
        <v>1</v>
      </c>
      <c r="H41" s="39">
        <v>2020</v>
      </c>
      <c r="I41" s="36"/>
      <c r="J41" s="41" t="s">
        <v>654</v>
      </c>
      <c r="K41" s="41">
        <v>1983</v>
      </c>
      <c r="L41" s="41" t="s">
        <v>651</v>
      </c>
      <c r="M41" s="41">
        <v>1</v>
      </c>
      <c r="N41" s="41">
        <v>1</v>
      </c>
      <c r="O41" s="41">
        <v>1</v>
      </c>
      <c r="P41" s="41">
        <v>1</v>
      </c>
      <c r="Q41" s="41">
        <v>2020</v>
      </c>
    </row>
    <row r="42" spans="1:17" hidden="1" x14ac:dyDescent="0.35">
      <c r="A42" s="39" t="s">
        <v>16</v>
      </c>
      <c r="B42" s="39">
        <v>1982</v>
      </c>
      <c r="C42" s="39" t="s">
        <v>651</v>
      </c>
      <c r="D42" s="39">
        <v>0.85</v>
      </c>
      <c r="E42" s="39">
        <v>0.79500000000000004</v>
      </c>
      <c r="F42" s="39">
        <v>0.86699999999999999</v>
      </c>
      <c r="G42" s="39">
        <v>1</v>
      </c>
      <c r="H42" s="39">
        <v>2020</v>
      </c>
      <c r="I42" s="36"/>
      <c r="J42" s="41" t="s">
        <v>654</v>
      </c>
      <c r="K42" s="41">
        <v>1982</v>
      </c>
      <c r="L42" s="41" t="s">
        <v>651</v>
      </c>
      <c r="M42" s="41">
        <v>1</v>
      </c>
      <c r="N42" s="41">
        <v>1</v>
      </c>
      <c r="O42" s="41">
        <v>1</v>
      </c>
      <c r="P42" s="41">
        <v>1</v>
      </c>
      <c r="Q42" s="41">
        <v>2020</v>
      </c>
    </row>
    <row r="43" spans="1:17" hidden="1" x14ac:dyDescent="0.35">
      <c r="A43" s="39" t="s">
        <v>16</v>
      </c>
      <c r="B43" s="39">
        <v>1981</v>
      </c>
      <c r="C43" s="39" t="s">
        <v>651</v>
      </c>
      <c r="D43" s="39">
        <v>0.85</v>
      </c>
      <c r="E43" s="39">
        <v>0.79500000000000004</v>
      </c>
      <c r="F43" s="39">
        <v>0.86699999999999999</v>
      </c>
      <c r="G43" s="39">
        <v>1</v>
      </c>
      <c r="H43" s="39">
        <v>2020</v>
      </c>
      <c r="I43" s="36"/>
      <c r="J43" s="41" t="s">
        <v>654</v>
      </c>
      <c r="K43" s="41">
        <v>1981</v>
      </c>
      <c r="L43" s="41" t="s">
        <v>651</v>
      </c>
      <c r="M43" s="41">
        <v>1</v>
      </c>
      <c r="N43" s="41">
        <v>1</v>
      </c>
      <c r="O43" s="41">
        <v>1</v>
      </c>
      <c r="P43" s="41">
        <v>1</v>
      </c>
      <c r="Q43" s="41">
        <v>2020</v>
      </c>
    </row>
    <row r="44" spans="1:17" hidden="1" x14ac:dyDescent="0.35">
      <c r="A44" s="39" t="s">
        <v>16</v>
      </c>
      <c r="B44" s="39">
        <v>1980</v>
      </c>
      <c r="C44" s="39" t="s">
        <v>651</v>
      </c>
      <c r="D44" s="39">
        <v>0.85</v>
      </c>
      <c r="E44" s="39">
        <v>0.79500000000000004</v>
      </c>
      <c r="F44" s="39">
        <v>0.86699999999999999</v>
      </c>
      <c r="G44" s="39">
        <v>1</v>
      </c>
      <c r="H44" s="39">
        <v>2020</v>
      </c>
      <c r="I44" s="36"/>
      <c r="J44" s="41" t="s">
        <v>654</v>
      </c>
      <c r="K44" s="41">
        <v>1980</v>
      </c>
      <c r="L44" s="41" t="s">
        <v>651</v>
      </c>
      <c r="M44" s="41">
        <v>1</v>
      </c>
      <c r="N44" s="41">
        <v>1</v>
      </c>
      <c r="O44" s="41">
        <v>1</v>
      </c>
      <c r="P44" s="41">
        <v>1</v>
      </c>
      <c r="Q44" s="41">
        <v>2020</v>
      </c>
    </row>
    <row r="45" spans="1:17" hidden="1" x14ac:dyDescent="0.35">
      <c r="A45" s="39" t="s">
        <v>16</v>
      </c>
      <c r="B45" s="39">
        <v>1979</v>
      </c>
      <c r="C45" s="39" t="s">
        <v>651</v>
      </c>
      <c r="D45" s="39">
        <v>0.85</v>
      </c>
      <c r="E45" s="39">
        <v>0.79500000000000004</v>
      </c>
      <c r="F45" s="39">
        <v>0.86699999999999999</v>
      </c>
      <c r="G45" s="39">
        <v>1</v>
      </c>
      <c r="H45" s="39">
        <v>2020</v>
      </c>
      <c r="I45" s="36"/>
      <c r="J45" s="41" t="s">
        <v>654</v>
      </c>
      <c r="K45" s="41">
        <v>1979</v>
      </c>
      <c r="L45" s="41" t="s">
        <v>651</v>
      </c>
      <c r="M45" s="41">
        <v>1</v>
      </c>
      <c r="N45" s="41">
        <v>1</v>
      </c>
      <c r="O45" s="41">
        <v>1</v>
      </c>
      <c r="P45" s="41">
        <v>1</v>
      </c>
      <c r="Q45" s="41">
        <v>2020</v>
      </c>
    </row>
    <row r="46" spans="1:17" hidden="1" x14ac:dyDescent="0.35">
      <c r="A46" s="39" t="s">
        <v>16</v>
      </c>
      <c r="B46" s="39">
        <v>1978</v>
      </c>
      <c r="C46" s="39" t="s">
        <v>651</v>
      </c>
      <c r="D46" s="39">
        <v>0.85</v>
      </c>
      <c r="E46" s="39">
        <v>0.79500000000000004</v>
      </c>
      <c r="F46" s="39">
        <v>0.86699999999999999</v>
      </c>
      <c r="G46" s="39">
        <v>1</v>
      </c>
      <c r="H46" s="39">
        <v>2020</v>
      </c>
      <c r="I46" s="36"/>
      <c r="J46" s="41" t="s">
        <v>654</v>
      </c>
      <c r="K46" s="41">
        <v>1978</v>
      </c>
      <c r="L46" s="41" t="s">
        <v>651</v>
      </c>
      <c r="M46" s="41">
        <v>1</v>
      </c>
      <c r="N46" s="41">
        <v>1</v>
      </c>
      <c r="O46" s="41">
        <v>1</v>
      </c>
      <c r="P46" s="41">
        <v>1</v>
      </c>
      <c r="Q46" s="41">
        <v>2020</v>
      </c>
    </row>
    <row r="47" spans="1:17" hidden="1" x14ac:dyDescent="0.35">
      <c r="A47" s="39" t="s">
        <v>16</v>
      </c>
      <c r="B47" s="39">
        <v>1977</v>
      </c>
      <c r="C47" s="39" t="s">
        <v>651</v>
      </c>
      <c r="D47" s="39">
        <v>0.85</v>
      </c>
      <c r="E47" s="39">
        <v>0.79500000000000004</v>
      </c>
      <c r="F47" s="39">
        <v>0.86699999999999999</v>
      </c>
      <c r="G47" s="39">
        <v>1</v>
      </c>
      <c r="H47" s="39">
        <v>2020</v>
      </c>
      <c r="I47" s="36"/>
      <c r="J47" s="41" t="s">
        <v>654</v>
      </c>
      <c r="K47" s="41">
        <v>1977</v>
      </c>
      <c r="L47" s="41" t="s">
        <v>651</v>
      </c>
      <c r="M47" s="41">
        <v>1</v>
      </c>
      <c r="N47" s="41">
        <v>1</v>
      </c>
      <c r="O47" s="41">
        <v>1</v>
      </c>
      <c r="P47" s="41">
        <v>1</v>
      </c>
      <c r="Q47" s="41">
        <v>2020</v>
      </c>
    </row>
    <row r="48" spans="1:17" hidden="1" x14ac:dyDescent="0.35">
      <c r="A48" s="39" t="s">
        <v>16</v>
      </c>
      <c r="B48" s="39">
        <v>1976</v>
      </c>
      <c r="C48" s="39" t="s">
        <v>651</v>
      </c>
      <c r="D48" s="39">
        <v>0.85</v>
      </c>
      <c r="E48" s="39">
        <v>0.79500000000000004</v>
      </c>
      <c r="F48" s="39">
        <v>0.86699999999999999</v>
      </c>
      <c r="G48" s="39">
        <v>1</v>
      </c>
      <c r="H48" s="39">
        <v>2020</v>
      </c>
      <c r="I48" s="36"/>
      <c r="J48" s="41" t="s">
        <v>654</v>
      </c>
      <c r="K48" s="41">
        <v>1976</v>
      </c>
      <c r="L48" s="41" t="s">
        <v>651</v>
      </c>
      <c r="M48" s="41">
        <v>1</v>
      </c>
      <c r="N48" s="41">
        <v>1</v>
      </c>
      <c r="O48" s="41">
        <v>1</v>
      </c>
      <c r="P48" s="41">
        <v>1</v>
      </c>
      <c r="Q48" s="41">
        <v>2020</v>
      </c>
    </row>
    <row r="49" spans="1:17" hidden="1" x14ac:dyDescent="0.35">
      <c r="A49" s="39" t="s">
        <v>16</v>
      </c>
      <c r="B49" s="39">
        <v>1975</v>
      </c>
      <c r="C49" s="39" t="s">
        <v>651</v>
      </c>
      <c r="D49" s="39">
        <v>0.85</v>
      </c>
      <c r="E49" s="39">
        <v>0.79500000000000004</v>
      </c>
      <c r="F49" s="39">
        <v>0.86699999999999999</v>
      </c>
      <c r="G49" s="39">
        <v>1</v>
      </c>
      <c r="H49" s="39">
        <v>2020</v>
      </c>
      <c r="I49" s="36"/>
      <c r="J49" s="41" t="s">
        <v>654</v>
      </c>
      <c r="K49" s="41">
        <v>1975</v>
      </c>
      <c r="L49" s="41" t="s">
        <v>651</v>
      </c>
      <c r="M49" s="41">
        <v>1</v>
      </c>
      <c r="N49" s="41">
        <v>1</v>
      </c>
      <c r="O49" s="41">
        <v>1</v>
      </c>
      <c r="P49" s="41">
        <v>1</v>
      </c>
      <c r="Q49" s="41">
        <v>2020</v>
      </c>
    </row>
    <row r="50" spans="1:17" hidden="1" x14ac:dyDescent="0.35">
      <c r="A50" s="39" t="s">
        <v>16</v>
      </c>
      <c r="B50" s="39">
        <v>1974</v>
      </c>
      <c r="C50" s="39" t="s">
        <v>651</v>
      </c>
      <c r="D50" s="39">
        <v>0.85</v>
      </c>
      <c r="E50" s="39">
        <v>0.79500000000000004</v>
      </c>
      <c r="F50" s="39">
        <v>0.86699999999999999</v>
      </c>
      <c r="G50" s="39">
        <v>1</v>
      </c>
      <c r="H50" s="39">
        <v>2020</v>
      </c>
      <c r="I50" s="36"/>
      <c r="J50" s="41" t="s">
        <v>654</v>
      </c>
      <c r="K50" s="41">
        <v>1974</v>
      </c>
      <c r="L50" s="41" t="s">
        <v>651</v>
      </c>
      <c r="M50" s="41">
        <v>1</v>
      </c>
      <c r="N50" s="41">
        <v>1</v>
      </c>
      <c r="O50" s="41">
        <v>1</v>
      </c>
      <c r="P50" s="41">
        <v>1</v>
      </c>
      <c r="Q50" s="41">
        <v>2020</v>
      </c>
    </row>
    <row r="51" spans="1:17" hidden="1" x14ac:dyDescent="0.35">
      <c r="A51" s="39" t="s">
        <v>16</v>
      </c>
      <c r="B51" s="39">
        <v>1973</v>
      </c>
      <c r="C51" s="39" t="s">
        <v>651</v>
      </c>
      <c r="D51" s="39">
        <v>0.85</v>
      </c>
      <c r="E51" s="39">
        <v>0.79500000000000004</v>
      </c>
      <c r="F51" s="39">
        <v>0.86699999999999999</v>
      </c>
      <c r="G51" s="39">
        <v>1</v>
      </c>
      <c r="H51" s="39">
        <v>2020</v>
      </c>
      <c r="I51" s="36"/>
      <c r="J51" s="41" t="s">
        <v>654</v>
      </c>
      <c r="K51" s="41">
        <v>1973</v>
      </c>
      <c r="L51" s="41" t="s">
        <v>651</v>
      </c>
      <c r="M51" s="41">
        <v>1</v>
      </c>
      <c r="N51" s="41">
        <v>1</v>
      </c>
      <c r="O51" s="41">
        <v>1</v>
      </c>
      <c r="P51" s="41">
        <v>1</v>
      </c>
      <c r="Q51" s="41">
        <v>2020</v>
      </c>
    </row>
    <row r="52" spans="1:17" hidden="1" x14ac:dyDescent="0.35">
      <c r="A52" s="39" t="s">
        <v>16</v>
      </c>
      <c r="B52" s="39">
        <v>1972</v>
      </c>
      <c r="C52" s="39" t="s">
        <v>651</v>
      </c>
      <c r="D52" s="39">
        <v>0.85</v>
      </c>
      <c r="E52" s="39">
        <v>0.79500000000000004</v>
      </c>
      <c r="F52" s="39">
        <v>0.86699999999999999</v>
      </c>
      <c r="G52" s="39">
        <v>1</v>
      </c>
      <c r="H52" s="39">
        <v>2020</v>
      </c>
      <c r="I52" s="36"/>
      <c r="J52" s="41" t="s">
        <v>654</v>
      </c>
      <c r="K52" s="41">
        <v>1972</v>
      </c>
      <c r="L52" s="41" t="s">
        <v>651</v>
      </c>
      <c r="M52" s="41">
        <v>1</v>
      </c>
      <c r="N52" s="41">
        <v>1</v>
      </c>
      <c r="O52" s="41">
        <v>1</v>
      </c>
      <c r="P52" s="41">
        <v>1</v>
      </c>
      <c r="Q52" s="41">
        <v>2020</v>
      </c>
    </row>
    <row r="53" spans="1:17" hidden="1" x14ac:dyDescent="0.35">
      <c r="A53" s="39" t="s">
        <v>16</v>
      </c>
      <c r="B53" s="39">
        <v>1971</v>
      </c>
      <c r="C53" s="39" t="s">
        <v>651</v>
      </c>
      <c r="D53" s="39">
        <v>0.85</v>
      </c>
      <c r="E53" s="39">
        <v>0.79500000000000004</v>
      </c>
      <c r="F53" s="39">
        <v>0.86699999999999999</v>
      </c>
      <c r="G53" s="39">
        <v>1</v>
      </c>
      <c r="H53" s="39">
        <v>2020</v>
      </c>
      <c r="I53" s="36"/>
      <c r="J53" s="41" t="s">
        <v>654</v>
      </c>
      <c r="K53" s="41">
        <v>1971</v>
      </c>
      <c r="L53" s="41" t="s">
        <v>651</v>
      </c>
      <c r="M53" s="41">
        <v>1</v>
      </c>
      <c r="N53" s="41">
        <v>1</v>
      </c>
      <c r="O53" s="41">
        <v>1</v>
      </c>
      <c r="P53" s="41">
        <v>1</v>
      </c>
      <c r="Q53" s="41">
        <v>2020</v>
      </c>
    </row>
    <row r="54" spans="1:17" hidden="1" x14ac:dyDescent="0.35">
      <c r="A54" s="39" t="s">
        <v>16</v>
      </c>
      <c r="B54" s="39">
        <v>1970</v>
      </c>
      <c r="C54" s="39" t="s">
        <v>651</v>
      </c>
      <c r="D54" s="39">
        <v>0.85</v>
      </c>
      <c r="E54" s="39">
        <v>0.79500000000000004</v>
      </c>
      <c r="F54" s="39">
        <v>0.86699999999999999</v>
      </c>
      <c r="G54" s="39">
        <v>1</v>
      </c>
      <c r="H54" s="39">
        <v>2020</v>
      </c>
      <c r="I54" s="36"/>
      <c r="J54" s="41" t="s">
        <v>654</v>
      </c>
      <c r="K54" s="41">
        <v>1970</v>
      </c>
      <c r="L54" s="41" t="s">
        <v>651</v>
      </c>
      <c r="M54" s="41">
        <v>1</v>
      </c>
      <c r="N54" s="41">
        <v>1</v>
      </c>
      <c r="O54" s="41">
        <v>1</v>
      </c>
      <c r="P54" s="41">
        <v>1</v>
      </c>
      <c r="Q54" s="41">
        <v>2020</v>
      </c>
    </row>
    <row r="55" spans="1:17" hidden="1" x14ac:dyDescent="0.35">
      <c r="A55" s="39" t="s">
        <v>16</v>
      </c>
      <c r="B55" s="39">
        <v>1969</v>
      </c>
      <c r="C55" s="39" t="s">
        <v>651</v>
      </c>
      <c r="D55" s="39">
        <v>0.85</v>
      </c>
      <c r="E55" s="39">
        <v>0.79500000000000004</v>
      </c>
      <c r="F55" s="39">
        <v>0.86699999999999999</v>
      </c>
      <c r="G55" s="39">
        <v>1</v>
      </c>
      <c r="H55" s="39">
        <v>2020</v>
      </c>
      <c r="I55" s="36"/>
      <c r="J55" s="41" t="s">
        <v>654</v>
      </c>
      <c r="K55" s="41">
        <v>1969</v>
      </c>
      <c r="L55" s="41" t="s">
        <v>651</v>
      </c>
      <c r="M55" s="41">
        <v>1</v>
      </c>
      <c r="N55" s="41">
        <v>1</v>
      </c>
      <c r="O55" s="41">
        <v>1</v>
      </c>
      <c r="P55" s="41">
        <v>1</v>
      </c>
      <c r="Q55" s="41">
        <v>2020</v>
      </c>
    </row>
    <row r="56" spans="1:17" hidden="1" x14ac:dyDescent="0.35">
      <c r="A56" s="39" t="s">
        <v>16</v>
      </c>
      <c r="B56" s="39">
        <v>1968</v>
      </c>
      <c r="C56" s="39" t="s">
        <v>651</v>
      </c>
      <c r="D56" s="39">
        <v>0.85</v>
      </c>
      <c r="E56" s="39">
        <v>0.79500000000000004</v>
      </c>
      <c r="F56" s="39">
        <v>0.86699999999999999</v>
      </c>
      <c r="G56" s="39">
        <v>1</v>
      </c>
      <c r="H56" s="39">
        <v>2020</v>
      </c>
      <c r="I56" s="36"/>
      <c r="J56" s="41" t="s">
        <v>654</v>
      </c>
      <c r="K56" s="41">
        <v>1968</v>
      </c>
      <c r="L56" s="41" t="s">
        <v>651</v>
      </c>
      <c r="M56" s="41">
        <v>1</v>
      </c>
      <c r="N56" s="41">
        <v>1</v>
      </c>
      <c r="O56" s="41">
        <v>1</v>
      </c>
      <c r="P56" s="41">
        <v>1</v>
      </c>
      <c r="Q56" s="41">
        <v>2020</v>
      </c>
    </row>
    <row r="57" spans="1:17" hidden="1" x14ac:dyDescent="0.35">
      <c r="A57" s="39" t="s">
        <v>16</v>
      </c>
      <c r="B57" s="39">
        <v>1967</v>
      </c>
      <c r="C57" s="39" t="s">
        <v>651</v>
      </c>
      <c r="D57" s="39">
        <v>0.85</v>
      </c>
      <c r="E57" s="39">
        <v>0.79500000000000004</v>
      </c>
      <c r="F57" s="39">
        <v>0.86699999999999999</v>
      </c>
      <c r="G57" s="39">
        <v>1</v>
      </c>
      <c r="H57" s="39">
        <v>2020</v>
      </c>
      <c r="I57" s="36"/>
      <c r="J57" s="41" t="s">
        <v>654</v>
      </c>
      <c r="K57" s="41">
        <v>1967</v>
      </c>
      <c r="L57" s="41" t="s">
        <v>651</v>
      </c>
      <c r="M57" s="41">
        <v>1</v>
      </c>
      <c r="N57" s="41">
        <v>1</v>
      </c>
      <c r="O57" s="41">
        <v>1</v>
      </c>
      <c r="P57" s="41">
        <v>1</v>
      </c>
      <c r="Q57" s="41">
        <v>2020</v>
      </c>
    </row>
    <row r="58" spans="1:17" hidden="1" x14ac:dyDescent="0.35">
      <c r="A58" s="39" t="s">
        <v>16</v>
      </c>
      <c r="B58" s="39">
        <v>1966</v>
      </c>
      <c r="C58" s="39" t="s">
        <v>651</v>
      </c>
      <c r="D58" s="39">
        <v>0.85</v>
      </c>
      <c r="E58" s="39">
        <v>0.79500000000000004</v>
      </c>
      <c r="F58" s="39">
        <v>0.86699999999999999</v>
      </c>
      <c r="G58" s="39">
        <v>1</v>
      </c>
      <c r="H58" s="39">
        <v>2020</v>
      </c>
      <c r="I58" s="36"/>
      <c r="J58" s="41" t="s">
        <v>654</v>
      </c>
      <c r="K58" s="41">
        <v>1966</v>
      </c>
      <c r="L58" s="41" t="s">
        <v>651</v>
      </c>
      <c r="M58" s="41">
        <v>1</v>
      </c>
      <c r="N58" s="41">
        <v>1</v>
      </c>
      <c r="O58" s="41">
        <v>1</v>
      </c>
      <c r="P58" s="41">
        <v>1</v>
      </c>
      <c r="Q58" s="41">
        <v>2020</v>
      </c>
    </row>
    <row r="59" spans="1:17" hidden="1" x14ac:dyDescent="0.35">
      <c r="A59" s="39" t="s">
        <v>16</v>
      </c>
      <c r="B59" s="39">
        <v>1965</v>
      </c>
      <c r="C59" s="39" t="s">
        <v>651</v>
      </c>
      <c r="D59" s="39">
        <v>0.85</v>
      </c>
      <c r="E59" s="39">
        <v>0.79500000000000004</v>
      </c>
      <c r="F59" s="39">
        <v>0.86699999999999999</v>
      </c>
      <c r="G59" s="39">
        <v>1</v>
      </c>
      <c r="H59" s="39">
        <v>2020</v>
      </c>
      <c r="I59" s="36"/>
      <c r="J59" s="41" t="s">
        <v>654</v>
      </c>
      <c r="K59" s="41">
        <v>1965</v>
      </c>
      <c r="L59" s="41" t="s">
        <v>651</v>
      </c>
      <c r="M59" s="41">
        <v>1</v>
      </c>
      <c r="N59" s="41">
        <v>1</v>
      </c>
      <c r="O59" s="41">
        <v>1</v>
      </c>
      <c r="P59" s="41">
        <v>1</v>
      </c>
      <c r="Q59" s="41">
        <v>2020</v>
      </c>
    </row>
    <row r="60" spans="1:17" hidden="1" x14ac:dyDescent="0.35">
      <c r="A60" s="39" t="s">
        <v>16</v>
      </c>
      <c r="B60" s="39">
        <v>1964</v>
      </c>
      <c r="C60" s="39" t="s">
        <v>651</v>
      </c>
      <c r="D60" s="39">
        <v>0.85</v>
      </c>
      <c r="E60" s="39">
        <v>0.79500000000000004</v>
      </c>
      <c r="F60" s="39">
        <v>0.86699999999999999</v>
      </c>
      <c r="G60" s="39">
        <v>1</v>
      </c>
      <c r="H60" s="39">
        <v>2020</v>
      </c>
      <c r="I60" s="36"/>
      <c r="J60" s="41" t="s">
        <v>654</v>
      </c>
      <c r="K60" s="41">
        <v>1964</v>
      </c>
      <c r="L60" s="41" t="s">
        <v>651</v>
      </c>
      <c r="M60" s="41">
        <v>1</v>
      </c>
      <c r="N60" s="41">
        <v>1</v>
      </c>
      <c r="O60" s="41">
        <v>1</v>
      </c>
      <c r="P60" s="41">
        <v>1</v>
      </c>
      <c r="Q60" s="41">
        <v>2020</v>
      </c>
    </row>
    <row r="61" spans="1:17" hidden="1" x14ac:dyDescent="0.35">
      <c r="A61" s="39" t="s">
        <v>16</v>
      </c>
      <c r="B61" s="39">
        <v>1963</v>
      </c>
      <c r="C61" s="39" t="s">
        <v>651</v>
      </c>
      <c r="D61" s="39">
        <v>0.85</v>
      </c>
      <c r="E61" s="39">
        <v>0.79500000000000004</v>
      </c>
      <c r="F61" s="39">
        <v>0.86699999999999999</v>
      </c>
      <c r="G61" s="39">
        <v>1</v>
      </c>
      <c r="H61" s="39">
        <v>2020</v>
      </c>
      <c r="I61" s="36"/>
      <c r="J61" s="41" t="s">
        <v>654</v>
      </c>
      <c r="K61" s="41">
        <v>1963</v>
      </c>
      <c r="L61" s="41" t="s">
        <v>651</v>
      </c>
      <c r="M61" s="41">
        <v>1</v>
      </c>
      <c r="N61" s="41">
        <v>1</v>
      </c>
      <c r="O61" s="41">
        <v>1</v>
      </c>
      <c r="P61" s="41">
        <v>1</v>
      </c>
      <c r="Q61" s="41">
        <v>2020</v>
      </c>
    </row>
    <row r="62" spans="1:17" hidden="1" x14ac:dyDescent="0.35">
      <c r="A62" s="39" t="s">
        <v>16</v>
      </c>
      <c r="B62" s="39">
        <v>1962</v>
      </c>
      <c r="C62" s="39" t="s">
        <v>651</v>
      </c>
      <c r="D62" s="39">
        <v>0.85</v>
      </c>
      <c r="E62" s="39">
        <v>0.79500000000000004</v>
      </c>
      <c r="F62" s="39">
        <v>0.86699999999999999</v>
      </c>
      <c r="G62" s="39">
        <v>1</v>
      </c>
      <c r="H62" s="39">
        <v>2020</v>
      </c>
      <c r="I62" s="36"/>
      <c r="J62" s="41" t="s">
        <v>654</v>
      </c>
      <c r="K62" s="41">
        <v>1962</v>
      </c>
      <c r="L62" s="41" t="s">
        <v>651</v>
      </c>
      <c r="M62" s="41">
        <v>1</v>
      </c>
      <c r="N62" s="41">
        <v>1</v>
      </c>
      <c r="O62" s="41">
        <v>1</v>
      </c>
      <c r="P62" s="41">
        <v>1</v>
      </c>
      <c r="Q62" s="41">
        <v>2020</v>
      </c>
    </row>
    <row r="63" spans="1:17" hidden="1" x14ac:dyDescent="0.35">
      <c r="A63" s="39" t="s">
        <v>16</v>
      </c>
      <c r="B63" s="39">
        <v>1961</v>
      </c>
      <c r="C63" s="39" t="s">
        <v>651</v>
      </c>
      <c r="D63" s="39">
        <v>0.85</v>
      </c>
      <c r="E63" s="39">
        <v>0.79500000000000004</v>
      </c>
      <c r="F63" s="39">
        <v>0.86699999999999999</v>
      </c>
      <c r="G63" s="39">
        <v>1</v>
      </c>
      <c r="H63" s="39">
        <v>2020</v>
      </c>
      <c r="I63" s="36"/>
      <c r="J63" s="41" t="s">
        <v>654</v>
      </c>
      <c r="K63" s="41">
        <v>1961</v>
      </c>
      <c r="L63" s="41" t="s">
        <v>651</v>
      </c>
      <c r="M63" s="41">
        <v>1</v>
      </c>
      <c r="N63" s="41">
        <v>1</v>
      </c>
      <c r="O63" s="41">
        <v>1</v>
      </c>
      <c r="P63" s="41">
        <v>1</v>
      </c>
      <c r="Q63" s="41">
        <v>2020</v>
      </c>
    </row>
    <row r="64" spans="1:17" hidden="1" x14ac:dyDescent="0.35">
      <c r="A64" s="39" t="s">
        <v>16</v>
      </c>
      <c r="B64" s="39">
        <v>1960</v>
      </c>
      <c r="C64" s="39" t="s">
        <v>651</v>
      </c>
      <c r="D64" s="39">
        <v>0.85</v>
      </c>
      <c r="E64" s="39">
        <v>0.79500000000000004</v>
      </c>
      <c r="F64" s="39">
        <v>0.86699999999999999</v>
      </c>
      <c r="G64" s="39">
        <v>1</v>
      </c>
      <c r="H64" s="39">
        <v>2020</v>
      </c>
      <c r="I64" s="36"/>
      <c r="J64" s="41" t="s">
        <v>654</v>
      </c>
      <c r="K64" s="41">
        <v>1960</v>
      </c>
      <c r="L64" s="41" t="s">
        <v>651</v>
      </c>
      <c r="M64" s="41">
        <v>1</v>
      </c>
      <c r="N64" s="41">
        <v>1</v>
      </c>
      <c r="O64" s="41">
        <v>1</v>
      </c>
      <c r="P64" s="41">
        <v>1</v>
      </c>
      <c r="Q64" s="41">
        <v>2020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FD475-0087-4224-A5FF-45F2769B030F}">
  <dimension ref="A1:K24"/>
  <sheetViews>
    <sheetView topLeftCell="B1" zoomScale="80" zoomScaleNormal="80" workbookViewId="0">
      <selection activeCell="B17" sqref="A17:XFD17"/>
    </sheetView>
  </sheetViews>
  <sheetFormatPr defaultColWidth="12.7265625" defaultRowHeight="16" customHeight="1" x14ac:dyDescent="0.35"/>
  <cols>
    <col min="1" max="16384" width="12.7265625" style="10"/>
  </cols>
  <sheetData>
    <row r="1" spans="1:11" s="12" customFormat="1" ht="13" x14ac:dyDescent="0.35">
      <c r="A1" s="17" t="s">
        <v>606</v>
      </c>
    </row>
    <row r="2" spans="1:11" s="12" customFormat="1" ht="13" x14ac:dyDescent="0.35">
      <c r="A2" s="8"/>
    </row>
    <row r="4" spans="1:11" ht="15.5" x14ac:dyDescent="0.35">
      <c r="B4" s="2" t="s">
        <v>607</v>
      </c>
      <c r="C4" s="18" t="s">
        <v>608</v>
      </c>
      <c r="D4" s="18" t="s">
        <v>609</v>
      </c>
      <c r="E4" s="18" t="s">
        <v>610</v>
      </c>
      <c r="F4" s="18" t="s">
        <v>611</v>
      </c>
      <c r="G4" s="18" t="s">
        <v>612</v>
      </c>
      <c r="H4" s="18" t="s">
        <v>613</v>
      </c>
      <c r="I4" s="18" t="s">
        <v>614</v>
      </c>
      <c r="J4" s="18" t="s">
        <v>615</v>
      </c>
      <c r="K4" s="18" t="s">
        <v>616</v>
      </c>
    </row>
    <row r="5" spans="1:11" s="2" customFormat="1" ht="15.5" x14ac:dyDescent="0.35">
      <c r="B5" s="2" t="s">
        <v>617</v>
      </c>
      <c r="C5" s="2">
        <v>25</v>
      </c>
      <c r="D5" s="2">
        <v>50</v>
      </c>
      <c r="E5" s="2">
        <v>75</v>
      </c>
      <c r="F5" s="2">
        <v>100</v>
      </c>
      <c r="G5" s="2">
        <v>175</v>
      </c>
      <c r="H5" s="2">
        <v>300</v>
      </c>
      <c r="I5" s="2">
        <v>600</v>
      </c>
      <c r="J5" s="2">
        <v>750</v>
      </c>
      <c r="K5" s="2">
        <v>9999</v>
      </c>
    </row>
    <row r="6" spans="1:11" ht="15.5" x14ac:dyDescent="0.35">
      <c r="A6" s="4" t="s">
        <v>4</v>
      </c>
      <c r="B6" s="2">
        <v>2000</v>
      </c>
      <c r="C6" s="11" t="s">
        <v>618</v>
      </c>
      <c r="D6" s="11" t="s">
        <v>618</v>
      </c>
      <c r="E6" s="11" t="s">
        <v>618</v>
      </c>
      <c r="F6" s="11" t="s">
        <v>618</v>
      </c>
      <c r="G6" s="11" t="s">
        <v>618</v>
      </c>
      <c r="H6" s="11" t="s">
        <v>618</v>
      </c>
      <c r="I6" s="11" t="s">
        <v>618</v>
      </c>
      <c r="J6" s="11" t="s">
        <v>618</v>
      </c>
      <c r="K6" s="11" t="s">
        <v>618</v>
      </c>
    </row>
    <row r="7" spans="1:11" ht="15.5" x14ac:dyDescent="0.35">
      <c r="A7" s="3"/>
      <c r="B7" s="2">
        <v>2001</v>
      </c>
      <c r="C7" s="5" t="s">
        <v>619</v>
      </c>
      <c r="D7" s="5" t="s">
        <v>619</v>
      </c>
      <c r="E7" s="5" t="s">
        <v>619</v>
      </c>
      <c r="F7" s="5" t="s">
        <v>619</v>
      </c>
      <c r="G7" s="5" t="s">
        <v>619</v>
      </c>
      <c r="H7" s="5" t="s">
        <v>619</v>
      </c>
      <c r="I7" s="6" t="s">
        <v>620</v>
      </c>
      <c r="J7" s="5" t="s">
        <v>619</v>
      </c>
      <c r="K7" s="5" t="s">
        <v>619</v>
      </c>
    </row>
    <row r="8" spans="1:11" ht="15.5" x14ac:dyDescent="0.35">
      <c r="A8" s="3"/>
      <c r="B8" s="2">
        <v>2002</v>
      </c>
      <c r="C8" s="5" t="s">
        <v>619</v>
      </c>
      <c r="D8" s="5" t="s">
        <v>619</v>
      </c>
      <c r="E8" s="5" t="s">
        <v>619</v>
      </c>
      <c r="F8" s="5" t="s">
        <v>619</v>
      </c>
      <c r="G8" s="5" t="s">
        <v>619</v>
      </c>
      <c r="H8" s="5" t="s">
        <v>619</v>
      </c>
      <c r="I8" s="6" t="s">
        <v>620</v>
      </c>
      <c r="J8" s="6" t="s">
        <v>620</v>
      </c>
      <c r="K8" s="5" t="s">
        <v>619</v>
      </c>
    </row>
    <row r="9" spans="1:11" ht="15.5" x14ac:dyDescent="0.35">
      <c r="A9" s="3"/>
      <c r="B9" s="2">
        <v>2003</v>
      </c>
      <c r="C9" s="5" t="s">
        <v>619</v>
      </c>
      <c r="D9" s="5" t="s">
        <v>619</v>
      </c>
      <c r="E9" s="5" t="s">
        <v>619</v>
      </c>
      <c r="F9" s="5" t="s">
        <v>619</v>
      </c>
      <c r="G9" s="6" t="s">
        <v>620</v>
      </c>
      <c r="H9" s="6" t="s">
        <v>620</v>
      </c>
      <c r="I9" s="6" t="s">
        <v>620</v>
      </c>
      <c r="J9" s="6" t="s">
        <v>620</v>
      </c>
      <c r="K9" s="5" t="s">
        <v>619</v>
      </c>
    </row>
    <row r="10" spans="1:11" ht="15.5" x14ac:dyDescent="0.35">
      <c r="A10" s="3"/>
      <c r="B10" s="2">
        <v>2004</v>
      </c>
      <c r="C10" s="5" t="s">
        <v>619</v>
      </c>
      <c r="D10" s="6" t="s">
        <v>620</v>
      </c>
      <c r="E10" s="6" t="s">
        <v>620</v>
      </c>
      <c r="F10" s="6" t="s">
        <v>620</v>
      </c>
      <c r="G10" s="6" t="s">
        <v>620</v>
      </c>
      <c r="H10" s="6" t="s">
        <v>620</v>
      </c>
      <c r="I10" s="6" t="s">
        <v>620</v>
      </c>
      <c r="J10" s="6" t="s">
        <v>620</v>
      </c>
      <c r="K10" s="5" t="s">
        <v>619</v>
      </c>
    </row>
    <row r="11" spans="1:11" ht="15.5" x14ac:dyDescent="0.35">
      <c r="A11" s="3"/>
      <c r="B11" s="2">
        <v>2005</v>
      </c>
      <c r="C11" s="6" t="s">
        <v>620</v>
      </c>
      <c r="D11" s="6" t="s">
        <v>620</v>
      </c>
      <c r="E11" s="6" t="s">
        <v>620</v>
      </c>
      <c r="F11" s="6" t="s">
        <v>620</v>
      </c>
      <c r="G11" s="6" t="s">
        <v>620</v>
      </c>
      <c r="H11" s="6" t="s">
        <v>620</v>
      </c>
      <c r="I11" s="6" t="s">
        <v>620</v>
      </c>
      <c r="J11" s="6" t="s">
        <v>620</v>
      </c>
      <c r="K11" s="5" t="s">
        <v>619</v>
      </c>
    </row>
    <row r="12" spans="1:11" ht="15.5" x14ac:dyDescent="0.35">
      <c r="A12" s="3"/>
      <c r="B12" s="2">
        <v>2006</v>
      </c>
      <c r="C12" s="6" t="s">
        <v>620</v>
      </c>
      <c r="D12" s="6" t="s">
        <v>620</v>
      </c>
      <c r="E12" s="6" t="s">
        <v>620</v>
      </c>
      <c r="F12" s="6" t="s">
        <v>620</v>
      </c>
      <c r="G12" s="6" t="s">
        <v>620</v>
      </c>
      <c r="H12" s="9" t="s">
        <v>621</v>
      </c>
      <c r="I12" s="9" t="s">
        <v>621</v>
      </c>
      <c r="J12" s="9" t="s">
        <v>621</v>
      </c>
      <c r="K12" s="6" t="s">
        <v>620</v>
      </c>
    </row>
    <row r="13" spans="1:11" ht="15.5" x14ac:dyDescent="0.35">
      <c r="A13" s="3"/>
      <c r="B13" s="2">
        <v>2007</v>
      </c>
      <c r="C13" s="6" t="s">
        <v>620</v>
      </c>
      <c r="D13" s="6" t="s">
        <v>620</v>
      </c>
      <c r="E13" s="6" t="s">
        <v>620</v>
      </c>
      <c r="F13" s="6" t="s">
        <v>620</v>
      </c>
      <c r="G13" s="9" t="s">
        <v>621</v>
      </c>
      <c r="H13" s="9" t="s">
        <v>621</v>
      </c>
      <c r="I13" s="9" t="s">
        <v>621</v>
      </c>
      <c r="J13" s="9" t="s">
        <v>621</v>
      </c>
      <c r="K13" s="6" t="s">
        <v>620</v>
      </c>
    </row>
    <row r="14" spans="1:11" ht="15.5" x14ac:dyDescent="0.35">
      <c r="A14" s="3"/>
      <c r="B14" s="2">
        <v>2008</v>
      </c>
      <c r="C14" s="13" t="s">
        <v>622</v>
      </c>
      <c r="D14" s="7" t="s">
        <v>623</v>
      </c>
      <c r="E14" s="7" t="s">
        <v>623</v>
      </c>
      <c r="F14" s="9" t="s">
        <v>621</v>
      </c>
      <c r="G14" s="9" t="s">
        <v>621</v>
      </c>
      <c r="H14" s="9" t="s">
        <v>621</v>
      </c>
      <c r="I14" s="9" t="s">
        <v>621</v>
      </c>
      <c r="J14" s="9" t="s">
        <v>621</v>
      </c>
      <c r="K14" s="6" t="s">
        <v>620</v>
      </c>
    </row>
    <row r="15" spans="1:11" ht="15.5" x14ac:dyDescent="0.35">
      <c r="A15" s="3"/>
      <c r="B15" s="2">
        <v>2009</v>
      </c>
      <c r="C15" s="13" t="s">
        <v>622</v>
      </c>
      <c r="D15" s="7" t="s">
        <v>623</v>
      </c>
      <c r="E15" s="7" t="s">
        <v>623</v>
      </c>
      <c r="F15" s="9" t="s">
        <v>621</v>
      </c>
      <c r="G15" s="9" t="s">
        <v>621</v>
      </c>
      <c r="H15" s="9" t="s">
        <v>621</v>
      </c>
      <c r="I15" s="9" t="s">
        <v>621</v>
      </c>
      <c r="J15" s="9" t="s">
        <v>621</v>
      </c>
      <c r="K15" s="6" t="s">
        <v>620</v>
      </c>
    </row>
    <row r="16" spans="1:11" ht="15.5" x14ac:dyDescent="0.35">
      <c r="A16" s="3"/>
      <c r="B16" s="2">
        <v>2010</v>
      </c>
      <c r="C16" s="13" t="s">
        <v>622</v>
      </c>
      <c r="D16" s="7" t="s">
        <v>623</v>
      </c>
      <c r="E16" s="7" t="s">
        <v>623</v>
      </c>
      <c r="F16" s="9" t="s">
        <v>621</v>
      </c>
      <c r="G16" s="9" t="s">
        <v>621</v>
      </c>
      <c r="H16" s="9" t="s">
        <v>621</v>
      </c>
      <c r="I16" s="9" t="s">
        <v>621</v>
      </c>
      <c r="J16" s="9" t="s">
        <v>621</v>
      </c>
      <c r="K16" s="6" t="s">
        <v>620</v>
      </c>
    </row>
    <row r="17" spans="2:11" ht="15.5" x14ac:dyDescent="0.35">
      <c r="B17" s="2">
        <v>2011</v>
      </c>
      <c r="C17" s="13" t="s">
        <v>622</v>
      </c>
      <c r="D17" s="7" t="s">
        <v>623</v>
      </c>
      <c r="E17" s="7" t="s">
        <v>623</v>
      </c>
      <c r="F17" s="9" t="s">
        <v>621</v>
      </c>
      <c r="G17" s="9" t="s">
        <v>621</v>
      </c>
      <c r="H17" s="7" t="s">
        <v>623</v>
      </c>
      <c r="I17" s="7" t="s">
        <v>623</v>
      </c>
      <c r="J17" s="7" t="s">
        <v>623</v>
      </c>
      <c r="K17" s="7" t="s">
        <v>623</v>
      </c>
    </row>
    <row r="18" spans="2:11" ht="15.5" x14ac:dyDescent="0.35">
      <c r="B18" s="2">
        <v>2012</v>
      </c>
      <c r="C18" s="13" t="s">
        <v>622</v>
      </c>
      <c r="D18" s="7" t="s">
        <v>623</v>
      </c>
      <c r="E18" s="7" t="s">
        <v>623</v>
      </c>
      <c r="F18" s="7" t="s">
        <v>623</v>
      </c>
      <c r="G18" s="7" t="s">
        <v>623</v>
      </c>
      <c r="H18" s="7" t="s">
        <v>623</v>
      </c>
      <c r="I18" s="7" t="s">
        <v>623</v>
      </c>
      <c r="J18" s="7" t="s">
        <v>623</v>
      </c>
      <c r="K18" s="7" t="s">
        <v>623</v>
      </c>
    </row>
    <row r="19" spans="2:11" ht="15.5" x14ac:dyDescent="0.35">
      <c r="B19" s="2">
        <v>2013</v>
      </c>
      <c r="C19" s="13" t="s">
        <v>622</v>
      </c>
      <c r="D19" s="13" t="s">
        <v>622</v>
      </c>
      <c r="E19" s="13" t="s">
        <v>622</v>
      </c>
      <c r="F19" s="7" t="s">
        <v>623</v>
      </c>
      <c r="G19" s="7" t="s">
        <v>623</v>
      </c>
      <c r="H19" s="7" t="s">
        <v>623</v>
      </c>
      <c r="I19" s="7" t="s">
        <v>623</v>
      </c>
      <c r="J19" s="7" t="s">
        <v>623</v>
      </c>
      <c r="K19" s="7" t="s">
        <v>623</v>
      </c>
    </row>
    <row r="20" spans="2:11" ht="15.5" x14ac:dyDescent="0.35">
      <c r="B20" s="2">
        <v>2014</v>
      </c>
      <c r="C20" s="13" t="s">
        <v>622</v>
      </c>
      <c r="D20" s="13" t="s">
        <v>622</v>
      </c>
      <c r="E20" s="13" t="s">
        <v>622</v>
      </c>
      <c r="F20" s="7" t="s">
        <v>623</v>
      </c>
      <c r="G20" s="7" t="s">
        <v>623</v>
      </c>
      <c r="H20" s="13" t="s">
        <v>622</v>
      </c>
      <c r="I20" s="13" t="s">
        <v>622</v>
      </c>
      <c r="J20" s="13" t="s">
        <v>622</v>
      </c>
      <c r="K20" s="7" t="s">
        <v>623</v>
      </c>
    </row>
    <row r="21" spans="2:11" ht="15.5" x14ac:dyDescent="0.35">
      <c r="B21" s="2">
        <v>2015</v>
      </c>
      <c r="C21" s="13" t="s">
        <v>622</v>
      </c>
      <c r="D21" s="13" t="s">
        <v>622</v>
      </c>
      <c r="E21" s="13" t="s">
        <v>622</v>
      </c>
      <c r="F21" s="13" t="s">
        <v>622</v>
      </c>
      <c r="G21" s="13" t="s">
        <v>622</v>
      </c>
      <c r="H21" s="13" t="s">
        <v>622</v>
      </c>
      <c r="I21" s="13" t="s">
        <v>622</v>
      </c>
      <c r="J21" s="13" t="s">
        <v>622</v>
      </c>
      <c r="K21" s="13" t="s">
        <v>622</v>
      </c>
    </row>
    <row r="22" spans="2:11" ht="15.5" x14ac:dyDescent="0.35">
      <c r="B22" s="2"/>
    </row>
    <row r="23" spans="2:11" ht="15.5" x14ac:dyDescent="0.35">
      <c r="B23" s="2"/>
    </row>
    <row r="24" spans="2:11" ht="15.5" x14ac:dyDescent="0.35">
      <c r="B24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8938E-DC28-4EB4-BF2B-039771443451}">
  <dimension ref="A1:BE1522"/>
  <sheetViews>
    <sheetView tabSelected="1" topLeftCell="AL25" workbookViewId="0">
      <selection activeCell="AR49" sqref="AR49"/>
    </sheetView>
  </sheetViews>
  <sheetFormatPr defaultRowHeight="14.5" x14ac:dyDescent="0.35"/>
  <cols>
    <col min="1" max="1" width="8.7265625" style="48" customWidth="1"/>
    <col min="2" max="16" width="8.7265625" customWidth="1"/>
    <col min="17" max="17" width="11.453125" customWidth="1"/>
    <col min="18" max="42" width="8.7265625" customWidth="1"/>
    <col min="44" max="44" width="16.6328125" bestFit="1" customWidth="1"/>
    <col min="45" max="45" width="15.6328125" bestFit="1" customWidth="1"/>
    <col min="46" max="46" width="8.1796875" bestFit="1" customWidth="1"/>
    <col min="47" max="47" width="20.6328125" bestFit="1" customWidth="1"/>
    <col min="48" max="48" width="19.90625" bestFit="1" customWidth="1"/>
    <col min="49" max="50" width="10.7265625" bestFit="1" customWidth="1"/>
    <col min="51" max="51" width="16.54296875" bestFit="1" customWidth="1"/>
    <col min="52" max="52" width="20.6328125" bestFit="1" customWidth="1"/>
    <col min="53" max="53" width="12.54296875" bestFit="1" customWidth="1"/>
    <col min="54" max="54" width="6.81640625" bestFit="1" customWidth="1"/>
    <col min="55" max="55" width="8" bestFit="1" customWidth="1"/>
    <col min="56" max="56" width="4" bestFit="1" customWidth="1"/>
    <col min="57" max="57" width="10.7265625" bestFit="1" customWidth="1"/>
  </cols>
  <sheetData>
    <row r="1" spans="1:57" x14ac:dyDescent="0.35">
      <c r="A1" s="48" t="s">
        <v>724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765</v>
      </c>
      <c r="J1" t="s">
        <v>578</v>
      </c>
      <c r="K1" t="s">
        <v>592</v>
      </c>
      <c r="L1" t="s">
        <v>593</v>
      </c>
      <c r="M1" t="s">
        <v>580</v>
      </c>
      <c r="N1" t="s">
        <v>591</v>
      </c>
      <c r="O1" t="s">
        <v>590</v>
      </c>
      <c r="P1" t="s">
        <v>579</v>
      </c>
      <c r="Q1" t="s">
        <v>624</v>
      </c>
      <c r="R1" t="s">
        <v>659</v>
      </c>
      <c r="S1" t="s">
        <v>657</v>
      </c>
      <c r="T1" t="s">
        <v>630</v>
      </c>
      <c r="U1" t="s">
        <v>660</v>
      </c>
      <c r="V1" t="s">
        <v>658</v>
      </c>
      <c r="W1" t="s">
        <v>635</v>
      </c>
      <c r="X1" t="s">
        <v>661</v>
      </c>
      <c r="Y1" t="s">
        <v>662</v>
      </c>
      <c r="Z1" t="s">
        <v>636</v>
      </c>
      <c r="AA1" t="s">
        <v>663</v>
      </c>
      <c r="AB1" t="s">
        <v>664</v>
      </c>
      <c r="AC1" t="s">
        <v>637</v>
      </c>
      <c r="AD1" t="s">
        <v>666</v>
      </c>
      <c r="AE1" t="s">
        <v>667</v>
      </c>
      <c r="AF1" t="s">
        <v>665</v>
      </c>
      <c r="AG1" t="s">
        <v>669</v>
      </c>
      <c r="AH1" t="s">
        <v>670</v>
      </c>
      <c r="AI1" t="s">
        <v>668</v>
      </c>
      <c r="AJ1" t="s">
        <v>671</v>
      </c>
      <c r="AK1" t="s">
        <v>672</v>
      </c>
      <c r="AL1" t="s">
        <v>674</v>
      </c>
      <c r="AM1" t="s">
        <v>673</v>
      </c>
      <c r="AN1" s="61" t="s">
        <v>675</v>
      </c>
      <c r="AO1" t="s">
        <v>676</v>
      </c>
      <c r="AP1" t="s">
        <v>677</v>
      </c>
      <c r="AQ1" t="s">
        <v>678</v>
      </c>
      <c r="AR1" s="105" t="s">
        <v>724</v>
      </c>
      <c r="AS1" s="100" t="s">
        <v>767</v>
      </c>
      <c r="AZ1" s="105" t="s">
        <v>724</v>
      </c>
      <c r="BA1" s="101">
        <v>2020</v>
      </c>
      <c r="BB1" s="100"/>
      <c r="BC1" s="100"/>
      <c r="BD1" s="100"/>
      <c r="BE1" s="100"/>
    </row>
    <row r="2" spans="1:57" x14ac:dyDescent="0.35">
      <c r="A2" s="48" t="s">
        <v>725</v>
      </c>
      <c r="B2">
        <v>1</v>
      </c>
      <c r="C2" t="s">
        <v>7</v>
      </c>
      <c r="D2" t="s">
        <v>8</v>
      </c>
      <c r="E2" t="s">
        <v>9</v>
      </c>
      <c r="F2">
        <v>2006</v>
      </c>
      <c r="G2">
        <v>99</v>
      </c>
      <c r="H2">
        <v>1271</v>
      </c>
      <c r="I2" t="s">
        <v>620</v>
      </c>
      <c r="J2">
        <v>100</v>
      </c>
      <c r="K2">
        <v>0.75</v>
      </c>
      <c r="L2" t="s">
        <v>722</v>
      </c>
      <c r="M2">
        <v>0.34</v>
      </c>
      <c r="N2">
        <v>12000</v>
      </c>
      <c r="O2" t="s">
        <v>722</v>
      </c>
      <c r="P2">
        <v>12000</v>
      </c>
      <c r="Q2">
        <v>13981</v>
      </c>
      <c r="R2">
        <v>0.19</v>
      </c>
      <c r="S2" t="s">
        <v>722</v>
      </c>
      <c r="T2">
        <v>0.19</v>
      </c>
      <c r="U2">
        <v>2.7100000000000001E-5</v>
      </c>
      <c r="V2" t="s">
        <v>722</v>
      </c>
      <c r="W2">
        <v>2.7100000000000001E-5</v>
      </c>
      <c r="X2">
        <v>4.5528709999999997</v>
      </c>
      <c r="Y2" t="s">
        <v>722</v>
      </c>
      <c r="Z2">
        <v>4.5528709999999997</v>
      </c>
      <c r="AA2">
        <v>6.7700000000000006E-5</v>
      </c>
      <c r="AB2" t="s">
        <v>722</v>
      </c>
      <c r="AC2">
        <v>6.7700000000000006E-5</v>
      </c>
      <c r="AD2">
        <v>0.9</v>
      </c>
      <c r="AE2" t="s">
        <v>722</v>
      </c>
      <c r="AF2">
        <v>0.9</v>
      </c>
      <c r="AG2">
        <v>0.93</v>
      </c>
      <c r="AH2" t="s">
        <v>722</v>
      </c>
      <c r="AI2">
        <v>0.93</v>
      </c>
      <c r="AJ2">
        <v>0.46368000000000009</v>
      </c>
      <c r="AK2">
        <v>4.9897020300000001</v>
      </c>
      <c r="AL2">
        <v>43.733303637360578</v>
      </c>
      <c r="AM2">
        <v>470.61799934856896</v>
      </c>
      <c r="AN2" s="61">
        <v>2.1866651818680288E-2</v>
      </c>
      <c r="AO2">
        <v>0.23530899967428448</v>
      </c>
      <c r="AP2">
        <v>2.6458648700603146E-2</v>
      </c>
      <c r="AZ2" s="100"/>
      <c r="BA2" s="100"/>
      <c r="BB2" s="100"/>
      <c r="BC2" s="100"/>
      <c r="BD2" s="100"/>
      <c r="BE2" s="100"/>
    </row>
    <row r="3" spans="1:57" x14ac:dyDescent="0.35">
      <c r="A3" s="48" t="s">
        <v>725</v>
      </c>
      <c r="B3">
        <v>2</v>
      </c>
      <c r="C3" t="s">
        <v>10</v>
      </c>
      <c r="D3" t="s">
        <v>8</v>
      </c>
      <c r="E3" t="s">
        <v>9</v>
      </c>
      <c r="F3">
        <v>2011</v>
      </c>
      <c r="G3">
        <v>126</v>
      </c>
      <c r="H3">
        <v>1271</v>
      </c>
      <c r="I3" t="s">
        <v>621</v>
      </c>
      <c r="J3">
        <v>175</v>
      </c>
      <c r="K3">
        <v>0.75</v>
      </c>
      <c r="L3" t="s">
        <v>722</v>
      </c>
      <c r="M3">
        <v>0.34</v>
      </c>
      <c r="N3">
        <v>12000</v>
      </c>
      <c r="O3" t="s">
        <v>722</v>
      </c>
      <c r="P3">
        <v>12000</v>
      </c>
      <c r="Q3">
        <v>7626</v>
      </c>
      <c r="R3">
        <v>0.1</v>
      </c>
      <c r="S3" t="s">
        <v>722</v>
      </c>
      <c r="T3">
        <v>0.1</v>
      </c>
      <c r="U3">
        <v>2.5000000000000001E-5</v>
      </c>
      <c r="V3" t="s">
        <v>722</v>
      </c>
      <c r="W3">
        <v>2.5000000000000001E-5</v>
      </c>
      <c r="X3">
        <v>2.6726589999999999</v>
      </c>
      <c r="Y3" t="s">
        <v>722</v>
      </c>
      <c r="Z3">
        <v>2.6726589999999999</v>
      </c>
      <c r="AA3">
        <v>3.4900000000000001E-5</v>
      </c>
      <c r="AB3" t="s">
        <v>722</v>
      </c>
      <c r="AC3">
        <v>3.4900000000000001E-5</v>
      </c>
      <c r="AD3">
        <v>0.9</v>
      </c>
      <c r="AE3" t="s">
        <v>722</v>
      </c>
      <c r="AF3">
        <v>0.9</v>
      </c>
      <c r="AG3">
        <v>0.95</v>
      </c>
      <c r="AH3" t="s">
        <v>722</v>
      </c>
      <c r="AI3">
        <v>0.95</v>
      </c>
      <c r="AJ3">
        <v>0.26158500000000001</v>
      </c>
      <c r="AK3">
        <v>2.7918660799999997</v>
      </c>
      <c r="AL3">
        <v>31.40090094416712</v>
      </c>
      <c r="AM3">
        <v>335.13813952428512</v>
      </c>
      <c r="AN3" s="61">
        <v>1.5700450472083561E-2</v>
      </c>
      <c r="AO3">
        <v>0.16756906976214259</v>
      </c>
      <c r="AP3">
        <v>1.8997545071221106E-2</v>
      </c>
      <c r="AR3" s="105" t="s">
        <v>728</v>
      </c>
      <c r="AS3" s="105" t="s">
        <v>729</v>
      </c>
      <c r="AZ3" s="105" t="s">
        <v>728</v>
      </c>
      <c r="BA3" s="105" t="s">
        <v>729</v>
      </c>
    </row>
    <row r="4" spans="1:57" x14ac:dyDescent="0.35">
      <c r="A4" s="48" t="s">
        <v>725</v>
      </c>
      <c r="B4">
        <v>3</v>
      </c>
      <c r="C4" t="s">
        <v>11</v>
      </c>
      <c r="D4" t="s">
        <v>8</v>
      </c>
      <c r="E4" t="s">
        <v>9</v>
      </c>
      <c r="F4">
        <v>2011</v>
      </c>
      <c r="G4">
        <v>126</v>
      </c>
      <c r="H4">
        <v>1271</v>
      </c>
      <c r="I4" t="s">
        <v>621</v>
      </c>
      <c r="J4">
        <v>175</v>
      </c>
      <c r="K4">
        <v>0.75</v>
      </c>
      <c r="L4" t="s">
        <v>722</v>
      </c>
      <c r="M4">
        <v>0.34</v>
      </c>
      <c r="N4">
        <v>12000</v>
      </c>
      <c r="O4" t="s">
        <v>722</v>
      </c>
      <c r="P4">
        <v>12000</v>
      </c>
      <c r="Q4">
        <v>7626</v>
      </c>
      <c r="R4">
        <v>0.1</v>
      </c>
      <c r="S4" t="s">
        <v>722</v>
      </c>
      <c r="T4">
        <v>0.1</v>
      </c>
      <c r="U4">
        <v>2.5000000000000001E-5</v>
      </c>
      <c r="V4" t="s">
        <v>722</v>
      </c>
      <c r="W4">
        <v>2.5000000000000001E-5</v>
      </c>
      <c r="X4">
        <v>2.6726589999999999</v>
      </c>
      <c r="Y4" t="s">
        <v>722</v>
      </c>
      <c r="Z4">
        <v>2.6726589999999999</v>
      </c>
      <c r="AA4">
        <v>3.4900000000000001E-5</v>
      </c>
      <c r="AB4" t="s">
        <v>722</v>
      </c>
      <c r="AC4">
        <v>3.4900000000000001E-5</v>
      </c>
      <c r="AD4">
        <v>0.9</v>
      </c>
      <c r="AE4" t="s">
        <v>722</v>
      </c>
      <c r="AF4">
        <v>0.9</v>
      </c>
      <c r="AG4">
        <v>0.95</v>
      </c>
      <c r="AH4" t="s">
        <v>722</v>
      </c>
      <c r="AI4">
        <v>0.95</v>
      </c>
      <c r="AJ4">
        <v>0.26158500000000001</v>
      </c>
      <c r="AK4">
        <v>2.7918660799999997</v>
      </c>
      <c r="AL4">
        <v>31.40090094416712</v>
      </c>
      <c r="AM4">
        <v>335.13813952428512</v>
      </c>
      <c r="AN4" s="61">
        <v>1.5700450472083561E-2</v>
      </c>
      <c r="AO4">
        <v>0.16756906976214259</v>
      </c>
      <c r="AP4">
        <v>1.8997545071221106E-2</v>
      </c>
      <c r="AR4" s="105" t="s">
        <v>726</v>
      </c>
      <c r="AS4" s="100" t="s">
        <v>9</v>
      </c>
      <c r="AT4" s="100" t="s">
        <v>49</v>
      </c>
      <c r="AU4" s="100" t="s">
        <v>16</v>
      </c>
      <c r="AV4" s="100" t="s">
        <v>408</v>
      </c>
      <c r="AW4" s="100" t="s">
        <v>727</v>
      </c>
      <c r="AZ4" s="105" t="s">
        <v>726</v>
      </c>
      <c r="BA4" s="100" t="s">
        <v>9</v>
      </c>
      <c r="BB4" s="100" t="s">
        <v>49</v>
      </c>
      <c r="BC4" s="100" t="s">
        <v>16</v>
      </c>
      <c r="BD4" s="100" t="s">
        <v>408</v>
      </c>
      <c r="BE4" s="100" t="s">
        <v>727</v>
      </c>
    </row>
    <row r="5" spans="1:57" x14ac:dyDescent="0.35">
      <c r="A5" s="48" t="s">
        <v>725</v>
      </c>
      <c r="B5">
        <v>4</v>
      </c>
      <c r="C5" t="s">
        <v>12</v>
      </c>
      <c r="D5" t="s">
        <v>8</v>
      </c>
      <c r="E5" t="s">
        <v>9</v>
      </c>
      <c r="F5">
        <v>2015</v>
      </c>
      <c r="G5">
        <v>110</v>
      </c>
      <c r="H5">
        <v>1271</v>
      </c>
      <c r="I5" t="s">
        <v>622</v>
      </c>
      <c r="J5">
        <v>175</v>
      </c>
      <c r="K5">
        <v>0.75</v>
      </c>
      <c r="L5" t="s">
        <v>722</v>
      </c>
      <c r="M5">
        <v>0.34</v>
      </c>
      <c r="N5">
        <v>12000</v>
      </c>
      <c r="O5" t="s">
        <v>722</v>
      </c>
      <c r="P5">
        <v>12000</v>
      </c>
      <c r="Q5">
        <v>2542</v>
      </c>
      <c r="R5">
        <v>0.05</v>
      </c>
      <c r="S5" t="s">
        <v>722</v>
      </c>
      <c r="T5">
        <v>0.05</v>
      </c>
      <c r="U5">
        <v>1.17E-5</v>
      </c>
      <c r="V5" t="s">
        <v>722</v>
      </c>
      <c r="W5">
        <v>1.17E-5</v>
      </c>
      <c r="X5">
        <v>1.126007</v>
      </c>
      <c r="Y5" t="s">
        <v>722</v>
      </c>
      <c r="Z5">
        <v>1.126007</v>
      </c>
      <c r="AA5">
        <v>1.4800000000000001E-5</v>
      </c>
      <c r="AB5" t="s">
        <v>722</v>
      </c>
      <c r="AC5">
        <v>1.4800000000000001E-5</v>
      </c>
      <c r="AD5">
        <v>0.9</v>
      </c>
      <c r="AE5" t="s">
        <v>722</v>
      </c>
      <c r="AF5">
        <v>0.9</v>
      </c>
      <c r="AG5">
        <v>0.95</v>
      </c>
      <c r="AH5" t="s">
        <v>722</v>
      </c>
      <c r="AI5">
        <v>0.95</v>
      </c>
      <c r="AJ5">
        <v>7.1767259999999999E-2</v>
      </c>
      <c r="AK5">
        <v>1.1054471699999999</v>
      </c>
      <c r="AL5">
        <v>7.5210379112064869</v>
      </c>
      <c r="AM5">
        <v>115.84823043830741</v>
      </c>
      <c r="AN5" s="61">
        <v>3.7605189556032437E-3</v>
      </c>
      <c r="AO5">
        <v>5.7924115219153707E-2</v>
      </c>
      <c r="AP5">
        <v>4.5502279362799247E-3</v>
      </c>
      <c r="AR5" s="101" t="s">
        <v>8</v>
      </c>
      <c r="AS5" s="62">
        <v>12</v>
      </c>
      <c r="AT5" s="62"/>
      <c r="AU5" s="62">
        <v>2</v>
      </c>
      <c r="AV5" s="62"/>
      <c r="AW5" s="62">
        <v>14</v>
      </c>
      <c r="AZ5" s="101" t="s">
        <v>8</v>
      </c>
      <c r="BA5" s="62">
        <v>6</v>
      </c>
      <c r="BB5" s="62"/>
      <c r="BC5" s="62">
        <v>1</v>
      </c>
      <c r="BD5" s="62"/>
      <c r="BE5" s="62">
        <v>7</v>
      </c>
    </row>
    <row r="6" spans="1:57" x14ac:dyDescent="0.35">
      <c r="A6" s="48" t="s">
        <v>725</v>
      </c>
      <c r="B6">
        <v>5</v>
      </c>
      <c r="C6" t="s">
        <v>13</v>
      </c>
      <c r="D6" t="s">
        <v>8</v>
      </c>
      <c r="E6" t="s">
        <v>9</v>
      </c>
      <c r="F6">
        <v>2016</v>
      </c>
      <c r="G6">
        <v>118</v>
      </c>
      <c r="H6">
        <v>1271</v>
      </c>
      <c r="I6" t="s">
        <v>622</v>
      </c>
      <c r="J6">
        <v>175</v>
      </c>
      <c r="K6">
        <v>0.75</v>
      </c>
      <c r="L6" t="s">
        <v>722</v>
      </c>
      <c r="M6">
        <v>0.34</v>
      </c>
      <c r="N6">
        <v>12000</v>
      </c>
      <c r="O6" t="s">
        <v>722</v>
      </c>
      <c r="P6">
        <v>12000</v>
      </c>
      <c r="Q6">
        <v>1271</v>
      </c>
      <c r="R6">
        <v>0.05</v>
      </c>
      <c r="S6" t="s">
        <v>722</v>
      </c>
      <c r="T6">
        <v>0.05</v>
      </c>
      <c r="U6">
        <v>1.17E-5</v>
      </c>
      <c r="V6" t="s">
        <v>722</v>
      </c>
      <c r="W6">
        <v>1.17E-5</v>
      </c>
      <c r="X6">
        <v>0.89566800000000002</v>
      </c>
      <c r="Y6" t="s">
        <v>722</v>
      </c>
      <c r="Z6">
        <v>0.89566800000000002</v>
      </c>
      <c r="AA6">
        <v>1.1800000000000001E-5</v>
      </c>
      <c r="AB6" t="s">
        <v>722</v>
      </c>
      <c r="AC6">
        <v>1.1800000000000001E-5</v>
      </c>
      <c r="AD6">
        <v>0.9</v>
      </c>
      <c r="AE6" t="s">
        <v>722</v>
      </c>
      <c r="AF6">
        <v>0.9</v>
      </c>
      <c r="AG6">
        <v>0.95</v>
      </c>
      <c r="AH6" t="s">
        <v>722</v>
      </c>
      <c r="AI6">
        <v>0.95</v>
      </c>
      <c r="AJ6">
        <v>5.8383630000000006E-2</v>
      </c>
      <c r="AK6">
        <v>0.86513250999999991</v>
      </c>
      <c r="AL6">
        <v>6.5634446638676947</v>
      </c>
      <c r="AM6">
        <v>97.257559290129137</v>
      </c>
      <c r="AN6" s="61">
        <v>3.2817223319338475E-3</v>
      </c>
      <c r="AO6">
        <v>4.8628779645064575E-2</v>
      </c>
      <c r="AP6">
        <v>3.9708840216399555E-3</v>
      </c>
      <c r="AR6" s="101" t="s">
        <v>17</v>
      </c>
      <c r="AS6" s="62">
        <v>33</v>
      </c>
      <c r="AT6" s="62"/>
      <c r="AU6" s="62"/>
      <c r="AV6" s="62"/>
      <c r="AW6" s="62">
        <v>33</v>
      </c>
      <c r="AZ6" s="101" t="s">
        <v>17</v>
      </c>
      <c r="BA6" s="62">
        <v>15</v>
      </c>
      <c r="BB6" s="62"/>
      <c r="BC6" s="62"/>
      <c r="BD6" s="62"/>
      <c r="BE6" s="62">
        <v>15</v>
      </c>
    </row>
    <row r="7" spans="1:57" x14ac:dyDescent="0.35">
      <c r="A7" s="48" t="s">
        <v>725</v>
      </c>
      <c r="B7">
        <v>6</v>
      </c>
      <c r="C7" t="s">
        <v>14</v>
      </c>
      <c r="D7" t="s">
        <v>8</v>
      </c>
      <c r="E7" t="s">
        <v>9</v>
      </c>
      <c r="F7">
        <v>2016</v>
      </c>
      <c r="G7">
        <v>130</v>
      </c>
      <c r="H7">
        <v>1271</v>
      </c>
      <c r="I7" t="s">
        <v>622</v>
      </c>
      <c r="J7">
        <v>175</v>
      </c>
      <c r="K7">
        <v>0.75</v>
      </c>
      <c r="L7" t="s">
        <v>722</v>
      </c>
      <c r="M7">
        <v>0.34</v>
      </c>
      <c r="N7">
        <v>12000</v>
      </c>
      <c r="O7" t="s">
        <v>722</v>
      </c>
      <c r="P7">
        <v>12000</v>
      </c>
      <c r="Q7">
        <v>1271</v>
      </c>
      <c r="R7">
        <v>0.05</v>
      </c>
      <c r="S7" t="s">
        <v>722</v>
      </c>
      <c r="T7">
        <v>0.05</v>
      </c>
      <c r="U7">
        <v>1.17E-5</v>
      </c>
      <c r="V7" t="s">
        <v>722</v>
      </c>
      <c r="W7">
        <v>1.17E-5</v>
      </c>
      <c r="X7">
        <v>0.89566800000000002</v>
      </c>
      <c r="Y7" t="s">
        <v>722</v>
      </c>
      <c r="Z7">
        <v>0.89566800000000002</v>
      </c>
      <c r="AA7">
        <v>1.1800000000000001E-5</v>
      </c>
      <c r="AB7" t="s">
        <v>722</v>
      </c>
      <c r="AC7">
        <v>1.1800000000000001E-5</v>
      </c>
      <c r="AD7">
        <v>0.9</v>
      </c>
      <c r="AE7" t="s">
        <v>722</v>
      </c>
      <c r="AF7">
        <v>0.9</v>
      </c>
      <c r="AG7">
        <v>0.95</v>
      </c>
      <c r="AH7" t="s">
        <v>722</v>
      </c>
      <c r="AI7">
        <v>0.95</v>
      </c>
      <c r="AJ7">
        <v>5.8383630000000006E-2</v>
      </c>
      <c r="AK7">
        <v>0.86513250999999991</v>
      </c>
      <c r="AL7">
        <v>7.230913612735594</v>
      </c>
      <c r="AM7">
        <v>107.14815853997278</v>
      </c>
      <c r="AN7" s="61">
        <v>3.6154568063677972E-3</v>
      </c>
      <c r="AO7">
        <v>5.3574079269986391E-2</v>
      </c>
      <c r="AP7">
        <v>4.3747027357050345E-3</v>
      </c>
      <c r="AR7" s="101" t="s">
        <v>33</v>
      </c>
      <c r="AS7" s="62">
        <v>48</v>
      </c>
      <c r="AT7" s="62">
        <v>16</v>
      </c>
      <c r="AU7" s="62">
        <v>40</v>
      </c>
      <c r="AV7" s="62"/>
      <c r="AW7" s="62">
        <v>104</v>
      </c>
      <c r="AZ7" s="101" t="s">
        <v>33</v>
      </c>
      <c r="BA7" s="62">
        <v>23</v>
      </c>
      <c r="BB7" s="62">
        <v>6</v>
      </c>
      <c r="BC7" s="62"/>
      <c r="BD7" s="62"/>
      <c r="BE7" s="62">
        <v>29</v>
      </c>
    </row>
    <row r="8" spans="1:57" x14ac:dyDescent="0.35">
      <c r="A8" s="48" t="s">
        <v>725</v>
      </c>
      <c r="B8">
        <v>7</v>
      </c>
      <c r="C8" t="s">
        <v>15</v>
      </c>
      <c r="D8" t="s">
        <v>8</v>
      </c>
      <c r="E8" t="s">
        <v>16</v>
      </c>
      <c r="F8">
        <v>2018</v>
      </c>
      <c r="G8">
        <v>201</v>
      </c>
      <c r="H8">
        <v>1271</v>
      </c>
      <c r="J8">
        <v>300</v>
      </c>
      <c r="K8" t="s">
        <v>722</v>
      </c>
      <c r="L8">
        <v>0.75</v>
      </c>
      <c r="M8">
        <v>0.75</v>
      </c>
      <c r="N8" t="s">
        <v>722</v>
      </c>
      <c r="O8">
        <v>10000</v>
      </c>
      <c r="P8">
        <v>10000</v>
      </c>
      <c r="Q8">
        <v>1271</v>
      </c>
      <c r="R8" t="s">
        <v>722</v>
      </c>
      <c r="S8">
        <v>0.129</v>
      </c>
      <c r="T8">
        <v>0.129</v>
      </c>
      <c r="U8" t="s">
        <v>722</v>
      </c>
      <c r="V8">
        <v>1.0200000000000001E-5</v>
      </c>
      <c r="W8">
        <v>1.0200000000000001E-5</v>
      </c>
      <c r="X8" t="s">
        <v>722</v>
      </c>
      <c r="Y8">
        <v>0.13700000000000001</v>
      </c>
      <c r="Z8">
        <v>0.13700000000000001</v>
      </c>
      <c r="AA8" t="s">
        <v>722</v>
      </c>
      <c r="AB8">
        <v>5.66E-5</v>
      </c>
      <c r="AC8">
        <v>5.66E-5</v>
      </c>
      <c r="AD8" t="s">
        <v>722</v>
      </c>
      <c r="AE8">
        <v>1</v>
      </c>
      <c r="AF8">
        <v>1</v>
      </c>
      <c r="AG8" t="s">
        <v>722</v>
      </c>
      <c r="AH8">
        <v>0.97699999999999998</v>
      </c>
      <c r="AI8">
        <v>0.97699999999999998</v>
      </c>
      <c r="AJ8">
        <v>0.14196420000000001</v>
      </c>
      <c r="AK8">
        <v>0.20413301220000002</v>
      </c>
      <c r="AL8">
        <v>59.967503650138575</v>
      </c>
      <c r="AM8">
        <v>86.228409375161334</v>
      </c>
      <c r="AN8" s="61">
        <v>2.9983751825069287E-2</v>
      </c>
      <c r="AO8">
        <v>4.3114204687580669E-2</v>
      </c>
      <c r="AP8">
        <v>2.7579054928698728E-2</v>
      </c>
      <c r="AR8" s="101" t="s">
        <v>99</v>
      </c>
      <c r="AS8" s="62">
        <v>9</v>
      </c>
      <c r="AT8" s="62">
        <v>38</v>
      </c>
      <c r="AU8" s="62">
        <v>25</v>
      </c>
      <c r="AV8" s="62"/>
      <c r="AW8" s="62">
        <v>72</v>
      </c>
      <c r="AZ8" s="101" t="s">
        <v>99</v>
      </c>
      <c r="BA8" s="62"/>
      <c r="BB8" s="62">
        <v>13</v>
      </c>
      <c r="BC8" s="62">
        <v>8</v>
      </c>
      <c r="BD8" s="62"/>
      <c r="BE8" s="62">
        <v>21</v>
      </c>
    </row>
    <row r="9" spans="1:57" x14ac:dyDescent="0.35">
      <c r="A9" s="48" t="s">
        <v>725</v>
      </c>
      <c r="B9">
        <v>8</v>
      </c>
      <c r="C9">
        <v>8281</v>
      </c>
      <c r="D9" t="s">
        <v>17</v>
      </c>
      <c r="E9" t="s">
        <v>9</v>
      </c>
      <c r="F9">
        <v>1990</v>
      </c>
      <c r="G9">
        <v>430</v>
      </c>
      <c r="H9">
        <v>1271</v>
      </c>
      <c r="I9" t="s">
        <v>766</v>
      </c>
      <c r="J9">
        <v>600</v>
      </c>
      <c r="K9">
        <v>0.9</v>
      </c>
      <c r="L9" t="s">
        <v>722</v>
      </c>
      <c r="M9">
        <v>0.34</v>
      </c>
      <c r="N9">
        <v>12000</v>
      </c>
      <c r="O9" t="s">
        <v>722</v>
      </c>
      <c r="P9">
        <v>12000</v>
      </c>
      <c r="Q9">
        <v>34317</v>
      </c>
      <c r="R9">
        <v>0.68</v>
      </c>
      <c r="S9" t="s">
        <v>722</v>
      </c>
      <c r="T9">
        <v>0.68</v>
      </c>
      <c r="U9">
        <v>2.37E-5</v>
      </c>
      <c r="V9" t="s">
        <v>722</v>
      </c>
      <c r="W9">
        <v>2.37E-5</v>
      </c>
      <c r="X9">
        <v>7.338571</v>
      </c>
      <c r="Y9" t="s">
        <v>722</v>
      </c>
      <c r="Z9">
        <v>7.338571</v>
      </c>
      <c r="AA9">
        <v>1.22E-4</v>
      </c>
      <c r="AB9" t="s">
        <v>722</v>
      </c>
      <c r="AC9">
        <v>1.22E-4</v>
      </c>
      <c r="AD9">
        <v>0.9</v>
      </c>
      <c r="AE9" t="s">
        <v>722</v>
      </c>
      <c r="AF9">
        <v>0.9</v>
      </c>
      <c r="AG9">
        <v>0.93</v>
      </c>
      <c r="AH9" t="s">
        <v>722</v>
      </c>
      <c r="AI9">
        <v>0.93</v>
      </c>
      <c r="AJ9">
        <v>0.86796000000000006</v>
      </c>
      <c r="AK9">
        <v>8.1863910300000011</v>
      </c>
      <c r="AL9">
        <v>355.57145899963001</v>
      </c>
      <c r="AM9">
        <v>3353.6649182895344</v>
      </c>
      <c r="AN9" s="61">
        <v>0.177785729499815</v>
      </c>
      <c r="AO9">
        <v>1.6768324591447674</v>
      </c>
      <c r="AP9">
        <v>0.21512073269477613</v>
      </c>
      <c r="AR9" s="101" t="s">
        <v>128</v>
      </c>
      <c r="AS9" s="62">
        <v>12</v>
      </c>
      <c r="AT9" s="62">
        <v>81</v>
      </c>
      <c r="AU9" s="62">
        <v>38</v>
      </c>
      <c r="AV9" s="62"/>
      <c r="AW9" s="62">
        <v>131</v>
      </c>
      <c r="AZ9" s="101" t="s">
        <v>128</v>
      </c>
      <c r="BA9" s="62">
        <v>2</v>
      </c>
      <c r="BB9" s="62">
        <v>35</v>
      </c>
      <c r="BC9" s="62">
        <v>25</v>
      </c>
      <c r="BD9" s="62"/>
      <c r="BE9" s="62">
        <v>62</v>
      </c>
    </row>
    <row r="10" spans="1:57" x14ac:dyDescent="0.35">
      <c r="A10" s="48" t="s">
        <v>725</v>
      </c>
      <c r="B10">
        <v>9</v>
      </c>
      <c r="C10" t="s">
        <v>18</v>
      </c>
      <c r="D10" t="s">
        <v>17</v>
      </c>
      <c r="E10" t="s">
        <v>9</v>
      </c>
      <c r="F10">
        <v>1998</v>
      </c>
      <c r="G10">
        <v>500</v>
      </c>
      <c r="H10">
        <v>1271</v>
      </c>
      <c r="I10" t="s">
        <v>766</v>
      </c>
      <c r="J10">
        <v>600</v>
      </c>
      <c r="K10">
        <v>0.9</v>
      </c>
      <c r="L10" t="s">
        <v>722</v>
      </c>
      <c r="M10">
        <v>0.34</v>
      </c>
      <c r="N10">
        <v>12000</v>
      </c>
      <c r="O10" t="s">
        <v>722</v>
      </c>
      <c r="P10">
        <v>12000</v>
      </c>
      <c r="Q10">
        <v>24149</v>
      </c>
      <c r="R10">
        <v>0.32</v>
      </c>
      <c r="S10" t="s">
        <v>722</v>
      </c>
      <c r="T10">
        <v>0.32</v>
      </c>
      <c r="U10">
        <v>1.1199999999999999E-5</v>
      </c>
      <c r="V10" t="s">
        <v>722</v>
      </c>
      <c r="W10">
        <v>1.1199999999999999E-5</v>
      </c>
      <c r="X10">
        <v>5.9060009999999998</v>
      </c>
      <c r="Y10" t="s">
        <v>722</v>
      </c>
      <c r="Z10">
        <v>5.9060009999999998</v>
      </c>
      <c r="AA10">
        <v>9.8300000000000004E-5</v>
      </c>
      <c r="AB10" t="s">
        <v>722</v>
      </c>
      <c r="AC10">
        <v>9.8300000000000004E-5</v>
      </c>
      <c r="AD10">
        <v>0.9</v>
      </c>
      <c r="AE10" t="s">
        <v>722</v>
      </c>
      <c r="AF10">
        <v>0.9</v>
      </c>
      <c r="AG10">
        <v>0.93</v>
      </c>
      <c r="AH10" t="s">
        <v>722</v>
      </c>
      <c r="AI10">
        <v>0.93</v>
      </c>
      <c r="AJ10">
        <v>0.40896000000000005</v>
      </c>
      <c r="AK10">
        <v>6.5896089299999998</v>
      </c>
      <c r="AL10">
        <v>194.80924513787571</v>
      </c>
      <c r="AM10">
        <v>3138.9787299665118</v>
      </c>
      <c r="AN10" s="61">
        <v>9.7404622568937851E-2</v>
      </c>
      <c r="AO10">
        <v>1.569489364983256</v>
      </c>
      <c r="AP10">
        <v>0.11785959330841479</v>
      </c>
      <c r="AR10" s="101" t="s">
        <v>164</v>
      </c>
      <c r="AS10" s="62">
        <v>88</v>
      </c>
      <c r="AT10" s="62"/>
      <c r="AU10" s="62">
        <v>29</v>
      </c>
      <c r="AV10" s="62"/>
      <c r="AW10" s="62">
        <v>117</v>
      </c>
      <c r="AZ10" s="101" t="s">
        <v>164</v>
      </c>
      <c r="BA10" s="62">
        <v>50</v>
      </c>
      <c r="BB10" s="62"/>
      <c r="BC10" s="62">
        <v>21</v>
      </c>
      <c r="BD10" s="62"/>
      <c r="BE10" s="62">
        <v>71</v>
      </c>
    </row>
    <row r="11" spans="1:57" x14ac:dyDescent="0.35">
      <c r="A11" s="48" t="s">
        <v>725</v>
      </c>
      <c r="B11">
        <v>10</v>
      </c>
      <c r="C11" t="s">
        <v>19</v>
      </c>
      <c r="D11" t="s">
        <v>17</v>
      </c>
      <c r="E11" t="s">
        <v>9</v>
      </c>
      <c r="F11">
        <v>2001</v>
      </c>
      <c r="G11">
        <v>600</v>
      </c>
      <c r="H11">
        <v>1271</v>
      </c>
      <c r="I11" t="s">
        <v>620</v>
      </c>
      <c r="J11">
        <v>750</v>
      </c>
      <c r="K11">
        <v>0.9</v>
      </c>
      <c r="L11" t="s">
        <v>722</v>
      </c>
      <c r="M11">
        <v>0.34</v>
      </c>
      <c r="N11">
        <v>12000</v>
      </c>
      <c r="O11" t="s">
        <v>722</v>
      </c>
      <c r="P11">
        <v>12000</v>
      </c>
      <c r="Q11">
        <v>20336</v>
      </c>
      <c r="R11">
        <v>0.32</v>
      </c>
      <c r="S11" t="s">
        <v>722</v>
      </c>
      <c r="T11">
        <v>0.32</v>
      </c>
      <c r="U11">
        <v>1.1199999999999999E-5</v>
      </c>
      <c r="V11" t="s">
        <v>722</v>
      </c>
      <c r="W11">
        <v>1.1199999999999999E-5</v>
      </c>
      <c r="X11">
        <v>5.6512200000000004</v>
      </c>
      <c r="Y11" t="s">
        <v>722</v>
      </c>
      <c r="Z11">
        <v>5.6512200000000004</v>
      </c>
      <c r="AA11">
        <v>9.3999999999999994E-5</v>
      </c>
      <c r="AB11" t="s">
        <v>722</v>
      </c>
      <c r="AC11">
        <v>9.3999999999999994E-5</v>
      </c>
      <c r="AD11">
        <v>0.9</v>
      </c>
      <c r="AE11" t="s">
        <v>722</v>
      </c>
      <c r="AF11">
        <v>0.9</v>
      </c>
      <c r="AG11">
        <v>0.93</v>
      </c>
      <c r="AH11" t="s">
        <v>722</v>
      </c>
      <c r="AI11">
        <v>0.93</v>
      </c>
      <c r="AJ11">
        <v>0.40896000000000005</v>
      </c>
      <c r="AK11">
        <v>6.3046746000000011</v>
      </c>
      <c r="AL11">
        <v>233.77109416545085</v>
      </c>
      <c r="AM11">
        <v>3603.8993534798665</v>
      </c>
      <c r="AN11" s="61">
        <v>0.11688554708272543</v>
      </c>
      <c r="AO11">
        <v>1.8019496767399332</v>
      </c>
      <c r="AP11">
        <v>0.14143151197009776</v>
      </c>
      <c r="AR11" s="101" t="s">
        <v>205</v>
      </c>
      <c r="AS11" s="62">
        <v>17</v>
      </c>
      <c r="AT11" s="62">
        <v>93</v>
      </c>
      <c r="AU11" s="62">
        <v>525</v>
      </c>
      <c r="AV11" s="62">
        <v>4</v>
      </c>
      <c r="AW11" s="62">
        <v>639</v>
      </c>
      <c r="AZ11" s="101" t="s">
        <v>205</v>
      </c>
      <c r="BA11" s="62">
        <v>6</v>
      </c>
      <c r="BB11" s="62">
        <v>41</v>
      </c>
      <c r="BC11" s="62">
        <v>279</v>
      </c>
      <c r="BD11" s="62">
        <v>2</v>
      </c>
      <c r="BE11" s="62">
        <v>328</v>
      </c>
    </row>
    <row r="12" spans="1:57" x14ac:dyDescent="0.35">
      <c r="A12" s="48" t="s">
        <v>725</v>
      </c>
      <c r="B12">
        <v>11</v>
      </c>
      <c r="C12" t="s">
        <v>20</v>
      </c>
      <c r="D12" t="s">
        <v>17</v>
      </c>
      <c r="E12" t="s">
        <v>9</v>
      </c>
      <c r="F12">
        <v>2005</v>
      </c>
      <c r="G12">
        <v>300</v>
      </c>
      <c r="H12">
        <v>1271</v>
      </c>
      <c r="I12" t="s">
        <v>620</v>
      </c>
      <c r="J12">
        <v>600</v>
      </c>
      <c r="K12">
        <v>0.9</v>
      </c>
      <c r="L12" t="s">
        <v>722</v>
      </c>
      <c r="M12">
        <v>0.34</v>
      </c>
      <c r="N12">
        <v>12000</v>
      </c>
      <c r="O12" t="s">
        <v>722</v>
      </c>
      <c r="P12">
        <v>12000</v>
      </c>
      <c r="Q12">
        <v>15252</v>
      </c>
      <c r="R12">
        <v>0.1</v>
      </c>
      <c r="S12" t="s">
        <v>722</v>
      </c>
      <c r="T12">
        <v>0.1</v>
      </c>
      <c r="U12">
        <v>2.5000000000000001E-5</v>
      </c>
      <c r="V12" t="s">
        <v>722</v>
      </c>
      <c r="W12">
        <v>2.5000000000000001E-5</v>
      </c>
      <c r="X12">
        <v>4.0410079999999997</v>
      </c>
      <c r="Y12" t="s">
        <v>722</v>
      </c>
      <c r="Z12">
        <v>4.0410079999999997</v>
      </c>
      <c r="AA12">
        <v>5.3499999999999999E-5</v>
      </c>
      <c r="AB12" t="s">
        <v>722</v>
      </c>
      <c r="AC12">
        <v>5.3499999999999999E-5</v>
      </c>
      <c r="AD12">
        <v>0.9</v>
      </c>
      <c r="AE12" t="s">
        <v>722</v>
      </c>
      <c r="AF12">
        <v>0.9</v>
      </c>
      <c r="AG12">
        <v>0.93</v>
      </c>
      <c r="AH12" t="s">
        <v>722</v>
      </c>
      <c r="AI12">
        <v>0.93</v>
      </c>
      <c r="AJ12">
        <v>0.36000000000000004</v>
      </c>
      <c r="AK12">
        <v>4.3551974400000004</v>
      </c>
      <c r="AL12">
        <v>102.89220693901886</v>
      </c>
      <c r="AM12">
        <v>1244.7663229354584</v>
      </c>
      <c r="AN12" s="61">
        <v>5.1446103469509431E-2</v>
      </c>
      <c r="AO12">
        <v>0.62238316146772932</v>
      </c>
      <c r="AP12">
        <v>6.2249785198106408E-2</v>
      </c>
      <c r="AR12" s="101" t="s">
        <v>411</v>
      </c>
      <c r="AS12" s="62">
        <v>2</v>
      </c>
      <c r="AT12" s="62"/>
      <c r="AU12" s="62"/>
      <c r="AV12" s="62"/>
      <c r="AW12" s="62">
        <v>2</v>
      </c>
      <c r="AZ12" s="101" t="s">
        <v>411</v>
      </c>
      <c r="BA12" s="62">
        <v>1</v>
      </c>
      <c r="BB12" s="62"/>
      <c r="BC12" s="62"/>
      <c r="BD12" s="62"/>
      <c r="BE12" s="62">
        <v>1</v>
      </c>
    </row>
    <row r="13" spans="1:57" x14ac:dyDescent="0.35">
      <c r="A13" s="48" t="s">
        <v>725</v>
      </c>
      <c r="B13">
        <v>12</v>
      </c>
      <c r="C13" t="s">
        <v>21</v>
      </c>
      <c r="D13" t="s">
        <v>17</v>
      </c>
      <c r="E13" t="s">
        <v>9</v>
      </c>
      <c r="F13">
        <v>2006</v>
      </c>
      <c r="G13">
        <v>700</v>
      </c>
      <c r="H13">
        <v>1271</v>
      </c>
      <c r="I13" t="s">
        <v>621</v>
      </c>
      <c r="J13">
        <v>750</v>
      </c>
      <c r="K13">
        <v>0.9</v>
      </c>
      <c r="L13" t="s">
        <v>722</v>
      </c>
      <c r="M13">
        <v>0.34</v>
      </c>
      <c r="N13">
        <v>12000</v>
      </c>
      <c r="O13" t="s">
        <v>722</v>
      </c>
      <c r="P13">
        <v>12000</v>
      </c>
      <c r="Q13">
        <v>13981</v>
      </c>
      <c r="R13">
        <v>0.1</v>
      </c>
      <c r="S13" t="s">
        <v>722</v>
      </c>
      <c r="T13">
        <v>0.1</v>
      </c>
      <c r="U13">
        <v>2.5000000000000001E-5</v>
      </c>
      <c r="V13" t="s">
        <v>722</v>
      </c>
      <c r="W13">
        <v>2.5000000000000001E-5</v>
      </c>
      <c r="X13">
        <v>3.9044850000000002</v>
      </c>
      <c r="Y13" t="s">
        <v>722</v>
      </c>
      <c r="Z13">
        <v>3.9044850000000002</v>
      </c>
      <c r="AA13">
        <v>5.0699999999999999E-5</v>
      </c>
      <c r="AB13" t="s">
        <v>722</v>
      </c>
      <c r="AC13">
        <v>5.0699999999999999E-5</v>
      </c>
      <c r="AD13">
        <v>0.9</v>
      </c>
      <c r="AE13" t="s">
        <v>722</v>
      </c>
      <c r="AF13">
        <v>0.9</v>
      </c>
      <c r="AG13">
        <v>0.93</v>
      </c>
      <c r="AH13" t="s">
        <v>722</v>
      </c>
      <c r="AI13">
        <v>0.93</v>
      </c>
      <c r="AJ13">
        <v>0.36000000000000004</v>
      </c>
      <c r="AK13">
        <v>4.19698305</v>
      </c>
      <c r="AL13">
        <v>240.081816191044</v>
      </c>
      <c r="AM13">
        <v>2798.9425365750753</v>
      </c>
      <c r="AN13" s="61">
        <v>0.12004090809552201</v>
      </c>
      <c r="AO13">
        <v>1.3994712682875377</v>
      </c>
      <c r="AP13">
        <v>0.14524949879558163</v>
      </c>
      <c r="AR13" s="101" t="s">
        <v>412</v>
      </c>
      <c r="AS13" s="62">
        <v>4</v>
      </c>
      <c r="AT13" s="62">
        <v>17</v>
      </c>
      <c r="AU13" s="62">
        <v>2</v>
      </c>
      <c r="AV13" s="62">
        <v>4</v>
      </c>
      <c r="AW13" s="62">
        <v>27</v>
      </c>
      <c r="AZ13" s="101" t="s">
        <v>412</v>
      </c>
      <c r="BA13" s="62">
        <v>2</v>
      </c>
      <c r="BB13" s="62">
        <v>9</v>
      </c>
      <c r="BC13" s="62">
        <v>1</v>
      </c>
      <c r="BD13" s="62">
        <v>2</v>
      </c>
      <c r="BE13" s="62">
        <v>14</v>
      </c>
    </row>
    <row r="14" spans="1:57" x14ac:dyDescent="0.35">
      <c r="A14" s="48" t="s">
        <v>725</v>
      </c>
      <c r="B14">
        <v>13</v>
      </c>
      <c r="C14">
        <v>14245</v>
      </c>
      <c r="D14" t="s">
        <v>17</v>
      </c>
      <c r="E14" t="s">
        <v>9</v>
      </c>
      <c r="F14">
        <v>2007</v>
      </c>
      <c r="G14">
        <v>511</v>
      </c>
      <c r="H14">
        <v>1271</v>
      </c>
      <c r="I14" t="s">
        <v>621</v>
      </c>
      <c r="J14">
        <v>600</v>
      </c>
      <c r="K14">
        <v>0.9</v>
      </c>
      <c r="L14" t="s">
        <v>722</v>
      </c>
      <c r="M14">
        <v>0.34</v>
      </c>
      <c r="N14">
        <v>12000</v>
      </c>
      <c r="O14" t="s">
        <v>722</v>
      </c>
      <c r="P14">
        <v>12000</v>
      </c>
      <c r="Q14">
        <v>12710</v>
      </c>
      <c r="R14">
        <v>0.1</v>
      </c>
      <c r="S14" t="s">
        <v>722</v>
      </c>
      <c r="T14">
        <v>0.1</v>
      </c>
      <c r="U14">
        <v>2.5000000000000001E-5</v>
      </c>
      <c r="V14" t="s">
        <v>722</v>
      </c>
      <c r="W14">
        <v>2.5000000000000001E-5</v>
      </c>
      <c r="X14">
        <v>2.8072650000000001</v>
      </c>
      <c r="Y14" t="s">
        <v>722</v>
      </c>
      <c r="Z14">
        <v>2.8072650000000001</v>
      </c>
      <c r="AA14">
        <v>3.6399999999999997E-5</v>
      </c>
      <c r="AB14" t="s">
        <v>722</v>
      </c>
      <c r="AC14">
        <v>3.6399999999999997E-5</v>
      </c>
      <c r="AD14">
        <v>0.9</v>
      </c>
      <c r="AE14" t="s">
        <v>722</v>
      </c>
      <c r="AF14">
        <v>0.9</v>
      </c>
      <c r="AG14">
        <v>0.95</v>
      </c>
      <c r="AH14" t="s">
        <v>722</v>
      </c>
      <c r="AI14">
        <v>0.95</v>
      </c>
      <c r="AJ14">
        <v>0.36000000000000004</v>
      </c>
      <c r="AK14">
        <v>3.0818617499999998</v>
      </c>
      <c r="AL14">
        <v>175.25972581946209</v>
      </c>
      <c r="AM14">
        <v>1500.3506814402433</v>
      </c>
      <c r="AN14" s="61">
        <v>8.7629862909731057E-2</v>
      </c>
      <c r="AO14">
        <v>0.75017534072012171</v>
      </c>
      <c r="AP14">
        <v>0.10603213412077457</v>
      </c>
      <c r="AR14" s="101" t="s">
        <v>419</v>
      </c>
      <c r="AS14" s="62">
        <v>116</v>
      </c>
      <c r="AT14" s="62"/>
      <c r="AU14" s="62"/>
      <c r="AV14" s="62"/>
      <c r="AW14" s="62">
        <v>116</v>
      </c>
      <c r="AZ14" s="101" t="s">
        <v>419</v>
      </c>
      <c r="BA14" s="62">
        <v>54</v>
      </c>
      <c r="BB14" s="62"/>
      <c r="BC14" s="62"/>
      <c r="BD14" s="62"/>
      <c r="BE14" s="62">
        <v>54</v>
      </c>
    </row>
    <row r="15" spans="1:57" x14ac:dyDescent="0.35">
      <c r="A15" s="48" t="s">
        <v>725</v>
      </c>
      <c r="B15">
        <v>14</v>
      </c>
      <c r="C15" t="s">
        <v>22</v>
      </c>
      <c r="D15" t="s">
        <v>17</v>
      </c>
      <c r="E15" t="s">
        <v>9</v>
      </c>
      <c r="F15">
        <v>2011</v>
      </c>
      <c r="G15">
        <v>679</v>
      </c>
      <c r="H15">
        <v>1271</v>
      </c>
      <c r="I15" t="s">
        <v>734</v>
      </c>
      <c r="J15">
        <v>750</v>
      </c>
      <c r="K15">
        <v>0.9</v>
      </c>
      <c r="L15" t="s">
        <v>722</v>
      </c>
      <c r="M15">
        <v>0.34</v>
      </c>
      <c r="N15">
        <v>12000</v>
      </c>
      <c r="O15" t="s">
        <v>722</v>
      </c>
      <c r="P15">
        <v>12000</v>
      </c>
      <c r="Q15">
        <v>7626</v>
      </c>
      <c r="R15">
        <v>7.0000000000000007E-2</v>
      </c>
      <c r="S15" t="s">
        <v>722</v>
      </c>
      <c r="T15">
        <v>7.0000000000000007E-2</v>
      </c>
      <c r="U15">
        <v>1.8300000000000001E-5</v>
      </c>
      <c r="V15" t="s">
        <v>722</v>
      </c>
      <c r="W15">
        <v>1.8300000000000001E-5</v>
      </c>
      <c r="X15">
        <v>1.6405400000000001</v>
      </c>
      <c r="Y15" t="s">
        <v>722</v>
      </c>
      <c r="Z15">
        <v>1.6405400000000001</v>
      </c>
      <c r="AA15">
        <v>2.1399999999999998E-5</v>
      </c>
      <c r="AB15" t="s">
        <v>722</v>
      </c>
      <c r="AC15">
        <v>2.1399999999999998E-5</v>
      </c>
      <c r="AD15">
        <v>0.9</v>
      </c>
      <c r="AE15" t="s">
        <v>722</v>
      </c>
      <c r="AF15">
        <v>0.9</v>
      </c>
      <c r="AG15">
        <v>0.95</v>
      </c>
      <c r="AH15" t="s">
        <v>722</v>
      </c>
      <c r="AI15">
        <v>0.95</v>
      </c>
      <c r="AJ15">
        <v>0.18860022000000001</v>
      </c>
      <c r="AK15">
        <v>1.71354958</v>
      </c>
      <c r="AL15">
        <v>122.00305236411542</v>
      </c>
      <c r="AM15">
        <v>1108.4731456689071</v>
      </c>
      <c r="AN15" s="61">
        <v>6.100152618205771E-2</v>
      </c>
      <c r="AO15">
        <v>0.5542365728344536</v>
      </c>
      <c r="AP15">
        <v>7.3811846680289825E-2</v>
      </c>
      <c r="AR15" s="101" t="s">
        <v>469</v>
      </c>
      <c r="AS15" s="62"/>
      <c r="AT15" s="62">
        <v>2</v>
      </c>
      <c r="AU15" s="62">
        <v>3</v>
      </c>
      <c r="AV15" s="62"/>
      <c r="AW15" s="62">
        <v>5</v>
      </c>
      <c r="AZ15" s="101" t="s">
        <v>469</v>
      </c>
      <c r="BA15" s="62"/>
      <c r="BB15" s="62"/>
      <c r="BC15" s="62">
        <v>3</v>
      </c>
      <c r="BD15" s="62"/>
      <c r="BE15" s="62">
        <v>3</v>
      </c>
    </row>
    <row r="16" spans="1:57" x14ac:dyDescent="0.35">
      <c r="A16" s="48" t="s">
        <v>725</v>
      </c>
      <c r="B16">
        <v>15</v>
      </c>
      <c r="C16" t="s">
        <v>23</v>
      </c>
      <c r="D16" t="s">
        <v>17</v>
      </c>
      <c r="E16" t="s">
        <v>9</v>
      </c>
      <c r="F16">
        <v>2015</v>
      </c>
      <c r="G16">
        <v>333</v>
      </c>
      <c r="H16">
        <v>1271</v>
      </c>
      <c r="I16" t="s">
        <v>622</v>
      </c>
      <c r="J16">
        <v>600</v>
      </c>
      <c r="K16">
        <v>0.9</v>
      </c>
      <c r="L16" t="s">
        <v>722</v>
      </c>
      <c r="M16">
        <v>0.34</v>
      </c>
      <c r="N16">
        <v>12000</v>
      </c>
      <c r="O16" t="s">
        <v>722</v>
      </c>
      <c r="P16">
        <v>12000</v>
      </c>
      <c r="Q16">
        <v>2542</v>
      </c>
      <c r="R16">
        <v>0.05</v>
      </c>
      <c r="S16" t="s">
        <v>722</v>
      </c>
      <c r="T16">
        <v>0.05</v>
      </c>
      <c r="U16">
        <v>1.17E-5</v>
      </c>
      <c r="V16" t="s">
        <v>722</v>
      </c>
      <c r="W16">
        <v>1.17E-5</v>
      </c>
      <c r="X16">
        <v>0.81261700000000003</v>
      </c>
      <c r="Y16" t="s">
        <v>722</v>
      </c>
      <c r="Z16">
        <v>0.81261700000000003</v>
      </c>
      <c r="AA16">
        <v>1.0699999999999999E-5</v>
      </c>
      <c r="AB16" t="s">
        <v>722</v>
      </c>
      <c r="AC16">
        <v>1.0699999999999999E-5</v>
      </c>
      <c r="AD16">
        <v>0.9</v>
      </c>
      <c r="AE16" t="s">
        <v>722</v>
      </c>
      <c r="AF16">
        <v>0.9</v>
      </c>
      <c r="AG16">
        <v>0.95</v>
      </c>
      <c r="AH16" t="s">
        <v>722</v>
      </c>
      <c r="AI16">
        <v>0.95</v>
      </c>
      <c r="AJ16">
        <v>7.1767259999999999E-2</v>
      </c>
      <c r="AK16">
        <v>0.79782558000000003</v>
      </c>
      <c r="AL16">
        <v>22.768232949379637</v>
      </c>
      <c r="AM16">
        <v>253.11094025902511</v>
      </c>
      <c r="AN16" s="61">
        <v>1.1384116474689818E-2</v>
      </c>
      <c r="AO16">
        <v>0.12655547012951257</v>
      </c>
      <c r="AP16">
        <v>1.377478093437468E-2</v>
      </c>
      <c r="AR16" s="101" t="s">
        <v>472</v>
      </c>
      <c r="AS16" s="62">
        <v>1</v>
      </c>
      <c r="AT16" s="62">
        <v>2</v>
      </c>
      <c r="AU16" s="62">
        <v>3</v>
      </c>
      <c r="AV16" s="62"/>
      <c r="AW16" s="62">
        <v>6</v>
      </c>
      <c r="AZ16" s="101" t="s">
        <v>472</v>
      </c>
      <c r="BA16" s="62"/>
      <c r="BB16" s="62"/>
      <c r="BC16" s="62">
        <v>2</v>
      </c>
      <c r="BD16" s="62"/>
      <c r="BE16" s="62">
        <v>2</v>
      </c>
    </row>
    <row r="17" spans="1:57" x14ac:dyDescent="0.35">
      <c r="A17" s="48" t="s">
        <v>725</v>
      </c>
      <c r="B17">
        <v>16</v>
      </c>
      <c r="C17" t="s">
        <v>24</v>
      </c>
      <c r="D17" t="s">
        <v>17</v>
      </c>
      <c r="E17" t="s">
        <v>9</v>
      </c>
      <c r="F17">
        <v>2015</v>
      </c>
      <c r="G17">
        <v>360</v>
      </c>
      <c r="H17">
        <v>1271</v>
      </c>
      <c r="I17" t="s">
        <v>622</v>
      </c>
      <c r="J17">
        <v>600</v>
      </c>
      <c r="K17">
        <v>0.9</v>
      </c>
      <c r="L17" t="s">
        <v>722</v>
      </c>
      <c r="M17">
        <v>0.34</v>
      </c>
      <c r="N17">
        <v>12000</v>
      </c>
      <c r="O17" t="s">
        <v>722</v>
      </c>
      <c r="P17">
        <v>12000</v>
      </c>
      <c r="Q17">
        <v>2542</v>
      </c>
      <c r="R17">
        <v>0.05</v>
      </c>
      <c r="S17" t="s">
        <v>722</v>
      </c>
      <c r="T17">
        <v>0.05</v>
      </c>
      <c r="U17">
        <v>1.17E-5</v>
      </c>
      <c r="V17" t="s">
        <v>722</v>
      </c>
      <c r="W17">
        <v>1.17E-5</v>
      </c>
      <c r="X17">
        <v>0.81261700000000003</v>
      </c>
      <c r="Y17" t="s">
        <v>722</v>
      </c>
      <c r="Z17">
        <v>0.81261700000000003</v>
      </c>
      <c r="AA17">
        <v>1.0699999999999999E-5</v>
      </c>
      <c r="AB17" t="s">
        <v>722</v>
      </c>
      <c r="AC17">
        <v>1.0699999999999999E-5</v>
      </c>
      <c r="AD17">
        <v>0.9</v>
      </c>
      <c r="AE17" t="s">
        <v>722</v>
      </c>
      <c r="AF17">
        <v>0.9</v>
      </c>
      <c r="AG17">
        <v>0.95</v>
      </c>
      <c r="AH17" t="s">
        <v>722</v>
      </c>
      <c r="AI17">
        <v>0.95</v>
      </c>
      <c r="AJ17">
        <v>7.1767259999999999E-2</v>
      </c>
      <c r="AK17">
        <v>0.79782558000000003</v>
      </c>
      <c r="AL17">
        <v>24.614305891221228</v>
      </c>
      <c r="AM17">
        <v>273.63344892867582</v>
      </c>
      <c r="AN17" s="61">
        <v>1.2307152945610616E-2</v>
      </c>
      <c r="AO17">
        <v>0.13681672446433793</v>
      </c>
      <c r="AP17">
        <v>1.4891655064188845E-2</v>
      </c>
      <c r="AR17" s="101" t="s">
        <v>476</v>
      </c>
      <c r="AS17" s="62">
        <v>10</v>
      </c>
      <c r="AT17" s="62">
        <v>12</v>
      </c>
      <c r="AU17" s="62">
        <v>28</v>
      </c>
      <c r="AV17" s="62"/>
      <c r="AW17" s="62">
        <v>50</v>
      </c>
      <c r="AZ17" s="101" t="s">
        <v>476</v>
      </c>
      <c r="BA17" s="62">
        <v>5</v>
      </c>
      <c r="BB17" s="62">
        <v>4</v>
      </c>
      <c r="BC17" s="62">
        <v>15</v>
      </c>
      <c r="BD17" s="62"/>
      <c r="BE17" s="62">
        <v>24</v>
      </c>
    </row>
    <row r="18" spans="1:57" x14ac:dyDescent="0.35">
      <c r="A18" s="48" t="s">
        <v>725</v>
      </c>
      <c r="B18">
        <v>17</v>
      </c>
      <c r="C18" t="s">
        <v>25</v>
      </c>
      <c r="D18" t="s">
        <v>17</v>
      </c>
      <c r="E18" t="s">
        <v>9</v>
      </c>
      <c r="F18">
        <v>2015</v>
      </c>
      <c r="G18">
        <v>544</v>
      </c>
      <c r="H18">
        <v>1271</v>
      </c>
      <c r="I18" t="s">
        <v>622</v>
      </c>
      <c r="J18">
        <v>600</v>
      </c>
      <c r="K18">
        <v>0.9</v>
      </c>
      <c r="L18" t="s">
        <v>722</v>
      </c>
      <c r="M18">
        <v>0.34</v>
      </c>
      <c r="N18">
        <v>12000</v>
      </c>
      <c r="O18" t="s">
        <v>722</v>
      </c>
      <c r="P18">
        <v>12000</v>
      </c>
      <c r="Q18">
        <v>2542</v>
      </c>
      <c r="R18">
        <v>0.05</v>
      </c>
      <c r="S18" t="s">
        <v>722</v>
      </c>
      <c r="T18">
        <v>0.05</v>
      </c>
      <c r="U18">
        <v>1.17E-5</v>
      </c>
      <c r="V18" t="s">
        <v>722</v>
      </c>
      <c r="W18">
        <v>1.17E-5</v>
      </c>
      <c r="X18">
        <v>0.81261700000000003</v>
      </c>
      <c r="Y18" t="s">
        <v>722</v>
      </c>
      <c r="Z18">
        <v>0.81261700000000003</v>
      </c>
      <c r="AA18">
        <v>1.0699999999999999E-5</v>
      </c>
      <c r="AB18" t="s">
        <v>722</v>
      </c>
      <c r="AC18">
        <v>1.0699999999999999E-5</v>
      </c>
      <c r="AD18">
        <v>0.9</v>
      </c>
      <c r="AE18" t="s">
        <v>722</v>
      </c>
      <c r="AF18">
        <v>0.9</v>
      </c>
      <c r="AG18">
        <v>0.95</v>
      </c>
      <c r="AH18" t="s">
        <v>722</v>
      </c>
      <c r="AI18">
        <v>0.95</v>
      </c>
      <c r="AJ18">
        <v>7.1767259999999999E-2</v>
      </c>
      <c r="AK18">
        <v>0.79782558000000003</v>
      </c>
      <c r="AL18">
        <v>37.194951124512087</v>
      </c>
      <c r="AM18">
        <v>413.49054504777666</v>
      </c>
      <c r="AN18" s="61">
        <v>1.8597475562256043E-2</v>
      </c>
      <c r="AO18">
        <v>0.20674527252388833</v>
      </c>
      <c r="AP18">
        <v>2.250294543032981E-2</v>
      </c>
      <c r="AR18" s="101" t="s">
        <v>492</v>
      </c>
      <c r="AS18" s="62">
        <v>28</v>
      </c>
      <c r="AT18" s="62">
        <v>5</v>
      </c>
      <c r="AU18" s="62">
        <v>94</v>
      </c>
      <c r="AV18" s="62"/>
      <c r="AW18" s="62">
        <v>127</v>
      </c>
      <c r="AZ18" s="101" t="s">
        <v>492</v>
      </c>
      <c r="BA18" s="62">
        <v>14</v>
      </c>
      <c r="BB18" s="62">
        <v>1</v>
      </c>
      <c r="BC18" s="62">
        <v>15</v>
      </c>
      <c r="BD18" s="62"/>
      <c r="BE18" s="62">
        <v>30</v>
      </c>
    </row>
    <row r="19" spans="1:57" x14ac:dyDescent="0.35">
      <c r="A19" s="48" t="s">
        <v>725</v>
      </c>
      <c r="B19">
        <v>18</v>
      </c>
      <c r="C19">
        <v>5423</v>
      </c>
      <c r="D19" t="s">
        <v>17</v>
      </c>
      <c r="E19" t="s">
        <v>9</v>
      </c>
      <c r="F19">
        <v>2016</v>
      </c>
      <c r="G19">
        <v>425</v>
      </c>
      <c r="H19">
        <v>1271</v>
      </c>
      <c r="I19" t="s">
        <v>622</v>
      </c>
      <c r="J19">
        <v>600</v>
      </c>
      <c r="K19">
        <v>0.9</v>
      </c>
      <c r="L19" t="s">
        <v>722</v>
      </c>
      <c r="M19">
        <v>0.34</v>
      </c>
      <c r="N19">
        <v>12000</v>
      </c>
      <c r="O19" t="s">
        <v>722</v>
      </c>
      <c r="P19">
        <v>12000</v>
      </c>
      <c r="Q19">
        <v>1271</v>
      </c>
      <c r="R19">
        <v>0.05</v>
      </c>
      <c r="S19" t="s">
        <v>722</v>
      </c>
      <c r="T19">
        <v>0.05</v>
      </c>
      <c r="U19">
        <v>1.17E-5</v>
      </c>
      <c r="V19" t="s">
        <v>722</v>
      </c>
      <c r="W19">
        <v>1.17E-5</v>
      </c>
      <c r="X19">
        <v>0.90412800000000004</v>
      </c>
      <c r="Y19" t="s">
        <v>722</v>
      </c>
      <c r="Z19">
        <v>0.90412800000000004</v>
      </c>
      <c r="AA19">
        <v>1.19E-5</v>
      </c>
      <c r="AB19" t="s">
        <v>722</v>
      </c>
      <c r="AC19">
        <v>1.19E-5</v>
      </c>
      <c r="AD19">
        <v>0.9</v>
      </c>
      <c r="AE19" t="s">
        <v>722</v>
      </c>
      <c r="AF19">
        <v>0.9</v>
      </c>
      <c r="AG19">
        <v>0.95</v>
      </c>
      <c r="AH19" t="s">
        <v>722</v>
      </c>
      <c r="AI19">
        <v>0.95</v>
      </c>
      <c r="AJ19">
        <v>5.8383630000000006E-2</v>
      </c>
      <c r="AK19">
        <v>0.87329025500000002</v>
      </c>
      <c r="AL19">
        <v>23.639525272404828</v>
      </c>
      <c r="AM19">
        <v>353.59512680553354</v>
      </c>
      <c r="AN19" s="61">
        <v>1.1819762636202415E-2</v>
      </c>
      <c r="AO19">
        <v>0.17679756340276678</v>
      </c>
      <c r="AP19">
        <v>1.4301912789804921E-2</v>
      </c>
      <c r="AR19" s="101" t="s">
        <v>574</v>
      </c>
      <c r="AS19" s="62"/>
      <c r="AT19" s="62">
        <v>1</v>
      </c>
      <c r="AU19" s="62">
        <v>6</v>
      </c>
      <c r="AV19" s="62"/>
      <c r="AW19" s="62">
        <v>7</v>
      </c>
      <c r="AZ19" s="101" t="s">
        <v>574</v>
      </c>
      <c r="BA19" s="62"/>
      <c r="BB19" s="62">
        <v>1</v>
      </c>
      <c r="BC19" s="62">
        <v>4</v>
      </c>
      <c r="BD19" s="62"/>
      <c r="BE19" s="62">
        <v>5</v>
      </c>
    </row>
    <row r="20" spans="1:57" x14ac:dyDescent="0.35">
      <c r="A20" s="48" t="s">
        <v>725</v>
      </c>
      <c r="B20">
        <v>19</v>
      </c>
      <c r="C20">
        <v>4607</v>
      </c>
      <c r="D20" t="s">
        <v>17</v>
      </c>
      <c r="E20" t="s">
        <v>9</v>
      </c>
      <c r="F20">
        <v>2017</v>
      </c>
      <c r="G20">
        <v>600</v>
      </c>
      <c r="H20">
        <v>1271</v>
      </c>
      <c r="I20" t="s">
        <v>622</v>
      </c>
      <c r="J20">
        <v>750</v>
      </c>
      <c r="K20">
        <v>0.9</v>
      </c>
      <c r="L20" t="s">
        <v>722</v>
      </c>
      <c r="M20">
        <v>0.34</v>
      </c>
      <c r="N20">
        <v>12000</v>
      </c>
      <c r="O20" t="s">
        <v>722</v>
      </c>
      <c r="P20">
        <v>12000</v>
      </c>
      <c r="Q20">
        <v>1271</v>
      </c>
      <c r="R20">
        <v>0.05</v>
      </c>
      <c r="S20" t="s">
        <v>722</v>
      </c>
      <c r="T20">
        <v>0.05</v>
      </c>
      <c r="U20">
        <v>1.17E-5</v>
      </c>
      <c r="V20" t="s">
        <v>722</v>
      </c>
      <c r="W20">
        <v>1.17E-5</v>
      </c>
      <c r="X20">
        <v>0.70599999999999996</v>
      </c>
      <c r="Y20" t="s">
        <v>722</v>
      </c>
      <c r="Z20">
        <v>0.70599999999999996</v>
      </c>
      <c r="AA20">
        <v>9.3100000000000006E-6</v>
      </c>
      <c r="AB20" t="s">
        <v>722</v>
      </c>
      <c r="AC20">
        <v>9.3100000000000006E-6</v>
      </c>
      <c r="AD20">
        <v>0.9</v>
      </c>
      <c r="AE20" t="s">
        <v>722</v>
      </c>
      <c r="AF20">
        <v>0.9</v>
      </c>
      <c r="AG20">
        <v>0.95</v>
      </c>
      <c r="AH20" t="s">
        <v>722</v>
      </c>
      <c r="AI20">
        <v>0.95</v>
      </c>
      <c r="AJ20">
        <v>5.8383630000000006E-2</v>
      </c>
      <c r="AK20">
        <v>0.68194135950000001</v>
      </c>
      <c r="AL20">
        <v>33.373447443395058</v>
      </c>
      <c r="AM20">
        <v>389.81361934416577</v>
      </c>
      <c r="AN20" s="61">
        <v>1.6686723721697529E-2</v>
      </c>
      <c r="AO20">
        <v>0.1949068096720829</v>
      </c>
      <c r="AP20">
        <v>2.0190935703254011E-2</v>
      </c>
      <c r="AR20" s="101" t="s">
        <v>576</v>
      </c>
      <c r="AS20" s="62"/>
      <c r="AT20" s="62"/>
      <c r="AU20" s="62">
        <v>71</v>
      </c>
      <c r="AV20" s="62"/>
      <c r="AW20" s="62">
        <v>71</v>
      </c>
      <c r="AZ20" s="101" t="s">
        <v>576</v>
      </c>
      <c r="BA20" s="62"/>
      <c r="BB20" s="62"/>
      <c r="BC20" s="62">
        <v>53</v>
      </c>
      <c r="BD20" s="62"/>
      <c r="BE20" s="62">
        <v>53</v>
      </c>
    </row>
    <row r="21" spans="1:57" x14ac:dyDescent="0.35">
      <c r="A21" s="48" t="s">
        <v>725</v>
      </c>
      <c r="B21">
        <v>20</v>
      </c>
      <c r="C21" t="s">
        <v>26</v>
      </c>
      <c r="D21" t="s">
        <v>17</v>
      </c>
      <c r="E21" t="s">
        <v>9</v>
      </c>
      <c r="F21">
        <v>2017</v>
      </c>
      <c r="G21">
        <v>325</v>
      </c>
      <c r="H21">
        <v>1271</v>
      </c>
      <c r="I21" t="s">
        <v>622</v>
      </c>
      <c r="J21">
        <v>600</v>
      </c>
      <c r="K21">
        <v>0.9</v>
      </c>
      <c r="L21" t="s">
        <v>722</v>
      </c>
      <c r="M21">
        <v>0.34</v>
      </c>
      <c r="N21">
        <v>12000</v>
      </c>
      <c r="O21" t="s">
        <v>722</v>
      </c>
      <c r="P21">
        <v>12000</v>
      </c>
      <c r="Q21">
        <v>1271</v>
      </c>
      <c r="R21">
        <v>0.05</v>
      </c>
      <c r="S21" t="s">
        <v>722</v>
      </c>
      <c r="T21">
        <v>0.05</v>
      </c>
      <c r="U21">
        <v>1.17E-5</v>
      </c>
      <c r="V21" t="s">
        <v>722</v>
      </c>
      <c r="W21">
        <v>1.17E-5</v>
      </c>
      <c r="X21">
        <v>0.23100000000000001</v>
      </c>
      <c r="Y21" t="s">
        <v>722</v>
      </c>
      <c r="Z21">
        <v>0.23100000000000001</v>
      </c>
      <c r="AA21">
        <v>3.05E-6</v>
      </c>
      <c r="AB21" t="s">
        <v>722</v>
      </c>
      <c r="AC21">
        <v>3.05E-6</v>
      </c>
      <c r="AD21">
        <v>0.9</v>
      </c>
      <c r="AE21" t="s">
        <v>722</v>
      </c>
      <c r="AF21">
        <v>0.9</v>
      </c>
      <c r="AG21">
        <v>0.95</v>
      </c>
      <c r="AH21" t="s">
        <v>722</v>
      </c>
      <c r="AI21">
        <v>0.95</v>
      </c>
      <c r="AJ21">
        <v>5.8383630000000006E-2</v>
      </c>
      <c r="AK21">
        <v>0.22313272250000002</v>
      </c>
      <c r="AL21">
        <v>18.077284031838989</v>
      </c>
      <c r="AM21">
        <v>69.088434573698308</v>
      </c>
      <c r="AN21" s="61">
        <v>9.0386420159194944E-3</v>
      </c>
      <c r="AO21">
        <v>3.4544217286849158E-2</v>
      </c>
      <c r="AP21">
        <v>1.0936756839262587E-2</v>
      </c>
      <c r="AR21" s="101" t="s">
        <v>727</v>
      </c>
      <c r="AS21" s="62">
        <v>380</v>
      </c>
      <c r="AT21" s="62">
        <v>267</v>
      </c>
      <c r="AU21" s="62">
        <v>866</v>
      </c>
      <c r="AV21" s="62">
        <v>8</v>
      </c>
      <c r="AW21" s="62">
        <v>1521</v>
      </c>
      <c r="AZ21" s="101" t="s">
        <v>727</v>
      </c>
      <c r="BA21" s="62">
        <v>178</v>
      </c>
      <c r="BB21" s="62">
        <v>110</v>
      </c>
      <c r="BC21" s="62">
        <v>427</v>
      </c>
      <c r="BD21" s="62">
        <v>4</v>
      </c>
      <c r="BE21" s="62">
        <v>719</v>
      </c>
    </row>
    <row r="22" spans="1:57" x14ac:dyDescent="0.35">
      <c r="A22" s="48" t="s">
        <v>725</v>
      </c>
      <c r="B22">
        <v>21</v>
      </c>
      <c r="C22" t="s">
        <v>27</v>
      </c>
      <c r="D22" t="s">
        <v>17</v>
      </c>
      <c r="E22" t="s">
        <v>9</v>
      </c>
      <c r="F22">
        <v>2017</v>
      </c>
      <c r="G22">
        <v>600</v>
      </c>
      <c r="H22">
        <v>1271</v>
      </c>
      <c r="I22" t="s">
        <v>622</v>
      </c>
      <c r="J22">
        <v>750</v>
      </c>
      <c r="K22">
        <v>0.9</v>
      </c>
      <c r="L22" t="s">
        <v>722</v>
      </c>
      <c r="M22">
        <v>0.34</v>
      </c>
      <c r="N22">
        <v>12000</v>
      </c>
      <c r="O22" t="s">
        <v>722</v>
      </c>
      <c r="P22">
        <v>12000</v>
      </c>
      <c r="Q22">
        <v>1271</v>
      </c>
      <c r="R22">
        <v>0.05</v>
      </c>
      <c r="S22" t="s">
        <v>722</v>
      </c>
      <c r="T22">
        <v>0.05</v>
      </c>
      <c r="U22">
        <v>1.17E-5</v>
      </c>
      <c r="V22" t="s">
        <v>722</v>
      </c>
      <c r="W22">
        <v>1.17E-5</v>
      </c>
      <c r="X22">
        <v>0.70599999999999996</v>
      </c>
      <c r="Y22" t="s">
        <v>722</v>
      </c>
      <c r="Z22">
        <v>0.70599999999999996</v>
      </c>
      <c r="AA22">
        <v>9.3100000000000006E-6</v>
      </c>
      <c r="AB22" t="s">
        <v>722</v>
      </c>
      <c r="AC22">
        <v>9.3100000000000006E-6</v>
      </c>
      <c r="AD22">
        <v>0.9</v>
      </c>
      <c r="AE22" t="s">
        <v>722</v>
      </c>
      <c r="AF22">
        <v>0.9</v>
      </c>
      <c r="AG22">
        <v>0.95</v>
      </c>
      <c r="AH22" t="s">
        <v>722</v>
      </c>
      <c r="AI22">
        <v>0.95</v>
      </c>
      <c r="AJ22">
        <v>5.8383630000000006E-2</v>
      </c>
      <c r="AK22">
        <v>0.68194135950000001</v>
      </c>
      <c r="AL22">
        <v>33.373447443395058</v>
      </c>
      <c r="AM22">
        <v>389.81361934416577</v>
      </c>
      <c r="AN22" s="61">
        <v>1.6686723721697529E-2</v>
      </c>
      <c r="AO22">
        <v>0.1949068096720829</v>
      </c>
      <c r="AP22">
        <v>2.0190935703254011E-2</v>
      </c>
    </row>
    <row r="23" spans="1:57" x14ac:dyDescent="0.35">
      <c r="A23" s="48" t="s">
        <v>725</v>
      </c>
      <c r="B23">
        <v>22</v>
      </c>
      <c r="C23" t="s">
        <v>28</v>
      </c>
      <c r="D23" t="s">
        <v>17</v>
      </c>
      <c r="E23" t="s">
        <v>9</v>
      </c>
      <c r="F23">
        <v>2018</v>
      </c>
      <c r="G23">
        <v>380</v>
      </c>
      <c r="H23">
        <v>1271</v>
      </c>
      <c r="I23" t="s">
        <v>622</v>
      </c>
      <c r="J23">
        <v>600</v>
      </c>
      <c r="K23">
        <v>0.9</v>
      </c>
      <c r="L23" t="s">
        <v>722</v>
      </c>
      <c r="M23">
        <v>0.34</v>
      </c>
      <c r="N23">
        <v>12000</v>
      </c>
      <c r="O23" t="s">
        <v>722</v>
      </c>
      <c r="P23">
        <v>12000</v>
      </c>
      <c r="Q23">
        <v>1271</v>
      </c>
      <c r="R23">
        <v>0.05</v>
      </c>
      <c r="S23" t="s">
        <v>722</v>
      </c>
      <c r="T23">
        <v>0.05</v>
      </c>
      <c r="U23">
        <v>1.17E-5</v>
      </c>
      <c r="V23" t="s">
        <v>722</v>
      </c>
      <c r="W23">
        <v>1.17E-5</v>
      </c>
      <c r="X23">
        <v>0.13264699999999999</v>
      </c>
      <c r="Y23" t="s">
        <v>722</v>
      </c>
      <c r="Z23">
        <v>0.13264699999999999</v>
      </c>
      <c r="AA23">
        <v>1.75E-6</v>
      </c>
      <c r="AB23" t="s">
        <v>722</v>
      </c>
      <c r="AC23">
        <v>1.75E-6</v>
      </c>
      <c r="AD23">
        <v>0.9</v>
      </c>
      <c r="AE23" t="s">
        <v>722</v>
      </c>
      <c r="AF23">
        <v>0.9</v>
      </c>
      <c r="AG23">
        <v>0.95</v>
      </c>
      <c r="AH23" t="s">
        <v>722</v>
      </c>
      <c r="AI23">
        <v>0.95</v>
      </c>
      <c r="AJ23">
        <v>5.8383630000000006E-2</v>
      </c>
      <c r="AK23">
        <v>0.1281276875</v>
      </c>
      <c r="AL23">
        <v>21.136516714150197</v>
      </c>
      <c r="AM23">
        <v>46.38582781490571</v>
      </c>
      <c r="AN23" s="61">
        <v>1.0568258357075099E-2</v>
      </c>
      <c r="AO23">
        <v>2.3192913907452855E-2</v>
      </c>
      <c r="AP23">
        <v>1.2787592612060869E-2</v>
      </c>
      <c r="AR23" s="105" t="s">
        <v>724</v>
      </c>
      <c r="AS23" s="100" t="s">
        <v>725</v>
      </c>
      <c r="AT23" s="100"/>
      <c r="AU23" s="105" t="s">
        <v>724</v>
      </c>
      <c r="AV23" s="100" t="s">
        <v>725</v>
      </c>
      <c r="AW23" s="100"/>
      <c r="AZ23" s="105" t="s">
        <v>724</v>
      </c>
      <c r="BA23" s="101">
        <v>2020</v>
      </c>
      <c r="BC23" s="105" t="s">
        <v>724</v>
      </c>
      <c r="BD23" s="101">
        <v>2020</v>
      </c>
    </row>
    <row r="24" spans="1:57" x14ac:dyDescent="0.35">
      <c r="A24" s="48" t="s">
        <v>725</v>
      </c>
      <c r="B24">
        <v>23</v>
      </c>
      <c r="C24" t="s">
        <v>29</v>
      </c>
      <c r="D24" t="s">
        <v>17</v>
      </c>
      <c r="E24" t="s">
        <v>9</v>
      </c>
      <c r="F24">
        <v>2018</v>
      </c>
      <c r="G24">
        <v>600</v>
      </c>
      <c r="H24">
        <v>1271</v>
      </c>
      <c r="I24" t="s">
        <v>622</v>
      </c>
      <c r="J24">
        <v>750</v>
      </c>
      <c r="K24">
        <v>0.9</v>
      </c>
      <c r="L24" t="s">
        <v>722</v>
      </c>
      <c r="M24">
        <v>0.34</v>
      </c>
      <c r="N24">
        <v>12000</v>
      </c>
      <c r="O24" t="s">
        <v>722</v>
      </c>
      <c r="P24">
        <v>12000</v>
      </c>
      <c r="Q24">
        <v>1271</v>
      </c>
      <c r="R24">
        <v>0.05</v>
      </c>
      <c r="S24" t="s">
        <v>722</v>
      </c>
      <c r="T24">
        <v>0.05</v>
      </c>
      <c r="U24">
        <v>1.17E-5</v>
      </c>
      <c r="V24" t="s">
        <v>722</v>
      </c>
      <c r="W24">
        <v>1.17E-5</v>
      </c>
      <c r="X24">
        <v>0.48599999999999999</v>
      </c>
      <c r="Y24" t="s">
        <v>722</v>
      </c>
      <c r="Z24">
        <v>0.48599999999999999</v>
      </c>
      <c r="AA24">
        <v>6.4099999999999996E-6</v>
      </c>
      <c r="AB24" t="s">
        <v>722</v>
      </c>
      <c r="AC24">
        <v>6.4099999999999996E-6</v>
      </c>
      <c r="AD24">
        <v>0.9</v>
      </c>
      <c r="AE24" t="s">
        <v>722</v>
      </c>
      <c r="AF24">
        <v>0.9</v>
      </c>
      <c r="AG24">
        <v>0.95</v>
      </c>
      <c r="AH24" t="s">
        <v>722</v>
      </c>
      <c r="AI24">
        <v>0.95</v>
      </c>
      <c r="AJ24">
        <v>5.8383630000000006E-2</v>
      </c>
      <c r="AK24">
        <v>0.46943975449999997</v>
      </c>
      <c r="AL24">
        <v>33.373447443395058</v>
      </c>
      <c r="AM24">
        <v>268.34273536342334</v>
      </c>
      <c r="AN24" s="61">
        <v>1.6686723721697529E-2</v>
      </c>
      <c r="AO24">
        <v>0.13417136768171167</v>
      </c>
      <c r="AP24">
        <v>2.0190935703254011E-2</v>
      </c>
      <c r="AR24" s="100"/>
      <c r="AS24" s="100"/>
      <c r="AT24" s="100"/>
      <c r="AU24" s="100"/>
      <c r="AV24" s="100"/>
      <c r="AW24" s="100"/>
      <c r="AZ24" s="100"/>
      <c r="BA24" s="100"/>
      <c r="BC24" s="100"/>
      <c r="BD24" s="100"/>
    </row>
    <row r="25" spans="1:57" x14ac:dyDescent="0.35">
      <c r="A25" s="48" t="s">
        <v>725</v>
      </c>
      <c r="B25">
        <v>24</v>
      </c>
      <c r="C25" t="s">
        <v>30</v>
      </c>
      <c r="D25" t="s">
        <v>17</v>
      </c>
      <c r="E25" t="s">
        <v>9</v>
      </c>
      <c r="F25">
        <v>2018</v>
      </c>
      <c r="G25">
        <v>600</v>
      </c>
      <c r="H25">
        <v>1271</v>
      </c>
      <c r="I25" t="s">
        <v>622</v>
      </c>
      <c r="J25">
        <v>750</v>
      </c>
      <c r="K25">
        <v>0.9</v>
      </c>
      <c r="L25" t="s">
        <v>722</v>
      </c>
      <c r="M25">
        <v>0.34</v>
      </c>
      <c r="N25">
        <v>12000</v>
      </c>
      <c r="O25" t="s">
        <v>722</v>
      </c>
      <c r="P25">
        <v>12000</v>
      </c>
      <c r="Q25">
        <v>1271</v>
      </c>
      <c r="R25">
        <v>0.05</v>
      </c>
      <c r="S25" t="s">
        <v>722</v>
      </c>
      <c r="T25">
        <v>0.05</v>
      </c>
      <c r="U25">
        <v>1.17E-5</v>
      </c>
      <c r="V25" t="s">
        <v>722</v>
      </c>
      <c r="W25">
        <v>1.17E-5</v>
      </c>
      <c r="X25">
        <v>0.48599999999999999</v>
      </c>
      <c r="Y25" t="s">
        <v>722</v>
      </c>
      <c r="Z25">
        <v>0.48599999999999999</v>
      </c>
      <c r="AA25">
        <v>6.4099999999999996E-6</v>
      </c>
      <c r="AB25" t="s">
        <v>722</v>
      </c>
      <c r="AC25">
        <v>6.4099999999999996E-6</v>
      </c>
      <c r="AD25">
        <v>0.9</v>
      </c>
      <c r="AE25" t="s">
        <v>722</v>
      </c>
      <c r="AF25">
        <v>0.9</v>
      </c>
      <c r="AG25">
        <v>0.95</v>
      </c>
      <c r="AH25" t="s">
        <v>722</v>
      </c>
      <c r="AI25">
        <v>0.95</v>
      </c>
      <c r="AJ25">
        <v>5.8383630000000006E-2</v>
      </c>
      <c r="AK25">
        <v>0.46943975449999997</v>
      </c>
      <c r="AL25">
        <v>33.373447443395058</v>
      </c>
      <c r="AM25">
        <v>268.34273536342334</v>
      </c>
      <c r="AN25" s="61">
        <v>1.6686723721697529E-2</v>
      </c>
      <c r="AO25">
        <v>0.13417136768171167</v>
      </c>
      <c r="AP25">
        <v>2.0190935703254011E-2</v>
      </c>
      <c r="AR25" s="105" t="s">
        <v>726</v>
      </c>
      <c r="AS25" t="s">
        <v>748</v>
      </c>
      <c r="AU25" s="105" t="s">
        <v>726</v>
      </c>
      <c r="AV25" t="s">
        <v>749</v>
      </c>
      <c r="AZ25" s="105" t="s">
        <v>726</v>
      </c>
      <c r="BA25" t="s">
        <v>748</v>
      </c>
      <c r="BC25" s="105" t="s">
        <v>726</v>
      </c>
      <c r="BD25" t="s">
        <v>749</v>
      </c>
    </row>
    <row r="26" spans="1:57" x14ac:dyDescent="0.35">
      <c r="A26" s="48" t="s">
        <v>725</v>
      </c>
      <c r="B26">
        <v>25</v>
      </c>
      <c r="C26" t="s">
        <v>31</v>
      </c>
      <c r="D26" t="s">
        <v>17</v>
      </c>
      <c r="E26" t="s">
        <v>9</v>
      </c>
      <c r="F26">
        <v>2018</v>
      </c>
      <c r="G26">
        <v>600</v>
      </c>
      <c r="H26">
        <v>1271</v>
      </c>
      <c r="I26" t="s">
        <v>622</v>
      </c>
      <c r="J26">
        <v>750</v>
      </c>
      <c r="K26">
        <v>0.9</v>
      </c>
      <c r="L26" t="s">
        <v>722</v>
      </c>
      <c r="M26">
        <v>0.34</v>
      </c>
      <c r="N26">
        <v>12000</v>
      </c>
      <c r="O26" t="s">
        <v>722</v>
      </c>
      <c r="P26">
        <v>12000</v>
      </c>
      <c r="Q26">
        <v>1271</v>
      </c>
      <c r="R26">
        <v>0.05</v>
      </c>
      <c r="S26" t="s">
        <v>722</v>
      </c>
      <c r="T26">
        <v>0.05</v>
      </c>
      <c r="U26">
        <v>1.17E-5</v>
      </c>
      <c r="V26" t="s">
        <v>722</v>
      </c>
      <c r="W26">
        <v>1.17E-5</v>
      </c>
      <c r="X26">
        <v>0.48599999999999999</v>
      </c>
      <c r="Y26" t="s">
        <v>722</v>
      </c>
      <c r="Z26">
        <v>0.48599999999999999</v>
      </c>
      <c r="AA26">
        <v>6.4099999999999996E-6</v>
      </c>
      <c r="AB26" t="s">
        <v>722</v>
      </c>
      <c r="AC26">
        <v>6.4099999999999996E-6</v>
      </c>
      <c r="AD26">
        <v>0.9</v>
      </c>
      <c r="AE26" t="s">
        <v>722</v>
      </c>
      <c r="AF26">
        <v>0.9</v>
      </c>
      <c r="AG26">
        <v>0.95</v>
      </c>
      <c r="AH26" t="s">
        <v>722</v>
      </c>
      <c r="AI26">
        <v>0.95</v>
      </c>
      <c r="AJ26">
        <v>5.8383630000000006E-2</v>
      </c>
      <c r="AK26">
        <v>0.46943975449999997</v>
      </c>
      <c r="AL26">
        <v>33.373447443395058</v>
      </c>
      <c r="AM26">
        <v>268.34273536342334</v>
      </c>
      <c r="AN26" s="61">
        <v>1.6686723721697529E-2</v>
      </c>
      <c r="AO26">
        <v>0.13417136768171167</v>
      </c>
      <c r="AP26">
        <v>2.0190935703254011E-2</v>
      </c>
      <c r="AR26" s="101" t="s">
        <v>8</v>
      </c>
      <c r="AS26" s="135">
        <v>130</v>
      </c>
      <c r="AU26" s="101" t="s">
        <v>8</v>
      </c>
      <c r="AV26" s="135">
        <v>2013.2857142857142</v>
      </c>
      <c r="AZ26" s="101" t="s">
        <v>8</v>
      </c>
      <c r="BA26" s="135">
        <v>145.85714285714286</v>
      </c>
      <c r="BC26" s="101" t="s">
        <v>8</v>
      </c>
      <c r="BD26" s="135">
        <v>2013.5714285714287</v>
      </c>
    </row>
    <row r="27" spans="1:57" x14ac:dyDescent="0.35">
      <c r="A27" s="48" t="s">
        <v>725</v>
      </c>
      <c r="B27">
        <v>26</v>
      </c>
      <c r="C27" t="s">
        <v>32</v>
      </c>
      <c r="D27" t="s">
        <v>33</v>
      </c>
      <c r="E27" t="s">
        <v>9</v>
      </c>
      <c r="F27">
        <v>1987</v>
      </c>
      <c r="G27">
        <v>115</v>
      </c>
      <c r="H27">
        <v>215</v>
      </c>
      <c r="I27" t="s">
        <v>766</v>
      </c>
      <c r="J27">
        <v>175</v>
      </c>
      <c r="K27">
        <v>0.54</v>
      </c>
      <c r="L27" t="s">
        <v>722</v>
      </c>
      <c r="M27">
        <v>0.54</v>
      </c>
      <c r="N27">
        <v>12000</v>
      </c>
      <c r="O27" t="s">
        <v>722</v>
      </c>
      <c r="P27">
        <v>12000</v>
      </c>
      <c r="Q27">
        <v>6450</v>
      </c>
      <c r="R27">
        <v>0.88</v>
      </c>
      <c r="S27" t="s">
        <v>722</v>
      </c>
      <c r="T27">
        <v>0.88</v>
      </c>
      <c r="U27">
        <v>4.07E-5</v>
      </c>
      <c r="V27" t="s">
        <v>722</v>
      </c>
      <c r="W27">
        <v>4.07E-5</v>
      </c>
      <c r="X27">
        <v>11</v>
      </c>
      <c r="Y27" t="s">
        <v>722</v>
      </c>
      <c r="Z27">
        <v>11</v>
      </c>
      <c r="AA27">
        <v>2.5399999999999999E-4</v>
      </c>
      <c r="AB27" t="s">
        <v>722</v>
      </c>
      <c r="AC27">
        <v>2.5399999999999999E-4</v>
      </c>
      <c r="AD27">
        <v>0.9</v>
      </c>
      <c r="AE27" t="s">
        <v>722</v>
      </c>
      <c r="AF27">
        <v>0.9</v>
      </c>
      <c r="AG27">
        <v>0.93</v>
      </c>
      <c r="AH27" t="s">
        <v>722</v>
      </c>
      <c r="AI27">
        <v>0.93</v>
      </c>
      <c r="AJ27">
        <v>1.0282635</v>
      </c>
      <c r="AK27">
        <v>11.753619</v>
      </c>
      <c r="AL27">
        <v>30.266955593300658</v>
      </c>
      <c r="AM27">
        <v>345.96799782699173</v>
      </c>
      <c r="AN27" s="61">
        <v>1.5133477796650328E-2</v>
      </c>
      <c r="AO27">
        <v>0.17298399891349586</v>
      </c>
      <c r="AP27">
        <v>1.8311508133946896E-2</v>
      </c>
      <c r="AR27" s="101" t="s">
        <v>17</v>
      </c>
      <c r="AS27" s="135">
        <v>504.83333333333331</v>
      </c>
      <c r="AU27" s="101" t="s">
        <v>17</v>
      </c>
      <c r="AV27" s="135">
        <v>2011.2222222222222</v>
      </c>
      <c r="AZ27" s="101" t="s">
        <v>17</v>
      </c>
      <c r="BA27" s="135">
        <v>474.8</v>
      </c>
      <c r="BC27" s="101" t="s">
        <v>17</v>
      </c>
      <c r="BD27" s="135">
        <v>2010.2</v>
      </c>
    </row>
    <row r="28" spans="1:57" x14ac:dyDescent="0.35">
      <c r="A28" s="48" t="s">
        <v>725</v>
      </c>
      <c r="B28">
        <v>27</v>
      </c>
      <c r="C28">
        <v>348</v>
      </c>
      <c r="D28" t="s">
        <v>33</v>
      </c>
      <c r="E28" t="s">
        <v>9</v>
      </c>
      <c r="F28">
        <v>1990</v>
      </c>
      <c r="G28">
        <v>100</v>
      </c>
      <c r="H28">
        <v>323</v>
      </c>
      <c r="I28" t="s">
        <v>766</v>
      </c>
      <c r="J28">
        <v>175</v>
      </c>
      <c r="K28">
        <v>0.54</v>
      </c>
      <c r="L28" t="s">
        <v>722</v>
      </c>
      <c r="M28">
        <v>0.54</v>
      </c>
      <c r="N28">
        <v>12000</v>
      </c>
      <c r="O28" t="s">
        <v>722</v>
      </c>
      <c r="P28">
        <v>12000</v>
      </c>
      <c r="Q28">
        <v>8721</v>
      </c>
      <c r="R28">
        <v>0.68</v>
      </c>
      <c r="S28" t="s">
        <v>722</v>
      </c>
      <c r="T28">
        <v>0.68</v>
      </c>
      <c r="U28">
        <v>3.15E-5</v>
      </c>
      <c r="V28" t="s">
        <v>722</v>
      </c>
      <c r="W28">
        <v>3.15E-5</v>
      </c>
      <c r="X28">
        <v>9.6066669999999998</v>
      </c>
      <c r="Y28" t="s">
        <v>722</v>
      </c>
      <c r="Z28">
        <v>9.6066669999999998</v>
      </c>
      <c r="AA28">
        <v>2.22E-4</v>
      </c>
      <c r="AB28" t="s">
        <v>722</v>
      </c>
      <c r="AC28">
        <v>2.22E-4</v>
      </c>
      <c r="AD28">
        <v>0.9</v>
      </c>
      <c r="AE28" t="s">
        <v>722</v>
      </c>
      <c r="AF28">
        <v>0.9</v>
      </c>
      <c r="AG28">
        <v>0.93</v>
      </c>
      <c r="AH28" t="s">
        <v>722</v>
      </c>
      <c r="AI28">
        <v>0.93</v>
      </c>
      <c r="AJ28">
        <v>0.8592403500000001</v>
      </c>
      <c r="AK28">
        <v>10.734737969999999</v>
      </c>
      <c r="AL28">
        <v>33.040393039900565</v>
      </c>
      <c r="AM28">
        <v>412.78317726715727</v>
      </c>
      <c r="AN28" s="61">
        <v>1.6520196519950285E-2</v>
      </c>
      <c r="AO28">
        <v>0.20639158863357865</v>
      </c>
      <c r="AP28">
        <v>1.9989437789139846E-2</v>
      </c>
      <c r="AR28" s="101" t="s">
        <v>33</v>
      </c>
      <c r="AS28" s="135">
        <v>176.85333333333332</v>
      </c>
      <c r="AU28" s="101" t="s">
        <v>33</v>
      </c>
      <c r="AV28" s="135">
        <v>2004.6</v>
      </c>
      <c r="AZ28" s="101" t="s">
        <v>33</v>
      </c>
      <c r="BA28" s="135">
        <v>172.13793103448276</v>
      </c>
      <c r="BC28" s="101" t="s">
        <v>33</v>
      </c>
      <c r="BD28" s="135">
        <v>2009.6896551724137</v>
      </c>
    </row>
    <row r="29" spans="1:57" x14ac:dyDescent="0.35">
      <c r="A29" s="48" t="s">
        <v>725</v>
      </c>
      <c r="B29">
        <v>28</v>
      </c>
      <c r="C29">
        <v>4533</v>
      </c>
      <c r="D29" t="s">
        <v>33</v>
      </c>
      <c r="E29" t="s">
        <v>9</v>
      </c>
      <c r="F29">
        <v>1997</v>
      </c>
      <c r="G29">
        <v>265</v>
      </c>
      <c r="H29">
        <v>323</v>
      </c>
      <c r="I29" t="s">
        <v>766</v>
      </c>
      <c r="J29">
        <v>300</v>
      </c>
      <c r="K29">
        <v>0.54</v>
      </c>
      <c r="L29" t="s">
        <v>722</v>
      </c>
      <c r="M29">
        <v>0.54</v>
      </c>
      <c r="N29">
        <v>12000</v>
      </c>
      <c r="O29" t="s">
        <v>722</v>
      </c>
      <c r="P29">
        <v>12000</v>
      </c>
      <c r="Q29">
        <v>6460</v>
      </c>
      <c r="R29">
        <v>0.32</v>
      </c>
      <c r="S29" t="s">
        <v>722</v>
      </c>
      <c r="T29">
        <v>0.32</v>
      </c>
      <c r="U29">
        <v>1.4800000000000001E-5</v>
      </c>
      <c r="V29" t="s">
        <v>722</v>
      </c>
      <c r="W29">
        <v>1.4800000000000001E-5</v>
      </c>
      <c r="X29">
        <v>5.7392279999999998</v>
      </c>
      <c r="Y29" t="s">
        <v>722</v>
      </c>
      <c r="Z29">
        <v>5.7392279999999998</v>
      </c>
      <c r="AA29">
        <v>1.3300000000000001E-4</v>
      </c>
      <c r="AB29" t="s">
        <v>722</v>
      </c>
      <c r="AC29">
        <v>1.3300000000000001E-4</v>
      </c>
      <c r="AD29">
        <v>0.9</v>
      </c>
      <c r="AE29" t="s">
        <v>722</v>
      </c>
      <c r="AF29">
        <v>0.9</v>
      </c>
      <c r="AG29">
        <v>0.93</v>
      </c>
      <c r="AH29" t="s">
        <v>722</v>
      </c>
      <c r="AI29">
        <v>0.93</v>
      </c>
      <c r="AJ29">
        <v>0.37404719999999997</v>
      </c>
      <c r="AK29">
        <v>6.1365194400000007</v>
      </c>
      <c r="AL29">
        <v>38.115605527844309</v>
      </c>
      <c r="AM29">
        <v>625.31454396393849</v>
      </c>
      <c r="AN29" s="61">
        <v>1.9057802763922157E-2</v>
      </c>
      <c r="AO29">
        <v>0.3126572719819693</v>
      </c>
      <c r="AP29">
        <v>2.3059941344345809E-2</v>
      </c>
      <c r="AR29" s="101" t="s">
        <v>99</v>
      </c>
      <c r="AS29" s="135">
        <v>80.078431372549019</v>
      </c>
      <c r="AU29" s="101" t="s">
        <v>99</v>
      </c>
      <c r="AV29" s="135">
        <v>2006.5882352941176</v>
      </c>
      <c r="AZ29" s="101" t="s">
        <v>99</v>
      </c>
      <c r="BA29" s="135">
        <v>67.428571428571431</v>
      </c>
      <c r="BC29" s="101" t="s">
        <v>99</v>
      </c>
      <c r="BD29" s="135">
        <v>2010.4761904761904</v>
      </c>
    </row>
    <row r="30" spans="1:57" x14ac:dyDescent="0.35">
      <c r="A30" s="48" t="s">
        <v>725</v>
      </c>
      <c r="B30">
        <v>29</v>
      </c>
      <c r="C30" t="s">
        <v>34</v>
      </c>
      <c r="D30" t="s">
        <v>33</v>
      </c>
      <c r="E30" t="s">
        <v>9</v>
      </c>
      <c r="F30">
        <v>1997</v>
      </c>
      <c r="G30">
        <v>265</v>
      </c>
      <c r="H30">
        <v>287</v>
      </c>
      <c r="I30" t="s">
        <v>766</v>
      </c>
      <c r="J30">
        <v>300</v>
      </c>
      <c r="K30">
        <v>0.54</v>
      </c>
      <c r="L30" t="s">
        <v>722</v>
      </c>
      <c r="M30">
        <v>0.54</v>
      </c>
      <c r="N30">
        <v>12000</v>
      </c>
      <c r="O30" t="s">
        <v>722</v>
      </c>
      <c r="P30">
        <v>12000</v>
      </c>
      <c r="Q30">
        <v>5740</v>
      </c>
      <c r="R30">
        <v>0.32</v>
      </c>
      <c r="S30" t="s">
        <v>722</v>
      </c>
      <c r="T30">
        <v>0.32</v>
      </c>
      <c r="U30">
        <v>1.4800000000000001E-5</v>
      </c>
      <c r="V30" t="s">
        <v>722</v>
      </c>
      <c r="W30">
        <v>1.4800000000000001E-5</v>
      </c>
      <c r="X30">
        <v>5.7392279999999998</v>
      </c>
      <c r="Y30" t="s">
        <v>722</v>
      </c>
      <c r="Z30">
        <v>5.7392279999999998</v>
      </c>
      <c r="AA30">
        <v>1.3300000000000001E-4</v>
      </c>
      <c r="AB30" t="s">
        <v>722</v>
      </c>
      <c r="AC30">
        <v>1.3300000000000001E-4</v>
      </c>
      <c r="AD30">
        <v>0.9</v>
      </c>
      <c r="AE30" t="s">
        <v>722</v>
      </c>
      <c r="AF30">
        <v>0.9</v>
      </c>
      <c r="AG30">
        <v>0.93</v>
      </c>
      <c r="AH30" t="s">
        <v>722</v>
      </c>
      <c r="AI30">
        <v>0.93</v>
      </c>
      <c r="AJ30">
        <v>0.36445679999999997</v>
      </c>
      <c r="AK30">
        <v>6.04746264</v>
      </c>
      <c r="AL30">
        <v>32.999081177137079</v>
      </c>
      <c r="AM30">
        <v>547.55655697208488</v>
      </c>
      <c r="AN30" s="61">
        <v>1.6499540588568541E-2</v>
      </c>
      <c r="AO30">
        <v>0.27377827848604241</v>
      </c>
      <c r="AP30">
        <v>1.9964444112167933E-2</v>
      </c>
      <c r="AR30" s="101" t="s">
        <v>128</v>
      </c>
      <c r="AS30" s="135">
        <v>69.681159420289859</v>
      </c>
      <c r="AU30" s="101" t="s">
        <v>128</v>
      </c>
      <c r="AV30" s="135">
        <v>2005.9130434782608</v>
      </c>
      <c r="AZ30" s="101" t="s">
        <v>128</v>
      </c>
      <c r="BA30" s="135">
        <v>86.793548387096777</v>
      </c>
      <c r="BC30" s="101" t="s">
        <v>128</v>
      </c>
      <c r="BD30" s="135">
        <v>2007.8387096774193</v>
      </c>
    </row>
    <row r="31" spans="1:57" x14ac:dyDescent="0.35">
      <c r="A31" s="48" t="s">
        <v>725</v>
      </c>
      <c r="B31">
        <v>30</v>
      </c>
      <c r="C31" t="s">
        <v>35</v>
      </c>
      <c r="D31" t="s">
        <v>33</v>
      </c>
      <c r="E31" t="s">
        <v>9</v>
      </c>
      <c r="F31">
        <v>1998</v>
      </c>
      <c r="G31">
        <v>87</v>
      </c>
      <c r="H31">
        <v>582.17741935483866</v>
      </c>
      <c r="I31" t="s">
        <v>766</v>
      </c>
      <c r="J31">
        <v>100</v>
      </c>
      <c r="K31">
        <v>0.54</v>
      </c>
      <c r="L31" t="s">
        <v>722</v>
      </c>
      <c r="M31">
        <v>0.54</v>
      </c>
      <c r="N31">
        <v>12000</v>
      </c>
      <c r="O31" t="s">
        <v>722</v>
      </c>
      <c r="P31">
        <v>12000</v>
      </c>
      <c r="Q31">
        <v>11061.370967741934</v>
      </c>
      <c r="R31">
        <v>0.99</v>
      </c>
      <c r="S31" t="s">
        <v>722</v>
      </c>
      <c r="T31">
        <v>0.99</v>
      </c>
      <c r="U31">
        <v>4.5800000000000002E-5</v>
      </c>
      <c r="V31" t="s">
        <v>722</v>
      </c>
      <c r="W31">
        <v>4.5800000000000002E-5</v>
      </c>
      <c r="X31">
        <v>8.3019999999999996</v>
      </c>
      <c r="Y31" t="s">
        <v>722</v>
      </c>
      <c r="Z31">
        <v>8.3019999999999996</v>
      </c>
      <c r="AA31">
        <v>1.93E-4</v>
      </c>
      <c r="AB31" t="s">
        <v>722</v>
      </c>
      <c r="AC31">
        <v>1.93E-4</v>
      </c>
      <c r="AD31">
        <v>0.9</v>
      </c>
      <c r="AE31" t="s">
        <v>722</v>
      </c>
      <c r="AF31">
        <v>0.9</v>
      </c>
      <c r="AG31">
        <v>0.93</v>
      </c>
      <c r="AH31" t="s">
        <v>722</v>
      </c>
      <c r="AI31">
        <v>0.93</v>
      </c>
      <c r="AJ31">
        <v>1.3469497112903226</v>
      </c>
      <c r="AK31">
        <v>9.7062654750000004</v>
      </c>
      <c r="AL31">
        <v>81.218321531928808</v>
      </c>
      <c r="AM31">
        <v>585.26801974486864</v>
      </c>
      <c r="AN31" s="61">
        <v>4.0609160765964408E-2</v>
      </c>
      <c r="AO31">
        <v>0.29263400987243438</v>
      </c>
      <c r="AP31">
        <v>4.9137084526816935E-2</v>
      </c>
      <c r="AR31" s="101" t="s">
        <v>164</v>
      </c>
      <c r="AS31" s="135">
        <v>134.08695652173913</v>
      </c>
      <c r="AU31" s="101" t="s">
        <v>164</v>
      </c>
      <c r="AV31" s="135">
        <v>2009.3260869565217</v>
      </c>
      <c r="AZ31" s="101" t="s">
        <v>164</v>
      </c>
      <c r="BA31" s="135">
        <v>162.49859154929578</v>
      </c>
      <c r="BC31" s="101" t="s">
        <v>164</v>
      </c>
      <c r="BD31" s="135">
        <v>2015.4084507042253</v>
      </c>
    </row>
    <row r="32" spans="1:57" x14ac:dyDescent="0.35">
      <c r="A32" s="48" t="s">
        <v>725</v>
      </c>
      <c r="B32">
        <v>31</v>
      </c>
      <c r="C32">
        <v>18313</v>
      </c>
      <c r="D32" t="s">
        <v>33</v>
      </c>
      <c r="E32" t="s">
        <v>9</v>
      </c>
      <c r="F32">
        <v>1999</v>
      </c>
      <c r="G32">
        <v>67</v>
      </c>
      <c r="H32">
        <v>323</v>
      </c>
      <c r="I32" t="s">
        <v>766</v>
      </c>
      <c r="J32">
        <v>75</v>
      </c>
      <c r="K32">
        <v>0.54</v>
      </c>
      <c r="L32" t="s">
        <v>722</v>
      </c>
      <c r="M32">
        <v>0.54</v>
      </c>
      <c r="N32">
        <v>12000</v>
      </c>
      <c r="O32" t="s">
        <v>722</v>
      </c>
      <c r="P32">
        <v>12000</v>
      </c>
      <c r="Q32">
        <v>5814</v>
      </c>
      <c r="R32">
        <v>0.99</v>
      </c>
      <c r="S32" t="s">
        <v>722</v>
      </c>
      <c r="T32">
        <v>0.99</v>
      </c>
      <c r="U32">
        <v>4.5800000000000002E-5</v>
      </c>
      <c r="V32" t="s">
        <v>722</v>
      </c>
      <c r="W32">
        <v>4.5800000000000002E-5</v>
      </c>
      <c r="X32">
        <v>5.308389</v>
      </c>
      <c r="Y32" t="s">
        <v>722</v>
      </c>
      <c r="Z32">
        <v>5.308389</v>
      </c>
      <c r="AA32">
        <v>1.2300000000000001E-4</v>
      </c>
      <c r="AB32" t="s">
        <v>722</v>
      </c>
      <c r="AC32">
        <v>1.2300000000000001E-4</v>
      </c>
      <c r="AD32">
        <v>0.9</v>
      </c>
      <c r="AE32" t="s">
        <v>722</v>
      </c>
      <c r="AF32">
        <v>0.9</v>
      </c>
      <c r="AG32">
        <v>0.93</v>
      </c>
      <c r="AH32" t="s">
        <v>722</v>
      </c>
      <c r="AI32">
        <v>0.93</v>
      </c>
      <c r="AJ32">
        <v>1.1306530800000001</v>
      </c>
      <c r="AK32">
        <v>5.6018652300000005</v>
      </c>
      <c r="AL32">
        <v>29.129612970145867</v>
      </c>
      <c r="AM32">
        <v>144.32381510057635</v>
      </c>
      <c r="AN32" s="61">
        <v>1.4564806485072935E-2</v>
      </c>
      <c r="AO32">
        <v>7.2161907550288173E-2</v>
      </c>
      <c r="AP32">
        <v>1.7623415846938249E-2</v>
      </c>
      <c r="AR32" s="101" t="s">
        <v>205</v>
      </c>
      <c r="AS32" s="135">
        <v>96.141479099678463</v>
      </c>
      <c r="AU32" s="101" t="s">
        <v>205</v>
      </c>
      <c r="AV32" s="135">
        <v>2004.2700964630226</v>
      </c>
      <c r="AZ32" s="101" t="s">
        <v>205</v>
      </c>
      <c r="BA32" s="135">
        <v>96.25</v>
      </c>
      <c r="BC32" s="101" t="s">
        <v>205</v>
      </c>
      <c r="BD32" s="135">
        <v>2007.7378048780488</v>
      </c>
    </row>
    <row r="33" spans="1:56" x14ac:dyDescent="0.35">
      <c r="A33" s="48" t="s">
        <v>725</v>
      </c>
      <c r="B33">
        <v>32</v>
      </c>
      <c r="C33" t="s">
        <v>36</v>
      </c>
      <c r="D33" t="s">
        <v>33</v>
      </c>
      <c r="E33" t="s">
        <v>9</v>
      </c>
      <c r="F33">
        <v>1999</v>
      </c>
      <c r="G33">
        <v>87</v>
      </c>
      <c r="H33">
        <v>582.17741935483866</v>
      </c>
      <c r="I33" t="s">
        <v>766</v>
      </c>
      <c r="J33">
        <v>100</v>
      </c>
      <c r="K33">
        <v>0.54</v>
      </c>
      <c r="L33" t="s">
        <v>722</v>
      </c>
      <c r="M33">
        <v>0.54</v>
      </c>
      <c r="N33">
        <v>12000</v>
      </c>
      <c r="O33" t="s">
        <v>722</v>
      </c>
      <c r="P33">
        <v>12000</v>
      </c>
      <c r="Q33">
        <v>10479.193548387097</v>
      </c>
      <c r="R33">
        <v>0.99</v>
      </c>
      <c r="S33" t="s">
        <v>722</v>
      </c>
      <c r="T33">
        <v>0.99</v>
      </c>
      <c r="U33">
        <v>4.5800000000000002E-5</v>
      </c>
      <c r="V33" t="s">
        <v>722</v>
      </c>
      <c r="W33">
        <v>4.5800000000000002E-5</v>
      </c>
      <c r="X33">
        <v>5.6821820000000001</v>
      </c>
      <c r="Y33" t="s">
        <v>722</v>
      </c>
      <c r="Z33">
        <v>5.6821820000000001</v>
      </c>
      <c r="AA33">
        <v>1.3200000000000001E-4</v>
      </c>
      <c r="AB33" t="s">
        <v>722</v>
      </c>
      <c r="AC33">
        <v>1.3200000000000001E-4</v>
      </c>
      <c r="AD33">
        <v>0.9</v>
      </c>
      <c r="AE33" t="s">
        <v>722</v>
      </c>
      <c r="AF33">
        <v>0.9</v>
      </c>
      <c r="AG33">
        <v>0.93</v>
      </c>
      <c r="AH33" t="s">
        <v>722</v>
      </c>
      <c r="AI33">
        <v>0.93</v>
      </c>
      <c r="AJ33">
        <v>1.3229523580645162</v>
      </c>
      <c r="AK33">
        <v>6.5708550600000004</v>
      </c>
      <c r="AL33">
        <v>79.771330056395755</v>
      </c>
      <c r="AM33">
        <v>396.20916395723771</v>
      </c>
      <c r="AN33" s="61">
        <v>3.9885665028197875E-2</v>
      </c>
      <c r="AO33">
        <v>0.19810458197861888</v>
      </c>
      <c r="AP33">
        <v>4.8261654684119429E-2</v>
      </c>
      <c r="AR33" s="101" t="s">
        <v>411</v>
      </c>
      <c r="AS33" s="135">
        <v>200</v>
      </c>
      <c r="AU33" s="101" t="s">
        <v>411</v>
      </c>
      <c r="AV33" s="135">
        <v>2012</v>
      </c>
      <c r="AZ33" s="101" t="s">
        <v>411</v>
      </c>
      <c r="BA33" s="135">
        <v>200</v>
      </c>
      <c r="BC33" s="101" t="s">
        <v>411</v>
      </c>
      <c r="BD33" s="135">
        <v>2012</v>
      </c>
    </row>
    <row r="34" spans="1:56" x14ac:dyDescent="0.35">
      <c r="A34" s="48" t="s">
        <v>725</v>
      </c>
      <c r="B34">
        <v>33</v>
      </c>
      <c r="C34" t="s">
        <v>37</v>
      </c>
      <c r="D34" t="s">
        <v>33</v>
      </c>
      <c r="E34" t="s">
        <v>9</v>
      </c>
      <c r="F34">
        <v>1999</v>
      </c>
      <c r="G34">
        <v>87</v>
      </c>
      <c r="H34">
        <v>582.17741935483866</v>
      </c>
      <c r="I34" t="s">
        <v>766</v>
      </c>
      <c r="J34">
        <v>100</v>
      </c>
      <c r="K34">
        <v>0.54</v>
      </c>
      <c r="L34" t="s">
        <v>722</v>
      </c>
      <c r="M34">
        <v>0.54</v>
      </c>
      <c r="N34">
        <v>12000</v>
      </c>
      <c r="O34" t="s">
        <v>722</v>
      </c>
      <c r="P34">
        <v>12000</v>
      </c>
      <c r="Q34">
        <v>10479.193548387097</v>
      </c>
      <c r="R34">
        <v>0.99</v>
      </c>
      <c r="S34" t="s">
        <v>722</v>
      </c>
      <c r="T34">
        <v>0.99</v>
      </c>
      <c r="U34">
        <v>4.5800000000000002E-5</v>
      </c>
      <c r="V34" t="s">
        <v>722</v>
      </c>
      <c r="W34">
        <v>4.5800000000000002E-5</v>
      </c>
      <c r="X34">
        <v>5.6821820000000001</v>
      </c>
      <c r="Y34" t="s">
        <v>722</v>
      </c>
      <c r="Z34">
        <v>5.6821820000000001</v>
      </c>
      <c r="AA34">
        <v>1.3200000000000001E-4</v>
      </c>
      <c r="AB34" t="s">
        <v>722</v>
      </c>
      <c r="AC34">
        <v>1.3200000000000001E-4</v>
      </c>
      <c r="AD34">
        <v>0.9</v>
      </c>
      <c r="AE34" t="s">
        <v>722</v>
      </c>
      <c r="AF34">
        <v>0.9</v>
      </c>
      <c r="AG34">
        <v>0.93</v>
      </c>
      <c r="AH34" t="s">
        <v>722</v>
      </c>
      <c r="AI34">
        <v>0.93</v>
      </c>
      <c r="AJ34">
        <v>1.3229523580645162</v>
      </c>
      <c r="AK34">
        <v>6.5708550600000004</v>
      </c>
      <c r="AL34">
        <v>79.771330056395755</v>
      </c>
      <c r="AM34">
        <v>396.20916395723771</v>
      </c>
      <c r="AN34" s="61">
        <v>3.9885665028197875E-2</v>
      </c>
      <c r="AO34">
        <v>0.19810458197861888</v>
      </c>
      <c r="AP34">
        <v>4.8261654684119429E-2</v>
      </c>
      <c r="AR34" s="101" t="s">
        <v>412</v>
      </c>
      <c r="AS34" s="135">
        <v>50.46153846153846</v>
      </c>
      <c r="AU34" s="101" t="s">
        <v>412</v>
      </c>
      <c r="AV34" s="135">
        <v>2003.6153846153845</v>
      </c>
      <c r="AZ34" s="101" t="s">
        <v>412</v>
      </c>
      <c r="BA34" s="135">
        <v>52</v>
      </c>
      <c r="BC34" s="101" t="s">
        <v>412</v>
      </c>
      <c r="BD34" s="135">
        <v>2004.9285714285713</v>
      </c>
    </row>
    <row r="35" spans="1:56" x14ac:dyDescent="0.35">
      <c r="A35" s="48" t="s">
        <v>725</v>
      </c>
      <c r="B35">
        <v>34</v>
      </c>
      <c r="C35">
        <v>27352</v>
      </c>
      <c r="D35" t="s">
        <v>33</v>
      </c>
      <c r="E35" t="s">
        <v>9</v>
      </c>
      <c r="F35">
        <v>2001</v>
      </c>
      <c r="G35">
        <v>88</v>
      </c>
      <c r="H35">
        <v>582.17741935483866</v>
      </c>
      <c r="I35" t="s">
        <v>619</v>
      </c>
      <c r="J35">
        <v>100</v>
      </c>
      <c r="K35">
        <v>0.54</v>
      </c>
      <c r="L35" t="s">
        <v>722</v>
      </c>
      <c r="M35">
        <v>0.54</v>
      </c>
      <c r="N35">
        <v>12000</v>
      </c>
      <c r="O35" t="s">
        <v>722</v>
      </c>
      <c r="P35">
        <v>12000</v>
      </c>
      <c r="Q35">
        <v>9314.8387096774186</v>
      </c>
      <c r="R35">
        <v>0.99</v>
      </c>
      <c r="S35" t="s">
        <v>722</v>
      </c>
      <c r="T35">
        <v>0.99</v>
      </c>
      <c r="U35">
        <v>4.5800000000000002E-5</v>
      </c>
      <c r="V35" t="s">
        <v>722</v>
      </c>
      <c r="W35">
        <v>4.5800000000000002E-5</v>
      </c>
      <c r="X35">
        <v>5.5903470000000004</v>
      </c>
      <c r="Y35" t="s">
        <v>722</v>
      </c>
      <c r="Z35">
        <v>5.5903470000000004</v>
      </c>
      <c r="AA35">
        <v>1.2999999999999999E-4</v>
      </c>
      <c r="AB35" t="s">
        <v>722</v>
      </c>
      <c r="AC35">
        <v>1.2999999999999999E-4</v>
      </c>
      <c r="AD35">
        <v>0.9</v>
      </c>
      <c r="AE35" t="s">
        <v>722</v>
      </c>
      <c r="AF35">
        <v>0.9</v>
      </c>
      <c r="AG35">
        <v>0.93</v>
      </c>
      <c r="AH35" t="s">
        <v>722</v>
      </c>
      <c r="AI35">
        <v>0.93</v>
      </c>
      <c r="AJ35">
        <v>1.2749576516129033</v>
      </c>
      <c r="AK35">
        <v>6.3251867100000005</v>
      </c>
      <c r="AL35">
        <v>77.760994773206974</v>
      </c>
      <c r="AM35">
        <v>385.77972379995754</v>
      </c>
      <c r="AN35" s="61">
        <v>3.8880497386603492E-2</v>
      </c>
      <c r="AO35">
        <v>0.19288986189997878</v>
      </c>
      <c r="AP35">
        <v>4.7045401837790227E-2</v>
      </c>
      <c r="AR35" s="101" t="s">
        <v>419</v>
      </c>
      <c r="AS35" s="135">
        <v>165.09677419354838</v>
      </c>
      <c r="AU35" s="101" t="s">
        <v>419</v>
      </c>
      <c r="AV35" s="135">
        <v>2010.7903225806451</v>
      </c>
      <c r="AZ35" s="101" t="s">
        <v>419</v>
      </c>
      <c r="BA35" s="135">
        <v>186.96296296296296</v>
      </c>
      <c r="BC35" s="101" t="s">
        <v>419</v>
      </c>
      <c r="BD35" s="135">
        <v>2013.851851851852</v>
      </c>
    </row>
    <row r="36" spans="1:56" x14ac:dyDescent="0.35">
      <c r="A36" s="48" t="s">
        <v>725</v>
      </c>
      <c r="B36">
        <v>35</v>
      </c>
      <c r="C36" t="s">
        <v>38</v>
      </c>
      <c r="D36" t="s">
        <v>33</v>
      </c>
      <c r="E36" t="s">
        <v>9</v>
      </c>
      <c r="F36">
        <v>2004</v>
      </c>
      <c r="G36">
        <v>304</v>
      </c>
      <c r="H36">
        <v>582.17741935483866</v>
      </c>
      <c r="I36" t="s">
        <v>620</v>
      </c>
      <c r="J36">
        <v>600</v>
      </c>
      <c r="K36">
        <v>0.54</v>
      </c>
      <c r="L36" t="s">
        <v>722</v>
      </c>
      <c r="M36">
        <v>0.54</v>
      </c>
      <c r="N36">
        <v>12000</v>
      </c>
      <c r="O36" t="s">
        <v>722</v>
      </c>
      <c r="P36">
        <v>12000</v>
      </c>
      <c r="Q36">
        <v>7568.3064516129025</v>
      </c>
      <c r="R36">
        <v>0.12</v>
      </c>
      <c r="S36" t="s">
        <v>722</v>
      </c>
      <c r="T36">
        <v>0.12</v>
      </c>
      <c r="U36">
        <v>2.3600000000000001E-5</v>
      </c>
      <c r="V36" t="s">
        <v>722</v>
      </c>
      <c r="W36">
        <v>2.3600000000000001E-5</v>
      </c>
      <c r="X36">
        <v>4.1607719999999997</v>
      </c>
      <c r="Y36" t="s">
        <v>722</v>
      </c>
      <c r="Z36">
        <v>4.1607719999999997</v>
      </c>
      <c r="AA36">
        <v>5.63E-5</v>
      </c>
      <c r="AB36" t="s">
        <v>722</v>
      </c>
      <c r="AC36">
        <v>5.63E-5</v>
      </c>
      <c r="AD36">
        <v>0.9</v>
      </c>
      <c r="AE36" t="s">
        <v>722</v>
      </c>
      <c r="AF36">
        <v>0.9</v>
      </c>
      <c r="AG36">
        <v>0.93</v>
      </c>
      <c r="AH36" t="s">
        <v>722</v>
      </c>
      <c r="AI36">
        <v>0.93</v>
      </c>
      <c r="AJ36">
        <v>0.26875082903225811</v>
      </c>
      <c r="AK36">
        <v>4.2657869174999998</v>
      </c>
      <c r="AL36">
        <v>56.624811872194684</v>
      </c>
      <c r="AM36">
        <v>898.78562443918509</v>
      </c>
      <c r="AN36" s="61">
        <v>2.8312405936097344E-2</v>
      </c>
      <c r="AO36">
        <v>0.4493928122195926</v>
      </c>
      <c r="AP36">
        <v>3.4258011182677787E-2</v>
      </c>
      <c r="AR36" s="101" t="s">
        <v>469</v>
      </c>
      <c r="AS36" s="135">
        <v>43</v>
      </c>
      <c r="AU36" s="101" t="s">
        <v>469</v>
      </c>
      <c r="AV36" s="135">
        <v>2009</v>
      </c>
      <c r="AZ36" s="101" t="s">
        <v>469</v>
      </c>
      <c r="BA36" s="135">
        <v>25</v>
      </c>
      <c r="BC36" s="101" t="s">
        <v>469</v>
      </c>
      <c r="BD36" s="135">
        <v>2007.3333333333333</v>
      </c>
    </row>
    <row r="37" spans="1:56" x14ac:dyDescent="0.35">
      <c r="A37" s="48" t="s">
        <v>725</v>
      </c>
      <c r="B37">
        <v>36</v>
      </c>
      <c r="C37">
        <v>3622</v>
      </c>
      <c r="D37" t="s">
        <v>33</v>
      </c>
      <c r="E37" t="s">
        <v>9</v>
      </c>
      <c r="F37">
        <v>2006</v>
      </c>
      <c r="G37">
        <v>56</v>
      </c>
      <c r="H37">
        <v>323</v>
      </c>
      <c r="I37" t="s">
        <v>620</v>
      </c>
      <c r="J37">
        <v>75</v>
      </c>
      <c r="K37">
        <v>0.54</v>
      </c>
      <c r="L37" t="s">
        <v>722</v>
      </c>
      <c r="M37">
        <v>0.54</v>
      </c>
      <c r="N37">
        <v>12000</v>
      </c>
      <c r="O37" t="s">
        <v>722</v>
      </c>
      <c r="P37">
        <v>12000</v>
      </c>
      <c r="Q37">
        <v>3553</v>
      </c>
      <c r="R37">
        <v>0.19</v>
      </c>
      <c r="S37" t="s">
        <v>722</v>
      </c>
      <c r="T37">
        <v>0.19</v>
      </c>
      <c r="U37">
        <v>2.7100000000000001E-5</v>
      </c>
      <c r="V37" t="s">
        <v>722</v>
      </c>
      <c r="W37">
        <v>2.7100000000000001E-5</v>
      </c>
      <c r="X37">
        <v>4.5518270000000003</v>
      </c>
      <c r="Y37" t="s">
        <v>722</v>
      </c>
      <c r="Z37">
        <v>4.5518270000000003</v>
      </c>
      <c r="AA37">
        <v>6.7700000000000006E-5</v>
      </c>
      <c r="AB37" t="s">
        <v>722</v>
      </c>
      <c r="AC37">
        <v>6.7700000000000006E-5</v>
      </c>
      <c r="AD37">
        <v>0.9</v>
      </c>
      <c r="AE37" t="s">
        <v>722</v>
      </c>
      <c r="AF37">
        <v>0.9</v>
      </c>
      <c r="AG37">
        <v>0.93</v>
      </c>
      <c r="AH37" t="s">
        <v>722</v>
      </c>
      <c r="AI37">
        <v>0.93</v>
      </c>
      <c r="AJ37">
        <v>0.25765767000000001</v>
      </c>
      <c r="AK37">
        <v>4.4568995430000005</v>
      </c>
      <c r="AL37">
        <v>5.5483218222528743</v>
      </c>
      <c r="AM37">
        <v>95.973517861959124</v>
      </c>
      <c r="AN37" s="61">
        <v>2.7741609111264372E-3</v>
      </c>
      <c r="AO37">
        <v>4.7986758930979569E-2</v>
      </c>
      <c r="AP37">
        <v>3.3567347024629889E-3</v>
      </c>
      <c r="AR37" s="101" t="s">
        <v>472</v>
      </c>
      <c r="AS37" s="135">
        <v>122.5</v>
      </c>
      <c r="AU37" s="101" t="s">
        <v>472</v>
      </c>
      <c r="AV37" s="135">
        <v>2001.5</v>
      </c>
      <c r="AZ37" s="101" t="s">
        <v>472</v>
      </c>
      <c r="BA37" s="135">
        <v>200</v>
      </c>
      <c r="BC37" s="101" t="s">
        <v>472</v>
      </c>
      <c r="BD37" s="135">
        <v>2009.5</v>
      </c>
    </row>
    <row r="38" spans="1:56" x14ac:dyDescent="0.35">
      <c r="A38" s="48" t="s">
        <v>725</v>
      </c>
      <c r="B38">
        <v>37</v>
      </c>
      <c r="C38">
        <v>270060</v>
      </c>
      <c r="D38" t="s">
        <v>33</v>
      </c>
      <c r="E38" t="s">
        <v>9</v>
      </c>
      <c r="F38">
        <v>2007</v>
      </c>
      <c r="G38">
        <v>152</v>
      </c>
      <c r="H38">
        <v>582.17741935483866</v>
      </c>
      <c r="I38" t="s">
        <v>621</v>
      </c>
      <c r="J38">
        <v>175</v>
      </c>
      <c r="K38">
        <v>0.54</v>
      </c>
      <c r="L38" t="s">
        <v>722</v>
      </c>
      <c r="M38">
        <v>0.54</v>
      </c>
      <c r="N38">
        <v>12000</v>
      </c>
      <c r="O38" t="s">
        <v>722</v>
      </c>
      <c r="P38">
        <v>12000</v>
      </c>
      <c r="Q38">
        <v>5821.7741935483864</v>
      </c>
      <c r="R38">
        <v>0.1</v>
      </c>
      <c r="S38" t="s">
        <v>722</v>
      </c>
      <c r="T38">
        <v>0.1</v>
      </c>
      <c r="U38">
        <v>2.5000000000000001E-5</v>
      </c>
      <c r="V38" t="s">
        <v>722</v>
      </c>
      <c r="W38">
        <v>2.5000000000000001E-5</v>
      </c>
      <c r="X38">
        <v>2.855912</v>
      </c>
      <c r="Y38" t="s">
        <v>722</v>
      </c>
      <c r="Z38">
        <v>2.855912</v>
      </c>
      <c r="AA38">
        <v>3.7299999999999999E-5</v>
      </c>
      <c r="AB38" t="s">
        <v>722</v>
      </c>
      <c r="AC38">
        <v>3.7299999999999999E-5</v>
      </c>
      <c r="AD38">
        <v>0.9</v>
      </c>
      <c r="AE38" t="s">
        <v>722</v>
      </c>
      <c r="AF38">
        <v>0.9</v>
      </c>
      <c r="AG38">
        <v>0.95</v>
      </c>
      <c r="AH38" t="s">
        <v>722</v>
      </c>
      <c r="AI38">
        <v>0.95</v>
      </c>
      <c r="AJ38">
        <v>0.22098991935483872</v>
      </c>
      <c r="AK38">
        <v>2.9194109685483869</v>
      </c>
      <c r="AL38">
        <v>23.28088187519084</v>
      </c>
      <c r="AM38">
        <v>307.55458032807007</v>
      </c>
      <c r="AN38" s="61">
        <v>1.164044093759542E-2</v>
      </c>
      <c r="AO38">
        <v>0.15377729016403505</v>
      </c>
      <c r="AP38">
        <v>1.4084933534490458E-2</v>
      </c>
      <c r="AR38" s="101" t="s">
        <v>476</v>
      </c>
      <c r="AS38" s="135">
        <v>89.769230769230774</v>
      </c>
      <c r="AU38" s="101" t="s">
        <v>476</v>
      </c>
      <c r="AV38" s="135">
        <v>2004.1923076923076</v>
      </c>
      <c r="AZ38" s="101" t="s">
        <v>476</v>
      </c>
      <c r="BA38" s="135">
        <v>85.75</v>
      </c>
      <c r="BC38" s="101" t="s">
        <v>476</v>
      </c>
      <c r="BD38" s="135">
        <v>2007.9166666666667</v>
      </c>
    </row>
    <row r="39" spans="1:56" x14ac:dyDescent="0.35">
      <c r="A39" s="48" t="s">
        <v>725</v>
      </c>
      <c r="B39">
        <v>38</v>
      </c>
      <c r="C39">
        <v>831684</v>
      </c>
      <c r="D39" t="s">
        <v>33</v>
      </c>
      <c r="E39" t="s">
        <v>9</v>
      </c>
      <c r="F39">
        <v>2007</v>
      </c>
      <c r="G39">
        <v>175</v>
      </c>
      <c r="H39">
        <v>582.17741935483866</v>
      </c>
      <c r="I39" t="s">
        <v>621</v>
      </c>
      <c r="J39">
        <v>300</v>
      </c>
      <c r="K39">
        <v>0.54</v>
      </c>
      <c r="L39" t="s">
        <v>722</v>
      </c>
      <c r="M39">
        <v>0.54</v>
      </c>
      <c r="N39">
        <v>12000</v>
      </c>
      <c r="O39" t="s">
        <v>722</v>
      </c>
      <c r="P39">
        <v>12000</v>
      </c>
      <c r="Q39">
        <v>5821.7741935483864</v>
      </c>
      <c r="R39">
        <v>0.1</v>
      </c>
      <c r="S39" t="s">
        <v>722</v>
      </c>
      <c r="T39">
        <v>0.1</v>
      </c>
      <c r="U39">
        <v>2.5000000000000001E-5</v>
      </c>
      <c r="V39" t="s">
        <v>722</v>
      </c>
      <c r="W39">
        <v>2.5000000000000001E-5</v>
      </c>
      <c r="X39">
        <v>2.6972749999999999</v>
      </c>
      <c r="Y39" t="s">
        <v>722</v>
      </c>
      <c r="Z39">
        <v>2.6972749999999999</v>
      </c>
      <c r="AA39">
        <v>3.4999999999999997E-5</v>
      </c>
      <c r="AB39" t="s">
        <v>722</v>
      </c>
      <c r="AC39">
        <v>3.4999999999999997E-5</v>
      </c>
      <c r="AD39">
        <v>0.9</v>
      </c>
      <c r="AE39" t="s">
        <v>722</v>
      </c>
      <c r="AF39">
        <v>0.9</v>
      </c>
      <c r="AG39">
        <v>0.95</v>
      </c>
      <c r="AH39" t="s">
        <v>722</v>
      </c>
      <c r="AI39">
        <v>0.95</v>
      </c>
      <c r="AJ39">
        <v>0.22098991935483872</v>
      </c>
      <c r="AK39">
        <v>2.7559852419354836</v>
      </c>
      <c r="AL39">
        <v>26.803646895778922</v>
      </c>
      <c r="AM39">
        <v>334.2707010820904</v>
      </c>
      <c r="AN39" s="61">
        <v>1.3401823447889462E-2</v>
      </c>
      <c r="AO39">
        <v>0.1671353505410452</v>
      </c>
      <c r="AP39">
        <v>1.6216206371946248E-2</v>
      </c>
      <c r="AR39" s="101" t="s">
        <v>492</v>
      </c>
      <c r="AS39" s="135">
        <v>129.20618556701032</v>
      </c>
      <c r="AU39" s="101" t="s">
        <v>492</v>
      </c>
      <c r="AV39" s="135">
        <v>2002.9690721649486</v>
      </c>
      <c r="AZ39" s="101" t="s">
        <v>492</v>
      </c>
      <c r="BA39" s="135">
        <v>51.560000000000024</v>
      </c>
      <c r="BC39" s="101" t="s">
        <v>492</v>
      </c>
      <c r="BD39" s="135">
        <v>2011.5333333333333</v>
      </c>
    </row>
    <row r="40" spans="1:56" x14ac:dyDescent="0.35">
      <c r="A40" s="48" t="s">
        <v>725</v>
      </c>
      <c r="B40">
        <v>39</v>
      </c>
      <c r="C40" t="s">
        <v>39</v>
      </c>
      <c r="D40" t="s">
        <v>33</v>
      </c>
      <c r="E40" t="s">
        <v>9</v>
      </c>
      <c r="F40">
        <v>2008</v>
      </c>
      <c r="G40">
        <v>173</v>
      </c>
      <c r="H40">
        <v>582.17741935483866</v>
      </c>
      <c r="I40" t="s">
        <v>621</v>
      </c>
      <c r="J40">
        <v>175</v>
      </c>
      <c r="K40">
        <v>0.54</v>
      </c>
      <c r="L40" t="s">
        <v>722</v>
      </c>
      <c r="M40">
        <v>0.54</v>
      </c>
      <c r="N40">
        <v>12000</v>
      </c>
      <c r="O40" t="s">
        <v>722</v>
      </c>
      <c r="P40">
        <v>12000</v>
      </c>
      <c r="Q40">
        <v>5239.5967741935483</v>
      </c>
      <c r="R40">
        <v>0.1</v>
      </c>
      <c r="S40" t="s">
        <v>722</v>
      </c>
      <c r="T40">
        <v>0.1</v>
      </c>
      <c r="U40">
        <v>2.5000000000000001E-5</v>
      </c>
      <c r="V40" t="s">
        <v>722</v>
      </c>
      <c r="W40">
        <v>2.5000000000000001E-5</v>
      </c>
      <c r="X40">
        <v>2.7600310000000001</v>
      </c>
      <c r="Y40" t="s">
        <v>722</v>
      </c>
      <c r="Z40">
        <v>2.7600310000000001</v>
      </c>
      <c r="AA40">
        <v>3.6000000000000001E-5</v>
      </c>
      <c r="AB40" t="s">
        <v>722</v>
      </c>
      <c r="AC40">
        <v>3.6000000000000001E-5</v>
      </c>
      <c r="AD40">
        <v>0.9</v>
      </c>
      <c r="AE40" t="s">
        <v>722</v>
      </c>
      <c r="AF40">
        <v>0.9</v>
      </c>
      <c r="AG40">
        <v>0.95</v>
      </c>
      <c r="AH40" t="s">
        <v>722</v>
      </c>
      <c r="AI40">
        <v>0.95</v>
      </c>
      <c r="AJ40">
        <v>0.20789092741935486</v>
      </c>
      <c r="AK40">
        <v>2.8012236596774196</v>
      </c>
      <c r="AL40">
        <v>24.92671313524956</v>
      </c>
      <c r="AM40">
        <v>335.87467937743287</v>
      </c>
      <c r="AN40" s="61">
        <v>1.2463356567624781E-2</v>
      </c>
      <c r="AO40">
        <v>0.16793733968871644</v>
      </c>
      <c r="AP40">
        <v>1.5080661446825985E-2</v>
      </c>
      <c r="AR40" s="101" t="s">
        <v>574</v>
      </c>
      <c r="AS40" s="135">
        <v>150</v>
      </c>
      <c r="AU40" s="101" t="s">
        <v>574</v>
      </c>
      <c r="AV40" s="135">
        <v>1995</v>
      </c>
      <c r="AZ40" s="101" t="s">
        <v>574</v>
      </c>
      <c r="BA40" s="135">
        <v>124.6</v>
      </c>
      <c r="BC40" s="101" t="s">
        <v>574</v>
      </c>
      <c r="BD40" s="135">
        <v>2016.6</v>
      </c>
    </row>
    <row r="41" spans="1:56" x14ac:dyDescent="0.35">
      <c r="A41" s="48" t="s">
        <v>725</v>
      </c>
      <c r="B41">
        <v>40</v>
      </c>
      <c r="C41" t="s">
        <v>40</v>
      </c>
      <c r="D41" t="s">
        <v>33</v>
      </c>
      <c r="E41" t="s">
        <v>9</v>
      </c>
      <c r="F41">
        <v>2008</v>
      </c>
      <c r="G41">
        <v>200</v>
      </c>
      <c r="H41">
        <v>582.17741935483866</v>
      </c>
      <c r="I41" t="s">
        <v>621</v>
      </c>
      <c r="J41">
        <v>300</v>
      </c>
      <c r="K41">
        <v>0.54</v>
      </c>
      <c r="L41" t="s">
        <v>722</v>
      </c>
      <c r="M41">
        <v>0.54</v>
      </c>
      <c r="N41">
        <v>12000</v>
      </c>
      <c r="O41" t="s">
        <v>722</v>
      </c>
      <c r="P41">
        <v>12000</v>
      </c>
      <c r="Q41">
        <v>5239.5967741935483</v>
      </c>
      <c r="R41">
        <v>0.1</v>
      </c>
      <c r="S41" t="s">
        <v>722</v>
      </c>
      <c r="T41">
        <v>0.1</v>
      </c>
      <c r="U41">
        <v>2.5000000000000001E-5</v>
      </c>
      <c r="V41" t="s">
        <v>722</v>
      </c>
      <c r="W41">
        <v>2.5000000000000001E-5</v>
      </c>
      <c r="X41">
        <v>2.5831040000000001</v>
      </c>
      <c r="Y41" t="s">
        <v>722</v>
      </c>
      <c r="Z41">
        <v>2.5831040000000001</v>
      </c>
      <c r="AA41">
        <v>3.3500000000000001E-5</v>
      </c>
      <c r="AB41" t="s">
        <v>722</v>
      </c>
      <c r="AC41">
        <v>3.3500000000000001E-5</v>
      </c>
      <c r="AD41">
        <v>0.9</v>
      </c>
      <c r="AE41" t="s">
        <v>722</v>
      </c>
      <c r="AF41">
        <v>0.9</v>
      </c>
      <c r="AG41">
        <v>0.95</v>
      </c>
      <c r="AH41" t="s">
        <v>722</v>
      </c>
      <c r="AI41">
        <v>0.95</v>
      </c>
      <c r="AJ41">
        <v>0.20789092741935486</v>
      </c>
      <c r="AK41">
        <v>2.6206989673387096</v>
      </c>
      <c r="AL41">
        <v>28.817009404912788</v>
      </c>
      <c r="AM41">
        <v>363.27081574322602</v>
      </c>
      <c r="AN41" s="61">
        <v>1.4408504702456394E-2</v>
      </c>
      <c r="AO41">
        <v>0.181635407871613</v>
      </c>
      <c r="AP41">
        <v>1.7434290689972237E-2</v>
      </c>
      <c r="AR41" s="101" t="s">
        <v>576</v>
      </c>
      <c r="AS41" s="135">
        <v>223.83333333333334</v>
      </c>
      <c r="AU41" s="101" t="s">
        <v>576</v>
      </c>
      <c r="AV41" s="135">
        <v>2003.1666666666667</v>
      </c>
      <c r="AZ41" s="101" t="s">
        <v>576</v>
      </c>
      <c r="BA41" s="135">
        <v>287.41509433962267</v>
      </c>
      <c r="BC41" s="101" t="s">
        <v>576</v>
      </c>
      <c r="BD41" s="135">
        <v>2012.2830188679245</v>
      </c>
    </row>
    <row r="42" spans="1:56" x14ac:dyDescent="0.35">
      <c r="A42" s="48" t="s">
        <v>725</v>
      </c>
      <c r="B42">
        <v>41</v>
      </c>
      <c r="C42">
        <v>4193</v>
      </c>
      <c r="D42" t="s">
        <v>33</v>
      </c>
      <c r="E42" t="s">
        <v>9</v>
      </c>
      <c r="F42">
        <v>2010</v>
      </c>
      <c r="G42">
        <v>129</v>
      </c>
      <c r="H42">
        <v>323</v>
      </c>
      <c r="I42" t="s">
        <v>621</v>
      </c>
      <c r="J42">
        <v>175</v>
      </c>
      <c r="K42">
        <v>0.54</v>
      </c>
      <c r="L42" t="s">
        <v>722</v>
      </c>
      <c r="M42">
        <v>0.54</v>
      </c>
      <c r="N42">
        <v>12000</v>
      </c>
      <c r="O42" t="s">
        <v>722</v>
      </c>
      <c r="P42">
        <v>12000</v>
      </c>
      <c r="Q42">
        <v>2261</v>
      </c>
      <c r="R42">
        <v>0.1</v>
      </c>
      <c r="S42" t="s">
        <v>722</v>
      </c>
      <c r="T42">
        <v>0.1</v>
      </c>
      <c r="U42">
        <v>2.5000000000000001E-5</v>
      </c>
      <c r="V42" t="s">
        <v>722</v>
      </c>
      <c r="W42">
        <v>2.5000000000000001E-5</v>
      </c>
      <c r="X42">
        <v>2.9919570000000002</v>
      </c>
      <c r="Y42" t="s">
        <v>722</v>
      </c>
      <c r="Z42">
        <v>2.9919570000000002</v>
      </c>
      <c r="AA42">
        <v>3.9100000000000002E-5</v>
      </c>
      <c r="AB42" t="s">
        <v>722</v>
      </c>
      <c r="AC42">
        <v>3.9100000000000002E-5</v>
      </c>
      <c r="AD42">
        <v>0.9</v>
      </c>
      <c r="AE42" t="s">
        <v>722</v>
      </c>
      <c r="AF42">
        <v>0.9</v>
      </c>
      <c r="AG42">
        <v>0.95</v>
      </c>
      <c r="AH42" t="s">
        <v>722</v>
      </c>
      <c r="AI42">
        <v>0.95</v>
      </c>
      <c r="AJ42">
        <v>0.14087250000000004</v>
      </c>
      <c r="AK42">
        <v>2.9263439950000003</v>
      </c>
      <c r="AL42">
        <v>6.9878966593948677</v>
      </c>
      <c r="AM42">
        <v>145.15955510763797</v>
      </c>
      <c r="AN42" s="61">
        <v>3.4939483296974336E-3</v>
      </c>
      <c r="AO42">
        <v>7.2579777553818989E-2</v>
      </c>
      <c r="AP42">
        <v>4.2276774789338943E-3</v>
      </c>
      <c r="AR42" s="101" t="s">
        <v>727</v>
      </c>
      <c r="AS42" s="135">
        <v>123.54738154613466</v>
      </c>
      <c r="AU42" s="101" t="s">
        <v>727</v>
      </c>
      <c r="AV42" s="135">
        <v>2005.4077306733168</v>
      </c>
      <c r="AZ42" s="101" t="s">
        <v>727</v>
      </c>
      <c r="BA42" s="135">
        <v>130.73630041724613</v>
      </c>
      <c r="BC42" s="101" t="s">
        <v>727</v>
      </c>
      <c r="BD42" s="135">
        <v>2009.7454798331016</v>
      </c>
    </row>
    <row r="43" spans="1:56" x14ac:dyDescent="0.35">
      <c r="A43" s="48" t="s">
        <v>725</v>
      </c>
      <c r="B43">
        <v>42</v>
      </c>
      <c r="C43">
        <v>4546</v>
      </c>
      <c r="D43" t="s">
        <v>33</v>
      </c>
      <c r="E43" t="s">
        <v>9</v>
      </c>
      <c r="F43">
        <v>2010</v>
      </c>
      <c r="G43">
        <v>129</v>
      </c>
      <c r="H43">
        <v>323</v>
      </c>
      <c r="I43" t="s">
        <v>621</v>
      </c>
      <c r="J43">
        <v>175</v>
      </c>
      <c r="K43">
        <v>0.54</v>
      </c>
      <c r="L43" t="s">
        <v>722</v>
      </c>
      <c r="M43">
        <v>0.54</v>
      </c>
      <c r="N43">
        <v>12000</v>
      </c>
      <c r="O43" t="s">
        <v>722</v>
      </c>
      <c r="P43">
        <v>12000</v>
      </c>
      <c r="Q43">
        <v>2261</v>
      </c>
      <c r="R43">
        <v>0.1</v>
      </c>
      <c r="S43" t="s">
        <v>722</v>
      </c>
      <c r="T43">
        <v>0.1</v>
      </c>
      <c r="U43">
        <v>2.5000000000000001E-5</v>
      </c>
      <c r="V43" t="s">
        <v>722</v>
      </c>
      <c r="W43">
        <v>2.5000000000000001E-5</v>
      </c>
      <c r="X43">
        <v>2.9919570000000002</v>
      </c>
      <c r="Y43" t="s">
        <v>722</v>
      </c>
      <c r="Z43">
        <v>2.9919570000000002</v>
      </c>
      <c r="AA43">
        <v>3.9100000000000002E-5</v>
      </c>
      <c r="AB43" t="s">
        <v>722</v>
      </c>
      <c r="AC43">
        <v>3.9100000000000002E-5</v>
      </c>
      <c r="AD43">
        <v>0.9</v>
      </c>
      <c r="AE43" t="s">
        <v>722</v>
      </c>
      <c r="AF43">
        <v>0.9</v>
      </c>
      <c r="AG43">
        <v>0.95</v>
      </c>
      <c r="AH43" t="s">
        <v>722</v>
      </c>
      <c r="AI43">
        <v>0.95</v>
      </c>
      <c r="AJ43">
        <v>0.14087250000000004</v>
      </c>
      <c r="AK43">
        <v>2.9263439950000003</v>
      </c>
      <c r="AL43">
        <v>6.9878966593948677</v>
      </c>
      <c r="AM43">
        <v>145.15955510763797</v>
      </c>
      <c r="AN43" s="61">
        <v>3.4939483296974336E-3</v>
      </c>
      <c r="AO43">
        <v>7.2579777553818989E-2</v>
      </c>
      <c r="AP43">
        <v>4.2276774789338943E-3</v>
      </c>
    </row>
    <row r="44" spans="1:56" x14ac:dyDescent="0.35">
      <c r="A44" s="48" t="s">
        <v>725</v>
      </c>
      <c r="B44">
        <v>43</v>
      </c>
      <c r="C44" t="s">
        <v>41</v>
      </c>
      <c r="D44" t="s">
        <v>33</v>
      </c>
      <c r="E44" t="s">
        <v>9</v>
      </c>
      <c r="F44">
        <v>2010</v>
      </c>
      <c r="G44">
        <v>305</v>
      </c>
      <c r="H44">
        <v>582.17741935483866</v>
      </c>
      <c r="I44" t="s">
        <v>621</v>
      </c>
      <c r="J44">
        <v>600</v>
      </c>
      <c r="K44">
        <v>0.54</v>
      </c>
      <c r="L44" t="s">
        <v>722</v>
      </c>
      <c r="M44">
        <v>0.54</v>
      </c>
      <c r="N44">
        <v>12000</v>
      </c>
      <c r="O44" t="s">
        <v>722</v>
      </c>
      <c r="P44">
        <v>12000</v>
      </c>
      <c r="Q44">
        <v>4075.2419354838707</v>
      </c>
      <c r="R44">
        <v>0.1</v>
      </c>
      <c r="S44" t="s">
        <v>722</v>
      </c>
      <c r="T44">
        <v>0.1</v>
      </c>
      <c r="U44">
        <v>2.5000000000000001E-5</v>
      </c>
      <c r="V44" t="s">
        <v>722</v>
      </c>
      <c r="W44">
        <v>2.5000000000000001E-5</v>
      </c>
      <c r="X44">
        <v>2.5504530000000001</v>
      </c>
      <c r="Y44" t="s">
        <v>722</v>
      </c>
      <c r="Z44">
        <v>2.5504530000000001</v>
      </c>
      <c r="AA44">
        <v>3.3099999999999998E-5</v>
      </c>
      <c r="AB44" t="s">
        <v>722</v>
      </c>
      <c r="AC44">
        <v>3.3099999999999998E-5</v>
      </c>
      <c r="AD44">
        <v>0.9</v>
      </c>
      <c r="AE44" t="s">
        <v>722</v>
      </c>
      <c r="AF44">
        <v>0.9</v>
      </c>
      <c r="AG44">
        <v>0.95</v>
      </c>
      <c r="AH44" t="s">
        <v>722</v>
      </c>
      <c r="AI44">
        <v>0.95</v>
      </c>
      <c r="AJ44">
        <v>0.18169294354838711</v>
      </c>
      <c r="AK44">
        <v>2.5510763326612902</v>
      </c>
      <c r="AL44">
        <v>38.40796313361804</v>
      </c>
      <c r="AM44">
        <v>539.27050672612711</v>
      </c>
      <c r="AN44" s="61">
        <v>1.9203981566809018E-2</v>
      </c>
      <c r="AO44">
        <v>0.26963525336306354</v>
      </c>
      <c r="AP44">
        <v>2.3236817695838911E-2</v>
      </c>
    </row>
    <row r="45" spans="1:56" x14ac:dyDescent="0.35">
      <c r="A45" s="48" t="s">
        <v>725</v>
      </c>
      <c r="B45">
        <v>44</v>
      </c>
      <c r="C45" t="s">
        <v>42</v>
      </c>
      <c r="D45" t="s">
        <v>33</v>
      </c>
      <c r="E45" t="s">
        <v>9</v>
      </c>
      <c r="F45">
        <v>2010</v>
      </c>
      <c r="G45">
        <v>260</v>
      </c>
      <c r="H45">
        <v>582.17741935483866</v>
      </c>
      <c r="I45" t="s">
        <v>621</v>
      </c>
      <c r="J45">
        <v>300</v>
      </c>
      <c r="K45">
        <v>0.54</v>
      </c>
      <c r="L45" t="s">
        <v>722</v>
      </c>
      <c r="M45">
        <v>0.54</v>
      </c>
      <c r="N45">
        <v>12000</v>
      </c>
      <c r="O45" t="s">
        <v>722</v>
      </c>
      <c r="P45">
        <v>12000</v>
      </c>
      <c r="Q45">
        <v>4075.2419354838707</v>
      </c>
      <c r="R45">
        <v>0.1</v>
      </c>
      <c r="S45" t="s">
        <v>722</v>
      </c>
      <c r="T45">
        <v>0.1</v>
      </c>
      <c r="U45">
        <v>2.5000000000000001E-5</v>
      </c>
      <c r="V45" t="s">
        <v>722</v>
      </c>
      <c r="W45">
        <v>2.5000000000000001E-5</v>
      </c>
      <c r="X45">
        <v>2.6734089999999999</v>
      </c>
      <c r="Y45" t="s">
        <v>722</v>
      </c>
      <c r="Z45">
        <v>2.6734089999999999</v>
      </c>
      <c r="AA45">
        <v>3.4700000000000003E-5</v>
      </c>
      <c r="AB45" t="s">
        <v>722</v>
      </c>
      <c r="AC45">
        <v>3.4700000000000003E-5</v>
      </c>
      <c r="AD45">
        <v>0.9</v>
      </c>
      <c r="AE45" t="s">
        <v>722</v>
      </c>
      <c r="AF45">
        <v>0.9</v>
      </c>
      <c r="AG45">
        <v>0.95</v>
      </c>
      <c r="AH45" t="s">
        <v>722</v>
      </c>
      <c r="AI45">
        <v>0.95</v>
      </c>
      <c r="AJ45">
        <v>0.18169294354838711</v>
      </c>
      <c r="AK45">
        <v>2.6740789004032259</v>
      </c>
      <c r="AL45">
        <v>32.741214474559634</v>
      </c>
      <c r="AM45">
        <v>481.87116731190088</v>
      </c>
      <c r="AN45" s="61">
        <v>1.6370607237279816E-2</v>
      </c>
      <c r="AO45">
        <v>0.24093558365595047</v>
      </c>
      <c r="AP45">
        <v>1.9808434757108577E-2</v>
      </c>
    </row>
    <row r="46" spans="1:56" x14ac:dyDescent="0.35">
      <c r="A46" s="48" t="s">
        <v>725</v>
      </c>
      <c r="B46">
        <v>45</v>
      </c>
      <c r="C46">
        <v>6398</v>
      </c>
      <c r="D46" t="s">
        <v>33</v>
      </c>
      <c r="E46" t="s">
        <v>9</v>
      </c>
      <c r="F46">
        <v>2011</v>
      </c>
      <c r="G46">
        <v>89</v>
      </c>
      <c r="H46">
        <v>582.17741935483866</v>
      </c>
      <c r="I46" t="s">
        <v>621</v>
      </c>
      <c r="J46">
        <v>100</v>
      </c>
      <c r="K46">
        <v>0.54</v>
      </c>
      <c r="L46" t="s">
        <v>722</v>
      </c>
      <c r="M46">
        <v>0.54</v>
      </c>
      <c r="N46">
        <v>12000</v>
      </c>
      <c r="O46" t="s">
        <v>722</v>
      </c>
      <c r="P46">
        <v>12000</v>
      </c>
      <c r="Q46">
        <v>3493.0645161290322</v>
      </c>
      <c r="R46">
        <v>0.1</v>
      </c>
      <c r="S46" t="s">
        <v>722</v>
      </c>
      <c r="T46">
        <v>0.1</v>
      </c>
      <c r="U46">
        <v>2.5000000000000001E-5</v>
      </c>
      <c r="V46" t="s">
        <v>722</v>
      </c>
      <c r="W46">
        <v>2.5000000000000001E-5</v>
      </c>
      <c r="X46">
        <v>2.785615</v>
      </c>
      <c r="Y46" t="s">
        <v>722</v>
      </c>
      <c r="Z46">
        <v>2.785615</v>
      </c>
      <c r="AA46">
        <v>3.6600000000000002E-5</v>
      </c>
      <c r="AB46" t="s">
        <v>722</v>
      </c>
      <c r="AC46">
        <v>3.6600000000000002E-5</v>
      </c>
      <c r="AD46">
        <v>0.9</v>
      </c>
      <c r="AE46" t="s">
        <v>722</v>
      </c>
      <c r="AF46">
        <v>0.9</v>
      </c>
      <c r="AG46">
        <v>0.95</v>
      </c>
      <c r="AH46" t="s">
        <v>722</v>
      </c>
      <c r="AI46">
        <v>0.95</v>
      </c>
      <c r="AJ46">
        <v>0.16859395161290325</v>
      </c>
      <c r="AK46">
        <v>2.7677881032258065</v>
      </c>
      <c r="AL46">
        <v>10.399569762613485</v>
      </c>
      <c r="AM46">
        <v>170.72857710647239</v>
      </c>
      <c r="AN46" s="61">
        <v>5.1997848813067427E-3</v>
      </c>
      <c r="AO46">
        <v>8.5364288553236203E-2</v>
      </c>
      <c r="AP46">
        <v>6.2917397063811586E-3</v>
      </c>
      <c r="AR46" s="100" t="s">
        <v>750</v>
      </c>
      <c r="AS46" s="100"/>
    </row>
    <row r="47" spans="1:56" x14ac:dyDescent="0.35">
      <c r="A47" s="48" t="s">
        <v>725</v>
      </c>
      <c r="B47">
        <v>46</v>
      </c>
      <c r="C47" t="s">
        <v>43</v>
      </c>
      <c r="D47" t="s">
        <v>33</v>
      </c>
      <c r="E47" t="s">
        <v>9</v>
      </c>
      <c r="F47">
        <v>2015</v>
      </c>
      <c r="G47">
        <v>300</v>
      </c>
      <c r="H47">
        <v>582.17741935483866</v>
      </c>
      <c r="I47" t="s">
        <v>622</v>
      </c>
      <c r="J47">
        <v>600</v>
      </c>
      <c r="K47">
        <v>0.54</v>
      </c>
      <c r="L47" t="s">
        <v>722</v>
      </c>
      <c r="M47">
        <v>0.54</v>
      </c>
      <c r="N47">
        <v>12000</v>
      </c>
      <c r="O47" t="s">
        <v>722</v>
      </c>
      <c r="P47">
        <v>12000</v>
      </c>
      <c r="Q47">
        <v>1164.3548387096773</v>
      </c>
      <c r="R47">
        <v>0.05</v>
      </c>
      <c r="S47" t="s">
        <v>722</v>
      </c>
      <c r="T47">
        <v>0.05</v>
      </c>
      <c r="U47">
        <v>1.17E-5</v>
      </c>
      <c r="V47" t="s">
        <v>722</v>
      </c>
      <c r="W47">
        <v>1.17E-5</v>
      </c>
      <c r="X47">
        <v>0.81261700000000003</v>
      </c>
      <c r="Y47" t="s">
        <v>722</v>
      </c>
      <c r="Z47">
        <v>0.81261700000000003</v>
      </c>
      <c r="AA47">
        <v>1.0699999999999999E-5</v>
      </c>
      <c r="AB47" t="s">
        <v>722</v>
      </c>
      <c r="AC47">
        <v>1.0699999999999999E-5</v>
      </c>
      <c r="AD47">
        <v>0.9</v>
      </c>
      <c r="AE47" t="s">
        <v>722</v>
      </c>
      <c r="AF47">
        <v>0.9</v>
      </c>
      <c r="AG47">
        <v>0.95</v>
      </c>
      <c r="AH47" t="s">
        <v>722</v>
      </c>
      <c r="AI47">
        <v>0.95</v>
      </c>
      <c r="AJ47">
        <v>5.7260656451612907E-2</v>
      </c>
      <c r="AK47">
        <v>0.78382181693548392</v>
      </c>
      <c r="AL47">
        <v>11.905864983966479</v>
      </c>
      <c r="AM47">
        <v>162.97537091295953</v>
      </c>
      <c r="AN47" s="61">
        <v>5.9529324919832399E-3</v>
      </c>
      <c r="AO47">
        <v>8.1487685456479775E-2</v>
      </c>
      <c r="AP47">
        <v>7.2030483152997204E-3</v>
      </c>
      <c r="AR47" s="105" t="s">
        <v>728</v>
      </c>
      <c r="AS47" s="105" t="s">
        <v>729</v>
      </c>
    </row>
    <row r="48" spans="1:56" x14ac:dyDescent="0.35">
      <c r="A48" s="48" t="s">
        <v>725</v>
      </c>
      <c r="B48">
        <v>47</v>
      </c>
      <c r="C48" t="s">
        <v>44</v>
      </c>
      <c r="D48" t="s">
        <v>33</v>
      </c>
      <c r="E48" t="s">
        <v>9</v>
      </c>
      <c r="F48">
        <v>2015</v>
      </c>
      <c r="G48">
        <v>290</v>
      </c>
      <c r="H48">
        <v>582.17741935483866</v>
      </c>
      <c r="I48" t="s">
        <v>622</v>
      </c>
      <c r="J48">
        <v>300</v>
      </c>
      <c r="K48">
        <v>0.54</v>
      </c>
      <c r="L48" t="s">
        <v>722</v>
      </c>
      <c r="M48">
        <v>0.54</v>
      </c>
      <c r="N48">
        <v>12000</v>
      </c>
      <c r="O48" t="s">
        <v>722</v>
      </c>
      <c r="P48">
        <v>12000</v>
      </c>
      <c r="Q48">
        <v>1164.3548387096773</v>
      </c>
      <c r="R48">
        <v>0.05</v>
      </c>
      <c r="S48" t="s">
        <v>722</v>
      </c>
      <c r="T48">
        <v>0.05</v>
      </c>
      <c r="U48">
        <v>1.17E-5</v>
      </c>
      <c r="V48" t="s">
        <v>722</v>
      </c>
      <c r="W48">
        <v>1.17E-5</v>
      </c>
      <c r="X48">
        <v>0.64539100000000005</v>
      </c>
      <c r="Y48" t="s">
        <v>722</v>
      </c>
      <c r="Z48">
        <v>0.64539100000000005</v>
      </c>
      <c r="AA48">
        <v>8.5099999999999998E-6</v>
      </c>
      <c r="AB48" t="s">
        <v>722</v>
      </c>
      <c r="AC48">
        <v>8.5099999999999998E-6</v>
      </c>
      <c r="AD48">
        <v>0.9</v>
      </c>
      <c r="AE48" t="s">
        <v>722</v>
      </c>
      <c r="AF48">
        <v>0.9</v>
      </c>
      <c r="AG48">
        <v>0.95</v>
      </c>
      <c r="AH48" t="s">
        <v>722</v>
      </c>
      <c r="AI48">
        <v>0.95</v>
      </c>
      <c r="AJ48">
        <v>5.7260656451612907E-2</v>
      </c>
      <c r="AK48">
        <v>0.62253467669354845</v>
      </c>
      <c r="AL48">
        <v>11.509002817834261</v>
      </c>
      <c r="AM48">
        <v>125.12523942718047</v>
      </c>
      <c r="AN48" s="61">
        <v>5.7545014089171315E-3</v>
      </c>
      <c r="AO48">
        <v>6.2562619713590242E-2</v>
      </c>
      <c r="AP48">
        <v>6.9629467047897286E-3</v>
      </c>
      <c r="AR48" s="105" t="s">
        <v>726</v>
      </c>
      <c r="AS48" s="100">
        <v>2020</v>
      </c>
      <c r="AT48" s="100" t="s">
        <v>725</v>
      </c>
    </row>
    <row r="49" spans="1:46" x14ac:dyDescent="0.35">
      <c r="A49" s="48" t="s">
        <v>725</v>
      </c>
      <c r="B49">
        <v>48</v>
      </c>
      <c r="C49" t="s">
        <v>45</v>
      </c>
      <c r="D49" t="s">
        <v>33</v>
      </c>
      <c r="E49" t="s">
        <v>9</v>
      </c>
      <c r="F49">
        <v>2016</v>
      </c>
      <c r="G49">
        <v>121</v>
      </c>
      <c r="H49">
        <v>323</v>
      </c>
      <c r="I49" t="s">
        <v>622</v>
      </c>
      <c r="J49">
        <v>175</v>
      </c>
      <c r="K49">
        <v>0.54</v>
      </c>
      <c r="L49" t="s">
        <v>722</v>
      </c>
      <c r="M49">
        <v>0.54</v>
      </c>
      <c r="N49">
        <v>12000</v>
      </c>
      <c r="O49" t="s">
        <v>722</v>
      </c>
      <c r="P49">
        <v>12000</v>
      </c>
      <c r="Q49">
        <v>323</v>
      </c>
      <c r="R49">
        <v>0.05</v>
      </c>
      <c r="S49" t="s">
        <v>722</v>
      </c>
      <c r="T49">
        <v>0.05</v>
      </c>
      <c r="U49">
        <v>1.17E-5</v>
      </c>
      <c r="V49" t="s">
        <v>722</v>
      </c>
      <c r="W49">
        <v>1.17E-5</v>
      </c>
      <c r="X49">
        <v>0.89566800000000002</v>
      </c>
      <c r="Y49" t="s">
        <v>722</v>
      </c>
      <c r="Z49">
        <v>0.89566800000000002</v>
      </c>
      <c r="AA49">
        <v>1.1800000000000001E-5</v>
      </c>
      <c r="AB49" t="s">
        <v>722</v>
      </c>
      <c r="AC49">
        <v>1.1800000000000001E-5</v>
      </c>
      <c r="AD49">
        <v>0.9</v>
      </c>
      <c r="AE49" t="s">
        <v>722</v>
      </c>
      <c r="AF49">
        <v>0.9</v>
      </c>
      <c r="AG49">
        <v>0.95</v>
      </c>
      <c r="AH49" t="s">
        <v>722</v>
      </c>
      <c r="AI49">
        <v>0.95</v>
      </c>
      <c r="AJ49">
        <v>4.8401190000000004E-2</v>
      </c>
      <c r="AK49">
        <v>0.85450543000000001</v>
      </c>
      <c r="AL49">
        <v>2.2520184868537365</v>
      </c>
      <c r="AM49">
        <v>39.758568445877074</v>
      </c>
      <c r="AN49" s="61">
        <v>1.1260092434268684E-3</v>
      </c>
      <c r="AO49">
        <v>1.987928422293854E-2</v>
      </c>
      <c r="AP49">
        <v>1.3624711845465107E-3</v>
      </c>
      <c r="AR49" s="101" t="s">
        <v>9</v>
      </c>
      <c r="AS49" s="135">
        <v>178</v>
      </c>
      <c r="AT49" s="135">
        <v>202</v>
      </c>
    </row>
    <row r="50" spans="1:46" x14ac:dyDescent="0.35">
      <c r="A50" s="48" t="s">
        <v>725</v>
      </c>
      <c r="B50">
        <v>49</v>
      </c>
      <c r="C50" t="s">
        <v>46</v>
      </c>
      <c r="D50" t="s">
        <v>33</v>
      </c>
      <c r="E50" t="s">
        <v>9</v>
      </c>
      <c r="F50">
        <v>2016</v>
      </c>
      <c r="G50">
        <v>74</v>
      </c>
      <c r="H50">
        <v>582.17741935483866</v>
      </c>
      <c r="I50" t="s">
        <v>622</v>
      </c>
      <c r="J50">
        <v>75</v>
      </c>
      <c r="K50">
        <v>0.54</v>
      </c>
      <c r="L50" t="s">
        <v>722</v>
      </c>
      <c r="M50">
        <v>0.54</v>
      </c>
      <c r="N50">
        <v>12000</v>
      </c>
      <c r="O50" t="s">
        <v>722</v>
      </c>
      <c r="P50">
        <v>12000</v>
      </c>
      <c r="Q50">
        <v>582.17741935483866</v>
      </c>
      <c r="R50">
        <v>0.1</v>
      </c>
      <c r="S50" t="s">
        <v>722</v>
      </c>
      <c r="T50">
        <v>0.1</v>
      </c>
      <c r="U50">
        <v>2.5000000000000001E-5</v>
      </c>
      <c r="V50" t="s">
        <v>722</v>
      </c>
      <c r="W50">
        <v>2.5000000000000001E-5</v>
      </c>
      <c r="X50">
        <v>2.7574529999999999</v>
      </c>
      <c r="Y50" t="s">
        <v>722</v>
      </c>
      <c r="Z50">
        <v>2.7574529999999999</v>
      </c>
      <c r="AA50">
        <v>3.6300000000000001E-5</v>
      </c>
      <c r="AB50" t="s">
        <v>722</v>
      </c>
      <c r="AC50">
        <v>3.6300000000000001E-5</v>
      </c>
      <c r="AD50">
        <v>0.9</v>
      </c>
      <c r="AE50" t="s">
        <v>722</v>
      </c>
      <c r="AF50">
        <v>0.9</v>
      </c>
      <c r="AG50">
        <v>0.95</v>
      </c>
      <c r="AH50" t="s">
        <v>722</v>
      </c>
      <c r="AI50">
        <v>0.95</v>
      </c>
      <c r="AJ50">
        <v>0.10309899193548387</v>
      </c>
      <c r="AK50">
        <v>2.6396567383064515</v>
      </c>
      <c r="AL50">
        <v>5.2877329623531573</v>
      </c>
      <c r="AM50">
        <v>135.38250648633888</v>
      </c>
      <c r="AN50" s="61">
        <v>2.643866481176579E-3</v>
      </c>
      <c r="AO50">
        <v>6.769125324316945E-2</v>
      </c>
      <c r="AP50">
        <v>3.1990784422236606E-3</v>
      </c>
      <c r="AR50" s="174" t="s">
        <v>766</v>
      </c>
      <c r="AS50" s="135">
        <v>15</v>
      </c>
      <c r="AT50" s="135">
        <v>25</v>
      </c>
    </row>
    <row r="51" spans="1:46" x14ac:dyDescent="0.35">
      <c r="A51" s="48" t="s">
        <v>725</v>
      </c>
      <c r="B51">
        <v>50</v>
      </c>
      <c r="C51" t="s">
        <v>47</v>
      </c>
      <c r="D51" t="s">
        <v>33</v>
      </c>
      <c r="E51" t="s">
        <v>9</v>
      </c>
      <c r="F51">
        <v>2018</v>
      </c>
      <c r="G51">
        <v>100</v>
      </c>
      <c r="H51">
        <v>582.17741935483866</v>
      </c>
      <c r="I51" t="s">
        <v>622</v>
      </c>
      <c r="J51">
        <v>175</v>
      </c>
      <c r="K51">
        <v>0.54</v>
      </c>
      <c r="L51" t="s">
        <v>722</v>
      </c>
      <c r="M51">
        <v>0.54</v>
      </c>
      <c r="N51">
        <v>12000</v>
      </c>
      <c r="O51" t="s">
        <v>722</v>
      </c>
      <c r="P51">
        <v>12000</v>
      </c>
      <c r="Q51">
        <v>582.17741935483866</v>
      </c>
      <c r="R51">
        <v>0.05</v>
      </c>
      <c r="S51" t="s">
        <v>722</v>
      </c>
      <c r="T51">
        <v>0.05</v>
      </c>
      <c r="U51">
        <v>1.17E-5</v>
      </c>
      <c r="V51" t="s">
        <v>722</v>
      </c>
      <c r="W51">
        <v>1.17E-5</v>
      </c>
      <c r="X51">
        <v>0.95399999999999996</v>
      </c>
      <c r="Y51" t="s">
        <v>722</v>
      </c>
      <c r="Z51">
        <v>0.95399999999999996</v>
      </c>
      <c r="AA51">
        <v>1.26E-5</v>
      </c>
      <c r="AB51" t="s">
        <v>722</v>
      </c>
      <c r="AC51">
        <v>1.26E-5</v>
      </c>
      <c r="AD51">
        <v>0.9</v>
      </c>
      <c r="AE51" t="s">
        <v>722</v>
      </c>
      <c r="AF51">
        <v>0.9</v>
      </c>
      <c r="AG51">
        <v>0.95</v>
      </c>
      <c r="AH51" t="s">
        <v>722</v>
      </c>
      <c r="AI51">
        <v>0.95</v>
      </c>
      <c r="AJ51">
        <v>5.1130328225806453E-2</v>
      </c>
      <c r="AK51">
        <v>0.9132686637096773</v>
      </c>
      <c r="AL51">
        <v>3.5437408636577308</v>
      </c>
      <c r="AM51">
        <v>63.296825883715073</v>
      </c>
      <c r="AN51" s="61">
        <v>1.7718704318288655E-3</v>
      </c>
      <c r="AO51">
        <v>3.1648412941857537E-2</v>
      </c>
      <c r="AP51">
        <v>2.143963222512927E-3</v>
      </c>
      <c r="AR51" s="174" t="s">
        <v>619</v>
      </c>
      <c r="AS51" s="135">
        <v>9</v>
      </c>
      <c r="AT51" s="135">
        <v>23</v>
      </c>
    </row>
    <row r="52" spans="1:46" x14ac:dyDescent="0.35">
      <c r="A52" s="48" t="s">
        <v>725</v>
      </c>
      <c r="B52">
        <v>51</v>
      </c>
      <c r="C52" t="s">
        <v>48</v>
      </c>
      <c r="D52" t="s">
        <v>33</v>
      </c>
      <c r="E52" t="s">
        <v>49</v>
      </c>
      <c r="F52">
        <v>1988</v>
      </c>
      <c r="G52">
        <v>140</v>
      </c>
      <c r="H52">
        <v>582.17741935483866</v>
      </c>
      <c r="J52">
        <v>175</v>
      </c>
      <c r="K52" t="s">
        <v>723</v>
      </c>
      <c r="L52" t="s">
        <v>723</v>
      </c>
      <c r="M52">
        <v>0</v>
      </c>
      <c r="N52" t="s">
        <v>723</v>
      </c>
      <c r="O52" t="s">
        <v>723</v>
      </c>
      <c r="P52">
        <v>0</v>
      </c>
      <c r="Q52">
        <v>16883.145161290322</v>
      </c>
      <c r="R52" t="s">
        <v>723</v>
      </c>
      <c r="S52" t="s">
        <v>723</v>
      </c>
      <c r="T52">
        <v>0</v>
      </c>
      <c r="U52" t="s">
        <v>723</v>
      </c>
      <c r="V52" t="s">
        <v>723</v>
      </c>
      <c r="W52">
        <v>0</v>
      </c>
      <c r="X52" t="s">
        <v>723</v>
      </c>
      <c r="Y52" t="s">
        <v>723</v>
      </c>
      <c r="Z52">
        <v>0</v>
      </c>
      <c r="AA52" t="s">
        <v>723</v>
      </c>
      <c r="AB52" t="s">
        <v>722</v>
      </c>
      <c r="AC52">
        <v>0</v>
      </c>
      <c r="AD52" t="s">
        <v>723</v>
      </c>
      <c r="AE52" t="s">
        <v>723</v>
      </c>
      <c r="AF52">
        <v>0</v>
      </c>
      <c r="AG52" t="s">
        <v>723</v>
      </c>
      <c r="AH52" t="s">
        <v>723</v>
      </c>
      <c r="AI52">
        <v>0</v>
      </c>
      <c r="AJ52">
        <v>0</v>
      </c>
      <c r="AK52">
        <v>0</v>
      </c>
      <c r="AL52" t="s">
        <v>723</v>
      </c>
      <c r="AM52" t="s">
        <v>723</v>
      </c>
      <c r="AN52" s="61" t="s">
        <v>723</v>
      </c>
      <c r="AO52" t="s">
        <v>723</v>
      </c>
      <c r="AP52" t="s">
        <v>723</v>
      </c>
      <c r="AR52" s="174" t="s">
        <v>620</v>
      </c>
      <c r="AS52" s="135">
        <v>16</v>
      </c>
      <c r="AT52" s="135">
        <v>26</v>
      </c>
    </row>
    <row r="53" spans="1:46" x14ac:dyDescent="0.35">
      <c r="A53" s="48" t="s">
        <v>725</v>
      </c>
      <c r="B53">
        <v>52</v>
      </c>
      <c r="C53" t="s">
        <v>50</v>
      </c>
      <c r="D53" t="s">
        <v>33</v>
      </c>
      <c r="E53" t="s">
        <v>49</v>
      </c>
      <c r="F53">
        <v>2000</v>
      </c>
      <c r="G53">
        <v>200</v>
      </c>
      <c r="H53">
        <v>582.17741935483866</v>
      </c>
      <c r="J53">
        <v>300</v>
      </c>
      <c r="K53" t="s">
        <v>723</v>
      </c>
      <c r="L53" t="s">
        <v>723</v>
      </c>
      <c r="M53">
        <v>0</v>
      </c>
      <c r="N53" t="s">
        <v>723</v>
      </c>
      <c r="O53" t="s">
        <v>723</v>
      </c>
      <c r="P53">
        <v>0</v>
      </c>
      <c r="Q53">
        <v>9897.0161290322576</v>
      </c>
      <c r="R53" t="s">
        <v>723</v>
      </c>
      <c r="S53" t="s">
        <v>723</v>
      </c>
      <c r="T53">
        <v>0</v>
      </c>
      <c r="U53" t="s">
        <v>723</v>
      </c>
      <c r="V53" t="s">
        <v>723</v>
      </c>
      <c r="W53">
        <v>0</v>
      </c>
      <c r="X53" t="s">
        <v>723</v>
      </c>
      <c r="Y53" t="s">
        <v>723</v>
      </c>
      <c r="Z53">
        <v>0</v>
      </c>
      <c r="AA53" t="s">
        <v>723</v>
      </c>
      <c r="AB53" t="s">
        <v>722</v>
      </c>
      <c r="AC53">
        <v>0</v>
      </c>
      <c r="AD53" t="s">
        <v>723</v>
      </c>
      <c r="AE53" t="s">
        <v>723</v>
      </c>
      <c r="AF53">
        <v>0</v>
      </c>
      <c r="AG53" t="s">
        <v>723</v>
      </c>
      <c r="AH53" t="s">
        <v>723</v>
      </c>
      <c r="AI53">
        <v>0</v>
      </c>
      <c r="AJ53">
        <v>0</v>
      </c>
      <c r="AK53">
        <v>0</v>
      </c>
      <c r="AL53" t="s">
        <v>723</v>
      </c>
      <c r="AM53" t="s">
        <v>723</v>
      </c>
      <c r="AN53" s="61" t="s">
        <v>723</v>
      </c>
      <c r="AO53" t="s">
        <v>723</v>
      </c>
      <c r="AP53" t="s">
        <v>723</v>
      </c>
      <c r="AR53" s="174" t="s">
        <v>621</v>
      </c>
      <c r="AS53" s="135">
        <v>28</v>
      </c>
      <c r="AT53" s="135">
        <v>52</v>
      </c>
    </row>
    <row r="54" spans="1:46" x14ac:dyDescent="0.35">
      <c r="A54" s="48" t="s">
        <v>725</v>
      </c>
      <c r="B54">
        <v>53</v>
      </c>
      <c r="C54" t="s">
        <v>51</v>
      </c>
      <c r="D54" t="s">
        <v>33</v>
      </c>
      <c r="E54" t="s">
        <v>49</v>
      </c>
      <c r="F54">
        <v>2001</v>
      </c>
      <c r="G54">
        <v>110</v>
      </c>
      <c r="H54">
        <v>582.17741935483866</v>
      </c>
      <c r="J54">
        <v>175</v>
      </c>
      <c r="K54" t="s">
        <v>723</v>
      </c>
      <c r="L54" t="s">
        <v>723</v>
      </c>
      <c r="M54">
        <v>0</v>
      </c>
      <c r="N54" t="s">
        <v>723</v>
      </c>
      <c r="O54" t="s">
        <v>723</v>
      </c>
      <c r="P54">
        <v>0</v>
      </c>
      <c r="Q54">
        <v>9314.8387096774186</v>
      </c>
      <c r="R54" t="s">
        <v>723</v>
      </c>
      <c r="S54" t="s">
        <v>723</v>
      </c>
      <c r="T54">
        <v>0</v>
      </c>
      <c r="U54" t="s">
        <v>723</v>
      </c>
      <c r="V54" t="s">
        <v>723</v>
      </c>
      <c r="W54">
        <v>0</v>
      </c>
      <c r="X54" t="s">
        <v>723</v>
      </c>
      <c r="Y54" t="s">
        <v>723</v>
      </c>
      <c r="Z54">
        <v>0</v>
      </c>
      <c r="AA54" t="s">
        <v>723</v>
      </c>
      <c r="AB54" t="s">
        <v>722</v>
      </c>
      <c r="AC54">
        <v>0</v>
      </c>
      <c r="AD54" t="s">
        <v>723</v>
      </c>
      <c r="AE54" t="s">
        <v>723</v>
      </c>
      <c r="AF54">
        <v>0</v>
      </c>
      <c r="AG54" t="s">
        <v>723</v>
      </c>
      <c r="AH54" t="s">
        <v>723</v>
      </c>
      <c r="AI54">
        <v>0</v>
      </c>
      <c r="AJ54">
        <v>0</v>
      </c>
      <c r="AK54">
        <v>0</v>
      </c>
      <c r="AL54" t="s">
        <v>723</v>
      </c>
      <c r="AM54" t="s">
        <v>723</v>
      </c>
      <c r="AN54" s="61" t="s">
        <v>723</v>
      </c>
      <c r="AO54" t="s">
        <v>723</v>
      </c>
      <c r="AP54" t="s">
        <v>723</v>
      </c>
      <c r="AR54" s="174" t="s">
        <v>622</v>
      </c>
      <c r="AS54" s="135">
        <v>102</v>
      </c>
      <c r="AT54" s="135">
        <v>63</v>
      </c>
    </row>
    <row r="55" spans="1:46" x14ac:dyDescent="0.35">
      <c r="A55" s="48" t="s">
        <v>725</v>
      </c>
      <c r="B55">
        <v>54</v>
      </c>
      <c r="C55" t="s">
        <v>52</v>
      </c>
      <c r="D55" t="s">
        <v>33</v>
      </c>
      <c r="E55" t="s">
        <v>49</v>
      </c>
      <c r="F55">
        <v>2001</v>
      </c>
      <c r="G55">
        <v>110</v>
      </c>
      <c r="H55">
        <v>582.17741935483866</v>
      </c>
      <c r="J55">
        <v>175</v>
      </c>
      <c r="K55" t="s">
        <v>723</v>
      </c>
      <c r="L55" t="s">
        <v>723</v>
      </c>
      <c r="M55">
        <v>0</v>
      </c>
      <c r="N55" t="s">
        <v>723</v>
      </c>
      <c r="O55" t="s">
        <v>723</v>
      </c>
      <c r="P55">
        <v>0</v>
      </c>
      <c r="Q55">
        <v>9314.8387096774186</v>
      </c>
      <c r="R55" t="s">
        <v>723</v>
      </c>
      <c r="S55" t="s">
        <v>723</v>
      </c>
      <c r="T55">
        <v>0</v>
      </c>
      <c r="U55" t="s">
        <v>723</v>
      </c>
      <c r="V55" t="s">
        <v>723</v>
      </c>
      <c r="W55">
        <v>0</v>
      </c>
      <c r="X55" t="s">
        <v>723</v>
      </c>
      <c r="Y55" t="s">
        <v>723</v>
      </c>
      <c r="Z55">
        <v>0</v>
      </c>
      <c r="AA55" t="s">
        <v>723</v>
      </c>
      <c r="AB55" t="s">
        <v>722</v>
      </c>
      <c r="AC55">
        <v>0</v>
      </c>
      <c r="AD55" t="s">
        <v>723</v>
      </c>
      <c r="AE55" t="s">
        <v>723</v>
      </c>
      <c r="AF55">
        <v>0</v>
      </c>
      <c r="AG55" t="s">
        <v>723</v>
      </c>
      <c r="AH55" t="s">
        <v>723</v>
      </c>
      <c r="AI55">
        <v>0</v>
      </c>
      <c r="AJ55">
        <v>0</v>
      </c>
      <c r="AK55">
        <v>0</v>
      </c>
      <c r="AL55" t="s">
        <v>723</v>
      </c>
      <c r="AM55" t="s">
        <v>723</v>
      </c>
      <c r="AN55" s="61" t="s">
        <v>723</v>
      </c>
      <c r="AO55" t="s">
        <v>723</v>
      </c>
      <c r="AP55" t="s">
        <v>723</v>
      </c>
      <c r="AR55" s="174" t="s">
        <v>734</v>
      </c>
      <c r="AS55" s="135">
        <v>8</v>
      </c>
      <c r="AT55" s="135">
        <v>13</v>
      </c>
    </row>
    <row r="56" spans="1:46" x14ac:dyDescent="0.35">
      <c r="A56" s="48" t="s">
        <v>725</v>
      </c>
      <c r="B56">
        <v>55</v>
      </c>
      <c r="C56" t="s">
        <v>53</v>
      </c>
      <c r="D56" t="s">
        <v>33</v>
      </c>
      <c r="E56" t="s">
        <v>49</v>
      </c>
      <c r="F56">
        <v>2001</v>
      </c>
      <c r="G56">
        <v>110</v>
      </c>
      <c r="H56">
        <v>582.17741935483866</v>
      </c>
      <c r="J56">
        <v>175</v>
      </c>
      <c r="K56" t="s">
        <v>723</v>
      </c>
      <c r="L56" t="s">
        <v>723</v>
      </c>
      <c r="M56">
        <v>0</v>
      </c>
      <c r="N56" t="s">
        <v>723</v>
      </c>
      <c r="O56" t="s">
        <v>723</v>
      </c>
      <c r="P56">
        <v>0</v>
      </c>
      <c r="Q56">
        <v>9314.8387096774186</v>
      </c>
      <c r="R56" t="s">
        <v>723</v>
      </c>
      <c r="S56" t="s">
        <v>723</v>
      </c>
      <c r="T56">
        <v>0</v>
      </c>
      <c r="U56" t="s">
        <v>723</v>
      </c>
      <c r="V56" t="s">
        <v>723</v>
      </c>
      <c r="W56">
        <v>0</v>
      </c>
      <c r="X56" t="s">
        <v>723</v>
      </c>
      <c r="Y56" t="s">
        <v>723</v>
      </c>
      <c r="Z56">
        <v>0</v>
      </c>
      <c r="AA56" t="s">
        <v>723</v>
      </c>
      <c r="AB56" t="s">
        <v>722</v>
      </c>
      <c r="AC56">
        <v>0</v>
      </c>
      <c r="AD56" t="s">
        <v>723</v>
      </c>
      <c r="AE56" t="s">
        <v>723</v>
      </c>
      <c r="AF56">
        <v>0</v>
      </c>
      <c r="AG56" t="s">
        <v>723</v>
      </c>
      <c r="AH56" t="s">
        <v>723</v>
      </c>
      <c r="AI56">
        <v>0</v>
      </c>
      <c r="AJ56">
        <v>0</v>
      </c>
      <c r="AK56">
        <v>0</v>
      </c>
      <c r="AL56" t="s">
        <v>723</v>
      </c>
      <c r="AM56" t="s">
        <v>723</v>
      </c>
      <c r="AN56" s="61" t="s">
        <v>723</v>
      </c>
      <c r="AO56" t="s">
        <v>723</v>
      </c>
      <c r="AP56" t="s">
        <v>723</v>
      </c>
      <c r="AR56" s="101" t="s">
        <v>49</v>
      </c>
      <c r="AS56" s="135">
        <v>110</v>
      </c>
      <c r="AT56" s="135">
        <v>157</v>
      </c>
    </row>
    <row r="57" spans="1:46" x14ac:dyDescent="0.35">
      <c r="A57" s="48" t="s">
        <v>725</v>
      </c>
      <c r="B57">
        <v>56</v>
      </c>
      <c r="C57" t="s">
        <v>54</v>
      </c>
      <c r="D57" t="s">
        <v>33</v>
      </c>
      <c r="E57" t="s">
        <v>49</v>
      </c>
      <c r="F57">
        <v>2002</v>
      </c>
      <c r="G57">
        <v>200</v>
      </c>
      <c r="H57">
        <v>582.17741935483866</v>
      </c>
      <c r="J57">
        <v>300</v>
      </c>
      <c r="K57" t="s">
        <v>723</v>
      </c>
      <c r="L57" t="s">
        <v>723</v>
      </c>
      <c r="M57">
        <v>0</v>
      </c>
      <c r="N57" t="s">
        <v>723</v>
      </c>
      <c r="O57" t="s">
        <v>723</v>
      </c>
      <c r="P57">
        <v>0</v>
      </c>
      <c r="Q57">
        <v>8732.6612903225796</v>
      </c>
      <c r="R57" t="s">
        <v>723</v>
      </c>
      <c r="S57" t="s">
        <v>723</v>
      </c>
      <c r="T57">
        <v>0</v>
      </c>
      <c r="U57" t="s">
        <v>723</v>
      </c>
      <c r="V57" t="s">
        <v>723</v>
      </c>
      <c r="W57">
        <v>0</v>
      </c>
      <c r="X57" t="s">
        <v>723</v>
      </c>
      <c r="Y57" t="s">
        <v>723</v>
      </c>
      <c r="Z57">
        <v>0</v>
      </c>
      <c r="AA57" t="s">
        <v>723</v>
      </c>
      <c r="AB57" t="s">
        <v>722</v>
      </c>
      <c r="AC57">
        <v>0</v>
      </c>
      <c r="AD57" t="s">
        <v>723</v>
      </c>
      <c r="AE57" t="s">
        <v>723</v>
      </c>
      <c r="AF57">
        <v>0</v>
      </c>
      <c r="AG57" t="s">
        <v>723</v>
      </c>
      <c r="AH57" t="s">
        <v>723</v>
      </c>
      <c r="AI57">
        <v>0</v>
      </c>
      <c r="AJ57">
        <v>0</v>
      </c>
      <c r="AK57">
        <v>0</v>
      </c>
      <c r="AL57" t="s">
        <v>723</v>
      </c>
      <c r="AM57" t="s">
        <v>723</v>
      </c>
      <c r="AN57" s="61" t="s">
        <v>723</v>
      </c>
      <c r="AO57" t="s">
        <v>723</v>
      </c>
      <c r="AP57" t="s">
        <v>723</v>
      </c>
      <c r="AR57" s="101" t="s">
        <v>16</v>
      </c>
      <c r="AS57" s="135">
        <v>427</v>
      </c>
      <c r="AT57" s="135">
        <v>439</v>
      </c>
    </row>
    <row r="58" spans="1:46" x14ac:dyDescent="0.35">
      <c r="A58" s="48" t="s">
        <v>725</v>
      </c>
      <c r="B58">
        <v>57</v>
      </c>
      <c r="C58" t="s">
        <v>55</v>
      </c>
      <c r="D58" t="s">
        <v>33</v>
      </c>
      <c r="E58" t="s">
        <v>49</v>
      </c>
      <c r="F58">
        <v>2014</v>
      </c>
      <c r="G58">
        <v>130</v>
      </c>
      <c r="H58">
        <v>323</v>
      </c>
      <c r="J58">
        <v>175</v>
      </c>
      <c r="K58" t="s">
        <v>723</v>
      </c>
      <c r="L58" t="s">
        <v>723</v>
      </c>
      <c r="M58">
        <v>0</v>
      </c>
      <c r="N58" t="s">
        <v>723</v>
      </c>
      <c r="O58" t="s">
        <v>723</v>
      </c>
      <c r="P58">
        <v>0</v>
      </c>
      <c r="Q58">
        <v>969</v>
      </c>
      <c r="R58" t="s">
        <v>723</v>
      </c>
      <c r="S58" t="s">
        <v>723</v>
      </c>
      <c r="T58">
        <v>0</v>
      </c>
      <c r="U58" t="s">
        <v>723</v>
      </c>
      <c r="V58" t="s">
        <v>723</v>
      </c>
      <c r="W58">
        <v>0</v>
      </c>
      <c r="X58" t="s">
        <v>723</v>
      </c>
      <c r="Y58" t="s">
        <v>723</v>
      </c>
      <c r="Z58">
        <v>0</v>
      </c>
      <c r="AA58" t="s">
        <v>723</v>
      </c>
      <c r="AB58" t="s">
        <v>722</v>
      </c>
      <c r="AC58">
        <v>0</v>
      </c>
      <c r="AD58" t="s">
        <v>723</v>
      </c>
      <c r="AE58" t="s">
        <v>723</v>
      </c>
      <c r="AF58">
        <v>0</v>
      </c>
      <c r="AG58" t="s">
        <v>723</v>
      </c>
      <c r="AH58" t="s">
        <v>723</v>
      </c>
      <c r="AI58">
        <v>0</v>
      </c>
      <c r="AJ58">
        <v>0</v>
      </c>
      <c r="AK58">
        <v>0</v>
      </c>
      <c r="AL58" t="s">
        <v>723</v>
      </c>
      <c r="AM58" t="s">
        <v>723</v>
      </c>
      <c r="AN58" s="61" t="s">
        <v>723</v>
      </c>
      <c r="AO58" t="s">
        <v>723</v>
      </c>
      <c r="AP58" t="s">
        <v>723</v>
      </c>
      <c r="AR58" s="101" t="s">
        <v>408</v>
      </c>
      <c r="AS58" s="135">
        <v>4</v>
      </c>
      <c r="AT58" s="135">
        <v>4</v>
      </c>
    </row>
    <row r="59" spans="1:46" x14ac:dyDescent="0.35">
      <c r="A59" s="48" t="s">
        <v>725</v>
      </c>
      <c r="B59">
        <v>58</v>
      </c>
      <c r="C59" t="s">
        <v>56</v>
      </c>
      <c r="D59" t="s">
        <v>33</v>
      </c>
      <c r="E59" t="s">
        <v>49</v>
      </c>
      <c r="F59">
        <v>2014</v>
      </c>
      <c r="G59">
        <v>130</v>
      </c>
      <c r="H59">
        <v>323</v>
      </c>
      <c r="J59">
        <v>175</v>
      </c>
      <c r="K59" t="s">
        <v>723</v>
      </c>
      <c r="L59" t="s">
        <v>723</v>
      </c>
      <c r="M59">
        <v>0</v>
      </c>
      <c r="N59" t="s">
        <v>723</v>
      </c>
      <c r="O59" t="s">
        <v>723</v>
      </c>
      <c r="P59">
        <v>0</v>
      </c>
      <c r="Q59">
        <v>969</v>
      </c>
      <c r="R59" t="s">
        <v>723</v>
      </c>
      <c r="S59" t="s">
        <v>723</v>
      </c>
      <c r="T59">
        <v>0</v>
      </c>
      <c r="U59" t="s">
        <v>723</v>
      </c>
      <c r="V59" t="s">
        <v>723</v>
      </c>
      <c r="W59">
        <v>0</v>
      </c>
      <c r="X59" t="s">
        <v>723</v>
      </c>
      <c r="Y59" t="s">
        <v>723</v>
      </c>
      <c r="Z59">
        <v>0</v>
      </c>
      <c r="AA59" t="s">
        <v>723</v>
      </c>
      <c r="AB59" t="s">
        <v>722</v>
      </c>
      <c r="AC59">
        <v>0</v>
      </c>
      <c r="AD59" t="s">
        <v>723</v>
      </c>
      <c r="AE59" t="s">
        <v>723</v>
      </c>
      <c r="AF59">
        <v>0</v>
      </c>
      <c r="AG59" t="s">
        <v>723</v>
      </c>
      <c r="AH59" t="s">
        <v>723</v>
      </c>
      <c r="AI59">
        <v>0</v>
      </c>
      <c r="AJ59">
        <v>0</v>
      </c>
      <c r="AK59">
        <v>0</v>
      </c>
      <c r="AL59" t="s">
        <v>723</v>
      </c>
      <c r="AM59" t="s">
        <v>723</v>
      </c>
      <c r="AN59" s="61" t="s">
        <v>723</v>
      </c>
      <c r="AO59" t="s">
        <v>723</v>
      </c>
      <c r="AP59" t="s">
        <v>723</v>
      </c>
      <c r="AR59" s="101" t="s">
        <v>727</v>
      </c>
      <c r="AS59" s="135">
        <v>719</v>
      </c>
      <c r="AT59" s="135">
        <v>802</v>
      </c>
    </row>
    <row r="60" spans="1:46" x14ac:dyDescent="0.35">
      <c r="A60" s="48" t="s">
        <v>725</v>
      </c>
      <c r="B60">
        <v>59</v>
      </c>
      <c r="C60" t="s">
        <v>57</v>
      </c>
      <c r="D60" t="s">
        <v>33</v>
      </c>
      <c r="E60" t="s">
        <v>49</v>
      </c>
      <c r="F60">
        <v>2018</v>
      </c>
      <c r="G60">
        <v>58</v>
      </c>
      <c r="H60">
        <v>582.17741935483866</v>
      </c>
      <c r="J60">
        <v>75</v>
      </c>
      <c r="K60" t="s">
        <v>723</v>
      </c>
      <c r="L60" t="s">
        <v>723</v>
      </c>
      <c r="M60">
        <v>0</v>
      </c>
      <c r="N60" t="s">
        <v>723</v>
      </c>
      <c r="O60" t="s">
        <v>723</v>
      </c>
      <c r="P60">
        <v>0</v>
      </c>
      <c r="Q60">
        <v>582.17741935483866</v>
      </c>
      <c r="R60" t="s">
        <v>723</v>
      </c>
      <c r="S60" t="s">
        <v>723</v>
      </c>
      <c r="T60">
        <v>0</v>
      </c>
      <c r="U60" t="s">
        <v>723</v>
      </c>
      <c r="V60" t="s">
        <v>723</v>
      </c>
      <c r="W60">
        <v>0</v>
      </c>
      <c r="X60" t="s">
        <v>723</v>
      </c>
      <c r="Y60" t="s">
        <v>723</v>
      </c>
      <c r="Z60">
        <v>0</v>
      </c>
      <c r="AA60" t="s">
        <v>723</v>
      </c>
      <c r="AB60" t="s">
        <v>722</v>
      </c>
      <c r="AC60">
        <v>0</v>
      </c>
      <c r="AD60" t="s">
        <v>723</v>
      </c>
      <c r="AE60" t="s">
        <v>723</v>
      </c>
      <c r="AF60">
        <v>0</v>
      </c>
      <c r="AG60" t="s">
        <v>723</v>
      </c>
      <c r="AH60" t="s">
        <v>723</v>
      </c>
      <c r="AI60">
        <v>0</v>
      </c>
      <c r="AJ60">
        <v>0</v>
      </c>
      <c r="AK60">
        <v>0</v>
      </c>
      <c r="AL60" t="s">
        <v>723</v>
      </c>
      <c r="AM60" t="s">
        <v>723</v>
      </c>
      <c r="AN60" s="61" t="s">
        <v>723</v>
      </c>
      <c r="AO60" t="s">
        <v>723</v>
      </c>
      <c r="AP60" t="s">
        <v>723</v>
      </c>
    </row>
    <row r="61" spans="1:46" x14ac:dyDescent="0.35">
      <c r="A61" s="48" t="s">
        <v>725</v>
      </c>
      <c r="B61">
        <v>60</v>
      </c>
      <c r="C61" t="s">
        <v>58</v>
      </c>
      <c r="D61" t="s">
        <v>33</v>
      </c>
      <c r="E61" t="s">
        <v>49</v>
      </c>
      <c r="F61">
        <v>2018</v>
      </c>
      <c r="G61">
        <v>58</v>
      </c>
      <c r="H61">
        <v>582.17741935483866</v>
      </c>
      <c r="J61">
        <v>75</v>
      </c>
      <c r="K61" t="s">
        <v>723</v>
      </c>
      <c r="L61" t="s">
        <v>723</v>
      </c>
      <c r="M61">
        <v>0</v>
      </c>
      <c r="N61" t="s">
        <v>723</v>
      </c>
      <c r="O61" t="s">
        <v>723</v>
      </c>
      <c r="P61">
        <v>0</v>
      </c>
      <c r="Q61">
        <v>582.17741935483866</v>
      </c>
      <c r="R61" t="s">
        <v>723</v>
      </c>
      <c r="S61" t="s">
        <v>723</v>
      </c>
      <c r="T61">
        <v>0</v>
      </c>
      <c r="U61" t="s">
        <v>723</v>
      </c>
      <c r="V61" t="s">
        <v>723</v>
      </c>
      <c r="W61">
        <v>0</v>
      </c>
      <c r="X61" t="s">
        <v>723</v>
      </c>
      <c r="Y61" t="s">
        <v>723</v>
      </c>
      <c r="Z61">
        <v>0</v>
      </c>
      <c r="AA61" t="s">
        <v>723</v>
      </c>
      <c r="AB61" t="s">
        <v>722</v>
      </c>
      <c r="AC61">
        <v>0</v>
      </c>
      <c r="AD61" t="s">
        <v>723</v>
      </c>
      <c r="AE61" t="s">
        <v>723</v>
      </c>
      <c r="AF61">
        <v>0</v>
      </c>
      <c r="AG61" t="s">
        <v>723</v>
      </c>
      <c r="AH61" t="s">
        <v>723</v>
      </c>
      <c r="AI61">
        <v>0</v>
      </c>
      <c r="AJ61">
        <v>0</v>
      </c>
      <c r="AK61">
        <v>0</v>
      </c>
      <c r="AL61" t="s">
        <v>723</v>
      </c>
      <c r="AM61" t="s">
        <v>723</v>
      </c>
      <c r="AN61" s="61" t="s">
        <v>723</v>
      </c>
      <c r="AO61" t="s">
        <v>723</v>
      </c>
      <c r="AP61" t="s">
        <v>723</v>
      </c>
    </row>
    <row r="62" spans="1:46" x14ac:dyDescent="0.35">
      <c r="A62" s="48" t="s">
        <v>725</v>
      </c>
      <c r="B62">
        <v>61</v>
      </c>
      <c r="C62" t="s">
        <v>59</v>
      </c>
      <c r="D62" t="s">
        <v>33</v>
      </c>
      <c r="E62" t="s">
        <v>16</v>
      </c>
      <c r="F62">
        <v>1994</v>
      </c>
      <c r="G62">
        <v>200</v>
      </c>
      <c r="H62">
        <v>582.17741935483866</v>
      </c>
      <c r="J62">
        <v>300</v>
      </c>
      <c r="K62" t="s">
        <v>722</v>
      </c>
      <c r="L62">
        <v>0.8</v>
      </c>
      <c r="M62">
        <v>0.8</v>
      </c>
      <c r="N62" t="s">
        <v>722</v>
      </c>
      <c r="O62">
        <v>7000</v>
      </c>
      <c r="P62">
        <v>7000</v>
      </c>
      <c r="Q62">
        <v>13390.08064516129</v>
      </c>
      <c r="R62" t="s">
        <v>722</v>
      </c>
      <c r="S62">
        <v>1.61</v>
      </c>
      <c r="T62">
        <v>1.61</v>
      </c>
      <c r="U62" t="s">
        <v>722</v>
      </c>
      <c r="V62">
        <v>4.1499999999999999E-5</v>
      </c>
      <c r="W62">
        <v>4.1499999999999999E-5</v>
      </c>
      <c r="X62" t="s">
        <v>722</v>
      </c>
      <c r="Y62">
        <v>12.94</v>
      </c>
      <c r="Z62">
        <v>12.94</v>
      </c>
      <c r="AA62" t="s">
        <v>722</v>
      </c>
      <c r="AB62">
        <v>1.27E-4</v>
      </c>
      <c r="AC62">
        <v>1.27E-4</v>
      </c>
      <c r="AD62" t="s">
        <v>722</v>
      </c>
      <c r="AE62">
        <v>0.85</v>
      </c>
      <c r="AF62">
        <v>0.85</v>
      </c>
      <c r="AG62" t="s">
        <v>722</v>
      </c>
      <c r="AH62">
        <v>0.86699999999999999</v>
      </c>
      <c r="AI62">
        <v>0.86699999999999999</v>
      </c>
      <c r="AJ62">
        <v>1.6154250000000001</v>
      </c>
      <c r="AK62">
        <v>11.989742999999999</v>
      </c>
      <c r="AL62">
        <v>331.73889857496158</v>
      </c>
      <c r="AM62">
        <v>2462.1781494138413</v>
      </c>
      <c r="AN62" s="61">
        <v>0.16586944928748079</v>
      </c>
      <c r="AO62">
        <v>1.2310890747069207</v>
      </c>
      <c r="AP62">
        <v>0.15256671945462483</v>
      </c>
    </row>
    <row r="63" spans="1:46" x14ac:dyDescent="0.35">
      <c r="A63" s="48" t="s">
        <v>725</v>
      </c>
      <c r="B63">
        <v>62</v>
      </c>
      <c r="C63" t="s">
        <v>60</v>
      </c>
      <c r="D63" t="s">
        <v>33</v>
      </c>
      <c r="E63" t="s">
        <v>16</v>
      </c>
      <c r="F63">
        <v>1995</v>
      </c>
      <c r="G63">
        <v>200</v>
      </c>
      <c r="H63">
        <v>582.17741935483866</v>
      </c>
      <c r="J63">
        <v>300</v>
      </c>
      <c r="K63" t="s">
        <v>722</v>
      </c>
      <c r="L63">
        <v>0.8</v>
      </c>
      <c r="M63">
        <v>0.8</v>
      </c>
      <c r="N63" t="s">
        <v>722</v>
      </c>
      <c r="O63">
        <v>7000</v>
      </c>
      <c r="P63">
        <v>7000</v>
      </c>
      <c r="Q63">
        <v>12807.903225806451</v>
      </c>
      <c r="R63" t="s">
        <v>722</v>
      </c>
      <c r="S63">
        <v>1.61</v>
      </c>
      <c r="T63">
        <v>1.61</v>
      </c>
      <c r="U63" t="s">
        <v>722</v>
      </c>
      <c r="V63">
        <v>4.1499999999999999E-5</v>
      </c>
      <c r="W63">
        <v>4.1499999999999999E-5</v>
      </c>
      <c r="X63" t="s">
        <v>722</v>
      </c>
      <c r="Y63">
        <v>12.94</v>
      </c>
      <c r="Z63">
        <v>12.94</v>
      </c>
      <c r="AA63" t="s">
        <v>722</v>
      </c>
      <c r="AB63">
        <v>1.27E-4</v>
      </c>
      <c r="AC63">
        <v>1.27E-4</v>
      </c>
      <c r="AD63" t="s">
        <v>722</v>
      </c>
      <c r="AE63">
        <v>0.85</v>
      </c>
      <c r="AF63">
        <v>0.85</v>
      </c>
      <c r="AG63" t="s">
        <v>722</v>
      </c>
      <c r="AH63">
        <v>0.86699999999999999</v>
      </c>
      <c r="AI63">
        <v>0.86699999999999999</v>
      </c>
      <c r="AJ63">
        <v>1.6154250000000001</v>
      </c>
      <c r="AK63">
        <v>11.989742999999999</v>
      </c>
      <c r="AL63">
        <v>331.73889857496158</v>
      </c>
      <c r="AM63">
        <v>2462.1781494138413</v>
      </c>
      <c r="AN63" s="61">
        <v>0.16586944928748079</v>
      </c>
      <c r="AO63">
        <v>1.2310890747069207</v>
      </c>
      <c r="AP63">
        <v>0.15256671945462483</v>
      </c>
    </row>
    <row r="64" spans="1:46" x14ac:dyDescent="0.35">
      <c r="A64" s="48" t="s">
        <v>725</v>
      </c>
      <c r="B64">
        <v>63</v>
      </c>
      <c r="C64" t="s">
        <v>61</v>
      </c>
      <c r="D64" t="s">
        <v>33</v>
      </c>
      <c r="E64" t="s">
        <v>16</v>
      </c>
      <c r="F64">
        <v>1995</v>
      </c>
      <c r="G64">
        <v>200</v>
      </c>
      <c r="H64">
        <v>582.17741935483866</v>
      </c>
      <c r="J64">
        <v>300</v>
      </c>
      <c r="K64" t="s">
        <v>722</v>
      </c>
      <c r="L64">
        <v>0.8</v>
      </c>
      <c r="M64">
        <v>0.8</v>
      </c>
      <c r="N64" t="s">
        <v>722</v>
      </c>
      <c r="O64">
        <v>7000</v>
      </c>
      <c r="P64">
        <v>7000</v>
      </c>
      <c r="Q64">
        <v>12807.903225806451</v>
      </c>
      <c r="R64" t="s">
        <v>722</v>
      </c>
      <c r="S64">
        <v>1.61</v>
      </c>
      <c r="T64">
        <v>1.61</v>
      </c>
      <c r="U64" t="s">
        <v>722</v>
      </c>
      <c r="V64">
        <v>4.1499999999999999E-5</v>
      </c>
      <c r="W64">
        <v>4.1499999999999999E-5</v>
      </c>
      <c r="X64" t="s">
        <v>722</v>
      </c>
      <c r="Y64">
        <v>12.94</v>
      </c>
      <c r="Z64">
        <v>12.94</v>
      </c>
      <c r="AA64" t="s">
        <v>722</v>
      </c>
      <c r="AB64">
        <v>1.27E-4</v>
      </c>
      <c r="AC64">
        <v>1.27E-4</v>
      </c>
      <c r="AD64" t="s">
        <v>722</v>
      </c>
      <c r="AE64">
        <v>0.85</v>
      </c>
      <c r="AF64">
        <v>0.85</v>
      </c>
      <c r="AG64" t="s">
        <v>722</v>
      </c>
      <c r="AH64">
        <v>0.86699999999999999</v>
      </c>
      <c r="AI64">
        <v>0.86699999999999999</v>
      </c>
      <c r="AJ64">
        <v>1.6154250000000001</v>
      </c>
      <c r="AK64">
        <v>11.989742999999999</v>
      </c>
      <c r="AL64">
        <v>331.73889857496158</v>
      </c>
      <c r="AM64">
        <v>2462.1781494138413</v>
      </c>
      <c r="AN64" s="61">
        <v>0.16586944928748079</v>
      </c>
      <c r="AO64">
        <v>1.2310890747069207</v>
      </c>
      <c r="AP64">
        <v>0.15256671945462483</v>
      </c>
    </row>
    <row r="65" spans="1:42" x14ac:dyDescent="0.35">
      <c r="A65" s="48" t="s">
        <v>725</v>
      </c>
      <c r="B65">
        <v>64</v>
      </c>
      <c r="C65" t="s">
        <v>62</v>
      </c>
      <c r="D65" t="s">
        <v>33</v>
      </c>
      <c r="E65" t="s">
        <v>16</v>
      </c>
      <c r="F65">
        <v>1996</v>
      </c>
      <c r="G65">
        <v>200</v>
      </c>
      <c r="H65">
        <v>582.17741935483866</v>
      </c>
      <c r="J65">
        <v>300</v>
      </c>
      <c r="K65" t="s">
        <v>722</v>
      </c>
      <c r="L65">
        <v>0.8</v>
      </c>
      <c r="M65">
        <v>0.8</v>
      </c>
      <c r="N65" t="s">
        <v>722</v>
      </c>
      <c r="O65">
        <v>7000</v>
      </c>
      <c r="P65">
        <v>7000</v>
      </c>
      <c r="Q65">
        <v>12225.725806451612</v>
      </c>
      <c r="R65" t="s">
        <v>722</v>
      </c>
      <c r="S65">
        <v>1.61</v>
      </c>
      <c r="T65">
        <v>1.61</v>
      </c>
      <c r="U65" t="s">
        <v>722</v>
      </c>
      <c r="V65">
        <v>4.1499999999999999E-5</v>
      </c>
      <c r="W65">
        <v>4.1499999999999999E-5</v>
      </c>
      <c r="X65" t="s">
        <v>722</v>
      </c>
      <c r="Y65">
        <v>12.94</v>
      </c>
      <c r="Z65">
        <v>12.94</v>
      </c>
      <c r="AA65" t="s">
        <v>722</v>
      </c>
      <c r="AB65">
        <v>1.27E-4</v>
      </c>
      <c r="AC65">
        <v>1.27E-4</v>
      </c>
      <c r="AD65" t="s">
        <v>722</v>
      </c>
      <c r="AE65">
        <v>1</v>
      </c>
      <c r="AF65">
        <v>1</v>
      </c>
      <c r="AG65" t="s">
        <v>722</v>
      </c>
      <c r="AH65">
        <v>0.97699999999999998</v>
      </c>
      <c r="AI65">
        <v>0.97699999999999998</v>
      </c>
      <c r="AJ65">
        <v>1.9005000000000001</v>
      </c>
      <c r="AK65">
        <v>13.510932999999998</v>
      </c>
      <c r="AL65">
        <v>390.2810571470136</v>
      </c>
      <c r="AM65">
        <v>2774.565227194144</v>
      </c>
      <c r="AN65" s="61">
        <v>0.19514052857350681</v>
      </c>
      <c r="AO65">
        <v>1.3872826135970722</v>
      </c>
      <c r="AP65">
        <v>0.17949025818191156</v>
      </c>
    </row>
    <row r="66" spans="1:42" x14ac:dyDescent="0.35">
      <c r="A66" s="48" t="s">
        <v>725</v>
      </c>
      <c r="B66">
        <v>65</v>
      </c>
      <c r="C66" t="s">
        <v>63</v>
      </c>
      <c r="D66" t="s">
        <v>33</v>
      </c>
      <c r="E66" t="s">
        <v>16</v>
      </c>
      <c r="F66">
        <v>1996</v>
      </c>
      <c r="G66">
        <v>200</v>
      </c>
      <c r="H66">
        <v>582.17741935483866</v>
      </c>
      <c r="J66">
        <v>300</v>
      </c>
      <c r="K66" t="s">
        <v>722</v>
      </c>
      <c r="L66">
        <v>0.8</v>
      </c>
      <c r="M66">
        <v>0.8</v>
      </c>
      <c r="N66" t="s">
        <v>722</v>
      </c>
      <c r="O66">
        <v>7000</v>
      </c>
      <c r="P66">
        <v>7000</v>
      </c>
      <c r="Q66">
        <v>12225.725806451612</v>
      </c>
      <c r="R66" t="s">
        <v>722</v>
      </c>
      <c r="S66">
        <v>1.61</v>
      </c>
      <c r="T66">
        <v>1.61</v>
      </c>
      <c r="U66" t="s">
        <v>722</v>
      </c>
      <c r="V66">
        <v>4.1499999999999999E-5</v>
      </c>
      <c r="W66">
        <v>4.1499999999999999E-5</v>
      </c>
      <c r="X66" t="s">
        <v>722</v>
      </c>
      <c r="Y66">
        <v>12.94</v>
      </c>
      <c r="Z66">
        <v>12.94</v>
      </c>
      <c r="AA66" t="s">
        <v>722</v>
      </c>
      <c r="AB66">
        <v>1.27E-4</v>
      </c>
      <c r="AC66">
        <v>1.27E-4</v>
      </c>
      <c r="AD66" t="s">
        <v>722</v>
      </c>
      <c r="AE66">
        <v>1</v>
      </c>
      <c r="AF66">
        <v>1</v>
      </c>
      <c r="AG66" t="s">
        <v>722</v>
      </c>
      <c r="AH66">
        <v>0.97699999999999998</v>
      </c>
      <c r="AI66">
        <v>0.97699999999999998</v>
      </c>
      <c r="AJ66">
        <v>1.9005000000000001</v>
      </c>
      <c r="AK66">
        <v>13.510932999999998</v>
      </c>
      <c r="AL66">
        <v>390.2810571470136</v>
      </c>
      <c r="AM66">
        <v>2774.565227194144</v>
      </c>
      <c r="AN66" s="61">
        <v>0.19514052857350681</v>
      </c>
      <c r="AO66">
        <v>1.3872826135970722</v>
      </c>
      <c r="AP66">
        <v>0.17949025818191156</v>
      </c>
    </row>
    <row r="67" spans="1:42" x14ac:dyDescent="0.35">
      <c r="A67" s="48" t="s">
        <v>725</v>
      </c>
      <c r="B67">
        <v>66</v>
      </c>
      <c r="C67" t="s">
        <v>64</v>
      </c>
      <c r="D67" t="s">
        <v>33</v>
      </c>
      <c r="E67" t="s">
        <v>16</v>
      </c>
      <c r="F67">
        <v>1996</v>
      </c>
      <c r="G67">
        <v>200</v>
      </c>
      <c r="H67">
        <v>582.17741935483866</v>
      </c>
      <c r="J67">
        <v>300</v>
      </c>
      <c r="K67" t="s">
        <v>722</v>
      </c>
      <c r="L67">
        <v>0.8</v>
      </c>
      <c r="M67">
        <v>0.8</v>
      </c>
      <c r="N67" t="s">
        <v>722</v>
      </c>
      <c r="O67">
        <v>7000</v>
      </c>
      <c r="P67">
        <v>7000</v>
      </c>
      <c r="Q67">
        <v>12225.725806451612</v>
      </c>
      <c r="R67" t="s">
        <v>722</v>
      </c>
      <c r="S67">
        <v>1.61</v>
      </c>
      <c r="T67">
        <v>1.61</v>
      </c>
      <c r="U67" t="s">
        <v>722</v>
      </c>
      <c r="V67">
        <v>4.1499999999999999E-5</v>
      </c>
      <c r="W67">
        <v>4.1499999999999999E-5</v>
      </c>
      <c r="X67" t="s">
        <v>722</v>
      </c>
      <c r="Y67">
        <v>12.94</v>
      </c>
      <c r="Z67">
        <v>12.94</v>
      </c>
      <c r="AA67" t="s">
        <v>722</v>
      </c>
      <c r="AB67">
        <v>1.27E-4</v>
      </c>
      <c r="AC67">
        <v>1.27E-4</v>
      </c>
      <c r="AD67" t="s">
        <v>722</v>
      </c>
      <c r="AE67">
        <v>1</v>
      </c>
      <c r="AF67">
        <v>1</v>
      </c>
      <c r="AG67" t="s">
        <v>722</v>
      </c>
      <c r="AH67">
        <v>0.97699999999999998</v>
      </c>
      <c r="AI67">
        <v>0.97699999999999998</v>
      </c>
      <c r="AJ67">
        <v>1.9005000000000001</v>
      </c>
      <c r="AK67">
        <v>13.510932999999998</v>
      </c>
      <c r="AL67">
        <v>390.2810571470136</v>
      </c>
      <c r="AM67">
        <v>2774.565227194144</v>
      </c>
      <c r="AN67" s="61">
        <v>0.19514052857350681</v>
      </c>
      <c r="AO67">
        <v>1.3872826135970722</v>
      </c>
      <c r="AP67">
        <v>0.17949025818191156</v>
      </c>
    </row>
    <row r="68" spans="1:42" x14ac:dyDescent="0.35">
      <c r="A68" s="48" t="s">
        <v>725</v>
      </c>
      <c r="B68">
        <v>67</v>
      </c>
      <c r="C68" t="s">
        <v>65</v>
      </c>
      <c r="D68" t="s">
        <v>33</v>
      </c>
      <c r="E68" t="s">
        <v>16</v>
      </c>
      <c r="F68">
        <v>1996</v>
      </c>
      <c r="G68">
        <v>200</v>
      </c>
      <c r="H68">
        <v>582.17741935483866</v>
      </c>
      <c r="J68">
        <v>300</v>
      </c>
      <c r="K68" t="s">
        <v>722</v>
      </c>
      <c r="L68">
        <v>0.8</v>
      </c>
      <c r="M68">
        <v>0.8</v>
      </c>
      <c r="N68" t="s">
        <v>722</v>
      </c>
      <c r="O68">
        <v>7000</v>
      </c>
      <c r="P68">
        <v>7000</v>
      </c>
      <c r="Q68">
        <v>12225.725806451612</v>
      </c>
      <c r="R68" t="s">
        <v>722</v>
      </c>
      <c r="S68">
        <v>1.61</v>
      </c>
      <c r="T68">
        <v>1.61</v>
      </c>
      <c r="U68" t="s">
        <v>722</v>
      </c>
      <c r="V68">
        <v>4.1499999999999999E-5</v>
      </c>
      <c r="W68">
        <v>4.1499999999999999E-5</v>
      </c>
      <c r="X68" t="s">
        <v>722</v>
      </c>
      <c r="Y68">
        <v>12.94</v>
      </c>
      <c r="Z68">
        <v>12.94</v>
      </c>
      <c r="AA68" t="s">
        <v>722</v>
      </c>
      <c r="AB68">
        <v>1.27E-4</v>
      </c>
      <c r="AC68">
        <v>1.27E-4</v>
      </c>
      <c r="AD68" t="s">
        <v>722</v>
      </c>
      <c r="AE68">
        <v>1</v>
      </c>
      <c r="AF68">
        <v>1</v>
      </c>
      <c r="AG68" t="s">
        <v>722</v>
      </c>
      <c r="AH68">
        <v>0.97699999999999998</v>
      </c>
      <c r="AI68">
        <v>0.97699999999999998</v>
      </c>
      <c r="AJ68">
        <v>1.9005000000000001</v>
      </c>
      <c r="AK68">
        <v>13.510932999999998</v>
      </c>
      <c r="AL68">
        <v>390.2810571470136</v>
      </c>
      <c r="AM68">
        <v>2774.565227194144</v>
      </c>
      <c r="AN68" s="61">
        <v>0.19514052857350681</v>
      </c>
      <c r="AO68">
        <v>1.3872826135970722</v>
      </c>
      <c r="AP68">
        <v>0.17949025818191156</v>
      </c>
    </row>
    <row r="69" spans="1:42" x14ac:dyDescent="0.35">
      <c r="A69" s="48" t="s">
        <v>725</v>
      </c>
      <c r="B69">
        <v>68</v>
      </c>
      <c r="C69" t="s">
        <v>66</v>
      </c>
      <c r="D69" t="s">
        <v>33</v>
      </c>
      <c r="E69" t="s">
        <v>16</v>
      </c>
      <c r="F69">
        <v>1996</v>
      </c>
      <c r="G69">
        <v>200</v>
      </c>
      <c r="H69">
        <v>582.17741935483866</v>
      </c>
      <c r="J69">
        <v>300</v>
      </c>
      <c r="K69" t="s">
        <v>722</v>
      </c>
      <c r="L69">
        <v>0.8</v>
      </c>
      <c r="M69">
        <v>0.8</v>
      </c>
      <c r="N69" t="s">
        <v>722</v>
      </c>
      <c r="O69">
        <v>7000</v>
      </c>
      <c r="P69">
        <v>7000</v>
      </c>
      <c r="Q69">
        <v>12225.725806451612</v>
      </c>
      <c r="R69" t="s">
        <v>722</v>
      </c>
      <c r="S69">
        <v>1.61</v>
      </c>
      <c r="T69">
        <v>1.61</v>
      </c>
      <c r="U69" t="s">
        <v>722</v>
      </c>
      <c r="V69">
        <v>4.1499999999999999E-5</v>
      </c>
      <c r="W69">
        <v>4.1499999999999999E-5</v>
      </c>
      <c r="X69" t="s">
        <v>722</v>
      </c>
      <c r="Y69">
        <v>12.94</v>
      </c>
      <c r="Z69">
        <v>12.94</v>
      </c>
      <c r="AA69" t="s">
        <v>722</v>
      </c>
      <c r="AB69">
        <v>1.27E-4</v>
      </c>
      <c r="AC69">
        <v>1.27E-4</v>
      </c>
      <c r="AD69" t="s">
        <v>722</v>
      </c>
      <c r="AE69">
        <v>1</v>
      </c>
      <c r="AF69">
        <v>1</v>
      </c>
      <c r="AG69" t="s">
        <v>722</v>
      </c>
      <c r="AH69">
        <v>0.97699999999999998</v>
      </c>
      <c r="AI69">
        <v>0.97699999999999998</v>
      </c>
      <c r="AJ69">
        <v>1.9005000000000001</v>
      </c>
      <c r="AK69">
        <v>13.510932999999998</v>
      </c>
      <c r="AL69">
        <v>390.2810571470136</v>
      </c>
      <c r="AM69">
        <v>2774.565227194144</v>
      </c>
      <c r="AN69" s="61">
        <v>0.19514052857350681</v>
      </c>
      <c r="AO69">
        <v>1.3872826135970722</v>
      </c>
      <c r="AP69">
        <v>0.17949025818191156</v>
      </c>
    </row>
    <row r="70" spans="1:42" x14ac:dyDescent="0.35">
      <c r="A70" s="48" t="s">
        <v>725</v>
      </c>
      <c r="B70">
        <v>69</v>
      </c>
      <c r="C70" t="s">
        <v>67</v>
      </c>
      <c r="D70" t="s">
        <v>33</v>
      </c>
      <c r="E70" t="s">
        <v>16</v>
      </c>
      <c r="F70">
        <v>1997</v>
      </c>
      <c r="G70">
        <v>200</v>
      </c>
      <c r="H70">
        <v>582.17741935483866</v>
      </c>
      <c r="J70">
        <v>300</v>
      </c>
      <c r="K70" t="s">
        <v>722</v>
      </c>
      <c r="L70">
        <v>0.8</v>
      </c>
      <c r="M70">
        <v>0.8</v>
      </c>
      <c r="N70" t="s">
        <v>722</v>
      </c>
      <c r="O70">
        <v>7000</v>
      </c>
      <c r="P70">
        <v>7000</v>
      </c>
      <c r="Q70">
        <v>11643.548387096773</v>
      </c>
      <c r="R70" t="s">
        <v>722</v>
      </c>
      <c r="S70">
        <v>1.61</v>
      </c>
      <c r="T70">
        <v>1.61</v>
      </c>
      <c r="U70" t="s">
        <v>722</v>
      </c>
      <c r="V70">
        <v>4.1499999999999999E-5</v>
      </c>
      <c r="W70">
        <v>4.1499999999999999E-5</v>
      </c>
      <c r="X70" t="s">
        <v>722</v>
      </c>
      <c r="Y70">
        <v>12.94</v>
      </c>
      <c r="Z70">
        <v>12.94</v>
      </c>
      <c r="AA70" t="s">
        <v>722</v>
      </c>
      <c r="AB70">
        <v>1.27E-4</v>
      </c>
      <c r="AC70">
        <v>1.27E-4</v>
      </c>
      <c r="AD70" t="s">
        <v>722</v>
      </c>
      <c r="AE70">
        <v>1</v>
      </c>
      <c r="AF70">
        <v>1</v>
      </c>
      <c r="AG70" t="s">
        <v>722</v>
      </c>
      <c r="AH70">
        <v>0.97699999999999998</v>
      </c>
      <c r="AI70">
        <v>0.97699999999999998</v>
      </c>
      <c r="AJ70">
        <v>1.9005000000000001</v>
      </c>
      <c r="AK70">
        <v>13.510932999999998</v>
      </c>
      <c r="AL70">
        <v>390.2810571470136</v>
      </c>
      <c r="AM70">
        <v>2774.565227194144</v>
      </c>
      <c r="AN70" s="61">
        <v>0.19514052857350681</v>
      </c>
      <c r="AO70">
        <v>1.3872826135970722</v>
      </c>
      <c r="AP70">
        <v>0.17949025818191156</v>
      </c>
    </row>
    <row r="71" spans="1:42" x14ac:dyDescent="0.35">
      <c r="A71" s="48" t="s">
        <v>725</v>
      </c>
      <c r="B71">
        <v>70</v>
      </c>
      <c r="C71" t="s">
        <v>68</v>
      </c>
      <c r="D71" t="s">
        <v>33</v>
      </c>
      <c r="E71" t="s">
        <v>16</v>
      </c>
      <c r="F71">
        <v>1997</v>
      </c>
      <c r="G71">
        <v>200</v>
      </c>
      <c r="H71">
        <v>582.17741935483866</v>
      </c>
      <c r="J71">
        <v>300</v>
      </c>
      <c r="K71" t="s">
        <v>722</v>
      </c>
      <c r="L71">
        <v>0.8</v>
      </c>
      <c r="M71">
        <v>0.8</v>
      </c>
      <c r="N71" t="s">
        <v>722</v>
      </c>
      <c r="O71">
        <v>7000</v>
      </c>
      <c r="P71">
        <v>7000</v>
      </c>
      <c r="Q71">
        <v>11643.548387096773</v>
      </c>
      <c r="R71" t="s">
        <v>722</v>
      </c>
      <c r="S71">
        <v>1.61</v>
      </c>
      <c r="T71">
        <v>1.61</v>
      </c>
      <c r="U71" t="s">
        <v>722</v>
      </c>
      <c r="V71">
        <v>4.1499999999999999E-5</v>
      </c>
      <c r="W71">
        <v>4.1499999999999999E-5</v>
      </c>
      <c r="X71" t="s">
        <v>722</v>
      </c>
      <c r="Y71">
        <v>12.94</v>
      </c>
      <c r="Z71">
        <v>12.94</v>
      </c>
      <c r="AA71" t="s">
        <v>722</v>
      </c>
      <c r="AB71">
        <v>1.27E-4</v>
      </c>
      <c r="AC71">
        <v>1.27E-4</v>
      </c>
      <c r="AD71" t="s">
        <v>722</v>
      </c>
      <c r="AE71">
        <v>1</v>
      </c>
      <c r="AF71">
        <v>1</v>
      </c>
      <c r="AG71" t="s">
        <v>722</v>
      </c>
      <c r="AH71">
        <v>0.97699999999999998</v>
      </c>
      <c r="AI71">
        <v>0.97699999999999998</v>
      </c>
      <c r="AJ71">
        <v>1.9005000000000001</v>
      </c>
      <c r="AK71">
        <v>13.510932999999998</v>
      </c>
      <c r="AL71">
        <v>390.2810571470136</v>
      </c>
      <c r="AM71">
        <v>2774.565227194144</v>
      </c>
      <c r="AN71" s="61">
        <v>0.19514052857350681</v>
      </c>
      <c r="AO71">
        <v>1.3872826135970722</v>
      </c>
      <c r="AP71">
        <v>0.17949025818191156</v>
      </c>
    </row>
    <row r="72" spans="1:42" x14ac:dyDescent="0.35">
      <c r="A72" s="48" t="s">
        <v>725</v>
      </c>
      <c r="B72">
        <v>71</v>
      </c>
      <c r="C72" t="s">
        <v>69</v>
      </c>
      <c r="D72" t="s">
        <v>33</v>
      </c>
      <c r="E72" t="s">
        <v>16</v>
      </c>
      <c r="F72">
        <v>2000</v>
      </c>
      <c r="G72">
        <v>200</v>
      </c>
      <c r="H72">
        <v>582.17741935483866</v>
      </c>
      <c r="J72">
        <v>300</v>
      </c>
      <c r="K72" t="s">
        <v>722</v>
      </c>
      <c r="L72">
        <v>0.8</v>
      </c>
      <c r="M72">
        <v>0.8</v>
      </c>
      <c r="N72" t="s">
        <v>722</v>
      </c>
      <c r="O72">
        <v>7000</v>
      </c>
      <c r="P72">
        <v>7000</v>
      </c>
      <c r="Q72">
        <v>9897.0161290322576</v>
      </c>
      <c r="R72" t="s">
        <v>722</v>
      </c>
      <c r="S72">
        <v>1.61</v>
      </c>
      <c r="T72">
        <v>1.61</v>
      </c>
      <c r="U72" t="s">
        <v>722</v>
      </c>
      <c r="V72">
        <v>4.1499999999999999E-5</v>
      </c>
      <c r="W72">
        <v>4.1499999999999999E-5</v>
      </c>
      <c r="X72" t="s">
        <v>722</v>
      </c>
      <c r="Y72">
        <v>12.94</v>
      </c>
      <c r="Z72">
        <v>12.94</v>
      </c>
      <c r="AA72" t="s">
        <v>722</v>
      </c>
      <c r="AB72">
        <v>1.27E-4</v>
      </c>
      <c r="AC72">
        <v>1.27E-4</v>
      </c>
      <c r="AD72" t="s">
        <v>722</v>
      </c>
      <c r="AE72">
        <v>1</v>
      </c>
      <c r="AF72">
        <v>1</v>
      </c>
      <c r="AG72" t="s">
        <v>722</v>
      </c>
      <c r="AH72">
        <v>0.97699999999999998</v>
      </c>
      <c r="AI72">
        <v>0.97699999999999998</v>
      </c>
      <c r="AJ72">
        <v>1.9005000000000001</v>
      </c>
      <c r="AK72">
        <v>13.510932999999998</v>
      </c>
      <c r="AL72">
        <v>390.2810571470136</v>
      </c>
      <c r="AM72">
        <v>2774.565227194144</v>
      </c>
      <c r="AN72" s="61">
        <v>0.19514052857350681</v>
      </c>
      <c r="AO72">
        <v>1.3872826135970722</v>
      </c>
      <c r="AP72">
        <v>0.17949025818191156</v>
      </c>
    </row>
    <row r="73" spans="1:42" x14ac:dyDescent="0.35">
      <c r="A73" s="48" t="s">
        <v>725</v>
      </c>
      <c r="B73">
        <v>72</v>
      </c>
      <c r="C73" t="s">
        <v>70</v>
      </c>
      <c r="D73" t="s">
        <v>33</v>
      </c>
      <c r="E73" t="s">
        <v>16</v>
      </c>
      <c r="F73">
        <v>2000</v>
      </c>
      <c r="G73">
        <v>200</v>
      </c>
      <c r="H73">
        <v>582.17741935483866</v>
      </c>
      <c r="J73">
        <v>300</v>
      </c>
      <c r="K73" t="s">
        <v>722</v>
      </c>
      <c r="L73">
        <v>0.8</v>
      </c>
      <c r="M73">
        <v>0.8</v>
      </c>
      <c r="N73" t="s">
        <v>722</v>
      </c>
      <c r="O73">
        <v>7000</v>
      </c>
      <c r="P73">
        <v>7000</v>
      </c>
      <c r="Q73">
        <v>9897.0161290322576</v>
      </c>
      <c r="R73" t="s">
        <v>722</v>
      </c>
      <c r="S73">
        <v>1.61</v>
      </c>
      <c r="T73">
        <v>1.61</v>
      </c>
      <c r="U73" t="s">
        <v>722</v>
      </c>
      <c r="V73">
        <v>4.1499999999999999E-5</v>
      </c>
      <c r="W73">
        <v>4.1499999999999999E-5</v>
      </c>
      <c r="X73" t="s">
        <v>722</v>
      </c>
      <c r="Y73">
        <v>12.94</v>
      </c>
      <c r="Z73">
        <v>12.94</v>
      </c>
      <c r="AA73" t="s">
        <v>722</v>
      </c>
      <c r="AB73">
        <v>1.27E-4</v>
      </c>
      <c r="AC73">
        <v>1.27E-4</v>
      </c>
      <c r="AD73" t="s">
        <v>722</v>
      </c>
      <c r="AE73">
        <v>1</v>
      </c>
      <c r="AF73">
        <v>1</v>
      </c>
      <c r="AG73" t="s">
        <v>722</v>
      </c>
      <c r="AH73">
        <v>0.97699999999999998</v>
      </c>
      <c r="AI73">
        <v>0.97699999999999998</v>
      </c>
      <c r="AJ73">
        <v>1.9005000000000001</v>
      </c>
      <c r="AK73">
        <v>13.510932999999998</v>
      </c>
      <c r="AL73">
        <v>390.2810571470136</v>
      </c>
      <c r="AM73">
        <v>2774.565227194144</v>
      </c>
      <c r="AN73" s="61">
        <v>0.19514052857350681</v>
      </c>
      <c r="AO73">
        <v>1.3872826135970722</v>
      </c>
      <c r="AP73">
        <v>0.17949025818191156</v>
      </c>
    </row>
    <row r="74" spans="1:42" x14ac:dyDescent="0.35">
      <c r="A74" s="48" t="s">
        <v>725</v>
      </c>
      <c r="B74">
        <v>73</v>
      </c>
      <c r="C74" t="s">
        <v>71</v>
      </c>
      <c r="D74" t="s">
        <v>33</v>
      </c>
      <c r="E74" t="s">
        <v>16</v>
      </c>
      <c r="F74">
        <v>2000</v>
      </c>
      <c r="G74">
        <v>200</v>
      </c>
      <c r="H74">
        <v>582.17741935483866</v>
      </c>
      <c r="J74">
        <v>300</v>
      </c>
      <c r="K74" t="s">
        <v>722</v>
      </c>
      <c r="L74">
        <v>0.8</v>
      </c>
      <c r="M74">
        <v>0.8</v>
      </c>
      <c r="N74" t="s">
        <v>722</v>
      </c>
      <c r="O74">
        <v>7000</v>
      </c>
      <c r="P74">
        <v>7000</v>
      </c>
      <c r="Q74">
        <v>9897.0161290322576</v>
      </c>
      <c r="R74" t="s">
        <v>722</v>
      </c>
      <c r="S74">
        <v>1.61</v>
      </c>
      <c r="T74">
        <v>1.61</v>
      </c>
      <c r="U74" t="s">
        <v>722</v>
      </c>
      <c r="V74">
        <v>4.1499999999999999E-5</v>
      </c>
      <c r="W74">
        <v>4.1499999999999999E-5</v>
      </c>
      <c r="X74" t="s">
        <v>722</v>
      </c>
      <c r="Y74">
        <v>12.94</v>
      </c>
      <c r="Z74">
        <v>12.94</v>
      </c>
      <c r="AA74" t="s">
        <v>722</v>
      </c>
      <c r="AB74">
        <v>1.27E-4</v>
      </c>
      <c r="AC74">
        <v>1.27E-4</v>
      </c>
      <c r="AD74" t="s">
        <v>722</v>
      </c>
      <c r="AE74">
        <v>1</v>
      </c>
      <c r="AF74">
        <v>1</v>
      </c>
      <c r="AG74" t="s">
        <v>722</v>
      </c>
      <c r="AH74">
        <v>0.97699999999999998</v>
      </c>
      <c r="AI74">
        <v>0.97699999999999998</v>
      </c>
      <c r="AJ74">
        <v>1.9005000000000001</v>
      </c>
      <c r="AK74">
        <v>13.510932999999998</v>
      </c>
      <c r="AL74">
        <v>390.2810571470136</v>
      </c>
      <c r="AM74">
        <v>2774.565227194144</v>
      </c>
      <c r="AN74" s="61">
        <v>0.19514052857350681</v>
      </c>
      <c r="AO74">
        <v>1.3872826135970722</v>
      </c>
      <c r="AP74">
        <v>0.17949025818191156</v>
      </c>
    </row>
    <row r="75" spans="1:42" x14ac:dyDescent="0.35">
      <c r="A75" s="48" t="s">
        <v>725</v>
      </c>
      <c r="B75">
        <v>74</v>
      </c>
      <c r="C75" t="s">
        <v>72</v>
      </c>
      <c r="D75" t="s">
        <v>33</v>
      </c>
      <c r="E75" t="s">
        <v>16</v>
      </c>
      <c r="F75">
        <v>2000</v>
      </c>
      <c r="G75">
        <v>200</v>
      </c>
      <c r="H75">
        <v>582.17741935483866</v>
      </c>
      <c r="J75">
        <v>300</v>
      </c>
      <c r="K75" t="s">
        <v>722</v>
      </c>
      <c r="L75">
        <v>0.8</v>
      </c>
      <c r="M75">
        <v>0.8</v>
      </c>
      <c r="N75" t="s">
        <v>722</v>
      </c>
      <c r="O75">
        <v>7000</v>
      </c>
      <c r="P75">
        <v>7000</v>
      </c>
      <c r="Q75">
        <v>9897.0161290322576</v>
      </c>
      <c r="R75" t="s">
        <v>722</v>
      </c>
      <c r="S75">
        <v>1.61</v>
      </c>
      <c r="T75">
        <v>1.61</v>
      </c>
      <c r="U75" t="s">
        <v>722</v>
      </c>
      <c r="V75">
        <v>4.1499999999999999E-5</v>
      </c>
      <c r="W75">
        <v>4.1499999999999999E-5</v>
      </c>
      <c r="X75" t="s">
        <v>722</v>
      </c>
      <c r="Y75">
        <v>12.94</v>
      </c>
      <c r="Z75">
        <v>12.94</v>
      </c>
      <c r="AA75" t="s">
        <v>722</v>
      </c>
      <c r="AB75">
        <v>1.27E-4</v>
      </c>
      <c r="AC75">
        <v>1.27E-4</v>
      </c>
      <c r="AD75" t="s">
        <v>722</v>
      </c>
      <c r="AE75">
        <v>1</v>
      </c>
      <c r="AF75">
        <v>1</v>
      </c>
      <c r="AG75" t="s">
        <v>722</v>
      </c>
      <c r="AH75">
        <v>0.97699999999999998</v>
      </c>
      <c r="AI75">
        <v>0.97699999999999998</v>
      </c>
      <c r="AJ75">
        <v>1.9005000000000001</v>
      </c>
      <c r="AK75">
        <v>13.510932999999998</v>
      </c>
      <c r="AL75">
        <v>390.2810571470136</v>
      </c>
      <c r="AM75">
        <v>2774.565227194144</v>
      </c>
      <c r="AN75" s="61">
        <v>0.19514052857350681</v>
      </c>
      <c r="AO75">
        <v>1.3872826135970722</v>
      </c>
      <c r="AP75">
        <v>0.17949025818191156</v>
      </c>
    </row>
    <row r="76" spans="1:42" x14ac:dyDescent="0.35">
      <c r="A76" s="48" t="s">
        <v>725</v>
      </c>
      <c r="B76">
        <v>75</v>
      </c>
      <c r="C76" t="s">
        <v>73</v>
      </c>
      <c r="D76" t="s">
        <v>33</v>
      </c>
      <c r="E76" t="s">
        <v>16</v>
      </c>
      <c r="F76">
        <v>2000</v>
      </c>
      <c r="G76">
        <v>200</v>
      </c>
      <c r="H76">
        <v>582.17741935483866</v>
      </c>
      <c r="J76">
        <v>300</v>
      </c>
      <c r="K76" t="s">
        <v>722</v>
      </c>
      <c r="L76">
        <v>0.8</v>
      </c>
      <c r="M76">
        <v>0.8</v>
      </c>
      <c r="N76" t="s">
        <v>722</v>
      </c>
      <c r="O76">
        <v>7000</v>
      </c>
      <c r="P76">
        <v>7000</v>
      </c>
      <c r="Q76">
        <v>9897.0161290322576</v>
      </c>
      <c r="R76" t="s">
        <v>722</v>
      </c>
      <c r="S76">
        <v>1.61</v>
      </c>
      <c r="T76">
        <v>1.61</v>
      </c>
      <c r="U76" t="s">
        <v>722</v>
      </c>
      <c r="V76">
        <v>4.1499999999999999E-5</v>
      </c>
      <c r="W76">
        <v>4.1499999999999999E-5</v>
      </c>
      <c r="X76" t="s">
        <v>722</v>
      </c>
      <c r="Y76">
        <v>12.94</v>
      </c>
      <c r="Z76">
        <v>12.94</v>
      </c>
      <c r="AA76" t="s">
        <v>722</v>
      </c>
      <c r="AB76">
        <v>1.27E-4</v>
      </c>
      <c r="AC76">
        <v>1.27E-4</v>
      </c>
      <c r="AD76" t="s">
        <v>722</v>
      </c>
      <c r="AE76">
        <v>1</v>
      </c>
      <c r="AF76">
        <v>1</v>
      </c>
      <c r="AG76" t="s">
        <v>722</v>
      </c>
      <c r="AH76">
        <v>0.97699999999999998</v>
      </c>
      <c r="AI76">
        <v>0.97699999999999998</v>
      </c>
      <c r="AJ76">
        <v>1.9005000000000001</v>
      </c>
      <c r="AK76">
        <v>13.510932999999998</v>
      </c>
      <c r="AL76">
        <v>390.2810571470136</v>
      </c>
      <c r="AM76">
        <v>2774.565227194144</v>
      </c>
      <c r="AN76" s="61">
        <v>0.19514052857350681</v>
      </c>
      <c r="AO76">
        <v>1.3872826135970722</v>
      </c>
      <c r="AP76">
        <v>0.17949025818191156</v>
      </c>
    </row>
    <row r="77" spans="1:42" x14ac:dyDescent="0.35">
      <c r="A77" s="48" t="s">
        <v>725</v>
      </c>
      <c r="B77">
        <v>76</v>
      </c>
      <c r="C77" t="s">
        <v>74</v>
      </c>
      <c r="D77" t="s">
        <v>33</v>
      </c>
      <c r="E77" t="s">
        <v>16</v>
      </c>
      <c r="F77">
        <v>2000</v>
      </c>
      <c r="G77">
        <v>200</v>
      </c>
      <c r="H77">
        <v>582.17741935483866</v>
      </c>
      <c r="J77">
        <v>300</v>
      </c>
      <c r="K77" t="s">
        <v>722</v>
      </c>
      <c r="L77">
        <v>0.8</v>
      </c>
      <c r="M77">
        <v>0.8</v>
      </c>
      <c r="N77" t="s">
        <v>722</v>
      </c>
      <c r="O77">
        <v>7000</v>
      </c>
      <c r="P77">
        <v>7000</v>
      </c>
      <c r="Q77">
        <v>9897.0161290322576</v>
      </c>
      <c r="R77" t="s">
        <v>722</v>
      </c>
      <c r="S77">
        <v>1.61</v>
      </c>
      <c r="T77">
        <v>1.61</v>
      </c>
      <c r="U77" t="s">
        <v>722</v>
      </c>
      <c r="V77">
        <v>4.1499999999999999E-5</v>
      </c>
      <c r="W77">
        <v>4.1499999999999999E-5</v>
      </c>
      <c r="X77" t="s">
        <v>722</v>
      </c>
      <c r="Y77">
        <v>12.94</v>
      </c>
      <c r="Z77">
        <v>12.94</v>
      </c>
      <c r="AA77" t="s">
        <v>722</v>
      </c>
      <c r="AB77">
        <v>1.27E-4</v>
      </c>
      <c r="AC77">
        <v>1.27E-4</v>
      </c>
      <c r="AD77" t="s">
        <v>722</v>
      </c>
      <c r="AE77">
        <v>1</v>
      </c>
      <c r="AF77">
        <v>1</v>
      </c>
      <c r="AG77" t="s">
        <v>722</v>
      </c>
      <c r="AH77">
        <v>0.97699999999999998</v>
      </c>
      <c r="AI77">
        <v>0.97699999999999998</v>
      </c>
      <c r="AJ77">
        <v>1.9005000000000001</v>
      </c>
      <c r="AK77">
        <v>13.510932999999998</v>
      </c>
      <c r="AL77">
        <v>390.2810571470136</v>
      </c>
      <c r="AM77">
        <v>2774.565227194144</v>
      </c>
      <c r="AN77" s="61">
        <v>0.19514052857350681</v>
      </c>
      <c r="AO77">
        <v>1.3872826135970722</v>
      </c>
      <c r="AP77">
        <v>0.17949025818191156</v>
      </c>
    </row>
    <row r="78" spans="1:42" x14ac:dyDescent="0.35">
      <c r="A78" s="48" t="s">
        <v>725</v>
      </c>
      <c r="B78">
        <v>77</v>
      </c>
      <c r="C78" t="s">
        <v>75</v>
      </c>
      <c r="D78" t="s">
        <v>33</v>
      </c>
      <c r="E78" t="s">
        <v>16</v>
      </c>
      <c r="F78">
        <v>2000</v>
      </c>
      <c r="G78">
        <v>200</v>
      </c>
      <c r="H78">
        <v>582.17741935483866</v>
      </c>
      <c r="J78">
        <v>300</v>
      </c>
      <c r="K78" t="s">
        <v>722</v>
      </c>
      <c r="L78">
        <v>0.8</v>
      </c>
      <c r="M78">
        <v>0.8</v>
      </c>
      <c r="N78" t="s">
        <v>722</v>
      </c>
      <c r="O78">
        <v>7000</v>
      </c>
      <c r="P78">
        <v>7000</v>
      </c>
      <c r="Q78">
        <v>9897.0161290322576</v>
      </c>
      <c r="R78" t="s">
        <v>722</v>
      </c>
      <c r="S78">
        <v>1.61</v>
      </c>
      <c r="T78">
        <v>1.61</v>
      </c>
      <c r="U78" t="s">
        <v>722</v>
      </c>
      <c r="V78">
        <v>4.1499999999999999E-5</v>
      </c>
      <c r="W78">
        <v>4.1499999999999999E-5</v>
      </c>
      <c r="X78" t="s">
        <v>722</v>
      </c>
      <c r="Y78">
        <v>12.94</v>
      </c>
      <c r="Z78">
        <v>12.94</v>
      </c>
      <c r="AA78" t="s">
        <v>722</v>
      </c>
      <c r="AB78">
        <v>1.27E-4</v>
      </c>
      <c r="AC78">
        <v>1.27E-4</v>
      </c>
      <c r="AD78" t="s">
        <v>722</v>
      </c>
      <c r="AE78">
        <v>1</v>
      </c>
      <c r="AF78">
        <v>1</v>
      </c>
      <c r="AG78" t="s">
        <v>722</v>
      </c>
      <c r="AH78">
        <v>0.97699999999999998</v>
      </c>
      <c r="AI78">
        <v>0.97699999999999998</v>
      </c>
      <c r="AJ78">
        <v>1.9005000000000001</v>
      </c>
      <c r="AK78">
        <v>13.510932999999998</v>
      </c>
      <c r="AL78">
        <v>390.2810571470136</v>
      </c>
      <c r="AM78">
        <v>2774.565227194144</v>
      </c>
      <c r="AN78" s="61">
        <v>0.19514052857350681</v>
      </c>
      <c r="AO78">
        <v>1.3872826135970722</v>
      </c>
      <c r="AP78">
        <v>0.17949025818191156</v>
      </c>
    </row>
    <row r="79" spans="1:42" x14ac:dyDescent="0.35">
      <c r="A79" s="48" t="s">
        <v>725</v>
      </c>
      <c r="B79">
        <v>78</v>
      </c>
      <c r="C79" t="s">
        <v>76</v>
      </c>
      <c r="D79" t="s">
        <v>33</v>
      </c>
      <c r="E79" t="s">
        <v>16</v>
      </c>
      <c r="F79">
        <v>2000</v>
      </c>
      <c r="G79">
        <v>200</v>
      </c>
      <c r="H79">
        <v>582.17741935483866</v>
      </c>
      <c r="J79">
        <v>300</v>
      </c>
      <c r="K79" t="s">
        <v>722</v>
      </c>
      <c r="L79">
        <v>0.8</v>
      </c>
      <c r="M79">
        <v>0.8</v>
      </c>
      <c r="N79" t="s">
        <v>722</v>
      </c>
      <c r="O79">
        <v>7000</v>
      </c>
      <c r="P79">
        <v>7000</v>
      </c>
      <c r="Q79">
        <v>9897.0161290322576</v>
      </c>
      <c r="R79" t="s">
        <v>722</v>
      </c>
      <c r="S79">
        <v>1.61</v>
      </c>
      <c r="T79">
        <v>1.61</v>
      </c>
      <c r="U79" t="s">
        <v>722</v>
      </c>
      <c r="V79">
        <v>4.1499999999999999E-5</v>
      </c>
      <c r="W79">
        <v>4.1499999999999999E-5</v>
      </c>
      <c r="X79" t="s">
        <v>722</v>
      </c>
      <c r="Y79">
        <v>12.94</v>
      </c>
      <c r="Z79">
        <v>12.94</v>
      </c>
      <c r="AA79" t="s">
        <v>722</v>
      </c>
      <c r="AB79">
        <v>1.27E-4</v>
      </c>
      <c r="AC79">
        <v>1.27E-4</v>
      </c>
      <c r="AD79" t="s">
        <v>722</v>
      </c>
      <c r="AE79">
        <v>1</v>
      </c>
      <c r="AF79">
        <v>1</v>
      </c>
      <c r="AG79" t="s">
        <v>722</v>
      </c>
      <c r="AH79">
        <v>0.97699999999999998</v>
      </c>
      <c r="AI79">
        <v>0.97699999999999998</v>
      </c>
      <c r="AJ79">
        <v>1.9005000000000001</v>
      </c>
      <c r="AK79">
        <v>13.510932999999998</v>
      </c>
      <c r="AL79">
        <v>390.2810571470136</v>
      </c>
      <c r="AM79">
        <v>2774.565227194144</v>
      </c>
      <c r="AN79" s="61">
        <v>0.19514052857350681</v>
      </c>
      <c r="AO79">
        <v>1.3872826135970722</v>
      </c>
      <c r="AP79">
        <v>0.17949025818191156</v>
      </c>
    </row>
    <row r="80" spans="1:42" x14ac:dyDescent="0.35">
      <c r="A80" s="48" t="s">
        <v>725</v>
      </c>
      <c r="B80">
        <v>79</v>
      </c>
      <c r="C80" t="s">
        <v>77</v>
      </c>
      <c r="D80" t="s">
        <v>33</v>
      </c>
      <c r="E80" t="s">
        <v>16</v>
      </c>
      <c r="F80">
        <v>2000</v>
      </c>
      <c r="G80">
        <v>200</v>
      </c>
      <c r="H80">
        <v>582.17741935483866</v>
      </c>
      <c r="J80">
        <v>300</v>
      </c>
      <c r="K80" t="s">
        <v>722</v>
      </c>
      <c r="L80">
        <v>0.8</v>
      </c>
      <c r="M80">
        <v>0.8</v>
      </c>
      <c r="N80" t="s">
        <v>722</v>
      </c>
      <c r="O80">
        <v>7000</v>
      </c>
      <c r="P80">
        <v>7000</v>
      </c>
      <c r="Q80">
        <v>9897.0161290322576</v>
      </c>
      <c r="R80" t="s">
        <v>722</v>
      </c>
      <c r="S80">
        <v>1.61</v>
      </c>
      <c r="T80">
        <v>1.61</v>
      </c>
      <c r="U80" t="s">
        <v>722</v>
      </c>
      <c r="V80">
        <v>4.1499999999999999E-5</v>
      </c>
      <c r="W80">
        <v>4.1499999999999999E-5</v>
      </c>
      <c r="X80" t="s">
        <v>722</v>
      </c>
      <c r="Y80">
        <v>12.94</v>
      </c>
      <c r="Z80">
        <v>12.94</v>
      </c>
      <c r="AA80" t="s">
        <v>722</v>
      </c>
      <c r="AB80">
        <v>1.27E-4</v>
      </c>
      <c r="AC80">
        <v>1.27E-4</v>
      </c>
      <c r="AD80" t="s">
        <v>722</v>
      </c>
      <c r="AE80">
        <v>1</v>
      </c>
      <c r="AF80">
        <v>1</v>
      </c>
      <c r="AG80" t="s">
        <v>722</v>
      </c>
      <c r="AH80">
        <v>0.97699999999999998</v>
      </c>
      <c r="AI80">
        <v>0.97699999999999998</v>
      </c>
      <c r="AJ80">
        <v>1.9005000000000001</v>
      </c>
      <c r="AK80">
        <v>13.510932999999998</v>
      </c>
      <c r="AL80">
        <v>390.2810571470136</v>
      </c>
      <c r="AM80">
        <v>2774.565227194144</v>
      </c>
      <c r="AN80" s="61">
        <v>0.19514052857350681</v>
      </c>
      <c r="AO80">
        <v>1.3872826135970722</v>
      </c>
      <c r="AP80">
        <v>0.17949025818191156</v>
      </c>
    </row>
    <row r="81" spans="1:42" x14ac:dyDescent="0.35">
      <c r="A81" s="48" t="s">
        <v>725</v>
      </c>
      <c r="B81">
        <v>80</v>
      </c>
      <c r="C81" t="s">
        <v>78</v>
      </c>
      <c r="D81" t="s">
        <v>33</v>
      </c>
      <c r="E81" t="s">
        <v>16</v>
      </c>
      <c r="F81">
        <v>2000</v>
      </c>
      <c r="G81">
        <v>200</v>
      </c>
      <c r="H81">
        <v>582.17741935483866</v>
      </c>
      <c r="J81">
        <v>300</v>
      </c>
      <c r="K81" t="s">
        <v>722</v>
      </c>
      <c r="L81">
        <v>0.8</v>
      </c>
      <c r="M81">
        <v>0.8</v>
      </c>
      <c r="N81" t="s">
        <v>722</v>
      </c>
      <c r="O81">
        <v>7000</v>
      </c>
      <c r="P81">
        <v>7000</v>
      </c>
      <c r="Q81">
        <v>9897.0161290322576</v>
      </c>
      <c r="R81" t="s">
        <v>722</v>
      </c>
      <c r="S81">
        <v>1.61</v>
      </c>
      <c r="T81">
        <v>1.61</v>
      </c>
      <c r="U81" t="s">
        <v>722</v>
      </c>
      <c r="V81">
        <v>4.1499999999999999E-5</v>
      </c>
      <c r="W81">
        <v>4.1499999999999999E-5</v>
      </c>
      <c r="X81" t="s">
        <v>722</v>
      </c>
      <c r="Y81">
        <v>12.94</v>
      </c>
      <c r="Z81">
        <v>12.94</v>
      </c>
      <c r="AA81" t="s">
        <v>722</v>
      </c>
      <c r="AB81">
        <v>1.27E-4</v>
      </c>
      <c r="AC81">
        <v>1.27E-4</v>
      </c>
      <c r="AD81" t="s">
        <v>722</v>
      </c>
      <c r="AE81">
        <v>1</v>
      </c>
      <c r="AF81">
        <v>1</v>
      </c>
      <c r="AG81" t="s">
        <v>722</v>
      </c>
      <c r="AH81">
        <v>0.97699999999999998</v>
      </c>
      <c r="AI81">
        <v>0.97699999999999998</v>
      </c>
      <c r="AJ81">
        <v>1.9005000000000001</v>
      </c>
      <c r="AK81">
        <v>13.510932999999998</v>
      </c>
      <c r="AL81">
        <v>390.2810571470136</v>
      </c>
      <c r="AM81">
        <v>2774.565227194144</v>
      </c>
      <c r="AN81" s="61">
        <v>0.19514052857350681</v>
      </c>
      <c r="AO81">
        <v>1.3872826135970722</v>
      </c>
      <c r="AP81">
        <v>0.17949025818191156</v>
      </c>
    </row>
    <row r="82" spans="1:42" x14ac:dyDescent="0.35">
      <c r="A82" s="48" t="s">
        <v>725</v>
      </c>
      <c r="B82">
        <v>81</v>
      </c>
      <c r="C82" t="s">
        <v>79</v>
      </c>
      <c r="D82" t="s">
        <v>33</v>
      </c>
      <c r="E82" t="s">
        <v>16</v>
      </c>
      <c r="F82">
        <v>2000</v>
      </c>
      <c r="G82">
        <v>200</v>
      </c>
      <c r="H82">
        <v>582.17741935483866</v>
      </c>
      <c r="J82">
        <v>300</v>
      </c>
      <c r="K82" t="s">
        <v>722</v>
      </c>
      <c r="L82">
        <v>0.8</v>
      </c>
      <c r="M82">
        <v>0.8</v>
      </c>
      <c r="N82" t="s">
        <v>722</v>
      </c>
      <c r="O82">
        <v>7000</v>
      </c>
      <c r="P82">
        <v>7000</v>
      </c>
      <c r="Q82">
        <v>9897.0161290322576</v>
      </c>
      <c r="R82" t="s">
        <v>722</v>
      </c>
      <c r="S82">
        <v>1.61</v>
      </c>
      <c r="T82">
        <v>1.61</v>
      </c>
      <c r="U82" t="s">
        <v>722</v>
      </c>
      <c r="V82">
        <v>4.1499999999999999E-5</v>
      </c>
      <c r="W82">
        <v>4.1499999999999999E-5</v>
      </c>
      <c r="X82" t="s">
        <v>722</v>
      </c>
      <c r="Y82">
        <v>12.94</v>
      </c>
      <c r="Z82">
        <v>12.94</v>
      </c>
      <c r="AA82" t="s">
        <v>722</v>
      </c>
      <c r="AB82">
        <v>1.27E-4</v>
      </c>
      <c r="AC82">
        <v>1.27E-4</v>
      </c>
      <c r="AD82" t="s">
        <v>722</v>
      </c>
      <c r="AE82">
        <v>1</v>
      </c>
      <c r="AF82">
        <v>1</v>
      </c>
      <c r="AG82" t="s">
        <v>722</v>
      </c>
      <c r="AH82">
        <v>0.97699999999999998</v>
      </c>
      <c r="AI82">
        <v>0.97699999999999998</v>
      </c>
      <c r="AJ82">
        <v>1.9005000000000001</v>
      </c>
      <c r="AK82">
        <v>13.510932999999998</v>
      </c>
      <c r="AL82">
        <v>390.2810571470136</v>
      </c>
      <c r="AM82">
        <v>2774.565227194144</v>
      </c>
      <c r="AN82" s="61">
        <v>0.19514052857350681</v>
      </c>
      <c r="AO82">
        <v>1.3872826135970722</v>
      </c>
      <c r="AP82">
        <v>0.17949025818191156</v>
      </c>
    </row>
    <row r="83" spans="1:42" x14ac:dyDescent="0.35">
      <c r="A83" s="48" t="s">
        <v>725</v>
      </c>
      <c r="B83">
        <v>82</v>
      </c>
      <c r="C83" t="s">
        <v>80</v>
      </c>
      <c r="D83" t="s">
        <v>33</v>
      </c>
      <c r="E83" t="s">
        <v>16</v>
      </c>
      <c r="F83">
        <v>2000</v>
      </c>
      <c r="G83">
        <v>200</v>
      </c>
      <c r="H83">
        <v>582.17741935483866</v>
      </c>
      <c r="J83">
        <v>300</v>
      </c>
      <c r="K83" t="s">
        <v>722</v>
      </c>
      <c r="L83">
        <v>0.8</v>
      </c>
      <c r="M83">
        <v>0.8</v>
      </c>
      <c r="N83" t="s">
        <v>722</v>
      </c>
      <c r="O83">
        <v>7000</v>
      </c>
      <c r="P83">
        <v>7000</v>
      </c>
      <c r="Q83">
        <v>9897.0161290322576</v>
      </c>
      <c r="R83" t="s">
        <v>722</v>
      </c>
      <c r="S83">
        <v>1.61</v>
      </c>
      <c r="T83">
        <v>1.61</v>
      </c>
      <c r="U83" t="s">
        <v>722</v>
      </c>
      <c r="V83">
        <v>4.1499999999999999E-5</v>
      </c>
      <c r="W83">
        <v>4.1499999999999999E-5</v>
      </c>
      <c r="X83" t="s">
        <v>722</v>
      </c>
      <c r="Y83">
        <v>12.94</v>
      </c>
      <c r="Z83">
        <v>12.94</v>
      </c>
      <c r="AA83" t="s">
        <v>722</v>
      </c>
      <c r="AB83">
        <v>1.27E-4</v>
      </c>
      <c r="AC83">
        <v>1.27E-4</v>
      </c>
      <c r="AD83" t="s">
        <v>722</v>
      </c>
      <c r="AE83">
        <v>1</v>
      </c>
      <c r="AF83">
        <v>1</v>
      </c>
      <c r="AG83" t="s">
        <v>722</v>
      </c>
      <c r="AH83">
        <v>0.97699999999999998</v>
      </c>
      <c r="AI83">
        <v>0.97699999999999998</v>
      </c>
      <c r="AJ83">
        <v>1.9005000000000001</v>
      </c>
      <c r="AK83">
        <v>13.510932999999998</v>
      </c>
      <c r="AL83">
        <v>390.2810571470136</v>
      </c>
      <c r="AM83">
        <v>2774.565227194144</v>
      </c>
      <c r="AN83" s="61">
        <v>0.19514052857350681</v>
      </c>
      <c r="AO83">
        <v>1.3872826135970722</v>
      </c>
      <c r="AP83">
        <v>0.17949025818191156</v>
      </c>
    </row>
    <row r="84" spans="1:42" x14ac:dyDescent="0.35">
      <c r="A84" s="48" t="s">
        <v>725</v>
      </c>
      <c r="B84">
        <v>83</v>
      </c>
      <c r="C84" t="s">
        <v>81</v>
      </c>
      <c r="D84" t="s">
        <v>33</v>
      </c>
      <c r="E84" t="s">
        <v>16</v>
      </c>
      <c r="F84">
        <v>2000</v>
      </c>
      <c r="G84">
        <v>200</v>
      </c>
      <c r="H84">
        <v>582.17741935483866</v>
      </c>
      <c r="J84">
        <v>300</v>
      </c>
      <c r="K84" t="s">
        <v>722</v>
      </c>
      <c r="L84">
        <v>0.8</v>
      </c>
      <c r="M84">
        <v>0.8</v>
      </c>
      <c r="N84" t="s">
        <v>722</v>
      </c>
      <c r="O84">
        <v>7000</v>
      </c>
      <c r="P84">
        <v>7000</v>
      </c>
      <c r="Q84">
        <v>9897.0161290322576</v>
      </c>
      <c r="R84" t="s">
        <v>722</v>
      </c>
      <c r="S84">
        <v>1.61</v>
      </c>
      <c r="T84">
        <v>1.61</v>
      </c>
      <c r="U84" t="s">
        <v>722</v>
      </c>
      <c r="V84">
        <v>4.1499999999999999E-5</v>
      </c>
      <c r="W84">
        <v>4.1499999999999999E-5</v>
      </c>
      <c r="X84" t="s">
        <v>722</v>
      </c>
      <c r="Y84">
        <v>12.94</v>
      </c>
      <c r="Z84">
        <v>12.94</v>
      </c>
      <c r="AA84" t="s">
        <v>722</v>
      </c>
      <c r="AB84">
        <v>1.27E-4</v>
      </c>
      <c r="AC84">
        <v>1.27E-4</v>
      </c>
      <c r="AD84" t="s">
        <v>722</v>
      </c>
      <c r="AE84">
        <v>1</v>
      </c>
      <c r="AF84">
        <v>1</v>
      </c>
      <c r="AG84" t="s">
        <v>722</v>
      </c>
      <c r="AH84">
        <v>0.97699999999999998</v>
      </c>
      <c r="AI84">
        <v>0.97699999999999998</v>
      </c>
      <c r="AJ84">
        <v>1.9005000000000001</v>
      </c>
      <c r="AK84">
        <v>13.510932999999998</v>
      </c>
      <c r="AL84">
        <v>390.2810571470136</v>
      </c>
      <c r="AM84">
        <v>2774.565227194144</v>
      </c>
      <c r="AN84" s="61">
        <v>0.19514052857350681</v>
      </c>
      <c r="AO84">
        <v>1.3872826135970722</v>
      </c>
      <c r="AP84">
        <v>0.17949025818191156</v>
      </c>
    </row>
    <row r="85" spans="1:42" x14ac:dyDescent="0.35">
      <c r="A85" s="48" t="s">
        <v>725</v>
      </c>
      <c r="B85">
        <v>84</v>
      </c>
      <c r="C85" t="s">
        <v>82</v>
      </c>
      <c r="D85" t="s">
        <v>33</v>
      </c>
      <c r="E85" t="s">
        <v>16</v>
      </c>
      <c r="F85">
        <v>2000</v>
      </c>
      <c r="G85">
        <v>200</v>
      </c>
      <c r="H85">
        <v>582.17741935483866</v>
      </c>
      <c r="J85">
        <v>300</v>
      </c>
      <c r="K85" t="s">
        <v>722</v>
      </c>
      <c r="L85">
        <v>0.8</v>
      </c>
      <c r="M85">
        <v>0.8</v>
      </c>
      <c r="N85" t="s">
        <v>722</v>
      </c>
      <c r="O85">
        <v>7000</v>
      </c>
      <c r="P85">
        <v>7000</v>
      </c>
      <c r="Q85">
        <v>9897.0161290322576</v>
      </c>
      <c r="R85" t="s">
        <v>722</v>
      </c>
      <c r="S85">
        <v>1.61</v>
      </c>
      <c r="T85">
        <v>1.61</v>
      </c>
      <c r="U85" t="s">
        <v>722</v>
      </c>
      <c r="V85">
        <v>4.1499999999999999E-5</v>
      </c>
      <c r="W85">
        <v>4.1499999999999999E-5</v>
      </c>
      <c r="X85" t="s">
        <v>722</v>
      </c>
      <c r="Y85">
        <v>12.94</v>
      </c>
      <c r="Z85">
        <v>12.94</v>
      </c>
      <c r="AA85" t="s">
        <v>722</v>
      </c>
      <c r="AB85">
        <v>1.27E-4</v>
      </c>
      <c r="AC85">
        <v>1.27E-4</v>
      </c>
      <c r="AD85" t="s">
        <v>722</v>
      </c>
      <c r="AE85">
        <v>1</v>
      </c>
      <c r="AF85">
        <v>1</v>
      </c>
      <c r="AG85" t="s">
        <v>722</v>
      </c>
      <c r="AH85">
        <v>0.97699999999999998</v>
      </c>
      <c r="AI85">
        <v>0.97699999999999998</v>
      </c>
      <c r="AJ85">
        <v>1.9005000000000001</v>
      </c>
      <c r="AK85">
        <v>13.510932999999998</v>
      </c>
      <c r="AL85">
        <v>390.2810571470136</v>
      </c>
      <c r="AM85">
        <v>2774.565227194144</v>
      </c>
      <c r="AN85" s="61">
        <v>0.19514052857350681</v>
      </c>
      <c r="AO85">
        <v>1.3872826135970722</v>
      </c>
      <c r="AP85">
        <v>0.17949025818191156</v>
      </c>
    </row>
    <row r="86" spans="1:42" x14ac:dyDescent="0.35">
      <c r="A86" s="48" t="s">
        <v>725</v>
      </c>
      <c r="B86">
        <v>85</v>
      </c>
      <c r="C86" t="s">
        <v>83</v>
      </c>
      <c r="D86" t="s">
        <v>33</v>
      </c>
      <c r="E86" t="s">
        <v>16</v>
      </c>
      <c r="F86">
        <v>2012</v>
      </c>
      <c r="G86">
        <v>200</v>
      </c>
      <c r="H86">
        <v>582.17741935483866</v>
      </c>
      <c r="J86">
        <v>300</v>
      </c>
      <c r="K86" t="s">
        <v>722</v>
      </c>
      <c r="L86">
        <v>0.8</v>
      </c>
      <c r="M86">
        <v>0.8</v>
      </c>
      <c r="N86" t="s">
        <v>722</v>
      </c>
      <c r="O86">
        <v>10000</v>
      </c>
      <c r="P86">
        <v>10000</v>
      </c>
      <c r="Q86">
        <v>2910.8870967741932</v>
      </c>
      <c r="R86" t="s">
        <v>722</v>
      </c>
      <c r="S86">
        <v>0.129</v>
      </c>
      <c r="T86">
        <v>0.129</v>
      </c>
      <c r="U86" t="s">
        <v>722</v>
      </c>
      <c r="V86">
        <v>1.0200000000000001E-5</v>
      </c>
      <c r="W86">
        <v>1.0200000000000001E-5</v>
      </c>
      <c r="X86" t="s">
        <v>722</v>
      </c>
      <c r="Y86">
        <v>0.13700000000000001</v>
      </c>
      <c r="Z86">
        <v>0.13700000000000001</v>
      </c>
      <c r="AA86" t="s">
        <v>722</v>
      </c>
      <c r="AB86">
        <v>5.66E-5</v>
      </c>
      <c r="AC86">
        <v>5.66E-5</v>
      </c>
      <c r="AD86" t="s">
        <v>722</v>
      </c>
      <c r="AE86">
        <v>1</v>
      </c>
      <c r="AF86">
        <v>1</v>
      </c>
      <c r="AG86" t="s">
        <v>722</v>
      </c>
      <c r="AH86">
        <v>0.97699999999999998</v>
      </c>
      <c r="AI86">
        <v>0.97699999999999998</v>
      </c>
      <c r="AJ86">
        <v>0.15869104838709677</v>
      </c>
      <c r="AK86">
        <v>0.29481581685483871</v>
      </c>
      <c r="AL86">
        <v>32.588324190625634</v>
      </c>
      <c r="AM86">
        <v>60.542503902008313</v>
      </c>
      <c r="AN86" s="61">
        <v>1.6294162095312818E-2</v>
      </c>
      <c r="AO86">
        <v>3.0271251951004156E-2</v>
      </c>
      <c r="AP86">
        <v>1.4987370295268729E-2</v>
      </c>
    </row>
    <row r="87" spans="1:42" x14ac:dyDescent="0.35">
      <c r="A87" s="48" t="s">
        <v>725</v>
      </c>
      <c r="B87">
        <v>86</v>
      </c>
      <c r="C87" t="s">
        <v>84</v>
      </c>
      <c r="D87" t="s">
        <v>33</v>
      </c>
      <c r="E87" t="s">
        <v>16</v>
      </c>
      <c r="F87">
        <v>2012</v>
      </c>
      <c r="G87">
        <v>200</v>
      </c>
      <c r="H87">
        <v>582.17741935483866</v>
      </c>
      <c r="J87">
        <v>300</v>
      </c>
      <c r="K87" t="s">
        <v>722</v>
      </c>
      <c r="L87">
        <v>0.8</v>
      </c>
      <c r="M87">
        <v>0.8</v>
      </c>
      <c r="N87" t="s">
        <v>722</v>
      </c>
      <c r="O87">
        <v>10000</v>
      </c>
      <c r="P87">
        <v>10000</v>
      </c>
      <c r="Q87">
        <v>2910.8870967741932</v>
      </c>
      <c r="R87" t="s">
        <v>722</v>
      </c>
      <c r="S87">
        <v>0.129</v>
      </c>
      <c r="T87">
        <v>0.129</v>
      </c>
      <c r="U87" t="s">
        <v>722</v>
      </c>
      <c r="V87">
        <v>1.0200000000000001E-5</v>
      </c>
      <c r="W87">
        <v>1.0200000000000001E-5</v>
      </c>
      <c r="X87" t="s">
        <v>722</v>
      </c>
      <c r="Y87">
        <v>0.13700000000000001</v>
      </c>
      <c r="Z87">
        <v>0.13700000000000001</v>
      </c>
      <c r="AA87" t="s">
        <v>722</v>
      </c>
      <c r="AB87">
        <v>5.66E-5</v>
      </c>
      <c r="AC87">
        <v>5.66E-5</v>
      </c>
      <c r="AD87" t="s">
        <v>722</v>
      </c>
      <c r="AE87">
        <v>1</v>
      </c>
      <c r="AF87">
        <v>1</v>
      </c>
      <c r="AG87" t="s">
        <v>722</v>
      </c>
      <c r="AH87">
        <v>0.97699999999999998</v>
      </c>
      <c r="AI87">
        <v>0.97699999999999998</v>
      </c>
      <c r="AJ87">
        <v>0.15869104838709677</v>
      </c>
      <c r="AK87">
        <v>0.29481581685483871</v>
      </c>
      <c r="AL87">
        <v>32.588324190625634</v>
      </c>
      <c r="AM87">
        <v>60.542503902008313</v>
      </c>
      <c r="AN87" s="61">
        <v>1.6294162095312818E-2</v>
      </c>
      <c r="AO87">
        <v>3.0271251951004156E-2</v>
      </c>
      <c r="AP87">
        <v>1.4987370295268729E-2</v>
      </c>
    </row>
    <row r="88" spans="1:42" x14ac:dyDescent="0.35">
      <c r="A88" s="48" t="s">
        <v>725</v>
      </c>
      <c r="B88">
        <v>87</v>
      </c>
      <c r="C88" t="s">
        <v>85</v>
      </c>
      <c r="D88" t="s">
        <v>33</v>
      </c>
      <c r="E88" t="s">
        <v>16</v>
      </c>
      <c r="F88">
        <v>2012</v>
      </c>
      <c r="G88">
        <v>200</v>
      </c>
      <c r="H88">
        <v>582.17741935483866</v>
      </c>
      <c r="J88">
        <v>300</v>
      </c>
      <c r="K88" t="s">
        <v>722</v>
      </c>
      <c r="L88">
        <v>0.8</v>
      </c>
      <c r="M88">
        <v>0.8</v>
      </c>
      <c r="N88" t="s">
        <v>722</v>
      </c>
      <c r="O88">
        <v>10000</v>
      </c>
      <c r="P88">
        <v>10000</v>
      </c>
      <c r="Q88">
        <v>2910.8870967741932</v>
      </c>
      <c r="R88" t="s">
        <v>722</v>
      </c>
      <c r="S88">
        <v>0.129</v>
      </c>
      <c r="T88">
        <v>0.129</v>
      </c>
      <c r="U88" t="s">
        <v>722</v>
      </c>
      <c r="V88">
        <v>1.0200000000000001E-5</v>
      </c>
      <c r="W88">
        <v>1.0200000000000001E-5</v>
      </c>
      <c r="X88" t="s">
        <v>722</v>
      </c>
      <c r="Y88">
        <v>0.13700000000000001</v>
      </c>
      <c r="Z88">
        <v>0.13700000000000001</v>
      </c>
      <c r="AA88" t="s">
        <v>722</v>
      </c>
      <c r="AB88">
        <v>5.66E-5</v>
      </c>
      <c r="AC88">
        <v>5.66E-5</v>
      </c>
      <c r="AD88" t="s">
        <v>722</v>
      </c>
      <c r="AE88">
        <v>1</v>
      </c>
      <c r="AF88">
        <v>1</v>
      </c>
      <c r="AG88" t="s">
        <v>722</v>
      </c>
      <c r="AH88">
        <v>0.97699999999999998</v>
      </c>
      <c r="AI88">
        <v>0.97699999999999998</v>
      </c>
      <c r="AJ88">
        <v>0.15869104838709677</v>
      </c>
      <c r="AK88">
        <v>0.29481581685483871</v>
      </c>
      <c r="AL88">
        <v>32.588324190625634</v>
      </c>
      <c r="AM88">
        <v>60.542503902008313</v>
      </c>
      <c r="AN88" s="61">
        <v>1.6294162095312818E-2</v>
      </c>
      <c r="AO88">
        <v>3.0271251951004156E-2</v>
      </c>
      <c r="AP88">
        <v>1.4987370295268729E-2</v>
      </c>
    </row>
    <row r="89" spans="1:42" x14ac:dyDescent="0.35">
      <c r="A89" s="48" t="s">
        <v>725</v>
      </c>
      <c r="B89">
        <v>88</v>
      </c>
      <c r="C89" t="s">
        <v>86</v>
      </c>
      <c r="D89" t="s">
        <v>33</v>
      </c>
      <c r="E89" t="s">
        <v>16</v>
      </c>
      <c r="F89">
        <v>2012</v>
      </c>
      <c r="G89">
        <v>200</v>
      </c>
      <c r="H89">
        <v>582.17741935483866</v>
      </c>
      <c r="J89">
        <v>300</v>
      </c>
      <c r="K89" t="s">
        <v>722</v>
      </c>
      <c r="L89">
        <v>0.8</v>
      </c>
      <c r="M89">
        <v>0.8</v>
      </c>
      <c r="N89" t="s">
        <v>722</v>
      </c>
      <c r="O89">
        <v>10000</v>
      </c>
      <c r="P89">
        <v>10000</v>
      </c>
      <c r="Q89">
        <v>2910.8870967741932</v>
      </c>
      <c r="R89" t="s">
        <v>722</v>
      </c>
      <c r="S89">
        <v>0.129</v>
      </c>
      <c r="T89">
        <v>0.129</v>
      </c>
      <c r="U89" t="s">
        <v>722</v>
      </c>
      <c r="V89">
        <v>1.0200000000000001E-5</v>
      </c>
      <c r="W89">
        <v>1.0200000000000001E-5</v>
      </c>
      <c r="X89" t="s">
        <v>722</v>
      </c>
      <c r="Y89">
        <v>0.13700000000000001</v>
      </c>
      <c r="Z89">
        <v>0.13700000000000001</v>
      </c>
      <c r="AA89" t="s">
        <v>722</v>
      </c>
      <c r="AB89">
        <v>5.66E-5</v>
      </c>
      <c r="AC89">
        <v>5.66E-5</v>
      </c>
      <c r="AD89" t="s">
        <v>722</v>
      </c>
      <c r="AE89">
        <v>1</v>
      </c>
      <c r="AF89">
        <v>1</v>
      </c>
      <c r="AG89" t="s">
        <v>722</v>
      </c>
      <c r="AH89">
        <v>0.97699999999999998</v>
      </c>
      <c r="AI89">
        <v>0.97699999999999998</v>
      </c>
      <c r="AJ89">
        <v>0.15869104838709677</v>
      </c>
      <c r="AK89">
        <v>0.29481581685483871</v>
      </c>
      <c r="AL89">
        <v>32.588324190625634</v>
      </c>
      <c r="AM89">
        <v>60.542503902008313</v>
      </c>
      <c r="AN89" s="61">
        <v>1.6294162095312818E-2</v>
      </c>
      <c r="AO89">
        <v>3.0271251951004156E-2</v>
      </c>
      <c r="AP89">
        <v>1.4987370295268729E-2</v>
      </c>
    </row>
    <row r="90" spans="1:42" x14ac:dyDescent="0.35">
      <c r="A90" s="48" t="s">
        <v>725</v>
      </c>
      <c r="B90">
        <v>89</v>
      </c>
      <c r="C90" t="s">
        <v>87</v>
      </c>
      <c r="D90" t="s">
        <v>33</v>
      </c>
      <c r="E90" t="s">
        <v>16</v>
      </c>
      <c r="F90">
        <v>2012</v>
      </c>
      <c r="G90">
        <v>200</v>
      </c>
      <c r="H90">
        <v>582.17741935483866</v>
      </c>
      <c r="J90">
        <v>300</v>
      </c>
      <c r="K90" t="s">
        <v>722</v>
      </c>
      <c r="L90">
        <v>0.8</v>
      </c>
      <c r="M90">
        <v>0.8</v>
      </c>
      <c r="N90" t="s">
        <v>722</v>
      </c>
      <c r="O90">
        <v>10000</v>
      </c>
      <c r="P90">
        <v>10000</v>
      </c>
      <c r="Q90">
        <v>2910.8870967741932</v>
      </c>
      <c r="R90" t="s">
        <v>722</v>
      </c>
      <c r="S90">
        <v>0.129</v>
      </c>
      <c r="T90">
        <v>0.129</v>
      </c>
      <c r="U90" t="s">
        <v>722</v>
      </c>
      <c r="V90">
        <v>1.0200000000000001E-5</v>
      </c>
      <c r="W90">
        <v>1.0200000000000001E-5</v>
      </c>
      <c r="X90" t="s">
        <v>722</v>
      </c>
      <c r="Y90">
        <v>0.13700000000000001</v>
      </c>
      <c r="Z90">
        <v>0.13700000000000001</v>
      </c>
      <c r="AA90" t="s">
        <v>722</v>
      </c>
      <c r="AB90">
        <v>5.66E-5</v>
      </c>
      <c r="AC90">
        <v>5.66E-5</v>
      </c>
      <c r="AD90" t="s">
        <v>722</v>
      </c>
      <c r="AE90">
        <v>1</v>
      </c>
      <c r="AF90">
        <v>1</v>
      </c>
      <c r="AG90" t="s">
        <v>722</v>
      </c>
      <c r="AH90">
        <v>0.97699999999999998</v>
      </c>
      <c r="AI90">
        <v>0.97699999999999998</v>
      </c>
      <c r="AJ90">
        <v>0.15869104838709677</v>
      </c>
      <c r="AK90">
        <v>0.29481581685483871</v>
      </c>
      <c r="AL90">
        <v>32.588324190625634</v>
      </c>
      <c r="AM90">
        <v>60.542503902008313</v>
      </c>
      <c r="AN90" s="61">
        <v>1.6294162095312818E-2</v>
      </c>
      <c r="AO90">
        <v>3.0271251951004156E-2</v>
      </c>
      <c r="AP90">
        <v>1.4987370295268729E-2</v>
      </c>
    </row>
    <row r="91" spans="1:42" x14ac:dyDescent="0.35">
      <c r="A91" s="48" t="s">
        <v>725</v>
      </c>
      <c r="B91">
        <v>90</v>
      </c>
      <c r="C91" t="s">
        <v>88</v>
      </c>
      <c r="D91" t="s">
        <v>33</v>
      </c>
      <c r="E91" t="s">
        <v>16</v>
      </c>
      <c r="F91">
        <v>2012</v>
      </c>
      <c r="G91">
        <v>200</v>
      </c>
      <c r="H91">
        <v>582.17741935483866</v>
      </c>
      <c r="J91">
        <v>300</v>
      </c>
      <c r="K91" t="s">
        <v>722</v>
      </c>
      <c r="L91">
        <v>0.8</v>
      </c>
      <c r="M91">
        <v>0.8</v>
      </c>
      <c r="N91" t="s">
        <v>722</v>
      </c>
      <c r="O91">
        <v>10000</v>
      </c>
      <c r="P91">
        <v>10000</v>
      </c>
      <c r="Q91">
        <v>2910.8870967741932</v>
      </c>
      <c r="R91" t="s">
        <v>722</v>
      </c>
      <c r="S91">
        <v>0.129</v>
      </c>
      <c r="T91">
        <v>0.129</v>
      </c>
      <c r="U91" t="s">
        <v>722</v>
      </c>
      <c r="V91">
        <v>1.0200000000000001E-5</v>
      </c>
      <c r="W91">
        <v>1.0200000000000001E-5</v>
      </c>
      <c r="X91" t="s">
        <v>722</v>
      </c>
      <c r="Y91">
        <v>0.13700000000000001</v>
      </c>
      <c r="Z91">
        <v>0.13700000000000001</v>
      </c>
      <c r="AA91" t="s">
        <v>722</v>
      </c>
      <c r="AB91">
        <v>5.66E-5</v>
      </c>
      <c r="AC91">
        <v>5.66E-5</v>
      </c>
      <c r="AD91" t="s">
        <v>722</v>
      </c>
      <c r="AE91">
        <v>1</v>
      </c>
      <c r="AF91">
        <v>1</v>
      </c>
      <c r="AG91" t="s">
        <v>722</v>
      </c>
      <c r="AH91">
        <v>0.97699999999999998</v>
      </c>
      <c r="AI91">
        <v>0.97699999999999998</v>
      </c>
      <c r="AJ91">
        <v>0.15869104838709677</v>
      </c>
      <c r="AK91">
        <v>0.29481581685483871</v>
      </c>
      <c r="AL91">
        <v>32.588324190625634</v>
      </c>
      <c r="AM91">
        <v>60.542503902008313</v>
      </c>
      <c r="AN91" s="61">
        <v>1.6294162095312818E-2</v>
      </c>
      <c r="AO91">
        <v>3.0271251951004156E-2</v>
      </c>
      <c r="AP91">
        <v>1.4987370295268729E-2</v>
      </c>
    </row>
    <row r="92" spans="1:42" x14ac:dyDescent="0.35">
      <c r="A92" s="48" t="s">
        <v>725</v>
      </c>
      <c r="B92">
        <v>91</v>
      </c>
      <c r="C92" t="s">
        <v>89</v>
      </c>
      <c r="D92" t="s">
        <v>33</v>
      </c>
      <c r="E92" t="s">
        <v>16</v>
      </c>
      <c r="F92">
        <v>2012</v>
      </c>
      <c r="G92">
        <v>200</v>
      </c>
      <c r="H92">
        <v>582.17741935483866</v>
      </c>
      <c r="J92">
        <v>300</v>
      </c>
      <c r="K92" t="s">
        <v>722</v>
      </c>
      <c r="L92">
        <v>0.8</v>
      </c>
      <c r="M92">
        <v>0.8</v>
      </c>
      <c r="N92" t="s">
        <v>722</v>
      </c>
      <c r="O92">
        <v>10000</v>
      </c>
      <c r="P92">
        <v>10000</v>
      </c>
      <c r="Q92">
        <v>2910.8870967741932</v>
      </c>
      <c r="R92" t="s">
        <v>722</v>
      </c>
      <c r="S92">
        <v>0.129</v>
      </c>
      <c r="T92">
        <v>0.129</v>
      </c>
      <c r="U92" t="s">
        <v>722</v>
      </c>
      <c r="V92">
        <v>1.0200000000000001E-5</v>
      </c>
      <c r="W92">
        <v>1.0200000000000001E-5</v>
      </c>
      <c r="X92" t="s">
        <v>722</v>
      </c>
      <c r="Y92">
        <v>0.13700000000000001</v>
      </c>
      <c r="Z92">
        <v>0.13700000000000001</v>
      </c>
      <c r="AA92" t="s">
        <v>722</v>
      </c>
      <c r="AB92">
        <v>5.66E-5</v>
      </c>
      <c r="AC92">
        <v>5.66E-5</v>
      </c>
      <c r="AD92" t="s">
        <v>722</v>
      </c>
      <c r="AE92">
        <v>1</v>
      </c>
      <c r="AF92">
        <v>1</v>
      </c>
      <c r="AG92" t="s">
        <v>722</v>
      </c>
      <c r="AH92">
        <v>0.97699999999999998</v>
      </c>
      <c r="AI92">
        <v>0.97699999999999998</v>
      </c>
      <c r="AJ92">
        <v>0.15869104838709677</v>
      </c>
      <c r="AK92">
        <v>0.29481581685483871</v>
      </c>
      <c r="AL92">
        <v>32.588324190625634</v>
      </c>
      <c r="AM92">
        <v>60.542503902008313</v>
      </c>
      <c r="AN92" s="61">
        <v>1.6294162095312818E-2</v>
      </c>
      <c r="AO92">
        <v>3.0271251951004156E-2</v>
      </c>
      <c r="AP92">
        <v>1.4987370295268729E-2</v>
      </c>
    </row>
    <row r="93" spans="1:42" x14ac:dyDescent="0.35">
      <c r="A93" s="48" t="s">
        <v>725</v>
      </c>
      <c r="B93">
        <v>92</v>
      </c>
      <c r="C93" t="s">
        <v>90</v>
      </c>
      <c r="D93" t="s">
        <v>33</v>
      </c>
      <c r="E93" t="s">
        <v>16</v>
      </c>
      <c r="F93">
        <v>2012</v>
      </c>
      <c r="G93">
        <v>200</v>
      </c>
      <c r="H93">
        <v>582.17741935483866</v>
      </c>
      <c r="J93">
        <v>300</v>
      </c>
      <c r="K93" t="s">
        <v>722</v>
      </c>
      <c r="L93">
        <v>0.8</v>
      </c>
      <c r="M93">
        <v>0.8</v>
      </c>
      <c r="N93" t="s">
        <v>722</v>
      </c>
      <c r="O93">
        <v>10000</v>
      </c>
      <c r="P93">
        <v>10000</v>
      </c>
      <c r="Q93">
        <v>2910.8870967741932</v>
      </c>
      <c r="R93" t="s">
        <v>722</v>
      </c>
      <c r="S93">
        <v>0.129</v>
      </c>
      <c r="T93">
        <v>0.129</v>
      </c>
      <c r="U93" t="s">
        <v>722</v>
      </c>
      <c r="V93">
        <v>1.0200000000000001E-5</v>
      </c>
      <c r="W93">
        <v>1.0200000000000001E-5</v>
      </c>
      <c r="X93" t="s">
        <v>722</v>
      </c>
      <c r="Y93">
        <v>0.13700000000000001</v>
      </c>
      <c r="Z93">
        <v>0.13700000000000001</v>
      </c>
      <c r="AA93" t="s">
        <v>722</v>
      </c>
      <c r="AB93">
        <v>5.66E-5</v>
      </c>
      <c r="AC93">
        <v>5.66E-5</v>
      </c>
      <c r="AD93" t="s">
        <v>722</v>
      </c>
      <c r="AE93">
        <v>1</v>
      </c>
      <c r="AF93">
        <v>1</v>
      </c>
      <c r="AG93" t="s">
        <v>722</v>
      </c>
      <c r="AH93">
        <v>0.97699999999999998</v>
      </c>
      <c r="AI93">
        <v>0.97699999999999998</v>
      </c>
      <c r="AJ93">
        <v>0.15869104838709677</v>
      </c>
      <c r="AK93">
        <v>0.29481581685483871</v>
      </c>
      <c r="AL93">
        <v>32.588324190625634</v>
      </c>
      <c r="AM93">
        <v>60.542503902008313</v>
      </c>
      <c r="AN93" s="61">
        <v>1.6294162095312818E-2</v>
      </c>
      <c r="AO93">
        <v>3.0271251951004156E-2</v>
      </c>
      <c r="AP93">
        <v>1.4987370295268729E-2</v>
      </c>
    </row>
    <row r="94" spans="1:42" x14ac:dyDescent="0.35">
      <c r="A94" s="48" t="s">
        <v>725</v>
      </c>
      <c r="B94">
        <v>93</v>
      </c>
      <c r="C94" t="s">
        <v>91</v>
      </c>
      <c r="D94" t="s">
        <v>33</v>
      </c>
      <c r="E94" t="s">
        <v>16</v>
      </c>
      <c r="F94">
        <v>2012</v>
      </c>
      <c r="G94">
        <v>200</v>
      </c>
      <c r="H94">
        <v>582.17741935483866</v>
      </c>
      <c r="J94">
        <v>300</v>
      </c>
      <c r="K94" t="s">
        <v>722</v>
      </c>
      <c r="L94">
        <v>0.8</v>
      </c>
      <c r="M94">
        <v>0.8</v>
      </c>
      <c r="N94" t="s">
        <v>722</v>
      </c>
      <c r="O94">
        <v>10000</v>
      </c>
      <c r="P94">
        <v>10000</v>
      </c>
      <c r="Q94">
        <v>2910.8870967741932</v>
      </c>
      <c r="R94" t="s">
        <v>722</v>
      </c>
      <c r="S94">
        <v>0.129</v>
      </c>
      <c r="T94">
        <v>0.129</v>
      </c>
      <c r="U94" t="s">
        <v>722</v>
      </c>
      <c r="V94">
        <v>1.0200000000000001E-5</v>
      </c>
      <c r="W94">
        <v>1.0200000000000001E-5</v>
      </c>
      <c r="X94" t="s">
        <v>722</v>
      </c>
      <c r="Y94">
        <v>0.13700000000000001</v>
      </c>
      <c r="Z94">
        <v>0.13700000000000001</v>
      </c>
      <c r="AA94" t="s">
        <v>722</v>
      </c>
      <c r="AB94">
        <v>5.66E-5</v>
      </c>
      <c r="AC94">
        <v>5.66E-5</v>
      </c>
      <c r="AD94" t="s">
        <v>722</v>
      </c>
      <c r="AE94">
        <v>1</v>
      </c>
      <c r="AF94">
        <v>1</v>
      </c>
      <c r="AG94" t="s">
        <v>722</v>
      </c>
      <c r="AH94">
        <v>0.97699999999999998</v>
      </c>
      <c r="AI94">
        <v>0.97699999999999998</v>
      </c>
      <c r="AJ94">
        <v>0.15869104838709677</v>
      </c>
      <c r="AK94">
        <v>0.29481581685483871</v>
      </c>
      <c r="AL94">
        <v>32.588324190625634</v>
      </c>
      <c r="AM94">
        <v>60.542503902008313</v>
      </c>
      <c r="AN94" s="61">
        <v>1.6294162095312818E-2</v>
      </c>
      <c r="AO94">
        <v>3.0271251951004156E-2</v>
      </c>
      <c r="AP94">
        <v>1.4987370295268729E-2</v>
      </c>
    </row>
    <row r="95" spans="1:42" x14ac:dyDescent="0.35">
      <c r="A95" s="48" t="s">
        <v>725</v>
      </c>
      <c r="B95">
        <v>94</v>
      </c>
      <c r="C95" t="s">
        <v>92</v>
      </c>
      <c r="D95" t="s">
        <v>33</v>
      </c>
      <c r="E95" t="s">
        <v>16</v>
      </c>
      <c r="F95">
        <v>2012</v>
      </c>
      <c r="G95">
        <v>200</v>
      </c>
      <c r="H95">
        <v>582.17741935483866</v>
      </c>
      <c r="J95">
        <v>300</v>
      </c>
      <c r="K95" t="s">
        <v>722</v>
      </c>
      <c r="L95">
        <v>0.8</v>
      </c>
      <c r="M95">
        <v>0.8</v>
      </c>
      <c r="N95" t="s">
        <v>722</v>
      </c>
      <c r="O95">
        <v>10000</v>
      </c>
      <c r="P95">
        <v>10000</v>
      </c>
      <c r="Q95">
        <v>2910.8870967741932</v>
      </c>
      <c r="R95" t="s">
        <v>722</v>
      </c>
      <c r="S95">
        <v>0.129</v>
      </c>
      <c r="T95">
        <v>0.129</v>
      </c>
      <c r="U95" t="s">
        <v>722</v>
      </c>
      <c r="V95">
        <v>1.0200000000000001E-5</v>
      </c>
      <c r="W95">
        <v>1.0200000000000001E-5</v>
      </c>
      <c r="X95" t="s">
        <v>722</v>
      </c>
      <c r="Y95">
        <v>0.13700000000000001</v>
      </c>
      <c r="Z95">
        <v>0.13700000000000001</v>
      </c>
      <c r="AA95" t="s">
        <v>722</v>
      </c>
      <c r="AB95">
        <v>5.66E-5</v>
      </c>
      <c r="AC95">
        <v>5.66E-5</v>
      </c>
      <c r="AD95" t="s">
        <v>722</v>
      </c>
      <c r="AE95">
        <v>1</v>
      </c>
      <c r="AF95">
        <v>1</v>
      </c>
      <c r="AG95" t="s">
        <v>722</v>
      </c>
      <c r="AH95">
        <v>0.97699999999999998</v>
      </c>
      <c r="AI95">
        <v>0.97699999999999998</v>
      </c>
      <c r="AJ95">
        <v>0.15869104838709677</v>
      </c>
      <c r="AK95">
        <v>0.29481581685483871</v>
      </c>
      <c r="AL95">
        <v>32.588324190625634</v>
      </c>
      <c r="AM95">
        <v>60.542503902008313</v>
      </c>
      <c r="AN95" s="61">
        <v>1.6294162095312818E-2</v>
      </c>
      <c r="AO95">
        <v>3.0271251951004156E-2</v>
      </c>
      <c r="AP95">
        <v>1.4987370295268729E-2</v>
      </c>
    </row>
    <row r="96" spans="1:42" x14ac:dyDescent="0.35">
      <c r="A96" s="48" t="s">
        <v>725</v>
      </c>
      <c r="B96">
        <v>95</v>
      </c>
      <c r="C96" t="s">
        <v>93</v>
      </c>
      <c r="D96" t="s">
        <v>33</v>
      </c>
      <c r="E96" t="s">
        <v>16</v>
      </c>
      <c r="F96">
        <v>2012</v>
      </c>
      <c r="G96">
        <v>200</v>
      </c>
      <c r="H96">
        <v>582.17741935483866</v>
      </c>
      <c r="J96">
        <v>300</v>
      </c>
      <c r="K96" t="s">
        <v>722</v>
      </c>
      <c r="L96">
        <v>0.8</v>
      </c>
      <c r="M96">
        <v>0.8</v>
      </c>
      <c r="N96" t="s">
        <v>722</v>
      </c>
      <c r="O96">
        <v>10000</v>
      </c>
      <c r="P96">
        <v>10000</v>
      </c>
      <c r="Q96">
        <v>2910.8870967741932</v>
      </c>
      <c r="R96" t="s">
        <v>722</v>
      </c>
      <c r="S96">
        <v>0.129</v>
      </c>
      <c r="T96">
        <v>0.129</v>
      </c>
      <c r="U96" t="s">
        <v>722</v>
      </c>
      <c r="V96">
        <v>1.0200000000000001E-5</v>
      </c>
      <c r="W96">
        <v>1.0200000000000001E-5</v>
      </c>
      <c r="X96" t="s">
        <v>722</v>
      </c>
      <c r="Y96">
        <v>0.13700000000000001</v>
      </c>
      <c r="Z96">
        <v>0.13700000000000001</v>
      </c>
      <c r="AA96" t="s">
        <v>722</v>
      </c>
      <c r="AB96">
        <v>5.66E-5</v>
      </c>
      <c r="AC96">
        <v>5.66E-5</v>
      </c>
      <c r="AD96" t="s">
        <v>722</v>
      </c>
      <c r="AE96">
        <v>1</v>
      </c>
      <c r="AF96">
        <v>1</v>
      </c>
      <c r="AG96" t="s">
        <v>722</v>
      </c>
      <c r="AH96">
        <v>0.97699999999999998</v>
      </c>
      <c r="AI96">
        <v>0.97699999999999998</v>
      </c>
      <c r="AJ96">
        <v>0.15869104838709677</v>
      </c>
      <c r="AK96">
        <v>0.29481581685483871</v>
      </c>
      <c r="AL96">
        <v>32.588324190625634</v>
      </c>
      <c r="AM96">
        <v>60.542503902008313</v>
      </c>
      <c r="AN96" s="61">
        <v>1.6294162095312818E-2</v>
      </c>
      <c r="AO96">
        <v>3.0271251951004156E-2</v>
      </c>
      <c r="AP96">
        <v>1.4987370295268729E-2</v>
      </c>
    </row>
    <row r="97" spans="1:42" x14ac:dyDescent="0.35">
      <c r="A97" s="48" t="s">
        <v>725</v>
      </c>
      <c r="B97">
        <v>96</v>
      </c>
      <c r="C97" t="s">
        <v>94</v>
      </c>
      <c r="D97" t="s">
        <v>33</v>
      </c>
      <c r="E97" t="s">
        <v>16</v>
      </c>
      <c r="F97">
        <v>2012</v>
      </c>
      <c r="G97">
        <v>200</v>
      </c>
      <c r="H97">
        <v>582.17741935483866</v>
      </c>
      <c r="J97">
        <v>300</v>
      </c>
      <c r="K97" t="s">
        <v>722</v>
      </c>
      <c r="L97">
        <v>0.8</v>
      </c>
      <c r="M97">
        <v>0.8</v>
      </c>
      <c r="N97" t="s">
        <v>722</v>
      </c>
      <c r="O97">
        <v>10000</v>
      </c>
      <c r="P97">
        <v>10000</v>
      </c>
      <c r="Q97">
        <v>2910.8870967741932</v>
      </c>
      <c r="R97" t="s">
        <v>722</v>
      </c>
      <c r="S97">
        <v>0.129</v>
      </c>
      <c r="T97">
        <v>0.129</v>
      </c>
      <c r="U97" t="s">
        <v>722</v>
      </c>
      <c r="V97">
        <v>1.0200000000000001E-5</v>
      </c>
      <c r="W97">
        <v>1.0200000000000001E-5</v>
      </c>
      <c r="X97" t="s">
        <v>722</v>
      </c>
      <c r="Y97">
        <v>0.13700000000000001</v>
      </c>
      <c r="Z97">
        <v>0.13700000000000001</v>
      </c>
      <c r="AA97" t="s">
        <v>722</v>
      </c>
      <c r="AB97">
        <v>5.66E-5</v>
      </c>
      <c r="AC97">
        <v>5.66E-5</v>
      </c>
      <c r="AD97" t="s">
        <v>722</v>
      </c>
      <c r="AE97">
        <v>1</v>
      </c>
      <c r="AF97">
        <v>1</v>
      </c>
      <c r="AG97" t="s">
        <v>722</v>
      </c>
      <c r="AH97">
        <v>0.97699999999999998</v>
      </c>
      <c r="AI97">
        <v>0.97699999999999998</v>
      </c>
      <c r="AJ97">
        <v>0.15869104838709677</v>
      </c>
      <c r="AK97">
        <v>0.29481581685483871</v>
      </c>
      <c r="AL97">
        <v>32.588324190625634</v>
      </c>
      <c r="AM97">
        <v>60.542503902008313</v>
      </c>
      <c r="AN97" s="61">
        <v>1.6294162095312818E-2</v>
      </c>
      <c r="AO97">
        <v>3.0271251951004156E-2</v>
      </c>
      <c r="AP97">
        <v>1.4987370295268729E-2</v>
      </c>
    </row>
    <row r="98" spans="1:42" x14ac:dyDescent="0.35">
      <c r="A98" s="48" t="s">
        <v>725</v>
      </c>
      <c r="B98">
        <v>97</v>
      </c>
      <c r="C98" t="s">
        <v>95</v>
      </c>
      <c r="D98" t="s">
        <v>33</v>
      </c>
      <c r="E98" t="s">
        <v>16</v>
      </c>
      <c r="F98">
        <v>2012</v>
      </c>
      <c r="G98">
        <v>200</v>
      </c>
      <c r="H98">
        <v>582.17741935483866</v>
      </c>
      <c r="J98">
        <v>300</v>
      </c>
      <c r="K98" t="s">
        <v>722</v>
      </c>
      <c r="L98">
        <v>0.8</v>
      </c>
      <c r="M98">
        <v>0.8</v>
      </c>
      <c r="N98" t="s">
        <v>722</v>
      </c>
      <c r="O98">
        <v>10000</v>
      </c>
      <c r="P98">
        <v>10000</v>
      </c>
      <c r="Q98">
        <v>2910.8870967741932</v>
      </c>
      <c r="R98" t="s">
        <v>722</v>
      </c>
      <c r="S98">
        <v>0.129</v>
      </c>
      <c r="T98">
        <v>0.129</v>
      </c>
      <c r="U98" t="s">
        <v>722</v>
      </c>
      <c r="V98">
        <v>1.0200000000000001E-5</v>
      </c>
      <c r="W98">
        <v>1.0200000000000001E-5</v>
      </c>
      <c r="X98" t="s">
        <v>722</v>
      </c>
      <c r="Y98">
        <v>0.13700000000000001</v>
      </c>
      <c r="Z98">
        <v>0.13700000000000001</v>
      </c>
      <c r="AA98" t="s">
        <v>722</v>
      </c>
      <c r="AB98">
        <v>5.66E-5</v>
      </c>
      <c r="AC98">
        <v>5.66E-5</v>
      </c>
      <c r="AD98" t="s">
        <v>722</v>
      </c>
      <c r="AE98">
        <v>1</v>
      </c>
      <c r="AF98">
        <v>1</v>
      </c>
      <c r="AG98" t="s">
        <v>722</v>
      </c>
      <c r="AH98">
        <v>0.97699999999999998</v>
      </c>
      <c r="AI98">
        <v>0.97699999999999998</v>
      </c>
      <c r="AJ98">
        <v>0.15869104838709677</v>
      </c>
      <c r="AK98">
        <v>0.29481581685483871</v>
      </c>
      <c r="AL98">
        <v>32.588324190625634</v>
      </c>
      <c r="AM98">
        <v>60.542503902008313</v>
      </c>
      <c r="AN98" s="61">
        <v>1.6294162095312818E-2</v>
      </c>
      <c r="AO98">
        <v>3.0271251951004156E-2</v>
      </c>
      <c r="AP98">
        <v>1.4987370295268729E-2</v>
      </c>
    </row>
    <row r="99" spans="1:42" x14ac:dyDescent="0.35">
      <c r="A99" s="48" t="s">
        <v>725</v>
      </c>
      <c r="B99">
        <v>98</v>
      </c>
      <c r="C99" t="s">
        <v>96</v>
      </c>
      <c r="D99" t="s">
        <v>33</v>
      </c>
      <c r="E99" t="s">
        <v>16</v>
      </c>
      <c r="F99">
        <v>2012</v>
      </c>
      <c r="G99">
        <v>200</v>
      </c>
      <c r="H99">
        <v>582.17741935483866</v>
      </c>
      <c r="J99">
        <v>300</v>
      </c>
      <c r="K99" t="s">
        <v>722</v>
      </c>
      <c r="L99">
        <v>0.8</v>
      </c>
      <c r="M99">
        <v>0.8</v>
      </c>
      <c r="N99" t="s">
        <v>722</v>
      </c>
      <c r="O99">
        <v>10000</v>
      </c>
      <c r="P99">
        <v>10000</v>
      </c>
      <c r="Q99">
        <v>2910.8870967741932</v>
      </c>
      <c r="R99" t="s">
        <v>722</v>
      </c>
      <c r="S99">
        <v>0.129</v>
      </c>
      <c r="T99">
        <v>0.129</v>
      </c>
      <c r="U99" t="s">
        <v>722</v>
      </c>
      <c r="V99">
        <v>1.0200000000000001E-5</v>
      </c>
      <c r="W99">
        <v>1.0200000000000001E-5</v>
      </c>
      <c r="X99" t="s">
        <v>722</v>
      </c>
      <c r="Y99">
        <v>0.13700000000000001</v>
      </c>
      <c r="Z99">
        <v>0.13700000000000001</v>
      </c>
      <c r="AA99" t="s">
        <v>722</v>
      </c>
      <c r="AB99">
        <v>5.66E-5</v>
      </c>
      <c r="AC99">
        <v>5.66E-5</v>
      </c>
      <c r="AD99" t="s">
        <v>722</v>
      </c>
      <c r="AE99">
        <v>1</v>
      </c>
      <c r="AF99">
        <v>1</v>
      </c>
      <c r="AG99" t="s">
        <v>722</v>
      </c>
      <c r="AH99">
        <v>0.97699999999999998</v>
      </c>
      <c r="AI99">
        <v>0.97699999999999998</v>
      </c>
      <c r="AJ99">
        <v>0.15869104838709677</v>
      </c>
      <c r="AK99">
        <v>0.29481581685483871</v>
      </c>
      <c r="AL99">
        <v>32.588324190625634</v>
      </c>
      <c r="AM99">
        <v>60.542503902008313</v>
      </c>
      <c r="AN99" s="61">
        <v>1.6294162095312818E-2</v>
      </c>
      <c r="AO99">
        <v>3.0271251951004156E-2</v>
      </c>
      <c r="AP99">
        <v>1.4987370295268729E-2</v>
      </c>
    </row>
    <row r="100" spans="1:42" x14ac:dyDescent="0.35">
      <c r="A100" s="48" t="s">
        <v>725</v>
      </c>
      <c r="B100">
        <v>99</v>
      </c>
      <c r="C100" t="s">
        <v>97</v>
      </c>
      <c r="D100" t="s">
        <v>33</v>
      </c>
      <c r="E100" t="s">
        <v>16</v>
      </c>
      <c r="F100">
        <v>2012</v>
      </c>
      <c r="G100">
        <v>200</v>
      </c>
      <c r="H100">
        <v>582.17741935483866</v>
      </c>
      <c r="J100">
        <v>300</v>
      </c>
      <c r="K100" t="s">
        <v>722</v>
      </c>
      <c r="L100">
        <v>0.8</v>
      </c>
      <c r="M100">
        <v>0.8</v>
      </c>
      <c r="N100" t="s">
        <v>722</v>
      </c>
      <c r="O100">
        <v>10000</v>
      </c>
      <c r="P100">
        <v>10000</v>
      </c>
      <c r="Q100">
        <v>2910.8870967741932</v>
      </c>
      <c r="R100" t="s">
        <v>722</v>
      </c>
      <c r="S100">
        <v>0.129</v>
      </c>
      <c r="T100">
        <v>0.129</v>
      </c>
      <c r="U100" t="s">
        <v>722</v>
      </c>
      <c r="V100">
        <v>1.0200000000000001E-5</v>
      </c>
      <c r="W100">
        <v>1.0200000000000001E-5</v>
      </c>
      <c r="X100" t="s">
        <v>722</v>
      </c>
      <c r="Y100">
        <v>0.13700000000000001</v>
      </c>
      <c r="Z100">
        <v>0.13700000000000001</v>
      </c>
      <c r="AA100" t="s">
        <v>722</v>
      </c>
      <c r="AB100">
        <v>5.66E-5</v>
      </c>
      <c r="AC100">
        <v>5.66E-5</v>
      </c>
      <c r="AD100" t="s">
        <v>722</v>
      </c>
      <c r="AE100">
        <v>1</v>
      </c>
      <c r="AF100">
        <v>1</v>
      </c>
      <c r="AG100" t="s">
        <v>722</v>
      </c>
      <c r="AH100">
        <v>0.97699999999999998</v>
      </c>
      <c r="AI100">
        <v>0.97699999999999998</v>
      </c>
      <c r="AJ100">
        <v>0.15869104838709677</v>
      </c>
      <c r="AK100">
        <v>0.29481581685483871</v>
      </c>
      <c r="AL100">
        <v>32.588324190625634</v>
      </c>
      <c r="AM100">
        <v>60.542503902008313</v>
      </c>
      <c r="AN100" s="61">
        <v>1.6294162095312818E-2</v>
      </c>
      <c r="AO100">
        <v>3.0271251951004156E-2</v>
      </c>
      <c r="AP100">
        <v>1.4987370295268729E-2</v>
      </c>
    </row>
    <row r="101" spans="1:42" x14ac:dyDescent="0.35">
      <c r="A101" s="48" t="s">
        <v>725</v>
      </c>
      <c r="B101">
        <v>100</v>
      </c>
      <c r="C101" t="s">
        <v>98</v>
      </c>
      <c r="D101" t="s">
        <v>33</v>
      </c>
      <c r="E101" t="s">
        <v>16</v>
      </c>
      <c r="F101">
        <v>2012</v>
      </c>
      <c r="G101">
        <v>200</v>
      </c>
      <c r="H101">
        <v>582.17741935483866</v>
      </c>
      <c r="J101">
        <v>300</v>
      </c>
      <c r="K101" t="s">
        <v>722</v>
      </c>
      <c r="L101">
        <v>0.8</v>
      </c>
      <c r="M101">
        <v>0.8</v>
      </c>
      <c r="N101" t="s">
        <v>722</v>
      </c>
      <c r="O101">
        <v>10000</v>
      </c>
      <c r="P101">
        <v>10000</v>
      </c>
      <c r="Q101">
        <v>2910.8870967741932</v>
      </c>
      <c r="R101" t="s">
        <v>722</v>
      </c>
      <c r="S101">
        <v>0.129</v>
      </c>
      <c r="T101">
        <v>0.129</v>
      </c>
      <c r="U101" t="s">
        <v>722</v>
      </c>
      <c r="V101">
        <v>1.0200000000000001E-5</v>
      </c>
      <c r="W101">
        <v>1.0200000000000001E-5</v>
      </c>
      <c r="X101" t="s">
        <v>722</v>
      </c>
      <c r="Y101">
        <v>0.13700000000000001</v>
      </c>
      <c r="Z101">
        <v>0.13700000000000001</v>
      </c>
      <c r="AA101" t="s">
        <v>722</v>
      </c>
      <c r="AB101">
        <v>5.66E-5</v>
      </c>
      <c r="AC101">
        <v>5.66E-5</v>
      </c>
      <c r="AD101" t="s">
        <v>722</v>
      </c>
      <c r="AE101">
        <v>1</v>
      </c>
      <c r="AF101">
        <v>1</v>
      </c>
      <c r="AG101" t="s">
        <v>722</v>
      </c>
      <c r="AH101">
        <v>0.97699999999999998</v>
      </c>
      <c r="AI101">
        <v>0.97699999999999998</v>
      </c>
      <c r="AJ101">
        <v>0.15869104838709677</v>
      </c>
      <c r="AK101">
        <v>0.29481581685483871</v>
      </c>
      <c r="AL101">
        <v>32.588324190625634</v>
      </c>
      <c r="AM101">
        <v>60.542503902008313</v>
      </c>
      <c r="AN101" s="61">
        <v>1.6294162095312818E-2</v>
      </c>
      <c r="AO101">
        <v>3.0271251951004156E-2</v>
      </c>
      <c r="AP101">
        <v>1.4987370295268729E-2</v>
      </c>
    </row>
    <row r="102" spans="1:42" x14ac:dyDescent="0.35">
      <c r="A102" s="48" t="s">
        <v>725</v>
      </c>
      <c r="B102">
        <v>101</v>
      </c>
      <c r="C102">
        <v>17746</v>
      </c>
      <c r="D102" t="s">
        <v>99</v>
      </c>
      <c r="E102" t="s">
        <v>9</v>
      </c>
      <c r="F102">
        <v>1997</v>
      </c>
      <c r="G102">
        <v>60</v>
      </c>
      <c r="H102">
        <v>769.61224489795916</v>
      </c>
      <c r="I102" t="s">
        <v>766</v>
      </c>
      <c r="J102">
        <v>75</v>
      </c>
      <c r="K102">
        <v>0.37</v>
      </c>
      <c r="L102" t="s">
        <v>722</v>
      </c>
      <c r="M102">
        <v>0.37</v>
      </c>
      <c r="N102">
        <v>12000</v>
      </c>
      <c r="O102" t="s">
        <v>722</v>
      </c>
      <c r="P102">
        <v>12000</v>
      </c>
      <c r="Q102">
        <v>15392.244897959183</v>
      </c>
      <c r="R102">
        <v>0.99</v>
      </c>
      <c r="S102" t="s">
        <v>722</v>
      </c>
      <c r="T102">
        <v>0.99</v>
      </c>
      <c r="U102">
        <v>4.5800000000000002E-5</v>
      </c>
      <c r="V102" t="s">
        <v>722</v>
      </c>
      <c r="W102">
        <v>4.5800000000000002E-5</v>
      </c>
      <c r="X102">
        <v>8.3019999999999996</v>
      </c>
      <c r="Y102" t="s">
        <v>722</v>
      </c>
      <c r="Z102">
        <v>8.3019999999999996</v>
      </c>
      <c r="AA102">
        <v>1.92E-4</v>
      </c>
      <c r="AB102" t="s">
        <v>722</v>
      </c>
      <c r="AC102">
        <v>1.92E-4</v>
      </c>
      <c r="AD102">
        <v>0.9</v>
      </c>
      <c r="AE102" t="s">
        <v>722</v>
      </c>
      <c r="AF102">
        <v>0.9</v>
      </c>
      <c r="AG102">
        <v>0.93</v>
      </c>
      <c r="AH102" t="s">
        <v>722</v>
      </c>
      <c r="AI102">
        <v>0.93</v>
      </c>
      <c r="AJ102">
        <v>1.3856400000000002</v>
      </c>
      <c r="AK102">
        <v>9.8635800000000007</v>
      </c>
      <c r="AL102">
        <v>52.192682043247473</v>
      </c>
      <c r="AM102">
        <v>371.52990296767905</v>
      </c>
      <c r="AN102" s="61">
        <v>2.609634102162374E-2</v>
      </c>
      <c r="AO102">
        <v>0.18576495148383954</v>
      </c>
      <c r="AP102">
        <v>3.1576572636164722E-2</v>
      </c>
    </row>
    <row r="103" spans="1:42" x14ac:dyDescent="0.35">
      <c r="A103" s="48" t="s">
        <v>725</v>
      </c>
      <c r="B103">
        <v>102</v>
      </c>
      <c r="C103">
        <v>171109</v>
      </c>
      <c r="D103" t="s">
        <v>99</v>
      </c>
      <c r="E103" t="s">
        <v>9</v>
      </c>
      <c r="F103">
        <v>2007</v>
      </c>
      <c r="G103">
        <v>65</v>
      </c>
      <c r="H103">
        <v>769.61224489795916</v>
      </c>
      <c r="I103" t="s">
        <v>620</v>
      </c>
      <c r="J103">
        <v>75</v>
      </c>
      <c r="K103">
        <v>0.37</v>
      </c>
      <c r="L103" t="s">
        <v>722</v>
      </c>
      <c r="M103">
        <v>0.37</v>
      </c>
      <c r="N103">
        <v>12000</v>
      </c>
      <c r="O103" t="s">
        <v>722</v>
      </c>
      <c r="P103">
        <v>12000</v>
      </c>
      <c r="Q103">
        <v>7696.1224489795914</v>
      </c>
      <c r="R103">
        <v>0.19</v>
      </c>
      <c r="S103" t="s">
        <v>722</v>
      </c>
      <c r="T103">
        <v>0.19</v>
      </c>
      <c r="U103">
        <v>2.7100000000000001E-5</v>
      </c>
      <c r="V103" t="s">
        <v>722</v>
      </c>
      <c r="W103">
        <v>2.7100000000000001E-5</v>
      </c>
      <c r="X103">
        <v>4.0765969999999996</v>
      </c>
      <c r="Y103" t="s">
        <v>722</v>
      </c>
      <c r="Z103">
        <v>4.0765969999999996</v>
      </c>
      <c r="AA103">
        <v>6.0600000000000003E-5</v>
      </c>
      <c r="AB103" t="s">
        <v>722</v>
      </c>
      <c r="AC103">
        <v>6.0600000000000003E-5</v>
      </c>
      <c r="AD103">
        <v>0.9</v>
      </c>
      <c r="AE103" t="s">
        <v>722</v>
      </c>
      <c r="AF103">
        <v>0.9</v>
      </c>
      <c r="AG103">
        <v>0.95</v>
      </c>
      <c r="AH103" t="s">
        <v>722</v>
      </c>
      <c r="AI103">
        <v>0.95</v>
      </c>
      <c r="AJ103">
        <v>0.3587084265306123</v>
      </c>
      <c r="AK103">
        <v>4.3158329193877538</v>
      </c>
      <c r="AL103">
        <v>14.637364507730238</v>
      </c>
      <c r="AM103">
        <v>176.11077667323471</v>
      </c>
      <c r="AN103" s="61">
        <v>7.318682253865119E-3</v>
      </c>
      <c r="AO103">
        <v>8.8055388336617357E-2</v>
      </c>
      <c r="AP103">
        <v>8.8556055271767943E-3</v>
      </c>
    </row>
    <row r="104" spans="1:42" x14ac:dyDescent="0.35">
      <c r="A104" s="48" t="s">
        <v>725</v>
      </c>
      <c r="B104">
        <v>103</v>
      </c>
      <c r="C104">
        <v>172034</v>
      </c>
      <c r="D104" t="s">
        <v>99</v>
      </c>
      <c r="E104" t="s">
        <v>9</v>
      </c>
      <c r="F104">
        <v>2007</v>
      </c>
      <c r="G104">
        <v>49</v>
      </c>
      <c r="H104">
        <v>769.61224489795916</v>
      </c>
      <c r="I104" t="s">
        <v>620</v>
      </c>
      <c r="J104">
        <v>50</v>
      </c>
      <c r="K104">
        <v>0.37</v>
      </c>
      <c r="L104" t="s">
        <v>722</v>
      </c>
      <c r="M104">
        <v>0.37</v>
      </c>
      <c r="N104">
        <v>5000</v>
      </c>
      <c r="O104" t="s">
        <v>722</v>
      </c>
      <c r="P104">
        <v>5000</v>
      </c>
      <c r="Q104">
        <v>7696.1224489795914</v>
      </c>
      <c r="R104">
        <v>0.24</v>
      </c>
      <c r="S104" t="s">
        <v>722</v>
      </c>
      <c r="T104">
        <v>0.24</v>
      </c>
      <c r="U104">
        <v>5.4500000000000003E-5</v>
      </c>
      <c r="V104" t="s">
        <v>722</v>
      </c>
      <c r="W104">
        <v>5.4500000000000003E-5</v>
      </c>
      <c r="X104">
        <v>4.5140849999999997</v>
      </c>
      <c r="Y104" t="s">
        <v>722</v>
      </c>
      <c r="Z104">
        <v>4.5140849999999997</v>
      </c>
      <c r="AA104">
        <v>9.09E-5</v>
      </c>
      <c r="AB104" t="s">
        <v>722</v>
      </c>
      <c r="AC104">
        <v>9.09E-5</v>
      </c>
      <c r="AD104">
        <v>0.9</v>
      </c>
      <c r="AE104" t="s">
        <v>722</v>
      </c>
      <c r="AF104">
        <v>0.9</v>
      </c>
      <c r="AG104">
        <v>0.95</v>
      </c>
      <c r="AH104" t="s">
        <v>722</v>
      </c>
      <c r="AI104">
        <v>0.95</v>
      </c>
      <c r="AJ104">
        <v>0.46124999999999999</v>
      </c>
      <c r="AK104">
        <v>4.72015575</v>
      </c>
      <c r="AL104">
        <v>14.188628299677966</v>
      </c>
      <c r="AM104">
        <v>145.19790884192452</v>
      </c>
      <c r="AN104" s="61">
        <v>7.0943141498389832E-3</v>
      </c>
      <c r="AO104">
        <v>7.2598954420962272E-2</v>
      </c>
      <c r="AP104">
        <v>8.5841201213051697E-3</v>
      </c>
    </row>
    <row r="105" spans="1:42" x14ac:dyDescent="0.35">
      <c r="A105" s="48" t="s">
        <v>725</v>
      </c>
      <c r="B105">
        <v>104</v>
      </c>
      <c r="C105">
        <v>172185</v>
      </c>
      <c r="D105" t="s">
        <v>99</v>
      </c>
      <c r="E105" t="s">
        <v>9</v>
      </c>
      <c r="F105">
        <v>2007</v>
      </c>
      <c r="G105">
        <v>65</v>
      </c>
      <c r="H105">
        <v>769.61224489795916</v>
      </c>
      <c r="I105" t="s">
        <v>620</v>
      </c>
      <c r="J105">
        <v>75</v>
      </c>
      <c r="K105">
        <v>0.37</v>
      </c>
      <c r="L105" t="s">
        <v>722</v>
      </c>
      <c r="M105">
        <v>0.37</v>
      </c>
      <c r="N105">
        <v>12000</v>
      </c>
      <c r="O105" t="s">
        <v>722</v>
      </c>
      <c r="P105">
        <v>12000</v>
      </c>
      <c r="Q105">
        <v>7696.1224489795914</v>
      </c>
      <c r="R105">
        <v>0.19</v>
      </c>
      <c r="S105" t="s">
        <v>722</v>
      </c>
      <c r="T105">
        <v>0.19</v>
      </c>
      <c r="U105">
        <v>2.7100000000000001E-5</v>
      </c>
      <c r="V105" t="s">
        <v>722</v>
      </c>
      <c r="W105">
        <v>2.7100000000000001E-5</v>
      </c>
      <c r="X105">
        <v>4.0765969999999996</v>
      </c>
      <c r="Y105" t="s">
        <v>722</v>
      </c>
      <c r="Z105">
        <v>4.0765969999999996</v>
      </c>
      <c r="AA105">
        <v>6.0600000000000003E-5</v>
      </c>
      <c r="AB105" t="s">
        <v>722</v>
      </c>
      <c r="AC105">
        <v>6.0600000000000003E-5</v>
      </c>
      <c r="AD105">
        <v>0.9</v>
      </c>
      <c r="AE105" t="s">
        <v>722</v>
      </c>
      <c r="AF105">
        <v>0.9</v>
      </c>
      <c r="AG105">
        <v>0.95</v>
      </c>
      <c r="AH105" t="s">
        <v>722</v>
      </c>
      <c r="AI105">
        <v>0.95</v>
      </c>
      <c r="AJ105">
        <v>0.3587084265306123</v>
      </c>
      <c r="AK105">
        <v>4.3158329193877538</v>
      </c>
      <c r="AL105">
        <v>14.637364507730238</v>
      </c>
      <c r="AM105">
        <v>176.11077667323471</v>
      </c>
      <c r="AN105" s="61">
        <v>7.318682253865119E-3</v>
      </c>
      <c r="AO105">
        <v>8.8055388336617357E-2</v>
      </c>
      <c r="AP105">
        <v>8.8556055271767943E-3</v>
      </c>
    </row>
    <row r="106" spans="1:42" x14ac:dyDescent="0.35">
      <c r="A106" s="48" t="s">
        <v>725</v>
      </c>
      <c r="B106">
        <v>105</v>
      </c>
      <c r="C106">
        <v>172186</v>
      </c>
      <c r="D106" t="s">
        <v>99</v>
      </c>
      <c r="E106" t="s">
        <v>9</v>
      </c>
      <c r="F106">
        <v>2007</v>
      </c>
      <c r="G106">
        <v>65</v>
      </c>
      <c r="H106">
        <v>769.61224489795916</v>
      </c>
      <c r="I106" t="s">
        <v>620</v>
      </c>
      <c r="J106">
        <v>75</v>
      </c>
      <c r="K106">
        <v>0.37</v>
      </c>
      <c r="L106" t="s">
        <v>722</v>
      </c>
      <c r="M106">
        <v>0.37</v>
      </c>
      <c r="N106">
        <v>12000</v>
      </c>
      <c r="O106" t="s">
        <v>722</v>
      </c>
      <c r="P106">
        <v>12000</v>
      </c>
      <c r="Q106">
        <v>7696.1224489795914</v>
      </c>
      <c r="R106">
        <v>0.19</v>
      </c>
      <c r="S106" t="s">
        <v>722</v>
      </c>
      <c r="T106">
        <v>0.19</v>
      </c>
      <c r="U106">
        <v>2.7100000000000001E-5</v>
      </c>
      <c r="V106" t="s">
        <v>722</v>
      </c>
      <c r="W106">
        <v>2.7100000000000001E-5</v>
      </c>
      <c r="X106">
        <v>4.0765969999999996</v>
      </c>
      <c r="Y106" t="s">
        <v>722</v>
      </c>
      <c r="Z106">
        <v>4.0765969999999996</v>
      </c>
      <c r="AA106">
        <v>6.0600000000000003E-5</v>
      </c>
      <c r="AB106" t="s">
        <v>722</v>
      </c>
      <c r="AC106">
        <v>6.0600000000000003E-5</v>
      </c>
      <c r="AD106">
        <v>0.9</v>
      </c>
      <c r="AE106" t="s">
        <v>722</v>
      </c>
      <c r="AF106">
        <v>0.9</v>
      </c>
      <c r="AG106">
        <v>0.95</v>
      </c>
      <c r="AH106" t="s">
        <v>722</v>
      </c>
      <c r="AI106">
        <v>0.95</v>
      </c>
      <c r="AJ106">
        <v>0.3587084265306123</v>
      </c>
      <c r="AK106">
        <v>4.3158329193877538</v>
      </c>
      <c r="AL106">
        <v>14.637364507730238</v>
      </c>
      <c r="AM106">
        <v>176.11077667323471</v>
      </c>
      <c r="AN106" s="61">
        <v>7.318682253865119E-3</v>
      </c>
      <c r="AO106">
        <v>8.8055388336617357E-2</v>
      </c>
      <c r="AP106">
        <v>8.8556055271767943E-3</v>
      </c>
    </row>
    <row r="107" spans="1:42" x14ac:dyDescent="0.35">
      <c r="A107" s="48" t="s">
        <v>725</v>
      </c>
      <c r="B107">
        <v>106</v>
      </c>
      <c r="C107" t="s">
        <v>100</v>
      </c>
      <c r="D107" t="s">
        <v>99</v>
      </c>
      <c r="E107" t="s">
        <v>9</v>
      </c>
      <c r="F107">
        <v>2007</v>
      </c>
      <c r="G107">
        <v>65</v>
      </c>
      <c r="H107">
        <v>769.61224489795916</v>
      </c>
      <c r="I107" t="s">
        <v>620</v>
      </c>
      <c r="J107">
        <v>75</v>
      </c>
      <c r="K107">
        <v>0.37</v>
      </c>
      <c r="L107" t="s">
        <v>722</v>
      </c>
      <c r="M107">
        <v>0.37</v>
      </c>
      <c r="N107">
        <v>12000</v>
      </c>
      <c r="O107" t="s">
        <v>722</v>
      </c>
      <c r="P107">
        <v>12000</v>
      </c>
      <c r="Q107">
        <v>7696.1224489795914</v>
      </c>
      <c r="R107">
        <v>0.19</v>
      </c>
      <c r="S107" t="s">
        <v>722</v>
      </c>
      <c r="T107">
        <v>0.19</v>
      </c>
      <c r="U107">
        <v>2.7100000000000001E-5</v>
      </c>
      <c r="V107" t="s">
        <v>722</v>
      </c>
      <c r="W107">
        <v>2.7100000000000001E-5</v>
      </c>
      <c r="X107">
        <v>4.0765969999999996</v>
      </c>
      <c r="Y107" t="s">
        <v>722</v>
      </c>
      <c r="Z107">
        <v>4.0765969999999996</v>
      </c>
      <c r="AA107">
        <v>6.0600000000000003E-5</v>
      </c>
      <c r="AB107" t="s">
        <v>722</v>
      </c>
      <c r="AC107">
        <v>6.0600000000000003E-5</v>
      </c>
      <c r="AD107">
        <v>0.9</v>
      </c>
      <c r="AE107" t="s">
        <v>722</v>
      </c>
      <c r="AF107">
        <v>0.9</v>
      </c>
      <c r="AG107">
        <v>0.95</v>
      </c>
      <c r="AH107" t="s">
        <v>722</v>
      </c>
      <c r="AI107">
        <v>0.95</v>
      </c>
      <c r="AJ107">
        <v>0.3587084265306123</v>
      </c>
      <c r="AK107">
        <v>4.3158329193877538</v>
      </c>
      <c r="AL107">
        <v>14.637364507730238</v>
      </c>
      <c r="AM107">
        <v>176.11077667323471</v>
      </c>
      <c r="AN107" s="61">
        <v>7.318682253865119E-3</v>
      </c>
      <c r="AO107">
        <v>8.8055388336617357E-2</v>
      </c>
      <c r="AP107">
        <v>8.8556055271767943E-3</v>
      </c>
    </row>
    <row r="108" spans="1:42" x14ac:dyDescent="0.35">
      <c r="A108" s="48" t="s">
        <v>725</v>
      </c>
      <c r="B108">
        <v>107</v>
      </c>
      <c r="C108" t="s">
        <v>101</v>
      </c>
      <c r="D108" t="s">
        <v>99</v>
      </c>
      <c r="E108" t="s">
        <v>9</v>
      </c>
      <c r="F108">
        <v>2007</v>
      </c>
      <c r="G108">
        <v>65</v>
      </c>
      <c r="H108">
        <v>769.61224489795916</v>
      </c>
      <c r="I108" t="s">
        <v>620</v>
      </c>
      <c r="J108">
        <v>75</v>
      </c>
      <c r="K108">
        <v>0.37</v>
      </c>
      <c r="L108" t="s">
        <v>722</v>
      </c>
      <c r="M108">
        <v>0.37</v>
      </c>
      <c r="N108">
        <v>12000</v>
      </c>
      <c r="O108" t="s">
        <v>722</v>
      </c>
      <c r="P108">
        <v>12000</v>
      </c>
      <c r="Q108">
        <v>7696.1224489795914</v>
      </c>
      <c r="R108">
        <v>0.19</v>
      </c>
      <c r="S108" t="s">
        <v>722</v>
      </c>
      <c r="T108">
        <v>0.19</v>
      </c>
      <c r="U108">
        <v>2.7100000000000001E-5</v>
      </c>
      <c r="V108" t="s">
        <v>722</v>
      </c>
      <c r="W108">
        <v>2.7100000000000001E-5</v>
      </c>
      <c r="X108">
        <v>4.0765969999999996</v>
      </c>
      <c r="Y108" t="s">
        <v>722</v>
      </c>
      <c r="Z108">
        <v>4.0765969999999996</v>
      </c>
      <c r="AA108">
        <v>6.0600000000000003E-5</v>
      </c>
      <c r="AB108" t="s">
        <v>722</v>
      </c>
      <c r="AC108">
        <v>6.0600000000000003E-5</v>
      </c>
      <c r="AD108">
        <v>0.9</v>
      </c>
      <c r="AE108" t="s">
        <v>722</v>
      </c>
      <c r="AF108">
        <v>0.9</v>
      </c>
      <c r="AG108">
        <v>0.95</v>
      </c>
      <c r="AH108" t="s">
        <v>722</v>
      </c>
      <c r="AI108">
        <v>0.95</v>
      </c>
      <c r="AJ108">
        <v>0.3587084265306123</v>
      </c>
      <c r="AK108">
        <v>4.3158329193877538</v>
      </c>
      <c r="AL108">
        <v>14.637364507730238</v>
      </c>
      <c r="AM108">
        <v>176.11077667323471</v>
      </c>
      <c r="AN108" s="61">
        <v>7.318682253865119E-3</v>
      </c>
      <c r="AO108">
        <v>8.8055388336617357E-2</v>
      </c>
      <c r="AP108">
        <v>8.8556055271767943E-3</v>
      </c>
    </row>
    <row r="109" spans="1:42" x14ac:dyDescent="0.35">
      <c r="A109" s="48" t="s">
        <v>725</v>
      </c>
      <c r="B109">
        <v>108</v>
      </c>
      <c r="C109">
        <v>172195</v>
      </c>
      <c r="D109" t="s">
        <v>99</v>
      </c>
      <c r="E109" t="s">
        <v>9</v>
      </c>
      <c r="F109">
        <v>2014</v>
      </c>
      <c r="G109">
        <v>49</v>
      </c>
      <c r="H109">
        <v>769.61224489795916</v>
      </c>
      <c r="I109" t="s">
        <v>622</v>
      </c>
      <c r="J109">
        <v>50</v>
      </c>
      <c r="K109">
        <v>0.37</v>
      </c>
      <c r="L109" t="s">
        <v>722</v>
      </c>
      <c r="M109">
        <v>0.37</v>
      </c>
      <c r="N109">
        <v>5000</v>
      </c>
      <c r="O109" t="s">
        <v>722</v>
      </c>
      <c r="P109">
        <v>5000</v>
      </c>
      <c r="Q109">
        <v>2308.8367346938776</v>
      </c>
      <c r="R109">
        <v>0.1</v>
      </c>
      <c r="S109" t="s">
        <v>722</v>
      </c>
      <c r="T109">
        <v>0.1</v>
      </c>
      <c r="U109">
        <v>4.0000000000000003E-5</v>
      </c>
      <c r="V109" t="s">
        <v>722</v>
      </c>
      <c r="W109">
        <v>4.0000000000000003E-5</v>
      </c>
      <c r="X109">
        <v>3.2709589999999999</v>
      </c>
      <c r="Y109" t="s">
        <v>722</v>
      </c>
      <c r="Z109">
        <v>3.2709589999999999</v>
      </c>
      <c r="AA109">
        <v>6.8100000000000002E-5</v>
      </c>
      <c r="AB109" t="s">
        <v>722</v>
      </c>
      <c r="AC109">
        <v>6.8100000000000002E-5</v>
      </c>
      <c r="AD109">
        <v>0.9</v>
      </c>
      <c r="AE109" t="s">
        <v>722</v>
      </c>
      <c r="AF109">
        <v>0.9</v>
      </c>
      <c r="AG109">
        <v>0.95</v>
      </c>
      <c r="AH109" t="s">
        <v>722</v>
      </c>
      <c r="AI109">
        <v>0.95</v>
      </c>
      <c r="AJ109">
        <v>0.17311812244897959</v>
      </c>
      <c r="AK109">
        <v>3.2567812425510203</v>
      </c>
      <c r="AL109">
        <v>5.3253304961879842</v>
      </c>
      <c r="AM109">
        <v>100.18267426324071</v>
      </c>
      <c r="AN109" s="61">
        <v>2.6626652480939922E-3</v>
      </c>
      <c r="AO109">
        <v>5.009133713162036E-2</v>
      </c>
      <c r="AP109">
        <v>3.2218249501937304E-3</v>
      </c>
    </row>
    <row r="110" spans="1:42" x14ac:dyDescent="0.35">
      <c r="A110" s="48" t="s">
        <v>725</v>
      </c>
      <c r="B110">
        <v>109</v>
      </c>
      <c r="C110">
        <v>172196</v>
      </c>
      <c r="D110" t="s">
        <v>99</v>
      </c>
      <c r="E110" t="s">
        <v>9</v>
      </c>
      <c r="F110">
        <v>2014</v>
      </c>
      <c r="G110">
        <v>49</v>
      </c>
      <c r="H110">
        <v>769.61224489795916</v>
      </c>
      <c r="I110" t="s">
        <v>622</v>
      </c>
      <c r="J110">
        <v>50</v>
      </c>
      <c r="K110">
        <v>0.37</v>
      </c>
      <c r="L110" t="s">
        <v>722</v>
      </c>
      <c r="M110">
        <v>0.37</v>
      </c>
      <c r="N110">
        <v>5000</v>
      </c>
      <c r="O110" t="s">
        <v>722</v>
      </c>
      <c r="P110">
        <v>5000</v>
      </c>
      <c r="Q110">
        <v>2308.8367346938776</v>
      </c>
      <c r="R110">
        <v>0.1</v>
      </c>
      <c r="S110" t="s">
        <v>722</v>
      </c>
      <c r="T110">
        <v>0.1</v>
      </c>
      <c r="U110">
        <v>4.0000000000000003E-5</v>
      </c>
      <c r="V110" t="s">
        <v>722</v>
      </c>
      <c r="W110">
        <v>4.0000000000000003E-5</v>
      </c>
      <c r="X110">
        <v>3.2709589999999999</v>
      </c>
      <c r="Y110" t="s">
        <v>722</v>
      </c>
      <c r="Z110">
        <v>3.2709589999999999</v>
      </c>
      <c r="AA110">
        <v>6.8100000000000002E-5</v>
      </c>
      <c r="AB110" t="s">
        <v>722</v>
      </c>
      <c r="AC110">
        <v>6.8100000000000002E-5</v>
      </c>
      <c r="AD110">
        <v>0.9</v>
      </c>
      <c r="AE110" t="s">
        <v>722</v>
      </c>
      <c r="AF110">
        <v>0.9</v>
      </c>
      <c r="AG110">
        <v>0.95</v>
      </c>
      <c r="AH110" t="s">
        <v>722</v>
      </c>
      <c r="AI110">
        <v>0.95</v>
      </c>
      <c r="AJ110">
        <v>0.17311812244897959</v>
      </c>
      <c r="AK110">
        <v>3.2567812425510203</v>
      </c>
      <c r="AL110">
        <v>5.3253304961879842</v>
      </c>
      <c r="AM110">
        <v>100.18267426324071</v>
      </c>
      <c r="AN110" s="61">
        <v>2.6626652480939922E-3</v>
      </c>
      <c r="AO110">
        <v>5.009133713162036E-2</v>
      </c>
      <c r="AP110">
        <v>3.2218249501937304E-3</v>
      </c>
    </row>
    <row r="111" spans="1:42" x14ac:dyDescent="0.35">
      <c r="A111" s="48" t="s">
        <v>725</v>
      </c>
      <c r="B111">
        <v>110</v>
      </c>
      <c r="C111">
        <v>77177</v>
      </c>
      <c r="D111" t="s">
        <v>99</v>
      </c>
      <c r="E111" t="s">
        <v>49</v>
      </c>
      <c r="F111">
        <v>1995</v>
      </c>
      <c r="G111">
        <v>80</v>
      </c>
      <c r="H111">
        <v>769.61224489795916</v>
      </c>
      <c r="J111">
        <v>100</v>
      </c>
      <c r="K111" t="s">
        <v>723</v>
      </c>
      <c r="L111" t="s">
        <v>723</v>
      </c>
      <c r="M111">
        <v>0</v>
      </c>
      <c r="N111" t="s">
        <v>723</v>
      </c>
      <c r="O111" t="s">
        <v>723</v>
      </c>
      <c r="P111">
        <v>0</v>
      </c>
      <c r="Q111">
        <v>16931.4693877551</v>
      </c>
      <c r="R111" t="s">
        <v>723</v>
      </c>
      <c r="S111" t="s">
        <v>723</v>
      </c>
      <c r="T111">
        <v>0</v>
      </c>
      <c r="U111" t="s">
        <v>723</v>
      </c>
      <c r="V111" t="s">
        <v>723</v>
      </c>
      <c r="W111">
        <v>0</v>
      </c>
      <c r="X111" t="s">
        <v>723</v>
      </c>
      <c r="Y111" t="s">
        <v>723</v>
      </c>
      <c r="Z111">
        <v>0</v>
      </c>
      <c r="AA111" t="s">
        <v>723</v>
      </c>
      <c r="AB111" t="s">
        <v>722</v>
      </c>
      <c r="AC111">
        <v>0</v>
      </c>
      <c r="AD111" t="s">
        <v>723</v>
      </c>
      <c r="AE111" t="s">
        <v>723</v>
      </c>
      <c r="AF111">
        <v>0</v>
      </c>
      <c r="AG111" t="s">
        <v>723</v>
      </c>
      <c r="AH111" t="s">
        <v>723</v>
      </c>
      <c r="AI111">
        <v>0</v>
      </c>
      <c r="AJ111">
        <v>0</v>
      </c>
      <c r="AK111">
        <v>0</v>
      </c>
      <c r="AL111" t="s">
        <v>723</v>
      </c>
      <c r="AM111" t="s">
        <v>723</v>
      </c>
      <c r="AN111" s="61" t="s">
        <v>723</v>
      </c>
      <c r="AO111" t="s">
        <v>723</v>
      </c>
      <c r="AP111" t="s">
        <v>723</v>
      </c>
    </row>
    <row r="112" spans="1:42" x14ac:dyDescent="0.35">
      <c r="A112" s="48" t="s">
        <v>725</v>
      </c>
      <c r="B112">
        <v>111</v>
      </c>
      <c r="C112" t="s">
        <v>102</v>
      </c>
      <c r="D112" t="s">
        <v>99</v>
      </c>
      <c r="E112" t="s">
        <v>49</v>
      </c>
      <c r="F112">
        <v>1995</v>
      </c>
      <c r="G112">
        <v>115</v>
      </c>
      <c r="H112">
        <v>769.61224489795916</v>
      </c>
      <c r="J112">
        <v>175</v>
      </c>
      <c r="K112" t="s">
        <v>723</v>
      </c>
      <c r="L112" t="s">
        <v>723</v>
      </c>
      <c r="M112">
        <v>0</v>
      </c>
      <c r="N112" t="s">
        <v>723</v>
      </c>
      <c r="O112" t="s">
        <v>723</v>
      </c>
      <c r="P112">
        <v>0</v>
      </c>
      <c r="Q112">
        <v>16931.4693877551</v>
      </c>
      <c r="R112" t="s">
        <v>723</v>
      </c>
      <c r="S112" t="s">
        <v>723</v>
      </c>
      <c r="T112">
        <v>0</v>
      </c>
      <c r="U112" t="s">
        <v>723</v>
      </c>
      <c r="V112" t="s">
        <v>723</v>
      </c>
      <c r="W112">
        <v>0</v>
      </c>
      <c r="X112" t="s">
        <v>723</v>
      </c>
      <c r="Y112" t="s">
        <v>723</v>
      </c>
      <c r="Z112">
        <v>0</v>
      </c>
      <c r="AA112" t="s">
        <v>723</v>
      </c>
      <c r="AB112" t="s">
        <v>722</v>
      </c>
      <c r="AC112">
        <v>0</v>
      </c>
      <c r="AD112" t="s">
        <v>723</v>
      </c>
      <c r="AE112" t="s">
        <v>723</v>
      </c>
      <c r="AF112">
        <v>0</v>
      </c>
      <c r="AG112" t="s">
        <v>723</v>
      </c>
      <c r="AH112" t="s">
        <v>723</v>
      </c>
      <c r="AI112">
        <v>0</v>
      </c>
      <c r="AJ112">
        <v>0</v>
      </c>
      <c r="AK112">
        <v>0</v>
      </c>
      <c r="AL112" t="s">
        <v>723</v>
      </c>
      <c r="AM112" t="s">
        <v>723</v>
      </c>
      <c r="AN112" s="61" t="s">
        <v>723</v>
      </c>
      <c r="AO112" t="s">
        <v>723</v>
      </c>
      <c r="AP112" t="s">
        <v>723</v>
      </c>
    </row>
    <row r="113" spans="1:42" x14ac:dyDescent="0.35">
      <c r="A113" s="48" t="s">
        <v>725</v>
      </c>
      <c r="B113">
        <v>112</v>
      </c>
      <c r="C113">
        <v>77170</v>
      </c>
      <c r="D113" t="s">
        <v>99</v>
      </c>
      <c r="E113" t="s">
        <v>49</v>
      </c>
      <c r="F113">
        <v>1996</v>
      </c>
      <c r="G113">
        <v>80</v>
      </c>
      <c r="H113">
        <v>769.61224489795916</v>
      </c>
      <c r="J113">
        <v>100</v>
      </c>
      <c r="K113" t="s">
        <v>723</v>
      </c>
      <c r="L113" t="s">
        <v>723</v>
      </c>
      <c r="M113">
        <v>0</v>
      </c>
      <c r="N113" t="s">
        <v>723</v>
      </c>
      <c r="O113" t="s">
        <v>723</v>
      </c>
      <c r="P113">
        <v>0</v>
      </c>
      <c r="Q113">
        <v>16161.857142857143</v>
      </c>
      <c r="R113" t="s">
        <v>723</v>
      </c>
      <c r="S113" t="s">
        <v>723</v>
      </c>
      <c r="T113">
        <v>0</v>
      </c>
      <c r="U113" t="s">
        <v>723</v>
      </c>
      <c r="V113" t="s">
        <v>723</v>
      </c>
      <c r="W113">
        <v>0</v>
      </c>
      <c r="X113" t="s">
        <v>723</v>
      </c>
      <c r="Y113" t="s">
        <v>723</v>
      </c>
      <c r="Z113">
        <v>0</v>
      </c>
      <c r="AA113" t="s">
        <v>723</v>
      </c>
      <c r="AB113" t="s">
        <v>722</v>
      </c>
      <c r="AC113">
        <v>0</v>
      </c>
      <c r="AD113" t="s">
        <v>723</v>
      </c>
      <c r="AE113" t="s">
        <v>723</v>
      </c>
      <c r="AF113">
        <v>0</v>
      </c>
      <c r="AG113" t="s">
        <v>723</v>
      </c>
      <c r="AH113" t="s">
        <v>723</v>
      </c>
      <c r="AI113">
        <v>0</v>
      </c>
      <c r="AJ113">
        <v>0</v>
      </c>
      <c r="AK113">
        <v>0</v>
      </c>
      <c r="AL113" t="s">
        <v>723</v>
      </c>
      <c r="AM113" t="s">
        <v>723</v>
      </c>
      <c r="AN113" s="61" t="s">
        <v>723</v>
      </c>
      <c r="AO113" t="s">
        <v>723</v>
      </c>
      <c r="AP113" t="s">
        <v>723</v>
      </c>
    </row>
    <row r="114" spans="1:42" x14ac:dyDescent="0.35">
      <c r="A114" s="48" t="s">
        <v>725</v>
      </c>
      <c r="B114">
        <v>113</v>
      </c>
      <c r="C114">
        <v>77194</v>
      </c>
      <c r="D114" t="s">
        <v>99</v>
      </c>
      <c r="E114" t="s">
        <v>49</v>
      </c>
      <c r="F114">
        <v>1996</v>
      </c>
      <c r="G114">
        <v>80</v>
      </c>
      <c r="H114">
        <v>769.61224489795916</v>
      </c>
      <c r="J114">
        <v>100</v>
      </c>
      <c r="K114" t="s">
        <v>723</v>
      </c>
      <c r="L114" t="s">
        <v>723</v>
      </c>
      <c r="M114">
        <v>0</v>
      </c>
      <c r="N114" t="s">
        <v>723</v>
      </c>
      <c r="O114" t="s">
        <v>723</v>
      </c>
      <c r="P114">
        <v>0</v>
      </c>
      <c r="Q114">
        <v>16161.857142857143</v>
      </c>
      <c r="R114" t="s">
        <v>723</v>
      </c>
      <c r="S114" t="s">
        <v>723</v>
      </c>
      <c r="T114">
        <v>0</v>
      </c>
      <c r="U114" t="s">
        <v>723</v>
      </c>
      <c r="V114" t="s">
        <v>723</v>
      </c>
      <c r="W114">
        <v>0</v>
      </c>
      <c r="X114" t="s">
        <v>723</v>
      </c>
      <c r="Y114" t="s">
        <v>723</v>
      </c>
      <c r="Z114">
        <v>0</v>
      </c>
      <c r="AA114" t="s">
        <v>723</v>
      </c>
      <c r="AB114" t="s">
        <v>722</v>
      </c>
      <c r="AC114">
        <v>0</v>
      </c>
      <c r="AD114" t="s">
        <v>723</v>
      </c>
      <c r="AE114" t="s">
        <v>723</v>
      </c>
      <c r="AF114">
        <v>0</v>
      </c>
      <c r="AG114" t="s">
        <v>723</v>
      </c>
      <c r="AH114" t="s">
        <v>723</v>
      </c>
      <c r="AI114">
        <v>0</v>
      </c>
      <c r="AJ114">
        <v>0</v>
      </c>
      <c r="AK114">
        <v>0</v>
      </c>
      <c r="AL114" t="s">
        <v>723</v>
      </c>
      <c r="AM114" t="s">
        <v>723</v>
      </c>
      <c r="AN114" s="61" t="s">
        <v>723</v>
      </c>
      <c r="AO114" t="s">
        <v>723</v>
      </c>
      <c r="AP114" t="s">
        <v>723</v>
      </c>
    </row>
    <row r="115" spans="1:42" x14ac:dyDescent="0.35">
      <c r="A115" s="48" t="s">
        <v>725</v>
      </c>
      <c r="B115">
        <v>114</v>
      </c>
      <c r="C115" t="s">
        <v>103</v>
      </c>
      <c r="D115" t="s">
        <v>99</v>
      </c>
      <c r="E115" t="s">
        <v>49</v>
      </c>
      <c r="F115">
        <v>2002</v>
      </c>
      <c r="G115">
        <v>115</v>
      </c>
      <c r="H115">
        <v>769.61224489795916</v>
      </c>
      <c r="J115">
        <v>175</v>
      </c>
      <c r="K115" t="s">
        <v>723</v>
      </c>
      <c r="L115" t="s">
        <v>723</v>
      </c>
      <c r="M115">
        <v>0</v>
      </c>
      <c r="N115" t="s">
        <v>723</v>
      </c>
      <c r="O115" t="s">
        <v>723</v>
      </c>
      <c r="P115">
        <v>0</v>
      </c>
      <c r="Q115">
        <v>11544.183673469388</v>
      </c>
      <c r="R115" t="s">
        <v>723</v>
      </c>
      <c r="S115" t="s">
        <v>723</v>
      </c>
      <c r="T115">
        <v>0</v>
      </c>
      <c r="U115" t="s">
        <v>723</v>
      </c>
      <c r="V115" t="s">
        <v>723</v>
      </c>
      <c r="W115">
        <v>0</v>
      </c>
      <c r="X115" t="s">
        <v>723</v>
      </c>
      <c r="Y115" t="s">
        <v>723</v>
      </c>
      <c r="Z115">
        <v>0</v>
      </c>
      <c r="AA115" t="s">
        <v>723</v>
      </c>
      <c r="AB115" t="s">
        <v>722</v>
      </c>
      <c r="AC115">
        <v>0</v>
      </c>
      <c r="AD115" t="s">
        <v>723</v>
      </c>
      <c r="AE115" t="s">
        <v>723</v>
      </c>
      <c r="AF115">
        <v>0</v>
      </c>
      <c r="AG115" t="s">
        <v>723</v>
      </c>
      <c r="AH115" t="s">
        <v>723</v>
      </c>
      <c r="AI115">
        <v>0</v>
      </c>
      <c r="AJ115">
        <v>0</v>
      </c>
      <c r="AK115">
        <v>0</v>
      </c>
      <c r="AL115" t="s">
        <v>723</v>
      </c>
      <c r="AM115" t="s">
        <v>723</v>
      </c>
      <c r="AN115" s="61" t="s">
        <v>723</v>
      </c>
      <c r="AO115" t="s">
        <v>723</v>
      </c>
      <c r="AP115" t="s">
        <v>723</v>
      </c>
    </row>
    <row r="116" spans="1:42" x14ac:dyDescent="0.35">
      <c r="A116" s="48" t="s">
        <v>725</v>
      </c>
      <c r="B116">
        <v>115</v>
      </c>
      <c r="C116">
        <v>770047</v>
      </c>
      <c r="D116" t="s">
        <v>99</v>
      </c>
      <c r="E116" t="s">
        <v>49</v>
      </c>
      <c r="F116">
        <v>2005</v>
      </c>
      <c r="G116">
        <v>80</v>
      </c>
      <c r="H116">
        <v>769.61224489795916</v>
      </c>
      <c r="J116">
        <v>100</v>
      </c>
      <c r="K116" t="s">
        <v>723</v>
      </c>
      <c r="L116" t="s">
        <v>723</v>
      </c>
      <c r="M116">
        <v>0</v>
      </c>
      <c r="N116" t="s">
        <v>723</v>
      </c>
      <c r="O116" t="s">
        <v>723</v>
      </c>
      <c r="P116">
        <v>0</v>
      </c>
      <c r="Q116">
        <v>9235.3469387755104</v>
      </c>
      <c r="R116" t="s">
        <v>723</v>
      </c>
      <c r="S116" t="s">
        <v>723</v>
      </c>
      <c r="T116">
        <v>0</v>
      </c>
      <c r="U116" t="s">
        <v>723</v>
      </c>
      <c r="V116" t="s">
        <v>723</v>
      </c>
      <c r="W116">
        <v>0</v>
      </c>
      <c r="X116" t="s">
        <v>723</v>
      </c>
      <c r="Y116" t="s">
        <v>723</v>
      </c>
      <c r="Z116">
        <v>0</v>
      </c>
      <c r="AA116" t="s">
        <v>723</v>
      </c>
      <c r="AB116" t="s">
        <v>722</v>
      </c>
      <c r="AC116">
        <v>0</v>
      </c>
      <c r="AD116" t="s">
        <v>723</v>
      </c>
      <c r="AE116" t="s">
        <v>723</v>
      </c>
      <c r="AF116">
        <v>0</v>
      </c>
      <c r="AG116" t="s">
        <v>723</v>
      </c>
      <c r="AH116" t="s">
        <v>723</v>
      </c>
      <c r="AI116">
        <v>0</v>
      </c>
      <c r="AJ116">
        <v>0</v>
      </c>
      <c r="AK116">
        <v>0</v>
      </c>
      <c r="AL116" t="s">
        <v>723</v>
      </c>
      <c r="AM116" t="s">
        <v>723</v>
      </c>
      <c r="AN116" s="61" t="s">
        <v>723</v>
      </c>
      <c r="AO116" t="s">
        <v>723</v>
      </c>
      <c r="AP116" t="s">
        <v>723</v>
      </c>
    </row>
    <row r="117" spans="1:42" x14ac:dyDescent="0.35">
      <c r="A117" s="48" t="s">
        <v>725</v>
      </c>
      <c r="B117">
        <v>116</v>
      </c>
      <c r="C117" t="s">
        <v>104</v>
      </c>
      <c r="D117" t="s">
        <v>99</v>
      </c>
      <c r="E117" t="s">
        <v>49</v>
      </c>
      <c r="F117">
        <v>2007</v>
      </c>
      <c r="G117">
        <v>115</v>
      </c>
      <c r="H117">
        <v>769.61224489795916</v>
      </c>
      <c r="J117">
        <v>175</v>
      </c>
      <c r="K117" t="s">
        <v>723</v>
      </c>
      <c r="L117" t="s">
        <v>723</v>
      </c>
      <c r="M117">
        <v>0</v>
      </c>
      <c r="N117" t="s">
        <v>723</v>
      </c>
      <c r="O117" t="s">
        <v>723</v>
      </c>
      <c r="P117">
        <v>0</v>
      </c>
      <c r="Q117">
        <v>7696.1224489795914</v>
      </c>
      <c r="R117" t="s">
        <v>723</v>
      </c>
      <c r="S117" t="s">
        <v>723</v>
      </c>
      <c r="T117">
        <v>0</v>
      </c>
      <c r="U117" t="s">
        <v>723</v>
      </c>
      <c r="V117" t="s">
        <v>723</v>
      </c>
      <c r="W117">
        <v>0</v>
      </c>
      <c r="X117" t="s">
        <v>723</v>
      </c>
      <c r="Y117" t="s">
        <v>723</v>
      </c>
      <c r="Z117">
        <v>0</v>
      </c>
      <c r="AA117" t="s">
        <v>723</v>
      </c>
      <c r="AB117" t="s">
        <v>722</v>
      </c>
      <c r="AC117">
        <v>0</v>
      </c>
      <c r="AD117" t="s">
        <v>723</v>
      </c>
      <c r="AE117" t="s">
        <v>723</v>
      </c>
      <c r="AF117">
        <v>0</v>
      </c>
      <c r="AG117" t="s">
        <v>723</v>
      </c>
      <c r="AH117" t="s">
        <v>723</v>
      </c>
      <c r="AI117">
        <v>0</v>
      </c>
      <c r="AJ117">
        <v>0</v>
      </c>
      <c r="AK117">
        <v>0</v>
      </c>
      <c r="AL117" t="s">
        <v>723</v>
      </c>
      <c r="AM117" t="s">
        <v>723</v>
      </c>
      <c r="AN117" s="61" t="s">
        <v>723</v>
      </c>
      <c r="AO117" t="s">
        <v>723</v>
      </c>
      <c r="AP117" t="s">
        <v>723</v>
      </c>
    </row>
    <row r="118" spans="1:42" x14ac:dyDescent="0.35">
      <c r="A118" s="48" t="s">
        <v>725</v>
      </c>
      <c r="B118">
        <v>117</v>
      </c>
      <c r="C118">
        <v>770328</v>
      </c>
      <c r="D118" t="s">
        <v>99</v>
      </c>
      <c r="E118" t="s">
        <v>49</v>
      </c>
      <c r="F118">
        <v>2011</v>
      </c>
      <c r="G118">
        <v>80</v>
      </c>
      <c r="H118">
        <v>769.61224489795916</v>
      </c>
      <c r="J118">
        <v>100</v>
      </c>
      <c r="K118" t="s">
        <v>723</v>
      </c>
      <c r="L118" t="s">
        <v>723</v>
      </c>
      <c r="M118">
        <v>0</v>
      </c>
      <c r="N118" t="s">
        <v>723</v>
      </c>
      <c r="O118" t="s">
        <v>723</v>
      </c>
      <c r="P118">
        <v>0</v>
      </c>
      <c r="Q118">
        <v>4617.6734693877552</v>
      </c>
      <c r="R118" t="s">
        <v>723</v>
      </c>
      <c r="S118" t="s">
        <v>723</v>
      </c>
      <c r="T118">
        <v>0</v>
      </c>
      <c r="U118" t="s">
        <v>723</v>
      </c>
      <c r="V118" t="s">
        <v>723</v>
      </c>
      <c r="W118">
        <v>0</v>
      </c>
      <c r="X118" t="s">
        <v>723</v>
      </c>
      <c r="Y118" t="s">
        <v>723</v>
      </c>
      <c r="Z118">
        <v>0</v>
      </c>
      <c r="AA118" t="s">
        <v>723</v>
      </c>
      <c r="AB118" t="s">
        <v>722</v>
      </c>
      <c r="AC118">
        <v>0</v>
      </c>
      <c r="AD118" t="s">
        <v>723</v>
      </c>
      <c r="AE118" t="s">
        <v>723</v>
      </c>
      <c r="AF118">
        <v>0</v>
      </c>
      <c r="AG118" t="s">
        <v>723</v>
      </c>
      <c r="AH118" t="s">
        <v>723</v>
      </c>
      <c r="AI118">
        <v>0</v>
      </c>
      <c r="AJ118">
        <v>0</v>
      </c>
      <c r="AK118">
        <v>0</v>
      </c>
      <c r="AL118" t="s">
        <v>723</v>
      </c>
      <c r="AM118" t="s">
        <v>723</v>
      </c>
      <c r="AN118" s="61" t="s">
        <v>723</v>
      </c>
      <c r="AO118" t="s">
        <v>723</v>
      </c>
      <c r="AP118" t="s">
        <v>723</v>
      </c>
    </row>
    <row r="119" spans="1:42" x14ac:dyDescent="0.35">
      <c r="A119" s="48" t="s">
        <v>725</v>
      </c>
      <c r="B119">
        <v>118</v>
      </c>
      <c r="C119" t="s">
        <v>105</v>
      </c>
      <c r="D119" t="s">
        <v>99</v>
      </c>
      <c r="E119" t="s">
        <v>49</v>
      </c>
      <c r="F119">
        <v>2015</v>
      </c>
      <c r="G119">
        <v>80</v>
      </c>
      <c r="H119">
        <v>769.61224489795916</v>
      </c>
      <c r="J119">
        <v>100</v>
      </c>
      <c r="K119" t="s">
        <v>723</v>
      </c>
      <c r="L119" t="s">
        <v>723</v>
      </c>
      <c r="M119">
        <v>0</v>
      </c>
      <c r="N119" t="s">
        <v>723</v>
      </c>
      <c r="O119" t="s">
        <v>723</v>
      </c>
      <c r="P119">
        <v>0</v>
      </c>
      <c r="Q119">
        <v>1539.2244897959183</v>
      </c>
      <c r="R119" t="s">
        <v>723</v>
      </c>
      <c r="S119" t="s">
        <v>723</v>
      </c>
      <c r="T119">
        <v>0</v>
      </c>
      <c r="U119" t="s">
        <v>723</v>
      </c>
      <c r="V119" t="s">
        <v>723</v>
      </c>
      <c r="W119">
        <v>0</v>
      </c>
      <c r="X119" t="s">
        <v>723</v>
      </c>
      <c r="Y119" t="s">
        <v>723</v>
      </c>
      <c r="Z119">
        <v>0</v>
      </c>
      <c r="AA119" t="s">
        <v>723</v>
      </c>
      <c r="AB119" t="s">
        <v>722</v>
      </c>
      <c r="AC119">
        <v>0</v>
      </c>
      <c r="AD119" t="s">
        <v>723</v>
      </c>
      <c r="AE119" t="s">
        <v>723</v>
      </c>
      <c r="AF119">
        <v>0</v>
      </c>
      <c r="AG119" t="s">
        <v>723</v>
      </c>
      <c r="AH119" t="s">
        <v>723</v>
      </c>
      <c r="AI119">
        <v>0</v>
      </c>
      <c r="AJ119">
        <v>0</v>
      </c>
      <c r="AK119">
        <v>0</v>
      </c>
      <c r="AL119" t="s">
        <v>723</v>
      </c>
      <c r="AM119" t="s">
        <v>723</v>
      </c>
      <c r="AN119" s="61" t="s">
        <v>723</v>
      </c>
      <c r="AO119" t="s">
        <v>723</v>
      </c>
      <c r="AP119" t="s">
        <v>723</v>
      </c>
    </row>
    <row r="120" spans="1:42" x14ac:dyDescent="0.35">
      <c r="A120" s="48" t="s">
        <v>725</v>
      </c>
      <c r="B120">
        <v>119</v>
      </c>
      <c r="C120" t="s">
        <v>106</v>
      </c>
      <c r="D120" t="s">
        <v>99</v>
      </c>
      <c r="E120" t="s">
        <v>49</v>
      </c>
      <c r="F120">
        <v>2015</v>
      </c>
      <c r="G120">
        <v>80</v>
      </c>
      <c r="H120">
        <v>769.61224489795916</v>
      </c>
      <c r="J120">
        <v>100</v>
      </c>
      <c r="K120" t="s">
        <v>723</v>
      </c>
      <c r="L120" t="s">
        <v>723</v>
      </c>
      <c r="M120">
        <v>0</v>
      </c>
      <c r="N120" t="s">
        <v>723</v>
      </c>
      <c r="O120" t="s">
        <v>723</v>
      </c>
      <c r="P120">
        <v>0</v>
      </c>
      <c r="Q120">
        <v>1539.2244897959183</v>
      </c>
      <c r="R120" t="s">
        <v>723</v>
      </c>
      <c r="S120" t="s">
        <v>723</v>
      </c>
      <c r="T120">
        <v>0</v>
      </c>
      <c r="U120" t="s">
        <v>723</v>
      </c>
      <c r="V120" t="s">
        <v>723</v>
      </c>
      <c r="W120">
        <v>0</v>
      </c>
      <c r="X120" t="s">
        <v>723</v>
      </c>
      <c r="Y120" t="s">
        <v>723</v>
      </c>
      <c r="Z120">
        <v>0</v>
      </c>
      <c r="AA120" t="s">
        <v>723</v>
      </c>
      <c r="AB120" t="s">
        <v>722</v>
      </c>
      <c r="AC120">
        <v>0</v>
      </c>
      <c r="AD120" t="s">
        <v>723</v>
      </c>
      <c r="AE120" t="s">
        <v>723</v>
      </c>
      <c r="AF120">
        <v>0</v>
      </c>
      <c r="AG120" t="s">
        <v>723</v>
      </c>
      <c r="AH120" t="s">
        <v>723</v>
      </c>
      <c r="AI120">
        <v>0</v>
      </c>
      <c r="AJ120">
        <v>0</v>
      </c>
      <c r="AK120">
        <v>0</v>
      </c>
      <c r="AL120" t="s">
        <v>723</v>
      </c>
      <c r="AM120" t="s">
        <v>723</v>
      </c>
      <c r="AN120" s="61" t="s">
        <v>723</v>
      </c>
      <c r="AO120" t="s">
        <v>723</v>
      </c>
      <c r="AP120" t="s">
        <v>723</v>
      </c>
    </row>
    <row r="121" spans="1:42" x14ac:dyDescent="0.35">
      <c r="A121" s="48" t="s">
        <v>725</v>
      </c>
      <c r="B121">
        <v>120</v>
      </c>
      <c r="C121" t="s">
        <v>107</v>
      </c>
      <c r="D121" t="s">
        <v>99</v>
      </c>
      <c r="E121" t="s">
        <v>49</v>
      </c>
      <c r="F121">
        <v>2015</v>
      </c>
      <c r="G121">
        <v>80</v>
      </c>
      <c r="H121">
        <v>769.61224489795916</v>
      </c>
      <c r="J121">
        <v>100</v>
      </c>
      <c r="K121" t="s">
        <v>723</v>
      </c>
      <c r="L121" t="s">
        <v>723</v>
      </c>
      <c r="M121">
        <v>0</v>
      </c>
      <c r="N121" t="s">
        <v>723</v>
      </c>
      <c r="O121" t="s">
        <v>723</v>
      </c>
      <c r="P121">
        <v>0</v>
      </c>
      <c r="Q121">
        <v>1539.2244897959183</v>
      </c>
      <c r="R121" t="s">
        <v>723</v>
      </c>
      <c r="S121" t="s">
        <v>723</v>
      </c>
      <c r="T121">
        <v>0</v>
      </c>
      <c r="U121" t="s">
        <v>723</v>
      </c>
      <c r="V121" t="s">
        <v>723</v>
      </c>
      <c r="W121">
        <v>0</v>
      </c>
      <c r="X121" t="s">
        <v>723</v>
      </c>
      <c r="Y121" t="s">
        <v>723</v>
      </c>
      <c r="Z121">
        <v>0</v>
      </c>
      <c r="AA121" t="s">
        <v>723</v>
      </c>
      <c r="AB121" t="s">
        <v>722</v>
      </c>
      <c r="AC121">
        <v>0</v>
      </c>
      <c r="AD121" t="s">
        <v>723</v>
      </c>
      <c r="AE121" t="s">
        <v>723</v>
      </c>
      <c r="AF121">
        <v>0</v>
      </c>
      <c r="AG121" t="s">
        <v>723</v>
      </c>
      <c r="AH121" t="s">
        <v>723</v>
      </c>
      <c r="AI121">
        <v>0</v>
      </c>
      <c r="AJ121">
        <v>0</v>
      </c>
      <c r="AK121">
        <v>0</v>
      </c>
      <c r="AL121" t="s">
        <v>723</v>
      </c>
      <c r="AM121" t="s">
        <v>723</v>
      </c>
      <c r="AN121" s="61" t="s">
        <v>723</v>
      </c>
      <c r="AO121" t="s">
        <v>723</v>
      </c>
      <c r="AP121" t="s">
        <v>723</v>
      </c>
    </row>
    <row r="122" spans="1:42" x14ac:dyDescent="0.35">
      <c r="A122" s="48" t="s">
        <v>725</v>
      </c>
      <c r="B122">
        <v>121</v>
      </c>
      <c r="C122" t="s">
        <v>108</v>
      </c>
      <c r="D122" t="s">
        <v>99</v>
      </c>
      <c r="E122" t="s">
        <v>49</v>
      </c>
      <c r="F122">
        <v>2015</v>
      </c>
      <c r="G122">
        <v>80</v>
      </c>
      <c r="H122">
        <v>769.61224489795916</v>
      </c>
      <c r="J122">
        <v>100</v>
      </c>
      <c r="K122" t="s">
        <v>723</v>
      </c>
      <c r="L122" t="s">
        <v>723</v>
      </c>
      <c r="M122">
        <v>0</v>
      </c>
      <c r="N122" t="s">
        <v>723</v>
      </c>
      <c r="O122" t="s">
        <v>723</v>
      </c>
      <c r="P122">
        <v>0</v>
      </c>
      <c r="Q122">
        <v>1539.2244897959183</v>
      </c>
      <c r="R122" t="s">
        <v>723</v>
      </c>
      <c r="S122" t="s">
        <v>723</v>
      </c>
      <c r="T122">
        <v>0</v>
      </c>
      <c r="U122" t="s">
        <v>723</v>
      </c>
      <c r="V122" t="s">
        <v>723</v>
      </c>
      <c r="W122">
        <v>0</v>
      </c>
      <c r="X122" t="s">
        <v>723</v>
      </c>
      <c r="Y122" t="s">
        <v>723</v>
      </c>
      <c r="Z122">
        <v>0</v>
      </c>
      <c r="AA122" t="s">
        <v>723</v>
      </c>
      <c r="AB122" t="s">
        <v>722</v>
      </c>
      <c r="AC122">
        <v>0</v>
      </c>
      <c r="AD122" t="s">
        <v>723</v>
      </c>
      <c r="AE122" t="s">
        <v>723</v>
      </c>
      <c r="AF122">
        <v>0</v>
      </c>
      <c r="AG122" t="s">
        <v>723</v>
      </c>
      <c r="AH122" t="s">
        <v>723</v>
      </c>
      <c r="AI122">
        <v>0</v>
      </c>
      <c r="AJ122">
        <v>0</v>
      </c>
      <c r="AK122">
        <v>0</v>
      </c>
      <c r="AL122" t="s">
        <v>723</v>
      </c>
      <c r="AM122" t="s">
        <v>723</v>
      </c>
      <c r="AN122" s="61" t="s">
        <v>723</v>
      </c>
      <c r="AO122" t="s">
        <v>723</v>
      </c>
      <c r="AP122" t="s">
        <v>723</v>
      </c>
    </row>
    <row r="123" spans="1:42" x14ac:dyDescent="0.35">
      <c r="A123" s="48" t="s">
        <v>725</v>
      </c>
      <c r="B123">
        <v>122</v>
      </c>
      <c r="C123" t="s">
        <v>109</v>
      </c>
      <c r="D123" t="s">
        <v>99</v>
      </c>
      <c r="E123" t="s">
        <v>49</v>
      </c>
      <c r="F123">
        <v>2017</v>
      </c>
      <c r="G123">
        <v>40</v>
      </c>
      <c r="H123">
        <v>769.61224489795916</v>
      </c>
      <c r="J123">
        <v>50</v>
      </c>
      <c r="K123" t="s">
        <v>723</v>
      </c>
      <c r="L123" t="s">
        <v>723</v>
      </c>
      <c r="M123">
        <v>0</v>
      </c>
      <c r="N123" t="s">
        <v>723</v>
      </c>
      <c r="O123" t="s">
        <v>723</v>
      </c>
      <c r="P123">
        <v>0</v>
      </c>
      <c r="Q123">
        <v>769.61224489795916</v>
      </c>
      <c r="R123" t="s">
        <v>723</v>
      </c>
      <c r="S123" t="s">
        <v>723</v>
      </c>
      <c r="T123">
        <v>0</v>
      </c>
      <c r="U123" t="s">
        <v>723</v>
      </c>
      <c r="V123" t="s">
        <v>723</v>
      </c>
      <c r="W123">
        <v>0</v>
      </c>
      <c r="X123" t="s">
        <v>723</v>
      </c>
      <c r="Y123" t="s">
        <v>723</v>
      </c>
      <c r="Z123">
        <v>0</v>
      </c>
      <c r="AA123" t="s">
        <v>723</v>
      </c>
      <c r="AB123" t="s">
        <v>722</v>
      </c>
      <c r="AC123">
        <v>0</v>
      </c>
      <c r="AD123" t="s">
        <v>723</v>
      </c>
      <c r="AE123" t="s">
        <v>723</v>
      </c>
      <c r="AF123">
        <v>0</v>
      </c>
      <c r="AG123" t="s">
        <v>723</v>
      </c>
      <c r="AH123" t="s">
        <v>723</v>
      </c>
      <c r="AI123">
        <v>0</v>
      </c>
      <c r="AJ123">
        <v>0</v>
      </c>
      <c r="AK123">
        <v>0</v>
      </c>
      <c r="AL123" t="s">
        <v>723</v>
      </c>
      <c r="AM123" t="s">
        <v>723</v>
      </c>
      <c r="AN123" s="61" t="s">
        <v>723</v>
      </c>
      <c r="AO123" t="s">
        <v>723</v>
      </c>
      <c r="AP123" t="s">
        <v>723</v>
      </c>
    </row>
    <row r="124" spans="1:42" x14ac:dyDescent="0.35">
      <c r="A124" s="48" t="s">
        <v>725</v>
      </c>
      <c r="B124">
        <v>123</v>
      </c>
      <c r="C124" t="s">
        <v>110</v>
      </c>
      <c r="D124" t="s">
        <v>99</v>
      </c>
      <c r="E124" t="s">
        <v>49</v>
      </c>
      <c r="F124">
        <v>2017</v>
      </c>
      <c r="G124">
        <v>40</v>
      </c>
      <c r="H124">
        <v>769.61224489795916</v>
      </c>
      <c r="J124">
        <v>50</v>
      </c>
      <c r="K124" t="s">
        <v>723</v>
      </c>
      <c r="L124" t="s">
        <v>723</v>
      </c>
      <c r="M124">
        <v>0</v>
      </c>
      <c r="N124" t="s">
        <v>723</v>
      </c>
      <c r="O124" t="s">
        <v>723</v>
      </c>
      <c r="P124">
        <v>0</v>
      </c>
      <c r="Q124">
        <v>769.61224489795916</v>
      </c>
      <c r="R124" t="s">
        <v>723</v>
      </c>
      <c r="S124" t="s">
        <v>723</v>
      </c>
      <c r="T124">
        <v>0</v>
      </c>
      <c r="U124" t="s">
        <v>723</v>
      </c>
      <c r="V124" t="s">
        <v>723</v>
      </c>
      <c r="W124">
        <v>0</v>
      </c>
      <c r="X124" t="s">
        <v>723</v>
      </c>
      <c r="Y124" t="s">
        <v>723</v>
      </c>
      <c r="Z124">
        <v>0</v>
      </c>
      <c r="AA124" t="s">
        <v>723</v>
      </c>
      <c r="AB124" t="s">
        <v>722</v>
      </c>
      <c r="AC124">
        <v>0</v>
      </c>
      <c r="AD124" t="s">
        <v>723</v>
      </c>
      <c r="AE124" t="s">
        <v>723</v>
      </c>
      <c r="AF124">
        <v>0</v>
      </c>
      <c r="AG124" t="s">
        <v>723</v>
      </c>
      <c r="AH124" t="s">
        <v>723</v>
      </c>
      <c r="AI124">
        <v>0</v>
      </c>
      <c r="AJ124">
        <v>0</v>
      </c>
      <c r="AK124">
        <v>0</v>
      </c>
      <c r="AL124" t="s">
        <v>723</v>
      </c>
      <c r="AM124" t="s">
        <v>723</v>
      </c>
      <c r="AN124" s="61" t="s">
        <v>723</v>
      </c>
      <c r="AO124" t="s">
        <v>723</v>
      </c>
      <c r="AP124" t="s">
        <v>723</v>
      </c>
    </row>
    <row r="125" spans="1:42" x14ac:dyDescent="0.35">
      <c r="A125" s="48" t="s">
        <v>725</v>
      </c>
      <c r="B125">
        <v>124</v>
      </c>
      <c r="C125" t="s">
        <v>111</v>
      </c>
      <c r="D125" t="s">
        <v>99</v>
      </c>
      <c r="E125" t="s">
        <v>49</v>
      </c>
      <c r="F125">
        <v>2017</v>
      </c>
      <c r="G125">
        <v>40</v>
      </c>
      <c r="H125">
        <v>769.61224489795916</v>
      </c>
      <c r="J125">
        <v>50</v>
      </c>
      <c r="K125" t="s">
        <v>723</v>
      </c>
      <c r="L125" t="s">
        <v>723</v>
      </c>
      <c r="M125">
        <v>0</v>
      </c>
      <c r="N125" t="s">
        <v>723</v>
      </c>
      <c r="O125" t="s">
        <v>723</v>
      </c>
      <c r="P125">
        <v>0</v>
      </c>
      <c r="Q125">
        <v>769.61224489795916</v>
      </c>
      <c r="R125" t="s">
        <v>723</v>
      </c>
      <c r="S125" t="s">
        <v>723</v>
      </c>
      <c r="T125">
        <v>0</v>
      </c>
      <c r="U125" t="s">
        <v>723</v>
      </c>
      <c r="V125" t="s">
        <v>723</v>
      </c>
      <c r="W125">
        <v>0</v>
      </c>
      <c r="X125" t="s">
        <v>723</v>
      </c>
      <c r="Y125" t="s">
        <v>723</v>
      </c>
      <c r="Z125">
        <v>0</v>
      </c>
      <c r="AA125" t="s">
        <v>723</v>
      </c>
      <c r="AB125" t="s">
        <v>722</v>
      </c>
      <c r="AC125">
        <v>0</v>
      </c>
      <c r="AD125" t="s">
        <v>723</v>
      </c>
      <c r="AE125" t="s">
        <v>723</v>
      </c>
      <c r="AF125">
        <v>0</v>
      </c>
      <c r="AG125" t="s">
        <v>723</v>
      </c>
      <c r="AH125" t="s">
        <v>723</v>
      </c>
      <c r="AI125">
        <v>0</v>
      </c>
      <c r="AJ125">
        <v>0</v>
      </c>
      <c r="AK125">
        <v>0</v>
      </c>
      <c r="AL125" t="s">
        <v>723</v>
      </c>
      <c r="AM125" t="s">
        <v>723</v>
      </c>
      <c r="AN125" s="61" t="s">
        <v>723</v>
      </c>
      <c r="AO125" t="s">
        <v>723</v>
      </c>
      <c r="AP125" t="s">
        <v>723</v>
      </c>
    </row>
    <row r="126" spans="1:42" x14ac:dyDescent="0.35">
      <c r="A126" s="48" t="s">
        <v>725</v>
      </c>
      <c r="B126">
        <v>125</v>
      </c>
      <c r="C126" t="s">
        <v>112</v>
      </c>
      <c r="D126" t="s">
        <v>99</v>
      </c>
      <c r="E126" t="s">
        <v>49</v>
      </c>
      <c r="F126">
        <v>2017</v>
      </c>
      <c r="G126">
        <v>40</v>
      </c>
      <c r="H126">
        <v>769.61224489795916</v>
      </c>
      <c r="J126">
        <v>50</v>
      </c>
      <c r="K126" t="s">
        <v>723</v>
      </c>
      <c r="L126" t="s">
        <v>723</v>
      </c>
      <c r="M126">
        <v>0</v>
      </c>
      <c r="N126" t="s">
        <v>723</v>
      </c>
      <c r="O126" t="s">
        <v>723</v>
      </c>
      <c r="P126">
        <v>0</v>
      </c>
      <c r="Q126">
        <v>769.61224489795916</v>
      </c>
      <c r="R126" t="s">
        <v>723</v>
      </c>
      <c r="S126" t="s">
        <v>723</v>
      </c>
      <c r="T126">
        <v>0</v>
      </c>
      <c r="U126" t="s">
        <v>723</v>
      </c>
      <c r="V126" t="s">
        <v>723</v>
      </c>
      <c r="W126">
        <v>0</v>
      </c>
      <c r="X126" t="s">
        <v>723</v>
      </c>
      <c r="Y126" t="s">
        <v>723</v>
      </c>
      <c r="Z126">
        <v>0</v>
      </c>
      <c r="AA126" t="s">
        <v>723</v>
      </c>
      <c r="AB126" t="s">
        <v>722</v>
      </c>
      <c r="AC126">
        <v>0</v>
      </c>
      <c r="AD126" t="s">
        <v>723</v>
      </c>
      <c r="AE126" t="s">
        <v>723</v>
      </c>
      <c r="AF126">
        <v>0</v>
      </c>
      <c r="AG126" t="s">
        <v>723</v>
      </c>
      <c r="AH126" t="s">
        <v>723</v>
      </c>
      <c r="AI126">
        <v>0</v>
      </c>
      <c r="AJ126">
        <v>0</v>
      </c>
      <c r="AK126">
        <v>0</v>
      </c>
      <c r="AL126" t="s">
        <v>723</v>
      </c>
      <c r="AM126" t="s">
        <v>723</v>
      </c>
      <c r="AN126" s="61" t="s">
        <v>723</v>
      </c>
      <c r="AO126" t="s">
        <v>723</v>
      </c>
      <c r="AP126" t="s">
        <v>723</v>
      </c>
    </row>
    <row r="127" spans="1:42" x14ac:dyDescent="0.35">
      <c r="A127" s="48" t="s">
        <v>725</v>
      </c>
      <c r="B127">
        <v>126</v>
      </c>
      <c r="C127" t="s">
        <v>113</v>
      </c>
      <c r="D127" t="s">
        <v>99</v>
      </c>
      <c r="E127" t="s">
        <v>49</v>
      </c>
      <c r="F127">
        <v>2017</v>
      </c>
      <c r="G127">
        <v>40</v>
      </c>
      <c r="H127">
        <v>769.61224489795916</v>
      </c>
      <c r="J127">
        <v>50</v>
      </c>
      <c r="K127" t="s">
        <v>723</v>
      </c>
      <c r="L127" t="s">
        <v>723</v>
      </c>
      <c r="M127">
        <v>0</v>
      </c>
      <c r="N127" t="s">
        <v>723</v>
      </c>
      <c r="O127" t="s">
        <v>723</v>
      </c>
      <c r="P127">
        <v>0</v>
      </c>
      <c r="Q127">
        <v>769.61224489795916</v>
      </c>
      <c r="R127" t="s">
        <v>723</v>
      </c>
      <c r="S127" t="s">
        <v>723</v>
      </c>
      <c r="T127">
        <v>0</v>
      </c>
      <c r="U127" t="s">
        <v>723</v>
      </c>
      <c r="V127" t="s">
        <v>723</v>
      </c>
      <c r="W127">
        <v>0</v>
      </c>
      <c r="X127" t="s">
        <v>723</v>
      </c>
      <c r="Y127" t="s">
        <v>723</v>
      </c>
      <c r="Z127">
        <v>0</v>
      </c>
      <c r="AA127" t="s">
        <v>723</v>
      </c>
      <c r="AB127" t="s">
        <v>722</v>
      </c>
      <c r="AC127">
        <v>0</v>
      </c>
      <c r="AD127" t="s">
        <v>723</v>
      </c>
      <c r="AE127" t="s">
        <v>723</v>
      </c>
      <c r="AF127">
        <v>0</v>
      </c>
      <c r="AG127" t="s">
        <v>723</v>
      </c>
      <c r="AH127" t="s">
        <v>723</v>
      </c>
      <c r="AI127">
        <v>0</v>
      </c>
      <c r="AJ127">
        <v>0</v>
      </c>
      <c r="AK127">
        <v>0</v>
      </c>
      <c r="AL127" t="s">
        <v>723</v>
      </c>
      <c r="AM127" t="s">
        <v>723</v>
      </c>
      <c r="AN127" s="61" t="s">
        <v>723</v>
      </c>
      <c r="AO127" t="s">
        <v>723</v>
      </c>
      <c r="AP127" t="s">
        <v>723</v>
      </c>
    </row>
    <row r="128" spans="1:42" x14ac:dyDescent="0.35">
      <c r="A128" s="48" t="s">
        <v>725</v>
      </c>
      <c r="B128">
        <v>127</v>
      </c>
      <c r="C128" t="s">
        <v>114</v>
      </c>
      <c r="D128" t="s">
        <v>99</v>
      </c>
      <c r="E128" t="s">
        <v>49</v>
      </c>
      <c r="F128">
        <v>2017</v>
      </c>
      <c r="G128">
        <v>40</v>
      </c>
      <c r="H128">
        <v>769.61224489795916</v>
      </c>
      <c r="J128">
        <v>50</v>
      </c>
      <c r="K128" t="s">
        <v>723</v>
      </c>
      <c r="L128" t="s">
        <v>723</v>
      </c>
      <c r="M128">
        <v>0</v>
      </c>
      <c r="N128" t="s">
        <v>723</v>
      </c>
      <c r="O128" t="s">
        <v>723</v>
      </c>
      <c r="P128">
        <v>0</v>
      </c>
      <c r="Q128">
        <v>769.61224489795916</v>
      </c>
      <c r="R128" t="s">
        <v>723</v>
      </c>
      <c r="S128" t="s">
        <v>723</v>
      </c>
      <c r="T128">
        <v>0</v>
      </c>
      <c r="U128" t="s">
        <v>723</v>
      </c>
      <c r="V128" t="s">
        <v>723</v>
      </c>
      <c r="W128">
        <v>0</v>
      </c>
      <c r="X128" t="s">
        <v>723</v>
      </c>
      <c r="Y128" t="s">
        <v>723</v>
      </c>
      <c r="Z128">
        <v>0</v>
      </c>
      <c r="AA128" t="s">
        <v>723</v>
      </c>
      <c r="AB128" t="s">
        <v>722</v>
      </c>
      <c r="AC128">
        <v>0</v>
      </c>
      <c r="AD128" t="s">
        <v>723</v>
      </c>
      <c r="AE128" t="s">
        <v>723</v>
      </c>
      <c r="AF128">
        <v>0</v>
      </c>
      <c r="AG128" t="s">
        <v>723</v>
      </c>
      <c r="AH128" t="s">
        <v>723</v>
      </c>
      <c r="AI128">
        <v>0</v>
      </c>
      <c r="AJ128">
        <v>0</v>
      </c>
      <c r="AK128">
        <v>0</v>
      </c>
      <c r="AL128" t="s">
        <v>723</v>
      </c>
      <c r="AM128" t="s">
        <v>723</v>
      </c>
      <c r="AN128" s="61" t="s">
        <v>723</v>
      </c>
      <c r="AO128" t="s">
        <v>723</v>
      </c>
      <c r="AP128" t="s">
        <v>723</v>
      </c>
    </row>
    <row r="129" spans="1:42" x14ac:dyDescent="0.35">
      <c r="A129" s="48" t="s">
        <v>725</v>
      </c>
      <c r="B129">
        <v>128</v>
      </c>
      <c r="C129" t="s">
        <v>115</v>
      </c>
      <c r="D129" t="s">
        <v>99</v>
      </c>
      <c r="E129" t="s">
        <v>49</v>
      </c>
      <c r="F129">
        <v>2017</v>
      </c>
      <c r="G129">
        <v>40</v>
      </c>
      <c r="H129">
        <v>769.61224489795916</v>
      </c>
      <c r="J129">
        <v>50</v>
      </c>
      <c r="K129" t="s">
        <v>723</v>
      </c>
      <c r="L129" t="s">
        <v>723</v>
      </c>
      <c r="M129">
        <v>0</v>
      </c>
      <c r="N129" t="s">
        <v>723</v>
      </c>
      <c r="O129" t="s">
        <v>723</v>
      </c>
      <c r="P129">
        <v>0</v>
      </c>
      <c r="Q129">
        <v>769.61224489795916</v>
      </c>
      <c r="R129" t="s">
        <v>723</v>
      </c>
      <c r="S129" t="s">
        <v>723</v>
      </c>
      <c r="T129">
        <v>0</v>
      </c>
      <c r="U129" t="s">
        <v>723</v>
      </c>
      <c r="V129" t="s">
        <v>723</v>
      </c>
      <c r="W129">
        <v>0</v>
      </c>
      <c r="X129" t="s">
        <v>723</v>
      </c>
      <c r="Y129" t="s">
        <v>723</v>
      </c>
      <c r="Z129">
        <v>0</v>
      </c>
      <c r="AA129" t="s">
        <v>723</v>
      </c>
      <c r="AB129" t="s">
        <v>722</v>
      </c>
      <c r="AC129">
        <v>0</v>
      </c>
      <c r="AD129" t="s">
        <v>723</v>
      </c>
      <c r="AE129" t="s">
        <v>723</v>
      </c>
      <c r="AF129">
        <v>0</v>
      </c>
      <c r="AG129" t="s">
        <v>723</v>
      </c>
      <c r="AH129" t="s">
        <v>723</v>
      </c>
      <c r="AI129">
        <v>0</v>
      </c>
      <c r="AJ129">
        <v>0</v>
      </c>
      <c r="AK129">
        <v>0</v>
      </c>
      <c r="AL129" t="s">
        <v>723</v>
      </c>
      <c r="AM129" t="s">
        <v>723</v>
      </c>
      <c r="AN129" s="61" t="s">
        <v>723</v>
      </c>
      <c r="AO129" t="s">
        <v>723</v>
      </c>
      <c r="AP129" t="s">
        <v>723</v>
      </c>
    </row>
    <row r="130" spans="1:42" x14ac:dyDescent="0.35">
      <c r="A130" s="48" t="s">
        <v>725</v>
      </c>
      <c r="B130">
        <v>129</v>
      </c>
      <c r="C130" t="s">
        <v>116</v>
      </c>
      <c r="D130" t="s">
        <v>99</v>
      </c>
      <c r="E130" t="s">
        <v>49</v>
      </c>
      <c r="F130">
        <v>2017</v>
      </c>
      <c r="G130">
        <v>40</v>
      </c>
      <c r="H130">
        <v>769.61224489795916</v>
      </c>
      <c r="J130">
        <v>50</v>
      </c>
      <c r="K130" t="s">
        <v>723</v>
      </c>
      <c r="L130" t="s">
        <v>723</v>
      </c>
      <c r="M130">
        <v>0</v>
      </c>
      <c r="N130" t="s">
        <v>723</v>
      </c>
      <c r="O130" t="s">
        <v>723</v>
      </c>
      <c r="P130">
        <v>0</v>
      </c>
      <c r="Q130">
        <v>769.61224489795916</v>
      </c>
      <c r="R130" t="s">
        <v>723</v>
      </c>
      <c r="S130" t="s">
        <v>723</v>
      </c>
      <c r="T130">
        <v>0</v>
      </c>
      <c r="U130" t="s">
        <v>723</v>
      </c>
      <c r="V130" t="s">
        <v>723</v>
      </c>
      <c r="W130">
        <v>0</v>
      </c>
      <c r="X130" t="s">
        <v>723</v>
      </c>
      <c r="Y130" t="s">
        <v>723</v>
      </c>
      <c r="Z130">
        <v>0</v>
      </c>
      <c r="AA130" t="s">
        <v>723</v>
      </c>
      <c r="AB130" t="s">
        <v>722</v>
      </c>
      <c r="AC130">
        <v>0</v>
      </c>
      <c r="AD130" t="s">
        <v>723</v>
      </c>
      <c r="AE130" t="s">
        <v>723</v>
      </c>
      <c r="AF130">
        <v>0</v>
      </c>
      <c r="AG130" t="s">
        <v>723</v>
      </c>
      <c r="AH130" t="s">
        <v>723</v>
      </c>
      <c r="AI130">
        <v>0</v>
      </c>
      <c r="AJ130">
        <v>0</v>
      </c>
      <c r="AK130">
        <v>0</v>
      </c>
      <c r="AL130" t="s">
        <v>723</v>
      </c>
      <c r="AM130" t="s">
        <v>723</v>
      </c>
      <c r="AN130" s="61" t="s">
        <v>723</v>
      </c>
      <c r="AO130" t="s">
        <v>723</v>
      </c>
      <c r="AP130" t="s">
        <v>723</v>
      </c>
    </row>
    <row r="131" spans="1:42" x14ac:dyDescent="0.35">
      <c r="A131" s="48" t="s">
        <v>725</v>
      </c>
      <c r="B131">
        <v>130</v>
      </c>
      <c r="C131" t="s">
        <v>117</v>
      </c>
      <c r="D131" t="s">
        <v>99</v>
      </c>
      <c r="E131" t="s">
        <v>49</v>
      </c>
      <c r="F131">
        <v>2017</v>
      </c>
      <c r="G131">
        <v>40</v>
      </c>
      <c r="H131">
        <v>769.61224489795916</v>
      </c>
      <c r="J131">
        <v>50</v>
      </c>
      <c r="K131" t="s">
        <v>723</v>
      </c>
      <c r="L131" t="s">
        <v>723</v>
      </c>
      <c r="M131">
        <v>0</v>
      </c>
      <c r="N131" t="s">
        <v>723</v>
      </c>
      <c r="O131" t="s">
        <v>723</v>
      </c>
      <c r="P131">
        <v>0</v>
      </c>
      <c r="Q131">
        <v>769.61224489795916</v>
      </c>
      <c r="R131" t="s">
        <v>723</v>
      </c>
      <c r="S131" t="s">
        <v>723</v>
      </c>
      <c r="T131">
        <v>0</v>
      </c>
      <c r="U131" t="s">
        <v>723</v>
      </c>
      <c r="V131" t="s">
        <v>723</v>
      </c>
      <c r="W131">
        <v>0</v>
      </c>
      <c r="X131" t="s">
        <v>723</v>
      </c>
      <c r="Y131" t="s">
        <v>723</v>
      </c>
      <c r="Z131">
        <v>0</v>
      </c>
      <c r="AA131" t="s">
        <v>723</v>
      </c>
      <c r="AB131" t="s">
        <v>722</v>
      </c>
      <c r="AC131">
        <v>0</v>
      </c>
      <c r="AD131" t="s">
        <v>723</v>
      </c>
      <c r="AE131" t="s">
        <v>723</v>
      </c>
      <c r="AF131">
        <v>0</v>
      </c>
      <c r="AG131" t="s">
        <v>723</v>
      </c>
      <c r="AH131" t="s">
        <v>723</v>
      </c>
      <c r="AI131">
        <v>0</v>
      </c>
      <c r="AJ131">
        <v>0</v>
      </c>
      <c r="AK131">
        <v>0</v>
      </c>
      <c r="AL131" t="s">
        <v>723</v>
      </c>
      <c r="AM131" t="s">
        <v>723</v>
      </c>
      <c r="AN131" s="61" t="s">
        <v>723</v>
      </c>
      <c r="AO131" t="s">
        <v>723</v>
      </c>
      <c r="AP131" t="s">
        <v>723</v>
      </c>
    </row>
    <row r="132" spans="1:42" x14ac:dyDescent="0.35">
      <c r="A132" s="48" t="s">
        <v>725</v>
      </c>
      <c r="B132">
        <v>131</v>
      </c>
      <c r="C132" t="s">
        <v>118</v>
      </c>
      <c r="D132" t="s">
        <v>99</v>
      </c>
      <c r="E132" t="s">
        <v>49</v>
      </c>
      <c r="F132">
        <v>2017</v>
      </c>
      <c r="G132">
        <v>40</v>
      </c>
      <c r="H132">
        <v>769.61224489795916</v>
      </c>
      <c r="J132">
        <v>50</v>
      </c>
      <c r="K132" t="s">
        <v>723</v>
      </c>
      <c r="L132" t="s">
        <v>723</v>
      </c>
      <c r="M132">
        <v>0</v>
      </c>
      <c r="N132" t="s">
        <v>723</v>
      </c>
      <c r="O132" t="s">
        <v>723</v>
      </c>
      <c r="P132">
        <v>0</v>
      </c>
      <c r="Q132">
        <v>769.61224489795916</v>
      </c>
      <c r="R132" t="s">
        <v>723</v>
      </c>
      <c r="S132" t="s">
        <v>723</v>
      </c>
      <c r="T132">
        <v>0</v>
      </c>
      <c r="U132" t="s">
        <v>723</v>
      </c>
      <c r="V132" t="s">
        <v>723</v>
      </c>
      <c r="W132">
        <v>0</v>
      </c>
      <c r="X132" t="s">
        <v>723</v>
      </c>
      <c r="Y132" t="s">
        <v>723</v>
      </c>
      <c r="Z132">
        <v>0</v>
      </c>
      <c r="AA132" t="s">
        <v>723</v>
      </c>
      <c r="AB132" t="s">
        <v>722</v>
      </c>
      <c r="AC132">
        <v>0</v>
      </c>
      <c r="AD132" t="s">
        <v>723</v>
      </c>
      <c r="AE132" t="s">
        <v>723</v>
      </c>
      <c r="AF132">
        <v>0</v>
      </c>
      <c r="AG132" t="s">
        <v>723</v>
      </c>
      <c r="AH132" t="s">
        <v>723</v>
      </c>
      <c r="AI132">
        <v>0</v>
      </c>
      <c r="AJ132">
        <v>0</v>
      </c>
      <c r="AK132">
        <v>0</v>
      </c>
      <c r="AL132" t="s">
        <v>723</v>
      </c>
      <c r="AM132" t="s">
        <v>723</v>
      </c>
      <c r="AN132" s="61" t="s">
        <v>723</v>
      </c>
      <c r="AO132" t="s">
        <v>723</v>
      </c>
      <c r="AP132" t="s">
        <v>723</v>
      </c>
    </row>
    <row r="133" spans="1:42" x14ac:dyDescent="0.35">
      <c r="A133" s="48" t="s">
        <v>725</v>
      </c>
      <c r="B133">
        <v>132</v>
      </c>
      <c r="C133" t="s">
        <v>119</v>
      </c>
      <c r="D133" t="s">
        <v>99</v>
      </c>
      <c r="E133" t="s">
        <v>49</v>
      </c>
      <c r="F133">
        <v>2017</v>
      </c>
      <c r="G133">
        <v>40</v>
      </c>
      <c r="H133">
        <v>769.61224489795916</v>
      </c>
      <c r="J133">
        <v>50</v>
      </c>
      <c r="K133" t="s">
        <v>723</v>
      </c>
      <c r="L133" t="s">
        <v>723</v>
      </c>
      <c r="M133">
        <v>0</v>
      </c>
      <c r="N133" t="s">
        <v>723</v>
      </c>
      <c r="O133" t="s">
        <v>723</v>
      </c>
      <c r="P133">
        <v>0</v>
      </c>
      <c r="Q133">
        <v>769.61224489795916</v>
      </c>
      <c r="R133" t="s">
        <v>723</v>
      </c>
      <c r="S133" t="s">
        <v>723</v>
      </c>
      <c r="T133">
        <v>0</v>
      </c>
      <c r="U133" t="s">
        <v>723</v>
      </c>
      <c r="V133" t="s">
        <v>723</v>
      </c>
      <c r="W133">
        <v>0</v>
      </c>
      <c r="X133" t="s">
        <v>723</v>
      </c>
      <c r="Y133" t="s">
        <v>723</v>
      </c>
      <c r="Z133">
        <v>0</v>
      </c>
      <c r="AA133" t="s">
        <v>723</v>
      </c>
      <c r="AB133" t="s">
        <v>722</v>
      </c>
      <c r="AC133">
        <v>0</v>
      </c>
      <c r="AD133" t="s">
        <v>723</v>
      </c>
      <c r="AE133" t="s">
        <v>723</v>
      </c>
      <c r="AF133">
        <v>0</v>
      </c>
      <c r="AG133" t="s">
        <v>723</v>
      </c>
      <c r="AH133" t="s">
        <v>723</v>
      </c>
      <c r="AI133">
        <v>0</v>
      </c>
      <c r="AJ133">
        <v>0</v>
      </c>
      <c r="AK133">
        <v>0</v>
      </c>
      <c r="AL133" t="s">
        <v>723</v>
      </c>
      <c r="AM133" t="s">
        <v>723</v>
      </c>
      <c r="AN133" s="61" t="s">
        <v>723</v>
      </c>
      <c r="AO133" t="s">
        <v>723</v>
      </c>
      <c r="AP133" t="s">
        <v>723</v>
      </c>
    </row>
    <row r="134" spans="1:42" x14ac:dyDescent="0.35">
      <c r="A134" s="48" t="s">
        <v>725</v>
      </c>
      <c r="B134">
        <v>133</v>
      </c>
      <c r="C134" t="s">
        <v>120</v>
      </c>
      <c r="D134" t="s">
        <v>99</v>
      </c>
      <c r="E134" t="s">
        <v>49</v>
      </c>
      <c r="F134">
        <v>2017</v>
      </c>
      <c r="G134">
        <v>40</v>
      </c>
      <c r="H134">
        <v>769.61224489795916</v>
      </c>
      <c r="J134">
        <v>50</v>
      </c>
      <c r="K134" t="s">
        <v>723</v>
      </c>
      <c r="L134" t="s">
        <v>723</v>
      </c>
      <c r="M134">
        <v>0</v>
      </c>
      <c r="N134" t="s">
        <v>723</v>
      </c>
      <c r="O134" t="s">
        <v>723</v>
      </c>
      <c r="P134">
        <v>0</v>
      </c>
      <c r="Q134">
        <v>769.61224489795916</v>
      </c>
      <c r="R134" t="s">
        <v>723</v>
      </c>
      <c r="S134" t="s">
        <v>723</v>
      </c>
      <c r="T134">
        <v>0</v>
      </c>
      <c r="U134" t="s">
        <v>723</v>
      </c>
      <c r="V134" t="s">
        <v>723</v>
      </c>
      <c r="W134">
        <v>0</v>
      </c>
      <c r="X134" t="s">
        <v>723</v>
      </c>
      <c r="Y134" t="s">
        <v>723</v>
      </c>
      <c r="Z134">
        <v>0</v>
      </c>
      <c r="AA134" t="s">
        <v>723</v>
      </c>
      <c r="AB134" t="s">
        <v>722</v>
      </c>
      <c r="AC134">
        <v>0</v>
      </c>
      <c r="AD134" t="s">
        <v>723</v>
      </c>
      <c r="AE134" t="s">
        <v>723</v>
      </c>
      <c r="AF134">
        <v>0</v>
      </c>
      <c r="AG134" t="s">
        <v>723</v>
      </c>
      <c r="AH134" t="s">
        <v>723</v>
      </c>
      <c r="AI134">
        <v>0</v>
      </c>
      <c r="AJ134">
        <v>0</v>
      </c>
      <c r="AK134">
        <v>0</v>
      </c>
      <c r="AL134" t="s">
        <v>723</v>
      </c>
      <c r="AM134" t="s">
        <v>723</v>
      </c>
      <c r="AN134" s="61" t="s">
        <v>723</v>
      </c>
      <c r="AO134" t="s">
        <v>723</v>
      </c>
      <c r="AP134" t="s">
        <v>723</v>
      </c>
    </row>
    <row r="135" spans="1:42" x14ac:dyDescent="0.35">
      <c r="A135" s="48" t="s">
        <v>725</v>
      </c>
      <c r="B135">
        <v>134</v>
      </c>
      <c r="C135">
        <v>29027</v>
      </c>
      <c r="D135" t="s">
        <v>99</v>
      </c>
      <c r="E135" t="s">
        <v>16</v>
      </c>
      <c r="F135">
        <v>1986</v>
      </c>
      <c r="G135">
        <v>50</v>
      </c>
      <c r="H135">
        <v>769.61224489795916</v>
      </c>
      <c r="J135">
        <v>75</v>
      </c>
      <c r="K135" t="s">
        <v>722</v>
      </c>
      <c r="L135">
        <v>0.55000000000000004</v>
      </c>
      <c r="M135">
        <v>0.55000000000000004</v>
      </c>
      <c r="N135" t="s">
        <v>722</v>
      </c>
      <c r="O135">
        <v>7000</v>
      </c>
      <c r="P135">
        <v>7000</v>
      </c>
      <c r="Q135">
        <v>23857.979591836734</v>
      </c>
      <c r="R135" t="s">
        <v>722</v>
      </c>
      <c r="S135">
        <v>2.63</v>
      </c>
      <c r="T135">
        <v>2.63</v>
      </c>
      <c r="U135" t="s">
        <v>722</v>
      </c>
      <c r="V135">
        <v>2.8699999999999998E-4</v>
      </c>
      <c r="W135">
        <v>2.8699999999999998E-4</v>
      </c>
      <c r="X135" t="s">
        <v>722</v>
      </c>
      <c r="Y135">
        <v>11.84</v>
      </c>
      <c r="Z135">
        <v>11.84</v>
      </c>
      <c r="AA135" t="s">
        <v>722</v>
      </c>
      <c r="AB135">
        <v>6.0099999999999997E-5</v>
      </c>
      <c r="AC135">
        <v>6.0099999999999997E-5</v>
      </c>
      <c r="AD135" t="s">
        <v>722</v>
      </c>
      <c r="AE135">
        <v>0.85</v>
      </c>
      <c r="AF135">
        <v>0.85</v>
      </c>
      <c r="AG135" t="s">
        <v>722</v>
      </c>
      <c r="AH135">
        <v>0.86699999999999999</v>
      </c>
      <c r="AI135">
        <v>0.86699999999999999</v>
      </c>
      <c r="AJ135">
        <v>3.9431499999999993</v>
      </c>
      <c r="AK135">
        <v>10.630026900000001</v>
      </c>
      <c r="AL135">
        <v>183.98491666737726</v>
      </c>
      <c r="AM135">
        <v>495.99041714580449</v>
      </c>
      <c r="AN135" s="61">
        <v>9.1992458333688631E-2</v>
      </c>
      <c r="AO135">
        <v>0.24799520857290225</v>
      </c>
      <c r="AP135">
        <v>8.4614663175326801E-2</v>
      </c>
    </row>
    <row r="136" spans="1:42" x14ac:dyDescent="0.35">
      <c r="A136" s="48" t="s">
        <v>725</v>
      </c>
      <c r="B136">
        <v>135</v>
      </c>
      <c r="C136" t="s">
        <v>121</v>
      </c>
      <c r="D136" t="s">
        <v>99</v>
      </c>
      <c r="E136" t="s">
        <v>16</v>
      </c>
      <c r="F136">
        <v>1986</v>
      </c>
      <c r="G136">
        <v>100</v>
      </c>
      <c r="H136">
        <v>769.61224489795916</v>
      </c>
      <c r="J136">
        <v>175</v>
      </c>
      <c r="K136" t="s">
        <v>722</v>
      </c>
      <c r="L136">
        <v>0.55000000000000004</v>
      </c>
      <c r="M136">
        <v>0.55000000000000004</v>
      </c>
      <c r="N136" t="s">
        <v>722</v>
      </c>
      <c r="O136">
        <v>7000</v>
      </c>
      <c r="P136">
        <v>7000</v>
      </c>
      <c r="Q136">
        <v>23857.979591836734</v>
      </c>
      <c r="R136" t="s">
        <v>722</v>
      </c>
      <c r="S136">
        <v>1.61</v>
      </c>
      <c r="T136">
        <v>1.61</v>
      </c>
      <c r="U136" t="s">
        <v>722</v>
      </c>
      <c r="V136">
        <v>4.1499999999999999E-5</v>
      </c>
      <c r="W136">
        <v>4.1499999999999999E-5</v>
      </c>
      <c r="X136" t="s">
        <v>722</v>
      </c>
      <c r="Y136">
        <v>12.94</v>
      </c>
      <c r="Z136">
        <v>12.94</v>
      </c>
      <c r="AA136" t="s">
        <v>722</v>
      </c>
      <c r="AB136">
        <v>1.27E-4</v>
      </c>
      <c r="AC136">
        <v>1.27E-4</v>
      </c>
      <c r="AD136" t="s">
        <v>722</v>
      </c>
      <c r="AE136">
        <v>0.85</v>
      </c>
      <c r="AF136">
        <v>0.85</v>
      </c>
      <c r="AG136" t="s">
        <v>722</v>
      </c>
      <c r="AH136">
        <v>0.86699999999999999</v>
      </c>
      <c r="AI136">
        <v>0.86699999999999999</v>
      </c>
      <c r="AJ136">
        <v>1.6154250000000001</v>
      </c>
      <c r="AK136">
        <v>11.989742999999999</v>
      </c>
      <c r="AL136">
        <v>150.74944346900219</v>
      </c>
      <c r="AM136">
        <v>1118.8678425716848</v>
      </c>
      <c r="AN136" s="61">
        <v>7.5374721734501091E-2</v>
      </c>
      <c r="AO136">
        <v>0.55943392128584246</v>
      </c>
      <c r="AP136">
        <v>6.9329669051394094E-2</v>
      </c>
    </row>
    <row r="137" spans="1:42" x14ac:dyDescent="0.35">
      <c r="A137" s="48" t="s">
        <v>725</v>
      </c>
      <c r="B137">
        <v>136</v>
      </c>
      <c r="C137">
        <v>607</v>
      </c>
      <c r="D137" t="s">
        <v>99</v>
      </c>
      <c r="E137" t="s">
        <v>16</v>
      </c>
      <c r="F137">
        <v>1987</v>
      </c>
      <c r="G137">
        <v>107</v>
      </c>
      <c r="H137">
        <v>769.61224489795916</v>
      </c>
      <c r="J137">
        <v>175</v>
      </c>
      <c r="K137" t="s">
        <v>722</v>
      </c>
      <c r="L137">
        <v>0.55000000000000004</v>
      </c>
      <c r="M137">
        <v>0.55000000000000004</v>
      </c>
      <c r="N137" t="s">
        <v>722</v>
      </c>
      <c r="O137">
        <v>7000</v>
      </c>
      <c r="P137">
        <v>7000</v>
      </c>
      <c r="Q137">
        <v>23088.367346938776</v>
      </c>
      <c r="R137" t="s">
        <v>722</v>
      </c>
      <c r="S137">
        <v>1.61</v>
      </c>
      <c r="T137">
        <v>1.61</v>
      </c>
      <c r="U137" t="s">
        <v>722</v>
      </c>
      <c r="V137">
        <v>4.1499999999999999E-5</v>
      </c>
      <c r="W137">
        <v>4.1499999999999999E-5</v>
      </c>
      <c r="X137" t="s">
        <v>722</v>
      </c>
      <c r="Y137">
        <v>12.94</v>
      </c>
      <c r="Z137">
        <v>12.94</v>
      </c>
      <c r="AA137" t="s">
        <v>722</v>
      </c>
      <c r="AB137">
        <v>1.27E-4</v>
      </c>
      <c r="AC137">
        <v>1.27E-4</v>
      </c>
      <c r="AD137" t="s">
        <v>722</v>
      </c>
      <c r="AE137">
        <v>0.85</v>
      </c>
      <c r="AF137">
        <v>0.85</v>
      </c>
      <c r="AG137" t="s">
        <v>722</v>
      </c>
      <c r="AH137">
        <v>0.86699999999999999</v>
      </c>
      <c r="AI137">
        <v>0.86699999999999999</v>
      </c>
      <c r="AJ137">
        <v>1.6154250000000001</v>
      </c>
      <c r="AK137">
        <v>11.989742999999999</v>
      </c>
      <c r="AL137">
        <v>161.30190451183233</v>
      </c>
      <c r="AM137">
        <v>1197.188591551703</v>
      </c>
      <c r="AN137" s="61">
        <v>8.0650952255916161E-2</v>
      </c>
      <c r="AO137">
        <v>0.59859429577585144</v>
      </c>
      <c r="AP137">
        <v>7.4182745884991685E-2</v>
      </c>
    </row>
    <row r="138" spans="1:42" x14ac:dyDescent="0.35">
      <c r="A138" s="48" t="s">
        <v>725</v>
      </c>
      <c r="B138">
        <v>137</v>
      </c>
      <c r="C138" t="s">
        <v>122</v>
      </c>
      <c r="D138" t="s">
        <v>99</v>
      </c>
      <c r="E138" t="s">
        <v>16</v>
      </c>
      <c r="F138">
        <v>1989</v>
      </c>
      <c r="G138">
        <v>105</v>
      </c>
      <c r="H138">
        <v>769.61224489795916</v>
      </c>
      <c r="J138">
        <v>175</v>
      </c>
      <c r="K138" t="s">
        <v>722</v>
      </c>
      <c r="L138">
        <v>0.55000000000000004</v>
      </c>
      <c r="M138">
        <v>0.55000000000000004</v>
      </c>
      <c r="N138" t="s">
        <v>722</v>
      </c>
      <c r="O138">
        <v>7000</v>
      </c>
      <c r="P138">
        <v>7000</v>
      </c>
      <c r="Q138">
        <v>21549.142857142855</v>
      </c>
      <c r="R138" t="s">
        <v>722</v>
      </c>
      <c r="S138">
        <v>1.61</v>
      </c>
      <c r="T138">
        <v>1.61</v>
      </c>
      <c r="U138" t="s">
        <v>722</v>
      </c>
      <c r="V138">
        <v>4.1499999999999999E-5</v>
      </c>
      <c r="W138">
        <v>4.1499999999999999E-5</v>
      </c>
      <c r="X138" t="s">
        <v>722</v>
      </c>
      <c r="Y138">
        <v>12.94</v>
      </c>
      <c r="Z138">
        <v>12.94</v>
      </c>
      <c r="AA138" t="s">
        <v>722</v>
      </c>
      <c r="AB138">
        <v>1.27E-4</v>
      </c>
      <c r="AC138">
        <v>1.27E-4</v>
      </c>
      <c r="AD138" t="s">
        <v>722</v>
      </c>
      <c r="AE138">
        <v>0.85</v>
      </c>
      <c r="AF138">
        <v>0.85</v>
      </c>
      <c r="AG138" t="s">
        <v>722</v>
      </c>
      <c r="AH138">
        <v>0.86699999999999999</v>
      </c>
      <c r="AI138">
        <v>0.86699999999999999</v>
      </c>
      <c r="AJ138">
        <v>1.6154250000000001</v>
      </c>
      <c r="AK138">
        <v>11.989742999999999</v>
      </c>
      <c r="AL138">
        <v>158.28691564245227</v>
      </c>
      <c r="AM138">
        <v>1174.8112347002691</v>
      </c>
      <c r="AN138" s="61">
        <v>7.9143457821226143E-2</v>
      </c>
      <c r="AO138">
        <v>0.58740561735013463</v>
      </c>
      <c r="AP138">
        <v>7.2796152503963804E-2</v>
      </c>
    </row>
    <row r="139" spans="1:42" x14ac:dyDescent="0.35">
      <c r="A139" s="48" t="s">
        <v>725</v>
      </c>
      <c r="B139">
        <v>138</v>
      </c>
      <c r="C139">
        <v>558</v>
      </c>
      <c r="D139" t="s">
        <v>99</v>
      </c>
      <c r="E139" t="s">
        <v>16</v>
      </c>
      <c r="F139">
        <v>1995</v>
      </c>
      <c r="G139">
        <v>107</v>
      </c>
      <c r="H139">
        <v>769.61224489795916</v>
      </c>
      <c r="J139">
        <v>175</v>
      </c>
      <c r="K139" t="s">
        <v>722</v>
      </c>
      <c r="L139">
        <v>0.55000000000000004</v>
      </c>
      <c r="M139">
        <v>0.55000000000000004</v>
      </c>
      <c r="N139" t="s">
        <v>722</v>
      </c>
      <c r="O139">
        <v>7000</v>
      </c>
      <c r="P139">
        <v>7000</v>
      </c>
      <c r="Q139">
        <v>16931.4693877551</v>
      </c>
      <c r="R139" t="s">
        <v>722</v>
      </c>
      <c r="S139">
        <v>1.61</v>
      </c>
      <c r="T139">
        <v>1.61</v>
      </c>
      <c r="U139" t="s">
        <v>722</v>
      </c>
      <c r="V139">
        <v>4.1499999999999999E-5</v>
      </c>
      <c r="W139">
        <v>4.1499999999999999E-5</v>
      </c>
      <c r="X139" t="s">
        <v>722</v>
      </c>
      <c r="Y139">
        <v>12.94</v>
      </c>
      <c r="Z139">
        <v>12.94</v>
      </c>
      <c r="AA139" t="s">
        <v>722</v>
      </c>
      <c r="AB139">
        <v>1.27E-4</v>
      </c>
      <c r="AC139">
        <v>1.27E-4</v>
      </c>
      <c r="AD139" t="s">
        <v>722</v>
      </c>
      <c r="AE139">
        <v>0.85</v>
      </c>
      <c r="AF139">
        <v>0.85</v>
      </c>
      <c r="AG139" t="s">
        <v>722</v>
      </c>
      <c r="AH139">
        <v>0.86699999999999999</v>
      </c>
      <c r="AI139">
        <v>0.86699999999999999</v>
      </c>
      <c r="AJ139">
        <v>1.6154250000000001</v>
      </c>
      <c r="AK139">
        <v>11.989742999999999</v>
      </c>
      <c r="AL139">
        <v>161.30190451183233</v>
      </c>
      <c r="AM139">
        <v>1197.188591551703</v>
      </c>
      <c r="AN139" s="61">
        <v>8.0650952255916161E-2</v>
      </c>
      <c r="AO139">
        <v>0.59859429577585144</v>
      </c>
      <c r="AP139">
        <v>7.4182745884991685E-2</v>
      </c>
    </row>
    <row r="140" spans="1:42" x14ac:dyDescent="0.35">
      <c r="A140" s="48" t="s">
        <v>725</v>
      </c>
      <c r="B140">
        <v>139</v>
      </c>
      <c r="C140">
        <v>856</v>
      </c>
      <c r="D140" t="s">
        <v>99</v>
      </c>
      <c r="E140" t="s">
        <v>16</v>
      </c>
      <c r="F140">
        <v>1996</v>
      </c>
      <c r="G140">
        <v>107</v>
      </c>
      <c r="H140">
        <v>769.61224489795916</v>
      </c>
      <c r="J140">
        <v>175</v>
      </c>
      <c r="K140" t="s">
        <v>722</v>
      </c>
      <c r="L140">
        <v>0.55000000000000004</v>
      </c>
      <c r="M140">
        <v>0.55000000000000004</v>
      </c>
      <c r="N140" t="s">
        <v>722</v>
      </c>
      <c r="O140">
        <v>7000</v>
      </c>
      <c r="P140">
        <v>7000</v>
      </c>
      <c r="Q140">
        <v>16161.857142857143</v>
      </c>
      <c r="R140" t="s">
        <v>722</v>
      </c>
      <c r="S140">
        <v>1.61</v>
      </c>
      <c r="T140">
        <v>1.61</v>
      </c>
      <c r="U140" t="s">
        <v>722</v>
      </c>
      <c r="V140">
        <v>4.1499999999999999E-5</v>
      </c>
      <c r="W140">
        <v>4.1499999999999999E-5</v>
      </c>
      <c r="X140" t="s">
        <v>722</v>
      </c>
      <c r="Y140">
        <v>12.94</v>
      </c>
      <c r="Z140">
        <v>12.94</v>
      </c>
      <c r="AA140" t="s">
        <v>722</v>
      </c>
      <c r="AB140">
        <v>1.27E-4</v>
      </c>
      <c r="AC140">
        <v>1.27E-4</v>
      </c>
      <c r="AD140" t="s">
        <v>722</v>
      </c>
      <c r="AE140">
        <v>1</v>
      </c>
      <c r="AF140">
        <v>1</v>
      </c>
      <c r="AG140" t="s">
        <v>722</v>
      </c>
      <c r="AH140">
        <v>0.97699999999999998</v>
      </c>
      <c r="AI140">
        <v>0.97699999999999998</v>
      </c>
      <c r="AJ140">
        <v>1.9005000000000001</v>
      </c>
      <c r="AK140">
        <v>13.510932999999998</v>
      </c>
      <c r="AL140">
        <v>189.76694648450859</v>
      </c>
      <c r="AM140">
        <v>1349.0810310796005</v>
      </c>
      <c r="AN140" s="61">
        <v>9.4883473242254296E-2</v>
      </c>
      <c r="AO140">
        <v>0.67454051553980021</v>
      </c>
      <c r="AP140">
        <v>8.7273818688225493E-2</v>
      </c>
    </row>
    <row r="141" spans="1:42" x14ac:dyDescent="0.35">
      <c r="A141" s="48" t="s">
        <v>725</v>
      </c>
      <c r="B141">
        <v>140</v>
      </c>
      <c r="C141">
        <v>854</v>
      </c>
      <c r="D141" t="s">
        <v>99</v>
      </c>
      <c r="E141" t="s">
        <v>16</v>
      </c>
      <c r="F141">
        <v>1997</v>
      </c>
      <c r="G141">
        <v>107</v>
      </c>
      <c r="H141">
        <v>769.61224489795916</v>
      </c>
      <c r="J141">
        <v>175</v>
      </c>
      <c r="K141" t="s">
        <v>722</v>
      </c>
      <c r="L141">
        <v>0.55000000000000004</v>
      </c>
      <c r="M141">
        <v>0.55000000000000004</v>
      </c>
      <c r="N141" t="s">
        <v>722</v>
      </c>
      <c r="O141">
        <v>7000</v>
      </c>
      <c r="P141">
        <v>7000</v>
      </c>
      <c r="Q141">
        <v>15392.244897959183</v>
      </c>
      <c r="R141" t="s">
        <v>722</v>
      </c>
      <c r="S141">
        <v>1.61</v>
      </c>
      <c r="T141">
        <v>1.61</v>
      </c>
      <c r="U141" t="s">
        <v>722</v>
      </c>
      <c r="V141">
        <v>4.1499999999999999E-5</v>
      </c>
      <c r="W141">
        <v>4.1499999999999999E-5</v>
      </c>
      <c r="X141" t="s">
        <v>722</v>
      </c>
      <c r="Y141">
        <v>12.94</v>
      </c>
      <c r="Z141">
        <v>12.94</v>
      </c>
      <c r="AA141" t="s">
        <v>722</v>
      </c>
      <c r="AB141">
        <v>1.27E-4</v>
      </c>
      <c r="AC141">
        <v>1.27E-4</v>
      </c>
      <c r="AD141" t="s">
        <v>722</v>
      </c>
      <c r="AE141">
        <v>1</v>
      </c>
      <c r="AF141">
        <v>1</v>
      </c>
      <c r="AG141" t="s">
        <v>722</v>
      </c>
      <c r="AH141">
        <v>0.97699999999999998</v>
      </c>
      <c r="AI141">
        <v>0.97699999999999998</v>
      </c>
      <c r="AJ141">
        <v>1.9005000000000001</v>
      </c>
      <c r="AK141">
        <v>13.510932999999998</v>
      </c>
      <c r="AL141">
        <v>189.76694648450859</v>
      </c>
      <c r="AM141">
        <v>1349.0810310796005</v>
      </c>
      <c r="AN141" s="61">
        <v>9.4883473242254296E-2</v>
      </c>
      <c r="AO141">
        <v>0.67454051553980021</v>
      </c>
      <c r="AP141">
        <v>8.7273818688225493E-2</v>
      </c>
    </row>
    <row r="142" spans="1:42" x14ac:dyDescent="0.35">
      <c r="A142" s="48" t="s">
        <v>725</v>
      </c>
      <c r="B142">
        <v>141</v>
      </c>
      <c r="C142">
        <v>855</v>
      </c>
      <c r="D142" t="s">
        <v>99</v>
      </c>
      <c r="E142" t="s">
        <v>16</v>
      </c>
      <c r="F142">
        <v>1997</v>
      </c>
      <c r="G142">
        <v>107</v>
      </c>
      <c r="H142">
        <v>769.61224489795916</v>
      </c>
      <c r="J142">
        <v>175</v>
      </c>
      <c r="K142" t="s">
        <v>722</v>
      </c>
      <c r="L142">
        <v>0.55000000000000004</v>
      </c>
      <c r="M142">
        <v>0.55000000000000004</v>
      </c>
      <c r="N142" t="s">
        <v>722</v>
      </c>
      <c r="O142">
        <v>7000</v>
      </c>
      <c r="P142">
        <v>7000</v>
      </c>
      <c r="Q142">
        <v>15392.244897959183</v>
      </c>
      <c r="R142" t="s">
        <v>722</v>
      </c>
      <c r="S142">
        <v>1.61</v>
      </c>
      <c r="T142">
        <v>1.61</v>
      </c>
      <c r="U142" t="s">
        <v>722</v>
      </c>
      <c r="V142">
        <v>4.1499999999999999E-5</v>
      </c>
      <c r="W142">
        <v>4.1499999999999999E-5</v>
      </c>
      <c r="X142" t="s">
        <v>722</v>
      </c>
      <c r="Y142">
        <v>12.94</v>
      </c>
      <c r="Z142">
        <v>12.94</v>
      </c>
      <c r="AA142" t="s">
        <v>722</v>
      </c>
      <c r="AB142">
        <v>1.27E-4</v>
      </c>
      <c r="AC142">
        <v>1.27E-4</v>
      </c>
      <c r="AD142" t="s">
        <v>722</v>
      </c>
      <c r="AE142">
        <v>1</v>
      </c>
      <c r="AF142">
        <v>1</v>
      </c>
      <c r="AG142" t="s">
        <v>722</v>
      </c>
      <c r="AH142">
        <v>0.97699999999999998</v>
      </c>
      <c r="AI142">
        <v>0.97699999999999998</v>
      </c>
      <c r="AJ142">
        <v>1.9005000000000001</v>
      </c>
      <c r="AK142">
        <v>13.510932999999998</v>
      </c>
      <c r="AL142">
        <v>189.76694648450859</v>
      </c>
      <c r="AM142">
        <v>1349.0810310796005</v>
      </c>
      <c r="AN142" s="61">
        <v>9.4883473242254296E-2</v>
      </c>
      <c r="AO142">
        <v>0.67454051553980021</v>
      </c>
      <c r="AP142">
        <v>8.7273818688225493E-2</v>
      </c>
    </row>
    <row r="143" spans="1:42" x14ac:dyDescent="0.35">
      <c r="A143" s="48" t="s">
        <v>725</v>
      </c>
      <c r="B143">
        <v>142</v>
      </c>
      <c r="C143" t="s">
        <v>123</v>
      </c>
      <c r="D143" t="s">
        <v>99</v>
      </c>
      <c r="E143" t="s">
        <v>16</v>
      </c>
      <c r="F143">
        <v>1998</v>
      </c>
      <c r="G143">
        <v>105</v>
      </c>
      <c r="H143">
        <v>769.61224489795916</v>
      </c>
      <c r="J143">
        <v>175</v>
      </c>
      <c r="K143" t="s">
        <v>722</v>
      </c>
      <c r="L143">
        <v>0.55000000000000004</v>
      </c>
      <c r="M143">
        <v>0.55000000000000004</v>
      </c>
      <c r="N143" t="s">
        <v>722</v>
      </c>
      <c r="O143">
        <v>7000</v>
      </c>
      <c r="P143">
        <v>7000</v>
      </c>
      <c r="Q143">
        <v>14622.632653061224</v>
      </c>
      <c r="R143" t="s">
        <v>722</v>
      </c>
      <c r="S143">
        <v>1.61</v>
      </c>
      <c r="T143">
        <v>1.61</v>
      </c>
      <c r="U143" t="s">
        <v>722</v>
      </c>
      <c r="V143">
        <v>4.1499999999999999E-5</v>
      </c>
      <c r="W143">
        <v>4.1499999999999999E-5</v>
      </c>
      <c r="X143" t="s">
        <v>722</v>
      </c>
      <c r="Y143">
        <v>12.94</v>
      </c>
      <c r="Z143">
        <v>12.94</v>
      </c>
      <c r="AA143" t="s">
        <v>722</v>
      </c>
      <c r="AB143">
        <v>1.27E-4</v>
      </c>
      <c r="AC143">
        <v>1.27E-4</v>
      </c>
      <c r="AD143" t="s">
        <v>722</v>
      </c>
      <c r="AE143">
        <v>1</v>
      </c>
      <c r="AF143">
        <v>1</v>
      </c>
      <c r="AG143" t="s">
        <v>722</v>
      </c>
      <c r="AH143">
        <v>0.97699999999999998</v>
      </c>
      <c r="AI143">
        <v>0.97699999999999998</v>
      </c>
      <c r="AJ143">
        <v>1.9005000000000001</v>
      </c>
      <c r="AK143">
        <v>13.510932999999998</v>
      </c>
      <c r="AL143">
        <v>186.21990075582619</v>
      </c>
      <c r="AM143">
        <v>1323.864563208954</v>
      </c>
      <c r="AN143" s="61">
        <v>9.31099503779131E-2</v>
      </c>
      <c r="AO143">
        <v>0.66193228160447704</v>
      </c>
      <c r="AP143">
        <v>8.5642532357604467E-2</v>
      </c>
    </row>
    <row r="144" spans="1:42" x14ac:dyDescent="0.35">
      <c r="A144" s="48" t="s">
        <v>725</v>
      </c>
      <c r="B144">
        <v>143</v>
      </c>
      <c r="C144" t="s">
        <v>124</v>
      </c>
      <c r="D144" t="s">
        <v>99</v>
      </c>
      <c r="E144" t="s">
        <v>16</v>
      </c>
      <c r="F144">
        <v>2000</v>
      </c>
      <c r="G144">
        <v>93</v>
      </c>
      <c r="H144">
        <v>769.61224489795916</v>
      </c>
      <c r="J144">
        <v>100</v>
      </c>
      <c r="K144" t="s">
        <v>722</v>
      </c>
      <c r="L144">
        <v>0.55000000000000004</v>
      </c>
      <c r="M144">
        <v>0.55000000000000004</v>
      </c>
      <c r="N144" t="s">
        <v>722</v>
      </c>
      <c r="O144">
        <v>7000</v>
      </c>
      <c r="P144">
        <v>7000</v>
      </c>
      <c r="Q144">
        <v>13083.408163265305</v>
      </c>
      <c r="R144" t="s">
        <v>722</v>
      </c>
      <c r="S144">
        <v>2.63</v>
      </c>
      <c r="T144">
        <v>2.63</v>
      </c>
      <c r="U144" t="s">
        <v>722</v>
      </c>
      <c r="V144">
        <v>2.8699999999999998E-4</v>
      </c>
      <c r="W144">
        <v>2.8699999999999998E-4</v>
      </c>
      <c r="X144" t="s">
        <v>722</v>
      </c>
      <c r="Y144">
        <v>11.84</v>
      </c>
      <c r="Z144">
        <v>11.84</v>
      </c>
      <c r="AA144" t="s">
        <v>722</v>
      </c>
      <c r="AB144">
        <v>6.0099999999999997E-5</v>
      </c>
      <c r="AC144">
        <v>6.0099999999999997E-5</v>
      </c>
      <c r="AD144" t="s">
        <v>722</v>
      </c>
      <c r="AE144">
        <v>1</v>
      </c>
      <c r="AF144">
        <v>1</v>
      </c>
      <c r="AG144" t="s">
        <v>722</v>
      </c>
      <c r="AH144">
        <v>0.97699999999999998</v>
      </c>
      <c r="AI144">
        <v>0.97699999999999998</v>
      </c>
      <c r="AJ144">
        <v>4.6389999999999993</v>
      </c>
      <c r="AK144">
        <v>11.978703899999999</v>
      </c>
      <c r="AL144">
        <v>402.60228823684906</v>
      </c>
      <c r="AM144">
        <v>1039.5890494183375</v>
      </c>
      <c r="AN144" s="61">
        <v>0.20130114411842456</v>
      </c>
      <c r="AO144">
        <v>0.51979452470916876</v>
      </c>
      <c r="AP144">
        <v>0.18515679236012691</v>
      </c>
    </row>
    <row r="145" spans="1:42" x14ac:dyDescent="0.35">
      <c r="A145" s="48" t="s">
        <v>725</v>
      </c>
      <c r="B145">
        <v>144</v>
      </c>
      <c r="C145">
        <v>3131</v>
      </c>
      <c r="D145" t="s">
        <v>99</v>
      </c>
      <c r="E145" t="s">
        <v>16</v>
      </c>
      <c r="F145">
        <v>2003</v>
      </c>
      <c r="G145">
        <v>107</v>
      </c>
      <c r="H145">
        <v>769.61224489795916</v>
      </c>
      <c r="J145">
        <v>175</v>
      </c>
      <c r="K145" t="s">
        <v>722</v>
      </c>
      <c r="L145">
        <v>0.55000000000000004</v>
      </c>
      <c r="M145">
        <v>0.55000000000000004</v>
      </c>
      <c r="N145" t="s">
        <v>722</v>
      </c>
      <c r="O145">
        <v>7000</v>
      </c>
      <c r="P145">
        <v>7000</v>
      </c>
      <c r="Q145">
        <v>10774.571428571428</v>
      </c>
      <c r="R145" t="s">
        <v>722</v>
      </c>
      <c r="S145">
        <v>0.78</v>
      </c>
      <c r="T145">
        <v>0.78</v>
      </c>
      <c r="U145" t="s">
        <v>722</v>
      </c>
      <c r="V145">
        <v>3.6399999999999997E-5</v>
      </c>
      <c r="W145">
        <v>3.6399999999999997E-5</v>
      </c>
      <c r="X145" t="s">
        <v>722</v>
      </c>
      <c r="Y145">
        <v>4.9800000000000004</v>
      </c>
      <c r="Z145">
        <v>4.9800000000000004</v>
      </c>
      <c r="AA145" t="s">
        <v>722</v>
      </c>
      <c r="AB145">
        <v>7.3999999999999996E-5</v>
      </c>
      <c r="AC145">
        <v>7.3999999999999996E-5</v>
      </c>
      <c r="AD145" t="s">
        <v>722</v>
      </c>
      <c r="AE145">
        <v>1</v>
      </c>
      <c r="AF145">
        <v>1</v>
      </c>
      <c r="AG145" t="s">
        <v>722</v>
      </c>
      <c r="AH145">
        <v>0.97699999999999998</v>
      </c>
      <c r="AI145">
        <v>0.97699999999999998</v>
      </c>
      <c r="AJ145">
        <v>1.0347999999999999</v>
      </c>
      <c r="AK145">
        <v>5.3715460000000004</v>
      </c>
      <c r="AL145">
        <v>103.3258806746485</v>
      </c>
      <c r="AM145">
        <v>536.35458159488371</v>
      </c>
      <c r="AN145" s="61">
        <v>5.1662940337324256E-2</v>
      </c>
      <c r="AO145">
        <v>0.2681772907974419</v>
      </c>
      <c r="AP145">
        <v>4.7519572522270848E-2</v>
      </c>
    </row>
    <row r="146" spans="1:42" x14ac:dyDescent="0.35">
      <c r="A146" s="48" t="s">
        <v>725</v>
      </c>
      <c r="B146">
        <v>145</v>
      </c>
      <c r="C146">
        <v>3132</v>
      </c>
      <c r="D146" t="s">
        <v>99</v>
      </c>
      <c r="E146" t="s">
        <v>16</v>
      </c>
      <c r="F146">
        <v>2003</v>
      </c>
      <c r="G146">
        <v>107</v>
      </c>
      <c r="H146">
        <v>769.61224489795916</v>
      </c>
      <c r="J146">
        <v>175</v>
      </c>
      <c r="K146" t="s">
        <v>722</v>
      </c>
      <c r="L146">
        <v>0.55000000000000004</v>
      </c>
      <c r="M146">
        <v>0.55000000000000004</v>
      </c>
      <c r="N146" t="s">
        <v>722</v>
      </c>
      <c r="O146">
        <v>7000</v>
      </c>
      <c r="P146">
        <v>7000</v>
      </c>
      <c r="Q146">
        <v>10774.571428571428</v>
      </c>
      <c r="R146" t="s">
        <v>722</v>
      </c>
      <c r="S146">
        <v>0.78</v>
      </c>
      <c r="T146">
        <v>0.78</v>
      </c>
      <c r="U146" t="s">
        <v>722</v>
      </c>
      <c r="V146">
        <v>3.6399999999999997E-5</v>
      </c>
      <c r="W146">
        <v>3.6399999999999997E-5</v>
      </c>
      <c r="X146" t="s">
        <v>722</v>
      </c>
      <c r="Y146">
        <v>4.9800000000000004</v>
      </c>
      <c r="Z146">
        <v>4.9800000000000004</v>
      </c>
      <c r="AA146" t="s">
        <v>722</v>
      </c>
      <c r="AB146">
        <v>7.3999999999999996E-5</v>
      </c>
      <c r="AC146">
        <v>7.3999999999999996E-5</v>
      </c>
      <c r="AD146" t="s">
        <v>722</v>
      </c>
      <c r="AE146">
        <v>1</v>
      </c>
      <c r="AF146">
        <v>1</v>
      </c>
      <c r="AG146" t="s">
        <v>722</v>
      </c>
      <c r="AH146">
        <v>0.97699999999999998</v>
      </c>
      <c r="AI146">
        <v>0.97699999999999998</v>
      </c>
      <c r="AJ146">
        <v>1.0347999999999999</v>
      </c>
      <c r="AK146">
        <v>5.3715460000000004</v>
      </c>
      <c r="AL146">
        <v>103.3258806746485</v>
      </c>
      <c r="AM146">
        <v>536.35458159488371</v>
      </c>
      <c r="AN146" s="61">
        <v>5.1662940337324256E-2</v>
      </c>
      <c r="AO146">
        <v>0.2681772907974419</v>
      </c>
      <c r="AP146">
        <v>4.7519572522270848E-2</v>
      </c>
    </row>
    <row r="147" spans="1:42" x14ac:dyDescent="0.35">
      <c r="A147" s="48" t="s">
        <v>725</v>
      </c>
      <c r="B147">
        <v>146</v>
      </c>
      <c r="C147" t="s">
        <v>125</v>
      </c>
      <c r="D147" t="s">
        <v>99</v>
      </c>
      <c r="E147" t="s">
        <v>16</v>
      </c>
      <c r="F147">
        <v>2003</v>
      </c>
      <c r="G147">
        <v>202</v>
      </c>
      <c r="H147">
        <v>769.61224489795916</v>
      </c>
      <c r="J147">
        <v>300</v>
      </c>
      <c r="K147" t="s">
        <v>722</v>
      </c>
      <c r="L147">
        <v>0.55000000000000004</v>
      </c>
      <c r="M147">
        <v>0.55000000000000004</v>
      </c>
      <c r="N147" t="s">
        <v>722</v>
      </c>
      <c r="O147">
        <v>7000</v>
      </c>
      <c r="P147">
        <v>7000</v>
      </c>
      <c r="Q147">
        <v>10774.571428571428</v>
      </c>
      <c r="R147" t="s">
        <v>722</v>
      </c>
      <c r="S147">
        <v>0.78</v>
      </c>
      <c r="T147">
        <v>0.78</v>
      </c>
      <c r="U147" t="s">
        <v>722</v>
      </c>
      <c r="V147">
        <v>3.6399999999999997E-5</v>
      </c>
      <c r="W147">
        <v>3.6399999999999997E-5</v>
      </c>
      <c r="X147" t="s">
        <v>722</v>
      </c>
      <c r="Y147">
        <v>4.9800000000000004</v>
      </c>
      <c r="Z147">
        <v>4.9800000000000004</v>
      </c>
      <c r="AA147" t="s">
        <v>722</v>
      </c>
      <c r="AB147">
        <v>7.3999999999999996E-5</v>
      </c>
      <c r="AC147">
        <v>7.3999999999999996E-5</v>
      </c>
      <c r="AD147" t="s">
        <v>722</v>
      </c>
      <c r="AE147">
        <v>1</v>
      </c>
      <c r="AF147">
        <v>1</v>
      </c>
      <c r="AG147" t="s">
        <v>722</v>
      </c>
      <c r="AH147">
        <v>0.97699999999999998</v>
      </c>
      <c r="AI147">
        <v>0.97699999999999998</v>
      </c>
      <c r="AJ147">
        <v>1.0347999999999999</v>
      </c>
      <c r="AK147">
        <v>5.3715460000000004</v>
      </c>
      <c r="AL147">
        <v>195.06381211475701</v>
      </c>
      <c r="AM147">
        <v>1012.5572474968831</v>
      </c>
      <c r="AN147" s="61">
        <v>9.7531906057378506E-2</v>
      </c>
      <c r="AO147">
        <v>0.50627862374844157</v>
      </c>
      <c r="AP147">
        <v>8.970984719157675E-2</v>
      </c>
    </row>
    <row r="148" spans="1:42" x14ac:dyDescent="0.35">
      <c r="A148" s="48" t="s">
        <v>725</v>
      </c>
      <c r="B148">
        <v>147</v>
      </c>
      <c r="C148" t="s">
        <v>126</v>
      </c>
      <c r="D148" t="s">
        <v>99</v>
      </c>
      <c r="E148" t="s">
        <v>16</v>
      </c>
      <c r="F148">
        <v>2003</v>
      </c>
      <c r="G148">
        <v>202</v>
      </c>
      <c r="H148">
        <v>769.61224489795916</v>
      </c>
      <c r="J148">
        <v>300</v>
      </c>
      <c r="K148" t="s">
        <v>722</v>
      </c>
      <c r="L148">
        <v>0.55000000000000004</v>
      </c>
      <c r="M148">
        <v>0.55000000000000004</v>
      </c>
      <c r="N148" t="s">
        <v>722</v>
      </c>
      <c r="O148">
        <v>7000</v>
      </c>
      <c r="P148">
        <v>7000</v>
      </c>
      <c r="Q148">
        <v>10774.571428571428</v>
      </c>
      <c r="R148" t="s">
        <v>722</v>
      </c>
      <c r="S148">
        <v>0.78</v>
      </c>
      <c r="T148">
        <v>0.78</v>
      </c>
      <c r="U148" t="s">
        <v>722</v>
      </c>
      <c r="V148">
        <v>3.6399999999999997E-5</v>
      </c>
      <c r="W148">
        <v>3.6399999999999997E-5</v>
      </c>
      <c r="X148" t="s">
        <v>722</v>
      </c>
      <c r="Y148">
        <v>4.9800000000000004</v>
      </c>
      <c r="Z148">
        <v>4.9800000000000004</v>
      </c>
      <c r="AA148" t="s">
        <v>722</v>
      </c>
      <c r="AB148">
        <v>7.3999999999999996E-5</v>
      </c>
      <c r="AC148">
        <v>7.3999999999999996E-5</v>
      </c>
      <c r="AD148" t="s">
        <v>722</v>
      </c>
      <c r="AE148">
        <v>1</v>
      </c>
      <c r="AF148">
        <v>1</v>
      </c>
      <c r="AG148" t="s">
        <v>722</v>
      </c>
      <c r="AH148">
        <v>0.97699999999999998</v>
      </c>
      <c r="AI148">
        <v>0.97699999999999998</v>
      </c>
      <c r="AJ148">
        <v>1.0347999999999999</v>
      </c>
      <c r="AK148">
        <v>5.3715460000000004</v>
      </c>
      <c r="AL148">
        <v>195.06381211475701</v>
      </c>
      <c r="AM148">
        <v>1012.5572474968831</v>
      </c>
      <c r="AN148" s="61">
        <v>9.7531906057378506E-2</v>
      </c>
      <c r="AO148">
        <v>0.50627862374844157</v>
      </c>
      <c r="AP148">
        <v>8.970984719157675E-2</v>
      </c>
    </row>
    <row r="149" spans="1:42" x14ac:dyDescent="0.35">
      <c r="A149" s="48" t="s">
        <v>725</v>
      </c>
      <c r="B149">
        <v>148</v>
      </c>
      <c r="C149">
        <v>5603</v>
      </c>
      <c r="D149" t="s">
        <v>99</v>
      </c>
      <c r="E149" t="s">
        <v>16</v>
      </c>
      <c r="F149">
        <v>2016</v>
      </c>
      <c r="G149">
        <v>107</v>
      </c>
      <c r="H149">
        <v>769.61224489795916</v>
      </c>
      <c r="J149">
        <v>175</v>
      </c>
      <c r="K149" t="s">
        <v>722</v>
      </c>
      <c r="L149">
        <v>0.55000000000000004</v>
      </c>
      <c r="M149">
        <v>0.55000000000000004</v>
      </c>
      <c r="N149" t="s">
        <v>722</v>
      </c>
      <c r="O149">
        <v>10000</v>
      </c>
      <c r="P149">
        <v>10000</v>
      </c>
      <c r="Q149">
        <v>769.61224489795916</v>
      </c>
      <c r="R149" t="s">
        <v>722</v>
      </c>
      <c r="S149">
        <v>0.129</v>
      </c>
      <c r="T149">
        <v>0.129</v>
      </c>
      <c r="U149" t="s">
        <v>722</v>
      </c>
      <c r="V149">
        <v>1.0200000000000001E-5</v>
      </c>
      <c r="W149">
        <v>1.0200000000000001E-5</v>
      </c>
      <c r="X149" t="s">
        <v>722</v>
      </c>
      <c r="Y149">
        <v>0.13700000000000001</v>
      </c>
      <c r="Z149">
        <v>0.13700000000000001</v>
      </c>
      <c r="AA149" t="s">
        <v>722</v>
      </c>
      <c r="AB149">
        <v>5.66E-5</v>
      </c>
      <c r="AC149">
        <v>5.66E-5</v>
      </c>
      <c r="AD149" t="s">
        <v>722</v>
      </c>
      <c r="AE149">
        <v>1</v>
      </c>
      <c r="AF149">
        <v>1</v>
      </c>
      <c r="AG149" t="s">
        <v>722</v>
      </c>
      <c r="AH149">
        <v>0.97699999999999998</v>
      </c>
      <c r="AI149">
        <v>0.97699999999999998</v>
      </c>
      <c r="AJ149">
        <v>0.13685004489795918</v>
      </c>
      <c r="AK149">
        <v>0.17640717184081633</v>
      </c>
      <c r="AL149">
        <v>13.664622544884832</v>
      </c>
      <c r="AM149">
        <v>17.614443745435256</v>
      </c>
      <c r="AN149" s="61">
        <v>6.8323112724424165E-3</v>
      </c>
      <c r="AO149">
        <v>8.8072218727176278E-3</v>
      </c>
      <c r="AP149">
        <v>6.2843599083925346E-3</v>
      </c>
    </row>
    <row r="150" spans="1:42" x14ac:dyDescent="0.35">
      <c r="A150" s="48" t="s">
        <v>725</v>
      </c>
      <c r="B150">
        <v>149</v>
      </c>
      <c r="C150">
        <v>5646</v>
      </c>
      <c r="D150" t="s">
        <v>99</v>
      </c>
      <c r="E150" t="s">
        <v>16</v>
      </c>
      <c r="F150">
        <v>2016</v>
      </c>
      <c r="G150">
        <v>107</v>
      </c>
      <c r="H150">
        <v>769.61224489795916</v>
      </c>
      <c r="J150">
        <v>175</v>
      </c>
      <c r="K150" t="s">
        <v>722</v>
      </c>
      <c r="L150">
        <v>0.55000000000000004</v>
      </c>
      <c r="M150">
        <v>0.55000000000000004</v>
      </c>
      <c r="N150" t="s">
        <v>722</v>
      </c>
      <c r="O150">
        <v>10000</v>
      </c>
      <c r="P150">
        <v>10000</v>
      </c>
      <c r="Q150">
        <v>769.61224489795916</v>
      </c>
      <c r="R150" t="s">
        <v>722</v>
      </c>
      <c r="S150">
        <v>0.129</v>
      </c>
      <c r="T150">
        <v>0.129</v>
      </c>
      <c r="U150" t="s">
        <v>722</v>
      </c>
      <c r="V150">
        <v>1.0200000000000001E-5</v>
      </c>
      <c r="W150">
        <v>1.0200000000000001E-5</v>
      </c>
      <c r="X150" t="s">
        <v>722</v>
      </c>
      <c r="Y150">
        <v>0.13700000000000001</v>
      </c>
      <c r="Z150">
        <v>0.13700000000000001</v>
      </c>
      <c r="AA150" t="s">
        <v>722</v>
      </c>
      <c r="AB150">
        <v>5.66E-5</v>
      </c>
      <c r="AC150">
        <v>5.66E-5</v>
      </c>
      <c r="AD150" t="s">
        <v>722</v>
      </c>
      <c r="AE150">
        <v>1</v>
      </c>
      <c r="AF150">
        <v>1</v>
      </c>
      <c r="AG150" t="s">
        <v>722</v>
      </c>
      <c r="AH150">
        <v>0.97699999999999998</v>
      </c>
      <c r="AI150">
        <v>0.97699999999999998</v>
      </c>
      <c r="AJ150">
        <v>0.13685004489795918</v>
      </c>
      <c r="AK150">
        <v>0.17640717184081633</v>
      </c>
      <c r="AL150">
        <v>13.664622544884832</v>
      </c>
      <c r="AM150">
        <v>17.614443745435256</v>
      </c>
      <c r="AN150" s="61">
        <v>6.8323112724424165E-3</v>
      </c>
      <c r="AO150">
        <v>8.8072218727176278E-3</v>
      </c>
      <c r="AP150">
        <v>6.2843599083925346E-3</v>
      </c>
    </row>
    <row r="151" spans="1:42" x14ac:dyDescent="0.35">
      <c r="A151" s="48" t="s">
        <v>725</v>
      </c>
      <c r="B151">
        <v>150</v>
      </c>
      <c r="C151">
        <v>5608</v>
      </c>
      <c r="D151" t="s">
        <v>99</v>
      </c>
      <c r="E151" t="s">
        <v>16</v>
      </c>
      <c r="F151">
        <v>2018</v>
      </c>
      <c r="G151">
        <v>107</v>
      </c>
      <c r="H151">
        <v>769.61224489795916</v>
      </c>
      <c r="J151">
        <v>175</v>
      </c>
      <c r="K151" t="s">
        <v>722</v>
      </c>
      <c r="L151">
        <v>0.55000000000000004</v>
      </c>
      <c r="M151">
        <v>0.55000000000000004</v>
      </c>
      <c r="N151" t="s">
        <v>722</v>
      </c>
      <c r="O151">
        <v>10000</v>
      </c>
      <c r="P151">
        <v>10000</v>
      </c>
      <c r="Q151">
        <v>769.61224489795916</v>
      </c>
      <c r="R151" t="s">
        <v>722</v>
      </c>
      <c r="S151">
        <v>0.129</v>
      </c>
      <c r="T151">
        <v>0.129</v>
      </c>
      <c r="U151" t="s">
        <v>722</v>
      </c>
      <c r="V151">
        <v>1.0200000000000001E-5</v>
      </c>
      <c r="W151">
        <v>1.0200000000000001E-5</v>
      </c>
      <c r="X151" t="s">
        <v>722</v>
      </c>
      <c r="Y151">
        <v>0.13700000000000001</v>
      </c>
      <c r="Z151">
        <v>0.13700000000000001</v>
      </c>
      <c r="AA151" t="s">
        <v>722</v>
      </c>
      <c r="AB151">
        <v>5.66E-5</v>
      </c>
      <c r="AC151">
        <v>5.66E-5</v>
      </c>
      <c r="AD151" t="s">
        <v>722</v>
      </c>
      <c r="AE151">
        <v>1</v>
      </c>
      <c r="AF151">
        <v>1</v>
      </c>
      <c r="AG151" t="s">
        <v>722</v>
      </c>
      <c r="AH151">
        <v>0.97699999999999998</v>
      </c>
      <c r="AI151">
        <v>0.97699999999999998</v>
      </c>
      <c r="AJ151">
        <v>0.13685004489795918</v>
      </c>
      <c r="AK151">
        <v>0.17640717184081633</v>
      </c>
      <c r="AL151">
        <v>13.664622544884832</v>
      </c>
      <c r="AM151">
        <v>17.614443745435256</v>
      </c>
      <c r="AN151" s="61">
        <v>6.8323112724424165E-3</v>
      </c>
      <c r="AO151">
        <v>8.8072218727176278E-3</v>
      </c>
      <c r="AP151">
        <v>6.2843599083925346E-3</v>
      </c>
    </row>
    <row r="152" spans="1:42" x14ac:dyDescent="0.35">
      <c r="A152" s="48" t="s">
        <v>725</v>
      </c>
      <c r="B152">
        <v>151</v>
      </c>
      <c r="C152" t="s">
        <v>127</v>
      </c>
      <c r="D152" t="s">
        <v>128</v>
      </c>
      <c r="E152" t="s">
        <v>9</v>
      </c>
      <c r="F152">
        <v>1993</v>
      </c>
      <c r="G152">
        <v>45</v>
      </c>
      <c r="H152">
        <v>581.64705882352939</v>
      </c>
      <c r="I152" t="s">
        <v>766</v>
      </c>
      <c r="J152">
        <v>50</v>
      </c>
      <c r="K152">
        <v>0.34</v>
      </c>
      <c r="L152" t="s">
        <v>722</v>
      </c>
      <c r="M152">
        <v>0.34</v>
      </c>
      <c r="N152">
        <v>5000</v>
      </c>
      <c r="O152" t="s">
        <v>722</v>
      </c>
      <c r="P152">
        <v>5000</v>
      </c>
      <c r="Q152">
        <v>13959.529411764706</v>
      </c>
      <c r="R152">
        <v>1.8</v>
      </c>
      <c r="S152" t="s">
        <v>722</v>
      </c>
      <c r="T152">
        <v>1.8</v>
      </c>
      <c r="U152">
        <v>2.3000000000000001E-4</v>
      </c>
      <c r="V152" t="s">
        <v>722</v>
      </c>
      <c r="W152">
        <v>2.3000000000000001E-4</v>
      </c>
      <c r="X152">
        <v>7</v>
      </c>
      <c r="Y152" t="s">
        <v>722</v>
      </c>
      <c r="Z152">
        <v>7</v>
      </c>
      <c r="AA152">
        <v>1.06E-4</v>
      </c>
      <c r="AB152" t="s">
        <v>722</v>
      </c>
      <c r="AC152">
        <v>1.06E-4</v>
      </c>
      <c r="AD152">
        <v>0.9</v>
      </c>
      <c r="AE152" t="s">
        <v>722</v>
      </c>
      <c r="AF152">
        <v>0.9</v>
      </c>
      <c r="AG152">
        <v>0.93</v>
      </c>
      <c r="AH152" t="s">
        <v>722</v>
      </c>
      <c r="AI152">
        <v>0.93</v>
      </c>
      <c r="AJ152">
        <v>2.6550000000000002</v>
      </c>
      <c r="AK152">
        <v>7.0029000000000003</v>
      </c>
      <c r="AL152">
        <v>52.089447624526841</v>
      </c>
      <c r="AM152">
        <v>137.39253964964183</v>
      </c>
      <c r="AN152" s="61">
        <v>2.6044723812263422E-2</v>
      </c>
      <c r="AO152">
        <v>6.8696269824820924E-2</v>
      </c>
      <c r="AP152">
        <v>3.1514115812838743E-2</v>
      </c>
    </row>
    <row r="153" spans="1:42" x14ac:dyDescent="0.35">
      <c r="A153" s="48" t="s">
        <v>725</v>
      </c>
      <c r="B153">
        <v>152</v>
      </c>
      <c r="C153">
        <v>521659</v>
      </c>
      <c r="D153" t="s">
        <v>128</v>
      </c>
      <c r="E153" t="s">
        <v>9</v>
      </c>
      <c r="F153">
        <v>2000</v>
      </c>
      <c r="G153">
        <v>60</v>
      </c>
      <c r="H153">
        <v>581.64705882352939</v>
      </c>
      <c r="I153" t="s">
        <v>619</v>
      </c>
      <c r="J153">
        <v>75</v>
      </c>
      <c r="K153">
        <v>0.34</v>
      </c>
      <c r="L153" t="s">
        <v>722</v>
      </c>
      <c r="M153">
        <v>0.34</v>
      </c>
      <c r="N153">
        <v>12000</v>
      </c>
      <c r="O153" t="s">
        <v>722</v>
      </c>
      <c r="P153">
        <v>12000</v>
      </c>
      <c r="Q153">
        <v>9888</v>
      </c>
      <c r="R153">
        <v>0.99</v>
      </c>
      <c r="S153" t="s">
        <v>722</v>
      </c>
      <c r="T153">
        <v>0.99</v>
      </c>
      <c r="U153">
        <v>4.5800000000000002E-5</v>
      </c>
      <c r="V153" t="s">
        <v>722</v>
      </c>
      <c r="W153">
        <v>4.5800000000000002E-5</v>
      </c>
      <c r="X153">
        <v>5.3985890000000003</v>
      </c>
      <c r="Y153" t="s">
        <v>722</v>
      </c>
      <c r="Z153">
        <v>5.3985890000000003</v>
      </c>
      <c r="AA153">
        <v>1.25E-4</v>
      </c>
      <c r="AB153" t="s">
        <v>722</v>
      </c>
      <c r="AC153">
        <v>1.25E-4</v>
      </c>
      <c r="AD153">
        <v>0.9</v>
      </c>
      <c r="AE153" t="s">
        <v>722</v>
      </c>
      <c r="AF153">
        <v>0.9</v>
      </c>
      <c r="AG153">
        <v>0.93</v>
      </c>
      <c r="AH153" t="s">
        <v>722</v>
      </c>
      <c r="AI153">
        <v>0.93</v>
      </c>
      <c r="AJ153">
        <v>1.2985833599999999</v>
      </c>
      <c r="AK153">
        <v>6.1701677700000008</v>
      </c>
      <c r="AL153">
        <v>33.969863109505127</v>
      </c>
      <c r="AM153">
        <v>161.40646874574193</v>
      </c>
      <c r="AN153" s="61">
        <v>1.6984931554752565E-2</v>
      </c>
      <c r="AO153">
        <v>8.0703234372870969E-2</v>
      </c>
      <c r="AP153">
        <v>2.0551767181250603E-2</v>
      </c>
    </row>
    <row r="154" spans="1:42" x14ac:dyDescent="0.35">
      <c r="A154" s="48" t="s">
        <v>725</v>
      </c>
      <c r="B154">
        <v>153</v>
      </c>
      <c r="C154">
        <v>522272</v>
      </c>
      <c r="D154" t="s">
        <v>128</v>
      </c>
      <c r="E154" t="s">
        <v>9</v>
      </c>
      <c r="F154">
        <v>2009</v>
      </c>
      <c r="G154">
        <v>25</v>
      </c>
      <c r="H154">
        <v>581.64705882352939</v>
      </c>
      <c r="I154" t="s">
        <v>622</v>
      </c>
      <c r="J154">
        <v>50</v>
      </c>
      <c r="K154">
        <v>0.34</v>
      </c>
      <c r="L154" t="s">
        <v>722</v>
      </c>
      <c r="M154">
        <v>0.34</v>
      </c>
      <c r="N154">
        <v>5000</v>
      </c>
      <c r="O154" t="s">
        <v>722</v>
      </c>
      <c r="P154">
        <v>5000</v>
      </c>
      <c r="Q154">
        <v>4653.1764705882351</v>
      </c>
      <c r="R154">
        <v>0.1</v>
      </c>
      <c r="S154" t="s">
        <v>722</v>
      </c>
      <c r="T154">
        <v>0.1</v>
      </c>
      <c r="U154">
        <v>4.0000000000000003E-5</v>
      </c>
      <c r="V154" t="s">
        <v>722</v>
      </c>
      <c r="W154">
        <v>4.0000000000000003E-5</v>
      </c>
      <c r="X154">
        <v>4.0694800000000004</v>
      </c>
      <c r="Y154" t="s">
        <v>722</v>
      </c>
      <c r="Z154">
        <v>4.0694800000000004</v>
      </c>
      <c r="AA154">
        <v>8.4800000000000001E-5</v>
      </c>
      <c r="AB154" t="s">
        <v>722</v>
      </c>
      <c r="AC154">
        <v>8.4800000000000001E-5</v>
      </c>
      <c r="AD154">
        <v>0.9</v>
      </c>
      <c r="AE154" t="s">
        <v>722</v>
      </c>
      <c r="AF154">
        <v>0.9</v>
      </c>
      <c r="AG154">
        <v>0.95</v>
      </c>
      <c r="AH154" t="s">
        <v>722</v>
      </c>
      <c r="AI154">
        <v>0.95</v>
      </c>
      <c r="AJ154">
        <v>0.25751435294117647</v>
      </c>
      <c r="AK154">
        <v>4.2408658964705888</v>
      </c>
      <c r="AL154">
        <v>2.8068174095194252</v>
      </c>
      <c r="AM154">
        <v>46.223971960001421</v>
      </c>
      <c r="AN154" s="61">
        <v>1.4034087047597127E-3</v>
      </c>
      <c r="AO154">
        <v>2.3111985980000714E-2</v>
      </c>
      <c r="AP154">
        <v>1.6981245327592524E-3</v>
      </c>
    </row>
    <row r="155" spans="1:42" x14ac:dyDescent="0.35">
      <c r="A155" s="48" t="s">
        <v>725</v>
      </c>
      <c r="B155">
        <v>154</v>
      </c>
      <c r="C155">
        <v>522273</v>
      </c>
      <c r="D155" t="s">
        <v>128</v>
      </c>
      <c r="E155" t="s">
        <v>9</v>
      </c>
      <c r="F155">
        <v>2009</v>
      </c>
      <c r="G155">
        <v>65</v>
      </c>
      <c r="H155">
        <v>581.64705882352939</v>
      </c>
      <c r="I155" t="s">
        <v>734</v>
      </c>
      <c r="J155">
        <v>75</v>
      </c>
      <c r="K155">
        <v>0.34</v>
      </c>
      <c r="L155" t="s">
        <v>722</v>
      </c>
      <c r="M155">
        <v>0.34</v>
      </c>
      <c r="N155">
        <v>12000</v>
      </c>
      <c r="O155" t="s">
        <v>722</v>
      </c>
      <c r="P155">
        <v>12000</v>
      </c>
      <c r="Q155">
        <v>4653.1764705882351</v>
      </c>
      <c r="R155">
        <v>0.1</v>
      </c>
      <c r="S155" t="s">
        <v>722</v>
      </c>
      <c r="T155">
        <v>0.1</v>
      </c>
      <c r="U155">
        <v>2.5000000000000001E-5</v>
      </c>
      <c r="V155" t="s">
        <v>722</v>
      </c>
      <c r="W155">
        <v>2.5000000000000001E-5</v>
      </c>
      <c r="X155">
        <v>2.9646690000000002</v>
      </c>
      <c r="Y155" t="s">
        <v>722</v>
      </c>
      <c r="Z155">
        <v>2.9646690000000002</v>
      </c>
      <c r="AA155">
        <v>3.8999999999999999E-5</v>
      </c>
      <c r="AB155" t="s">
        <v>722</v>
      </c>
      <c r="AC155">
        <v>3.8999999999999999E-5</v>
      </c>
      <c r="AD155">
        <v>0.9</v>
      </c>
      <c r="AE155" t="s">
        <v>722</v>
      </c>
      <c r="AF155">
        <v>0.9</v>
      </c>
      <c r="AG155">
        <v>0.95</v>
      </c>
      <c r="AH155" t="s">
        <v>722</v>
      </c>
      <c r="AI155">
        <v>0.95</v>
      </c>
      <c r="AJ155">
        <v>0.1946964705882353</v>
      </c>
      <c r="AK155">
        <v>2.9888357382352946</v>
      </c>
      <c r="AL155">
        <v>5.5175229502414505</v>
      </c>
      <c r="AM155">
        <v>84.700917948800083</v>
      </c>
      <c r="AN155" s="61">
        <v>2.7587614751207255E-3</v>
      </c>
      <c r="AO155">
        <v>4.2350458974400047E-2</v>
      </c>
      <c r="AP155">
        <v>3.3381013848960777E-3</v>
      </c>
    </row>
    <row r="156" spans="1:42" x14ac:dyDescent="0.35">
      <c r="A156" s="48" t="s">
        <v>725</v>
      </c>
      <c r="B156">
        <v>155</v>
      </c>
      <c r="C156">
        <v>522277</v>
      </c>
      <c r="D156" t="s">
        <v>128</v>
      </c>
      <c r="E156" t="s">
        <v>9</v>
      </c>
      <c r="F156">
        <v>2011</v>
      </c>
      <c r="G156">
        <v>49</v>
      </c>
      <c r="H156">
        <v>581.64705882352939</v>
      </c>
      <c r="I156" t="s">
        <v>734</v>
      </c>
      <c r="J156">
        <v>50</v>
      </c>
      <c r="K156">
        <v>0.34</v>
      </c>
      <c r="L156" t="s">
        <v>722</v>
      </c>
      <c r="M156">
        <v>0.34</v>
      </c>
      <c r="N156">
        <v>5000</v>
      </c>
      <c r="O156" t="s">
        <v>722</v>
      </c>
      <c r="P156">
        <v>5000</v>
      </c>
      <c r="Q156">
        <v>3489.8823529411766</v>
      </c>
      <c r="R156">
        <v>0.1</v>
      </c>
      <c r="S156" t="s">
        <v>722</v>
      </c>
      <c r="T156">
        <v>0.1</v>
      </c>
      <c r="U156">
        <v>4.0000000000000003E-5</v>
      </c>
      <c r="V156" t="s">
        <v>722</v>
      </c>
      <c r="W156">
        <v>4.0000000000000003E-5</v>
      </c>
      <c r="X156">
        <v>4.5339619999999998</v>
      </c>
      <c r="Y156" t="s">
        <v>722</v>
      </c>
      <c r="Z156">
        <v>4.5339619999999998</v>
      </c>
      <c r="AA156">
        <v>9.4500000000000007E-5</v>
      </c>
      <c r="AB156" t="s">
        <v>722</v>
      </c>
      <c r="AC156">
        <v>9.4500000000000007E-5</v>
      </c>
      <c r="AD156">
        <v>0.9</v>
      </c>
      <c r="AE156" t="s">
        <v>722</v>
      </c>
      <c r="AF156">
        <v>0.9</v>
      </c>
      <c r="AG156">
        <v>0.95</v>
      </c>
      <c r="AH156" t="s">
        <v>722</v>
      </c>
      <c r="AI156">
        <v>0.95</v>
      </c>
      <c r="AJ156">
        <v>0.21563576470588236</v>
      </c>
      <c r="AK156">
        <v>4.6205680882352942</v>
      </c>
      <c r="AL156">
        <v>4.6066963440842921</v>
      </c>
      <c r="AM156">
        <v>98.710685348038766</v>
      </c>
      <c r="AN156" s="61">
        <v>2.3033481720421459E-3</v>
      </c>
      <c r="AO156">
        <v>4.9355342674019385E-2</v>
      </c>
      <c r="AP156">
        <v>2.7870512881709966E-3</v>
      </c>
    </row>
    <row r="157" spans="1:42" x14ac:dyDescent="0.35">
      <c r="A157" s="48" t="s">
        <v>725</v>
      </c>
      <c r="B157">
        <v>156</v>
      </c>
      <c r="C157">
        <v>522283</v>
      </c>
      <c r="D157" t="s">
        <v>128</v>
      </c>
      <c r="E157" t="s">
        <v>9</v>
      </c>
      <c r="F157">
        <v>2011</v>
      </c>
      <c r="G157">
        <v>49</v>
      </c>
      <c r="H157">
        <v>581.64705882352939</v>
      </c>
      <c r="I157" t="s">
        <v>734</v>
      </c>
      <c r="J157">
        <v>50</v>
      </c>
      <c r="K157">
        <v>0.34</v>
      </c>
      <c r="L157" t="s">
        <v>722</v>
      </c>
      <c r="M157">
        <v>0.34</v>
      </c>
      <c r="N157">
        <v>5000</v>
      </c>
      <c r="O157" t="s">
        <v>722</v>
      </c>
      <c r="P157">
        <v>5000</v>
      </c>
      <c r="Q157">
        <v>3489.8823529411766</v>
      </c>
      <c r="R157">
        <v>0.1</v>
      </c>
      <c r="S157" t="s">
        <v>722</v>
      </c>
      <c r="T157">
        <v>0.1</v>
      </c>
      <c r="U157">
        <v>4.0000000000000003E-5</v>
      </c>
      <c r="V157" t="s">
        <v>722</v>
      </c>
      <c r="W157">
        <v>4.0000000000000003E-5</v>
      </c>
      <c r="X157">
        <v>4.5339619999999998</v>
      </c>
      <c r="Y157" t="s">
        <v>722</v>
      </c>
      <c r="Z157">
        <v>4.5339619999999998</v>
      </c>
      <c r="AA157">
        <v>9.4500000000000007E-5</v>
      </c>
      <c r="AB157" t="s">
        <v>722</v>
      </c>
      <c r="AC157">
        <v>9.4500000000000007E-5</v>
      </c>
      <c r="AD157">
        <v>0.9</v>
      </c>
      <c r="AE157" t="s">
        <v>722</v>
      </c>
      <c r="AF157">
        <v>0.9</v>
      </c>
      <c r="AG157">
        <v>0.95</v>
      </c>
      <c r="AH157" t="s">
        <v>722</v>
      </c>
      <c r="AI157">
        <v>0.95</v>
      </c>
      <c r="AJ157">
        <v>0.21563576470588236</v>
      </c>
      <c r="AK157">
        <v>4.6205680882352942</v>
      </c>
      <c r="AL157">
        <v>4.6066963440842921</v>
      </c>
      <c r="AM157">
        <v>98.710685348038766</v>
      </c>
      <c r="AN157" s="61">
        <v>2.3033481720421459E-3</v>
      </c>
      <c r="AO157">
        <v>4.9355342674019385E-2</v>
      </c>
      <c r="AP157">
        <v>2.7870512881709966E-3</v>
      </c>
    </row>
    <row r="158" spans="1:42" x14ac:dyDescent="0.35">
      <c r="A158" s="48" t="s">
        <v>725</v>
      </c>
      <c r="B158">
        <v>157</v>
      </c>
      <c r="C158" t="s">
        <v>129</v>
      </c>
      <c r="D158" t="s">
        <v>128</v>
      </c>
      <c r="E158" t="s">
        <v>9</v>
      </c>
      <c r="F158">
        <v>2017</v>
      </c>
      <c r="G158">
        <v>84</v>
      </c>
      <c r="H158">
        <v>581.64705882352939</v>
      </c>
      <c r="I158" t="s">
        <v>622</v>
      </c>
      <c r="J158">
        <v>100</v>
      </c>
      <c r="K158">
        <v>0.34</v>
      </c>
      <c r="L158" t="s">
        <v>722</v>
      </c>
      <c r="M158">
        <v>0.34</v>
      </c>
      <c r="N158">
        <v>12000</v>
      </c>
      <c r="O158" t="s">
        <v>722</v>
      </c>
      <c r="P158">
        <v>12000</v>
      </c>
      <c r="Q158">
        <v>581.64705882352939</v>
      </c>
      <c r="R158">
        <v>0.05</v>
      </c>
      <c r="S158" t="s">
        <v>722</v>
      </c>
      <c r="T158">
        <v>0.05</v>
      </c>
      <c r="U158">
        <v>1.17E-5</v>
      </c>
      <c r="V158" t="s">
        <v>722</v>
      </c>
      <c r="W158">
        <v>1.17E-5</v>
      </c>
      <c r="X158">
        <v>1.8360000000000001</v>
      </c>
      <c r="Y158" t="s">
        <v>722</v>
      </c>
      <c r="Z158">
        <v>1.8360000000000001</v>
      </c>
      <c r="AA158">
        <v>2.4199999999999999E-5</v>
      </c>
      <c r="AB158" t="s">
        <v>722</v>
      </c>
      <c r="AC158">
        <v>2.4199999999999999E-5</v>
      </c>
      <c r="AD158">
        <v>0.9</v>
      </c>
      <c r="AE158" t="s">
        <v>722</v>
      </c>
      <c r="AF158">
        <v>0.9</v>
      </c>
      <c r="AG158">
        <v>0.95</v>
      </c>
      <c r="AH158" t="s">
        <v>722</v>
      </c>
      <c r="AI158">
        <v>0.95</v>
      </c>
      <c r="AJ158">
        <v>5.1124743529411772E-2</v>
      </c>
      <c r="AK158">
        <v>1.757572065882353</v>
      </c>
      <c r="AL158">
        <v>1.8723332130820978</v>
      </c>
      <c r="AM158">
        <v>64.367277489493716</v>
      </c>
      <c r="AN158" s="61">
        <v>9.3616660654104893E-4</v>
      </c>
      <c r="AO158">
        <v>3.2183638744746862E-2</v>
      </c>
      <c r="AP158">
        <v>1.1327615939146691E-3</v>
      </c>
    </row>
    <row r="159" spans="1:42" x14ac:dyDescent="0.35">
      <c r="A159" s="48" t="s">
        <v>725</v>
      </c>
      <c r="B159">
        <v>158</v>
      </c>
      <c r="C159" t="s">
        <v>130</v>
      </c>
      <c r="D159" t="s">
        <v>128</v>
      </c>
      <c r="E159" t="s">
        <v>9</v>
      </c>
      <c r="F159">
        <v>2017</v>
      </c>
      <c r="G159">
        <v>84</v>
      </c>
      <c r="H159">
        <v>581.64705882352939</v>
      </c>
      <c r="I159" t="s">
        <v>622</v>
      </c>
      <c r="J159">
        <v>100</v>
      </c>
      <c r="K159">
        <v>0.34</v>
      </c>
      <c r="L159" t="s">
        <v>722</v>
      </c>
      <c r="M159">
        <v>0.34</v>
      </c>
      <c r="N159">
        <v>12000</v>
      </c>
      <c r="O159" t="s">
        <v>722</v>
      </c>
      <c r="P159">
        <v>12000</v>
      </c>
      <c r="Q159">
        <v>581.64705882352939</v>
      </c>
      <c r="R159">
        <v>0.05</v>
      </c>
      <c r="S159" t="s">
        <v>722</v>
      </c>
      <c r="T159">
        <v>0.05</v>
      </c>
      <c r="U159">
        <v>1.17E-5</v>
      </c>
      <c r="V159" t="s">
        <v>722</v>
      </c>
      <c r="W159">
        <v>1.17E-5</v>
      </c>
      <c r="X159">
        <v>1.8360000000000001</v>
      </c>
      <c r="Y159" t="s">
        <v>722</v>
      </c>
      <c r="Z159">
        <v>1.8360000000000001</v>
      </c>
      <c r="AA159">
        <v>2.4199999999999999E-5</v>
      </c>
      <c r="AB159" t="s">
        <v>722</v>
      </c>
      <c r="AC159">
        <v>2.4199999999999999E-5</v>
      </c>
      <c r="AD159">
        <v>0.9</v>
      </c>
      <c r="AE159" t="s">
        <v>722</v>
      </c>
      <c r="AF159">
        <v>0.9</v>
      </c>
      <c r="AG159">
        <v>0.95</v>
      </c>
      <c r="AH159" t="s">
        <v>722</v>
      </c>
      <c r="AI159">
        <v>0.95</v>
      </c>
      <c r="AJ159">
        <v>5.1124743529411772E-2</v>
      </c>
      <c r="AK159">
        <v>1.757572065882353</v>
      </c>
      <c r="AL159">
        <v>1.8723332130820978</v>
      </c>
      <c r="AM159">
        <v>64.367277489493716</v>
      </c>
      <c r="AN159" s="61">
        <v>9.3616660654104893E-4</v>
      </c>
      <c r="AO159">
        <v>3.2183638744746862E-2</v>
      </c>
      <c r="AP159">
        <v>1.1327615939146691E-3</v>
      </c>
    </row>
    <row r="160" spans="1:42" x14ac:dyDescent="0.35">
      <c r="A160" s="48" t="s">
        <v>725</v>
      </c>
      <c r="B160">
        <v>159</v>
      </c>
      <c r="C160" t="s">
        <v>131</v>
      </c>
      <c r="D160" t="s">
        <v>128</v>
      </c>
      <c r="E160" t="s">
        <v>9</v>
      </c>
      <c r="F160">
        <v>2018</v>
      </c>
      <c r="G160">
        <v>61</v>
      </c>
      <c r="H160">
        <v>581.64705882352939</v>
      </c>
      <c r="I160" t="s">
        <v>622</v>
      </c>
      <c r="J160">
        <v>75</v>
      </c>
      <c r="K160">
        <v>0.34</v>
      </c>
      <c r="L160" t="s">
        <v>722</v>
      </c>
      <c r="M160">
        <v>0.34</v>
      </c>
      <c r="N160">
        <v>12000</v>
      </c>
      <c r="O160" t="s">
        <v>722</v>
      </c>
      <c r="P160">
        <v>12000</v>
      </c>
      <c r="Q160">
        <v>581.64705882352939</v>
      </c>
      <c r="R160">
        <v>0.1</v>
      </c>
      <c r="S160" t="s">
        <v>722</v>
      </c>
      <c r="T160">
        <v>0.1</v>
      </c>
      <c r="U160">
        <v>2.5000000000000001E-5</v>
      </c>
      <c r="V160" t="s">
        <v>722</v>
      </c>
      <c r="W160">
        <v>2.5000000000000001E-5</v>
      </c>
      <c r="X160">
        <v>2.7574529999999999</v>
      </c>
      <c r="Y160" t="s">
        <v>722</v>
      </c>
      <c r="Z160">
        <v>2.7574529999999999</v>
      </c>
      <c r="AA160">
        <v>3.6199999999999999E-5</v>
      </c>
      <c r="AB160" t="s">
        <v>722</v>
      </c>
      <c r="AC160">
        <v>3.6199999999999999E-5</v>
      </c>
      <c r="AD160">
        <v>0.9</v>
      </c>
      <c r="AE160" t="s">
        <v>722</v>
      </c>
      <c r="AF160">
        <v>0.9</v>
      </c>
      <c r="AG160">
        <v>0.95</v>
      </c>
      <c r="AH160" t="s">
        <v>722</v>
      </c>
      <c r="AI160">
        <v>0.95</v>
      </c>
      <c r="AJ160">
        <v>0.10308705882352942</v>
      </c>
      <c r="AK160">
        <v>2.6395831923529411</v>
      </c>
      <c r="AL160">
        <v>2.7416164472286244</v>
      </c>
      <c r="AM160">
        <v>70.200127703432869</v>
      </c>
      <c r="AN160" s="61">
        <v>1.3708082236143122E-3</v>
      </c>
      <c r="AO160">
        <v>3.5100063851716434E-2</v>
      </c>
      <c r="AP160">
        <v>1.6586779505733177E-3</v>
      </c>
    </row>
    <row r="161" spans="1:42" x14ac:dyDescent="0.35">
      <c r="A161" s="48" t="s">
        <v>725</v>
      </c>
      <c r="B161">
        <v>160</v>
      </c>
      <c r="C161" t="s">
        <v>132</v>
      </c>
      <c r="D161" t="s">
        <v>128</v>
      </c>
      <c r="E161" t="s">
        <v>9</v>
      </c>
      <c r="F161">
        <v>2018</v>
      </c>
      <c r="G161">
        <v>61</v>
      </c>
      <c r="H161">
        <v>581.64705882352939</v>
      </c>
      <c r="I161" t="s">
        <v>622</v>
      </c>
      <c r="J161">
        <v>75</v>
      </c>
      <c r="K161">
        <v>0.34</v>
      </c>
      <c r="L161" t="s">
        <v>722</v>
      </c>
      <c r="M161">
        <v>0.34</v>
      </c>
      <c r="N161">
        <v>12000</v>
      </c>
      <c r="O161" t="s">
        <v>722</v>
      </c>
      <c r="P161">
        <v>12000</v>
      </c>
      <c r="Q161">
        <v>581.64705882352939</v>
      </c>
      <c r="R161">
        <v>0.1</v>
      </c>
      <c r="S161" t="s">
        <v>722</v>
      </c>
      <c r="T161">
        <v>0.1</v>
      </c>
      <c r="U161">
        <v>2.5000000000000001E-5</v>
      </c>
      <c r="V161" t="s">
        <v>722</v>
      </c>
      <c r="W161">
        <v>2.5000000000000001E-5</v>
      </c>
      <c r="X161">
        <v>2.7574529999999999</v>
      </c>
      <c r="Y161" t="s">
        <v>722</v>
      </c>
      <c r="Z161">
        <v>2.7574529999999999</v>
      </c>
      <c r="AA161">
        <v>3.6199999999999999E-5</v>
      </c>
      <c r="AB161" t="s">
        <v>722</v>
      </c>
      <c r="AC161">
        <v>3.6199999999999999E-5</v>
      </c>
      <c r="AD161">
        <v>0.9</v>
      </c>
      <c r="AE161" t="s">
        <v>722</v>
      </c>
      <c r="AF161">
        <v>0.9</v>
      </c>
      <c r="AG161">
        <v>0.95</v>
      </c>
      <c r="AH161" t="s">
        <v>722</v>
      </c>
      <c r="AI161">
        <v>0.95</v>
      </c>
      <c r="AJ161">
        <v>0.10308705882352942</v>
      </c>
      <c r="AK161">
        <v>2.6395831923529411</v>
      </c>
      <c r="AL161">
        <v>2.7416164472286244</v>
      </c>
      <c r="AM161">
        <v>70.200127703432869</v>
      </c>
      <c r="AN161" s="61">
        <v>1.3708082236143122E-3</v>
      </c>
      <c r="AO161">
        <v>3.5100063851716434E-2</v>
      </c>
      <c r="AP161">
        <v>1.6586779505733177E-3</v>
      </c>
    </row>
    <row r="162" spans="1:42" x14ac:dyDescent="0.35">
      <c r="A162" s="48" t="s">
        <v>725</v>
      </c>
      <c r="B162">
        <v>161</v>
      </c>
      <c r="C162">
        <v>883</v>
      </c>
      <c r="D162" t="s">
        <v>128</v>
      </c>
      <c r="E162" t="s">
        <v>49</v>
      </c>
      <c r="F162">
        <v>1995</v>
      </c>
      <c r="G162">
        <v>60</v>
      </c>
      <c r="H162">
        <v>581.64705882352939</v>
      </c>
      <c r="J162">
        <v>75</v>
      </c>
      <c r="K162" t="s">
        <v>723</v>
      </c>
      <c r="L162" t="s">
        <v>723</v>
      </c>
      <c r="M162">
        <v>0</v>
      </c>
      <c r="N162" t="s">
        <v>723</v>
      </c>
      <c r="O162" t="s">
        <v>723</v>
      </c>
      <c r="P162">
        <v>0</v>
      </c>
      <c r="Q162">
        <v>12796.235294117647</v>
      </c>
      <c r="R162" t="s">
        <v>723</v>
      </c>
      <c r="S162" t="s">
        <v>723</v>
      </c>
      <c r="T162">
        <v>0</v>
      </c>
      <c r="U162" t="s">
        <v>723</v>
      </c>
      <c r="V162" t="s">
        <v>723</v>
      </c>
      <c r="W162">
        <v>0</v>
      </c>
      <c r="X162" t="s">
        <v>723</v>
      </c>
      <c r="Y162" t="s">
        <v>723</v>
      </c>
      <c r="Z162">
        <v>0</v>
      </c>
      <c r="AA162" t="s">
        <v>723</v>
      </c>
      <c r="AB162" t="s">
        <v>722</v>
      </c>
      <c r="AC162">
        <v>0</v>
      </c>
      <c r="AD162" t="s">
        <v>723</v>
      </c>
      <c r="AE162" t="s">
        <v>723</v>
      </c>
      <c r="AF162">
        <v>0</v>
      </c>
      <c r="AG162" t="s">
        <v>723</v>
      </c>
      <c r="AH162" t="s">
        <v>723</v>
      </c>
      <c r="AI162">
        <v>0</v>
      </c>
      <c r="AJ162">
        <v>0</v>
      </c>
      <c r="AK162">
        <v>0</v>
      </c>
      <c r="AL162" t="s">
        <v>723</v>
      </c>
      <c r="AM162" t="s">
        <v>723</v>
      </c>
      <c r="AN162" s="61" t="s">
        <v>723</v>
      </c>
      <c r="AO162" t="s">
        <v>723</v>
      </c>
      <c r="AP162" t="s">
        <v>723</v>
      </c>
    </row>
    <row r="163" spans="1:42" x14ac:dyDescent="0.35">
      <c r="A163" s="48" t="s">
        <v>725</v>
      </c>
      <c r="B163">
        <v>162</v>
      </c>
      <c r="C163">
        <v>884</v>
      </c>
      <c r="D163" t="s">
        <v>128</v>
      </c>
      <c r="E163" t="s">
        <v>49</v>
      </c>
      <c r="F163">
        <v>1998</v>
      </c>
      <c r="G163">
        <v>60</v>
      </c>
      <c r="H163">
        <v>581.64705882352939</v>
      </c>
      <c r="J163">
        <v>75</v>
      </c>
      <c r="K163" t="s">
        <v>723</v>
      </c>
      <c r="L163" t="s">
        <v>723</v>
      </c>
      <c r="M163">
        <v>0</v>
      </c>
      <c r="N163" t="s">
        <v>723</v>
      </c>
      <c r="O163" t="s">
        <v>723</v>
      </c>
      <c r="P163">
        <v>0</v>
      </c>
      <c r="Q163">
        <v>11051.294117647058</v>
      </c>
      <c r="R163" t="s">
        <v>723</v>
      </c>
      <c r="S163" t="s">
        <v>723</v>
      </c>
      <c r="T163">
        <v>0</v>
      </c>
      <c r="U163" t="s">
        <v>723</v>
      </c>
      <c r="V163" t="s">
        <v>723</v>
      </c>
      <c r="W163">
        <v>0</v>
      </c>
      <c r="X163" t="s">
        <v>723</v>
      </c>
      <c r="Y163" t="s">
        <v>723</v>
      </c>
      <c r="Z163">
        <v>0</v>
      </c>
      <c r="AA163" t="s">
        <v>723</v>
      </c>
      <c r="AB163" t="s">
        <v>722</v>
      </c>
      <c r="AC163">
        <v>0</v>
      </c>
      <c r="AD163" t="s">
        <v>723</v>
      </c>
      <c r="AE163" t="s">
        <v>723</v>
      </c>
      <c r="AF163">
        <v>0</v>
      </c>
      <c r="AG163" t="s">
        <v>723</v>
      </c>
      <c r="AH163" t="s">
        <v>723</v>
      </c>
      <c r="AI163">
        <v>0</v>
      </c>
      <c r="AJ163">
        <v>0</v>
      </c>
      <c r="AK163">
        <v>0</v>
      </c>
      <c r="AL163" t="s">
        <v>723</v>
      </c>
      <c r="AM163" t="s">
        <v>723</v>
      </c>
      <c r="AN163" s="61" t="s">
        <v>723</v>
      </c>
      <c r="AO163" t="s">
        <v>723</v>
      </c>
      <c r="AP163" t="s">
        <v>723</v>
      </c>
    </row>
    <row r="164" spans="1:42" x14ac:dyDescent="0.35">
      <c r="A164" s="48" t="s">
        <v>725</v>
      </c>
      <c r="B164">
        <v>163</v>
      </c>
      <c r="C164">
        <v>885</v>
      </c>
      <c r="D164" t="s">
        <v>128</v>
      </c>
      <c r="E164" t="s">
        <v>49</v>
      </c>
      <c r="F164">
        <v>1998</v>
      </c>
      <c r="G164">
        <v>60</v>
      </c>
      <c r="H164">
        <v>581.64705882352939</v>
      </c>
      <c r="J164">
        <v>75</v>
      </c>
      <c r="K164" t="s">
        <v>723</v>
      </c>
      <c r="L164" t="s">
        <v>723</v>
      </c>
      <c r="M164">
        <v>0</v>
      </c>
      <c r="N164" t="s">
        <v>723</v>
      </c>
      <c r="O164" t="s">
        <v>723</v>
      </c>
      <c r="P164">
        <v>0</v>
      </c>
      <c r="Q164">
        <v>11051.294117647058</v>
      </c>
      <c r="R164" t="s">
        <v>723</v>
      </c>
      <c r="S164" t="s">
        <v>723</v>
      </c>
      <c r="T164">
        <v>0</v>
      </c>
      <c r="U164" t="s">
        <v>723</v>
      </c>
      <c r="V164" t="s">
        <v>723</v>
      </c>
      <c r="W164">
        <v>0</v>
      </c>
      <c r="X164" t="s">
        <v>723</v>
      </c>
      <c r="Y164" t="s">
        <v>723</v>
      </c>
      <c r="Z164">
        <v>0</v>
      </c>
      <c r="AA164" t="s">
        <v>723</v>
      </c>
      <c r="AB164" t="s">
        <v>722</v>
      </c>
      <c r="AC164">
        <v>0</v>
      </c>
      <c r="AD164" t="s">
        <v>723</v>
      </c>
      <c r="AE164" t="s">
        <v>723</v>
      </c>
      <c r="AF164">
        <v>0</v>
      </c>
      <c r="AG164" t="s">
        <v>723</v>
      </c>
      <c r="AH164" t="s">
        <v>723</v>
      </c>
      <c r="AI164">
        <v>0</v>
      </c>
      <c r="AJ164">
        <v>0</v>
      </c>
      <c r="AK164">
        <v>0</v>
      </c>
      <c r="AL164" t="s">
        <v>723</v>
      </c>
      <c r="AM164" t="s">
        <v>723</v>
      </c>
      <c r="AN164" s="61" t="s">
        <v>723</v>
      </c>
      <c r="AO164" t="s">
        <v>723</v>
      </c>
      <c r="AP164" t="s">
        <v>723</v>
      </c>
    </row>
    <row r="165" spans="1:42" x14ac:dyDescent="0.35">
      <c r="A165" s="48" t="s">
        <v>725</v>
      </c>
      <c r="B165">
        <v>164</v>
      </c>
      <c r="C165">
        <v>886</v>
      </c>
      <c r="D165" t="s">
        <v>128</v>
      </c>
      <c r="E165" t="s">
        <v>49</v>
      </c>
      <c r="F165">
        <v>1999</v>
      </c>
      <c r="G165">
        <v>60</v>
      </c>
      <c r="H165">
        <v>581.64705882352939</v>
      </c>
      <c r="J165">
        <v>75</v>
      </c>
      <c r="K165" t="s">
        <v>723</v>
      </c>
      <c r="L165" t="s">
        <v>723</v>
      </c>
      <c r="M165">
        <v>0</v>
      </c>
      <c r="N165" t="s">
        <v>723</v>
      </c>
      <c r="O165" t="s">
        <v>723</v>
      </c>
      <c r="P165">
        <v>0</v>
      </c>
      <c r="Q165">
        <v>10469.64705882353</v>
      </c>
      <c r="R165" t="s">
        <v>723</v>
      </c>
      <c r="S165" t="s">
        <v>723</v>
      </c>
      <c r="T165">
        <v>0</v>
      </c>
      <c r="U165" t="s">
        <v>723</v>
      </c>
      <c r="V165" t="s">
        <v>723</v>
      </c>
      <c r="W165">
        <v>0</v>
      </c>
      <c r="X165" t="s">
        <v>723</v>
      </c>
      <c r="Y165" t="s">
        <v>723</v>
      </c>
      <c r="Z165">
        <v>0</v>
      </c>
      <c r="AA165" t="s">
        <v>723</v>
      </c>
      <c r="AB165" t="s">
        <v>722</v>
      </c>
      <c r="AC165">
        <v>0</v>
      </c>
      <c r="AD165" t="s">
        <v>723</v>
      </c>
      <c r="AE165" t="s">
        <v>723</v>
      </c>
      <c r="AF165">
        <v>0</v>
      </c>
      <c r="AG165" t="s">
        <v>723</v>
      </c>
      <c r="AH165" t="s">
        <v>723</v>
      </c>
      <c r="AI165">
        <v>0</v>
      </c>
      <c r="AJ165">
        <v>0</v>
      </c>
      <c r="AK165">
        <v>0</v>
      </c>
      <c r="AL165" t="s">
        <v>723</v>
      </c>
      <c r="AM165" t="s">
        <v>723</v>
      </c>
      <c r="AN165" s="61" t="s">
        <v>723</v>
      </c>
      <c r="AO165" t="s">
        <v>723</v>
      </c>
      <c r="AP165" t="s">
        <v>723</v>
      </c>
    </row>
    <row r="166" spans="1:42" x14ac:dyDescent="0.35">
      <c r="A166" s="48" t="s">
        <v>725</v>
      </c>
      <c r="B166">
        <v>165</v>
      </c>
      <c r="C166">
        <v>887</v>
      </c>
      <c r="D166" t="s">
        <v>128</v>
      </c>
      <c r="E166" t="s">
        <v>49</v>
      </c>
      <c r="F166">
        <v>1999</v>
      </c>
      <c r="G166">
        <v>60</v>
      </c>
      <c r="H166">
        <v>581.64705882352939</v>
      </c>
      <c r="J166">
        <v>75</v>
      </c>
      <c r="K166" t="s">
        <v>723</v>
      </c>
      <c r="L166" t="s">
        <v>723</v>
      </c>
      <c r="M166">
        <v>0</v>
      </c>
      <c r="N166" t="s">
        <v>723</v>
      </c>
      <c r="O166" t="s">
        <v>723</v>
      </c>
      <c r="P166">
        <v>0</v>
      </c>
      <c r="Q166">
        <v>10469.64705882353</v>
      </c>
      <c r="R166" t="s">
        <v>723</v>
      </c>
      <c r="S166" t="s">
        <v>723</v>
      </c>
      <c r="T166">
        <v>0</v>
      </c>
      <c r="U166" t="s">
        <v>723</v>
      </c>
      <c r="V166" t="s">
        <v>723</v>
      </c>
      <c r="W166">
        <v>0</v>
      </c>
      <c r="X166" t="s">
        <v>723</v>
      </c>
      <c r="Y166" t="s">
        <v>723</v>
      </c>
      <c r="Z166">
        <v>0</v>
      </c>
      <c r="AA166" t="s">
        <v>723</v>
      </c>
      <c r="AB166" t="s">
        <v>722</v>
      </c>
      <c r="AC166">
        <v>0</v>
      </c>
      <c r="AD166" t="s">
        <v>723</v>
      </c>
      <c r="AE166" t="s">
        <v>723</v>
      </c>
      <c r="AF166">
        <v>0</v>
      </c>
      <c r="AG166" t="s">
        <v>723</v>
      </c>
      <c r="AH166" t="s">
        <v>723</v>
      </c>
      <c r="AI166">
        <v>0</v>
      </c>
      <c r="AJ166">
        <v>0</v>
      </c>
      <c r="AK166">
        <v>0</v>
      </c>
      <c r="AL166" t="s">
        <v>723</v>
      </c>
      <c r="AM166" t="s">
        <v>723</v>
      </c>
      <c r="AN166" s="61" t="s">
        <v>723</v>
      </c>
      <c r="AO166" t="s">
        <v>723</v>
      </c>
      <c r="AP166" t="s">
        <v>723</v>
      </c>
    </row>
    <row r="167" spans="1:42" x14ac:dyDescent="0.35">
      <c r="A167" s="48" t="s">
        <v>725</v>
      </c>
      <c r="B167">
        <v>166</v>
      </c>
      <c r="C167">
        <v>47914</v>
      </c>
      <c r="D167" t="s">
        <v>128</v>
      </c>
      <c r="E167" t="s">
        <v>49</v>
      </c>
      <c r="F167">
        <v>1999</v>
      </c>
      <c r="G167">
        <v>85</v>
      </c>
      <c r="H167">
        <v>581.64705882352939</v>
      </c>
      <c r="J167">
        <v>100</v>
      </c>
      <c r="K167" t="s">
        <v>723</v>
      </c>
      <c r="L167" t="s">
        <v>723</v>
      </c>
      <c r="M167">
        <v>0</v>
      </c>
      <c r="N167" t="s">
        <v>723</v>
      </c>
      <c r="O167" t="s">
        <v>723</v>
      </c>
      <c r="P167">
        <v>0</v>
      </c>
      <c r="Q167">
        <v>10469.64705882353</v>
      </c>
      <c r="R167" t="s">
        <v>723</v>
      </c>
      <c r="S167" t="s">
        <v>723</v>
      </c>
      <c r="T167">
        <v>0</v>
      </c>
      <c r="U167" t="s">
        <v>723</v>
      </c>
      <c r="V167" t="s">
        <v>723</v>
      </c>
      <c r="W167">
        <v>0</v>
      </c>
      <c r="X167" t="s">
        <v>723</v>
      </c>
      <c r="Y167" t="s">
        <v>723</v>
      </c>
      <c r="Z167">
        <v>0</v>
      </c>
      <c r="AA167" t="s">
        <v>723</v>
      </c>
      <c r="AB167" t="s">
        <v>722</v>
      </c>
      <c r="AC167">
        <v>0</v>
      </c>
      <c r="AD167" t="s">
        <v>723</v>
      </c>
      <c r="AE167" t="s">
        <v>723</v>
      </c>
      <c r="AF167">
        <v>0</v>
      </c>
      <c r="AG167" t="s">
        <v>723</v>
      </c>
      <c r="AH167" t="s">
        <v>723</v>
      </c>
      <c r="AI167">
        <v>0</v>
      </c>
      <c r="AJ167">
        <v>0</v>
      </c>
      <c r="AK167">
        <v>0</v>
      </c>
      <c r="AL167" t="s">
        <v>723</v>
      </c>
      <c r="AM167" t="s">
        <v>723</v>
      </c>
      <c r="AN167" s="61" t="s">
        <v>723</v>
      </c>
      <c r="AO167" t="s">
        <v>723</v>
      </c>
      <c r="AP167" t="s">
        <v>723</v>
      </c>
    </row>
    <row r="168" spans="1:42" x14ac:dyDescent="0.35">
      <c r="A168" s="48" t="s">
        <v>725</v>
      </c>
      <c r="B168">
        <v>167</v>
      </c>
      <c r="C168">
        <v>48097</v>
      </c>
      <c r="D168" t="s">
        <v>128</v>
      </c>
      <c r="E168" t="s">
        <v>49</v>
      </c>
      <c r="F168">
        <v>1999</v>
      </c>
      <c r="G168">
        <v>85</v>
      </c>
      <c r="H168">
        <v>581.64705882352939</v>
      </c>
      <c r="J168">
        <v>100</v>
      </c>
      <c r="K168" t="s">
        <v>723</v>
      </c>
      <c r="L168" t="s">
        <v>723</v>
      </c>
      <c r="M168">
        <v>0</v>
      </c>
      <c r="N168" t="s">
        <v>723</v>
      </c>
      <c r="O168" t="s">
        <v>723</v>
      </c>
      <c r="P168">
        <v>0</v>
      </c>
      <c r="Q168">
        <v>10469.64705882353</v>
      </c>
      <c r="R168" t="s">
        <v>723</v>
      </c>
      <c r="S168" t="s">
        <v>723</v>
      </c>
      <c r="T168">
        <v>0</v>
      </c>
      <c r="U168" t="s">
        <v>723</v>
      </c>
      <c r="V168" t="s">
        <v>723</v>
      </c>
      <c r="W168">
        <v>0</v>
      </c>
      <c r="X168" t="s">
        <v>723</v>
      </c>
      <c r="Y168" t="s">
        <v>723</v>
      </c>
      <c r="Z168">
        <v>0</v>
      </c>
      <c r="AA168" t="s">
        <v>723</v>
      </c>
      <c r="AB168" t="s">
        <v>722</v>
      </c>
      <c r="AC168">
        <v>0</v>
      </c>
      <c r="AD168" t="s">
        <v>723</v>
      </c>
      <c r="AE168" t="s">
        <v>723</v>
      </c>
      <c r="AF168">
        <v>0</v>
      </c>
      <c r="AG168" t="s">
        <v>723</v>
      </c>
      <c r="AH168" t="s">
        <v>723</v>
      </c>
      <c r="AI168">
        <v>0</v>
      </c>
      <c r="AJ168">
        <v>0</v>
      </c>
      <c r="AK168">
        <v>0</v>
      </c>
      <c r="AL168" t="s">
        <v>723</v>
      </c>
      <c r="AM168" t="s">
        <v>723</v>
      </c>
      <c r="AN168" s="61" t="s">
        <v>723</v>
      </c>
      <c r="AO168" t="s">
        <v>723</v>
      </c>
      <c r="AP168" t="s">
        <v>723</v>
      </c>
    </row>
    <row r="169" spans="1:42" x14ac:dyDescent="0.35">
      <c r="A169" s="48" t="s">
        <v>725</v>
      </c>
      <c r="B169">
        <v>168</v>
      </c>
      <c r="C169">
        <v>48099</v>
      </c>
      <c r="D169" t="s">
        <v>128</v>
      </c>
      <c r="E169" t="s">
        <v>49</v>
      </c>
      <c r="F169">
        <v>1999</v>
      </c>
      <c r="G169">
        <v>85</v>
      </c>
      <c r="H169">
        <v>581.64705882352939</v>
      </c>
      <c r="J169">
        <v>100</v>
      </c>
      <c r="K169" t="s">
        <v>723</v>
      </c>
      <c r="L169" t="s">
        <v>723</v>
      </c>
      <c r="M169">
        <v>0</v>
      </c>
      <c r="N169" t="s">
        <v>723</v>
      </c>
      <c r="O169" t="s">
        <v>723</v>
      </c>
      <c r="P169">
        <v>0</v>
      </c>
      <c r="Q169">
        <v>10469.64705882353</v>
      </c>
      <c r="R169" t="s">
        <v>723</v>
      </c>
      <c r="S169" t="s">
        <v>723</v>
      </c>
      <c r="T169">
        <v>0</v>
      </c>
      <c r="U169" t="s">
        <v>723</v>
      </c>
      <c r="V169" t="s">
        <v>723</v>
      </c>
      <c r="W169">
        <v>0</v>
      </c>
      <c r="X169" t="s">
        <v>723</v>
      </c>
      <c r="Y169" t="s">
        <v>723</v>
      </c>
      <c r="Z169">
        <v>0</v>
      </c>
      <c r="AA169" t="s">
        <v>723</v>
      </c>
      <c r="AB169" t="s">
        <v>722</v>
      </c>
      <c r="AC169">
        <v>0</v>
      </c>
      <c r="AD169" t="s">
        <v>723</v>
      </c>
      <c r="AE169" t="s">
        <v>723</v>
      </c>
      <c r="AF169">
        <v>0</v>
      </c>
      <c r="AG169" t="s">
        <v>723</v>
      </c>
      <c r="AH169" t="s">
        <v>723</v>
      </c>
      <c r="AI169">
        <v>0</v>
      </c>
      <c r="AJ169">
        <v>0</v>
      </c>
      <c r="AK169">
        <v>0</v>
      </c>
      <c r="AL169" t="s">
        <v>723</v>
      </c>
      <c r="AM169" t="s">
        <v>723</v>
      </c>
      <c r="AN169" s="61" t="s">
        <v>723</v>
      </c>
      <c r="AO169" t="s">
        <v>723</v>
      </c>
      <c r="AP169" t="s">
        <v>723</v>
      </c>
    </row>
    <row r="170" spans="1:42" x14ac:dyDescent="0.35">
      <c r="A170" s="48" t="s">
        <v>725</v>
      </c>
      <c r="B170">
        <v>169</v>
      </c>
      <c r="C170">
        <v>48101</v>
      </c>
      <c r="D170" t="s">
        <v>128</v>
      </c>
      <c r="E170" t="s">
        <v>49</v>
      </c>
      <c r="F170">
        <v>1999</v>
      </c>
      <c r="G170">
        <v>85</v>
      </c>
      <c r="H170">
        <v>581.64705882352939</v>
      </c>
      <c r="J170">
        <v>100</v>
      </c>
      <c r="K170" t="s">
        <v>723</v>
      </c>
      <c r="L170" t="s">
        <v>723</v>
      </c>
      <c r="M170">
        <v>0</v>
      </c>
      <c r="N170" t="s">
        <v>723</v>
      </c>
      <c r="O170" t="s">
        <v>723</v>
      </c>
      <c r="P170">
        <v>0</v>
      </c>
      <c r="Q170">
        <v>10469.64705882353</v>
      </c>
      <c r="R170" t="s">
        <v>723</v>
      </c>
      <c r="S170" t="s">
        <v>723</v>
      </c>
      <c r="T170">
        <v>0</v>
      </c>
      <c r="U170" t="s">
        <v>723</v>
      </c>
      <c r="V170" t="s">
        <v>723</v>
      </c>
      <c r="W170">
        <v>0</v>
      </c>
      <c r="X170" t="s">
        <v>723</v>
      </c>
      <c r="Y170" t="s">
        <v>723</v>
      </c>
      <c r="Z170">
        <v>0</v>
      </c>
      <c r="AA170" t="s">
        <v>723</v>
      </c>
      <c r="AB170" t="s">
        <v>722</v>
      </c>
      <c r="AC170">
        <v>0</v>
      </c>
      <c r="AD170" t="s">
        <v>723</v>
      </c>
      <c r="AE170" t="s">
        <v>723</v>
      </c>
      <c r="AF170">
        <v>0</v>
      </c>
      <c r="AG170" t="s">
        <v>723</v>
      </c>
      <c r="AH170" t="s">
        <v>723</v>
      </c>
      <c r="AI170">
        <v>0</v>
      </c>
      <c r="AJ170">
        <v>0</v>
      </c>
      <c r="AK170">
        <v>0</v>
      </c>
      <c r="AL170" t="s">
        <v>723</v>
      </c>
      <c r="AM170" t="s">
        <v>723</v>
      </c>
      <c r="AN170" s="61" t="s">
        <v>723</v>
      </c>
      <c r="AO170" t="s">
        <v>723</v>
      </c>
      <c r="AP170" t="s">
        <v>723</v>
      </c>
    </row>
    <row r="171" spans="1:42" x14ac:dyDescent="0.35">
      <c r="A171" s="48" t="s">
        <v>725</v>
      </c>
      <c r="B171">
        <v>170</v>
      </c>
      <c r="C171">
        <v>48369</v>
      </c>
      <c r="D171" t="s">
        <v>128</v>
      </c>
      <c r="E171" t="s">
        <v>49</v>
      </c>
      <c r="F171">
        <v>2000</v>
      </c>
      <c r="G171">
        <v>85</v>
      </c>
      <c r="H171">
        <v>581.64705882352939</v>
      </c>
      <c r="J171">
        <v>100</v>
      </c>
      <c r="K171" t="s">
        <v>723</v>
      </c>
      <c r="L171" t="s">
        <v>723</v>
      </c>
      <c r="M171">
        <v>0</v>
      </c>
      <c r="N171" t="s">
        <v>723</v>
      </c>
      <c r="O171" t="s">
        <v>723</v>
      </c>
      <c r="P171">
        <v>0</v>
      </c>
      <c r="Q171">
        <v>9888</v>
      </c>
      <c r="R171" t="s">
        <v>723</v>
      </c>
      <c r="S171" t="s">
        <v>723</v>
      </c>
      <c r="T171">
        <v>0</v>
      </c>
      <c r="U171" t="s">
        <v>723</v>
      </c>
      <c r="V171" t="s">
        <v>723</v>
      </c>
      <c r="W171">
        <v>0</v>
      </c>
      <c r="X171" t="s">
        <v>723</v>
      </c>
      <c r="Y171" t="s">
        <v>723</v>
      </c>
      <c r="Z171">
        <v>0</v>
      </c>
      <c r="AA171" t="s">
        <v>723</v>
      </c>
      <c r="AB171" t="s">
        <v>722</v>
      </c>
      <c r="AC171">
        <v>0</v>
      </c>
      <c r="AD171" t="s">
        <v>723</v>
      </c>
      <c r="AE171" t="s">
        <v>723</v>
      </c>
      <c r="AF171">
        <v>0</v>
      </c>
      <c r="AG171" t="s">
        <v>723</v>
      </c>
      <c r="AH171" t="s">
        <v>723</v>
      </c>
      <c r="AI171">
        <v>0</v>
      </c>
      <c r="AJ171">
        <v>0</v>
      </c>
      <c r="AK171">
        <v>0</v>
      </c>
      <c r="AL171" t="s">
        <v>723</v>
      </c>
      <c r="AM171" t="s">
        <v>723</v>
      </c>
      <c r="AN171" s="61" t="s">
        <v>723</v>
      </c>
      <c r="AO171" t="s">
        <v>723</v>
      </c>
      <c r="AP171" t="s">
        <v>723</v>
      </c>
    </row>
    <row r="172" spans="1:42" x14ac:dyDescent="0.35">
      <c r="A172" s="48" t="s">
        <v>725</v>
      </c>
      <c r="B172">
        <v>171</v>
      </c>
      <c r="C172">
        <v>48370</v>
      </c>
      <c r="D172" t="s">
        <v>128</v>
      </c>
      <c r="E172" t="s">
        <v>49</v>
      </c>
      <c r="F172">
        <v>2000</v>
      </c>
      <c r="G172">
        <v>85</v>
      </c>
      <c r="H172">
        <v>581.64705882352939</v>
      </c>
      <c r="J172">
        <v>100</v>
      </c>
      <c r="K172" t="s">
        <v>723</v>
      </c>
      <c r="L172" t="s">
        <v>723</v>
      </c>
      <c r="M172">
        <v>0</v>
      </c>
      <c r="N172" t="s">
        <v>723</v>
      </c>
      <c r="O172" t="s">
        <v>723</v>
      </c>
      <c r="P172">
        <v>0</v>
      </c>
      <c r="Q172">
        <v>9888</v>
      </c>
      <c r="R172" t="s">
        <v>723</v>
      </c>
      <c r="S172" t="s">
        <v>723</v>
      </c>
      <c r="T172">
        <v>0</v>
      </c>
      <c r="U172" t="s">
        <v>723</v>
      </c>
      <c r="V172" t="s">
        <v>723</v>
      </c>
      <c r="W172">
        <v>0</v>
      </c>
      <c r="X172" t="s">
        <v>723</v>
      </c>
      <c r="Y172" t="s">
        <v>723</v>
      </c>
      <c r="Z172">
        <v>0</v>
      </c>
      <c r="AA172" t="s">
        <v>723</v>
      </c>
      <c r="AB172" t="s">
        <v>722</v>
      </c>
      <c r="AC172">
        <v>0</v>
      </c>
      <c r="AD172" t="s">
        <v>723</v>
      </c>
      <c r="AE172" t="s">
        <v>723</v>
      </c>
      <c r="AF172">
        <v>0</v>
      </c>
      <c r="AG172" t="s">
        <v>723</v>
      </c>
      <c r="AH172" t="s">
        <v>723</v>
      </c>
      <c r="AI172">
        <v>0</v>
      </c>
      <c r="AJ172">
        <v>0</v>
      </c>
      <c r="AK172">
        <v>0</v>
      </c>
      <c r="AL172" t="s">
        <v>723</v>
      </c>
      <c r="AM172" t="s">
        <v>723</v>
      </c>
      <c r="AN172" s="61" t="s">
        <v>723</v>
      </c>
      <c r="AO172" t="s">
        <v>723</v>
      </c>
      <c r="AP172" t="s">
        <v>723</v>
      </c>
    </row>
    <row r="173" spans="1:42" x14ac:dyDescent="0.35">
      <c r="A173" s="48" t="s">
        <v>725</v>
      </c>
      <c r="B173">
        <v>172</v>
      </c>
      <c r="C173">
        <v>48371</v>
      </c>
      <c r="D173" t="s">
        <v>128</v>
      </c>
      <c r="E173" t="s">
        <v>49</v>
      </c>
      <c r="F173">
        <v>2000</v>
      </c>
      <c r="G173">
        <v>85</v>
      </c>
      <c r="H173">
        <v>581.64705882352939</v>
      </c>
      <c r="J173">
        <v>100</v>
      </c>
      <c r="K173" t="s">
        <v>723</v>
      </c>
      <c r="L173" t="s">
        <v>723</v>
      </c>
      <c r="M173">
        <v>0</v>
      </c>
      <c r="N173" t="s">
        <v>723</v>
      </c>
      <c r="O173" t="s">
        <v>723</v>
      </c>
      <c r="P173">
        <v>0</v>
      </c>
      <c r="Q173">
        <v>9888</v>
      </c>
      <c r="R173" t="s">
        <v>723</v>
      </c>
      <c r="S173" t="s">
        <v>723</v>
      </c>
      <c r="T173">
        <v>0</v>
      </c>
      <c r="U173" t="s">
        <v>723</v>
      </c>
      <c r="V173" t="s">
        <v>723</v>
      </c>
      <c r="W173">
        <v>0</v>
      </c>
      <c r="X173" t="s">
        <v>723</v>
      </c>
      <c r="Y173" t="s">
        <v>723</v>
      </c>
      <c r="Z173">
        <v>0</v>
      </c>
      <c r="AA173" t="s">
        <v>723</v>
      </c>
      <c r="AB173" t="s">
        <v>722</v>
      </c>
      <c r="AC173">
        <v>0</v>
      </c>
      <c r="AD173" t="s">
        <v>723</v>
      </c>
      <c r="AE173" t="s">
        <v>723</v>
      </c>
      <c r="AF173">
        <v>0</v>
      </c>
      <c r="AG173" t="s">
        <v>723</v>
      </c>
      <c r="AH173" t="s">
        <v>723</v>
      </c>
      <c r="AI173">
        <v>0</v>
      </c>
      <c r="AJ173">
        <v>0</v>
      </c>
      <c r="AK173">
        <v>0</v>
      </c>
      <c r="AL173" t="s">
        <v>723</v>
      </c>
      <c r="AM173" t="s">
        <v>723</v>
      </c>
      <c r="AN173" s="61" t="s">
        <v>723</v>
      </c>
      <c r="AO173" t="s">
        <v>723</v>
      </c>
      <c r="AP173" t="s">
        <v>723</v>
      </c>
    </row>
    <row r="174" spans="1:42" x14ac:dyDescent="0.35">
      <c r="A174" s="48" t="s">
        <v>725</v>
      </c>
      <c r="B174">
        <v>173</v>
      </c>
      <c r="C174">
        <v>48372</v>
      </c>
      <c r="D174" t="s">
        <v>128</v>
      </c>
      <c r="E174" t="s">
        <v>49</v>
      </c>
      <c r="F174">
        <v>2000</v>
      </c>
      <c r="G174">
        <v>85</v>
      </c>
      <c r="H174">
        <v>581.64705882352939</v>
      </c>
      <c r="J174">
        <v>100</v>
      </c>
      <c r="K174" t="s">
        <v>723</v>
      </c>
      <c r="L174" t="s">
        <v>723</v>
      </c>
      <c r="M174">
        <v>0</v>
      </c>
      <c r="N174" t="s">
        <v>723</v>
      </c>
      <c r="O174" t="s">
        <v>723</v>
      </c>
      <c r="P174">
        <v>0</v>
      </c>
      <c r="Q174">
        <v>9888</v>
      </c>
      <c r="R174" t="s">
        <v>723</v>
      </c>
      <c r="S174" t="s">
        <v>723</v>
      </c>
      <c r="T174">
        <v>0</v>
      </c>
      <c r="U174" t="s">
        <v>723</v>
      </c>
      <c r="V174" t="s">
        <v>723</v>
      </c>
      <c r="W174">
        <v>0</v>
      </c>
      <c r="X174" t="s">
        <v>723</v>
      </c>
      <c r="Y174" t="s">
        <v>723</v>
      </c>
      <c r="Z174">
        <v>0</v>
      </c>
      <c r="AA174" t="s">
        <v>723</v>
      </c>
      <c r="AB174" t="s">
        <v>722</v>
      </c>
      <c r="AC174">
        <v>0</v>
      </c>
      <c r="AD174" t="s">
        <v>723</v>
      </c>
      <c r="AE174" t="s">
        <v>723</v>
      </c>
      <c r="AF174">
        <v>0</v>
      </c>
      <c r="AG174" t="s">
        <v>723</v>
      </c>
      <c r="AH174" t="s">
        <v>723</v>
      </c>
      <c r="AI174">
        <v>0</v>
      </c>
      <c r="AJ174">
        <v>0</v>
      </c>
      <c r="AK174">
        <v>0</v>
      </c>
      <c r="AL174" t="s">
        <v>723</v>
      </c>
      <c r="AM174" t="s">
        <v>723</v>
      </c>
      <c r="AN174" s="61" t="s">
        <v>723</v>
      </c>
      <c r="AO174" t="s">
        <v>723</v>
      </c>
      <c r="AP174" t="s">
        <v>723</v>
      </c>
    </row>
    <row r="175" spans="1:42" x14ac:dyDescent="0.35">
      <c r="A175" s="48" t="s">
        <v>725</v>
      </c>
      <c r="B175">
        <v>174</v>
      </c>
      <c r="C175">
        <v>48373</v>
      </c>
      <c r="D175" t="s">
        <v>128</v>
      </c>
      <c r="E175" t="s">
        <v>49</v>
      </c>
      <c r="F175">
        <v>2000</v>
      </c>
      <c r="G175">
        <v>85</v>
      </c>
      <c r="H175">
        <v>581.64705882352939</v>
      </c>
      <c r="J175">
        <v>100</v>
      </c>
      <c r="K175" t="s">
        <v>723</v>
      </c>
      <c r="L175" t="s">
        <v>723</v>
      </c>
      <c r="M175">
        <v>0</v>
      </c>
      <c r="N175" t="s">
        <v>723</v>
      </c>
      <c r="O175" t="s">
        <v>723</v>
      </c>
      <c r="P175">
        <v>0</v>
      </c>
      <c r="Q175">
        <v>9888</v>
      </c>
      <c r="R175" t="s">
        <v>723</v>
      </c>
      <c r="S175" t="s">
        <v>723</v>
      </c>
      <c r="T175">
        <v>0</v>
      </c>
      <c r="U175" t="s">
        <v>723</v>
      </c>
      <c r="V175" t="s">
        <v>723</v>
      </c>
      <c r="W175">
        <v>0</v>
      </c>
      <c r="X175" t="s">
        <v>723</v>
      </c>
      <c r="Y175" t="s">
        <v>723</v>
      </c>
      <c r="Z175">
        <v>0</v>
      </c>
      <c r="AA175" t="s">
        <v>723</v>
      </c>
      <c r="AB175" t="s">
        <v>722</v>
      </c>
      <c r="AC175">
        <v>0</v>
      </c>
      <c r="AD175" t="s">
        <v>723</v>
      </c>
      <c r="AE175" t="s">
        <v>723</v>
      </c>
      <c r="AF175">
        <v>0</v>
      </c>
      <c r="AG175" t="s">
        <v>723</v>
      </c>
      <c r="AH175" t="s">
        <v>723</v>
      </c>
      <c r="AI175">
        <v>0</v>
      </c>
      <c r="AJ175">
        <v>0</v>
      </c>
      <c r="AK175">
        <v>0</v>
      </c>
      <c r="AL175" t="s">
        <v>723</v>
      </c>
      <c r="AM175" t="s">
        <v>723</v>
      </c>
      <c r="AN175" s="61" t="s">
        <v>723</v>
      </c>
      <c r="AO175" t="s">
        <v>723</v>
      </c>
      <c r="AP175" t="s">
        <v>723</v>
      </c>
    </row>
    <row r="176" spans="1:42" x14ac:dyDescent="0.35">
      <c r="A176" s="48" t="s">
        <v>725</v>
      </c>
      <c r="B176">
        <v>175</v>
      </c>
      <c r="C176">
        <v>48375</v>
      </c>
      <c r="D176" t="s">
        <v>128</v>
      </c>
      <c r="E176" t="s">
        <v>49</v>
      </c>
      <c r="F176">
        <v>2000</v>
      </c>
      <c r="G176">
        <v>85</v>
      </c>
      <c r="H176">
        <v>581.64705882352939</v>
      </c>
      <c r="J176">
        <v>100</v>
      </c>
      <c r="K176" t="s">
        <v>723</v>
      </c>
      <c r="L176" t="s">
        <v>723</v>
      </c>
      <c r="M176">
        <v>0</v>
      </c>
      <c r="N176" t="s">
        <v>723</v>
      </c>
      <c r="O176" t="s">
        <v>723</v>
      </c>
      <c r="P176">
        <v>0</v>
      </c>
      <c r="Q176">
        <v>9888</v>
      </c>
      <c r="R176" t="s">
        <v>723</v>
      </c>
      <c r="S176" t="s">
        <v>723</v>
      </c>
      <c r="T176">
        <v>0</v>
      </c>
      <c r="U176" t="s">
        <v>723</v>
      </c>
      <c r="V176" t="s">
        <v>723</v>
      </c>
      <c r="W176">
        <v>0</v>
      </c>
      <c r="X176" t="s">
        <v>723</v>
      </c>
      <c r="Y176" t="s">
        <v>723</v>
      </c>
      <c r="Z176">
        <v>0</v>
      </c>
      <c r="AA176" t="s">
        <v>723</v>
      </c>
      <c r="AB176" t="s">
        <v>722</v>
      </c>
      <c r="AC176">
        <v>0</v>
      </c>
      <c r="AD176" t="s">
        <v>723</v>
      </c>
      <c r="AE176" t="s">
        <v>723</v>
      </c>
      <c r="AF176">
        <v>0</v>
      </c>
      <c r="AG176" t="s">
        <v>723</v>
      </c>
      <c r="AH176" t="s">
        <v>723</v>
      </c>
      <c r="AI176">
        <v>0</v>
      </c>
      <c r="AJ176">
        <v>0</v>
      </c>
      <c r="AK176">
        <v>0</v>
      </c>
      <c r="AL176" t="s">
        <v>723</v>
      </c>
      <c r="AM176" t="s">
        <v>723</v>
      </c>
      <c r="AN176" s="61" t="s">
        <v>723</v>
      </c>
      <c r="AO176" t="s">
        <v>723</v>
      </c>
      <c r="AP176" t="s">
        <v>723</v>
      </c>
    </row>
    <row r="177" spans="1:42" x14ac:dyDescent="0.35">
      <c r="A177" s="48" t="s">
        <v>725</v>
      </c>
      <c r="B177">
        <v>176</v>
      </c>
      <c r="C177">
        <v>3806</v>
      </c>
      <c r="D177" t="s">
        <v>128</v>
      </c>
      <c r="E177" t="s">
        <v>49</v>
      </c>
      <c r="F177">
        <v>2001</v>
      </c>
      <c r="G177">
        <v>60</v>
      </c>
      <c r="H177">
        <v>581.64705882352939</v>
      </c>
      <c r="J177">
        <v>75</v>
      </c>
      <c r="K177" t="s">
        <v>723</v>
      </c>
      <c r="L177" t="s">
        <v>723</v>
      </c>
      <c r="M177">
        <v>0</v>
      </c>
      <c r="N177" t="s">
        <v>723</v>
      </c>
      <c r="O177" t="s">
        <v>723</v>
      </c>
      <c r="P177">
        <v>0</v>
      </c>
      <c r="Q177">
        <v>9306.3529411764703</v>
      </c>
      <c r="R177" t="s">
        <v>723</v>
      </c>
      <c r="S177" t="s">
        <v>723</v>
      </c>
      <c r="T177">
        <v>0</v>
      </c>
      <c r="U177" t="s">
        <v>723</v>
      </c>
      <c r="V177" t="s">
        <v>723</v>
      </c>
      <c r="W177">
        <v>0</v>
      </c>
      <c r="X177" t="s">
        <v>723</v>
      </c>
      <c r="Y177" t="s">
        <v>723</v>
      </c>
      <c r="Z177">
        <v>0</v>
      </c>
      <c r="AA177" t="s">
        <v>723</v>
      </c>
      <c r="AB177" t="s">
        <v>722</v>
      </c>
      <c r="AC177">
        <v>0</v>
      </c>
      <c r="AD177" t="s">
        <v>723</v>
      </c>
      <c r="AE177" t="s">
        <v>723</v>
      </c>
      <c r="AF177">
        <v>0</v>
      </c>
      <c r="AG177" t="s">
        <v>723</v>
      </c>
      <c r="AH177" t="s">
        <v>723</v>
      </c>
      <c r="AI177">
        <v>0</v>
      </c>
      <c r="AJ177">
        <v>0</v>
      </c>
      <c r="AK177">
        <v>0</v>
      </c>
      <c r="AL177" t="s">
        <v>723</v>
      </c>
      <c r="AM177" t="s">
        <v>723</v>
      </c>
      <c r="AN177" s="61" t="s">
        <v>723</v>
      </c>
      <c r="AO177" t="s">
        <v>723</v>
      </c>
      <c r="AP177" t="s">
        <v>723</v>
      </c>
    </row>
    <row r="178" spans="1:42" x14ac:dyDescent="0.35">
      <c r="A178" s="48" t="s">
        <v>725</v>
      </c>
      <c r="B178">
        <v>177</v>
      </c>
      <c r="C178">
        <v>3807</v>
      </c>
      <c r="D178" t="s">
        <v>128</v>
      </c>
      <c r="E178" t="s">
        <v>49</v>
      </c>
      <c r="F178">
        <v>2001</v>
      </c>
      <c r="G178">
        <v>60</v>
      </c>
      <c r="H178">
        <v>581.64705882352939</v>
      </c>
      <c r="J178">
        <v>75</v>
      </c>
      <c r="K178" t="s">
        <v>723</v>
      </c>
      <c r="L178" t="s">
        <v>723</v>
      </c>
      <c r="M178">
        <v>0</v>
      </c>
      <c r="N178" t="s">
        <v>723</v>
      </c>
      <c r="O178" t="s">
        <v>723</v>
      </c>
      <c r="P178">
        <v>0</v>
      </c>
      <c r="Q178">
        <v>9306.3529411764703</v>
      </c>
      <c r="R178" t="s">
        <v>723</v>
      </c>
      <c r="S178" t="s">
        <v>723</v>
      </c>
      <c r="T178">
        <v>0</v>
      </c>
      <c r="U178" t="s">
        <v>723</v>
      </c>
      <c r="V178" t="s">
        <v>723</v>
      </c>
      <c r="W178">
        <v>0</v>
      </c>
      <c r="X178" t="s">
        <v>723</v>
      </c>
      <c r="Y178" t="s">
        <v>723</v>
      </c>
      <c r="Z178">
        <v>0</v>
      </c>
      <c r="AA178" t="s">
        <v>723</v>
      </c>
      <c r="AB178" t="s">
        <v>722</v>
      </c>
      <c r="AC178">
        <v>0</v>
      </c>
      <c r="AD178" t="s">
        <v>723</v>
      </c>
      <c r="AE178" t="s">
        <v>723</v>
      </c>
      <c r="AF178">
        <v>0</v>
      </c>
      <c r="AG178" t="s">
        <v>723</v>
      </c>
      <c r="AH178" t="s">
        <v>723</v>
      </c>
      <c r="AI178">
        <v>0</v>
      </c>
      <c r="AJ178">
        <v>0</v>
      </c>
      <c r="AK178">
        <v>0</v>
      </c>
      <c r="AL178" t="s">
        <v>723</v>
      </c>
      <c r="AM178" t="s">
        <v>723</v>
      </c>
      <c r="AN178" s="61" t="s">
        <v>723</v>
      </c>
      <c r="AO178" t="s">
        <v>723</v>
      </c>
      <c r="AP178" t="s">
        <v>723</v>
      </c>
    </row>
    <row r="179" spans="1:42" x14ac:dyDescent="0.35">
      <c r="A179" s="48" t="s">
        <v>725</v>
      </c>
      <c r="B179">
        <v>178</v>
      </c>
      <c r="C179">
        <v>3808</v>
      </c>
      <c r="D179" t="s">
        <v>128</v>
      </c>
      <c r="E179" t="s">
        <v>49</v>
      </c>
      <c r="F179">
        <v>2001</v>
      </c>
      <c r="G179">
        <v>60</v>
      </c>
      <c r="H179">
        <v>581.64705882352939</v>
      </c>
      <c r="J179">
        <v>75</v>
      </c>
      <c r="K179" t="s">
        <v>723</v>
      </c>
      <c r="L179" t="s">
        <v>723</v>
      </c>
      <c r="M179">
        <v>0</v>
      </c>
      <c r="N179" t="s">
        <v>723</v>
      </c>
      <c r="O179" t="s">
        <v>723</v>
      </c>
      <c r="P179">
        <v>0</v>
      </c>
      <c r="Q179">
        <v>9306.3529411764703</v>
      </c>
      <c r="R179" t="s">
        <v>723</v>
      </c>
      <c r="S179" t="s">
        <v>723</v>
      </c>
      <c r="T179">
        <v>0</v>
      </c>
      <c r="U179" t="s">
        <v>723</v>
      </c>
      <c r="V179" t="s">
        <v>723</v>
      </c>
      <c r="W179">
        <v>0</v>
      </c>
      <c r="X179" t="s">
        <v>723</v>
      </c>
      <c r="Y179" t="s">
        <v>723</v>
      </c>
      <c r="Z179">
        <v>0</v>
      </c>
      <c r="AA179" t="s">
        <v>723</v>
      </c>
      <c r="AB179" t="s">
        <v>722</v>
      </c>
      <c r="AC179">
        <v>0</v>
      </c>
      <c r="AD179" t="s">
        <v>723</v>
      </c>
      <c r="AE179" t="s">
        <v>723</v>
      </c>
      <c r="AF179">
        <v>0</v>
      </c>
      <c r="AG179" t="s">
        <v>723</v>
      </c>
      <c r="AH179" t="s">
        <v>723</v>
      </c>
      <c r="AI179">
        <v>0</v>
      </c>
      <c r="AJ179">
        <v>0</v>
      </c>
      <c r="AK179">
        <v>0</v>
      </c>
      <c r="AL179" t="s">
        <v>723</v>
      </c>
      <c r="AM179" t="s">
        <v>723</v>
      </c>
      <c r="AN179" s="61" t="s">
        <v>723</v>
      </c>
      <c r="AO179" t="s">
        <v>723</v>
      </c>
      <c r="AP179" t="s">
        <v>723</v>
      </c>
    </row>
    <row r="180" spans="1:42" x14ac:dyDescent="0.35">
      <c r="A180" s="48" t="s">
        <v>725</v>
      </c>
      <c r="B180">
        <v>179</v>
      </c>
      <c r="C180" t="s">
        <v>133</v>
      </c>
      <c r="D180" t="s">
        <v>128</v>
      </c>
      <c r="E180" t="s">
        <v>49</v>
      </c>
      <c r="F180">
        <v>2004</v>
      </c>
      <c r="G180">
        <v>80</v>
      </c>
      <c r="H180">
        <v>581.64705882352939</v>
      </c>
      <c r="J180">
        <v>100</v>
      </c>
      <c r="K180" t="s">
        <v>723</v>
      </c>
      <c r="L180" t="s">
        <v>723</v>
      </c>
      <c r="M180">
        <v>0</v>
      </c>
      <c r="N180" t="s">
        <v>723</v>
      </c>
      <c r="O180" t="s">
        <v>723</v>
      </c>
      <c r="P180">
        <v>0</v>
      </c>
      <c r="Q180">
        <v>7561.411764705882</v>
      </c>
      <c r="R180" t="s">
        <v>723</v>
      </c>
      <c r="S180" t="s">
        <v>723</v>
      </c>
      <c r="T180">
        <v>0</v>
      </c>
      <c r="U180" t="s">
        <v>723</v>
      </c>
      <c r="V180" t="s">
        <v>723</v>
      </c>
      <c r="W180">
        <v>0</v>
      </c>
      <c r="X180" t="s">
        <v>723</v>
      </c>
      <c r="Y180" t="s">
        <v>723</v>
      </c>
      <c r="Z180">
        <v>0</v>
      </c>
      <c r="AA180" t="s">
        <v>723</v>
      </c>
      <c r="AB180" t="s">
        <v>722</v>
      </c>
      <c r="AC180">
        <v>0</v>
      </c>
      <c r="AD180" t="s">
        <v>723</v>
      </c>
      <c r="AE180" t="s">
        <v>723</v>
      </c>
      <c r="AF180">
        <v>0</v>
      </c>
      <c r="AG180" t="s">
        <v>723</v>
      </c>
      <c r="AH180" t="s">
        <v>723</v>
      </c>
      <c r="AI180">
        <v>0</v>
      </c>
      <c r="AJ180">
        <v>0</v>
      </c>
      <c r="AK180">
        <v>0</v>
      </c>
      <c r="AL180" t="s">
        <v>723</v>
      </c>
      <c r="AM180" t="s">
        <v>723</v>
      </c>
      <c r="AN180" s="61" t="s">
        <v>723</v>
      </c>
      <c r="AO180" t="s">
        <v>723</v>
      </c>
      <c r="AP180" t="s">
        <v>723</v>
      </c>
    </row>
    <row r="181" spans="1:42" x14ac:dyDescent="0.35">
      <c r="A181" s="48" t="s">
        <v>725</v>
      </c>
      <c r="B181">
        <v>180</v>
      </c>
      <c r="C181" t="s">
        <v>134</v>
      </c>
      <c r="D181" t="s">
        <v>128</v>
      </c>
      <c r="E181" t="s">
        <v>49</v>
      </c>
      <c r="F181">
        <v>2004</v>
      </c>
      <c r="G181">
        <v>80</v>
      </c>
      <c r="H181">
        <v>581.64705882352939</v>
      </c>
      <c r="J181">
        <v>100</v>
      </c>
      <c r="K181" t="s">
        <v>723</v>
      </c>
      <c r="L181" t="s">
        <v>723</v>
      </c>
      <c r="M181">
        <v>0</v>
      </c>
      <c r="N181" t="s">
        <v>723</v>
      </c>
      <c r="O181" t="s">
        <v>723</v>
      </c>
      <c r="P181">
        <v>0</v>
      </c>
      <c r="Q181">
        <v>7561.411764705882</v>
      </c>
      <c r="R181" t="s">
        <v>723</v>
      </c>
      <c r="S181" t="s">
        <v>723</v>
      </c>
      <c r="T181">
        <v>0</v>
      </c>
      <c r="U181" t="s">
        <v>723</v>
      </c>
      <c r="V181" t="s">
        <v>723</v>
      </c>
      <c r="W181">
        <v>0</v>
      </c>
      <c r="X181" t="s">
        <v>723</v>
      </c>
      <c r="Y181" t="s">
        <v>723</v>
      </c>
      <c r="Z181">
        <v>0</v>
      </c>
      <c r="AA181" t="s">
        <v>723</v>
      </c>
      <c r="AB181" t="s">
        <v>722</v>
      </c>
      <c r="AC181">
        <v>0</v>
      </c>
      <c r="AD181" t="s">
        <v>723</v>
      </c>
      <c r="AE181" t="s">
        <v>723</v>
      </c>
      <c r="AF181">
        <v>0</v>
      </c>
      <c r="AG181" t="s">
        <v>723</v>
      </c>
      <c r="AH181" t="s">
        <v>723</v>
      </c>
      <c r="AI181">
        <v>0</v>
      </c>
      <c r="AJ181">
        <v>0</v>
      </c>
      <c r="AK181">
        <v>0</v>
      </c>
      <c r="AL181" t="s">
        <v>723</v>
      </c>
      <c r="AM181" t="s">
        <v>723</v>
      </c>
      <c r="AN181" s="61" t="s">
        <v>723</v>
      </c>
      <c r="AO181" t="s">
        <v>723</v>
      </c>
      <c r="AP181" t="s">
        <v>723</v>
      </c>
    </row>
    <row r="182" spans="1:42" x14ac:dyDescent="0.35">
      <c r="A182" s="48" t="s">
        <v>725</v>
      </c>
      <c r="B182">
        <v>181</v>
      </c>
      <c r="C182" t="s">
        <v>135</v>
      </c>
      <c r="D182" t="s">
        <v>128</v>
      </c>
      <c r="E182" t="s">
        <v>49</v>
      </c>
      <c r="F182">
        <v>2004</v>
      </c>
      <c r="G182">
        <v>80</v>
      </c>
      <c r="H182">
        <v>581.64705882352939</v>
      </c>
      <c r="J182">
        <v>100</v>
      </c>
      <c r="K182" t="s">
        <v>723</v>
      </c>
      <c r="L182" t="s">
        <v>723</v>
      </c>
      <c r="M182">
        <v>0</v>
      </c>
      <c r="N182" t="s">
        <v>723</v>
      </c>
      <c r="O182" t="s">
        <v>723</v>
      </c>
      <c r="P182">
        <v>0</v>
      </c>
      <c r="Q182">
        <v>7561.411764705882</v>
      </c>
      <c r="R182" t="s">
        <v>723</v>
      </c>
      <c r="S182" t="s">
        <v>723</v>
      </c>
      <c r="T182">
        <v>0</v>
      </c>
      <c r="U182" t="s">
        <v>723</v>
      </c>
      <c r="V182" t="s">
        <v>723</v>
      </c>
      <c r="W182">
        <v>0</v>
      </c>
      <c r="X182" t="s">
        <v>723</v>
      </c>
      <c r="Y182" t="s">
        <v>723</v>
      </c>
      <c r="Z182">
        <v>0</v>
      </c>
      <c r="AA182" t="s">
        <v>723</v>
      </c>
      <c r="AB182" t="s">
        <v>722</v>
      </c>
      <c r="AC182">
        <v>0</v>
      </c>
      <c r="AD182" t="s">
        <v>723</v>
      </c>
      <c r="AE182" t="s">
        <v>723</v>
      </c>
      <c r="AF182">
        <v>0</v>
      </c>
      <c r="AG182" t="s">
        <v>723</v>
      </c>
      <c r="AH182" t="s">
        <v>723</v>
      </c>
      <c r="AI182">
        <v>0</v>
      </c>
      <c r="AJ182">
        <v>0</v>
      </c>
      <c r="AK182">
        <v>0</v>
      </c>
      <c r="AL182" t="s">
        <v>723</v>
      </c>
      <c r="AM182" t="s">
        <v>723</v>
      </c>
      <c r="AN182" s="61" t="s">
        <v>723</v>
      </c>
      <c r="AO182" t="s">
        <v>723</v>
      </c>
      <c r="AP182" t="s">
        <v>723</v>
      </c>
    </row>
    <row r="183" spans="1:42" x14ac:dyDescent="0.35">
      <c r="A183" s="48" t="s">
        <v>725</v>
      </c>
      <c r="B183">
        <v>182</v>
      </c>
      <c r="C183" t="s">
        <v>136</v>
      </c>
      <c r="D183" t="s">
        <v>128</v>
      </c>
      <c r="E183" t="s">
        <v>49</v>
      </c>
      <c r="F183">
        <v>2004</v>
      </c>
      <c r="G183">
        <v>80</v>
      </c>
      <c r="H183">
        <v>581.64705882352939</v>
      </c>
      <c r="J183">
        <v>100</v>
      </c>
      <c r="K183" t="s">
        <v>723</v>
      </c>
      <c r="L183" t="s">
        <v>723</v>
      </c>
      <c r="M183">
        <v>0</v>
      </c>
      <c r="N183" t="s">
        <v>723</v>
      </c>
      <c r="O183" t="s">
        <v>723</v>
      </c>
      <c r="P183">
        <v>0</v>
      </c>
      <c r="Q183">
        <v>7561.411764705882</v>
      </c>
      <c r="R183" t="s">
        <v>723</v>
      </c>
      <c r="S183" t="s">
        <v>723</v>
      </c>
      <c r="T183">
        <v>0</v>
      </c>
      <c r="U183" t="s">
        <v>723</v>
      </c>
      <c r="V183" t="s">
        <v>723</v>
      </c>
      <c r="W183">
        <v>0</v>
      </c>
      <c r="X183" t="s">
        <v>723</v>
      </c>
      <c r="Y183" t="s">
        <v>723</v>
      </c>
      <c r="Z183">
        <v>0</v>
      </c>
      <c r="AA183" t="s">
        <v>723</v>
      </c>
      <c r="AB183" t="s">
        <v>722</v>
      </c>
      <c r="AC183">
        <v>0</v>
      </c>
      <c r="AD183" t="s">
        <v>723</v>
      </c>
      <c r="AE183" t="s">
        <v>723</v>
      </c>
      <c r="AF183">
        <v>0</v>
      </c>
      <c r="AG183" t="s">
        <v>723</v>
      </c>
      <c r="AH183" t="s">
        <v>723</v>
      </c>
      <c r="AI183">
        <v>0</v>
      </c>
      <c r="AJ183">
        <v>0</v>
      </c>
      <c r="AK183">
        <v>0</v>
      </c>
      <c r="AL183" t="s">
        <v>723</v>
      </c>
      <c r="AM183" t="s">
        <v>723</v>
      </c>
      <c r="AN183" s="61" t="s">
        <v>723</v>
      </c>
      <c r="AO183" t="s">
        <v>723</v>
      </c>
      <c r="AP183" t="s">
        <v>723</v>
      </c>
    </row>
    <row r="184" spans="1:42" x14ac:dyDescent="0.35">
      <c r="A184" s="48" t="s">
        <v>725</v>
      </c>
      <c r="B184">
        <v>183</v>
      </c>
      <c r="C184" t="s">
        <v>137</v>
      </c>
      <c r="D184" t="s">
        <v>128</v>
      </c>
      <c r="E184" t="s">
        <v>49</v>
      </c>
      <c r="F184">
        <v>2004</v>
      </c>
      <c r="G184">
        <v>80</v>
      </c>
      <c r="H184">
        <v>581.64705882352939</v>
      </c>
      <c r="J184">
        <v>100</v>
      </c>
      <c r="K184" t="s">
        <v>723</v>
      </c>
      <c r="L184" t="s">
        <v>723</v>
      </c>
      <c r="M184">
        <v>0</v>
      </c>
      <c r="N184" t="s">
        <v>723</v>
      </c>
      <c r="O184" t="s">
        <v>723</v>
      </c>
      <c r="P184">
        <v>0</v>
      </c>
      <c r="Q184">
        <v>7561.411764705882</v>
      </c>
      <c r="R184" t="s">
        <v>723</v>
      </c>
      <c r="S184" t="s">
        <v>723</v>
      </c>
      <c r="T184">
        <v>0</v>
      </c>
      <c r="U184" t="s">
        <v>723</v>
      </c>
      <c r="V184" t="s">
        <v>723</v>
      </c>
      <c r="W184">
        <v>0</v>
      </c>
      <c r="X184" t="s">
        <v>723</v>
      </c>
      <c r="Y184" t="s">
        <v>723</v>
      </c>
      <c r="Z184">
        <v>0</v>
      </c>
      <c r="AA184" t="s">
        <v>723</v>
      </c>
      <c r="AB184" t="s">
        <v>722</v>
      </c>
      <c r="AC184">
        <v>0</v>
      </c>
      <c r="AD184" t="s">
        <v>723</v>
      </c>
      <c r="AE184" t="s">
        <v>723</v>
      </c>
      <c r="AF184">
        <v>0</v>
      </c>
      <c r="AG184" t="s">
        <v>723</v>
      </c>
      <c r="AH184" t="s">
        <v>723</v>
      </c>
      <c r="AI184">
        <v>0</v>
      </c>
      <c r="AJ184">
        <v>0</v>
      </c>
      <c r="AK184">
        <v>0</v>
      </c>
      <c r="AL184" t="s">
        <v>723</v>
      </c>
      <c r="AM184" t="s">
        <v>723</v>
      </c>
      <c r="AN184" s="61" t="s">
        <v>723</v>
      </c>
      <c r="AO184" t="s">
        <v>723</v>
      </c>
      <c r="AP184" t="s">
        <v>723</v>
      </c>
    </row>
    <row r="185" spans="1:42" x14ac:dyDescent="0.35">
      <c r="A185" s="48" t="s">
        <v>725</v>
      </c>
      <c r="B185">
        <v>184</v>
      </c>
      <c r="C185" t="s">
        <v>138</v>
      </c>
      <c r="D185" t="s">
        <v>128</v>
      </c>
      <c r="E185" t="s">
        <v>49</v>
      </c>
      <c r="F185">
        <v>2004</v>
      </c>
      <c r="G185">
        <v>80</v>
      </c>
      <c r="H185">
        <v>581.64705882352939</v>
      </c>
      <c r="J185">
        <v>100</v>
      </c>
      <c r="K185" t="s">
        <v>723</v>
      </c>
      <c r="L185" t="s">
        <v>723</v>
      </c>
      <c r="M185">
        <v>0</v>
      </c>
      <c r="N185" t="s">
        <v>723</v>
      </c>
      <c r="O185" t="s">
        <v>723</v>
      </c>
      <c r="P185">
        <v>0</v>
      </c>
      <c r="Q185">
        <v>7561.411764705882</v>
      </c>
      <c r="R185" t="s">
        <v>723</v>
      </c>
      <c r="S185" t="s">
        <v>723</v>
      </c>
      <c r="T185">
        <v>0</v>
      </c>
      <c r="U185" t="s">
        <v>723</v>
      </c>
      <c r="V185" t="s">
        <v>723</v>
      </c>
      <c r="W185">
        <v>0</v>
      </c>
      <c r="X185" t="s">
        <v>723</v>
      </c>
      <c r="Y185" t="s">
        <v>723</v>
      </c>
      <c r="Z185">
        <v>0</v>
      </c>
      <c r="AA185" t="s">
        <v>723</v>
      </c>
      <c r="AB185" t="s">
        <v>722</v>
      </c>
      <c r="AC185">
        <v>0</v>
      </c>
      <c r="AD185" t="s">
        <v>723</v>
      </c>
      <c r="AE185" t="s">
        <v>723</v>
      </c>
      <c r="AF185">
        <v>0</v>
      </c>
      <c r="AG185" t="s">
        <v>723</v>
      </c>
      <c r="AH185" t="s">
        <v>723</v>
      </c>
      <c r="AI185">
        <v>0</v>
      </c>
      <c r="AJ185">
        <v>0</v>
      </c>
      <c r="AK185">
        <v>0</v>
      </c>
      <c r="AL185" t="s">
        <v>723</v>
      </c>
      <c r="AM185" t="s">
        <v>723</v>
      </c>
      <c r="AN185" s="61" t="s">
        <v>723</v>
      </c>
      <c r="AO185" t="s">
        <v>723</v>
      </c>
      <c r="AP185" t="s">
        <v>723</v>
      </c>
    </row>
    <row r="186" spans="1:42" x14ac:dyDescent="0.35">
      <c r="A186" s="48" t="s">
        <v>725</v>
      </c>
      <c r="B186">
        <v>185</v>
      </c>
      <c r="C186" t="s">
        <v>139</v>
      </c>
      <c r="D186" t="s">
        <v>128</v>
      </c>
      <c r="E186" t="s">
        <v>49</v>
      </c>
      <c r="F186">
        <v>2004</v>
      </c>
      <c r="G186">
        <v>80</v>
      </c>
      <c r="H186">
        <v>581.64705882352939</v>
      </c>
      <c r="J186">
        <v>100</v>
      </c>
      <c r="K186" t="s">
        <v>723</v>
      </c>
      <c r="L186" t="s">
        <v>723</v>
      </c>
      <c r="M186">
        <v>0</v>
      </c>
      <c r="N186" t="s">
        <v>723</v>
      </c>
      <c r="O186" t="s">
        <v>723</v>
      </c>
      <c r="P186">
        <v>0</v>
      </c>
      <c r="Q186">
        <v>7561.411764705882</v>
      </c>
      <c r="R186" t="s">
        <v>723</v>
      </c>
      <c r="S186" t="s">
        <v>723</v>
      </c>
      <c r="T186">
        <v>0</v>
      </c>
      <c r="U186" t="s">
        <v>723</v>
      </c>
      <c r="V186" t="s">
        <v>723</v>
      </c>
      <c r="W186">
        <v>0</v>
      </c>
      <c r="X186" t="s">
        <v>723</v>
      </c>
      <c r="Y186" t="s">
        <v>723</v>
      </c>
      <c r="Z186">
        <v>0</v>
      </c>
      <c r="AA186" t="s">
        <v>723</v>
      </c>
      <c r="AB186" t="s">
        <v>722</v>
      </c>
      <c r="AC186">
        <v>0</v>
      </c>
      <c r="AD186" t="s">
        <v>723</v>
      </c>
      <c r="AE186" t="s">
        <v>723</v>
      </c>
      <c r="AF186">
        <v>0</v>
      </c>
      <c r="AG186" t="s">
        <v>723</v>
      </c>
      <c r="AH186" t="s">
        <v>723</v>
      </c>
      <c r="AI186">
        <v>0</v>
      </c>
      <c r="AJ186">
        <v>0</v>
      </c>
      <c r="AK186">
        <v>0</v>
      </c>
      <c r="AL186" t="s">
        <v>723</v>
      </c>
      <c r="AM186" t="s">
        <v>723</v>
      </c>
      <c r="AN186" s="61" t="s">
        <v>723</v>
      </c>
      <c r="AO186" t="s">
        <v>723</v>
      </c>
      <c r="AP186" t="s">
        <v>723</v>
      </c>
    </row>
    <row r="187" spans="1:42" x14ac:dyDescent="0.35">
      <c r="A187" s="48" t="s">
        <v>725</v>
      </c>
      <c r="B187">
        <v>186</v>
      </c>
      <c r="C187" t="s">
        <v>140</v>
      </c>
      <c r="D187" t="s">
        <v>128</v>
      </c>
      <c r="E187" t="s">
        <v>49</v>
      </c>
      <c r="F187">
        <v>2004</v>
      </c>
      <c r="G187">
        <v>80</v>
      </c>
      <c r="H187">
        <v>581.64705882352939</v>
      </c>
      <c r="J187">
        <v>100</v>
      </c>
      <c r="K187" t="s">
        <v>723</v>
      </c>
      <c r="L187" t="s">
        <v>723</v>
      </c>
      <c r="M187">
        <v>0</v>
      </c>
      <c r="N187" t="s">
        <v>723</v>
      </c>
      <c r="O187" t="s">
        <v>723</v>
      </c>
      <c r="P187">
        <v>0</v>
      </c>
      <c r="Q187">
        <v>7561.411764705882</v>
      </c>
      <c r="R187" t="s">
        <v>723</v>
      </c>
      <c r="S187" t="s">
        <v>723</v>
      </c>
      <c r="T187">
        <v>0</v>
      </c>
      <c r="U187" t="s">
        <v>723</v>
      </c>
      <c r="V187" t="s">
        <v>723</v>
      </c>
      <c r="W187">
        <v>0</v>
      </c>
      <c r="X187" t="s">
        <v>723</v>
      </c>
      <c r="Y187" t="s">
        <v>723</v>
      </c>
      <c r="Z187">
        <v>0</v>
      </c>
      <c r="AA187" t="s">
        <v>723</v>
      </c>
      <c r="AB187" t="s">
        <v>722</v>
      </c>
      <c r="AC187">
        <v>0</v>
      </c>
      <c r="AD187" t="s">
        <v>723</v>
      </c>
      <c r="AE187" t="s">
        <v>723</v>
      </c>
      <c r="AF187">
        <v>0</v>
      </c>
      <c r="AG187" t="s">
        <v>723</v>
      </c>
      <c r="AH187" t="s">
        <v>723</v>
      </c>
      <c r="AI187">
        <v>0</v>
      </c>
      <c r="AJ187">
        <v>0</v>
      </c>
      <c r="AK187">
        <v>0</v>
      </c>
      <c r="AL187" t="s">
        <v>723</v>
      </c>
      <c r="AM187" t="s">
        <v>723</v>
      </c>
      <c r="AN187" s="61" t="s">
        <v>723</v>
      </c>
      <c r="AO187" t="s">
        <v>723</v>
      </c>
      <c r="AP187" t="s">
        <v>723</v>
      </c>
    </row>
    <row r="188" spans="1:42" x14ac:dyDescent="0.35">
      <c r="A188" s="48" t="s">
        <v>725</v>
      </c>
      <c r="B188">
        <v>187</v>
      </c>
      <c r="C188" t="s">
        <v>141</v>
      </c>
      <c r="D188" t="s">
        <v>128</v>
      </c>
      <c r="E188" t="s">
        <v>49</v>
      </c>
      <c r="F188">
        <v>2004</v>
      </c>
      <c r="G188">
        <v>80</v>
      </c>
      <c r="H188">
        <v>581.64705882352939</v>
      </c>
      <c r="J188">
        <v>100</v>
      </c>
      <c r="K188" t="s">
        <v>723</v>
      </c>
      <c r="L188" t="s">
        <v>723</v>
      </c>
      <c r="M188">
        <v>0</v>
      </c>
      <c r="N188" t="s">
        <v>723</v>
      </c>
      <c r="O188" t="s">
        <v>723</v>
      </c>
      <c r="P188">
        <v>0</v>
      </c>
      <c r="Q188">
        <v>7561.411764705882</v>
      </c>
      <c r="R188" t="s">
        <v>723</v>
      </c>
      <c r="S188" t="s">
        <v>723</v>
      </c>
      <c r="T188">
        <v>0</v>
      </c>
      <c r="U188" t="s">
        <v>723</v>
      </c>
      <c r="V188" t="s">
        <v>723</v>
      </c>
      <c r="W188">
        <v>0</v>
      </c>
      <c r="X188" t="s">
        <v>723</v>
      </c>
      <c r="Y188" t="s">
        <v>723</v>
      </c>
      <c r="Z188">
        <v>0</v>
      </c>
      <c r="AA188" t="s">
        <v>723</v>
      </c>
      <c r="AB188" t="s">
        <v>722</v>
      </c>
      <c r="AC188">
        <v>0</v>
      </c>
      <c r="AD188" t="s">
        <v>723</v>
      </c>
      <c r="AE188" t="s">
        <v>723</v>
      </c>
      <c r="AF188">
        <v>0</v>
      </c>
      <c r="AG188" t="s">
        <v>723</v>
      </c>
      <c r="AH188" t="s">
        <v>723</v>
      </c>
      <c r="AI188">
        <v>0</v>
      </c>
      <c r="AJ188">
        <v>0</v>
      </c>
      <c r="AK188">
        <v>0</v>
      </c>
      <c r="AL188" t="s">
        <v>723</v>
      </c>
      <c r="AM188" t="s">
        <v>723</v>
      </c>
      <c r="AN188" s="61" t="s">
        <v>723</v>
      </c>
      <c r="AO188" t="s">
        <v>723</v>
      </c>
      <c r="AP188" t="s">
        <v>723</v>
      </c>
    </row>
    <row r="189" spans="1:42" x14ac:dyDescent="0.35">
      <c r="A189" s="48" t="s">
        <v>725</v>
      </c>
      <c r="B189">
        <v>188</v>
      </c>
      <c r="C189" t="s">
        <v>142</v>
      </c>
      <c r="D189" t="s">
        <v>128</v>
      </c>
      <c r="E189" t="s">
        <v>49</v>
      </c>
      <c r="F189">
        <v>2004</v>
      </c>
      <c r="G189">
        <v>80</v>
      </c>
      <c r="H189">
        <v>581.64705882352939</v>
      </c>
      <c r="J189">
        <v>100</v>
      </c>
      <c r="K189" t="s">
        <v>723</v>
      </c>
      <c r="L189" t="s">
        <v>723</v>
      </c>
      <c r="M189">
        <v>0</v>
      </c>
      <c r="N189" t="s">
        <v>723</v>
      </c>
      <c r="O189" t="s">
        <v>723</v>
      </c>
      <c r="P189">
        <v>0</v>
      </c>
      <c r="Q189">
        <v>7561.411764705882</v>
      </c>
      <c r="R189" t="s">
        <v>723</v>
      </c>
      <c r="S189" t="s">
        <v>723</v>
      </c>
      <c r="T189">
        <v>0</v>
      </c>
      <c r="U189" t="s">
        <v>723</v>
      </c>
      <c r="V189" t="s">
        <v>723</v>
      </c>
      <c r="W189">
        <v>0</v>
      </c>
      <c r="X189" t="s">
        <v>723</v>
      </c>
      <c r="Y189" t="s">
        <v>723</v>
      </c>
      <c r="Z189">
        <v>0</v>
      </c>
      <c r="AA189" t="s">
        <v>723</v>
      </c>
      <c r="AB189" t="s">
        <v>722</v>
      </c>
      <c r="AC189">
        <v>0</v>
      </c>
      <c r="AD189" t="s">
        <v>723</v>
      </c>
      <c r="AE189" t="s">
        <v>723</v>
      </c>
      <c r="AF189">
        <v>0</v>
      </c>
      <c r="AG189" t="s">
        <v>723</v>
      </c>
      <c r="AH189" t="s">
        <v>723</v>
      </c>
      <c r="AI189">
        <v>0</v>
      </c>
      <c r="AJ189">
        <v>0</v>
      </c>
      <c r="AK189">
        <v>0</v>
      </c>
      <c r="AL189" t="s">
        <v>723</v>
      </c>
      <c r="AM189" t="s">
        <v>723</v>
      </c>
      <c r="AN189" s="61" t="s">
        <v>723</v>
      </c>
      <c r="AO189" t="s">
        <v>723</v>
      </c>
      <c r="AP189" t="s">
        <v>723</v>
      </c>
    </row>
    <row r="190" spans="1:42" x14ac:dyDescent="0.35">
      <c r="A190" s="48" t="s">
        <v>725</v>
      </c>
      <c r="B190">
        <v>189</v>
      </c>
      <c r="C190" t="s">
        <v>143</v>
      </c>
      <c r="D190" t="s">
        <v>128</v>
      </c>
      <c r="E190" t="s">
        <v>49</v>
      </c>
      <c r="F190">
        <v>2004</v>
      </c>
      <c r="G190">
        <v>80</v>
      </c>
      <c r="H190">
        <v>581.64705882352939</v>
      </c>
      <c r="J190">
        <v>100</v>
      </c>
      <c r="K190" t="s">
        <v>723</v>
      </c>
      <c r="L190" t="s">
        <v>723</v>
      </c>
      <c r="M190">
        <v>0</v>
      </c>
      <c r="N190" t="s">
        <v>723</v>
      </c>
      <c r="O190" t="s">
        <v>723</v>
      </c>
      <c r="P190">
        <v>0</v>
      </c>
      <c r="Q190">
        <v>7561.411764705882</v>
      </c>
      <c r="R190" t="s">
        <v>723</v>
      </c>
      <c r="S190" t="s">
        <v>723</v>
      </c>
      <c r="T190">
        <v>0</v>
      </c>
      <c r="U190" t="s">
        <v>723</v>
      </c>
      <c r="V190" t="s">
        <v>723</v>
      </c>
      <c r="W190">
        <v>0</v>
      </c>
      <c r="X190" t="s">
        <v>723</v>
      </c>
      <c r="Y190" t="s">
        <v>723</v>
      </c>
      <c r="Z190">
        <v>0</v>
      </c>
      <c r="AA190" t="s">
        <v>723</v>
      </c>
      <c r="AB190" t="s">
        <v>722</v>
      </c>
      <c r="AC190">
        <v>0</v>
      </c>
      <c r="AD190" t="s">
        <v>723</v>
      </c>
      <c r="AE190" t="s">
        <v>723</v>
      </c>
      <c r="AF190">
        <v>0</v>
      </c>
      <c r="AG190" t="s">
        <v>723</v>
      </c>
      <c r="AH190" t="s">
        <v>723</v>
      </c>
      <c r="AI190">
        <v>0</v>
      </c>
      <c r="AJ190">
        <v>0</v>
      </c>
      <c r="AK190">
        <v>0</v>
      </c>
      <c r="AL190" t="s">
        <v>723</v>
      </c>
      <c r="AM190" t="s">
        <v>723</v>
      </c>
      <c r="AN190" s="61" t="s">
        <v>723</v>
      </c>
      <c r="AO190" t="s">
        <v>723</v>
      </c>
      <c r="AP190" t="s">
        <v>723</v>
      </c>
    </row>
    <row r="191" spans="1:42" x14ac:dyDescent="0.35">
      <c r="A191" s="48" t="s">
        <v>725</v>
      </c>
      <c r="B191">
        <v>190</v>
      </c>
      <c r="C191" t="s">
        <v>144</v>
      </c>
      <c r="D191" t="s">
        <v>128</v>
      </c>
      <c r="E191" t="s">
        <v>49</v>
      </c>
      <c r="F191">
        <v>2004</v>
      </c>
      <c r="G191">
        <v>81</v>
      </c>
      <c r="H191">
        <v>581.64705882352939</v>
      </c>
      <c r="J191">
        <v>100</v>
      </c>
      <c r="K191" t="s">
        <v>723</v>
      </c>
      <c r="L191" t="s">
        <v>723</v>
      </c>
      <c r="M191">
        <v>0</v>
      </c>
      <c r="N191" t="s">
        <v>723</v>
      </c>
      <c r="O191" t="s">
        <v>723</v>
      </c>
      <c r="P191">
        <v>0</v>
      </c>
      <c r="Q191">
        <v>7561.411764705882</v>
      </c>
      <c r="R191" t="s">
        <v>723</v>
      </c>
      <c r="S191" t="s">
        <v>723</v>
      </c>
      <c r="T191">
        <v>0</v>
      </c>
      <c r="U191" t="s">
        <v>723</v>
      </c>
      <c r="V191" t="s">
        <v>723</v>
      </c>
      <c r="W191">
        <v>0</v>
      </c>
      <c r="X191" t="s">
        <v>723</v>
      </c>
      <c r="Y191" t="s">
        <v>723</v>
      </c>
      <c r="Z191">
        <v>0</v>
      </c>
      <c r="AA191" t="s">
        <v>723</v>
      </c>
      <c r="AB191" t="s">
        <v>722</v>
      </c>
      <c r="AC191">
        <v>0</v>
      </c>
      <c r="AD191" t="s">
        <v>723</v>
      </c>
      <c r="AE191" t="s">
        <v>723</v>
      </c>
      <c r="AF191">
        <v>0</v>
      </c>
      <c r="AG191" t="s">
        <v>723</v>
      </c>
      <c r="AH191" t="s">
        <v>723</v>
      </c>
      <c r="AI191">
        <v>0</v>
      </c>
      <c r="AJ191">
        <v>0</v>
      </c>
      <c r="AK191">
        <v>0</v>
      </c>
      <c r="AL191" t="s">
        <v>723</v>
      </c>
      <c r="AM191" t="s">
        <v>723</v>
      </c>
      <c r="AN191" s="61" t="s">
        <v>723</v>
      </c>
      <c r="AO191" t="s">
        <v>723</v>
      </c>
      <c r="AP191" t="s">
        <v>723</v>
      </c>
    </row>
    <row r="192" spans="1:42" x14ac:dyDescent="0.35">
      <c r="A192" s="48" t="s">
        <v>725</v>
      </c>
      <c r="B192">
        <v>191</v>
      </c>
      <c r="C192" t="s">
        <v>145</v>
      </c>
      <c r="D192" t="s">
        <v>128</v>
      </c>
      <c r="E192" t="s">
        <v>49</v>
      </c>
      <c r="F192">
        <v>2005</v>
      </c>
      <c r="G192">
        <v>81</v>
      </c>
      <c r="H192">
        <v>581.64705882352939</v>
      </c>
      <c r="J192">
        <v>100</v>
      </c>
      <c r="K192" t="s">
        <v>723</v>
      </c>
      <c r="L192" t="s">
        <v>723</v>
      </c>
      <c r="M192">
        <v>0</v>
      </c>
      <c r="N192" t="s">
        <v>723</v>
      </c>
      <c r="O192" t="s">
        <v>723</v>
      </c>
      <c r="P192">
        <v>0</v>
      </c>
      <c r="Q192">
        <v>6979.7647058823532</v>
      </c>
      <c r="R192" t="s">
        <v>723</v>
      </c>
      <c r="S192" t="s">
        <v>723</v>
      </c>
      <c r="T192">
        <v>0</v>
      </c>
      <c r="U192" t="s">
        <v>723</v>
      </c>
      <c r="V192" t="s">
        <v>723</v>
      </c>
      <c r="W192">
        <v>0</v>
      </c>
      <c r="X192" t="s">
        <v>723</v>
      </c>
      <c r="Y192" t="s">
        <v>723</v>
      </c>
      <c r="Z192">
        <v>0</v>
      </c>
      <c r="AA192" t="s">
        <v>723</v>
      </c>
      <c r="AB192" t="s">
        <v>722</v>
      </c>
      <c r="AC192">
        <v>0</v>
      </c>
      <c r="AD192" t="s">
        <v>723</v>
      </c>
      <c r="AE192" t="s">
        <v>723</v>
      </c>
      <c r="AF192">
        <v>0</v>
      </c>
      <c r="AG192" t="s">
        <v>723</v>
      </c>
      <c r="AH192" t="s">
        <v>723</v>
      </c>
      <c r="AI192">
        <v>0</v>
      </c>
      <c r="AJ192">
        <v>0</v>
      </c>
      <c r="AK192">
        <v>0</v>
      </c>
      <c r="AL192" t="s">
        <v>723</v>
      </c>
      <c r="AM192" t="s">
        <v>723</v>
      </c>
      <c r="AN192" s="61" t="s">
        <v>723</v>
      </c>
      <c r="AO192" t="s">
        <v>723</v>
      </c>
      <c r="AP192" t="s">
        <v>723</v>
      </c>
    </row>
    <row r="193" spans="1:42" x14ac:dyDescent="0.35">
      <c r="A193" s="48" t="s">
        <v>725</v>
      </c>
      <c r="B193">
        <v>192</v>
      </c>
      <c r="C193">
        <v>57081</v>
      </c>
      <c r="D193" t="s">
        <v>128</v>
      </c>
      <c r="E193" t="s">
        <v>49</v>
      </c>
      <c r="F193">
        <v>2006</v>
      </c>
      <c r="G193">
        <v>81</v>
      </c>
      <c r="H193">
        <v>581.64705882352939</v>
      </c>
      <c r="J193">
        <v>100</v>
      </c>
      <c r="K193" t="s">
        <v>723</v>
      </c>
      <c r="L193" t="s">
        <v>723</v>
      </c>
      <c r="M193">
        <v>0</v>
      </c>
      <c r="N193" t="s">
        <v>723</v>
      </c>
      <c r="O193" t="s">
        <v>723</v>
      </c>
      <c r="P193">
        <v>0</v>
      </c>
      <c r="Q193">
        <v>6398.1176470588234</v>
      </c>
      <c r="R193" t="s">
        <v>723</v>
      </c>
      <c r="S193" t="s">
        <v>723</v>
      </c>
      <c r="T193">
        <v>0</v>
      </c>
      <c r="U193" t="s">
        <v>723</v>
      </c>
      <c r="V193" t="s">
        <v>723</v>
      </c>
      <c r="W193">
        <v>0</v>
      </c>
      <c r="X193" t="s">
        <v>723</v>
      </c>
      <c r="Y193" t="s">
        <v>723</v>
      </c>
      <c r="Z193">
        <v>0</v>
      </c>
      <c r="AA193" t="s">
        <v>723</v>
      </c>
      <c r="AB193" t="s">
        <v>722</v>
      </c>
      <c r="AC193">
        <v>0</v>
      </c>
      <c r="AD193" t="s">
        <v>723</v>
      </c>
      <c r="AE193" t="s">
        <v>723</v>
      </c>
      <c r="AF193">
        <v>0</v>
      </c>
      <c r="AG193" t="s">
        <v>723</v>
      </c>
      <c r="AH193" t="s">
        <v>723</v>
      </c>
      <c r="AI193">
        <v>0</v>
      </c>
      <c r="AJ193">
        <v>0</v>
      </c>
      <c r="AK193">
        <v>0</v>
      </c>
      <c r="AL193" t="s">
        <v>723</v>
      </c>
      <c r="AM193" t="s">
        <v>723</v>
      </c>
      <c r="AN193" s="61" t="s">
        <v>723</v>
      </c>
      <c r="AO193" t="s">
        <v>723</v>
      </c>
      <c r="AP193" t="s">
        <v>723</v>
      </c>
    </row>
    <row r="194" spans="1:42" x14ac:dyDescent="0.35">
      <c r="A194" s="48" t="s">
        <v>725</v>
      </c>
      <c r="B194">
        <v>193</v>
      </c>
      <c r="C194">
        <v>57082</v>
      </c>
      <c r="D194" t="s">
        <v>128</v>
      </c>
      <c r="E194" t="s">
        <v>49</v>
      </c>
      <c r="F194">
        <v>2006</v>
      </c>
      <c r="G194">
        <v>81</v>
      </c>
      <c r="H194">
        <v>581.64705882352939</v>
      </c>
      <c r="J194">
        <v>100</v>
      </c>
      <c r="K194" t="s">
        <v>723</v>
      </c>
      <c r="L194" t="s">
        <v>723</v>
      </c>
      <c r="M194">
        <v>0</v>
      </c>
      <c r="N194" t="s">
        <v>723</v>
      </c>
      <c r="O194" t="s">
        <v>723</v>
      </c>
      <c r="P194">
        <v>0</v>
      </c>
      <c r="Q194">
        <v>6398.1176470588234</v>
      </c>
      <c r="R194" t="s">
        <v>723</v>
      </c>
      <c r="S194" t="s">
        <v>723</v>
      </c>
      <c r="T194">
        <v>0</v>
      </c>
      <c r="U194" t="s">
        <v>723</v>
      </c>
      <c r="V194" t="s">
        <v>723</v>
      </c>
      <c r="W194">
        <v>0</v>
      </c>
      <c r="X194" t="s">
        <v>723</v>
      </c>
      <c r="Y194" t="s">
        <v>723</v>
      </c>
      <c r="Z194">
        <v>0</v>
      </c>
      <c r="AA194" t="s">
        <v>723</v>
      </c>
      <c r="AB194" t="s">
        <v>722</v>
      </c>
      <c r="AC194">
        <v>0</v>
      </c>
      <c r="AD194" t="s">
        <v>723</v>
      </c>
      <c r="AE194" t="s">
        <v>723</v>
      </c>
      <c r="AF194">
        <v>0</v>
      </c>
      <c r="AG194" t="s">
        <v>723</v>
      </c>
      <c r="AH194" t="s">
        <v>723</v>
      </c>
      <c r="AI194">
        <v>0</v>
      </c>
      <c r="AJ194">
        <v>0</v>
      </c>
      <c r="AK194">
        <v>0</v>
      </c>
      <c r="AL194" t="s">
        <v>723</v>
      </c>
      <c r="AM194" t="s">
        <v>723</v>
      </c>
      <c r="AN194" s="61" t="s">
        <v>723</v>
      </c>
      <c r="AO194" t="s">
        <v>723</v>
      </c>
      <c r="AP194" t="s">
        <v>723</v>
      </c>
    </row>
    <row r="195" spans="1:42" x14ac:dyDescent="0.35">
      <c r="A195" s="48" t="s">
        <v>725</v>
      </c>
      <c r="B195">
        <v>194</v>
      </c>
      <c r="C195">
        <v>57083</v>
      </c>
      <c r="D195" t="s">
        <v>128</v>
      </c>
      <c r="E195" t="s">
        <v>49</v>
      </c>
      <c r="F195">
        <v>2006</v>
      </c>
      <c r="G195">
        <v>81</v>
      </c>
      <c r="H195">
        <v>581.64705882352939</v>
      </c>
      <c r="J195">
        <v>100</v>
      </c>
      <c r="K195" t="s">
        <v>723</v>
      </c>
      <c r="L195" t="s">
        <v>723</v>
      </c>
      <c r="M195">
        <v>0</v>
      </c>
      <c r="N195" t="s">
        <v>723</v>
      </c>
      <c r="O195" t="s">
        <v>723</v>
      </c>
      <c r="P195">
        <v>0</v>
      </c>
      <c r="Q195">
        <v>6398.1176470588234</v>
      </c>
      <c r="R195" t="s">
        <v>723</v>
      </c>
      <c r="S195" t="s">
        <v>723</v>
      </c>
      <c r="T195">
        <v>0</v>
      </c>
      <c r="U195" t="s">
        <v>723</v>
      </c>
      <c r="V195" t="s">
        <v>723</v>
      </c>
      <c r="W195">
        <v>0</v>
      </c>
      <c r="X195" t="s">
        <v>723</v>
      </c>
      <c r="Y195" t="s">
        <v>723</v>
      </c>
      <c r="Z195">
        <v>0</v>
      </c>
      <c r="AA195" t="s">
        <v>723</v>
      </c>
      <c r="AB195" t="s">
        <v>722</v>
      </c>
      <c r="AC195">
        <v>0</v>
      </c>
      <c r="AD195" t="s">
        <v>723</v>
      </c>
      <c r="AE195" t="s">
        <v>723</v>
      </c>
      <c r="AF195">
        <v>0</v>
      </c>
      <c r="AG195" t="s">
        <v>723</v>
      </c>
      <c r="AH195" t="s">
        <v>723</v>
      </c>
      <c r="AI195">
        <v>0</v>
      </c>
      <c r="AJ195">
        <v>0</v>
      </c>
      <c r="AK195">
        <v>0</v>
      </c>
      <c r="AL195" t="s">
        <v>723</v>
      </c>
      <c r="AM195" t="s">
        <v>723</v>
      </c>
      <c r="AN195" s="61" t="s">
        <v>723</v>
      </c>
      <c r="AO195" t="s">
        <v>723</v>
      </c>
      <c r="AP195" t="s">
        <v>723</v>
      </c>
    </row>
    <row r="196" spans="1:42" x14ac:dyDescent="0.35">
      <c r="A196" s="48" t="s">
        <v>725</v>
      </c>
      <c r="B196">
        <v>195</v>
      </c>
      <c r="C196" t="s">
        <v>146</v>
      </c>
      <c r="D196" t="s">
        <v>128</v>
      </c>
      <c r="E196" t="s">
        <v>49</v>
      </c>
      <c r="F196">
        <v>2011</v>
      </c>
      <c r="G196">
        <v>19</v>
      </c>
      <c r="H196">
        <v>581.64705882352939</v>
      </c>
      <c r="J196">
        <v>25</v>
      </c>
      <c r="K196" t="s">
        <v>723</v>
      </c>
      <c r="L196" t="s">
        <v>723</v>
      </c>
      <c r="M196">
        <v>0</v>
      </c>
      <c r="N196" t="s">
        <v>723</v>
      </c>
      <c r="O196" t="s">
        <v>723</v>
      </c>
      <c r="P196">
        <v>0</v>
      </c>
      <c r="Q196">
        <v>3489.8823529411766</v>
      </c>
      <c r="R196" t="s">
        <v>723</v>
      </c>
      <c r="S196" t="s">
        <v>723</v>
      </c>
      <c r="T196">
        <v>0</v>
      </c>
      <c r="U196" t="s">
        <v>723</v>
      </c>
      <c r="V196" t="s">
        <v>723</v>
      </c>
      <c r="W196">
        <v>0</v>
      </c>
      <c r="X196" t="s">
        <v>723</v>
      </c>
      <c r="Y196" t="s">
        <v>723</v>
      </c>
      <c r="Z196">
        <v>0</v>
      </c>
      <c r="AA196" t="s">
        <v>723</v>
      </c>
      <c r="AB196" t="s">
        <v>722</v>
      </c>
      <c r="AC196">
        <v>0</v>
      </c>
      <c r="AD196" t="s">
        <v>723</v>
      </c>
      <c r="AE196" t="s">
        <v>723</v>
      </c>
      <c r="AF196">
        <v>0</v>
      </c>
      <c r="AG196" t="s">
        <v>723</v>
      </c>
      <c r="AH196" t="s">
        <v>723</v>
      </c>
      <c r="AI196">
        <v>0</v>
      </c>
      <c r="AJ196">
        <v>0</v>
      </c>
      <c r="AK196">
        <v>0</v>
      </c>
      <c r="AL196" t="s">
        <v>723</v>
      </c>
      <c r="AM196" t="s">
        <v>723</v>
      </c>
      <c r="AN196" s="61" t="s">
        <v>723</v>
      </c>
      <c r="AO196" t="s">
        <v>723</v>
      </c>
      <c r="AP196" t="s">
        <v>723</v>
      </c>
    </row>
    <row r="197" spans="1:42" x14ac:dyDescent="0.35">
      <c r="A197" s="48" t="s">
        <v>725</v>
      </c>
      <c r="B197">
        <v>196</v>
      </c>
      <c r="C197" t="s">
        <v>147</v>
      </c>
      <c r="D197" t="s">
        <v>128</v>
      </c>
      <c r="E197" t="s">
        <v>49</v>
      </c>
      <c r="F197">
        <v>2011</v>
      </c>
      <c r="G197">
        <v>19</v>
      </c>
      <c r="H197">
        <v>581.64705882352939</v>
      </c>
      <c r="J197">
        <v>25</v>
      </c>
      <c r="K197" t="s">
        <v>723</v>
      </c>
      <c r="L197" t="s">
        <v>723</v>
      </c>
      <c r="M197">
        <v>0</v>
      </c>
      <c r="N197" t="s">
        <v>723</v>
      </c>
      <c r="O197" t="s">
        <v>723</v>
      </c>
      <c r="P197">
        <v>0</v>
      </c>
      <c r="Q197">
        <v>3489.8823529411766</v>
      </c>
      <c r="R197" t="s">
        <v>723</v>
      </c>
      <c r="S197" t="s">
        <v>723</v>
      </c>
      <c r="T197">
        <v>0</v>
      </c>
      <c r="U197" t="s">
        <v>723</v>
      </c>
      <c r="V197" t="s">
        <v>723</v>
      </c>
      <c r="W197">
        <v>0</v>
      </c>
      <c r="X197" t="s">
        <v>723</v>
      </c>
      <c r="Y197" t="s">
        <v>723</v>
      </c>
      <c r="Z197">
        <v>0</v>
      </c>
      <c r="AA197" t="s">
        <v>723</v>
      </c>
      <c r="AB197" t="s">
        <v>722</v>
      </c>
      <c r="AC197">
        <v>0</v>
      </c>
      <c r="AD197" t="s">
        <v>723</v>
      </c>
      <c r="AE197" t="s">
        <v>723</v>
      </c>
      <c r="AF197">
        <v>0</v>
      </c>
      <c r="AG197" t="s">
        <v>723</v>
      </c>
      <c r="AH197" t="s">
        <v>723</v>
      </c>
      <c r="AI197">
        <v>0</v>
      </c>
      <c r="AJ197">
        <v>0</v>
      </c>
      <c r="AK197">
        <v>0</v>
      </c>
      <c r="AL197" t="s">
        <v>723</v>
      </c>
      <c r="AM197" t="s">
        <v>723</v>
      </c>
      <c r="AN197" s="61" t="s">
        <v>723</v>
      </c>
      <c r="AO197" t="s">
        <v>723</v>
      </c>
      <c r="AP197" t="s">
        <v>723</v>
      </c>
    </row>
    <row r="198" spans="1:42" x14ac:dyDescent="0.35">
      <c r="A198" s="48" t="s">
        <v>725</v>
      </c>
      <c r="B198">
        <v>197</v>
      </c>
      <c r="C198" t="s">
        <v>148</v>
      </c>
      <c r="D198" t="s">
        <v>128</v>
      </c>
      <c r="E198" t="s">
        <v>49</v>
      </c>
      <c r="F198">
        <v>2011</v>
      </c>
      <c r="G198">
        <v>19</v>
      </c>
      <c r="H198">
        <v>581.64705882352939</v>
      </c>
      <c r="J198">
        <v>25</v>
      </c>
      <c r="K198" t="s">
        <v>723</v>
      </c>
      <c r="L198" t="s">
        <v>723</v>
      </c>
      <c r="M198">
        <v>0</v>
      </c>
      <c r="N198" t="s">
        <v>723</v>
      </c>
      <c r="O198" t="s">
        <v>723</v>
      </c>
      <c r="P198">
        <v>0</v>
      </c>
      <c r="Q198">
        <v>3489.8823529411766</v>
      </c>
      <c r="R198" t="s">
        <v>723</v>
      </c>
      <c r="S198" t="s">
        <v>723</v>
      </c>
      <c r="T198">
        <v>0</v>
      </c>
      <c r="U198" t="s">
        <v>723</v>
      </c>
      <c r="V198" t="s">
        <v>723</v>
      </c>
      <c r="W198">
        <v>0</v>
      </c>
      <c r="X198" t="s">
        <v>723</v>
      </c>
      <c r="Y198" t="s">
        <v>723</v>
      </c>
      <c r="Z198">
        <v>0</v>
      </c>
      <c r="AA198" t="s">
        <v>723</v>
      </c>
      <c r="AB198" t="s">
        <v>722</v>
      </c>
      <c r="AC198">
        <v>0</v>
      </c>
      <c r="AD198" t="s">
        <v>723</v>
      </c>
      <c r="AE198" t="s">
        <v>723</v>
      </c>
      <c r="AF198">
        <v>0</v>
      </c>
      <c r="AG198" t="s">
        <v>723</v>
      </c>
      <c r="AH198" t="s">
        <v>723</v>
      </c>
      <c r="AI198">
        <v>0</v>
      </c>
      <c r="AJ198">
        <v>0</v>
      </c>
      <c r="AK198">
        <v>0</v>
      </c>
      <c r="AL198" t="s">
        <v>723</v>
      </c>
      <c r="AM198" t="s">
        <v>723</v>
      </c>
      <c r="AN198" s="61" t="s">
        <v>723</v>
      </c>
      <c r="AO198" t="s">
        <v>723</v>
      </c>
      <c r="AP198" t="s">
        <v>723</v>
      </c>
    </row>
    <row r="199" spans="1:42" x14ac:dyDescent="0.35">
      <c r="A199" s="48" t="s">
        <v>725</v>
      </c>
      <c r="B199">
        <v>198</v>
      </c>
      <c r="C199" t="s">
        <v>149</v>
      </c>
      <c r="D199" t="s">
        <v>128</v>
      </c>
      <c r="E199" t="s">
        <v>49</v>
      </c>
      <c r="F199">
        <v>2011</v>
      </c>
      <c r="G199">
        <v>19</v>
      </c>
      <c r="H199">
        <v>581.64705882352939</v>
      </c>
      <c r="J199">
        <v>25</v>
      </c>
      <c r="K199" t="s">
        <v>723</v>
      </c>
      <c r="L199" t="s">
        <v>723</v>
      </c>
      <c r="M199">
        <v>0</v>
      </c>
      <c r="N199" t="s">
        <v>723</v>
      </c>
      <c r="O199" t="s">
        <v>723</v>
      </c>
      <c r="P199">
        <v>0</v>
      </c>
      <c r="Q199">
        <v>3489.8823529411766</v>
      </c>
      <c r="R199" t="s">
        <v>723</v>
      </c>
      <c r="S199" t="s">
        <v>723</v>
      </c>
      <c r="T199">
        <v>0</v>
      </c>
      <c r="U199" t="s">
        <v>723</v>
      </c>
      <c r="V199" t="s">
        <v>723</v>
      </c>
      <c r="W199">
        <v>0</v>
      </c>
      <c r="X199" t="s">
        <v>723</v>
      </c>
      <c r="Y199" t="s">
        <v>723</v>
      </c>
      <c r="Z199">
        <v>0</v>
      </c>
      <c r="AA199" t="s">
        <v>723</v>
      </c>
      <c r="AB199" t="s">
        <v>722</v>
      </c>
      <c r="AC199">
        <v>0</v>
      </c>
      <c r="AD199" t="s">
        <v>723</v>
      </c>
      <c r="AE199" t="s">
        <v>723</v>
      </c>
      <c r="AF199">
        <v>0</v>
      </c>
      <c r="AG199" t="s">
        <v>723</v>
      </c>
      <c r="AH199" t="s">
        <v>723</v>
      </c>
      <c r="AI199">
        <v>0</v>
      </c>
      <c r="AJ199">
        <v>0</v>
      </c>
      <c r="AK199">
        <v>0</v>
      </c>
      <c r="AL199" t="s">
        <v>723</v>
      </c>
      <c r="AM199" t="s">
        <v>723</v>
      </c>
      <c r="AN199" s="61" t="s">
        <v>723</v>
      </c>
      <c r="AO199" t="s">
        <v>723</v>
      </c>
      <c r="AP199" t="s">
        <v>723</v>
      </c>
    </row>
    <row r="200" spans="1:42" x14ac:dyDescent="0.35">
      <c r="A200" s="48" t="s">
        <v>725</v>
      </c>
      <c r="B200">
        <v>199</v>
      </c>
      <c r="C200" t="s">
        <v>150</v>
      </c>
      <c r="D200" t="s">
        <v>128</v>
      </c>
      <c r="E200" t="s">
        <v>49</v>
      </c>
      <c r="F200">
        <v>2011</v>
      </c>
      <c r="G200">
        <v>19</v>
      </c>
      <c r="H200">
        <v>581.64705882352939</v>
      </c>
      <c r="J200">
        <v>25</v>
      </c>
      <c r="K200" t="s">
        <v>723</v>
      </c>
      <c r="L200" t="s">
        <v>723</v>
      </c>
      <c r="M200">
        <v>0</v>
      </c>
      <c r="N200" t="s">
        <v>723</v>
      </c>
      <c r="O200" t="s">
        <v>723</v>
      </c>
      <c r="P200">
        <v>0</v>
      </c>
      <c r="Q200">
        <v>3489.8823529411766</v>
      </c>
      <c r="R200" t="s">
        <v>723</v>
      </c>
      <c r="S200" t="s">
        <v>723</v>
      </c>
      <c r="T200">
        <v>0</v>
      </c>
      <c r="U200" t="s">
        <v>723</v>
      </c>
      <c r="V200" t="s">
        <v>723</v>
      </c>
      <c r="W200">
        <v>0</v>
      </c>
      <c r="X200" t="s">
        <v>723</v>
      </c>
      <c r="Y200" t="s">
        <v>723</v>
      </c>
      <c r="Z200">
        <v>0</v>
      </c>
      <c r="AA200" t="s">
        <v>723</v>
      </c>
      <c r="AB200" t="s">
        <v>722</v>
      </c>
      <c r="AC200">
        <v>0</v>
      </c>
      <c r="AD200" t="s">
        <v>723</v>
      </c>
      <c r="AE200" t="s">
        <v>723</v>
      </c>
      <c r="AF200">
        <v>0</v>
      </c>
      <c r="AG200" t="s">
        <v>723</v>
      </c>
      <c r="AH200" t="s">
        <v>723</v>
      </c>
      <c r="AI200">
        <v>0</v>
      </c>
      <c r="AJ200">
        <v>0</v>
      </c>
      <c r="AK200">
        <v>0</v>
      </c>
      <c r="AL200" t="s">
        <v>723</v>
      </c>
      <c r="AM200" t="s">
        <v>723</v>
      </c>
      <c r="AN200" s="61" t="s">
        <v>723</v>
      </c>
      <c r="AO200" t="s">
        <v>723</v>
      </c>
      <c r="AP200" t="s">
        <v>723</v>
      </c>
    </row>
    <row r="201" spans="1:42" x14ac:dyDescent="0.35">
      <c r="A201" s="48" t="s">
        <v>725</v>
      </c>
      <c r="B201">
        <v>200</v>
      </c>
      <c r="C201" t="s">
        <v>151</v>
      </c>
      <c r="D201" t="s">
        <v>128</v>
      </c>
      <c r="E201" t="s">
        <v>49</v>
      </c>
      <c r="F201">
        <v>2011</v>
      </c>
      <c r="G201">
        <v>19</v>
      </c>
      <c r="H201">
        <v>581.64705882352939</v>
      </c>
      <c r="J201">
        <v>25</v>
      </c>
      <c r="K201" t="s">
        <v>723</v>
      </c>
      <c r="L201" t="s">
        <v>723</v>
      </c>
      <c r="M201">
        <v>0</v>
      </c>
      <c r="N201" t="s">
        <v>723</v>
      </c>
      <c r="O201" t="s">
        <v>723</v>
      </c>
      <c r="P201">
        <v>0</v>
      </c>
      <c r="Q201">
        <v>3489.8823529411766</v>
      </c>
      <c r="R201" t="s">
        <v>723</v>
      </c>
      <c r="S201" t="s">
        <v>723</v>
      </c>
      <c r="T201">
        <v>0</v>
      </c>
      <c r="U201" t="s">
        <v>723</v>
      </c>
      <c r="V201" t="s">
        <v>723</v>
      </c>
      <c r="W201">
        <v>0</v>
      </c>
      <c r="X201" t="s">
        <v>723</v>
      </c>
      <c r="Y201" t="s">
        <v>723</v>
      </c>
      <c r="Z201">
        <v>0</v>
      </c>
      <c r="AA201" t="s">
        <v>723</v>
      </c>
      <c r="AB201" t="s">
        <v>722</v>
      </c>
      <c r="AC201">
        <v>0</v>
      </c>
      <c r="AD201" t="s">
        <v>723</v>
      </c>
      <c r="AE201" t="s">
        <v>723</v>
      </c>
      <c r="AF201">
        <v>0</v>
      </c>
      <c r="AG201" t="s">
        <v>723</v>
      </c>
      <c r="AH201" t="s">
        <v>723</v>
      </c>
      <c r="AI201">
        <v>0</v>
      </c>
      <c r="AJ201">
        <v>0</v>
      </c>
      <c r="AK201">
        <v>0</v>
      </c>
      <c r="AL201" t="s">
        <v>723</v>
      </c>
      <c r="AM201" t="s">
        <v>723</v>
      </c>
      <c r="AN201" s="61" t="s">
        <v>723</v>
      </c>
      <c r="AO201" t="s">
        <v>723</v>
      </c>
      <c r="AP201" t="s">
        <v>723</v>
      </c>
    </row>
    <row r="202" spans="1:42" x14ac:dyDescent="0.35">
      <c r="A202" s="48" t="s">
        <v>725</v>
      </c>
      <c r="B202">
        <v>201</v>
      </c>
      <c r="C202" t="s">
        <v>152</v>
      </c>
      <c r="D202" t="s">
        <v>128</v>
      </c>
      <c r="E202" t="s">
        <v>49</v>
      </c>
      <c r="F202">
        <v>2011</v>
      </c>
      <c r="G202">
        <v>19</v>
      </c>
      <c r="H202">
        <v>581.64705882352939</v>
      </c>
      <c r="J202">
        <v>25</v>
      </c>
      <c r="K202" t="s">
        <v>723</v>
      </c>
      <c r="L202" t="s">
        <v>723</v>
      </c>
      <c r="M202">
        <v>0</v>
      </c>
      <c r="N202" t="s">
        <v>723</v>
      </c>
      <c r="O202" t="s">
        <v>723</v>
      </c>
      <c r="P202">
        <v>0</v>
      </c>
      <c r="Q202">
        <v>3489.8823529411766</v>
      </c>
      <c r="R202" t="s">
        <v>723</v>
      </c>
      <c r="S202" t="s">
        <v>723</v>
      </c>
      <c r="T202">
        <v>0</v>
      </c>
      <c r="U202" t="s">
        <v>723</v>
      </c>
      <c r="V202" t="s">
        <v>723</v>
      </c>
      <c r="W202">
        <v>0</v>
      </c>
      <c r="X202" t="s">
        <v>723</v>
      </c>
      <c r="Y202" t="s">
        <v>723</v>
      </c>
      <c r="Z202">
        <v>0</v>
      </c>
      <c r="AA202" t="s">
        <v>723</v>
      </c>
      <c r="AB202" t="s">
        <v>722</v>
      </c>
      <c r="AC202">
        <v>0</v>
      </c>
      <c r="AD202" t="s">
        <v>723</v>
      </c>
      <c r="AE202" t="s">
        <v>723</v>
      </c>
      <c r="AF202">
        <v>0</v>
      </c>
      <c r="AG202" t="s">
        <v>723</v>
      </c>
      <c r="AH202" t="s">
        <v>723</v>
      </c>
      <c r="AI202">
        <v>0</v>
      </c>
      <c r="AJ202">
        <v>0</v>
      </c>
      <c r="AK202">
        <v>0</v>
      </c>
      <c r="AL202" t="s">
        <v>723</v>
      </c>
      <c r="AM202" t="s">
        <v>723</v>
      </c>
      <c r="AN202" s="61" t="s">
        <v>723</v>
      </c>
      <c r="AO202" t="s">
        <v>723</v>
      </c>
      <c r="AP202" t="s">
        <v>723</v>
      </c>
    </row>
    <row r="203" spans="1:42" x14ac:dyDescent="0.35">
      <c r="A203" s="48" t="s">
        <v>725</v>
      </c>
      <c r="B203">
        <v>202</v>
      </c>
      <c r="C203" t="s">
        <v>153</v>
      </c>
      <c r="D203" t="s">
        <v>128</v>
      </c>
      <c r="E203" t="s">
        <v>49</v>
      </c>
      <c r="F203">
        <v>2011</v>
      </c>
      <c r="G203">
        <v>19</v>
      </c>
      <c r="H203">
        <v>581.64705882352939</v>
      </c>
      <c r="J203">
        <v>25</v>
      </c>
      <c r="K203" t="s">
        <v>723</v>
      </c>
      <c r="L203" t="s">
        <v>723</v>
      </c>
      <c r="M203">
        <v>0</v>
      </c>
      <c r="N203" t="s">
        <v>723</v>
      </c>
      <c r="O203" t="s">
        <v>723</v>
      </c>
      <c r="P203">
        <v>0</v>
      </c>
      <c r="Q203">
        <v>3489.8823529411766</v>
      </c>
      <c r="R203" t="s">
        <v>723</v>
      </c>
      <c r="S203" t="s">
        <v>723</v>
      </c>
      <c r="T203">
        <v>0</v>
      </c>
      <c r="U203" t="s">
        <v>723</v>
      </c>
      <c r="V203" t="s">
        <v>723</v>
      </c>
      <c r="W203">
        <v>0</v>
      </c>
      <c r="X203" t="s">
        <v>723</v>
      </c>
      <c r="Y203" t="s">
        <v>723</v>
      </c>
      <c r="Z203">
        <v>0</v>
      </c>
      <c r="AA203" t="s">
        <v>723</v>
      </c>
      <c r="AB203" t="s">
        <v>722</v>
      </c>
      <c r="AC203">
        <v>0</v>
      </c>
      <c r="AD203" t="s">
        <v>723</v>
      </c>
      <c r="AE203" t="s">
        <v>723</v>
      </c>
      <c r="AF203">
        <v>0</v>
      </c>
      <c r="AG203" t="s">
        <v>723</v>
      </c>
      <c r="AH203" t="s">
        <v>723</v>
      </c>
      <c r="AI203">
        <v>0</v>
      </c>
      <c r="AJ203">
        <v>0</v>
      </c>
      <c r="AK203">
        <v>0</v>
      </c>
      <c r="AL203" t="s">
        <v>723</v>
      </c>
      <c r="AM203" t="s">
        <v>723</v>
      </c>
      <c r="AN203" s="61" t="s">
        <v>723</v>
      </c>
      <c r="AO203" t="s">
        <v>723</v>
      </c>
      <c r="AP203" t="s">
        <v>723</v>
      </c>
    </row>
    <row r="204" spans="1:42" x14ac:dyDescent="0.35">
      <c r="A204" s="48" t="s">
        <v>725</v>
      </c>
      <c r="B204">
        <v>203</v>
      </c>
      <c r="C204" t="s">
        <v>154</v>
      </c>
      <c r="D204" t="s">
        <v>128</v>
      </c>
      <c r="E204" t="s">
        <v>49</v>
      </c>
      <c r="F204">
        <v>2011</v>
      </c>
      <c r="G204">
        <v>19</v>
      </c>
      <c r="H204">
        <v>581.64705882352939</v>
      </c>
      <c r="J204">
        <v>25</v>
      </c>
      <c r="K204" t="s">
        <v>723</v>
      </c>
      <c r="L204" t="s">
        <v>723</v>
      </c>
      <c r="M204">
        <v>0</v>
      </c>
      <c r="N204" t="s">
        <v>723</v>
      </c>
      <c r="O204" t="s">
        <v>723</v>
      </c>
      <c r="P204">
        <v>0</v>
      </c>
      <c r="Q204">
        <v>3489.8823529411766</v>
      </c>
      <c r="R204" t="s">
        <v>723</v>
      </c>
      <c r="S204" t="s">
        <v>723</v>
      </c>
      <c r="T204">
        <v>0</v>
      </c>
      <c r="U204" t="s">
        <v>723</v>
      </c>
      <c r="V204" t="s">
        <v>723</v>
      </c>
      <c r="W204">
        <v>0</v>
      </c>
      <c r="X204" t="s">
        <v>723</v>
      </c>
      <c r="Y204" t="s">
        <v>723</v>
      </c>
      <c r="Z204">
        <v>0</v>
      </c>
      <c r="AA204" t="s">
        <v>723</v>
      </c>
      <c r="AB204" t="s">
        <v>722</v>
      </c>
      <c r="AC204">
        <v>0</v>
      </c>
      <c r="AD204" t="s">
        <v>723</v>
      </c>
      <c r="AE204" t="s">
        <v>723</v>
      </c>
      <c r="AF204">
        <v>0</v>
      </c>
      <c r="AG204" t="s">
        <v>723</v>
      </c>
      <c r="AH204" t="s">
        <v>723</v>
      </c>
      <c r="AI204">
        <v>0</v>
      </c>
      <c r="AJ204">
        <v>0</v>
      </c>
      <c r="AK204">
        <v>0</v>
      </c>
      <c r="AL204" t="s">
        <v>723</v>
      </c>
      <c r="AM204" t="s">
        <v>723</v>
      </c>
      <c r="AN204" s="61" t="s">
        <v>723</v>
      </c>
      <c r="AO204" t="s">
        <v>723</v>
      </c>
      <c r="AP204" t="s">
        <v>723</v>
      </c>
    </row>
    <row r="205" spans="1:42" x14ac:dyDescent="0.35">
      <c r="A205" s="48" t="s">
        <v>725</v>
      </c>
      <c r="B205">
        <v>204</v>
      </c>
      <c r="C205" t="s">
        <v>155</v>
      </c>
      <c r="D205" t="s">
        <v>128</v>
      </c>
      <c r="E205" t="s">
        <v>49</v>
      </c>
      <c r="F205">
        <v>2011</v>
      </c>
      <c r="G205">
        <v>19</v>
      </c>
      <c r="H205">
        <v>581.64705882352939</v>
      </c>
      <c r="J205">
        <v>25</v>
      </c>
      <c r="K205" t="s">
        <v>723</v>
      </c>
      <c r="L205" t="s">
        <v>723</v>
      </c>
      <c r="M205">
        <v>0</v>
      </c>
      <c r="N205" t="s">
        <v>723</v>
      </c>
      <c r="O205" t="s">
        <v>723</v>
      </c>
      <c r="P205">
        <v>0</v>
      </c>
      <c r="Q205">
        <v>3489.8823529411766</v>
      </c>
      <c r="R205" t="s">
        <v>723</v>
      </c>
      <c r="S205" t="s">
        <v>723</v>
      </c>
      <c r="T205">
        <v>0</v>
      </c>
      <c r="U205" t="s">
        <v>723</v>
      </c>
      <c r="V205" t="s">
        <v>723</v>
      </c>
      <c r="W205">
        <v>0</v>
      </c>
      <c r="X205" t="s">
        <v>723</v>
      </c>
      <c r="Y205" t="s">
        <v>723</v>
      </c>
      <c r="Z205">
        <v>0</v>
      </c>
      <c r="AA205" t="s">
        <v>723</v>
      </c>
      <c r="AB205" t="s">
        <v>722</v>
      </c>
      <c r="AC205">
        <v>0</v>
      </c>
      <c r="AD205" t="s">
        <v>723</v>
      </c>
      <c r="AE205" t="s">
        <v>723</v>
      </c>
      <c r="AF205">
        <v>0</v>
      </c>
      <c r="AG205" t="s">
        <v>723</v>
      </c>
      <c r="AH205" t="s">
        <v>723</v>
      </c>
      <c r="AI205">
        <v>0</v>
      </c>
      <c r="AJ205">
        <v>0</v>
      </c>
      <c r="AK205">
        <v>0</v>
      </c>
      <c r="AL205" t="s">
        <v>723</v>
      </c>
      <c r="AM205" t="s">
        <v>723</v>
      </c>
      <c r="AN205" s="61" t="s">
        <v>723</v>
      </c>
      <c r="AO205" t="s">
        <v>723</v>
      </c>
      <c r="AP205" t="s">
        <v>723</v>
      </c>
    </row>
    <row r="206" spans="1:42" x14ac:dyDescent="0.35">
      <c r="A206" s="48" t="s">
        <v>725</v>
      </c>
      <c r="B206">
        <v>205</v>
      </c>
      <c r="C206" t="s">
        <v>156</v>
      </c>
      <c r="D206" t="s">
        <v>128</v>
      </c>
      <c r="E206" t="s">
        <v>49</v>
      </c>
      <c r="F206">
        <v>2014</v>
      </c>
      <c r="G206">
        <v>81</v>
      </c>
      <c r="H206">
        <v>581.64705882352939</v>
      </c>
      <c r="J206">
        <v>100</v>
      </c>
      <c r="K206" t="s">
        <v>723</v>
      </c>
      <c r="L206" t="s">
        <v>723</v>
      </c>
      <c r="M206">
        <v>0</v>
      </c>
      <c r="N206" t="s">
        <v>723</v>
      </c>
      <c r="O206" t="s">
        <v>723</v>
      </c>
      <c r="P206">
        <v>0</v>
      </c>
      <c r="Q206">
        <v>1744.9411764705883</v>
      </c>
      <c r="R206" t="s">
        <v>723</v>
      </c>
      <c r="S206" t="s">
        <v>723</v>
      </c>
      <c r="T206">
        <v>0</v>
      </c>
      <c r="U206" t="s">
        <v>723</v>
      </c>
      <c r="V206" t="s">
        <v>723</v>
      </c>
      <c r="W206">
        <v>0</v>
      </c>
      <c r="X206" t="s">
        <v>723</v>
      </c>
      <c r="Y206" t="s">
        <v>723</v>
      </c>
      <c r="Z206">
        <v>0</v>
      </c>
      <c r="AA206" t="s">
        <v>723</v>
      </c>
      <c r="AB206" t="s">
        <v>722</v>
      </c>
      <c r="AC206">
        <v>0</v>
      </c>
      <c r="AD206" t="s">
        <v>723</v>
      </c>
      <c r="AE206" t="s">
        <v>723</v>
      </c>
      <c r="AF206">
        <v>0</v>
      </c>
      <c r="AG206" t="s">
        <v>723</v>
      </c>
      <c r="AH206" t="s">
        <v>723</v>
      </c>
      <c r="AI206">
        <v>0</v>
      </c>
      <c r="AJ206">
        <v>0</v>
      </c>
      <c r="AK206">
        <v>0</v>
      </c>
      <c r="AL206" t="s">
        <v>723</v>
      </c>
      <c r="AM206" t="s">
        <v>723</v>
      </c>
      <c r="AN206" s="61" t="s">
        <v>723</v>
      </c>
      <c r="AO206" t="s">
        <v>723</v>
      </c>
      <c r="AP206" t="s">
        <v>723</v>
      </c>
    </row>
    <row r="207" spans="1:42" x14ac:dyDescent="0.35">
      <c r="A207" s="48" t="s">
        <v>725</v>
      </c>
      <c r="B207">
        <v>206</v>
      </c>
      <c r="C207" t="s">
        <v>157</v>
      </c>
      <c r="D207" t="s">
        <v>128</v>
      </c>
      <c r="E207" t="s">
        <v>49</v>
      </c>
      <c r="F207">
        <v>2014</v>
      </c>
      <c r="G207">
        <v>81</v>
      </c>
      <c r="H207">
        <v>581.64705882352939</v>
      </c>
      <c r="J207">
        <v>100</v>
      </c>
      <c r="K207" t="s">
        <v>723</v>
      </c>
      <c r="L207" t="s">
        <v>723</v>
      </c>
      <c r="M207">
        <v>0</v>
      </c>
      <c r="N207" t="s">
        <v>723</v>
      </c>
      <c r="O207" t="s">
        <v>723</v>
      </c>
      <c r="P207">
        <v>0</v>
      </c>
      <c r="Q207">
        <v>1744.9411764705883</v>
      </c>
      <c r="R207" t="s">
        <v>723</v>
      </c>
      <c r="S207" t="s">
        <v>723</v>
      </c>
      <c r="T207">
        <v>0</v>
      </c>
      <c r="U207" t="s">
        <v>723</v>
      </c>
      <c r="V207" t="s">
        <v>723</v>
      </c>
      <c r="W207">
        <v>0</v>
      </c>
      <c r="X207" t="s">
        <v>723</v>
      </c>
      <c r="Y207" t="s">
        <v>723</v>
      </c>
      <c r="Z207">
        <v>0</v>
      </c>
      <c r="AA207" t="s">
        <v>723</v>
      </c>
      <c r="AB207" t="s">
        <v>722</v>
      </c>
      <c r="AC207">
        <v>0</v>
      </c>
      <c r="AD207" t="s">
        <v>723</v>
      </c>
      <c r="AE207" t="s">
        <v>723</v>
      </c>
      <c r="AF207">
        <v>0</v>
      </c>
      <c r="AG207" t="s">
        <v>723</v>
      </c>
      <c r="AH207" t="s">
        <v>723</v>
      </c>
      <c r="AI207">
        <v>0</v>
      </c>
      <c r="AJ207">
        <v>0</v>
      </c>
      <c r="AK207">
        <v>0</v>
      </c>
      <c r="AL207" t="s">
        <v>723</v>
      </c>
      <c r="AM207" t="s">
        <v>723</v>
      </c>
      <c r="AN207" s="61" t="s">
        <v>723</v>
      </c>
      <c r="AO207" t="s">
        <v>723</v>
      </c>
      <c r="AP207" t="s">
        <v>723</v>
      </c>
    </row>
    <row r="208" spans="1:42" x14ac:dyDescent="0.35">
      <c r="A208" s="48" t="s">
        <v>725</v>
      </c>
      <c r="B208">
        <v>207</v>
      </c>
      <c r="C208" t="s">
        <v>158</v>
      </c>
      <c r="D208" t="s">
        <v>128</v>
      </c>
      <c r="E208" t="s">
        <v>16</v>
      </c>
      <c r="F208">
        <v>1997</v>
      </c>
      <c r="G208">
        <v>105</v>
      </c>
      <c r="H208">
        <v>581.64705882352939</v>
      </c>
      <c r="J208">
        <v>175</v>
      </c>
      <c r="K208" t="s">
        <v>722</v>
      </c>
      <c r="L208">
        <v>0.5</v>
      </c>
      <c r="M208">
        <v>0.5</v>
      </c>
      <c r="N208" t="s">
        <v>722</v>
      </c>
      <c r="O208">
        <v>7000</v>
      </c>
      <c r="P208">
        <v>7000</v>
      </c>
      <c r="Q208">
        <v>11632.941176470587</v>
      </c>
      <c r="R208" t="s">
        <v>722</v>
      </c>
      <c r="S208">
        <v>1.61</v>
      </c>
      <c r="T208">
        <v>1.61</v>
      </c>
      <c r="U208" t="s">
        <v>722</v>
      </c>
      <c r="V208">
        <v>4.1499999999999999E-5</v>
      </c>
      <c r="W208">
        <v>4.1499999999999999E-5</v>
      </c>
      <c r="X208" t="s">
        <v>722</v>
      </c>
      <c r="Y208">
        <v>12.94</v>
      </c>
      <c r="Z208">
        <v>12.94</v>
      </c>
      <c r="AA208" t="s">
        <v>722</v>
      </c>
      <c r="AB208">
        <v>1.27E-4</v>
      </c>
      <c r="AC208">
        <v>1.27E-4</v>
      </c>
      <c r="AD208" t="s">
        <v>722</v>
      </c>
      <c r="AE208">
        <v>1</v>
      </c>
      <c r="AF208">
        <v>1</v>
      </c>
      <c r="AG208" t="s">
        <v>722</v>
      </c>
      <c r="AH208">
        <v>0.97699999999999998</v>
      </c>
      <c r="AI208">
        <v>0.97699999999999998</v>
      </c>
      <c r="AJ208">
        <v>1.9005000000000001</v>
      </c>
      <c r="AK208">
        <v>13.510932999999998</v>
      </c>
      <c r="AL208">
        <v>127.94430901238742</v>
      </c>
      <c r="AM208">
        <v>909.5748417772495</v>
      </c>
      <c r="AN208" s="61">
        <v>6.3972154506193715E-2</v>
      </c>
      <c r="AO208">
        <v>0.45478742088862473</v>
      </c>
      <c r="AP208">
        <v>5.8841587714796979E-2</v>
      </c>
    </row>
    <row r="209" spans="1:43" x14ac:dyDescent="0.35">
      <c r="A209" s="48" t="s">
        <v>725</v>
      </c>
      <c r="B209">
        <v>208</v>
      </c>
      <c r="C209">
        <v>1803</v>
      </c>
      <c r="D209" t="s">
        <v>128</v>
      </c>
      <c r="E209" t="s">
        <v>16</v>
      </c>
      <c r="F209">
        <v>2001</v>
      </c>
      <c r="G209">
        <v>107</v>
      </c>
      <c r="H209">
        <v>581.64705882352939</v>
      </c>
      <c r="J209">
        <v>175</v>
      </c>
      <c r="K209" t="s">
        <v>722</v>
      </c>
      <c r="L209">
        <v>0.5</v>
      </c>
      <c r="M209">
        <v>0.5</v>
      </c>
      <c r="N209" t="s">
        <v>722</v>
      </c>
      <c r="O209">
        <v>7000</v>
      </c>
      <c r="P209">
        <v>7000</v>
      </c>
      <c r="Q209">
        <v>9306.3529411764703</v>
      </c>
      <c r="R209" t="s">
        <v>722</v>
      </c>
      <c r="S209">
        <v>1.33</v>
      </c>
      <c r="T209">
        <v>1.33</v>
      </c>
      <c r="U209" t="s">
        <v>722</v>
      </c>
      <c r="V209">
        <v>3.9799999999999998E-5</v>
      </c>
      <c r="W209">
        <v>3.9799999999999998E-5</v>
      </c>
      <c r="X209" t="s">
        <v>722</v>
      </c>
      <c r="Y209">
        <v>10.29</v>
      </c>
      <c r="Z209">
        <v>10.29</v>
      </c>
      <c r="AA209" t="s">
        <v>722</v>
      </c>
      <c r="AB209">
        <v>1.0900000000000001E-4</v>
      </c>
      <c r="AC209">
        <v>1.0900000000000001E-4</v>
      </c>
      <c r="AD209" t="s">
        <v>722</v>
      </c>
      <c r="AE209">
        <v>1</v>
      </c>
      <c r="AF209">
        <v>1</v>
      </c>
      <c r="AG209" t="s">
        <v>722</v>
      </c>
      <c r="AH209">
        <v>0.97699999999999998</v>
      </c>
      <c r="AI209">
        <v>0.97699999999999998</v>
      </c>
      <c r="AJ209">
        <v>1.6086</v>
      </c>
      <c r="AK209">
        <v>10.798780999999998</v>
      </c>
      <c r="AL209">
        <v>110.35592165507286</v>
      </c>
      <c r="AM209">
        <v>740.83639811406761</v>
      </c>
      <c r="AN209" s="61">
        <v>5.517796082753644E-2</v>
      </c>
      <c r="AO209">
        <v>0.37041819905703383</v>
      </c>
      <c r="AP209">
        <v>5.0752688369168013E-2</v>
      </c>
    </row>
    <row r="210" spans="1:43" x14ac:dyDescent="0.35">
      <c r="A210" s="48" t="s">
        <v>725</v>
      </c>
      <c r="B210">
        <v>209</v>
      </c>
      <c r="C210">
        <v>1874</v>
      </c>
      <c r="D210" t="s">
        <v>128</v>
      </c>
      <c r="E210" t="s">
        <v>16</v>
      </c>
      <c r="F210">
        <v>2001</v>
      </c>
      <c r="G210">
        <v>107</v>
      </c>
      <c r="H210">
        <v>581.64705882352939</v>
      </c>
      <c r="J210">
        <v>175</v>
      </c>
      <c r="K210" t="s">
        <v>722</v>
      </c>
      <c r="L210">
        <v>0.5</v>
      </c>
      <c r="M210">
        <v>0.5</v>
      </c>
      <c r="N210" t="s">
        <v>722</v>
      </c>
      <c r="O210">
        <v>7000</v>
      </c>
      <c r="P210">
        <v>7000</v>
      </c>
      <c r="Q210">
        <v>9306.3529411764703</v>
      </c>
      <c r="R210" t="s">
        <v>722</v>
      </c>
      <c r="S210">
        <v>1.33</v>
      </c>
      <c r="T210">
        <v>1.33</v>
      </c>
      <c r="U210" t="s">
        <v>722</v>
      </c>
      <c r="V210">
        <v>3.9799999999999998E-5</v>
      </c>
      <c r="W210">
        <v>3.9799999999999998E-5</v>
      </c>
      <c r="X210" t="s">
        <v>722</v>
      </c>
      <c r="Y210">
        <v>10.29</v>
      </c>
      <c r="Z210">
        <v>10.29</v>
      </c>
      <c r="AA210" t="s">
        <v>722</v>
      </c>
      <c r="AB210">
        <v>1.0900000000000001E-4</v>
      </c>
      <c r="AC210">
        <v>1.0900000000000001E-4</v>
      </c>
      <c r="AD210" t="s">
        <v>722</v>
      </c>
      <c r="AE210">
        <v>1</v>
      </c>
      <c r="AF210">
        <v>1</v>
      </c>
      <c r="AG210" t="s">
        <v>722</v>
      </c>
      <c r="AH210">
        <v>0.97699999999999998</v>
      </c>
      <c r="AI210">
        <v>0.97699999999999998</v>
      </c>
      <c r="AJ210">
        <v>1.6086</v>
      </c>
      <c r="AK210">
        <v>10.798780999999998</v>
      </c>
      <c r="AL210">
        <v>110.35592165507286</v>
      </c>
      <c r="AM210">
        <v>740.83639811406761</v>
      </c>
      <c r="AN210" s="61">
        <v>5.517796082753644E-2</v>
      </c>
      <c r="AO210">
        <v>0.37041819905703383</v>
      </c>
      <c r="AP210">
        <v>5.0752688369168013E-2</v>
      </c>
    </row>
    <row r="211" spans="1:43" x14ac:dyDescent="0.35">
      <c r="A211" s="48" t="s">
        <v>725</v>
      </c>
      <c r="B211">
        <v>210</v>
      </c>
      <c r="C211">
        <v>3624</v>
      </c>
      <c r="D211" t="s">
        <v>128</v>
      </c>
      <c r="E211" t="s">
        <v>16</v>
      </c>
      <c r="F211">
        <v>2004</v>
      </c>
      <c r="G211">
        <v>107</v>
      </c>
      <c r="H211">
        <v>581.64705882352939</v>
      </c>
      <c r="J211">
        <v>175</v>
      </c>
      <c r="K211" t="s">
        <v>722</v>
      </c>
      <c r="L211">
        <v>0.5</v>
      </c>
      <c r="M211">
        <v>0.5</v>
      </c>
      <c r="N211" t="s">
        <v>722</v>
      </c>
      <c r="O211">
        <v>7000</v>
      </c>
      <c r="P211">
        <v>7000</v>
      </c>
      <c r="Q211">
        <v>7561.411764705882</v>
      </c>
      <c r="R211" t="s">
        <v>722</v>
      </c>
      <c r="S211">
        <v>0.129</v>
      </c>
      <c r="T211">
        <v>0.129</v>
      </c>
      <c r="U211" t="s">
        <v>722</v>
      </c>
      <c r="V211">
        <v>3.746E-4</v>
      </c>
      <c r="W211">
        <v>3.746E-4</v>
      </c>
      <c r="X211" t="s">
        <v>722</v>
      </c>
      <c r="Y211">
        <v>0.13700000000000001</v>
      </c>
      <c r="Z211">
        <v>0.13700000000000001</v>
      </c>
      <c r="AA211" t="s">
        <v>722</v>
      </c>
      <c r="AB211">
        <v>4.0660000000000002E-4</v>
      </c>
      <c r="AC211">
        <v>4.0660000000000002E-4</v>
      </c>
      <c r="AD211" t="s">
        <v>722</v>
      </c>
      <c r="AE211">
        <v>1</v>
      </c>
      <c r="AF211">
        <v>1</v>
      </c>
      <c r="AG211" t="s">
        <v>722</v>
      </c>
      <c r="AH211">
        <v>0.97699999999999998</v>
      </c>
      <c r="AI211">
        <v>0.97699999999999998</v>
      </c>
      <c r="AJ211">
        <v>2.7511999999999999</v>
      </c>
      <c r="AK211">
        <v>2.9145864000000001</v>
      </c>
      <c r="AL211">
        <v>188.74251626099493</v>
      </c>
      <c r="AM211">
        <v>199.95142882962878</v>
      </c>
      <c r="AN211" s="61">
        <v>9.4371258130497473E-2</v>
      </c>
      <c r="AO211">
        <v>9.9975714414814398E-2</v>
      </c>
      <c r="AP211">
        <v>8.6802683228431571E-2</v>
      </c>
    </row>
    <row r="212" spans="1:43" x14ac:dyDescent="0.35">
      <c r="A212" s="48" t="s">
        <v>725</v>
      </c>
      <c r="B212">
        <v>211</v>
      </c>
      <c r="C212" t="s">
        <v>159</v>
      </c>
      <c r="D212" t="s">
        <v>128</v>
      </c>
      <c r="E212" t="s">
        <v>16</v>
      </c>
      <c r="F212">
        <v>2004</v>
      </c>
      <c r="G212">
        <v>84</v>
      </c>
      <c r="H212">
        <v>581.64705882352939</v>
      </c>
      <c r="J212">
        <v>100</v>
      </c>
      <c r="K212" t="s">
        <v>722</v>
      </c>
      <c r="L212">
        <v>0.5</v>
      </c>
      <c r="M212">
        <v>0.5</v>
      </c>
      <c r="N212" t="s">
        <v>722</v>
      </c>
      <c r="O212">
        <v>7000</v>
      </c>
      <c r="P212">
        <v>7000</v>
      </c>
      <c r="Q212">
        <v>7561.411764705882</v>
      </c>
      <c r="R212" t="s">
        <v>722</v>
      </c>
      <c r="S212">
        <v>0.23400000000000001</v>
      </c>
      <c r="T212">
        <v>0.23400000000000001</v>
      </c>
      <c r="U212" t="s">
        <v>722</v>
      </c>
      <c r="V212">
        <v>7.2428571428571431E-4</v>
      </c>
      <c r="W212">
        <v>7.2428571428571431E-4</v>
      </c>
      <c r="X212" t="s">
        <v>722</v>
      </c>
      <c r="Y212">
        <v>0.02</v>
      </c>
      <c r="Z212">
        <v>0.02</v>
      </c>
      <c r="AA212" t="s">
        <v>722</v>
      </c>
      <c r="AB212">
        <v>6.0285714285714252E-5</v>
      </c>
      <c r="AC212">
        <v>6.0285714285714252E-5</v>
      </c>
      <c r="AD212" t="s">
        <v>722</v>
      </c>
      <c r="AE212">
        <v>1</v>
      </c>
      <c r="AF212">
        <v>1</v>
      </c>
      <c r="AG212" t="s">
        <v>722</v>
      </c>
      <c r="AH212">
        <v>0.97699999999999998</v>
      </c>
      <c r="AI212">
        <v>0.97699999999999998</v>
      </c>
      <c r="AJ212">
        <v>5.3040000000000003</v>
      </c>
      <c r="AK212">
        <v>0.43183399999999977</v>
      </c>
      <c r="AL212">
        <v>285.65813838535246</v>
      </c>
      <c r="AM212">
        <v>23.257333433540765</v>
      </c>
      <c r="AN212" s="61">
        <v>0.14282906919267624</v>
      </c>
      <c r="AO212">
        <v>1.1628666716770384E-2</v>
      </c>
      <c r="AP212">
        <v>0.13137417784342359</v>
      </c>
    </row>
    <row r="213" spans="1:43" x14ac:dyDescent="0.35">
      <c r="A213" s="48" t="s">
        <v>725</v>
      </c>
      <c r="B213">
        <v>212</v>
      </c>
      <c r="C213">
        <v>3638</v>
      </c>
      <c r="D213" t="s">
        <v>128</v>
      </c>
      <c r="E213" t="s">
        <v>16</v>
      </c>
      <c r="F213">
        <v>2007</v>
      </c>
      <c r="G213">
        <v>107</v>
      </c>
      <c r="H213">
        <v>581.64705882352939</v>
      </c>
      <c r="J213">
        <v>175</v>
      </c>
      <c r="K213" t="s">
        <v>722</v>
      </c>
      <c r="L213">
        <v>0.5</v>
      </c>
      <c r="M213">
        <v>0.5</v>
      </c>
      <c r="N213" t="s">
        <v>722</v>
      </c>
      <c r="O213">
        <v>7000</v>
      </c>
      <c r="P213">
        <v>7000</v>
      </c>
      <c r="Q213">
        <v>5816.4705882352937</v>
      </c>
      <c r="R213" t="s">
        <v>722</v>
      </c>
      <c r="S213">
        <v>0.129</v>
      </c>
      <c r="T213">
        <v>0.129</v>
      </c>
      <c r="U213" t="s">
        <v>722</v>
      </c>
      <c r="V213">
        <v>1.662E-4</v>
      </c>
      <c r="W213">
        <v>1.662E-4</v>
      </c>
      <c r="X213" t="s">
        <v>722</v>
      </c>
      <c r="Y213">
        <v>0.13700000000000001</v>
      </c>
      <c r="Z213">
        <v>0.13700000000000001</v>
      </c>
      <c r="AA213" t="s">
        <v>722</v>
      </c>
      <c r="AB213">
        <v>1.806E-4</v>
      </c>
      <c r="AC213">
        <v>1.806E-4</v>
      </c>
      <c r="AD213" t="s">
        <v>722</v>
      </c>
      <c r="AE213">
        <v>1</v>
      </c>
      <c r="AF213">
        <v>1</v>
      </c>
      <c r="AG213" t="s">
        <v>722</v>
      </c>
      <c r="AH213">
        <v>0.97699999999999998</v>
      </c>
      <c r="AI213">
        <v>0.97699999999999998</v>
      </c>
      <c r="AJ213">
        <v>1.0956974117647058</v>
      </c>
      <c r="AK213">
        <v>1.1601431327058822</v>
      </c>
      <c r="AL213">
        <v>75.168903226639316</v>
      </c>
      <c r="AM213">
        <v>79.590118526396324</v>
      </c>
      <c r="AN213" s="61">
        <v>3.7584451613319657E-2</v>
      </c>
      <c r="AO213">
        <v>3.9795059263198165E-2</v>
      </c>
      <c r="AP213">
        <v>3.4570178593931418E-2</v>
      </c>
    </row>
    <row r="214" spans="1:43" x14ac:dyDescent="0.35">
      <c r="A214" s="48" t="s">
        <v>725</v>
      </c>
      <c r="B214">
        <v>213</v>
      </c>
      <c r="C214">
        <v>3639</v>
      </c>
      <c r="D214" t="s">
        <v>128</v>
      </c>
      <c r="E214" t="s">
        <v>16</v>
      </c>
      <c r="F214">
        <v>2007</v>
      </c>
      <c r="G214">
        <v>107</v>
      </c>
      <c r="H214">
        <v>581.64705882352939</v>
      </c>
      <c r="J214">
        <v>175</v>
      </c>
      <c r="K214" t="s">
        <v>722</v>
      </c>
      <c r="L214">
        <v>0.5</v>
      </c>
      <c r="M214">
        <v>0.5</v>
      </c>
      <c r="N214" t="s">
        <v>722</v>
      </c>
      <c r="O214">
        <v>7000</v>
      </c>
      <c r="P214">
        <v>7000</v>
      </c>
      <c r="Q214">
        <v>5816.4705882352937</v>
      </c>
      <c r="R214" t="s">
        <v>722</v>
      </c>
      <c r="S214">
        <v>0.129</v>
      </c>
      <c r="T214">
        <v>0.129</v>
      </c>
      <c r="U214" t="s">
        <v>722</v>
      </c>
      <c r="V214">
        <v>1.662E-4</v>
      </c>
      <c r="W214">
        <v>1.662E-4</v>
      </c>
      <c r="X214" t="s">
        <v>722</v>
      </c>
      <c r="Y214">
        <v>0.13700000000000001</v>
      </c>
      <c r="Z214">
        <v>0.13700000000000001</v>
      </c>
      <c r="AA214" t="s">
        <v>722</v>
      </c>
      <c r="AB214">
        <v>1.806E-4</v>
      </c>
      <c r="AC214">
        <v>1.806E-4</v>
      </c>
      <c r="AD214" t="s">
        <v>722</v>
      </c>
      <c r="AE214">
        <v>1</v>
      </c>
      <c r="AF214">
        <v>1</v>
      </c>
      <c r="AG214" t="s">
        <v>722</v>
      </c>
      <c r="AH214">
        <v>0.97699999999999998</v>
      </c>
      <c r="AI214">
        <v>0.97699999999999998</v>
      </c>
      <c r="AJ214">
        <v>1.0956974117647058</v>
      </c>
      <c r="AK214">
        <v>1.1601431327058822</v>
      </c>
      <c r="AL214">
        <v>75.168903226639316</v>
      </c>
      <c r="AM214">
        <v>79.590118526396324</v>
      </c>
      <c r="AN214" s="61">
        <v>3.7584451613319657E-2</v>
      </c>
      <c r="AO214">
        <v>3.9795059263198165E-2</v>
      </c>
      <c r="AP214">
        <v>3.4570178593931418E-2</v>
      </c>
    </row>
    <row r="215" spans="1:43" x14ac:dyDescent="0.35">
      <c r="A215" s="48" t="s">
        <v>725</v>
      </c>
      <c r="B215">
        <v>214</v>
      </c>
      <c r="C215">
        <v>1924</v>
      </c>
      <c r="D215" t="s">
        <v>128</v>
      </c>
      <c r="E215" t="s">
        <v>16</v>
      </c>
      <c r="F215">
        <v>2012</v>
      </c>
      <c r="G215">
        <v>107</v>
      </c>
      <c r="H215">
        <v>581.64705882352939</v>
      </c>
      <c r="J215">
        <v>175</v>
      </c>
      <c r="K215" t="s">
        <v>722</v>
      </c>
      <c r="L215">
        <v>0.5</v>
      </c>
      <c r="M215">
        <v>0.5</v>
      </c>
      <c r="N215" t="s">
        <v>722</v>
      </c>
      <c r="O215">
        <v>10000</v>
      </c>
      <c r="P215">
        <v>10000</v>
      </c>
      <c r="Q215">
        <v>2908.2352941176468</v>
      </c>
      <c r="R215" t="s">
        <v>722</v>
      </c>
      <c r="S215">
        <v>0.129</v>
      </c>
      <c r="T215">
        <v>0.129</v>
      </c>
      <c r="U215" t="s">
        <v>722</v>
      </c>
      <c r="V215">
        <v>1.0200000000000001E-5</v>
      </c>
      <c r="W215">
        <v>1.0200000000000001E-5</v>
      </c>
      <c r="X215" t="s">
        <v>722</v>
      </c>
      <c r="Y215">
        <v>0.13700000000000001</v>
      </c>
      <c r="Z215">
        <v>0.13700000000000001</v>
      </c>
      <c r="AA215" t="s">
        <v>722</v>
      </c>
      <c r="AB215">
        <v>5.66E-5</v>
      </c>
      <c r="AC215">
        <v>5.66E-5</v>
      </c>
      <c r="AD215" t="s">
        <v>722</v>
      </c>
      <c r="AE215">
        <v>1</v>
      </c>
      <c r="AF215">
        <v>1</v>
      </c>
      <c r="AG215" t="s">
        <v>722</v>
      </c>
      <c r="AH215">
        <v>0.97699999999999998</v>
      </c>
      <c r="AI215">
        <v>0.97699999999999998</v>
      </c>
      <c r="AJ215">
        <v>0.158664</v>
      </c>
      <c r="AK215">
        <v>0.29466917694117645</v>
      </c>
      <c r="AL215">
        <v>10.884938426880815</v>
      </c>
      <c r="AM215">
        <v>20.215397615743672</v>
      </c>
      <c r="AN215" s="61">
        <v>5.4424692134404078E-3</v>
      </c>
      <c r="AO215">
        <v>1.0107698807871837E-2</v>
      </c>
      <c r="AP215">
        <v>5.005983182522487E-3</v>
      </c>
    </row>
    <row r="216" spans="1:43" x14ac:dyDescent="0.35">
      <c r="A216" s="48" t="s">
        <v>725</v>
      </c>
      <c r="B216">
        <v>215</v>
      </c>
      <c r="C216" t="s">
        <v>160</v>
      </c>
      <c r="D216" t="s">
        <v>128</v>
      </c>
      <c r="E216" t="s">
        <v>16</v>
      </c>
      <c r="F216">
        <v>2012</v>
      </c>
      <c r="G216">
        <v>69</v>
      </c>
      <c r="H216">
        <v>581.64705882352939</v>
      </c>
      <c r="J216">
        <v>75</v>
      </c>
      <c r="K216" t="s">
        <v>722</v>
      </c>
      <c r="L216">
        <v>0.5</v>
      </c>
      <c r="M216">
        <v>0.5</v>
      </c>
      <c r="N216" t="s">
        <v>722</v>
      </c>
      <c r="O216">
        <v>10000</v>
      </c>
      <c r="P216">
        <v>10000</v>
      </c>
      <c r="Q216">
        <v>2908.2352941176468</v>
      </c>
      <c r="R216" t="s">
        <v>722</v>
      </c>
      <c r="S216">
        <v>1.2999999999999999E-2</v>
      </c>
      <c r="T216">
        <v>1.2999999999999999E-2</v>
      </c>
      <c r="U216" t="s">
        <v>722</v>
      </c>
      <c r="V216">
        <v>6.6879999999999997E-5</v>
      </c>
      <c r="W216">
        <v>6.6879999999999997E-5</v>
      </c>
      <c r="X216" t="s">
        <v>722</v>
      </c>
      <c r="Y216">
        <v>0.01</v>
      </c>
      <c r="Z216">
        <v>0.01</v>
      </c>
      <c r="AA216" t="s">
        <v>722</v>
      </c>
      <c r="AB216">
        <v>4.7720000000000004E-5</v>
      </c>
      <c r="AC216">
        <v>4.7720000000000004E-5</v>
      </c>
      <c r="AD216" t="s">
        <v>722</v>
      </c>
      <c r="AE216">
        <v>1</v>
      </c>
      <c r="AF216">
        <v>1</v>
      </c>
      <c r="AG216" t="s">
        <v>722</v>
      </c>
      <c r="AH216">
        <v>0.97699999999999998</v>
      </c>
      <c r="AI216">
        <v>0.97699999999999998</v>
      </c>
      <c r="AJ216">
        <v>0.20750277647058823</v>
      </c>
      <c r="AK216">
        <v>0.14535902550588234</v>
      </c>
      <c r="AL216">
        <v>9.1798757490084544</v>
      </c>
      <c r="AM216">
        <v>6.4306503066482454</v>
      </c>
      <c r="AN216" s="61">
        <v>4.5899378745042274E-3</v>
      </c>
      <c r="AO216">
        <v>3.2153251533241231E-3</v>
      </c>
      <c r="AP216">
        <v>4.2218248569689878E-3</v>
      </c>
    </row>
    <row r="217" spans="1:43" x14ac:dyDescent="0.35">
      <c r="A217" s="48" t="s">
        <v>725</v>
      </c>
      <c r="B217">
        <v>216</v>
      </c>
      <c r="C217" t="s">
        <v>161</v>
      </c>
      <c r="D217" t="s">
        <v>128</v>
      </c>
      <c r="E217" t="s">
        <v>16</v>
      </c>
      <c r="F217">
        <v>2015</v>
      </c>
      <c r="G217">
        <v>80</v>
      </c>
      <c r="H217">
        <v>581.64705882352939</v>
      </c>
      <c r="J217">
        <v>100</v>
      </c>
      <c r="K217" t="s">
        <v>722</v>
      </c>
      <c r="L217">
        <v>0.5</v>
      </c>
      <c r="M217">
        <v>0.5</v>
      </c>
      <c r="N217" t="s">
        <v>722</v>
      </c>
      <c r="O217">
        <v>10000</v>
      </c>
      <c r="P217">
        <v>10000</v>
      </c>
      <c r="Q217">
        <v>1163.2941176470588</v>
      </c>
      <c r="R217" t="s">
        <v>722</v>
      </c>
      <c r="S217">
        <v>1.7000000000000001E-2</v>
      </c>
      <c r="T217">
        <v>1.7000000000000001E-2</v>
      </c>
      <c r="U217" t="s">
        <v>722</v>
      </c>
      <c r="V217">
        <v>3.2639999999999999E-5</v>
      </c>
      <c r="W217">
        <v>3.2639999999999999E-5</v>
      </c>
      <c r="X217" t="s">
        <v>722</v>
      </c>
      <c r="Y217">
        <v>3.7999999999999999E-2</v>
      </c>
      <c r="Z217">
        <v>3.7999999999999999E-2</v>
      </c>
      <c r="AA217" t="s">
        <v>722</v>
      </c>
      <c r="AB217">
        <v>7.5559999999999988E-5</v>
      </c>
      <c r="AC217">
        <v>7.5559999999999988E-5</v>
      </c>
      <c r="AD217" t="s">
        <v>722</v>
      </c>
      <c r="AE217">
        <v>1</v>
      </c>
      <c r="AF217">
        <v>1</v>
      </c>
      <c r="AG217" t="s">
        <v>722</v>
      </c>
      <c r="AH217">
        <v>0.97699999999999998</v>
      </c>
      <c r="AI217">
        <v>0.97699999999999998</v>
      </c>
      <c r="AJ217">
        <v>5.4969919999999999E-2</v>
      </c>
      <c r="AK217">
        <v>0.12300283794823529</v>
      </c>
      <c r="AL217">
        <v>2.8195441022753274</v>
      </c>
      <c r="AM217">
        <v>6.3091219033987063</v>
      </c>
      <c r="AN217" s="61">
        <v>1.4097720511376637E-3</v>
      </c>
      <c r="AO217">
        <v>3.1545609516993533E-3</v>
      </c>
      <c r="AP217">
        <v>1.2967083326364229E-3</v>
      </c>
    </row>
    <row r="218" spans="1:43" x14ac:dyDescent="0.35">
      <c r="A218" s="48" t="s">
        <v>725</v>
      </c>
      <c r="B218">
        <v>217</v>
      </c>
      <c r="C218" t="s">
        <v>162</v>
      </c>
      <c r="D218" t="s">
        <v>128</v>
      </c>
      <c r="E218" t="s">
        <v>16</v>
      </c>
      <c r="F218">
        <v>2015</v>
      </c>
      <c r="G218">
        <v>80</v>
      </c>
      <c r="H218">
        <v>581.64705882352939</v>
      </c>
      <c r="J218">
        <v>100</v>
      </c>
      <c r="K218" t="s">
        <v>722</v>
      </c>
      <c r="L218">
        <v>0.5</v>
      </c>
      <c r="M218">
        <v>0.5</v>
      </c>
      <c r="N218" t="s">
        <v>722</v>
      </c>
      <c r="O218">
        <v>10000</v>
      </c>
      <c r="P218">
        <v>10000</v>
      </c>
      <c r="Q218">
        <v>1163.2941176470588</v>
      </c>
      <c r="R218" t="s">
        <v>722</v>
      </c>
      <c r="S218">
        <v>1.7000000000000001E-2</v>
      </c>
      <c r="T218">
        <v>1.7000000000000001E-2</v>
      </c>
      <c r="U218" t="s">
        <v>722</v>
      </c>
      <c r="V218">
        <v>3.2639999999999999E-5</v>
      </c>
      <c r="W218">
        <v>3.2639999999999999E-5</v>
      </c>
      <c r="X218" t="s">
        <v>722</v>
      </c>
      <c r="Y218">
        <v>3.7999999999999999E-2</v>
      </c>
      <c r="Z218">
        <v>3.7999999999999999E-2</v>
      </c>
      <c r="AA218" t="s">
        <v>722</v>
      </c>
      <c r="AB218">
        <v>7.5559999999999988E-5</v>
      </c>
      <c r="AC218">
        <v>7.5559999999999988E-5</v>
      </c>
      <c r="AD218" t="s">
        <v>722</v>
      </c>
      <c r="AE218">
        <v>1</v>
      </c>
      <c r="AF218">
        <v>1</v>
      </c>
      <c r="AG218" t="s">
        <v>722</v>
      </c>
      <c r="AH218">
        <v>0.97699999999999998</v>
      </c>
      <c r="AI218">
        <v>0.97699999999999998</v>
      </c>
      <c r="AJ218">
        <v>5.4969919999999999E-2</v>
      </c>
      <c r="AK218">
        <v>0.12300283794823529</v>
      </c>
      <c r="AL218">
        <v>2.8195441022753274</v>
      </c>
      <c r="AM218">
        <v>6.3091219033987063</v>
      </c>
      <c r="AN218" s="61">
        <v>1.4097720511376637E-3</v>
      </c>
      <c r="AO218">
        <v>3.1545609516993533E-3</v>
      </c>
      <c r="AP218">
        <v>1.2967083326364229E-3</v>
      </c>
    </row>
    <row r="219" spans="1:43" x14ac:dyDescent="0.35">
      <c r="A219" s="48" t="s">
        <v>725</v>
      </c>
      <c r="B219">
        <v>218</v>
      </c>
      <c r="C219" t="s">
        <v>163</v>
      </c>
      <c r="D219" t="s">
        <v>128</v>
      </c>
      <c r="E219" t="s">
        <v>16</v>
      </c>
      <c r="F219">
        <v>2016</v>
      </c>
      <c r="G219">
        <v>84</v>
      </c>
      <c r="H219">
        <v>581.64705882352939</v>
      </c>
      <c r="J219">
        <v>100</v>
      </c>
      <c r="K219" t="s">
        <v>722</v>
      </c>
      <c r="L219">
        <v>0.5</v>
      </c>
      <c r="M219">
        <v>0.5</v>
      </c>
      <c r="N219" t="s">
        <v>722</v>
      </c>
      <c r="O219">
        <v>10000</v>
      </c>
      <c r="P219">
        <v>10000</v>
      </c>
      <c r="Q219">
        <v>581.64705882352939</v>
      </c>
      <c r="R219" t="s">
        <v>722</v>
      </c>
      <c r="S219">
        <v>1.7000000000000001E-2</v>
      </c>
      <c r="T219">
        <v>1.7000000000000001E-2</v>
      </c>
      <c r="U219" t="s">
        <v>722</v>
      </c>
      <c r="V219">
        <v>3.2639999999999999E-5</v>
      </c>
      <c r="W219">
        <v>3.2639999999999999E-5</v>
      </c>
      <c r="X219" t="s">
        <v>722</v>
      </c>
      <c r="Y219">
        <v>3.7999999999999999E-2</v>
      </c>
      <c r="Z219">
        <v>3.7999999999999999E-2</v>
      </c>
      <c r="AA219" t="s">
        <v>722</v>
      </c>
      <c r="AB219">
        <v>7.5559999999999988E-5</v>
      </c>
      <c r="AC219">
        <v>7.5559999999999988E-5</v>
      </c>
      <c r="AD219" t="s">
        <v>722</v>
      </c>
      <c r="AE219">
        <v>1</v>
      </c>
      <c r="AF219">
        <v>1</v>
      </c>
      <c r="AG219" t="s">
        <v>722</v>
      </c>
      <c r="AH219">
        <v>0.97699999999999998</v>
      </c>
      <c r="AI219">
        <v>0.97699999999999998</v>
      </c>
      <c r="AJ219">
        <v>3.5984959999999996E-2</v>
      </c>
      <c r="AK219">
        <v>8.0064418974117646E-2</v>
      </c>
      <c r="AL219">
        <v>1.9380461318762012</v>
      </c>
      <c r="AM219">
        <v>4.3120386265179746</v>
      </c>
      <c r="AN219" s="61">
        <v>9.6902306593810064E-4</v>
      </c>
      <c r="AO219">
        <v>2.1560193132589872E-3</v>
      </c>
      <c r="AP219">
        <v>8.9130741604986495E-4</v>
      </c>
    </row>
    <row r="220" spans="1:43" x14ac:dyDescent="0.35">
      <c r="A220" s="48" t="s">
        <v>725</v>
      </c>
      <c r="B220">
        <v>219</v>
      </c>
      <c r="C220">
        <v>4557</v>
      </c>
      <c r="D220" t="s">
        <v>128</v>
      </c>
      <c r="E220" t="s">
        <v>16</v>
      </c>
      <c r="F220">
        <v>2017</v>
      </c>
      <c r="G220">
        <v>114</v>
      </c>
      <c r="H220">
        <v>581.64705882352939</v>
      </c>
      <c r="J220">
        <v>175</v>
      </c>
      <c r="K220" t="s">
        <v>722</v>
      </c>
      <c r="L220">
        <v>0.5</v>
      </c>
      <c r="M220">
        <v>0.5</v>
      </c>
      <c r="N220" t="s">
        <v>722</v>
      </c>
      <c r="O220">
        <v>10000</v>
      </c>
      <c r="P220">
        <v>10000</v>
      </c>
      <c r="Q220">
        <v>581.64705882352939</v>
      </c>
      <c r="R220" t="s">
        <v>722</v>
      </c>
      <c r="S220">
        <v>0.129</v>
      </c>
      <c r="T220">
        <v>0.129</v>
      </c>
      <c r="U220" t="s">
        <v>722</v>
      </c>
      <c r="V220">
        <v>1.0200000000000001E-5</v>
      </c>
      <c r="W220">
        <v>1.0200000000000001E-5</v>
      </c>
      <c r="X220" t="s">
        <v>722</v>
      </c>
      <c r="Y220">
        <v>0.13700000000000001</v>
      </c>
      <c r="Z220">
        <v>0.13700000000000001</v>
      </c>
      <c r="AA220" t="s">
        <v>722</v>
      </c>
      <c r="AB220">
        <v>5.66E-5</v>
      </c>
      <c r="AC220">
        <v>5.66E-5</v>
      </c>
      <c r="AD220" t="s">
        <v>722</v>
      </c>
      <c r="AE220">
        <v>1</v>
      </c>
      <c r="AF220">
        <v>1</v>
      </c>
      <c r="AG220" t="s">
        <v>722</v>
      </c>
      <c r="AH220">
        <v>0.97699999999999998</v>
      </c>
      <c r="AI220">
        <v>0.97699999999999998</v>
      </c>
      <c r="AJ220">
        <v>0.13493279999999999</v>
      </c>
      <c r="AK220">
        <v>0.16601303538823531</v>
      </c>
      <c r="AL220">
        <v>9.8624811011546338</v>
      </c>
      <c r="AM220">
        <v>12.134191420186838</v>
      </c>
      <c r="AN220" s="61">
        <v>4.9312405505773172E-3</v>
      </c>
      <c r="AO220">
        <v>6.0670957100934187E-3</v>
      </c>
      <c r="AP220">
        <v>4.5357550584210161E-3</v>
      </c>
    </row>
    <row r="221" spans="1:43" x14ac:dyDescent="0.35">
      <c r="A221" s="48" t="s">
        <v>725</v>
      </c>
      <c r="B221">
        <v>220</v>
      </c>
      <c r="C221">
        <v>4082</v>
      </c>
      <c r="D221" t="s">
        <v>164</v>
      </c>
      <c r="E221" t="s">
        <v>9</v>
      </c>
      <c r="F221">
        <v>1995</v>
      </c>
      <c r="G221">
        <v>78</v>
      </c>
      <c r="H221">
        <v>342</v>
      </c>
      <c r="I221" t="s">
        <v>766</v>
      </c>
      <c r="J221">
        <v>100</v>
      </c>
      <c r="K221">
        <v>0.34</v>
      </c>
      <c r="L221" t="s">
        <v>722</v>
      </c>
      <c r="M221">
        <v>0.34</v>
      </c>
      <c r="N221">
        <v>12000</v>
      </c>
      <c r="O221" t="s">
        <v>722</v>
      </c>
      <c r="P221">
        <v>12000</v>
      </c>
      <c r="Q221">
        <v>7524</v>
      </c>
      <c r="R221">
        <v>0.99</v>
      </c>
      <c r="S221" t="s">
        <v>722</v>
      </c>
      <c r="T221">
        <v>0.99</v>
      </c>
      <c r="U221">
        <v>4.5800000000000002E-5</v>
      </c>
      <c r="V221" t="s">
        <v>722</v>
      </c>
      <c r="W221">
        <v>4.5800000000000002E-5</v>
      </c>
      <c r="X221">
        <v>8.3019999999999996</v>
      </c>
      <c r="Y221" t="s">
        <v>722</v>
      </c>
      <c r="Z221">
        <v>8.3019999999999996</v>
      </c>
      <c r="AA221">
        <v>1.92E-4</v>
      </c>
      <c r="AB221" t="s">
        <v>722</v>
      </c>
      <c r="AC221">
        <v>1.92E-4</v>
      </c>
      <c r="AD221">
        <v>0.9</v>
      </c>
      <c r="AE221" t="s">
        <v>722</v>
      </c>
      <c r="AF221">
        <v>0.9</v>
      </c>
      <c r="AG221">
        <v>0.93</v>
      </c>
      <c r="AH221" t="s">
        <v>722</v>
      </c>
      <c r="AI221">
        <v>0.93</v>
      </c>
      <c r="AJ221">
        <v>1.20113928</v>
      </c>
      <c r="AK221">
        <v>9.0643454400000003</v>
      </c>
      <c r="AL221">
        <v>24.017469886707307</v>
      </c>
      <c r="AM221">
        <v>181.24679400036999</v>
      </c>
      <c r="AN221" s="61">
        <v>1.2008734943353654E-2</v>
      </c>
      <c r="AO221">
        <v>9.0623397000184985E-2</v>
      </c>
      <c r="AP221">
        <v>1.4530569281457921E-2</v>
      </c>
    </row>
    <row r="222" spans="1:43" x14ac:dyDescent="0.35">
      <c r="A222" s="48" t="s">
        <v>725</v>
      </c>
      <c r="B222">
        <v>221</v>
      </c>
      <c r="C222" t="s">
        <v>165</v>
      </c>
      <c r="D222" t="s">
        <v>164</v>
      </c>
      <c r="E222" t="s">
        <v>9</v>
      </c>
      <c r="F222">
        <v>1998</v>
      </c>
      <c r="G222">
        <v>138</v>
      </c>
      <c r="H222">
        <v>468</v>
      </c>
      <c r="I222" t="s">
        <v>766</v>
      </c>
      <c r="J222">
        <v>175</v>
      </c>
      <c r="K222">
        <v>0.34</v>
      </c>
      <c r="L222" t="s">
        <v>722</v>
      </c>
      <c r="M222">
        <v>0.34</v>
      </c>
      <c r="N222">
        <v>12000</v>
      </c>
      <c r="O222" t="s">
        <v>722</v>
      </c>
      <c r="P222">
        <v>12000</v>
      </c>
      <c r="Q222">
        <v>8892</v>
      </c>
      <c r="R222">
        <v>0.68</v>
      </c>
      <c r="S222" t="s">
        <v>722</v>
      </c>
      <c r="T222">
        <v>0.68</v>
      </c>
      <c r="U222">
        <v>3.15E-5</v>
      </c>
      <c r="V222" t="s">
        <v>722</v>
      </c>
      <c r="W222">
        <v>3.15E-5</v>
      </c>
      <c r="X222">
        <v>5.8922460000000001</v>
      </c>
      <c r="Y222" t="s">
        <v>722</v>
      </c>
      <c r="Z222">
        <v>5.8922460000000001</v>
      </c>
      <c r="AA222">
        <v>1.37E-4</v>
      </c>
      <c r="AB222" t="s">
        <v>722</v>
      </c>
      <c r="AC222">
        <v>1.37E-4</v>
      </c>
      <c r="AD222">
        <v>0.9</v>
      </c>
      <c r="AE222" t="s">
        <v>722</v>
      </c>
      <c r="AF222">
        <v>0.9</v>
      </c>
      <c r="AG222">
        <v>0.93</v>
      </c>
      <c r="AH222" t="s">
        <v>722</v>
      </c>
      <c r="AI222">
        <v>0.93</v>
      </c>
      <c r="AJ222">
        <v>0.86408820000000008</v>
      </c>
      <c r="AK222">
        <v>6.6127185000000006</v>
      </c>
      <c r="AL222">
        <v>41.830801926831363</v>
      </c>
      <c r="AM222">
        <v>320.12393847224553</v>
      </c>
      <c r="AN222" s="61">
        <v>2.0915400963415685E-2</v>
      </c>
      <c r="AO222">
        <v>0.16006196923612279</v>
      </c>
      <c r="AP222">
        <v>2.5307635165732978E-2</v>
      </c>
    </row>
    <row r="223" spans="1:43" x14ac:dyDescent="0.35">
      <c r="A223" s="48" t="s">
        <v>725</v>
      </c>
      <c r="B223">
        <v>222</v>
      </c>
      <c r="C223">
        <v>48196</v>
      </c>
      <c r="D223" t="s">
        <v>164</v>
      </c>
      <c r="E223" t="s">
        <v>9</v>
      </c>
      <c r="F223">
        <v>2000</v>
      </c>
      <c r="G223">
        <v>16</v>
      </c>
      <c r="H223">
        <v>529.09090909090912</v>
      </c>
      <c r="I223" t="s">
        <v>766</v>
      </c>
      <c r="J223">
        <v>25</v>
      </c>
      <c r="K223">
        <v>0.34</v>
      </c>
      <c r="L223" t="s">
        <v>722</v>
      </c>
      <c r="M223">
        <v>0.34</v>
      </c>
      <c r="N223">
        <v>5000</v>
      </c>
      <c r="O223" t="s">
        <v>722</v>
      </c>
      <c r="P223">
        <v>5000</v>
      </c>
      <c r="Q223">
        <v>8994.5454545454559</v>
      </c>
      <c r="R223">
        <v>1.45</v>
      </c>
      <c r="S223" t="s">
        <v>722</v>
      </c>
      <c r="T223">
        <v>1.45</v>
      </c>
      <c r="U223">
        <v>1.85E-4</v>
      </c>
      <c r="V223" t="s">
        <v>722</v>
      </c>
      <c r="W223">
        <v>1.85E-4</v>
      </c>
      <c r="X223">
        <v>5.6852960000000001</v>
      </c>
      <c r="Y223" t="s">
        <v>722</v>
      </c>
      <c r="Z223">
        <v>5.6852960000000001</v>
      </c>
      <c r="AA223">
        <v>0</v>
      </c>
      <c r="AB223" t="s">
        <v>722</v>
      </c>
      <c r="AC223">
        <v>0</v>
      </c>
      <c r="AD223">
        <v>0.9</v>
      </c>
      <c r="AE223" t="s">
        <v>722</v>
      </c>
      <c r="AF223">
        <v>0.9</v>
      </c>
      <c r="AG223">
        <v>0.93</v>
      </c>
      <c r="AH223" t="s">
        <v>722</v>
      </c>
      <c r="AI223">
        <v>0.93</v>
      </c>
      <c r="AJ223">
        <v>2.1375000000000002</v>
      </c>
      <c r="AK223">
        <v>5.2873252800000001</v>
      </c>
      <c r="AL223">
        <v>13.563431613519187</v>
      </c>
      <c r="AM223">
        <v>33.550537943256693</v>
      </c>
      <c r="AN223" s="61">
        <v>6.7817158067595938E-3</v>
      </c>
      <c r="AO223">
        <v>1.6775268971628347E-2</v>
      </c>
      <c r="AP223">
        <v>8.2058761261791079E-3</v>
      </c>
      <c r="AQ223" t="s">
        <v>679</v>
      </c>
    </row>
    <row r="224" spans="1:43" x14ac:dyDescent="0.35">
      <c r="A224" s="48" t="s">
        <v>725</v>
      </c>
      <c r="B224">
        <v>223</v>
      </c>
      <c r="C224">
        <v>48198</v>
      </c>
      <c r="D224" t="s">
        <v>164</v>
      </c>
      <c r="E224" t="s">
        <v>9</v>
      </c>
      <c r="F224">
        <v>2000</v>
      </c>
      <c r="G224">
        <v>16</v>
      </c>
      <c r="H224">
        <v>529.09090909090912</v>
      </c>
      <c r="I224" t="s">
        <v>766</v>
      </c>
      <c r="J224">
        <v>25</v>
      </c>
      <c r="K224">
        <v>0.34</v>
      </c>
      <c r="L224" t="s">
        <v>722</v>
      </c>
      <c r="M224">
        <v>0.34</v>
      </c>
      <c r="N224">
        <v>5000</v>
      </c>
      <c r="O224" t="s">
        <v>722</v>
      </c>
      <c r="P224">
        <v>5000</v>
      </c>
      <c r="Q224">
        <v>8994.5454545454559</v>
      </c>
      <c r="R224">
        <v>1.45</v>
      </c>
      <c r="S224" t="s">
        <v>722</v>
      </c>
      <c r="T224">
        <v>1.45</v>
      </c>
      <c r="U224">
        <v>1.85E-4</v>
      </c>
      <c r="V224" t="s">
        <v>722</v>
      </c>
      <c r="W224">
        <v>1.85E-4</v>
      </c>
      <c r="X224">
        <v>5.6852960000000001</v>
      </c>
      <c r="Y224" t="s">
        <v>722</v>
      </c>
      <c r="Z224">
        <v>5.6852960000000001</v>
      </c>
      <c r="AA224">
        <v>0</v>
      </c>
      <c r="AB224" t="s">
        <v>722</v>
      </c>
      <c r="AC224">
        <v>0</v>
      </c>
      <c r="AD224">
        <v>0.9</v>
      </c>
      <c r="AE224" t="s">
        <v>722</v>
      </c>
      <c r="AF224">
        <v>0.9</v>
      </c>
      <c r="AG224">
        <v>0.93</v>
      </c>
      <c r="AH224" t="s">
        <v>722</v>
      </c>
      <c r="AI224">
        <v>0.93</v>
      </c>
      <c r="AJ224">
        <v>2.1375000000000002</v>
      </c>
      <c r="AK224">
        <v>5.2873252800000001</v>
      </c>
      <c r="AL224">
        <v>13.563431613519187</v>
      </c>
      <c r="AM224">
        <v>33.550537943256693</v>
      </c>
      <c r="AN224" s="61">
        <v>6.7817158067595938E-3</v>
      </c>
      <c r="AO224">
        <v>1.6775268971628347E-2</v>
      </c>
      <c r="AP224">
        <v>8.2058761261791079E-3</v>
      </c>
      <c r="AQ224" t="s">
        <v>679</v>
      </c>
    </row>
    <row r="225" spans="1:42" x14ac:dyDescent="0.35">
      <c r="A225" s="48" t="s">
        <v>725</v>
      </c>
      <c r="B225">
        <v>224</v>
      </c>
      <c r="C225" t="s">
        <v>166</v>
      </c>
      <c r="D225" t="s">
        <v>164</v>
      </c>
      <c r="E225" t="s">
        <v>9</v>
      </c>
      <c r="F225">
        <v>2000</v>
      </c>
      <c r="G225">
        <v>152</v>
      </c>
      <c r="H225">
        <v>529.09090909090912</v>
      </c>
      <c r="I225" t="s">
        <v>766</v>
      </c>
      <c r="J225">
        <v>175</v>
      </c>
      <c r="K225">
        <v>0.34</v>
      </c>
      <c r="L225" t="s">
        <v>722</v>
      </c>
      <c r="M225">
        <v>0.34</v>
      </c>
      <c r="N225">
        <v>12000</v>
      </c>
      <c r="O225" t="s">
        <v>722</v>
      </c>
      <c r="P225">
        <v>12000</v>
      </c>
      <c r="Q225">
        <v>8994.5454545454559</v>
      </c>
      <c r="R225">
        <v>0.68</v>
      </c>
      <c r="S225" t="s">
        <v>722</v>
      </c>
      <c r="T225">
        <v>0.68</v>
      </c>
      <c r="U225">
        <v>3.15E-5</v>
      </c>
      <c r="V225" t="s">
        <v>722</v>
      </c>
      <c r="W225">
        <v>3.15E-5</v>
      </c>
      <c r="X225">
        <v>5.7724380000000002</v>
      </c>
      <c r="Y225" t="s">
        <v>722</v>
      </c>
      <c r="Z225">
        <v>5.7724380000000002</v>
      </c>
      <c r="AA225">
        <v>1.34E-4</v>
      </c>
      <c r="AB225" t="s">
        <v>722</v>
      </c>
      <c r="AC225">
        <v>1.34E-4</v>
      </c>
      <c r="AD225">
        <v>0.9</v>
      </c>
      <c r="AE225" t="s">
        <v>722</v>
      </c>
      <c r="AF225">
        <v>0.9</v>
      </c>
      <c r="AG225">
        <v>0.93</v>
      </c>
      <c r="AH225" t="s">
        <v>722</v>
      </c>
      <c r="AI225">
        <v>0.93</v>
      </c>
      <c r="AJ225">
        <v>0.86699536363636376</v>
      </c>
      <c r="AK225">
        <v>6.4892675945454554</v>
      </c>
      <c r="AL225">
        <v>52.264143661866747</v>
      </c>
      <c r="AM225">
        <v>391.18549884641527</v>
      </c>
      <c r="AN225" s="61">
        <v>2.6132071830933374E-2</v>
      </c>
      <c r="AO225">
        <v>0.19559274942320765</v>
      </c>
      <c r="AP225">
        <v>3.1619806915429378E-2</v>
      </c>
    </row>
    <row r="226" spans="1:42" x14ac:dyDescent="0.35">
      <c r="A226" s="48" t="s">
        <v>725</v>
      </c>
      <c r="B226">
        <v>225</v>
      </c>
      <c r="C226">
        <v>49200</v>
      </c>
      <c r="D226" t="s">
        <v>164</v>
      </c>
      <c r="E226" t="s">
        <v>9</v>
      </c>
      <c r="F226">
        <v>2001</v>
      </c>
      <c r="G226">
        <v>95</v>
      </c>
      <c r="H226">
        <v>529.09090909090912</v>
      </c>
      <c r="I226" t="s">
        <v>619</v>
      </c>
      <c r="J226">
        <v>100</v>
      </c>
      <c r="K226">
        <v>0.34</v>
      </c>
      <c r="L226" t="s">
        <v>722</v>
      </c>
      <c r="M226">
        <v>0.34</v>
      </c>
      <c r="N226">
        <v>12000</v>
      </c>
      <c r="O226" t="s">
        <v>722</v>
      </c>
      <c r="P226">
        <v>12000</v>
      </c>
      <c r="Q226">
        <v>8465.454545454546</v>
      </c>
      <c r="R226">
        <v>0.99</v>
      </c>
      <c r="S226" t="s">
        <v>722</v>
      </c>
      <c r="T226">
        <v>0.99</v>
      </c>
      <c r="U226">
        <v>4.5800000000000002E-5</v>
      </c>
      <c r="V226" t="s">
        <v>722</v>
      </c>
      <c r="W226">
        <v>4.5800000000000002E-5</v>
      </c>
      <c r="X226">
        <v>5.5903470000000004</v>
      </c>
      <c r="Y226" t="s">
        <v>722</v>
      </c>
      <c r="Z226">
        <v>5.5903470000000004</v>
      </c>
      <c r="AA226">
        <v>1.2999999999999999E-4</v>
      </c>
      <c r="AB226" t="s">
        <v>722</v>
      </c>
      <c r="AC226">
        <v>1.2999999999999999E-4</v>
      </c>
      <c r="AD226">
        <v>0.9</v>
      </c>
      <c r="AE226" t="s">
        <v>722</v>
      </c>
      <c r="AF226">
        <v>0.9</v>
      </c>
      <c r="AG226">
        <v>0.93</v>
      </c>
      <c r="AH226" t="s">
        <v>722</v>
      </c>
      <c r="AI226">
        <v>0.93</v>
      </c>
      <c r="AJ226">
        <v>1.2399460363636363</v>
      </c>
      <c r="AK226">
        <v>6.2224961645454551</v>
      </c>
      <c r="AL226">
        <v>46.716453524089872</v>
      </c>
      <c r="AM226">
        <v>234.44000331443803</v>
      </c>
      <c r="AN226" s="61">
        <v>2.3358226762044937E-2</v>
      </c>
      <c r="AO226">
        <v>0.11722000165721902</v>
      </c>
      <c r="AP226">
        <v>2.8263454382074372E-2</v>
      </c>
    </row>
    <row r="227" spans="1:42" x14ac:dyDescent="0.35">
      <c r="A227" s="48" t="s">
        <v>725</v>
      </c>
      <c r="B227">
        <v>226</v>
      </c>
      <c r="C227" t="s">
        <v>167</v>
      </c>
      <c r="D227" t="s">
        <v>164</v>
      </c>
      <c r="E227" t="s">
        <v>9</v>
      </c>
      <c r="F227">
        <v>2001</v>
      </c>
      <c r="G227">
        <v>152</v>
      </c>
      <c r="H227">
        <v>529.09090909090912</v>
      </c>
      <c r="I227" t="s">
        <v>619</v>
      </c>
      <c r="J227">
        <v>175</v>
      </c>
      <c r="K227">
        <v>0.34</v>
      </c>
      <c r="L227" t="s">
        <v>722</v>
      </c>
      <c r="M227">
        <v>0.34</v>
      </c>
      <c r="N227">
        <v>12000</v>
      </c>
      <c r="O227" t="s">
        <v>722</v>
      </c>
      <c r="P227">
        <v>12000</v>
      </c>
      <c r="Q227">
        <v>8465.454545454546</v>
      </c>
      <c r="R227">
        <v>0.68</v>
      </c>
      <c r="S227" t="s">
        <v>722</v>
      </c>
      <c r="T227">
        <v>0.68</v>
      </c>
      <c r="U227">
        <v>3.15E-5</v>
      </c>
      <c r="V227" t="s">
        <v>722</v>
      </c>
      <c r="W227">
        <v>3.15E-5</v>
      </c>
      <c r="X227">
        <v>5.6509340000000003</v>
      </c>
      <c r="Y227" t="s">
        <v>722</v>
      </c>
      <c r="Z227">
        <v>5.6509340000000003</v>
      </c>
      <c r="AA227">
        <v>1.3100000000000001E-4</v>
      </c>
      <c r="AB227" t="s">
        <v>722</v>
      </c>
      <c r="AC227">
        <v>1.3100000000000001E-4</v>
      </c>
      <c r="AD227">
        <v>0.9</v>
      </c>
      <c r="AE227" t="s">
        <v>722</v>
      </c>
      <c r="AF227">
        <v>0.9</v>
      </c>
      <c r="AG227">
        <v>0.93</v>
      </c>
      <c r="AH227" t="s">
        <v>722</v>
      </c>
      <c r="AI227">
        <v>0.93</v>
      </c>
      <c r="AJ227">
        <v>0.85199563636363651</v>
      </c>
      <c r="AK227">
        <v>6.2867149472727277</v>
      </c>
      <c r="AL227">
        <v>51.359931328155305</v>
      </c>
      <c r="AM227">
        <v>378.97523671565563</v>
      </c>
      <c r="AN227" s="61">
        <v>2.5679965664077653E-2</v>
      </c>
      <c r="AO227">
        <v>0.18948761835782782</v>
      </c>
      <c r="AP227">
        <v>3.1072758453533959E-2</v>
      </c>
    </row>
    <row r="228" spans="1:42" x14ac:dyDescent="0.35">
      <c r="A228" s="48" t="s">
        <v>725</v>
      </c>
      <c r="B228">
        <v>227</v>
      </c>
      <c r="C228" t="s">
        <v>168</v>
      </c>
      <c r="D228" t="s">
        <v>164</v>
      </c>
      <c r="E228" t="s">
        <v>9</v>
      </c>
      <c r="F228">
        <v>2001</v>
      </c>
      <c r="G228">
        <v>152</v>
      </c>
      <c r="H228">
        <v>529.09090909090912</v>
      </c>
      <c r="I228" t="s">
        <v>619</v>
      </c>
      <c r="J228">
        <v>175</v>
      </c>
      <c r="K228">
        <v>0.34</v>
      </c>
      <c r="L228" t="s">
        <v>722</v>
      </c>
      <c r="M228">
        <v>0.34</v>
      </c>
      <c r="N228">
        <v>12000</v>
      </c>
      <c r="O228" t="s">
        <v>722</v>
      </c>
      <c r="P228">
        <v>12000</v>
      </c>
      <c r="Q228">
        <v>8465.454545454546</v>
      </c>
      <c r="R228">
        <v>0.68</v>
      </c>
      <c r="S228" t="s">
        <v>722</v>
      </c>
      <c r="T228">
        <v>0.68</v>
      </c>
      <c r="U228">
        <v>3.15E-5</v>
      </c>
      <c r="V228" t="s">
        <v>722</v>
      </c>
      <c r="W228">
        <v>3.15E-5</v>
      </c>
      <c r="X228">
        <v>5.6509340000000003</v>
      </c>
      <c r="Y228" t="s">
        <v>722</v>
      </c>
      <c r="Z228">
        <v>5.6509340000000003</v>
      </c>
      <c r="AA228">
        <v>1.3100000000000001E-4</v>
      </c>
      <c r="AB228" t="s">
        <v>722</v>
      </c>
      <c r="AC228">
        <v>1.3100000000000001E-4</v>
      </c>
      <c r="AD228">
        <v>0.9</v>
      </c>
      <c r="AE228" t="s">
        <v>722</v>
      </c>
      <c r="AF228">
        <v>0.9</v>
      </c>
      <c r="AG228">
        <v>0.93</v>
      </c>
      <c r="AH228" t="s">
        <v>722</v>
      </c>
      <c r="AI228">
        <v>0.93</v>
      </c>
      <c r="AJ228">
        <v>0.85199563636363651</v>
      </c>
      <c r="AK228">
        <v>6.2867149472727277</v>
      </c>
      <c r="AL228">
        <v>51.359931328155305</v>
      </c>
      <c r="AM228">
        <v>378.97523671565563</v>
      </c>
      <c r="AN228" s="61">
        <v>2.5679965664077653E-2</v>
      </c>
      <c r="AO228">
        <v>0.18948761835782782</v>
      </c>
      <c r="AP228">
        <v>3.1072758453533959E-2</v>
      </c>
    </row>
    <row r="229" spans="1:42" x14ac:dyDescent="0.35">
      <c r="A229" s="48" t="s">
        <v>725</v>
      </c>
      <c r="B229">
        <v>228</v>
      </c>
      <c r="C229" t="s">
        <v>169</v>
      </c>
      <c r="D229" t="s">
        <v>164</v>
      </c>
      <c r="E229" t="s">
        <v>9</v>
      </c>
      <c r="F229">
        <v>2001</v>
      </c>
      <c r="G229">
        <v>152</v>
      </c>
      <c r="H229">
        <v>529.09090909090912</v>
      </c>
      <c r="I229" t="s">
        <v>619</v>
      </c>
      <c r="J229">
        <v>175</v>
      </c>
      <c r="K229">
        <v>0.34</v>
      </c>
      <c r="L229" t="s">
        <v>722</v>
      </c>
      <c r="M229">
        <v>0.34</v>
      </c>
      <c r="N229">
        <v>12000</v>
      </c>
      <c r="O229" t="s">
        <v>722</v>
      </c>
      <c r="P229">
        <v>12000</v>
      </c>
      <c r="Q229">
        <v>8465.454545454546</v>
      </c>
      <c r="R229">
        <v>0.68</v>
      </c>
      <c r="S229" t="s">
        <v>722</v>
      </c>
      <c r="T229">
        <v>0.68</v>
      </c>
      <c r="U229">
        <v>3.15E-5</v>
      </c>
      <c r="V229" t="s">
        <v>722</v>
      </c>
      <c r="W229">
        <v>3.15E-5</v>
      </c>
      <c r="X229">
        <v>5.6509340000000003</v>
      </c>
      <c r="Y229" t="s">
        <v>722</v>
      </c>
      <c r="Z229">
        <v>5.6509340000000003</v>
      </c>
      <c r="AA229">
        <v>1.3100000000000001E-4</v>
      </c>
      <c r="AB229" t="s">
        <v>722</v>
      </c>
      <c r="AC229">
        <v>1.3100000000000001E-4</v>
      </c>
      <c r="AD229">
        <v>0.9</v>
      </c>
      <c r="AE229" t="s">
        <v>722</v>
      </c>
      <c r="AF229">
        <v>0.9</v>
      </c>
      <c r="AG229">
        <v>0.93</v>
      </c>
      <c r="AH229" t="s">
        <v>722</v>
      </c>
      <c r="AI229">
        <v>0.93</v>
      </c>
      <c r="AJ229">
        <v>0.85199563636363651</v>
      </c>
      <c r="AK229">
        <v>6.2867149472727277</v>
      </c>
      <c r="AL229">
        <v>51.359931328155305</v>
      </c>
      <c r="AM229">
        <v>378.97523671565563</v>
      </c>
      <c r="AN229" s="61">
        <v>2.5679965664077653E-2</v>
      </c>
      <c r="AO229">
        <v>0.18948761835782782</v>
      </c>
      <c r="AP229">
        <v>3.1072758453533959E-2</v>
      </c>
    </row>
    <row r="230" spans="1:42" x14ac:dyDescent="0.35">
      <c r="A230" s="48" t="s">
        <v>725</v>
      </c>
      <c r="B230">
        <v>229</v>
      </c>
      <c r="C230" t="s">
        <v>170</v>
      </c>
      <c r="D230" t="s">
        <v>164</v>
      </c>
      <c r="E230" t="s">
        <v>9</v>
      </c>
      <c r="F230">
        <v>2001</v>
      </c>
      <c r="G230">
        <v>152</v>
      </c>
      <c r="H230">
        <v>529.09090909090912</v>
      </c>
      <c r="I230" t="s">
        <v>619</v>
      </c>
      <c r="J230">
        <v>175</v>
      </c>
      <c r="K230">
        <v>0.34</v>
      </c>
      <c r="L230" t="s">
        <v>722</v>
      </c>
      <c r="M230">
        <v>0.34</v>
      </c>
      <c r="N230">
        <v>12000</v>
      </c>
      <c r="O230" t="s">
        <v>722</v>
      </c>
      <c r="P230">
        <v>12000</v>
      </c>
      <c r="Q230">
        <v>8465.454545454546</v>
      </c>
      <c r="R230">
        <v>0.68</v>
      </c>
      <c r="S230" t="s">
        <v>722</v>
      </c>
      <c r="T230">
        <v>0.68</v>
      </c>
      <c r="U230">
        <v>3.15E-5</v>
      </c>
      <c r="V230" t="s">
        <v>722</v>
      </c>
      <c r="W230">
        <v>3.15E-5</v>
      </c>
      <c r="X230">
        <v>5.6509340000000003</v>
      </c>
      <c r="Y230" t="s">
        <v>722</v>
      </c>
      <c r="Z230">
        <v>5.6509340000000003</v>
      </c>
      <c r="AA230">
        <v>1.3100000000000001E-4</v>
      </c>
      <c r="AB230" t="s">
        <v>722</v>
      </c>
      <c r="AC230">
        <v>1.3100000000000001E-4</v>
      </c>
      <c r="AD230">
        <v>0.9</v>
      </c>
      <c r="AE230" t="s">
        <v>722</v>
      </c>
      <c r="AF230">
        <v>0.9</v>
      </c>
      <c r="AG230">
        <v>0.93</v>
      </c>
      <c r="AH230" t="s">
        <v>722</v>
      </c>
      <c r="AI230">
        <v>0.93</v>
      </c>
      <c r="AJ230">
        <v>0.85199563636363651</v>
      </c>
      <c r="AK230">
        <v>6.2867149472727277</v>
      </c>
      <c r="AL230">
        <v>51.359931328155305</v>
      </c>
      <c r="AM230">
        <v>378.97523671565563</v>
      </c>
      <c r="AN230" s="61">
        <v>2.5679965664077653E-2</v>
      </c>
      <c r="AO230">
        <v>0.18948761835782782</v>
      </c>
      <c r="AP230">
        <v>3.1072758453533959E-2</v>
      </c>
    </row>
    <row r="231" spans="1:42" x14ac:dyDescent="0.35">
      <c r="A231" s="48" t="s">
        <v>725</v>
      </c>
      <c r="B231">
        <v>230</v>
      </c>
      <c r="C231" t="s">
        <v>171</v>
      </c>
      <c r="D231" t="s">
        <v>164</v>
      </c>
      <c r="E231" t="s">
        <v>9</v>
      </c>
      <c r="F231">
        <v>2004</v>
      </c>
      <c r="G231">
        <v>99</v>
      </c>
      <c r="H231">
        <v>529.09090909090912</v>
      </c>
      <c r="I231" t="s">
        <v>620</v>
      </c>
      <c r="J231">
        <v>100</v>
      </c>
      <c r="K231">
        <v>0.34</v>
      </c>
      <c r="L231" t="s">
        <v>722</v>
      </c>
      <c r="M231">
        <v>0.34</v>
      </c>
      <c r="N231">
        <v>12000</v>
      </c>
      <c r="O231" t="s">
        <v>722</v>
      </c>
      <c r="P231">
        <v>12000</v>
      </c>
      <c r="Q231">
        <v>6878.1818181818189</v>
      </c>
      <c r="R231">
        <v>0.46</v>
      </c>
      <c r="S231" t="s">
        <v>722</v>
      </c>
      <c r="T231">
        <v>0.46</v>
      </c>
      <c r="U231">
        <v>3.3300000000000003E-5</v>
      </c>
      <c r="V231" t="s">
        <v>722</v>
      </c>
      <c r="W231">
        <v>3.3300000000000003E-5</v>
      </c>
      <c r="X231">
        <v>4.49444</v>
      </c>
      <c r="Y231" t="s">
        <v>722</v>
      </c>
      <c r="Z231">
        <v>4.49444</v>
      </c>
      <c r="AA231">
        <v>8.2100000000000003E-5</v>
      </c>
      <c r="AB231" t="s">
        <v>722</v>
      </c>
      <c r="AC231">
        <v>8.2100000000000003E-5</v>
      </c>
      <c r="AD231">
        <v>0.9</v>
      </c>
      <c r="AE231" t="s">
        <v>722</v>
      </c>
      <c r="AF231">
        <v>0.9</v>
      </c>
      <c r="AG231">
        <v>0.93</v>
      </c>
      <c r="AH231" t="s">
        <v>722</v>
      </c>
      <c r="AI231">
        <v>0.93</v>
      </c>
      <c r="AJ231">
        <v>0.62013910909090908</v>
      </c>
      <c r="AK231">
        <v>4.7049990163636366</v>
      </c>
      <c r="AL231">
        <v>24.348252201909435</v>
      </c>
      <c r="AM231">
        <v>184.73033063193563</v>
      </c>
      <c r="AN231" s="61">
        <v>1.2174126100954717E-2</v>
      </c>
      <c r="AO231">
        <v>9.236516531596782E-2</v>
      </c>
      <c r="AP231">
        <v>1.4730692582155208E-2</v>
      </c>
    </row>
    <row r="232" spans="1:42" x14ac:dyDescent="0.35">
      <c r="A232" s="48" t="s">
        <v>725</v>
      </c>
      <c r="B232">
        <v>231</v>
      </c>
      <c r="C232" t="s">
        <v>172</v>
      </c>
      <c r="D232" t="s">
        <v>164</v>
      </c>
      <c r="E232" t="s">
        <v>9</v>
      </c>
      <c r="F232">
        <v>2005</v>
      </c>
      <c r="G232">
        <v>102</v>
      </c>
      <c r="H232">
        <v>529.09090909090912</v>
      </c>
      <c r="I232" t="s">
        <v>620</v>
      </c>
      <c r="J232">
        <v>175</v>
      </c>
      <c r="K232">
        <v>0.34</v>
      </c>
      <c r="L232" t="s">
        <v>722</v>
      </c>
      <c r="M232">
        <v>0.34</v>
      </c>
      <c r="N232">
        <v>12000</v>
      </c>
      <c r="O232" t="s">
        <v>722</v>
      </c>
      <c r="P232">
        <v>12000</v>
      </c>
      <c r="Q232">
        <v>6349.0909090909099</v>
      </c>
      <c r="R232">
        <v>0.16</v>
      </c>
      <c r="S232" t="s">
        <v>722</v>
      </c>
      <c r="T232">
        <v>0.16</v>
      </c>
      <c r="U232">
        <v>2.5700000000000001E-5</v>
      </c>
      <c r="V232" t="s">
        <v>722</v>
      </c>
      <c r="W232">
        <v>2.5700000000000001E-5</v>
      </c>
      <c r="X232">
        <v>3.9660980000000001</v>
      </c>
      <c r="Y232" t="s">
        <v>722</v>
      </c>
      <c r="Z232">
        <v>3.9660980000000001</v>
      </c>
      <c r="AA232">
        <v>5.77E-5</v>
      </c>
      <c r="AB232" t="s">
        <v>722</v>
      </c>
      <c r="AC232">
        <v>5.77E-5</v>
      </c>
      <c r="AD232">
        <v>0.9</v>
      </c>
      <c r="AE232" t="s">
        <v>722</v>
      </c>
      <c r="AF232">
        <v>0.9</v>
      </c>
      <c r="AG232">
        <v>0.93</v>
      </c>
      <c r="AH232" t="s">
        <v>722</v>
      </c>
      <c r="AI232">
        <v>0.93</v>
      </c>
      <c r="AJ232">
        <v>0.29085447272727277</v>
      </c>
      <c r="AK232">
        <v>4.0291697072727279</v>
      </c>
      <c r="AL232">
        <v>11.765743992190046</v>
      </c>
      <c r="AM232">
        <v>162.98934251325701</v>
      </c>
      <c r="AN232" s="61">
        <v>5.8828719960950238E-3</v>
      </c>
      <c r="AO232">
        <v>8.1494671256628501E-2</v>
      </c>
      <c r="AP232">
        <v>7.1182751152749782E-3</v>
      </c>
    </row>
    <row r="233" spans="1:42" x14ac:dyDescent="0.35">
      <c r="A233" s="48" t="s">
        <v>725</v>
      </c>
      <c r="B233">
        <v>232</v>
      </c>
      <c r="C233" t="s">
        <v>173</v>
      </c>
      <c r="D233" t="s">
        <v>164</v>
      </c>
      <c r="E233" t="s">
        <v>9</v>
      </c>
      <c r="F233">
        <v>2005</v>
      </c>
      <c r="G233">
        <v>132</v>
      </c>
      <c r="H233">
        <v>529.09090909090912</v>
      </c>
      <c r="I233" t="s">
        <v>620</v>
      </c>
      <c r="J233">
        <v>175</v>
      </c>
      <c r="K233">
        <v>0.34</v>
      </c>
      <c r="L233" t="s">
        <v>722</v>
      </c>
      <c r="M233">
        <v>0.34</v>
      </c>
      <c r="N233">
        <v>12000</v>
      </c>
      <c r="O233" t="s">
        <v>722</v>
      </c>
      <c r="P233">
        <v>12000</v>
      </c>
      <c r="Q233">
        <v>6349.0909090909099</v>
      </c>
      <c r="R233">
        <v>0.16</v>
      </c>
      <c r="S233" t="s">
        <v>722</v>
      </c>
      <c r="T233">
        <v>0.16</v>
      </c>
      <c r="U233">
        <v>2.5700000000000001E-5</v>
      </c>
      <c r="V233" t="s">
        <v>722</v>
      </c>
      <c r="W233">
        <v>2.5700000000000001E-5</v>
      </c>
      <c r="X233">
        <v>3.9660980000000001</v>
      </c>
      <c r="Y233" t="s">
        <v>722</v>
      </c>
      <c r="Z233">
        <v>3.9660980000000001</v>
      </c>
      <c r="AA233">
        <v>5.77E-5</v>
      </c>
      <c r="AB233" t="s">
        <v>722</v>
      </c>
      <c r="AC233">
        <v>5.77E-5</v>
      </c>
      <c r="AD233">
        <v>0.9</v>
      </c>
      <c r="AE233" t="s">
        <v>722</v>
      </c>
      <c r="AF233">
        <v>0.9</v>
      </c>
      <c r="AG233">
        <v>0.93</v>
      </c>
      <c r="AH233" t="s">
        <v>722</v>
      </c>
      <c r="AI233">
        <v>0.93</v>
      </c>
      <c r="AJ233">
        <v>0.29085447272727277</v>
      </c>
      <c r="AK233">
        <v>4.0291697072727279</v>
      </c>
      <c r="AL233">
        <v>15.226256931069472</v>
      </c>
      <c r="AM233">
        <v>210.92738442892085</v>
      </c>
      <c r="AN233" s="61">
        <v>7.613128465534736E-3</v>
      </c>
      <c r="AO233">
        <v>0.10546369221446043</v>
      </c>
      <c r="AP233">
        <v>9.2118854432970305E-3</v>
      </c>
    </row>
    <row r="234" spans="1:42" x14ac:dyDescent="0.35">
      <c r="A234" s="48" t="s">
        <v>725</v>
      </c>
      <c r="B234">
        <v>233</v>
      </c>
      <c r="C234" t="s">
        <v>174</v>
      </c>
      <c r="D234" t="s">
        <v>164</v>
      </c>
      <c r="E234" t="s">
        <v>9</v>
      </c>
      <c r="F234">
        <v>2005</v>
      </c>
      <c r="G234">
        <v>152</v>
      </c>
      <c r="H234">
        <v>529.09090909090912</v>
      </c>
      <c r="I234" t="s">
        <v>620</v>
      </c>
      <c r="J234">
        <v>175</v>
      </c>
      <c r="K234">
        <v>0.34</v>
      </c>
      <c r="L234" t="s">
        <v>722</v>
      </c>
      <c r="M234">
        <v>0.34</v>
      </c>
      <c r="N234">
        <v>12000</v>
      </c>
      <c r="O234" t="s">
        <v>722</v>
      </c>
      <c r="P234">
        <v>12000</v>
      </c>
      <c r="Q234">
        <v>6349.0909090909099</v>
      </c>
      <c r="R234">
        <v>0.16</v>
      </c>
      <c r="S234" t="s">
        <v>722</v>
      </c>
      <c r="T234">
        <v>0.16</v>
      </c>
      <c r="U234">
        <v>2.5700000000000001E-5</v>
      </c>
      <c r="V234" t="s">
        <v>722</v>
      </c>
      <c r="W234">
        <v>2.5700000000000001E-5</v>
      </c>
      <c r="X234">
        <v>3.9660980000000001</v>
      </c>
      <c r="Y234" t="s">
        <v>722</v>
      </c>
      <c r="Z234">
        <v>3.9660980000000001</v>
      </c>
      <c r="AA234">
        <v>5.77E-5</v>
      </c>
      <c r="AB234" t="s">
        <v>722</v>
      </c>
      <c r="AC234">
        <v>5.77E-5</v>
      </c>
      <c r="AD234">
        <v>0.9</v>
      </c>
      <c r="AE234" t="s">
        <v>722</v>
      </c>
      <c r="AF234">
        <v>0.9</v>
      </c>
      <c r="AG234">
        <v>0.93</v>
      </c>
      <c r="AH234" t="s">
        <v>722</v>
      </c>
      <c r="AI234">
        <v>0.93</v>
      </c>
      <c r="AJ234">
        <v>0.29085447272727277</v>
      </c>
      <c r="AK234">
        <v>4.0291697072727279</v>
      </c>
      <c r="AL234">
        <v>17.533265556989093</v>
      </c>
      <c r="AM234">
        <v>242.88607903936338</v>
      </c>
      <c r="AN234" s="61">
        <v>8.7666327784945465E-3</v>
      </c>
      <c r="AO234">
        <v>0.12144303951968169</v>
      </c>
      <c r="AP234">
        <v>1.0607625661978402E-2</v>
      </c>
    </row>
    <row r="235" spans="1:42" x14ac:dyDescent="0.35">
      <c r="A235" s="48" t="s">
        <v>725</v>
      </c>
      <c r="B235">
        <v>234</v>
      </c>
      <c r="C235">
        <v>4521</v>
      </c>
      <c r="D235" t="s">
        <v>164</v>
      </c>
      <c r="E235" t="s">
        <v>9</v>
      </c>
      <c r="F235">
        <v>2007</v>
      </c>
      <c r="G235">
        <v>110</v>
      </c>
      <c r="H235">
        <v>529.09090909090912</v>
      </c>
      <c r="I235" t="s">
        <v>621</v>
      </c>
      <c r="J235">
        <v>175</v>
      </c>
      <c r="K235">
        <v>0.34</v>
      </c>
      <c r="L235" t="s">
        <v>722</v>
      </c>
      <c r="M235">
        <v>0.34</v>
      </c>
      <c r="N235">
        <v>12000</v>
      </c>
      <c r="O235" t="s">
        <v>722</v>
      </c>
      <c r="P235">
        <v>12000</v>
      </c>
      <c r="Q235">
        <v>5290.909090909091</v>
      </c>
      <c r="R235">
        <v>0.1</v>
      </c>
      <c r="S235" t="s">
        <v>722</v>
      </c>
      <c r="T235">
        <v>0.1</v>
      </c>
      <c r="U235">
        <v>2.5000000000000001E-5</v>
      </c>
      <c r="V235" t="s">
        <v>722</v>
      </c>
      <c r="W235">
        <v>2.5000000000000001E-5</v>
      </c>
      <c r="X235">
        <v>2.855912</v>
      </c>
      <c r="Y235" t="s">
        <v>722</v>
      </c>
      <c r="Z235">
        <v>2.855912</v>
      </c>
      <c r="AA235">
        <v>3.7299999999999999E-5</v>
      </c>
      <c r="AB235" t="s">
        <v>722</v>
      </c>
      <c r="AC235">
        <v>3.7299999999999999E-5</v>
      </c>
      <c r="AD235">
        <v>0.9</v>
      </c>
      <c r="AE235" t="s">
        <v>722</v>
      </c>
      <c r="AF235">
        <v>0.9</v>
      </c>
      <c r="AG235">
        <v>0.95</v>
      </c>
      <c r="AH235" t="s">
        <v>722</v>
      </c>
      <c r="AI235">
        <v>0.95</v>
      </c>
      <c r="AJ235">
        <v>0.20904545454545456</v>
      </c>
      <c r="AK235">
        <v>2.9005997636363632</v>
      </c>
      <c r="AL235">
        <v>9.119623098037243</v>
      </c>
      <c r="AM235">
        <v>126.53887481140028</v>
      </c>
      <c r="AN235" s="61">
        <v>4.5598115490186218E-3</v>
      </c>
      <c r="AO235">
        <v>6.3269437405700138E-2</v>
      </c>
      <c r="AP235">
        <v>5.5173719743125318E-3</v>
      </c>
    </row>
    <row r="236" spans="1:42" x14ac:dyDescent="0.35">
      <c r="A236" s="48" t="s">
        <v>725</v>
      </c>
      <c r="B236">
        <v>235</v>
      </c>
      <c r="C236" t="s">
        <v>175</v>
      </c>
      <c r="D236" t="s">
        <v>164</v>
      </c>
      <c r="E236" t="s">
        <v>9</v>
      </c>
      <c r="F236">
        <v>2007</v>
      </c>
      <c r="G236">
        <v>102</v>
      </c>
      <c r="H236">
        <v>529.09090909090912</v>
      </c>
      <c r="I236" t="s">
        <v>621</v>
      </c>
      <c r="J236">
        <v>175</v>
      </c>
      <c r="K236">
        <v>0.34</v>
      </c>
      <c r="L236" t="s">
        <v>722</v>
      </c>
      <c r="M236">
        <v>0.34</v>
      </c>
      <c r="N236">
        <v>12000</v>
      </c>
      <c r="O236" t="s">
        <v>722</v>
      </c>
      <c r="P236">
        <v>12000</v>
      </c>
      <c r="Q236">
        <v>5290.909090909091</v>
      </c>
      <c r="R236">
        <v>0.1</v>
      </c>
      <c r="S236" t="s">
        <v>722</v>
      </c>
      <c r="T236">
        <v>0.1</v>
      </c>
      <c r="U236">
        <v>2.5000000000000001E-5</v>
      </c>
      <c r="V236" t="s">
        <v>722</v>
      </c>
      <c r="W236">
        <v>2.5000000000000001E-5</v>
      </c>
      <c r="X236">
        <v>2.855912</v>
      </c>
      <c r="Y236" t="s">
        <v>722</v>
      </c>
      <c r="Z236">
        <v>2.855912</v>
      </c>
      <c r="AA236">
        <v>3.7299999999999999E-5</v>
      </c>
      <c r="AB236" t="s">
        <v>722</v>
      </c>
      <c r="AC236">
        <v>3.7299999999999999E-5</v>
      </c>
      <c r="AD236">
        <v>0.9</v>
      </c>
      <c r="AE236" t="s">
        <v>722</v>
      </c>
      <c r="AF236">
        <v>0.9</v>
      </c>
      <c r="AG236">
        <v>0.95</v>
      </c>
      <c r="AH236" t="s">
        <v>722</v>
      </c>
      <c r="AI236">
        <v>0.95</v>
      </c>
      <c r="AJ236">
        <v>0.20904545454545456</v>
      </c>
      <c r="AK236">
        <v>2.9005997636363632</v>
      </c>
      <c r="AL236">
        <v>8.4563777818163519</v>
      </c>
      <c r="AM236">
        <v>117.33604755238937</v>
      </c>
      <c r="AN236" s="61">
        <v>4.2281888909081761E-3</v>
      </c>
      <c r="AO236">
        <v>5.8668023776194685E-2</v>
      </c>
      <c r="AP236">
        <v>5.116108557998893E-3</v>
      </c>
    </row>
    <row r="237" spans="1:42" x14ac:dyDescent="0.35">
      <c r="A237" s="48" t="s">
        <v>725</v>
      </c>
      <c r="B237">
        <v>236</v>
      </c>
      <c r="C237" t="s">
        <v>176</v>
      </c>
      <c r="D237" t="s">
        <v>164</v>
      </c>
      <c r="E237" t="s">
        <v>9</v>
      </c>
      <c r="F237">
        <v>2008</v>
      </c>
      <c r="G237">
        <v>125</v>
      </c>
      <c r="H237">
        <v>529.09090909090912</v>
      </c>
      <c r="I237" t="s">
        <v>621</v>
      </c>
      <c r="J237">
        <v>175</v>
      </c>
      <c r="K237">
        <v>0.34</v>
      </c>
      <c r="L237" t="s">
        <v>722</v>
      </c>
      <c r="M237">
        <v>0.34</v>
      </c>
      <c r="N237">
        <v>12000</v>
      </c>
      <c r="O237" t="s">
        <v>722</v>
      </c>
      <c r="P237">
        <v>12000</v>
      </c>
      <c r="Q237">
        <v>4761.818181818182</v>
      </c>
      <c r="R237">
        <v>0.1</v>
      </c>
      <c r="S237" t="s">
        <v>722</v>
      </c>
      <c r="T237">
        <v>0.1</v>
      </c>
      <c r="U237">
        <v>2.5000000000000001E-5</v>
      </c>
      <c r="V237" t="s">
        <v>722</v>
      </c>
      <c r="W237">
        <v>2.5000000000000001E-5</v>
      </c>
      <c r="X237">
        <v>2.7600310000000001</v>
      </c>
      <c r="Y237" t="s">
        <v>722</v>
      </c>
      <c r="Z237">
        <v>2.7600310000000001</v>
      </c>
      <c r="AA237">
        <v>3.6000000000000001E-5</v>
      </c>
      <c r="AB237" t="s">
        <v>722</v>
      </c>
      <c r="AC237">
        <v>3.6000000000000001E-5</v>
      </c>
      <c r="AD237">
        <v>0.9</v>
      </c>
      <c r="AE237" t="s">
        <v>722</v>
      </c>
      <c r="AF237">
        <v>0.9</v>
      </c>
      <c r="AG237">
        <v>0.95</v>
      </c>
      <c r="AH237" t="s">
        <v>722</v>
      </c>
      <c r="AI237">
        <v>0.95</v>
      </c>
      <c r="AJ237">
        <v>0.19714090909090909</v>
      </c>
      <c r="AK237">
        <v>2.7848836318181815</v>
      </c>
      <c r="AL237">
        <v>9.7730527729588736</v>
      </c>
      <c r="AM237">
        <v>138.05767065707181</v>
      </c>
      <c r="AN237" s="61">
        <v>4.8865263864794374E-3</v>
      </c>
      <c r="AO237">
        <v>6.9028835328535904E-2</v>
      </c>
      <c r="AP237">
        <v>5.9126969276401195E-3</v>
      </c>
    </row>
    <row r="238" spans="1:42" x14ac:dyDescent="0.35">
      <c r="A238" s="48" t="s">
        <v>725</v>
      </c>
      <c r="B238">
        <v>237</v>
      </c>
      <c r="C238" t="s">
        <v>177</v>
      </c>
      <c r="D238" t="s">
        <v>164</v>
      </c>
      <c r="E238" t="s">
        <v>9</v>
      </c>
      <c r="F238">
        <v>2010</v>
      </c>
      <c r="G238">
        <v>175</v>
      </c>
      <c r="H238">
        <v>529.09090909090912</v>
      </c>
      <c r="I238" t="s">
        <v>621</v>
      </c>
      <c r="J238">
        <v>300</v>
      </c>
      <c r="K238">
        <v>0.34</v>
      </c>
      <c r="L238" t="s">
        <v>722</v>
      </c>
      <c r="M238">
        <v>0.34</v>
      </c>
      <c r="N238">
        <v>12000</v>
      </c>
      <c r="O238" t="s">
        <v>722</v>
      </c>
      <c r="P238">
        <v>12000</v>
      </c>
      <c r="Q238">
        <v>3703.636363636364</v>
      </c>
      <c r="R238">
        <v>0.1</v>
      </c>
      <c r="S238" t="s">
        <v>722</v>
      </c>
      <c r="T238">
        <v>0.1</v>
      </c>
      <c r="U238">
        <v>2.5000000000000001E-5</v>
      </c>
      <c r="V238" t="s">
        <v>722</v>
      </c>
      <c r="W238">
        <v>2.5000000000000001E-5</v>
      </c>
      <c r="X238">
        <v>2.6734089999999999</v>
      </c>
      <c r="Y238" t="s">
        <v>722</v>
      </c>
      <c r="Z238">
        <v>2.6734089999999999</v>
      </c>
      <c r="AA238">
        <v>3.4700000000000003E-5</v>
      </c>
      <c r="AB238" t="s">
        <v>722</v>
      </c>
      <c r="AC238">
        <v>3.4700000000000003E-5</v>
      </c>
      <c r="AD238">
        <v>0.9</v>
      </c>
      <c r="AE238" t="s">
        <v>722</v>
      </c>
      <c r="AF238">
        <v>0.9</v>
      </c>
      <c r="AG238">
        <v>0.95</v>
      </c>
      <c r="AH238" t="s">
        <v>722</v>
      </c>
      <c r="AI238">
        <v>0.95</v>
      </c>
      <c r="AJ238">
        <v>0.1733318181818182</v>
      </c>
      <c r="AK238">
        <v>2.6618289227272722</v>
      </c>
      <c r="AL238">
        <v>12.029839061763324</v>
      </c>
      <c r="AM238">
        <v>184.74030842258159</v>
      </c>
      <c r="AN238" s="61">
        <v>6.0149195308816629E-3</v>
      </c>
      <c r="AO238">
        <v>9.23701542112908E-2</v>
      </c>
      <c r="AP238">
        <v>7.2780526323668118E-3</v>
      </c>
    </row>
    <row r="239" spans="1:42" x14ac:dyDescent="0.35">
      <c r="A239" s="48" t="s">
        <v>725</v>
      </c>
      <c r="B239">
        <v>238</v>
      </c>
      <c r="C239" t="s">
        <v>178</v>
      </c>
      <c r="D239" t="s">
        <v>164</v>
      </c>
      <c r="E239" t="s">
        <v>9</v>
      </c>
      <c r="F239">
        <v>2010</v>
      </c>
      <c r="G239">
        <v>142</v>
      </c>
      <c r="H239">
        <v>529.09090909090912</v>
      </c>
      <c r="I239" t="s">
        <v>621</v>
      </c>
      <c r="J239">
        <v>175</v>
      </c>
      <c r="K239">
        <v>0.34</v>
      </c>
      <c r="L239" t="s">
        <v>722</v>
      </c>
      <c r="M239">
        <v>0.34</v>
      </c>
      <c r="N239">
        <v>12000</v>
      </c>
      <c r="O239" t="s">
        <v>722</v>
      </c>
      <c r="P239">
        <v>12000</v>
      </c>
      <c r="Q239">
        <v>3703.636363636364</v>
      </c>
      <c r="R239">
        <v>0.1</v>
      </c>
      <c r="S239" t="s">
        <v>722</v>
      </c>
      <c r="T239">
        <v>0.1</v>
      </c>
      <c r="U239">
        <v>2.5000000000000001E-5</v>
      </c>
      <c r="V239" t="s">
        <v>722</v>
      </c>
      <c r="W239">
        <v>2.5000000000000001E-5</v>
      </c>
      <c r="X239">
        <v>2.9919570000000002</v>
      </c>
      <c r="Y239" t="s">
        <v>722</v>
      </c>
      <c r="Z239">
        <v>2.9919570000000002</v>
      </c>
      <c r="AA239">
        <v>3.9100000000000002E-5</v>
      </c>
      <c r="AB239" t="s">
        <v>722</v>
      </c>
      <c r="AC239">
        <v>3.9100000000000002E-5</v>
      </c>
      <c r="AD239">
        <v>0.9</v>
      </c>
      <c r="AE239" t="s">
        <v>722</v>
      </c>
      <c r="AF239">
        <v>0.9</v>
      </c>
      <c r="AG239">
        <v>0.95</v>
      </c>
      <c r="AH239" t="s">
        <v>722</v>
      </c>
      <c r="AI239">
        <v>0.95</v>
      </c>
      <c r="AJ239">
        <v>0.1733318181818182</v>
      </c>
      <c r="AK239">
        <v>2.9799307227272727</v>
      </c>
      <c r="AL239">
        <v>9.7613551244022396</v>
      </c>
      <c r="AM239">
        <v>167.81778634633145</v>
      </c>
      <c r="AN239" s="61">
        <v>4.8806775622011207E-3</v>
      </c>
      <c r="AO239">
        <v>8.390889317316573E-2</v>
      </c>
      <c r="AP239">
        <v>5.9056198502633562E-3</v>
      </c>
    </row>
    <row r="240" spans="1:42" x14ac:dyDescent="0.35">
      <c r="A240" s="48" t="s">
        <v>725</v>
      </c>
      <c r="B240">
        <v>239</v>
      </c>
      <c r="C240" t="s">
        <v>179</v>
      </c>
      <c r="D240" t="s">
        <v>164</v>
      </c>
      <c r="E240" t="s">
        <v>9</v>
      </c>
      <c r="F240">
        <v>2011</v>
      </c>
      <c r="G240">
        <v>110</v>
      </c>
      <c r="H240">
        <v>529.09090909090912</v>
      </c>
      <c r="I240" t="s">
        <v>621</v>
      </c>
      <c r="J240">
        <v>175</v>
      </c>
      <c r="K240">
        <v>0.34</v>
      </c>
      <c r="L240" t="s">
        <v>722</v>
      </c>
      <c r="M240">
        <v>0.34</v>
      </c>
      <c r="N240">
        <v>12000</v>
      </c>
      <c r="O240" t="s">
        <v>722</v>
      </c>
      <c r="P240">
        <v>12000</v>
      </c>
      <c r="Q240">
        <v>3174.545454545455</v>
      </c>
      <c r="R240">
        <v>0.1</v>
      </c>
      <c r="S240" t="s">
        <v>722</v>
      </c>
      <c r="T240">
        <v>0.1</v>
      </c>
      <c r="U240">
        <v>2.5000000000000001E-5</v>
      </c>
      <c r="V240" t="s">
        <v>722</v>
      </c>
      <c r="W240">
        <v>2.5000000000000001E-5</v>
      </c>
      <c r="X240">
        <v>2.6726589999999999</v>
      </c>
      <c r="Y240" t="s">
        <v>722</v>
      </c>
      <c r="Z240">
        <v>2.6726589999999999</v>
      </c>
      <c r="AA240">
        <v>3.4900000000000001E-5</v>
      </c>
      <c r="AB240" t="s">
        <v>722</v>
      </c>
      <c r="AC240">
        <v>3.4900000000000001E-5</v>
      </c>
      <c r="AD240">
        <v>0.9</v>
      </c>
      <c r="AE240" t="s">
        <v>722</v>
      </c>
      <c r="AF240">
        <v>0.9</v>
      </c>
      <c r="AG240">
        <v>0.95</v>
      </c>
      <c r="AH240" t="s">
        <v>722</v>
      </c>
      <c r="AI240">
        <v>0.95</v>
      </c>
      <c r="AJ240">
        <v>0.16142727272727275</v>
      </c>
      <c r="AK240">
        <v>2.6442781045454544</v>
      </c>
      <c r="AL240">
        <v>7.0422764667035143</v>
      </c>
      <c r="AM240">
        <v>115.35682386532528</v>
      </c>
      <c r="AN240" s="61">
        <v>3.5211382333517572E-3</v>
      </c>
      <c r="AO240">
        <v>5.7678411932662647E-2</v>
      </c>
      <c r="AP240">
        <v>4.2605772623556257E-3</v>
      </c>
    </row>
    <row r="241" spans="1:42" x14ac:dyDescent="0.35">
      <c r="A241" s="48" t="s">
        <v>725</v>
      </c>
      <c r="B241">
        <v>240</v>
      </c>
      <c r="C241" t="s">
        <v>180</v>
      </c>
      <c r="D241" t="s">
        <v>164</v>
      </c>
      <c r="E241" t="s">
        <v>9</v>
      </c>
      <c r="F241">
        <v>2011</v>
      </c>
      <c r="G241">
        <v>110</v>
      </c>
      <c r="H241">
        <v>529.09090909090912</v>
      </c>
      <c r="I241" t="s">
        <v>621</v>
      </c>
      <c r="J241">
        <v>175</v>
      </c>
      <c r="K241">
        <v>0.34</v>
      </c>
      <c r="L241" t="s">
        <v>722</v>
      </c>
      <c r="M241">
        <v>0.34</v>
      </c>
      <c r="N241">
        <v>12000</v>
      </c>
      <c r="O241" t="s">
        <v>722</v>
      </c>
      <c r="P241">
        <v>12000</v>
      </c>
      <c r="Q241">
        <v>3174.545454545455</v>
      </c>
      <c r="R241">
        <v>0.1</v>
      </c>
      <c r="S241" t="s">
        <v>722</v>
      </c>
      <c r="T241">
        <v>0.1</v>
      </c>
      <c r="U241">
        <v>2.5000000000000001E-5</v>
      </c>
      <c r="V241" t="s">
        <v>722</v>
      </c>
      <c r="W241">
        <v>2.5000000000000001E-5</v>
      </c>
      <c r="X241">
        <v>2.6726589999999999</v>
      </c>
      <c r="Y241" t="s">
        <v>722</v>
      </c>
      <c r="Z241">
        <v>2.6726589999999999</v>
      </c>
      <c r="AA241">
        <v>3.4900000000000001E-5</v>
      </c>
      <c r="AB241" t="s">
        <v>722</v>
      </c>
      <c r="AC241">
        <v>3.4900000000000001E-5</v>
      </c>
      <c r="AD241">
        <v>0.9</v>
      </c>
      <c r="AE241" t="s">
        <v>722</v>
      </c>
      <c r="AF241">
        <v>0.9</v>
      </c>
      <c r="AG241">
        <v>0.95</v>
      </c>
      <c r="AH241" t="s">
        <v>722</v>
      </c>
      <c r="AI241">
        <v>0.95</v>
      </c>
      <c r="AJ241">
        <v>0.16142727272727275</v>
      </c>
      <c r="AK241">
        <v>2.6442781045454544</v>
      </c>
      <c r="AL241">
        <v>7.0422764667035143</v>
      </c>
      <c r="AM241">
        <v>115.35682386532528</v>
      </c>
      <c r="AN241" s="61">
        <v>3.5211382333517572E-3</v>
      </c>
      <c r="AO241">
        <v>5.7678411932662647E-2</v>
      </c>
      <c r="AP241">
        <v>4.2605772623556257E-3</v>
      </c>
    </row>
    <row r="242" spans="1:42" x14ac:dyDescent="0.35">
      <c r="A242" s="48" t="s">
        <v>725</v>
      </c>
      <c r="B242">
        <v>241</v>
      </c>
      <c r="C242" t="s">
        <v>181</v>
      </c>
      <c r="D242" t="s">
        <v>164</v>
      </c>
      <c r="E242" t="s">
        <v>9</v>
      </c>
      <c r="F242">
        <v>2011</v>
      </c>
      <c r="G242">
        <v>110</v>
      </c>
      <c r="H242">
        <v>529.09090909090912</v>
      </c>
      <c r="I242" t="s">
        <v>621</v>
      </c>
      <c r="J242">
        <v>175</v>
      </c>
      <c r="K242">
        <v>0.34</v>
      </c>
      <c r="L242" t="s">
        <v>722</v>
      </c>
      <c r="M242">
        <v>0.34</v>
      </c>
      <c r="N242">
        <v>12000</v>
      </c>
      <c r="O242" t="s">
        <v>722</v>
      </c>
      <c r="P242">
        <v>12000</v>
      </c>
      <c r="Q242">
        <v>3174.545454545455</v>
      </c>
      <c r="R242">
        <v>0.1</v>
      </c>
      <c r="S242" t="s">
        <v>722</v>
      </c>
      <c r="T242">
        <v>0.1</v>
      </c>
      <c r="U242">
        <v>2.5000000000000001E-5</v>
      </c>
      <c r="V242" t="s">
        <v>722</v>
      </c>
      <c r="W242">
        <v>2.5000000000000001E-5</v>
      </c>
      <c r="X242">
        <v>2.6726589999999999</v>
      </c>
      <c r="Y242" t="s">
        <v>722</v>
      </c>
      <c r="Z242">
        <v>2.6726589999999999</v>
      </c>
      <c r="AA242">
        <v>3.4900000000000001E-5</v>
      </c>
      <c r="AB242" t="s">
        <v>722</v>
      </c>
      <c r="AC242">
        <v>3.4900000000000001E-5</v>
      </c>
      <c r="AD242">
        <v>0.9</v>
      </c>
      <c r="AE242" t="s">
        <v>722</v>
      </c>
      <c r="AF242">
        <v>0.9</v>
      </c>
      <c r="AG242">
        <v>0.95</v>
      </c>
      <c r="AH242" t="s">
        <v>722</v>
      </c>
      <c r="AI242">
        <v>0.95</v>
      </c>
      <c r="AJ242">
        <v>0.16142727272727275</v>
      </c>
      <c r="AK242">
        <v>2.6442781045454544</v>
      </c>
      <c r="AL242">
        <v>7.0422764667035143</v>
      </c>
      <c r="AM242">
        <v>115.35682386532528</v>
      </c>
      <c r="AN242" s="61">
        <v>3.5211382333517572E-3</v>
      </c>
      <c r="AO242">
        <v>5.7678411932662647E-2</v>
      </c>
      <c r="AP242">
        <v>4.2605772623556257E-3</v>
      </c>
    </row>
    <row r="243" spans="1:42" x14ac:dyDescent="0.35">
      <c r="A243" s="48" t="s">
        <v>725</v>
      </c>
      <c r="B243">
        <v>242</v>
      </c>
      <c r="C243" t="s">
        <v>182</v>
      </c>
      <c r="D243" t="s">
        <v>164</v>
      </c>
      <c r="E243" t="s">
        <v>9</v>
      </c>
      <c r="F243">
        <v>2011</v>
      </c>
      <c r="G243">
        <v>110</v>
      </c>
      <c r="H243">
        <v>529.09090909090912</v>
      </c>
      <c r="I243" t="s">
        <v>621</v>
      </c>
      <c r="J243">
        <v>175</v>
      </c>
      <c r="K243">
        <v>0.34</v>
      </c>
      <c r="L243" t="s">
        <v>722</v>
      </c>
      <c r="M243">
        <v>0.34</v>
      </c>
      <c r="N243">
        <v>12000</v>
      </c>
      <c r="O243" t="s">
        <v>722</v>
      </c>
      <c r="P243">
        <v>12000</v>
      </c>
      <c r="Q243">
        <v>3174.545454545455</v>
      </c>
      <c r="R243">
        <v>0.1</v>
      </c>
      <c r="S243" t="s">
        <v>722</v>
      </c>
      <c r="T243">
        <v>0.1</v>
      </c>
      <c r="U243">
        <v>2.5000000000000001E-5</v>
      </c>
      <c r="V243" t="s">
        <v>722</v>
      </c>
      <c r="W243">
        <v>2.5000000000000001E-5</v>
      </c>
      <c r="X243">
        <v>2.6726589999999999</v>
      </c>
      <c r="Y243" t="s">
        <v>722</v>
      </c>
      <c r="Z243">
        <v>2.6726589999999999</v>
      </c>
      <c r="AA243">
        <v>3.4900000000000001E-5</v>
      </c>
      <c r="AB243" t="s">
        <v>722</v>
      </c>
      <c r="AC243">
        <v>3.4900000000000001E-5</v>
      </c>
      <c r="AD243">
        <v>0.9</v>
      </c>
      <c r="AE243" t="s">
        <v>722</v>
      </c>
      <c r="AF243">
        <v>0.9</v>
      </c>
      <c r="AG243">
        <v>0.95</v>
      </c>
      <c r="AH243" t="s">
        <v>722</v>
      </c>
      <c r="AI243">
        <v>0.95</v>
      </c>
      <c r="AJ243">
        <v>0.16142727272727275</v>
      </c>
      <c r="AK243">
        <v>2.6442781045454544</v>
      </c>
      <c r="AL243">
        <v>7.0422764667035143</v>
      </c>
      <c r="AM243">
        <v>115.35682386532528</v>
      </c>
      <c r="AN243" s="61">
        <v>3.5211382333517572E-3</v>
      </c>
      <c r="AO243">
        <v>5.7678411932662647E-2</v>
      </c>
      <c r="AP243">
        <v>4.2605772623556257E-3</v>
      </c>
    </row>
    <row r="244" spans="1:42" x14ac:dyDescent="0.35">
      <c r="A244" s="48" t="s">
        <v>725</v>
      </c>
      <c r="B244">
        <v>243</v>
      </c>
      <c r="C244" t="s">
        <v>183</v>
      </c>
      <c r="D244" t="s">
        <v>164</v>
      </c>
      <c r="E244" t="s">
        <v>9</v>
      </c>
      <c r="F244">
        <v>2011</v>
      </c>
      <c r="G244">
        <v>110</v>
      </c>
      <c r="H244">
        <v>529.09090909090912</v>
      </c>
      <c r="I244" t="s">
        <v>621</v>
      </c>
      <c r="J244">
        <v>175</v>
      </c>
      <c r="K244">
        <v>0.34</v>
      </c>
      <c r="L244" t="s">
        <v>722</v>
      </c>
      <c r="M244">
        <v>0.34</v>
      </c>
      <c r="N244">
        <v>12000</v>
      </c>
      <c r="O244" t="s">
        <v>722</v>
      </c>
      <c r="P244">
        <v>12000</v>
      </c>
      <c r="Q244">
        <v>3174.545454545455</v>
      </c>
      <c r="R244">
        <v>0.1</v>
      </c>
      <c r="S244" t="s">
        <v>722</v>
      </c>
      <c r="T244">
        <v>0.1</v>
      </c>
      <c r="U244">
        <v>2.5000000000000001E-5</v>
      </c>
      <c r="V244" t="s">
        <v>722</v>
      </c>
      <c r="W244">
        <v>2.5000000000000001E-5</v>
      </c>
      <c r="X244">
        <v>2.6726589999999999</v>
      </c>
      <c r="Y244" t="s">
        <v>722</v>
      </c>
      <c r="Z244">
        <v>2.6726589999999999</v>
      </c>
      <c r="AA244">
        <v>3.4900000000000001E-5</v>
      </c>
      <c r="AB244" t="s">
        <v>722</v>
      </c>
      <c r="AC244">
        <v>3.4900000000000001E-5</v>
      </c>
      <c r="AD244">
        <v>0.9</v>
      </c>
      <c r="AE244" t="s">
        <v>722</v>
      </c>
      <c r="AF244">
        <v>0.9</v>
      </c>
      <c r="AG244">
        <v>0.95</v>
      </c>
      <c r="AH244" t="s">
        <v>722</v>
      </c>
      <c r="AI244">
        <v>0.95</v>
      </c>
      <c r="AJ244">
        <v>0.16142727272727275</v>
      </c>
      <c r="AK244">
        <v>2.6442781045454544</v>
      </c>
      <c r="AL244">
        <v>7.0422764667035143</v>
      </c>
      <c r="AM244">
        <v>115.35682386532528</v>
      </c>
      <c r="AN244" s="61">
        <v>3.5211382333517572E-3</v>
      </c>
      <c r="AO244">
        <v>5.7678411932662647E-2</v>
      </c>
      <c r="AP244">
        <v>4.2605772623556257E-3</v>
      </c>
    </row>
    <row r="245" spans="1:42" x14ac:dyDescent="0.35">
      <c r="A245" s="48" t="s">
        <v>725</v>
      </c>
      <c r="B245">
        <v>244</v>
      </c>
      <c r="C245" t="s">
        <v>184</v>
      </c>
      <c r="D245" t="s">
        <v>164</v>
      </c>
      <c r="E245" t="s">
        <v>9</v>
      </c>
      <c r="F245">
        <v>2011</v>
      </c>
      <c r="G245">
        <v>160</v>
      </c>
      <c r="H245">
        <v>529.09090909090912</v>
      </c>
      <c r="I245" t="s">
        <v>621</v>
      </c>
      <c r="J245">
        <v>175</v>
      </c>
      <c r="K245">
        <v>0.34</v>
      </c>
      <c r="L245" t="s">
        <v>722</v>
      </c>
      <c r="M245">
        <v>0.34</v>
      </c>
      <c r="N245">
        <v>12000</v>
      </c>
      <c r="O245" t="s">
        <v>722</v>
      </c>
      <c r="P245">
        <v>12000</v>
      </c>
      <c r="Q245">
        <v>3174.545454545455</v>
      </c>
      <c r="R245">
        <v>0.1</v>
      </c>
      <c r="S245" t="s">
        <v>722</v>
      </c>
      <c r="T245">
        <v>0.1</v>
      </c>
      <c r="U245">
        <v>2.5000000000000001E-5</v>
      </c>
      <c r="V245" t="s">
        <v>722</v>
      </c>
      <c r="W245">
        <v>2.5000000000000001E-5</v>
      </c>
      <c r="X245">
        <v>2.6726589999999999</v>
      </c>
      <c r="Y245" t="s">
        <v>722</v>
      </c>
      <c r="Z245">
        <v>2.6726589999999999</v>
      </c>
      <c r="AA245">
        <v>3.4900000000000001E-5</v>
      </c>
      <c r="AB245" t="s">
        <v>722</v>
      </c>
      <c r="AC245">
        <v>3.4900000000000001E-5</v>
      </c>
      <c r="AD245">
        <v>0.9</v>
      </c>
      <c r="AE245" t="s">
        <v>722</v>
      </c>
      <c r="AF245">
        <v>0.9</v>
      </c>
      <c r="AG245">
        <v>0.95</v>
      </c>
      <c r="AH245" t="s">
        <v>722</v>
      </c>
      <c r="AI245">
        <v>0.95</v>
      </c>
      <c r="AJ245">
        <v>0.16142727272727275</v>
      </c>
      <c r="AK245">
        <v>2.6442781045454544</v>
      </c>
      <c r="AL245">
        <v>10.243311224296022</v>
      </c>
      <c r="AM245">
        <v>167.7917438041095</v>
      </c>
      <c r="AN245" s="61">
        <v>5.1216556121480112E-3</v>
      </c>
      <c r="AO245">
        <v>8.3895871902054761E-2</v>
      </c>
      <c r="AP245">
        <v>6.1972032906990934E-3</v>
      </c>
    </row>
    <row r="246" spans="1:42" x14ac:dyDescent="0.35">
      <c r="A246" s="48" t="s">
        <v>725</v>
      </c>
      <c r="B246">
        <v>245</v>
      </c>
      <c r="C246" t="s">
        <v>185</v>
      </c>
      <c r="D246" t="s">
        <v>164</v>
      </c>
      <c r="E246" t="s">
        <v>9</v>
      </c>
      <c r="F246">
        <v>2011</v>
      </c>
      <c r="G246">
        <v>160</v>
      </c>
      <c r="H246">
        <v>529.09090909090912</v>
      </c>
      <c r="I246" t="s">
        <v>621</v>
      </c>
      <c r="J246">
        <v>175</v>
      </c>
      <c r="K246">
        <v>0.34</v>
      </c>
      <c r="L246" t="s">
        <v>722</v>
      </c>
      <c r="M246">
        <v>0.34</v>
      </c>
      <c r="N246">
        <v>12000</v>
      </c>
      <c r="O246" t="s">
        <v>722</v>
      </c>
      <c r="P246">
        <v>12000</v>
      </c>
      <c r="Q246">
        <v>3174.545454545455</v>
      </c>
      <c r="R246">
        <v>0.1</v>
      </c>
      <c r="S246" t="s">
        <v>722</v>
      </c>
      <c r="T246">
        <v>0.1</v>
      </c>
      <c r="U246">
        <v>2.5000000000000001E-5</v>
      </c>
      <c r="V246" t="s">
        <v>722</v>
      </c>
      <c r="W246">
        <v>2.5000000000000001E-5</v>
      </c>
      <c r="X246">
        <v>2.6726589999999999</v>
      </c>
      <c r="Y246" t="s">
        <v>722</v>
      </c>
      <c r="Z246">
        <v>2.6726589999999999</v>
      </c>
      <c r="AA246">
        <v>3.4900000000000001E-5</v>
      </c>
      <c r="AB246" t="s">
        <v>722</v>
      </c>
      <c r="AC246">
        <v>3.4900000000000001E-5</v>
      </c>
      <c r="AD246">
        <v>0.9</v>
      </c>
      <c r="AE246" t="s">
        <v>722</v>
      </c>
      <c r="AF246">
        <v>0.9</v>
      </c>
      <c r="AG246">
        <v>0.95</v>
      </c>
      <c r="AH246" t="s">
        <v>722</v>
      </c>
      <c r="AI246">
        <v>0.95</v>
      </c>
      <c r="AJ246">
        <v>0.16142727272727275</v>
      </c>
      <c r="AK246">
        <v>2.6442781045454544</v>
      </c>
      <c r="AL246">
        <v>10.243311224296022</v>
      </c>
      <c r="AM246">
        <v>167.7917438041095</v>
      </c>
      <c r="AN246" s="61">
        <v>5.1216556121480112E-3</v>
      </c>
      <c r="AO246">
        <v>8.3895871902054761E-2</v>
      </c>
      <c r="AP246">
        <v>6.1972032906990934E-3</v>
      </c>
    </row>
    <row r="247" spans="1:42" x14ac:dyDescent="0.35">
      <c r="A247" s="48" t="s">
        <v>725</v>
      </c>
      <c r="B247">
        <v>246</v>
      </c>
      <c r="C247" t="s">
        <v>186</v>
      </c>
      <c r="D247" t="s">
        <v>164</v>
      </c>
      <c r="E247" t="s">
        <v>9</v>
      </c>
      <c r="F247">
        <v>2011</v>
      </c>
      <c r="G247">
        <v>110</v>
      </c>
      <c r="H247">
        <v>529.09090909090912</v>
      </c>
      <c r="I247" t="s">
        <v>621</v>
      </c>
      <c r="J247">
        <v>175</v>
      </c>
      <c r="K247">
        <v>0.34</v>
      </c>
      <c r="L247" t="s">
        <v>722</v>
      </c>
      <c r="M247">
        <v>0.34</v>
      </c>
      <c r="N247">
        <v>12000</v>
      </c>
      <c r="O247" t="s">
        <v>722</v>
      </c>
      <c r="P247">
        <v>12000</v>
      </c>
      <c r="Q247">
        <v>3174.545454545455</v>
      </c>
      <c r="R247">
        <v>0.1</v>
      </c>
      <c r="S247" t="s">
        <v>722</v>
      </c>
      <c r="T247">
        <v>0.1</v>
      </c>
      <c r="U247">
        <v>2.5000000000000001E-5</v>
      </c>
      <c r="V247" t="s">
        <v>722</v>
      </c>
      <c r="W247">
        <v>2.5000000000000001E-5</v>
      </c>
      <c r="X247">
        <v>2.6726589999999999</v>
      </c>
      <c r="Y247" t="s">
        <v>722</v>
      </c>
      <c r="Z247">
        <v>2.6726589999999999</v>
      </c>
      <c r="AA247">
        <v>3.4900000000000001E-5</v>
      </c>
      <c r="AB247" t="s">
        <v>722</v>
      </c>
      <c r="AC247">
        <v>3.4900000000000001E-5</v>
      </c>
      <c r="AD247">
        <v>0.9</v>
      </c>
      <c r="AE247" t="s">
        <v>722</v>
      </c>
      <c r="AF247">
        <v>0.9</v>
      </c>
      <c r="AG247">
        <v>0.95</v>
      </c>
      <c r="AH247" t="s">
        <v>722</v>
      </c>
      <c r="AI247">
        <v>0.95</v>
      </c>
      <c r="AJ247">
        <v>0.16142727272727275</v>
      </c>
      <c r="AK247">
        <v>2.6442781045454544</v>
      </c>
      <c r="AL247">
        <v>7.0422764667035143</v>
      </c>
      <c r="AM247">
        <v>115.35682386532528</v>
      </c>
      <c r="AN247" s="61">
        <v>3.5211382333517572E-3</v>
      </c>
      <c r="AO247">
        <v>5.7678411932662647E-2</v>
      </c>
      <c r="AP247">
        <v>4.2605772623556257E-3</v>
      </c>
    </row>
    <row r="248" spans="1:42" x14ac:dyDescent="0.35">
      <c r="A248" s="48" t="s">
        <v>725</v>
      </c>
      <c r="B248">
        <v>247</v>
      </c>
      <c r="C248" t="s">
        <v>187</v>
      </c>
      <c r="D248" t="s">
        <v>164</v>
      </c>
      <c r="E248" t="s">
        <v>9</v>
      </c>
      <c r="F248">
        <v>2011</v>
      </c>
      <c r="G248">
        <v>142</v>
      </c>
      <c r="H248">
        <v>529.09090909090912</v>
      </c>
      <c r="I248" t="s">
        <v>621</v>
      </c>
      <c r="J248">
        <v>175</v>
      </c>
      <c r="K248">
        <v>0.34</v>
      </c>
      <c r="L248" t="s">
        <v>722</v>
      </c>
      <c r="M248">
        <v>0.34</v>
      </c>
      <c r="N248">
        <v>12000</v>
      </c>
      <c r="O248" t="s">
        <v>722</v>
      </c>
      <c r="P248">
        <v>12000</v>
      </c>
      <c r="Q248">
        <v>3174.545454545455</v>
      </c>
      <c r="R248">
        <v>0.1</v>
      </c>
      <c r="S248" t="s">
        <v>722</v>
      </c>
      <c r="T248">
        <v>0.1</v>
      </c>
      <c r="U248">
        <v>2.5000000000000001E-5</v>
      </c>
      <c r="V248" t="s">
        <v>722</v>
      </c>
      <c r="W248">
        <v>2.5000000000000001E-5</v>
      </c>
      <c r="X248">
        <v>2.6726589999999999</v>
      </c>
      <c r="Y248" t="s">
        <v>722</v>
      </c>
      <c r="Z248">
        <v>2.6726589999999999</v>
      </c>
      <c r="AA248">
        <v>3.4900000000000001E-5</v>
      </c>
      <c r="AB248" t="s">
        <v>722</v>
      </c>
      <c r="AC248">
        <v>3.4900000000000001E-5</v>
      </c>
      <c r="AD248">
        <v>0.9</v>
      </c>
      <c r="AE248" t="s">
        <v>722</v>
      </c>
      <c r="AF248">
        <v>0.9</v>
      </c>
      <c r="AG248">
        <v>0.95</v>
      </c>
      <c r="AH248" t="s">
        <v>722</v>
      </c>
      <c r="AI248">
        <v>0.95</v>
      </c>
      <c r="AJ248">
        <v>0.16142727272727275</v>
      </c>
      <c r="AK248">
        <v>2.6442781045454544</v>
      </c>
      <c r="AL248">
        <v>9.0909387115627194</v>
      </c>
      <c r="AM248">
        <v>148.91517262614721</v>
      </c>
      <c r="AN248" s="61">
        <v>4.54546935578136E-3</v>
      </c>
      <c r="AO248">
        <v>7.4457586313073615E-2</v>
      </c>
      <c r="AP248">
        <v>5.5000179204954458E-3</v>
      </c>
    </row>
    <row r="249" spans="1:42" x14ac:dyDescent="0.35">
      <c r="A249" s="48" t="s">
        <v>725</v>
      </c>
      <c r="B249">
        <v>248</v>
      </c>
      <c r="C249" t="s">
        <v>188</v>
      </c>
      <c r="D249" t="s">
        <v>164</v>
      </c>
      <c r="E249" t="s">
        <v>9</v>
      </c>
      <c r="F249">
        <v>2011</v>
      </c>
      <c r="G249">
        <v>110</v>
      </c>
      <c r="H249">
        <v>529.09090909090912</v>
      </c>
      <c r="I249" t="s">
        <v>621</v>
      </c>
      <c r="J249">
        <v>175</v>
      </c>
      <c r="K249">
        <v>0.34</v>
      </c>
      <c r="L249" t="s">
        <v>722</v>
      </c>
      <c r="M249">
        <v>0.34</v>
      </c>
      <c r="N249">
        <v>12000</v>
      </c>
      <c r="O249" t="s">
        <v>722</v>
      </c>
      <c r="P249">
        <v>12000</v>
      </c>
      <c r="Q249">
        <v>3174.545454545455</v>
      </c>
      <c r="R249">
        <v>0.1</v>
      </c>
      <c r="S249" t="s">
        <v>722</v>
      </c>
      <c r="T249">
        <v>0.1</v>
      </c>
      <c r="U249">
        <v>2.5000000000000001E-5</v>
      </c>
      <c r="V249" t="s">
        <v>722</v>
      </c>
      <c r="W249">
        <v>2.5000000000000001E-5</v>
      </c>
      <c r="X249">
        <v>2.6726589999999999</v>
      </c>
      <c r="Y249" t="s">
        <v>722</v>
      </c>
      <c r="Z249">
        <v>2.6726589999999999</v>
      </c>
      <c r="AA249">
        <v>3.4900000000000001E-5</v>
      </c>
      <c r="AB249" t="s">
        <v>722</v>
      </c>
      <c r="AC249">
        <v>3.4900000000000001E-5</v>
      </c>
      <c r="AD249">
        <v>0.9</v>
      </c>
      <c r="AE249" t="s">
        <v>722</v>
      </c>
      <c r="AF249">
        <v>0.9</v>
      </c>
      <c r="AG249">
        <v>0.95</v>
      </c>
      <c r="AH249" t="s">
        <v>722</v>
      </c>
      <c r="AI249">
        <v>0.95</v>
      </c>
      <c r="AJ249">
        <v>0.16142727272727275</v>
      </c>
      <c r="AK249">
        <v>2.6442781045454544</v>
      </c>
      <c r="AL249">
        <v>7.0422764667035143</v>
      </c>
      <c r="AM249">
        <v>115.35682386532528</v>
      </c>
      <c r="AN249" s="61">
        <v>3.5211382333517572E-3</v>
      </c>
      <c r="AO249">
        <v>5.7678411932662647E-2</v>
      </c>
      <c r="AP249">
        <v>4.2605772623556257E-3</v>
      </c>
    </row>
    <row r="250" spans="1:42" x14ac:dyDescent="0.35">
      <c r="A250" s="48" t="s">
        <v>725</v>
      </c>
      <c r="B250">
        <v>249</v>
      </c>
      <c r="C250">
        <v>4341</v>
      </c>
      <c r="D250" t="s">
        <v>164</v>
      </c>
      <c r="E250" t="s">
        <v>9</v>
      </c>
      <c r="F250">
        <v>2012</v>
      </c>
      <c r="G250">
        <v>126</v>
      </c>
      <c r="H250">
        <v>529.09090909090912</v>
      </c>
      <c r="I250" t="s">
        <v>734</v>
      </c>
      <c r="J250">
        <v>175</v>
      </c>
      <c r="K250">
        <v>0.34</v>
      </c>
      <c r="L250" t="s">
        <v>722</v>
      </c>
      <c r="M250">
        <v>0.34</v>
      </c>
      <c r="N250">
        <v>12000</v>
      </c>
      <c r="O250" t="s">
        <v>722</v>
      </c>
      <c r="P250">
        <v>12000</v>
      </c>
      <c r="Q250">
        <v>2645.4545454545455</v>
      </c>
      <c r="R250">
        <v>0.09</v>
      </c>
      <c r="S250" t="s">
        <v>722</v>
      </c>
      <c r="T250">
        <v>0.09</v>
      </c>
      <c r="U250">
        <v>2.1699999999999999E-5</v>
      </c>
      <c r="V250" t="s">
        <v>722</v>
      </c>
      <c r="W250">
        <v>2.1699999999999999E-5</v>
      </c>
      <c r="X250">
        <v>2.6726589999999999</v>
      </c>
      <c r="Y250" t="s">
        <v>722</v>
      </c>
      <c r="Z250">
        <v>2.6726589999999999</v>
      </c>
      <c r="AA250">
        <v>3.4900000000000001E-5</v>
      </c>
      <c r="AB250" t="s">
        <v>722</v>
      </c>
      <c r="AC250">
        <v>3.4900000000000001E-5</v>
      </c>
      <c r="AD250">
        <v>0.9</v>
      </c>
      <c r="AE250" t="s">
        <v>722</v>
      </c>
      <c r="AF250">
        <v>0.9</v>
      </c>
      <c r="AG250">
        <v>0.95</v>
      </c>
      <c r="AH250" t="s">
        <v>722</v>
      </c>
      <c r="AI250">
        <v>0.95</v>
      </c>
      <c r="AJ250">
        <v>0.13266572727272727</v>
      </c>
      <c r="AK250">
        <v>2.6267360954545453</v>
      </c>
      <c r="AL250">
        <v>6.62937770276314</v>
      </c>
      <c r="AM250">
        <v>131.25941462222153</v>
      </c>
      <c r="AN250" s="61">
        <v>3.3146888513815704E-3</v>
      </c>
      <c r="AO250">
        <v>6.5629707311110758E-2</v>
      </c>
      <c r="AP250">
        <v>4.0107735101716996E-3</v>
      </c>
    </row>
    <row r="251" spans="1:42" x14ac:dyDescent="0.35">
      <c r="A251" s="48" t="s">
        <v>725</v>
      </c>
      <c r="B251">
        <v>250</v>
      </c>
      <c r="C251">
        <v>4410</v>
      </c>
      <c r="D251" t="s">
        <v>164</v>
      </c>
      <c r="E251" t="s">
        <v>9</v>
      </c>
      <c r="F251">
        <v>2012</v>
      </c>
      <c r="G251">
        <v>126</v>
      </c>
      <c r="H251">
        <v>529.09090909090912</v>
      </c>
      <c r="I251" t="s">
        <v>734</v>
      </c>
      <c r="J251">
        <v>175</v>
      </c>
      <c r="K251">
        <v>0.34</v>
      </c>
      <c r="L251" t="s">
        <v>722</v>
      </c>
      <c r="M251">
        <v>0.34</v>
      </c>
      <c r="N251">
        <v>12000</v>
      </c>
      <c r="O251" t="s">
        <v>722</v>
      </c>
      <c r="P251">
        <v>12000</v>
      </c>
      <c r="Q251">
        <v>2645.4545454545455</v>
      </c>
      <c r="R251">
        <v>0.09</v>
      </c>
      <c r="S251" t="s">
        <v>722</v>
      </c>
      <c r="T251">
        <v>0.09</v>
      </c>
      <c r="U251">
        <v>2.1699999999999999E-5</v>
      </c>
      <c r="V251" t="s">
        <v>722</v>
      </c>
      <c r="W251">
        <v>2.1699999999999999E-5</v>
      </c>
      <c r="X251">
        <v>2.6726589999999999</v>
      </c>
      <c r="Y251" t="s">
        <v>722</v>
      </c>
      <c r="Z251">
        <v>2.6726589999999999</v>
      </c>
      <c r="AA251">
        <v>3.4900000000000001E-5</v>
      </c>
      <c r="AB251" t="s">
        <v>722</v>
      </c>
      <c r="AC251">
        <v>3.4900000000000001E-5</v>
      </c>
      <c r="AD251">
        <v>0.9</v>
      </c>
      <c r="AE251" t="s">
        <v>722</v>
      </c>
      <c r="AF251">
        <v>0.9</v>
      </c>
      <c r="AG251">
        <v>0.95</v>
      </c>
      <c r="AH251" t="s">
        <v>722</v>
      </c>
      <c r="AI251">
        <v>0.95</v>
      </c>
      <c r="AJ251">
        <v>0.13266572727272727</v>
      </c>
      <c r="AK251">
        <v>2.6267360954545453</v>
      </c>
      <c r="AL251">
        <v>6.62937770276314</v>
      </c>
      <c r="AM251">
        <v>131.25941462222153</v>
      </c>
      <c r="AN251" s="61">
        <v>3.3146888513815704E-3</v>
      </c>
      <c r="AO251">
        <v>6.5629707311110758E-2</v>
      </c>
      <c r="AP251">
        <v>4.0107735101716996E-3</v>
      </c>
    </row>
    <row r="252" spans="1:42" x14ac:dyDescent="0.35">
      <c r="A252" s="48" t="s">
        <v>725</v>
      </c>
      <c r="B252">
        <v>251</v>
      </c>
      <c r="C252" t="s">
        <v>189</v>
      </c>
      <c r="D252" t="s">
        <v>164</v>
      </c>
      <c r="E252" t="s">
        <v>9</v>
      </c>
      <c r="F252">
        <v>2013</v>
      </c>
      <c r="G252">
        <v>110</v>
      </c>
      <c r="H252">
        <v>529.09090909090912</v>
      </c>
      <c r="I252" t="s">
        <v>734</v>
      </c>
      <c r="J252">
        <v>175</v>
      </c>
      <c r="K252">
        <v>0.34</v>
      </c>
      <c r="L252" t="s">
        <v>722</v>
      </c>
      <c r="M252">
        <v>0.34</v>
      </c>
      <c r="N252">
        <v>12000</v>
      </c>
      <c r="O252" t="s">
        <v>722</v>
      </c>
      <c r="P252">
        <v>12000</v>
      </c>
      <c r="Q252">
        <v>2116.3636363636365</v>
      </c>
      <c r="R252">
        <v>0.09</v>
      </c>
      <c r="S252" t="s">
        <v>722</v>
      </c>
      <c r="T252">
        <v>0.09</v>
      </c>
      <c r="U252">
        <v>2.1699999999999999E-5</v>
      </c>
      <c r="V252" t="s">
        <v>722</v>
      </c>
      <c r="W252">
        <v>2.1699999999999999E-5</v>
      </c>
      <c r="X252">
        <v>1.9504440000000001</v>
      </c>
      <c r="Y252" t="s">
        <v>722</v>
      </c>
      <c r="Z252">
        <v>1.9504440000000001</v>
      </c>
      <c r="AA252">
        <v>2.5400000000000001E-5</v>
      </c>
      <c r="AB252" t="s">
        <v>722</v>
      </c>
      <c r="AC252">
        <v>2.5400000000000001E-5</v>
      </c>
      <c r="AD252">
        <v>0.9</v>
      </c>
      <c r="AE252" t="s">
        <v>722</v>
      </c>
      <c r="AF252">
        <v>0.9</v>
      </c>
      <c r="AG252">
        <v>0.95</v>
      </c>
      <c r="AH252" t="s">
        <v>722</v>
      </c>
      <c r="AI252">
        <v>0.95</v>
      </c>
      <c r="AJ252">
        <v>0.12233258181818182</v>
      </c>
      <c r="AK252">
        <v>1.9039896545454544</v>
      </c>
      <c r="AL252">
        <v>5.3367677437303058</v>
      </c>
      <c r="AM252">
        <v>83.061686606733389</v>
      </c>
      <c r="AN252" s="61">
        <v>2.6683838718651533E-3</v>
      </c>
      <c r="AO252">
        <v>4.1530843303366698E-2</v>
      </c>
      <c r="AP252">
        <v>3.2287444849568355E-3</v>
      </c>
    </row>
    <row r="253" spans="1:42" x14ac:dyDescent="0.35">
      <c r="A253" s="48" t="s">
        <v>725</v>
      </c>
      <c r="B253">
        <v>252</v>
      </c>
      <c r="C253" t="s">
        <v>190</v>
      </c>
      <c r="D253" t="s">
        <v>164</v>
      </c>
      <c r="E253" t="s">
        <v>9</v>
      </c>
      <c r="F253">
        <v>2015</v>
      </c>
      <c r="G253">
        <v>74</v>
      </c>
      <c r="H253">
        <v>529.09090909090912</v>
      </c>
      <c r="I253" t="s">
        <v>622</v>
      </c>
      <c r="J253">
        <v>75</v>
      </c>
      <c r="K253">
        <v>0.34</v>
      </c>
      <c r="L253" t="s">
        <v>722</v>
      </c>
      <c r="M253">
        <v>0.34</v>
      </c>
      <c r="N253">
        <v>12000</v>
      </c>
      <c r="O253" t="s">
        <v>722</v>
      </c>
      <c r="P253">
        <v>12000</v>
      </c>
      <c r="Q253">
        <v>1058.1818181818182</v>
      </c>
      <c r="R253">
        <v>0.1</v>
      </c>
      <c r="S253" t="s">
        <v>722</v>
      </c>
      <c r="T253">
        <v>0.1</v>
      </c>
      <c r="U253">
        <v>2.5000000000000001E-5</v>
      </c>
      <c r="V253" t="s">
        <v>722</v>
      </c>
      <c r="W253">
        <v>2.5000000000000001E-5</v>
      </c>
      <c r="X253">
        <v>2.6955330000000002</v>
      </c>
      <c r="Y253" t="s">
        <v>722</v>
      </c>
      <c r="Z253">
        <v>2.6955330000000002</v>
      </c>
      <c r="AA253">
        <v>3.54E-5</v>
      </c>
      <c r="AB253" t="s">
        <v>722</v>
      </c>
      <c r="AC253">
        <v>3.54E-5</v>
      </c>
      <c r="AD253">
        <v>0.9</v>
      </c>
      <c r="AE253" t="s">
        <v>722</v>
      </c>
      <c r="AF253">
        <v>0.9</v>
      </c>
      <c r="AG253">
        <v>0.95</v>
      </c>
      <c r="AH253" t="s">
        <v>722</v>
      </c>
      <c r="AI253">
        <v>0.95</v>
      </c>
      <c r="AJ253">
        <v>0.11380909090909092</v>
      </c>
      <c r="AK253">
        <v>2.5963430045454547</v>
      </c>
      <c r="AL253">
        <v>3.3400437074305831</v>
      </c>
      <c r="AM253">
        <v>76.196892931782145</v>
      </c>
      <c r="AN253" s="61">
        <v>1.6700218537152917E-3</v>
      </c>
      <c r="AO253">
        <v>3.8098446465891077E-2</v>
      </c>
      <c r="AP253">
        <v>2.0207264429955027E-3</v>
      </c>
    </row>
    <row r="254" spans="1:42" x14ac:dyDescent="0.35">
      <c r="A254" s="48" t="s">
        <v>725</v>
      </c>
      <c r="B254">
        <v>253</v>
      </c>
      <c r="C254" t="s">
        <v>191</v>
      </c>
      <c r="D254" t="s">
        <v>164</v>
      </c>
      <c r="E254" t="s">
        <v>9</v>
      </c>
      <c r="F254">
        <v>2016</v>
      </c>
      <c r="G254">
        <v>130</v>
      </c>
      <c r="H254">
        <v>529.09090909090912</v>
      </c>
      <c r="I254" t="s">
        <v>622</v>
      </c>
      <c r="J254">
        <v>175</v>
      </c>
      <c r="K254">
        <v>0.34</v>
      </c>
      <c r="L254" t="s">
        <v>722</v>
      </c>
      <c r="M254">
        <v>0.34</v>
      </c>
      <c r="N254">
        <v>12000</v>
      </c>
      <c r="O254" t="s">
        <v>722</v>
      </c>
      <c r="P254">
        <v>12000</v>
      </c>
      <c r="Q254">
        <v>529.09090909090912</v>
      </c>
      <c r="R254">
        <v>0.05</v>
      </c>
      <c r="S254" t="s">
        <v>722</v>
      </c>
      <c r="T254">
        <v>0.05</v>
      </c>
      <c r="U254">
        <v>1.17E-5</v>
      </c>
      <c r="V254" t="s">
        <v>722</v>
      </c>
      <c r="W254">
        <v>1.17E-5</v>
      </c>
      <c r="X254">
        <v>0.89566800000000002</v>
      </c>
      <c r="Y254" t="s">
        <v>722</v>
      </c>
      <c r="Z254">
        <v>0.89566800000000002</v>
      </c>
      <c r="AA254">
        <v>1.1800000000000001E-5</v>
      </c>
      <c r="AB254" t="s">
        <v>722</v>
      </c>
      <c r="AC254">
        <v>1.1800000000000001E-5</v>
      </c>
      <c r="AD254">
        <v>0.9</v>
      </c>
      <c r="AE254" t="s">
        <v>722</v>
      </c>
      <c r="AF254">
        <v>0.9</v>
      </c>
      <c r="AG254">
        <v>0.95</v>
      </c>
      <c r="AH254" t="s">
        <v>722</v>
      </c>
      <c r="AI254">
        <v>0.95</v>
      </c>
      <c r="AJ254">
        <v>5.0571327272727271E-2</v>
      </c>
      <c r="AK254">
        <v>0.85681570909090909</v>
      </c>
      <c r="AL254">
        <v>2.6073010549388722</v>
      </c>
      <c r="AM254">
        <v>44.174765082855387</v>
      </c>
      <c r="AN254" s="61">
        <v>1.3036505274694361E-3</v>
      </c>
      <c r="AO254">
        <v>2.2087382541427697E-2</v>
      </c>
      <c r="AP254">
        <v>1.5774171382380176E-3</v>
      </c>
    </row>
    <row r="255" spans="1:42" x14ac:dyDescent="0.35">
      <c r="A255" s="48" t="s">
        <v>725</v>
      </c>
      <c r="B255">
        <v>254</v>
      </c>
      <c r="C255" t="s">
        <v>192</v>
      </c>
      <c r="D255" t="s">
        <v>164</v>
      </c>
      <c r="E255" t="s">
        <v>9</v>
      </c>
      <c r="F255">
        <v>2016</v>
      </c>
      <c r="G255">
        <v>130</v>
      </c>
      <c r="H255">
        <v>529.09090909090912</v>
      </c>
      <c r="I255" t="s">
        <v>622</v>
      </c>
      <c r="J255">
        <v>175</v>
      </c>
      <c r="K255">
        <v>0.34</v>
      </c>
      <c r="L255" t="s">
        <v>722</v>
      </c>
      <c r="M255">
        <v>0.34</v>
      </c>
      <c r="N255">
        <v>12000</v>
      </c>
      <c r="O255" t="s">
        <v>722</v>
      </c>
      <c r="P255">
        <v>12000</v>
      </c>
      <c r="Q255">
        <v>529.09090909090912</v>
      </c>
      <c r="R255">
        <v>0.05</v>
      </c>
      <c r="S255" t="s">
        <v>722</v>
      </c>
      <c r="T255">
        <v>0.05</v>
      </c>
      <c r="U255">
        <v>1.17E-5</v>
      </c>
      <c r="V255" t="s">
        <v>722</v>
      </c>
      <c r="W255">
        <v>1.17E-5</v>
      </c>
      <c r="X255">
        <v>0.89566800000000002</v>
      </c>
      <c r="Y255" t="s">
        <v>722</v>
      </c>
      <c r="Z255">
        <v>0.89566800000000002</v>
      </c>
      <c r="AA255">
        <v>1.1800000000000001E-5</v>
      </c>
      <c r="AB255" t="s">
        <v>722</v>
      </c>
      <c r="AC255">
        <v>1.1800000000000001E-5</v>
      </c>
      <c r="AD255">
        <v>0.9</v>
      </c>
      <c r="AE255" t="s">
        <v>722</v>
      </c>
      <c r="AF255">
        <v>0.9</v>
      </c>
      <c r="AG255">
        <v>0.95</v>
      </c>
      <c r="AH255" t="s">
        <v>722</v>
      </c>
      <c r="AI255">
        <v>0.95</v>
      </c>
      <c r="AJ255">
        <v>5.0571327272727271E-2</v>
      </c>
      <c r="AK255">
        <v>0.85681570909090909</v>
      </c>
      <c r="AL255">
        <v>2.6073010549388722</v>
      </c>
      <c r="AM255">
        <v>44.174765082855387</v>
      </c>
      <c r="AN255" s="61">
        <v>1.3036505274694361E-3</v>
      </c>
      <c r="AO255">
        <v>2.2087382541427697E-2</v>
      </c>
      <c r="AP255">
        <v>1.5774171382380176E-3</v>
      </c>
    </row>
    <row r="256" spans="1:42" x14ac:dyDescent="0.35">
      <c r="A256" s="48" t="s">
        <v>725</v>
      </c>
      <c r="B256">
        <v>255</v>
      </c>
      <c r="C256" t="s">
        <v>193</v>
      </c>
      <c r="D256" t="s">
        <v>164</v>
      </c>
      <c r="E256" t="s">
        <v>9</v>
      </c>
      <c r="F256">
        <v>2016</v>
      </c>
      <c r="G256">
        <v>130</v>
      </c>
      <c r="H256">
        <v>529.09090909090912</v>
      </c>
      <c r="I256" t="s">
        <v>622</v>
      </c>
      <c r="J256">
        <v>175</v>
      </c>
      <c r="K256">
        <v>0.34</v>
      </c>
      <c r="L256" t="s">
        <v>722</v>
      </c>
      <c r="M256">
        <v>0.34</v>
      </c>
      <c r="N256">
        <v>12000</v>
      </c>
      <c r="O256" t="s">
        <v>722</v>
      </c>
      <c r="P256">
        <v>12000</v>
      </c>
      <c r="Q256">
        <v>529.09090909090912</v>
      </c>
      <c r="R256">
        <v>0.05</v>
      </c>
      <c r="S256" t="s">
        <v>722</v>
      </c>
      <c r="T256">
        <v>0.05</v>
      </c>
      <c r="U256">
        <v>1.17E-5</v>
      </c>
      <c r="V256" t="s">
        <v>722</v>
      </c>
      <c r="W256">
        <v>1.17E-5</v>
      </c>
      <c r="X256">
        <v>0.89566800000000002</v>
      </c>
      <c r="Y256" t="s">
        <v>722</v>
      </c>
      <c r="Z256">
        <v>0.89566800000000002</v>
      </c>
      <c r="AA256">
        <v>1.1800000000000001E-5</v>
      </c>
      <c r="AB256" t="s">
        <v>722</v>
      </c>
      <c r="AC256">
        <v>1.1800000000000001E-5</v>
      </c>
      <c r="AD256">
        <v>0.9</v>
      </c>
      <c r="AE256" t="s">
        <v>722</v>
      </c>
      <c r="AF256">
        <v>0.9</v>
      </c>
      <c r="AG256">
        <v>0.95</v>
      </c>
      <c r="AH256" t="s">
        <v>722</v>
      </c>
      <c r="AI256">
        <v>0.95</v>
      </c>
      <c r="AJ256">
        <v>5.0571327272727271E-2</v>
      </c>
      <c r="AK256">
        <v>0.85681570909090909</v>
      </c>
      <c r="AL256">
        <v>2.6073010549388722</v>
      </c>
      <c r="AM256">
        <v>44.174765082855387</v>
      </c>
      <c r="AN256" s="61">
        <v>1.3036505274694361E-3</v>
      </c>
      <c r="AO256">
        <v>2.2087382541427697E-2</v>
      </c>
      <c r="AP256">
        <v>1.5774171382380176E-3</v>
      </c>
    </row>
    <row r="257" spans="1:42" x14ac:dyDescent="0.35">
      <c r="A257" s="48" t="s">
        <v>725</v>
      </c>
      <c r="B257">
        <v>256</v>
      </c>
      <c r="C257" t="s">
        <v>194</v>
      </c>
      <c r="D257" t="s">
        <v>164</v>
      </c>
      <c r="E257" t="s">
        <v>9</v>
      </c>
      <c r="F257">
        <v>2016</v>
      </c>
      <c r="G257">
        <v>130</v>
      </c>
      <c r="H257">
        <v>529.09090909090912</v>
      </c>
      <c r="I257" t="s">
        <v>622</v>
      </c>
      <c r="J257">
        <v>175</v>
      </c>
      <c r="K257">
        <v>0.34</v>
      </c>
      <c r="L257" t="s">
        <v>722</v>
      </c>
      <c r="M257">
        <v>0.34</v>
      </c>
      <c r="N257">
        <v>12000</v>
      </c>
      <c r="O257" t="s">
        <v>722</v>
      </c>
      <c r="P257">
        <v>12000</v>
      </c>
      <c r="Q257">
        <v>529.09090909090912</v>
      </c>
      <c r="R257">
        <v>0.05</v>
      </c>
      <c r="S257" t="s">
        <v>722</v>
      </c>
      <c r="T257">
        <v>0.05</v>
      </c>
      <c r="U257">
        <v>1.17E-5</v>
      </c>
      <c r="V257" t="s">
        <v>722</v>
      </c>
      <c r="W257">
        <v>1.17E-5</v>
      </c>
      <c r="X257">
        <v>0.89566800000000002</v>
      </c>
      <c r="Y257" t="s">
        <v>722</v>
      </c>
      <c r="Z257">
        <v>0.89566800000000002</v>
      </c>
      <c r="AA257">
        <v>1.1800000000000001E-5</v>
      </c>
      <c r="AB257" t="s">
        <v>722</v>
      </c>
      <c r="AC257">
        <v>1.1800000000000001E-5</v>
      </c>
      <c r="AD257">
        <v>0.9</v>
      </c>
      <c r="AE257" t="s">
        <v>722</v>
      </c>
      <c r="AF257">
        <v>0.9</v>
      </c>
      <c r="AG257">
        <v>0.95</v>
      </c>
      <c r="AH257" t="s">
        <v>722</v>
      </c>
      <c r="AI257">
        <v>0.95</v>
      </c>
      <c r="AJ257">
        <v>5.0571327272727271E-2</v>
      </c>
      <c r="AK257">
        <v>0.85681570909090909</v>
      </c>
      <c r="AL257">
        <v>2.6073010549388722</v>
      </c>
      <c r="AM257">
        <v>44.174765082855387</v>
      </c>
      <c r="AN257" s="61">
        <v>1.3036505274694361E-3</v>
      </c>
      <c r="AO257">
        <v>2.2087382541427697E-2</v>
      </c>
      <c r="AP257">
        <v>1.5774171382380176E-3</v>
      </c>
    </row>
    <row r="258" spans="1:42" x14ac:dyDescent="0.35">
      <c r="A258" s="48" t="s">
        <v>725</v>
      </c>
      <c r="B258">
        <v>257</v>
      </c>
      <c r="C258" t="s">
        <v>195</v>
      </c>
      <c r="D258" t="s">
        <v>164</v>
      </c>
      <c r="E258" t="s">
        <v>9</v>
      </c>
      <c r="F258">
        <v>2018</v>
      </c>
      <c r="G258">
        <v>160</v>
      </c>
      <c r="H258">
        <v>529.09090909090912</v>
      </c>
      <c r="I258" t="s">
        <v>622</v>
      </c>
      <c r="J258">
        <v>175</v>
      </c>
      <c r="K258">
        <v>0.34</v>
      </c>
      <c r="L258" t="s">
        <v>722</v>
      </c>
      <c r="M258">
        <v>0.34</v>
      </c>
      <c r="N258">
        <v>12000</v>
      </c>
      <c r="O258" t="s">
        <v>722</v>
      </c>
      <c r="P258">
        <v>12000</v>
      </c>
      <c r="Q258">
        <v>529.09090909090912</v>
      </c>
      <c r="R258">
        <v>0.05</v>
      </c>
      <c r="S258" t="s">
        <v>722</v>
      </c>
      <c r="T258">
        <v>0.05</v>
      </c>
      <c r="U258">
        <v>1.17E-5</v>
      </c>
      <c r="V258" t="s">
        <v>722</v>
      </c>
      <c r="W258">
        <v>1.17E-5</v>
      </c>
      <c r="X258">
        <v>0.95399999999999996</v>
      </c>
      <c r="Y258" t="s">
        <v>722</v>
      </c>
      <c r="Z258">
        <v>0.95399999999999996</v>
      </c>
      <c r="AA258">
        <v>1.26E-5</v>
      </c>
      <c r="AB258" t="s">
        <v>722</v>
      </c>
      <c r="AC258">
        <v>1.26E-5</v>
      </c>
      <c r="AD258">
        <v>0.9</v>
      </c>
      <c r="AE258" t="s">
        <v>722</v>
      </c>
      <c r="AF258">
        <v>0.9</v>
      </c>
      <c r="AG258">
        <v>0.95</v>
      </c>
      <c r="AH258" t="s">
        <v>722</v>
      </c>
      <c r="AI258">
        <v>0.95</v>
      </c>
      <c r="AJ258">
        <v>5.0571327272727271E-2</v>
      </c>
      <c r="AK258">
        <v>0.91263321818181808</v>
      </c>
      <c r="AL258">
        <v>3.2089859137709196</v>
      </c>
      <c r="AM258">
        <v>57.910822189637543</v>
      </c>
      <c r="AN258" s="61">
        <v>1.6044929568854599E-3</v>
      </c>
      <c r="AO258">
        <v>2.8955411094818771E-2</v>
      </c>
      <c r="AP258">
        <v>1.9414364778314063E-3</v>
      </c>
    </row>
    <row r="259" spans="1:42" x14ac:dyDescent="0.35">
      <c r="A259" s="48" t="s">
        <v>725</v>
      </c>
      <c r="B259">
        <v>258</v>
      </c>
      <c r="C259" t="s">
        <v>196</v>
      </c>
      <c r="D259" t="s">
        <v>164</v>
      </c>
      <c r="E259" t="s">
        <v>16</v>
      </c>
      <c r="F259">
        <v>2013</v>
      </c>
      <c r="G259">
        <v>102</v>
      </c>
      <c r="H259">
        <v>529.09090909090912</v>
      </c>
      <c r="J259">
        <v>175</v>
      </c>
      <c r="K259" t="s">
        <v>722</v>
      </c>
      <c r="L259">
        <v>0.5</v>
      </c>
      <c r="M259">
        <v>0.5</v>
      </c>
      <c r="N259" t="s">
        <v>722</v>
      </c>
      <c r="O259">
        <v>10000</v>
      </c>
      <c r="P259">
        <v>10000</v>
      </c>
      <c r="Q259">
        <v>2116.3636363636365</v>
      </c>
      <c r="R259" t="s">
        <v>722</v>
      </c>
      <c r="S259">
        <v>0.129</v>
      </c>
      <c r="T259">
        <v>0.129</v>
      </c>
      <c r="U259" t="s">
        <v>722</v>
      </c>
      <c r="V259">
        <v>1.0200000000000001E-5</v>
      </c>
      <c r="W259">
        <v>1.0200000000000001E-5</v>
      </c>
      <c r="X259" t="s">
        <v>722</v>
      </c>
      <c r="Y259">
        <v>0.13700000000000001</v>
      </c>
      <c r="Z259">
        <v>0.13700000000000001</v>
      </c>
      <c r="AA259" t="s">
        <v>722</v>
      </c>
      <c r="AB259">
        <v>5.66E-5</v>
      </c>
      <c r="AC259">
        <v>5.66E-5</v>
      </c>
      <c r="AD259" t="s">
        <v>722</v>
      </c>
      <c r="AE259">
        <v>1</v>
      </c>
      <c r="AF259">
        <v>1</v>
      </c>
      <c r="AG259" t="s">
        <v>722</v>
      </c>
      <c r="AH259">
        <v>0.97699999999999998</v>
      </c>
      <c r="AI259">
        <v>0.97699999999999998</v>
      </c>
      <c r="AJ259">
        <v>0.1505869090909091</v>
      </c>
      <c r="AK259">
        <v>0.2508800996363636</v>
      </c>
      <c r="AL259">
        <v>8.9582247515165623</v>
      </c>
      <c r="AM259">
        <v>14.92453980092411</v>
      </c>
      <c r="AN259" s="61">
        <v>4.4791123757582816E-3</v>
      </c>
      <c r="AO259">
        <v>7.4622699004620553E-3</v>
      </c>
      <c r="AP259">
        <v>4.119887563222467E-3</v>
      </c>
    </row>
    <row r="260" spans="1:42" x14ac:dyDescent="0.35">
      <c r="A260" s="48" t="s">
        <v>725</v>
      </c>
      <c r="B260">
        <v>259</v>
      </c>
      <c r="C260" t="s">
        <v>197</v>
      </c>
      <c r="D260" t="s">
        <v>164</v>
      </c>
      <c r="E260" t="s">
        <v>16</v>
      </c>
      <c r="F260">
        <v>2014</v>
      </c>
      <c r="G260">
        <v>102</v>
      </c>
      <c r="H260">
        <v>529.09090909090912</v>
      </c>
      <c r="J260">
        <v>175</v>
      </c>
      <c r="K260" t="s">
        <v>722</v>
      </c>
      <c r="L260">
        <v>0.5</v>
      </c>
      <c r="M260">
        <v>0.5</v>
      </c>
      <c r="N260" t="s">
        <v>722</v>
      </c>
      <c r="O260">
        <v>10000</v>
      </c>
      <c r="P260">
        <v>10000</v>
      </c>
      <c r="Q260">
        <v>1587.2727272727275</v>
      </c>
      <c r="R260" t="s">
        <v>722</v>
      </c>
      <c r="S260">
        <v>0.129</v>
      </c>
      <c r="T260">
        <v>0.129</v>
      </c>
      <c r="U260" t="s">
        <v>722</v>
      </c>
      <c r="V260">
        <v>1.0200000000000001E-5</v>
      </c>
      <c r="W260">
        <v>1.0200000000000001E-5</v>
      </c>
      <c r="X260" t="s">
        <v>722</v>
      </c>
      <c r="Y260">
        <v>0.13700000000000001</v>
      </c>
      <c r="Z260">
        <v>0.13700000000000001</v>
      </c>
      <c r="AA260" t="s">
        <v>722</v>
      </c>
      <c r="AB260">
        <v>5.66E-5</v>
      </c>
      <c r="AC260">
        <v>5.66E-5</v>
      </c>
      <c r="AD260" t="s">
        <v>722</v>
      </c>
      <c r="AE260">
        <v>1</v>
      </c>
      <c r="AF260">
        <v>1</v>
      </c>
      <c r="AG260" t="s">
        <v>722</v>
      </c>
      <c r="AH260">
        <v>0.97699999999999998</v>
      </c>
      <c r="AI260">
        <v>0.97699999999999998</v>
      </c>
      <c r="AJ260">
        <v>0.14519018181818183</v>
      </c>
      <c r="AK260">
        <v>0.22162232472727275</v>
      </c>
      <c r="AL260">
        <v>8.6371802721286226</v>
      </c>
      <c r="AM260">
        <v>13.184031778366254</v>
      </c>
      <c r="AN260" s="61">
        <v>4.3185901360643115E-3</v>
      </c>
      <c r="AO260">
        <v>6.5920158891831278E-3</v>
      </c>
      <c r="AP260">
        <v>3.9722392071519534E-3</v>
      </c>
    </row>
    <row r="261" spans="1:42" x14ac:dyDescent="0.35">
      <c r="A261" s="48" t="s">
        <v>725</v>
      </c>
      <c r="B261">
        <v>260</v>
      </c>
      <c r="C261" t="s">
        <v>198</v>
      </c>
      <c r="D261" t="s">
        <v>164</v>
      </c>
      <c r="E261" t="s">
        <v>16</v>
      </c>
      <c r="F261">
        <v>2015</v>
      </c>
      <c r="G261">
        <v>229</v>
      </c>
      <c r="H261">
        <v>529.09090909090912</v>
      </c>
      <c r="J261">
        <v>300</v>
      </c>
      <c r="K261" t="s">
        <v>722</v>
      </c>
      <c r="L261">
        <v>0.5</v>
      </c>
      <c r="M261">
        <v>0.5</v>
      </c>
      <c r="N261" t="s">
        <v>722</v>
      </c>
      <c r="O261">
        <v>10000</v>
      </c>
      <c r="P261">
        <v>10000</v>
      </c>
      <c r="Q261">
        <v>1058.1818181818182</v>
      </c>
      <c r="R261" t="s">
        <v>722</v>
      </c>
      <c r="S261">
        <v>0.129</v>
      </c>
      <c r="T261">
        <v>0.129</v>
      </c>
      <c r="U261" t="s">
        <v>722</v>
      </c>
      <c r="V261">
        <v>1.0200000000000001E-5</v>
      </c>
      <c r="W261">
        <v>1.0200000000000001E-5</v>
      </c>
      <c r="X261" t="s">
        <v>722</v>
      </c>
      <c r="Y261">
        <v>0.13700000000000001</v>
      </c>
      <c r="Z261">
        <v>0.13700000000000001</v>
      </c>
      <c r="AA261" t="s">
        <v>722</v>
      </c>
      <c r="AB261">
        <v>5.66E-5</v>
      </c>
      <c r="AC261">
        <v>5.66E-5</v>
      </c>
      <c r="AD261" t="s">
        <v>722</v>
      </c>
      <c r="AE261">
        <v>1</v>
      </c>
      <c r="AF261">
        <v>1</v>
      </c>
      <c r="AG261" t="s">
        <v>722</v>
      </c>
      <c r="AH261">
        <v>0.97699999999999998</v>
      </c>
      <c r="AI261">
        <v>0.97699999999999998</v>
      </c>
      <c r="AJ261">
        <v>0.13979345454545455</v>
      </c>
      <c r="AK261">
        <v>0.19236454981818182</v>
      </c>
      <c r="AL261">
        <v>18.670540162133491</v>
      </c>
      <c r="AM261">
        <v>25.691832745883548</v>
      </c>
      <c r="AN261" s="61">
        <v>9.3352700810667467E-3</v>
      </c>
      <c r="AO261">
        <v>1.2845916372941775E-2</v>
      </c>
      <c r="AP261">
        <v>8.5865814205651932E-3</v>
      </c>
    </row>
    <row r="262" spans="1:42" x14ac:dyDescent="0.35">
      <c r="A262" s="48" t="s">
        <v>725</v>
      </c>
      <c r="B262">
        <v>261</v>
      </c>
      <c r="C262" t="s">
        <v>199</v>
      </c>
      <c r="D262" t="s">
        <v>164</v>
      </c>
      <c r="E262" t="s">
        <v>16</v>
      </c>
      <c r="F262">
        <v>2016</v>
      </c>
      <c r="G262">
        <v>229</v>
      </c>
      <c r="H262">
        <v>529.09090909090912</v>
      </c>
      <c r="J262">
        <v>300</v>
      </c>
      <c r="K262" t="s">
        <v>722</v>
      </c>
      <c r="L262">
        <v>0.5</v>
      </c>
      <c r="M262">
        <v>0.5</v>
      </c>
      <c r="N262" t="s">
        <v>722</v>
      </c>
      <c r="O262">
        <v>10000</v>
      </c>
      <c r="P262">
        <v>10000</v>
      </c>
      <c r="Q262">
        <v>529.09090909090912</v>
      </c>
      <c r="R262" t="s">
        <v>722</v>
      </c>
      <c r="S262">
        <v>0.129</v>
      </c>
      <c r="T262">
        <v>0.129</v>
      </c>
      <c r="U262" t="s">
        <v>722</v>
      </c>
      <c r="V262">
        <v>1.0200000000000001E-5</v>
      </c>
      <c r="W262">
        <v>1.0200000000000001E-5</v>
      </c>
      <c r="X262" t="s">
        <v>722</v>
      </c>
      <c r="Y262">
        <v>0.13700000000000001</v>
      </c>
      <c r="Z262">
        <v>0.13700000000000001</v>
      </c>
      <c r="AA262" t="s">
        <v>722</v>
      </c>
      <c r="AB262">
        <v>5.66E-5</v>
      </c>
      <c r="AC262">
        <v>5.66E-5</v>
      </c>
      <c r="AD262" t="s">
        <v>722</v>
      </c>
      <c r="AE262">
        <v>1</v>
      </c>
      <c r="AF262">
        <v>1</v>
      </c>
      <c r="AG262" t="s">
        <v>722</v>
      </c>
      <c r="AH262">
        <v>0.97699999999999998</v>
      </c>
      <c r="AI262">
        <v>0.97699999999999998</v>
      </c>
      <c r="AJ262">
        <v>0.13439672727272728</v>
      </c>
      <c r="AK262">
        <v>0.1631067749090909</v>
      </c>
      <c r="AL262">
        <v>17.949763830958606</v>
      </c>
      <c r="AM262">
        <v>21.784221597199721</v>
      </c>
      <c r="AN262" s="61">
        <v>8.974881915479304E-3</v>
      </c>
      <c r="AO262">
        <v>1.089211079859986E-2</v>
      </c>
      <c r="AP262">
        <v>8.255096385857863E-3</v>
      </c>
    </row>
    <row r="263" spans="1:42" x14ac:dyDescent="0.35">
      <c r="A263" s="48" t="s">
        <v>725</v>
      </c>
      <c r="B263">
        <v>262</v>
      </c>
      <c r="C263" t="s">
        <v>200</v>
      </c>
      <c r="D263" t="s">
        <v>164</v>
      </c>
      <c r="E263" t="s">
        <v>16</v>
      </c>
      <c r="F263">
        <v>2017</v>
      </c>
      <c r="G263">
        <v>229</v>
      </c>
      <c r="H263">
        <v>529.09090909090912</v>
      </c>
      <c r="J263">
        <v>300</v>
      </c>
      <c r="K263" t="s">
        <v>722</v>
      </c>
      <c r="L263">
        <v>0.5</v>
      </c>
      <c r="M263">
        <v>0.5</v>
      </c>
      <c r="N263" t="s">
        <v>722</v>
      </c>
      <c r="O263">
        <v>10000</v>
      </c>
      <c r="P263">
        <v>10000</v>
      </c>
      <c r="Q263">
        <v>529.09090909090912</v>
      </c>
      <c r="R263" t="s">
        <v>722</v>
      </c>
      <c r="S263">
        <v>0.129</v>
      </c>
      <c r="T263">
        <v>0.129</v>
      </c>
      <c r="U263" t="s">
        <v>722</v>
      </c>
      <c r="V263">
        <v>1.0200000000000001E-5</v>
      </c>
      <c r="W263">
        <v>1.0200000000000001E-5</v>
      </c>
      <c r="X263" t="s">
        <v>722</v>
      </c>
      <c r="Y263">
        <v>0.13700000000000001</v>
      </c>
      <c r="Z263">
        <v>0.13700000000000001</v>
      </c>
      <c r="AA263" t="s">
        <v>722</v>
      </c>
      <c r="AB263">
        <v>5.66E-5</v>
      </c>
      <c r="AC263">
        <v>5.66E-5</v>
      </c>
      <c r="AD263" t="s">
        <v>722</v>
      </c>
      <c r="AE263">
        <v>1</v>
      </c>
      <c r="AF263">
        <v>1</v>
      </c>
      <c r="AG263" t="s">
        <v>722</v>
      </c>
      <c r="AH263">
        <v>0.97699999999999998</v>
      </c>
      <c r="AI263">
        <v>0.97699999999999998</v>
      </c>
      <c r="AJ263">
        <v>0.13439672727272728</v>
      </c>
      <c r="AK263">
        <v>0.1631067749090909</v>
      </c>
      <c r="AL263">
        <v>17.949763830958606</v>
      </c>
      <c r="AM263">
        <v>21.784221597199721</v>
      </c>
      <c r="AN263" s="61">
        <v>8.974881915479304E-3</v>
      </c>
      <c r="AO263">
        <v>1.089211079859986E-2</v>
      </c>
      <c r="AP263">
        <v>8.255096385857863E-3</v>
      </c>
    </row>
    <row r="264" spans="1:42" x14ac:dyDescent="0.35">
      <c r="A264" s="48" t="s">
        <v>725</v>
      </c>
      <c r="B264">
        <v>263</v>
      </c>
      <c r="C264" t="s">
        <v>201</v>
      </c>
      <c r="D264" t="s">
        <v>164</v>
      </c>
      <c r="E264" t="s">
        <v>16</v>
      </c>
      <c r="F264">
        <v>2017</v>
      </c>
      <c r="G264">
        <v>229</v>
      </c>
      <c r="H264">
        <v>529.09090909090912</v>
      </c>
      <c r="J264">
        <v>300</v>
      </c>
      <c r="K264" t="s">
        <v>722</v>
      </c>
      <c r="L264">
        <v>0.5</v>
      </c>
      <c r="M264">
        <v>0.5</v>
      </c>
      <c r="N264" t="s">
        <v>722</v>
      </c>
      <c r="O264">
        <v>10000</v>
      </c>
      <c r="P264">
        <v>10000</v>
      </c>
      <c r="Q264">
        <v>529.09090909090912</v>
      </c>
      <c r="R264" t="s">
        <v>722</v>
      </c>
      <c r="S264">
        <v>0.129</v>
      </c>
      <c r="T264">
        <v>0.129</v>
      </c>
      <c r="U264" t="s">
        <v>722</v>
      </c>
      <c r="V264">
        <v>1.0200000000000001E-5</v>
      </c>
      <c r="W264">
        <v>1.0200000000000001E-5</v>
      </c>
      <c r="X264" t="s">
        <v>722</v>
      </c>
      <c r="Y264">
        <v>0.13700000000000001</v>
      </c>
      <c r="Z264">
        <v>0.13700000000000001</v>
      </c>
      <c r="AA264" t="s">
        <v>722</v>
      </c>
      <c r="AB264">
        <v>5.66E-5</v>
      </c>
      <c r="AC264">
        <v>5.66E-5</v>
      </c>
      <c r="AD264" t="s">
        <v>722</v>
      </c>
      <c r="AE264">
        <v>1</v>
      </c>
      <c r="AF264">
        <v>1</v>
      </c>
      <c r="AG264" t="s">
        <v>722</v>
      </c>
      <c r="AH264">
        <v>0.97699999999999998</v>
      </c>
      <c r="AI264">
        <v>0.97699999999999998</v>
      </c>
      <c r="AJ264">
        <v>0.13439672727272728</v>
      </c>
      <c r="AK264">
        <v>0.1631067749090909</v>
      </c>
      <c r="AL264">
        <v>17.949763830958606</v>
      </c>
      <c r="AM264">
        <v>21.784221597199721</v>
      </c>
      <c r="AN264" s="61">
        <v>8.974881915479304E-3</v>
      </c>
      <c r="AO264">
        <v>1.089211079859986E-2</v>
      </c>
      <c r="AP264">
        <v>8.255096385857863E-3</v>
      </c>
    </row>
    <row r="265" spans="1:42" x14ac:dyDescent="0.35">
      <c r="A265" s="48" t="s">
        <v>725</v>
      </c>
      <c r="B265">
        <v>264</v>
      </c>
      <c r="C265" t="s">
        <v>202</v>
      </c>
      <c r="D265" t="s">
        <v>164</v>
      </c>
      <c r="E265" t="s">
        <v>16</v>
      </c>
      <c r="F265">
        <v>2017</v>
      </c>
      <c r="G265">
        <v>229</v>
      </c>
      <c r="H265">
        <v>529.09090909090912</v>
      </c>
      <c r="J265">
        <v>300</v>
      </c>
      <c r="K265" t="s">
        <v>722</v>
      </c>
      <c r="L265">
        <v>0.5</v>
      </c>
      <c r="M265">
        <v>0.5</v>
      </c>
      <c r="N265" t="s">
        <v>722</v>
      </c>
      <c r="O265">
        <v>10000</v>
      </c>
      <c r="P265">
        <v>10000</v>
      </c>
      <c r="Q265">
        <v>529.09090909090912</v>
      </c>
      <c r="R265" t="s">
        <v>722</v>
      </c>
      <c r="S265">
        <v>0.129</v>
      </c>
      <c r="T265">
        <v>0.129</v>
      </c>
      <c r="U265" t="s">
        <v>722</v>
      </c>
      <c r="V265">
        <v>1.0200000000000001E-5</v>
      </c>
      <c r="W265">
        <v>1.0200000000000001E-5</v>
      </c>
      <c r="X265" t="s">
        <v>722</v>
      </c>
      <c r="Y265">
        <v>0.13700000000000001</v>
      </c>
      <c r="Z265">
        <v>0.13700000000000001</v>
      </c>
      <c r="AA265" t="s">
        <v>722</v>
      </c>
      <c r="AB265">
        <v>5.66E-5</v>
      </c>
      <c r="AC265">
        <v>5.66E-5</v>
      </c>
      <c r="AD265" t="s">
        <v>722</v>
      </c>
      <c r="AE265">
        <v>1</v>
      </c>
      <c r="AF265">
        <v>1</v>
      </c>
      <c r="AG265" t="s">
        <v>722</v>
      </c>
      <c r="AH265">
        <v>0.97699999999999998</v>
      </c>
      <c r="AI265">
        <v>0.97699999999999998</v>
      </c>
      <c r="AJ265">
        <v>0.13439672727272728</v>
      </c>
      <c r="AK265">
        <v>0.1631067749090909</v>
      </c>
      <c r="AL265">
        <v>17.949763830958606</v>
      </c>
      <c r="AM265">
        <v>21.784221597199721</v>
      </c>
      <c r="AN265" s="61">
        <v>8.974881915479304E-3</v>
      </c>
      <c r="AO265">
        <v>1.089211079859986E-2</v>
      </c>
      <c r="AP265">
        <v>8.255096385857863E-3</v>
      </c>
    </row>
    <row r="266" spans="1:42" x14ac:dyDescent="0.35">
      <c r="A266" s="48" t="s">
        <v>725</v>
      </c>
      <c r="B266">
        <v>265</v>
      </c>
      <c r="C266" t="s">
        <v>203</v>
      </c>
      <c r="D266" t="s">
        <v>164</v>
      </c>
      <c r="E266" t="s">
        <v>16</v>
      </c>
      <c r="F266">
        <v>2017</v>
      </c>
      <c r="G266">
        <v>229</v>
      </c>
      <c r="H266">
        <v>529.09090909090912</v>
      </c>
      <c r="J266">
        <v>300</v>
      </c>
      <c r="K266" t="s">
        <v>722</v>
      </c>
      <c r="L266">
        <v>0.5</v>
      </c>
      <c r="M266">
        <v>0.5</v>
      </c>
      <c r="N266" t="s">
        <v>722</v>
      </c>
      <c r="O266">
        <v>10000</v>
      </c>
      <c r="P266">
        <v>10000</v>
      </c>
      <c r="Q266">
        <v>529.09090909090912</v>
      </c>
      <c r="R266" t="s">
        <v>722</v>
      </c>
      <c r="S266">
        <v>0.129</v>
      </c>
      <c r="T266">
        <v>0.129</v>
      </c>
      <c r="U266" t="s">
        <v>722</v>
      </c>
      <c r="V266">
        <v>1.0200000000000001E-5</v>
      </c>
      <c r="W266">
        <v>1.0200000000000001E-5</v>
      </c>
      <c r="X266" t="s">
        <v>722</v>
      </c>
      <c r="Y266">
        <v>0.13700000000000001</v>
      </c>
      <c r="Z266">
        <v>0.13700000000000001</v>
      </c>
      <c r="AA266" t="s">
        <v>722</v>
      </c>
      <c r="AB266">
        <v>5.66E-5</v>
      </c>
      <c r="AC266">
        <v>5.66E-5</v>
      </c>
      <c r="AD266" t="s">
        <v>722</v>
      </c>
      <c r="AE266">
        <v>1</v>
      </c>
      <c r="AF266">
        <v>1</v>
      </c>
      <c r="AG266" t="s">
        <v>722</v>
      </c>
      <c r="AH266">
        <v>0.97699999999999998</v>
      </c>
      <c r="AI266">
        <v>0.97699999999999998</v>
      </c>
      <c r="AJ266">
        <v>0.13439672727272728</v>
      </c>
      <c r="AK266">
        <v>0.1631067749090909</v>
      </c>
      <c r="AL266">
        <v>17.949763830958606</v>
      </c>
      <c r="AM266">
        <v>21.784221597199721</v>
      </c>
      <c r="AN266" s="61">
        <v>8.974881915479304E-3</v>
      </c>
      <c r="AO266">
        <v>1.089211079859986E-2</v>
      </c>
      <c r="AP266">
        <v>8.255096385857863E-3</v>
      </c>
    </row>
    <row r="267" spans="1:42" x14ac:dyDescent="0.35">
      <c r="A267" s="48" t="s">
        <v>725</v>
      </c>
      <c r="B267">
        <v>266</v>
      </c>
      <c r="C267" t="s">
        <v>204</v>
      </c>
      <c r="D267" t="s">
        <v>205</v>
      </c>
      <c r="E267" t="s">
        <v>9</v>
      </c>
      <c r="F267">
        <v>1998</v>
      </c>
      <c r="G267">
        <v>55</v>
      </c>
      <c r="H267">
        <v>1137.9951923076924</v>
      </c>
      <c r="I267" t="s">
        <v>766</v>
      </c>
      <c r="J267">
        <v>75</v>
      </c>
      <c r="K267">
        <v>0.36</v>
      </c>
      <c r="L267" t="s">
        <v>722</v>
      </c>
      <c r="M267">
        <v>0.36</v>
      </c>
      <c r="N267">
        <v>12000</v>
      </c>
      <c r="O267" t="s">
        <v>722</v>
      </c>
      <c r="P267">
        <v>12000</v>
      </c>
      <c r="Q267">
        <v>21621.908653846156</v>
      </c>
      <c r="R267">
        <v>0.99</v>
      </c>
      <c r="S267" t="s">
        <v>722</v>
      </c>
      <c r="T267">
        <v>0.99</v>
      </c>
      <c r="U267">
        <v>4.5800000000000002E-5</v>
      </c>
      <c r="V267" t="s">
        <v>722</v>
      </c>
      <c r="W267">
        <v>4.5800000000000002E-5</v>
      </c>
      <c r="X267">
        <v>8.3019999999999996</v>
      </c>
      <c r="Y267" t="s">
        <v>722</v>
      </c>
      <c r="Z267">
        <v>8.3019999999999996</v>
      </c>
      <c r="AA267">
        <v>1.93E-4</v>
      </c>
      <c r="AB267" t="s">
        <v>722</v>
      </c>
      <c r="AC267">
        <v>1.93E-4</v>
      </c>
      <c r="AD267">
        <v>0.9</v>
      </c>
      <c r="AE267" t="s">
        <v>722</v>
      </c>
      <c r="AF267">
        <v>0.9</v>
      </c>
      <c r="AG267">
        <v>0.93</v>
      </c>
      <c r="AH267" t="s">
        <v>722</v>
      </c>
      <c r="AI267">
        <v>0.93</v>
      </c>
      <c r="AJ267">
        <v>1.3856400000000002</v>
      </c>
      <c r="AK267">
        <v>9.8747399999999992</v>
      </c>
      <c r="AL267">
        <v>68.831984174978018</v>
      </c>
      <c r="AM267">
        <v>490.52996984211075</v>
      </c>
      <c r="AN267" s="61">
        <v>3.4415992087489009E-2</v>
      </c>
      <c r="AO267">
        <v>0.24526498492105536</v>
      </c>
      <c r="AP267">
        <v>4.1643350425861696E-2</v>
      </c>
    </row>
    <row r="268" spans="1:42" x14ac:dyDescent="0.35">
      <c r="A268" s="48" t="s">
        <v>725</v>
      </c>
      <c r="B268">
        <v>267</v>
      </c>
      <c r="C268" t="s">
        <v>206</v>
      </c>
      <c r="D268" t="s">
        <v>205</v>
      </c>
      <c r="E268" t="s">
        <v>9</v>
      </c>
      <c r="F268">
        <v>1998</v>
      </c>
      <c r="G268">
        <v>55</v>
      </c>
      <c r="H268">
        <v>1137.9951923076924</v>
      </c>
      <c r="I268" t="s">
        <v>766</v>
      </c>
      <c r="J268">
        <v>75</v>
      </c>
      <c r="K268">
        <v>0.36</v>
      </c>
      <c r="L268" t="s">
        <v>722</v>
      </c>
      <c r="M268">
        <v>0.36</v>
      </c>
      <c r="N268">
        <v>12000</v>
      </c>
      <c r="O268" t="s">
        <v>722</v>
      </c>
      <c r="P268">
        <v>12000</v>
      </c>
      <c r="Q268">
        <v>21621.908653846156</v>
      </c>
      <c r="R268">
        <v>0.99</v>
      </c>
      <c r="S268" t="s">
        <v>722</v>
      </c>
      <c r="T268">
        <v>0.99</v>
      </c>
      <c r="U268">
        <v>4.5800000000000002E-5</v>
      </c>
      <c r="V268" t="s">
        <v>722</v>
      </c>
      <c r="W268">
        <v>4.5800000000000002E-5</v>
      </c>
      <c r="X268">
        <v>8.3019999999999996</v>
      </c>
      <c r="Y268" t="s">
        <v>722</v>
      </c>
      <c r="Z268">
        <v>8.3019999999999996</v>
      </c>
      <c r="AA268">
        <v>1.93E-4</v>
      </c>
      <c r="AB268" t="s">
        <v>722</v>
      </c>
      <c r="AC268">
        <v>1.93E-4</v>
      </c>
      <c r="AD268">
        <v>0.9</v>
      </c>
      <c r="AE268" t="s">
        <v>722</v>
      </c>
      <c r="AF268">
        <v>0.9</v>
      </c>
      <c r="AG268">
        <v>0.93</v>
      </c>
      <c r="AH268" t="s">
        <v>722</v>
      </c>
      <c r="AI268">
        <v>0.93</v>
      </c>
      <c r="AJ268">
        <v>1.3856400000000002</v>
      </c>
      <c r="AK268">
        <v>9.8747399999999992</v>
      </c>
      <c r="AL268">
        <v>68.831984174978018</v>
      </c>
      <c r="AM268">
        <v>490.52996984211075</v>
      </c>
      <c r="AN268" s="61">
        <v>3.4415992087489009E-2</v>
      </c>
      <c r="AO268">
        <v>0.24526498492105536</v>
      </c>
      <c r="AP268">
        <v>4.1643350425861696E-2</v>
      </c>
    </row>
    <row r="269" spans="1:42" x14ac:dyDescent="0.35">
      <c r="A269" s="48" t="s">
        <v>725</v>
      </c>
      <c r="B269">
        <v>268</v>
      </c>
      <c r="C269">
        <v>4551</v>
      </c>
      <c r="D269" t="s">
        <v>205</v>
      </c>
      <c r="E269" t="s">
        <v>9</v>
      </c>
      <c r="F269">
        <v>2002</v>
      </c>
      <c r="G269">
        <v>113</v>
      </c>
      <c r="H269">
        <v>1137.9951923076924</v>
      </c>
      <c r="I269" t="s">
        <v>619</v>
      </c>
      <c r="J269">
        <v>175</v>
      </c>
      <c r="K269">
        <v>0.36</v>
      </c>
      <c r="L269" t="s">
        <v>722</v>
      </c>
      <c r="M269">
        <v>0.36</v>
      </c>
      <c r="N269">
        <v>12000</v>
      </c>
      <c r="O269" t="s">
        <v>722</v>
      </c>
      <c r="P269">
        <v>12000</v>
      </c>
      <c r="Q269">
        <v>17069.927884615387</v>
      </c>
      <c r="R269">
        <v>0.68</v>
      </c>
      <c r="S269" t="s">
        <v>722</v>
      </c>
      <c r="T269">
        <v>0.68</v>
      </c>
      <c r="U269">
        <v>3.15E-5</v>
      </c>
      <c r="V269" t="s">
        <v>722</v>
      </c>
      <c r="W269">
        <v>3.15E-5</v>
      </c>
      <c r="X269">
        <v>5.4404199999999996</v>
      </c>
      <c r="Y269" t="s">
        <v>722</v>
      </c>
      <c r="Z269">
        <v>5.4404199999999996</v>
      </c>
      <c r="AA269">
        <v>1.26E-4</v>
      </c>
      <c r="AB269" t="s">
        <v>722</v>
      </c>
      <c r="AC269">
        <v>1.26E-4</v>
      </c>
      <c r="AD269">
        <v>0.9</v>
      </c>
      <c r="AE269" t="s">
        <v>722</v>
      </c>
      <c r="AF269">
        <v>0.9</v>
      </c>
      <c r="AG269">
        <v>0.93</v>
      </c>
      <c r="AH269" t="s">
        <v>722</v>
      </c>
      <c r="AI269">
        <v>0.93</v>
      </c>
      <c r="AJ269">
        <v>0.95220000000000005</v>
      </c>
      <c r="AK269">
        <v>6.4657506000000007</v>
      </c>
      <c r="AL269">
        <v>97.181546990426327</v>
      </c>
      <c r="AM269">
        <v>659.89460802591611</v>
      </c>
      <c r="AN269" s="61">
        <v>4.8590773495213166E-2</v>
      </c>
      <c r="AO269">
        <v>0.32994730401295808</v>
      </c>
      <c r="AP269">
        <v>5.879483592920793E-2</v>
      </c>
    </row>
    <row r="270" spans="1:42" x14ac:dyDescent="0.35">
      <c r="A270" s="48" t="s">
        <v>725</v>
      </c>
      <c r="B270">
        <v>269</v>
      </c>
      <c r="C270">
        <v>4553</v>
      </c>
      <c r="D270" t="s">
        <v>205</v>
      </c>
      <c r="E270" t="s">
        <v>9</v>
      </c>
      <c r="F270">
        <v>2002</v>
      </c>
      <c r="G270">
        <v>113</v>
      </c>
      <c r="H270">
        <v>1137.9951923076924</v>
      </c>
      <c r="I270" t="s">
        <v>619</v>
      </c>
      <c r="J270">
        <v>175</v>
      </c>
      <c r="K270">
        <v>0.36</v>
      </c>
      <c r="L270" t="s">
        <v>722</v>
      </c>
      <c r="M270">
        <v>0.36</v>
      </c>
      <c r="N270">
        <v>12000</v>
      </c>
      <c r="O270" t="s">
        <v>722</v>
      </c>
      <c r="P270">
        <v>12000</v>
      </c>
      <c r="Q270">
        <v>17069.927884615387</v>
      </c>
      <c r="R270">
        <v>0.68</v>
      </c>
      <c r="S270" t="s">
        <v>722</v>
      </c>
      <c r="T270">
        <v>0.68</v>
      </c>
      <c r="U270">
        <v>3.15E-5</v>
      </c>
      <c r="V270" t="s">
        <v>722</v>
      </c>
      <c r="W270">
        <v>3.15E-5</v>
      </c>
      <c r="X270">
        <v>5.4404199999999996</v>
      </c>
      <c r="Y270" t="s">
        <v>722</v>
      </c>
      <c r="Z270">
        <v>5.4404199999999996</v>
      </c>
      <c r="AA270">
        <v>1.26E-4</v>
      </c>
      <c r="AB270" t="s">
        <v>722</v>
      </c>
      <c r="AC270">
        <v>1.26E-4</v>
      </c>
      <c r="AD270">
        <v>0.9</v>
      </c>
      <c r="AE270" t="s">
        <v>722</v>
      </c>
      <c r="AF270">
        <v>0.9</v>
      </c>
      <c r="AG270">
        <v>0.93</v>
      </c>
      <c r="AH270" t="s">
        <v>722</v>
      </c>
      <c r="AI270">
        <v>0.93</v>
      </c>
      <c r="AJ270">
        <v>0.95220000000000005</v>
      </c>
      <c r="AK270">
        <v>6.4657506000000007</v>
      </c>
      <c r="AL270">
        <v>97.181546990426327</v>
      </c>
      <c r="AM270">
        <v>659.89460802591611</v>
      </c>
      <c r="AN270" s="61">
        <v>4.8590773495213166E-2</v>
      </c>
      <c r="AO270">
        <v>0.32994730401295808</v>
      </c>
      <c r="AP270">
        <v>5.879483592920793E-2</v>
      </c>
    </row>
    <row r="271" spans="1:42" x14ac:dyDescent="0.35">
      <c r="A271" s="48" t="s">
        <v>725</v>
      </c>
      <c r="B271">
        <v>270</v>
      </c>
      <c r="C271">
        <v>4629</v>
      </c>
      <c r="D271" t="s">
        <v>205</v>
      </c>
      <c r="E271" t="s">
        <v>9</v>
      </c>
      <c r="F271">
        <v>2002</v>
      </c>
      <c r="G271">
        <v>113</v>
      </c>
      <c r="H271">
        <v>1137.9951923076924</v>
      </c>
      <c r="I271" t="s">
        <v>619</v>
      </c>
      <c r="J271">
        <v>175</v>
      </c>
      <c r="K271">
        <v>0.36</v>
      </c>
      <c r="L271" t="s">
        <v>722</v>
      </c>
      <c r="M271">
        <v>0.36</v>
      </c>
      <c r="N271">
        <v>12000</v>
      </c>
      <c r="O271" t="s">
        <v>722</v>
      </c>
      <c r="P271">
        <v>12000</v>
      </c>
      <c r="Q271">
        <v>17069.927884615387</v>
      </c>
      <c r="R271">
        <v>0.68</v>
      </c>
      <c r="S271" t="s">
        <v>722</v>
      </c>
      <c r="T271">
        <v>0.68</v>
      </c>
      <c r="U271">
        <v>3.15E-5</v>
      </c>
      <c r="V271" t="s">
        <v>722</v>
      </c>
      <c r="W271">
        <v>3.15E-5</v>
      </c>
      <c r="X271">
        <v>5.4404199999999996</v>
      </c>
      <c r="Y271" t="s">
        <v>722</v>
      </c>
      <c r="Z271">
        <v>5.4404199999999996</v>
      </c>
      <c r="AA271">
        <v>1.26E-4</v>
      </c>
      <c r="AB271" t="s">
        <v>722</v>
      </c>
      <c r="AC271">
        <v>1.26E-4</v>
      </c>
      <c r="AD271">
        <v>0.9</v>
      </c>
      <c r="AE271" t="s">
        <v>722</v>
      </c>
      <c r="AF271">
        <v>0.9</v>
      </c>
      <c r="AG271">
        <v>0.93</v>
      </c>
      <c r="AH271" t="s">
        <v>722</v>
      </c>
      <c r="AI271">
        <v>0.93</v>
      </c>
      <c r="AJ271">
        <v>0.95220000000000005</v>
      </c>
      <c r="AK271">
        <v>6.4657506000000007</v>
      </c>
      <c r="AL271">
        <v>97.181546990426327</v>
      </c>
      <c r="AM271">
        <v>659.89460802591611</v>
      </c>
      <c r="AN271" s="61">
        <v>4.8590773495213166E-2</v>
      </c>
      <c r="AO271">
        <v>0.32994730401295808</v>
      </c>
      <c r="AP271">
        <v>5.879483592920793E-2</v>
      </c>
    </row>
    <row r="272" spans="1:42" x14ac:dyDescent="0.35">
      <c r="A272" s="48" t="s">
        <v>725</v>
      </c>
      <c r="B272">
        <v>271</v>
      </c>
      <c r="C272">
        <v>4631</v>
      </c>
      <c r="D272" t="s">
        <v>205</v>
      </c>
      <c r="E272" t="s">
        <v>9</v>
      </c>
      <c r="F272">
        <v>2002</v>
      </c>
      <c r="G272">
        <v>113</v>
      </c>
      <c r="H272">
        <v>1137.9951923076924</v>
      </c>
      <c r="I272" t="s">
        <v>619</v>
      </c>
      <c r="J272">
        <v>175</v>
      </c>
      <c r="K272">
        <v>0.36</v>
      </c>
      <c r="L272" t="s">
        <v>722</v>
      </c>
      <c r="M272">
        <v>0.36</v>
      </c>
      <c r="N272">
        <v>12000</v>
      </c>
      <c r="O272" t="s">
        <v>722</v>
      </c>
      <c r="P272">
        <v>12000</v>
      </c>
      <c r="Q272">
        <v>17069.927884615387</v>
      </c>
      <c r="R272">
        <v>0.68</v>
      </c>
      <c r="S272" t="s">
        <v>722</v>
      </c>
      <c r="T272">
        <v>0.68</v>
      </c>
      <c r="U272">
        <v>3.15E-5</v>
      </c>
      <c r="V272" t="s">
        <v>722</v>
      </c>
      <c r="W272">
        <v>3.15E-5</v>
      </c>
      <c r="X272">
        <v>5.4404199999999996</v>
      </c>
      <c r="Y272" t="s">
        <v>722</v>
      </c>
      <c r="Z272">
        <v>5.4404199999999996</v>
      </c>
      <c r="AA272">
        <v>1.26E-4</v>
      </c>
      <c r="AB272" t="s">
        <v>722</v>
      </c>
      <c r="AC272">
        <v>1.26E-4</v>
      </c>
      <c r="AD272">
        <v>0.9</v>
      </c>
      <c r="AE272" t="s">
        <v>722</v>
      </c>
      <c r="AF272">
        <v>0.9</v>
      </c>
      <c r="AG272">
        <v>0.93</v>
      </c>
      <c r="AH272" t="s">
        <v>722</v>
      </c>
      <c r="AI272">
        <v>0.93</v>
      </c>
      <c r="AJ272">
        <v>0.95220000000000005</v>
      </c>
      <c r="AK272">
        <v>6.4657506000000007</v>
      </c>
      <c r="AL272">
        <v>97.181546990426327</v>
      </c>
      <c r="AM272">
        <v>659.89460802591611</v>
      </c>
      <c r="AN272" s="61">
        <v>4.8590773495213166E-2</v>
      </c>
      <c r="AO272">
        <v>0.32994730401295808</v>
      </c>
      <c r="AP272">
        <v>5.879483592920793E-2</v>
      </c>
    </row>
    <row r="273" spans="1:42" x14ac:dyDescent="0.35">
      <c r="A273" s="48" t="s">
        <v>725</v>
      </c>
      <c r="B273">
        <v>272</v>
      </c>
      <c r="C273">
        <v>4632</v>
      </c>
      <c r="D273" t="s">
        <v>205</v>
      </c>
      <c r="E273" t="s">
        <v>9</v>
      </c>
      <c r="F273">
        <v>2002</v>
      </c>
      <c r="G273">
        <v>113</v>
      </c>
      <c r="H273">
        <v>1137.9951923076924</v>
      </c>
      <c r="I273" t="s">
        <v>619</v>
      </c>
      <c r="J273">
        <v>175</v>
      </c>
      <c r="K273">
        <v>0.36</v>
      </c>
      <c r="L273" t="s">
        <v>722</v>
      </c>
      <c r="M273">
        <v>0.36</v>
      </c>
      <c r="N273">
        <v>12000</v>
      </c>
      <c r="O273" t="s">
        <v>722</v>
      </c>
      <c r="P273">
        <v>12000</v>
      </c>
      <c r="Q273">
        <v>17069.927884615387</v>
      </c>
      <c r="R273">
        <v>0.68</v>
      </c>
      <c r="S273" t="s">
        <v>722</v>
      </c>
      <c r="T273">
        <v>0.68</v>
      </c>
      <c r="U273">
        <v>3.15E-5</v>
      </c>
      <c r="V273" t="s">
        <v>722</v>
      </c>
      <c r="W273">
        <v>3.15E-5</v>
      </c>
      <c r="X273">
        <v>5.4404199999999996</v>
      </c>
      <c r="Y273" t="s">
        <v>722</v>
      </c>
      <c r="Z273">
        <v>5.4404199999999996</v>
      </c>
      <c r="AA273">
        <v>1.26E-4</v>
      </c>
      <c r="AB273" t="s">
        <v>722</v>
      </c>
      <c r="AC273">
        <v>1.26E-4</v>
      </c>
      <c r="AD273">
        <v>0.9</v>
      </c>
      <c r="AE273" t="s">
        <v>722</v>
      </c>
      <c r="AF273">
        <v>0.9</v>
      </c>
      <c r="AG273">
        <v>0.93</v>
      </c>
      <c r="AH273" t="s">
        <v>722</v>
      </c>
      <c r="AI273">
        <v>0.93</v>
      </c>
      <c r="AJ273">
        <v>0.95220000000000005</v>
      </c>
      <c r="AK273">
        <v>6.4657506000000007</v>
      </c>
      <c r="AL273">
        <v>97.181546990426327</v>
      </c>
      <c r="AM273">
        <v>659.89460802591611</v>
      </c>
      <c r="AN273" s="61">
        <v>4.8590773495213166E-2</v>
      </c>
      <c r="AO273">
        <v>0.32994730401295808</v>
      </c>
      <c r="AP273">
        <v>5.879483592920793E-2</v>
      </c>
    </row>
    <row r="274" spans="1:42" x14ac:dyDescent="0.35">
      <c r="A274" s="48" t="s">
        <v>725</v>
      </c>
      <c r="B274">
        <v>273</v>
      </c>
      <c r="C274">
        <v>4634</v>
      </c>
      <c r="D274" t="s">
        <v>205</v>
      </c>
      <c r="E274" t="s">
        <v>9</v>
      </c>
      <c r="F274">
        <v>2002</v>
      </c>
      <c r="G274">
        <v>113</v>
      </c>
      <c r="H274">
        <v>1137.9951923076924</v>
      </c>
      <c r="I274" t="s">
        <v>619</v>
      </c>
      <c r="J274">
        <v>175</v>
      </c>
      <c r="K274">
        <v>0.36</v>
      </c>
      <c r="L274" t="s">
        <v>722</v>
      </c>
      <c r="M274">
        <v>0.36</v>
      </c>
      <c r="N274">
        <v>12000</v>
      </c>
      <c r="O274" t="s">
        <v>722</v>
      </c>
      <c r="P274">
        <v>12000</v>
      </c>
      <c r="Q274">
        <v>17069.927884615387</v>
      </c>
      <c r="R274">
        <v>0.68</v>
      </c>
      <c r="S274" t="s">
        <v>722</v>
      </c>
      <c r="T274">
        <v>0.68</v>
      </c>
      <c r="U274">
        <v>3.15E-5</v>
      </c>
      <c r="V274" t="s">
        <v>722</v>
      </c>
      <c r="W274">
        <v>3.15E-5</v>
      </c>
      <c r="X274">
        <v>5.4404199999999996</v>
      </c>
      <c r="Y274" t="s">
        <v>722</v>
      </c>
      <c r="Z274">
        <v>5.4404199999999996</v>
      </c>
      <c r="AA274">
        <v>1.26E-4</v>
      </c>
      <c r="AB274" t="s">
        <v>722</v>
      </c>
      <c r="AC274">
        <v>1.26E-4</v>
      </c>
      <c r="AD274">
        <v>0.9</v>
      </c>
      <c r="AE274" t="s">
        <v>722</v>
      </c>
      <c r="AF274">
        <v>0.9</v>
      </c>
      <c r="AG274">
        <v>0.93</v>
      </c>
      <c r="AH274" t="s">
        <v>722</v>
      </c>
      <c r="AI274">
        <v>0.93</v>
      </c>
      <c r="AJ274">
        <v>0.95220000000000005</v>
      </c>
      <c r="AK274">
        <v>6.4657506000000007</v>
      </c>
      <c r="AL274">
        <v>97.181546990426327</v>
      </c>
      <c r="AM274">
        <v>659.89460802591611</v>
      </c>
      <c r="AN274" s="61">
        <v>4.8590773495213166E-2</v>
      </c>
      <c r="AO274">
        <v>0.32994730401295808</v>
      </c>
      <c r="AP274">
        <v>5.879483592920793E-2</v>
      </c>
    </row>
    <row r="275" spans="1:42" x14ac:dyDescent="0.35">
      <c r="A275" s="48" t="s">
        <v>725</v>
      </c>
      <c r="B275">
        <v>274</v>
      </c>
      <c r="C275" t="s">
        <v>207</v>
      </c>
      <c r="D275" t="s">
        <v>205</v>
      </c>
      <c r="E275" t="s">
        <v>9</v>
      </c>
      <c r="F275">
        <v>2002</v>
      </c>
      <c r="G275">
        <v>113</v>
      </c>
      <c r="H275">
        <v>1137.9951923076924</v>
      </c>
      <c r="I275" t="s">
        <v>619</v>
      </c>
      <c r="J275">
        <v>175</v>
      </c>
      <c r="K275">
        <v>0.36</v>
      </c>
      <c r="L275" t="s">
        <v>722</v>
      </c>
      <c r="M275">
        <v>0.36</v>
      </c>
      <c r="N275">
        <v>12000</v>
      </c>
      <c r="O275" t="s">
        <v>722</v>
      </c>
      <c r="P275">
        <v>12000</v>
      </c>
      <c r="Q275">
        <v>17069.927884615387</v>
      </c>
      <c r="R275">
        <v>0.68</v>
      </c>
      <c r="S275" t="s">
        <v>722</v>
      </c>
      <c r="T275">
        <v>0.68</v>
      </c>
      <c r="U275">
        <v>3.15E-5</v>
      </c>
      <c r="V275" t="s">
        <v>722</v>
      </c>
      <c r="W275">
        <v>3.15E-5</v>
      </c>
      <c r="X275">
        <v>5.4404199999999996</v>
      </c>
      <c r="Y275" t="s">
        <v>722</v>
      </c>
      <c r="Z275">
        <v>5.4404199999999996</v>
      </c>
      <c r="AA275">
        <v>1.26E-4</v>
      </c>
      <c r="AB275" t="s">
        <v>722</v>
      </c>
      <c r="AC275">
        <v>1.26E-4</v>
      </c>
      <c r="AD275">
        <v>0.9</v>
      </c>
      <c r="AE275" t="s">
        <v>722</v>
      </c>
      <c r="AF275">
        <v>0.9</v>
      </c>
      <c r="AG275">
        <v>0.93</v>
      </c>
      <c r="AH275" t="s">
        <v>722</v>
      </c>
      <c r="AI275">
        <v>0.93</v>
      </c>
      <c r="AJ275">
        <v>0.95220000000000005</v>
      </c>
      <c r="AK275">
        <v>6.4657506000000007</v>
      </c>
      <c r="AL275">
        <v>97.181546990426327</v>
      </c>
      <c r="AM275">
        <v>659.89460802591611</v>
      </c>
      <c r="AN275" s="61">
        <v>4.8590773495213166E-2</v>
      </c>
      <c r="AO275">
        <v>0.32994730401295808</v>
      </c>
      <c r="AP275">
        <v>5.879483592920793E-2</v>
      </c>
    </row>
    <row r="276" spans="1:42" x14ac:dyDescent="0.35">
      <c r="A276" s="48" t="s">
        <v>725</v>
      </c>
      <c r="B276">
        <v>275</v>
      </c>
      <c r="C276" t="s">
        <v>208</v>
      </c>
      <c r="D276" t="s">
        <v>205</v>
      </c>
      <c r="E276" t="s">
        <v>49</v>
      </c>
      <c r="F276">
        <v>2007</v>
      </c>
      <c r="G276">
        <v>101</v>
      </c>
      <c r="H276">
        <v>677</v>
      </c>
      <c r="J276">
        <v>175</v>
      </c>
      <c r="K276" t="s">
        <v>723</v>
      </c>
      <c r="L276" t="s">
        <v>723</v>
      </c>
      <c r="M276">
        <v>0</v>
      </c>
      <c r="N276" t="s">
        <v>723</v>
      </c>
      <c r="O276" t="s">
        <v>723</v>
      </c>
      <c r="P276">
        <v>0</v>
      </c>
      <c r="Q276">
        <v>6770</v>
      </c>
      <c r="R276" t="s">
        <v>723</v>
      </c>
      <c r="S276" t="s">
        <v>723</v>
      </c>
      <c r="T276">
        <v>0</v>
      </c>
      <c r="U276" t="s">
        <v>723</v>
      </c>
      <c r="V276" t="s">
        <v>723</v>
      </c>
      <c r="W276">
        <v>0</v>
      </c>
      <c r="X276" t="s">
        <v>723</v>
      </c>
      <c r="Y276" t="s">
        <v>723</v>
      </c>
      <c r="Z276">
        <v>0</v>
      </c>
      <c r="AA276" t="s">
        <v>723</v>
      </c>
      <c r="AB276" t="s">
        <v>722</v>
      </c>
      <c r="AC276">
        <v>0</v>
      </c>
      <c r="AD276" t="s">
        <v>723</v>
      </c>
      <c r="AE276" t="s">
        <v>723</v>
      </c>
      <c r="AF276">
        <v>0</v>
      </c>
      <c r="AG276" t="s">
        <v>723</v>
      </c>
      <c r="AH276" t="s">
        <v>723</v>
      </c>
      <c r="AI276">
        <v>0</v>
      </c>
      <c r="AJ276">
        <v>0</v>
      </c>
      <c r="AK276">
        <v>0</v>
      </c>
      <c r="AL276" t="s">
        <v>723</v>
      </c>
      <c r="AM276" t="s">
        <v>723</v>
      </c>
      <c r="AN276" s="61" t="s">
        <v>723</v>
      </c>
      <c r="AO276" t="s">
        <v>723</v>
      </c>
      <c r="AP276" t="s">
        <v>723</v>
      </c>
    </row>
    <row r="277" spans="1:42" x14ac:dyDescent="0.35">
      <c r="A277" s="48" t="s">
        <v>725</v>
      </c>
      <c r="B277">
        <v>276</v>
      </c>
      <c r="C277" t="s">
        <v>209</v>
      </c>
      <c r="D277" t="s">
        <v>205</v>
      </c>
      <c r="E277" t="s">
        <v>9</v>
      </c>
      <c r="F277">
        <v>2007</v>
      </c>
      <c r="G277">
        <v>67</v>
      </c>
      <c r="H277">
        <v>1137.9951923076924</v>
      </c>
      <c r="I277" t="s">
        <v>620</v>
      </c>
      <c r="J277">
        <v>75</v>
      </c>
      <c r="K277">
        <v>0.36</v>
      </c>
      <c r="L277" t="s">
        <v>722</v>
      </c>
      <c r="M277">
        <v>0.36</v>
      </c>
      <c r="N277">
        <v>12000</v>
      </c>
      <c r="O277" t="s">
        <v>722</v>
      </c>
      <c r="P277">
        <v>12000</v>
      </c>
      <c r="Q277">
        <v>11379.951923076924</v>
      </c>
      <c r="R277">
        <v>0.19</v>
      </c>
      <c r="S277" t="s">
        <v>722</v>
      </c>
      <c r="T277">
        <v>0.19</v>
      </c>
      <c r="U277">
        <v>2.7100000000000001E-5</v>
      </c>
      <c r="V277" t="s">
        <v>722</v>
      </c>
      <c r="W277">
        <v>2.7100000000000001E-5</v>
      </c>
      <c r="X277">
        <v>4.0765969999999996</v>
      </c>
      <c r="Y277" t="s">
        <v>722</v>
      </c>
      <c r="Z277">
        <v>4.0765969999999996</v>
      </c>
      <c r="AA277">
        <v>6.0600000000000003E-5</v>
      </c>
      <c r="AB277" t="s">
        <v>722</v>
      </c>
      <c r="AC277">
        <v>6.0600000000000003E-5</v>
      </c>
      <c r="AD277">
        <v>0.9</v>
      </c>
      <c r="AE277" t="s">
        <v>722</v>
      </c>
      <c r="AF277">
        <v>0.9</v>
      </c>
      <c r="AG277">
        <v>0.95</v>
      </c>
      <c r="AH277" t="s">
        <v>722</v>
      </c>
      <c r="AI277">
        <v>0.95</v>
      </c>
      <c r="AJ277">
        <v>0.44855702740384618</v>
      </c>
      <c r="AK277">
        <v>4.5279109822115373</v>
      </c>
      <c r="AL277">
        <v>27.143738032350786</v>
      </c>
      <c r="AM277">
        <v>273.9995631019296</v>
      </c>
      <c r="AN277" s="61">
        <v>1.3571869016175395E-2</v>
      </c>
      <c r="AO277">
        <v>0.13699978155096482</v>
      </c>
      <c r="AP277">
        <v>1.6421961509572227E-2</v>
      </c>
    </row>
    <row r="278" spans="1:42" x14ac:dyDescent="0.35">
      <c r="A278" s="48" t="s">
        <v>725</v>
      </c>
      <c r="B278">
        <v>277</v>
      </c>
      <c r="C278" t="s">
        <v>210</v>
      </c>
      <c r="D278" t="s">
        <v>205</v>
      </c>
      <c r="E278" t="s">
        <v>9</v>
      </c>
      <c r="F278">
        <v>2007</v>
      </c>
      <c r="G278">
        <v>67</v>
      </c>
      <c r="H278">
        <v>1137.9951923076924</v>
      </c>
      <c r="I278" t="s">
        <v>620</v>
      </c>
      <c r="J278">
        <v>75</v>
      </c>
      <c r="K278">
        <v>0.36</v>
      </c>
      <c r="L278" t="s">
        <v>722</v>
      </c>
      <c r="M278">
        <v>0.36</v>
      </c>
      <c r="N278">
        <v>12000</v>
      </c>
      <c r="O278" t="s">
        <v>722</v>
      </c>
      <c r="P278">
        <v>12000</v>
      </c>
      <c r="Q278">
        <v>11379.951923076924</v>
      </c>
      <c r="R278">
        <v>0.19</v>
      </c>
      <c r="S278" t="s">
        <v>722</v>
      </c>
      <c r="T278">
        <v>0.19</v>
      </c>
      <c r="U278">
        <v>2.7100000000000001E-5</v>
      </c>
      <c r="V278" t="s">
        <v>722</v>
      </c>
      <c r="W278">
        <v>2.7100000000000001E-5</v>
      </c>
      <c r="X278">
        <v>4.0765969999999996</v>
      </c>
      <c r="Y278" t="s">
        <v>722</v>
      </c>
      <c r="Z278">
        <v>4.0765969999999996</v>
      </c>
      <c r="AA278">
        <v>6.0600000000000003E-5</v>
      </c>
      <c r="AB278" t="s">
        <v>722</v>
      </c>
      <c r="AC278">
        <v>6.0600000000000003E-5</v>
      </c>
      <c r="AD278">
        <v>0.9</v>
      </c>
      <c r="AE278" t="s">
        <v>722</v>
      </c>
      <c r="AF278">
        <v>0.9</v>
      </c>
      <c r="AG278">
        <v>0.95</v>
      </c>
      <c r="AH278" t="s">
        <v>722</v>
      </c>
      <c r="AI278">
        <v>0.95</v>
      </c>
      <c r="AJ278">
        <v>0.44855702740384618</v>
      </c>
      <c r="AK278">
        <v>4.5279109822115373</v>
      </c>
      <c r="AL278">
        <v>27.143738032350786</v>
      </c>
      <c r="AM278">
        <v>273.9995631019296</v>
      </c>
      <c r="AN278" s="61">
        <v>1.3571869016175395E-2</v>
      </c>
      <c r="AO278">
        <v>0.13699978155096482</v>
      </c>
      <c r="AP278">
        <v>1.6421961509572227E-2</v>
      </c>
    </row>
    <row r="279" spans="1:42" x14ac:dyDescent="0.35">
      <c r="A279" s="48" t="s">
        <v>725</v>
      </c>
      <c r="B279">
        <v>278</v>
      </c>
      <c r="C279" t="s">
        <v>211</v>
      </c>
      <c r="D279" t="s">
        <v>205</v>
      </c>
      <c r="E279" t="s">
        <v>49</v>
      </c>
      <c r="F279">
        <v>1992</v>
      </c>
      <c r="G279">
        <v>55</v>
      </c>
      <c r="H279">
        <v>1137.9951923076924</v>
      </c>
      <c r="J279">
        <v>75</v>
      </c>
      <c r="K279" t="s">
        <v>723</v>
      </c>
      <c r="L279" t="s">
        <v>723</v>
      </c>
      <c r="M279">
        <v>0</v>
      </c>
      <c r="N279" t="s">
        <v>723</v>
      </c>
      <c r="O279" t="s">
        <v>723</v>
      </c>
      <c r="P279">
        <v>0</v>
      </c>
      <c r="Q279">
        <v>28449.879807692309</v>
      </c>
      <c r="R279" t="s">
        <v>723</v>
      </c>
      <c r="S279" t="s">
        <v>723</v>
      </c>
      <c r="T279">
        <v>0</v>
      </c>
      <c r="U279" t="s">
        <v>723</v>
      </c>
      <c r="V279" t="s">
        <v>723</v>
      </c>
      <c r="W279">
        <v>0</v>
      </c>
      <c r="X279" t="s">
        <v>723</v>
      </c>
      <c r="Y279" t="s">
        <v>723</v>
      </c>
      <c r="Z279">
        <v>0</v>
      </c>
      <c r="AA279" t="s">
        <v>723</v>
      </c>
      <c r="AB279" t="s">
        <v>722</v>
      </c>
      <c r="AC279">
        <v>0</v>
      </c>
      <c r="AD279" t="s">
        <v>723</v>
      </c>
      <c r="AE279" t="s">
        <v>723</v>
      </c>
      <c r="AF279">
        <v>0</v>
      </c>
      <c r="AG279" t="s">
        <v>723</v>
      </c>
      <c r="AH279" t="s">
        <v>723</v>
      </c>
      <c r="AI279">
        <v>0</v>
      </c>
      <c r="AJ279">
        <v>0</v>
      </c>
      <c r="AK279">
        <v>0</v>
      </c>
      <c r="AL279" t="s">
        <v>723</v>
      </c>
      <c r="AM279" t="s">
        <v>723</v>
      </c>
      <c r="AN279" s="61" t="s">
        <v>723</v>
      </c>
      <c r="AO279" t="s">
        <v>723</v>
      </c>
      <c r="AP279" t="s">
        <v>723</v>
      </c>
    </row>
    <row r="280" spans="1:42" x14ac:dyDescent="0.35">
      <c r="A280" s="48" t="s">
        <v>725</v>
      </c>
      <c r="B280">
        <v>279</v>
      </c>
      <c r="C280" t="s">
        <v>212</v>
      </c>
      <c r="D280" t="s">
        <v>205</v>
      </c>
      <c r="E280" t="s">
        <v>49</v>
      </c>
      <c r="F280">
        <v>1996</v>
      </c>
      <c r="G280">
        <v>55</v>
      </c>
      <c r="H280">
        <v>1137.9951923076924</v>
      </c>
      <c r="J280">
        <v>75</v>
      </c>
      <c r="K280" t="s">
        <v>723</v>
      </c>
      <c r="L280" t="s">
        <v>723</v>
      </c>
      <c r="M280">
        <v>0</v>
      </c>
      <c r="N280" t="s">
        <v>723</v>
      </c>
      <c r="O280" t="s">
        <v>723</v>
      </c>
      <c r="P280">
        <v>0</v>
      </c>
      <c r="Q280">
        <v>23897.899038461539</v>
      </c>
      <c r="R280" t="s">
        <v>723</v>
      </c>
      <c r="S280" t="s">
        <v>723</v>
      </c>
      <c r="T280">
        <v>0</v>
      </c>
      <c r="U280" t="s">
        <v>723</v>
      </c>
      <c r="V280" t="s">
        <v>723</v>
      </c>
      <c r="W280">
        <v>0</v>
      </c>
      <c r="X280" t="s">
        <v>723</v>
      </c>
      <c r="Y280" t="s">
        <v>723</v>
      </c>
      <c r="Z280">
        <v>0</v>
      </c>
      <c r="AA280" t="s">
        <v>723</v>
      </c>
      <c r="AB280" t="s">
        <v>722</v>
      </c>
      <c r="AC280">
        <v>0</v>
      </c>
      <c r="AD280" t="s">
        <v>723</v>
      </c>
      <c r="AE280" t="s">
        <v>723</v>
      </c>
      <c r="AF280">
        <v>0</v>
      </c>
      <c r="AG280" t="s">
        <v>723</v>
      </c>
      <c r="AH280" t="s">
        <v>723</v>
      </c>
      <c r="AI280">
        <v>0</v>
      </c>
      <c r="AJ280">
        <v>0</v>
      </c>
      <c r="AK280">
        <v>0</v>
      </c>
      <c r="AL280" t="s">
        <v>723</v>
      </c>
      <c r="AM280" t="s">
        <v>723</v>
      </c>
      <c r="AN280" s="61" t="s">
        <v>723</v>
      </c>
      <c r="AO280" t="s">
        <v>723</v>
      </c>
      <c r="AP280" t="s">
        <v>723</v>
      </c>
    </row>
    <row r="281" spans="1:42" x14ac:dyDescent="0.35">
      <c r="A281" s="48" t="s">
        <v>725</v>
      </c>
      <c r="B281">
        <v>280</v>
      </c>
      <c r="C281" t="s">
        <v>213</v>
      </c>
      <c r="D281" t="s">
        <v>205</v>
      </c>
      <c r="E281" t="s">
        <v>49</v>
      </c>
      <c r="F281">
        <v>1998</v>
      </c>
      <c r="G281">
        <v>95</v>
      </c>
      <c r="H281">
        <v>1137.9951923076924</v>
      </c>
      <c r="J281">
        <v>100</v>
      </c>
      <c r="K281" t="s">
        <v>723</v>
      </c>
      <c r="L281" t="s">
        <v>723</v>
      </c>
      <c r="M281">
        <v>0</v>
      </c>
      <c r="N281" t="s">
        <v>723</v>
      </c>
      <c r="O281" t="s">
        <v>723</v>
      </c>
      <c r="P281">
        <v>0</v>
      </c>
      <c r="Q281">
        <v>21621.908653846156</v>
      </c>
      <c r="R281" t="s">
        <v>723</v>
      </c>
      <c r="S281" t="s">
        <v>723</v>
      </c>
      <c r="T281">
        <v>0</v>
      </c>
      <c r="U281" t="s">
        <v>723</v>
      </c>
      <c r="V281" t="s">
        <v>723</v>
      </c>
      <c r="W281">
        <v>0</v>
      </c>
      <c r="X281" t="s">
        <v>723</v>
      </c>
      <c r="Y281" t="s">
        <v>723</v>
      </c>
      <c r="Z281">
        <v>0</v>
      </c>
      <c r="AA281" t="s">
        <v>723</v>
      </c>
      <c r="AB281" t="s">
        <v>722</v>
      </c>
      <c r="AC281">
        <v>0</v>
      </c>
      <c r="AD281" t="s">
        <v>723</v>
      </c>
      <c r="AE281" t="s">
        <v>723</v>
      </c>
      <c r="AF281">
        <v>0</v>
      </c>
      <c r="AG281" t="s">
        <v>723</v>
      </c>
      <c r="AH281" t="s">
        <v>723</v>
      </c>
      <c r="AI281">
        <v>0</v>
      </c>
      <c r="AJ281">
        <v>0</v>
      </c>
      <c r="AK281">
        <v>0</v>
      </c>
      <c r="AL281" t="s">
        <v>723</v>
      </c>
      <c r="AM281" t="s">
        <v>723</v>
      </c>
      <c r="AN281" s="61" t="s">
        <v>723</v>
      </c>
      <c r="AO281" t="s">
        <v>723</v>
      </c>
      <c r="AP281" t="s">
        <v>723</v>
      </c>
    </row>
    <row r="282" spans="1:42" x14ac:dyDescent="0.35">
      <c r="A282" s="48" t="s">
        <v>725</v>
      </c>
      <c r="B282">
        <v>281</v>
      </c>
      <c r="C282" t="s">
        <v>214</v>
      </c>
      <c r="D282" t="s">
        <v>205</v>
      </c>
      <c r="E282" t="s">
        <v>49</v>
      </c>
      <c r="F282">
        <v>1998</v>
      </c>
      <c r="G282">
        <v>95</v>
      </c>
      <c r="H282">
        <v>1137.9951923076924</v>
      </c>
      <c r="J282">
        <v>100</v>
      </c>
      <c r="K282" t="s">
        <v>723</v>
      </c>
      <c r="L282" t="s">
        <v>723</v>
      </c>
      <c r="M282">
        <v>0</v>
      </c>
      <c r="N282" t="s">
        <v>723</v>
      </c>
      <c r="O282" t="s">
        <v>723</v>
      </c>
      <c r="P282">
        <v>0</v>
      </c>
      <c r="Q282">
        <v>21621.908653846156</v>
      </c>
      <c r="R282" t="s">
        <v>723</v>
      </c>
      <c r="S282" t="s">
        <v>723</v>
      </c>
      <c r="T282">
        <v>0</v>
      </c>
      <c r="U282" t="s">
        <v>723</v>
      </c>
      <c r="V282" t="s">
        <v>723</v>
      </c>
      <c r="W282">
        <v>0</v>
      </c>
      <c r="X282" t="s">
        <v>723</v>
      </c>
      <c r="Y282" t="s">
        <v>723</v>
      </c>
      <c r="Z282">
        <v>0</v>
      </c>
      <c r="AA282" t="s">
        <v>723</v>
      </c>
      <c r="AB282" t="s">
        <v>722</v>
      </c>
      <c r="AC282">
        <v>0</v>
      </c>
      <c r="AD282" t="s">
        <v>723</v>
      </c>
      <c r="AE282" t="s">
        <v>723</v>
      </c>
      <c r="AF282">
        <v>0</v>
      </c>
      <c r="AG282" t="s">
        <v>723</v>
      </c>
      <c r="AH282" t="s">
        <v>723</v>
      </c>
      <c r="AI282">
        <v>0</v>
      </c>
      <c r="AJ282">
        <v>0</v>
      </c>
      <c r="AK282">
        <v>0</v>
      </c>
      <c r="AL282" t="s">
        <v>723</v>
      </c>
      <c r="AM282" t="s">
        <v>723</v>
      </c>
      <c r="AN282" s="61" t="s">
        <v>723</v>
      </c>
      <c r="AO282" t="s">
        <v>723</v>
      </c>
      <c r="AP282" t="s">
        <v>723</v>
      </c>
    </row>
    <row r="283" spans="1:42" x14ac:dyDescent="0.35">
      <c r="A283" s="48" t="s">
        <v>725</v>
      </c>
      <c r="B283">
        <v>282</v>
      </c>
      <c r="C283" t="s">
        <v>215</v>
      </c>
      <c r="D283" t="s">
        <v>205</v>
      </c>
      <c r="E283" t="s">
        <v>49</v>
      </c>
      <c r="F283">
        <v>1998</v>
      </c>
      <c r="G283">
        <v>95</v>
      </c>
      <c r="H283">
        <v>1137.9951923076924</v>
      </c>
      <c r="J283">
        <v>100</v>
      </c>
      <c r="K283" t="s">
        <v>723</v>
      </c>
      <c r="L283" t="s">
        <v>723</v>
      </c>
      <c r="M283">
        <v>0</v>
      </c>
      <c r="N283" t="s">
        <v>723</v>
      </c>
      <c r="O283" t="s">
        <v>723</v>
      </c>
      <c r="P283">
        <v>0</v>
      </c>
      <c r="Q283">
        <v>21621.908653846156</v>
      </c>
      <c r="R283" t="s">
        <v>723</v>
      </c>
      <c r="S283" t="s">
        <v>723</v>
      </c>
      <c r="T283">
        <v>0</v>
      </c>
      <c r="U283" t="s">
        <v>723</v>
      </c>
      <c r="V283" t="s">
        <v>723</v>
      </c>
      <c r="W283">
        <v>0</v>
      </c>
      <c r="X283" t="s">
        <v>723</v>
      </c>
      <c r="Y283" t="s">
        <v>723</v>
      </c>
      <c r="Z283">
        <v>0</v>
      </c>
      <c r="AA283" t="s">
        <v>723</v>
      </c>
      <c r="AB283" t="s">
        <v>722</v>
      </c>
      <c r="AC283">
        <v>0</v>
      </c>
      <c r="AD283" t="s">
        <v>723</v>
      </c>
      <c r="AE283" t="s">
        <v>723</v>
      </c>
      <c r="AF283">
        <v>0</v>
      </c>
      <c r="AG283" t="s">
        <v>723</v>
      </c>
      <c r="AH283" t="s">
        <v>723</v>
      </c>
      <c r="AI283">
        <v>0</v>
      </c>
      <c r="AJ283">
        <v>0</v>
      </c>
      <c r="AK283">
        <v>0</v>
      </c>
      <c r="AL283" t="s">
        <v>723</v>
      </c>
      <c r="AM283" t="s">
        <v>723</v>
      </c>
      <c r="AN283" s="61" t="s">
        <v>723</v>
      </c>
      <c r="AO283" t="s">
        <v>723</v>
      </c>
      <c r="AP283" t="s">
        <v>723</v>
      </c>
    </row>
    <row r="284" spans="1:42" x14ac:dyDescent="0.35">
      <c r="A284" s="48" t="s">
        <v>725</v>
      </c>
      <c r="B284">
        <v>283</v>
      </c>
      <c r="C284" t="s">
        <v>216</v>
      </c>
      <c r="D284" t="s">
        <v>205</v>
      </c>
      <c r="E284" t="s">
        <v>49</v>
      </c>
      <c r="F284">
        <v>1998</v>
      </c>
      <c r="G284">
        <v>101</v>
      </c>
      <c r="H284">
        <v>1137.9951923076924</v>
      </c>
      <c r="J284">
        <v>175</v>
      </c>
      <c r="K284" t="s">
        <v>723</v>
      </c>
      <c r="L284" t="s">
        <v>723</v>
      </c>
      <c r="M284">
        <v>0</v>
      </c>
      <c r="N284" t="s">
        <v>723</v>
      </c>
      <c r="O284" t="s">
        <v>723</v>
      </c>
      <c r="P284">
        <v>0</v>
      </c>
      <c r="Q284">
        <v>21621.908653846156</v>
      </c>
      <c r="R284" t="s">
        <v>723</v>
      </c>
      <c r="S284" t="s">
        <v>723</v>
      </c>
      <c r="T284">
        <v>0</v>
      </c>
      <c r="U284" t="s">
        <v>723</v>
      </c>
      <c r="V284" t="s">
        <v>723</v>
      </c>
      <c r="W284">
        <v>0</v>
      </c>
      <c r="X284" t="s">
        <v>723</v>
      </c>
      <c r="Y284" t="s">
        <v>723</v>
      </c>
      <c r="Z284">
        <v>0</v>
      </c>
      <c r="AA284" t="s">
        <v>723</v>
      </c>
      <c r="AB284" t="s">
        <v>722</v>
      </c>
      <c r="AC284">
        <v>0</v>
      </c>
      <c r="AD284" t="s">
        <v>723</v>
      </c>
      <c r="AE284" t="s">
        <v>723</v>
      </c>
      <c r="AF284">
        <v>0</v>
      </c>
      <c r="AG284" t="s">
        <v>723</v>
      </c>
      <c r="AH284" t="s">
        <v>723</v>
      </c>
      <c r="AI284">
        <v>0</v>
      </c>
      <c r="AJ284">
        <v>0</v>
      </c>
      <c r="AK284">
        <v>0</v>
      </c>
      <c r="AL284" t="s">
        <v>723</v>
      </c>
      <c r="AM284" t="s">
        <v>723</v>
      </c>
      <c r="AN284" s="61" t="s">
        <v>723</v>
      </c>
      <c r="AO284" t="s">
        <v>723</v>
      </c>
      <c r="AP284" t="s">
        <v>723</v>
      </c>
    </row>
    <row r="285" spans="1:42" x14ac:dyDescent="0.35">
      <c r="A285" s="48" t="s">
        <v>725</v>
      </c>
      <c r="B285">
        <v>284</v>
      </c>
      <c r="C285" t="s">
        <v>217</v>
      </c>
      <c r="D285" t="s">
        <v>205</v>
      </c>
      <c r="E285" t="s">
        <v>49</v>
      </c>
      <c r="F285">
        <v>1999</v>
      </c>
      <c r="G285">
        <v>95</v>
      </c>
      <c r="H285">
        <v>1137.9951923076924</v>
      </c>
      <c r="J285">
        <v>100</v>
      </c>
      <c r="K285" t="s">
        <v>723</v>
      </c>
      <c r="L285" t="s">
        <v>723</v>
      </c>
      <c r="M285">
        <v>0</v>
      </c>
      <c r="N285" t="s">
        <v>723</v>
      </c>
      <c r="O285" t="s">
        <v>723</v>
      </c>
      <c r="P285">
        <v>0</v>
      </c>
      <c r="Q285">
        <v>20483.913461538461</v>
      </c>
      <c r="R285" t="s">
        <v>723</v>
      </c>
      <c r="S285" t="s">
        <v>723</v>
      </c>
      <c r="T285">
        <v>0</v>
      </c>
      <c r="U285" t="s">
        <v>723</v>
      </c>
      <c r="V285" t="s">
        <v>723</v>
      </c>
      <c r="W285">
        <v>0</v>
      </c>
      <c r="X285" t="s">
        <v>723</v>
      </c>
      <c r="Y285" t="s">
        <v>723</v>
      </c>
      <c r="Z285">
        <v>0</v>
      </c>
      <c r="AA285" t="s">
        <v>723</v>
      </c>
      <c r="AB285" t="s">
        <v>722</v>
      </c>
      <c r="AC285">
        <v>0</v>
      </c>
      <c r="AD285" t="s">
        <v>723</v>
      </c>
      <c r="AE285" t="s">
        <v>723</v>
      </c>
      <c r="AF285">
        <v>0</v>
      </c>
      <c r="AG285" t="s">
        <v>723</v>
      </c>
      <c r="AH285" t="s">
        <v>723</v>
      </c>
      <c r="AI285">
        <v>0</v>
      </c>
      <c r="AJ285">
        <v>0</v>
      </c>
      <c r="AK285">
        <v>0</v>
      </c>
      <c r="AL285" t="s">
        <v>723</v>
      </c>
      <c r="AM285" t="s">
        <v>723</v>
      </c>
      <c r="AN285" s="61" t="s">
        <v>723</v>
      </c>
      <c r="AO285" t="s">
        <v>723</v>
      </c>
      <c r="AP285" t="s">
        <v>723</v>
      </c>
    </row>
    <row r="286" spans="1:42" x14ac:dyDescent="0.35">
      <c r="A286" s="48" t="s">
        <v>725</v>
      </c>
      <c r="B286">
        <v>285</v>
      </c>
      <c r="C286" t="s">
        <v>218</v>
      </c>
      <c r="D286" t="s">
        <v>205</v>
      </c>
      <c r="E286" t="s">
        <v>49</v>
      </c>
      <c r="F286">
        <v>1999</v>
      </c>
      <c r="G286">
        <v>95</v>
      </c>
      <c r="H286">
        <v>1137.9951923076924</v>
      </c>
      <c r="J286">
        <v>100</v>
      </c>
      <c r="K286" t="s">
        <v>723</v>
      </c>
      <c r="L286" t="s">
        <v>723</v>
      </c>
      <c r="M286">
        <v>0</v>
      </c>
      <c r="N286" t="s">
        <v>723</v>
      </c>
      <c r="O286" t="s">
        <v>723</v>
      </c>
      <c r="P286">
        <v>0</v>
      </c>
      <c r="Q286">
        <v>20483.913461538461</v>
      </c>
      <c r="R286" t="s">
        <v>723</v>
      </c>
      <c r="S286" t="s">
        <v>723</v>
      </c>
      <c r="T286">
        <v>0</v>
      </c>
      <c r="U286" t="s">
        <v>723</v>
      </c>
      <c r="V286" t="s">
        <v>723</v>
      </c>
      <c r="W286">
        <v>0</v>
      </c>
      <c r="X286" t="s">
        <v>723</v>
      </c>
      <c r="Y286" t="s">
        <v>723</v>
      </c>
      <c r="Z286">
        <v>0</v>
      </c>
      <c r="AA286" t="s">
        <v>723</v>
      </c>
      <c r="AB286" t="s">
        <v>722</v>
      </c>
      <c r="AC286">
        <v>0</v>
      </c>
      <c r="AD286" t="s">
        <v>723</v>
      </c>
      <c r="AE286" t="s">
        <v>723</v>
      </c>
      <c r="AF286">
        <v>0</v>
      </c>
      <c r="AG286" t="s">
        <v>723</v>
      </c>
      <c r="AH286" t="s">
        <v>723</v>
      </c>
      <c r="AI286">
        <v>0</v>
      </c>
      <c r="AJ286">
        <v>0</v>
      </c>
      <c r="AK286">
        <v>0</v>
      </c>
      <c r="AL286" t="s">
        <v>723</v>
      </c>
      <c r="AM286" t="s">
        <v>723</v>
      </c>
      <c r="AN286" s="61" t="s">
        <v>723</v>
      </c>
      <c r="AO286" t="s">
        <v>723</v>
      </c>
      <c r="AP286" t="s">
        <v>723</v>
      </c>
    </row>
    <row r="287" spans="1:42" x14ac:dyDescent="0.35">
      <c r="A287" s="48" t="s">
        <v>725</v>
      </c>
      <c r="B287">
        <v>286</v>
      </c>
      <c r="C287" t="s">
        <v>219</v>
      </c>
      <c r="D287" t="s">
        <v>205</v>
      </c>
      <c r="E287" t="s">
        <v>49</v>
      </c>
      <c r="F287">
        <v>1999</v>
      </c>
      <c r="G287">
        <v>95</v>
      </c>
      <c r="H287">
        <v>1137.9951923076924</v>
      </c>
      <c r="J287">
        <v>100</v>
      </c>
      <c r="K287" t="s">
        <v>723</v>
      </c>
      <c r="L287" t="s">
        <v>723</v>
      </c>
      <c r="M287">
        <v>0</v>
      </c>
      <c r="N287" t="s">
        <v>723</v>
      </c>
      <c r="O287" t="s">
        <v>723</v>
      </c>
      <c r="P287">
        <v>0</v>
      </c>
      <c r="Q287">
        <v>20483.913461538461</v>
      </c>
      <c r="R287" t="s">
        <v>723</v>
      </c>
      <c r="S287" t="s">
        <v>723</v>
      </c>
      <c r="T287">
        <v>0</v>
      </c>
      <c r="U287" t="s">
        <v>723</v>
      </c>
      <c r="V287" t="s">
        <v>723</v>
      </c>
      <c r="W287">
        <v>0</v>
      </c>
      <c r="X287" t="s">
        <v>723</v>
      </c>
      <c r="Y287" t="s">
        <v>723</v>
      </c>
      <c r="Z287">
        <v>0</v>
      </c>
      <c r="AA287" t="s">
        <v>723</v>
      </c>
      <c r="AB287" t="s">
        <v>722</v>
      </c>
      <c r="AC287">
        <v>0</v>
      </c>
      <c r="AD287" t="s">
        <v>723</v>
      </c>
      <c r="AE287" t="s">
        <v>723</v>
      </c>
      <c r="AF287">
        <v>0</v>
      </c>
      <c r="AG287" t="s">
        <v>723</v>
      </c>
      <c r="AH287" t="s">
        <v>723</v>
      </c>
      <c r="AI287">
        <v>0</v>
      </c>
      <c r="AJ287">
        <v>0</v>
      </c>
      <c r="AK287">
        <v>0</v>
      </c>
      <c r="AL287" t="s">
        <v>723</v>
      </c>
      <c r="AM287" t="s">
        <v>723</v>
      </c>
      <c r="AN287" s="61" t="s">
        <v>723</v>
      </c>
      <c r="AO287" t="s">
        <v>723</v>
      </c>
      <c r="AP287" t="s">
        <v>723</v>
      </c>
    </row>
    <row r="288" spans="1:42" x14ac:dyDescent="0.35">
      <c r="A288" s="48" t="s">
        <v>725</v>
      </c>
      <c r="B288">
        <v>287</v>
      </c>
      <c r="C288" t="s">
        <v>220</v>
      </c>
      <c r="D288" t="s">
        <v>205</v>
      </c>
      <c r="E288" t="s">
        <v>49</v>
      </c>
      <c r="F288">
        <v>1999</v>
      </c>
      <c r="G288">
        <v>95</v>
      </c>
      <c r="H288">
        <v>1137.9951923076924</v>
      </c>
      <c r="J288">
        <v>100</v>
      </c>
      <c r="K288" t="s">
        <v>723</v>
      </c>
      <c r="L288" t="s">
        <v>723</v>
      </c>
      <c r="M288">
        <v>0</v>
      </c>
      <c r="N288" t="s">
        <v>723</v>
      </c>
      <c r="O288" t="s">
        <v>723</v>
      </c>
      <c r="P288">
        <v>0</v>
      </c>
      <c r="Q288">
        <v>20483.913461538461</v>
      </c>
      <c r="R288" t="s">
        <v>723</v>
      </c>
      <c r="S288" t="s">
        <v>723</v>
      </c>
      <c r="T288">
        <v>0</v>
      </c>
      <c r="U288" t="s">
        <v>723</v>
      </c>
      <c r="V288" t="s">
        <v>723</v>
      </c>
      <c r="W288">
        <v>0</v>
      </c>
      <c r="X288" t="s">
        <v>723</v>
      </c>
      <c r="Y288" t="s">
        <v>723</v>
      </c>
      <c r="Z288">
        <v>0</v>
      </c>
      <c r="AA288" t="s">
        <v>723</v>
      </c>
      <c r="AB288" t="s">
        <v>722</v>
      </c>
      <c r="AC288">
        <v>0</v>
      </c>
      <c r="AD288" t="s">
        <v>723</v>
      </c>
      <c r="AE288" t="s">
        <v>723</v>
      </c>
      <c r="AF288">
        <v>0</v>
      </c>
      <c r="AG288" t="s">
        <v>723</v>
      </c>
      <c r="AH288" t="s">
        <v>723</v>
      </c>
      <c r="AI288">
        <v>0</v>
      </c>
      <c r="AJ288">
        <v>0</v>
      </c>
      <c r="AK288">
        <v>0</v>
      </c>
      <c r="AL288" t="s">
        <v>723</v>
      </c>
      <c r="AM288" t="s">
        <v>723</v>
      </c>
      <c r="AN288" s="61" t="s">
        <v>723</v>
      </c>
      <c r="AO288" t="s">
        <v>723</v>
      </c>
      <c r="AP288" t="s">
        <v>723</v>
      </c>
    </row>
    <row r="289" spans="1:42" x14ac:dyDescent="0.35">
      <c r="A289" s="48" t="s">
        <v>725</v>
      </c>
      <c r="B289">
        <v>288</v>
      </c>
      <c r="C289" t="s">
        <v>221</v>
      </c>
      <c r="D289" t="s">
        <v>205</v>
      </c>
      <c r="E289" t="s">
        <v>49</v>
      </c>
      <c r="F289">
        <v>1999</v>
      </c>
      <c r="G289">
        <v>95</v>
      </c>
      <c r="H289">
        <v>1137.9951923076924</v>
      </c>
      <c r="J289">
        <v>100</v>
      </c>
      <c r="K289" t="s">
        <v>723</v>
      </c>
      <c r="L289" t="s">
        <v>723</v>
      </c>
      <c r="M289">
        <v>0</v>
      </c>
      <c r="N289" t="s">
        <v>723</v>
      </c>
      <c r="O289" t="s">
        <v>723</v>
      </c>
      <c r="P289">
        <v>0</v>
      </c>
      <c r="Q289">
        <v>20483.913461538461</v>
      </c>
      <c r="R289" t="s">
        <v>723</v>
      </c>
      <c r="S289" t="s">
        <v>723</v>
      </c>
      <c r="T289">
        <v>0</v>
      </c>
      <c r="U289" t="s">
        <v>723</v>
      </c>
      <c r="V289" t="s">
        <v>723</v>
      </c>
      <c r="W289">
        <v>0</v>
      </c>
      <c r="X289" t="s">
        <v>723</v>
      </c>
      <c r="Y289" t="s">
        <v>723</v>
      </c>
      <c r="Z289">
        <v>0</v>
      </c>
      <c r="AA289" t="s">
        <v>723</v>
      </c>
      <c r="AB289" t="s">
        <v>722</v>
      </c>
      <c r="AC289">
        <v>0</v>
      </c>
      <c r="AD289" t="s">
        <v>723</v>
      </c>
      <c r="AE289" t="s">
        <v>723</v>
      </c>
      <c r="AF289">
        <v>0</v>
      </c>
      <c r="AG289" t="s">
        <v>723</v>
      </c>
      <c r="AH289" t="s">
        <v>723</v>
      </c>
      <c r="AI289">
        <v>0</v>
      </c>
      <c r="AJ289">
        <v>0</v>
      </c>
      <c r="AK289">
        <v>0</v>
      </c>
      <c r="AL289" t="s">
        <v>723</v>
      </c>
      <c r="AM289" t="s">
        <v>723</v>
      </c>
      <c r="AN289" s="61" t="s">
        <v>723</v>
      </c>
      <c r="AO289" t="s">
        <v>723</v>
      </c>
      <c r="AP289" t="s">
        <v>723</v>
      </c>
    </row>
    <row r="290" spans="1:42" x14ac:dyDescent="0.35">
      <c r="A290" s="48" t="s">
        <v>725</v>
      </c>
      <c r="B290">
        <v>289</v>
      </c>
      <c r="C290" t="s">
        <v>222</v>
      </c>
      <c r="D290" t="s">
        <v>205</v>
      </c>
      <c r="E290" t="s">
        <v>49</v>
      </c>
      <c r="F290">
        <v>1999</v>
      </c>
      <c r="G290">
        <v>95</v>
      </c>
      <c r="H290">
        <v>1137.9951923076924</v>
      </c>
      <c r="J290">
        <v>100</v>
      </c>
      <c r="K290" t="s">
        <v>723</v>
      </c>
      <c r="L290" t="s">
        <v>723</v>
      </c>
      <c r="M290">
        <v>0</v>
      </c>
      <c r="N290" t="s">
        <v>723</v>
      </c>
      <c r="O290" t="s">
        <v>723</v>
      </c>
      <c r="P290">
        <v>0</v>
      </c>
      <c r="Q290">
        <v>20483.913461538461</v>
      </c>
      <c r="R290" t="s">
        <v>723</v>
      </c>
      <c r="S290" t="s">
        <v>723</v>
      </c>
      <c r="T290">
        <v>0</v>
      </c>
      <c r="U290" t="s">
        <v>723</v>
      </c>
      <c r="V290" t="s">
        <v>723</v>
      </c>
      <c r="W290">
        <v>0</v>
      </c>
      <c r="X290" t="s">
        <v>723</v>
      </c>
      <c r="Y290" t="s">
        <v>723</v>
      </c>
      <c r="Z290">
        <v>0</v>
      </c>
      <c r="AA290" t="s">
        <v>723</v>
      </c>
      <c r="AB290" t="s">
        <v>722</v>
      </c>
      <c r="AC290">
        <v>0</v>
      </c>
      <c r="AD290" t="s">
        <v>723</v>
      </c>
      <c r="AE290" t="s">
        <v>723</v>
      </c>
      <c r="AF290">
        <v>0</v>
      </c>
      <c r="AG290" t="s">
        <v>723</v>
      </c>
      <c r="AH290" t="s">
        <v>723</v>
      </c>
      <c r="AI290">
        <v>0</v>
      </c>
      <c r="AJ290">
        <v>0</v>
      </c>
      <c r="AK290">
        <v>0</v>
      </c>
      <c r="AL290" t="s">
        <v>723</v>
      </c>
      <c r="AM290" t="s">
        <v>723</v>
      </c>
      <c r="AN290" s="61" t="s">
        <v>723</v>
      </c>
      <c r="AO290" t="s">
        <v>723</v>
      </c>
      <c r="AP290" t="s">
        <v>723</v>
      </c>
    </row>
    <row r="291" spans="1:42" x14ac:dyDescent="0.35">
      <c r="A291" s="48" t="s">
        <v>725</v>
      </c>
      <c r="B291">
        <v>290</v>
      </c>
      <c r="C291" t="s">
        <v>223</v>
      </c>
      <c r="D291" t="s">
        <v>205</v>
      </c>
      <c r="E291" t="s">
        <v>49</v>
      </c>
      <c r="F291">
        <v>1999</v>
      </c>
      <c r="G291">
        <v>95</v>
      </c>
      <c r="H291">
        <v>1137.9951923076924</v>
      </c>
      <c r="J291">
        <v>100</v>
      </c>
      <c r="K291" t="s">
        <v>723</v>
      </c>
      <c r="L291" t="s">
        <v>723</v>
      </c>
      <c r="M291">
        <v>0</v>
      </c>
      <c r="N291" t="s">
        <v>723</v>
      </c>
      <c r="O291" t="s">
        <v>723</v>
      </c>
      <c r="P291">
        <v>0</v>
      </c>
      <c r="Q291">
        <v>20483.913461538461</v>
      </c>
      <c r="R291" t="s">
        <v>723</v>
      </c>
      <c r="S291" t="s">
        <v>723</v>
      </c>
      <c r="T291">
        <v>0</v>
      </c>
      <c r="U291" t="s">
        <v>723</v>
      </c>
      <c r="V291" t="s">
        <v>723</v>
      </c>
      <c r="W291">
        <v>0</v>
      </c>
      <c r="X291" t="s">
        <v>723</v>
      </c>
      <c r="Y291" t="s">
        <v>723</v>
      </c>
      <c r="Z291">
        <v>0</v>
      </c>
      <c r="AA291" t="s">
        <v>723</v>
      </c>
      <c r="AB291" t="s">
        <v>722</v>
      </c>
      <c r="AC291">
        <v>0</v>
      </c>
      <c r="AD291" t="s">
        <v>723</v>
      </c>
      <c r="AE291" t="s">
        <v>723</v>
      </c>
      <c r="AF291">
        <v>0</v>
      </c>
      <c r="AG291" t="s">
        <v>723</v>
      </c>
      <c r="AH291" t="s">
        <v>723</v>
      </c>
      <c r="AI291">
        <v>0</v>
      </c>
      <c r="AJ291">
        <v>0</v>
      </c>
      <c r="AK291">
        <v>0</v>
      </c>
      <c r="AL291" t="s">
        <v>723</v>
      </c>
      <c r="AM291" t="s">
        <v>723</v>
      </c>
      <c r="AN291" s="61" t="s">
        <v>723</v>
      </c>
      <c r="AO291" t="s">
        <v>723</v>
      </c>
      <c r="AP291" t="s">
        <v>723</v>
      </c>
    </row>
    <row r="292" spans="1:42" x14ac:dyDescent="0.35">
      <c r="A292" s="48" t="s">
        <v>725</v>
      </c>
      <c r="B292">
        <v>291</v>
      </c>
      <c r="C292" t="s">
        <v>224</v>
      </c>
      <c r="D292" t="s">
        <v>205</v>
      </c>
      <c r="E292" t="s">
        <v>49</v>
      </c>
      <c r="F292">
        <v>1999</v>
      </c>
      <c r="G292">
        <v>101</v>
      </c>
      <c r="H292">
        <v>1137.9951923076924</v>
      </c>
      <c r="J292">
        <v>175</v>
      </c>
      <c r="K292" t="s">
        <v>723</v>
      </c>
      <c r="L292" t="s">
        <v>723</v>
      </c>
      <c r="M292">
        <v>0</v>
      </c>
      <c r="N292" t="s">
        <v>723</v>
      </c>
      <c r="O292" t="s">
        <v>723</v>
      </c>
      <c r="P292">
        <v>0</v>
      </c>
      <c r="Q292">
        <v>20483.913461538461</v>
      </c>
      <c r="R292" t="s">
        <v>723</v>
      </c>
      <c r="S292" t="s">
        <v>723</v>
      </c>
      <c r="T292">
        <v>0</v>
      </c>
      <c r="U292" t="s">
        <v>723</v>
      </c>
      <c r="V292" t="s">
        <v>723</v>
      </c>
      <c r="W292">
        <v>0</v>
      </c>
      <c r="X292" t="s">
        <v>723</v>
      </c>
      <c r="Y292" t="s">
        <v>723</v>
      </c>
      <c r="Z292">
        <v>0</v>
      </c>
      <c r="AA292" t="s">
        <v>723</v>
      </c>
      <c r="AB292" t="s">
        <v>722</v>
      </c>
      <c r="AC292">
        <v>0</v>
      </c>
      <c r="AD292" t="s">
        <v>723</v>
      </c>
      <c r="AE292" t="s">
        <v>723</v>
      </c>
      <c r="AF292">
        <v>0</v>
      </c>
      <c r="AG292" t="s">
        <v>723</v>
      </c>
      <c r="AH292" t="s">
        <v>723</v>
      </c>
      <c r="AI292">
        <v>0</v>
      </c>
      <c r="AJ292">
        <v>0</v>
      </c>
      <c r="AK292">
        <v>0</v>
      </c>
      <c r="AL292" t="s">
        <v>723</v>
      </c>
      <c r="AM292" t="s">
        <v>723</v>
      </c>
      <c r="AN292" s="61" t="s">
        <v>723</v>
      </c>
      <c r="AO292" t="s">
        <v>723</v>
      </c>
      <c r="AP292" t="s">
        <v>723</v>
      </c>
    </row>
    <row r="293" spans="1:42" x14ac:dyDescent="0.35">
      <c r="A293" s="48" t="s">
        <v>725</v>
      </c>
      <c r="B293">
        <v>292</v>
      </c>
      <c r="C293" t="s">
        <v>225</v>
      </c>
      <c r="D293" t="s">
        <v>205</v>
      </c>
      <c r="E293" t="s">
        <v>49</v>
      </c>
      <c r="F293">
        <v>1999</v>
      </c>
      <c r="G293">
        <v>101</v>
      </c>
      <c r="H293">
        <v>1137.9951923076924</v>
      </c>
      <c r="J293">
        <v>175</v>
      </c>
      <c r="K293" t="s">
        <v>723</v>
      </c>
      <c r="L293" t="s">
        <v>723</v>
      </c>
      <c r="M293">
        <v>0</v>
      </c>
      <c r="N293" t="s">
        <v>723</v>
      </c>
      <c r="O293" t="s">
        <v>723</v>
      </c>
      <c r="P293">
        <v>0</v>
      </c>
      <c r="Q293">
        <v>20483.913461538461</v>
      </c>
      <c r="R293" t="s">
        <v>723</v>
      </c>
      <c r="S293" t="s">
        <v>723</v>
      </c>
      <c r="T293">
        <v>0</v>
      </c>
      <c r="U293" t="s">
        <v>723</v>
      </c>
      <c r="V293" t="s">
        <v>723</v>
      </c>
      <c r="W293">
        <v>0</v>
      </c>
      <c r="X293" t="s">
        <v>723</v>
      </c>
      <c r="Y293" t="s">
        <v>723</v>
      </c>
      <c r="Z293">
        <v>0</v>
      </c>
      <c r="AA293" t="s">
        <v>723</v>
      </c>
      <c r="AB293" t="s">
        <v>722</v>
      </c>
      <c r="AC293">
        <v>0</v>
      </c>
      <c r="AD293" t="s">
        <v>723</v>
      </c>
      <c r="AE293" t="s">
        <v>723</v>
      </c>
      <c r="AF293">
        <v>0</v>
      </c>
      <c r="AG293" t="s">
        <v>723</v>
      </c>
      <c r="AH293" t="s">
        <v>723</v>
      </c>
      <c r="AI293">
        <v>0</v>
      </c>
      <c r="AJ293">
        <v>0</v>
      </c>
      <c r="AK293">
        <v>0</v>
      </c>
      <c r="AL293" t="s">
        <v>723</v>
      </c>
      <c r="AM293" t="s">
        <v>723</v>
      </c>
      <c r="AN293" s="61" t="s">
        <v>723</v>
      </c>
      <c r="AO293" t="s">
        <v>723</v>
      </c>
      <c r="AP293" t="s">
        <v>723</v>
      </c>
    </row>
    <row r="294" spans="1:42" x14ac:dyDescent="0.35">
      <c r="A294" s="48" t="s">
        <v>725</v>
      </c>
      <c r="B294">
        <v>293</v>
      </c>
      <c r="C294" t="s">
        <v>226</v>
      </c>
      <c r="D294" t="s">
        <v>205</v>
      </c>
      <c r="E294" t="s">
        <v>49</v>
      </c>
      <c r="F294">
        <v>1999</v>
      </c>
      <c r="G294">
        <v>101</v>
      </c>
      <c r="H294">
        <v>1137.9951923076924</v>
      </c>
      <c r="J294">
        <v>175</v>
      </c>
      <c r="K294" t="s">
        <v>723</v>
      </c>
      <c r="L294" t="s">
        <v>723</v>
      </c>
      <c r="M294">
        <v>0</v>
      </c>
      <c r="N294" t="s">
        <v>723</v>
      </c>
      <c r="O294" t="s">
        <v>723</v>
      </c>
      <c r="P294">
        <v>0</v>
      </c>
      <c r="Q294">
        <v>20483.913461538461</v>
      </c>
      <c r="R294" t="s">
        <v>723</v>
      </c>
      <c r="S294" t="s">
        <v>723</v>
      </c>
      <c r="T294">
        <v>0</v>
      </c>
      <c r="U294" t="s">
        <v>723</v>
      </c>
      <c r="V294" t="s">
        <v>723</v>
      </c>
      <c r="W294">
        <v>0</v>
      </c>
      <c r="X294" t="s">
        <v>723</v>
      </c>
      <c r="Y294" t="s">
        <v>723</v>
      </c>
      <c r="Z294">
        <v>0</v>
      </c>
      <c r="AA294" t="s">
        <v>723</v>
      </c>
      <c r="AB294" t="s">
        <v>722</v>
      </c>
      <c r="AC294">
        <v>0</v>
      </c>
      <c r="AD294" t="s">
        <v>723</v>
      </c>
      <c r="AE294" t="s">
        <v>723</v>
      </c>
      <c r="AF294">
        <v>0</v>
      </c>
      <c r="AG294" t="s">
        <v>723</v>
      </c>
      <c r="AH294" t="s">
        <v>723</v>
      </c>
      <c r="AI294">
        <v>0</v>
      </c>
      <c r="AJ294">
        <v>0</v>
      </c>
      <c r="AK294">
        <v>0</v>
      </c>
      <c r="AL294" t="s">
        <v>723</v>
      </c>
      <c r="AM294" t="s">
        <v>723</v>
      </c>
      <c r="AN294" s="61" t="s">
        <v>723</v>
      </c>
      <c r="AO294" t="s">
        <v>723</v>
      </c>
      <c r="AP294" t="s">
        <v>723</v>
      </c>
    </row>
    <row r="295" spans="1:42" x14ac:dyDescent="0.35">
      <c r="A295" s="48" t="s">
        <v>725</v>
      </c>
      <c r="B295">
        <v>294</v>
      </c>
      <c r="C295" t="s">
        <v>227</v>
      </c>
      <c r="D295" t="s">
        <v>205</v>
      </c>
      <c r="E295" t="s">
        <v>49</v>
      </c>
      <c r="F295">
        <v>1999</v>
      </c>
      <c r="G295">
        <v>101</v>
      </c>
      <c r="H295">
        <v>1137.9951923076924</v>
      </c>
      <c r="J295">
        <v>175</v>
      </c>
      <c r="K295" t="s">
        <v>723</v>
      </c>
      <c r="L295" t="s">
        <v>723</v>
      </c>
      <c r="M295">
        <v>0</v>
      </c>
      <c r="N295" t="s">
        <v>723</v>
      </c>
      <c r="O295" t="s">
        <v>723</v>
      </c>
      <c r="P295">
        <v>0</v>
      </c>
      <c r="Q295">
        <v>20483.913461538461</v>
      </c>
      <c r="R295" t="s">
        <v>723</v>
      </c>
      <c r="S295" t="s">
        <v>723</v>
      </c>
      <c r="T295">
        <v>0</v>
      </c>
      <c r="U295" t="s">
        <v>723</v>
      </c>
      <c r="V295" t="s">
        <v>723</v>
      </c>
      <c r="W295">
        <v>0</v>
      </c>
      <c r="X295" t="s">
        <v>723</v>
      </c>
      <c r="Y295" t="s">
        <v>723</v>
      </c>
      <c r="Z295">
        <v>0</v>
      </c>
      <c r="AA295" t="s">
        <v>723</v>
      </c>
      <c r="AB295" t="s">
        <v>722</v>
      </c>
      <c r="AC295">
        <v>0</v>
      </c>
      <c r="AD295" t="s">
        <v>723</v>
      </c>
      <c r="AE295" t="s">
        <v>723</v>
      </c>
      <c r="AF295">
        <v>0</v>
      </c>
      <c r="AG295" t="s">
        <v>723</v>
      </c>
      <c r="AH295" t="s">
        <v>723</v>
      </c>
      <c r="AI295">
        <v>0</v>
      </c>
      <c r="AJ295">
        <v>0</v>
      </c>
      <c r="AK295">
        <v>0</v>
      </c>
      <c r="AL295" t="s">
        <v>723</v>
      </c>
      <c r="AM295" t="s">
        <v>723</v>
      </c>
      <c r="AN295" s="61" t="s">
        <v>723</v>
      </c>
      <c r="AO295" t="s">
        <v>723</v>
      </c>
      <c r="AP295" t="s">
        <v>723</v>
      </c>
    </row>
    <row r="296" spans="1:42" x14ac:dyDescent="0.35">
      <c r="A296" s="48" t="s">
        <v>725</v>
      </c>
      <c r="B296">
        <v>295</v>
      </c>
      <c r="C296" t="s">
        <v>228</v>
      </c>
      <c r="D296" t="s">
        <v>205</v>
      </c>
      <c r="E296" t="s">
        <v>49</v>
      </c>
      <c r="F296">
        <v>1999</v>
      </c>
      <c r="G296">
        <v>101</v>
      </c>
      <c r="H296">
        <v>1137.9951923076924</v>
      </c>
      <c r="J296">
        <v>175</v>
      </c>
      <c r="K296" t="s">
        <v>723</v>
      </c>
      <c r="L296" t="s">
        <v>723</v>
      </c>
      <c r="M296">
        <v>0</v>
      </c>
      <c r="N296" t="s">
        <v>723</v>
      </c>
      <c r="O296" t="s">
        <v>723</v>
      </c>
      <c r="P296">
        <v>0</v>
      </c>
      <c r="Q296">
        <v>20483.913461538461</v>
      </c>
      <c r="R296" t="s">
        <v>723</v>
      </c>
      <c r="S296" t="s">
        <v>723</v>
      </c>
      <c r="T296">
        <v>0</v>
      </c>
      <c r="U296" t="s">
        <v>723</v>
      </c>
      <c r="V296" t="s">
        <v>723</v>
      </c>
      <c r="W296">
        <v>0</v>
      </c>
      <c r="X296" t="s">
        <v>723</v>
      </c>
      <c r="Y296" t="s">
        <v>723</v>
      </c>
      <c r="Z296">
        <v>0</v>
      </c>
      <c r="AA296" t="s">
        <v>723</v>
      </c>
      <c r="AB296" t="s">
        <v>722</v>
      </c>
      <c r="AC296">
        <v>0</v>
      </c>
      <c r="AD296" t="s">
        <v>723</v>
      </c>
      <c r="AE296" t="s">
        <v>723</v>
      </c>
      <c r="AF296">
        <v>0</v>
      </c>
      <c r="AG296" t="s">
        <v>723</v>
      </c>
      <c r="AH296" t="s">
        <v>723</v>
      </c>
      <c r="AI296">
        <v>0</v>
      </c>
      <c r="AJ296">
        <v>0</v>
      </c>
      <c r="AK296">
        <v>0</v>
      </c>
      <c r="AL296" t="s">
        <v>723</v>
      </c>
      <c r="AM296" t="s">
        <v>723</v>
      </c>
      <c r="AN296" s="61" t="s">
        <v>723</v>
      </c>
      <c r="AO296" t="s">
        <v>723</v>
      </c>
      <c r="AP296" t="s">
        <v>723</v>
      </c>
    </row>
    <row r="297" spans="1:42" x14ac:dyDescent="0.35">
      <c r="A297" s="48" t="s">
        <v>725</v>
      </c>
      <c r="B297">
        <v>296</v>
      </c>
      <c r="C297" t="s">
        <v>229</v>
      </c>
      <c r="D297" t="s">
        <v>205</v>
      </c>
      <c r="E297" t="s">
        <v>49</v>
      </c>
      <c r="F297">
        <v>1999</v>
      </c>
      <c r="G297">
        <v>101</v>
      </c>
      <c r="H297">
        <v>1137.9951923076924</v>
      </c>
      <c r="J297">
        <v>175</v>
      </c>
      <c r="K297" t="s">
        <v>723</v>
      </c>
      <c r="L297" t="s">
        <v>723</v>
      </c>
      <c r="M297">
        <v>0</v>
      </c>
      <c r="N297" t="s">
        <v>723</v>
      </c>
      <c r="O297" t="s">
        <v>723</v>
      </c>
      <c r="P297">
        <v>0</v>
      </c>
      <c r="Q297">
        <v>20483.913461538461</v>
      </c>
      <c r="R297" t="s">
        <v>723</v>
      </c>
      <c r="S297" t="s">
        <v>723</v>
      </c>
      <c r="T297">
        <v>0</v>
      </c>
      <c r="U297" t="s">
        <v>723</v>
      </c>
      <c r="V297" t="s">
        <v>723</v>
      </c>
      <c r="W297">
        <v>0</v>
      </c>
      <c r="X297" t="s">
        <v>723</v>
      </c>
      <c r="Y297" t="s">
        <v>723</v>
      </c>
      <c r="Z297">
        <v>0</v>
      </c>
      <c r="AA297" t="s">
        <v>723</v>
      </c>
      <c r="AB297" t="s">
        <v>722</v>
      </c>
      <c r="AC297">
        <v>0</v>
      </c>
      <c r="AD297" t="s">
        <v>723</v>
      </c>
      <c r="AE297" t="s">
        <v>723</v>
      </c>
      <c r="AF297">
        <v>0</v>
      </c>
      <c r="AG297" t="s">
        <v>723</v>
      </c>
      <c r="AH297" t="s">
        <v>723</v>
      </c>
      <c r="AI297">
        <v>0</v>
      </c>
      <c r="AJ297">
        <v>0</v>
      </c>
      <c r="AK297">
        <v>0</v>
      </c>
      <c r="AL297" t="s">
        <v>723</v>
      </c>
      <c r="AM297" t="s">
        <v>723</v>
      </c>
      <c r="AN297" s="61" t="s">
        <v>723</v>
      </c>
      <c r="AO297" t="s">
        <v>723</v>
      </c>
      <c r="AP297" t="s">
        <v>723</v>
      </c>
    </row>
    <row r="298" spans="1:42" x14ac:dyDescent="0.35">
      <c r="A298" s="48" t="s">
        <v>725</v>
      </c>
      <c r="B298">
        <v>297</v>
      </c>
      <c r="C298" t="s">
        <v>230</v>
      </c>
      <c r="D298" t="s">
        <v>205</v>
      </c>
      <c r="E298" t="s">
        <v>49</v>
      </c>
      <c r="F298">
        <v>1999</v>
      </c>
      <c r="G298">
        <v>101</v>
      </c>
      <c r="H298">
        <v>1137.9951923076924</v>
      </c>
      <c r="J298">
        <v>175</v>
      </c>
      <c r="K298" t="s">
        <v>723</v>
      </c>
      <c r="L298" t="s">
        <v>723</v>
      </c>
      <c r="M298">
        <v>0</v>
      </c>
      <c r="N298" t="s">
        <v>723</v>
      </c>
      <c r="O298" t="s">
        <v>723</v>
      </c>
      <c r="P298">
        <v>0</v>
      </c>
      <c r="Q298">
        <v>20483.913461538461</v>
      </c>
      <c r="R298" t="s">
        <v>723</v>
      </c>
      <c r="S298" t="s">
        <v>723</v>
      </c>
      <c r="T298">
        <v>0</v>
      </c>
      <c r="U298" t="s">
        <v>723</v>
      </c>
      <c r="V298" t="s">
        <v>723</v>
      </c>
      <c r="W298">
        <v>0</v>
      </c>
      <c r="X298" t="s">
        <v>723</v>
      </c>
      <c r="Y298" t="s">
        <v>723</v>
      </c>
      <c r="Z298">
        <v>0</v>
      </c>
      <c r="AA298" t="s">
        <v>723</v>
      </c>
      <c r="AB298" t="s">
        <v>722</v>
      </c>
      <c r="AC298">
        <v>0</v>
      </c>
      <c r="AD298" t="s">
        <v>723</v>
      </c>
      <c r="AE298" t="s">
        <v>723</v>
      </c>
      <c r="AF298">
        <v>0</v>
      </c>
      <c r="AG298" t="s">
        <v>723</v>
      </c>
      <c r="AH298" t="s">
        <v>723</v>
      </c>
      <c r="AI298">
        <v>0</v>
      </c>
      <c r="AJ298">
        <v>0</v>
      </c>
      <c r="AK298">
        <v>0</v>
      </c>
      <c r="AL298" t="s">
        <v>723</v>
      </c>
      <c r="AM298" t="s">
        <v>723</v>
      </c>
      <c r="AN298" s="61" t="s">
        <v>723</v>
      </c>
      <c r="AO298" t="s">
        <v>723</v>
      </c>
      <c r="AP298" t="s">
        <v>723</v>
      </c>
    </row>
    <row r="299" spans="1:42" x14ac:dyDescent="0.35">
      <c r="A299" s="48" t="s">
        <v>725</v>
      </c>
      <c r="B299">
        <v>298</v>
      </c>
      <c r="C299" t="s">
        <v>231</v>
      </c>
      <c r="D299" t="s">
        <v>205</v>
      </c>
      <c r="E299" t="s">
        <v>49</v>
      </c>
      <c r="F299">
        <v>1999</v>
      </c>
      <c r="G299">
        <v>101</v>
      </c>
      <c r="H299">
        <v>1137.9951923076924</v>
      </c>
      <c r="J299">
        <v>175</v>
      </c>
      <c r="K299" t="s">
        <v>723</v>
      </c>
      <c r="L299" t="s">
        <v>723</v>
      </c>
      <c r="M299">
        <v>0</v>
      </c>
      <c r="N299" t="s">
        <v>723</v>
      </c>
      <c r="O299" t="s">
        <v>723</v>
      </c>
      <c r="P299">
        <v>0</v>
      </c>
      <c r="Q299">
        <v>20483.913461538461</v>
      </c>
      <c r="R299" t="s">
        <v>723</v>
      </c>
      <c r="S299" t="s">
        <v>723</v>
      </c>
      <c r="T299">
        <v>0</v>
      </c>
      <c r="U299" t="s">
        <v>723</v>
      </c>
      <c r="V299" t="s">
        <v>723</v>
      </c>
      <c r="W299">
        <v>0</v>
      </c>
      <c r="X299" t="s">
        <v>723</v>
      </c>
      <c r="Y299" t="s">
        <v>723</v>
      </c>
      <c r="Z299">
        <v>0</v>
      </c>
      <c r="AA299" t="s">
        <v>723</v>
      </c>
      <c r="AB299" t="s">
        <v>722</v>
      </c>
      <c r="AC299">
        <v>0</v>
      </c>
      <c r="AD299" t="s">
        <v>723</v>
      </c>
      <c r="AE299" t="s">
        <v>723</v>
      </c>
      <c r="AF299">
        <v>0</v>
      </c>
      <c r="AG299" t="s">
        <v>723</v>
      </c>
      <c r="AH299" t="s">
        <v>723</v>
      </c>
      <c r="AI299">
        <v>0</v>
      </c>
      <c r="AJ299">
        <v>0</v>
      </c>
      <c r="AK299">
        <v>0</v>
      </c>
      <c r="AL299" t="s">
        <v>723</v>
      </c>
      <c r="AM299" t="s">
        <v>723</v>
      </c>
      <c r="AN299" s="61" t="s">
        <v>723</v>
      </c>
      <c r="AO299" t="s">
        <v>723</v>
      </c>
      <c r="AP299" t="s">
        <v>723</v>
      </c>
    </row>
    <row r="300" spans="1:42" x14ac:dyDescent="0.35">
      <c r="A300" s="48" t="s">
        <v>725</v>
      </c>
      <c r="B300">
        <v>299</v>
      </c>
      <c r="C300" t="s">
        <v>232</v>
      </c>
      <c r="D300" t="s">
        <v>205</v>
      </c>
      <c r="E300" t="s">
        <v>49</v>
      </c>
      <c r="F300">
        <v>2000</v>
      </c>
      <c r="G300">
        <v>95</v>
      </c>
      <c r="H300">
        <v>1137.9951923076924</v>
      </c>
      <c r="J300">
        <v>100</v>
      </c>
      <c r="K300" t="s">
        <v>723</v>
      </c>
      <c r="L300" t="s">
        <v>723</v>
      </c>
      <c r="M300">
        <v>0</v>
      </c>
      <c r="N300" t="s">
        <v>723</v>
      </c>
      <c r="O300" t="s">
        <v>723</v>
      </c>
      <c r="P300">
        <v>0</v>
      </c>
      <c r="Q300">
        <v>19345.91826923077</v>
      </c>
      <c r="R300" t="s">
        <v>723</v>
      </c>
      <c r="S300" t="s">
        <v>723</v>
      </c>
      <c r="T300">
        <v>0</v>
      </c>
      <c r="U300" t="s">
        <v>723</v>
      </c>
      <c r="V300" t="s">
        <v>723</v>
      </c>
      <c r="W300">
        <v>0</v>
      </c>
      <c r="X300" t="s">
        <v>723</v>
      </c>
      <c r="Y300" t="s">
        <v>723</v>
      </c>
      <c r="Z300">
        <v>0</v>
      </c>
      <c r="AA300" t="s">
        <v>723</v>
      </c>
      <c r="AB300" t="s">
        <v>722</v>
      </c>
      <c r="AC300">
        <v>0</v>
      </c>
      <c r="AD300" t="s">
        <v>723</v>
      </c>
      <c r="AE300" t="s">
        <v>723</v>
      </c>
      <c r="AF300">
        <v>0</v>
      </c>
      <c r="AG300" t="s">
        <v>723</v>
      </c>
      <c r="AH300" t="s">
        <v>723</v>
      </c>
      <c r="AI300">
        <v>0</v>
      </c>
      <c r="AJ300">
        <v>0</v>
      </c>
      <c r="AK300">
        <v>0</v>
      </c>
      <c r="AL300" t="s">
        <v>723</v>
      </c>
      <c r="AM300" t="s">
        <v>723</v>
      </c>
      <c r="AN300" s="61" t="s">
        <v>723</v>
      </c>
      <c r="AO300" t="s">
        <v>723</v>
      </c>
      <c r="AP300" t="s">
        <v>723</v>
      </c>
    </row>
    <row r="301" spans="1:42" x14ac:dyDescent="0.35">
      <c r="A301" s="48" t="s">
        <v>725</v>
      </c>
      <c r="B301">
        <v>300</v>
      </c>
      <c r="C301" t="s">
        <v>233</v>
      </c>
      <c r="D301" t="s">
        <v>205</v>
      </c>
      <c r="E301" t="s">
        <v>49</v>
      </c>
      <c r="F301">
        <v>2000</v>
      </c>
      <c r="G301">
        <v>95</v>
      </c>
      <c r="H301">
        <v>1137.9951923076924</v>
      </c>
      <c r="J301">
        <v>100</v>
      </c>
      <c r="K301" t="s">
        <v>723</v>
      </c>
      <c r="L301" t="s">
        <v>723</v>
      </c>
      <c r="M301">
        <v>0</v>
      </c>
      <c r="N301" t="s">
        <v>723</v>
      </c>
      <c r="O301" t="s">
        <v>723</v>
      </c>
      <c r="P301">
        <v>0</v>
      </c>
      <c r="Q301">
        <v>19345.91826923077</v>
      </c>
      <c r="R301" t="s">
        <v>723</v>
      </c>
      <c r="S301" t="s">
        <v>723</v>
      </c>
      <c r="T301">
        <v>0</v>
      </c>
      <c r="U301" t="s">
        <v>723</v>
      </c>
      <c r="V301" t="s">
        <v>723</v>
      </c>
      <c r="W301">
        <v>0</v>
      </c>
      <c r="X301" t="s">
        <v>723</v>
      </c>
      <c r="Y301" t="s">
        <v>723</v>
      </c>
      <c r="Z301">
        <v>0</v>
      </c>
      <c r="AA301" t="s">
        <v>723</v>
      </c>
      <c r="AB301" t="s">
        <v>722</v>
      </c>
      <c r="AC301">
        <v>0</v>
      </c>
      <c r="AD301" t="s">
        <v>723</v>
      </c>
      <c r="AE301" t="s">
        <v>723</v>
      </c>
      <c r="AF301">
        <v>0</v>
      </c>
      <c r="AG301" t="s">
        <v>723</v>
      </c>
      <c r="AH301" t="s">
        <v>723</v>
      </c>
      <c r="AI301">
        <v>0</v>
      </c>
      <c r="AJ301">
        <v>0</v>
      </c>
      <c r="AK301">
        <v>0</v>
      </c>
      <c r="AL301" t="s">
        <v>723</v>
      </c>
      <c r="AM301" t="s">
        <v>723</v>
      </c>
      <c r="AN301" s="61" t="s">
        <v>723</v>
      </c>
      <c r="AO301" t="s">
        <v>723</v>
      </c>
      <c r="AP301" t="s">
        <v>723</v>
      </c>
    </row>
    <row r="302" spans="1:42" x14ac:dyDescent="0.35">
      <c r="A302" s="48" t="s">
        <v>725</v>
      </c>
      <c r="B302">
        <v>301</v>
      </c>
      <c r="C302" t="s">
        <v>234</v>
      </c>
      <c r="D302" t="s">
        <v>205</v>
      </c>
      <c r="E302" t="s">
        <v>49</v>
      </c>
      <c r="F302">
        <v>2000</v>
      </c>
      <c r="G302">
        <v>95</v>
      </c>
      <c r="H302">
        <v>1137.9951923076924</v>
      </c>
      <c r="J302">
        <v>100</v>
      </c>
      <c r="K302" t="s">
        <v>723</v>
      </c>
      <c r="L302" t="s">
        <v>723</v>
      </c>
      <c r="M302">
        <v>0</v>
      </c>
      <c r="N302" t="s">
        <v>723</v>
      </c>
      <c r="O302" t="s">
        <v>723</v>
      </c>
      <c r="P302">
        <v>0</v>
      </c>
      <c r="Q302">
        <v>19345.91826923077</v>
      </c>
      <c r="R302" t="s">
        <v>723</v>
      </c>
      <c r="S302" t="s">
        <v>723</v>
      </c>
      <c r="T302">
        <v>0</v>
      </c>
      <c r="U302" t="s">
        <v>723</v>
      </c>
      <c r="V302" t="s">
        <v>723</v>
      </c>
      <c r="W302">
        <v>0</v>
      </c>
      <c r="X302" t="s">
        <v>723</v>
      </c>
      <c r="Y302" t="s">
        <v>723</v>
      </c>
      <c r="Z302">
        <v>0</v>
      </c>
      <c r="AA302" t="s">
        <v>723</v>
      </c>
      <c r="AB302" t="s">
        <v>722</v>
      </c>
      <c r="AC302">
        <v>0</v>
      </c>
      <c r="AD302" t="s">
        <v>723</v>
      </c>
      <c r="AE302" t="s">
        <v>723</v>
      </c>
      <c r="AF302">
        <v>0</v>
      </c>
      <c r="AG302" t="s">
        <v>723</v>
      </c>
      <c r="AH302" t="s">
        <v>723</v>
      </c>
      <c r="AI302">
        <v>0</v>
      </c>
      <c r="AJ302">
        <v>0</v>
      </c>
      <c r="AK302">
        <v>0</v>
      </c>
      <c r="AL302" t="s">
        <v>723</v>
      </c>
      <c r="AM302" t="s">
        <v>723</v>
      </c>
      <c r="AN302" s="61" t="s">
        <v>723</v>
      </c>
      <c r="AO302" t="s">
        <v>723</v>
      </c>
      <c r="AP302" t="s">
        <v>723</v>
      </c>
    </row>
    <row r="303" spans="1:42" x14ac:dyDescent="0.35">
      <c r="A303" s="48" t="s">
        <v>725</v>
      </c>
      <c r="B303">
        <v>302</v>
      </c>
      <c r="C303" t="s">
        <v>235</v>
      </c>
      <c r="D303" t="s">
        <v>205</v>
      </c>
      <c r="E303" t="s">
        <v>49</v>
      </c>
      <c r="F303">
        <v>2000</v>
      </c>
      <c r="G303">
        <v>95</v>
      </c>
      <c r="H303">
        <v>1137.9951923076924</v>
      </c>
      <c r="J303">
        <v>100</v>
      </c>
      <c r="K303" t="s">
        <v>723</v>
      </c>
      <c r="L303" t="s">
        <v>723</v>
      </c>
      <c r="M303">
        <v>0</v>
      </c>
      <c r="N303" t="s">
        <v>723</v>
      </c>
      <c r="O303" t="s">
        <v>723</v>
      </c>
      <c r="P303">
        <v>0</v>
      </c>
      <c r="Q303">
        <v>19345.91826923077</v>
      </c>
      <c r="R303" t="s">
        <v>723</v>
      </c>
      <c r="S303" t="s">
        <v>723</v>
      </c>
      <c r="T303">
        <v>0</v>
      </c>
      <c r="U303" t="s">
        <v>723</v>
      </c>
      <c r="V303" t="s">
        <v>723</v>
      </c>
      <c r="W303">
        <v>0</v>
      </c>
      <c r="X303" t="s">
        <v>723</v>
      </c>
      <c r="Y303" t="s">
        <v>723</v>
      </c>
      <c r="Z303">
        <v>0</v>
      </c>
      <c r="AA303" t="s">
        <v>723</v>
      </c>
      <c r="AB303" t="s">
        <v>722</v>
      </c>
      <c r="AC303">
        <v>0</v>
      </c>
      <c r="AD303" t="s">
        <v>723</v>
      </c>
      <c r="AE303" t="s">
        <v>723</v>
      </c>
      <c r="AF303">
        <v>0</v>
      </c>
      <c r="AG303" t="s">
        <v>723</v>
      </c>
      <c r="AH303" t="s">
        <v>723</v>
      </c>
      <c r="AI303">
        <v>0</v>
      </c>
      <c r="AJ303">
        <v>0</v>
      </c>
      <c r="AK303">
        <v>0</v>
      </c>
      <c r="AL303" t="s">
        <v>723</v>
      </c>
      <c r="AM303" t="s">
        <v>723</v>
      </c>
      <c r="AN303" s="61" t="s">
        <v>723</v>
      </c>
      <c r="AO303" t="s">
        <v>723</v>
      </c>
      <c r="AP303" t="s">
        <v>723</v>
      </c>
    </row>
    <row r="304" spans="1:42" x14ac:dyDescent="0.35">
      <c r="A304" s="48" t="s">
        <v>725</v>
      </c>
      <c r="B304">
        <v>303</v>
      </c>
      <c r="C304" t="s">
        <v>236</v>
      </c>
      <c r="D304" t="s">
        <v>205</v>
      </c>
      <c r="E304" t="s">
        <v>49</v>
      </c>
      <c r="F304">
        <v>2000</v>
      </c>
      <c r="G304">
        <v>95</v>
      </c>
      <c r="H304">
        <v>1137.9951923076924</v>
      </c>
      <c r="J304">
        <v>100</v>
      </c>
      <c r="K304" t="s">
        <v>723</v>
      </c>
      <c r="L304" t="s">
        <v>723</v>
      </c>
      <c r="M304">
        <v>0</v>
      </c>
      <c r="N304" t="s">
        <v>723</v>
      </c>
      <c r="O304" t="s">
        <v>723</v>
      </c>
      <c r="P304">
        <v>0</v>
      </c>
      <c r="Q304">
        <v>19345.91826923077</v>
      </c>
      <c r="R304" t="s">
        <v>723</v>
      </c>
      <c r="S304" t="s">
        <v>723</v>
      </c>
      <c r="T304">
        <v>0</v>
      </c>
      <c r="U304" t="s">
        <v>723</v>
      </c>
      <c r="V304" t="s">
        <v>723</v>
      </c>
      <c r="W304">
        <v>0</v>
      </c>
      <c r="X304" t="s">
        <v>723</v>
      </c>
      <c r="Y304" t="s">
        <v>723</v>
      </c>
      <c r="Z304">
        <v>0</v>
      </c>
      <c r="AA304" t="s">
        <v>723</v>
      </c>
      <c r="AB304" t="s">
        <v>722</v>
      </c>
      <c r="AC304">
        <v>0</v>
      </c>
      <c r="AD304" t="s">
        <v>723</v>
      </c>
      <c r="AE304" t="s">
        <v>723</v>
      </c>
      <c r="AF304">
        <v>0</v>
      </c>
      <c r="AG304" t="s">
        <v>723</v>
      </c>
      <c r="AH304" t="s">
        <v>723</v>
      </c>
      <c r="AI304">
        <v>0</v>
      </c>
      <c r="AJ304">
        <v>0</v>
      </c>
      <c r="AK304">
        <v>0</v>
      </c>
      <c r="AL304" t="s">
        <v>723</v>
      </c>
      <c r="AM304" t="s">
        <v>723</v>
      </c>
      <c r="AN304" s="61" t="s">
        <v>723</v>
      </c>
      <c r="AO304" t="s">
        <v>723</v>
      </c>
      <c r="AP304" t="s">
        <v>723</v>
      </c>
    </row>
    <row r="305" spans="1:42" x14ac:dyDescent="0.35">
      <c r="A305" s="48" t="s">
        <v>725</v>
      </c>
      <c r="B305">
        <v>304</v>
      </c>
      <c r="C305" t="s">
        <v>237</v>
      </c>
      <c r="D305" t="s">
        <v>205</v>
      </c>
      <c r="E305" t="s">
        <v>49</v>
      </c>
      <c r="F305">
        <v>2000</v>
      </c>
      <c r="G305">
        <v>101</v>
      </c>
      <c r="H305">
        <v>1137.9951923076924</v>
      </c>
      <c r="J305">
        <v>175</v>
      </c>
      <c r="K305" t="s">
        <v>723</v>
      </c>
      <c r="L305" t="s">
        <v>723</v>
      </c>
      <c r="M305">
        <v>0</v>
      </c>
      <c r="N305" t="s">
        <v>723</v>
      </c>
      <c r="O305" t="s">
        <v>723</v>
      </c>
      <c r="P305">
        <v>0</v>
      </c>
      <c r="Q305">
        <v>19345.91826923077</v>
      </c>
      <c r="R305" t="s">
        <v>723</v>
      </c>
      <c r="S305" t="s">
        <v>723</v>
      </c>
      <c r="T305">
        <v>0</v>
      </c>
      <c r="U305" t="s">
        <v>723</v>
      </c>
      <c r="V305" t="s">
        <v>723</v>
      </c>
      <c r="W305">
        <v>0</v>
      </c>
      <c r="X305" t="s">
        <v>723</v>
      </c>
      <c r="Y305" t="s">
        <v>723</v>
      </c>
      <c r="Z305">
        <v>0</v>
      </c>
      <c r="AA305" t="s">
        <v>723</v>
      </c>
      <c r="AB305" t="s">
        <v>722</v>
      </c>
      <c r="AC305">
        <v>0</v>
      </c>
      <c r="AD305" t="s">
        <v>723</v>
      </c>
      <c r="AE305" t="s">
        <v>723</v>
      </c>
      <c r="AF305">
        <v>0</v>
      </c>
      <c r="AG305" t="s">
        <v>723</v>
      </c>
      <c r="AH305" t="s">
        <v>723</v>
      </c>
      <c r="AI305">
        <v>0</v>
      </c>
      <c r="AJ305">
        <v>0</v>
      </c>
      <c r="AK305">
        <v>0</v>
      </c>
      <c r="AL305" t="s">
        <v>723</v>
      </c>
      <c r="AM305" t="s">
        <v>723</v>
      </c>
      <c r="AN305" s="61" t="s">
        <v>723</v>
      </c>
      <c r="AO305" t="s">
        <v>723</v>
      </c>
      <c r="AP305" t="s">
        <v>723</v>
      </c>
    </row>
    <row r="306" spans="1:42" x14ac:dyDescent="0.35">
      <c r="A306" s="48" t="s">
        <v>725</v>
      </c>
      <c r="B306">
        <v>305</v>
      </c>
      <c r="C306" t="s">
        <v>238</v>
      </c>
      <c r="D306" t="s">
        <v>205</v>
      </c>
      <c r="E306" t="s">
        <v>49</v>
      </c>
      <c r="F306">
        <v>2000</v>
      </c>
      <c r="G306">
        <v>95</v>
      </c>
      <c r="H306">
        <v>1137.9951923076924</v>
      </c>
      <c r="J306">
        <v>100</v>
      </c>
      <c r="K306" t="s">
        <v>723</v>
      </c>
      <c r="L306" t="s">
        <v>723</v>
      </c>
      <c r="M306">
        <v>0</v>
      </c>
      <c r="N306" t="s">
        <v>723</v>
      </c>
      <c r="O306" t="s">
        <v>723</v>
      </c>
      <c r="P306">
        <v>0</v>
      </c>
      <c r="Q306">
        <v>19345.91826923077</v>
      </c>
      <c r="R306" t="s">
        <v>723</v>
      </c>
      <c r="S306" t="s">
        <v>723</v>
      </c>
      <c r="T306">
        <v>0</v>
      </c>
      <c r="U306" t="s">
        <v>723</v>
      </c>
      <c r="V306" t="s">
        <v>723</v>
      </c>
      <c r="W306">
        <v>0</v>
      </c>
      <c r="X306" t="s">
        <v>723</v>
      </c>
      <c r="Y306" t="s">
        <v>723</v>
      </c>
      <c r="Z306">
        <v>0</v>
      </c>
      <c r="AA306" t="s">
        <v>723</v>
      </c>
      <c r="AB306" t="s">
        <v>722</v>
      </c>
      <c r="AC306">
        <v>0</v>
      </c>
      <c r="AD306" t="s">
        <v>723</v>
      </c>
      <c r="AE306" t="s">
        <v>723</v>
      </c>
      <c r="AF306">
        <v>0</v>
      </c>
      <c r="AG306" t="s">
        <v>723</v>
      </c>
      <c r="AH306" t="s">
        <v>723</v>
      </c>
      <c r="AI306">
        <v>0</v>
      </c>
      <c r="AJ306">
        <v>0</v>
      </c>
      <c r="AK306">
        <v>0</v>
      </c>
      <c r="AL306" t="s">
        <v>723</v>
      </c>
      <c r="AM306" t="s">
        <v>723</v>
      </c>
      <c r="AN306" s="61" t="s">
        <v>723</v>
      </c>
      <c r="AO306" t="s">
        <v>723</v>
      </c>
      <c r="AP306" t="s">
        <v>723</v>
      </c>
    </row>
    <row r="307" spans="1:42" x14ac:dyDescent="0.35">
      <c r="A307" s="48" t="s">
        <v>725</v>
      </c>
      <c r="B307">
        <v>306</v>
      </c>
      <c r="C307" t="s">
        <v>239</v>
      </c>
      <c r="D307" t="s">
        <v>205</v>
      </c>
      <c r="E307" t="s">
        <v>49</v>
      </c>
      <c r="F307">
        <v>2000</v>
      </c>
      <c r="G307">
        <v>101</v>
      </c>
      <c r="H307">
        <v>1137.9951923076924</v>
      </c>
      <c r="J307">
        <v>175</v>
      </c>
      <c r="K307" t="s">
        <v>723</v>
      </c>
      <c r="L307" t="s">
        <v>723</v>
      </c>
      <c r="M307">
        <v>0</v>
      </c>
      <c r="N307" t="s">
        <v>723</v>
      </c>
      <c r="O307" t="s">
        <v>723</v>
      </c>
      <c r="P307">
        <v>0</v>
      </c>
      <c r="Q307">
        <v>19345.91826923077</v>
      </c>
      <c r="R307" t="s">
        <v>723</v>
      </c>
      <c r="S307" t="s">
        <v>723</v>
      </c>
      <c r="T307">
        <v>0</v>
      </c>
      <c r="U307" t="s">
        <v>723</v>
      </c>
      <c r="V307" t="s">
        <v>723</v>
      </c>
      <c r="W307">
        <v>0</v>
      </c>
      <c r="X307" t="s">
        <v>723</v>
      </c>
      <c r="Y307" t="s">
        <v>723</v>
      </c>
      <c r="Z307">
        <v>0</v>
      </c>
      <c r="AA307" t="s">
        <v>723</v>
      </c>
      <c r="AB307" t="s">
        <v>722</v>
      </c>
      <c r="AC307">
        <v>0</v>
      </c>
      <c r="AD307" t="s">
        <v>723</v>
      </c>
      <c r="AE307" t="s">
        <v>723</v>
      </c>
      <c r="AF307">
        <v>0</v>
      </c>
      <c r="AG307" t="s">
        <v>723</v>
      </c>
      <c r="AH307" t="s">
        <v>723</v>
      </c>
      <c r="AI307">
        <v>0</v>
      </c>
      <c r="AJ307">
        <v>0</v>
      </c>
      <c r="AK307">
        <v>0</v>
      </c>
      <c r="AL307" t="s">
        <v>723</v>
      </c>
      <c r="AM307" t="s">
        <v>723</v>
      </c>
      <c r="AN307" s="61" t="s">
        <v>723</v>
      </c>
      <c r="AO307" t="s">
        <v>723</v>
      </c>
      <c r="AP307" t="s">
        <v>723</v>
      </c>
    </row>
    <row r="308" spans="1:42" x14ac:dyDescent="0.35">
      <c r="A308" s="48" t="s">
        <v>725</v>
      </c>
      <c r="B308">
        <v>307</v>
      </c>
      <c r="C308" t="s">
        <v>240</v>
      </c>
      <c r="D308" t="s">
        <v>205</v>
      </c>
      <c r="E308" t="s">
        <v>49</v>
      </c>
      <c r="F308">
        <v>2000</v>
      </c>
      <c r="G308">
        <v>95</v>
      </c>
      <c r="H308">
        <v>1137.9951923076924</v>
      </c>
      <c r="J308">
        <v>100</v>
      </c>
      <c r="K308" t="s">
        <v>723</v>
      </c>
      <c r="L308" t="s">
        <v>723</v>
      </c>
      <c r="M308">
        <v>0</v>
      </c>
      <c r="N308" t="s">
        <v>723</v>
      </c>
      <c r="O308" t="s">
        <v>723</v>
      </c>
      <c r="P308">
        <v>0</v>
      </c>
      <c r="Q308">
        <v>19345.91826923077</v>
      </c>
      <c r="R308" t="s">
        <v>723</v>
      </c>
      <c r="S308" t="s">
        <v>723</v>
      </c>
      <c r="T308">
        <v>0</v>
      </c>
      <c r="U308" t="s">
        <v>723</v>
      </c>
      <c r="V308" t="s">
        <v>723</v>
      </c>
      <c r="W308">
        <v>0</v>
      </c>
      <c r="X308" t="s">
        <v>723</v>
      </c>
      <c r="Y308" t="s">
        <v>723</v>
      </c>
      <c r="Z308">
        <v>0</v>
      </c>
      <c r="AA308" t="s">
        <v>723</v>
      </c>
      <c r="AB308" t="s">
        <v>722</v>
      </c>
      <c r="AC308">
        <v>0</v>
      </c>
      <c r="AD308" t="s">
        <v>723</v>
      </c>
      <c r="AE308" t="s">
        <v>723</v>
      </c>
      <c r="AF308">
        <v>0</v>
      </c>
      <c r="AG308" t="s">
        <v>723</v>
      </c>
      <c r="AH308" t="s">
        <v>723</v>
      </c>
      <c r="AI308">
        <v>0</v>
      </c>
      <c r="AJ308">
        <v>0</v>
      </c>
      <c r="AK308">
        <v>0</v>
      </c>
      <c r="AL308" t="s">
        <v>723</v>
      </c>
      <c r="AM308" t="s">
        <v>723</v>
      </c>
      <c r="AN308" s="61" t="s">
        <v>723</v>
      </c>
      <c r="AO308" t="s">
        <v>723</v>
      </c>
      <c r="AP308" t="s">
        <v>723</v>
      </c>
    </row>
    <row r="309" spans="1:42" x14ac:dyDescent="0.35">
      <c r="A309" s="48" t="s">
        <v>725</v>
      </c>
      <c r="B309">
        <v>308</v>
      </c>
      <c r="C309" t="s">
        <v>241</v>
      </c>
      <c r="D309" t="s">
        <v>205</v>
      </c>
      <c r="E309" t="s">
        <v>49</v>
      </c>
      <c r="F309">
        <v>2000</v>
      </c>
      <c r="G309">
        <v>101</v>
      </c>
      <c r="H309">
        <v>1137.9951923076924</v>
      </c>
      <c r="J309">
        <v>175</v>
      </c>
      <c r="K309" t="s">
        <v>723</v>
      </c>
      <c r="L309" t="s">
        <v>723</v>
      </c>
      <c r="M309">
        <v>0</v>
      </c>
      <c r="N309" t="s">
        <v>723</v>
      </c>
      <c r="O309" t="s">
        <v>723</v>
      </c>
      <c r="P309">
        <v>0</v>
      </c>
      <c r="Q309">
        <v>19345.91826923077</v>
      </c>
      <c r="R309" t="s">
        <v>723</v>
      </c>
      <c r="S309" t="s">
        <v>723</v>
      </c>
      <c r="T309">
        <v>0</v>
      </c>
      <c r="U309" t="s">
        <v>723</v>
      </c>
      <c r="V309" t="s">
        <v>723</v>
      </c>
      <c r="W309">
        <v>0</v>
      </c>
      <c r="X309" t="s">
        <v>723</v>
      </c>
      <c r="Y309" t="s">
        <v>723</v>
      </c>
      <c r="Z309">
        <v>0</v>
      </c>
      <c r="AA309" t="s">
        <v>723</v>
      </c>
      <c r="AB309" t="s">
        <v>722</v>
      </c>
      <c r="AC309">
        <v>0</v>
      </c>
      <c r="AD309" t="s">
        <v>723</v>
      </c>
      <c r="AE309" t="s">
        <v>723</v>
      </c>
      <c r="AF309">
        <v>0</v>
      </c>
      <c r="AG309" t="s">
        <v>723</v>
      </c>
      <c r="AH309" t="s">
        <v>723</v>
      </c>
      <c r="AI309">
        <v>0</v>
      </c>
      <c r="AJ309">
        <v>0</v>
      </c>
      <c r="AK309">
        <v>0</v>
      </c>
      <c r="AL309" t="s">
        <v>723</v>
      </c>
      <c r="AM309" t="s">
        <v>723</v>
      </c>
      <c r="AN309" s="61" t="s">
        <v>723</v>
      </c>
      <c r="AO309" t="s">
        <v>723</v>
      </c>
      <c r="AP309" t="s">
        <v>723</v>
      </c>
    </row>
    <row r="310" spans="1:42" x14ac:dyDescent="0.35">
      <c r="A310" s="48" t="s">
        <v>725</v>
      </c>
      <c r="B310">
        <v>309</v>
      </c>
      <c r="C310" t="s">
        <v>242</v>
      </c>
      <c r="D310" t="s">
        <v>205</v>
      </c>
      <c r="E310" t="s">
        <v>49</v>
      </c>
      <c r="F310">
        <v>2000</v>
      </c>
      <c r="G310">
        <v>101</v>
      </c>
      <c r="H310">
        <v>1137.9951923076924</v>
      </c>
      <c r="J310">
        <v>175</v>
      </c>
      <c r="K310" t="s">
        <v>723</v>
      </c>
      <c r="L310" t="s">
        <v>723</v>
      </c>
      <c r="M310">
        <v>0</v>
      </c>
      <c r="N310" t="s">
        <v>723</v>
      </c>
      <c r="O310" t="s">
        <v>723</v>
      </c>
      <c r="P310">
        <v>0</v>
      </c>
      <c r="Q310">
        <v>19345.91826923077</v>
      </c>
      <c r="R310" t="s">
        <v>723</v>
      </c>
      <c r="S310" t="s">
        <v>723</v>
      </c>
      <c r="T310">
        <v>0</v>
      </c>
      <c r="U310" t="s">
        <v>723</v>
      </c>
      <c r="V310" t="s">
        <v>723</v>
      </c>
      <c r="W310">
        <v>0</v>
      </c>
      <c r="X310" t="s">
        <v>723</v>
      </c>
      <c r="Y310" t="s">
        <v>723</v>
      </c>
      <c r="Z310">
        <v>0</v>
      </c>
      <c r="AA310" t="s">
        <v>723</v>
      </c>
      <c r="AB310" t="s">
        <v>722</v>
      </c>
      <c r="AC310">
        <v>0</v>
      </c>
      <c r="AD310" t="s">
        <v>723</v>
      </c>
      <c r="AE310" t="s">
        <v>723</v>
      </c>
      <c r="AF310">
        <v>0</v>
      </c>
      <c r="AG310" t="s">
        <v>723</v>
      </c>
      <c r="AH310" t="s">
        <v>723</v>
      </c>
      <c r="AI310">
        <v>0</v>
      </c>
      <c r="AJ310">
        <v>0</v>
      </c>
      <c r="AK310">
        <v>0</v>
      </c>
      <c r="AL310" t="s">
        <v>723</v>
      </c>
      <c r="AM310" t="s">
        <v>723</v>
      </c>
      <c r="AN310" s="61" t="s">
        <v>723</v>
      </c>
      <c r="AO310" t="s">
        <v>723</v>
      </c>
      <c r="AP310" t="s">
        <v>723</v>
      </c>
    </row>
    <row r="311" spans="1:42" x14ac:dyDescent="0.35">
      <c r="A311" s="48" t="s">
        <v>725</v>
      </c>
      <c r="B311">
        <v>310</v>
      </c>
      <c r="C311" t="s">
        <v>243</v>
      </c>
      <c r="D311" t="s">
        <v>205</v>
      </c>
      <c r="E311" t="s">
        <v>49</v>
      </c>
      <c r="F311">
        <v>2000</v>
      </c>
      <c r="G311">
        <v>95</v>
      </c>
      <c r="H311">
        <v>1137.9951923076924</v>
      </c>
      <c r="J311">
        <v>100</v>
      </c>
      <c r="K311" t="s">
        <v>723</v>
      </c>
      <c r="L311" t="s">
        <v>723</v>
      </c>
      <c r="M311">
        <v>0</v>
      </c>
      <c r="N311" t="s">
        <v>723</v>
      </c>
      <c r="O311" t="s">
        <v>723</v>
      </c>
      <c r="P311">
        <v>0</v>
      </c>
      <c r="Q311">
        <v>19345.91826923077</v>
      </c>
      <c r="R311" t="s">
        <v>723</v>
      </c>
      <c r="S311" t="s">
        <v>723</v>
      </c>
      <c r="T311">
        <v>0</v>
      </c>
      <c r="U311" t="s">
        <v>723</v>
      </c>
      <c r="V311" t="s">
        <v>723</v>
      </c>
      <c r="W311">
        <v>0</v>
      </c>
      <c r="X311" t="s">
        <v>723</v>
      </c>
      <c r="Y311" t="s">
        <v>723</v>
      </c>
      <c r="Z311">
        <v>0</v>
      </c>
      <c r="AA311" t="s">
        <v>723</v>
      </c>
      <c r="AB311" t="s">
        <v>722</v>
      </c>
      <c r="AC311">
        <v>0</v>
      </c>
      <c r="AD311" t="s">
        <v>723</v>
      </c>
      <c r="AE311" t="s">
        <v>723</v>
      </c>
      <c r="AF311">
        <v>0</v>
      </c>
      <c r="AG311" t="s">
        <v>723</v>
      </c>
      <c r="AH311" t="s">
        <v>723</v>
      </c>
      <c r="AI311">
        <v>0</v>
      </c>
      <c r="AJ311">
        <v>0</v>
      </c>
      <c r="AK311">
        <v>0</v>
      </c>
      <c r="AL311" t="s">
        <v>723</v>
      </c>
      <c r="AM311" t="s">
        <v>723</v>
      </c>
      <c r="AN311" s="61" t="s">
        <v>723</v>
      </c>
      <c r="AO311" t="s">
        <v>723</v>
      </c>
      <c r="AP311" t="s">
        <v>723</v>
      </c>
    </row>
    <row r="312" spans="1:42" x14ac:dyDescent="0.35">
      <c r="A312" s="48" t="s">
        <v>725</v>
      </c>
      <c r="B312">
        <v>311</v>
      </c>
      <c r="C312" t="s">
        <v>244</v>
      </c>
      <c r="D312" t="s">
        <v>205</v>
      </c>
      <c r="E312" t="s">
        <v>49</v>
      </c>
      <c r="F312">
        <v>2000</v>
      </c>
      <c r="G312">
        <v>101</v>
      </c>
      <c r="H312">
        <v>1137.9951923076924</v>
      </c>
      <c r="J312">
        <v>175</v>
      </c>
      <c r="K312" t="s">
        <v>723</v>
      </c>
      <c r="L312" t="s">
        <v>723</v>
      </c>
      <c r="M312">
        <v>0</v>
      </c>
      <c r="N312" t="s">
        <v>723</v>
      </c>
      <c r="O312" t="s">
        <v>723</v>
      </c>
      <c r="P312">
        <v>0</v>
      </c>
      <c r="Q312">
        <v>19345.91826923077</v>
      </c>
      <c r="R312" t="s">
        <v>723</v>
      </c>
      <c r="S312" t="s">
        <v>723</v>
      </c>
      <c r="T312">
        <v>0</v>
      </c>
      <c r="U312" t="s">
        <v>723</v>
      </c>
      <c r="V312" t="s">
        <v>723</v>
      </c>
      <c r="W312">
        <v>0</v>
      </c>
      <c r="X312" t="s">
        <v>723</v>
      </c>
      <c r="Y312" t="s">
        <v>723</v>
      </c>
      <c r="Z312">
        <v>0</v>
      </c>
      <c r="AA312" t="s">
        <v>723</v>
      </c>
      <c r="AB312" t="s">
        <v>722</v>
      </c>
      <c r="AC312">
        <v>0</v>
      </c>
      <c r="AD312" t="s">
        <v>723</v>
      </c>
      <c r="AE312" t="s">
        <v>723</v>
      </c>
      <c r="AF312">
        <v>0</v>
      </c>
      <c r="AG312" t="s">
        <v>723</v>
      </c>
      <c r="AH312" t="s">
        <v>723</v>
      </c>
      <c r="AI312">
        <v>0</v>
      </c>
      <c r="AJ312">
        <v>0</v>
      </c>
      <c r="AK312">
        <v>0</v>
      </c>
      <c r="AL312" t="s">
        <v>723</v>
      </c>
      <c r="AM312" t="s">
        <v>723</v>
      </c>
      <c r="AN312" s="61" t="s">
        <v>723</v>
      </c>
      <c r="AO312" t="s">
        <v>723</v>
      </c>
      <c r="AP312" t="s">
        <v>723</v>
      </c>
    </row>
    <row r="313" spans="1:42" x14ac:dyDescent="0.35">
      <c r="A313" s="48" t="s">
        <v>725</v>
      </c>
      <c r="B313">
        <v>312</v>
      </c>
      <c r="C313" t="s">
        <v>245</v>
      </c>
      <c r="D313" t="s">
        <v>205</v>
      </c>
      <c r="E313" t="s">
        <v>49</v>
      </c>
      <c r="F313">
        <v>2000</v>
      </c>
      <c r="G313">
        <v>101</v>
      </c>
      <c r="H313">
        <v>1137.9951923076924</v>
      </c>
      <c r="J313">
        <v>175</v>
      </c>
      <c r="K313" t="s">
        <v>723</v>
      </c>
      <c r="L313" t="s">
        <v>723</v>
      </c>
      <c r="M313">
        <v>0</v>
      </c>
      <c r="N313" t="s">
        <v>723</v>
      </c>
      <c r="O313" t="s">
        <v>723</v>
      </c>
      <c r="P313">
        <v>0</v>
      </c>
      <c r="Q313">
        <v>19345.91826923077</v>
      </c>
      <c r="R313" t="s">
        <v>723</v>
      </c>
      <c r="S313" t="s">
        <v>723</v>
      </c>
      <c r="T313">
        <v>0</v>
      </c>
      <c r="U313" t="s">
        <v>723</v>
      </c>
      <c r="V313" t="s">
        <v>723</v>
      </c>
      <c r="W313">
        <v>0</v>
      </c>
      <c r="X313" t="s">
        <v>723</v>
      </c>
      <c r="Y313" t="s">
        <v>723</v>
      </c>
      <c r="Z313">
        <v>0</v>
      </c>
      <c r="AA313" t="s">
        <v>723</v>
      </c>
      <c r="AB313" t="s">
        <v>722</v>
      </c>
      <c r="AC313">
        <v>0</v>
      </c>
      <c r="AD313" t="s">
        <v>723</v>
      </c>
      <c r="AE313" t="s">
        <v>723</v>
      </c>
      <c r="AF313">
        <v>0</v>
      </c>
      <c r="AG313" t="s">
        <v>723</v>
      </c>
      <c r="AH313" t="s">
        <v>723</v>
      </c>
      <c r="AI313">
        <v>0</v>
      </c>
      <c r="AJ313">
        <v>0</v>
      </c>
      <c r="AK313">
        <v>0</v>
      </c>
      <c r="AL313" t="s">
        <v>723</v>
      </c>
      <c r="AM313" t="s">
        <v>723</v>
      </c>
      <c r="AN313" s="61" t="s">
        <v>723</v>
      </c>
      <c r="AO313" t="s">
        <v>723</v>
      </c>
      <c r="AP313" t="s">
        <v>723</v>
      </c>
    </row>
    <row r="314" spans="1:42" x14ac:dyDescent="0.35">
      <c r="A314" s="48" t="s">
        <v>725</v>
      </c>
      <c r="B314">
        <v>313</v>
      </c>
      <c r="C314" t="s">
        <v>246</v>
      </c>
      <c r="D314" t="s">
        <v>205</v>
      </c>
      <c r="E314" t="s">
        <v>49</v>
      </c>
      <c r="F314">
        <v>2000</v>
      </c>
      <c r="G314">
        <v>101</v>
      </c>
      <c r="H314">
        <v>1137.9951923076924</v>
      </c>
      <c r="J314">
        <v>175</v>
      </c>
      <c r="K314" t="s">
        <v>723</v>
      </c>
      <c r="L314" t="s">
        <v>723</v>
      </c>
      <c r="M314">
        <v>0</v>
      </c>
      <c r="N314" t="s">
        <v>723</v>
      </c>
      <c r="O314" t="s">
        <v>723</v>
      </c>
      <c r="P314">
        <v>0</v>
      </c>
      <c r="Q314">
        <v>19345.91826923077</v>
      </c>
      <c r="R314" t="s">
        <v>723</v>
      </c>
      <c r="S314" t="s">
        <v>723</v>
      </c>
      <c r="T314">
        <v>0</v>
      </c>
      <c r="U314" t="s">
        <v>723</v>
      </c>
      <c r="V314" t="s">
        <v>723</v>
      </c>
      <c r="W314">
        <v>0</v>
      </c>
      <c r="X314" t="s">
        <v>723</v>
      </c>
      <c r="Y314" t="s">
        <v>723</v>
      </c>
      <c r="Z314">
        <v>0</v>
      </c>
      <c r="AA314" t="s">
        <v>723</v>
      </c>
      <c r="AB314" t="s">
        <v>722</v>
      </c>
      <c r="AC314">
        <v>0</v>
      </c>
      <c r="AD314" t="s">
        <v>723</v>
      </c>
      <c r="AE314" t="s">
        <v>723</v>
      </c>
      <c r="AF314">
        <v>0</v>
      </c>
      <c r="AG314" t="s">
        <v>723</v>
      </c>
      <c r="AH314" t="s">
        <v>723</v>
      </c>
      <c r="AI314">
        <v>0</v>
      </c>
      <c r="AJ314">
        <v>0</v>
      </c>
      <c r="AK314">
        <v>0</v>
      </c>
      <c r="AL314" t="s">
        <v>723</v>
      </c>
      <c r="AM314" t="s">
        <v>723</v>
      </c>
      <c r="AN314" s="61" t="s">
        <v>723</v>
      </c>
      <c r="AO314" t="s">
        <v>723</v>
      </c>
      <c r="AP314" t="s">
        <v>723</v>
      </c>
    </row>
    <row r="315" spans="1:42" x14ac:dyDescent="0.35">
      <c r="A315" s="48" t="s">
        <v>725</v>
      </c>
      <c r="B315">
        <v>314</v>
      </c>
      <c r="C315" t="s">
        <v>247</v>
      </c>
      <c r="D315" t="s">
        <v>205</v>
      </c>
      <c r="E315" t="s">
        <v>49</v>
      </c>
      <c r="F315">
        <v>2004</v>
      </c>
      <c r="G315">
        <v>19</v>
      </c>
      <c r="H315">
        <v>1137.9951923076924</v>
      </c>
      <c r="J315">
        <v>25</v>
      </c>
      <c r="K315" t="s">
        <v>723</v>
      </c>
      <c r="L315" t="s">
        <v>723</v>
      </c>
      <c r="M315">
        <v>0</v>
      </c>
      <c r="N315" t="s">
        <v>723</v>
      </c>
      <c r="O315" t="s">
        <v>723</v>
      </c>
      <c r="P315">
        <v>0</v>
      </c>
      <c r="Q315">
        <v>14793.9375</v>
      </c>
      <c r="R315" t="s">
        <v>723</v>
      </c>
      <c r="S315" t="s">
        <v>723</v>
      </c>
      <c r="T315">
        <v>0</v>
      </c>
      <c r="U315" t="s">
        <v>723</v>
      </c>
      <c r="V315" t="s">
        <v>723</v>
      </c>
      <c r="W315">
        <v>0</v>
      </c>
      <c r="X315" t="s">
        <v>723</v>
      </c>
      <c r="Y315" t="s">
        <v>723</v>
      </c>
      <c r="Z315">
        <v>0</v>
      </c>
      <c r="AA315" t="s">
        <v>723</v>
      </c>
      <c r="AB315" t="s">
        <v>722</v>
      </c>
      <c r="AC315">
        <v>0</v>
      </c>
      <c r="AD315" t="s">
        <v>723</v>
      </c>
      <c r="AE315" t="s">
        <v>723</v>
      </c>
      <c r="AF315">
        <v>0</v>
      </c>
      <c r="AG315" t="s">
        <v>723</v>
      </c>
      <c r="AH315" t="s">
        <v>723</v>
      </c>
      <c r="AI315">
        <v>0</v>
      </c>
      <c r="AJ315">
        <v>0</v>
      </c>
      <c r="AK315">
        <v>0</v>
      </c>
      <c r="AL315" t="s">
        <v>723</v>
      </c>
      <c r="AM315" t="s">
        <v>723</v>
      </c>
      <c r="AN315" s="61" t="s">
        <v>723</v>
      </c>
      <c r="AO315" t="s">
        <v>723</v>
      </c>
      <c r="AP315" t="s">
        <v>723</v>
      </c>
    </row>
    <row r="316" spans="1:42" x14ac:dyDescent="0.35">
      <c r="A316" s="48" t="s">
        <v>725</v>
      </c>
      <c r="B316">
        <v>315</v>
      </c>
      <c r="C316" t="s">
        <v>248</v>
      </c>
      <c r="D316" t="s">
        <v>205</v>
      </c>
      <c r="E316" t="s">
        <v>49</v>
      </c>
      <c r="F316">
        <v>2005</v>
      </c>
      <c r="G316">
        <v>80</v>
      </c>
      <c r="H316">
        <v>1137.9951923076924</v>
      </c>
      <c r="J316">
        <v>100</v>
      </c>
      <c r="K316" t="s">
        <v>723</v>
      </c>
      <c r="L316" t="s">
        <v>723</v>
      </c>
      <c r="M316">
        <v>0</v>
      </c>
      <c r="N316" t="s">
        <v>723</v>
      </c>
      <c r="O316" t="s">
        <v>723</v>
      </c>
      <c r="P316">
        <v>0</v>
      </c>
      <c r="Q316">
        <v>13655.942307692309</v>
      </c>
      <c r="R316" t="s">
        <v>723</v>
      </c>
      <c r="S316" t="s">
        <v>723</v>
      </c>
      <c r="T316">
        <v>0</v>
      </c>
      <c r="U316" t="s">
        <v>723</v>
      </c>
      <c r="V316" t="s">
        <v>723</v>
      </c>
      <c r="W316">
        <v>0</v>
      </c>
      <c r="X316" t="s">
        <v>723</v>
      </c>
      <c r="Y316" t="s">
        <v>723</v>
      </c>
      <c r="Z316">
        <v>0</v>
      </c>
      <c r="AA316" t="s">
        <v>723</v>
      </c>
      <c r="AB316" t="s">
        <v>722</v>
      </c>
      <c r="AC316">
        <v>0</v>
      </c>
      <c r="AD316" t="s">
        <v>723</v>
      </c>
      <c r="AE316" t="s">
        <v>723</v>
      </c>
      <c r="AF316">
        <v>0</v>
      </c>
      <c r="AG316" t="s">
        <v>723</v>
      </c>
      <c r="AH316" t="s">
        <v>723</v>
      </c>
      <c r="AI316">
        <v>0</v>
      </c>
      <c r="AJ316">
        <v>0</v>
      </c>
      <c r="AK316">
        <v>0</v>
      </c>
      <c r="AL316" t="s">
        <v>723</v>
      </c>
      <c r="AM316" t="s">
        <v>723</v>
      </c>
      <c r="AN316" s="61" t="s">
        <v>723</v>
      </c>
      <c r="AO316" t="s">
        <v>723</v>
      </c>
      <c r="AP316" t="s">
        <v>723</v>
      </c>
    </row>
    <row r="317" spans="1:42" x14ac:dyDescent="0.35">
      <c r="A317" s="48" t="s">
        <v>725</v>
      </c>
      <c r="B317">
        <v>316</v>
      </c>
      <c r="C317" t="s">
        <v>249</v>
      </c>
      <c r="D317" t="s">
        <v>205</v>
      </c>
      <c r="E317" t="s">
        <v>49</v>
      </c>
      <c r="F317">
        <v>2007</v>
      </c>
      <c r="G317">
        <v>101</v>
      </c>
      <c r="H317">
        <v>1137.9951923076924</v>
      </c>
      <c r="J317">
        <v>175</v>
      </c>
      <c r="K317" t="s">
        <v>723</v>
      </c>
      <c r="L317" t="s">
        <v>723</v>
      </c>
      <c r="M317">
        <v>0</v>
      </c>
      <c r="N317" t="s">
        <v>723</v>
      </c>
      <c r="O317" t="s">
        <v>723</v>
      </c>
      <c r="P317">
        <v>0</v>
      </c>
      <c r="Q317">
        <v>11379.951923076924</v>
      </c>
      <c r="R317" t="s">
        <v>723</v>
      </c>
      <c r="S317" t="s">
        <v>723</v>
      </c>
      <c r="T317">
        <v>0</v>
      </c>
      <c r="U317" t="s">
        <v>723</v>
      </c>
      <c r="V317" t="s">
        <v>723</v>
      </c>
      <c r="W317">
        <v>0</v>
      </c>
      <c r="X317" t="s">
        <v>723</v>
      </c>
      <c r="Y317" t="s">
        <v>723</v>
      </c>
      <c r="Z317">
        <v>0</v>
      </c>
      <c r="AA317" t="s">
        <v>723</v>
      </c>
      <c r="AB317" t="s">
        <v>722</v>
      </c>
      <c r="AC317">
        <v>0</v>
      </c>
      <c r="AD317" t="s">
        <v>723</v>
      </c>
      <c r="AE317" t="s">
        <v>723</v>
      </c>
      <c r="AF317">
        <v>0</v>
      </c>
      <c r="AG317" t="s">
        <v>723</v>
      </c>
      <c r="AH317" t="s">
        <v>723</v>
      </c>
      <c r="AI317">
        <v>0</v>
      </c>
      <c r="AJ317">
        <v>0</v>
      </c>
      <c r="AK317">
        <v>0</v>
      </c>
      <c r="AL317" t="s">
        <v>723</v>
      </c>
      <c r="AM317" t="s">
        <v>723</v>
      </c>
      <c r="AN317" s="61" t="s">
        <v>723</v>
      </c>
      <c r="AO317" t="s">
        <v>723</v>
      </c>
      <c r="AP317" t="s">
        <v>723</v>
      </c>
    </row>
    <row r="318" spans="1:42" x14ac:dyDescent="0.35">
      <c r="A318" s="48" t="s">
        <v>725</v>
      </c>
      <c r="B318">
        <v>317</v>
      </c>
      <c r="C318" t="s">
        <v>250</v>
      </c>
      <c r="D318" t="s">
        <v>205</v>
      </c>
      <c r="E318" t="s">
        <v>49</v>
      </c>
      <c r="F318">
        <v>2007</v>
      </c>
      <c r="G318">
        <v>101</v>
      </c>
      <c r="H318">
        <v>1137.9951923076924</v>
      </c>
      <c r="J318">
        <v>175</v>
      </c>
      <c r="K318" t="s">
        <v>723</v>
      </c>
      <c r="L318" t="s">
        <v>723</v>
      </c>
      <c r="M318">
        <v>0</v>
      </c>
      <c r="N318" t="s">
        <v>723</v>
      </c>
      <c r="O318" t="s">
        <v>723</v>
      </c>
      <c r="P318">
        <v>0</v>
      </c>
      <c r="Q318">
        <v>11379.951923076924</v>
      </c>
      <c r="R318" t="s">
        <v>723</v>
      </c>
      <c r="S318" t="s">
        <v>723</v>
      </c>
      <c r="T318">
        <v>0</v>
      </c>
      <c r="U318" t="s">
        <v>723</v>
      </c>
      <c r="V318" t="s">
        <v>723</v>
      </c>
      <c r="W318">
        <v>0</v>
      </c>
      <c r="X318" t="s">
        <v>723</v>
      </c>
      <c r="Y318" t="s">
        <v>723</v>
      </c>
      <c r="Z318">
        <v>0</v>
      </c>
      <c r="AA318" t="s">
        <v>723</v>
      </c>
      <c r="AB318" t="s">
        <v>722</v>
      </c>
      <c r="AC318">
        <v>0</v>
      </c>
      <c r="AD318" t="s">
        <v>723</v>
      </c>
      <c r="AE318" t="s">
        <v>723</v>
      </c>
      <c r="AF318">
        <v>0</v>
      </c>
      <c r="AG318" t="s">
        <v>723</v>
      </c>
      <c r="AH318" t="s">
        <v>723</v>
      </c>
      <c r="AI318">
        <v>0</v>
      </c>
      <c r="AJ318">
        <v>0</v>
      </c>
      <c r="AK318">
        <v>0</v>
      </c>
      <c r="AL318" t="s">
        <v>723</v>
      </c>
      <c r="AM318" t="s">
        <v>723</v>
      </c>
      <c r="AN318" s="61" t="s">
        <v>723</v>
      </c>
      <c r="AO318" t="s">
        <v>723</v>
      </c>
      <c r="AP318" t="s">
        <v>723</v>
      </c>
    </row>
    <row r="319" spans="1:42" x14ac:dyDescent="0.35">
      <c r="A319" s="48" t="s">
        <v>725</v>
      </c>
      <c r="B319">
        <v>318</v>
      </c>
      <c r="C319" t="s">
        <v>251</v>
      </c>
      <c r="D319" t="s">
        <v>205</v>
      </c>
      <c r="E319" t="s">
        <v>49</v>
      </c>
      <c r="F319">
        <v>2010</v>
      </c>
      <c r="G319">
        <v>80</v>
      </c>
      <c r="H319">
        <v>1137.9951923076924</v>
      </c>
      <c r="J319">
        <v>100</v>
      </c>
      <c r="K319" t="s">
        <v>723</v>
      </c>
      <c r="L319" t="s">
        <v>723</v>
      </c>
      <c r="M319">
        <v>0</v>
      </c>
      <c r="N319" t="s">
        <v>723</v>
      </c>
      <c r="O319" t="s">
        <v>723</v>
      </c>
      <c r="P319">
        <v>0</v>
      </c>
      <c r="Q319">
        <v>7965.9663461538466</v>
      </c>
      <c r="R319" t="s">
        <v>723</v>
      </c>
      <c r="S319" t="s">
        <v>723</v>
      </c>
      <c r="T319">
        <v>0</v>
      </c>
      <c r="U319" t="s">
        <v>723</v>
      </c>
      <c r="V319" t="s">
        <v>723</v>
      </c>
      <c r="W319">
        <v>0</v>
      </c>
      <c r="X319" t="s">
        <v>723</v>
      </c>
      <c r="Y319" t="s">
        <v>723</v>
      </c>
      <c r="Z319">
        <v>0</v>
      </c>
      <c r="AA319" t="s">
        <v>723</v>
      </c>
      <c r="AB319" t="s">
        <v>722</v>
      </c>
      <c r="AC319">
        <v>0</v>
      </c>
      <c r="AD319" t="s">
        <v>723</v>
      </c>
      <c r="AE319" t="s">
        <v>723</v>
      </c>
      <c r="AF319">
        <v>0</v>
      </c>
      <c r="AG319" t="s">
        <v>723</v>
      </c>
      <c r="AH319" t="s">
        <v>723</v>
      </c>
      <c r="AI319">
        <v>0</v>
      </c>
      <c r="AJ319">
        <v>0</v>
      </c>
      <c r="AK319">
        <v>0</v>
      </c>
      <c r="AL319" t="s">
        <v>723</v>
      </c>
      <c r="AM319" t="s">
        <v>723</v>
      </c>
      <c r="AN319" s="61" t="s">
        <v>723</v>
      </c>
      <c r="AO319" t="s">
        <v>723</v>
      </c>
      <c r="AP319" t="s">
        <v>723</v>
      </c>
    </row>
    <row r="320" spans="1:42" x14ac:dyDescent="0.35">
      <c r="A320" s="48" t="s">
        <v>725</v>
      </c>
      <c r="B320">
        <v>319</v>
      </c>
      <c r="C320" t="s">
        <v>252</v>
      </c>
      <c r="D320" t="s">
        <v>205</v>
      </c>
      <c r="E320" t="s">
        <v>49</v>
      </c>
      <c r="F320">
        <v>2010</v>
      </c>
      <c r="G320">
        <v>80</v>
      </c>
      <c r="H320">
        <v>1137.9951923076924</v>
      </c>
      <c r="J320">
        <v>100</v>
      </c>
      <c r="K320" t="s">
        <v>723</v>
      </c>
      <c r="L320" t="s">
        <v>723</v>
      </c>
      <c r="M320">
        <v>0</v>
      </c>
      <c r="N320" t="s">
        <v>723</v>
      </c>
      <c r="O320" t="s">
        <v>723</v>
      </c>
      <c r="P320">
        <v>0</v>
      </c>
      <c r="Q320">
        <v>7965.9663461538466</v>
      </c>
      <c r="R320" t="s">
        <v>723</v>
      </c>
      <c r="S320" t="s">
        <v>723</v>
      </c>
      <c r="T320">
        <v>0</v>
      </c>
      <c r="U320" t="s">
        <v>723</v>
      </c>
      <c r="V320" t="s">
        <v>723</v>
      </c>
      <c r="W320">
        <v>0</v>
      </c>
      <c r="X320" t="s">
        <v>723</v>
      </c>
      <c r="Y320" t="s">
        <v>723</v>
      </c>
      <c r="Z320">
        <v>0</v>
      </c>
      <c r="AA320" t="s">
        <v>723</v>
      </c>
      <c r="AB320" t="s">
        <v>722</v>
      </c>
      <c r="AC320">
        <v>0</v>
      </c>
      <c r="AD320" t="s">
        <v>723</v>
      </c>
      <c r="AE320" t="s">
        <v>723</v>
      </c>
      <c r="AF320">
        <v>0</v>
      </c>
      <c r="AG320" t="s">
        <v>723</v>
      </c>
      <c r="AH320" t="s">
        <v>723</v>
      </c>
      <c r="AI320">
        <v>0</v>
      </c>
      <c r="AJ320">
        <v>0</v>
      </c>
      <c r="AK320">
        <v>0</v>
      </c>
      <c r="AL320" t="s">
        <v>723</v>
      </c>
      <c r="AM320" t="s">
        <v>723</v>
      </c>
      <c r="AN320" s="61" t="s">
        <v>723</v>
      </c>
      <c r="AO320" t="s">
        <v>723</v>
      </c>
      <c r="AP320" t="s">
        <v>723</v>
      </c>
    </row>
    <row r="321" spans="1:42" x14ac:dyDescent="0.35">
      <c r="A321" s="48" t="s">
        <v>725</v>
      </c>
      <c r="B321">
        <v>320</v>
      </c>
      <c r="C321" t="s">
        <v>253</v>
      </c>
      <c r="D321" t="s">
        <v>205</v>
      </c>
      <c r="E321" t="s">
        <v>49</v>
      </c>
      <c r="F321">
        <v>2010</v>
      </c>
      <c r="G321">
        <v>80</v>
      </c>
      <c r="H321">
        <v>1137.9951923076924</v>
      </c>
      <c r="J321">
        <v>100</v>
      </c>
      <c r="K321" t="s">
        <v>723</v>
      </c>
      <c r="L321" t="s">
        <v>723</v>
      </c>
      <c r="M321">
        <v>0</v>
      </c>
      <c r="N321" t="s">
        <v>723</v>
      </c>
      <c r="O321" t="s">
        <v>723</v>
      </c>
      <c r="P321">
        <v>0</v>
      </c>
      <c r="Q321">
        <v>7965.9663461538466</v>
      </c>
      <c r="R321" t="s">
        <v>723</v>
      </c>
      <c r="S321" t="s">
        <v>723</v>
      </c>
      <c r="T321">
        <v>0</v>
      </c>
      <c r="U321" t="s">
        <v>723</v>
      </c>
      <c r="V321" t="s">
        <v>723</v>
      </c>
      <c r="W321">
        <v>0</v>
      </c>
      <c r="X321" t="s">
        <v>723</v>
      </c>
      <c r="Y321" t="s">
        <v>723</v>
      </c>
      <c r="Z321">
        <v>0</v>
      </c>
      <c r="AA321" t="s">
        <v>723</v>
      </c>
      <c r="AB321" t="s">
        <v>722</v>
      </c>
      <c r="AC321">
        <v>0</v>
      </c>
      <c r="AD321" t="s">
        <v>723</v>
      </c>
      <c r="AE321" t="s">
        <v>723</v>
      </c>
      <c r="AF321">
        <v>0</v>
      </c>
      <c r="AG321" t="s">
        <v>723</v>
      </c>
      <c r="AH321" t="s">
        <v>723</v>
      </c>
      <c r="AI321">
        <v>0</v>
      </c>
      <c r="AJ321">
        <v>0</v>
      </c>
      <c r="AK321">
        <v>0</v>
      </c>
      <c r="AL321" t="s">
        <v>723</v>
      </c>
      <c r="AM321" t="s">
        <v>723</v>
      </c>
      <c r="AN321" s="61" t="s">
        <v>723</v>
      </c>
      <c r="AO321" t="s">
        <v>723</v>
      </c>
      <c r="AP321" t="s">
        <v>723</v>
      </c>
    </row>
    <row r="322" spans="1:42" x14ac:dyDescent="0.35">
      <c r="A322" s="48" t="s">
        <v>725</v>
      </c>
      <c r="B322">
        <v>321</v>
      </c>
      <c r="C322" t="s">
        <v>254</v>
      </c>
      <c r="D322" t="s">
        <v>205</v>
      </c>
      <c r="E322" t="s">
        <v>49</v>
      </c>
      <c r="F322">
        <v>2010</v>
      </c>
      <c r="G322">
        <v>80</v>
      </c>
      <c r="H322">
        <v>1137.9951923076924</v>
      </c>
      <c r="J322">
        <v>100</v>
      </c>
      <c r="K322" t="s">
        <v>723</v>
      </c>
      <c r="L322" t="s">
        <v>723</v>
      </c>
      <c r="M322">
        <v>0</v>
      </c>
      <c r="N322" t="s">
        <v>723</v>
      </c>
      <c r="O322" t="s">
        <v>723</v>
      </c>
      <c r="P322">
        <v>0</v>
      </c>
      <c r="Q322">
        <v>7965.9663461538466</v>
      </c>
      <c r="R322" t="s">
        <v>723</v>
      </c>
      <c r="S322" t="s">
        <v>723</v>
      </c>
      <c r="T322">
        <v>0</v>
      </c>
      <c r="U322" t="s">
        <v>723</v>
      </c>
      <c r="V322" t="s">
        <v>723</v>
      </c>
      <c r="W322">
        <v>0</v>
      </c>
      <c r="X322" t="s">
        <v>723</v>
      </c>
      <c r="Y322" t="s">
        <v>723</v>
      </c>
      <c r="Z322">
        <v>0</v>
      </c>
      <c r="AA322" t="s">
        <v>723</v>
      </c>
      <c r="AB322" t="s">
        <v>722</v>
      </c>
      <c r="AC322">
        <v>0</v>
      </c>
      <c r="AD322" t="s">
        <v>723</v>
      </c>
      <c r="AE322" t="s">
        <v>723</v>
      </c>
      <c r="AF322">
        <v>0</v>
      </c>
      <c r="AG322" t="s">
        <v>723</v>
      </c>
      <c r="AH322" t="s">
        <v>723</v>
      </c>
      <c r="AI322">
        <v>0</v>
      </c>
      <c r="AJ322">
        <v>0</v>
      </c>
      <c r="AK322">
        <v>0</v>
      </c>
      <c r="AL322" t="s">
        <v>723</v>
      </c>
      <c r="AM322" t="s">
        <v>723</v>
      </c>
      <c r="AN322" s="61" t="s">
        <v>723</v>
      </c>
      <c r="AO322" t="s">
        <v>723</v>
      </c>
      <c r="AP322" t="s">
        <v>723</v>
      </c>
    </row>
    <row r="323" spans="1:42" x14ac:dyDescent="0.35">
      <c r="A323" s="48" t="s">
        <v>725</v>
      </c>
      <c r="B323">
        <v>322</v>
      </c>
      <c r="C323" t="s">
        <v>255</v>
      </c>
      <c r="D323" t="s">
        <v>205</v>
      </c>
      <c r="E323" t="s">
        <v>49</v>
      </c>
      <c r="F323">
        <v>2011</v>
      </c>
      <c r="G323">
        <v>80</v>
      </c>
      <c r="H323">
        <v>1137.9951923076924</v>
      </c>
      <c r="J323">
        <v>100</v>
      </c>
      <c r="K323" t="s">
        <v>723</v>
      </c>
      <c r="L323" t="s">
        <v>723</v>
      </c>
      <c r="M323">
        <v>0</v>
      </c>
      <c r="N323" t="s">
        <v>723</v>
      </c>
      <c r="O323" t="s">
        <v>723</v>
      </c>
      <c r="P323">
        <v>0</v>
      </c>
      <c r="Q323">
        <v>6827.9711538461543</v>
      </c>
      <c r="R323" t="s">
        <v>723</v>
      </c>
      <c r="S323" t="s">
        <v>723</v>
      </c>
      <c r="T323">
        <v>0</v>
      </c>
      <c r="U323" t="s">
        <v>723</v>
      </c>
      <c r="V323" t="s">
        <v>723</v>
      </c>
      <c r="W323">
        <v>0</v>
      </c>
      <c r="X323" t="s">
        <v>723</v>
      </c>
      <c r="Y323" t="s">
        <v>723</v>
      </c>
      <c r="Z323">
        <v>0</v>
      </c>
      <c r="AA323" t="s">
        <v>723</v>
      </c>
      <c r="AB323" t="s">
        <v>722</v>
      </c>
      <c r="AC323">
        <v>0</v>
      </c>
      <c r="AD323" t="s">
        <v>723</v>
      </c>
      <c r="AE323" t="s">
        <v>723</v>
      </c>
      <c r="AF323">
        <v>0</v>
      </c>
      <c r="AG323" t="s">
        <v>723</v>
      </c>
      <c r="AH323" t="s">
        <v>723</v>
      </c>
      <c r="AI323">
        <v>0</v>
      </c>
      <c r="AJ323">
        <v>0</v>
      </c>
      <c r="AK323">
        <v>0</v>
      </c>
      <c r="AL323" t="s">
        <v>723</v>
      </c>
      <c r="AM323" t="s">
        <v>723</v>
      </c>
      <c r="AN323" s="61" t="s">
        <v>723</v>
      </c>
      <c r="AO323" t="s">
        <v>723</v>
      </c>
      <c r="AP323" t="s">
        <v>723</v>
      </c>
    </row>
    <row r="324" spans="1:42" x14ac:dyDescent="0.35">
      <c r="A324" s="48" t="s">
        <v>725</v>
      </c>
      <c r="B324">
        <v>323</v>
      </c>
      <c r="C324" t="s">
        <v>256</v>
      </c>
      <c r="D324" t="s">
        <v>205</v>
      </c>
      <c r="E324" t="s">
        <v>49</v>
      </c>
      <c r="F324">
        <v>2011</v>
      </c>
      <c r="G324">
        <v>80</v>
      </c>
      <c r="H324">
        <v>1137.9951923076924</v>
      </c>
      <c r="J324">
        <v>100</v>
      </c>
      <c r="K324" t="s">
        <v>723</v>
      </c>
      <c r="L324" t="s">
        <v>723</v>
      </c>
      <c r="M324">
        <v>0</v>
      </c>
      <c r="N324" t="s">
        <v>723</v>
      </c>
      <c r="O324" t="s">
        <v>723</v>
      </c>
      <c r="P324">
        <v>0</v>
      </c>
      <c r="Q324">
        <v>6827.9711538461543</v>
      </c>
      <c r="R324" t="s">
        <v>723</v>
      </c>
      <c r="S324" t="s">
        <v>723</v>
      </c>
      <c r="T324">
        <v>0</v>
      </c>
      <c r="U324" t="s">
        <v>723</v>
      </c>
      <c r="V324" t="s">
        <v>723</v>
      </c>
      <c r="W324">
        <v>0</v>
      </c>
      <c r="X324" t="s">
        <v>723</v>
      </c>
      <c r="Y324" t="s">
        <v>723</v>
      </c>
      <c r="Z324">
        <v>0</v>
      </c>
      <c r="AA324" t="s">
        <v>723</v>
      </c>
      <c r="AB324" t="s">
        <v>722</v>
      </c>
      <c r="AC324">
        <v>0</v>
      </c>
      <c r="AD324" t="s">
        <v>723</v>
      </c>
      <c r="AE324" t="s">
        <v>723</v>
      </c>
      <c r="AF324">
        <v>0</v>
      </c>
      <c r="AG324" t="s">
        <v>723</v>
      </c>
      <c r="AH324" t="s">
        <v>723</v>
      </c>
      <c r="AI324">
        <v>0</v>
      </c>
      <c r="AJ324">
        <v>0</v>
      </c>
      <c r="AK324">
        <v>0</v>
      </c>
      <c r="AL324" t="s">
        <v>723</v>
      </c>
      <c r="AM324" t="s">
        <v>723</v>
      </c>
      <c r="AN324" s="61" t="s">
        <v>723</v>
      </c>
      <c r="AO324" t="s">
        <v>723</v>
      </c>
      <c r="AP324" t="s">
        <v>723</v>
      </c>
    </row>
    <row r="325" spans="1:42" x14ac:dyDescent="0.35">
      <c r="A325" s="48" t="s">
        <v>725</v>
      </c>
      <c r="B325">
        <v>324</v>
      </c>
      <c r="C325" t="s">
        <v>257</v>
      </c>
      <c r="D325" t="s">
        <v>205</v>
      </c>
      <c r="E325" t="s">
        <v>49</v>
      </c>
      <c r="F325">
        <v>2016</v>
      </c>
      <c r="G325">
        <v>101</v>
      </c>
      <c r="H325">
        <v>1137.9951923076924</v>
      </c>
      <c r="J325">
        <v>175</v>
      </c>
      <c r="K325" t="s">
        <v>723</v>
      </c>
      <c r="L325" t="s">
        <v>723</v>
      </c>
      <c r="M325">
        <v>0</v>
      </c>
      <c r="N325" t="s">
        <v>723</v>
      </c>
      <c r="O325" t="s">
        <v>723</v>
      </c>
      <c r="P325">
        <v>0</v>
      </c>
      <c r="Q325">
        <v>1137.9951923076924</v>
      </c>
      <c r="R325" t="s">
        <v>723</v>
      </c>
      <c r="S325" t="s">
        <v>723</v>
      </c>
      <c r="T325">
        <v>0</v>
      </c>
      <c r="U325" t="s">
        <v>723</v>
      </c>
      <c r="V325" t="s">
        <v>723</v>
      </c>
      <c r="W325">
        <v>0</v>
      </c>
      <c r="X325" t="s">
        <v>723</v>
      </c>
      <c r="Y325" t="s">
        <v>723</v>
      </c>
      <c r="Z325">
        <v>0</v>
      </c>
      <c r="AA325" t="s">
        <v>723</v>
      </c>
      <c r="AB325" t="s">
        <v>722</v>
      </c>
      <c r="AC325">
        <v>0</v>
      </c>
      <c r="AD325" t="s">
        <v>723</v>
      </c>
      <c r="AE325" t="s">
        <v>723</v>
      </c>
      <c r="AF325">
        <v>0</v>
      </c>
      <c r="AG325" t="s">
        <v>723</v>
      </c>
      <c r="AH325" t="s">
        <v>723</v>
      </c>
      <c r="AI325">
        <v>0</v>
      </c>
      <c r="AJ325">
        <v>0</v>
      </c>
      <c r="AK325">
        <v>0</v>
      </c>
      <c r="AL325" t="s">
        <v>723</v>
      </c>
      <c r="AM325" t="s">
        <v>723</v>
      </c>
      <c r="AN325" s="61" t="s">
        <v>723</v>
      </c>
      <c r="AO325" t="s">
        <v>723</v>
      </c>
      <c r="AP325" t="s">
        <v>723</v>
      </c>
    </row>
    <row r="326" spans="1:42" x14ac:dyDescent="0.35">
      <c r="A326" s="48" t="s">
        <v>725</v>
      </c>
      <c r="B326">
        <v>325</v>
      </c>
      <c r="C326" t="s">
        <v>258</v>
      </c>
      <c r="D326" t="s">
        <v>205</v>
      </c>
      <c r="E326" t="s">
        <v>49</v>
      </c>
      <c r="F326">
        <v>2016</v>
      </c>
      <c r="G326">
        <v>101</v>
      </c>
      <c r="H326">
        <v>1137.9951923076924</v>
      </c>
      <c r="J326">
        <v>175</v>
      </c>
      <c r="K326" t="s">
        <v>723</v>
      </c>
      <c r="L326" t="s">
        <v>723</v>
      </c>
      <c r="M326">
        <v>0</v>
      </c>
      <c r="N326" t="s">
        <v>723</v>
      </c>
      <c r="O326" t="s">
        <v>723</v>
      </c>
      <c r="P326">
        <v>0</v>
      </c>
      <c r="Q326">
        <v>1137.9951923076924</v>
      </c>
      <c r="R326" t="s">
        <v>723</v>
      </c>
      <c r="S326" t="s">
        <v>723</v>
      </c>
      <c r="T326">
        <v>0</v>
      </c>
      <c r="U326" t="s">
        <v>723</v>
      </c>
      <c r="V326" t="s">
        <v>723</v>
      </c>
      <c r="W326">
        <v>0</v>
      </c>
      <c r="X326" t="s">
        <v>723</v>
      </c>
      <c r="Y326" t="s">
        <v>723</v>
      </c>
      <c r="Z326">
        <v>0</v>
      </c>
      <c r="AA326" t="s">
        <v>723</v>
      </c>
      <c r="AB326" t="s">
        <v>722</v>
      </c>
      <c r="AC326">
        <v>0</v>
      </c>
      <c r="AD326" t="s">
        <v>723</v>
      </c>
      <c r="AE326" t="s">
        <v>723</v>
      </c>
      <c r="AF326">
        <v>0</v>
      </c>
      <c r="AG326" t="s">
        <v>723</v>
      </c>
      <c r="AH326" t="s">
        <v>723</v>
      </c>
      <c r="AI326">
        <v>0</v>
      </c>
      <c r="AJ326">
        <v>0</v>
      </c>
      <c r="AK326">
        <v>0</v>
      </c>
      <c r="AL326" t="s">
        <v>723</v>
      </c>
      <c r="AM326" t="s">
        <v>723</v>
      </c>
      <c r="AN326" s="61" t="s">
        <v>723</v>
      </c>
      <c r="AO326" t="s">
        <v>723</v>
      </c>
      <c r="AP326" t="s">
        <v>723</v>
      </c>
    </row>
    <row r="327" spans="1:42" x14ac:dyDescent="0.35">
      <c r="A327" s="48" t="s">
        <v>725</v>
      </c>
      <c r="B327">
        <v>326</v>
      </c>
      <c r="C327" t="s">
        <v>259</v>
      </c>
      <c r="D327" t="s">
        <v>205</v>
      </c>
      <c r="E327" t="s">
        <v>49</v>
      </c>
      <c r="F327">
        <v>2016</v>
      </c>
      <c r="G327">
        <v>101</v>
      </c>
      <c r="H327">
        <v>1137.9951923076924</v>
      </c>
      <c r="J327">
        <v>175</v>
      </c>
      <c r="K327" t="s">
        <v>723</v>
      </c>
      <c r="L327" t="s">
        <v>723</v>
      </c>
      <c r="M327">
        <v>0</v>
      </c>
      <c r="N327" t="s">
        <v>723</v>
      </c>
      <c r="O327" t="s">
        <v>723</v>
      </c>
      <c r="P327">
        <v>0</v>
      </c>
      <c r="Q327">
        <v>1137.9951923076924</v>
      </c>
      <c r="R327" t="s">
        <v>723</v>
      </c>
      <c r="S327" t="s">
        <v>723</v>
      </c>
      <c r="T327">
        <v>0</v>
      </c>
      <c r="U327" t="s">
        <v>723</v>
      </c>
      <c r="V327" t="s">
        <v>723</v>
      </c>
      <c r="W327">
        <v>0</v>
      </c>
      <c r="X327" t="s">
        <v>723</v>
      </c>
      <c r="Y327" t="s">
        <v>723</v>
      </c>
      <c r="Z327">
        <v>0</v>
      </c>
      <c r="AA327" t="s">
        <v>723</v>
      </c>
      <c r="AB327" t="s">
        <v>722</v>
      </c>
      <c r="AC327">
        <v>0</v>
      </c>
      <c r="AD327" t="s">
        <v>723</v>
      </c>
      <c r="AE327" t="s">
        <v>723</v>
      </c>
      <c r="AF327">
        <v>0</v>
      </c>
      <c r="AG327" t="s">
        <v>723</v>
      </c>
      <c r="AH327" t="s">
        <v>723</v>
      </c>
      <c r="AI327">
        <v>0</v>
      </c>
      <c r="AJ327">
        <v>0</v>
      </c>
      <c r="AK327">
        <v>0</v>
      </c>
      <c r="AL327" t="s">
        <v>723</v>
      </c>
      <c r="AM327" t="s">
        <v>723</v>
      </c>
      <c r="AN327" s="61" t="s">
        <v>723</v>
      </c>
      <c r="AO327" t="s">
        <v>723</v>
      </c>
      <c r="AP327" t="s">
        <v>723</v>
      </c>
    </row>
    <row r="328" spans="1:42" x14ac:dyDescent="0.35">
      <c r="A328" s="48" t="s">
        <v>725</v>
      </c>
      <c r="B328">
        <v>327</v>
      </c>
      <c r="C328" t="s">
        <v>260</v>
      </c>
      <c r="D328" t="s">
        <v>205</v>
      </c>
      <c r="E328" t="s">
        <v>49</v>
      </c>
      <c r="F328">
        <v>2016</v>
      </c>
      <c r="G328">
        <v>101</v>
      </c>
      <c r="H328">
        <v>1137.9951923076924</v>
      </c>
      <c r="J328">
        <v>175</v>
      </c>
      <c r="K328" t="s">
        <v>723</v>
      </c>
      <c r="L328" t="s">
        <v>723</v>
      </c>
      <c r="M328">
        <v>0</v>
      </c>
      <c r="N328" t="s">
        <v>723</v>
      </c>
      <c r="O328" t="s">
        <v>723</v>
      </c>
      <c r="P328">
        <v>0</v>
      </c>
      <c r="Q328">
        <v>1137.9951923076924</v>
      </c>
      <c r="R328" t="s">
        <v>723</v>
      </c>
      <c r="S328" t="s">
        <v>723</v>
      </c>
      <c r="T328">
        <v>0</v>
      </c>
      <c r="U328" t="s">
        <v>723</v>
      </c>
      <c r="V328" t="s">
        <v>723</v>
      </c>
      <c r="W328">
        <v>0</v>
      </c>
      <c r="X328" t="s">
        <v>723</v>
      </c>
      <c r="Y328" t="s">
        <v>723</v>
      </c>
      <c r="Z328">
        <v>0</v>
      </c>
      <c r="AA328" t="s">
        <v>723</v>
      </c>
      <c r="AB328" t="s">
        <v>722</v>
      </c>
      <c r="AC328">
        <v>0</v>
      </c>
      <c r="AD328" t="s">
        <v>723</v>
      </c>
      <c r="AE328" t="s">
        <v>723</v>
      </c>
      <c r="AF328">
        <v>0</v>
      </c>
      <c r="AG328" t="s">
        <v>723</v>
      </c>
      <c r="AH328" t="s">
        <v>723</v>
      </c>
      <c r="AI328">
        <v>0</v>
      </c>
      <c r="AJ328">
        <v>0</v>
      </c>
      <c r="AK328">
        <v>0</v>
      </c>
      <c r="AL328" t="s">
        <v>723</v>
      </c>
      <c r="AM328" t="s">
        <v>723</v>
      </c>
      <c r="AN328" s="61" t="s">
        <v>723</v>
      </c>
      <c r="AO328" t="s">
        <v>723</v>
      </c>
      <c r="AP328" t="s">
        <v>723</v>
      </c>
    </row>
    <row r="329" spans="1:42" x14ac:dyDescent="0.35">
      <c r="A329" s="48" t="s">
        <v>725</v>
      </c>
      <c r="B329">
        <v>328</v>
      </c>
      <c r="C329" t="s">
        <v>261</v>
      </c>
      <c r="D329" t="s">
        <v>205</v>
      </c>
      <c r="E329" t="s">
        <v>49</v>
      </c>
      <c r="F329">
        <v>2016</v>
      </c>
      <c r="G329">
        <v>101</v>
      </c>
      <c r="H329">
        <v>1137.9951923076924</v>
      </c>
      <c r="J329">
        <v>175</v>
      </c>
      <c r="K329" t="s">
        <v>723</v>
      </c>
      <c r="L329" t="s">
        <v>723</v>
      </c>
      <c r="M329">
        <v>0</v>
      </c>
      <c r="N329" t="s">
        <v>723</v>
      </c>
      <c r="O329" t="s">
        <v>723</v>
      </c>
      <c r="P329">
        <v>0</v>
      </c>
      <c r="Q329">
        <v>1137.9951923076924</v>
      </c>
      <c r="R329" t="s">
        <v>723</v>
      </c>
      <c r="S329" t="s">
        <v>723</v>
      </c>
      <c r="T329">
        <v>0</v>
      </c>
      <c r="U329" t="s">
        <v>723</v>
      </c>
      <c r="V329" t="s">
        <v>723</v>
      </c>
      <c r="W329">
        <v>0</v>
      </c>
      <c r="X329" t="s">
        <v>723</v>
      </c>
      <c r="Y329" t="s">
        <v>723</v>
      </c>
      <c r="Z329">
        <v>0</v>
      </c>
      <c r="AA329" t="s">
        <v>723</v>
      </c>
      <c r="AB329" t="s">
        <v>722</v>
      </c>
      <c r="AC329">
        <v>0</v>
      </c>
      <c r="AD329" t="s">
        <v>723</v>
      </c>
      <c r="AE329" t="s">
        <v>723</v>
      </c>
      <c r="AF329">
        <v>0</v>
      </c>
      <c r="AG329" t="s">
        <v>723</v>
      </c>
      <c r="AH329" t="s">
        <v>723</v>
      </c>
      <c r="AI329">
        <v>0</v>
      </c>
      <c r="AJ329">
        <v>0</v>
      </c>
      <c r="AK329">
        <v>0</v>
      </c>
      <c r="AL329" t="s">
        <v>723</v>
      </c>
      <c r="AM329" t="s">
        <v>723</v>
      </c>
      <c r="AN329" s="61" t="s">
        <v>723</v>
      </c>
      <c r="AO329" t="s">
        <v>723</v>
      </c>
      <c r="AP329" t="s">
        <v>723</v>
      </c>
    </row>
    <row r="330" spans="1:42" x14ac:dyDescent="0.35">
      <c r="A330" s="48" t="s">
        <v>725</v>
      </c>
      <c r="B330">
        <v>329</v>
      </c>
      <c r="C330">
        <v>7684</v>
      </c>
      <c r="D330" t="s">
        <v>205</v>
      </c>
      <c r="E330" t="s">
        <v>16</v>
      </c>
      <c r="F330">
        <v>1989</v>
      </c>
      <c r="G330">
        <v>80</v>
      </c>
      <c r="H330">
        <v>1137.9951923076924</v>
      </c>
      <c r="J330">
        <v>100</v>
      </c>
      <c r="K330" t="s">
        <v>722</v>
      </c>
      <c r="L330">
        <v>0.54</v>
      </c>
      <c r="M330">
        <v>0.54</v>
      </c>
      <c r="N330" t="s">
        <v>722</v>
      </c>
      <c r="O330">
        <v>7000</v>
      </c>
      <c r="P330">
        <v>7000</v>
      </c>
      <c r="Q330">
        <v>31863.865384615387</v>
      </c>
      <c r="R330" t="s">
        <v>722</v>
      </c>
      <c r="S330">
        <v>2.63</v>
      </c>
      <c r="T330">
        <v>2.63</v>
      </c>
      <c r="U330" t="s">
        <v>722</v>
      </c>
      <c r="V330">
        <v>2.8699999999999998E-4</v>
      </c>
      <c r="W330">
        <v>2.8699999999999998E-4</v>
      </c>
      <c r="X330" t="s">
        <v>722</v>
      </c>
      <c r="Y330">
        <v>11.84</v>
      </c>
      <c r="Z330">
        <v>11.84</v>
      </c>
      <c r="AA330" t="s">
        <v>722</v>
      </c>
      <c r="AB330">
        <v>6.0099999999999997E-5</v>
      </c>
      <c r="AC330">
        <v>6.0099999999999997E-5</v>
      </c>
      <c r="AD330" t="s">
        <v>722</v>
      </c>
      <c r="AE330">
        <v>0.85</v>
      </c>
      <c r="AF330">
        <v>0.85</v>
      </c>
      <c r="AG330" t="s">
        <v>722</v>
      </c>
      <c r="AH330">
        <v>0.86699999999999999</v>
      </c>
      <c r="AI330">
        <v>0.86699999999999999</v>
      </c>
      <c r="AJ330">
        <v>3.9431499999999993</v>
      </c>
      <c r="AK330">
        <v>10.630026900000001</v>
      </c>
      <c r="AL330">
        <v>427.36773565674599</v>
      </c>
      <c r="AM330">
        <v>1152.1069516055184</v>
      </c>
      <c r="AN330" s="61">
        <v>0.21368386782837301</v>
      </c>
      <c r="AO330">
        <v>0.57605347580275923</v>
      </c>
      <c r="AP330">
        <v>0.19654642162853747</v>
      </c>
    </row>
    <row r="331" spans="1:42" x14ac:dyDescent="0.35">
      <c r="A331" s="48" t="s">
        <v>725</v>
      </c>
      <c r="B331">
        <v>330</v>
      </c>
      <c r="C331">
        <v>7686</v>
      </c>
      <c r="D331" t="s">
        <v>205</v>
      </c>
      <c r="E331" t="s">
        <v>16</v>
      </c>
      <c r="F331">
        <v>1989</v>
      </c>
      <c r="G331">
        <v>80</v>
      </c>
      <c r="H331">
        <v>1137.9951923076924</v>
      </c>
      <c r="J331">
        <v>100</v>
      </c>
      <c r="K331" t="s">
        <v>722</v>
      </c>
      <c r="L331">
        <v>0.54</v>
      </c>
      <c r="M331">
        <v>0.54</v>
      </c>
      <c r="N331" t="s">
        <v>722</v>
      </c>
      <c r="O331">
        <v>7000</v>
      </c>
      <c r="P331">
        <v>7000</v>
      </c>
      <c r="Q331">
        <v>31863.865384615387</v>
      </c>
      <c r="R331" t="s">
        <v>722</v>
      </c>
      <c r="S331">
        <v>2.63</v>
      </c>
      <c r="T331">
        <v>2.63</v>
      </c>
      <c r="U331" t="s">
        <v>722</v>
      </c>
      <c r="V331">
        <v>2.8699999999999998E-4</v>
      </c>
      <c r="W331">
        <v>2.8699999999999998E-4</v>
      </c>
      <c r="X331" t="s">
        <v>722</v>
      </c>
      <c r="Y331">
        <v>11.84</v>
      </c>
      <c r="Z331">
        <v>11.84</v>
      </c>
      <c r="AA331" t="s">
        <v>722</v>
      </c>
      <c r="AB331">
        <v>6.0099999999999997E-5</v>
      </c>
      <c r="AC331">
        <v>6.0099999999999997E-5</v>
      </c>
      <c r="AD331" t="s">
        <v>722</v>
      </c>
      <c r="AE331">
        <v>0.85</v>
      </c>
      <c r="AF331">
        <v>0.85</v>
      </c>
      <c r="AG331" t="s">
        <v>722</v>
      </c>
      <c r="AH331">
        <v>0.86699999999999999</v>
      </c>
      <c r="AI331">
        <v>0.86699999999999999</v>
      </c>
      <c r="AJ331">
        <v>3.9431499999999993</v>
      </c>
      <c r="AK331">
        <v>10.630026900000001</v>
      </c>
      <c r="AL331">
        <v>427.36773565674599</v>
      </c>
      <c r="AM331">
        <v>1152.1069516055184</v>
      </c>
      <c r="AN331" s="61">
        <v>0.21368386782837301</v>
      </c>
      <c r="AO331">
        <v>0.57605347580275923</v>
      </c>
      <c r="AP331">
        <v>0.19654642162853747</v>
      </c>
    </row>
    <row r="332" spans="1:42" x14ac:dyDescent="0.35">
      <c r="A332" s="48" t="s">
        <v>725</v>
      </c>
      <c r="B332">
        <v>331</v>
      </c>
      <c r="C332">
        <v>9705</v>
      </c>
      <c r="D332" t="s">
        <v>205</v>
      </c>
      <c r="E332" t="s">
        <v>16</v>
      </c>
      <c r="F332">
        <v>1989</v>
      </c>
      <c r="G332">
        <v>80</v>
      </c>
      <c r="H332">
        <v>1137.9951923076924</v>
      </c>
      <c r="J332">
        <v>100</v>
      </c>
      <c r="K332" t="s">
        <v>722</v>
      </c>
      <c r="L332">
        <v>0.54</v>
      </c>
      <c r="M332">
        <v>0.54</v>
      </c>
      <c r="N332" t="s">
        <v>722</v>
      </c>
      <c r="O332">
        <v>7000</v>
      </c>
      <c r="P332">
        <v>7000</v>
      </c>
      <c r="Q332">
        <v>31863.865384615387</v>
      </c>
      <c r="R332" t="s">
        <v>722</v>
      </c>
      <c r="S332">
        <v>2.63</v>
      </c>
      <c r="T332">
        <v>2.63</v>
      </c>
      <c r="U332" t="s">
        <v>722</v>
      </c>
      <c r="V332">
        <v>2.8699999999999998E-4</v>
      </c>
      <c r="W332">
        <v>2.8699999999999998E-4</v>
      </c>
      <c r="X332" t="s">
        <v>722</v>
      </c>
      <c r="Y332">
        <v>11.84</v>
      </c>
      <c r="Z332">
        <v>11.84</v>
      </c>
      <c r="AA332" t="s">
        <v>722</v>
      </c>
      <c r="AB332">
        <v>6.0099999999999997E-5</v>
      </c>
      <c r="AC332">
        <v>6.0099999999999997E-5</v>
      </c>
      <c r="AD332" t="s">
        <v>722</v>
      </c>
      <c r="AE332">
        <v>0.85</v>
      </c>
      <c r="AF332">
        <v>0.85</v>
      </c>
      <c r="AG332" t="s">
        <v>722</v>
      </c>
      <c r="AH332">
        <v>0.86699999999999999</v>
      </c>
      <c r="AI332">
        <v>0.86699999999999999</v>
      </c>
      <c r="AJ332">
        <v>3.9431499999999993</v>
      </c>
      <c r="AK332">
        <v>10.630026900000001</v>
      </c>
      <c r="AL332">
        <v>427.36773565674599</v>
      </c>
      <c r="AM332">
        <v>1152.1069516055184</v>
      </c>
      <c r="AN332" s="61">
        <v>0.21368386782837301</v>
      </c>
      <c r="AO332">
        <v>0.57605347580275923</v>
      </c>
      <c r="AP332">
        <v>0.19654642162853747</v>
      </c>
    </row>
    <row r="333" spans="1:42" x14ac:dyDescent="0.35">
      <c r="A333" s="48" t="s">
        <v>725</v>
      </c>
      <c r="B333">
        <v>332</v>
      </c>
      <c r="C333">
        <v>9707</v>
      </c>
      <c r="D333" t="s">
        <v>205</v>
      </c>
      <c r="E333" t="s">
        <v>16</v>
      </c>
      <c r="F333">
        <v>1989</v>
      </c>
      <c r="G333">
        <v>80</v>
      </c>
      <c r="H333">
        <v>1137.9951923076924</v>
      </c>
      <c r="J333">
        <v>100</v>
      </c>
      <c r="K333" t="s">
        <v>722</v>
      </c>
      <c r="L333">
        <v>0.54</v>
      </c>
      <c r="M333">
        <v>0.54</v>
      </c>
      <c r="N333" t="s">
        <v>722</v>
      </c>
      <c r="O333">
        <v>7000</v>
      </c>
      <c r="P333">
        <v>7000</v>
      </c>
      <c r="Q333">
        <v>31863.865384615387</v>
      </c>
      <c r="R333" t="s">
        <v>722</v>
      </c>
      <c r="S333">
        <v>2.63</v>
      </c>
      <c r="T333">
        <v>2.63</v>
      </c>
      <c r="U333" t="s">
        <v>722</v>
      </c>
      <c r="V333">
        <v>2.8699999999999998E-4</v>
      </c>
      <c r="W333">
        <v>2.8699999999999998E-4</v>
      </c>
      <c r="X333" t="s">
        <v>722</v>
      </c>
      <c r="Y333">
        <v>11.84</v>
      </c>
      <c r="Z333">
        <v>11.84</v>
      </c>
      <c r="AA333" t="s">
        <v>722</v>
      </c>
      <c r="AB333">
        <v>6.0099999999999997E-5</v>
      </c>
      <c r="AC333">
        <v>6.0099999999999997E-5</v>
      </c>
      <c r="AD333" t="s">
        <v>722</v>
      </c>
      <c r="AE333">
        <v>0.85</v>
      </c>
      <c r="AF333">
        <v>0.85</v>
      </c>
      <c r="AG333" t="s">
        <v>722</v>
      </c>
      <c r="AH333">
        <v>0.86699999999999999</v>
      </c>
      <c r="AI333">
        <v>0.86699999999999999</v>
      </c>
      <c r="AJ333">
        <v>3.9431499999999993</v>
      </c>
      <c r="AK333">
        <v>10.630026900000001</v>
      </c>
      <c r="AL333">
        <v>427.36773565674599</v>
      </c>
      <c r="AM333">
        <v>1152.1069516055184</v>
      </c>
      <c r="AN333" s="61">
        <v>0.21368386782837301</v>
      </c>
      <c r="AO333">
        <v>0.57605347580275923</v>
      </c>
      <c r="AP333">
        <v>0.19654642162853747</v>
      </c>
    </row>
    <row r="334" spans="1:42" x14ac:dyDescent="0.35">
      <c r="A334" s="48" t="s">
        <v>725</v>
      </c>
      <c r="B334">
        <v>333</v>
      </c>
      <c r="C334">
        <v>9709</v>
      </c>
      <c r="D334" t="s">
        <v>205</v>
      </c>
      <c r="E334" t="s">
        <v>16</v>
      </c>
      <c r="F334">
        <v>1989</v>
      </c>
      <c r="G334">
        <v>80</v>
      </c>
      <c r="H334">
        <v>1137.9951923076924</v>
      </c>
      <c r="J334">
        <v>100</v>
      </c>
      <c r="K334" t="s">
        <v>722</v>
      </c>
      <c r="L334">
        <v>0.54</v>
      </c>
      <c r="M334">
        <v>0.54</v>
      </c>
      <c r="N334" t="s">
        <v>722</v>
      </c>
      <c r="O334">
        <v>7000</v>
      </c>
      <c r="P334">
        <v>7000</v>
      </c>
      <c r="Q334">
        <v>31863.865384615387</v>
      </c>
      <c r="R334" t="s">
        <v>722</v>
      </c>
      <c r="S334">
        <v>2.63</v>
      </c>
      <c r="T334">
        <v>2.63</v>
      </c>
      <c r="U334" t="s">
        <v>722</v>
      </c>
      <c r="V334">
        <v>2.8699999999999998E-4</v>
      </c>
      <c r="W334">
        <v>2.8699999999999998E-4</v>
      </c>
      <c r="X334" t="s">
        <v>722</v>
      </c>
      <c r="Y334">
        <v>11.84</v>
      </c>
      <c r="Z334">
        <v>11.84</v>
      </c>
      <c r="AA334" t="s">
        <v>722</v>
      </c>
      <c r="AB334">
        <v>6.0099999999999997E-5</v>
      </c>
      <c r="AC334">
        <v>6.0099999999999997E-5</v>
      </c>
      <c r="AD334" t="s">
        <v>722</v>
      </c>
      <c r="AE334">
        <v>0.85</v>
      </c>
      <c r="AF334">
        <v>0.85</v>
      </c>
      <c r="AG334" t="s">
        <v>722</v>
      </c>
      <c r="AH334">
        <v>0.86699999999999999</v>
      </c>
      <c r="AI334">
        <v>0.86699999999999999</v>
      </c>
      <c r="AJ334">
        <v>3.9431499999999993</v>
      </c>
      <c r="AK334">
        <v>10.630026900000001</v>
      </c>
      <c r="AL334">
        <v>427.36773565674599</v>
      </c>
      <c r="AM334">
        <v>1152.1069516055184</v>
      </c>
      <c r="AN334" s="61">
        <v>0.21368386782837301</v>
      </c>
      <c r="AO334">
        <v>0.57605347580275923</v>
      </c>
      <c r="AP334">
        <v>0.19654642162853747</v>
      </c>
    </row>
    <row r="335" spans="1:42" x14ac:dyDescent="0.35">
      <c r="A335" s="48" t="s">
        <v>725</v>
      </c>
      <c r="B335">
        <v>334</v>
      </c>
      <c r="C335">
        <v>9710</v>
      </c>
      <c r="D335" t="s">
        <v>205</v>
      </c>
      <c r="E335" t="s">
        <v>16</v>
      </c>
      <c r="F335">
        <v>1989</v>
      </c>
      <c r="G335">
        <v>80</v>
      </c>
      <c r="H335">
        <v>1137.9951923076924</v>
      </c>
      <c r="J335">
        <v>100</v>
      </c>
      <c r="K335" t="s">
        <v>722</v>
      </c>
      <c r="L335">
        <v>0.54</v>
      </c>
      <c r="M335">
        <v>0.54</v>
      </c>
      <c r="N335" t="s">
        <v>722</v>
      </c>
      <c r="O335">
        <v>7000</v>
      </c>
      <c r="P335">
        <v>7000</v>
      </c>
      <c r="Q335">
        <v>31863.865384615387</v>
      </c>
      <c r="R335" t="s">
        <v>722</v>
      </c>
      <c r="S335">
        <v>2.63</v>
      </c>
      <c r="T335">
        <v>2.63</v>
      </c>
      <c r="U335" t="s">
        <v>722</v>
      </c>
      <c r="V335">
        <v>2.8699999999999998E-4</v>
      </c>
      <c r="W335">
        <v>2.8699999999999998E-4</v>
      </c>
      <c r="X335" t="s">
        <v>722</v>
      </c>
      <c r="Y335">
        <v>11.84</v>
      </c>
      <c r="Z335">
        <v>11.84</v>
      </c>
      <c r="AA335" t="s">
        <v>722</v>
      </c>
      <c r="AB335">
        <v>6.0099999999999997E-5</v>
      </c>
      <c r="AC335">
        <v>6.0099999999999997E-5</v>
      </c>
      <c r="AD335" t="s">
        <v>722</v>
      </c>
      <c r="AE335">
        <v>0.85</v>
      </c>
      <c r="AF335">
        <v>0.85</v>
      </c>
      <c r="AG335" t="s">
        <v>722</v>
      </c>
      <c r="AH335">
        <v>0.86699999999999999</v>
      </c>
      <c r="AI335">
        <v>0.86699999999999999</v>
      </c>
      <c r="AJ335">
        <v>3.9431499999999993</v>
      </c>
      <c r="AK335">
        <v>10.630026900000001</v>
      </c>
      <c r="AL335">
        <v>427.36773565674599</v>
      </c>
      <c r="AM335">
        <v>1152.1069516055184</v>
      </c>
      <c r="AN335" s="61">
        <v>0.21368386782837301</v>
      </c>
      <c r="AO335">
        <v>0.57605347580275923</v>
      </c>
      <c r="AP335">
        <v>0.19654642162853747</v>
      </c>
    </row>
    <row r="336" spans="1:42" x14ac:dyDescent="0.35">
      <c r="A336" s="48" t="s">
        <v>725</v>
      </c>
      <c r="B336">
        <v>335</v>
      </c>
      <c r="C336">
        <v>9715</v>
      </c>
      <c r="D336" t="s">
        <v>205</v>
      </c>
      <c r="E336" t="s">
        <v>16</v>
      </c>
      <c r="F336">
        <v>1989</v>
      </c>
      <c r="G336">
        <v>80</v>
      </c>
      <c r="H336">
        <v>1137.9951923076924</v>
      </c>
      <c r="J336">
        <v>100</v>
      </c>
      <c r="K336" t="s">
        <v>722</v>
      </c>
      <c r="L336">
        <v>0.54</v>
      </c>
      <c r="M336">
        <v>0.54</v>
      </c>
      <c r="N336" t="s">
        <v>722</v>
      </c>
      <c r="O336">
        <v>7000</v>
      </c>
      <c r="P336">
        <v>7000</v>
      </c>
      <c r="Q336">
        <v>31863.865384615387</v>
      </c>
      <c r="R336" t="s">
        <v>722</v>
      </c>
      <c r="S336">
        <v>2.63</v>
      </c>
      <c r="T336">
        <v>2.63</v>
      </c>
      <c r="U336" t="s">
        <v>722</v>
      </c>
      <c r="V336">
        <v>2.8699999999999998E-4</v>
      </c>
      <c r="W336">
        <v>2.8699999999999998E-4</v>
      </c>
      <c r="X336" t="s">
        <v>722</v>
      </c>
      <c r="Y336">
        <v>11.84</v>
      </c>
      <c r="Z336">
        <v>11.84</v>
      </c>
      <c r="AA336" t="s">
        <v>722</v>
      </c>
      <c r="AB336">
        <v>6.0099999999999997E-5</v>
      </c>
      <c r="AC336">
        <v>6.0099999999999997E-5</v>
      </c>
      <c r="AD336" t="s">
        <v>722</v>
      </c>
      <c r="AE336">
        <v>0.85</v>
      </c>
      <c r="AF336">
        <v>0.85</v>
      </c>
      <c r="AG336" t="s">
        <v>722</v>
      </c>
      <c r="AH336">
        <v>0.86699999999999999</v>
      </c>
      <c r="AI336">
        <v>0.86699999999999999</v>
      </c>
      <c r="AJ336">
        <v>3.9431499999999993</v>
      </c>
      <c r="AK336">
        <v>10.630026900000001</v>
      </c>
      <c r="AL336">
        <v>427.36773565674599</v>
      </c>
      <c r="AM336">
        <v>1152.1069516055184</v>
      </c>
      <c r="AN336" s="61">
        <v>0.21368386782837301</v>
      </c>
      <c r="AO336">
        <v>0.57605347580275923</v>
      </c>
      <c r="AP336">
        <v>0.19654642162853747</v>
      </c>
    </row>
    <row r="337" spans="1:42" x14ac:dyDescent="0.35">
      <c r="A337" s="48" t="s">
        <v>725</v>
      </c>
      <c r="B337">
        <v>336</v>
      </c>
      <c r="C337">
        <v>9716</v>
      </c>
      <c r="D337" t="s">
        <v>205</v>
      </c>
      <c r="E337" t="s">
        <v>16</v>
      </c>
      <c r="F337">
        <v>1989</v>
      </c>
      <c r="G337">
        <v>80</v>
      </c>
      <c r="H337">
        <v>1137.9951923076924</v>
      </c>
      <c r="J337">
        <v>100</v>
      </c>
      <c r="K337" t="s">
        <v>722</v>
      </c>
      <c r="L337">
        <v>0.54</v>
      </c>
      <c r="M337">
        <v>0.54</v>
      </c>
      <c r="N337" t="s">
        <v>722</v>
      </c>
      <c r="O337">
        <v>7000</v>
      </c>
      <c r="P337">
        <v>7000</v>
      </c>
      <c r="Q337">
        <v>31863.865384615387</v>
      </c>
      <c r="R337" t="s">
        <v>722</v>
      </c>
      <c r="S337">
        <v>2.63</v>
      </c>
      <c r="T337">
        <v>2.63</v>
      </c>
      <c r="U337" t="s">
        <v>722</v>
      </c>
      <c r="V337">
        <v>2.8699999999999998E-4</v>
      </c>
      <c r="W337">
        <v>2.8699999999999998E-4</v>
      </c>
      <c r="X337" t="s">
        <v>722</v>
      </c>
      <c r="Y337">
        <v>11.84</v>
      </c>
      <c r="Z337">
        <v>11.84</v>
      </c>
      <c r="AA337" t="s">
        <v>722</v>
      </c>
      <c r="AB337">
        <v>6.0099999999999997E-5</v>
      </c>
      <c r="AC337">
        <v>6.0099999999999997E-5</v>
      </c>
      <c r="AD337" t="s">
        <v>722</v>
      </c>
      <c r="AE337">
        <v>0.85</v>
      </c>
      <c r="AF337">
        <v>0.85</v>
      </c>
      <c r="AG337" t="s">
        <v>722</v>
      </c>
      <c r="AH337">
        <v>0.86699999999999999</v>
      </c>
      <c r="AI337">
        <v>0.86699999999999999</v>
      </c>
      <c r="AJ337">
        <v>3.9431499999999993</v>
      </c>
      <c r="AK337">
        <v>10.630026900000001</v>
      </c>
      <c r="AL337">
        <v>427.36773565674599</v>
      </c>
      <c r="AM337">
        <v>1152.1069516055184</v>
      </c>
      <c r="AN337" s="61">
        <v>0.21368386782837301</v>
      </c>
      <c r="AO337">
        <v>0.57605347580275923</v>
      </c>
      <c r="AP337">
        <v>0.19654642162853747</v>
      </c>
    </row>
    <row r="338" spans="1:42" x14ac:dyDescent="0.35">
      <c r="A338" s="48" t="s">
        <v>725</v>
      </c>
      <c r="B338">
        <v>337</v>
      </c>
      <c r="C338">
        <v>9717</v>
      </c>
      <c r="D338" t="s">
        <v>205</v>
      </c>
      <c r="E338" t="s">
        <v>16</v>
      </c>
      <c r="F338">
        <v>1989</v>
      </c>
      <c r="G338">
        <v>80</v>
      </c>
      <c r="H338">
        <v>1137.9951923076924</v>
      </c>
      <c r="J338">
        <v>100</v>
      </c>
      <c r="K338" t="s">
        <v>722</v>
      </c>
      <c r="L338">
        <v>0.54</v>
      </c>
      <c r="M338">
        <v>0.54</v>
      </c>
      <c r="N338" t="s">
        <v>722</v>
      </c>
      <c r="O338">
        <v>7000</v>
      </c>
      <c r="P338">
        <v>7000</v>
      </c>
      <c r="Q338">
        <v>31863.865384615387</v>
      </c>
      <c r="R338" t="s">
        <v>722</v>
      </c>
      <c r="S338">
        <v>2.63</v>
      </c>
      <c r="T338">
        <v>2.63</v>
      </c>
      <c r="U338" t="s">
        <v>722</v>
      </c>
      <c r="V338">
        <v>2.8699999999999998E-4</v>
      </c>
      <c r="W338">
        <v>2.8699999999999998E-4</v>
      </c>
      <c r="X338" t="s">
        <v>722</v>
      </c>
      <c r="Y338">
        <v>11.84</v>
      </c>
      <c r="Z338">
        <v>11.84</v>
      </c>
      <c r="AA338" t="s">
        <v>722</v>
      </c>
      <c r="AB338">
        <v>6.0099999999999997E-5</v>
      </c>
      <c r="AC338">
        <v>6.0099999999999997E-5</v>
      </c>
      <c r="AD338" t="s">
        <v>722</v>
      </c>
      <c r="AE338">
        <v>0.85</v>
      </c>
      <c r="AF338">
        <v>0.85</v>
      </c>
      <c r="AG338" t="s">
        <v>722</v>
      </c>
      <c r="AH338">
        <v>0.86699999999999999</v>
      </c>
      <c r="AI338">
        <v>0.86699999999999999</v>
      </c>
      <c r="AJ338">
        <v>3.9431499999999993</v>
      </c>
      <c r="AK338">
        <v>10.630026900000001</v>
      </c>
      <c r="AL338">
        <v>427.36773565674599</v>
      </c>
      <c r="AM338">
        <v>1152.1069516055184</v>
      </c>
      <c r="AN338" s="61">
        <v>0.21368386782837301</v>
      </c>
      <c r="AO338">
        <v>0.57605347580275923</v>
      </c>
      <c r="AP338">
        <v>0.19654642162853747</v>
      </c>
    </row>
    <row r="339" spans="1:42" x14ac:dyDescent="0.35">
      <c r="A339" s="48" t="s">
        <v>725</v>
      </c>
      <c r="B339">
        <v>338</v>
      </c>
      <c r="C339">
        <v>9722</v>
      </c>
      <c r="D339" t="s">
        <v>205</v>
      </c>
      <c r="E339" t="s">
        <v>16</v>
      </c>
      <c r="F339">
        <v>1989</v>
      </c>
      <c r="G339">
        <v>80</v>
      </c>
      <c r="H339">
        <v>1137.9951923076924</v>
      </c>
      <c r="J339">
        <v>100</v>
      </c>
      <c r="K339" t="s">
        <v>722</v>
      </c>
      <c r="L339">
        <v>0.54</v>
      </c>
      <c r="M339">
        <v>0.54</v>
      </c>
      <c r="N339" t="s">
        <v>722</v>
      </c>
      <c r="O339">
        <v>7000</v>
      </c>
      <c r="P339">
        <v>7000</v>
      </c>
      <c r="Q339">
        <v>31863.865384615387</v>
      </c>
      <c r="R339" t="s">
        <v>722</v>
      </c>
      <c r="S339">
        <v>2.63</v>
      </c>
      <c r="T339">
        <v>2.63</v>
      </c>
      <c r="U339" t="s">
        <v>722</v>
      </c>
      <c r="V339">
        <v>2.8699999999999998E-4</v>
      </c>
      <c r="W339">
        <v>2.8699999999999998E-4</v>
      </c>
      <c r="X339" t="s">
        <v>722</v>
      </c>
      <c r="Y339">
        <v>11.84</v>
      </c>
      <c r="Z339">
        <v>11.84</v>
      </c>
      <c r="AA339" t="s">
        <v>722</v>
      </c>
      <c r="AB339">
        <v>6.0099999999999997E-5</v>
      </c>
      <c r="AC339">
        <v>6.0099999999999997E-5</v>
      </c>
      <c r="AD339" t="s">
        <v>722</v>
      </c>
      <c r="AE339">
        <v>0.85</v>
      </c>
      <c r="AF339">
        <v>0.85</v>
      </c>
      <c r="AG339" t="s">
        <v>722</v>
      </c>
      <c r="AH339">
        <v>0.86699999999999999</v>
      </c>
      <c r="AI339">
        <v>0.86699999999999999</v>
      </c>
      <c r="AJ339">
        <v>3.9431499999999993</v>
      </c>
      <c r="AK339">
        <v>10.630026900000001</v>
      </c>
      <c r="AL339">
        <v>427.36773565674599</v>
      </c>
      <c r="AM339">
        <v>1152.1069516055184</v>
      </c>
      <c r="AN339" s="61">
        <v>0.21368386782837301</v>
      </c>
      <c r="AO339">
        <v>0.57605347580275923</v>
      </c>
      <c r="AP339">
        <v>0.19654642162853747</v>
      </c>
    </row>
    <row r="340" spans="1:42" x14ac:dyDescent="0.35">
      <c r="A340" s="48" t="s">
        <v>725</v>
      </c>
      <c r="B340">
        <v>339</v>
      </c>
      <c r="C340">
        <v>9723</v>
      </c>
      <c r="D340" t="s">
        <v>205</v>
      </c>
      <c r="E340" t="s">
        <v>16</v>
      </c>
      <c r="F340">
        <v>1989</v>
      </c>
      <c r="G340">
        <v>80</v>
      </c>
      <c r="H340">
        <v>1137.9951923076924</v>
      </c>
      <c r="J340">
        <v>100</v>
      </c>
      <c r="K340" t="s">
        <v>722</v>
      </c>
      <c r="L340">
        <v>0.54</v>
      </c>
      <c r="M340">
        <v>0.54</v>
      </c>
      <c r="N340" t="s">
        <v>722</v>
      </c>
      <c r="O340">
        <v>7000</v>
      </c>
      <c r="P340">
        <v>7000</v>
      </c>
      <c r="Q340">
        <v>31863.865384615387</v>
      </c>
      <c r="R340" t="s">
        <v>722</v>
      </c>
      <c r="S340">
        <v>2.63</v>
      </c>
      <c r="T340">
        <v>2.63</v>
      </c>
      <c r="U340" t="s">
        <v>722</v>
      </c>
      <c r="V340">
        <v>2.8699999999999998E-4</v>
      </c>
      <c r="W340">
        <v>2.8699999999999998E-4</v>
      </c>
      <c r="X340" t="s">
        <v>722</v>
      </c>
      <c r="Y340">
        <v>11.84</v>
      </c>
      <c r="Z340">
        <v>11.84</v>
      </c>
      <c r="AA340" t="s">
        <v>722</v>
      </c>
      <c r="AB340">
        <v>6.0099999999999997E-5</v>
      </c>
      <c r="AC340">
        <v>6.0099999999999997E-5</v>
      </c>
      <c r="AD340" t="s">
        <v>722</v>
      </c>
      <c r="AE340">
        <v>0.85</v>
      </c>
      <c r="AF340">
        <v>0.85</v>
      </c>
      <c r="AG340" t="s">
        <v>722</v>
      </c>
      <c r="AH340">
        <v>0.86699999999999999</v>
      </c>
      <c r="AI340">
        <v>0.86699999999999999</v>
      </c>
      <c r="AJ340">
        <v>3.9431499999999993</v>
      </c>
      <c r="AK340">
        <v>10.630026900000001</v>
      </c>
      <c r="AL340">
        <v>427.36773565674599</v>
      </c>
      <c r="AM340">
        <v>1152.1069516055184</v>
      </c>
      <c r="AN340" s="61">
        <v>0.21368386782837301</v>
      </c>
      <c r="AO340">
        <v>0.57605347580275923</v>
      </c>
      <c r="AP340">
        <v>0.19654642162853747</v>
      </c>
    </row>
    <row r="341" spans="1:42" x14ac:dyDescent="0.35">
      <c r="A341" s="48" t="s">
        <v>725</v>
      </c>
      <c r="B341">
        <v>340</v>
      </c>
      <c r="C341">
        <v>9728</v>
      </c>
      <c r="D341" t="s">
        <v>205</v>
      </c>
      <c r="E341" t="s">
        <v>16</v>
      </c>
      <c r="F341">
        <v>1989</v>
      </c>
      <c r="G341">
        <v>80</v>
      </c>
      <c r="H341">
        <v>1137.9951923076924</v>
      </c>
      <c r="J341">
        <v>100</v>
      </c>
      <c r="K341" t="s">
        <v>722</v>
      </c>
      <c r="L341">
        <v>0.54</v>
      </c>
      <c r="M341">
        <v>0.54</v>
      </c>
      <c r="N341" t="s">
        <v>722</v>
      </c>
      <c r="O341">
        <v>7000</v>
      </c>
      <c r="P341">
        <v>7000</v>
      </c>
      <c r="Q341">
        <v>31863.865384615387</v>
      </c>
      <c r="R341" t="s">
        <v>722</v>
      </c>
      <c r="S341">
        <v>2.63</v>
      </c>
      <c r="T341">
        <v>2.63</v>
      </c>
      <c r="U341" t="s">
        <v>722</v>
      </c>
      <c r="V341">
        <v>2.8699999999999998E-4</v>
      </c>
      <c r="W341">
        <v>2.8699999999999998E-4</v>
      </c>
      <c r="X341" t="s">
        <v>722</v>
      </c>
      <c r="Y341">
        <v>11.84</v>
      </c>
      <c r="Z341">
        <v>11.84</v>
      </c>
      <c r="AA341" t="s">
        <v>722</v>
      </c>
      <c r="AB341">
        <v>6.0099999999999997E-5</v>
      </c>
      <c r="AC341">
        <v>6.0099999999999997E-5</v>
      </c>
      <c r="AD341" t="s">
        <v>722</v>
      </c>
      <c r="AE341">
        <v>0.85</v>
      </c>
      <c r="AF341">
        <v>0.85</v>
      </c>
      <c r="AG341" t="s">
        <v>722</v>
      </c>
      <c r="AH341">
        <v>0.86699999999999999</v>
      </c>
      <c r="AI341">
        <v>0.86699999999999999</v>
      </c>
      <c r="AJ341">
        <v>3.9431499999999993</v>
      </c>
      <c r="AK341">
        <v>10.630026900000001</v>
      </c>
      <c r="AL341">
        <v>427.36773565674599</v>
      </c>
      <c r="AM341">
        <v>1152.1069516055184</v>
      </c>
      <c r="AN341" s="61">
        <v>0.21368386782837301</v>
      </c>
      <c r="AO341">
        <v>0.57605347580275923</v>
      </c>
      <c r="AP341">
        <v>0.19654642162853747</v>
      </c>
    </row>
    <row r="342" spans="1:42" x14ac:dyDescent="0.35">
      <c r="A342" s="48" t="s">
        <v>725</v>
      </c>
      <c r="B342">
        <v>341</v>
      </c>
      <c r="C342">
        <v>9740</v>
      </c>
      <c r="D342" t="s">
        <v>205</v>
      </c>
      <c r="E342" t="s">
        <v>16</v>
      </c>
      <c r="F342">
        <v>1989</v>
      </c>
      <c r="G342">
        <v>80</v>
      </c>
      <c r="H342">
        <v>1137.9951923076924</v>
      </c>
      <c r="J342">
        <v>100</v>
      </c>
      <c r="K342" t="s">
        <v>722</v>
      </c>
      <c r="L342">
        <v>0.54</v>
      </c>
      <c r="M342">
        <v>0.54</v>
      </c>
      <c r="N342" t="s">
        <v>722</v>
      </c>
      <c r="O342">
        <v>7000</v>
      </c>
      <c r="P342">
        <v>7000</v>
      </c>
      <c r="Q342">
        <v>31863.865384615387</v>
      </c>
      <c r="R342" t="s">
        <v>722</v>
      </c>
      <c r="S342">
        <v>2.63</v>
      </c>
      <c r="T342">
        <v>2.63</v>
      </c>
      <c r="U342" t="s">
        <v>722</v>
      </c>
      <c r="V342">
        <v>2.8699999999999998E-4</v>
      </c>
      <c r="W342">
        <v>2.8699999999999998E-4</v>
      </c>
      <c r="X342" t="s">
        <v>722</v>
      </c>
      <c r="Y342">
        <v>11.84</v>
      </c>
      <c r="Z342">
        <v>11.84</v>
      </c>
      <c r="AA342" t="s">
        <v>722</v>
      </c>
      <c r="AB342">
        <v>6.0099999999999997E-5</v>
      </c>
      <c r="AC342">
        <v>6.0099999999999997E-5</v>
      </c>
      <c r="AD342" t="s">
        <v>722</v>
      </c>
      <c r="AE342">
        <v>0.85</v>
      </c>
      <c r="AF342">
        <v>0.85</v>
      </c>
      <c r="AG342" t="s">
        <v>722</v>
      </c>
      <c r="AH342">
        <v>0.86699999999999999</v>
      </c>
      <c r="AI342">
        <v>0.86699999999999999</v>
      </c>
      <c r="AJ342">
        <v>3.9431499999999993</v>
      </c>
      <c r="AK342">
        <v>10.630026900000001</v>
      </c>
      <c r="AL342">
        <v>427.36773565674599</v>
      </c>
      <c r="AM342">
        <v>1152.1069516055184</v>
      </c>
      <c r="AN342" s="61">
        <v>0.21368386782837301</v>
      </c>
      <c r="AO342">
        <v>0.57605347580275923</v>
      </c>
      <c r="AP342">
        <v>0.19654642162853747</v>
      </c>
    </row>
    <row r="343" spans="1:42" x14ac:dyDescent="0.35">
      <c r="A343" s="48" t="s">
        <v>725</v>
      </c>
      <c r="B343">
        <v>342</v>
      </c>
      <c r="C343">
        <v>392846</v>
      </c>
      <c r="D343" t="s">
        <v>205</v>
      </c>
      <c r="E343" t="s">
        <v>16</v>
      </c>
      <c r="F343">
        <v>1989</v>
      </c>
      <c r="G343">
        <v>80</v>
      </c>
      <c r="H343">
        <v>1137.9951923076924</v>
      </c>
      <c r="J343">
        <v>100</v>
      </c>
      <c r="K343" t="s">
        <v>722</v>
      </c>
      <c r="L343">
        <v>0.54</v>
      </c>
      <c r="M343">
        <v>0.54</v>
      </c>
      <c r="N343" t="s">
        <v>722</v>
      </c>
      <c r="O343">
        <v>7000</v>
      </c>
      <c r="P343">
        <v>7000</v>
      </c>
      <c r="Q343">
        <v>31863.865384615387</v>
      </c>
      <c r="R343" t="s">
        <v>722</v>
      </c>
      <c r="S343">
        <v>2.63</v>
      </c>
      <c r="T343">
        <v>2.63</v>
      </c>
      <c r="U343" t="s">
        <v>722</v>
      </c>
      <c r="V343">
        <v>2.8699999999999998E-4</v>
      </c>
      <c r="W343">
        <v>2.8699999999999998E-4</v>
      </c>
      <c r="X343" t="s">
        <v>722</v>
      </c>
      <c r="Y343">
        <v>11.84</v>
      </c>
      <c r="Z343">
        <v>11.84</v>
      </c>
      <c r="AA343" t="s">
        <v>722</v>
      </c>
      <c r="AB343">
        <v>6.0099999999999997E-5</v>
      </c>
      <c r="AC343">
        <v>6.0099999999999997E-5</v>
      </c>
      <c r="AD343" t="s">
        <v>722</v>
      </c>
      <c r="AE343">
        <v>0.85</v>
      </c>
      <c r="AF343">
        <v>0.85</v>
      </c>
      <c r="AG343" t="s">
        <v>722</v>
      </c>
      <c r="AH343">
        <v>0.86699999999999999</v>
      </c>
      <c r="AI343">
        <v>0.86699999999999999</v>
      </c>
      <c r="AJ343">
        <v>3.9431499999999993</v>
      </c>
      <c r="AK343">
        <v>10.630026900000001</v>
      </c>
      <c r="AL343">
        <v>427.36773565674599</v>
      </c>
      <c r="AM343">
        <v>1152.1069516055184</v>
      </c>
      <c r="AN343" s="61">
        <v>0.21368386782837301</v>
      </c>
      <c r="AO343">
        <v>0.57605347580275923</v>
      </c>
      <c r="AP343">
        <v>0.19654642162853747</v>
      </c>
    </row>
    <row r="344" spans="1:42" x14ac:dyDescent="0.35">
      <c r="A344" s="48" t="s">
        <v>725</v>
      </c>
      <c r="B344">
        <v>343</v>
      </c>
      <c r="C344">
        <v>392847</v>
      </c>
      <c r="D344" t="s">
        <v>205</v>
      </c>
      <c r="E344" t="s">
        <v>16</v>
      </c>
      <c r="F344">
        <v>1989</v>
      </c>
      <c r="G344">
        <v>80</v>
      </c>
      <c r="H344">
        <v>1137.9951923076924</v>
      </c>
      <c r="J344">
        <v>100</v>
      </c>
      <c r="K344" t="s">
        <v>722</v>
      </c>
      <c r="L344">
        <v>0.54</v>
      </c>
      <c r="M344">
        <v>0.54</v>
      </c>
      <c r="N344" t="s">
        <v>722</v>
      </c>
      <c r="O344">
        <v>7000</v>
      </c>
      <c r="P344">
        <v>7000</v>
      </c>
      <c r="Q344">
        <v>31863.865384615387</v>
      </c>
      <c r="R344" t="s">
        <v>722</v>
      </c>
      <c r="S344">
        <v>2.63</v>
      </c>
      <c r="T344">
        <v>2.63</v>
      </c>
      <c r="U344" t="s">
        <v>722</v>
      </c>
      <c r="V344">
        <v>2.8699999999999998E-4</v>
      </c>
      <c r="W344">
        <v>2.8699999999999998E-4</v>
      </c>
      <c r="X344" t="s">
        <v>722</v>
      </c>
      <c r="Y344">
        <v>11.84</v>
      </c>
      <c r="Z344">
        <v>11.84</v>
      </c>
      <c r="AA344" t="s">
        <v>722</v>
      </c>
      <c r="AB344">
        <v>6.0099999999999997E-5</v>
      </c>
      <c r="AC344">
        <v>6.0099999999999997E-5</v>
      </c>
      <c r="AD344" t="s">
        <v>722</v>
      </c>
      <c r="AE344">
        <v>0.85</v>
      </c>
      <c r="AF344">
        <v>0.85</v>
      </c>
      <c r="AG344" t="s">
        <v>722</v>
      </c>
      <c r="AH344">
        <v>0.86699999999999999</v>
      </c>
      <c r="AI344">
        <v>0.86699999999999999</v>
      </c>
      <c r="AJ344">
        <v>3.9431499999999993</v>
      </c>
      <c r="AK344">
        <v>10.630026900000001</v>
      </c>
      <c r="AL344">
        <v>427.36773565674599</v>
      </c>
      <c r="AM344">
        <v>1152.1069516055184</v>
      </c>
      <c r="AN344" s="61">
        <v>0.21368386782837301</v>
      </c>
      <c r="AO344">
        <v>0.57605347580275923</v>
      </c>
      <c r="AP344">
        <v>0.19654642162853747</v>
      </c>
    </row>
    <row r="345" spans="1:42" x14ac:dyDescent="0.35">
      <c r="A345" s="48" t="s">
        <v>725</v>
      </c>
      <c r="B345">
        <v>344</v>
      </c>
      <c r="C345" t="s">
        <v>262</v>
      </c>
      <c r="D345" t="s">
        <v>205</v>
      </c>
      <c r="E345" t="s">
        <v>16</v>
      </c>
      <c r="F345">
        <v>1989</v>
      </c>
      <c r="G345">
        <v>101</v>
      </c>
      <c r="H345">
        <v>1137.9951923076924</v>
      </c>
      <c r="J345">
        <v>175</v>
      </c>
      <c r="K345" t="s">
        <v>722</v>
      </c>
      <c r="L345">
        <v>0.54</v>
      </c>
      <c r="M345">
        <v>0.54</v>
      </c>
      <c r="N345" t="s">
        <v>722</v>
      </c>
      <c r="O345">
        <v>7000</v>
      </c>
      <c r="P345">
        <v>7000</v>
      </c>
      <c r="Q345">
        <v>31863.865384615387</v>
      </c>
      <c r="R345" t="s">
        <v>722</v>
      </c>
      <c r="S345">
        <v>1.61</v>
      </c>
      <c r="T345">
        <v>1.61</v>
      </c>
      <c r="U345" t="s">
        <v>722</v>
      </c>
      <c r="V345">
        <v>4.1499999999999999E-5</v>
      </c>
      <c r="W345">
        <v>4.1499999999999999E-5</v>
      </c>
      <c r="X345" t="s">
        <v>722</v>
      </c>
      <c r="Y345">
        <v>12.94</v>
      </c>
      <c r="Z345">
        <v>12.94</v>
      </c>
      <c r="AA345" t="s">
        <v>722</v>
      </c>
      <c r="AB345">
        <v>1.27E-4</v>
      </c>
      <c r="AC345">
        <v>1.27E-4</v>
      </c>
      <c r="AD345" t="s">
        <v>722</v>
      </c>
      <c r="AE345">
        <v>0.85</v>
      </c>
      <c r="AF345">
        <v>0.85</v>
      </c>
      <c r="AG345" t="s">
        <v>722</v>
      </c>
      <c r="AH345">
        <v>0.86699999999999999</v>
      </c>
      <c r="AI345">
        <v>0.86699999999999999</v>
      </c>
      <c r="AJ345">
        <v>1.6154250000000001</v>
      </c>
      <c r="AK345">
        <v>11.989742999999999</v>
      </c>
      <c r="AL345">
        <v>221.04292558520217</v>
      </c>
      <c r="AM345">
        <v>1640.5886189298162</v>
      </c>
      <c r="AN345" s="61">
        <v>0.11052146279260108</v>
      </c>
      <c r="AO345">
        <v>0.82029430946490822</v>
      </c>
      <c r="AP345">
        <v>0.10165764147663447</v>
      </c>
    </row>
    <row r="346" spans="1:42" x14ac:dyDescent="0.35">
      <c r="A346" s="48" t="s">
        <v>725</v>
      </c>
      <c r="B346">
        <v>345</v>
      </c>
      <c r="C346">
        <v>458270</v>
      </c>
      <c r="D346" t="s">
        <v>205</v>
      </c>
      <c r="E346" t="s">
        <v>16</v>
      </c>
      <c r="F346">
        <v>1990</v>
      </c>
      <c r="G346">
        <v>80</v>
      </c>
      <c r="H346">
        <v>1137.9951923076924</v>
      </c>
      <c r="J346">
        <v>100</v>
      </c>
      <c r="K346" t="s">
        <v>722</v>
      </c>
      <c r="L346">
        <v>0.54</v>
      </c>
      <c r="M346">
        <v>0.54</v>
      </c>
      <c r="N346" t="s">
        <v>722</v>
      </c>
      <c r="O346">
        <v>7000</v>
      </c>
      <c r="P346">
        <v>7000</v>
      </c>
      <c r="Q346">
        <v>30725.870192307695</v>
      </c>
      <c r="R346" t="s">
        <v>722</v>
      </c>
      <c r="S346">
        <v>2.63</v>
      </c>
      <c r="T346">
        <v>2.63</v>
      </c>
      <c r="U346" t="s">
        <v>722</v>
      </c>
      <c r="V346">
        <v>2.8699999999999998E-4</v>
      </c>
      <c r="W346">
        <v>2.8699999999999998E-4</v>
      </c>
      <c r="X346" t="s">
        <v>722</v>
      </c>
      <c r="Y346">
        <v>11.84</v>
      </c>
      <c r="Z346">
        <v>11.84</v>
      </c>
      <c r="AA346" t="s">
        <v>722</v>
      </c>
      <c r="AB346">
        <v>6.0099999999999997E-5</v>
      </c>
      <c r="AC346">
        <v>6.0099999999999997E-5</v>
      </c>
      <c r="AD346" t="s">
        <v>722</v>
      </c>
      <c r="AE346">
        <v>0.85</v>
      </c>
      <c r="AF346">
        <v>0.85</v>
      </c>
      <c r="AG346" t="s">
        <v>722</v>
      </c>
      <c r="AH346">
        <v>0.86699999999999999</v>
      </c>
      <c r="AI346">
        <v>0.86699999999999999</v>
      </c>
      <c r="AJ346">
        <v>3.9431499999999993</v>
      </c>
      <c r="AK346">
        <v>10.630026900000001</v>
      </c>
      <c r="AL346">
        <v>427.36773565674599</v>
      </c>
      <c r="AM346">
        <v>1152.1069516055184</v>
      </c>
      <c r="AN346" s="61">
        <v>0.21368386782837301</v>
      </c>
      <c r="AO346">
        <v>0.57605347580275923</v>
      </c>
      <c r="AP346">
        <v>0.19654642162853747</v>
      </c>
    </row>
    <row r="347" spans="1:42" x14ac:dyDescent="0.35">
      <c r="A347" s="48" t="s">
        <v>725</v>
      </c>
      <c r="B347">
        <v>346</v>
      </c>
      <c r="C347">
        <v>458298</v>
      </c>
      <c r="D347" t="s">
        <v>205</v>
      </c>
      <c r="E347" t="s">
        <v>16</v>
      </c>
      <c r="F347">
        <v>1990</v>
      </c>
      <c r="G347">
        <v>80</v>
      </c>
      <c r="H347">
        <v>1137.9951923076924</v>
      </c>
      <c r="J347">
        <v>100</v>
      </c>
      <c r="K347" t="s">
        <v>722</v>
      </c>
      <c r="L347">
        <v>0.54</v>
      </c>
      <c r="M347">
        <v>0.54</v>
      </c>
      <c r="N347" t="s">
        <v>722</v>
      </c>
      <c r="O347">
        <v>7000</v>
      </c>
      <c r="P347">
        <v>7000</v>
      </c>
      <c r="Q347">
        <v>30725.870192307695</v>
      </c>
      <c r="R347" t="s">
        <v>722</v>
      </c>
      <c r="S347">
        <v>2.63</v>
      </c>
      <c r="T347">
        <v>2.63</v>
      </c>
      <c r="U347" t="s">
        <v>722</v>
      </c>
      <c r="V347">
        <v>2.8699999999999998E-4</v>
      </c>
      <c r="W347">
        <v>2.8699999999999998E-4</v>
      </c>
      <c r="X347" t="s">
        <v>722</v>
      </c>
      <c r="Y347">
        <v>11.84</v>
      </c>
      <c r="Z347">
        <v>11.84</v>
      </c>
      <c r="AA347" t="s">
        <v>722</v>
      </c>
      <c r="AB347">
        <v>6.0099999999999997E-5</v>
      </c>
      <c r="AC347">
        <v>6.0099999999999997E-5</v>
      </c>
      <c r="AD347" t="s">
        <v>722</v>
      </c>
      <c r="AE347">
        <v>0.85</v>
      </c>
      <c r="AF347">
        <v>0.85</v>
      </c>
      <c r="AG347" t="s">
        <v>722</v>
      </c>
      <c r="AH347">
        <v>0.86699999999999999</v>
      </c>
      <c r="AI347">
        <v>0.86699999999999999</v>
      </c>
      <c r="AJ347">
        <v>3.9431499999999993</v>
      </c>
      <c r="AK347">
        <v>10.630026900000001</v>
      </c>
      <c r="AL347">
        <v>427.36773565674599</v>
      </c>
      <c r="AM347">
        <v>1152.1069516055184</v>
      </c>
      <c r="AN347" s="61">
        <v>0.21368386782837301</v>
      </c>
      <c r="AO347">
        <v>0.57605347580275923</v>
      </c>
      <c r="AP347">
        <v>0.19654642162853747</v>
      </c>
    </row>
    <row r="348" spans="1:42" x14ac:dyDescent="0.35">
      <c r="A348" s="48" t="s">
        <v>725</v>
      </c>
      <c r="B348">
        <v>347</v>
      </c>
      <c r="C348" t="s">
        <v>263</v>
      </c>
      <c r="D348" t="s">
        <v>205</v>
      </c>
      <c r="E348" t="s">
        <v>16</v>
      </c>
      <c r="F348">
        <v>1990</v>
      </c>
      <c r="G348">
        <v>105</v>
      </c>
      <c r="H348">
        <v>1137.9951923076924</v>
      </c>
      <c r="J348">
        <v>175</v>
      </c>
      <c r="K348" t="s">
        <v>722</v>
      </c>
      <c r="L348">
        <v>0.54</v>
      </c>
      <c r="M348">
        <v>0.54</v>
      </c>
      <c r="N348" t="s">
        <v>722</v>
      </c>
      <c r="O348">
        <v>7000</v>
      </c>
      <c r="P348">
        <v>7000</v>
      </c>
      <c r="Q348">
        <v>30725.870192307695</v>
      </c>
      <c r="R348" t="s">
        <v>722</v>
      </c>
      <c r="S348">
        <v>1.61</v>
      </c>
      <c r="T348">
        <v>1.61</v>
      </c>
      <c r="U348" t="s">
        <v>722</v>
      </c>
      <c r="V348">
        <v>4.1499999999999999E-5</v>
      </c>
      <c r="W348">
        <v>4.1499999999999999E-5</v>
      </c>
      <c r="X348" t="s">
        <v>722</v>
      </c>
      <c r="Y348">
        <v>12.94</v>
      </c>
      <c r="Z348">
        <v>12.94</v>
      </c>
      <c r="AA348" t="s">
        <v>722</v>
      </c>
      <c r="AB348">
        <v>1.27E-4</v>
      </c>
      <c r="AC348">
        <v>1.27E-4</v>
      </c>
      <c r="AD348" t="s">
        <v>722</v>
      </c>
      <c r="AE348">
        <v>0.85</v>
      </c>
      <c r="AF348">
        <v>0.85</v>
      </c>
      <c r="AG348" t="s">
        <v>722</v>
      </c>
      <c r="AH348">
        <v>0.86699999999999999</v>
      </c>
      <c r="AI348">
        <v>0.86699999999999999</v>
      </c>
      <c r="AJ348">
        <v>1.6154250000000001</v>
      </c>
      <c r="AK348">
        <v>11.989742999999999</v>
      </c>
      <c r="AL348">
        <v>229.7971008559033</v>
      </c>
      <c r="AM348">
        <v>1705.5624256201061</v>
      </c>
      <c r="AN348" s="61">
        <v>0.11489855042795165</v>
      </c>
      <c r="AO348">
        <v>0.85278121281005304</v>
      </c>
      <c r="AP348">
        <v>0.10568368668362992</v>
      </c>
    </row>
    <row r="349" spans="1:42" x14ac:dyDescent="0.35">
      <c r="A349" s="48" t="s">
        <v>725</v>
      </c>
      <c r="B349">
        <v>348</v>
      </c>
      <c r="C349">
        <v>392764</v>
      </c>
      <c r="D349" t="s">
        <v>205</v>
      </c>
      <c r="E349" t="s">
        <v>16</v>
      </c>
      <c r="F349">
        <v>1991</v>
      </c>
      <c r="G349">
        <v>80</v>
      </c>
      <c r="H349">
        <v>1137.9951923076924</v>
      </c>
      <c r="J349">
        <v>100</v>
      </c>
      <c r="K349" t="s">
        <v>722</v>
      </c>
      <c r="L349">
        <v>0.54</v>
      </c>
      <c r="M349">
        <v>0.54</v>
      </c>
      <c r="N349" t="s">
        <v>722</v>
      </c>
      <c r="O349">
        <v>7000</v>
      </c>
      <c r="P349">
        <v>7000</v>
      </c>
      <c r="Q349">
        <v>29587.875</v>
      </c>
      <c r="R349" t="s">
        <v>722</v>
      </c>
      <c r="S349">
        <v>2.63</v>
      </c>
      <c r="T349">
        <v>2.63</v>
      </c>
      <c r="U349" t="s">
        <v>722</v>
      </c>
      <c r="V349">
        <v>2.8699999999999998E-4</v>
      </c>
      <c r="W349">
        <v>2.8699999999999998E-4</v>
      </c>
      <c r="X349" t="s">
        <v>722</v>
      </c>
      <c r="Y349">
        <v>11.84</v>
      </c>
      <c r="Z349">
        <v>11.84</v>
      </c>
      <c r="AA349" t="s">
        <v>722</v>
      </c>
      <c r="AB349">
        <v>6.0099999999999997E-5</v>
      </c>
      <c r="AC349">
        <v>6.0099999999999997E-5</v>
      </c>
      <c r="AD349" t="s">
        <v>722</v>
      </c>
      <c r="AE349">
        <v>0.85</v>
      </c>
      <c r="AF349">
        <v>0.85</v>
      </c>
      <c r="AG349" t="s">
        <v>722</v>
      </c>
      <c r="AH349">
        <v>0.86699999999999999</v>
      </c>
      <c r="AI349">
        <v>0.86699999999999999</v>
      </c>
      <c r="AJ349">
        <v>3.9431499999999993</v>
      </c>
      <c r="AK349">
        <v>10.630026900000001</v>
      </c>
      <c r="AL349">
        <v>427.36773565674599</v>
      </c>
      <c r="AM349">
        <v>1152.1069516055184</v>
      </c>
      <c r="AN349" s="61">
        <v>0.21368386782837301</v>
      </c>
      <c r="AO349">
        <v>0.57605347580275923</v>
      </c>
      <c r="AP349">
        <v>0.19654642162853747</v>
      </c>
    </row>
    <row r="350" spans="1:42" x14ac:dyDescent="0.35">
      <c r="A350" s="48" t="s">
        <v>725</v>
      </c>
      <c r="B350">
        <v>349</v>
      </c>
      <c r="C350">
        <v>392766</v>
      </c>
      <c r="D350" t="s">
        <v>205</v>
      </c>
      <c r="E350" t="s">
        <v>16</v>
      </c>
      <c r="F350">
        <v>1991</v>
      </c>
      <c r="G350">
        <v>80</v>
      </c>
      <c r="H350">
        <v>1137.9951923076924</v>
      </c>
      <c r="J350">
        <v>100</v>
      </c>
      <c r="K350" t="s">
        <v>722</v>
      </c>
      <c r="L350">
        <v>0.54</v>
      </c>
      <c r="M350">
        <v>0.54</v>
      </c>
      <c r="N350" t="s">
        <v>722</v>
      </c>
      <c r="O350">
        <v>7000</v>
      </c>
      <c r="P350">
        <v>7000</v>
      </c>
      <c r="Q350">
        <v>29587.875</v>
      </c>
      <c r="R350" t="s">
        <v>722</v>
      </c>
      <c r="S350">
        <v>2.63</v>
      </c>
      <c r="T350">
        <v>2.63</v>
      </c>
      <c r="U350" t="s">
        <v>722</v>
      </c>
      <c r="V350">
        <v>2.8699999999999998E-4</v>
      </c>
      <c r="W350">
        <v>2.8699999999999998E-4</v>
      </c>
      <c r="X350" t="s">
        <v>722</v>
      </c>
      <c r="Y350">
        <v>11.84</v>
      </c>
      <c r="Z350">
        <v>11.84</v>
      </c>
      <c r="AA350" t="s">
        <v>722</v>
      </c>
      <c r="AB350">
        <v>6.0099999999999997E-5</v>
      </c>
      <c r="AC350">
        <v>6.0099999999999997E-5</v>
      </c>
      <c r="AD350" t="s">
        <v>722</v>
      </c>
      <c r="AE350">
        <v>0.85</v>
      </c>
      <c r="AF350">
        <v>0.85</v>
      </c>
      <c r="AG350" t="s">
        <v>722</v>
      </c>
      <c r="AH350">
        <v>0.86699999999999999</v>
      </c>
      <c r="AI350">
        <v>0.86699999999999999</v>
      </c>
      <c r="AJ350">
        <v>3.9431499999999993</v>
      </c>
      <c r="AK350">
        <v>10.630026900000001</v>
      </c>
      <c r="AL350">
        <v>427.36773565674599</v>
      </c>
      <c r="AM350">
        <v>1152.1069516055184</v>
      </c>
      <c r="AN350" s="61">
        <v>0.21368386782837301</v>
      </c>
      <c r="AO350">
        <v>0.57605347580275923</v>
      </c>
      <c r="AP350">
        <v>0.19654642162853747</v>
      </c>
    </row>
    <row r="351" spans="1:42" x14ac:dyDescent="0.35">
      <c r="A351" s="48" t="s">
        <v>725</v>
      </c>
      <c r="B351">
        <v>350</v>
      </c>
      <c r="C351">
        <v>392771</v>
      </c>
      <c r="D351" t="s">
        <v>205</v>
      </c>
      <c r="E351" t="s">
        <v>16</v>
      </c>
      <c r="F351">
        <v>1991</v>
      </c>
      <c r="G351">
        <v>80</v>
      </c>
      <c r="H351">
        <v>1137.9951923076924</v>
      </c>
      <c r="J351">
        <v>100</v>
      </c>
      <c r="K351" t="s">
        <v>722</v>
      </c>
      <c r="L351">
        <v>0.54</v>
      </c>
      <c r="M351">
        <v>0.54</v>
      </c>
      <c r="N351" t="s">
        <v>722</v>
      </c>
      <c r="O351">
        <v>7000</v>
      </c>
      <c r="P351">
        <v>7000</v>
      </c>
      <c r="Q351">
        <v>29587.875</v>
      </c>
      <c r="R351" t="s">
        <v>722</v>
      </c>
      <c r="S351">
        <v>2.63</v>
      </c>
      <c r="T351">
        <v>2.63</v>
      </c>
      <c r="U351" t="s">
        <v>722</v>
      </c>
      <c r="V351">
        <v>2.8699999999999998E-4</v>
      </c>
      <c r="W351">
        <v>2.8699999999999998E-4</v>
      </c>
      <c r="X351" t="s">
        <v>722</v>
      </c>
      <c r="Y351">
        <v>11.84</v>
      </c>
      <c r="Z351">
        <v>11.84</v>
      </c>
      <c r="AA351" t="s">
        <v>722</v>
      </c>
      <c r="AB351">
        <v>6.0099999999999997E-5</v>
      </c>
      <c r="AC351">
        <v>6.0099999999999997E-5</v>
      </c>
      <c r="AD351" t="s">
        <v>722</v>
      </c>
      <c r="AE351">
        <v>0.85</v>
      </c>
      <c r="AF351">
        <v>0.85</v>
      </c>
      <c r="AG351" t="s">
        <v>722</v>
      </c>
      <c r="AH351">
        <v>0.86699999999999999</v>
      </c>
      <c r="AI351">
        <v>0.86699999999999999</v>
      </c>
      <c r="AJ351">
        <v>3.9431499999999993</v>
      </c>
      <c r="AK351">
        <v>10.630026900000001</v>
      </c>
      <c r="AL351">
        <v>427.36773565674599</v>
      </c>
      <c r="AM351">
        <v>1152.1069516055184</v>
      </c>
      <c r="AN351" s="61">
        <v>0.21368386782837301</v>
      </c>
      <c r="AO351">
        <v>0.57605347580275923</v>
      </c>
      <c r="AP351">
        <v>0.19654642162853747</v>
      </c>
    </row>
    <row r="352" spans="1:42" x14ac:dyDescent="0.35">
      <c r="A352" s="48" t="s">
        <v>725</v>
      </c>
      <c r="B352">
        <v>351</v>
      </c>
      <c r="C352">
        <v>392772</v>
      </c>
      <c r="D352" t="s">
        <v>205</v>
      </c>
      <c r="E352" t="s">
        <v>16</v>
      </c>
      <c r="F352">
        <v>1991</v>
      </c>
      <c r="G352">
        <v>80</v>
      </c>
      <c r="H352">
        <v>1137.9951923076924</v>
      </c>
      <c r="J352">
        <v>100</v>
      </c>
      <c r="K352" t="s">
        <v>722</v>
      </c>
      <c r="L352">
        <v>0.54</v>
      </c>
      <c r="M352">
        <v>0.54</v>
      </c>
      <c r="N352" t="s">
        <v>722</v>
      </c>
      <c r="O352">
        <v>7000</v>
      </c>
      <c r="P352">
        <v>7000</v>
      </c>
      <c r="Q352">
        <v>29587.875</v>
      </c>
      <c r="R352" t="s">
        <v>722</v>
      </c>
      <c r="S352">
        <v>2.63</v>
      </c>
      <c r="T352">
        <v>2.63</v>
      </c>
      <c r="U352" t="s">
        <v>722</v>
      </c>
      <c r="V352">
        <v>2.8699999999999998E-4</v>
      </c>
      <c r="W352">
        <v>2.8699999999999998E-4</v>
      </c>
      <c r="X352" t="s">
        <v>722</v>
      </c>
      <c r="Y352">
        <v>11.84</v>
      </c>
      <c r="Z352">
        <v>11.84</v>
      </c>
      <c r="AA352" t="s">
        <v>722</v>
      </c>
      <c r="AB352">
        <v>6.0099999999999997E-5</v>
      </c>
      <c r="AC352">
        <v>6.0099999999999997E-5</v>
      </c>
      <c r="AD352" t="s">
        <v>722</v>
      </c>
      <c r="AE352">
        <v>0.85</v>
      </c>
      <c r="AF352">
        <v>0.85</v>
      </c>
      <c r="AG352" t="s">
        <v>722</v>
      </c>
      <c r="AH352">
        <v>0.86699999999999999</v>
      </c>
      <c r="AI352">
        <v>0.86699999999999999</v>
      </c>
      <c r="AJ352">
        <v>3.9431499999999993</v>
      </c>
      <c r="AK352">
        <v>10.630026900000001</v>
      </c>
      <c r="AL352">
        <v>427.36773565674599</v>
      </c>
      <c r="AM352">
        <v>1152.1069516055184</v>
      </c>
      <c r="AN352" s="61">
        <v>0.21368386782837301</v>
      </c>
      <c r="AO352">
        <v>0.57605347580275923</v>
      </c>
      <c r="AP352">
        <v>0.19654642162853747</v>
      </c>
    </row>
    <row r="353" spans="1:42" x14ac:dyDescent="0.35">
      <c r="A353" s="48" t="s">
        <v>725</v>
      </c>
      <c r="B353">
        <v>352</v>
      </c>
      <c r="C353">
        <v>392774</v>
      </c>
      <c r="D353" t="s">
        <v>205</v>
      </c>
      <c r="E353" t="s">
        <v>16</v>
      </c>
      <c r="F353">
        <v>1991</v>
      </c>
      <c r="G353">
        <v>80</v>
      </c>
      <c r="H353">
        <v>1137.9951923076924</v>
      </c>
      <c r="J353">
        <v>100</v>
      </c>
      <c r="K353" t="s">
        <v>722</v>
      </c>
      <c r="L353">
        <v>0.54</v>
      </c>
      <c r="M353">
        <v>0.54</v>
      </c>
      <c r="N353" t="s">
        <v>722</v>
      </c>
      <c r="O353">
        <v>7000</v>
      </c>
      <c r="P353">
        <v>7000</v>
      </c>
      <c r="Q353">
        <v>29587.875</v>
      </c>
      <c r="R353" t="s">
        <v>722</v>
      </c>
      <c r="S353">
        <v>2.63</v>
      </c>
      <c r="T353">
        <v>2.63</v>
      </c>
      <c r="U353" t="s">
        <v>722</v>
      </c>
      <c r="V353">
        <v>2.8699999999999998E-4</v>
      </c>
      <c r="W353">
        <v>2.8699999999999998E-4</v>
      </c>
      <c r="X353" t="s">
        <v>722</v>
      </c>
      <c r="Y353">
        <v>11.84</v>
      </c>
      <c r="Z353">
        <v>11.84</v>
      </c>
      <c r="AA353" t="s">
        <v>722</v>
      </c>
      <c r="AB353">
        <v>6.0099999999999997E-5</v>
      </c>
      <c r="AC353">
        <v>6.0099999999999997E-5</v>
      </c>
      <c r="AD353" t="s">
        <v>722</v>
      </c>
      <c r="AE353">
        <v>0.85</v>
      </c>
      <c r="AF353">
        <v>0.85</v>
      </c>
      <c r="AG353" t="s">
        <v>722</v>
      </c>
      <c r="AH353">
        <v>0.86699999999999999</v>
      </c>
      <c r="AI353">
        <v>0.86699999999999999</v>
      </c>
      <c r="AJ353">
        <v>3.9431499999999993</v>
      </c>
      <c r="AK353">
        <v>10.630026900000001</v>
      </c>
      <c r="AL353">
        <v>427.36773565674599</v>
      </c>
      <c r="AM353">
        <v>1152.1069516055184</v>
      </c>
      <c r="AN353" s="61">
        <v>0.21368386782837301</v>
      </c>
      <c r="AO353">
        <v>0.57605347580275923</v>
      </c>
      <c r="AP353">
        <v>0.19654642162853747</v>
      </c>
    </row>
    <row r="354" spans="1:42" x14ac:dyDescent="0.35">
      <c r="A354" s="48" t="s">
        <v>725</v>
      </c>
      <c r="B354">
        <v>353</v>
      </c>
      <c r="C354">
        <v>392775</v>
      </c>
      <c r="D354" t="s">
        <v>205</v>
      </c>
      <c r="E354" t="s">
        <v>16</v>
      </c>
      <c r="F354">
        <v>1991</v>
      </c>
      <c r="G354">
        <v>80</v>
      </c>
      <c r="H354">
        <v>1137.9951923076924</v>
      </c>
      <c r="J354">
        <v>100</v>
      </c>
      <c r="K354" t="s">
        <v>722</v>
      </c>
      <c r="L354">
        <v>0.54</v>
      </c>
      <c r="M354">
        <v>0.54</v>
      </c>
      <c r="N354" t="s">
        <v>722</v>
      </c>
      <c r="O354">
        <v>7000</v>
      </c>
      <c r="P354">
        <v>7000</v>
      </c>
      <c r="Q354">
        <v>29587.875</v>
      </c>
      <c r="R354" t="s">
        <v>722</v>
      </c>
      <c r="S354">
        <v>2.63</v>
      </c>
      <c r="T354">
        <v>2.63</v>
      </c>
      <c r="U354" t="s">
        <v>722</v>
      </c>
      <c r="V354">
        <v>2.8699999999999998E-4</v>
      </c>
      <c r="W354">
        <v>2.8699999999999998E-4</v>
      </c>
      <c r="X354" t="s">
        <v>722</v>
      </c>
      <c r="Y354">
        <v>11.84</v>
      </c>
      <c r="Z354">
        <v>11.84</v>
      </c>
      <c r="AA354" t="s">
        <v>722</v>
      </c>
      <c r="AB354">
        <v>6.0099999999999997E-5</v>
      </c>
      <c r="AC354">
        <v>6.0099999999999997E-5</v>
      </c>
      <c r="AD354" t="s">
        <v>722</v>
      </c>
      <c r="AE354">
        <v>0.85</v>
      </c>
      <c r="AF354">
        <v>0.85</v>
      </c>
      <c r="AG354" t="s">
        <v>722</v>
      </c>
      <c r="AH354">
        <v>0.86699999999999999</v>
      </c>
      <c r="AI354">
        <v>0.86699999999999999</v>
      </c>
      <c r="AJ354">
        <v>3.9431499999999993</v>
      </c>
      <c r="AK354">
        <v>10.630026900000001</v>
      </c>
      <c r="AL354">
        <v>427.36773565674599</v>
      </c>
      <c r="AM354">
        <v>1152.1069516055184</v>
      </c>
      <c r="AN354" s="61">
        <v>0.21368386782837301</v>
      </c>
      <c r="AO354">
        <v>0.57605347580275923</v>
      </c>
      <c r="AP354">
        <v>0.19654642162853747</v>
      </c>
    </row>
    <row r="355" spans="1:42" x14ac:dyDescent="0.35">
      <c r="A355" s="48" t="s">
        <v>725</v>
      </c>
      <c r="B355">
        <v>354</v>
      </c>
      <c r="C355">
        <v>392776</v>
      </c>
      <c r="D355" t="s">
        <v>205</v>
      </c>
      <c r="E355" t="s">
        <v>16</v>
      </c>
      <c r="F355">
        <v>1991</v>
      </c>
      <c r="G355">
        <v>80</v>
      </c>
      <c r="H355">
        <v>1137.9951923076924</v>
      </c>
      <c r="J355">
        <v>100</v>
      </c>
      <c r="K355" t="s">
        <v>722</v>
      </c>
      <c r="L355">
        <v>0.54</v>
      </c>
      <c r="M355">
        <v>0.54</v>
      </c>
      <c r="N355" t="s">
        <v>722</v>
      </c>
      <c r="O355">
        <v>7000</v>
      </c>
      <c r="P355">
        <v>7000</v>
      </c>
      <c r="Q355">
        <v>29587.875</v>
      </c>
      <c r="R355" t="s">
        <v>722</v>
      </c>
      <c r="S355">
        <v>2.63</v>
      </c>
      <c r="T355">
        <v>2.63</v>
      </c>
      <c r="U355" t="s">
        <v>722</v>
      </c>
      <c r="V355">
        <v>2.8699999999999998E-4</v>
      </c>
      <c r="W355">
        <v>2.8699999999999998E-4</v>
      </c>
      <c r="X355" t="s">
        <v>722</v>
      </c>
      <c r="Y355">
        <v>11.84</v>
      </c>
      <c r="Z355">
        <v>11.84</v>
      </c>
      <c r="AA355" t="s">
        <v>722</v>
      </c>
      <c r="AB355">
        <v>6.0099999999999997E-5</v>
      </c>
      <c r="AC355">
        <v>6.0099999999999997E-5</v>
      </c>
      <c r="AD355" t="s">
        <v>722</v>
      </c>
      <c r="AE355">
        <v>0.85</v>
      </c>
      <c r="AF355">
        <v>0.85</v>
      </c>
      <c r="AG355" t="s">
        <v>722</v>
      </c>
      <c r="AH355">
        <v>0.86699999999999999</v>
      </c>
      <c r="AI355">
        <v>0.86699999999999999</v>
      </c>
      <c r="AJ355">
        <v>3.9431499999999993</v>
      </c>
      <c r="AK355">
        <v>10.630026900000001</v>
      </c>
      <c r="AL355">
        <v>427.36773565674599</v>
      </c>
      <c r="AM355">
        <v>1152.1069516055184</v>
      </c>
      <c r="AN355" s="61">
        <v>0.21368386782837301</v>
      </c>
      <c r="AO355">
        <v>0.57605347580275923</v>
      </c>
      <c r="AP355">
        <v>0.19654642162853747</v>
      </c>
    </row>
    <row r="356" spans="1:42" x14ac:dyDescent="0.35">
      <c r="A356" s="48" t="s">
        <v>725</v>
      </c>
      <c r="B356">
        <v>355</v>
      </c>
      <c r="C356">
        <v>392777</v>
      </c>
      <c r="D356" t="s">
        <v>205</v>
      </c>
      <c r="E356" t="s">
        <v>16</v>
      </c>
      <c r="F356">
        <v>1991</v>
      </c>
      <c r="G356">
        <v>80</v>
      </c>
      <c r="H356">
        <v>1137.9951923076924</v>
      </c>
      <c r="J356">
        <v>100</v>
      </c>
      <c r="K356" t="s">
        <v>722</v>
      </c>
      <c r="L356">
        <v>0.54</v>
      </c>
      <c r="M356">
        <v>0.54</v>
      </c>
      <c r="N356" t="s">
        <v>722</v>
      </c>
      <c r="O356">
        <v>7000</v>
      </c>
      <c r="P356">
        <v>7000</v>
      </c>
      <c r="Q356">
        <v>29587.875</v>
      </c>
      <c r="R356" t="s">
        <v>722</v>
      </c>
      <c r="S356">
        <v>2.63</v>
      </c>
      <c r="T356">
        <v>2.63</v>
      </c>
      <c r="U356" t="s">
        <v>722</v>
      </c>
      <c r="V356">
        <v>2.8699999999999998E-4</v>
      </c>
      <c r="W356">
        <v>2.8699999999999998E-4</v>
      </c>
      <c r="X356" t="s">
        <v>722</v>
      </c>
      <c r="Y356">
        <v>11.84</v>
      </c>
      <c r="Z356">
        <v>11.84</v>
      </c>
      <c r="AA356" t="s">
        <v>722</v>
      </c>
      <c r="AB356">
        <v>6.0099999999999997E-5</v>
      </c>
      <c r="AC356">
        <v>6.0099999999999997E-5</v>
      </c>
      <c r="AD356" t="s">
        <v>722</v>
      </c>
      <c r="AE356">
        <v>0.85</v>
      </c>
      <c r="AF356">
        <v>0.85</v>
      </c>
      <c r="AG356" t="s">
        <v>722</v>
      </c>
      <c r="AH356">
        <v>0.86699999999999999</v>
      </c>
      <c r="AI356">
        <v>0.86699999999999999</v>
      </c>
      <c r="AJ356">
        <v>3.9431499999999993</v>
      </c>
      <c r="AK356">
        <v>10.630026900000001</v>
      </c>
      <c r="AL356">
        <v>427.36773565674599</v>
      </c>
      <c r="AM356">
        <v>1152.1069516055184</v>
      </c>
      <c r="AN356" s="61">
        <v>0.21368386782837301</v>
      </c>
      <c r="AO356">
        <v>0.57605347580275923</v>
      </c>
      <c r="AP356">
        <v>0.19654642162853747</v>
      </c>
    </row>
    <row r="357" spans="1:42" x14ac:dyDescent="0.35">
      <c r="A357" s="48" t="s">
        <v>725</v>
      </c>
      <c r="B357">
        <v>356</v>
      </c>
      <c r="C357">
        <v>392779</v>
      </c>
      <c r="D357" t="s">
        <v>205</v>
      </c>
      <c r="E357" t="s">
        <v>16</v>
      </c>
      <c r="F357">
        <v>1991</v>
      </c>
      <c r="G357">
        <v>80</v>
      </c>
      <c r="H357">
        <v>1137.9951923076924</v>
      </c>
      <c r="J357">
        <v>100</v>
      </c>
      <c r="K357" t="s">
        <v>722</v>
      </c>
      <c r="L357">
        <v>0.54</v>
      </c>
      <c r="M357">
        <v>0.54</v>
      </c>
      <c r="N357" t="s">
        <v>722</v>
      </c>
      <c r="O357">
        <v>7000</v>
      </c>
      <c r="P357">
        <v>7000</v>
      </c>
      <c r="Q357">
        <v>29587.875</v>
      </c>
      <c r="R357" t="s">
        <v>722</v>
      </c>
      <c r="S357">
        <v>2.63</v>
      </c>
      <c r="T357">
        <v>2.63</v>
      </c>
      <c r="U357" t="s">
        <v>722</v>
      </c>
      <c r="V357">
        <v>2.8699999999999998E-4</v>
      </c>
      <c r="W357">
        <v>2.8699999999999998E-4</v>
      </c>
      <c r="X357" t="s">
        <v>722</v>
      </c>
      <c r="Y357">
        <v>11.84</v>
      </c>
      <c r="Z357">
        <v>11.84</v>
      </c>
      <c r="AA357" t="s">
        <v>722</v>
      </c>
      <c r="AB357">
        <v>6.0099999999999997E-5</v>
      </c>
      <c r="AC357">
        <v>6.0099999999999997E-5</v>
      </c>
      <c r="AD357" t="s">
        <v>722</v>
      </c>
      <c r="AE357">
        <v>0.85</v>
      </c>
      <c r="AF357">
        <v>0.85</v>
      </c>
      <c r="AG357" t="s">
        <v>722</v>
      </c>
      <c r="AH357">
        <v>0.86699999999999999</v>
      </c>
      <c r="AI357">
        <v>0.86699999999999999</v>
      </c>
      <c r="AJ357">
        <v>3.9431499999999993</v>
      </c>
      <c r="AK357">
        <v>10.630026900000001</v>
      </c>
      <c r="AL357">
        <v>427.36773565674599</v>
      </c>
      <c r="AM357">
        <v>1152.1069516055184</v>
      </c>
      <c r="AN357" s="61">
        <v>0.21368386782837301</v>
      </c>
      <c r="AO357">
        <v>0.57605347580275923</v>
      </c>
      <c r="AP357">
        <v>0.19654642162853747</v>
      </c>
    </row>
    <row r="358" spans="1:42" x14ac:dyDescent="0.35">
      <c r="A358" s="48" t="s">
        <v>725</v>
      </c>
      <c r="B358">
        <v>357</v>
      </c>
      <c r="C358">
        <v>392780</v>
      </c>
      <c r="D358" t="s">
        <v>205</v>
      </c>
      <c r="E358" t="s">
        <v>16</v>
      </c>
      <c r="F358">
        <v>1991</v>
      </c>
      <c r="G358">
        <v>80</v>
      </c>
      <c r="H358">
        <v>1137.9951923076924</v>
      </c>
      <c r="J358">
        <v>100</v>
      </c>
      <c r="K358" t="s">
        <v>722</v>
      </c>
      <c r="L358">
        <v>0.54</v>
      </c>
      <c r="M358">
        <v>0.54</v>
      </c>
      <c r="N358" t="s">
        <v>722</v>
      </c>
      <c r="O358">
        <v>7000</v>
      </c>
      <c r="P358">
        <v>7000</v>
      </c>
      <c r="Q358">
        <v>29587.875</v>
      </c>
      <c r="R358" t="s">
        <v>722</v>
      </c>
      <c r="S358">
        <v>2.63</v>
      </c>
      <c r="T358">
        <v>2.63</v>
      </c>
      <c r="U358" t="s">
        <v>722</v>
      </c>
      <c r="V358">
        <v>2.8699999999999998E-4</v>
      </c>
      <c r="W358">
        <v>2.8699999999999998E-4</v>
      </c>
      <c r="X358" t="s">
        <v>722</v>
      </c>
      <c r="Y358">
        <v>11.84</v>
      </c>
      <c r="Z358">
        <v>11.84</v>
      </c>
      <c r="AA358" t="s">
        <v>722</v>
      </c>
      <c r="AB358">
        <v>6.0099999999999997E-5</v>
      </c>
      <c r="AC358">
        <v>6.0099999999999997E-5</v>
      </c>
      <c r="AD358" t="s">
        <v>722</v>
      </c>
      <c r="AE358">
        <v>0.85</v>
      </c>
      <c r="AF358">
        <v>0.85</v>
      </c>
      <c r="AG358" t="s">
        <v>722</v>
      </c>
      <c r="AH358">
        <v>0.86699999999999999</v>
      </c>
      <c r="AI358">
        <v>0.86699999999999999</v>
      </c>
      <c r="AJ358">
        <v>3.9431499999999993</v>
      </c>
      <c r="AK358">
        <v>10.630026900000001</v>
      </c>
      <c r="AL358">
        <v>427.36773565674599</v>
      </c>
      <c r="AM358">
        <v>1152.1069516055184</v>
      </c>
      <c r="AN358" s="61">
        <v>0.21368386782837301</v>
      </c>
      <c r="AO358">
        <v>0.57605347580275923</v>
      </c>
      <c r="AP358">
        <v>0.19654642162853747</v>
      </c>
    </row>
    <row r="359" spans="1:42" x14ac:dyDescent="0.35">
      <c r="A359" s="48" t="s">
        <v>725</v>
      </c>
      <c r="B359">
        <v>358</v>
      </c>
      <c r="C359">
        <v>392781</v>
      </c>
      <c r="D359" t="s">
        <v>205</v>
      </c>
      <c r="E359" t="s">
        <v>16</v>
      </c>
      <c r="F359">
        <v>1991</v>
      </c>
      <c r="G359">
        <v>80</v>
      </c>
      <c r="H359">
        <v>1137.9951923076924</v>
      </c>
      <c r="J359">
        <v>100</v>
      </c>
      <c r="K359" t="s">
        <v>722</v>
      </c>
      <c r="L359">
        <v>0.54</v>
      </c>
      <c r="M359">
        <v>0.54</v>
      </c>
      <c r="N359" t="s">
        <v>722</v>
      </c>
      <c r="O359">
        <v>7000</v>
      </c>
      <c r="P359">
        <v>7000</v>
      </c>
      <c r="Q359">
        <v>29587.875</v>
      </c>
      <c r="R359" t="s">
        <v>722</v>
      </c>
      <c r="S359">
        <v>2.63</v>
      </c>
      <c r="T359">
        <v>2.63</v>
      </c>
      <c r="U359" t="s">
        <v>722</v>
      </c>
      <c r="V359">
        <v>2.8699999999999998E-4</v>
      </c>
      <c r="W359">
        <v>2.8699999999999998E-4</v>
      </c>
      <c r="X359" t="s">
        <v>722</v>
      </c>
      <c r="Y359">
        <v>11.84</v>
      </c>
      <c r="Z359">
        <v>11.84</v>
      </c>
      <c r="AA359" t="s">
        <v>722</v>
      </c>
      <c r="AB359">
        <v>6.0099999999999997E-5</v>
      </c>
      <c r="AC359">
        <v>6.0099999999999997E-5</v>
      </c>
      <c r="AD359" t="s">
        <v>722</v>
      </c>
      <c r="AE359">
        <v>0.85</v>
      </c>
      <c r="AF359">
        <v>0.85</v>
      </c>
      <c r="AG359" t="s">
        <v>722</v>
      </c>
      <c r="AH359">
        <v>0.86699999999999999</v>
      </c>
      <c r="AI359">
        <v>0.86699999999999999</v>
      </c>
      <c r="AJ359">
        <v>3.9431499999999993</v>
      </c>
      <c r="AK359">
        <v>10.630026900000001</v>
      </c>
      <c r="AL359">
        <v>427.36773565674599</v>
      </c>
      <c r="AM359">
        <v>1152.1069516055184</v>
      </c>
      <c r="AN359" s="61">
        <v>0.21368386782837301</v>
      </c>
      <c r="AO359">
        <v>0.57605347580275923</v>
      </c>
      <c r="AP359">
        <v>0.19654642162853747</v>
      </c>
    </row>
    <row r="360" spans="1:42" x14ac:dyDescent="0.35">
      <c r="A360" s="48" t="s">
        <v>725</v>
      </c>
      <c r="B360">
        <v>359</v>
      </c>
      <c r="C360">
        <v>392783</v>
      </c>
      <c r="D360" t="s">
        <v>205</v>
      </c>
      <c r="E360" t="s">
        <v>16</v>
      </c>
      <c r="F360">
        <v>1991</v>
      </c>
      <c r="G360">
        <v>80</v>
      </c>
      <c r="H360">
        <v>1137.9951923076924</v>
      </c>
      <c r="J360">
        <v>100</v>
      </c>
      <c r="K360" t="s">
        <v>722</v>
      </c>
      <c r="L360">
        <v>0.54</v>
      </c>
      <c r="M360">
        <v>0.54</v>
      </c>
      <c r="N360" t="s">
        <v>722</v>
      </c>
      <c r="O360">
        <v>7000</v>
      </c>
      <c r="P360">
        <v>7000</v>
      </c>
      <c r="Q360">
        <v>29587.875</v>
      </c>
      <c r="R360" t="s">
        <v>722</v>
      </c>
      <c r="S360">
        <v>2.63</v>
      </c>
      <c r="T360">
        <v>2.63</v>
      </c>
      <c r="U360" t="s">
        <v>722</v>
      </c>
      <c r="V360">
        <v>2.8699999999999998E-4</v>
      </c>
      <c r="W360">
        <v>2.8699999999999998E-4</v>
      </c>
      <c r="X360" t="s">
        <v>722</v>
      </c>
      <c r="Y360">
        <v>11.84</v>
      </c>
      <c r="Z360">
        <v>11.84</v>
      </c>
      <c r="AA360" t="s">
        <v>722</v>
      </c>
      <c r="AB360">
        <v>6.0099999999999997E-5</v>
      </c>
      <c r="AC360">
        <v>6.0099999999999997E-5</v>
      </c>
      <c r="AD360" t="s">
        <v>722</v>
      </c>
      <c r="AE360">
        <v>0.85</v>
      </c>
      <c r="AF360">
        <v>0.85</v>
      </c>
      <c r="AG360" t="s">
        <v>722</v>
      </c>
      <c r="AH360">
        <v>0.86699999999999999</v>
      </c>
      <c r="AI360">
        <v>0.86699999999999999</v>
      </c>
      <c r="AJ360">
        <v>3.9431499999999993</v>
      </c>
      <c r="AK360">
        <v>10.630026900000001</v>
      </c>
      <c r="AL360">
        <v>427.36773565674599</v>
      </c>
      <c r="AM360">
        <v>1152.1069516055184</v>
      </c>
      <c r="AN360" s="61">
        <v>0.21368386782837301</v>
      </c>
      <c r="AO360">
        <v>0.57605347580275923</v>
      </c>
      <c r="AP360">
        <v>0.19654642162853747</v>
      </c>
    </row>
    <row r="361" spans="1:42" x14ac:dyDescent="0.35">
      <c r="A361" s="48" t="s">
        <v>725</v>
      </c>
      <c r="B361">
        <v>360</v>
      </c>
      <c r="C361">
        <v>392784</v>
      </c>
      <c r="D361" t="s">
        <v>205</v>
      </c>
      <c r="E361" t="s">
        <v>16</v>
      </c>
      <c r="F361">
        <v>1991</v>
      </c>
      <c r="G361">
        <v>80</v>
      </c>
      <c r="H361">
        <v>1137.9951923076924</v>
      </c>
      <c r="J361">
        <v>100</v>
      </c>
      <c r="K361" t="s">
        <v>722</v>
      </c>
      <c r="L361">
        <v>0.54</v>
      </c>
      <c r="M361">
        <v>0.54</v>
      </c>
      <c r="N361" t="s">
        <v>722</v>
      </c>
      <c r="O361">
        <v>7000</v>
      </c>
      <c r="P361">
        <v>7000</v>
      </c>
      <c r="Q361">
        <v>29587.875</v>
      </c>
      <c r="R361" t="s">
        <v>722</v>
      </c>
      <c r="S361">
        <v>2.63</v>
      </c>
      <c r="T361">
        <v>2.63</v>
      </c>
      <c r="U361" t="s">
        <v>722</v>
      </c>
      <c r="V361">
        <v>2.8699999999999998E-4</v>
      </c>
      <c r="W361">
        <v>2.8699999999999998E-4</v>
      </c>
      <c r="X361" t="s">
        <v>722</v>
      </c>
      <c r="Y361">
        <v>11.84</v>
      </c>
      <c r="Z361">
        <v>11.84</v>
      </c>
      <c r="AA361" t="s">
        <v>722</v>
      </c>
      <c r="AB361">
        <v>6.0099999999999997E-5</v>
      </c>
      <c r="AC361">
        <v>6.0099999999999997E-5</v>
      </c>
      <c r="AD361" t="s">
        <v>722</v>
      </c>
      <c r="AE361">
        <v>0.85</v>
      </c>
      <c r="AF361">
        <v>0.85</v>
      </c>
      <c r="AG361" t="s">
        <v>722</v>
      </c>
      <c r="AH361">
        <v>0.86699999999999999</v>
      </c>
      <c r="AI361">
        <v>0.86699999999999999</v>
      </c>
      <c r="AJ361">
        <v>3.9431499999999993</v>
      </c>
      <c r="AK361">
        <v>10.630026900000001</v>
      </c>
      <c r="AL361">
        <v>427.36773565674599</v>
      </c>
      <c r="AM361">
        <v>1152.1069516055184</v>
      </c>
      <c r="AN361" s="61">
        <v>0.21368386782837301</v>
      </c>
      <c r="AO361">
        <v>0.57605347580275923</v>
      </c>
      <c r="AP361">
        <v>0.19654642162853747</v>
      </c>
    </row>
    <row r="362" spans="1:42" x14ac:dyDescent="0.35">
      <c r="A362" s="48" t="s">
        <v>725</v>
      </c>
      <c r="B362">
        <v>361</v>
      </c>
      <c r="C362">
        <v>392785</v>
      </c>
      <c r="D362" t="s">
        <v>205</v>
      </c>
      <c r="E362" t="s">
        <v>16</v>
      </c>
      <c r="F362">
        <v>1991</v>
      </c>
      <c r="G362">
        <v>80</v>
      </c>
      <c r="H362">
        <v>1137.9951923076924</v>
      </c>
      <c r="J362">
        <v>100</v>
      </c>
      <c r="K362" t="s">
        <v>722</v>
      </c>
      <c r="L362">
        <v>0.54</v>
      </c>
      <c r="M362">
        <v>0.54</v>
      </c>
      <c r="N362" t="s">
        <v>722</v>
      </c>
      <c r="O362">
        <v>7000</v>
      </c>
      <c r="P362">
        <v>7000</v>
      </c>
      <c r="Q362">
        <v>29587.875</v>
      </c>
      <c r="R362" t="s">
        <v>722</v>
      </c>
      <c r="S362">
        <v>2.63</v>
      </c>
      <c r="T362">
        <v>2.63</v>
      </c>
      <c r="U362" t="s">
        <v>722</v>
      </c>
      <c r="V362">
        <v>2.8699999999999998E-4</v>
      </c>
      <c r="W362">
        <v>2.8699999999999998E-4</v>
      </c>
      <c r="X362" t="s">
        <v>722</v>
      </c>
      <c r="Y362">
        <v>11.84</v>
      </c>
      <c r="Z362">
        <v>11.84</v>
      </c>
      <c r="AA362" t="s">
        <v>722</v>
      </c>
      <c r="AB362">
        <v>6.0099999999999997E-5</v>
      </c>
      <c r="AC362">
        <v>6.0099999999999997E-5</v>
      </c>
      <c r="AD362" t="s">
        <v>722</v>
      </c>
      <c r="AE362">
        <v>0.85</v>
      </c>
      <c r="AF362">
        <v>0.85</v>
      </c>
      <c r="AG362" t="s">
        <v>722</v>
      </c>
      <c r="AH362">
        <v>0.86699999999999999</v>
      </c>
      <c r="AI362">
        <v>0.86699999999999999</v>
      </c>
      <c r="AJ362">
        <v>3.9431499999999993</v>
      </c>
      <c r="AK362">
        <v>10.630026900000001</v>
      </c>
      <c r="AL362">
        <v>427.36773565674599</v>
      </c>
      <c r="AM362">
        <v>1152.1069516055184</v>
      </c>
      <c r="AN362" s="61">
        <v>0.21368386782837301</v>
      </c>
      <c r="AO362">
        <v>0.57605347580275923</v>
      </c>
      <c r="AP362">
        <v>0.19654642162853747</v>
      </c>
    </row>
    <row r="363" spans="1:42" x14ac:dyDescent="0.35">
      <c r="A363" s="48" t="s">
        <v>725</v>
      </c>
      <c r="B363">
        <v>362</v>
      </c>
      <c r="C363">
        <v>392786</v>
      </c>
      <c r="D363" t="s">
        <v>205</v>
      </c>
      <c r="E363" t="s">
        <v>16</v>
      </c>
      <c r="F363">
        <v>1991</v>
      </c>
      <c r="G363">
        <v>80</v>
      </c>
      <c r="H363">
        <v>1137.9951923076924</v>
      </c>
      <c r="J363">
        <v>100</v>
      </c>
      <c r="K363" t="s">
        <v>722</v>
      </c>
      <c r="L363">
        <v>0.54</v>
      </c>
      <c r="M363">
        <v>0.54</v>
      </c>
      <c r="N363" t="s">
        <v>722</v>
      </c>
      <c r="O363">
        <v>7000</v>
      </c>
      <c r="P363">
        <v>7000</v>
      </c>
      <c r="Q363">
        <v>29587.875</v>
      </c>
      <c r="R363" t="s">
        <v>722</v>
      </c>
      <c r="S363">
        <v>2.63</v>
      </c>
      <c r="T363">
        <v>2.63</v>
      </c>
      <c r="U363" t="s">
        <v>722</v>
      </c>
      <c r="V363">
        <v>2.8699999999999998E-4</v>
      </c>
      <c r="W363">
        <v>2.8699999999999998E-4</v>
      </c>
      <c r="X363" t="s">
        <v>722</v>
      </c>
      <c r="Y363">
        <v>11.84</v>
      </c>
      <c r="Z363">
        <v>11.84</v>
      </c>
      <c r="AA363" t="s">
        <v>722</v>
      </c>
      <c r="AB363">
        <v>6.0099999999999997E-5</v>
      </c>
      <c r="AC363">
        <v>6.0099999999999997E-5</v>
      </c>
      <c r="AD363" t="s">
        <v>722</v>
      </c>
      <c r="AE363">
        <v>0.85</v>
      </c>
      <c r="AF363">
        <v>0.85</v>
      </c>
      <c r="AG363" t="s">
        <v>722</v>
      </c>
      <c r="AH363">
        <v>0.86699999999999999</v>
      </c>
      <c r="AI363">
        <v>0.86699999999999999</v>
      </c>
      <c r="AJ363">
        <v>3.9431499999999993</v>
      </c>
      <c r="AK363">
        <v>10.630026900000001</v>
      </c>
      <c r="AL363">
        <v>427.36773565674599</v>
      </c>
      <c r="AM363">
        <v>1152.1069516055184</v>
      </c>
      <c r="AN363" s="61">
        <v>0.21368386782837301</v>
      </c>
      <c r="AO363">
        <v>0.57605347580275923</v>
      </c>
      <c r="AP363">
        <v>0.19654642162853747</v>
      </c>
    </row>
    <row r="364" spans="1:42" x14ac:dyDescent="0.35">
      <c r="A364" s="48" t="s">
        <v>725</v>
      </c>
      <c r="B364">
        <v>363</v>
      </c>
      <c r="C364" t="s">
        <v>264</v>
      </c>
      <c r="D364" t="s">
        <v>205</v>
      </c>
      <c r="E364" t="s">
        <v>16</v>
      </c>
      <c r="F364">
        <v>1991</v>
      </c>
      <c r="G364">
        <v>101</v>
      </c>
      <c r="H364">
        <v>365</v>
      </c>
      <c r="J364">
        <v>175</v>
      </c>
      <c r="K364" t="s">
        <v>722</v>
      </c>
      <c r="L364">
        <v>0.54</v>
      </c>
      <c r="M364">
        <v>0.54</v>
      </c>
      <c r="N364" t="s">
        <v>722</v>
      </c>
      <c r="O364">
        <v>7000</v>
      </c>
      <c r="P364">
        <v>7000</v>
      </c>
      <c r="Q364">
        <v>9490</v>
      </c>
      <c r="R364" t="s">
        <v>722</v>
      </c>
      <c r="S364">
        <v>1.61</v>
      </c>
      <c r="T364">
        <v>1.61</v>
      </c>
      <c r="U364" t="s">
        <v>722</v>
      </c>
      <c r="V364">
        <v>4.1499999999999999E-5</v>
      </c>
      <c r="W364">
        <v>4.1499999999999999E-5</v>
      </c>
      <c r="X364" t="s">
        <v>722</v>
      </c>
      <c r="Y364">
        <v>12.94</v>
      </c>
      <c r="Z364">
        <v>12.94</v>
      </c>
      <c r="AA364" t="s">
        <v>722</v>
      </c>
      <c r="AB364">
        <v>1.27E-4</v>
      </c>
      <c r="AC364">
        <v>1.27E-4</v>
      </c>
      <c r="AD364" t="s">
        <v>722</v>
      </c>
      <c r="AE364">
        <v>0.85</v>
      </c>
      <c r="AF364">
        <v>0.85</v>
      </c>
      <c r="AG364" t="s">
        <v>722</v>
      </c>
      <c r="AH364">
        <v>0.86699999999999999</v>
      </c>
      <c r="AI364">
        <v>0.86699999999999999</v>
      </c>
      <c r="AJ364">
        <v>1.6154250000000001</v>
      </c>
      <c r="AK364">
        <v>11.989742999999999</v>
      </c>
      <c r="AL364">
        <v>70.897195685853362</v>
      </c>
      <c r="AM364">
        <v>526.20156039066535</v>
      </c>
      <c r="AN364" s="61">
        <v>3.5448597842926678E-2</v>
      </c>
      <c r="AO364">
        <v>0.26310078019533267</v>
      </c>
      <c r="AP364">
        <v>3.2605620295923954E-2</v>
      </c>
    </row>
    <row r="365" spans="1:42" x14ac:dyDescent="0.35">
      <c r="A365" s="48" t="s">
        <v>725</v>
      </c>
      <c r="B365">
        <v>364</v>
      </c>
      <c r="C365">
        <v>393277</v>
      </c>
      <c r="D365" t="s">
        <v>205</v>
      </c>
      <c r="E365" t="s">
        <v>16</v>
      </c>
      <c r="F365">
        <v>1992</v>
      </c>
      <c r="G365">
        <v>80</v>
      </c>
      <c r="H365">
        <v>1137.9951923076924</v>
      </c>
      <c r="J365">
        <v>100</v>
      </c>
      <c r="K365" t="s">
        <v>722</v>
      </c>
      <c r="L365">
        <v>0.54</v>
      </c>
      <c r="M365">
        <v>0.54</v>
      </c>
      <c r="N365" t="s">
        <v>722</v>
      </c>
      <c r="O365">
        <v>7000</v>
      </c>
      <c r="P365">
        <v>7000</v>
      </c>
      <c r="Q365">
        <v>28449.879807692309</v>
      </c>
      <c r="R365" t="s">
        <v>722</v>
      </c>
      <c r="S365">
        <v>2.63</v>
      </c>
      <c r="T365">
        <v>2.63</v>
      </c>
      <c r="U365" t="s">
        <v>722</v>
      </c>
      <c r="V365">
        <v>2.8699999999999998E-4</v>
      </c>
      <c r="W365">
        <v>2.8699999999999998E-4</v>
      </c>
      <c r="X365" t="s">
        <v>722</v>
      </c>
      <c r="Y365">
        <v>11.84</v>
      </c>
      <c r="Z365">
        <v>11.84</v>
      </c>
      <c r="AA365" t="s">
        <v>722</v>
      </c>
      <c r="AB365">
        <v>6.0099999999999997E-5</v>
      </c>
      <c r="AC365">
        <v>6.0099999999999997E-5</v>
      </c>
      <c r="AD365" t="s">
        <v>722</v>
      </c>
      <c r="AE365">
        <v>0.85</v>
      </c>
      <c r="AF365">
        <v>0.85</v>
      </c>
      <c r="AG365" t="s">
        <v>722</v>
      </c>
      <c r="AH365">
        <v>0.86699999999999999</v>
      </c>
      <c r="AI365">
        <v>0.86699999999999999</v>
      </c>
      <c r="AJ365">
        <v>3.9431499999999993</v>
      </c>
      <c r="AK365">
        <v>10.630026900000001</v>
      </c>
      <c r="AL365">
        <v>427.36773565674599</v>
      </c>
      <c r="AM365">
        <v>1152.1069516055184</v>
      </c>
      <c r="AN365" s="61">
        <v>0.21368386782837301</v>
      </c>
      <c r="AO365">
        <v>0.57605347580275923</v>
      </c>
      <c r="AP365">
        <v>0.19654642162853747</v>
      </c>
    </row>
    <row r="366" spans="1:42" x14ac:dyDescent="0.35">
      <c r="A366" s="48" t="s">
        <v>725</v>
      </c>
      <c r="B366">
        <v>365</v>
      </c>
      <c r="C366">
        <v>393278</v>
      </c>
      <c r="D366" t="s">
        <v>205</v>
      </c>
      <c r="E366" t="s">
        <v>16</v>
      </c>
      <c r="F366">
        <v>1992</v>
      </c>
      <c r="G366">
        <v>80</v>
      </c>
      <c r="H366">
        <v>1137.9951923076924</v>
      </c>
      <c r="J366">
        <v>100</v>
      </c>
      <c r="K366" t="s">
        <v>722</v>
      </c>
      <c r="L366">
        <v>0.54</v>
      </c>
      <c r="M366">
        <v>0.54</v>
      </c>
      <c r="N366" t="s">
        <v>722</v>
      </c>
      <c r="O366">
        <v>7000</v>
      </c>
      <c r="P366">
        <v>7000</v>
      </c>
      <c r="Q366">
        <v>28449.879807692309</v>
      </c>
      <c r="R366" t="s">
        <v>722</v>
      </c>
      <c r="S366">
        <v>2.63</v>
      </c>
      <c r="T366">
        <v>2.63</v>
      </c>
      <c r="U366" t="s">
        <v>722</v>
      </c>
      <c r="V366">
        <v>2.8699999999999998E-4</v>
      </c>
      <c r="W366">
        <v>2.8699999999999998E-4</v>
      </c>
      <c r="X366" t="s">
        <v>722</v>
      </c>
      <c r="Y366">
        <v>11.84</v>
      </c>
      <c r="Z366">
        <v>11.84</v>
      </c>
      <c r="AA366" t="s">
        <v>722</v>
      </c>
      <c r="AB366">
        <v>6.0099999999999997E-5</v>
      </c>
      <c r="AC366">
        <v>6.0099999999999997E-5</v>
      </c>
      <c r="AD366" t="s">
        <v>722</v>
      </c>
      <c r="AE366">
        <v>0.85</v>
      </c>
      <c r="AF366">
        <v>0.85</v>
      </c>
      <c r="AG366" t="s">
        <v>722</v>
      </c>
      <c r="AH366">
        <v>0.86699999999999999</v>
      </c>
      <c r="AI366">
        <v>0.86699999999999999</v>
      </c>
      <c r="AJ366">
        <v>3.9431499999999993</v>
      </c>
      <c r="AK366">
        <v>10.630026900000001</v>
      </c>
      <c r="AL366">
        <v>427.36773565674599</v>
      </c>
      <c r="AM366">
        <v>1152.1069516055184</v>
      </c>
      <c r="AN366" s="61">
        <v>0.21368386782837301</v>
      </c>
      <c r="AO366">
        <v>0.57605347580275923</v>
      </c>
      <c r="AP366">
        <v>0.19654642162853747</v>
      </c>
    </row>
    <row r="367" spans="1:42" x14ac:dyDescent="0.35">
      <c r="A367" s="48" t="s">
        <v>725</v>
      </c>
      <c r="B367">
        <v>366</v>
      </c>
      <c r="C367">
        <v>393279</v>
      </c>
      <c r="D367" t="s">
        <v>205</v>
      </c>
      <c r="E367" t="s">
        <v>16</v>
      </c>
      <c r="F367">
        <v>1992</v>
      </c>
      <c r="G367">
        <v>80</v>
      </c>
      <c r="H367">
        <v>1137.9951923076924</v>
      </c>
      <c r="J367">
        <v>100</v>
      </c>
      <c r="K367" t="s">
        <v>722</v>
      </c>
      <c r="L367">
        <v>0.54</v>
      </c>
      <c r="M367">
        <v>0.54</v>
      </c>
      <c r="N367" t="s">
        <v>722</v>
      </c>
      <c r="O367">
        <v>7000</v>
      </c>
      <c r="P367">
        <v>7000</v>
      </c>
      <c r="Q367">
        <v>28449.879807692309</v>
      </c>
      <c r="R367" t="s">
        <v>722</v>
      </c>
      <c r="S367">
        <v>2.63</v>
      </c>
      <c r="T367">
        <v>2.63</v>
      </c>
      <c r="U367" t="s">
        <v>722</v>
      </c>
      <c r="V367">
        <v>2.8699999999999998E-4</v>
      </c>
      <c r="W367">
        <v>2.8699999999999998E-4</v>
      </c>
      <c r="X367" t="s">
        <v>722</v>
      </c>
      <c r="Y367">
        <v>11.84</v>
      </c>
      <c r="Z367">
        <v>11.84</v>
      </c>
      <c r="AA367" t="s">
        <v>722</v>
      </c>
      <c r="AB367">
        <v>6.0099999999999997E-5</v>
      </c>
      <c r="AC367">
        <v>6.0099999999999997E-5</v>
      </c>
      <c r="AD367" t="s">
        <v>722</v>
      </c>
      <c r="AE367">
        <v>0.85</v>
      </c>
      <c r="AF367">
        <v>0.85</v>
      </c>
      <c r="AG367" t="s">
        <v>722</v>
      </c>
      <c r="AH367">
        <v>0.86699999999999999</v>
      </c>
      <c r="AI367">
        <v>0.86699999999999999</v>
      </c>
      <c r="AJ367">
        <v>3.9431499999999993</v>
      </c>
      <c r="AK367">
        <v>10.630026900000001</v>
      </c>
      <c r="AL367">
        <v>427.36773565674599</v>
      </c>
      <c r="AM367">
        <v>1152.1069516055184</v>
      </c>
      <c r="AN367" s="61">
        <v>0.21368386782837301</v>
      </c>
      <c r="AO367">
        <v>0.57605347580275923</v>
      </c>
      <c r="AP367">
        <v>0.19654642162853747</v>
      </c>
    </row>
    <row r="368" spans="1:42" x14ac:dyDescent="0.35">
      <c r="A368" s="48" t="s">
        <v>725</v>
      </c>
      <c r="B368">
        <v>367</v>
      </c>
      <c r="C368">
        <v>393280</v>
      </c>
      <c r="D368" t="s">
        <v>205</v>
      </c>
      <c r="E368" t="s">
        <v>16</v>
      </c>
      <c r="F368">
        <v>1992</v>
      </c>
      <c r="G368">
        <v>80</v>
      </c>
      <c r="H368">
        <v>1137.9951923076924</v>
      </c>
      <c r="J368">
        <v>100</v>
      </c>
      <c r="K368" t="s">
        <v>722</v>
      </c>
      <c r="L368">
        <v>0.54</v>
      </c>
      <c r="M368">
        <v>0.54</v>
      </c>
      <c r="N368" t="s">
        <v>722</v>
      </c>
      <c r="O368">
        <v>7000</v>
      </c>
      <c r="P368">
        <v>7000</v>
      </c>
      <c r="Q368">
        <v>28449.879807692309</v>
      </c>
      <c r="R368" t="s">
        <v>722</v>
      </c>
      <c r="S368">
        <v>2.63</v>
      </c>
      <c r="T368">
        <v>2.63</v>
      </c>
      <c r="U368" t="s">
        <v>722</v>
      </c>
      <c r="V368">
        <v>2.8699999999999998E-4</v>
      </c>
      <c r="W368">
        <v>2.8699999999999998E-4</v>
      </c>
      <c r="X368" t="s">
        <v>722</v>
      </c>
      <c r="Y368">
        <v>11.84</v>
      </c>
      <c r="Z368">
        <v>11.84</v>
      </c>
      <c r="AA368" t="s">
        <v>722</v>
      </c>
      <c r="AB368">
        <v>6.0099999999999997E-5</v>
      </c>
      <c r="AC368">
        <v>6.0099999999999997E-5</v>
      </c>
      <c r="AD368" t="s">
        <v>722</v>
      </c>
      <c r="AE368">
        <v>0.85</v>
      </c>
      <c r="AF368">
        <v>0.85</v>
      </c>
      <c r="AG368" t="s">
        <v>722</v>
      </c>
      <c r="AH368">
        <v>0.86699999999999999</v>
      </c>
      <c r="AI368">
        <v>0.86699999999999999</v>
      </c>
      <c r="AJ368">
        <v>3.9431499999999993</v>
      </c>
      <c r="AK368">
        <v>10.630026900000001</v>
      </c>
      <c r="AL368">
        <v>427.36773565674599</v>
      </c>
      <c r="AM368">
        <v>1152.1069516055184</v>
      </c>
      <c r="AN368" s="61">
        <v>0.21368386782837301</v>
      </c>
      <c r="AO368">
        <v>0.57605347580275923</v>
      </c>
      <c r="AP368">
        <v>0.19654642162853747</v>
      </c>
    </row>
    <row r="369" spans="1:42" x14ac:dyDescent="0.35">
      <c r="A369" s="48" t="s">
        <v>725</v>
      </c>
      <c r="B369">
        <v>368</v>
      </c>
      <c r="C369">
        <v>393281</v>
      </c>
      <c r="D369" t="s">
        <v>205</v>
      </c>
      <c r="E369" t="s">
        <v>16</v>
      </c>
      <c r="F369">
        <v>1992</v>
      </c>
      <c r="G369">
        <v>80</v>
      </c>
      <c r="H369">
        <v>1137.9951923076924</v>
      </c>
      <c r="J369">
        <v>100</v>
      </c>
      <c r="K369" t="s">
        <v>722</v>
      </c>
      <c r="L369">
        <v>0.54</v>
      </c>
      <c r="M369">
        <v>0.54</v>
      </c>
      <c r="N369" t="s">
        <v>722</v>
      </c>
      <c r="O369">
        <v>7000</v>
      </c>
      <c r="P369">
        <v>7000</v>
      </c>
      <c r="Q369">
        <v>28449.879807692309</v>
      </c>
      <c r="R369" t="s">
        <v>722</v>
      </c>
      <c r="S369">
        <v>2.63</v>
      </c>
      <c r="T369">
        <v>2.63</v>
      </c>
      <c r="U369" t="s">
        <v>722</v>
      </c>
      <c r="V369">
        <v>2.8699999999999998E-4</v>
      </c>
      <c r="W369">
        <v>2.8699999999999998E-4</v>
      </c>
      <c r="X369" t="s">
        <v>722</v>
      </c>
      <c r="Y369">
        <v>11.84</v>
      </c>
      <c r="Z369">
        <v>11.84</v>
      </c>
      <c r="AA369" t="s">
        <v>722</v>
      </c>
      <c r="AB369">
        <v>6.0099999999999997E-5</v>
      </c>
      <c r="AC369">
        <v>6.0099999999999997E-5</v>
      </c>
      <c r="AD369" t="s">
        <v>722</v>
      </c>
      <c r="AE369">
        <v>0.85</v>
      </c>
      <c r="AF369">
        <v>0.85</v>
      </c>
      <c r="AG369" t="s">
        <v>722</v>
      </c>
      <c r="AH369">
        <v>0.86699999999999999</v>
      </c>
      <c r="AI369">
        <v>0.86699999999999999</v>
      </c>
      <c r="AJ369">
        <v>3.9431499999999993</v>
      </c>
      <c r="AK369">
        <v>10.630026900000001</v>
      </c>
      <c r="AL369">
        <v>427.36773565674599</v>
      </c>
      <c r="AM369">
        <v>1152.1069516055184</v>
      </c>
      <c r="AN369" s="61">
        <v>0.21368386782837301</v>
      </c>
      <c r="AO369">
        <v>0.57605347580275923</v>
      </c>
      <c r="AP369">
        <v>0.19654642162853747</v>
      </c>
    </row>
    <row r="370" spans="1:42" x14ac:dyDescent="0.35">
      <c r="A370" s="48" t="s">
        <v>725</v>
      </c>
      <c r="B370">
        <v>369</v>
      </c>
      <c r="C370">
        <v>393282</v>
      </c>
      <c r="D370" t="s">
        <v>205</v>
      </c>
      <c r="E370" t="s">
        <v>16</v>
      </c>
      <c r="F370">
        <v>1992</v>
      </c>
      <c r="G370">
        <v>80</v>
      </c>
      <c r="H370">
        <v>1137.9951923076924</v>
      </c>
      <c r="J370">
        <v>100</v>
      </c>
      <c r="K370" t="s">
        <v>722</v>
      </c>
      <c r="L370">
        <v>0.54</v>
      </c>
      <c r="M370">
        <v>0.54</v>
      </c>
      <c r="N370" t="s">
        <v>722</v>
      </c>
      <c r="O370">
        <v>7000</v>
      </c>
      <c r="P370">
        <v>7000</v>
      </c>
      <c r="Q370">
        <v>28449.879807692309</v>
      </c>
      <c r="R370" t="s">
        <v>722</v>
      </c>
      <c r="S370">
        <v>2.63</v>
      </c>
      <c r="T370">
        <v>2.63</v>
      </c>
      <c r="U370" t="s">
        <v>722</v>
      </c>
      <c r="V370">
        <v>2.8699999999999998E-4</v>
      </c>
      <c r="W370">
        <v>2.8699999999999998E-4</v>
      </c>
      <c r="X370" t="s">
        <v>722</v>
      </c>
      <c r="Y370">
        <v>11.84</v>
      </c>
      <c r="Z370">
        <v>11.84</v>
      </c>
      <c r="AA370" t="s">
        <v>722</v>
      </c>
      <c r="AB370">
        <v>6.0099999999999997E-5</v>
      </c>
      <c r="AC370">
        <v>6.0099999999999997E-5</v>
      </c>
      <c r="AD370" t="s">
        <v>722</v>
      </c>
      <c r="AE370">
        <v>0.85</v>
      </c>
      <c r="AF370">
        <v>0.85</v>
      </c>
      <c r="AG370" t="s">
        <v>722</v>
      </c>
      <c r="AH370">
        <v>0.86699999999999999</v>
      </c>
      <c r="AI370">
        <v>0.86699999999999999</v>
      </c>
      <c r="AJ370">
        <v>3.9431499999999993</v>
      </c>
      <c r="AK370">
        <v>10.630026900000001</v>
      </c>
      <c r="AL370">
        <v>427.36773565674599</v>
      </c>
      <c r="AM370">
        <v>1152.1069516055184</v>
      </c>
      <c r="AN370" s="61">
        <v>0.21368386782837301</v>
      </c>
      <c r="AO370">
        <v>0.57605347580275923</v>
      </c>
      <c r="AP370">
        <v>0.19654642162853747</v>
      </c>
    </row>
    <row r="371" spans="1:42" x14ac:dyDescent="0.35">
      <c r="A371" s="48" t="s">
        <v>725</v>
      </c>
      <c r="B371">
        <v>370</v>
      </c>
      <c r="C371">
        <v>393596</v>
      </c>
      <c r="D371" t="s">
        <v>205</v>
      </c>
      <c r="E371" t="s">
        <v>16</v>
      </c>
      <c r="F371">
        <v>1992</v>
      </c>
      <c r="G371">
        <v>80</v>
      </c>
      <c r="H371">
        <v>1137.9951923076924</v>
      </c>
      <c r="J371">
        <v>100</v>
      </c>
      <c r="K371" t="s">
        <v>722</v>
      </c>
      <c r="L371">
        <v>0.54</v>
      </c>
      <c r="M371">
        <v>0.54</v>
      </c>
      <c r="N371" t="s">
        <v>722</v>
      </c>
      <c r="O371">
        <v>7000</v>
      </c>
      <c r="P371">
        <v>7000</v>
      </c>
      <c r="Q371">
        <v>28449.879807692309</v>
      </c>
      <c r="R371" t="s">
        <v>722</v>
      </c>
      <c r="S371">
        <v>2.63</v>
      </c>
      <c r="T371">
        <v>2.63</v>
      </c>
      <c r="U371" t="s">
        <v>722</v>
      </c>
      <c r="V371">
        <v>2.8699999999999998E-4</v>
      </c>
      <c r="W371">
        <v>2.8699999999999998E-4</v>
      </c>
      <c r="X371" t="s">
        <v>722</v>
      </c>
      <c r="Y371">
        <v>11.84</v>
      </c>
      <c r="Z371">
        <v>11.84</v>
      </c>
      <c r="AA371" t="s">
        <v>722</v>
      </c>
      <c r="AB371">
        <v>6.0099999999999997E-5</v>
      </c>
      <c r="AC371">
        <v>6.0099999999999997E-5</v>
      </c>
      <c r="AD371" t="s">
        <v>722</v>
      </c>
      <c r="AE371">
        <v>0.85</v>
      </c>
      <c r="AF371">
        <v>0.85</v>
      </c>
      <c r="AG371" t="s">
        <v>722</v>
      </c>
      <c r="AH371">
        <v>0.86699999999999999</v>
      </c>
      <c r="AI371">
        <v>0.86699999999999999</v>
      </c>
      <c r="AJ371">
        <v>3.9431499999999993</v>
      </c>
      <c r="AK371">
        <v>10.630026900000001</v>
      </c>
      <c r="AL371">
        <v>427.36773565674599</v>
      </c>
      <c r="AM371">
        <v>1152.1069516055184</v>
      </c>
      <c r="AN371" s="61">
        <v>0.21368386782837301</v>
      </c>
      <c r="AO371">
        <v>0.57605347580275923</v>
      </c>
      <c r="AP371">
        <v>0.19654642162853747</v>
      </c>
    </row>
    <row r="372" spans="1:42" x14ac:dyDescent="0.35">
      <c r="A372" s="48" t="s">
        <v>725</v>
      </c>
      <c r="B372">
        <v>371</v>
      </c>
      <c r="C372">
        <v>393597</v>
      </c>
      <c r="D372" t="s">
        <v>205</v>
      </c>
      <c r="E372" t="s">
        <v>16</v>
      </c>
      <c r="F372">
        <v>1992</v>
      </c>
      <c r="G372">
        <v>80</v>
      </c>
      <c r="H372">
        <v>1137.9951923076924</v>
      </c>
      <c r="J372">
        <v>100</v>
      </c>
      <c r="K372" t="s">
        <v>722</v>
      </c>
      <c r="L372">
        <v>0.54</v>
      </c>
      <c r="M372">
        <v>0.54</v>
      </c>
      <c r="N372" t="s">
        <v>722</v>
      </c>
      <c r="O372">
        <v>7000</v>
      </c>
      <c r="P372">
        <v>7000</v>
      </c>
      <c r="Q372">
        <v>28449.879807692309</v>
      </c>
      <c r="R372" t="s">
        <v>722</v>
      </c>
      <c r="S372">
        <v>2.63</v>
      </c>
      <c r="T372">
        <v>2.63</v>
      </c>
      <c r="U372" t="s">
        <v>722</v>
      </c>
      <c r="V372">
        <v>2.8699999999999998E-4</v>
      </c>
      <c r="W372">
        <v>2.8699999999999998E-4</v>
      </c>
      <c r="X372" t="s">
        <v>722</v>
      </c>
      <c r="Y372">
        <v>11.84</v>
      </c>
      <c r="Z372">
        <v>11.84</v>
      </c>
      <c r="AA372" t="s">
        <v>722</v>
      </c>
      <c r="AB372">
        <v>6.0099999999999997E-5</v>
      </c>
      <c r="AC372">
        <v>6.0099999999999997E-5</v>
      </c>
      <c r="AD372" t="s">
        <v>722</v>
      </c>
      <c r="AE372">
        <v>0.85</v>
      </c>
      <c r="AF372">
        <v>0.85</v>
      </c>
      <c r="AG372" t="s">
        <v>722</v>
      </c>
      <c r="AH372">
        <v>0.86699999999999999</v>
      </c>
      <c r="AI372">
        <v>0.86699999999999999</v>
      </c>
      <c r="AJ372">
        <v>3.9431499999999993</v>
      </c>
      <c r="AK372">
        <v>10.630026900000001</v>
      </c>
      <c r="AL372">
        <v>427.36773565674599</v>
      </c>
      <c r="AM372">
        <v>1152.1069516055184</v>
      </c>
      <c r="AN372" s="61">
        <v>0.21368386782837301</v>
      </c>
      <c r="AO372">
        <v>0.57605347580275923</v>
      </c>
      <c r="AP372">
        <v>0.19654642162853747</v>
      </c>
    </row>
    <row r="373" spans="1:42" x14ac:dyDescent="0.35">
      <c r="A373" s="48" t="s">
        <v>725</v>
      </c>
      <c r="B373">
        <v>372</v>
      </c>
      <c r="C373">
        <v>393598</v>
      </c>
      <c r="D373" t="s">
        <v>205</v>
      </c>
      <c r="E373" t="s">
        <v>16</v>
      </c>
      <c r="F373">
        <v>1992</v>
      </c>
      <c r="G373">
        <v>80</v>
      </c>
      <c r="H373">
        <v>1137.9951923076924</v>
      </c>
      <c r="J373">
        <v>100</v>
      </c>
      <c r="K373" t="s">
        <v>722</v>
      </c>
      <c r="L373">
        <v>0.54</v>
      </c>
      <c r="M373">
        <v>0.54</v>
      </c>
      <c r="N373" t="s">
        <v>722</v>
      </c>
      <c r="O373">
        <v>7000</v>
      </c>
      <c r="P373">
        <v>7000</v>
      </c>
      <c r="Q373">
        <v>28449.879807692309</v>
      </c>
      <c r="R373" t="s">
        <v>722</v>
      </c>
      <c r="S373">
        <v>2.63</v>
      </c>
      <c r="T373">
        <v>2.63</v>
      </c>
      <c r="U373" t="s">
        <v>722</v>
      </c>
      <c r="V373">
        <v>2.8699999999999998E-4</v>
      </c>
      <c r="W373">
        <v>2.8699999999999998E-4</v>
      </c>
      <c r="X373" t="s">
        <v>722</v>
      </c>
      <c r="Y373">
        <v>11.84</v>
      </c>
      <c r="Z373">
        <v>11.84</v>
      </c>
      <c r="AA373" t="s">
        <v>722</v>
      </c>
      <c r="AB373">
        <v>6.0099999999999997E-5</v>
      </c>
      <c r="AC373">
        <v>6.0099999999999997E-5</v>
      </c>
      <c r="AD373" t="s">
        <v>722</v>
      </c>
      <c r="AE373">
        <v>0.85</v>
      </c>
      <c r="AF373">
        <v>0.85</v>
      </c>
      <c r="AG373" t="s">
        <v>722</v>
      </c>
      <c r="AH373">
        <v>0.86699999999999999</v>
      </c>
      <c r="AI373">
        <v>0.86699999999999999</v>
      </c>
      <c r="AJ373">
        <v>3.9431499999999993</v>
      </c>
      <c r="AK373">
        <v>10.630026900000001</v>
      </c>
      <c r="AL373">
        <v>427.36773565674599</v>
      </c>
      <c r="AM373">
        <v>1152.1069516055184</v>
      </c>
      <c r="AN373" s="61">
        <v>0.21368386782837301</v>
      </c>
      <c r="AO373">
        <v>0.57605347580275923</v>
      </c>
      <c r="AP373">
        <v>0.19654642162853747</v>
      </c>
    </row>
    <row r="374" spans="1:42" x14ac:dyDescent="0.35">
      <c r="A374" s="48" t="s">
        <v>725</v>
      </c>
      <c r="B374">
        <v>373</v>
      </c>
      <c r="C374">
        <v>393599</v>
      </c>
      <c r="D374" t="s">
        <v>205</v>
      </c>
      <c r="E374" t="s">
        <v>16</v>
      </c>
      <c r="F374">
        <v>1992</v>
      </c>
      <c r="G374">
        <v>80</v>
      </c>
      <c r="H374">
        <v>1137.9951923076924</v>
      </c>
      <c r="J374">
        <v>100</v>
      </c>
      <c r="K374" t="s">
        <v>722</v>
      </c>
      <c r="L374">
        <v>0.54</v>
      </c>
      <c r="M374">
        <v>0.54</v>
      </c>
      <c r="N374" t="s">
        <v>722</v>
      </c>
      <c r="O374">
        <v>7000</v>
      </c>
      <c r="P374">
        <v>7000</v>
      </c>
      <c r="Q374">
        <v>28449.879807692309</v>
      </c>
      <c r="R374" t="s">
        <v>722</v>
      </c>
      <c r="S374">
        <v>2.63</v>
      </c>
      <c r="T374">
        <v>2.63</v>
      </c>
      <c r="U374" t="s">
        <v>722</v>
      </c>
      <c r="V374">
        <v>2.8699999999999998E-4</v>
      </c>
      <c r="W374">
        <v>2.8699999999999998E-4</v>
      </c>
      <c r="X374" t="s">
        <v>722</v>
      </c>
      <c r="Y374">
        <v>11.84</v>
      </c>
      <c r="Z374">
        <v>11.84</v>
      </c>
      <c r="AA374" t="s">
        <v>722</v>
      </c>
      <c r="AB374">
        <v>6.0099999999999997E-5</v>
      </c>
      <c r="AC374">
        <v>6.0099999999999997E-5</v>
      </c>
      <c r="AD374" t="s">
        <v>722</v>
      </c>
      <c r="AE374">
        <v>0.85</v>
      </c>
      <c r="AF374">
        <v>0.85</v>
      </c>
      <c r="AG374" t="s">
        <v>722</v>
      </c>
      <c r="AH374">
        <v>0.86699999999999999</v>
      </c>
      <c r="AI374">
        <v>0.86699999999999999</v>
      </c>
      <c r="AJ374">
        <v>3.9431499999999993</v>
      </c>
      <c r="AK374">
        <v>10.630026900000001</v>
      </c>
      <c r="AL374">
        <v>427.36773565674599</v>
      </c>
      <c r="AM374">
        <v>1152.1069516055184</v>
      </c>
      <c r="AN374" s="61">
        <v>0.21368386782837301</v>
      </c>
      <c r="AO374">
        <v>0.57605347580275923</v>
      </c>
      <c r="AP374">
        <v>0.19654642162853747</v>
      </c>
    </row>
    <row r="375" spans="1:42" x14ac:dyDescent="0.35">
      <c r="A375" s="48" t="s">
        <v>725</v>
      </c>
      <c r="B375">
        <v>374</v>
      </c>
      <c r="C375">
        <v>393600</v>
      </c>
      <c r="D375" t="s">
        <v>205</v>
      </c>
      <c r="E375" t="s">
        <v>16</v>
      </c>
      <c r="F375">
        <v>1992</v>
      </c>
      <c r="G375">
        <v>80</v>
      </c>
      <c r="H375">
        <v>1137.9951923076924</v>
      </c>
      <c r="J375">
        <v>100</v>
      </c>
      <c r="K375" t="s">
        <v>722</v>
      </c>
      <c r="L375">
        <v>0.54</v>
      </c>
      <c r="M375">
        <v>0.54</v>
      </c>
      <c r="N375" t="s">
        <v>722</v>
      </c>
      <c r="O375">
        <v>7000</v>
      </c>
      <c r="P375">
        <v>7000</v>
      </c>
      <c r="Q375">
        <v>28449.879807692309</v>
      </c>
      <c r="R375" t="s">
        <v>722</v>
      </c>
      <c r="S375">
        <v>2.63</v>
      </c>
      <c r="T375">
        <v>2.63</v>
      </c>
      <c r="U375" t="s">
        <v>722</v>
      </c>
      <c r="V375">
        <v>2.8699999999999998E-4</v>
      </c>
      <c r="W375">
        <v>2.8699999999999998E-4</v>
      </c>
      <c r="X375" t="s">
        <v>722</v>
      </c>
      <c r="Y375">
        <v>11.84</v>
      </c>
      <c r="Z375">
        <v>11.84</v>
      </c>
      <c r="AA375" t="s">
        <v>722</v>
      </c>
      <c r="AB375">
        <v>6.0099999999999997E-5</v>
      </c>
      <c r="AC375">
        <v>6.0099999999999997E-5</v>
      </c>
      <c r="AD375" t="s">
        <v>722</v>
      </c>
      <c r="AE375">
        <v>0.85</v>
      </c>
      <c r="AF375">
        <v>0.85</v>
      </c>
      <c r="AG375" t="s">
        <v>722</v>
      </c>
      <c r="AH375">
        <v>0.86699999999999999</v>
      </c>
      <c r="AI375">
        <v>0.86699999999999999</v>
      </c>
      <c r="AJ375">
        <v>3.9431499999999993</v>
      </c>
      <c r="AK375">
        <v>10.630026900000001</v>
      </c>
      <c r="AL375">
        <v>427.36773565674599</v>
      </c>
      <c r="AM375">
        <v>1152.1069516055184</v>
      </c>
      <c r="AN375" s="61">
        <v>0.21368386782837301</v>
      </c>
      <c r="AO375">
        <v>0.57605347580275923</v>
      </c>
      <c r="AP375">
        <v>0.19654642162853747</v>
      </c>
    </row>
    <row r="376" spans="1:42" x14ac:dyDescent="0.35">
      <c r="A376" s="48" t="s">
        <v>725</v>
      </c>
      <c r="B376">
        <v>375</v>
      </c>
      <c r="C376">
        <v>393601</v>
      </c>
      <c r="D376" t="s">
        <v>205</v>
      </c>
      <c r="E376" t="s">
        <v>16</v>
      </c>
      <c r="F376">
        <v>1992</v>
      </c>
      <c r="G376">
        <v>80</v>
      </c>
      <c r="H376">
        <v>1137.9951923076924</v>
      </c>
      <c r="J376">
        <v>100</v>
      </c>
      <c r="K376" t="s">
        <v>722</v>
      </c>
      <c r="L376">
        <v>0.54</v>
      </c>
      <c r="M376">
        <v>0.54</v>
      </c>
      <c r="N376" t="s">
        <v>722</v>
      </c>
      <c r="O376">
        <v>7000</v>
      </c>
      <c r="P376">
        <v>7000</v>
      </c>
      <c r="Q376">
        <v>28449.879807692309</v>
      </c>
      <c r="R376" t="s">
        <v>722</v>
      </c>
      <c r="S376">
        <v>2.63</v>
      </c>
      <c r="T376">
        <v>2.63</v>
      </c>
      <c r="U376" t="s">
        <v>722</v>
      </c>
      <c r="V376">
        <v>2.8699999999999998E-4</v>
      </c>
      <c r="W376">
        <v>2.8699999999999998E-4</v>
      </c>
      <c r="X376" t="s">
        <v>722</v>
      </c>
      <c r="Y376">
        <v>11.84</v>
      </c>
      <c r="Z376">
        <v>11.84</v>
      </c>
      <c r="AA376" t="s">
        <v>722</v>
      </c>
      <c r="AB376">
        <v>6.0099999999999997E-5</v>
      </c>
      <c r="AC376">
        <v>6.0099999999999997E-5</v>
      </c>
      <c r="AD376" t="s">
        <v>722</v>
      </c>
      <c r="AE376">
        <v>0.85</v>
      </c>
      <c r="AF376">
        <v>0.85</v>
      </c>
      <c r="AG376" t="s">
        <v>722</v>
      </c>
      <c r="AH376">
        <v>0.86699999999999999</v>
      </c>
      <c r="AI376">
        <v>0.86699999999999999</v>
      </c>
      <c r="AJ376">
        <v>3.9431499999999993</v>
      </c>
      <c r="AK376">
        <v>10.630026900000001</v>
      </c>
      <c r="AL376">
        <v>427.36773565674599</v>
      </c>
      <c r="AM376">
        <v>1152.1069516055184</v>
      </c>
      <c r="AN376" s="61">
        <v>0.21368386782837301</v>
      </c>
      <c r="AO376">
        <v>0.57605347580275923</v>
      </c>
      <c r="AP376">
        <v>0.19654642162853747</v>
      </c>
    </row>
    <row r="377" spans="1:42" x14ac:dyDescent="0.35">
      <c r="A377" s="48" t="s">
        <v>725</v>
      </c>
      <c r="B377">
        <v>376</v>
      </c>
      <c r="C377">
        <v>393602</v>
      </c>
      <c r="D377" t="s">
        <v>205</v>
      </c>
      <c r="E377" t="s">
        <v>16</v>
      </c>
      <c r="F377">
        <v>1992</v>
      </c>
      <c r="G377">
        <v>80</v>
      </c>
      <c r="H377">
        <v>1137.9951923076924</v>
      </c>
      <c r="J377">
        <v>100</v>
      </c>
      <c r="K377" t="s">
        <v>722</v>
      </c>
      <c r="L377">
        <v>0.54</v>
      </c>
      <c r="M377">
        <v>0.54</v>
      </c>
      <c r="N377" t="s">
        <v>722</v>
      </c>
      <c r="O377">
        <v>7000</v>
      </c>
      <c r="P377">
        <v>7000</v>
      </c>
      <c r="Q377">
        <v>28449.879807692309</v>
      </c>
      <c r="R377" t="s">
        <v>722</v>
      </c>
      <c r="S377">
        <v>2.63</v>
      </c>
      <c r="T377">
        <v>2.63</v>
      </c>
      <c r="U377" t="s">
        <v>722</v>
      </c>
      <c r="V377">
        <v>2.8699999999999998E-4</v>
      </c>
      <c r="W377">
        <v>2.8699999999999998E-4</v>
      </c>
      <c r="X377" t="s">
        <v>722</v>
      </c>
      <c r="Y377">
        <v>11.84</v>
      </c>
      <c r="Z377">
        <v>11.84</v>
      </c>
      <c r="AA377" t="s">
        <v>722</v>
      </c>
      <c r="AB377">
        <v>6.0099999999999997E-5</v>
      </c>
      <c r="AC377">
        <v>6.0099999999999997E-5</v>
      </c>
      <c r="AD377" t="s">
        <v>722</v>
      </c>
      <c r="AE377">
        <v>0.85</v>
      </c>
      <c r="AF377">
        <v>0.85</v>
      </c>
      <c r="AG377" t="s">
        <v>722</v>
      </c>
      <c r="AH377">
        <v>0.86699999999999999</v>
      </c>
      <c r="AI377">
        <v>0.86699999999999999</v>
      </c>
      <c r="AJ377">
        <v>3.9431499999999993</v>
      </c>
      <c r="AK377">
        <v>10.630026900000001</v>
      </c>
      <c r="AL377">
        <v>427.36773565674599</v>
      </c>
      <c r="AM377">
        <v>1152.1069516055184</v>
      </c>
      <c r="AN377" s="61">
        <v>0.21368386782837301</v>
      </c>
      <c r="AO377">
        <v>0.57605347580275923</v>
      </c>
      <c r="AP377">
        <v>0.19654642162853747</v>
      </c>
    </row>
    <row r="378" spans="1:42" x14ac:dyDescent="0.35">
      <c r="A378" s="48" t="s">
        <v>725</v>
      </c>
      <c r="B378">
        <v>377</v>
      </c>
      <c r="C378">
        <v>393603</v>
      </c>
      <c r="D378" t="s">
        <v>205</v>
      </c>
      <c r="E378" t="s">
        <v>16</v>
      </c>
      <c r="F378">
        <v>1992</v>
      </c>
      <c r="G378">
        <v>80</v>
      </c>
      <c r="H378">
        <v>1137.9951923076924</v>
      </c>
      <c r="J378">
        <v>100</v>
      </c>
      <c r="K378" t="s">
        <v>722</v>
      </c>
      <c r="L378">
        <v>0.54</v>
      </c>
      <c r="M378">
        <v>0.54</v>
      </c>
      <c r="N378" t="s">
        <v>722</v>
      </c>
      <c r="O378">
        <v>7000</v>
      </c>
      <c r="P378">
        <v>7000</v>
      </c>
      <c r="Q378">
        <v>28449.879807692309</v>
      </c>
      <c r="R378" t="s">
        <v>722</v>
      </c>
      <c r="S378">
        <v>2.63</v>
      </c>
      <c r="T378">
        <v>2.63</v>
      </c>
      <c r="U378" t="s">
        <v>722</v>
      </c>
      <c r="V378">
        <v>2.8699999999999998E-4</v>
      </c>
      <c r="W378">
        <v>2.8699999999999998E-4</v>
      </c>
      <c r="X378" t="s">
        <v>722</v>
      </c>
      <c r="Y378">
        <v>11.84</v>
      </c>
      <c r="Z378">
        <v>11.84</v>
      </c>
      <c r="AA378" t="s">
        <v>722</v>
      </c>
      <c r="AB378">
        <v>6.0099999999999997E-5</v>
      </c>
      <c r="AC378">
        <v>6.0099999999999997E-5</v>
      </c>
      <c r="AD378" t="s">
        <v>722</v>
      </c>
      <c r="AE378">
        <v>0.85</v>
      </c>
      <c r="AF378">
        <v>0.85</v>
      </c>
      <c r="AG378" t="s">
        <v>722</v>
      </c>
      <c r="AH378">
        <v>0.86699999999999999</v>
      </c>
      <c r="AI378">
        <v>0.86699999999999999</v>
      </c>
      <c r="AJ378">
        <v>3.9431499999999993</v>
      </c>
      <c r="AK378">
        <v>10.630026900000001</v>
      </c>
      <c r="AL378">
        <v>427.36773565674599</v>
      </c>
      <c r="AM378">
        <v>1152.1069516055184</v>
      </c>
      <c r="AN378" s="61">
        <v>0.21368386782837301</v>
      </c>
      <c r="AO378">
        <v>0.57605347580275923</v>
      </c>
      <c r="AP378">
        <v>0.19654642162853747</v>
      </c>
    </row>
    <row r="379" spans="1:42" x14ac:dyDescent="0.35">
      <c r="A379" s="48" t="s">
        <v>725</v>
      </c>
      <c r="B379">
        <v>378</v>
      </c>
      <c r="C379">
        <v>393604</v>
      </c>
      <c r="D379" t="s">
        <v>205</v>
      </c>
      <c r="E379" t="s">
        <v>16</v>
      </c>
      <c r="F379">
        <v>1992</v>
      </c>
      <c r="G379">
        <v>80</v>
      </c>
      <c r="H379">
        <v>1137.9951923076924</v>
      </c>
      <c r="J379">
        <v>100</v>
      </c>
      <c r="K379" t="s">
        <v>722</v>
      </c>
      <c r="L379">
        <v>0.54</v>
      </c>
      <c r="M379">
        <v>0.54</v>
      </c>
      <c r="N379" t="s">
        <v>722</v>
      </c>
      <c r="O379">
        <v>7000</v>
      </c>
      <c r="P379">
        <v>7000</v>
      </c>
      <c r="Q379">
        <v>28449.879807692309</v>
      </c>
      <c r="R379" t="s">
        <v>722</v>
      </c>
      <c r="S379">
        <v>2.63</v>
      </c>
      <c r="T379">
        <v>2.63</v>
      </c>
      <c r="U379" t="s">
        <v>722</v>
      </c>
      <c r="V379">
        <v>2.8699999999999998E-4</v>
      </c>
      <c r="W379">
        <v>2.8699999999999998E-4</v>
      </c>
      <c r="X379" t="s">
        <v>722</v>
      </c>
      <c r="Y379">
        <v>11.84</v>
      </c>
      <c r="Z379">
        <v>11.84</v>
      </c>
      <c r="AA379" t="s">
        <v>722</v>
      </c>
      <c r="AB379">
        <v>6.0099999999999997E-5</v>
      </c>
      <c r="AC379">
        <v>6.0099999999999997E-5</v>
      </c>
      <c r="AD379" t="s">
        <v>722</v>
      </c>
      <c r="AE379">
        <v>0.85</v>
      </c>
      <c r="AF379">
        <v>0.85</v>
      </c>
      <c r="AG379" t="s">
        <v>722</v>
      </c>
      <c r="AH379">
        <v>0.86699999999999999</v>
      </c>
      <c r="AI379">
        <v>0.86699999999999999</v>
      </c>
      <c r="AJ379">
        <v>3.9431499999999993</v>
      </c>
      <c r="AK379">
        <v>10.630026900000001</v>
      </c>
      <c r="AL379">
        <v>427.36773565674599</v>
      </c>
      <c r="AM379">
        <v>1152.1069516055184</v>
      </c>
      <c r="AN379" s="61">
        <v>0.21368386782837301</v>
      </c>
      <c r="AO379">
        <v>0.57605347580275923</v>
      </c>
      <c r="AP379">
        <v>0.19654642162853747</v>
      </c>
    </row>
    <row r="380" spans="1:42" x14ac:dyDescent="0.35">
      <c r="A380" s="48" t="s">
        <v>725</v>
      </c>
      <c r="B380">
        <v>379</v>
      </c>
      <c r="C380">
        <v>394196</v>
      </c>
      <c r="D380" t="s">
        <v>205</v>
      </c>
      <c r="E380" t="s">
        <v>16</v>
      </c>
      <c r="F380">
        <v>1993</v>
      </c>
      <c r="G380">
        <v>80</v>
      </c>
      <c r="H380">
        <v>1137.9951923076924</v>
      </c>
      <c r="J380">
        <v>100</v>
      </c>
      <c r="K380" t="s">
        <v>722</v>
      </c>
      <c r="L380">
        <v>0.54</v>
      </c>
      <c r="M380">
        <v>0.54</v>
      </c>
      <c r="N380" t="s">
        <v>722</v>
      </c>
      <c r="O380">
        <v>7000</v>
      </c>
      <c r="P380">
        <v>7000</v>
      </c>
      <c r="Q380">
        <v>27311.884615384617</v>
      </c>
      <c r="R380" t="s">
        <v>722</v>
      </c>
      <c r="S380">
        <v>2.63</v>
      </c>
      <c r="T380">
        <v>2.63</v>
      </c>
      <c r="U380" t="s">
        <v>722</v>
      </c>
      <c r="V380">
        <v>2.8699999999999998E-4</v>
      </c>
      <c r="W380">
        <v>2.8699999999999998E-4</v>
      </c>
      <c r="X380" t="s">
        <v>722</v>
      </c>
      <c r="Y380">
        <v>11.84</v>
      </c>
      <c r="Z380">
        <v>11.84</v>
      </c>
      <c r="AA380" t="s">
        <v>722</v>
      </c>
      <c r="AB380">
        <v>6.0099999999999997E-5</v>
      </c>
      <c r="AC380">
        <v>6.0099999999999997E-5</v>
      </c>
      <c r="AD380" t="s">
        <v>722</v>
      </c>
      <c r="AE380">
        <v>0.85</v>
      </c>
      <c r="AF380">
        <v>0.85</v>
      </c>
      <c r="AG380" t="s">
        <v>722</v>
      </c>
      <c r="AH380">
        <v>0.86699999999999999</v>
      </c>
      <c r="AI380">
        <v>0.86699999999999999</v>
      </c>
      <c r="AJ380">
        <v>3.9431499999999993</v>
      </c>
      <c r="AK380">
        <v>10.630026900000001</v>
      </c>
      <c r="AL380">
        <v>427.36773565674599</v>
      </c>
      <c r="AM380">
        <v>1152.1069516055184</v>
      </c>
      <c r="AN380" s="61">
        <v>0.21368386782837301</v>
      </c>
      <c r="AO380">
        <v>0.57605347580275923</v>
      </c>
      <c r="AP380">
        <v>0.19654642162853747</v>
      </c>
    </row>
    <row r="381" spans="1:42" x14ac:dyDescent="0.35">
      <c r="A381" s="48" t="s">
        <v>725</v>
      </c>
      <c r="B381">
        <v>380</v>
      </c>
      <c r="C381">
        <v>394198</v>
      </c>
      <c r="D381" t="s">
        <v>205</v>
      </c>
      <c r="E381" t="s">
        <v>16</v>
      </c>
      <c r="F381">
        <v>1993</v>
      </c>
      <c r="G381">
        <v>80</v>
      </c>
      <c r="H381">
        <v>1137.9951923076924</v>
      </c>
      <c r="J381">
        <v>100</v>
      </c>
      <c r="K381" t="s">
        <v>722</v>
      </c>
      <c r="L381">
        <v>0.54</v>
      </c>
      <c r="M381">
        <v>0.54</v>
      </c>
      <c r="N381" t="s">
        <v>722</v>
      </c>
      <c r="O381">
        <v>7000</v>
      </c>
      <c r="P381">
        <v>7000</v>
      </c>
      <c r="Q381">
        <v>27311.884615384617</v>
      </c>
      <c r="R381" t="s">
        <v>722</v>
      </c>
      <c r="S381">
        <v>2.63</v>
      </c>
      <c r="T381">
        <v>2.63</v>
      </c>
      <c r="U381" t="s">
        <v>722</v>
      </c>
      <c r="V381">
        <v>2.8699999999999998E-4</v>
      </c>
      <c r="W381">
        <v>2.8699999999999998E-4</v>
      </c>
      <c r="X381" t="s">
        <v>722</v>
      </c>
      <c r="Y381">
        <v>11.84</v>
      </c>
      <c r="Z381">
        <v>11.84</v>
      </c>
      <c r="AA381" t="s">
        <v>722</v>
      </c>
      <c r="AB381">
        <v>6.0099999999999997E-5</v>
      </c>
      <c r="AC381">
        <v>6.0099999999999997E-5</v>
      </c>
      <c r="AD381" t="s">
        <v>722</v>
      </c>
      <c r="AE381">
        <v>0.85</v>
      </c>
      <c r="AF381">
        <v>0.85</v>
      </c>
      <c r="AG381" t="s">
        <v>722</v>
      </c>
      <c r="AH381">
        <v>0.86699999999999999</v>
      </c>
      <c r="AI381">
        <v>0.86699999999999999</v>
      </c>
      <c r="AJ381">
        <v>3.9431499999999993</v>
      </c>
      <c r="AK381">
        <v>10.630026900000001</v>
      </c>
      <c r="AL381">
        <v>427.36773565674599</v>
      </c>
      <c r="AM381">
        <v>1152.1069516055184</v>
      </c>
      <c r="AN381" s="61">
        <v>0.21368386782837301</v>
      </c>
      <c r="AO381">
        <v>0.57605347580275923</v>
      </c>
      <c r="AP381">
        <v>0.19654642162853747</v>
      </c>
    </row>
    <row r="382" spans="1:42" x14ac:dyDescent="0.35">
      <c r="A382" s="48" t="s">
        <v>725</v>
      </c>
      <c r="B382">
        <v>381</v>
      </c>
      <c r="C382">
        <v>394199</v>
      </c>
      <c r="D382" t="s">
        <v>205</v>
      </c>
      <c r="E382" t="s">
        <v>16</v>
      </c>
      <c r="F382">
        <v>1993</v>
      </c>
      <c r="G382">
        <v>80</v>
      </c>
      <c r="H382">
        <v>1137.9951923076924</v>
      </c>
      <c r="J382">
        <v>100</v>
      </c>
      <c r="K382" t="s">
        <v>722</v>
      </c>
      <c r="L382">
        <v>0.54</v>
      </c>
      <c r="M382">
        <v>0.54</v>
      </c>
      <c r="N382" t="s">
        <v>722</v>
      </c>
      <c r="O382">
        <v>7000</v>
      </c>
      <c r="P382">
        <v>7000</v>
      </c>
      <c r="Q382">
        <v>27311.884615384617</v>
      </c>
      <c r="R382" t="s">
        <v>722</v>
      </c>
      <c r="S382">
        <v>2.63</v>
      </c>
      <c r="T382">
        <v>2.63</v>
      </c>
      <c r="U382" t="s">
        <v>722</v>
      </c>
      <c r="V382">
        <v>2.8699999999999998E-4</v>
      </c>
      <c r="W382">
        <v>2.8699999999999998E-4</v>
      </c>
      <c r="X382" t="s">
        <v>722</v>
      </c>
      <c r="Y382">
        <v>11.84</v>
      </c>
      <c r="Z382">
        <v>11.84</v>
      </c>
      <c r="AA382" t="s">
        <v>722</v>
      </c>
      <c r="AB382">
        <v>6.0099999999999997E-5</v>
      </c>
      <c r="AC382">
        <v>6.0099999999999997E-5</v>
      </c>
      <c r="AD382" t="s">
        <v>722</v>
      </c>
      <c r="AE382">
        <v>0.85</v>
      </c>
      <c r="AF382">
        <v>0.85</v>
      </c>
      <c r="AG382" t="s">
        <v>722</v>
      </c>
      <c r="AH382">
        <v>0.86699999999999999</v>
      </c>
      <c r="AI382">
        <v>0.86699999999999999</v>
      </c>
      <c r="AJ382">
        <v>3.9431499999999993</v>
      </c>
      <c r="AK382">
        <v>10.630026900000001</v>
      </c>
      <c r="AL382">
        <v>427.36773565674599</v>
      </c>
      <c r="AM382">
        <v>1152.1069516055184</v>
      </c>
      <c r="AN382" s="61">
        <v>0.21368386782837301</v>
      </c>
      <c r="AO382">
        <v>0.57605347580275923</v>
      </c>
      <c r="AP382">
        <v>0.19654642162853747</v>
      </c>
    </row>
    <row r="383" spans="1:42" x14ac:dyDescent="0.35">
      <c r="A383" s="48" t="s">
        <v>725</v>
      </c>
      <c r="B383">
        <v>382</v>
      </c>
      <c r="C383">
        <v>394211</v>
      </c>
      <c r="D383" t="s">
        <v>205</v>
      </c>
      <c r="E383" t="s">
        <v>16</v>
      </c>
      <c r="F383">
        <v>1993</v>
      </c>
      <c r="G383">
        <v>80</v>
      </c>
      <c r="H383">
        <v>1137.9951923076924</v>
      </c>
      <c r="J383">
        <v>100</v>
      </c>
      <c r="K383" t="s">
        <v>722</v>
      </c>
      <c r="L383">
        <v>0.54</v>
      </c>
      <c r="M383">
        <v>0.54</v>
      </c>
      <c r="N383" t="s">
        <v>722</v>
      </c>
      <c r="O383">
        <v>7000</v>
      </c>
      <c r="P383">
        <v>7000</v>
      </c>
      <c r="Q383">
        <v>27311.884615384617</v>
      </c>
      <c r="R383" t="s">
        <v>722</v>
      </c>
      <c r="S383">
        <v>2.63</v>
      </c>
      <c r="T383">
        <v>2.63</v>
      </c>
      <c r="U383" t="s">
        <v>722</v>
      </c>
      <c r="V383">
        <v>2.8699999999999998E-4</v>
      </c>
      <c r="W383">
        <v>2.8699999999999998E-4</v>
      </c>
      <c r="X383" t="s">
        <v>722</v>
      </c>
      <c r="Y383">
        <v>11.84</v>
      </c>
      <c r="Z383">
        <v>11.84</v>
      </c>
      <c r="AA383" t="s">
        <v>722</v>
      </c>
      <c r="AB383">
        <v>6.0099999999999997E-5</v>
      </c>
      <c r="AC383">
        <v>6.0099999999999997E-5</v>
      </c>
      <c r="AD383" t="s">
        <v>722</v>
      </c>
      <c r="AE383">
        <v>0.85</v>
      </c>
      <c r="AF383">
        <v>0.85</v>
      </c>
      <c r="AG383" t="s">
        <v>722</v>
      </c>
      <c r="AH383">
        <v>0.86699999999999999</v>
      </c>
      <c r="AI383">
        <v>0.86699999999999999</v>
      </c>
      <c r="AJ383">
        <v>3.9431499999999993</v>
      </c>
      <c r="AK383">
        <v>10.630026900000001</v>
      </c>
      <c r="AL383">
        <v>427.36773565674599</v>
      </c>
      <c r="AM383">
        <v>1152.1069516055184</v>
      </c>
      <c r="AN383" s="61">
        <v>0.21368386782837301</v>
      </c>
      <c r="AO383">
        <v>0.57605347580275923</v>
      </c>
      <c r="AP383">
        <v>0.19654642162853747</v>
      </c>
    </row>
    <row r="384" spans="1:42" x14ac:dyDescent="0.35">
      <c r="A384" s="48" t="s">
        <v>725</v>
      </c>
      <c r="B384">
        <v>383</v>
      </c>
      <c r="C384">
        <v>394233</v>
      </c>
      <c r="D384" t="s">
        <v>205</v>
      </c>
      <c r="E384" t="s">
        <v>16</v>
      </c>
      <c r="F384">
        <v>1993</v>
      </c>
      <c r="G384">
        <v>80</v>
      </c>
      <c r="H384">
        <v>1137.9951923076924</v>
      </c>
      <c r="J384">
        <v>100</v>
      </c>
      <c r="K384" t="s">
        <v>722</v>
      </c>
      <c r="L384">
        <v>0.54</v>
      </c>
      <c r="M384">
        <v>0.54</v>
      </c>
      <c r="N384" t="s">
        <v>722</v>
      </c>
      <c r="O384">
        <v>7000</v>
      </c>
      <c r="P384">
        <v>7000</v>
      </c>
      <c r="Q384">
        <v>27311.884615384617</v>
      </c>
      <c r="R384" t="s">
        <v>722</v>
      </c>
      <c r="S384">
        <v>2.63</v>
      </c>
      <c r="T384">
        <v>2.63</v>
      </c>
      <c r="U384" t="s">
        <v>722</v>
      </c>
      <c r="V384">
        <v>2.8699999999999998E-4</v>
      </c>
      <c r="W384">
        <v>2.8699999999999998E-4</v>
      </c>
      <c r="X384" t="s">
        <v>722</v>
      </c>
      <c r="Y384">
        <v>11.84</v>
      </c>
      <c r="Z384">
        <v>11.84</v>
      </c>
      <c r="AA384" t="s">
        <v>722</v>
      </c>
      <c r="AB384">
        <v>6.0099999999999997E-5</v>
      </c>
      <c r="AC384">
        <v>6.0099999999999997E-5</v>
      </c>
      <c r="AD384" t="s">
        <v>722</v>
      </c>
      <c r="AE384">
        <v>0.85</v>
      </c>
      <c r="AF384">
        <v>0.85</v>
      </c>
      <c r="AG384" t="s">
        <v>722</v>
      </c>
      <c r="AH384">
        <v>0.86699999999999999</v>
      </c>
      <c r="AI384">
        <v>0.86699999999999999</v>
      </c>
      <c r="AJ384">
        <v>3.9431499999999993</v>
      </c>
      <c r="AK384">
        <v>10.630026900000001</v>
      </c>
      <c r="AL384">
        <v>427.36773565674599</v>
      </c>
      <c r="AM384">
        <v>1152.1069516055184</v>
      </c>
      <c r="AN384" s="61">
        <v>0.21368386782837301</v>
      </c>
      <c r="AO384">
        <v>0.57605347580275923</v>
      </c>
      <c r="AP384">
        <v>0.19654642162853747</v>
      </c>
    </row>
    <row r="385" spans="1:42" x14ac:dyDescent="0.35">
      <c r="A385" s="48" t="s">
        <v>725</v>
      </c>
      <c r="B385">
        <v>384</v>
      </c>
      <c r="C385">
        <v>394234</v>
      </c>
      <c r="D385" t="s">
        <v>205</v>
      </c>
      <c r="E385" t="s">
        <v>16</v>
      </c>
      <c r="F385">
        <v>1993</v>
      </c>
      <c r="G385">
        <v>80</v>
      </c>
      <c r="H385">
        <v>1137.9951923076924</v>
      </c>
      <c r="J385">
        <v>100</v>
      </c>
      <c r="K385" t="s">
        <v>722</v>
      </c>
      <c r="L385">
        <v>0.54</v>
      </c>
      <c r="M385">
        <v>0.54</v>
      </c>
      <c r="N385" t="s">
        <v>722</v>
      </c>
      <c r="O385">
        <v>7000</v>
      </c>
      <c r="P385">
        <v>7000</v>
      </c>
      <c r="Q385">
        <v>27311.884615384617</v>
      </c>
      <c r="R385" t="s">
        <v>722</v>
      </c>
      <c r="S385">
        <v>2.63</v>
      </c>
      <c r="T385">
        <v>2.63</v>
      </c>
      <c r="U385" t="s">
        <v>722</v>
      </c>
      <c r="V385">
        <v>2.8699999999999998E-4</v>
      </c>
      <c r="W385">
        <v>2.8699999999999998E-4</v>
      </c>
      <c r="X385" t="s">
        <v>722</v>
      </c>
      <c r="Y385">
        <v>11.84</v>
      </c>
      <c r="Z385">
        <v>11.84</v>
      </c>
      <c r="AA385" t="s">
        <v>722</v>
      </c>
      <c r="AB385">
        <v>6.0099999999999997E-5</v>
      </c>
      <c r="AC385">
        <v>6.0099999999999997E-5</v>
      </c>
      <c r="AD385" t="s">
        <v>722</v>
      </c>
      <c r="AE385">
        <v>0.85</v>
      </c>
      <c r="AF385">
        <v>0.85</v>
      </c>
      <c r="AG385" t="s">
        <v>722</v>
      </c>
      <c r="AH385">
        <v>0.86699999999999999</v>
      </c>
      <c r="AI385">
        <v>0.86699999999999999</v>
      </c>
      <c r="AJ385">
        <v>3.9431499999999993</v>
      </c>
      <c r="AK385">
        <v>10.630026900000001</v>
      </c>
      <c r="AL385">
        <v>427.36773565674599</v>
      </c>
      <c r="AM385">
        <v>1152.1069516055184</v>
      </c>
      <c r="AN385" s="61">
        <v>0.21368386782837301</v>
      </c>
      <c r="AO385">
        <v>0.57605347580275923</v>
      </c>
      <c r="AP385">
        <v>0.19654642162853747</v>
      </c>
    </row>
    <row r="386" spans="1:42" x14ac:dyDescent="0.35">
      <c r="A386" s="48" t="s">
        <v>725</v>
      </c>
      <c r="B386">
        <v>385</v>
      </c>
      <c r="C386">
        <v>995944</v>
      </c>
      <c r="D386" t="s">
        <v>205</v>
      </c>
      <c r="E386" t="s">
        <v>16</v>
      </c>
      <c r="F386">
        <v>1994</v>
      </c>
      <c r="G386">
        <v>100</v>
      </c>
      <c r="H386">
        <v>121.66666666666667</v>
      </c>
      <c r="J386">
        <v>175</v>
      </c>
      <c r="K386" t="s">
        <v>722</v>
      </c>
      <c r="L386">
        <v>0.54</v>
      </c>
      <c r="M386">
        <v>0.54</v>
      </c>
      <c r="N386" t="s">
        <v>722</v>
      </c>
      <c r="O386">
        <v>7000</v>
      </c>
      <c r="P386">
        <v>7000</v>
      </c>
      <c r="Q386">
        <v>2798.3333333333335</v>
      </c>
      <c r="R386" t="s">
        <v>722</v>
      </c>
      <c r="S386">
        <v>1.61</v>
      </c>
      <c r="T386">
        <v>1.61</v>
      </c>
      <c r="U386" t="s">
        <v>722</v>
      </c>
      <c r="V386">
        <v>4.1499999999999999E-5</v>
      </c>
      <c r="W386">
        <v>4.1499999999999999E-5</v>
      </c>
      <c r="X386" t="s">
        <v>722</v>
      </c>
      <c r="Y386">
        <v>12.94</v>
      </c>
      <c r="Z386">
        <v>12.94</v>
      </c>
      <c r="AA386" t="s">
        <v>722</v>
      </c>
      <c r="AB386">
        <v>1.27E-4</v>
      </c>
      <c r="AC386">
        <v>1.27E-4</v>
      </c>
      <c r="AD386" t="s">
        <v>722</v>
      </c>
      <c r="AE386">
        <v>0.85</v>
      </c>
      <c r="AF386">
        <v>0.85</v>
      </c>
      <c r="AG386" t="s">
        <v>722</v>
      </c>
      <c r="AH386">
        <v>0.86699999999999999</v>
      </c>
      <c r="AI386">
        <v>0.86699999999999999</v>
      </c>
      <c r="AJ386">
        <v>1.4672112083333333</v>
      </c>
      <c r="AK386">
        <v>11.527101685</v>
      </c>
      <c r="AL386">
        <v>21.251630927455857</v>
      </c>
      <c r="AM386">
        <v>166.96281304390109</v>
      </c>
      <c r="AN386" s="61">
        <v>1.062581546372793E-2</v>
      </c>
      <c r="AO386">
        <v>8.348140652195056E-2</v>
      </c>
      <c r="AP386">
        <v>9.7736250635369493E-3</v>
      </c>
    </row>
    <row r="387" spans="1:42" x14ac:dyDescent="0.35">
      <c r="A387" s="48" t="s">
        <v>725</v>
      </c>
      <c r="B387">
        <v>386</v>
      </c>
      <c r="C387">
        <v>302272</v>
      </c>
      <c r="D387" t="s">
        <v>205</v>
      </c>
      <c r="E387" t="s">
        <v>16</v>
      </c>
      <c r="F387">
        <v>1995</v>
      </c>
      <c r="G387">
        <v>150</v>
      </c>
      <c r="H387">
        <v>121.66666666666667</v>
      </c>
      <c r="J387">
        <v>175</v>
      </c>
      <c r="K387" t="s">
        <v>722</v>
      </c>
      <c r="L387">
        <v>0.54</v>
      </c>
      <c r="M387">
        <v>0.54</v>
      </c>
      <c r="N387" t="s">
        <v>722</v>
      </c>
      <c r="O387">
        <v>7000</v>
      </c>
      <c r="P387">
        <v>7000</v>
      </c>
      <c r="Q387">
        <v>2676.666666666667</v>
      </c>
      <c r="R387" t="s">
        <v>722</v>
      </c>
      <c r="S387">
        <v>1.61</v>
      </c>
      <c r="T387">
        <v>1.61</v>
      </c>
      <c r="U387" t="s">
        <v>722</v>
      </c>
      <c r="V387">
        <v>4.1499999999999999E-5</v>
      </c>
      <c r="W387">
        <v>4.1499999999999999E-5</v>
      </c>
      <c r="X387" t="s">
        <v>722</v>
      </c>
      <c r="Y387">
        <v>12.94</v>
      </c>
      <c r="Z387">
        <v>12.94</v>
      </c>
      <c r="AA387" t="s">
        <v>722</v>
      </c>
      <c r="AB387">
        <v>1.27E-4</v>
      </c>
      <c r="AC387">
        <v>1.27E-4</v>
      </c>
      <c r="AD387" t="s">
        <v>722</v>
      </c>
      <c r="AE387">
        <v>0.85</v>
      </c>
      <c r="AF387">
        <v>0.85</v>
      </c>
      <c r="AG387" t="s">
        <v>722</v>
      </c>
      <c r="AH387">
        <v>0.86699999999999999</v>
      </c>
      <c r="AI387">
        <v>0.86699999999999999</v>
      </c>
      <c r="AJ387">
        <v>1.4629194166666668</v>
      </c>
      <c r="AK387">
        <v>11.51370509</v>
      </c>
      <c r="AL387">
        <v>31.78420053946234</v>
      </c>
      <c r="AM387">
        <v>250.15315769520112</v>
      </c>
      <c r="AN387" s="61">
        <v>1.5892100269731171E-2</v>
      </c>
      <c r="AO387">
        <v>0.12507657884760057</v>
      </c>
      <c r="AP387">
        <v>1.461755382809873E-2</v>
      </c>
    </row>
    <row r="388" spans="1:42" x14ac:dyDescent="0.35">
      <c r="A388" s="48" t="s">
        <v>725</v>
      </c>
      <c r="B388">
        <v>387</v>
      </c>
      <c r="C388">
        <v>302273</v>
      </c>
      <c r="D388" t="s">
        <v>205</v>
      </c>
      <c r="E388" t="s">
        <v>16</v>
      </c>
      <c r="F388">
        <v>1995</v>
      </c>
      <c r="G388">
        <v>150</v>
      </c>
      <c r="H388">
        <v>121.66666666666667</v>
      </c>
      <c r="J388">
        <v>175</v>
      </c>
      <c r="K388" t="s">
        <v>722</v>
      </c>
      <c r="L388">
        <v>0.54</v>
      </c>
      <c r="M388">
        <v>0.54</v>
      </c>
      <c r="N388" t="s">
        <v>722</v>
      </c>
      <c r="O388">
        <v>7000</v>
      </c>
      <c r="P388">
        <v>7000</v>
      </c>
      <c r="Q388">
        <v>2676.666666666667</v>
      </c>
      <c r="R388" t="s">
        <v>722</v>
      </c>
      <c r="S388">
        <v>1.61</v>
      </c>
      <c r="T388">
        <v>1.61</v>
      </c>
      <c r="U388" t="s">
        <v>722</v>
      </c>
      <c r="V388">
        <v>4.1499999999999999E-5</v>
      </c>
      <c r="W388">
        <v>4.1499999999999999E-5</v>
      </c>
      <c r="X388" t="s">
        <v>722</v>
      </c>
      <c r="Y388">
        <v>12.94</v>
      </c>
      <c r="Z388">
        <v>12.94</v>
      </c>
      <c r="AA388" t="s">
        <v>722</v>
      </c>
      <c r="AB388">
        <v>1.27E-4</v>
      </c>
      <c r="AC388">
        <v>1.27E-4</v>
      </c>
      <c r="AD388" t="s">
        <v>722</v>
      </c>
      <c r="AE388">
        <v>0.85</v>
      </c>
      <c r="AF388">
        <v>0.85</v>
      </c>
      <c r="AG388" t="s">
        <v>722</v>
      </c>
      <c r="AH388">
        <v>0.86699999999999999</v>
      </c>
      <c r="AI388">
        <v>0.86699999999999999</v>
      </c>
      <c r="AJ388">
        <v>1.4629194166666668</v>
      </c>
      <c r="AK388">
        <v>11.51370509</v>
      </c>
      <c r="AL388">
        <v>31.78420053946234</v>
      </c>
      <c r="AM388">
        <v>250.15315769520112</v>
      </c>
      <c r="AN388" s="61">
        <v>1.5892100269731171E-2</v>
      </c>
      <c r="AO388">
        <v>0.12507657884760057</v>
      </c>
      <c r="AP388">
        <v>1.461755382809873E-2</v>
      </c>
    </row>
    <row r="389" spans="1:42" x14ac:dyDescent="0.35">
      <c r="A389" s="48" t="s">
        <v>725</v>
      </c>
      <c r="B389">
        <v>388</v>
      </c>
      <c r="C389">
        <v>302274</v>
      </c>
      <c r="D389" t="s">
        <v>205</v>
      </c>
      <c r="E389" t="s">
        <v>16</v>
      </c>
      <c r="F389">
        <v>1995</v>
      </c>
      <c r="G389">
        <v>80</v>
      </c>
      <c r="H389">
        <v>1137.9951923076924</v>
      </c>
      <c r="J389">
        <v>100</v>
      </c>
      <c r="K389" t="s">
        <v>722</v>
      </c>
      <c r="L389">
        <v>0.54</v>
      </c>
      <c r="M389">
        <v>0.54</v>
      </c>
      <c r="N389" t="s">
        <v>722</v>
      </c>
      <c r="O389">
        <v>7000</v>
      </c>
      <c r="P389">
        <v>7000</v>
      </c>
      <c r="Q389">
        <v>25035.894230769234</v>
      </c>
      <c r="R389" t="s">
        <v>722</v>
      </c>
      <c r="S389">
        <v>2.63</v>
      </c>
      <c r="T389">
        <v>2.63</v>
      </c>
      <c r="U389" t="s">
        <v>722</v>
      </c>
      <c r="V389">
        <v>2.8699999999999998E-4</v>
      </c>
      <c r="W389">
        <v>2.8699999999999998E-4</v>
      </c>
      <c r="X389" t="s">
        <v>722</v>
      </c>
      <c r="Y389">
        <v>11.84</v>
      </c>
      <c r="Z389">
        <v>11.84</v>
      </c>
      <c r="AA389" t="s">
        <v>722</v>
      </c>
      <c r="AB389">
        <v>6.0099999999999997E-5</v>
      </c>
      <c r="AC389">
        <v>6.0099999999999997E-5</v>
      </c>
      <c r="AD389" t="s">
        <v>722</v>
      </c>
      <c r="AE389">
        <v>0.85</v>
      </c>
      <c r="AF389">
        <v>0.85</v>
      </c>
      <c r="AG389" t="s">
        <v>722</v>
      </c>
      <c r="AH389">
        <v>0.86699999999999999</v>
      </c>
      <c r="AI389">
        <v>0.86699999999999999</v>
      </c>
      <c r="AJ389">
        <v>3.9431499999999993</v>
      </c>
      <c r="AK389">
        <v>10.630026900000001</v>
      </c>
      <c r="AL389">
        <v>427.36773565674599</v>
      </c>
      <c r="AM389">
        <v>1152.1069516055184</v>
      </c>
      <c r="AN389" s="61">
        <v>0.21368386782837301</v>
      </c>
      <c r="AO389">
        <v>0.57605347580275923</v>
      </c>
      <c r="AP389">
        <v>0.19654642162853747</v>
      </c>
    </row>
    <row r="390" spans="1:42" x14ac:dyDescent="0.35">
      <c r="A390" s="48" t="s">
        <v>725</v>
      </c>
      <c r="B390">
        <v>389</v>
      </c>
      <c r="C390">
        <v>302275</v>
      </c>
      <c r="D390" t="s">
        <v>205</v>
      </c>
      <c r="E390" t="s">
        <v>16</v>
      </c>
      <c r="F390">
        <v>1995</v>
      </c>
      <c r="G390">
        <v>150</v>
      </c>
      <c r="H390">
        <v>121.66666666666667</v>
      </c>
      <c r="J390">
        <v>175</v>
      </c>
      <c r="K390" t="s">
        <v>722</v>
      </c>
      <c r="L390">
        <v>0.54</v>
      </c>
      <c r="M390">
        <v>0.54</v>
      </c>
      <c r="N390" t="s">
        <v>722</v>
      </c>
      <c r="O390">
        <v>7000</v>
      </c>
      <c r="P390">
        <v>7000</v>
      </c>
      <c r="Q390">
        <v>2676.666666666667</v>
      </c>
      <c r="R390" t="s">
        <v>722</v>
      </c>
      <c r="S390">
        <v>1.61</v>
      </c>
      <c r="T390">
        <v>1.61</v>
      </c>
      <c r="U390" t="s">
        <v>722</v>
      </c>
      <c r="V390">
        <v>4.1499999999999999E-5</v>
      </c>
      <c r="W390">
        <v>4.1499999999999999E-5</v>
      </c>
      <c r="X390" t="s">
        <v>722</v>
      </c>
      <c r="Y390">
        <v>12.94</v>
      </c>
      <c r="Z390">
        <v>12.94</v>
      </c>
      <c r="AA390" t="s">
        <v>722</v>
      </c>
      <c r="AB390">
        <v>1.27E-4</v>
      </c>
      <c r="AC390">
        <v>1.27E-4</v>
      </c>
      <c r="AD390" t="s">
        <v>722</v>
      </c>
      <c r="AE390">
        <v>0.85</v>
      </c>
      <c r="AF390">
        <v>0.85</v>
      </c>
      <c r="AG390" t="s">
        <v>722</v>
      </c>
      <c r="AH390">
        <v>0.86699999999999999</v>
      </c>
      <c r="AI390">
        <v>0.86699999999999999</v>
      </c>
      <c r="AJ390">
        <v>1.4629194166666668</v>
      </c>
      <c r="AK390">
        <v>11.51370509</v>
      </c>
      <c r="AL390">
        <v>31.78420053946234</v>
      </c>
      <c r="AM390">
        <v>250.15315769520112</v>
      </c>
      <c r="AN390" s="61">
        <v>1.5892100269731171E-2</v>
      </c>
      <c r="AO390">
        <v>0.12507657884760057</v>
      </c>
      <c r="AP390">
        <v>1.461755382809873E-2</v>
      </c>
    </row>
    <row r="391" spans="1:42" x14ac:dyDescent="0.35">
      <c r="A391" s="48" t="s">
        <v>725</v>
      </c>
      <c r="B391">
        <v>390</v>
      </c>
      <c r="C391">
        <v>302276</v>
      </c>
      <c r="D391" t="s">
        <v>205</v>
      </c>
      <c r="E391" t="s">
        <v>16</v>
      </c>
      <c r="F391">
        <v>1995</v>
      </c>
      <c r="G391">
        <v>80</v>
      </c>
      <c r="H391">
        <v>1137.9951923076924</v>
      </c>
      <c r="J391">
        <v>100</v>
      </c>
      <c r="K391" t="s">
        <v>722</v>
      </c>
      <c r="L391">
        <v>0.54</v>
      </c>
      <c r="M391">
        <v>0.54</v>
      </c>
      <c r="N391" t="s">
        <v>722</v>
      </c>
      <c r="O391">
        <v>7000</v>
      </c>
      <c r="P391">
        <v>7000</v>
      </c>
      <c r="Q391">
        <v>25035.894230769234</v>
      </c>
      <c r="R391" t="s">
        <v>722</v>
      </c>
      <c r="S391">
        <v>2.63</v>
      </c>
      <c r="T391">
        <v>2.63</v>
      </c>
      <c r="U391" t="s">
        <v>722</v>
      </c>
      <c r="V391">
        <v>2.8699999999999998E-4</v>
      </c>
      <c r="W391">
        <v>2.8699999999999998E-4</v>
      </c>
      <c r="X391" t="s">
        <v>722</v>
      </c>
      <c r="Y391">
        <v>11.84</v>
      </c>
      <c r="Z391">
        <v>11.84</v>
      </c>
      <c r="AA391" t="s">
        <v>722</v>
      </c>
      <c r="AB391">
        <v>6.0099999999999997E-5</v>
      </c>
      <c r="AC391">
        <v>6.0099999999999997E-5</v>
      </c>
      <c r="AD391" t="s">
        <v>722</v>
      </c>
      <c r="AE391">
        <v>0.85</v>
      </c>
      <c r="AF391">
        <v>0.85</v>
      </c>
      <c r="AG391" t="s">
        <v>722</v>
      </c>
      <c r="AH391">
        <v>0.86699999999999999</v>
      </c>
      <c r="AI391">
        <v>0.86699999999999999</v>
      </c>
      <c r="AJ391">
        <v>3.9431499999999993</v>
      </c>
      <c r="AK391">
        <v>10.630026900000001</v>
      </c>
      <c r="AL391">
        <v>427.36773565674599</v>
      </c>
      <c r="AM391">
        <v>1152.1069516055184</v>
      </c>
      <c r="AN391" s="61">
        <v>0.21368386782837301</v>
      </c>
      <c r="AO391">
        <v>0.57605347580275923</v>
      </c>
      <c r="AP391">
        <v>0.19654642162853747</v>
      </c>
    </row>
    <row r="392" spans="1:42" x14ac:dyDescent="0.35">
      <c r="A392" s="48" t="s">
        <v>725</v>
      </c>
      <c r="B392">
        <v>391</v>
      </c>
      <c r="C392">
        <v>302277</v>
      </c>
      <c r="D392" t="s">
        <v>205</v>
      </c>
      <c r="E392" t="s">
        <v>16</v>
      </c>
      <c r="F392">
        <v>1995</v>
      </c>
      <c r="G392">
        <v>80</v>
      </c>
      <c r="H392">
        <v>1137.9951923076924</v>
      </c>
      <c r="J392">
        <v>100</v>
      </c>
      <c r="K392" t="s">
        <v>722</v>
      </c>
      <c r="L392">
        <v>0.54</v>
      </c>
      <c r="M392">
        <v>0.54</v>
      </c>
      <c r="N392" t="s">
        <v>722</v>
      </c>
      <c r="O392">
        <v>7000</v>
      </c>
      <c r="P392">
        <v>7000</v>
      </c>
      <c r="Q392">
        <v>25035.894230769234</v>
      </c>
      <c r="R392" t="s">
        <v>722</v>
      </c>
      <c r="S392">
        <v>2.63</v>
      </c>
      <c r="T392">
        <v>2.63</v>
      </c>
      <c r="U392" t="s">
        <v>722</v>
      </c>
      <c r="V392">
        <v>2.8699999999999998E-4</v>
      </c>
      <c r="W392">
        <v>2.8699999999999998E-4</v>
      </c>
      <c r="X392" t="s">
        <v>722</v>
      </c>
      <c r="Y392">
        <v>11.84</v>
      </c>
      <c r="Z392">
        <v>11.84</v>
      </c>
      <c r="AA392" t="s">
        <v>722</v>
      </c>
      <c r="AB392">
        <v>6.0099999999999997E-5</v>
      </c>
      <c r="AC392">
        <v>6.0099999999999997E-5</v>
      </c>
      <c r="AD392" t="s">
        <v>722</v>
      </c>
      <c r="AE392">
        <v>0.85</v>
      </c>
      <c r="AF392">
        <v>0.85</v>
      </c>
      <c r="AG392" t="s">
        <v>722</v>
      </c>
      <c r="AH392">
        <v>0.86699999999999999</v>
      </c>
      <c r="AI392">
        <v>0.86699999999999999</v>
      </c>
      <c r="AJ392">
        <v>3.9431499999999993</v>
      </c>
      <c r="AK392">
        <v>10.630026900000001</v>
      </c>
      <c r="AL392">
        <v>427.36773565674599</v>
      </c>
      <c r="AM392">
        <v>1152.1069516055184</v>
      </c>
      <c r="AN392" s="61">
        <v>0.21368386782837301</v>
      </c>
      <c r="AO392">
        <v>0.57605347580275923</v>
      </c>
      <c r="AP392">
        <v>0.19654642162853747</v>
      </c>
    </row>
    <row r="393" spans="1:42" x14ac:dyDescent="0.35">
      <c r="A393" s="48" t="s">
        <v>725</v>
      </c>
      <c r="B393">
        <v>392</v>
      </c>
      <c r="C393">
        <v>302278</v>
      </c>
      <c r="D393" t="s">
        <v>205</v>
      </c>
      <c r="E393" t="s">
        <v>16</v>
      </c>
      <c r="F393">
        <v>1995</v>
      </c>
      <c r="G393">
        <v>150</v>
      </c>
      <c r="H393">
        <v>121.66666666666667</v>
      </c>
      <c r="J393">
        <v>175</v>
      </c>
      <c r="K393" t="s">
        <v>722</v>
      </c>
      <c r="L393">
        <v>0.54</v>
      </c>
      <c r="M393">
        <v>0.54</v>
      </c>
      <c r="N393" t="s">
        <v>722</v>
      </c>
      <c r="O393">
        <v>7000</v>
      </c>
      <c r="P393">
        <v>7000</v>
      </c>
      <c r="Q393">
        <v>2676.666666666667</v>
      </c>
      <c r="R393" t="s">
        <v>722</v>
      </c>
      <c r="S393">
        <v>1.61</v>
      </c>
      <c r="T393">
        <v>1.61</v>
      </c>
      <c r="U393" t="s">
        <v>722</v>
      </c>
      <c r="V393">
        <v>4.1499999999999999E-5</v>
      </c>
      <c r="W393">
        <v>4.1499999999999999E-5</v>
      </c>
      <c r="X393" t="s">
        <v>722</v>
      </c>
      <c r="Y393">
        <v>12.94</v>
      </c>
      <c r="Z393">
        <v>12.94</v>
      </c>
      <c r="AA393" t="s">
        <v>722</v>
      </c>
      <c r="AB393">
        <v>1.27E-4</v>
      </c>
      <c r="AC393">
        <v>1.27E-4</v>
      </c>
      <c r="AD393" t="s">
        <v>722</v>
      </c>
      <c r="AE393">
        <v>0.85</v>
      </c>
      <c r="AF393">
        <v>0.85</v>
      </c>
      <c r="AG393" t="s">
        <v>722</v>
      </c>
      <c r="AH393">
        <v>0.86699999999999999</v>
      </c>
      <c r="AI393">
        <v>0.86699999999999999</v>
      </c>
      <c r="AJ393">
        <v>1.4629194166666668</v>
      </c>
      <c r="AK393">
        <v>11.51370509</v>
      </c>
      <c r="AL393">
        <v>31.78420053946234</v>
      </c>
      <c r="AM393">
        <v>250.15315769520112</v>
      </c>
      <c r="AN393" s="61">
        <v>1.5892100269731171E-2</v>
      </c>
      <c r="AO393">
        <v>0.12507657884760057</v>
      </c>
      <c r="AP393">
        <v>1.461755382809873E-2</v>
      </c>
    </row>
    <row r="394" spans="1:42" x14ac:dyDescent="0.35">
      <c r="A394" s="48" t="s">
        <v>725</v>
      </c>
      <c r="B394">
        <v>393</v>
      </c>
      <c r="C394">
        <v>497246</v>
      </c>
      <c r="D394" t="s">
        <v>205</v>
      </c>
      <c r="E394" t="s">
        <v>16</v>
      </c>
      <c r="F394">
        <v>1996</v>
      </c>
      <c r="G394">
        <v>150</v>
      </c>
      <c r="H394">
        <v>182.5</v>
      </c>
      <c r="J394">
        <v>175</v>
      </c>
      <c r="K394" t="s">
        <v>722</v>
      </c>
      <c r="L394">
        <v>0.54</v>
      </c>
      <c r="M394">
        <v>0.54</v>
      </c>
      <c r="N394" t="s">
        <v>722</v>
      </c>
      <c r="O394">
        <v>7000</v>
      </c>
      <c r="P394">
        <v>7000</v>
      </c>
      <c r="Q394">
        <v>3832.5</v>
      </c>
      <c r="R394" t="s">
        <v>722</v>
      </c>
      <c r="S394">
        <v>1.61</v>
      </c>
      <c r="T394">
        <v>1.61</v>
      </c>
      <c r="U394" t="s">
        <v>722</v>
      </c>
      <c r="V394">
        <v>4.1499999999999999E-5</v>
      </c>
      <c r="W394">
        <v>4.1499999999999999E-5</v>
      </c>
      <c r="X394" t="s">
        <v>722</v>
      </c>
      <c r="Y394">
        <v>12.94</v>
      </c>
      <c r="Z394">
        <v>12.94</v>
      </c>
      <c r="AA394" t="s">
        <v>722</v>
      </c>
      <c r="AB394">
        <v>1.27E-4</v>
      </c>
      <c r="AC394">
        <v>1.27E-4</v>
      </c>
      <c r="AD394" t="s">
        <v>722</v>
      </c>
      <c r="AE394">
        <v>1</v>
      </c>
      <c r="AF394">
        <v>1</v>
      </c>
      <c r="AG394" t="s">
        <v>722</v>
      </c>
      <c r="AH394">
        <v>0.97699999999999998</v>
      </c>
      <c r="AI394">
        <v>0.97699999999999998</v>
      </c>
      <c r="AJ394">
        <v>1.7690487500000001</v>
      </c>
      <c r="AK394">
        <v>13.1179127675</v>
      </c>
      <c r="AL394">
        <v>57.653004936734284</v>
      </c>
      <c r="AM394">
        <v>427.5105983056302</v>
      </c>
      <c r="AN394" s="61">
        <v>2.8826502468367144E-2</v>
      </c>
      <c r="AO394">
        <v>0.2137552991528151</v>
      </c>
      <c r="AP394">
        <v>2.6514616970404099E-2</v>
      </c>
    </row>
    <row r="395" spans="1:42" x14ac:dyDescent="0.35">
      <c r="A395" s="48" t="s">
        <v>725</v>
      </c>
      <c r="B395">
        <v>394</v>
      </c>
      <c r="C395">
        <v>497247</v>
      </c>
      <c r="D395" t="s">
        <v>205</v>
      </c>
      <c r="E395" t="s">
        <v>16</v>
      </c>
      <c r="F395">
        <v>1996</v>
      </c>
      <c r="G395">
        <v>80</v>
      </c>
      <c r="H395">
        <v>1137.9951923076924</v>
      </c>
      <c r="J395">
        <v>100</v>
      </c>
      <c r="K395" t="s">
        <v>722</v>
      </c>
      <c r="L395">
        <v>0.54</v>
      </c>
      <c r="M395">
        <v>0.54</v>
      </c>
      <c r="N395" t="s">
        <v>722</v>
      </c>
      <c r="O395">
        <v>7000</v>
      </c>
      <c r="P395">
        <v>7000</v>
      </c>
      <c r="Q395">
        <v>23897.899038461539</v>
      </c>
      <c r="R395" t="s">
        <v>722</v>
      </c>
      <c r="S395">
        <v>2.63</v>
      </c>
      <c r="T395">
        <v>2.63</v>
      </c>
      <c r="U395" t="s">
        <v>722</v>
      </c>
      <c r="V395">
        <v>2.8699999999999998E-4</v>
      </c>
      <c r="W395">
        <v>2.8699999999999998E-4</v>
      </c>
      <c r="X395" t="s">
        <v>722</v>
      </c>
      <c r="Y395">
        <v>11.84</v>
      </c>
      <c r="Z395">
        <v>11.84</v>
      </c>
      <c r="AA395" t="s">
        <v>722</v>
      </c>
      <c r="AB395">
        <v>6.0099999999999997E-5</v>
      </c>
      <c r="AC395">
        <v>6.0099999999999997E-5</v>
      </c>
      <c r="AD395" t="s">
        <v>722</v>
      </c>
      <c r="AE395">
        <v>1</v>
      </c>
      <c r="AF395">
        <v>1</v>
      </c>
      <c r="AG395" t="s">
        <v>722</v>
      </c>
      <c r="AH395">
        <v>0.97699999999999998</v>
      </c>
      <c r="AI395">
        <v>0.97699999999999998</v>
      </c>
      <c r="AJ395">
        <v>4.6389999999999993</v>
      </c>
      <c r="AK395">
        <v>11.978703899999999</v>
      </c>
      <c r="AL395">
        <v>502.78557136087767</v>
      </c>
      <c r="AM395">
        <v>1298.2796905635425</v>
      </c>
      <c r="AN395" s="61">
        <v>0.25139278568043882</v>
      </c>
      <c r="AO395">
        <v>0.64913984528177127</v>
      </c>
      <c r="AP395">
        <v>0.23123108426886763</v>
      </c>
    </row>
    <row r="396" spans="1:42" x14ac:dyDescent="0.35">
      <c r="A396" s="48" t="s">
        <v>725</v>
      </c>
      <c r="B396">
        <v>395</v>
      </c>
      <c r="C396">
        <v>497248</v>
      </c>
      <c r="D396" t="s">
        <v>205</v>
      </c>
      <c r="E396" t="s">
        <v>16</v>
      </c>
      <c r="F396">
        <v>1996</v>
      </c>
      <c r="G396">
        <v>80</v>
      </c>
      <c r="H396">
        <v>1137.9951923076924</v>
      </c>
      <c r="J396">
        <v>100</v>
      </c>
      <c r="K396" t="s">
        <v>722</v>
      </c>
      <c r="L396">
        <v>0.54</v>
      </c>
      <c r="M396">
        <v>0.54</v>
      </c>
      <c r="N396" t="s">
        <v>722</v>
      </c>
      <c r="O396">
        <v>7000</v>
      </c>
      <c r="P396">
        <v>7000</v>
      </c>
      <c r="Q396">
        <v>23897.899038461539</v>
      </c>
      <c r="R396" t="s">
        <v>722</v>
      </c>
      <c r="S396">
        <v>2.63</v>
      </c>
      <c r="T396">
        <v>2.63</v>
      </c>
      <c r="U396" t="s">
        <v>722</v>
      </c>
      <c r="V396">
        <v>2.8699999999999998E-4</v>
      </c>
      <c r="W396">
        <v>2.8699999999999998E-4</v>
      </c>
      <c r="X396" t="s">
        <v>722</v>
      </c>
      <c r="Y396">
        <v>11.84</v>
      </c>
      <c r="Z396">
        <v>11.84</v>
      </c>
      <c r="AA396" t="s">
        <v>722</v>
      </c>
      <c r="AB396">
        <v>6.0099999999999997E-5</v>
      </c>
      <c r="AC396">
        <v>6.0099999999999997E-5</v>
      </c>
      <c r="AD396" t="s">
        <v>722</v>
      </c>
      <c r="AE396">
        <v>1</v>
      </c>
      <c r="AF396">
        <v>1</v>
      </c>
      <c r="AG396" t="s">
        <v>722</v>
      </c>
      <c r="AH396">
        <v>0.97699999999999998</v>
      </c>
      <c r="AI396">
        <v>0.97699999999999998</v>
      </c>
      <c r="AJ396">
        <v>4.6389999999999993</v>
      </c>
      <c r="AK396">
        <v>11.978703899999999</v>
      </c>
      <c r="AL396">
        <v>502.78557136087767</v>
      </c>
      <c r="AM396">
        <v>1298.2796905635425</v>
      </c>
      <c r="AN396" s="61">
        <v>0.25139278568043882</v>
      </c>
      <c r="AO396">
        <v>0.64913984528177127</v>
      </c>
      <c r="AP396">
        <v>0.23123108426886763</v>
      </c>
    </row>
    <row r="397" spans="1:42" x14ac:dyDescent="0.35">
      <c r="A397" s="48" t="s">
        <v>725</v>
      </c>
      <c r="B397">
        <v>396</v>
      </c>
      <c r="C397">
        <v>497249</v>
      </c>
      <c r="D397" t="s">
        <v>205</v>
      </c>
      <c r="E397" t="s">
        <v>16</v>
      </c>
      <c r="F397">
        <v>1996</v>
      </c>
      <c r="G397">
        <v>80</v>
      </c>
      <c r="H397">
        <v>1137.9951923076924</v>
      </c>
      <c r="J397">
        <v>100</v>
      </c>
      <c r="K397" t="s">
        <v>722</v>
      </c>
      <c r="L397">
        <v>0.54</v>
      </c>
      <c r="M397">
        <v>0.54</v>
      </c>
      <c r="N397" t="s">
        <v>722</v>
      </c>
      <c r="O397">
        <v>7000</v>
      </c>
      <c r="P397">
        <v>7000</v>
      </c>
      <c r="Q397">
        <v>23897.899038461539</v>
      </c>
      <c r="R397" t="s">
        <v>722</v>
      </c>
      <c r="S397">
        <v>2.63</v>
      </c>
      <c r="T397">
        <v>2.63</v>
      </c>
      <c r="U397" t="s">
        <v>722</v>
      </c>
      <c r="V397">
        <v>2.8699999999999998E-4</v>
      </c>
      <c r="W397">
        <v>2.8699999999999998E-4</v>
      </c>
      <c r="X397" t="s">
        <v>722</v>
      </c>
      <c r="Y397">
        <v>11.84</v>
      </c>
      <c r="Z397">
        <v>11.84</v>
      </c>
      <c r="AA397" t="s">
        <v>722</v>
      </c>
      <c r="AB397">
        <v>6.0099999999999997E-5</v>
      </c>
      <c r="AC397">
        <v>6.0099999999999997E-5</v>
      </c>
      <c r="AD397" t="s">
        <v>722</v>
      </c>
      <c r="AE397">
        <v>1</v>
      </c>
      <c r="AF397">
        <v>1</v>
      </c>
      <c r="AG397" t="s">
        <v>722</v>
      </c>
      <c r="AH397">
        <v>0.97699999999999998</v>
      </c>
      <c r="AI397">
        <v>0.97699999999999998</v>
      </c>
      <c r="AJ397">
        <v>4.6389999999999993</v>
      </c>
      <c r="AK397">
        <v>11.978703899999999</v>
      </c>
      <c r="AL397">
        <v>502.78557136087767</v>
      </c>
      <c r="AM397">
        <v>1298.2796905635425</v>
      </c>
      <c r="AN397" s="61">
        <v>0.25139278568043882</v>
      </c>
      <c r="AO397">
        <v>0.64913984528177127</v>
      </c>
      <c r="AP397">
        <v>0.23123108426886763</v>
      </c>
    </row>
    <row r="398" spans="1:42" x14ac:dyDescent="0.35">
      <c r="A398" s="48" t="s">
        <v>725</v>
      </c>
      <c r="B398">
        <v>397</v>
      </c>
      <c r="C398">
        <v>497250</v>
      </c>
      <c r="D398" t="s">
        <v>205</v>
      </c>
      <c r="E398" t="s">
        <v>16</v>
      </c>
      <c r="F398">
        <v>1996</v>
      </c>
      <c r="G398">
        <v>80</v>
      </c>
      <c r="H398">
        <v>1137.9951923076924</v>
      </c>
      <c r="J398">
        <v>100</v>
      </c>
      <c r="K398" t="s">
        <v>722</v>
      </c>
      <c r="L398">
        <v>0.54</v>
      </c>
      <c r="M398">
        <v>0.54</v>
      </c>
      <c r="N398" t="s">
        <v>722</v>
      </c>
      <c r="O398">
        <v>7000</v>
      </c>
      <c r="P398">
        <v>7000</v>
      </c>
      <c r="Q398">
        <v>23897.899038461539</v>
      </c>
      <c r="R398" t="s">
        <v>722</v>
      </c>
      <c r="S398">
        <v>2.63</v>
      </c>
      <c r="T398">
        <v>2.63</v>
      </c>
      <c r="U398" t="s">
        <v>722</v>
      </c>
      <c r="V398">
        <v>2.8699999999999998E-4</v>
      </c>
      <c r="W398">
        <v>2.8699999999999998E-4</v>
      </c>
      <c r="X398" t="s">
        <v>722</v>
      </c>
      <c r="Y398">
        <v>11.84</v>
      </c>
      <c r="Z398">
        <v>11.84</v>
      </c>
      <c r="AA398" t="s">
        <v>722</v>
      </c>
      <c r="AB398">
        <v>6.0099999999999997E-5</v>
      </c>
      <c r="AC398">
        <v>6.0099999999999997E-5</v>
      </c>
      <c r="AD398" t="s">
        <v>722</v>
      </c>
      <c r="AE398">
        <v>1</v>
      </c>
      <c r="AF398">
        <v>1</v>
      </c>
      <c r="AG398" t="s">
        <v>722</v>
      </c>
      <c r="AH398">
        <v>0.97699999999999998</v>
      </c>
      <c r="AI398">
        <v>0.97699999999999998</v>
      </c>
      <c r="AJ398">
        <v>4.6389999999999993</v>
      </c>
      <c r="AK398">
        <v>11.978703899999999</v>
      </c>
      <c r="AL398">
        <v>502.78557136087767</v>
      </c>
      <c r="AM398">
        <v>1298.2796905635425</v>
      </c>
      <c r="AN398" s="61">
        <v>0.25139278568043882</v>
      </c>
      <c r="AO398">
        <v>0.64913984528177127</v>
      </c>
      <c r="AP398">
        <v>0.23123108426886763</v>
      </c>
    </row>
    <row r="399" spans="1:42" x14ac:dyDescent="0.35">
      <c r="A399" s="48" t="s">
        <v>725</v>
      </c>
      <c r="B399">
        <v>398</v>
      </c>
      <c r="C399">
        <v>497251</v>
      </c>
      <c r="D399" t="s">
        <v>205</v>
      </c>
      <c r="E399" t="s">
        <v>16</v>
      </c>
      <c r="F399">
        <v>1996</v>
      </c>
      <c r="G399">
        <v>80</v>
      </c>
      <c r="H399">
        <v>1137.9951923076924</v>
      </c>
      <c r="J399">
        <v>100</v>
      </c>
      <c r="K399" t="s">
        <v>722</v>
      </c>
      <c r="L399">
        <v>0.54</v>
      </c>
      <c r="M399">
        <v>0.54</v>
      </c>
      <c r="N399" t="s">
        <v>722</v>
      </c>
      <c r="O399">
        <v>7000</v>
      </c>
      <c r="P399">
        <v>7000</v>
      </c>
      <c r="Q399">
        <v>23897.899038461539</v>
      </c>
      <c r="R399" t="s">
        <v>722</v>
      </c>
      <c r="S399">
        <v>2.63</v>
      </c>
      <c r="T399">
        <v>2.63</v>
      </c>
      <c r="U399" t="s">
        <v>722</v>
      </c>
      <c r="V399">
        <v>2.8699999999999998E-4</v>
      </c>
      <c r="W399">
        <v>2.8699999999999998E-4</v>
      </c>
      <c r="X399" t="s">
        <v>722</v>
      </c>
      <c r="Y399">
        <v>11.84</v>
      </c>
      <c r="Z399">
        <v>11.84</v>
      </c>
      <c r="AA399" t="s">
        <v>722</v>
      </c>
      <c r="AB399">
        <v>6.0099999999999997E-5</v>
      </c>
      <c r="AC399">
        <v>6.0099999999999997E-5</v>
      </c>
      <c r="AD399" t="s">
        <v>722</v>
      </c>
      <c r="AE399">
        <v>1</v>
      </c>
      <c r="AF399">
        <v>1</v>
      </c>
      <c r="AG399" t="s">
        <v>722</v>
      </c>
      <c r="AH399">
        <v>0.97699999999999998</v>
      </c>
      <c r="AI399">
        <v>0.97699999999999998</v>
      </c>
      <c r="AJ399">
        <v>4.6389999999999993</v>
      </c>
      <c r="AK399">
        <v>11.978703899999999</v>
      </c>
      <c r="AL399">
        <v>502.78557136087767</v>
      </c>
      <c r="AM399">
        <v>1298.2796905635425</v>
      </c>
      <c r="AN399" s="61">
        <v>0.25139278568043882</v>
      </c>
      <c r="AO399">
        <v>0.64913984528177127</v>
      </c>
      <c r="AP399">
        <v>0.23123108426886763</v>
      </c>
    </row>
    <row r="400" spans="1:42" x14ac:dyDescent="0.35">
      <c r="A400" s="48" t="s">
        <v>725</v>
      </c>
      <c r="B400">
        <v>399</v>
      </c>
      <c r="C400">
        <v>497252</v>
      </c>
      <c r="D400" t="s">
        <v>205</v>
      </c>
      <c r="E400" t="s">
        <v>16</v>
      </c>
      <c r="F400">
        <v>1996</v>
      </c>
      <c r="G400">
        <v>80</v>
      </c>
      <c r="H400">
        <v>1137.9951923076924</v>
      </c>
      <c r="J400">
        <v>100</v>
      </c>
      <c r="K400" t="s">
        <v>722</v>
      </c>
      <c r="L400">
        <v>0.54</v>
      </c>
      <c r="M400">
        <v>0.54</v>
      </c>
      <c r="N400" t="s">
        <v>722</v>
      </c>
      <c r="O400">
        <v>7000</v>
      </c>
      <c r="P400">
        <v>7000</v>
      </c>
      <c r="Q400">
        <v>23897.899038461539</v>
      </c>
      <c r="R400" t="s">
        <v>722</v>
      </c>
      <c r="S400">
        <v>2.63</v>
      </c>
      <c r="T400">
        <v>2.63</v>
      </c>
      <c r="U400" t="s">
        <v>722</v>
      </c>
      <c r="V400">
        <v>2.8699999999999998E-4</v>
      </c>
      <c r="W400">
        <v>2.8699999999999998E-4</v>
      </c>
      <c r="X400" t="s">
        <v>722</v>
      </c>
      <c r="Y400">
        <v>11.84</v>
      </c>
      <c r="Z400">
        <v>11.84</v>
      </c>
      <c r="AA400" t="s">
        <v>722</v>
      </c>
      <c r="AB400">
        <v>6.0099999999999997E-5</v>
      </c>
      <c r="AC400">
        <v>6.0099999999999997E-5</v>
      </c>
      <c r="AD400" t="s">
        <v>722</v>
      </c>
      <c r="AE400">
        <v>1</v>
      </c>
      <c r="AF400">
        <v>1</v>
      </c>
      <c r="AG400" t="s">
        <v>722</v>
      </c>
      <c r="AH400">
        <v>0.97699999999999998</v>
      </c>
      <c r="AI400">
        <v>0.97699999999999998</v>
      </c>
      <c r="AJ400">
        <v>4.6389999999999993</v>
      </c>
      <c r="AK400">
        <v>11.978703899999999</v>
      </c>
      <c r="AL400">
        <v>502.78557136087767</v>
      </c>
      <c r="AM400">
        <v>1298.2796905635425</v>
      </c>
      <c r="AN400" s="61">
        <v>0.25139278568043882</v>
      </c>
      <c r="AO400">
        <v>0.64913984528177127</v>
      </c>
      <c r="AP400">
        <v>0.23123108426886763</v>
      </c>
    </row>
    <row r="401" spans="1:42" x14ac:dyDescent="0.35">
      <c r="A401" s="48" t="s">
        <v>725</v>
      </c>
      <c r="B401">
        <v>400</v>
      </c>
      <c r="C401">
        <v>497253</v>
      </c>
      <c r="D401" t="s">
        <v>205</v>
      </c>
      <c r="E401" t="s">
        <v>16</v>
      </c>
      <c r="F401">
        <v>1996</v>
      </c>
      <c r="G401">
        <v>150</v>
      </c>
      <c r="H401">
        <v>182.5</v>
      </c>
      <c r="J401">
        <v>175</v>
      </c>
      <c r="K401" t="s">
        <v>722</v>
      </c>
      <c r="L401">
        <v>0.54</v>
      </c>
      <c r="M401">
        <v>0.54</v>
      </c>
      <c r="N401" t="s">
        <v>722</v>
      </c>
      <c r="O401">
        <v>7000</v>
      </c>
      <c r="P401">
        <v>7000</v>
      </c>
      <c r="Q401">
        <v>3832.5</v>
      </c>
      <c r="R401" t="s">
        <v>722</v>
      </c>
      <c r="S401">
        <v>1.61</v>
      </c>
      <c r="T401">
        <v>1.61</v>
      </c>
      <c r="U401" t="s">
        <v>722</v>
      </c>
      <c r="V401">
        <v>4.1499999999999999E-5</v>
      </c>
      <c r="W401">
        <v>4.1499999999999999E-5</v>
      </c>
      <c r="X401" t="s">
        <v>722</v>
      </c>
      <c r="Y401">
        <v>12.94</v>
      </c>
      <c r="Z401">
        <v>12.94</v>
      </c>
      <c r="AA401" t="s">
        <v>722</v>
      </c>
      <c r="AB401">
        <v>1.27E-4</v>
      </c>
      <c r="AC401">
        <v>1.27E-4</v>
      </c>
      <c r="AD401" t="s">
        <v>722</v>
      </c>
      <c r="AE401">
        <v>1</v>
      </c>
      <c r="AF401">
        <v>1</v>
      </c>
      <c r="AG401" t="s">
        <v>722</v>
      </c>
      <c r="AH401">
        <v>0.97699999999999998</v>
      </c>
      <c r="AI401">
        <v>0.97699999999999998</v>
      </c>
      <c r="AJ401">
        <v>1.7690487500000001</v>
      </c>
      <c r="AK401">
        <v>13.1179127675</v>
      </c>
      <c r="AL401">
        <v>57.653004936734284</v>
      </c>
      <c r="AM401">
        <v>427.5105983056302</v>
      </c>
      <c r="AN401" s="61">
        <v>2.8826502468367144E-2</v>
      </c>
      <c r="AO401">
        <v>0.2137552991528151</v>
      </c>
      <c r="AP401">
        <v>2.6514616970404099E-2</v>
      </c>
    </row>
    <row r="402" spans="1:42" x14ac:dyDescent="0.35">
      <c r="A402" s="48" t="s">
        <v>725</v>
      </c>
      <c r="B402">
        <v>401</v>
      </c>
      <c r="C402">
        <v>497254</v>
      </c>
      <c r="D402" t="s">
        <v>205</v>
      </c>
      <c r="E402" t="s">
        <v>16</v>
      </c>
      <c r="F402">
        <v>1996</v>
      </c>
      <c r="G402">
        <v>80</v>
      </c>
      <c r="H402">
        <v>1137.9951923076924</v>
      </c>
      <c r="J402">
        <v>100</v>
      </c>
      <c r="K402" t="s">
        <v>722</v>
      </c>
      <c r="L402">
        <v>0.54</v>
      </c>
      <c r="M402">
        <v>0.54</v>
      </c>
      <c r="N402" t="s">
        <v>722</v>
      </c>
      <c r="O402">
        <v>7000</v>
      </c>
      <c r="P402">
        <v>7000</v>
      </c>
      <c r="Q402">
        <v>23897.899038461539</v>
      </c>
      <c r="R402" t="s">
        <v>722</v>
      </c>
      <c r="S402">
        <v>2.63</v>
      </c>
      <c r="T402">
        <v>2.63</v>
      </c>
      <c r="U402" t="s">
        <v>722</v>
      </c>
      <c r="V402">
        <v>2.8699999999999998E-4</v>
      </c>
      <c r="W402">
        <v>2.8699999999999998E-4</v>
      </c>
      <c r="X402" t="s">
        <v>722</v>
      </c>
      <c r="Y402">
        <v>11.84</v>
      </c>
      <c r="Z402">
        <v>11.84</v>
      </c>
      <c r="AA402" t="s">
        <v>722</v>
      </c>
      <c r="AB402">
        <v>6.0099999999999997E-5</v>
      </c>
      <c r="AC402">
        <v>6.0099999999999997E-5</v>
      </c>
      <c r="AD402" t="s">
        <v>722</v>
      </c>
      <c r="AE402">
        <v>1</v>
      </c>
      <c r="AF402">
        <v>1</v>
      </c>
      <c r="AG402" t="s">
        <v>722</v>
      </c>
      <c r="AH402">
        <v>0.97699999999999998</v>
      </c>
      <c r="AI402">
        <v>0.97699999999999998</v>
      </c>
      <c r="AJ402">
        <v>4.6389999999999993</v>
      </c>
      <c r="AK402">
        <v>11.978703899999999</v>
      </c>
      <c r="AL402">
        <v>502.78557136087767</v>
      </c>
      <c r="AM402">
        <v>1298.2796905635425</v>
      </c>
      <c r="AN402" s="61">
        <v>0.25139278568043882</v>
      </c>
      <c r="AO402">
        <v>0.64913984528177127</v>
      </c>
      <c r="AP402">
        <v>0.23123108426886763</v>
      </c>
    </row>
    <row r="403" spans="1:42" x14ac:dyDescent="0.35">
      <c r="A403" s="48" t="s">
        <v>725</v>
      </c>
      <c r="B403">
        <v>402</v>
      </c>
      <c r="C403">
        <v>497255</v>
      </c>
      <c r="D403" t="s">
        <v>205</v>
      </c>
      <c r="E403" t="s">
        <v>16</v>
      </c>
      <c r="F403">
        <v>1996</v>
      </c>
      <c r="G403">
        <v>150</v>
      </c>
      <c r="H403">
        <v>182.5</v>
      </c>
      <c r="J403">
        <v>175</v>
      </c>
      <c r="K403" t="s">
        <v>722</v>
      </c>
      <c r="L403">
        <v>0.54</v>
      </c>
      <c r="M403">
        <v>0.54</v>
      </c>
      <c r="N403" t="s">
        <v>722</v>
      </c>
      <c r="O403">
        <v>7000</v>
      </c>
      <c r="P403">
        <v>7000</v>
      </c>
      <c r="Q403">
        <v>3832.5</v>
      </c>
      <c r="R403" t="s">
        <v>722</v>
      </c>
      <c r="S403">
        <v>1.61</v>
      </c>
      <c r="T403">
        <v>1.61</v>
      </c>
      <c r="U403" t="s">
        <v>722</v>
      </c>
      <c r="V403">
        <v>4.1499999999999999E-5</v>
      </c>
      <c r="W403">
        <v>4.1499999999999999E-5</v>
      </c>
      <c r="X403" t="s">
        <v>722</v>
      </c>
      <c r="Y403">
        <v>12.94</v>
      </c>
      <c r="Z403">
        <v>12.94</v>
      </c>
      <c r="AA403" t="s">
        <v>722</v>
      </c>
      <c r="AB403">
        <v>1.27E-4</v>
      </c>
      <c r="AC403">
        <v>1.27E-4</v>
      </c>
      <c r="AD403" t="s">
        <v>722</v>
      </c>
      <c r="AE403">
        <v>1</v>
      </c>
      <c r="AF403">
        <v>1</v>
      </c>
      <c r="AG403" t="s">
        <v>722</v>
      </c>
      <c r="AH403">
        <v>0.97699999999999998</v>
      </c>
      <c r="AI403">
        <v>0.97699999999999998</v>
      </c>
      <c r="AJ403">
        <v>1.7690487500000001</v>
      </c>
      <c r="AK403">
        <v>13.1179127675</v>
      </c>
      <c r="AL403">
        <v>57.653004936734284</v>
      </c>
      <c r="AM403">
        <v>427.5105983056302</v>
      </c>
      <c r="AN403" s="61">
        <v>2.8826502468367144E-2</v>
      </c>
      <c r="AO403">
        <v>0.2137552991528151</v>
      </c>
      <c r="AP403">
        <v>2.6514616970404099E-2</v>
      </c>
    </row>
    <row r="404" spans="1:42" x14ac:dyDescent="0.35">
      <c r="A404" s="48" t="s">
        <v>725</v>
      </c>
      <c r="B404">
        <v>403</v>
      </c>
      <c r="C404">
        <v>497256</v>
      </c>
      <c r="D404" t="s">
        <v>205</v>
      </c>
      <c r="E404" t="s">
        <v>16</v>
      </c>
      <c r="F404">
        <v>1996</v>
      </c>
      <c r="G404">
        <v>150</v>
      </c>
      <c r="H404">
        <v>182.5</v>
      </c>
      <c r="J404">
        <v>175</v>
      </c>
      <c r="K404" t="s">
        <v>722</v>
      </c>
      <c r="L404">
        <v>0.54</v>
      </c>
      <c r="M404">
        <v>0.54</v>
      </c>
      <c r="N404" t="s">
        <v>722</v>
      </c>
      <c r="O404">
        <v>7000</v>
      </c>
      <c r="P404">
        <v>7000</v>
      </c>
      <c r="Q404">
        <v>3832.5</v>
      </c>
      <c r="R404" t="s">
        <v>722</v>
      </c>
      <c r="S404">
        <v>1.61</v>
      </c>
      <c r="T404">
        <v>1.61</v>
      </c>
      <c r="U404" t="s">
        <v>722</v>
      </c>
      <c r="V404">
        <v>4.1499999999999999E-5</v>
      </c>
      <c r="W404">
        <v>4.1499999999999999E-5</v>
      </c>
      <c r="X404" t="s">
        <v>722</v>
      </c>
      <c r="Y404">
        <v>12.94</v>
      </c>
      <c r="Z404">
        <v>12.94</v>
      </c>
      <c r="AA404" t="s">
        <v>722</v>
      </c>
      <c r="AB404">
        <v>1.27E-4</v>
      </c>
      <c r="AC404">
        <v>1.27E-4</v>
      </c>
      <c r="AD404" t="s">
        <v>722</v>
      </c>
      <c r="AE404">
        <v>1</v>
      </c>
      <c r="AF404">
        <v>1</v>
      </c>
      <c r="AG404" t="s">
        <v>722</v>
      </c>
      <c r="AH404">
        <v>0.97699999999999998</v>
      </c>
      <c r="AI404">
        <v>0.97699999999999998</v>
      </c>
      <c r="AJ404">
        <v>1.7690487500000001</v>
      </c>
      <c r="AK404">
        <v>13.1179127675</v>
      </c>
      <c r="AL404">
        <v>57.653004936734284</v>
      </c>
      <c r="AM404">
        <v>427.5105983056302</v>
      </c>
      <c r="AN404" s="61">
        <v>2.8826502468367144E-2</v>
      </c>
      <c r="AO404">
        <v>0.2137552991528151</v>
      </c>
      <c r="AP404">
        <v>2.6514616970404099E-2</v>
      </c>
    </row>
    <row r="405" spans="1:42" x14ac:dyDescent="0.35">
      <c r="A405" s="48" t="s">
        <v>725</v>
      </c>
      <c r="B405">
        <v>404</v>
      </c>
      <c r="C405">
        <v>497257</v>
      </c>
      <c r="D405" t="s">
        <v>205</v>
      </c>
      <c r="E405" t="s">
        <v>16</v>
      </c>
      <c r="F405">
        <v>1996</v>
      </c>
      <c r="G405">
        <v>150</v>
      </c>
      <c r="H405">
        <v>182.5</v>
      </c>
      <c r="J405">
        <v>175</v>
      </c>
      <c r="K405" t="s">
        <v>722</v>
      </c>
      <c r="L405">
        <v>0.54</v>
      </c>
      <c r="M405">
        <v>0.54</v>
      </c>
      <c r="N405" t="s">
        <v>722</v>
      </c>
      <c r="O405">
        <v>7000</v>
      </c>
      <c r="P405">
        <v>7000</v>
      </c>
      <c r="Q405">
        <v>3832.5</v>
      </c>
      <c r="R405" t="s">
        <v>722</v>
      </c>
      <c r="S405">
        <v>1.61</v>
      </c>
      <c r="T405">
        <v>1.61</v>
      </c>
      <c r="U405" t="s">
        <v>722</v>
      </c>
      <c r="V405">
        <v>4.1499999999999999E-5</v>
      </c>
      <c r="W405">
        <v>4.1499999999999999E-5</v>
      </c>
      <c r="X405" t="s">
        <v>722</v>
      </c>
      <c r="Y405">
        <v>12.94</v>
      </c>
      <c r="Z405">
        <v>12.94</v>
      </c>
      <c r="AA405" t="s">
        <v>722</v>
      </c>
      <c r="AB405">
        <v>1.27E-4</v>
      </c>
      <c r="AC405">
        <v>1.27E-4</v>
      </c>
      <c r="AD405" t="s">
        <v>722</v>
      </c>
      <c r="AE405">
        <v>1</v>
      </c>
      <c r="AF405">
        <v>1</v>
      </c>
      <c r="AG405" t="s">
        <v>722</v>
      </c>
      <c r="AH405">
        <v>0.97699999999999998</v>
      </c>
      <c r="AI405">
        <v>0.97699999999999998</v>
      </c>
      <c r="AJ405">
        <v>1.7690487500000001</v>
      </c>
      <c r="AK405">
        <v>13.1179127675</v>
      </c>
      <c r="AL405">
        <v>57.653004936734284</v>
      </c>
      <c r="AM405">
        <v>427.5105983056302</v>
      </c>
      <c r="AN405" s="61">
        <v>2.8826502468367144E-2</v>
      </c>
      <c r="AO405">
        <v>0.2137552991528151</v>
      </c>
      <c r="AP405">
        <v>2.6514616970404099E-2</v>
      </c>
    </row>
    <row r="406" spans="1:42" x14ac:dyDescent="0.35">
      <c r="A406" s="48" t="s">
        <v>725</v>
      </c>
      <c r="B406">
        <v>405</v>
      </c>
      <c r="C406">
        <v>497258</v>
      </c>
      <c r="D406" t="s">
        <v>205</v>
      </c>
      <c r="E406" t="s">
        <v>16</v>
      </c>
      <c r="F406">
        <v>1996</v>
      </c>
      <c r="G406">
        <v>80</v>
      </c>
      <c r="H406">
        <v>1137.9951923076924</v>
      </c>
      <c r="J406">
        <v>100</v>
      </c>
      <c r="K406" t="s">
        <v>722</v>
      </c>
      <c r="L406">
        <v>0.54</v>
      </c>
      <c r="M406">
        <v>0.54</v>
      </c>
      <c r="N406" t="s">
        <v>722</v>
      </c>
      <c r="O406">
        <v>7000</v>
      </c>
      <c r="P406">
        <v>7000</v>
      </c>
      <c r="Q406">
        <v>23897.899038461539</v>
      </c>
      <c r="R406" t="s">
        <v>722</v>
      </c>
      <c r="S406">
        <v>2.63</v>
      </c>
      <c r="T406">
        <v>2.63</v>
      </c>
      <c r="U406" t="s">
        <v>722</v>
      </c>
      <c r="V406">
        <v>2.8699999999999998E-4</v>
      </c>
      <c r="W406">
        <v>2.8699999999999998E-4</v>
      </c>
      <c r="X406" t="s">
        <v>722</v>
      </c>
      <c r="Y406">
        <v>11.84</v>
      </c>
      <c r="Z406">
        <v>11.84</v>
      </c>
      <c r="AA406" t="s">
        <v>722</v>
      </c>
      <c r="AB406">
        <v>6.0099999999999997E-5</v>
      </c>
      <c r="AC406">
        <v>6.0099999999999997E-5</v>
      </c>
      <c r="AD406" t="s">
        <v>722</v>
      </c>
      <c r="AE406">
        <v>1</v>
      </c>
      <c r="AF406">
        <v>1</v>
      </c>
      <c r="AG406" t="s">
        <v>722</v>
      </c>
      <c r="AH406">
        <v>0.97699999999999998</v>
      </c>
      <c r="AI406">
        <v>0.97699999999999998</v>
      </c>
      <c r="AJ406">
        <v>4.6389999999999993</v>
      </c>
      <c r="AK406">
        <v>11.978703899999999</v>
      </c>
      <c r="AL406">
        <v>502.78557136087767</v>
      </c>
      <c r="AM406">
        <v>1298.2796905635425</v>
      </c>
      <c r="AN406" s="61">
        <v>0.25139278568043882</v>
      </c>
      <c r="AO406">
        <v>0.64913984528177127</v>
      </c>
      <c r="AP406">
        <v>0.23123108426886763</v>
      </c>
    </row>
    <row r="407" spans="1:42" x14ac:dyDescent="0.35">
      <c r="A407" s="48" t="s">
        <v>725</v>
      </c>
      <c r="B407">
        <v>406</v>
      </c>
      <c r="C407">
        <v>497259</v>
      </c>
      <c r="D407" t="s">
        <v>205</v>
      </c>
      <c r="E407" t="s">
        <v>16</v>
      </c>
      <c r="F407">
        <v>1996</v>
      </c>
      <c r="G407">
        <v>80</v>
      </c>
      <c r="H407">
        <v>1137.9951923076924</v>
      </c>
      <c r="J407">
        <v>100</v>
      </c>
      <c r="K407" t="s">
        <v>722</v>
      </c>
      <c r="L407">
        <v>0.54</v>
      </c>
      <c r="M407">
        <v>0.54</v>
      </c>
      <c r="N407" t="s">
        <v>722</v>
      </c>
      <c r="O407">
        <v>7000</v>
      </c>
      <c r="P407">
        <v>7000</v>
      </c>
      <c r="Q407">
        <v>23897.899038461539</v>
      </c>
      <c r="R407" t="s">
        <v>722</v>
      </c>
      <c r="S407">
        <v>2.63</v>
      </c>
      <c r="T407">
        <v>2.63</v>
      </c>
      <c r="U407" t="s">
        <v>722</v>
      </c>
      <c r="V407">
        <v>2.8699999999999998E-4</v>
      </c>
      <c r="W407">
        <v>2.8699999999999998E-4</v>
      </c>
      <c r="X407" t="s">
        <v>722</v>
      </c>
      <c r="Y407">
        <v>11.84</v>
      </c>
      <c r="Z407">
        <v>11.84</v>
      </c>
      <c r="AA407" t="s">
        <v>722</v>
      </c>
      <c r="AB407">
        <v>6.0099999999999997E-5</v>
      </c>
      <c r="AC407">
        <v>6.0099999999999997E-5</v>
      </c>
      <c r="AD407" t="s">
        <v>722</v>
      </c>
      <c r="AE407">
        <v>1</v>
      </c>
      <c r="AF407">
        <v>1</v>
      </c>
      <c r="AG407" t="s">
        <v>722</v>
      </c>
      <c r="AH407">
        <v>0.97699999999999998</v>
      </c>
      <c r="AI407">
        <v>0.97699999999999998</v>
      </c>
      <c r="AJ407">
        <v>4.6389999999999993</v>
      </c>
      <c r="AK407">
        <v>11.978703899999999</v>
      </c>
      <c r="AL407">
        <v>502.78557136087767</v>
      </c>
      <c r="AM407">
        <v>1298.2796905635425</v>
      </c>
      <c r="AN407" s="61">
        <v>0.25139278568043882</v>
      </c>
      <c r="AO407">
        <v>0.64913984528177127</v>
      </c>
      <c r="AP407">
        <v>0.23123108426886763</v>
      </c>
    </row>
    <row r="408" spans="1:42" x14ac:dyDescent="0.35">
      <c r="A408" s="48" t="s">
        <v>725</v>
      </c>
      <c r="B408">
        <v>407</v>
      </c>
      <c r="C408">
        <v>497263</v>
      </c>
      <c r="D408" t="s">
        <v>205</v>
      </c>
      <c r="E408" t="s">
        <v>16</v>
      </c>
      <c r="F408">
        <v>1997</v>
      </c>
      <c r="G408">
        <v>80</v>
      </c>
      <c r="H408">
        <v>1137.9951923076924</v>
      </c>
      <c r="J408">
        <v>100</v>
      </c>
      <c r="K408" t="s">
        <v>722</v>
      </c>
      <c r="L408">
        <v>0.54</v>
      </c>
      <c r="M408">
        <v>0.54</v>
      </c>
      <c r="N408" t="s">
        <v>722</v>
      </c>
      <c r="O408">
        <v>7000</v>
      </c>
      <c r="P408">
        <v>7000</v>
      </c>
      <c r="Q408">
        <v>22759.903846153848</v>
      </c>
      <c r="R408" t="s">
        <v>722</v>
      </c>
      <c r="S408">
        <v>2.63</v>
      </c>
      <c r="T408">
        <v>2.63</v>
      </c>
      <c r="U408" t="s">
        <v>722</v>
      </c>
      <c r="V408">
        <v>2.8699999999999998E-4</v>
      </c>
      <c r="W408">
        <v>2.8699999999999998E-4</v>
      </c>
      <c r="X408" t="s">
        <v>722</v>
      </c>
      <c r="Y408">
        <v>11.84</v>
      </c>
      <c r="Z408">
        <v>11.84</v>
      </c>
      <c r="AA408" t="s">
        <v>722</v>
      </c>
      <c r="AB408">
        <v>6.0099999999999997E-5</v>
      </c>
      <c r="AC408">
        <v>6.0099999999999997E-5</v>
      </c>
      <c r="AD408" t="s">
        <v>722</v>
      </c>
      <c r="AE408">
        <v>1</v>
      </c>
      <c r="AF408">
        <v>1</v>
      </c>
      <c r="AG408" t="s">
        <v>722</v>
      </c>
      <c r="AH408">
        <v>0.97699999999999998</v>
      </c>
      <c r="AI408">
        <v>0.97699999999999998</v>
      </c>
      <c r="AJ408">
        <v>4.6389999999999993</v>
      </c>
      <c r="AK408">
        <v>11.978703899999999</v>
      </c>
      <c r="AL408">
        <v>502.78557136087767</v>
      </c>
      <c r="AM408">
        <v>1298.2796905635425</v>
      </c>
      <c r="AN408" s="61">
        <v>0.25139278568043882</v>
      </c>
      <c r="AO408">
        <v>0.64913984528177127</v>
      </c>
      <c r="AP408">
        <v>0.23123108426886763</v>
      </c>
    </row>
    <row r="409" spans="1:42" x14ac:dyDescent="0.35">
      <c r="A409" s="48" t="s">
        <v>725</v>
      </c>
      <c r="B409">
        <v>408</v>
      </c>
      <c r="C409">
        <v>497297</v>
      </c>
      <c r="D409" t="s">
        <v>205</v>
      </c>
      <c r="E409" t="s">
        <v>16</v>
      </c>
      <c r="F409">
        <v>1997</v>
      </c>
      <c r="G409">
        <v>80</v>
      </c>
      <c r="H409">
        <v>1137.9951923076924</v>
      </c>
      <c r="J409">
        <v>100</v>
      </c>
      <c r="K409" t="s">
        <v>722</v>
      </c>
      <c r="L409">
        <v>0.54</v>
      </c>
      <c r="M409">
        <v>0.54</v>
      </c>
      <c r="N409" t="s">
        <v>722</v>
      </c>
      <c r="O409">
        <v>7000</v>
      </c>
      <c r="P409">
        <v>7000</v>
      </c>
      <c r="Q409">
        <v>22759.903846153848</v>
      </c>
      <c r="R409" t="s">
        <v>722</v>
      </c>
      <c r="S409">
        <v>2.63</v>
      </c>
      <c r="T409">
        <v>2.63</v>
      </c>
      <c r="U409" t="s">
        <v>722</v>
      </c>
      <c r="V409">
        <v>2.8699999999999998E-4</v>
      </c>
      <c r="W409">
        <v>2.8699999999999998E-4</v>
      </c>
      <c r="X409" t="s">
        <v>722</v>
      </c>
      <c r="Y409">
        <v>11.84</v>
      </c>
      <c r="Z409">
        <v>11.84</v>
      </c>
      <c r="AA409" t="s">
        <v>722</v>
      </c>
      <c r="AB409">
        <v>6.0099999999999997E-5</v>
      </c>
      <c r="AC409">
        <v>6.0099999999999997E-5</v>
      </c>
      <c r="AD409" t="s">
        <v>722</v>
      </c>
      <c r="AE409">
        <v>1</v>
      </c>
      <c r="AF409">
        <v>1</v>
      </c>
      <c r="AG409" t="s">
        <v>722</v>
      </c>
      <c r="AH409">
        <v>0.97699999999999998</v>
      </c>
      <c r="AI409">
        <v>0.97699999999999998</v>
      </c>
      <c r="AJ409">
        <v>4.6389999999999993</v>
      </c>
      <c r="AK409">
        <v>11.978703899999999</v>
      </c>
      <c r="AL409">
        <v>502.78557136087767</v>
      </c>
      <c r="AM409">
        <v>1298.2796905635425</v>
      </c>
      <c r="AN409" s="61">
        <v>0.25139278568043882</v>
      </c>
      <c r="AO409">
        <v>0.64913984528177127</v>
      </c>
      <c r="AP409">
        <v>0.23123108426886763</v>
      </c>
    </row>
    <row r="410" spans="1:42" x14ac:dyDescent="0.35">
      <c r="A410" s="48" t="s">
        <v>725</v>
      </c>
      <c r="B410">
        <v>409</v>
      </c>
      <c r="C410">
        <v>497298</v>
      </c>
      <c r="D410" t="s">
        <v>205</v>
      </c>
      <c r="E410" t="s">
        <v>16</v>
      </c>
      <c r="F410">
        <v>1997</v>
      </c>
      <c r="G410">
        <v>80</v>
      </c>
      <c r="H410">
        <v>1137.9951923076924</v>
      </c>
      <c r="J410">
        <v>100</v>
      </c>
      <c r="K410" t="s">
        <v>722</v>
      </c>
      <c r="L410">
        <v>0.54</v>
      </c>
      <c r="M410">
        <v>0.54</v>
      </c>
      <c r="N410" t="s">
        <v>722</v>
      </c>
      <c r="O410">
        <v>7000</v>
      </c>
      <c r="P410">
        <v>7000</v>
      </c>
      <c r="Q410">
        <v>22759.903846153848</v>
      </c>
      <c r="R410" t="s">
        <v>722</v>
      </c>
      <c r="S410">
        <v>2.63</v>
      </c>
      <c r="T410">
        <v>2.63</v>
      </c>
      <c r="U410" t="s">
        <v>722</v>
      </c>
      <c r="V410">
        <v>2.8699999999999998E-4</v>
      </c>
      <c r="W410">
        <v>2.8699999999999998E-4</v>
      </c>
      <c r="X410" t="s">
        <v>722</v>
      </c>
      <c r="Y410">
        <v>11.84</v>
      </c>
      <c r="Z410">
        <v>11.84</v>
      </c>
      <c r="AA410" t="s">
        <v>722</v>
      </c>
      <c r="AB410">
        <v>6.0099999999999997E-5</v>
      </c>
      <c r="AC410">
        <v>6.0099999999999997E-5</v>
      </c>
      <c r="AD410" t="s">
        <v>722</v>
      </c>
      <c r="AE410">
        <v>1</v>
      </c>
      <c r="AF410">
        <v>1</v>
      </c>
      <c r="AG410" t="s">
        <v>722</v>
      </c>
      <c r="AH410">
        <v>0.97699999999999998</v>
      </c>
      <c r="AI410">
        <v>0.97699999999999998</v>
      </c>
      <c r="AJ410">
        <v>4.6389999999999993</v>
      </c>
      <c r="AK410">
        <v>11.978703899999999</v>
      </c>
      <c r="AL410">
        <v>502.78557136087767</v>
      </c>
      <c r="AM410">
        <v>1298.2796905635425</v>
      </c>
      <c r="AN410" s="61">
        <v>0.25139278568043882</v>
      </c>
      <c r="AO410">
        <v>0.64913984528177127</v>
      </c>
      <c r="AP410">
        <v>0.23123108426886763</v>
      </c>
    </row>
    <row r="411" spans="1:42" x14ac:dyDescent="0.35">
      <c r="A411" s="48" t="s">
        <v>725</v>
      </c>
      <c r="B411">
        <v>410</v>
      </c>
      <c r="C411">
        <v>497306</v>
      </c>
      <c r="D411" t="s">
        <v>205</v>
      </c>
      <c r="E411" t="s">
        <v>16</v>
      </c>
      <c r="F411">
        <v>1997</v>
      </c>
      <c r="G411">
        <v>150</v>
      </c>
      <c r="H411">
        <v>182.5</v>
      </c>
      <c r="J411">
        <v>175</v>
      </c>
      <c r="K411" t="s">
        <v>722</v>
      </c>
      <c r="L411">
        <v>0.54</v>
      </c>
      <c r="M411">
        <v>0.54</v>
      </c>
      <c r="N411" t="s">
        <v>722</v>
      </c>
      <c r="O411">
        <v>7000</v>
      </c>
      <c r="P411">
        <v>7000</v>
      </c>
      <c r="Q411">
        <v>3650</v>
      </c>
      <c r="R411" t="s">
        <v>722</v>
      </c>
      <c r="S411">
        <v>1.61</v>
      </c>
      <c r="T411">
        <v>1.61</v>
      </c>
      <c r="U411" t="s">
        <v>722</v>
      </c>
      <c r="V411">
        <v>4.1499999999999999E-5</v>
      </c>
      <c r="W411">
        <v>4.1499999999999999E-5</v>
      </c>
      <c r="X411" t="s">
        <v>722</v>
      </c>
      <c r="Y411">
        <v>12.94</v>
      </c>
      <c r="Z411">
        <v>12.94</v>
      </c>
      <c r="AA411" t="s">
        <v>722</v>
      </c>
      <c r="AB411">
        <v>1.27E-4</v>
      </c>
      <c r="AC411">
        <v>1.27E-4</v>
      </c>
      <c r="AD411" t="s">
        <v>722</v>
      </c>
      <c r="AE411">
        <v>1</v>
      </c>
      <c r="AF411">
        <v>1</v>
      </c>
      <c r="AG411" t="s">
        <v>722</v>
      </c>
      <c r="AH411">
        <v>0.97699999999999998</v>
      </c>
      <c r="AI411">
        <v>0.97699999999999998</v>
      </c>
      <c r="AJ411">
        <v>1.7614750000000001</v>
      </c>
      <c r="AK411">
        <v>13.09526835</v>
      </c>
      <c r="AL411">
        <v>57.4061776821775</v>
      </c>
      <c r="AM411">
        <v>426.77262050037353</v>
      </c>
      <c r="AN411" s="61">
        <v>2.8703088841088749E-2</v>
      </c>
      <c r="AO411">
        <v>0.21338631025018676</v>
      </c>
      <c r="AP411">
        <v>2.6401101116033429E-2</v>
      </c>
    </row>
    <row r="412" spans="1:42" x14ac:dyDescent="0.35">
      <c r="A412" s="48" t="s">
        <v>725</v>
      </c>
      <c r="B412">
        <v>411</v>
      </c>
      <c r="C412">
        <v>497307</v>
      </c>
      <c r="D412" t="s">
        <v>205</v>
      </c>
      <c r="E412" t="s">
        <v>16</v>
      </c>
      <c r="F412">
        <v>1997</v>
      </c>
      <c r="G412">
        <v>150</v>
      </c>
      <c r="H412">
        <v>182.5</v>
      </c>
      <c r="J412">
        <v>175</v>
      </c>
      <c r="K412" t="s">
        <v>722</v>
      </c>
      <c r="L412">
        <v>0.54</v>
      </c>
      <c r="M412">
        <v>0.54</v>
      </c>
      <c r="N412" t="s">
        <v>722</v>
      </c>
      <c r="O412">
        <v>7000</v>
      </c>
      <c r="P412">
        <v>7000</v>
      </c>
      <c r="Q412">
        <v>3650</v>
      </c>
      <c r="R412" t="s">
        <v>722</v>
      </c>
      <c r="S412">
        <v>1.61</v>
      </c>
      <c r="T412">
        <v>1.61</v>
      </c>
      <c r="U412" t="s">
        <v>722</v>
      </c>
      <c r="V412">
        <v>4.1499999999999999E-5</v>
      </c>
      <c r="W412">
        <v>4.1499999999999999E-5</v>
      </c>
      <c r="X412" t="s">
        <v>722</v>
      </c>
      <c r="Y412">
        <v>12.94</v>
      </c>
      <c r="Z412">
        <v>12.94</v>
      </c>
      <c r="AA412" t="s">
        <v>722</v>
      </c>
      <c r="AB412">
        <v>1.27E-4</v>
      </c>
      <c r="AC412">
        <v>1.27E-4</v>
      </c>
      <c r="AD412" t="s">
        <v>722</v>
      </c>
      <c r="AE412">
        <v>1</v>
      </c>
      <c r="AF412">
        <v>1</v>
      </c>
      <c r="AG412" t="s">
        <v>722</v>
      </c>
      <c r="AH412">
        <v>0.97699999999999998</v>
      </c>
      <c r="AI412">
        <v>0.97699999999999998</v>
      </c>
      <c r="AJ412">
        <v>1.7614750000000001</v>
      </c>
      <c r="AK412">
        <v>13.09526835</v>
      </c>
      <c r="AL412">
        <v>57.4061776821775</v>
      </c>
      <c r="AM412">
        <v>426.77262050037353</v>
      </c>
      <c r="AN412" s="61">
        <v>2.8703088841088749E-2</v>
      </c>
      <c r="AO412">
        <v>0.21338631025018676</v>
      </c>
      <c r="AP412">
        <v>2.6401101116033429E-2</v>
      </c>
    </row>
    <row r="413" spans="1:42" x14ac:dyDescent="0.35">
      <c r="A413" s="48" t="s">
        <v>725</v>
      </c>
      <c r="B413">
        <v>412</v>
      </c>
      <c r="C413">
        <v>497309</v>
      </c>
      <c r="D413" t="s">
        <v>205</v>
      </c>
      <c r="E413" t="s">
        <v>16</v>
      </c>
      <c r="F413">
        <v>1997</v>
      </c>
      <c r="G413">
        <v>150</v>
      </c>
      <c r="H413">
        <v>182.5</v>
      </c>
      <c r="J413">
        <v>175</v>
      </c>
      <c r="K413" t="s">
        <v>722</v>
      </c>
      <c r="L413">
        <v>0.54</v>
      </c>
      <c r="M413">
        <v>0.54</v>
      </c>
      <c r="N413" t="s">
        <v>722</v>
      </c>
      <c r="O413">
        <v>7000</v>
      </c>
      <c r="P413">
        <v>7000</v>
      </c>
      <c r="Q413">
        <v>3650</v>
      </c>
      <c r="R413" t="s">
        <v>722</v>
      </c>
      <c r="S413">
        <v>1.61</v>
      </c>
      <c r="T413">
        <v>1.61</v>
      </c>
      <c r="U413" t="s">
        <v>722</v>
      </c>
      <c r="V413">
        <v>4.1499999999999999E-5</v>
      </c>
      <c r="W413">
        <v>4.1499999999999999E-5</v>
      </c>
      <c r="X413" t="s">
        <v>722</v>
      </c>
      <c r="Y413">
        <v>12.94</v>
      </c>
      <c r="Z413">
        <v>12.94</v>
      </c>
      <c r="AA413" t="s">
        <v>722</v>
      </c>
      <c r="AB413">
        <v>1.27E-4</v>
      </c>
      <c r="AC413">
        <v>1.27E-4</v>
      </c>
      <c r="AD413" t="s">
        <v>722</v>
      </c>
      <c r="AE413">
        <v>1</v>
      </c>
      <c r="AF413">
        <v>1</v>
      </c>
      <c r="AG413" t="s">
        <v>722</v>
      </c>
      <c r="AH413">
        <v>0.97699999999999998</v>
      </c>
      <c r="AI413">
        <v>0.97699999999999998</v>
      </c>
      <c r="AJ413">
        <v>1.7614750000000001</v>
      </c>
      <c r="AK413">
        <v>13.09526835</v>
      </c>
      <c r="AL413">
        <v>57.4061776821775</v>
      </c>
      <c r="AM413">
        <v>426.77262050037353</v>
      </c>
      <c r="AN413" s="61">
        <v>2.8703088841088749E-2</v>
      </c>
      <c r="AO413">
        <v>0.21338631025018676</v>
      </c>
      <c r="AP413">
        <v>2.6401101116033429E-2</v>
      </c>
    </row>
    <row r="414" spans="1:42" x14ac:dyDescent="0.35">
      <c r="A414" s="48" t="s">
        <v>725</v>
      </c>
      <c r="B414">
        <v>413</v>
      </c>
      <c r="C414">
        <v>497310</v>
      </c>
      <c r="D414" t="s">
        <v>205</v>
      </c>
      <c r="E414" t="s">
        <v>16</v>
      </c>
      <c r="F414">
        <v>1997</v>
      </c>
      <c r="G414">
        <v>150</v>
      </c>
      <c r="H414">
        <v>182.5</v>
      </c>
      <c r="J414">
        <v>175</v>
      </c>
      <c r="K414" t="s">
        <v>722</v>
      </c>
      <c r="L414">
        <v>0.54</v>
      </c>
      <c r="M414">
        <v>0.54</v>
      </c>
      <c r="N414" t="s">
        <v>722</v>
      </c>
      <c r="O414">
        <v>7000</v>
      </c>
      <c r="P414">
        <v>7000</v>
      </c>
      <c r="Q414">
        <v>3650</v>
      </c>
      <c r="R414" t="s">
        <v>722</v>
      </c>
      <c r="S414">
        <v>1.61</v>
      </c>
      <c r="T414">
        <v>1.61</v>
      </c>
      <c r="U414" t="s">
        <v>722</v>
      </c>
      <c r="V414">
        <v>4.1499999999999999E-5</v>
      </c>
      <c r="W414">
        <v>4.1499999999999999E-5</v>
      </c>
      <c r="X414" t="s">
        <v>722</v>
      </c>
      <c r="Y414">
        <v>12.94</v>
      </c>
      <c r="Z414">
        <v>12.94</v>
      </c>
      <c r="AA414" t="s">
        <v>722</v>
      </c>
      <c r="AB414">
        <v>1.27E-4</v>
      </c>
      <c r="AC414">
        <v>1.27E-4</v>
      </c>
      <c r="AD414" t="s">
        <v>722</v>
      </c>
      <c r="AE414">
        <v>1</v>
      </c>
      <c r="AF414">
        <v>1</v>
      </c>
      <c r="AG414" t="s">
        <v>722</v>
      </c>
      <c r="AH414">
        <v>0.97699999999999998</v>
      </c>
      <c r="AI414">
        <v>0.97699999999999998</v>
      </c>
      <c r="AJ414">
        <v>1.7614750000000001</v>
      </c>
      <c r="AK414">
        <v>13.09526835</v>
      </c>
      <c r="AL414">
        <v>57.4061776821775</v>
      </c>
      <c r="AM414">
        <v>426.77262050037353</v>
      </c>
      <c r="AN414" s="61">
        <v>2.8703088841088749E-2</v>
      </c>
      <c r="AO414">
        <v>0.21338631025018676</v>
      </c>
      <c r="AP414">
        <v>2.6401101116033429E-2</v>
      </c>
    </row>
    <row r="415" spans="1:42" x14ac:dyDescent="0.35">
      <c r="A415" s="48" t="s">
        <v>725</v>
      </c>
      <c r="B415">
        <v>414</v>
      </c>
      <c r="C415" t="s">
        <v>265</v>
      </c>
      <c r="D415" t="s">
        <v>205</v>
      </c>
      <c r="E415" t="s">
        <v>16</v>
      </c>
      <c r="F415">
        <v>1998</v>
      </c>
      <c r="G415">
        <v>105</v>
      </c>
      <c r="H415">
        <v>182.5</v>
      </c>
      <c r="J415">
        <v>175</v>
      </c>
      <c r="K415" t="s">
        <v>722</v>
      </c>
      <c r="L415">
        <v>0.54</v>
      </c>
      <c r="M415">
        <v>0.54</v>
      </c>
      <c r="N415" t="s">
        <v>722</v>
      </c>
      <c r="O415">
        <v>7000</v>
      </c>
      <c r="P415">
        <v>7000</v>
      </c>
      <c r="Q415">
        <v>3467.5</v>
      </c>
      <c r="R415" t="s">
        <v>722</v>
      </c>
      <c r="S415">
        <v>1.61</v>
      </c>
      <c r="T415">
        <v>1.61</v>
      </c>
      <c r="U415" t="s">
        <v>722</v>
      </c>
      <c r="V415">
        <v>4.1499999999999999E-5</v>
      </c>
      <c r="W415">
        <v>4.1499999999999999E-5</v>
      </c>
      <c r="X415" t="s">
        <v>722</v>
      </c>
      <c r="Y415">
        <v>12.94</v>
      </c>
      <c r="Z415">
        <v>12.94</v>
      </c>
      <c r="AA415" t="s">
        <v>722</v>
      </c>
      <c r="AB415">
        <v>1.27E-4</v>
      </c>
      <c r="AC415">
        <v>1.27E-4</v>
      </c>
      <c r="AD415" t="s">
        <v>722</v>
      </c>
      <c r="AE415">
        <v>1</v>
      </c>
      <c r="AF415">
        <v>1</v>
      </c>
      <c r="AG415" t="s">
        <v>722</v>
      </c>
      <c r="AH415">
        <v>0.97699999999999998</v>
      </c>
      <c r="AI415">
        <v>0.97699999999999998</v>
      </c>
      <c r="AJ415">
        <v>1.7539012500000002</v>
      </c>
      <c r="AK415">
        <v>13.072623932499999</v>
      </c>
      <c r="AL415">
        <v>40.011545299334514</v>
      </c>
      <c r="AM415">
        <v>298.22424988658179</v>
      </c>
      <c r="AN415" s="61">
        <v>2.0005772649667259E-2</v>
      </c>
      <c r="AO415">
        <v>0.1491121249432909</v>
      </c>
      <c r="AP415">
        <v>1.8401309683163943E-2</v>
      </c>
    </row>
    <row r="416" spans="1:42" x14ac:dyDescent="0.35">
      <c r="A416" s="48" t="s">
        <v>725</v>
      </c>
      <c r="B416">
        <v>415</v>
      </c>
      <c r="C416">
        <v>48413</v>
      </c>
      <c r="D416" t="s">
        <v>205</v>
      </c>
      <c r="E416" t="s">
        <v>16</v>
      </c>
      <c r="F416">
        <v>2000</v>
      </c>
      <c r="G416">
        <v>101</v>
      </c>
      <c r="H416">
        <v>182.5</v>
      </c>
      <c r="J416">
        <v>175</v>
      </c>
      <c r="K416" t="s">
        <v>722</v>
      </c>
      <c r="L416">
        <v>0.54</v>
      </c>
      <c r="M416">
        <v>0.54</v>
      </c>
      <c r="N416" t="s">
        <v>722</v>
      </c>
      <c r="O416">
        <v>7000</v>
      </c>
      <c r="P416">
        <v>7000</v>
      </c>
      <c r="Q416">
        <v>3102.5</v>
      </c>
      <c r="R416" t="s">
        <v>722</v>
      </c>
      <c r="S416">
        <v>1.61</v>
      </c>
      <c r="T416">
        <v>1.61</v>
      </c>
      <c r="U416" t="s">
        <v>722</v>
      </c>
      <c r="V416">
        <v>4.1499999999999999E-5</v>
      </c>
      <c r="W416">
        <v>4.1499999999999999E-5</v>
      </c>
      <c r="X416" t="s">
        <v>722</v>
      </c>
      <c r="Y416">
        <v>12.94</v>
      </c>
      <c r="Z416">
        <v>12.94</v>
      </c>
      <c r="AA416" t="s">
        <v>722</v>
      </c>
      <c r="AB416">
        <v>1.27E-4</v>
      </c>
      <c r="AC416">
        <v>1.27E-4</v>
      </c>
      <c r="AD416" t="s">
        <v>722</v>
      </c>
      <c r="AE416">
        <v>1</v>
      </c>
      <c r="AF416">
        <v>1</v>
      </c>
      <c r="AG416" t="s">
        <v>722</v>
      </c>
      <c r="AH416">
        <v>0.97699999999999998</v>
      </c>
      <c r="AI416">
        <v>0.97699999999999998</v>
      </c>
      <c r="AJ416">
        <v>1.7387537500000001</v>
      </c>
      <c r="AK416">
        <v>13.0273350975</v>
      </c>
      <c r="AL416">
        <v>38.154901918461512</v>
      </c>
      <c r="AM416">
        <v>285.86951597029974</v>
      </c>
      <c r="AN416" s="61">
        <v>1.9077450959230757E-2</v>
      </c>
      <c r="AO416">
        <v>0.14293475798514987</v>
      </c>
      <c r="AP416">
        <v>1.7547439392300451E-2</v>
      </c>
    </row>
    <row r="417" spans="1:42" x14ac:dyDescent="0.35">
      <c r="A417" s="48" t="s">
        <v>725</v>
      </c>
      <c r="B417">
        <v>416</v>
      </c>
      <c r="C417">
        <v>48416</v>
      </c>
      <c r="D417" t="s">
        <v>205</v>
      </c>
      <c r="E417" t="s">
        <v>16</v>
      </c>
      <c r="F417">
        <v>2000</v>
      </c>
      <c r="G417">
        <v>217</v>
      </c>
      <c r="H417">
        <v>1137.9951923076924</v>
      </c>
      <c r="J417">
        <v>300</v>
      </c>
      <c r="K417" t="s">
        <v>722</v>
      </c>
      <c r="L417">
        <v>0.54</v>
      </c>
      <c r="M417">
        <v>0.54</v>
      </c>
      <c r="N417" t="s">
        <v>722</v>
      </c>
      <c r="O417">
        <v>7000</v>
      </c>
      <c r="P417">
        <v>7000</v>
      </c>
      <c r="Q417">
        <v>19345.91826923077</v>
      </c>
      <c r="R417" t="s">
        <v>722</v>
      </c>
      <c r="S417">
        <v>1.61</v>
      </c>
      <c r="T417">
        <v>1.61</v>
      </c>
      <c r="U417" t="s">
        <v>722</v>
      </c>
      <c r="V417">
        <v>4.1499999999999999E-5</v>
      </c>
      <c r="W417">
        <v>4.1499999999999999E-5</v>
      </c>
      <c r="X417" t="s">
        <v>722</v>
      </c>
      <c r="Y417">
        <v>12.94</v>
      </c>
      <c r="Z417">
        <v>12.94</v>
      </c>
      <c r="AA417" t="s">
        <v>722</v>
      </c>
      <c r="AB417">
        <v>1.27E-4</v>
      </c>
      <c r="AC417">
        <v>1.27E-4</v>
      </c>
      <c r="AD417" t="s">
        <v>722</v>
      </c>
      <c r="AE417">
        <v>1</v>
      </c>
      <c r="AF417">
        <v>1</v>
      </c>
      <c r="AG417" t="s">
        <v>722</v>
      </c>
      <c r="AH417">
        <v>0.97699999999999998</v>
      </c>
      <c r="AI417">
        <v>0.97699999999999998</v>
      </c>
      <c r="AJ417">
        <v>1.9005000000000001</v>
      </c>
      <c r="AK417">
        <v>13.510932999999998</v>
      </c>
      <c r="AL417">
        <v>558.72236286533337</v>
      </c>
      <c r="AM417">
        <v>3972.039152999319</v>
      </c>
      <c r="AN417" s="61">
        <v>0.27936118143266669</v>
      </c>
      <c r="AO417">
        <v>1.9860195764996595</v>
      </c>
      <c r="AP417">
        <v>0.25695641468176683</v>
      </c>
    </row>
    <row r="418" spans="1:42" x14ac:dyDescent="0.35">
      <c r="A418" s="48" t="s">
        <v>725</v>
      </c>
      <c r="B418">
        <v>417</v>
      </c>
      <c r="C418">
        <v>48418</v>
      </c>
      <c r="D418" t="s">
        <v>205</v>
      </c>
      <c r="E418" t="s">
        <v>16</v>
      </c>
      <c r="F418">
        <v>2000</v>
      </c>
      <c r="G418">
        <v>217</v>
      </c>
      <c r="H418">
        <v>1137.9951923076924</v>
      </c>
      <c r="J418">
        <v>300</v>
      </c>
      <c r="K418" t="s">
        <v>722</v>
      </c>
      <c r="L418">
        <v>0.54</v>
      </c>
      <c r="M418">
        <v>0.54</v>
      </c>
      <c r="N418" t="s">
        <v>722</v>
      </c>
      <c r="O418">
        <v>7000</v>
      </c>
      <c r="P418">
        <v>7000</v>
      </c>
      <c r="Q418">
        <v>19345.91826923077</v>
      </c>
      <c r="R418" t="s">
        <v>722</v>
      </c>
      <c r="S418">
        <v>1.61</v>
      </c>
      <c r="T418">
        <v>1.61</v>
      </c>
      <c r="U418" t="s">
        <v>722</v>
      </c>
      <c r="V418">
        <v>4.1499999999999999E-5</v>
      </c>
      <c r="W418">
        <v>4.1499999999999999E-5</v>
      </c>
      <c r="X418" t="s">
        <v>722</v>
      </c>
      <c r="Y418">
        <v>12.94</v>
      </c>
      <c r="Z418">
        <v>12.94</v>
      </c>
      <c r="AA418" t="s">
        <v>722</v>
      </c>
      <c r="AB418">
        <v>1.27E-4</v>
      </c>
      <c r="AC418">
        <v>1.27E-4</v>
      </c>
      <c r="AD418" t="s">
        <v>722</v>
      </c>
      <c r="AE418">
        <v>1</v>
      </c>
      <c r="AF418">
        <v>1</v>
      </c>
      <c r="AG418" t="s">
        <v>722</v>
      </c>
      <c r="AH418">
        <v>0.97699999999999998</v>
      </c>
      <c r="AI418">
        <v>0.97699999999999998</v>
      </c>
      <c r="AJ418">
        <v>1.9005000000000001</v>
      </c>
      <c r="AK418">
        <v>13.510932999999998</v>
      </c>
      <c r="AL418">
        <v>558.72236286533337</v>
      </c>
      <c r="AM418">
        <v>3972.039152999319</v>
      </c>
      <c r="AN418" s="61">
        <v>0.27936118143266669</v>
      </c>
      <c r="AO418">
        <v>1.9860195764996595</v>
      </c>
      <c r="AP418">
        <v>0.25695641468176683</v>
      </c>
    </row>
    <row r="419" spans="1:42" x14ac:dyDescent="0.35">
      <c r="A419" s="48" t="s">
        <v>725</v>
      </c>
      <c r="B419">
        <v>418</v>
      </c>
      <c r="C419">
        <v>48419</v>
      </c>
      <c r="D419" t="s">
        <v>205</v>
      </c>
      <c r="E419" t="s">
        <v>16</v>
      </c>
      <c r="F419">
        <v>2000</v>
      </c>
      <c r="G419">
        <v>217</v>
      </c>
      <c r="H419">
        <v>1137.9951923076924</v>
      </c>
      <c r="J419">
        <v>300</v>
      </c>
      <c r="K419" t="s">
        <v>722</v>
      </c>
      <c r="L419">
        <v>0.54</v>
      </c>
      <c r="M419">
        <v>0.54</v>
      </c>
      <c r="N419" t="s">
        <v>722</v>
      </c>
      <c r="O419">
        <v>7000</v>
      </c>
      <c r="P419">
        <v>7000</v>
      </c>
      <c r="Q419">
        <v>19345.91826923077</v>
      </c>
      <c r="R419" t="s">
        <v>722</v>
      </c>
      <c r="S419">
        <v>1.61</v>
      </c>
      <c r="T419">
        <v>1.61</v>
      </c>
      <c r="U419" t="s">
        <v>722</v>
      </c>
      <c r="V419">
        <v>4.1499999999999999E-5</v>
      </c>
      <c r="W419">
        <v>4.1499999999999999E-5</v>
      </c>
      <c r="X419" t="s">
        <v>722</v>
      </c>
      <c r="Y419">
        <v>12.94</v>
      </c>
      <c r="Z419">
        <v>12.94</v>
      </c>
      <c r="AA419" t="s">
        <v>722</v>
      </c>
      <c r="AB419">
        <v>1.27E-4</v>
      </c>
      <c r="AC419">
        <v>1.27E-4</v>
      </c>
      <c r="AD419" t="s">
        <v>722</v>
      </c>
      <c r="AE419">
        <v>1</v>
      </c>
      <c r="AF419">
        <v>1</v>
      </c>
      <c r="AG419" t="s">
        <v>722</v>
      </c>
      <c r="AH419">
        <v>0.97699999999999998</v>
      </c>
      <c r="AI419">
        <v>0.97699999999999998</v>
      </c>
      <c r="AJ419">
        <v>1.9005000000000001</v>
      </c>
      <c r="AK419">
        <v>13.510932999999998</v>
      </c>
      <c r="AL419">
        <v>558.72236286533337</v>
      </c>
      <c r="AM419">
        <v>3972.039152999319</v>
      </c>
      <c r="AN419" s="61">
        <v>0.27936118143266669</v>
      </c>
      <c r="AO419">
        <v>1.9860195764996595</v>
      </c>
      <c r="AP419">
        <v>0.25695641468176683</v>
      </c>
    </row>
    <row r="420" spans="1:42" x14ac:dyDescent="0.35">
      <c r="A420" s="48" t="s">
        <v>725</v>
      </c>
      <c r="B420">
        <v>419</v>
      </c>
      <c r="C420">
        <v>48420</v>
      </c>
      <c r="D420" t="s">
        <v>205</v>
      </c>
      <c r="E420" t="s">
        <v>16</v>
      </c>
      <c r="F420">
        <v>2000</v>
      </c>
      <c r="G420">
        <v>217</v>
      </c>
      <c r="H420">
        <v>1137.9951923076924</v>
      </c>
      <c r="J420">
        <v>300</v>
      </c>
      <c r="K420" t="s">
        <v>722</v>
      </c>
      <c r="L420">
        <v>0.54</v>
      </c>
      <c r="M420">
        <v>0.54</v>
      </c>
      <c r="N420" t="s">
        <v>722</v>
      </c>
      <c r="O420">
        <v>7000</v>
      </c>
      <c r="P420">
        <v>7000</v>
      </c>
      <c r="Q420">
        <v>19345.91826923077</v>
      </c>
      <c r="R420" t="s">
        <v>722</v>
      </c>
      <c r="S420">
        <v>1.61</v>
      </c>
      <c r="T420">
        <v>1.61</v>
      </c>
      <c r="U420" t="s">
        <v>722</v>
      </c>
      <c r="V420">
        <v>4.1499999999999999E-5</v>
      </c>
      <c r="W420">
        <v>4.1499999999999999E-5</v>
      </c>
      <c r="X420" t="s">
        <v>722</v>
      </c>
      <c r="Y420">
        <v>12.94</v>
      </c>
      <c r="Z420">
        <v>12.94</v>
      </c>
      <c r="AA420" t="s">
        <v>722</v>
      </c>
      <c r="AB420">
        <v>1.27E-4</v>
      </c>
      <c r="AC420">
        <v>1.27E-4</v>
      </c>
      <c r="AD420" t="s">
        <v>722</v>
      </c>
      <c r="AE420">
        <v>1</v>
      </c>
      <c r="AF420">
        <v>1</v>
      </c>
      <c r="AG420" t="s">
        <v>722</v>
      </c>
      <c r="AH420">
        <v>0.97699999999999998</v>
      </c>
      <c r="AI420">
        <v>0.97699999999999998</v>
      </c>
      <c r="AJ420">
        <v>1.9005000000000001</v>
      </c>
      <c r="AK420">
        <v>13.510932999999998</v>
      </c>
      <c r="AL420">
        <v>558.72236286533337</v>
      </c>
      <c r="AM420">
        <v>3972.039152999319</v>
      </c>
      <c r="AN420" s="61">
        <v>0.27936118143266669</v>
      </c>
      <c r="AO420">
        <v>1.9860195764996595</v>
      </c>
      <c r="AP420">
        <v>0.25695641468176683</v>
      </c>
    </row>
    <row r="421" spans="1:42" x14ac:dyDescent="0.35">
      <c r="A421" s="48" t="s">
        <v>725</v>
      </c>
      <c r="B421">
        <v>420</v>
      </c>
      <c r="C421">
        <v>48421</v>
      </c>
      <c r="D421" t="s">
        <v>205</v>
      </c>
      <c r="E421" t="s">
        <v>16</v>
      </c>
      <c r="F421">
        <v>2000</v>
      </c>
      <c r="G421">
        <v>217</v>
      </c>
      <c r="H421">
        <v>1137.9951923076924</v>
      </c>
      <c r="J421">
        <v>300</v>
      </c>
      <c r="K421" t="s">
        <v>722</v>
      </c>
      <c r="L421">
        <v>0.54</v>
      </c>
      <c r="M421">
        <v>0.54</v>
      </c>
      <c r="N421" t="s">
        <v>722</v>
      </c>
      <c r="O421">
        <v>7000</v>
      </c>
      <c r="P421">
        <v>7000</v>
      </c>
      <c r="Q421">
        <v>19345.91826923077</v>
      </c>
      <c r="R421" t="s">
        <v>722</v>
      </c>
      <c r="S421">
        <v>1.61</v>
      </c>
      <c r="T421">
        <v>1.61</v>
      </c>
      <c r="U421" t="s">
        <v>722</v>
      </c>
      <c r="V421">
        <v>4.1499999999999999E-5</v>
      </c>
      <c r="W421">
        <v>4.1499999999999999E-5</v>
      </c>
      <c r="X421" t="s">
        <v>722</v>
      </c>
      <c r="Y421">
        <v>12.94</v>
      </c>
      <c r="Z421">
        <v>12.94</v>
      </c>
      <c r="AA421" t="s">
        <v>722</v>
      </c>
      <c r="AB421">
        <v>1.27E-4</v>
      </c>
      <c r="AC421">
        <v>1.27E-4</v>
      </c>
      <c r="AD421" t="s">
        <v>722</v>
      </c>
      <c r="AE421">
        <v>1</v>
      </c>
      <c r="AF421">
        <v>1</v>
      </c>
      <c r="AG421" t="s">
        <v>722</v>
      </c>
      <c r="AH421">
        <v>0.97699999999999998</v>
      </c>
      <c r="AI421">
        <v>0.97699999999999998</v>
      </c>
      <c r="AJ421">
        <v>1.9005000000000001</v>
      </c>
      <c r="AK421">
        <v>13.510932999999998</v>
      </c>
      <c r="AL421">
        <v>558.72236286533337</v>
      </c>
      <c r="AM421">
        <v>3972.039152999319</v>
      </c>
      <c r="AN421" s="61">
        <v>0.27936118143266669</v>
      </c>
      <c r="AO421">
        <v>1.9860195764996595</v>
      </c>
      <c r="AP421">
        <v>0.25695641468176683</v>
      </c>
    </row>
    <row r="422" spans="1:42" x14ac:dyDescent="0.35">
      <c r="A422" s="48" t="s">
        <v>725</v>
      </c>
      <c r="B422">
        <v>421</v>
      </c>
      <c r="C422">
        <v>48422</v>
      </c>
      <c r="D422" t="s">
        <v>205</v>
      </c>
      <c r="E422" t="s">
        <v>16</v>
      </c>
      <c r="F422">
        <v>2000</v>
      </c>
      <c r="G422">
        <v>217</v>
      </c>
      <c r="H422">
        <v>1137.9951923076924</v>
      </c>
      <c r="J422">
        <v>300</v>
      </c>
      <c r="K422" t="s">
        <v>722</v>
      </c>
      <c r="L422">
        <v>0.54</v>
      </c>
      <c r="M422">
        <v>0.54</v>
      </c>
      <c r="N422" t="s">
        <v>722</v>
      </c>
      <c r="O422">
        <v>7000</v>
      </c>
      <c r="P422">
        <v>7000</v>
      </c>
      <c r="Q422">
        <v>19345.91826923077</v>
      </c>
      <c r="R422" t="s">
        <v>722</v>
      </c>
      <c r="S422">
        <v>1.61</v>
      </c>
      <c r="T422">
        <v>1.61</v>
      </c>
      <c r="U422" t="s">
        <v>722</v>
      </c>
      <c r="V422">
        <v>4.1499999999999999E-5</v>
      </c>
      <c r="W422">
        <v>4.1499999999999999E-5</v>
      </c>
      <c r="X422" t="s">
        <v>722</v>
      </c>
      <c r="Y422">
        <v>12.94</v>
      </c>
      <c r="Z422">
        <v>12.94</v>
      </c>
      <c r="AA422" t="s">
        <v>722</v>
      </c>
      <c r="AB422">
        <v>1.27E-4</v>
      </c>
      <c r="AC422">
        <v>1.27E-4</v>
      </c>
      <c r="AD422" t="s">
        <v>722</v>
      </c>
      <c r="AE422">
        <v>1</v>
      </c>
      <c r="AF422">
        <v>1</v>
      </c>
      <c r="AG422" t="s">
        <v>722</v>
      </c>
      <c r="AH422">
        <v>0.97699999999999998</v>
      </c>
      <c r="AI422">
        <v>0.97699999999999998</v>
      </c>
      <c r="AJ422">
        <v>1.9005000000000001</v>
      </c>
      <c r="AK422">
        <v>13.510932999999998</v>
      </c>
      <c r="AL422">
        <v>558.72236286533337</v>
      </c>
      <c r="AM422">
        <v>3972.039152999319</v>
      </c>
      <c r="AN422" s="61">
        <v>0.27936118143266669</v>
      </c>
      <c r="AO422">
        <v>1.9860195764996595</v>
      </c>
      <c r="AP422">
        <v>0.25695641468176683</v>
      </c>
    </row>
    <row r="423" spans="1:42" x14ac:dyDescent="0.35">
      <c r="A423" s="48" t="s">
        <v>725</v>
      </c>
      <c r="B423">
        <v>422</v>
      </c>
      <c r="C423">
        <v>48430</v>
      </c>
      <c r="D423" t="s">
        <v>205</v>
      </c>
      <c r="E423" t="s">
        <v>16</v>
      </c>
      <c r="F423">
        <v>2000</v>
      </c>
      <c r="G423">
        <v>217</v>
      </c>
      <c r="H423">
        <v>1137.9951923076924</v>
      </c>
      <c r="J423">
        <v>300</v>
      </c>
      <c r="K423" t="s">
        <v>722</v>
      </c>
      <c r="L423">
        <v>0.54</v>
      </c>
      <c r="M423">
        <v>0.54</v>
      </c>
      <c r="N423" t="s">
        <v>722</v>
      </c>
      <c r="O423">
        <v>7000</v>
      </c>
      <c r="P423">
        <v>7000</v>
      </c>
      <c r="Q423">
        <v>19345.91826923077</v>
      </c>
      <c r="R423" t="s">
        <v>722</v>
      </c>
      <c r="S423">
        <v>1.61</v>
      </c>
      <c r="T423">
        <v>1.61</v>
      </c>
      <c r="U423" t="s">
        <v>722</v>
      </c>
      <c r="V423">
        <v>4.1499999999999999E-5</v>
      </c>
      <c r="W423">
        <v>4.1499999999999999E-5</v>
      </c>
      <c r="X423" t="s">
        <v>722</v>
      </c>
      <c r="Y423">
        <v>12.94</v>
      </c>
      <c r="Z423">
        <v>12.94</v>
      </c>
      <c r="AA423" t="s">
        <v>722</v>
      </c>
      <c r="AB423">
        <v>1.27E-4</v>
      </c>
      <c r="AC423">
        <v>1.27E-4</v>
      </c>
      <c r="AD423" t="s">
        <v>722</v>
      </c>
      <c r="AE423">
        <v>1</v>
      </c>
      <c r="AF423">
        <v>1</v>
      </c>
      <c r="AG423" t="s">
        <v>722</v>
      </c>
      <c r="AH423">
        <v>0.97699999999999998</v>
      </c>
      <c r="AI423">
        <v>0.97699999999999998</v>
      </c>
      <c r="AJ423">
        <v>1.9005000000000001</v>
      </c>
      <c r="AK423">
        <v>13.510932999999998</v>
      </c>
      <c r="AL423">
        <v>558.72236286533337</v>
      </c>
      <c r="AM423">
        <v>3972.039152999319</v>
      </c>
      <c r="AN423" s="61">
        <v>0.27936118143266669</v>
      </c>
      <c r="AO423">
        <v>1.9860195764996595</v>
      </c>
      <c r="AP423">
        <v>0.25695641468176683</v>
      </c>
    </row>
    <row r="424" spans="1:42" x14ac:dyDescent="0.35">
      <c r="A424" s="48" t="s">
        <v>725</v>
      </c>
      <c r="B424">
        <v>423</v>
      </c>
      <c r="C424">
        <v>48543</v>
      </c>
      <c r="D424" t="s">
        <v>205</v>
      </c>
      <c r="E424" t="s">
        <v>16</v>
      </c>
      <c r="F424">
        <v>2000</v>
      </c>
      <c r="G424">
        <v>217</v>
      </c>
      <c r="H424">
        <v>1137.9951923076924</v>
      </c>
      <c r="J424">
        <v>300</v>
      </c>
      <c r="K424" t="s">
        <v>722</v>
      </c>
      <c r="L424">
        <v>0.54</v>
      </c>
      <c r="M424">
        <v>0.54</v>
      </c>
      <c r="N424" t="s">
        <v>722</v>
      </c>
      <c r="O424">
        <v>7000</v>
      </c>
      <c r="P424">
        <v>7000</v>
      </c>
      <c r="Q424">
        <v>19345.91826923077</v>
      </c>
      <c r="R424" t="s">
        <v>722</v>
      </c>
      <c r="S424">
        <v>1.61</v>
      </c>
      <c r="T424">
        <v>1.61</v>
      </c>
      <c r="U424" t="s">
        <v>722</v>
      </c>
      <c r="V424">
        <v>4.1499999999999999E-5</v>
      </c>
      <c r="W424">
        <v>4.1499999999999999E-5</v>
      </c>
      <c r="X424" t="s">
        <v>722</v>
      </c>
      <c r="Y424">
        <v>12.94</v>
      </c>
      <c r="Z424">
        <v>12.94</v>
      </c>
      <c r="AA424" t="s">
        <v>722</v>
      </c>
      <c r="AB424">
        <v>1.27E-4</v>
      </c>
      <c r="AC424">
        <v>1.27E-4</v>
      </c>
      <c r="AD424" t="s">
        <v>722</v>
      </c>
      <c r="AE424">
        <v>1</v>
      </c>
      <c r="AF424">
        <v>1</v>
      </c>
      <c r="AG424" t="s">
        <v>722</v>
      </c>
      <c r="AH424">
        <v>0.97699999999999998</v>
      </c>
      <c r="AI424">
        <v>0.97699999999999998</v>
      </c>
      <c r="AJ424">
        <v>1.9005000000000001</v>
      </c>
      <c r="AK424">
        <v>13.510932999999998</v>
      </c>
      <c r="AL424">
        <v>558.72236286533337</v>
      </c>
      <c r="AM424">
        <v>3972.039152999319</v>
      </c>
      <c r="AN424" s="61">
        <v>0.27936118143266669</v>
      </c>
      <c r="AO424">
        <v>1.9860195764996595</v>
      </c>
      <c r="AP424">
        <v>0.25695641468176683</v>
      </c>
    </row>
    <row r="425" spans="1:42" x14ac:dyDescent="0.35">
      <c r="A425" s="48" t="s">
        <v>725</v>
      </c>
      <c r="B425">
        <v>424</v>
      </c>
      <c r="C425">
        <v>48544</v>
      </c>
      <c r="D425" t="s">
        <v>205</v>
      </c>
      <c r="E425" t="s">
        <v>16</v>
      </c>
      <c r="F425">
        <v>2000</v>
      </c>
      <c r="G425">
        <v>217</v>
      </c>
      <c r="H425">
        <v>1137.9951923076924</v>
      </c>
      <c r="J425">
        <v>300</v>
      </c>
      <c r="K425" t="s">
        <v>722</v>
      </c>
      <c r="L425">
        <v>0.54</v>
      </c>
      <c r="M425">
        <v>0.54</v>
      </c>
      <c r="N425" t="s">
        <v>722</v>
      </c>
      <c r="O425">
        <v>7000</v>
      </c>
      <c r="P425">
        <v>7000</v>
      </c>
      <c r="Q425">
        <v>19345.91826923077</v>
      </c>
      <c r="R425" t="s">
        <v>722</v>
      </c>
      <c r="S425">
        <v>1.61</v>
      </c>
      <c r="T425">
        <v>1.61</v>
      </c>
      <c r="U425" t="s">
        <v>722</v>
      </c>
      <c r="V425">
        <v>4.1499999999999999E-5</v>
      </c>
      <c r="W425">
        <v>4.1499999999999999E-5</v>
      </c>
      <c r="X425" t="s">
        <v>722</v>
      </c>
      <c r="Y425">
        <v>12.94</v>
      </c>
      <c r="Z425">
        <v>12.94</v>
      </c>
      <c r="AA425" t="s">
        <v>722</v>
      </c>
      <c r="AB425">
        <v>1.27E-4</v>
      </c>
      <c r="AC425">
        <v>1.27E-4</v>
      </c>
      <c r="AD425" t="s">
        <v>722</v>
      </c>
      <c r="AE425">
        <v>1</v>
      </c>
      <c r="AF425">
        <v>1</v>
      </c>
      <c r="AG425" t="s">
        <v>722</v>
      </c>
      <c r="AH425">
        <v>0.97699999999999998</v>
      </c>
      <c r="AI425">
        <v>0.97699999999999998</v>
      </c>
      <c r="AJ425">
        <v>1.9005000000000001</v>
      </c>
      <c r="AK425">
        <v>13.510932999999998</v>
      </c>
      <c r="AL425">
        <v>558.72236286533337</v>
      </c>
      <c r="AM425">
        <v>3972.039152999319</v>
      </c>
      <c r="AN425" s="61">
        <v>0.27936118143266669</v>
      </c>
      <c r="AO425">
        <v>1.9860195764996595</v>
      </c>
      <c r="AP425">
        <v>0.25695641468176683</v>
      </c>
    </row>
    <row r="426" spans="1:42" x14ac:dyDescent="0.35">
      <c r="A426" s="48" t="s">
        <v>725</v>
      </c>
      <c r="B426">
        <v>425</v>
      </c>
      <c r="C426">
        <v>48545</v>
      </c>
      <c r="D426" t="s">
        <v>205</v>
      </c>
      <c r="E426" t="s">
        <v>16</v>
      </c>
      <c r="F426">
        <v>2000</v>
      </c>
      <c r="G426">
        <v>217</v>
      </c>
      <c r="H426">
        <v>1137.9951923076924</v>
      </c>
      <c r="J426">
        <v>300</v>
      </c>
      <c r="K426" t="s">
        <v>722</v>
      </c>
      <c r="L426">
        <v>0.54</v>
      </c>
      <c r="M426">
        <v>0.54</v>
      </c>
      <c r="N426" t="s">
        <v>722</v>
      </c>
      <c r="O426">
        <v>7000</v>
      </c>
      <c r="P426">
        <v>7000</v>
      </c>
      <c r="Q426">
        <v>19345.91826923077</v>
      </c>
      <c r="R426" t="s">
        <v>722</v>
      </c>
      <c r="S426">
        <v>1.61</v>
      </c>
      <c r="T426">
        <v>1.61</v>
      </c>
      <c r="U426" t="s">
        <v>722</v>
      </c>
      <c r="V426">
        <v>4.1499999999999999E-5</v>
      </c>
      <c r="W426">
        <v>4.1499999999999999E-5</v>
      </c>
      <c r="X426" t="s">
        <v>722</v>
      </c>
      <c r="Y426">
        <v>12.94</v>
      </c>
      <c r="Z426">
        <v>12.94</v>
      </c>
      <c r="AA426" t="s">
        <v>722</v>
      </c>
      <c r="AB426">
        <v>1.27E-4</v>
      </c>
      <c r="AC426">
        <v>1.27E-4</v>
      </c>
      <c r="AD426" t="s">
        <v>722</v>
      </c>
      <c r="AE426">
        <v>1</v>
      </c>
      <c r="AF426">
        <v>1</v>
      </c>
      <c r="AG426" t="s">
        <v>722</v>
      </c>
      <c r="AH426">
        <v>0.97699999999999998</v>
      </c>
      <c r="AI426">
        <v>0.97699999999999998</v>
      </c>
      <c r="AJ426">
        <v>1.9005000000000001</v>
      </c>
      <c r="AK426">
        <v>13.510932999999998</v>
      </c>
      <c r="AL426">
        <v>558.72236286533337</v>
      </c>
      <c r="AM426">
        <v>3972.039152999319</v>
      </c>
      <c r="AN426" s="61">
        <v>0.27936118143266669</v>
      </c>
      <c r="AO426">
        <v>1.9860195764996595</v>
      </c>
      <c r="AP426">
        <v>0.25695641468176683</v>
      </c>
    </row>
    <row r="427" spans="1:42" x14ac:dyDescent="0.35">
      <c r="A427" s="48" t="s">
        <v>725</v>
      </c>
      <c r="B427">
        <v>426</v>
      </c>
      <c r="C427">
        <v>48546</v>
      </c>
      <c r="D427" t="s">
        <v>205</v>
      </c>
      <c r="E427" t="s">
        <v>16</v>
      </c>
      <c r="F427">
        <v>2000</v>
      </c>
      <c r="G427">
        <v>217</v>
      </c>
      <c r="H427">
        <v>1137.9951923076924</v>
      </c>
      <c r="J427">
        <v>300</v>
      </c>
      <c r="K427" t="s">
        <v>722</v>
      </c>
      <c r="L427">
        <v>0.54</v>
      </c>
      <c r="M427">
        <v>0.54</v>
      </c>
      <c r="N427" t="s">
        <v>722</v>
      </c>
      <c r="O427">
        <v>7000</v>
      </c>
      <c r="P427">
        <v>7000</v>
      </c>
      <c r="Q427">
        <v>19345.91826923077</v>
      </c>
      <c r="R427" t="s">
        <v>722</v>
      </c>
      <c r="S427">
        <v>1.61</v>
      </c>
      <c r="T427">
        <v>1.61</v>
      </c>
      <c r="U427" t="s">
        <v>722</v>
      </c>
      <c r="V427">
        <v>4.1499999999999999E-5</v>
      </c>
      <c r="W427">
        <v>4.1499999999999999E-5</v>
      </c>
      <c r="X427" t="s">
        <v>722</v>
      </c>
      <c r="Y427">
        <v>12.94</v>
      </c>
      <c r="Z427">
        <v>12.94</v>
      </c>
      <c r="AA427" t="s">
        <v>722</v>
      </c>
      <c r="AB427">
        <v>1.27E-4</v>
      </c>
      <c r="AC427">
        <v>1.27E-4</v>
      </c>
      <c r="AD427" t="s">
        <v>722</v>
      </c>
      <c r="AE427">
        <v>1</v>
      </c>
      <c r="AF427">
        <v>1</v>
      </c>
      <c r="AG427" t="s">
        <v>722</v>
      </c>
      <c r="AH427">
        <v>0.97699999999999998</v>
      </c>
      <c r="AI427">
        <v>0.97699999999999998</v>
      </c>
      <c r="AJ427">
        <v>1.9005000000000001</v>
      </c>
      <c r="AK427">
        <v>13.510932999999998</v>
      </c>
      <c r="AL427">
        <v>558.72236286533337</v>
      </c>
      <c r="AM427">
        <v>3972.039152999319</v>
      </c>
      <c r="AN427" s="61">
        <v>0.27936118143266669</v>
      </c>
      <c r="AO427">
        <v>1.9860195764996595</v>
      </c>
      <c r="AP427">
        <v>0.25695641468176683</v>
      </c>
    </row>
    <row r="428" spans="1:42" x14ac:dyDescent="0.35">
      <c r="A428" s="48" t="s">
        <v>725</v>
      </c>
      <c r="B428">
        <v>427</v>
      </c>
      <c r="C428">
        <v>48548</v>
      </c>
      <c r="D428" t="s">
        <v>205</v>
      </c>
      <c r="E428" t="s">
        <v>16</v>
      </c>
      <c r="F428">
        <v>2000</v>
      </c>
      <c r="G428">
        <v>217</v>
      </c>
      <c r="H428">
        <v>1137.9951923076924</v>
      </c>
      <c r="J428">
        <v>300</v>
      </c>
      <c r="K428" t="s">
        <v>722</v>
      </c>
      <c r="L428">
        <v>0.54</v>
      </c>
      <c r="M428">
        <v>0.54</v>
      </c>
      <c r="N428" t="s">
        <v>722</v>
      </c>
      <c r="O428">
        <v>7000</v>
      </c>
      <c r="P428">
        <v>7000</v>
      </c>
      <c r="Q428">
        <v>19345.91826923077</v>
      </c>
      <c r="R428" t="s">
        <v>722</v>
      </c>
      <c r="S428">
        <v>1.61</v>
      </c>
      <c r="T428">
        <v>1.61</v>
      </c>
      <c r="U428" t="s">
        <v>722</v>
      </c>
      <c r="V428">
        <v>4.1499999999999999E-5</v>
      </c>
      <c r="W428">
        <v>4.1499999999999999E-5</v>
      </c>
      <c r="X428" t="s">
        <v>722</v>
      </c>
      <c r="Y428">
        <v>12.94</v>
      </c>
      <c r="Z428">
        <v>12.94</v>
      </c>
      <c r="AA428" t="s">
        <v>722</v>
      </c>
      <c r="AB428">
        <v>1.27E-4</v>
      </c>
      <c r="AC428">
        <v>1.27E-4</v>
      </c>
      <c r="AD428" t="s">
        <v>722</v>
      </c>
      <c r="AE428">
        <v>1</v>
      </c>
      <c r="AF428">
        <v>1</v>
      </c>
      <c r="AG428" t="s">
        <v>722</v>
      </c>
      <c r="AH428">
        <v>0.97699999999999998</v>
      </c>
      <c r="AI428">
        <v>0.97699999999999998</v>
      </c>
      <c r="AJ428">
        <v>1.9005000000000001</v>
      </c>
      <c r="AK428">
        <v>13.510932999999998</v>
      </c>
      <c r="AL428">
        <v>558.72236286533337</v>
      </c>
      <c r="AM428">
        <v>3972.039152999319</v>
      </c>
      <c r="AN428" s="61">
        <v>0.27936118143266669</v>
      </c>
      <c r="AO428">
        <v>1.9860195764996595</v>
      </c>
      <c r="AP428">
        <v>0.25695641468176683</v>
      </c>
    </row>
    <row r="429" spans="1:42" x14ac:dyDescent="0.35">
      <c r="A429" s="48" t="s">
        <v>725</v>
      </c>
      <c r="B429">
        <v>428</v>
      </c>
      <c r="C429">
        <v>48550</v>
      </c>
      <c r="D429" t="s">
        <v>205</v>
      </c>
      <c r="E429" t="s">
        <v>16</v>
      </c>
      <c r="F429">
        <v>2000</v>
      </c>
      <c r="G429">
        <v>217</v>
      </c>
      <c r="H429">
        <v>1137.9951923076924</v>
      </c>
      <c r="J429">
        <v>300</v>
      </c>
      <c r="K429" t="s">
        <v>722</v>
      </c>
      <c r="L429">
        <v>0.54</v>
      </c>
      <c r="M429">
        <v>0.54</v>
      </c>
      <c r="N429" t="s">
        <v>722</v>
      </c>
      <c r="O429">
        <v>7000</v>
      </c>
      <c r="P429">
        <v>7000</v>
      </c>
      <c r="Q429">
        <v>19345.91826923077</v>
      </c>
      <c r="R429" t="s">
        <v>722</v>
      </c>
      <c r="S429">
        <v>1.61</v>
      </c>
      <c r="T429">
        <v>1.61</v>
      </c>
      <c r="U429" t="s">
        <v>722</v>
      </c>
      <c r="V429">
        <v>4.1499999999999999E-5</v>
      </c>
      <c r="W429">
        <v>4.1499999999999999E-5</v>
      </c>
      <c r="X429" t="s">
        <v>722</v>
      </c>
      <c r="Y429">
        <v>12.94</v>
      </c>
      <c r="Z429">
        <v>12.94</v>
      </c>
      <c r="AA429" t="s">
        <v>722</v>
      </c>
      <c r="AB429">
        <v>1.27E-4</v>
      </c>
      <c r="AC429">
        <v>1.27E-4</v>
      </c>
      <c r="AD429" t="s">
        <v>722</v>
      </c>
      <c r="AE429">
        <v>1</v>
      </c>
      <c r="AF429">
        <v>1</v>
      </c>
      <c r="AG429" t="s">
        <v>722</v>
      </c>
      <c r="AH429">
        <v>0.97699999999999998</v>
      </c>
      <c r="AI429">
        <v>0.97699999999999998</v>
      </c>
      <c r="AJ429">
        <v>1.9005000000000001</v>
      </c>
      <c r="AK429">
        <v>13.510932999999998</v>
      </c>
      <c r="AL429">
        <v>558.72236286533337</v>
      </c>
      <c r="AM429">
        <v>3972.039152999319</v>
      </c>
      <c r="AN429" s="61">
        <v>0.27936118143266669</v>
      </c>
      <c r="AO429">
        <v>1.9860195764996595</v>
      </c>
      <c r="AP429">
        <v>0.25695641468176683</v>
      </c>
    </row>
    <row r="430" spans="1:42" x14ac:dyDescent="0.35">
      <c r="A430" s="48" t="s">
        <v>725</v>
      </c>
      <c r="B430">
        <v>429</v>
      </c>
      <c r="C430" t="s">
        <v>266</v>
      </c>
      <c r="D430" t="s">
        <v>205</v>
      </c>
      <c r="E430" t="s">
        <v>16</v>
      </c>
      <c r="F430">
        <v>2001</v>
      </c>
      <c r="G430">
        <v>95</v>
      </c>
      <c r="H430">
        <v>1137.9951923076924</v>
      </c>
      <c r="J430">
        <v>100</v>
      </c>
      <c r="K430" t="s">
        <v>722</v>
      </c>
      <c r="L430">
        <v>0.54</v>
      </c>
      <c r="M430">
        <v>0.54</v>
      </c>
      <c r="N430" t="s">
        <v>722</v>
      </c>
      <c r="O430">
        <v>7000</v>
      </c>
      <c r="P430">
        <v>7000</v>
      </c>
      <c r="Q430">
        <v>18207.923076923078</v>
      </c>
      <c r="R430" t="s">
        <v>722</v>
      </c>
      <c r="S430">
        <v>2.08</v>
      </c>
      <c r="T430">
        <v>2.08</v>
      </c>
      <c r="U430" t="s">
        <v>722</v>
      </c>
      <c r="V430">
        <v>2.5599999999999999E-4</v>
      </c>
      <c r="W430">
        <v>2.5599999999999999E-4</v>
      </c>
      <c r="X430" t="s">
        <v>722</v>
      </c>
      <c r="Y430">
        <v>9.58</v>
      </c>
      <c r="Z430">
        <v>9.58</v>
      </c>
      <c r="AA430" t="s">
        <v>722</v>
      </c>
      <c r="AB430">
        <v>1.63E-4</v>
      </c>
      <c r="AC430">
        <v>1.63E-4</v>
      </c>
      <c r="AD430" t="s">
        <v>722</v>
      </c>
      <c r="AE430">
        <v>1</v>
      </c>
      <c r="AF430">
        <v>1</v>
      </c>
      <c r="AG430" t="s">
        <v>722</v>
      </c>
      <c r="AH430">
        <v>0.97699999999999998</v>
      </c>
      <c r="AI430">
        <v>0.97699999999999998</v>
      </c>
      <c r="AJ430">
        <v>3.8719999999999999</v>
      </c>
      <c r="AK430">
        <v>10.474416999999999</v>
      </c>
      <c r="AL430">
        <v>498.34189633914974</v>
      </c>
      <c r="AM430">
        <v>1348.0993881268148</v>
      </c>
      <c r="AN430" s="61">
        <v>0.24917094816957489</v>
      </c>
      <c r="AO430">
        <v>0.67404969406340742</v>
      </c>
      <c r="AP430">
        <v>0.22918743812637496</v>
      </c>
    </row>
    <row r="431" spans="1:42" x14ac:dyDescent="0.35">
      <c r="A431" s="48" t="s">
        <v>725</v>
      </c>
      <c r="B431">
        <v>430</v>
      </c>
      <c r="C431" t="s">
        <v>267</v>
      </c>
      <c r="D431" t="s">
        <v>205</v>
      </c>
      <c r="E431" t="s">
        <v>16</v>
      </c>
      <c r="F431">
        <v>2001</v>
      </c>
      <c r="G431">
        <v>95</v>
      </c>
      <c r="H431">
        <v>1137.9951923076924</v>
      </c>
      <c r="J431">
        <v>100</v>
      </c>
      <c r="K431" t="s">
        <v>722</v>
      </c>
      <c r="L431">
        <v>0.54</v>
      </c>
      <c r="M431">
        <v>0.54</v>
      </c>
      <c r="N431" t="s">
        <v>722</v>
      </c>
      <c r="O431">
        <v>7000</v>
      </c>
      <c r="P431">
        <v>7000</v>
      </c>
      <c r="Q431">
        <v>18207.923076923078</v>
      </c>
      <c r="R431" t="s">
        <v>722</v>
      </c>
      <c r="S431">
        <v>2.08</v>
      </c>
      <c r="T431">
        <v>2.08</v>
      </c>
      <c r="U431" t="s">
        <v>722</v>
      </c>
      <c r="V431">
        <v>2.5599999999999999E-4</v>
      </c>
      <c r="W431">
        <v>2.5599999999999999E-4</v>
      </c>
      <c r="X431" t="s">
        <v>722</v>
      </c>
      <c r="Y431">
        <v>9.58</v>
      </c>
      <c r="Z431">
        <v>9.58</v>
      </c>
      <c r="AA431" t="s">
        <v>722</v>
      </c>
      <c r="AB431">
        <v>1.63E-4</v>
      </c>
      <c r="AC431">
        <v>1.63E-4</v>
      </c>
      <c r="AD431" t="s">
        <v>722</v>
      </c>
      <c r="AE431">
        <v>1</v>
      </c>
      <c r="AF431">
        <v>1</v>
      </c>
      <c r="AG431" t="s">
        <v>722</v>
      </c>
      <c r="AH431">
        <v>0.97699999999999998</v>
      </c>
      <c r="AI431">
        <v>0.97699999999999998</v>
      </c>
      <c r="AJ431">
        <v>3.8719999999999999</v>
      </c>
      <c r="AK431">
        <v>10.474416999999999</v>
      </c>
      <c r="AL431">
        <v>498.34189633914974</v>
      </c>
      <c r="AM431">
        <v>1348.0993881268148</v>
      </c>
      <c r="AN431" s="61">
        <v>0.24917094816957489</v>
      </c>
      <c r="AO431">
        <v>0.67404969406340742</v>
      </c>
      <c r="AP431">
        <v>0.22918743812637496</v>
      </c>
    </row>
    <row r="432" spans="1:42" x14ac:dyDescent="0.35">
      <c r="A432" s="48" t="s">
        <v>725</v>
      </c>
      <c r="B432">
        <v>431</v>
      </c>
      <c r="C432">
        <v>4550</v>
      </c>
      <c r="D432" t="s">
        <v>205</v>
      </c>
      <c r="E432" t="s">
        <v>16</v>
      </c>
      <c r="F432">
        <v>2002</v>
      </c>
      <c r="G432">
        <v>101</v>
      </c>
      <c r="H432">
        <v>146</v>
      </c>
      <c r="J432">
        <v>175</v>
      </c>
      <c r="K432" t="s">
        <v>722</v>
      </c>
      <c r="L432">
        <v>0.54</v>
      </c>
      <c r="M432">
        <v>0.54</v>
      </c>
      <c r="N432" t="s">
        <v>722</v>
      </c>
      <c r="O432">
        <v>7000</v>
      </c>
      <c r="P432">
        <v>7000</v>
      </c>
      <c r="Q432">
        <v>2190</v>
      </c>
      <c r="R432" t="s">
        <v>722</v>
      </c>
      <c r="S432">
        <v>1.06</v>
      </c>
      <c r="T432">
        <v>1.06</v>
      </c>
      <c r="U432" t="s">
        <v>722</v>
      </c>
      <c r="V432">
        <v>3.8099999999999998E-5</v>
      </c>
      <c r="W432">
        <v>3.8099999999999998E-5</v>
      </c>
      <c r="X432" t="s">
        <v>722</v>
      </c>
      <c r="Y432">
        <v>7.64</v>
      </c>
      <c r="Z432">
        <v>7.64</v>
      </c>
      <c r="AA432" t="s">
        <v>722</v>
      </c>
      <c r="AB432">
        <v>9.1700000000000006E-5</v>
      </c>
      <c r="AC432">
        <v>9.1700000000000006E-5</v>
      </c>
      <c r="AD432" t="s">
        <v>722</v>
      </c>
      <c r="AE432">
        <v>1</v>
      </c>
      <c r="AF432">
        <v>1</v>
      </c>
      <c r="AG432" t="s">
        <v>722</v>
      </c>
      <c r="AH432">
        <v>0.97699999999999998</v>
      </c>
      <c r="AI432">
        <v>0.97699999999999998</v>
      </c>
      <c r="AJ432">
        <v>1.1434390000000001</v>
      </c>
      <c r="AK432">
        <v>7.6604840709999991</v>
      </c>
      <c r="AL432">
        <v>20.073137047609507</v>
      </c>
      <c r="AM432">
        <v>134.48023603201622</v>
      </c>
      <c r="AN432" s="61">
        <v>1.0036568523804754E-2</v>
      </c>
      <c r="AO432">
        <v>6.7240118016008113E-2</v>
      </c>
      <c r="AP432">
        <v>9.2316357281956116E-3</v>
      </c>
    </row>
    <row r="433" spans="1:42" x14ac:dyDescent="0.35">
      <c r="A433" s="48" t="s">
        <v>725</v>
      </c>
      <c r="B433">
        <v>432</v>
      </c>
      <c r="C433" t="s">
        <v>268</v>
      </c>
      <c r="D433" t="s">
        <v>205</v>
      </c>
      <c r="E433" t="s">
        <v>16</v>
      </c>
      <c r="F433">
        <v>2002</v>
      </c>
      <c r="G433">
        <v>101</v>
      </c>
      <c r="H433">
        <v>146</v>
      </c>
      <c r="J433">
        <v>175</v>
      </c>
      <c r="K433" t="s">
        <v>722</v>
      </c>
      <c r="L433">
        <v>0.54</v>
      </c>
      <c r="M433">
        <v>0.54</v>
      </c>
      <c r="N433" t="s">
        <v>722</v>
      </c>
      <c r="O433">
        <v>7000</v>
      </c>
      <c r="P433">
        <v>7000</v>
      </c>
      <c r="Q433">
        <v>2190</v>
      </c>
      <c r="R433" t="s">
        <v>722</v>
      </c>
      <c r="S433">
        <v>1.06</v>
      </c>
      <c r="T433">
        <v>1.06</v>
      </c>
      <c r="U433" t="s">
        <v>722</v>
      </c>
      <c r="V433">
        <v>3.8099999999999998E-5</v>
      </c>
      <c r="W433">
        <v>3.8099999999999998E-5</v>
      </c>
      <c r="X433" t="s">
        <v>722</v>
      </c>
      <c r="Y433">
        <v>7.64</v>
      </c>
      <c r="Z433">
        <v>7.64</v>
      </c>
      <c r="AA433" t="s">
        <v>722</v>
      </c>
      <c r="AB433">
        <v>9.1700000000000006E-5</v>
      </c>
      <c r="AC433">
        <v>9.1700000000000006E-5</v>
      </c>
      <c r="AD433" t="s">
        <v>722</v>
      </c>
      <c r="AE433">
        <v>1</v>
      </c>
      <c r="AF433">
        <v>1</v>
      </c>
      <c r="AG433" t="s">
        <v>722</v>
      </c>
      <c r="AH433">
        <v>0.97699999999999998</v>
      </c>
      <c r="AI433">
        <v>0.97699999999999998</v>
      </c>
      <c r="AJ433">
        <v>1.1434390000000001</v>
      </c>
      <c r="AK433">
        <v>7.6604840709999991</v>
      </c>
      <c r="AL433">
        <v>20.073137047609507</v>
      </c>
      <c r="AM433">
        <v>134.48023603201622</v>
      </c>
      <c r="AN433" s="61">
        <v>1.0036568523804754E-2</v>
      </c>
      <c r="AO433">
        <v>6.7240118016008113E-2</v>
      </c>
      <c r="AP433">
        <v>9.2316357281956116E-3</v>
      </c>
    </row>
    <row r="434" spans="1:42" x14ac:dyDescent="0.35">
      <c r="A434" s="48" t="s">
        <v>725</v>
      </c>
      <c r="B434">
        <v>433</v>
      </c>
      <c r="C434" t="s">
        <v>269</v>
      </c>
      <c r="D434" t="s">
        <v>205</v>
      </c>
      <c r="E434" t="s">
        <v>16</v>
      </c>
      <c r="F434">
        <v>2002</v>
      </c>
      <c r="G434">
        <v>101</v>
      </c>
      <c r="H434">
        <v>146</v>
      </c>
      <c r="J434">
        <v>175</v>
      </c>
      <c r="K434" t="s">
        <v>722</v>
      </c>
      <c r="L434">
        <v>0.54</v>
      </c>
      <c r="M434">
        <v>0.54</v>
      </c>
      <c r="N434" t="s">
        <v>722</v>
      </c>
      <c r="O434">
        <v>7000</v>
      </c>
      <c r="P434">
        <v>7000</v>
      </c>
      <c r="Q434">
        <v>2190</v>
      </c>
      <c r="R434" t="s">
        <v>722</v>
      </c>
      <c r="S434">
        <v>1.06</v>
      </c>
      <c r="T434">
        <v>1.06</v>
      </c>
      <c r="U434" t="s">
        <v>722</v>
      </c>
      <c r="V434">
        <v>3.8099999999999998E-5</v>
      </c>
      <c r="W434">
        <v>3.8099999999999998E-5</v>
      </c>
      <c r="X434" t="s">
        <v>722</v>
      </c>
      <c r="Y434">
        <v>7.64</v>
      </c>
      <c r="Z434">
        <v>7.64</v>
      </c>
      <c r="AA434" t="s">
        <v>722</v>
      </c>
      <c r="AB434">
        <v>9.1700000000000006E-5</v>
      </c>
      <c r="AC434">
        <v>9.1700000000000006E-5</v>
      </c>
      <c r="AD434" t="s">
        <v>722</v>
      </c>
      <c r="AE434">
        <v>1</v>
      </c>
      <c r="AF434">
        <v>1</v>
      </c>
      <c r="AG434" t="s">
        <v>722</v>
      </c>
      <c r="AH434">
        <v>0.97699999999999998</v>
      </c>
      <c r="AI434">
        <v>0.97699999999999998</v>
      </c>
      <c r="AJ434">
        <v>1.1434390000000001</v>
      </c>
      <c r="AK434">
        <v>7.6604840709999991</v>
      </c>
      <c r="AL434">
        <v>20.073137047609507</v>
      </c>
      <c r="AM434">
        <v>134.48023603201622</v>
      </c>
      <c r="AN434" s="61">
        <v>1.0036568523804754E-2</v>
      </c>
      <c r="AO434">
        <v>6.7240118016008113E-2</v>
      </c>
      <c r="AP434">
        <v>9.2316357281956116E-3</v>
      </c>
    </row>
    <row r="435" spans="1:42" x14ac:dyDescent="0.35">
      <c r="A435" s="48" t="s">
        <v>725</v>
      </c>
      <c r="B435">
        <v>434</v>
      </c>
      <c r="C435" t="s">
        <v>270</v>
      </c>
      <c r="D435" t="s">
        <v>205</v>
      </c>
      <c r="E435" t="s">
        <v>16</v>
      </c>
      <c r="F435">
        <v>2002</v>
      </c>
      <c r="G435">
        <v>101</v>
      </c>
      <c r="H435">
        <v>146</v>
      </c>
      <c r="J435">
        <v>175</v>
      </c>
      <c r="K435" t="s">
        <v>722</v>
      </c>
      <c r="L435">
        <v>0.54</v>
      </c>
      <c r="M435">
        <v>0.54</v>
      </c>
      <c r="N435" t="s">
        <v>722</v>
      </c>
      <c r="O435">
        <v>7000</v>
      </c>
      <c r="P435">
        <v>7000</v>
      </c>
      <c r="Q435">
        <v>2190</v>
      </c>
      <c r="R435" t="s">
        <v>722</v>
      </c>
      <c r="S435">
        <v>1.06</v>
      </c>
      <c r="T435">
        <v>1.06</v>
      </c>
      <c r="U435" t="s">
        <v>722</v>
      </c>
      <c r="V435">
        <v>3.8099999999999998E-5</v>
      </c>
      <c r="W435">
        <v>3.8099999999999998E-5</v>
      </c>
      <c r="X435" t="s">
        <v>722</v>
      </c>
      <c r="Y435">
        <v>7.64</v>
      </c>
      <c r="Z435">
        <v>7.64</v>
      </c>
      <c r="AA435" t="s">
        <v>722</v>
      </c>
      <c r="AB435">
        <v>9.1700000000000006E-5</v>
      </c>
      <c r="AC435">
        <v>9.1700000000000006E-5</v>
      </c>
      <c r="AD435" t="s">
        <v>722</v>
      </c>
      <c r="AE435">
        <v>1</v>
      </c>
      <c r="AF435">
        <v>1</v>
      </c>
      <c r="AG435" t="s">
        <v>722</v>
      </c>
      <c r="AH435">
        <v>0.97699999999999998</v>
      </c>
      <c r="AI435">
        <v>0.97699999999999998</v>
      </c>
      <c r="AJ435">
        <v>1.1434390000000001</v>
      </c>
      <c r="AK435">
        <v>7.6604840709999991</v>
      </c>
      <c r="AL435">
        <v>20.073137047609507</v>
      </c>
      <c r="AM435">
        <v>134.48023603201622</v>
      </c>
      <c r="AN435" s="61">
        <v>1.0036568523804754E-2</v>
      </c>
      <c r="AO435">
        <v>6.7240118016008113E-2</v>
      </c>
      <c r="AP435">
        <v>9.2316357281956116E-3</v>
      </c>
    </row>
    <row r="436" spans="1:42" x14ac:dyDescent="0.35">
      <c r="A436" s="48" t="s">
        <v>725</v>
      </c>
      <c r="B436">
        <v>435</v>
      </c>
      <c r="C436">
        <v>770047</v>
      </c>
      <c r="D436" t="s">
        <v>99</v>
      </c>
      <c r="E436" t="s">
        <v>49</v>
      </c>
      <c r="F436">
        <v>2005</v>
      </c>
      <c r="G436">
        <v>80</v>
      </c>
      <c r="H436">
        <v>162.22222222222223</v>
      </c>
      <c r="J436">
        <v>100</v>
      </c>
      <c r="K436" t="s">
        <v>723</v>
      </c>
      <c r="L436" t="s">
        <v>723</v>
      </c>
      <c r="M436">
        <v>0</v>
      </c>
      <c r="N436" t="s">
        <v>723</v>
      </c>
      <c r="O436" t="s">
        <v>723</v>
      </c>
      <c r="P436">
        <v>0</v>
      </c>
      <c r="Q436">
        <v>1946.6666666666667</v>
      </c>
      <c r="R436" t="s">
        <v>723</v>
      </c>
      <c r="S436" t="s">
        <v>723</v>
      </c>
      <c r="T436">
        <v>0</v>
      </c>
      <c r="U436" t="s">
        <v>723</v>
      </c>
      <c r="V436" t="s">
        <v>723</v>
      </c>
      <c r="W436">
        <v>0</v>
      </c>
      <c r="X436" t="s">
        <v>723</v>
      </c>
      <c r="Y436" t="s">
        <v>723</v>
      </c>
      <c r="Z436">
        <v>0</v>
      </c>
      <c r="AA436" t="s">
        <v>723</v>
      </c>
      <c r="AB436" t="s">
        <v>722</v>
      </c>
      <c r="AC436">
        <v>0</v>
      </c>
      <c r="AD436" t="s">
        <v>723</v>
      </c>
      <c r="AE436" t="s">
        <v>723</v>
      </c>
      <c r="AF436">
        <v>0</v>
      </c>
      <c r="AG436" t="s">
        <v>723</v>
      </c>
      <c r="AH436" t="s">
        <v>723</v>
      </c>
      <c r="AI436">
        <v>0</v>
      </c>
      <c r="AJ436">
        <v>0</v>
      </c>
      <c r="AK436">
        <v>0</v>
      </c>
      <c r="AL436" t="s">
        <v>723</v>
      </c>
      <c r="AM436" t="s">
        <v>723</v>
      </c>
      <c r="AN436" s="61" t="s">
        <v>723</v>
      </c>
      <c r="AO436" t="s">
        <v>723</v>
      </c>
      <c r="AP436" t="s">
        <v>723</v>
      </c>
    </row>
    <row r="437" spans="1:42" x14ac:dyDescent="0.35">
      <c r="A437" s="48" t="s">
        <v>725</v>
      </c>
      <c r="B437">
        <v>436</v>
      </c>
      <c r="C437">
        <v>69592</v>
      </c>
      <c r="D437" t="s">
        <v>205</v>
      </c>
      <c r="E437" t="s">
        <v>16</v>
      </c>
      <c r="F437">
        <v>2007</v>
      </c>
      <c r="G437">
        <v>101</v>
      </c>
      <c r="H437">
        <v>165.90909090909091</v>
      </c>
      <c r="J437">
        <v>175</v>
      </c>
      <c r="K437" t="s">
        <v>722</v>
      </c>
      <c r="L437">
        <v>0.54</v>
      </c>
      <c r="M437">
        <v>0.54</v>
      </c>
      <c r="N437" t="s">
        <v>722</v>
      </c>
      <c r="O437">
        <v>7000</v>
      </c>
      <c r="P437">
        <v>7000</v>
      </c>
      <c r="Q437">
        <v>1659.090909090909</v>
      </c>
      <c r="R437" t="s">
        <v>722</v>
      </c>
      <c r="S437">
        <v>0.129</v>
      </c>
      <c r="T437">
        <v>0.129</v>
      </c>
      <c r="U437" t="s">
        <v>722</v>
      </c>
      <c r="V437">
        <v>1.662E-4</v>
      </c>
      <c r="W437">
        <v>1.662E-4</v>
      </c>
      <c r="X437" t="s">
        <v>722</v>
      </c>
      <c r="Y437">
        <v>0.13700000000000001</v>
      </c>
      <c r="Z437">
        <v>0.13700000000000001</v>
      </c>
      <c r="AA437" t="s">
        <v>722</v>
      </c>
      <c r="AB437">
        <v>1.806E-4</v>
      </c>
      <c r="AC437">
        <v>1.806E-4</v>
      </c>
      <c r="AD437" t="s">
        <v>722</v>
      </c>
      <c r="AE437">
        <v>1</v>
      </c>
      <c r="AF437">
        <v>1</v>
      </c>
      <c r="AG437" t="s">
        <v>722</v>
      </c>
      <c r="AH437">
        <v>0.97699999999999998</v>
      </c>
      <c r="AI437">
        <v>0.97699999999999998</v>
      </c>
      <c r="AJ437">
        <v>0.4047409090909091</v>
      </c>
      <c r="AK437">
        <v>0.42658928636363636</v>
      </c>
      <c r="AL437">
        <v>8.0741475108262701</v>
      </c>
      <c r="AM437">
        <v>8.5099992298146319</v>
      </c>
      <c r="AN437" s="61">
        <v>4.0370737554131352E-3</v>
      </c>
      <c r="AO437">
        <v>4.2549996149073167E-3</v>
      </c>
      <c r="AP437">
        <v>3.7133004402290014E-3</v>
      </c>
    </row>
    <row r="438" spans="1:42" x14ac:dyDescent="0.35">
      <c r="A438" s="48" t="s">
        <v>725</v>
      </c>
      <c r="B438">
        <v>437</v>
      </c>
      <c r="C438">
        <v>69593</v>
      </c>
      <c r="D438" t="s">
        <v>205</v>
      </c>
      <c r="E438" t="s">
        <v>16</v>
      </c>
      <c r="F438">
        <v>2007</v>
      </c>
      <c r="G438">
        <v>101</v>
      </c>
      <c r="H438">
        <v>165.90909090909091</v>
      </c>
      <c r="J438">
        <v>175</v>
      </c>
      <c r="K438" t="s">
        <v>722</v>
      </c>
      <c r="L438">
        <v>0.54</v>
      </c>
      <c r="M438">
        <v>0.54</v>
      </c>
      <c r="N438" t="s">
        <v>722</v>
      </c>
      <c r="O438">
        <v>7000</v>
      </c>
      <c r="P438">
        <v>7000</v>
      </c>
      <c r="Q438">
        <v>1659.090909090909</v>
      </c>
      <c r="R438" t="s">
        <v>722</v>
      </c>
      <c r="S438">
        <v>0.129</v>
      </c>
      <c r="T438">
        <v>0.129</v>
      </c>
      <c r="U438" t="s">
        <v>722</v>
      </c>
      <c r="V438">
        <v>1.662E-4</v>
      </c>
      <c r="W438">
        <v>1.662E-4</v>
      </c>
      <c r="X438" t="s">
        <v>722</v>
      </c>
      <c r="Y438">
        <v>0.13700000000000001</v>
      </c>
      <c r="Z438">
        <v>0.13700000000000001</v>
      </c>
      <c r="AA438" t="s">
        <v>722</v>
      </c>
      <c r="AB438">
        <v>1.806E-4</v>
      </c>
      <c r="AC438">
        <v>1.806E-4</v>
      </c>
      <c r="AD438" t="s">
        <v>722</v>
      </c>
      <c r="AE438">
        <v>1</v>
      </c>
      <c r="AF438">
        <v>1</v>
      </c>
      <c r="AG438" t="s">
        <v>722</v>
      </c>
      <c r="AH438">
        <v>0.97699999999999998</v>
      </c>
      <c r="AI438">
        <v>0.97699999999999998</v>
      </c>
      <c r="AJ438">
        <v>0.4047409090909091</v>
      </c>
      <c r="AK438">
        <v>0.42658928636363636</v>
      </c>
      <c r="AL438">
        <v>8.0741475108262701</v>
      </c>
      <c r="AM438">
        <v>8.5099992298146319</v>
      </c>
      <c r="AN438" s="61">
        <v>4.0370737554131352E-3</v>
      </c>
      <c r="AO438">
        <v>4.2549996149073167E-3</v>
      </c>
      <c r="AP438">
        <v>3.7133004402290014E-3</v>
      </c>
    </row>
    <row r="439" spans="1:42" x14ac:dyDescent="0.35">
      <c r="A439" s="48" t="s">
        <v>725</v>
      </c>
      <c r="B439">
        <v>438</v>
      </c>
      <c r="C439" t="s">
        <v>271</v>
      </c>
      <c r="D439" t="s">
        <v>205</v>
      </c>
      <c r="E439" t="s">
        <v>16</v>
      </c>
      <c r="F439">
        <v>2007</v>
      </c>
      <c r="G439">
        <v>67</v>
      </c>
      <c r="H439">
        <v>1137.9951923076924</v>
      </c>
      <c r="J439">
        <v>75</v>
      </c>
      <c r="K439" t="s">
        <v>722</v>
      </c>
      <c r="L439">
        <v>0.54</v>
      </c>
      <c r="M439">
        <v>0.54</v>
      </c>
      <c r="N439" t="s">
        <v>722</v>
      </c>
      <c r="O439">
        <v>7000</v>
      </c>
      <c r="P439">
        <v>7000</v>
      </c>
      <c r="Q439">
        <v>11379.951923076924</v>
      </c>
      <c r="R439" t="s">
        <v>722</v>
      </c>
      <c r="S439">
        <v>0.14299999999999999</v>
      </c>
      <c r="T439">
        <v>0.14299999999999999</v>
      </c>
      <c r="U439" t="s">
        <v>722</v>
      </c>
      <c r="V439">
        <v>1.426E-4</v>
      </c>
      <c r="W439">
        <v>1.426E-4</v>
      </c>
      <c r="X439" t="s">
        <v>722</v>
      </c>
      <c r="Y439">
        <v>8.7999999999999995E-2</v>
      </c>
      <c r="Z439">
        <v>8.7999999999999995E-2</v>
      </c>
      <c r="AA439" t="s">
        <v>722</v>
      </c>
      <c r="AB439">
        <v>2.0500000000000002E-4</v>
      </c>
      <c r="AC439">
        <v>2.0500000000000002E-4</v>
      </c>
      <c r="AD439" t="s">
        <v>722</v>
      </c>
      <c r="AE439">
        <v>1</v>
      </c>
      <c r="AF439">
        <v>1</v>
      </c>
      <c r="AG439" t="s">
        <v>722</v>
      </c>
      <c r="AH439">
        <v>0.97699999999999998</v>
      </c>
      <c r="AI439">
        <v>0.97699999999999998</v>
      </c>
      <c r="AJ439">
        <v>1.1412</v>
      </c>
      <c r="AK439">
        <v>1.4879710000000002</v>
      </c>
      <c r="AL439">
        <v>103.58694196077077</v>
      </c>
      <c r="AM439">
        <v>135.06341186147046</v>
      </c>
      <c r="AN439" s="61">
        <v>5.1793470980385392E-2</v>
      </c>
      <c r="AO439">
        <v>6.7531705930735236E-2</v>
      </c>
      <c r="AP439">
        <v>4.7639634607758483E-2</v>
      </c>
    </row>
    <row r="440" spans="1:42" x14ac:dyDescent="0.35">
      <c r="A440" s="48" t="s">
        <v>725</v>
      </c>
      <c r="B440">
        <v>439</v>
      </c>
      <c r="C440" t="s">
        <v>272</v>
      </c>
      <c r="D440" t="s">
        <v>205</v>
      </c>
      <c r="E440" t="s">
        <v>16</v>
      </c>
      <c r="F440">
        <v>2007</v>
      </c>
      <c r="G440">
        <v>101</v>
      </c>
      <c r="H440">
        <v>165.90909090909091</v>
      </c>
      <c r="J440">
        <v>175</v>
      </c>
      <c r="K440" t="s">
        <v>722</v>
      </c>
      <c r="L440">
        <v>0.54</v>
      </c>
      <c r="M440">
        <v>0.54</v>
      </c>
      <c r="N440" t="s">
        <v>722</v>
      </c>
      <c r="O440">
        <v>7000</v>
      </c>
      <c r="P440">
        <v>7000</v>
      </c>
      <c r="Q440">
        <v>1659.090909090909</v>
      </c>
      <c r="R440" t="s">
        <v>722</v>
      </c>
      <c r="S440">
        <v>0.129</v>
      </c>
      <c r="T440">
        <v>0.129</v>
      </c>
      <c r="U440" t="s">
        <v>722</v>
      </c>
      <c r="V440">
        <v>1.662E-4</v>
      </c>
      <c r="W440">
        <v>1.662E-4</v>
      </c>
      <c r="X440" t="s">
        <v>722</v>
      </c>
      <c r="Y440">
        <v>0.13700000000000001</v>
      </c>
      <c r="Z440">
        <v>0.13700000000000001</v>
      </c>
      <c r="AA440" t="s">
        <v>722</v>
      </c>
      <c r="AB440">
        <v>1.806E-4</v>
      </c>
      <c r="AC440">
        <v>1.806E-4</v>
      </c>
      <c r="AD440" t="s">
        <v>722</v>
      </c>
      <c r="AE440">
        <v>1</v>
      </c>
      <c r="AF440">
        <v>1</v>
      </c>
      <c r="AG440" t="s">
        <v>722</v>
      </c>
      <c r="AH440">
        <v>0.97699999999999998</v>
      </c>
      <c r="AI440">
        <v>0.97699999999999998</v>
      </c>
      <c r="AJ440">
        <v>0.4047409090909091</v>
      </c>
      <c r="AK440">
        <v>0.42658928636363636</v>
      </c>
      <c r="AL440">
        <v>8.0741475108262701</v>
      </c>
      <c r="AM440">
        <v>8.5099992298146319</v>
      </c>
      <c r="AN440" s="61">
        <v>4.0370737554131352E-3</v>
      </c>
      <c r="AO440">
        <v>4.2549996149073167E-3</v>
      </c>
      <c r="AP440">
        <v>3.7133004402290014E-3</v>
      </c>
    </row>
    <row r="441" spans="1:42" x14ac:dyDescent="0.35">
      <c r="A441" s="48" t="s">
        <v>725</v>
      </c>
      <c r="B441">
        <v>440</v>
      </c>
      <c r="C441" t="s">
        <v>273</v>
      </c>
      <c r="D441" t="s">
        <v>205</v>
      </c>
      <c r="E441" t="s">
        <v>16</v>
      </c>
      <c r="F441">
        <v>2007</v>
      </c>
      <c r="G441">
        <v>67</v>
      </c>
      <c r="H441">
        <v>1137.9951923076924</v>
      </c>
      <c r="J441">
        <v>75</v>
      </c>
      <c r="K441" t="s">
        <v>722</v>
      </c>
      <c r="L441">
        <v>0.54</v>
      </c>
      <c r="M441">
        <v>0.54</v>
      </c>
      <c r="N441" t="s">
        <v>722</v>
      </c>
      <c r="O441">
        <v>7000</v>
      </c>
      <c r="P441">
        <v>7000</v>
      </c>
      <c r="Q441">
        <v>11379.951923076924</v>
      </c>
      <c r="R441" t="s">
        <v>722</v>
      </c>
      <c r="S441">
        <v>0.14299999999999999</v>
      </c>
      <c r="T441">
        <v>0.14299999999999999</v>
      </c>
      <c r="U441" t="s">
        <v>722</v>
      </c>
      <c r="V441">
        <v>1.426E-4</v>
      </c>
      <c r="W441">
        <v>1.426E-4</v>
      </c>
      <c r="X441" t="s">
        <v>722</v>
      </c>
      <c r="Y441">
        <v>8.7999999999999995E-2</v>
      </c>
      <c r="Z441">
        <v>8.7999999999999995E-2</v>
      </c>
      <c r="AA441" t="s">
        <v>722</v>
      </c>
      <c r="AB441">
        <v>2.0500000000000002E-4</v>
      </c>
      <c r="AC441">
        <v>2.0500000000000002E-4</v>
      </c>
      <c r="AD441" t="s">
        <v>722</v>
      </c>
      <c r="AE441">
        <v>1</v>
      </c>
      <c r="AF441">
        <v>1</v>
      </c>
      <c r="AG441" t="s">
        <v>722</v>
      </c>
      <c r="AH441">
        <v>0.97699999999999998</v>
      </c>
      <c r="AI441">
        <v>0.97699999999999998</v>
      </c>
      <c r="AJ441">
        <v>1.1412</v>
      </c>
      <c r="AK441">
        <v>1.4879710000000002</v>
      </c>
      <c r="AL441">
        <v>103.58694196077077</v>
      </c>
      <c r="AM441">
        <v>135.06341186147046</v>
      </c>
      <c r="AN441" s="61">
        <v>5.1793470980385392E-2</v>
      </c>
      <c r="AO441">
        <v>6.7531705930735236E-2</v>
      </c>
      <c r="AP441">
        <v>4.7639634607758483E-2</v>
      </c>
    </row>
    <row r="442" spans="1:42" x14ac:dyDescent="0.35">
      <c r="A442" s="48" t="s">
        <v>725</v>
      </c>
      <c r="B442">
        <v>441</v>
      </c>
      <c r="C442" t="s">
        <v>274</v>
      </c>
      <c r="D442" t="s">
        <v>205</v>
      </c>
      <c r="E442" t="s">
        <v>16</v>
      </c>
      <c r="F442">
        <v>2007</v>
      </c>
      <c r="G442">
        <v>67</v>
      </c>
      <c r="H442">
        <v>1137.9951923076924</v>
      </c>
      <c r="J442">
        <v>75</v>
      </c>
      <c r="K442" t="s">
        <v>722</v>
      </c>
      <c r="L442">
        <v>0.54</v>
      </c>
      <c r="M442">
        <v>0.54</v>
      </c>
      <c r="N442" t="s">
        <v>722</v>
      </c>
      <c r="O442">
        <v>7000</v>
      </c>
      <c r="P442">
        <v>7000</v>
      </c>
      <c r="Q442">
        <v>11379.951923076924</v>
      </c>
      <c r="R442" t="s">
        <v>722</v>
      </c>
      <c r="S442">
        <v>0.14299999999999999</v>
      </c>
      <c r="T442">
        <v>0.14299999999999999</v>
      </c>
      <c r="U442" t="s">
        <v>722</v>
      </c>
      <c r="V442">
        <v>1.426E-4</v>
      </c>
      <c r="W442">
        <v>1.426E-4</v>
      </c>
      <c r="X442" t="s">
        <v>722</v>
      </c>
      <c r="Y442">
        <v>8.7999999999999995E-2</v>
      </c>
      <c r="Z442">
        <v>8.7999999999999995E-2</v>
      </c>
      <c r="AA442" t="s">
        <v>722</v>
      </c>
      <c r="AB442">
        <v>2.0500000000000002E-4</v>
      </c>
      <c r="AC442">
        <v>2.0500000000000002E-4</v>
      </c>
      <c r="AD442" t="s">
        <v>722</v>
      </c>
      <c r="AE442">
        <v>1</v>
      </c>
      <c r="AF442">
        <v>1</v>
      </c>
      <c r="AG442" t="s">
        <v>722</v>
      </c>
      <c r="AH442">
        <v>0.97699999999999998</v>
      </c>
      <c r="AI442">
        <v>0.97699999999999998</v>
      </c>
      <c r="AJ442">
        <v>1.1412</v>
      </c>
      <c r="AK442">
        <v>1.4879710000000002</v>
      </c>
      <c r="AL442">
        <v>103.58694196077077</v>
      </c>
      <c r="AM442">
        <v>135.06341186147046</v>
      </c>
      <c r="AN442" s="61">
        <v>5.1793470980385392E-2</v>
      </c>
      <c r="AO442">
        <v>6.7531705930735236E-2</v>
      </c>
      <c r="AP442">
        <v>4.7639634607758483E-2</v>
      </c>
    </row>
    <row r="443" spans="1:42" x14ac:dyDescent="0.35">
      <c r="A443" s="48" t="s">
        <v>725</v>
      </c>
      <c r="B443">
        <v>442</v>
      </c>
      <c r="C443" t="s">
        <v>275</v>
      </c>
      <c r="D443" t="s">
        <v>205</v>
      </c>
      <c r="E443" t="s">
        <v>16</v>
      </c>
      <c r="F443">
        <v>2007</v>
      </c>
      <c r="G443">
        <v>67</v>
      </c>
      <c r="H443">
        <v>1137.9951923076924</v>
      </c>
      <c r="J443">
        <v>75</v>
      </c>
      <c r="K443" t="s">
        <v>722</v>
      </c>
      <c r="L443">
        <v>0.54</v>
      </c>
      <c r="M443">
        <v>0.54</v>
      </c>
      <c r="N443" t="s">
        <v>722</v>
      </c>
      <c r="O443">
        <v>7000</v>
      </c>
      <c r="P443">
        <v>7000</v>
      </c>
      <c r="Q443">
        <v>11379.951923076924</v>
      </c>
      <c r="R443" t="s">
        <v>722</v>
      </c>
      <c r="S443">
        <v>0.14299999999999999</v>
      </c>
      <c r="T443">
        <v>0.14299999999999999</v>
      </c>
      <c r="U443" t="s">
        <v>722</v>
      </c>
      <c r="V443">
        <v>1.426E-4</v>
      </c>
      <c r="W443">
        <v>1.426E-4</v>
      </c>
      <c r="X443" t="s">
        <v>722</v>
      </c>
      <c r="Y443">
        <v>8.7999999999999995E-2</v>
      </c>
      <c r="Z443">
        <v>8.7999999999999995E-2</v>
      </c>
      <c r="AA443" t="s">
        <v>722</v>
      </c>
      <c r="AB443">
        <v>2.0500000000000002E-4</v>
      </c>
      <c r="AC443">
        <v>2.0500000000000002E-4</v>
      </c>
      <c r="AD443" t="s">
        <v>722</v>
      </c>
      <c r="AE443">
        <v>1</v>
      </c>
      <c r="AF443">
        <v>1</v>
      </c>
      <c r="AG443" t="s">
        <v>722</v>
      </c>
      <c r="AH443">
        <v>0.97699999999999998</v>
      </c>
      <c r="AI443">
        <v>0.97699999999999998</v>
      </c>
      <c r="AJ443">
        <v>1.1412</v>
      </c>
      <c r="AK443">
        <v>1.4879710000000002</v>
      </c>
      <c r="AL443">
        <v>103.58694196077077</v>
      </c>
      <c r="AM443">
        <v>135.06341186147046</v>
      </c>
      <c r="AN443" s="61">
        <v>5.1793470980385392E-2</v>
      </c>
      <c r="AO443">
        <v>6.7531705930735236E-2</v>
      </c>
      <c r="AP443">
        <v>4.7639634607758483E-2</v>
      </c>
    </row>
    <row r="444" spans="1:42" x14ac:dyDescent="0.35">
      <c r="A444" s="48" t="s">
        <v>725</v>
      </c>
      <c r="B444">
        <v>443</v>
      </c>
      <c r="C444" t="s">
        <v>276</v>
      </c>
      <c r="D444" t="s">
        <v>205</v>
      </c>
      <c r="E444" t="s">
        <v>16</v>
      </c>
      <c r="F444">
        <v>2007</v>
      </c>
      <c r="G444">
        <v>101</v>
      </c>
      <c r="H444">
        <v>165.90909090909091</v>
      </c>
      <c r="J444">
        <v>175</v>
      </c>
      <c r="K444" t="s">
        <v>722</v>
      </c>
      <c r="L444">
        <v>0.54</v>
      </c>
      <c r="M444">
        <v>0.54</v>
      </c>
      <c r="N444" t="s">
        <v>722</v>
      </c>
      <c r="O444">
        <v>7000</v>
      </c>
      <c r="P444">
        <v>7000</v>
      </c>
      <c r="Q444">
        <v>1659.090909090909</v>
      </c>
      <c r="R444" t="s">
        <v>722</v>
      </c>
      <c r="S444">
        <v>0.129</v>
      </c>
      <c r="T444">
        <v>0.129</v>
      </c>
      <c r="U444" t="s">
        <v>722</v>
      </c>
      <c r="V444">
        <v>1.662E-4</v>
      </c>
      <c r="W444">
        <v>1.662E-4</v>
      </c>
      <c r="X444" t="s">
        <v>722</v>
      </c>
      <c r="Y444">
        <v>0.13700000000000001</v>
      </c>
      <c r="Z444">
        <v>0.13700000000000001</v>
      </c>
      <c r="AA444" t="s">
        <v>722</v>
      </c>
      <c r="AB444">
        <v>1.806E-4</v>
      </c>
      <c r="AC444">
        <v>1.806E-4</v>
      </c>
      <c r="AD444" t="s">
        <v>722</v>
      </c>
      <c r="AE444">
        <v>1</v>
      </c>
      <c r="AF444">
        <v>1</v>
      </c>
      <c r="AG444" t="s">
        <v>722</v>
      </c>
      <c r="AH444">
        <v>0.97699999999999998</v>
      </c>
      <c r="AI444">
        <v>0.97699999999999998</v>
      </c>
      <c r="AJ444">
        <v>0.4047409090909091</v>
      </c>
      <c r="AK444">
        <v>0.42658928636363636</v>
      </c>
      <c r="AL444">
        <v>8.0741475108262701</v>
      </c>
      <c r="AM444">
        <v>8.5099992298146319</v>
      </c>
      <c r="AN444" s="61">
        <v>4.0370737554131352E-3</v>
      </c>
      <c r="AO444">
        <v>4.2549996149073167E-3</v>
      </c>
      <c r="AP444">
        <v>3.7133004402290014E-3</v>
      </c>
    </row>
    <row r="445" spans="1:42" x14ac:dyDescent="0.35">
      <c r="A445" s="48" t="s">
        <v>725</v>
      </c>
      <c r="B445">
        <v>444</v>
      </c>
      <c r="C445" t="s">
        <v>277</v>
      </c>
      <c r="D445" t="s">
        <v>205</v>
      </c>
      <c r="E445" t="s">
        <v>16</v>
      </c>
      <c r="F445">
        <v>2007</v>
      </c>
      <c r="G445">
        <v>101</v>
      </c>
      <c r="H445">
        <v>165.90909090909091</v>
      </c>
      <c r="J445">
        <v>175</v>
      </c>
      <c r="K445" t="s">
        <v>722</v>
      </c>
      <c r="L445">
        <v>0.54</v>
      </c>
      <c r="M445">
        <v>0.54</v>
      </c>
      <c r="N445" t="s">
        <v>722</v>
      </c>
      <c r="O445">
        <v>7000</v>
      </c>
      <c r="P445">
        <v>7000</v>
      </c>
      <c r="Q445">
        <v>1659.090909090909</v>
      </c>
      <c r="R445" t="s">
        <v>722</v>
      </c>
      <c r="S445">
        <v>0.129</v>
      </c>
      <c r="T445">
        <v>0.129</v>
      </c>
      <c r="U445" t="s">
        <v>722</v>
      </c>
      <c r="V445">
        <v>1.662E-4</v>
      </c>
      <c r="W445">
        <v>1.662E-4</v>
      </c>
      <c r="X445" t="s">
        <v>722</v>
      </c>
      <c r="Y445">
        <v>0.13700000000000001</v>
      </c>
      <c r="Z445">
        <v>0.13700000000000001</v>
      </c>
      <c r="AA445" t="s">
        <v>722</v>
      </c>
      <c r="AB445">
        <v>1.806E-4</v>
      </c>
      <c r="AC445">
        <v>1.806E-4</v>
      </c>
      <c r="AD445" t="s">
        <v>722</v>
      </c>
      <c r="AE445">
        <v>1</v>
      </c>
      <c r="AF445">
        <v>1</v>
      </c>
      <c r="AG445" t="s">
        <v>722</v>
      </c>
      <c r="AH445">
        <v>0.97699999999999998</v>
      </c>
      <c r="AI445">
        <v>0.97699999999999998</v>
      </c>
      <c r="AJ445">
        <v>0.4047409090909091</v>
      </c>
      <c r="AK445">
        <v>0.42658928636363636</v>
      </c>
      <c r="AL445">
        <v>8.0741475108262701</v>
      </c>
      <c r="AM445">
        <v>8.5099992298146319</v>
      </c>
      <c r="AN445" s="61">
        <v>4.0370737554131352E-3</v>
      </c>
      <c r="AO445">
        <v>4.2549996149073167E-3</v>
      </c>
      <c r="AP445">
        <v>3.7133004402290014E-3</v>
      </c>
    </row>
    <row r="446" spans="1:42" x14ac:dyDescent="0.35">
      <c r="A446" s="48" t="s">
        <v>725</v>
      </c>
      <c r="B446">
        <v>445</v>
      </c>
      <c r="C446" t="s">
        <v>278</v>
      </c>
      <c r="D446" t="s">
        <v>205</v>
      </c>
      <c r="E446" t="s">
        <v>16</v>
      </c>
      <c r="F446">
        <v>2007</v>
      </c>
      <c r="G446">
        <v>101</v>
      </c>
      <c r="H446">
        <v>165.90909090909091</v>
      </c>
      <c r="J446">
        <v>175</v>
      </c>
      <c r="K446" t="s">
        <v>722</v>
      </c>
      <c r="L446">
        <v>0.54</v>
      </c>
      <c r="M446">
        <v>0.54</v>
      </c>
      <c r="N446" t="s">
        <v>722</v>
      </c>
      <c r="O446">
        <v>7000</v>
      </c>
      <c r="P446">
        <v>7000</v>
      </c>
      <c r="Q446">
        <v>1659.090909090909</v>
      </c>
      <c r="R446" t="s">
        <v>722</v>
      </c>
      <c r="S446">
        <v>0.129</v>
      </c>
      <c r="T446">
        <v>0.129</v>
      </c>
      <c r="U446" t="s">
        <v>722</v>
      </c>
      <c r="V446">
        <v>1.662E-4</v>
      </c>
      <c r="W446">
        <v>1.662E-4</v>
      </c>
      <c r="X446" t="s">
        <v>722</v>
      </c>
      <c r="Y446">
        <v>0.13700000000000001</v>
      </c>
      <c r="Z446">
        <v>0.13700000000000001</v>
      </c>
      <c r="AA446" t="s">
        <v>722</v>
      </c>
      <c r="AB446">
        <v>1.806E-4</v>
      </c>
      <c r="AC446">
        <v>1.806E-4</v>
      </c>
      <c r="AD446" t="s">
        <v>722</v>
      </c>
      <c r="AE446">
        <v>1</v>
      </c>
      <c r="AF446">
        <v>1</v>
      </c>
      <c r="AG446" t="s">
        <v>722</v>
      </c>
      <c r="AH446">
        <v>0.97699999999999998</v>
      </c>
      <c r="AI446">
        <v>0.97699999999999998</v>
      </c>
      <c r="AJ446">
        <v>0.4047409090909091</v>
      </c>
      <c r="AK446">
        <v>0.42658928636363636</v>
      </c>
      <c r="AL446">
        <v>8.0741475108262701</v>
      </c>
      <c r="AM446">
        <v>8.5099992298146319</v>
      </c>
      <c r="AN446" s="61">
        <v>4.0370737554131352E-3</v>
      </c>
      <c r="AO446">
        <v>4.2549996149073167E-3</v>
      </c>
      <c r="AP446">
        <v>3.7133004402290014E-3</v>
      </c>
    </row>
    <row r="447" spans="1:42" x14ac:dyDescent="0.35">
      <c r="A447" s="48" t="s">
        <v>725</v>
      </c>
      <c r="B447">
        <v>446</v>
      </c>
      <c r="C447">
        <v>69594</v>
      </c>
      <c r="D447" t="s">
        <v>205</v>
      </c>
      <c r="E447" t="s">
        <v>16</v>
      </c>
      <c r="F447">
        <v>2008</v>
      </c>
      <c r="G447">
        <v>75</v>
      </c>
      <c r="H447">
        <v>1137.9951923076924</v>
      </c>
      <c r="J447">
        <v>100</v>
      </c>
      <c r="K447" t="s">
        <v>722</v>
      </c>
      <c r="L447">
        <v>0.54</v>
      </c>
      <c r="M447">
        <v>0.54</v>
      </c>
      <c r="N447" t="s">
        <v>722</v>
      </c>
      <c r="O447">
        <v>10000</v>
      </c>
      <c r="P447">
        <v>10000</v>
      </c>
      <c r="Q447">
        <v>10241.95673076923</v>
      </c>
      <c r="R447" t="s">
        <v>722</v>
      </c>
      <c r="S447">
        <v>0.27400000000000002</v>
      </c>
      <c r="T447">
        <v>0.27400000000000002</v>
      </c>
      <c r="U447" t="s">
        <v>722</v>
      </c>
      <c r="V447">
        <v>3.278E-4</v>
      </c>
      <c r="W447">
        <v>3.278E-4</v>
      </c>
      <c r="X447" t="s">
        <v>722</v>
      </c>
      <c r="Y447">
        <v>2.9000000000000001E-2</v>
      </c>
      <c r="Z447">
        <v>2.9000000000000001E-2</v>
      </c>
      <c r="AA447" t="s">
        <v>722</v>
      </c>
      <c r="AB447">
        <v>1.1600000000000011E-5</v>
      </c>
      <c r="AC447">
        <v>1.1600000000000011E-5</v>
      </c>
      <c r="AD447" t="s">
        <v>722</v>
      </c>
      <c r="AE447">
        <v>1</v>
      </c>
      <c r="AF447">
        <v>1</v>
      </c>
      <c r="AG447" t="s">
        <v>722</v>
      </c>
      <c r="AH447">
        <v>0.97699999999999998</v>
      </c>
      <c r="AI447">
        <v>0.97699999999999998</v>
      </c>
      <c r="AJ447">
        <v>3.552</v>
      </c>
      <c r="AK447">
        <v>0.1416650000000001</v>
      </c>
      <c r="AL447">
        <v>360.91311761839245</v>
      </c>
      <c r="AM447">
        <v>14.394357209293243</v>
      </c>
      <c r="AN447" s="61">
        <v>0.18045655880919625</v>
      </c>
      <c r="AO447">
        <v>7.1971786046466221E-3</v>
      </c>
      <c r="AP447">
        <v>0.16598394279269871</v>
      </c>
    </row>
    <row r="448" spans="1:42" x14ac:dyDescent="0.35">
      <c r="A448" s="48" t="s">
        <v>725</v>
      </c>
      <c r="B448">
        <v>447</v>
      </c>
      <c r="C448">
        <v>69595</v>
      </c>
      <c r="D448" t="s">
        <v>205</v>
      </c>
      <c r="E448" t="s">
        <v>16</v>
      </c>
      <c r="F448">
        <v>2008</v>
      </c>
      <c r="G448">
        <v>75</v>
      </c>
      <c r="H448">
        <v>1137.9951923076924</v>
      </c>
      <c r="J448">
        <v>100</v>
      </c>
      <c r="K448" t="s">
        <v>722</v>
      </c>
      <c r="L448">
        <v>0.54</v>
      </c>
      <c r="M448">
        <v>0.54</v>
      </c>
      <c r="N448" t="s">
        <v>722</v>
      </c>
      <c r="O448">
        <v>10000</v>
      </c>
      <c r="P448">
        <v>10000</v>
      </c>
      <c r="Q448">
        <v>10241.95673076923</v>
      </c>
      <c r="R448" t="s">
        <v>722</v>
      </c>
      <c r="S448">
        <v>0.27400000000000002</v>
      </c>
      <c r="T448">
        <v>0.27400000000000002</v>
      </c>
      <c r="U448" t="s">
        <v>722</v>
      </c>
      <c r="V448">
        <v>3.278E-4</v>
      </c>
      <c r="W448">
        <v>3.278E-4</v>
      </c>
      <c r="X448" t="s">
        <v>722</v>
      </c>
      <c r="Y448">
        <v>2.9000000000000001E-2</v>
      </c>
      <c r="Z448">
        <v>2.9000000000000001E-2</v>
      </c>
      <c r="AA448" t="s">
        <v>722</v>
      </c>
      <c r="AB448">
        <v>1.1600000000000011E-5</v>
      </c>
      <c r="AC448">
        <v>1.1600000000000011E-5</v>
      </c>
      <c r="AD448" t="s">
        <v>722</v>
      </c>
      <c r="AE448">
        <v>1</v>
      </c>
      <c r="AF448">
        <v>1</v>
      </c>
      <c r="AG448" t="s">
        <v>722</v>
      </c>
      <c r="AH448">
        <v>0.97699999999999998</v>
      </c>
      <c r="AI448">
        <v>0.97699999999999998</v>
      </c>
      <c r="AJ448">
        <v>3.552</v>
      </c>
      <c r="AK448">
        <v>0.1416650000000001</v>
      </c>
      <c r="AL448">
        <v>360.91311761839245</v>
      </c>
      <c r="AM448">
        <v>14.394357209293243</v>
      </c>
      <c r="AN448" s="61">
        <v>0.18045655880919625</v>
      </c>
      <c r="AO448">
        <v>7.1971786046466221E-3</v>
      </c>
      <c r="AP448">
        <v>0.16598394279269871</v>
      </c>
    </row>
    <row r="449" spans="1:42" x14ac:dyDescent="0.35">
      <c r="A449" s="48" t="s">
        <v>725</v>
      </c>
      <c r="B449">
        <v>448</v>
      </c>
      <c r="C449" t="s">
        <v>279</v>
      </c>
      <c r="D449" t="s">
        <v>205</v>
      </c>
      <c r="E449" t="s">
        <v>16</v>
      </c>
      <c r="F449">
        <v>2008</v>
      </c>
      <c r="G449">
        <v>75</v>
      </c>
      <c r="H449">
        <v>1137.9951923076924</v>
      </c>
      <c r="J449">
        <v>100</v>
      </c>
      <c r="K449" t="s">
        <v>722</v>
      </c>
      <c r="L449">
        <v>0.54</v>
      </c>
      <c r="M449">
        <v>0.54</v>
      </c>
      <c r="N449" t="s">
        <v>722</v>
      </c>
      <c r="O449">
        <v>10000</v>
      </c>
      <c r="P449">
        <v>10000</v>
      </c>
      <c r="Q449">
        <v>10241.95673076923</v>
      </c>
      <c r="R449" t="s">
        <v>722</v>
      </c>
      <c r="S449">
        <v>0.27400000000000002</v>
      </c>
      <c r="T449">
        <v>0.27400000000000002</v>
      </c>
      <c r="U449" t="s">
        <v>722</v>
      </c>
      <c r="V449">
        <v>3.278E-4</v>
      </c>
      <c r="W449">
        <v>3.278E-4</v>
      </c>
      <c r="X449" t="s">
        <v>722</v>
      </c>
      <c r="Y449">
        <v>2.9000000000000001E-2</v>
      </c>
      <c r="Z449">
        <v>2.9000000000000001E-2</v>
      </c>
      <c r="AA449" t="s">
        <v>722</v>
      </c>
      <c r="AB449">
        <v>1.1600000000000011E-5</v>
      </c>
      <c r="AC449">
        <v>1.1600000000000011E-5</v>
      </c>
      <c r="AD449" t="s">
        <v>722</v>
      </c>
      <c r="AE449">
        <v>1</v>
      </c>
      <c r="AF449">
        <v>1</v>
      </c>
      <c r="AG449" t="s">
        <v>722</v>
      </c>
      <c r="AH449">
        <v>0.97699999999999998</v>
      </c>
      <c r="AI449">
        <v>0.97699999999999998</v>
      </c>
      <c r="AJ449">
        <v>3.552</v>
      </c>
      <c r="AK449">
        <v>0.1416650000000001</v>
      </c>
      <c r="AL449">
        <v>360.91311761839245</v>
      </c>
      <c r="AM449">
        <v>14.394357209293243</v>
      </c>
      <c r="AN449" s="61">
        <v>0.18045655880919625</v>
      </c>
      <c r="AO449">
        <v>7.1971786046466221E-3</v>
      </c>
      <c r="AP449">
        <v>0.16598394279269871</v>
      </c>
    </row>
    <row r="450" spans="1:42" x14ac:dyDescent="0.35">
      <c r="A450" s="48" t="s">
        <v>725</v>
      </c>
      <c r="B450">
        <v>449</v>
      </c>
      <c r="C450" t="s">
        <v>280</v>
      </c>
      <c r="D450" t="s">
        <v>205</v>
      </c>
      <c r="E450" t="s">
        <v>16</v>
      </c>
      <c r="F450">
        <v>2008</v>
      </c>
      <c r="G450">
        <v>75</v>
      </c>
      <c r="H450">
        <v>1137.9951923076924</v>
      </c>
      <c r="J450">
        <v>100</v>
      </c>
      <c r="K450" t="s">
        <v>722</v>
      </c>
      <c r="L450">
        <v>0.54</v>
      </c>
      <c r="M450">
        <v>0.54</v>
      </c>
      <c r="N450" t="s">
        <v>722</v>
      </c>
      <c r="O450">
        <v>10000</v>
      </c>
      <c r="P450">
        <v>10000</v>
      </c>
      <c r="Q450">
        <v>10241.95673076923</v>
      </c>
      <c r="R450" t="s">
        <v>722</v>
      </c>
      <c r="S450">
        <v>0.27400000000000002</v>
      </c>
      <c r="T450">
        <v>0.27400000000000002</v>
      </c>
      <c r="U450" t="s">
        <v>722</v>
      </c>
      <c r="V450">
        <v>3.278E-4</v>
      </c>
      <c r="W450">
        <v>3.278E-4</v>
      </c>
      <c r="X450" t="s">
        <v>722</v>
      </c>
      <c r="Y450">
        <v>2.9000000000000001E-2</v>
      </c>
      <c r="Z450">
        <v>2.9000000000000001E-2</v>
      </c>
      <c r="AA450" t="s">
        <v>722</v>
      </c>
      <c r="AB450">
        <v>1.1600000000000011E-5</v>
      </c>
      <c r="AC450">
        <v>1.1600000000000011E-5</v>
      </c>
      <c r="AD450" t="s">
        <v>722</v>
      </c>
      <c r="AE450">
        <v>1</v>
      </c>
      <c r="AF450">
        <v>1</v>
      </c>
      <c r="AG450" t="s">
        <v>722</v>
      </c>
      <c r="AH450">
        <v>0.97699999999999998</v>
      </c>
      <c r="AI450">
        <v>0.97699999999999998</v>
      </c>
      <c r="AJ450">
        <v>3.552</v>
      </c>
      <c r="AK450">
        <v>0.1416650000000001</v>
      </c>
      <c r="AL450">
        <v>360.91311761839245</v>
      </c>
      <c r="AM450">
        <v>14.394357209293243</v>
      </c>
      <c r="AN450" s="61">
        <v>0.18045655880919625</v>
      </c>
      <c r="AO450">
        <v>7.1971786046466221E-3</v>
      </c>
      <c r="AP450">
        <v>0.16598394279269871</v>
      </c>
    </row>
    <row r="451" spans="1:42" x14ac:dyDescent="0.35">
      <c r="A451" s="48" t="s">
        <v>725</v>
      </c>
      <c r="B451">
        <v>450</v>
      </c>
      <c r="C451" t="s">
        <v>281</v>
      </c>
      <c r="D451" t="s">
        <v>205</v>
      </c>
      <c r="E451" t="s">
        <v>16</v>
      </c>
      <c r="F451">
        <v>2008</v>
      </c>
      <c r="G451">
        <v>75</v>
      </c>
      <c r="H451">
        <v>1137.9951923076924</v>
      </c>
      <c r="J451">
        <v>100</v>
      </c>
      <c r="K451" t="s">
        <v>722</v>
      </c>
      <c r="L451">
        <v>0.54</v>
      </c>
      <c r="M451">
        <v>0.54</v>
      </c>
      <c r="N451" t="s">
        <v>722</v>
      </c>
      <c r="O451">
        <v>10000</v>
      </c>
      <c r="P451">
        <v>10000</v>
      </c>
      <c r="Q451">
        <v>10241.95673076923</v>
      </c>
      <c r="R451" t="s">
        <v>722</v>
      </c>
      <c r="S451">
        <v>0.27400000000000002</v>
      </c>
      <c r="T451">
        <v>0.27400000000000002</v>
      </c>
      <c r="U451" t="s">
        <v>722</v>
      </c>
      <c r="V451">
        <v>3.278E-4</v>
      </c>
      <c r="W451">
        <v>3.278E-4</v>
      </c>
      <c r="X451" t="s">
        <v>722</v>
      </c>
      <c r="Y451">
        <v>2.9000000000000001E-2</v>
      </c>
      <c r="Z451">
        <v>2.9000000000000001E-2</v>
      </c>
      <c r="AA451" t="s">
        <v>722</v>
      </c>
      <c r="AB451">
        <v>1.1600000000000011E-5</v>
      </c>
      <c r="AC451">
        <v>1.1600000000000011E-5</v>
      </c>
      <c r="AD451" t="s">
        <v>722</v>
      </c>
      <c r="AE451">
        <v>1</v>
      </c>
      <c r="AF451">
        <v>1</v>
      </c>
      <c r="AG451" t="s">
        <v>722</v>
      </c>
      <c r="AH451">
        <v>0.97699999999999998</v>
      </c>
      <c r="AI451">
        <v>0.97699999999999998</v>
      </c>
      <c r="AJ451">
        <v>3.552</v>
      </c>
      <c r="AK451">
        <v>0.1416650000000001</v>
      </c>
      <c r="AL451">
        <v>360.91311761839245</v>
      </c>
      <c r="AM451">
        <v>14.394357209293243</v>
      </c>
      <c r="AN451" s="61">
        <v>0.18045655880919625</v>
      </c>
      <c r="AO451">
        <v>7.1971786046466221E-3</v>
      </c>
      <c r="AP451">
        <v>0.16598394279269871</v>
      </c>
    </row>
    <row r="452" spans="1:42" x14ac:dyDescent="0.35">
      <c r="A452" s="48" t="s">
        <v>725</v>
      </c>
      <c r="B452">
        <v>451</v>
      </c>
      <c r="C452" t="s">
        <v>282</v>
      </c>
      <c r="D452" t="s">
        <v>205</v>
      </c>
      <c r="E452" t="s">
        <v>16</v>
      </c>
      <c r="F452">
        <v>2008</v>
      </c>
      <c r="G452">
        <v>75</v>
      </c>
      <c r="H452">
        <v>1137.9951923076924</v>
      </c>
      <c r="J452">
        <v>100</v>
      </c>
      <c r="K452" t="s">
        <v>722</v>
      </c>
      <c r="L452">
        <v>0.54</v>
      </c>
      <c r="M452">
        <v>0.54</v>
      </c>
      <c r="N452" t="s">
        <v>722</v>
      </c>
      <c r="O452">
        <v>10000</v>
      </c>
      <c r="P452">
        <v>10000</v>
      </c>
      <c r="Q452">
        <v>10241.95673076923</v>
      </c>
      <c r="R452" t="s">
        <v>722</v>
      </c>
      <c r="S452">
        <v>0.27400000000000002</v>
      </c>
      <c r="T452">
        <v>0.27400000000000002</v>
      </c>
      <c r="U452" t="s">
        <v>722</v>
      </c>
      <c r="V452">
        <v>3.278E-4</v>
      </c>
      <c r="W452">
        <v>3.278E-4</v>
      </c>
      <c r="X452" t="s">
        <v>722</v>
      </c>
      <c r="Y452">
        <v>2.9000000000000001E-2</v>
      </c>
      <c r="Z452">
        <v>2.9000000000000001E-2</v>
      </c>
      <c r="AA452" t="s">
        <v>722</v>
      </c>
      <c r="AB452">
        <v>1.1600000000000011E-5</v>
      </c>
      <c r="AC452">
        <v>1.1600000000000011E-5</v>
      </c>
      <c r="AD452" t="s">
        <v>722</v>
      </c>
      <c r="AE452">
        <v>1</v>
      </c>
      <c r="AF452">
        <v>1</v>
      </c>
      <c r="AG452" t="s">
        <v>722</v>
      </c>
      <c r="AH452">
        <v>0.97699999999999998</v>
      </c>
      <c r="AI452">
        <v>0.97699999999999998</v>
      </c>
      <c r="AJ452">
        <v>3.552</v>
      </c>
      <c r="AK452">
        <v>0.1416650000000001</v>
      </c>
      <c r="AL452">
        <v>360.91311761839245</v>
      </c>
      <c r="AM452">
        <v>14.394357209293243</v>
      </c>
      <c r="AN452" s="61">
        <v>0.18045655880919625</v>
      </c>
      <c r="AO452">
        <v>7.1971786046466221E-3</v>
      </c>
      <c r="AP452">
        <v>0.16598394279269871</v>
      </c>
    </row>
    <row r="453" spans="1:42" x14ac:dyDescent="0.35">
      <c r="A453" s="48" t="s">
        <v>725</v>
      </c>
      <c r="B453">
        <v>452</v>
      </c>
      <c r="C453" t="s">
        <v>283</v>
      </c>
      <c r="D453" t="s">
        <v>205</v>
      </c>
      <c r="E453" t="s">
        <v>16</v>
      </c>
      <c r="F453">
        <v>2008</v>
      </c>
      <c r="G453">
        <v>75</v>
      </c>
      <c r="H453">
        <v>1137.9951923076924</v>
      </c>
      <c r="J453">
        <v>100</v>
      </c>
      <c r="K453" t="s">
        <v>722</v>
      </c>
      <c r="L453">
        <v>0.54</v>
      </c>
      <c r="M453">
        <v>0.54</v>
      </c>
      <c r="N453" t="s">
        <v>722</v>
      </c>
      <c r="O453">
        <v>10000</v>
      </c>
      <c r="P453">
        <v>10000</v>
      </c>
      <c r="Q453">
        <v>10241.95673076923</v>
      </c>
      <c r="R453" t="s">
        <v>722</v>
      </c>
      <c r="S453">
        <v>0.27400000000000002</v>
      </c>
      <c r="T453">
        <v>0.27400000000000002</v>
      </c>
      <c r="U453" t="s">
        <v>722</v>
      </c>
      <c r="V453">
        <v>3.278E-4</v>
      </c>
      <c r="W453">
        <v>3.278E-4</v>
      </c>
      <c r="X453" t="s">
        <v>722</v>
      </c>
      <c r="Y453">
        <v>2.9000000000000001E-2</v>
      </c>
      <c r="Z453">
        <v>2.9000000000000001E-2</v>
      </c>
      <c r="AA453" t="s">
        <v>722</v>
      </c>
      <c r="AB453">
        <v>1.1600000000000011E-5</v>
      </c>
      <c r="AC453">
        <v>1.1600000000000011E-5</v>
      </c>
      <c r="AD453" t="s">
        <v>722</v>
      </c>
      <c r="AE453">
        <v>1</v>
      </c>
      <c r="AF453">
        <v>1</v>
      </c>
      <c r="AG453" t="s">
        <v>722</v>
      </c>
      <c r="AH453">
        <v>0.97699999999999998</v>
      </c>
      <c r="AI453">
        <v>0.97699999999999998</v>
      </c>
      <c r="AJ453">
        <v>3.552</v>
      </c>
      <c r="AK453">
        <v>0.1416650000000001</v>
      </c>
      <c r="AL453">
        <v>360.91311761839245</v>
      </c>
      <c r="AM453">
        <v>14.394357209293243</v>
      </c>
      <c r="AN453" s="61">
        <v>0.18045655880919625</v>
      </c>
      <c r="AO453">
        <v>7.1971786046466221E-3</v>
      </c>
      <c r="AP453">
        <v>0.16598394279269871</v>
      </c>
    </row>
    <row r="454" spans="1:42" x14ac:dyDescent="0.35">
      <c r="A454" s="48" t="s">
        <v>725</v>
      </c>
      <c r="B454">
        <v>453</v>
      </c>
      <c r="C454" t="s">
        <v>284</v>
      </c>
      <c r="D454" t="s">
        <v>205</v>
      </c>
      <c r="E454" t="s">
        <v>16</v>
      </c>
      <c r="F454">
        <v>2008</v>
      </c>
      <c r="G454">
        <v>75</v>
      </c>
      <c r="H454">
        <v>1137.9951923076924</v>
      </c>
      <c r="J454">
        <v>100</v>
      </c>
      <c r="K454" t="s">
        <v>722</v>
      </c>
      <c r="L454">
        <v>0.54</v>
      </c>
      <c r="M454">
        <v>0.54</v>
      </c>
      <c r="N454" t="s">
        <v>722</v>
      </c>
      <c r="O454">
        <v>10000</v>
      </c>
      <c r="P454">
        <v>10000</v>
      </c>
      <c r="Q454">
        <v>10241.95673076923</v>
      </c>
      <c r="R454" t="s">
        <v>722</v>
      </c>
      <c r="S454">
        <v>0.27400000000000002</v>
      </c>
      <c r="T454">
        <v>0.27400000000000002</v>
      </c>
      <c r="U454" t="s">
        <v>722</v>
      </c>
      <c r="V454">
        <v>3.278E-4</v>
      </c>
      <c r="W454">
        <v>3.278E-4</v>
      </c>
      <c r="X454" t="s">
        <v>722</v>
      </c>
      <c r="Y454">
        <v>2.9000000000000001E-2</v>
      </c>
      <c r="Z454">
        <v>2.9000000000000001E-2</v>
      </c>
      <c r="AA454" t="s">
        <v>722</v>
      </c>
      <c r="AB454">
        <v>1.1600000000000011E-5</v>
      </c>
      <c r="AC454">
        <v>1.1600000000000011E-5</v>
      </c>
      <c r="AD454" t="s">
        <v>722</v>
      </c>
      <c r="AE454">
        <v>1</v>
      </c>
      <c r="AF454">
        <v>1</v>
      </c>
      <c r="AG454" t="s">
        <v>722</v>
      </c>
      <c r="AH454">
        <v>0.97699999999999998</v>
      </c>
      <c r="AI454">
        <v>0.97699999999999998</v>
      </c>
      <c r="AJ454">
        <v>3.552</v>
      </c>
      <c r="AK454">
        <v>0.1416650000000001</v>
      </c>
      <c r="AL454">
        <v>360.91311761839245</v>
      </c>
      <c r="AM454">
        <v>14.394357209293243</v>
      </c>
      <c r="AN454" s="61">
        <v>0.18045655880919625</v>
      </c>
      <c r="AO454">
        <v>7.1971786046466221E-3</v>
      </c>
      <c r="AP454">
        <v>0.16598394279269871</v>
      </c>
    </row>
    <row r="455" spans="1:42" x14ac:dyDescent="0.35">
      <c r="A455" s="48" t="s">
        <v>725</v>
      </c>
      <c r="B455">
        <v>454</v>
      </c>
      <c r="C455" t="s">
        <v>285</v>
      </c>
      <c r="D455" t="s">
        <v>205</v>
      </c>
      <c r="E455" t="s">
        <v>16</v>
      </c>
      <c r="F455">
        <v>2008</v>
      </c>
      <c r="G455">
        <v>75</v>
      </c>
      <c r="H455">
        <v>1137.9951923076924</v>
      </c>
      <c r="J455">
        <v>100</v>
      </c>
      <c r="K455" t="s">
        <v>722</v>
      </c>
      <c r="L455">
        <v>0.54</v>
      </c>
      <c r="M455">
        <v>0.54</v>
      </c>
      <c r="N455" t="s">
        <v>722</v>
      </c>
      <c r="O455">
        <v>10000</v>
      </c>
      <c r="P455">
        <v>10000</v>
      </c>
      <c r="Q455">
        <v>10241.95673076923</v>
      </c>
      <c r="R455" t="s">
        <v>722</v>
      </c>
      <c r="S455">
        <v>0.27400000000000002</v>
      </c>
      <c r="T455">
        <v>0.27400000000000002</v>
      </c>
      <c r="U455" t="s">
        <v>722</v>
      </c>
      <c r="V455">
        <v>3.278E-4</v>
      </c>
      <c r="W455">
        <v>3.278E-4</v>
      </c>
      <c r="X455" t="s">
        <v>722</v>
      </c>
      <c r="Y455">
        <v>2.9000000000000001E-2</v>
      </c>
      <c r="Z455">
        <v>2.9000000000000001E-2</v>
      </c>
      <c r="AA455" t="s">
        <v>722</v>
      </c>
      <c r="AB455">
        <v>1.1600000000000011E-5</v>
      </c>
      <c r="AC455">
        <v>1.1600000000000011E-5</v>
      </c>
      <c r="AD455" t="s">
        <v>722</v>
      </c>
      <c r="AE455">
        <v>1</v>
      </c>
      <c r="AF455">
        <v>1</v>
      </c>
      <c r="AG455" t="s">
        <v>722</v>
      </c>
      <c r="AH455">
        <v>0.97699999999999998</v>
      </c>
      <c r="AI455">
        <v>0.97699999999999998</v>
      </c>
      <c r="AJ455">
        <v>3.552</v>
      </c>
      <c r="AK455">
        <v>0.1416650000000001</v>
      </c>
      <c r="AL455">
        <v>360.91311761839245</v>
      </c>
      <c r="AM455">
        <v>14.394357209293243</v>
      </c>
      <c r="AN455" s="61">
        <v>0.18045655880919625</v>
      </c>
      <c r="AO455">
        <v>7.1971786046466221E-3</v>
      </c>
      <c r="AP455">
        <v>0.16598394279269871</v>
      </c>
    </row>
    <row r="456" spans="1:42" x14ac:dyDescent="0.35">
      <c r="A456" s="48" t="s">
        <v>725</v>
      </c>
      <c r="B456">
        <v>455</v>
      </c>
      <c r="C456" t="s">
        <v>286</v>
      </c>
      <c r="D456" t="s">
        <v>205</v>
      </c>
      <c r="E456" t="s">
        <v>16</v>
      </c>
      <c r="F456">
        <v>2009</v>
      </c>
      <c r="G456">
        <v>75</v>
      </c>
      <c r="H456">
        <v>1137.9951923076924</v>
      </c>
      <c r="J456">
        <v>100</v>
      </c>
      <c r="K456" t="s">
        <v>722</v>
      </c>
      <c r="L456">
        <v>0.54</v>
      </c>
      <c r="M456">
        <v>0.54</v>
      </c>
      <c r="N456" t="s">
        <v>722</v>
      </c>
      <c r="O456">
        <v>10000</v>
      </c>
      <c r="P456">
        <v>10000</v>
      </c>
      <c r="Q456">
        <v>9103.961538461539</v>
      </c>
      <c r="R456" t="s">
        <v>722</v>
      </c>
      <c r="S456">
        <v>0.27400000000000002</v>
      </c>
      <c r="T456">
        <v>0.27400000000000002</v>
      </c>
      <c r="U456" t="s">
        <v>722</v>
      </c>
      <c r="V456">
        <v>3.278E-4</v>
      </c>
      <c r="W456">
        <v>3.278E-4</v>
      </c>
      <c r="X456" t="s">
        <v>722</v>
      </c>
      <c r="Y456">
        <v>2.9000000000000001E-2</v>
      </c>
      <c r="Z456">
        <v>2.9000000000000001E-2</v>
      </c>
      <c r="AA456" t="s">
        <v>722</v>
      </c>
      <c r="AB456">
        <v>1.1600000000000011E-5</v>
      </c>
      <c r="AC456">
        <v>1.1600000000000011E-5</v>
      </c>
      <c r="AD456" t="s">
        <v>722</v>
      </c>
      <c r="AE456">
        <v>1</v>
      </c>
      <c r="AF456">
        <v>1</v>
      </c>
      <c r="AG456" t="s">
        <v>722</v>
      </c>
      <c r="AH456">
        <v>0.97699999999999998</v>
      </c>
      <c r="AI456">
        <v>0.97699999999999998</v>
      </c>
      <c r="AJ456">
        <v>3.2582785923076925</v>
      </c>
      <c r="AK456">
        <v>0.1315100169076924</v>
      </c>
      <c r="AL456">
        <v>331.068548654008</v>
      </c>
      <c r="AM456">
        <v>13.36252539420123</v>
      </c>
      <c r="AN456" s="61">
        <v>0.16553427432700402</v>
      </c>
      <c r="AO456">
        <v>6.6812626971006154E-3</v>
      </c>
      <c r="AP456">
        <v>0.15225842552597829</v>
      </c>
    </row>
    <row r="457" spans="1:42" x14ac:dyDescent="0.35">
      <c r="A457" s="48" t="s">
        <v>725</v>
      </c>
      <c r="B457">
        <v>456</v>
      </c>
      <c r="C457" t="s">
        <v>287</v>
      </c>
      <c r="D457" t="s">
        <v>205</v>
      </c>
      <c r="E457" t="s">
        <v>16</v>
      </c>
      <c r="F457">
        <v>2009</v>
      </c>
      <c r="G457">
        <v>75</v>
      </c>
      <c r="H457">
        <v>1137.9951923076924</v>
      </c>
      <c r="J457">
        <v>100</v>
      </c>
      <c r="K457" t="s">
        <v>722</v>
      </c>
      <c r="L457">
        <v>0.54</v>
      </c>
      <c r="M457">
        <v>0.54</v>
      </c>
      <c r="N457" t="s">
        <v>722</v>
      </c>
      <c r="O457">
        <v>10000</v>
      </c>
      <c r="P457">
        <v>10000</v>
      </c>
      <c r="Q457">
        <v>9103.961538461539</v>
      </c>
      <c r="R457" t="s">
        <v>722</v>
      </c>
      <c r="S457">
        <v>0.27400000000000002</v>
      </c>
      <c r="T457">
        <v>0.27400000000000002</v>
      </c>
      <c r="U457" t="s">
        <v>722</v>
      </c>
      <c r="V457">
        <v>3.278E-4</v>
      </c>
      <c r="W457">
        <v>3.278E-4</v>
      </c>
      <c r="X457" t="s">
        <v>722</v>
      </c>
      <c r="Y457">
        <v>2.9000000000000001E-2</v>
      </c>
      <c r="Z457">
        <v>2.9000000000000001E-2</v>
      </c>
      <c r="AA457" t="s">
        <v>722</v>
      </c>
      <c r="AB457">
        <v>1.1600000000000011E-5</v>
      </c>
      <c r="AC457">
        <v>1.1600000000000011E-5</v>
      </c>
      <c r="AD457" t="s">
        <v>722</v>
      </c>
      <c r="AE457">
        <v>1</v>
      </c>
      <c r="AF457">
        <v>1</v>
      </c>
      <c r="AG457" t="s">
        <v>722</v>
      </c>
      <c r="AH457">
        <v>0.97699999999999998</v>
      </c>
      <c r="AI457">
        <v>0.97699999999999998</v>
      </c>
      <c r="AJ457">
        <v>3.2582785923076925</v>
      </c>
      <c r="AK457">
        <v>0.1315100169076924</v>
      </c>
      <c r="AL457">
        <v>331.068548654008</v>
      </c>
      <c r="AM457">
        <v>13.36252539420123</v>
      </c>
      <c r="AN457" s="61">
        <v>0.16553427432700402</v>
      </c>
      <c r="AO457">
        <v>6.6812626971006154E-3</v>
      </c>
      <c r="AP457">
        <v>0.15225842552597829</v>
      </c>
    </row>
    <row r="458" spans="1:42" x14ac:dyDescent="0.35">
      <c r="A458" s="48" t="s">
        <v>725</v>
      </c>
      <c r="B458">
        <v>457</v>
      </c>
      <c r="C458" t="s">
        <v>288</v>
      </c>
      <c r="D458" t="s">
        <v>205</v>
      </c>
      <c r="E458" t="s">
        <v>16</v>
      </c>
      <c r="F458">
        <v>2010</v>
      </c>
      <c r="G458">
        <v>80</v>
      </c>
      <c r="H458">
        <v>1137.9951923076924</v>
      </c>
      <c r="J458">
        <v>100</v>
      </c>
      <c r="K458" t="s">
        <v>722</v>
      </c>
      <c r="L458">
        <v>0.54</v>
      </c>
      <c r="M458">
        <v>0.54</v>
      </c>
      <c r="N458" t="s">
        <v>722</v>
      </c>
      <c r="O458">
        <v>10000</v>
      </c>
      <c r="P458">
        <v>10000</v>
      </c>
      <c r="Q458">
        <v>7965.9663461538466</v>
      </c>
      <c r="R458" t="s">
        <v>722</v>
      </c>
      <c r="S458">
        <v>1.7000000000000001E-2</v>
      </c>
      <c r="T458">
        <v>1.7000000000000001E-2</v>
      </c>
      <c r="U458" t="s">
        <v>722</v>
      </c>
      <c r="V458">
        <v>3.2639999999999999E-5</v>
      </c>
      <c r="W458">
        <v>3.2639999999999999E-5</v>
      </c>
      <c r="X458" t="s">
        <v>722</v>
      </c>
      <c r="Y458">
        <v>3.7999999999999999E-2</v>
      </c>
      <c r="Z458">
        <v>3.7999999999999999E-2</v>
      </c>
      <c r="AA458" t="s">
        <v>722</v>
      </c>
      <c r="AB458">
        <v>7.5559999999999988E-5</v>
      </c>
      <c r="AC458">
        <v>7.5559999999999988E-5</v>
      </c>
      <c r="AD458" t="s">
        <v>722</v>
      </c>
      <c r="AE458">
        <v>1</v>
      </c>
      <c r="AF458">
        <v>1</v>
      </c>
      <c r="AG458" t="s">
        <v>722</v>
      </c>
      <c r="AH458">
        <v>0.97699999999999998</v>
      </c>
      <c r="AI458">
        <v>0.97699999999999998</v>
      </c>
      <c r="AJ458">
        <v>0.27700914153846157</v>
      </c>
      <c r="AK458">
        <v>0.62519052352173077</v>
      </c>
      <c r="AL458">
        <v>30.022892757189403</v>
      </c>
      <c r="AM458">
        <v>67.759597882793628</v>
      </c>
      <c r="AN458" s="61">
        <v>1.5011446378594702E-2</v>
      </c>
      <c r="AO458">
        <v>3.3879798941396817E-2</v>
      </c>
      <c r="AP458">
        <v>1.3807528379031406E-2</v>
      </c>
    </row>
    <row r="459" spans="1:42" x14ac:dyDescent="0.35">
      <c r="A459" s="48" t="s">
        <v>725</v>
      </c>
      <c r="B459">
        <v>458</v>
      </c>
      <c r="C459" t="s">
        <v>289</v>
      </c>
      <c r="D459" t="s">
        <v>205</v>
      </c>
      <c r="E459" t="s">
        <v>16</v>
      </c>
      <c r="F459">
        <v>2010</v>
      </c>
      <c r="G459">
        <v>80</v>
      </c>
      <c r="H459">
        <v>1137.9951923076924</v>
      </c>
      <c r="J459">
        <v>100</v>
      </c>
      <c r="K459" t="s">
        <v>722</v>
      </c>
      <c r="L459">
        <v>0.54</v>
      </c>
      <c r="M459">
        <v>0.54</v>
      </c>
      <c r="N459" t="s">
        <v>722</v>
      </c>
      <c r="O459">
        <v>10000</v>
      </c>
      <c r="P459">
        <v>10000</v>
      </c>
      <c r="Q459">
        <v>7965.9663461538466</v>
      </c>
      <c r="R459" t="s">
        <v>722</v>
      </c>
      <c r="S459">
        <v>1.7000000000000001E-2</v>
      </c>
      <c r="T459">
        <v>1.7000000000000001E-2</v>
      </c>
      <c r="U459" t="s">
        <v>722</v>
      </c>
      <c r="V459">
        <v>3.2639999999999999E-5</v>
      </c>
      <c r="W459">
        <v>3.2639999999999999E-5</v>
      </c>
      <c r="X459" t="s">
        <v>722</v>
      </c>
      <c r="Y459">
        <v>3.7999999999999999E-2</v>
      </c>
      <c r="Z459">
        <v>3.7999999999999999E-2</v>
      </c>
      <c r="AA459" t="s">
        <v>722</v>
      </c>
      <c r="AB459">
        <v>7.5559999999999988E-5</v>
      </c>
      <c r="AC459">
        <v>7.5559999999999988E-5</v>
      </c>
      <c r="AD459" t="s">
        <v>722</v>
      </c>
      <c r="AE459">
        <v>1</v>
      </c>
      <c r="AF459">
        <v>1</v>
      </c>
      <c r="AG459" t="s">
        <v>722</v>
      </c>
      <c r="AH459">
        <v>0.97699999999999998</v>
      </c>
      <c r="AI459">
        <v>0.97699999999999998</v>
      </c>
      <c r="AJ459">
        <v>0.27700914153846157</v>
      </c>
      <c r="AK459">
        <v>0.62519052352173077</v>
      </c>
      <c r="AL459">
        <v>30.022892757189403</v>
      </c>
      <c r="AM459">
        <v>67.759597882793628</v>
      </c>
      <c r="AN459" s="61">
        <v>1.5011446378594702E-2</v>
      </c>
      <c r="AO459">
        <v>3.3879798941396817E-2</v>
      </c>
      <c r="AP459">
        <v>1.3807528379031406E-2</v>
      </c>
    </row>
    <row r="460" spans="1:42" x14ac:dyDescent="0.35">
      <c r="A460" s="48" t="s">
        <v>725</v>
      </c>
      <c r="B460">
        <v>459</v>
      </c>
      <c r="C460" t="s">
        <v>290</v>
      </c>
      <c r="D460" t="s">
        <v>205</v>
      </c>
      <c r="E460" t="s">
        <v>16</v>
      </c>
      <c r="F460">
        <v>2010</v>
      </c>
      <c r="G460">
        <v>80</v>
      </c>
      <c r="H460">
        <v>1137.9951923076924</v>
      </c>
      <c r="J460">
        <v>100</v>
      </c>
      <c r="K460" t="s">
        <v>722</v>
      </c>
      <c r="L460">
        <v>0.54</v>
      </c>
      <c r="M460">
        <v>0.54</v>
      </c>
      <c r="N460" t="s">
        <v>722</v>
      </c>
      <c r="O460">
        <v>10000</v>
      </c>
      <c r="P460">
        <v>10000</v>
      </c>
      <c r="Q460">
        <v>7965.9663461538466</v>
      </c>
      <c r="R460" t="s">
        <v>722</v>
      </c>
      <c r="S460">
        <v>1.7000000000000001E-2</v>
      </c>
      <c r="T460">
        <v>1.7000000000000001E-2</v>
      </c>
      <c r="U460" t="s">
        <v>722</v>
      </c>
      <c r="V460">
        <v>3.2639999999999999E-5</v>
      </c>
      <c r="W460">
        <v>3.2639999999999999E-5</v>
      </c>
      <c r="X460" t="s">
        <v>722</v>
      </c>
      <c r="Y460">
        <v>3.7999999999999999E-2</v>
      </c>
      <c r="Z460">
        <v>3.7999999999999999E-2</v>
      </c>
      <c r="AA460" t="s">
        <v>722</v>
      </c>
      <c r="AB460">
        <v>7.5559999999999988E-5</v>
      </c>
      <c r="AC460">
        <v>7.5559999999999988E-5</v>
      </c>
      <c r="AD460" t="s">
        <v>722</v>
      </c>
      <c r="AE460">
        <v>1</v>
      </c>
      <c r="AF460">
        <v>1</v>
      </c>
      <c r="AG460" t="s">
        <v>722</v>
      </c>
      <c r="AH460">
        <v>0.97699999999999998</v>
      </c>
      <c r="AI460">
        <v>0.97699999999999998</v>
      </c>
      <c r="AJ460">
        <v>0.27700914153846157</v>
      </c>
      <c r="AK460">
        <v>0.62519052352173077</v>
      </c>
      <c r="AL460">
        <v>30.022892757189403</v>
      </c>
      <c r="AM460">
        <v>67.759597882793628</v>
      </c>
      <c r="AN460" s="61">
        <v>1.5011446378594702E-2</v>
      </c>
      <c r="AO460">
        <v>3.3879798941396817E-2</v>
      </c>
      <c r="AP460">
        <v>1.3807528379031406E-2</v>
      </c>
    </row>
    <row r="461" spans="1:42" x14ac:dyDescent="0.35">
      <c r="A461" s="48" t="s">
        <v>725</v>
      </c>
      <c r="B461">
        <v>460</v>
      </c>
      <c r="C461" t="s">
        <v>291</v>
      </c>
      <c r="D461" t="s">
        <v>205</v>
      </c>
      <c r="E461" t="s">
        <v>16</v>
      </c>
      <c r="F461">
        <v>2010</v>
      </c>
      <c r="G461">
        <v>80</v>
      </c>
      <c r="H461">
        <v>1137.9951923076924</v>
      </c>
      <c r="J461">
        <v>100</v>
      </c>
      <c r="K461" t="s">
        <v>722</v>
      </c>
      <c r="L461">
        <v>0.54</v>
      </c>
      <c r="M461">
        <v>0.54</v>
      </c>
      <c r="N461" t="s">
        <v>722</v>
      </c>
      <c r="O461">
        <v>10000</v>
      </c>
      <c r="P461">
        <v>10000</v>
      </c>
      <c r="Q461">
        <v>7965.9663461538466</v>
      </c>
      <c r="R461" t="s">
        <v>722</v>
      </c>
      <c r="S461">
        <v>1.7000000000000001E-2</v>
      </c>
      <c r="T461">
        <v>1.7000000000000001E-2</v>
      </c>
      <c r="U461" t="s">
        <v>722</v>
      </c>
      <c r="V461">
        <v>3.2639999999999999E-5</v>
      </c>
      <c r="W461">
        <v>3.2639999999999999E-5</v>
      </c>
      <c r="X461" t="s">
        <v>722</v>
      </c>
      <c r="Y461">
        <v>3.7999999999999999E-2</v>
      </c>
      <c r="Z461">
        <v>3.7999999999999999E-2</v>
      </c>
      <c r="AA461" t="s">
        <v>722</v>
      </c>
      <c r="AB461">
        <v>7.5559999999999988E-5</v>
      </c>
      <c r="AC461">
        <v>7.5559999999999988E-5</v>
      </c>
      <c r="AD461" t="s">
        <v>722</v>
      </c>
      <c r="AE461">
        <v>1</v>
      </c>
      <c r="AF461">
        <v>1</v>
      </c>
      <c r="AG461" t="s">
        <v>722</v>
      </c>
      <c r="AH461">
        <v>0.97699999999999998</v>
      </c>
      <c r="AI461">
        <v>0.97699999999999998</v>
      </c>
      <c r="AJ461">
        <v>0.27700914153846157</v>
      </c>
      <c r="AK461">
        <v>0.62519052352173077</v>
      </c>
      <c r="AL461">
        <v>30.022892757189403</v>
      </c>
      <c r="AM461">
        <v>67.759597882793628</v>
      </c>
      <c r="AN461" s="61">
        <v>1.5011446378594702E-2</v>
      </c>
      <c r="AO461">
        <v>3.3879798941396817E-2</v>
      </c>
      <c r="AP461">
        <v>1.3807528379031406E-2</v>
      </c>
    </row>
    <row r="462" spans="1:42" x14ac:dyDescent="0.35">
      <c r="A462" s="48" t="s">
        <v>725</v>
      </c>
      <c r="B462">
        <v>461</v>
      </c>
      <c r="C462" t="s">
        <v>292</v>
      </c>
      <c r="D462" t="s">
        <v>205</v>
      </c>
      <c r="E462" t="s">
        <v>16</v>
      </c>
      <c r="F462">
        <v>2010</v>
      </c>
      <c r="G462">
        <v>80</v>
      </c>
      <c r="H462">
        <v>1137.9951923076924</v>
      </c>
      <c r="J462">
        <v>100</v>
      </c>
      <c r="K462" t="s">
        <v>722</v>
      </c>
      <c r="L462">
        <v>0.54</v>
      </c>
      <c r="M462">
        <v>0.54</v>
      </c>
      <c r="N462" t="s">
        <v>722</v>
      </c>
      <c r="O462">
        <v>10000</v>
      </c>
      <c r="P462">
        <v>10000</v>
      </c>
      <c r="Q462">
        <v>7965.9663461538466</v>
      </c>
      <c r="R462" t="s">
        <v>722</v>
      </c>
      <c r="S462">
        <v>1.7000000000000001E-2</v>
      </c>
      <c r="T462">
        <v>1.7000000000000001E-2</v>
      </c>
      <c r="U462" t="s">
        <v>722</v>
      </c>
      <c r="V462">
        <v>3.2639999999999999E-5</v>
      </c>
      <c r="W462">
        <v>3.2639999999999999E-5</v>
      </c>
      <c r="X462" t="s">
        <v>722</v>
      </c>
      <c r="Y462">
        <v>3.7999999999999999E-2</v>
      </c>
      <c r="Z462">
        <v>3.7999999999999999E-2</v>
      </c>
      <c r="AA462" t="s">
        <v>722</v>
      </c>
      <c r="AB462">
        <v>7.5559999999999988E-5</v>
      </c>
      <c r="AC462">
        <v>7.5559999999999988E-5</v>
      </c>
      <c r="AD462" t="s">
        <v>722</v>
      </c>
      <c r="AE462">
        <v>1</v>
      </c>
      <c r="AF462">
        <v>1</v>
      </c>
      <c r="AG462" t="s">
        <v>722</v>
      </c>
      <c r="AH462">
        <v>0.97699999999999998</v>
      </c>
      <c r="AI462">
        <v>0.97699999999999998</v>
      </c>
      <c r="AJ462">
        <v>0.27700914153846157</v>
      </c>
      <c r="AK462">
        <v>0.62519052352173077</v>
      </c>
      <c r="AL462">
        <v>30.022892757189403</v>
      </c>
      <c r="AM462">
        <v>67.759597882793628</v>
      </c>
      <c r="AN462" s="61">
        <v>1.5011446378594702E-2</v>
      </c>
      <c r="AO462">
        <v>3.3879798941396817E-2</v>
      </c>
      <c r="AP462">
        <v>1.3807528379031406E-2</v>
      </c>
    </row>
    <row r="463" spans="1:42" x14ac:dyDescent="0.35">
      <c r="A463" s="48" t="s">
        <v>725</v>
      </c>
      <c r="B463">
        <v>462</v>
      </c>
      <c r="C463" t="s">
        <v>293</v>
      </c>
      <c r="D463" t="s">
        <v>205</v>
      </c>
      <c r="E463" t="s">
        <v>16</v>
      </c>
      <c r="F463">
        <v>2010</v>
      </c>
      <c r="G463">
        <v>80</v>
      </c>
      <c r="H463">
        <v>1137.9951923076924</v>
      </c>
      <c r="J463">
        <v>100</v>
      </c>
      <c r="K463" t="s">
        <v>722</v>
      </c>
      <c r="L463">
        <v>0.54</v>
      </c>
      <c r="M463">
        <v>0.54</v>
      </c>
      <c r="N463" t="s">
        <v>722</v>
      </c>
      <c r="O463">
        <v>10000</v>
      </c>
      <c r="P463">
        <v>10000</v>
      </c>
      <c r="Q463">
        <v>7965.9663461538466</v>
      </c>
      <c r="R463" t="s">
        <v>722</v>
      </c>
      <c r="S463">
        <v>1.7000000000000001E-2</v>
      </c>
      <c r="T463">
        <v>1.7000000000000001E-2</v>
      </c>
      <c r="U463" t="s">
        <v>722</v>
      </c>
      <c r="V463">
        <v>3.2639999999999999E-5</v>
      </c>
      <c r="W463">
        <v>3.2639999999999999E-5</v>
      </c>
      <c r="X463" t="s">
        <v>722</v>
      </c>
      <c r="Y463">
        <v>3.7999999999999999E-2</v>
      </c>
      <c r="Z463">
        <v>3.7999999999999999E-2</v>
      </c>
      <c r="AA463" t="s">
        <v>722</v>
      </c>
      <c r="AB463">
        <v>7.5559999999999988E-5</v>
      </c>
      <c r="AC463">
        <v>7.5559999999999988E-5</v>
      </c>
      <c r="AD463" t="s">
        <v>722</v>
      </c>
      <c r="AE463">
        <v>1</v>
      </c>
      <c r="AF463">
        <v>1</v>
      </c>
      <c r="AG463" t="s">
        <v>722</v>
      </c>
      <c r="AH463">
        <v>0.97699999999999998</v>
      </c>
      <c r="AI463">
        <v>0.97699999999999998</v>
      </c>
      <c r="AJ463">
        <v>0.27700914153846157</v>
      </c>
      <c r="AK463">
        <v>0.62519052352173077</v>
      </c>
      <c r="AL463">
        <v>30.022892757189403</v>
      </c>
      <c r="AM463">
        <v>67.759597882793628</v>
      </c>
      <c r="AN463" s="61">
        <v>1.5011446378594702E-2</v>
      </c>
      <c r="AO463">
        <v>3.3879798941396817E-2</v>
      </c>
      <c r="AP463">
        <v>1.3807528379031406E-2</v>
      </c>
    </row>
    <row r="464" spans="1:42" x14ac:dyDescent="0.35">
      <c r="A464" s="48" t="s">
        <v>725</v>
      </c>
      <c r="B464">
        <v>463</v>
      </c>
      <c r="C464" t="s">
        <v>294</v>
      </c>
      <c r="D464" t="s">
        <v>205</v>
      </c>
      <c r="E464" t="s">
        <v>16</v>
      </c>
      <c r="F464">
        <v>2010</v>
      </c>
      <c r="G464">
        <v>75</v>
      </c>
      <c r="H464">
        <v>1137.9951923076924</v>
      </c>
      <c r="J464">
        <v>100</v>
      </c>
      <c r="K464" t="s">
        <v>722</v>
      </c>
      <c r="L464">
        <v>0.54</v>
      </c>
      <c r="M464">
        <v>0.54</v>
      </c>
      <c r="N464" t="s">
        <v>722</v>
      </c>
      <c r="O464">
        <v>10000</v>
      </c>
      <c r="P464">
        <v>10000</v>
      </c>
      <c r="Q464">
        <v>7965.9663461538466</v>
      </c>
      <c r="R464" t="s">
        <v>722</v>
      </c>
      <c r="S464">
        <v>1.7000000000000001E-2</v>
      </c>
      <c r="T464">
        <v>1.7000000000000001E-2</v>
      </c>
      <c r="U464" t="s">
        <v>722</v>
      </c>
      <c r="V464">
        <v>3.2639999999999999E-5</v>
      </c>
      <c r="W464">
        <v>3.2639999999999999E-5</v>
      </c>
      <c r="X464" t="s">
        <v>722</v>
      </c>
      <c r="Y464">
        <v>3.7999999999999999E-2</v>
      </c>
      <c r="Z464">
        <v>3.7999999999999999E-2</v>
      </c>
      <c r="AA464" t="s">
        <v>722</v>
      </c>
      <c r="AB464">
        <v>7.5559999999999988E-5</v>
      </c>
      <c r="AC464">
        <v>7.5559999999999988E-5</v>
      </c>
      <c r="AD464" t="s">
        <v>722</v>
      </c>
      <c r="AE464">
        <v>1</v>
      </c>
      <c r="AF464">
        <v>1</v>
      </c>
      <c r="AG464" t="s">
        <v>722</v>
      </c>
      <c r="AH464">
        <v>0.97699999999999998</v>
      </c>
      <c r="AI464">
        <v>0.97699999999999998</v>
      </c>
      <c r="AJ464">
        <v>0.27700914153846157</v>
      </c>
      <c r="AK464">
        <v>0.62519052352173077</v>
      </c>
      <c r="AL464">
        <v>28.146461959865064</v>
      </c>
      <c r="AM464">
        <v>63.524623015119026</v>
      </c>
      <c r="AN464" s="61">
        <v>1.4073230979932533E-2</v>
      </c>
      <c r="AO464">
        <v>3.1762311507559517E-2</v>
      </c>
      <c r="AP464">
        <v>1.2944557855341944E-2</v>
      </c>
    </row>
    <row r="465" spans="1:42" x14ac:dyDescent="0.35">
      <c r="A465" s="48" t="s">
        <v>725</v>
      </c>
      <c r="B465">
        <v>464</v>
      </c>
      <c r="C465" t="s">
        <v>295</v>
      </c>
      <c r="D465" t="s">
        <v>205</v>
      </c>
      <c r="E465" t="s">
        <v>16</v>
      </c>
      <c r="F465">
        <v>2010</v>
      </c>
      <c r="G465">
        <v>75</v>
      </c>
      <c r="H465">
        <v>1137.9951923076924</v>
      </c>
      <c r="J465">
        <v>100</v>
      </c>
      <c r="K465" t="s">
        <v>722</v>
      </c>
      <c r="L465">
        <v>0.54</v>
      </c>
      <c r="M465">
        <v>0.54</v>
      </c>
      <c r="N465" t="s">
        <v>722</v>
      </c>
      <c r="O465">
        <v>10000</v>
      </c>
      <c r="P465">
        <v>10000</v>
      </c>
      <c r="Q465">
        <v>7965.9663461538466</v>
      </c>
      <c r="R465" t="s">
        <v>722</v>
      </c>
      <c r="S465">
        <v>1.7000000000000001E-2</v>
      </c>
      <c r="T465">
        <v>1.7000000000000001E-2</v>
      </c>
      <c r="U465" t="s">
        <v>722</v>
      </c>
      <c r="V465">
        <v>3.2639999999999999E-5</v>
      </c>
      <c r="W465">
        <v>3.2639999999999999E-5</v>
      </c>
      <c r="X465" t="s">
        <v>722</v>
      </c>
      <c r="Y465">
        <v>3.7999999999999999E-2</v>
      </c>
      <c r="Z465">
        <v>3.7999999999999999E-2</v>
      </c>
      <c r="AA465" t="s">
        <v>722</v>
      </c>
      <c r="AB465">
        <v>7.5559999999999988E-5</v>
      </c>
      <c r="AC465">
        <v>7.5559999999999988E-5</v>
      </c>
      <c r="AD465" t="s">
        <v>722</v>
      </c>
      <c r="AE465">
        <v>1</v>
      </c>
      <c r="AF465">
        <v>1</v>
      </c>
      <c r="AG465" t="s">
        <v>722</v>
      </c>
      <c r="AH465">
        <v>0.97699999999999998</v>
      </c>
      <c r="AI465">
        <v>0.97699999999999998</v>
      </c>
      <c r="AJ465">
        <v>0.27700914153846157</v>
      </c>
      <c r="AK465">
        <v>0.62519052352173077</v>
      </c>
      <c r="AL465">
        <v>28.146461959865064</v>
      </c>
      <c r="AM465">
        <v>63.524623015119026</v>
      </c>
      <c r="AN465" s="61">
        <v>1.4073230979932533E-2</v>
      </c>
      <c r="AO465">
        <v>3.1762311507559517E-2</v>
      </c>
      <c r="AP465">
        <v>1.2944557855341944E-2</v>
      </c>
    </row>
    <row r="466" spans="1:42" x14ac:dyDescent="0.35">
      <c r="A466" s="48" t="s">
        <v>725</v>
      </c>
      <c r="B466">
        <v>465</v>
      </c>
      <c r="C466" t="s">
        <v>296</v>
      </c>
      <c r="D466" t="s">
        <v>205</v>
      </c>
      <c r="E466" t="s">
        <v>16</v>
      </c>
      <c r="F466">
        <v>2010</v>
      </c>
      <c r="G466">
        <v>75</v>
      </c>
      <c r="H466">
        <v>1137.9951923076924</v>
      </c>
      <c r="J466">
        <v>100</v>
      </c>
      <c r="K466" t="s">
        <v>722</v>
      </c>
      <c r="L466">
        <v>0.54</v>
      </c>
      <c r="M466">
        <v>0.54</v>
      </c>
      <c r="N466" t="s">
        <v>722</v>
      </c>
      <c r="O466">
        <v>10000</v>
      </c>
      <c r="P466">
        <v>10000</v>
      </c>
      <c r="Q466">
        <v>7965.9663461538466</v>
      </c>
      <c r="R466" t="s">
        <v>722</v>
      </c>
      <c r="S466">
        <v>1.7000000000000001E-2</v>
      </c>
      <c r="T466">
        <v>1.7000000000000001E-2</v>
      </c>
      <c r="U466" t="s">
        <v>722</v>
      </c>
      <c r="V466">
        <v>3.2639999999999999E-5</v>
      </c>
      <c r="W466">
        <v>3.2639999999999999E-5</v>
      </c>
      <c r="X466" t="s">
        <v>722</v>
      </c>
      <c r="Y466">
        <v>3.7999999999999999E-2</v>
      </c>
      <c r="Z466">
        <v>3.7999999999999999E-2</v>
      </c>
      <c r="AA466" t="s">
        <v>722</v>
      </c>
      <c r="AB466">
        <v>7.5559999999999988E-5</v>
      </c>
      <c r="AC466">
        <v>7.5559999999999988E-5</v>
      </c>
      <c r="AD466" t="s">
        <v>722</v>
      </c>
      <c r="AE466">
        <v>1</v>
      </c>
      <c r="AF466">
        <v>1</v>
      </c>
      <c r="AG466" t="s">
        <v>722</v>
      </c>
      <c r="AH466">
        <v>0.97699999999999998</v>
      </c>
      <c r="AI466">
        <v>0.97699999999999998</v>
      </c>
      <c r="AJ466">
        <v>0.27700914153846157</v>
      </c>
      <c r="AK466">
        <v>0.62519052352173077</v>
      </c>
      <c r="AL466">
        <v>28.146461959865064</v>
      </c>
      <c r="AM466">
        <v>63.524623015119026</v>
      </c>
      <c r="AN466" s="61">
        <v>1.4073230979932533E-2</v>
      </c>
      <c r="AO466">
        <v>3.1762311507559517E-2</v>
      </c>
      <c r="AP466">
        <v>1.2944557855341944E-2</v>
      </c>
    </row>
    <row r="467" spans="1:42" x14ac:dyDescent="0.35">
      <c r="A467" s="48" t="s">
        <v>725</v>
      </c>
      <c r="B467">
        <v>466</v>
      </c>
      <c r="C467" t="s">
        <v>297</v>
      </c>
      <c r="D467" t="s">
        <v>205</v>
      </c>
      <c r="E467" t="s">
        <v>16</v>
      </c>
      <c r="F467">
        <v>2010</v>
      </c>
      <c r="G467">
        <v>101</v>
      </c>
      <c r="H467">
        <v>154.42307692307691</v>
      </c>
      <c r="J467">
        <v>175</v>
      </c>
      <c r="K467" t="s">
        <v>722</v>
      </c>
      <c r="L467">
        <v>0.54</v>
      </c>
      <c r="M467">
        <v>0.54</v>
      </c>
      <c r="N467" t="s">
        <v>722</v>
      </c>
      <c r="O467">
        <v>10000</v>
      </c>
      <c r="P467">
        <v>10000</v>
      </c>
      <c r="Q467">
        <v>1080.9615384615383</v>
      </c>
      <c r="R467" t="s">
        <v>722</v>
      </c>
      <c r="S467">
        <v>0.129</v>
      </c>
      <c r="T467">
        <v>0.129</v>
      </c>
      <c r="U467" t="s">
        <v>722</v>
      </c>
      <c r="V467">
        <v>1.0200000000000001E-5</v>
      </c>
      <c r="W467">
        <v>1.0200000000000001E-5</v>
      </c>
      <c r="X467" t="s">
        <v>722</v>
      </c>
      <c r="Y467">
        <v>0.13700000000000001</v>
      </c>
      <c r="Z467">
        <v>0.13700000000000001</v>
      </c>
      <c r="AA467" t="s">
        <v>722</v>
      </c>
      <c r="AB467">
        <v>5.66E-5</v>
      </c>
      <c r="AC467">
        <v>5.66E-5</v>
      </c>
      <c r="AD467" t="s">
        <v>722</v>
      </c>
      <c r="AE467">
        <v>1</v>
      </c>
      <c r="AF467">
        <v>1</v>
      </c>
      <c r="AG467" t="s">
        <v>722</v>
      </c>
      <c r="AH467">
        <v>0.97699999999999998</v>
      </c>
      <c r="AI467">
        <v>0.97699999999999998</v>
      </c>
      <c r="AJ467">
        <v>0.14002580769230769</v>
      </c>
      <c r="AK467">
        <v>0.19362422734615384</v>
      </c>
      <c r="AL467">
        <v>2.5999780476760295</v>
      </c>
      <c r="AM467">
        <v>3.595185408281619</v>
      </c>
      <c r="AN467" s="61">
        <v>1.2999890238380148E-3</v>
      </c>
      <c r="AO467">
        <v>1.7975927041408094E-3</v>
      </c>
      <c r="AP467">
        <v>1.195729904126206E-3</v>
      </c>
    </row>
    <row r="468" spans="1:42" x14ac:dyDescent="0.35">
      <c r="A468" s="48" t="s">
        <v>725</v>
      </c>
      <c r="B468">
        <v>467</v>
      </c>
      <c r="C468" t="s">
        <v>298</v>
      </c>
      <c r="D468" t="s">
        <v>205</v>
      </c>
      <c r="E468" t="s">
        <v>16</v>
      </c>
      <c r="F468">
        <v>2010</v>
      </c>
      <c r="G468">
        <v>101</v>
      </c>
      <c r="H468">
        <v>154.42307692307691</v>
      </c>
      <c r="J468">
        <v>175</v>
      </c>
      <c r="K468" t="s">
        <v>722</v>
      </c>
      <c r="L468">
        <v>0.54</v>
      </c>
      <c r="M468">
        <v>0.54</v>
      </c>
      <c r="N468" t="s">
        <v>722</v>
      </c>
      <c r="O468">
        <v>10000</v>
      </c>
      <c r="P468">
        <v>10000</v>
      </c>
      <c r="Q468">
        <v>1080.9615384615383</v>
      </c>
      <c r="R468" t="s">
        <v>722</v>
      </c>
      <c r="S468">
        <v>0.129</v>
      </c>
      <c r="T468">
        <v>0.129</v>
      </c>
      <c r="U468" t="s">
        <v>722</v>
      </c>
      <c r="V468">
        <v>1.0200000000000001E-5</v>
      </c>
      <c r="W468">
        <v>1.0200000000000001E-5</v>
      </c>
      <c r="X468" t="s">
        <v>722</v>
      </c>
      <c r="Y468">
        <v>0.13700000000000001</v>
      </c>
      <c r="Z468">
        <v>0.13700000000000001</v>
      </c>
      <c r="AA468" t="s">
        <v>722</v>
      </c>
      <c r="AB468">
        <v>5.66E-5</v>
      </c>
      <c r="AC468">
        <v>5.66E-5</v>
      </c>
      <c r="AD468" t="s">
        <v>722</v>
      </c>
      <c r="AE468">
        <v>1</v>
      </c>
      <c r="AF468">
        <v>1</v>
      </c>
      <c r="AG468" t="s">
        <v>722</v>
      </c>
      <c r="AH468">
        <v>0.97699999999999998</v>
      </c>
      <c r="AI468">
        <v>0.97699999999999998</v>
      </c>
      <c r="AJ468">
        <v>0.14002580769230769</v>
      </c>
      <c r="AK468">
        <v>0.19362422734615384</v>
      </c>
      <c r="AL468">
        <v>2.5999780476760295</v>
      </c>
      <c r="AM468">
        <v>3.595185408281619</v>
      </c>
      <c r="AN468" s="61">
        <v>1.2999890238380148E-3</v>
      </c>
      <c r="AO468">
        <v>1.7975927041408094E-3</v>
      </c>
      <c r="AP468">
        <v>1.195729904126206E-3</v>
      </c>
    </row>
    <row r="469" spans="1:42" x14ac:dyDescent="0.35">
      <c r="A469" s="48" t="s">
        <v>725</v>
      </c>
      <c r="B469">
        <v>468</v>
      </c>
      <c r="C469" t="s">
        <v>299</v>
      </c>
      <c r="D469" t="s">
        <v>205</v>
      </c>
      <c r="E469" t="s">
        <v>16</v>
      </c>
      <c r="F469">
        <v>2010</v>
      </c>
      <c r="G469">
        <v>80</v>
      </c>
      <c r="H469">
        <v>1137.9951923076924</v>
      </c>
      <c r="J469">
        <v>100</v>
      </c>
      <c r="K469" t="s">
        <v>722</v>
      </c>
      <c r="L469">
        <v>0.54</v>
      </c>
      <c r="M469">
        <v>0.54</v>
      </c>
      <c r="N469" t="s">
        <v>722</v>
      </c>
      <c r="O469">
        <v>10000</v>
      </c>
      <c r="P469">
        <v>10000</v>
      </c>
      <c r="Q469">
        <v>7965.9663461538466</v>
      </c>
      <c r="R469" t="s">
        <v>722</v>
      </c>
      <c r="S469">
        <v>1.7000000000000001E-2</v>
      </c>
      <c r="T469">
        <v>1.7000000000000001E-2</v>
      </c>
      <c r="U469" t="s">
        <v>722</v>
      </c>
      <c r="V469">
        <v>3.2639999999999999E-5</v>
      </c>
      <c r="W469">
        <v>3.2639999999999999E-5</v>
      </c>
      <c r="X469" t="s">
        <v>722</v>
      </c>
      <c r="Y469">
        <v>3.7999999999999999E-2</v>
      </c>
      <c r="Z469">
        <v>3.7999999999999999E-2</v>
      </c>
      <c r="AA469" t="s">
        <v>722</v>
      </c>
      <c r="AB469">
        <v>7.5559999999999988E-5</v>
      </c>
      <c r="AC469">
        <v>7.5559999999999988E-5</v>
      </c>
      <c r="AD469" t="s">
        <v>722</v>
      </c>
      <c r="AE469">
        <v>1</v>
      </c>
      <c r="AF469">
        <v>1</v>
      </c>
      <c r="AG469" t="s">
        <v>722</v>
      </c>
      <c r="AH469">
        <v>0.97699999999999998</v>
      </c>
      <c r="AI469">
        <v>0.97699999999999998</v>
      </c>
      <c r="AJ469">
        <v>0.27700914153846157</v>
      </c>
      <c r="AK469">
        <v>0.62519052352173077</v>
      </c>
      <c r="AL469">
        <v>30.022892757189403</v>
      </c>
      <c r="AM469">
        <v>67.759597882793628</v>
      </c>
      <c r="AN469" s="61">
        <v>1.5011446378594702E-2</v>
      </c>
      <c r="AO469">
        <v>3.3879798941396817E-2</v>
      </c>
      <c r="AP469">
        <v>1.3807528379031406E-2</v>
      </c>
    </row>
    <row r="470" spans="1:42" x14ac:dyDescent="0.35">
      <c r="A470" s="48" t="s">
        <v>725</v>
      </c>
      <c r="B470">
        <v>469</v>
      </c>
      <c r="C470" t="s">
        <v>300</v>
      </c>
      <c r="D470" t="s">
        <v>205</v>
      </c>
      <c r="E470" t="s">
        <v>16</v>
      </c>
      <c r="F470">
        <v>2010</v>
      </c>
      <c r="G470">
        <v>80</v>
      </c>
      <c r="H470">
        <v>1137.9951923076924</v>
      </c>
      <c r="J470">
        <v>100</v>
      </c>
      <c r="K470" t="s">
        <v>722</v>
      </c>
      <c r="L470">
        <v>0.54</v>
      </c>
      <c r="M470">
        <v>0.54</v>
      </c>
      <c r="N470" t="s">
        <v>722</v>
      </c>
      <c r="O470">
        <v>10000</v>
      </c>
      <c r="P470">
        <v>10000</v>
      </c>
      <c r="Q470">
        <v>7965.9663461538466</v>
      </c>
      <c r="R470" t="s">
        <v>722</v>
      </c>
      <c r="S470">
        <v>1.7000000000000001E-2</v>
      </c>
      <c r="T470">
        <v>1.7000000000000001E-2</v>
      </c>
      <c r="U470" t="s">
        <v>722</v>
      </c>
      <c r="V470">
        <v>3.2639999999999999E-5</v>
      </c>
      <c r="W470">
        <v>3.2639999999999999E-5</v>
      </c>
      <c r="X470" t="s">
        <v>722</v>
      </c>
      <c r="Y470">
        <v>3.7999999999999999E-2</v>
      </c>
      <c r="Z470">
        <v>3.7999999999999999E-2</v>
      </c>
      <c r="AA470" t="s">
        <v>722</v>
      </c>
      <c r="AB470">
        <v>7.5559999999999988E-5</v>
      </c>
      <c r="AC470">
        <v>7.5559999999999988E-5</v>
      </c>
      <c r="AD470" t="s">
        <v>722</v>
      </c>
      <c r="AE470">
        <v>1</v>
      </c>
      <c r="AF470">
        <v>1</v>
      </c>
      <c r="AG470" t="s">
        <v>722</v>
      </c>
      <c r="AH470">
        <v>0.97699999999999998</v>
      </c>
      <c r="AI470">
        <v>0.97699999999999998</v>
      </c>
      <c r="AJ470">
        <v>0.27700914153846157</v>
      </c>
      <c r="AK470">
        <v>0.62519052352173077</v>
      </c>
      <c r="AL470">
        <v>30.022892757189403</v>
      </c>
      <c r="AM470">
        <v>67.759597882793628</v>
      </c>
      <c r="AN470" s="61">
        <v>1.5011446378594702E-2</v>
      </c>
      <c r="AO470">
        <v>3.3879798941396817E-2</v>
      </c>
      <c r="AP470">
        <v>1.3807528379031406E-2</v>
      </c>
    </row>
    <row r="471" spans="1:42" x14ac:dyDescent="0.35">
      <c r="A471" s="48" t="s">
        <v>725</v>
      </c>
      <c r="B471">
        <v>470</v>
      </c>
      <c r="C471" t="s">
        <v>301</v>
      </c>
      <c r="D471" t="s">
        <v>205</v>
      </c>
      <c r="E471" t="s">
        <v>16</v>
      </c>
      <c r="F471">
        <v>2010</v>
      </c>
      <c r="G471">
        <v>101</v>
      </c>
      <c r="H471">
        <v>154.42307692307691</v>
      </c>
      <c r="J471">
        <v>175</v>
      </c>
      <c r="K471" t="s">
        <v>722</v>
      </c>
      <c r="L471">
        <v>0.54</v>
      </c>
      <c r="M471">
        <v>0.54</v>
      </c>
      <c r="N471" t="s">
        <v>722</v>
      </c>
      <c r="O471">
        <v>10000</v>
      </c>
      <c r="P471">
        <v>10000</v>
      </c>
      <c r="Q471">
        <v>1080.9615384615383</v>
      </c>
      <c r="R471" t="s">
        <v>722</v>
      </c>
      <c r="S471">
        <v>0.129</v>
      </c>
      <c r="T471">
        <v>0.129</v>
      </c>
      <c r="U471" t="s">
        <v>722</v>
      </c>
      <c r="V471">
        <v>1.0200000000000001E-5</v>
      </c>
      <c r="W471">
        <v>1.0200000000000001E-5</v>
      </c>
      <c r="X471" t="s">
        <v>722</v>
      </c>
      <c r="Y471">
        <v>0.13700000000000001</v>
      </c>
      <c r="Z471">
        <v>0.13700000000000001</v>
      </c>
      <c r="AA471" t="s">
        <v>722</v>
      </c>
      <c r="AB471">
        <v>5.66E-5</v>
      </c>
      <c r="AC471">
        <v>5.66E-5</v>
      </c>
      <c r="AD471" t="s">
        <v>722</v>
      </c>
      <c r="AE471">
        <v>1</v>
      </c>
      <c r="AF471">
        <v>1</v>
      </c>
      <c r="AG471" t="s">
        <v>722</v>
      </c>
      <c r="AH471">
        <v>0.97699999999999998</v>
      </c>
      <c r="AI471">
        <v>0.97699999999999998</v>
      </c>
      <c r="AJ471">
        <v>0.14002580769230769</v>
      </c>
      <c r="AK471">
        <v>0.19362422734615384</v>
      </c>
      <c r="AL471">
        <v>2.5999780476760295</v>
      </c>
      <c r="AM471">
        <v>3.595185408281619</v>
      </c>
      <c r="AN471" s="61">
        <v>1.2999890238380148E-3</v>
      </c>
      <c r="AO471">
        <v>1.7975927041408094E-3</v>
      </c>
      <c r="AP471">
        <v>1.195729904126206E-3</v>
      </c>
    </row>
    <row r="472" spans="1:42" x14ac:dyDescent="0.35">
      <c r="A472" s="48" t="s">
        <v>725</v>
      </c>
      <c r="B472">
        <v>471</v>
      </c>
      <c r="C472" t="s">
        <v>302</v>
      </c>
      <c r="D472" t="s">
        <v>205</v>
      </c>
      <c r="E472" t="s">
        <v>16</v>
      </c>
      <c r="F472">
        <v>2011</v>
      </c>
      <c r="G472">
        <v>79</v>
      </c>
      <c r="H472">
        <v>1137.9951923076924</v>
      </c>
      <c r="J472">
        <v>100</v>
      </c>
      <c r="K472" t="s">
        <v>722</v>
      </c>
      <c r="L472">
        <v>0.54</v>
      </c>
      <c r="M472">
        <v>0.54</v>
      </c>
      <c r="N472" t="s">
        <v>722</v>
      </c>
      <c r="O472">
        <v>10000</v>
      </c>
      <c r="P472">
        <v>10000</v>
      </c>
      <c r="Q472">
        <v>6827.9711538461543</v>
      </c>
      <c r="R472" t="s">
        <v>722</v>
      </c>
      <c r="S472">
        <v>1.7000000000000001E-2</v>
      </c>
      <c r="T472">
        <v>1.7000000000000001E-2</v>
      </c>
      <c r="U472" t="s">
        <v>722</v>
      </c>
      <c r="V472">
        <v>3.2639999999999999E-5</v>
      </c>
      <c r="W472">
        <v>3.2639999999999999E-5</v>
      </c>
      <c r="X472" t="s">
        <v>722</v>
      </c>
      <c r="Y472">
        <v>3.7999999999999999E-2</v>
      </c>
      <c r="Z472">
        <v>3.7999999999999999E-2</v>
      </c>
      <c r="AA472" t="s">
        <v>722</v>
      </c>
      <c r="AB472">
        <v>7.5559999999999988E-5</v>
      </c>
      <c r="AC472">
        <v>7.5559999999999988E-5</v>
      </c>
      <c r="AD472" t="s">
        <v>722</v>
      </c>
      <c r="AE472">
        <v>1</v>
      </c>
      <c r="AF472">
        <v>1</v>
      </c>
      <c r="AG472" t="s">
        <v>722</v>
      </c>
      <c r="AH472">
        <v>0.97699999999999998</v>
      </c>
      <c r="AI472">
        <v>0.97699999999999998</v>
      </c>
      <c r="AJ472">
        <v>0.23986497846153848</v>
      </c>
      <c r="AK472">
        <v>0.54118130587576929</v>
      </c>
      <c r="AL472">
        <v>25.672158249015656</v>
      </c>
      <c r="AM472">
        <v>57.921303122120584</v>
      </c>
      <c r="AN472" s="61">
        <v>1.283607912450783E-2</v>
      </c>
      <c r="AO472">
        <v>2.8960651561060292E-2</v>
      </c>
      <c r="AP472">
        <v>1.18066255787223E-2</v>
      </c>
    </row>
    <row r="473" spans="1:42" x14ac:dyDescent="0.35">
      <c r="A473" s="48" t="s">
        <v>725</v>
      </c>
      <c r="B473">
        <v>472</v>
      </c>
      <c r="C473" t="s">
        <v>303</v>
      </c>
      <c r="D473" t="s">
        <v>205</v>
      </c>
      <c r="E473" t="s">
        <v>16</v>
      </c>
      <c r="F473">
        <v>2012</v>
      </c>
      <c r="G473">
        <v>101</v>
      </c>
      <c r="H473">
        <v>158.69565217391303</v>
      </c>
      <c r="J473">
        <v>175</v>
      </c>
      <c r="K473" t="s">
        <v>722</v>
      </c>
      <c r="L473">
        <v>0.54</v>
      </c>
      <c r="M473">
        <v>0.54</v>
      </c>
      <c r="N473" t="s">
        <v>722</v>
      </c>
      <c r="O473">
        <v>10000</v>
      </c>
      <c r="P473">
        <v>10000</v>
      </c>
      <c r="Q473">
        <v>793.47826086956513</v>
      </c>
      <c r="R473" t="s">
        <v>722</v>
      </c>
      <c r="S473">
        <v>0.129</v>
      </c>
      <c r="T473">
        <v>0.129</v>
      </c>
      <c r="U473" t="s">
        <v>722</v>
      </c>
      <c r="V473">
        <v>1.0200000000000001E-5</v>
      </c>
      <c r="W473">
        <v>1.0200000000000001E-5</v>
      </c>
      <c r="X473" t="s">
        <v>722</v>
      </c>
      <c r="Y473">
        <v>0.13700000000000001</v>
      </c>
      <c r="Z473">
        <v>0.13700000000000001</v>
      </c>
      <c r="AA473" t="s">
        <v>722</v>
      </c>
      <c r="AB473">
        <v>5.66E-5</v>
      </c>
      <c r="AC473">
        <v>5.66E-5</v>
      </c>
      <c r="AD473" t="s">
        <v>722</v>
      </c>
      <c r="AE473">
        <v>1</v>
      </c>
      <c r="AF473">
        <v>1</v>
      </c>
      <c r="AG473" t="s">
        <v>722</v>
      </c>
      <c r="AH473">
        <v>0.97699999999999998</v>
      </c>
      <c r="AI473">
        <v>0.97699999999999998</v>
      </c>
      <c r="AJ473">
        <v>0.13709347826086957</v>
      </c>
      <c r="AK473">
        <v>0.17772691956521741</v>
      </c>
      <c r="AL473">
        <v>2.615960709091941</v>
      </c>
      <c r="AM473">
        <v>3.3913111289354161</v>
      </c>
      <c r="AN473" s="61">
        <v>1.3079803545459705E-3</v>
      </c>
      <c r="AO473">
        <v>1.6956555644677082E-3</v>
      </c>
      <c r="AP473">
        <v>1.2030803301113836E-3</v>
      </c>
    </row>
    <row r="474" spans="1:42" x14ac:dyDescent="0.35">
      <c r="A474" s="48" t="s">
        <v>725</v>
      </c>
      <c r="B474">
        <v>473</v>
      </c>
      <c r="C474" t="s">
        <v>304</v>
      </c>
      <c r="D474" t="s">
        <v>205</v>
      </c>
      <c r="E474" t="s">
        <v>16</v>
      </c>
      <c r="F474">
        <v>2012</v>
      </c>
      <c r="G474">
        <v>101</v>
      </c>
      <c r="H474">
        <v>158.69565217391303</v>
      </c>
      <c r="J474">
        <v>175</v>
      </c>
      <c r="K474" t="s">
        <v>722</v>
      </c>
      <c r="L474">
        <v>0.54</v>
      </c>
      <c r="M474">
        <v>0.54</v>
      </c>
      <c r="N474" t="s">
        <v>722</v>
      </c>
      <c r="O474">
        <v>10000</v>
      </c>
      <c r="P474">
        <v>10000</v>
      </c>
      <c r="Q474">
        <v>793.47826086956513</v>
      </c>
      <c r="R474" t="s">
        <v>722</v>
      </c>
      <c r="S474">
        <v>0.129</v>
      </c>
      <c r="T474">
        <v>0.129</v>
      </c>
      <c r="U474" t="s">
        <v>722</v>
      </c>
      <c r="V474">
        <v>1.0200000000000001E-5</v>
      </c>
      <c r="W474">
        <v>1.0200000000000001E-5</v>
      </c>
      <c r="X474" t="s">
        <v>722</v>
      </c>
      <c r="Y474">
        <v>0.13700000000000001</v>
      </c>
      <c r="Z474">
        <v>0.13700000000000001</v>
      </c>
      <c r="AA474" t="s">
        <v>722</v>
      </c>
      <c r="AB474">
        <v>5.66E-5</v>
      </c>
      <c r="AC474">
        <v>5.66E-5</v>
      </c>
      <c r="AD474" t="s">
        <v>722</v>
      </c>
      <c r="AE474">
        <v>1</v>
      </c>
      <c r="AF474">
        <v>1</v>
      </c>
      <c r="AG474" t="s">
        <v>722</v>
      </c>
      <c r="AH474">
        <v>0.97699999999999998</v>
      </c>
      <c r="AI474">
        <v>0.97699999999999998</v>
      </c>
      <c r="AJ474">
        <v>0.13709347826086957</v>
      </c>
      <c r="AK474">
        <v>0.17772691956521741</v>
      </c>
      <c r="AL474">
        <v>2.615960709091941</v>
      </c>
      <c r="AM474">
        <v>3.3913111289354161</v>
      </c>
      <c r="AN474" s="61">
        <v>1.3079803545459705E-3</v>
      </c>
      <c r="AO474">
        <v>1.6956555644677082E-3</v>
      </c>
      <c r="AP474">
        <v>1.2030803301113836E-3</v>
      </c>
    </row>
    <row r="475" spans="1:42" x14ac:dyDescent="0.35">
      <c r="A475" s="48" t="s">
        <v>725</v>
      </c>
      <c r="B475">
        <v>474</v>
      </c>
      <c r="C475" t="s">
        <v>305</v>
      </c>
      <c r="D475" t="s">
        <v>205</v>
      </c>
      <c r="E475" t="s">
        <v>16</v>
      </c>
      <c r="F475">
        <v>2012</v>
      </c>
      <c r="G475">
        <v>101</v>
      </c>
      <c r="H475">
        <v>158.69565217391303</v>
      </c>
      <c r="J475">
        <v>175</v>
      </c>
      <c r="K475" t="s">
        <v>722</v>
      </c>
      <c r="L475">
        <v>0.54</v>
      </c>
      <c r="M475">
        <v>0.54</v>
      </c>
      <c r="N475" t="s">
        <v>722</v>
      </c>
      <c r="O475">
        <v>10000</v>
      </c>
      <c r="P475">
        <v>10000</v>
      </c>
      <c r="Q475">
        <v>793.47826086956513</v>
      </c>
      <c r="R475" t="s">
        <v>722</v>
      </c>
      <c r="S475">
        <v>0.129</v>
      </c>
      <c r="T475">
        <v>0.129</v>
      </c>
      <c r="U475" t="s">
        <v>722</v>
      </c>
      <c r="V475">
        <v>1.0200000000000001E-5</v>
      </c>
      <c r="W475">
        <v>1.0200000000000001E-5</v>
      </c>
      <c r="X475" t="s">
        <v>722</v>
      </c>
      <c r="Y475">
        <v>0.13700000000000001</v>
      </c>
      <c r="Z475">
        <v>0.13700000000000001</v>
      </c>
      <c r="AA475" t="s">
        <v>722</v>
      </c>
      <c r="AB475">
        <v>5.66E-5</v>
      </c>
      <c r="AC475">
        <v>5.66E-5</v>
      </c>
      <c r="AD475" t="s">
        <v>722</v>
      </c>
      <c r="AE475">
        <v>1</v>
      </c>
      <c r="AF475">
        <v>1</v>
      </c>
      <c r="AG475" t="s">
        <v>722</v>
      </c>
      <c r="AH475">
        <v>0.97699999999999998</v>
      </c>
      <c r="AI475">
        <v>0.97699999999999998</v>
      </c>
      <c r="AJ475">
        <v>0.13709347826086957</v>
      </c>
      <c r="AK475">
        <v>0.17772691956521741</v>
      </c>
      <c r="AL475">
        <v>2.615960709091941</v>
      </c>
      <c r="AM475">
        <v>3.3913111289354161</v>
      </c>
      <c r="AN475" s="61">
        <v>1.3079803545459705E-3</v>
      </c>
      <c r="AO475">
        <v>1.6956555644677082E-3</v>
      </c>
      <c r="AP475">
        <v>1.2030803301113836E-3</v>
      </c>
    </row>
    <row r="476" spans="1:42" x14ac:dyDescent="0.35">
      <c r="A476" s="48" t="s">
        <v>725</v>
      </c>
      <c r="B476">
        <v>475</v>
      </c>
      <c r="C476" t="s">
        <v>306</v>
      </c>
      <c r="D476" t="s">
        <v>205</v>
      </c>
      <c r="E476" t="s">
        <v>16</v>
      </c>
      <c r="F476">
        <v>2012</v>
      </c>
      <c r="G476">
        <v>101</v>
      </c>
      <c r="H476">
        <v>158.69565217391303</v>
      </c>
      <c r="J476">
        <v>175</v>
      </c>
      <c r="K476" t="s">
        <v>722</v>
      </c>
      <c r="L476">
        <v>0.54</v>
      </c>
      <c r="M476">
        <v>0.54</v>
      </c>
      <c r="N476" t="s">
        <v>722</v>
      </c>
      <c r="O476">
        <v>10000</v>
      </c>
      <c r="P476">
        <v>10000</v>
      </c>
      <c r="Q476">
        <v>793.47826086956513</v>
      </c>
      <c r="R476" t="s">
        <v>722</v>
      </c>
      <c r="S476">
        <v>0.129</v>
      </c>
      <c r="T476">
        <v>0.129</v>
      </c>
      <c r="U476" t="s">
        <v>722</v>
      </c>
      <c r="V476">
        <v>1.0200000000000001E-5</v>
      </c>
      <c r="W476">
        <v>1.0200000000000001E-5</v>
      </c>
      <c r="X476" t="s">
        <v>722</v>
      </c>
      <c r="Y476">
        <v>0.13700000000000001</v>
      </c>
      <c r="Z476">
        <v>0.13700000000000001</v>
      </c>
      <c r="AA476" t="s">
        <v>722</v>
      </c>
      <c r="AB476">
        <v>5.66E-5</v>
      </c>
      <c r="AC476">
        <v>5.66E-5</v>
      </c>
      <c r="AD476" t="s">
        <v>722</v>
      </c>
      <c r="AE476">
        <v>1</v>
      </c>
      <c r="AF476">
        <v>1</v>
      </c>
      <c r="AG476" t="s">
        <v>722</v>
      </c>
      <c r="AH476">
        <v>0.97699999999999998</v>
      </c>
      <c r="AI476">
        <v>0.97699999999999998</v>
      </c>
      <c r="AJ476">
        <v>0.13709347826086957</v>
      </c>
      <c r="AK476">
        <v>0.17772691956521741</v>
      </c>
      <c r="AL476">
        <v>2.615960709091941</v>
      </c>
      <c r="AM476">
        <v>3.3913111289354161</v>
      </c>
      <c r="AN476" s="61">
        <v>1.3079803545459705E-3</v>
      </c>
      <c r="AO476">
        <v>1.6956555644677082E-3</v>
      </c>
      <c r="AP476">
        <v>1.2030803301113836E-3</v>
      </c>
    </row>
    <row r="477" spans="1:42" x14ac:dyDescent="0.35">
      <c r="A477" s="48" t="s">
        <v>725</v>
      </c>
      <c r="B477">
        <v>476</v>
      </c>
      <c r="C477" t="s">
        <v>307</v>
      </c>
      <c r="D477" t="s">
        <v>205</v>
      </c>
      <c r="E477" t="s">
        <v>16</v>
      </c>
      <c r="F477">
        <v>2012</v>
      </c>
      <c r="G477">
        <v>101</v>
      </c>
      <c r="H477">
        <v>158.69565217391303</v>
      </c>
      <c r="J477">
        <v>175</v>
      </c>
      <c r="K477" t="s">
        <v>722</v>
      </c>
      <c r="L477">
        <v>0.54</v>
      </c>
      <c r="M477">
        <v>0.54</v>
      </c>
      <c r="N477" t="s">
        <v>722</v>
      </c>
      <c r="O477">
        <v>10000</v>
      </c>
      <c r="P477">
        <v>10000</v>
      </c>
      <c r="Q477">
        <v>793.47826086956513</v>
      </c>
      <c r="R477" t="s">
        <v>722</v>
      </c>
      <c r="S477">
        <v>0.129</v>
      </c>
      <c r="T477">
        <v>0.129</v>
      </c>
      <c r="U477" t="s">
        <v>722</v>
      </c>
      <c r="V477">
        <v>1.0200000000000001E-5</v>
      </c>
      <c r="W477">
        <v>1.0200000000000001E-5</v>
      </c>
      <c r="X477" t="s">
        <v>722</v>
      </c>
      <c r="Y477">
        <v>0.13700000000000001</v>
      </c>
      <c r="Z477">
        <v>0.13700000000000001</v>
      </c>
      <c r="AA477" t="s">
        <v>722</v>
      </c>
      <c r="AB477">
        <v>5.66E-5</v>
      </c>
      <c r="AC477">
        <v>5.66E-5</v>
      </c>
      <c r="AD477" t="s">
        <v>722</v>
      </c>
      <c r="AE477">
        <v>1</v>
      </c>
      <c r="AF477">
        <v>1</v>
      </c>
      <c r="AG477" t="s">
        <v>722</v>
      </c>
      <c r="AH477">
        <v>0.97699999999999998</v>
      </c>
      <c r="AI477">
        <v>0.97699999999999998</v>
      </c>
      <c r="AJ477">
        <v>0.13709347826086957</v>
      </c>
      <c r="AK477">
        <v>0.17772691956521741</v>
      </c>
      <c r="AL477">
        <v>2.615960709091941</v>
      </c>
      <c r="AM477">
        <v>3.3913111289354161</v>
      </c>
      <c r="AN477" s="61">
        <v>1.3079803545459705E-3</v>
      </c>
      <c r="AO477">
        <v>1.6956555644677082E-3</v>
      </c>
      <c r="AP477">
        <v>1.2030803301113836E-3</v>
      </c>
    </row>
    <row r="478" spans="1:42" x14ac:dyDescent="0.35">
      <c r="A478" s="48" t="s">
        <v>725</v>
      </c>
      <c r="B478">
        <v>477</v>
      </c>
      <c r="C478" t="s">
        <v>308</v>
      </c>
      <c r="D478" t="s">
        <v>205</v>
      </c>
      <c r="E478" t="s">
        <v>16</v>
      </c>
      <c r="F478">
        <v>2012</v>
      </c>
      <c r="G478">
        <v>101</v>
      </c>
      <c r="H478">
        <v>158.69565217391303</v>
      </c>
      <c r="J478">
        <v>175</v>
      </c>
      <c r="K478" t="s">
        <v>722</v>
      </c>
      <c r="L478">
        <v>0.54</v>
      </c>
      <c r="M478">
        <v>0.54</v>
      </c>
      <c r="N478" t="s">
        <v>722</v>
      </c>
      <c r="O478">
        <v>10000</v>
      </c>
      <c r="P478">
        <v>10000</v>
      </c>
      <c r="Q478">
        <v>793.47826086956513</v>
      </c>
      <c r="R478" t="s">
        <v>722</v>
      </c>
      <c r="S478">
        <v>0.129</v>
      </c>
      <c r="T478">
        <v>0.129</v>
      </c>
      <c r="U478" t="s">
        <v>722</v>
      </c>
      <c r="V478">
        <v>1.0200000000000001E-5</v>
      </c>
      <c r="W478">
        <v>1.0200000000000001E-5</v>
      </c>
      <c r="X478" t="s">
        <v>722</v>
      </c>
      <c r="Y478">
        <v>0.13700000000000001</v>
      </c>
      <c r="Z478">
        <v>0.13700000000000001</v>
      </c>
      <c r="AA478" t="s">
        <v>722</v>
      </c>
      <c r="AB478">
        <v>5.66E-5</v>
      </c>
      <c r="AC478">
        <v>5.66E-5</v>
      </c>
      <c r="AD478" t="s">
        <v>722</v>
      </c>
      <c r="AE478">
        <v>1</v>
      </c>
      <c r="AF478">
        <v>1</v>
      </c>
      <c r="AG478" t="s">
        <v>722</v>
      </c>
      <c r="AH478">
        <v>0.97699999999999998</v>
      </c>
      <c r="AI478">
        <v>0.97699999999999998</v>
      </c>
      <c r="AJ478">
        <v>0.13709347826086957</v>
      </c>
      <c r="AK478">
        <v>0.17772691956521741</v>
      </c>
      <c r="AL478">
        <v>2.615960709091941</v>
      </c>
      <c r="AM478">
        <v>3.3913111289354161</v>
      </c>
      <c r="AN478" s="61">
        <v>1.3079803545459705E-3</v>
      </c>
      <c r="AO478">
        <v>1.6956555644677082E-3</v>
      </c>
      <c r="AP478">
        <v>1.2030803301113836E-3</v>
      </c>
    </row>
    <row r="479" spans="1:42" x14ac:dyDescent="0.35">
      <c r="A479" s="48" t="s">
        <v>725</v>
      </c>
      <c r="B479">
        <v>478</v>
      </c>
      <c r="C479" t="s">
        <v>309</v>
      </c>
      <c r="D479" t="s">
        <v>205</v>
      </c>
      <c r="E479" t="s">
        <v>16</v>
      </c>
      <c r="F479">
        <v>2012</v>
      </c>
      <c r="G479">
        <v>101</v>
      </c>
      <c r="H479">
        <v>158.69565217391303</v>
      </c>
      <c r="J479">
        <v>175</v>
      </c>
      <c r="K479" t="s">
        <v>722</v>
      </c>
      <c r="L479">
        <v>0.54</v>
      </c>
      <c r="M479">
        <v>0.54</v>
      </c>
      <c r="N479" t="s">
        <v>722</v>
      </c>
      <c r="O479">
        <v>10000</v>
      </c>
      <c r="P479">
        <v>10000</v>
      </c>
      <c r="Q479">
        <v>793.47826086956513</v>
      </c>
      <c r="R479" t="s">
        <v>722</v>
      </c>
      <c r="S479">
        <v>0.129</v>
      </c>
      <c r="T479">
        <v>0.129</v>
      </c>
      <c r="U479" t="s">
        <v>722</v>
      </c>
      <c r="V479">
        <v>1.0200000000000001E-5</v>
      </c>
      <c r="W479">
        <v>1.0200000000000001E-5</v>
      </c>
      <c r="X479" t="s">
        <v>722</v>
      </c>
      <c r="Y479">
        <v>0.13700000000000001</v>
      </c>
      <c r="Z479">
        <v>0.13700000000000001</v>
      </c>
      <c r="AA479" t="s">
        <v>722</v>
      </c>
      <c r="AB479">
        <v>5.66E-5</v>
      </c>
      <c r="AC479">
        <v>5.66E-5</v>
      </c>
      <c r="AD479" t="s">
        <v>722</v>
      </c>
      <c r="AE479">
        <v>1</v>
      </c>
      <c r="AF479">
        <v>1</v>
      </c>
      <c r="AG479" t="s">
        <v>722</v>
      </c>
      <c r="AH479">
        <v>0.97699999999999998</v>
      </c>
      <c r="AI479">
        <v>0.97699999999999998</v>
      </c>
      <c r="AJ479">
        <v>0.13709347826086957</v>
      </c>
      <c r="AK479">
        <v>0.17772691956521741</v>
      </c>
      <c r="AL479">
        <v>2.615960709091941</v>
      </c>
      <c r="AM479">
        <v>3.3913111289354161</v>
      </c>
      <c r="AN479" s="61">
        <v>1.3079803545459705E-3</v>
      </c>
      <c r="AO479">
        <v>1.6956555644677082E-3</v>
      </c>
      <c r="AP479">
        <v>1.2030803301113836E-3</v>
      </c>
    </row>
    <row r="480" spans="1:42" x14ac:dyDescent="0.35">
      <c r="A480" s="48" t="s">
        <v>725</v>
      </c>
      <c r="B480">
        <v>479</v>
      </c>
      <c r="C480" t="s">
        <v>310</v>
      </c>
      <c r="D480" t="s">
        <v>205</v>
      </c>
      <c r="E480" t="s">
        <v>16</v>
      </c>
      <c r="F480">
        <v>2012</v>
      </c>
      <c r="G480">
        <v>101</v>
      </c>
      <c r="H480">
        <v>158.69565217391303</v>
      </c>
      <c r="J480">
        <v>175</v>
      </c>
      <c r="K480" t="s">
        <v>722</v>
      </c>
      <c r="L480">
        <v>0.54</v>
      </c>
      <c r="M480">
        <v>0.54</v>
      </c>
      <c r="N480" t="s">
        <v>722</v>
      </c>
      <c r="O480">
        <v>10000</v>
      </c>
      <c r="P480">
        <v>10000</v>
      </c>
      <c r="Q480">
        <v>793.47826086956513</v>
      </c>
      <c r="R480" t="s">
        <v>722</v>
      </c>
      <c r="S480">
        <v>0.129</v>
      </c>
      <c r="T480">
        <v>0.129</v>
      </c>
      <c r="U480" t="s">
        <v>722</v>
      </c>
      <c r="V480">
        <v>1.0200000000000001E-5</v>
      </c>
      <c r="W480">
        <v>1.0200000000000001E-5</v>
      </c>
      <c r="X480" t="s">
        <v>722</v>
      </c>
      <c r="Y480">
        <v>0.13700000000000001</v>
      </c>
      <c r="Z480">
        <v>0.13700000000000001</v>
      </c>
      <c r="AA480" t="s">
        <v>722</v>
      </c>
      <c r="AB480">
        <v>5.66E-5</v>
      </c>
      <c r="AC480">
        <v>5.66E-5</v>
      </c>
      <c r="AD480" t="s">
        <v>722</v>
      </c>
      <c r="AE480">
        <v>1</v>
      </c>
      <c r="AF480">
        <v>1</v>
      </c>
      <c r="AG480" t="s">
        <v>722</v>
      </c>
      <c r="AH480">
        <v>0.97699999999999998</v>
      </c>
      <c r="AI480">
        <v>0.97699999999999998</v>
      </c>
      <c r="AJ480">
        <v>0.13709347826086957</v>
      </c>
      <c r="AK480">
        <v>0.17772691956521741</v>
      </c>
      <c r="AL480">
        <v>2.615960709091941</v>
      </c>
      <c r="AM480">
        <v>3.3913111289354161</v>
      </c>
      <c r="AN480" s="61">
        <v>1.3079803545459705E-3</v>
      </c>
      <c r="AO480">
        <v>1.6956555644677082E-3</v>
      </c>
      <c r="AP480">
        <v>1.2030803301113836E-3</v>
      </c>
    </row>
    <row r="481" spans="1:42" x14ac:dyDescent="0.35">
      <c r="A481" s="48" t="s">
        <v>725</v>
      </c>
      <c r="B481">
        <v>480</v>
      </c>
      <c r="C481" t="s">
        <v>311</v>
      </c>
      <c r="D481" t="s">
        <v>205</v>
      </c>
      <c r="E481" t="s">
        <v>16</v>
      </c>
      <c r="F481">
        <v>2012</v>
      </c>
      <c r="G481">
        <v>101</v>
      </c>
      <c r="H481">
        <v>158.69565217391303</v>
      </c>
      <c r="J481">
        <v>175</v>
      </c>
      <c r="K481" t="s">
        <v>722</v>
      </c>
      <c r="L481">
        <v>0.54</v>
      </c>
      <c r="M481">
        <v>0.54</v>
      </c>
      <c r="N481" t="s">
        <v>722</v>
      </c>
      <c r="O481">
        <v>10000</v>
      </c>
      <c r="P481">
        <v>10000</v>
      </c>
      <c r="Q481">
        <v>793.47826086956513</v>
      </c>
      <c r="R481" t="s">
        <v>722</v>
      </c>
      <c r="S481">
        <v>0.129</v>
      </c>
      <c r="T481">
        <v>0.129</v>
      </c>
      <c r="U481" t="s">
        <v>722</v>
      </c>
      <c r="V481">
        <v>1.0200000000000001E-5</v>
      </c>
      <c r="W481">
        <v>1.0200000000000001E-5</v>
      </c>
      <c r="X481" t="s">
        <v>722</v>
      </c>
      <c r="Y481">
        <v>0.13700000000000001</v>
      </c>
      <c r="Z481">
        <v>0.13700000000000001</v>
      </c>
      <c r="AA481" t="s">
        <v>722</v>
      </c>
      <c r="AB481">
        <v>5.66E-5</v>
      </c>
      <c r="AC481">
        <v>5.66E-5</v>
      </c>
      <c r="AD481" t="s">
        <v>722</v>
      </c>
      <c r="AE481">
        <v>1</v>
      </c>
      <c r="AF481">
        <v>1</v>
      </c>
      <c r="AG481" t="s">
        <v>722</v>
      </c>
      <c r="AH481">
        <v>0.97699999999999998</v>
      </c>
      <c r="AI481">
        <v>0.97699999999999998</v>
      </c>
      <c r="AJ481">
        <v>0.13709347826086957</v>
      </c>
      <c r="AK481">
        <v>0.17772691956521741</v>
      </c>
      <c r="AL481">
        <v>2.615960709091941</v>
      </c>
      <c r="AM481">
        <v>3.3913111289354161</v>
      </c>
      <c r="AN481" s="61">
        <v>1.3079803545459705E-3</v>
      </c>
      <c r="AO481">
        <v>1.6956555644677082E-3</v>
      </c>
      <c r="AP481">
        <v>1.2030803301113836E-3</v>
      </c>
    </row>
    <row r="482" spans="1:42" x14ac:dyDescent="0.35">
      <c r="A482" s="48" t="s">
        <v>725</v>
      </c>
      <c r="B482">
        <v>481</v>
      </c>
      <c r="C482" t="s">
        <v>312</v>
      </c>
      <c r="D482" t="s">
        <v>205</v>
      </c>
      <c r="E482" t="s">
        <v>16</v>
      </c>
      <c r="F482">
        <v>2012</v>
      </c>
      <c r="G482">
        <v>101</v>
      </c>
      <c r="H482">
        <v>158.69565217391303</v>
      </c>
      <c r="J482">
        <v>175</v>
      </c>
      <c r="K482" t="s">
        <v>722</v>
      </c>
      <c r="L482">
        <v>0.54</v>
      </c>
      <c r="M482">
        <v>0.54</v>
      </c>
      <c r="N482" t="s">
        <v>722</v>
      </c>
      <c r="O482">
        <v>10000</v>
      </c>
      <c r="P482">
        <v>10000</v>
      </c>
      <c r="Q482">
        <v>793.47826086956513</v>
      </c>
      <c r="R482" t="s">
        <v>722</v>
      </c>
      <c r="S482">
        <v>0.129</v>
      </c>
      <c r="T482">
        <v>0.129</v>
      </c>
      <c r="U482" t="s">
        <v>722</v>
      </c>
      <c r="V482">
        <v>1.0200000000000001E-5</v>
      </c>
      <c r="W482">
        <v>1.0200000000000001E-5</v>
      </c>
      <c r="X482" t="s">
        <v>722</v>
      </c>
      <c r="Y482">
        <v>0.13700000000000001</v>
      </c>
      <c r="Z482">
        <v>0.13700000000000001</v>
      </c>
      <c r="AA482" t="s">
        <v>722</v>
      </c>
      <c r="AB482">
        <v>5.66E-5</v>
      </c>
      <c r="AC482">
        <v>5.66E-5</v>
      </c>
      <c r="AD482" t="s">
        <v>722</v>
      </c>
      <c r="AE482">
        <v>1</v>
      </c>
      <c r="AF482">
        <v>1</v>
      </c>
      <c r="AG482" t="s">
        <v>722</v>
      </c>
      <c r="AH482">
        <v>0.97699999999999998</v>
      </c>
      <c r="AI482">
        <v>0.97699999999999998</v>
      </c>
      <c r="AJ482">
        <v>0.13709347826086957</v>
      </c>
      <c r="AK482">
        <v>0.17772691956521741</v>
      </c>
      <c r="AL482">
        <v>2.615960709091941</v>
      </c>
      <c r="AM482">
        <v>3.3913111289354161</v>
      </c>
      <c r="AN482" s="61">
        <v>1.3079803545459705E-3</v>
      </c>
      <c r="AO482">
        <v>1.6956555644677082E-3</v>
      </c>
      <c r="AP482">
        <v>1.2030803301113836E-3</v>
      </c>
    </row>
    <row r="483" spans="1:42" x14ac:dyDescent="0.35">
      <c r="A483" s="48" t="s">
        <v>725</v>
      </c>
      <c r="B483">
        <v>482</v>
      </c>
      <c r="C483" t="s">
        <v>313</v>
      </c>
      <c r="D483" t="s">
        <v>205</v>
      </c>
      <c r="E483" t="s">
        <v>16</v>
      </c>
      <c r="F483">
        <v>2012</v>
      </c>
      <c r="G483">
        <v>101</v>
      </c>
      <c r="H483">
        <v>158.69565217391303</v>
      </c>
      <c r="J483">
        <v>175</v>
      </c>
      <c r="K483" t="s">
        <v>722</v>
      </c>
      <c r="L483">
        <v>0.54</v>
      </c>
      <c r="M483">
        <v>0.54</v>
      </c>
      <c r="N483" t="s">
        <v>722</v>
      </c>
      <c r="O483">
        <v>10000</v>
      </c>
      <c r="P483">
        <v>10000</v>
      </c>
      <c r="Q483">
        <v>793.47826086956513</v>
      </c>
      <c r="R483" t="s">
        <v>722</v>
      </c>
      <c r="S483">
        <v>0.129</v>
      </c>
      <c r="T483">
        <v>0.129</v>
      </c>
      <c r="U483" t="s">
        <v>722</v>
      </c>
      <c r="V483">
        <v>1.0200000000000001E-5</v>
      </c>
      <c r="W483">
        <v>1.0200000000000001E-5</v>
      </c>
      <c r="X483" t="s">
        <v>722</v>
      </c>
      <c r="Y483">
        <v>0.13700000000000001</v>
      </c>
      <c r="Z483">
        <v>0.13700000000000001</v>
      </c>
      <c r="AA483" t="s">
        <v>722</v>
      </c>
      <c r="AB483">
        <v>5.66E-5</v>
      </c>
      <c r="AC483">
        <v>5.66E-5</v>
      </c>
      <c r="AD483" t="s">
        <v>722</v>
      </c>
      <c r="AE483">
        <v>1</v>
      </c>
      <c r="AF483">
        <v>1</v>
      </c>
      <c r="AG483" t="s">
        <v>722</v>
      </c>
      <c r="AH483">
        <v>0.97699999999999998</v>
      </c>
      <c r="AI483">
        <v>0.97699999999999998</v>
      </c>
      <c r="AJ483">
        <v>0.13709347826086957</v>
      </c>
      <c r="AK483">
        <v>0.17772691956521741</v>
      </c>
      <c r="AL483">
        <v>2.615960709091941</v>
      </c>
      <c r="AM483">
        <v>3.3913111289354161</v>
      </c>
      <c r="AN483" s="61">
        <v>1.3079803545459705E-3</v>
      </c>
      <c r="AO483">
        <v>1.6956555644677082E-3</v>
      </c>
      <c r="AP483">
        <v>1.2030803301113836E-3</v>
      </c>
    </row>
    <row r="484" spans="1:42" x14ac:dyDescent="0.35">
      <c r="A484" s="48" t="s">
        <v>725</v>
      </c>
      <c r="B484">
        <v>483</v>
      </c>
      <c r="C484" t="s">
        <v>314</v>
      </c>
      <c r="D484" t="s">
        <v>205</v>
      </c>
      <c r="E484" t="s">
        <v>16</v>
      </c>
      <c r="F484">
        <v>2012</v>
      </c>
      <c r="G484">
        <v>101</v>
      </c>
      <c r="H484">
        <v>158.69565217391303</v>
      </c>
      <c r="J484">
        <v>175</v>
      </c>
      <c r="K484" t="s">
        <v>722</v>
      </c>
      <c r="L484">
        <v>0.54</v>
      </c>
      <c r="M484">
        <v>0.54</v>
      </c>
      <c r="N484" t="s">
        <v>722</v>
      </c>
      <c r="O484">
        <v>10000</v>
      </c>
      <c r="P484">
        <v>10000</v>
      </c>
      <c r="Q484">
        <v>793.47826086956513</v>
      </c>
      <c r="R484" t="s">
        <v>722</v>
      </c>
      <c r="S484">
        <v>0.129</v>
      </c>
      <c r="T484">
        <v>0.129</v>
      </c>
      <c r="U484" t="s">
        <v>722</v>
      </c>
      <c r="V484">
        <v>1.0200000000000001E-5</v>
      </c>
      <c r="W484">
        <v>1.0200000000000001E-5</v>
      </c>
      <c r="X484" t="s">
        <v>722</v>
      </c>
      <c r="Y484">
        <v>0.13700000000000001</v>
      </c>
      <c r="Z484">
        <v>0.13700000000000001</v>
      </c>
      <c r="AA484" t="s">
        <v>722</v>
      </c>
      <c r="AB484">
        <v>5.66E-5</v>
      </c>
      <c r="AC484">
        <v>5.66E-5</v>
      </c>
      <c r="AD484" t="s">
        <v>722</v>
      </c>
      <c r="AE484">
        <v>1</v>
      </c>
      <c r="AF484">
        <v>1</v>
      </c>
      <c r="AG484" t="s">
        <v>722</v>
      </c>
      <c r="AH484">
        <v>0.97699999999999998</v>
      </c>
      <c r="AI484">
        <v>0.97699999999999998</v>
      </c>
      <c r="AJ484">
        <v>0.13709347826086957</v>
      </c>
      <c r="AK484">
        <v>0.17772691956521741</v>
      </c>
      <c r="AL484">
        <v>2.615960709091941</v>
      </c>
      <c r="AM484">
        <v>3.3913111289354161</v>
      </c>
      <c r="AN484" s="61">
        <v>1.3079803545459705E-3</v>
      </c>
      <c r="AO484">
        <v>1.6956555644677082E-3</v>
      </c>
      <c r="AP484">
        <v>1.2030803301113836E-3</v>
      </c>
    </row>
    <row r="485" spans="1:42" x14ac:dyDescent="0.35">
      <c r="A485" s="48" t="s">
        <v>725</v>
      </c>
      <c r="B485">
        <v>484</v>
      </c>
      <c r="C485" t="s">
        <v>315</v>
      </c>
      <c r="D485" t="s">
        <v>205</v>
      </c>
      <c r="E485" t="s">
        <v>16</v>
      </c>
      <c r="F485">
        <v>2012</v>
      </c>
      <c r="G485">
        <v>101</v>
      </c>
      <c r="H485">
        <v>158.69565217391303</v>
      </c>
      <c r="J485">
        <v>175</v>
      </c>
      <c r="K485" t="s">
        <v>722</v>
      </c>
      <c r="L485">
        <v>0.54</v>
      </c>
      <c r="M485">
        <v>0.54</v>
      </c>
      <c r="N485" t="s">
        <v>722</v>
      </c>
      <c r="O485">
        <v>10000</v>
      </c>
      <c r="P485">
        <v>10000</v>
      </c>
      <c r="Q485">
        <v>793.47826086956513</v>
      </c>
      <c r="R485" t="s">
        <v>722</v>
      </c>
      <c r="S485">
        <v>0.129</v>
      </c>
      <c r="T485">
        <v>0.129</v>
      </c>
      <c r="U485" t="s">
        <v>722</v>
      </c>
      <c r="V485">
        <v>1.0200000000000001E-5</v>
      </c>
      <c r="W485">
        <v>1.0200000000000001E-5</v>
      </c>
      <c r="X485" t="s">
        <v>722</v>
      </c>
      <c r="Y485">
        <v>0.13700000000000001</v>
      </c>
      <c r="Z485">
        <v>0.13700000000000001</v>
      </c>
      <c r="AA485" t="s">
        <v>722</v>
      </c>
      <c r="AB485">
        <v>5.66E-5</v>
      </c>
      <c r="AC485">
        <v>5.66E-5</v>
      </c>
      <c r="AD485" t="s">
        <v>722</v>
      </c>
      <c r="AE485">
        <v>1</v>
      </c>
      <c r="AF485">
        <v>1</v>
      </c>
      <c r="AG485" t="s">
        <v>722</v>
      </c>
      <c r="AH485">
        <v>0.97699999999999998</v>
      </c>
      <c r="AI485">
        <v>0.97699999999999998</v>
      </c>
      <c r="AJ485">
        <v>0.13709347826086957</v>
      </c>
      <c r="AK485">
        <v>0.17772691956521741</v>
      </c>
      <c r="AL485">
        <v>2.615960709091941</v>
      </c>
      <c r="AM485">
        <v>3.3913111289354161</v>
      </c>
      <c r="AN485" s="61">
        <v>1.3079803545459705E-3</v>
      </c>
      <c r="AO485">
        <v>1.6956555644677082E-3</v>
      </c>
      <c r="AP485">
        <v>1.2030803301113836E-3</v>
      </c>
    </row>
    <row r="486" spans="1:42" x14ac:dyDescent="0.35">
      <c r="A486" s="48" t="s">
        <v>725</v>
      </c>
      <c r="B486">
        <v>485</v>
      </c>
      <c r="C486" t="s">
        <v>316</v>
      </c>
      <c r="D486" t="s">
        <v>205</v>
      </c>
      <c r="E486" t="s">
        <v>16</v>
      </c>
      <c r="F486">
        <v>2012</v>
      </c>
      <c r="G486">
        <v>101</v>
      </c>
      <c r="H486">
        <v>158.69565217391303</v>
      </c>
      <c r="J486">
        <v>175</v>
      </c>
      <c r="K486" t="s">
        <v>722</v>
      </c>
      <c r="L486">
        <v>0.54</v>
      </c>
      <c r="M486">
        <v>0.54</v>
      </c>
      <c r="N486" t="s">
        <v>722</v>
      </c>
      <c r="O486">
        <v>10000</v>
      </c>
      <c r="P486">
        <v>10000</v>
      </c>
      <c r="Q486">
        <v>793.47826086956513</v>
      </c>
      <c r="R486" t="s">
        <v>722</v>
      </c>
      <c r="S486">
        <v>0.129</v>
      </c>
      <c r="T486">
        <v>0.129</v>
      </c>
      <c r="U486" t="s">
        <v>722</v>
      </c>
      <c r="V486">
        <v>1.0200000000000001E-5</v>
      </c>
      <c r="W486">
        <v>1.0200000000000001E-5</v>
      </c>
      <c r="X486" t="s">
        <v>722</v>
      </c>
      <c r="Y486">
        <v>0.13700000000000001</v>
      </c>
      <c r="Z486">
        <v>0.13700000000000001</v>
      </c>
      <c r="AA486" t="s">
        <v>722</v>
      </c>
      <c r="AB486">
        <v>5.66E-5</v>
      </c>
      <c r="AC486">
        <v>5.66E-5</v>
      </c>
      <c r="AD486" t="s">
        <v>722</v>
      </c>
      <c r="AE486">
        <v>1</v>
      </c>
      <c r="AF486">
        <v>1</v>
      </c>
      <c r="AG486" t="s">
        <v>722</v>
      </c>
      <c r="AH486">
        <v>0.97699999999999998</v>
      </c>
      <c r="AI486">
        <v>0.97699999999999998</v>
      </c>
      <c r="AJ486">
        <v>0.13709347826086957</v>
      </c>
      <c r="AK486">
        <v>0.17772691956521741</v>
      </c>
      <c r="AL486">
        <v>2.615960709091941</v>
      </c>
      <c r="AM486">
        <v>3.3913111289354161</v>
      </c>
      <c r="AN486" s="61">
        <v>1.3079803545459705E-3</v>
      </c>
      <c r="AO486">
        <v>1.6956555644677082E-3</v>
      </c>
      <c r="AP486">
        <v>1.2030803301113836E-3</v>
      </c>
    </row>
    <row r="487" spans="1:42" x14ac:dyDescent="0.35">
      <c r="A487" s="48" t="s">
        <v>725</v>
      </c>
      <c r="B487">
        <v>486</v>
      </c>
      <c r="C487" t="s">
        <v>317</v>
      </c>
      <c r="D487" t="s">
        <v>205</v>
      </c>
      <c r="E487" t="s">
        <v>16</v>
      </c>
      <c r="F487">
        <v>2012</v>
      </c>
      <c r="G487">
        <v>101</v>
      </c>
      <c r="H487">
        <v>158.69565217391303</v>
      </c>
      <c r="J487">
        <v>175</v>
      </c>
      <c r="K487" t="s">
        <v>722</v>
      </c>
      <c r="L487">
        <v>0.54</v>
      </c>
      <c r="M487">
        <v>0.54</v>
      </c>
      <c r="N487" t="s">
        <v>722</v>
      </c>
      <c r="O487">
        <v>10000</v>
      </c>
      <c r="P487">
        <v>10000</v>
      </c>
      <c r="Q487">
        <v>793.47826086956513</v>
      </c>
      <c r="R487" t="s">
        <v>722</v>
      </c>
      <c r="S487">
        <v>0.129</v>
      </c>
      <c r="T487">
        <v>0.129</v>
      </c>
      <c r="U487" t="s">
        <v>722</v>
      </c>
      <c r="V487">
        <v>1.0200000000000001E-5</v>
      </c>
      <c r="W487">
        <v>1.0200000000000001E-5</v>
      </c>
      <c r="X487" t="s">
        <v>722</v>
      </c>
      <c r="Y487">
        <v>0.13700000000000001</v>
      </c>
      <c r="Z487">
        <v>0.13700000000000001</v>
      </c>
      <c r="AA487" t="s">
        <v>722</v>
      </c>
      <c r="AB487">
        <v>5.66E-5</v>
      </c>
      <c r="AC487">
        <v>5.66E-5</v>
      </c>
      <c r="AD487" t="s">
        <v>722</v>
      </c>
      <c r="AE487">
        <v>1</v>
      </c>
      <c r="AF487">
        <v>1</v>
      </c>
      <c r="AG487" t="s">
        <v>722</v>
      </c>
      <c r="AH487">
        <v>0.97699999999999998</v>
      </c>
      <c r="AI487">
        <v>0.97699999999999998</v>
      </c>
      <c r="AJ487">
        <v>0.13709347826086957</v>
      </c>
      <c r="AK487">
        <v>0.17772691956521741</v>
      </c>
      <c r="AL487">
        <v>2.615960709091941</v>
      </c>
      <c r="AM487">
        <v>3.3913111289354161</v>
      </c>
      <c r="AN487" s="61">
        <v>1.3079803545459705E-3</v>
      </c>
      <c r="AO487">
        <v>1.6956555644677082E-3</v>
      </c>
      <c r="AP487">
        <v>1.2030803301113836E-3</v>
      </c>
    </row>
    <row r="488" spans="1:42" x14ac:dyDescent="0.35">
      <c r="A488" s="48" t="s">
        <v>725</v>
      </c>
      <c r="B488">
        <v>487</v>
      </c>
      <c r="C488" t="s">
        <v>318</v>
      </c>
      <c r="D488" t="s">
        <v>205</v>
      </c>
      <c r="E488" t="s">
        <v>16</v>
      </c>
      <c r="F488">
        <v>2012</v>
      </c>
      <c r="G488">
        <v>101</v>
      </c>
      <c r="H488">
        <v>158.69565217391303</v>
      </c>
      <c r="J488">
        <v>175</v>
      </c>
      <c r="K488" t="s">
        <v>722</v>
      </c>
      <c r="L488">
        <v>0.54</v>
      </c>
      <c r="M488">
        <v>0.54</v>
      </c>
      <c r="N488" t="s">
        <v>722</v>
      </c>
      <c r="O488">
        <v>10000</v>
      </c>
      <c r="P488">
        <v>10000</v>
      </c>
      <c r="Q488">
        <v>793.47826086956513</v>
      </c>
      <c r="R488" t="s">
        <v>722</v>
      </c>
      <c r="S488">
        <v>0.129</v>
      </c>
      <c r="T488">
        <v>0.129</v>
      </c>
      <c r="U488" t="s">
        <v>722</v>
      </c>
      <c r="V488">
        <v>1.0200000000000001E-5</v>
      </c>
      <c r="W488">
        <v>1.0200000000000001E-5</v>
      </c>
      <c r="X488" t="s">
        <v>722</v>
      </c>
      <c r="Y488">
        <v>0.13700000000000001</v>
      </c>
      <c r="Z488">
        <v>0.13700000000000001</v>
      </c>
      <c r="AA488" t="s">
        <v>722</v>
      </c>
      <c r="AB488">
        <v>5.66E-5</v>
      </c>
      <c r="AC488">
        <v>5.66E-5</v>
      </c>
      <c r="AD488" t="s">
        <v>722</v>
      </c>
      <c r="AE488">
        <v>1</v>
      </c>
      <c r="AF488">
        <v>1</v>
      </c>
      <c r="AG488" t="s">
        <v>722</v>
      </c>
      <c r="AH488">
        <v>0.97699999999999998</v>
      </c>
      <c r="AI488">
        <v>0.97699999999999998</v>
      </c>
      <c r="AJ488">
        <v>0.13709347826086957</v>
      </c>
      <c r="AK488">
        <v>0.17772691956521741</v>
      </c>
      <c r="AL488">
        <v>2.615960709091941</v>
      </c>
      <c r="AM488">
        <v>3.3913111289354161</v>
      </c>
      <c r="AN488" s="61">
        <v>1.3079803545459705E-3</v>
      </c>
      <c r="AO488">
        <v>1.6956555644677082E-3</v>
      </c>
      <c r="AP488">
        <v>1.2030803301113836E-3</v>
      </c>
    </row>
    <row r="489" spans="1:42" x14ac:dyDescent="0.35">
      <c r="A489" s="48" t="s">
        <v>725</v>
      </c>
      <c r="B489">
        <v>488</v>
      </c>
      <c r="C489" t="s">
        <v>319</v>
      </c>
      <c r="D489" t="s">
        <v>205</v>
      </c>
      <c r="E489" t="s">
        <v>16</v>
      </c>
      <c r="F489">
        <v>2012</v>
      </c>
      <c r="G489">
        <v>101</v>
      </c>
      <c r="H489">
        <v>158.69565217391303</v>
      </c>
      <c r="J489">
        <v>175</v>
      </c>
      <c r="K489" t="s">
        <v>722</v>
      </c>
      <c r="L489">
        <v>0.54</v>
      </c>
      <c r="M489">
        <v>0.54</v>
      </c>
      <c r="N489" t="s">
        <v>722</v>
      </c>
      <c r="O489">
        <v>10000</v>
      </c>
      <c r="P489">
        <v>10000</v>
      </c>
      <c r="Q489">
        <v>793.47826086956513</v>
      </c>
      <c r="R489" t="s">
        <v>722</v>
      </c>
      <c r="S489">
        <v>0.129</v>
      </c>
      <c r="T489">
        <v>0.129</v>
      </c>
      <c r="U489" t="s">
        <v>722</v>
      </c>
      <c r="V489">
        <v>1.0200000000000001E-5</v>
      </c>
      <c r="W489">
        <v>1.0200000000000001E-5</v>
      </c>
      <c r="X489" t="s">
        <v>722</v>
      </c>
      <c r="Y489">
        <v>0.13700000000000001</v>
      </c>
      <c r="Z489">
        <v>0.13700000000000001</v>
      </c>
      <c r="AA489" t="s">
        <v>722</v>
      </c>
      <c r="AB489">
        <v>5.66E-5</v>
      </c>
      <c r="AC489">
        <v>5.66E-5</v>
      </c>
      <c r="AD489" t="s">
        <v>722</v>
      </c>
      <c r="AE489">
        <v>1</v>
      </c>
      <c r="AF489">
        <v>1</v>
      </c>
      <c r="AG489" t="s">
        <v>722</v>
      </c>
      <c r="AH489">
        <v>0.97699999999999998</v>
      </c>
      <c r="AI489">
        <v>0.97699999999999998</v>
      </c>
      <c r="AJ489">
        <v>0.13709347826086957</v>
      </c>
      <c r="AK489">
        <v>0.17772691956521741</v>
      </c>
      <c r="AL489">
        <v>2.615960709091941</v>
      </c>
      <c r="AM489">
        <v>3.3913111289354161</v>
      </c>
      <c r="AN489" s="61">
        <v>1.3079803545459705E-3</v>
      </c>
      <c r="AO489">
        <v>1.6956555644677082E-3</v>
      </c>
      <c r="AP489">
        <v>1.2030803301113836E-3</v>
      </c>
    </row>
    <row r="490" spans="1:42" x14ac:dyDescent="0.35">
      <c r="A490" s="48" t="s">
        <v>725</v>
      </c>
      <c r="B490">
        <v>489</v>
      </c>
      <c r="C490" t="s">
        <v>320</v>
      </c>
      <c r="D490" t="s">
        <v>205</v>
      </c>
      <c r="E490" t="s">
        <v>16</v>
      </c>
      <c r="F490">
        <v>2012</v>
      </c>
      <c r="G490">
        <v>101</v>
      </c>
      <c r="H490">
        <v>158.69565217391303</v>
      </c>
      <c r="J490">
        <v>175</v>
      </c>
      <c r="K490" t="s">
        <v>722</v>
      </c>
      <c r="L490">
        <v>0.54</v>
      </c>
      <c r="M490">
        <v>0.54</v>
      </c>
      <c r="N490" t="s">
        <v>722</v>
      </c>
      <c r="O490">
        <v>10000</v>
      </c>
      <c r="P490">
        <v>10000</v>
      </c>
      <c r="Q490">
        <v>793.47826086956513</v>
      </c>
      <c r="R490" t="s">
        <v>722</v>
      </c>
      <c r="S490">
        <v>0.129</v>
      </c>
      <c r="T490">
        <v>0.129</v>
      </c>
      <c r="U490" t="s">
        <v>722</v>
      </c>
      <c r="V490">
        <v>1.0200000000000001E-5</v>
      </c>
      <c r="W490">
        <v>1.0200000000000001E-5</v>
      </c>
      <c r="X490" t="s">
        <v>722</v>
      </c>
      <c r="Y490">
        <v>0.13700000000000001</v>
      </c>
      <c r="Z490">
        <v>0.13700000000000001</v>
      </c>
      <c r="AA490" t="s">
        <v>722</v>
      </c>
      <c r="AB490">
        <v>5.66E-5</v>
      </c>
      <c r="AC490">
        <v>5.66E-5</v>
      </c>
      <c r="AD490" t="s">
        <v>722</v>
      </c>
      <c r="AE490">
        <v>1</v>
      </c>
      <c r="AF490">
        <v>1</v>
      </c>
      <c r="AG490" t="s">
        <v>722</v>
      </c>
      <c r="AH490">
        <v>0.97699999999999998</v>
      </c>
      <c r="AI490">
        <v>0.97699999999999998</v>
      </c>
      <c r="AJ490">
        <v>0.13709347826086957</v>
      </c>
      <c r="AK490">
        <v>0.17772691956521741</v>
      </c>
      <c r="AL490">
        <v>2.615960709091941</v>
      </c>
      <c r="AM490">
        <v>3.3913111289354161</v>
      </c>
      <c r="AN490" s="61">
        <v>1.3079803545459705E-3</v>
      </c>
      <c r="AO490">
        <v>1.6956555644677082E-3</v>
      </c>
      <c r="AP490">
        <v>1.2030803301113836E-3</v>
      </c>
    </row>
    <row r="491" spans="1:42" x14ac:dyDescent="0.35">
      <c r="A491" s="48" t="s">
        <v>725</v>
      </c>
      <c r="B491">
        <v>490</v>
      </c>
      <c r="C491" t="s">
        <v>321</v>
      </c>
      <c r="D491" t="s">
        <v>205</v>
      </c>
      <c r="E491" t="s">
        <v>16</v>
      </c>
      <c r="F491">
        <v>2012</v>
      </c>
      <c r="G491">
        <v>101</v>
      </c>
      <c r="H491">
        <v>158.69565217391303</v>
      </c>
      <c r="J491">
        <v>175</v>
      </c>
      <c r="K491" t="s">
        <v>722</v>
      </c>
      <c r="L491">
        <v>0.54</v>
      </c>
      <c r="M491">
        <v>0.54</v>
      </c>
      <c r="N491" t="s">
        <v>722</v>
      </c>
      <c r="O491">
        <v>10000</v>
      </c>
      <c r="P491">
        <v>10000</v>
      </c>
      <c r="Q491">
        <v>793.47826086956513</v>
      </c>
      <c r="R491" t="s">
        <v>722</v>
      </c>
      <c r="S491">
        <v>0.129</v>
      </c>
      <c r="T491">
        <v>0.129</v>
      </c>
      <c r="U491" t="s">
        <v>722</v>
      </c>
      <c r="V491">
        <v>1.0200000000000001E-5</v>
      </c>
      <c r="W491">
        <v>1.0200000000000001E-5</v>
      </c>
      <c r="X491" t="s">
        <v>722</v>
      </c>
      <c r="Y491">
        <v>0.13700000000000001</v>
      </c>
      <c r="Z491">
        <v>0.13700000000000001</v>
      </c>
      <c r="AA491" t="s">
        <v>722</v>
      </c>
      <c r="AB491">
        <v>5.66E-5</v>
      </c>
      <c r="AC491">
        <v>5.66E-5</v>
      </c>
      <c r="AD491" t="s">
        <v>722</v>
      </c>
      <c r="AE491">
        <v>1</v>
      </c>
      <c r="AF491">
        <v>1</v>
      </c>
      <c r="AG491" t="s">
        <v>722</v>
      </c>
      <c r="AH491">
        <v>0.97699999999999998</v>
      </c>
      <c r="AI491">
        <v>0.97699999999999998</v>
      </c>
      <c r="AJ491">
        <v>0.13709347826086957</v>
      </c>
      <c r="AK491">
        <v>0.17772691956521741</v>
      </c>
      <c r="AL491">
        <v>2.615960709091941</v>
      </c>
      <c r="AM491">
        <v>3.3913111289354161</v>
      </c>
      <c r="AN491" s="61">
        <v>1.3079803545459705E-3</v>
      </c>
      <c r="AO491">
        <v>1.6956555644677082E-3</v>
      </c>
      <c r="AP491">
        <v>1.2030803301113836E-3</v>
      </c>
    </row>
    <row r="492" spans="1:42" x14ac:dyDescent="0.35">
      <c r="A492" s="48" t="s">
        <v>725</v>
      </c>
      <c r="B492">
        <v>491</v>
      </c>
      <c r="C492" t="s">
        <v>322</v>
      </c>
      <c r="D492" t="s">
        <v>205</v>
      </c>
      <c r="E492" t="s">
        <v>16</v>
      </c>
      <c r="F492">
        <v>2012</v>
      </c>
      <c r="G492">
        <v>101</v>
      </c>
      <c r="H492">
        <v>158.69565217391303</v>
      </c>
      <c r="J492">
        <v>175</v>
      </c>
      <c r="K492" t="s">
        <v>722</v>
      </c>
      <c r="L492">
        <v>0.54</v>
      </c>
      <c r="M492">
        <v>0.54</v>
      </c>
      <c r="N492" t="s">
        <v>722</v>
      </c>
      <c r="O492">
        <v>10000</v>
      </c>
      <c r="P492">
        <v>10000</v>
      </c>
      <c r="Q492">
        <v>793.47826086956513</v>
      </c>
      <c r="R492" t="s">
        <v>722</v>
      </c>
      <c r="S492">
        <v>0.129</v>
      </c>
      <c r="T492">
        <v>0.129</v>
      </c>
      <c r="U492" t="s">
        <v>722</v>
      </c>
      <c r="V492">
        <v>1.0200000000000001E-5</v>
      </c>
      <c r="W492">
        <v>1.0200000000000001E-5</v>
      </c>
      <c r="X492" t="s">
        <v>722</v>
      </c>
      <c r="Y492">
        <v>0.13700000000000001</v>
      </c>
      <c r="Z492">
        <v>0.13700000000000001</v>
      </c>
      <c r="AA492" t="s">
        <v>722</v>
      </c>
      <c r="AB492">
        <v>5.66E-5</v>
      </c>
      <c r="AC492">
        <v>5.66E-5</v>
      </c>
      <c r="AD492" t="s">
        <v>722</v>
      </c>
      <c r="AE492">
        <v>1</v>
      </c>
      <c r="AF492">
        <v>1</v>
      </c>
      <c r="AG492" t="s">
        <v>722</v>
      </c>
      <c r="AH492">
        <v>0.97699999999999998</v>
      </c>
      <c r="AI492">
        <v>0.97699999999999998</v>
      </c>
      <c r="AJ492">
        <v>0.13709347826086957</v>
      </c>
      <c r="AK492">
        <v>0.17772691956521741</v>
      </c>
      <c r="AL492">
        <v>2.615960709091941</v>
      </c>
      <c r="AM492">
        <v>3.3913111289354161</v>
      </c>
      <c r="AN492" s="61">
        <v>1.3079803545459705E-3</v>
      </c>
      <c r="AO492">
        <v>1.6956555644677082E-3</v>
      </c>
      <c r="AP492">
        <v>1.2030803301113836E-3</v>
      </c>
    </row>
    <row r="493" spans="1:42" x14ac:dyDescent="0.35">
      <c r="A493" s="48" t="s">
        <v>725</v>
      </c>
      <c r="B493">
        <v>492</v>
      </c>
      <c r="C493" t="s">
        <v>323</v>
      </c>
      <c r="D493" t="s">
        <v>205</v>
      </c>
      <c r="E493" t="s">
        <v>16</v>
      </c>
      <c r="F493">
        <v>2012</v>
      </c>
      <c r="G493">
        <v>101</v>
      </c>
      <c r="H493">
        <v>158.69565217391303</v>
      </c>
      <c r="J493">
        <v>175</v>
      </c>
      <c r="K493" t="s">
        <v>722</v>
      </c>
      <c r="L493">
        <v>0.54</v>
      </c>
      <c r="M493">
        <v>0.54</v>
      </c>
      <c r="N493" t="s">
        <v>722</v>
      </c>
      <c r="O493">
        <v>10000</v>
      </c>
      <c r="P493">
        <v>10000</v>
      </c>
      <c r="Q493">
        <v>793.47826086956513</v>
      </c>
      <c r="R493" t="s">
        <v>722</v>
      </c>
      <c r="S493">
        <v>0.129</v>
      </c>
      <c r="T493">
        <v>0.129</v>
      </c>
      <c r="U493" t="s">
        <v>722</v>
      </c>
      <c r="V493">
        <v>1.0200000000000001E-5</v>
      </c>
      <c r="W493">
        <v>1.0200000000000001E-5</v>
      </c>
      <c r="X493" t="s">
        <v>722</v>
      </c>
      <c r="Y493">
        <v>0.13700000000000001</v>
      </c>
      <c r="Z493">
        <v>0.13700000000000001</v>
      </c>
      <c r="AA493" t="s">
        <v>722</v>
      </c>
      <c r="AB493">
        <v>5.66E-5</v>
      </c>
      <c r="AC493">
        <v>5.66E-5</v>
      </c>
      <c r="AD493" t="s">
        <v>722</v>
      </c>
      <c r="AE493">
        <v>1</v>
      </c>
      <c r="AF493">
        <v>1</v>
      </c>
      <c r="AG493" t="s">
        <v>722</v>
      </c>
      <c r="AH493">
        <v>0.97699999999999998</v>
      </c>
      <c r="AI493">
        <v>0.97699999999999998</v>
      </c>
      <c r="AJ493">
        <v>0.13709347826086957</v>
      </c>
      <c r="AK493">
        <v>0.17772691956521741</v>
      </c>
      <c r="AL493">
        <v>2.615960709091941</v>
      </c>
      <c r="AM493">
        <v>3.3913111289354161</v>
      </c>
      <c r="AN493" s="61">
        <v>1.3079803545459705E-3</v>
      </c>
      <c r="AO493">
        <v>1.6956555644677082E-3</v>
      </c>
      <c r="AP493">
        <v>1.2030803301113836E-3</v>
      </c>
    </row>
    <row r="494" spans="1:42" x14ac:dyDescent="0.35">
      <c r="A494" s="48" t="s">
        <v>725</v>
      </c>
      <c r="B494">
        <v>493</v>
      </c>
      <c r="C494" t="s">
        <v>324</v>
      </c>
      <c r="D494" t="s">
        <v>205</v>
      </c>
      <c r="E494" t="s">
        <v>16</v>
      </c>
      <c r="F494">
        <v>2012</v>
      </c>
      <c r="G494">
        <v>101</v>
      </c>
      <c r="H494">
        <v>158.69565217391303</v>
      </c>
      <c r="J494">
        <v>175</v>
      </c>
      <c r="K494" t="s">
        <v>722</v>
      </c>
      <c r="L494">
        <v>0.54</v>
      </c>
      <c r="M494">
        <v>0.54</v>
      </c>
      <c r="N494" t="s">
        <v>722</v>
      </c>
      <c r="O494">
        <v>10000</v>
      </c>
      <c r="P494">
        <v>10000</v>
      </c>
      <c r="Q494">
        <v>793.47826086956513</v>
      </c>
      <c r="R494" t="s">
        <v>722</v>
      </c>
      <c r="S494">
        <v>0.129</v>
      </c>
      <c r="T494">
        <v>0.129</v>
      </c>
      <c r="U494" t="s">
        <v>722</v>
      </c>
      <c r="V494">
        <v>1.0200000000000001E-5</v>
      </c>
      <c r="W494">
        <v>1.0200000000000001E-5</v>
      </c>
      <c r="X494" t="s">
        <v>722</v>
      </c>
      <c r="Y494">
        <v>0.13700000000000001</v>
      </c>
      <c r="Z494">
        <v>0.13700000000000001</v>
      </c>
      <c r="AA494" t="s">
        <v>722</v>
      </c>
      <c r="AB494">
        <v>5.66E-5</v>
      </c>
      <c r="AC494">
        <v>5.66E-5</v>
      </c>
      <c r="AD494" t="s">
        <v>722</v>
      </c>
      <c r="AE494">
        <v>1</v>
      </c>
      <c r="AF494">
        <v>1</v>
      </c>
      <c r="AG494" t="s">
        <v>722</v>
      </c>
      <c r="AH494">
        <v>0.97699999999999998</v>
      </c>
      <c r="AI494">
        <v>0.97699999999999998</v>
      </c>
      <c r="AJ494">
        <v>0.13709347826086957</v>
      </c>
      <c r="AK494">
        <v>0.17772691956521741</v>
      </c>
      <c r="AL494">
        <v>2.615960709091941</v>
      </c>
      <c r="AM494">
        <v>3.3913111289354161</v>
      </c>
      <c r="AN494" s="61">
        <v>1.3079803545459705E-3</v>
      </c>
      <c r="AO494">
        <v>1.6956555644677082E-3</v>
      </c>
      <c r="AP494">
        <v>1.2030803301113836E-3</v>
      </c>
    </row>
    <row r="495" spans="1:42" x14ac:dyDescent="0.35">
      <c r="A495" s="48" t="s">
        <v>725</v>
      </c>
      <c r="B495">
        <v>494</v>
      </c>
      <c r="C495" t="s">
        <v>325</v>
      </c>
      <c r="D495" t="s">
        <v>205</v>
      </c>
      <c r="E495" t="s">
        <v>16</v>
      </c>
      <c r="F495">
        <v>2012</v>
      </c>
      <c r="G495">
        <v>101</v>
      </c>
      <c r="H495">
        <v>158.69565217391303</v>
      </c>
      <c r="J495">
        <v>175</v>
      </c>
      <c r="K495" t="s">
        <v>722</v>
      </c>
      <c r="L495">
        <v>0.54</v>
      </c>
      <c r="M495">
        <v>0.54</v>
      </c>
      <c r="N495" t="s">
        <v>722</v>
      </c>
      <c r="O495">
        <v>10000</v>
      </c>
      <c r="P495">
        <v>10000</v>
      </c>
      <c r="Q495">
        <v>793.47826086956513</v>
      </c>
      <c r="R495" t="s">
        <v>722</v>
      </c>
      <c r="S495">
        <v>0.129</v>
      </c>
      <c r="T495">
        <v>0.129</v>
      </c>
      <c r="U495" t="s">
        <v>722</v>
      </c>
      <c r="V495">
        <v>1.0200000000000001E-5</v>
      </c>
      <c r="W495">
        <v>1.0200000000000001E-5</v>
      </c>
      <c r="X495" t="s">
        <v>722</v>
      </c>
      <c r="Y495">
        <v>0.13700000000000001</v>
      </c>
      <c r="Z495">
        <v>0.13700000000000001</v>
      </c>
      <c r="AA495" t="s">
        <v>722</v>
      </c>
      <c r="AB495">
        <v>5.66E-5</v>
      </c>
      <c r="AC495">
        <v>5.66E-5</v>
      </c>
      <c r="AD495" t="s">
        <v>722</v>
      </c>
      <c r="AE495">
        <v>1</v>
      </c>
      <c r="AF495">
        <v>1</v>
      </c>
      <c r="AG495" t="s">
        <v>722</v>
      </c>
      <c r="AH495">
        <v>0.97699999999999998</v>
      </c>
      <c r="AI495">
        <v>0.97699999999999998</v>
      </c>
      <c r="AJ495">
        <v>0.13709347826086957</v>
      </c>
      <c r="AK495">
        <v>0.17772691956521741</v>
      </c>
      <c r="AL495">
        <v>2.615960709091941</v>
      </c>
      <c r="AM495">
        <v>3.3913111289354161</v>
      </c>
      <c r="AN495" s="61">
        <v>1.3079803545459705E-3</v>
      </c>
      <c r="AO495">
        <v>1.6956555644677082E-3</v>
      </c>
      <c r="AP495">
        <v>1.2030803301113836E-3</v>
      </c>
    </row>
    <row r="496" spans="1:42" x14ac:dyDescent="0.35">
      <c r="A496" s="48" t="s">
        <v>725</v>
      </c>
      <c r="B496">
        <v>495</v>
      </c>
      <c r="C496" t="s">
        <v>326</v>
      </c>
      <c r="D496" t="s">
        <v>205</v>
      </c>
      <c r="E496" t="s">
        <v>16</v>
      </c>
      <c r="F496">
        <v>2012</v>
      </c>
      <c r="G496">
        <v>101</v>
      </c>
      <c r="H496">
        <v>158.69565217391303</v>
      </c>
      <c r="J496">
        <v>175</v>
      </c>
      <c r="K496" t="s">
        <v>722</v>
      </c>
      <c r="L496">
        <v>0.54</v>
      </c>
      <c r="M496">
        <v>0.54</v>
      </c>
      <c r="N496" t="s">
        <v>722</v>
      </c>
      <c r="O496">
        <v>10000</v>
      </c>
      <c r="P496">
        <v>10000</v>
      </c>
      <c r="Q496">
        <v>793.47826086956513</v>
      </c>
      <c r="R496" t="s">
        <v>722</v>
      </c>
      <c r="S496">
        <v>0.129</v>
      </c>
      <c r="T496">
        <v>0.129</v>
      </c>
      <c r="U496" t="s">
        <v>722</v>
      </c>
      <c r="V496">
        <v>1.0200000000000001E-5</v>
      </c>
      <c r="W496">
        <v>1.0200000000000001E-5</v>
      </c>
      <c r="X496" t="s">
        <v>722</v>
      </c>
      <c r="Y496">
        <v>0.13700000000000001</v>
      </c>
      <c r="Z496">
        <v>0.13700000000000001</v>
      </c>
      <c r="AA496" t="s">
        <v>722</v>
      </c>
      <c r="AB496">
        <v>5.66E-5</v>
      </c>
      <c r="AC496">
        <v>5.66E-5</v>
      </c>
      <c r="AD496" t="s">
        <v>722</v>
      </c>
      <c r="AE496">
        <v>1</v>
      </c>
      <c r="AF496">
        <v>1</v>
      </c>
      <c r="AG496" t="s">
        <v>722</v>
      </c>
      <c r="AH496">
        <v>0.97699999999999998</v>
      </c>
      <c r="AI496">
        <v>0.97699999999999998</v>
      </c>
      <c r="AJ496">
        <v>0.13709347826086957</v>
      </c>
      <c r="AK496">
        <v>0.17772691956521741</v>
      </c>
      <c r="AL496">
        <v>2.615960709091941</v>
      </c>
      <c r="AM496">
        <v>3.3913111289354161</v>
      </c>
      <c r="AN496" s="61">
        <v>1.3079803545459705E-3</v>
      </c>
      <c r="AO496">
        <v>1.6956555644677082E-3</v>
      </c>
      <c r="AP496">
        <v>1.2030803301113836E-3</v>
      </c>
    </row>
    <row r="497" spans="1:42" x14ac:dyDescent="0.35">
      <c r="A497" s="48" t="s">
        <v>725</v>
      </c>
      <c r="B497">
        <v>496</v>
      </c>
      <c r="C497" t="s">
        <v>327</v>
      </c>
      <c r="D497" t="s">
        <v>205</v>
      </c>
      <c r="E497" t="s">
        <v>16</v>
      </c>
      <c r="F497">
        <v>2012</v>
      </c>
      <c r="G497">
        <v>101</v>
      </c>
      <c r="H497">
        <v>158.69565217391303</v>
      </c>
      <c r="J497">
        <v>175</v>
      </c>
      <c r="K497" t="s">
        <v>722</v>
      </c>
      <c r="L497">
        <v>0.54</v>
      </c>
      <c r="M497">
        <v>0.54</v>
      </c>
      <c r="N497" t="s">
        <v>722</v>
      </c>
      <c r="O497">
        <v>10000</v>
      </c>
      <c r="P497">
        <v>10000</v>
      </c>
      <c r="Q497">
        <v>793.47826086956513</v>
      </c>
      <c r="R497" t="s">
        <v>722</v>
      </c>
      <c r="S497">
        <v>0.129</v>
      </c>
      <c r="T497">
        <v>0.129</v>
      </c>
      <c r="U497" t="s">
        <v>722</v>
      </c>
      <c r="V497">
        <v>1.0200000000000001E-5</v>
      </c>
      <c r="W497">
        <v>1.0200000000000001E-5</v>
      </c>
      <c r="X497" t="s">
        <v>722</v>
      </c>
      <c r="Y497">
        <v>0.13700000000000001</v>
      </c>
      <c r="Z497">
        <v>0.13700000000000001</v>
      </c>
      <c r="AA497" t="s">
        <v>722</v>
      </c>
      <c r="AB497">
        <v>5.66E-5</v>
      </c>
      <c r="AC497">
        <v>5.66E-5</v>
      </c>
      <c r="AD497" t="s">
        <v>722</v>
      </c>
      <c r="AE497">
        <v>1</v>
      </c>
      <c r="AF497">
        <v>1</v>
      </c>
      <c r="AG497" t="s">
        <v>722</v>
      </c>
      <c r="AH497">
        <v>0.97699999999999998</v>
      </c>
      <c r="AI497">
        <v>0.97699999999999998</v>
      </c>
      <c r="AJ497">
        <v>0.13709347826086957</v>
      </c>
      <c r="AK497">
        <v>0.17772691956521741</v>
      </c>
      <c r="AL497">
        <v>2.615960709091941</v>
      </c>
      <c r="AM497">
        <v>3.3913111289354161</v>
      </c>
      <c r="AN497" s="61">
        <v>1.3079803545459705E-3</v>
      </c>
      <c r="AO497">
        <v>1.6956555644677082E-3</v>
      </c>
      <c r="AP497">
        <v>1.2030803301113836E-3</v>
      </c>
    </row>
    <row r="498" spans="1:42" x14ac:dyDescent="0.35">
      <c r="A498" s="48" t="s">
        <v>725</v>
      </c>
      <c r="B498">
        <v>497</v>
      </c>
      <c r="C498" t="s">
        <v>328</v>
      </c>
      <c r="D498" t="s">
        <v>205</v>
      </c>
      <c r="E498" t="s">
        <v>16</v>
      </c>
      <c r="F498">
        <v>2012</v>
      </c>
      <c r="G498">
        <v>101</v>
      </c>
      <c r="H498">
        <v>158.69565217391303</v>
      </c>
      <c r="J498">
        <v>175</v>
      </c>
      <c r="K498" t="s">
        <v>722</v>
      </c>
      <c r="L498">
        <v>0.54</v>
      </c>
      <c r="M498">
        <v>0.54</v>
      </c>
      <c r="N498" t="s">
        <v>722</v>
      </c>
      <c r="O498">
        <v>10000</v>
      </c>
      <c r="P498">
        <v>10000</v>
      </c>
      <c r="Q498">
        <v>793.47826086956513</v>
      </c>
      <c r="R498" t="s">
        <v>722</v>
      </c>
      <c r="S498">
        <v>0.129</v>
      </c>
      <c r="T498">
        <v>0.129</v>
      </c>
      <c r="U498" t="s">
        <v>722</v>
      </c>
      <c r="V498">
        <v>1.0200000000000001E-5</v>
      </c>
      <c r="W498">
        <v>1.0200000000000001E-5</v>
      </c>
      <c r="X498" t="s">
        <v>722</v>
      </c>
      <c r="Y498">
        <v>0.13700000000000001</v>
      </c>
      <c r="Z498">
        <v>0.13700000000000001</v>
      </c>
      <c r="AA498" t="s">
        <v>722</v>
      </c>
      <c r="AB498">
        <v>5.66E-5</v>
      </c>
      <c r="AC498">
        <v>5.66E-5</v>
      </c>
      <c r="AD498" t="s">
        <v>722</v>
      </c>
      <c r="AE498">
        <v>1</v>
      </c>
      <c r="AF498">
        <v>1</v>
      </c>
      <c r="AG498" t="s">
        <v>722</v>
      </c>
      <c r="AH498">
        <v>0.97699999999999998</v>
      </c>
      <c r="AI498">
        <v>0.97699999999999998</v>
      </c>
      <c r="AJ498">
        <v>0.13709347826086957</v>
      </c>
      <c r="AK498">
        <v>0.17772691956521741</v>
      </c>
      <c r="AL498">
        <v>2.615960709091941</v>
      </c>
      <c r="AM498">
        <v>3.3913111289354161</v>
      </c>
      <c r="AN498" s="61">
        <v>1.3079803545459705E-3</v>
      </c>
      <c r="AO498">
        <v>1.6956555644677082E-3</v>
      </c>
      <c r="AP498">
        <v>1.2030803301113836E-3</v>
      </c>
    </row>
    <row r="499" spans="1:42" x14ac:dyDescent="0.35">
      <c r="A499" s="48" t="s">
        <v>725</v>
      </c>
      <c r="B499">
        <v>498</v>
      </c>
      <c r="C499" t="s">
        <v>329</v>
      </c>
      <c r="D499" t="s">
        <v>205</v>
      </c>
      <c r="E499" t="s">
        <v>16</v>
      </c>
      <c r="F499">
        <v>2012</v>
      </c>
      <c r="G499">
        <v>101</v>
      </c>
      <c r="H499">
        <v>158.69565217391303</v>
      </c>
      <c r="J499">
        <v>175</v>
      </c>
      <c r="K499" t="s">
        <v>722</v>
      </c>
      <c r="L499">
        <v>0.54</v>
      </c>
      <c r="M499">
        <v>0.54</v>
      </c>
      <c r="N499" t="s">
        <v>722</v>
      </c>
      <c r="O499">
        <v>10000</v>
      </c>
      <c r="P499">
        <v>10000</v>
      </c>
      <c r="Q499">
        <v>793.47826086956513</v>
      </c>
      <c r="R499" t="s">
        <v>722</v>
      </c>
      <c r="S499">
        <v>0.129</v>
      </c>
      <c r="T499">
        <v>0.129</v>
      </c>
      <c r="U499" t="s">
        <v>722</v>
      </c>
      <c r="V499">
        <v>1.0200000000000001E-5</v>
      </c>
      <c r="W499">
        <v>1.0200000000000001E-5</v>
      </c>
      <c r="X499" t="s">
        <v>722</v>
      </c>
      <c r="Y499">
        <v>0.13700000000000001</v>
      </c>
      <c r="Z499">
        <v>0.13700000000000001</v>
      </c>
      <c r="AA499" t="s">
        <v>722</v>
      </c>
      <c r="AB499">
        <v>5.66E-5</v>
      </c>
      <c r="AC499">
        <v>5.66E-5</v>
      </c>
      <c r="AD499" t="s">
        <v>722</v>
      </c>
      <c r="AE499">
        <v>1</v>
      </c>
      <c r="AF499">
        <v>1</v>
      </c>
      <c r="AG499" t="s">
        <v>722</v>
      </c>
      <c r="AH499">
        <v>0.97699999999999998</v>
      </c>
      <c r="AI499">
        <v>0.97699999999999998</v>
      </c>
      <c r="AJ499">
        <v>0.13709347826086957</v>
      </c>
      <c r="AK499">
        <v>0.17772691956521741</v>
      </c>
      <c r="AL499">
        <v>2.615960709091941</v>
      </c>
      <c r="AM499">
        <v>3.3913111289354161</v>
      </c>
      <c r="AN499" s="61">
        <v>1.3079803545459705E-3</v>
      </c>
      <c r="AO499">
        <v>1.6956555644677082E-3</v>
      </c>
      <c r="AP499">
        <v>1.2030803301113836E-3</v>
      </c>
    </row>
    <row r="500" spans="1:42" x14ac:dyDescent="0.35">
      <c r="A500" s="48" t="s">
        <v>725</v>
      </c>
      <c r="B500">
        <v>499</v>
      </c>
      <c r="C500" t="s">
        <v>330</v>
      </c>
      <c r="D500" t="s">
        <v>205</v>
      </c>
      <c r="E500" t="s">
        <v>16</v>
      </c>
      <c r="F500">
        <v>2012</v>
      </c>
      <c r="G500">
        <v>101</v>
      </c>
      <c r="H500">
        <v>158.69565217391303</v>
      </c>
      <c r="J500">
        <v>175</v>
      </c>
      <c r="K500" t="s">
        <v>722</v>
      </c>
      <c r="L500">
        <v>0.54</v>
      </c>
      <c r="M500">
        <v>0.54</v>
      </c>
      <c r="N500" t="s">
        <v>722</v>
      </c>
      <c r="O500">
        <v>10000</v>
      </c>
      <c r="P500">
        <v>10000</v>
      </c>
      <c r="Q500">
        <v>793.47826086956513</v>
      </c>
      <c r="R500" t="s">
        <v>722</v>
      </c>
      <c r="S500">
        <v>0.129</v>
      </c>
      <c r="T500">
        <v>0.129</v>
      </c>
      <c r="U500" t="s">
        <v>722</v>
      </c>
      <c r="V500">
        <v>1.0200000000000001E-5</v>
      </c>
      <c r="W500">
        <v>1.0200000000000001E-5</v>
      </c>
      <c r="X500" t="s">
        <v>722</v>
      </c>
      <c r="Y500">
        <v>0.13700000000000001</v>
      </c>
      <c r="Z500">
        <v>0.13700000000000001</v>
      </c>
      <c r="AA500" t="s">
        <v>722</v>
      </c>
      <c r="AB500">
        <v>5.66E-5</v>
      </c>
      <c r="AC500">
        <v>5.66E-5</v>
      </c>
      <c r="AD500" t="s">
        <v>722</v>
      </c>
      <c r="AE500">
        <v>1</v>
      </c>
      <c r="AF500">
        <v>1</v>
      </c>
      <c r="AG500" t="s">
        <v>722</v>
      </c>
      <c r="AH500">
        <v>0.97699999999999998</v>
      </c>
      <c r="AI500">
        <v>0.97699999999999998</v>
      </c>
      <c r="AJ500">
        <v>0.13709347826086957</v>
      </c>
      <c r="AK500">
        <v>0.17772691956521741</v>
      </c>
      <c r="AL500">
        <v>2.615960709091941</v>
      </c>
      <c r="AM500">
        <v>3.3913111289354161</v>
      </c>
      <c r="AN500" s="61">
        <v>1.3079803545459705E-3</v>
      </c>
      <c r="AO500">
        <v>1.6956555644677082E-3</v>
      </c>
      <c r="AP500">
        <v>1.2030803301113836E-3</v>
      </c>
    </row>
    <row r="501" spans="1:42" x14ac:dyDescent="0.35">
      <c r="A501" s="48" t="s">
        <v>725</v>
      </c>
      <c r="B501">
        <v>500</v>
      </c>
      <c r="C501" t="s">
        <v>331</v>
      </c>
      <c r="D501" t="s">
        <v>205</v>
      </c>
      <c r="E501" t="s">
        <v>16</v>
      </c>
      <c r="F501">
        <v>2012</v>
      </c>
      <c r="G501">
        <v>101</v>
      </c>
      <c r="H501">
        <v>158.69565217391303</v>
      </c>
      <c r="J501">
        <v>175</v>
      </c>
      <c r="K501" t="s">
        <v>722</v>
      </c>
      <c r="L501">
        <v>0.54</v>
      </c>
      <c r="M501">
        <v>0.54</v>
      </c>
      <c r="N501" t="s">
        <v>722</v>
      </c>
      <c r="O501">
        <v>10000</v>
      </c>
      <c r="P501">
        <v>10000</v>
      </c>
      <c r="Q501">
        <v>793.47826086956513</v>
      </c>
      <c r="R501" t="s">
        <v>722</v>
      </c>
      <c r="S501">
        <v>0.129</v>
      </c>
      <c r="T501">
        <v>0.129</v>
      </c>
      <c r="U501" t="s">
        <v>722</v>
      </c>
      <c r="V501">
        <v>1.0200000000000001E-5</v>
      </c>
      <c r="W501">
        <v>1.0200000000000001E-5</v>
      </c>
      <c r="X501" t="s">
        <v>722</v>
      </c>
      <c r="Y501">
        <v>0.13700000000000001</v>
      </c>
      <c r="Z501">
        <v>0.13700000000000001</v>
      </c>
      <c r="AA501" t="s">
        <v>722</v>
      </c>
      <c r="AB501">
        <v>5.66E-5</v>
      </c>
      <c r="AC501">
        <v>5.66E-5</v>
      </c>
      <c r="AD501" t="s">
        <v>722</v>
      </c>
      <c r="AE501">
        <v>1</v>
      </c>
      <c r="AF501">
        <v>1</v>
      </c>
      <c r="AG501" t="s">
        <v>722</v>
      </c>
      <c r="AH501">
        <v>0.97699999999999998</v>
      </c>
      <c r="AI501">
        <v>0.97699999999999998</v>
      </c>
      <c r="AJ501">
        <v>0.13709347826086957</v>
      </c>
      <c r="AK501">
        <v>0.17772691956521741</v>
      </c>
      <c r="AL501">
        <v>2.615960709091941</v>
      </c>
      <c r="AM501">
        <v>3.3913111289354161</v>
      </c>
      <c r="AN501" s="61">
        <v>1.3079803545459705E-3</v>
      </c>
      <c r="AO501">
        <v>1.6956555644677082E-3</v>
      </c>
      <c r="AP501">
        <v>1.2030803301113836E-3</v>
      </c>
    </row>
    <row r="502" spans="1:42" x14ac:dyDescent="0.35">
      <c r="A502" s="48" t="s">
        <v>725</v>
      </c>
      <c r="B502">
        <v>501</v>
      </c>
      <c r="C502" t="s">
        <v>332</v>
      </c>
      <c r="D502" t="s">
        <v>205</v>
      </c>
      <c r="E502" t="s">
        <v>16</v>
      </c>
      <c r="F502">
        <v>2012</v>
      </c>
      <c r="G502">
        <v>101</v>
      </c>
      <c r="H502">
        <v>158.69565217391303</v>
      </c>
      <c r="J502">
        <v>175</v>
      </c>
      <c r="K502" t="s">
        <v>722</v>
      </c>
      <c r="L502">
        <v>0.54</v>
      </c>
      <c r="M502">
        <v>0.54</v>
      </c>
      <c r="N502" t="s">
        <v>722</v>
      </c>
      <c r="O502">
        <v>10000</v>
      </c>
      <c r="P502">
        <v>10000</v>
      </c>
      <c r="Q502">
        <v>793.47826086956513</v>
      </c>
      <c r="R502" t="s">
        <v>722</v>
      </c>
      <c r="S502">
        <v>0.129</v>
      </c>
      <c r="T502">
        <v>0.129</v>
      </c>
      <c r="U502" t="s">
        <v>722</v>
      </c>
      <c r="V502">
        <v>1.0200000000000001E-5</v>
      </c>
      <c r="W502">
        <v>1.0200000000000001E-5</v>
      </c>
      <c r="X502" t="s">
        <v>722</v>
      </c>
      <c r="Y502">
        <v>0.13700000000000001</v>
      </c>
      <c r="Z502">
        <v>0.13700000000000001</v>
      </c>
      <c r="AA502" t="s">
        <v>722</v>
      </c>
      <c r="AB502">
        <v>5.66E-5</v>
      </c>
      <c r="AC502">
        <v>5.66E-5</v>
      </c>
      <c r="AD502" t="s">
        <v>722</v>
      </c>
      <c r="AE502">
        <v>1</v>
      </c>
      <c r="AF502">
        <v>1</v>
      </c>
      <c r="AG502" t="s">
        <v>722</v>
      </c>
      <c r="AH502">
        <v>0.97699999999999998</v>
      </c>
      <c r="AI502">
        <v>0.97699999999999998</v>
      </c>
      <c r="AJ502">
        <v>0.13709347826086957</v>
      </c>
      <c r="AK502">
        <v>0.17772691956521741</v>
      </c>
      <c r="AL502">
        <v>2.615960709091941</v>
      </c>
      <c r="AM502">
        <v>3.3913111289354161</v>
      </c>
      <c r="AN502" s="61">
        <v>1.3079803545459705E-3</v>
      </c>
      <c r="AO502">
        <v>1.6956555644677082E-3</v>
      </c>
      <c r="AP502">
        <v>1.2030803301113836E-3</v>
      </c>
    </row>
    <row r="503" spans="1:42" x14ac:dyDescent="0.35">
      <c r="A503" s="48" t="s">
        <v>725</v>
      </c>
      <c r="B503">
        <v>502</v>
      </c>
      <c r="C503" t="s">
        <v>333</v>
      </c>
      <c r="D503" t="s">
        <v>205</v>
      </c>
      <c r="E503" t="s">
        <v>16</v>
      </c>
      <c r="F503">
        <v>2012</v>
      </c>
      <c r="G503">
        <v>101</v>
      </c>
      <c r="H503">
        <v>158.69565217391303</v>
      </c>
      <c r="J503">
        <v>175</v>
      </c>
      <c r="K503" t="s">
        <v>722</v>
      </c>
      <c r="L503">
        <v>0.54</v>
      </c>
      <c r="M503">
        <v>0.54</v>
      </c>
      <c r="N503" t="s">
        <v>722</v>
      </c>
      <c r="O503">
        <v>10000</v>
      </c>
      <c r="P503">
        <v>10000</v>
      </c>
      <c r="Q503">
        <v>793.47826086956513</v>
      </c>
      <c r="R503" t="s">
        <v>722</v>
      </c>
      <c r="S503">
        <v>0.129</v>
      </c>
      <c r="T503">
        <v>0.129</v>
      </c>
      <c r="U503" t="s">
        <v>722</v>
      </c>
      <c r="V503">
        <v>1.0200000000000001E-5</v>
      </c>
      <c r="W503">
        <v>1.0200000000000001E-5</v>
      </c>
      <c r="X503" t="s">
        <v>722</v>
      </c>
      <c r="Y503">
        <v>0.13700000000000001</v>
      </c>
      <c r="Z503">
        <v>0.13700000000000001</v>
      </c>
      <c r="AA503" t="s">
        <v>722</v>
      </c>
      <c r="AB503">
        <v>5.66E-5</v>
      </c>
      <c r="AC503">
        <v>5.66E-5</v>
      </c>
      <c r="AD503" t="s">
        <v>722</v>
      </c>
      <c r="AE503">
        <v>1</v>
      </c>
      <c r="AF503">
        <v>1</v>
      </c>
      <c r="AG503" t="s">
        <v>722</v>
      </c>
      <c r="AH503">
        <v>0.97699999999999998</v>
      </c>
      <c r="AI503">
        <v>0.97699999999999998</v>
      </c>
      <c r="AJ503">
        <v>0.13709347826086957</v>
      </c>
      <c r="AK503">
        <v>0.17772691956521741</v>
      </c>
      <c r="AL503">
        <v>2.615960709091941</v>
      </c>
      <c r="AM503">
        <v>3.3913111289354161</v>
      </c>
      <c r="AN503" s="61">
        <v>1.3079803545459705E-3</v>
      </c>
      <c r="AO503">
        <v>1.6956555644677082E-3</v>
      </c>
      <c r="AP503">
        <v>1.2030803301113836E-3</v>
      </c>
    </row>
    <row r="504" spans="1:42" x14ac:dyDescent="0.35">
      <c r="A504" s="48" t="s">
        <v>725</v>
      </c>
      <c r="B504">
        <v>503</v>
      </c>
      <c r="C504" t="s">
        <v>334</v>
      </c>
      <c r="D504" t="s">
        <v>205</v>
      </c>
      <c r="E504" t="s">
        <v>16</v>
      </c>
      <c r="F504">
        <v>2012</v>
      </c>
      <c r="G504">
        <v>101</v>
      </c>
      <c r="H504">
        <v>158.69565217391303</v>
      </c>
      <c r="J504">
        <v>175</v>
      </c>
      <c r="K504" t="s">
        <v>722</v>
      </c>
      <c r="L504">
        <v>0.54</v>
      </c>
      <c r="M504">
        <v>0.54</v>
      </c>
      <c r="N504" t="s">
        <v>722</v>
      </c>
      <c r="O504">
        <v>10000</v>
      </c>
      <c r="P504">
        <v>10000</v>
      </c>
      <c r="Q504">
        <v>793.47826086956513</v>
      </c>
      <c r="R504" t="s">
        <v>722</v>
      </c>
      <c r="S504">
        <v>0.129</v>
      </c>
      <c r="T504">
        <v>0.129</v>
      </c>
      <c r="U504" t="s">
        <v>722</v>
      </c>
      <c r="V504">
        <v>1.0200000000000001E-5</v>
      </c>
      <c r="W504">
        <v>1.0200000000000001E-5</v>
      </c>
      <c r="X504" t="s">
        <v>722</v>
      </c>
      <c r="Y504">
        <v>0.13700000000000001</v>
      </c>
      <c r="Z504">
        <v>0.13700000000000001</v>
      </c>
      <c r="AA504" t="s">
        <v>722</v>
      </c>
      <c r="AB504">
        <v>5.66E-5</v>
      </c>
      <c r="AC504">
        <v>5.66E-5</v>
      </c>
      <c r="AD504" t="s">
        <v>722</v>
      </c>
      <c r="AE504">
        <v>1</v>
      </c>
      <c r="AF504">
        <v>1</v>
      </c>
      <c r="AG504" t="s">
        <v>722</v>
      </c>
      <c r="AH504">
        <v>0.97699999999999998</v>
      </c>
      <c r="AI504">
        <v>0.97699999999999998</v>
      </c>
      <c r="AJ504">
        <v>0.13709347826086957</v>
      </c>
      <c r="AK504">
        <v>0.17772691956521741</v>
      </c>
      <c r="AL504">
        <v>2.615960709091941</v>
      </c>
      <c r="AM504">
        <v>3.3913111289354161</v>
      </c>
      <c r="AN504" s="61">
        <v>1.3079803545459705E-3</v>
      </c>
      <c r="AO504">
        <v>1.6956555644677082E-3</v>
      </c>
      <c r="AP504">
        <v>1.2030803301113836E-3</v>
      </c>
    </row>
    <row r="505" spans="1:42" x14ac:dyDescent="0.35">
      <c r="A505" s="48" t="s">
        <v>725</v>
      </c>
      <c r="B505">
        <v>504</v>
      </c>
      <c r="C505" t="s">
        <v>335</v>
      </c>
      <c r="D505" t="s">
        <v>205</v>
      </c>
      <c r="E505" t="s">
        <v>16</v>
      </c>
      <c r="F505">
        <v>2012</v>
      </c>
      <c r="G505">
        <v>101</v>
      </c>
      <c r="H505">
        <v>158.69565217391303</v>
      </c>
      <c r="J505">
        <v>175</v>
      </c>
      <c r="K505" t="s">
        <v>722</v>
      </c>
      <c r="L505">
        <v>0.54</v>
      </c>
      <c r="M505">
        <v>0.54</v>
      </c>
      <c r="N505" t="s">
        <v>722</v>
      </c>
      <c r="O505">
        <v>10000</v>
      </c>
      <c r="P505">
        <v>10000</v>
      </c>
      <c r="Q505">
        <v>793.47826086956513</v>
      </c>
      <c r="R505" t="s">
        <v>722</v>
      </c>
      <c r="S505">
        <v>0.129</v>
      </c>
      <c r="T505">
        <v>0.129</v>
      </c>
      <c r="U505" t="s">
        <v>722</v>
      </c>
      <c r="V505">
        <v>1.0200000000000001E-5</v>
      </c>
      <c r="W505">
        <v>1.0200000000000001E-5</v>
      </c>
      <c r="X505" t="s">
        <v>722</v>
      </c>
      <c r="Y505">
        <v>0.13700000000000001</v>
      </c>
      <c r="Z505">
        <v>0.13700000000000001</v>
      </c>
      <c r="AA505" t="s">
        <v>722</v>
      </c>
      <c r="AB505">
        <v>5.66E-5</v>
      </c>
      <c r="AC505">
        <v>5.66E-5</v>
      </c>
      <c r="AD505" t="s">
        <v>722</v>
      </c>
      <c r="AE505">
        <v>1</v>
      </c>
      <c r="AF505">
        <v>1</v>
      </c>
      <c r="AG505" t="s">
        <v>722</v>
      </c>
      <c r="AH505">
        <v>0.97699999999999998</v>
      </c>
      <c r="AI505">
        <v>0.97699999999999998</v>
      </c>
      <c r="AJ505">
        <v>0.13709347826086957</v>
      </c>
      <c r="AK505">
        <v>0.17772691956521741</v>
      </c>
      <c r="AL505">
        <v>2.615960709091941</v>
      </c>
      <c r="AM505">
        <v>3.3913111289354161</v>
      </c>
      <c r="AN505" s="61">
        <v>1.3079803545459705E-3</v>
      </c>
      <c r="AO505">
        <v>1.6956555644677082E-3</v>
      </c>
      <c r="AP505">
        <v>1.2030803301113836E-3</v>
      </c>
    </row>
    <row r="506" spans="1:42" x14ac:dyDescent="0.35">
      <c r="A506" s="48" t="s">
        <v>725</v>
      </c>
      <c r="B506">
        <v>505</v>
      </c>
      <c r="C506" t="s">
        <v>336</v>
      </c>
      <c r="D506" t="s">
        <v>205</v>
      </c>
      <c r="E506" t="s">
        <v>16</v>
      </c>
      <c r="F506">
        <v>2012</v>
      </c>
      <c r="G506">
        <v>101</v>
      </c>
      <c r="H506">
        <v>158.69565217391303</v>
      </c>
      <c r="J506">
        <v>175</v>
      </c>
      <c r="K506" t="s">
        <v>722</v>
      </c>
      <c r="L506">
        <v>0.54</v>
      </c>
      <c r="M506">
        <v>0.54</v>
      </c>
      <c r="N506" t="s">
        <v>722</v>
      </c>
      <c r="O506">
        <v>10000</v>
      </c>
      <c r="P506">
        <v>10000</v>
      </c>
      <c r="Q506">
        <v>793.47826086956513</v>
      </c>
      <c r="R506" t="s">
        <v>722</v>
      </c>
      <c r="S506">
        <v>0.129</v>
      </c>
      <c r="T506">
        <v>0.129</v>
      </c>
      <c r="U506" t="s">
        <v>722</v>
      </c>
      <c r="V506">
        <v>1.0200000000000001E-5</v>
      </c>
      <c r="W506">
        <v>1.0200000000000001E-5</v>
      </c>
      <c r="X506" t="s">
        <v>722</v>
      </c>
      <c r="Y506">
        <v>0.13700000000000001</v>
      </c>
      <c r="Z506">
        <v>0.13700000000000001</v>
      </c>
      <c r="AA506" t="s">
        <v>722</v>
      </c>
      <c r="AB506">
        <v>5.66E-5</v>
      </c>
      <c r="AC506">
        <v>5.66E-5</v>
      </c>
      <c r="AD506" t="s">
        <v>722</v>
      </c>
      <c r="AE506">
        <v>1</v>
      </c>
      <c r="AF506">
        <v>1</v>
      </c>
      <c r="AG506" t="s">
        <v>722</v>
      </c>
      <c r="AH506">
        <v>0.97699999999999998</v>
      </c>
      <c r="AI506">
        <v>0.97699999999999998</v>
      </c>
      <c r="AJ506">
        <v>0.13709347826086957</v>
      </c>
      <c r="AK506">
        <v>0.17772691956521741</v>
      </c>
      <c r="AL506">
        <v>2.615960709091941</v>
      </c>
      <c r="AM506">
        <v>3.3913111289354161</v>
      </c>
      <c r="AN506" s="61">
        <v>1.3079803545459705E-3</v>
      </c>
      <c r="AO506">
        <v>1.6956555644677082E-3</v>
      </c>
      <c r="AP506">
        <v>1.2030803301113836E-3</v>
      </c>
    </row>
    <row r="507" spans="1:42" x14ac:dyDescent="0.35">
      <c r="A507" s="48" t="s">
        <v>725</v>
      </c>
      <c r="B507">
        <v>506</v>
      </c>
      <c r="C507" t="s">
        <v>337</v>
      </c>
      <c r="D507" t="s">
        <v>205</v>
      </c>
      <c r="E507" t="s">
        <v>16</v>
      </c>
      <c r="F507">
        <v>2012</v>
      </c>
      <c r="G507">
        <v>101</v>
      </c>
      <c r="H507">
        <v>158.69565217391303</v>
      </c>
      <c r="J507">
        <v>175</v>
      </c>
      <c r="K507" t="s">
        <v>722</v>
      </c>
      <c r="L507">
        <v>0.54</v>
      </c>
      <c r="M507">
        <v>0.54</v>
      </c>
      <c r="N507" t="s">
        <v>722</v>
      </c>
      <c r="O507">
        <v>10000</v>
      </c>
      <c r="P507">
        <v>10000</v>
      </c>
      <c r="Q507">
        <v>793.47826086956513</v>
      </c>
      <c r="R507" t="s">
        <v>722</v>
      </c>
      <c r="S507">
        <v>0.129</v>
      </c>
      <c r="T507">
        <v>0.129</v>
      </c>
      <c r="U507" t="s">
        <v>722</v>
      </c>
      <c r="V507">
        <v>1.0200000000000001E-5</v>
      </c>
      <c r="W507">
        <v>1.0200000000000001E-5</v>
      </c>
      <c r="X507" t="s">
        <v>722</v>
      </c>
      <c r="Y507">
        <v>0.13700000000000001</v>
      </c>
      <c r="Z507">
        <v>0.13700000000000001</v>
      </c>
      <c r="AA507" t="s">
        <v>722</v>
      </c>
      <c r="AB507">
        <v>5.66E-5</v>
      </c>
      <c r="AC507">
        <v>5.66E-5</v>
      </c>
      <c r="AD507" t="s">
        <v>722</v>
      </c>
      <c r="AE507">
        <v>1</v>
      </c>
      <c r="AF507">
        <v>1</v>
      </c>
      <c r="AG507" t="s">
        <v>722</v>
      </c>
      <c r="AH507">
        <v>0.97699999999999998</v>
      </c>
      <c r="AI507">
        <v>0.97699999999999998</v>
      </c>
      <c r="AJ507">
        <v>0.13709347826086957</v>
      </c>
      <c r="AK507">
        <v>0.17772691956521741</v>
      </c>
      <c r="AL507">
        <v>2.615960709091941</v>
      </c>
      <c r="AM507">
        <v>3.3913111289354161</v>
      </c>
      <c r="AN507" s="61">
        <v>1.3079803545459705E-3</v>
      </c>
      <c r="AO507">
        <v>1.6956555644677082E-3</v>
      </c>
      <c r="AP507">
        <v>1.2030803301113836E-3</v>
      </c>
    </row>
    <row r="508" spans="1:42" x14ac:dyDescent="0.35">
      <c r="A508" s="48" t="s">
        <v>725</v>
      </c>
      <c r="B508">
        <v>507</v>
      </c>
      <c r="C508" t="s">
        <v>338</v>
      </c>
      <c r="D508" t="s">
        <v>205</v>
      </c>
      <c r="E508" t="s">
        <v>16</v>
      </c>
      <c r="F508">
        <v>2012</v>
      </c>
      <c r="G508">
        <v>101</v>
      </c>
      <c r="H508">
        <v>158.69565217391303</v>
      </c>
      <c r="J508">
        <v>175</v>
      </c>
      <c r="K508" t="s">
        <v>722</v>
      </c>
      <c r="L508">
        <v>0.54</v>
      </c>
      <c r="M508">
        <v>0.54</v>
      </c>
      <c r="N508" t="s">
        <v>722</v>
      </c>
      <c r="O508">
        <v>10000</v>
      </c>
      <c r="P508">
        <v>10000</v>
      </c>
      <c r="Q508">
        <v>793.47826086956513</v>
      </c>
      <c r="R508" t="s">
        <v>722</v>
      </c>
      <c r="S508">
        <v>0.129</v>
      </c>
      <c r="T508">
        <v>0.129</v>
      </c>
      <c r="U508" t="s">
        <v>722</v>
      </c>
      <c r="V508">
        <v>1.0200000000000001E-5</v>
      </c>
      <c r="W508">
        <v>1.0200000000000001E-5</v>
      </c>
      <c r="X508" t="s">
        <v>722</v>
      </c>
      <c r="Y508">
        <v>0.13700000000000001</v>
      </c>
      <c r="Z508">
        <v>0.13700000000000001</v>
      </c>
      <c r="AA508" t="s">
        <v>722</v>
      </c>
      <c r="AB508">
        <v>5.66E-5</v>
      </c>
      <c r="AC508">
        <v>5.66E-5</v>
      </c>
      <c r="AD508" t="s">
        <v>722</v>
      </c>
      <c r="AE508">
        <v>1</v>
      </c>
      <c r="AF508">
        <v>1</v>
      </c>
      <c r="AG508" t="s">
        <v>722</v>
      </c>
      <c r="AH508">
        <v>0.97699999999999998</v>
      </c>
      <c r="AI508">
        <v>0.97699999999999998</v>
      </c>
      <c r="AJ508">
        <v>0.13709347826086957</v>
      </c>
      <c r="AK508">
        <v>0.17772691956521741</v>
      </c>
      <c r="AL508">
        <v>2.615960709091941</v>
      </c>
      <c r="AM508">
        <v>3.3913111289354161</v>
      </c>
      <c r="AN508" s="61">
        <v>1.3079803545459705E-3</v>
      </c>
      <c r="AO508">
        <v>1.6956555644677082E-3</v>
      </c>
      <c r="AP508">
        <v>1.2030803301113836E-3</v>
      </c>
    </row>
    <row r="509" spans="1:42" x14ac:dyDescent="0.35">
      <c r="A509" s="48" t="s">
        <v>725</v>
      </c>
      <c r="B509">
        <v>508</v>
      </c>
      <c r="C509" t="s">
        <v>339</v>
      </c>
      <c r="D509" t="s">
        <v>205</v>
      </c>
      <c r="E509" t="s">
        <v>16</v>
      </c>
      <c r="F509">
        <v>2012</v>
      </c>
      <c r="G509">
        <v>101</v>
      </c>
      <c r="H509">
        <v>158.69565217391303</v>
      </c>
      <c r="J509">
        <v>175</v>
      </c>
      <c r="K509" t="s">
        <v>722</v>
      </c>
      <c r="L509">
        <v>0.54</v>
      </c>
      <c r="M509">
        <v>0.54</v>
      </c>
      <c r="N509" t="s">
        <v>722</v>
      </c>
      <c r="O509">
        <v>10000</v>
      </c>
      <c r="P509">
        <v>10000</v>
      </c>
      <c r="Q509">
        <v>793.47826086956513</v>
      </c>
      <c r="R509" t="s">
        <v>722</v>
      </c>
      <c r="S509">
        <v>0.129</v>
      </c>
      <c r="T509">
        <v>0.129</v>
      </c>
      <c r="U509" t="s">
        <v>722</v>
      </c>
      <c r="V509">
        <v>1.0200000000000001E-5</v>
      </c>
      <c r="W509">
        <v>1.0200000000000001E-5</v>
      </c>
      <c r="X509" t="s">
        <v>722</v>
      </c>
      <c r="Y509">
        <v>0.13700000000000001</v>
      </c>
      <c r="Z509">
        <v>0.13700000000000001</v>
      </c>
      <c r="AA509" t="s">
        <v>722</v>
      </c>
      <c r="AB509">
        <v>5.66E-5</v>
      </c>
      <c r="AC509">
        <v>5.66E-5</v>
      </c>
      <c r="AD509" t="s">
        <v>722</v>
      </c>
      <c r="AE509">
        <v>1</v>
      </c>
      <c r="AF509">
        <v>1</v>
      </c>
      <c r="AG509" t="s">
        <v>722</v>
      </c>
      <c r="AH509">
        <v>0.97699999999999998</v>
      </c>
      <c r="AI509">
        <v>0.97699999999999998</v>
      </c>
      <c r="AJ509">
        <v>0.13709347826086957</v>
      </c>
      <c r="AK509">
        <v>0.17772691956521741</v>
      </c>
      <c r="AL509">
        <v>2.615960709091941</v>
      </c>
      <c r="AM509">
        <v>3.3913111289354161</v>
      </c>
      <c r="AN509" s="61">
        <v>1.3079803545459705E-3</v>
      </c>
      <c r="AO509">
        <v>1.6956555644677082E-3</v>
      </c>
      <c r="AP509">
        <v>1.2030803301113836E-3</v>
      </c>
    </row>
    <row r="510" spans="1:42" x14ac:dyDescent="0.35">
      <c r="A510" s="48" t="s">
        <v>725</v>
      </c>
      <c r="B510">
        <v>509</v>
      </c>
      <c r="C510" t="s">
        <v>340</v>
      </c>
      <c r="D510" t="s">
        <v>205</v>
      </c>
      <c r="E510" t="s">
        <v>16</v>
      </c>
      <c r="F510">
        <v>2012</v>
      </c>
      <c r="G510">
        <v>101</v>
      </c>
      <c r="H510">
        <v>158.69565217391303</v>
      </c>
      <c r="J510">
        <v>175</v>
      </c>
      <c r="K510" t="s">
        <v>722</v>
      </c>
      <c r="L510">
        <v>0.54</v>
      </c>
      <c r="M510">
        <v>0.54</v>
      </c>
      <c r="N510" t="s">
        <v>722</v>
      </c>
      <c r="O510">
        <v>10000</v>
      </c>
      <c r="P510">
        <v>10000</v>
      </c>
      <c r="Q510">
        <v>793.47826086956513</v>
      </c>
      <c r="R510" t="s">
        <v>722</v>
      </c>
      <c r="S510">
        <v>0.129</v>
      </c>
      <c r="T510">
        <v>0.129</v>
      </c>
      <c r="U510" t="s">
        <v>722</v>
      </c>
      <c r="V510">
        <v>1.0200000000000001E-5</v>
      </c>
      <c r="W510">
        <v>1.0200000000000001E-5</v>
      </c>
      <c r="X510" t="s">
        <v>722</v>
      </c>
      <c r="Y510">
        <v>0.13700000000000001</v>
      </c>
      <c r="Z510">
        <v>0.13700000000000001</v>
      </c>
      <c r="AA510" t="s">
        <v>722</v>
      </c>
      <c r="AB510">
        <v>5.66E-5</v>
      </c>
      <c r="AC510">
        <v>5.66E-5</v>
      </c>
      <c r="AD510" t="s">
        <v>722</v>
      </c>
      <c r="AE510">
        <v>1</v>
      </c>
      <c r="AF510">
        <v>1</v>
      </c>
      <c r="AG510" t="s">
        <v>722</v>
      </c>
      <c r="AH510">
        <v>0.97699999999999998</v>
      </c>
      <c r="AI510">
        <v>0.97699999999999998</v>
      </c>
      <c r="AJ510">
        <v>0.13709347826086957</v>
      </c>
      <c r="AK510">
        <v>0.17772691956521741</v>
      </c>
      <c r="AL510">
        <v>2.615960709091941</v>
      </c>
      <c r="AM510">
        <v>3.3913111289354161</v>
      </c>
      <c r="AN510" s="61">
        <v>1.3079803545459705E-3</v>
      </c>
      <c r="AO510">
        <v>1.6956555644677082E-3</v>
      </c>
      <c r="AP510">
        <v>1.2030803301113836E-3</v>
      </c>
    </row>
    <row r="511" spans="1:42" x14ac:dyDescent="0.35">
      <c r="A511" s="48" t="s">
        <v>725</v>
      </c>
      <c r="B511">
        <v>510</v>
      </c>
      <c r="C511" t="s">
        <v>341</v>
      </c>
      <c r="D511" t="s">
        <v>205</v>
      </c>
      <c r="E511" t="s">
        <v>16</v>
      </c>
      <c r="F511">
        <v>2012</v>
      </c>
      <c r="G511">
        <v>101</v>
      </c>
      <c r="H511">
        <v>158.69565217391303</v>
      </c>
      <c r="J511">
        <v>175</v>
      </c>
      <c r="K511" t="s">
        <v>722</v>
      </c>
      <c r="L511">
        <v>0.54</v>
      </c>
      <c r="M511">
        <v>0.54</v>
      </c>
      <c r="N511" t="s">
        <v>722</v>
      </c>
      <c r="O511">
        <v>10000</v>
      </c>
      <c r="P511">
        <v>10000</v>
      </c>
      <c r="Q511">
        <v>793.47826086956513</v>
      </c>
      <c r="R511" t="s">
        <v>722</v>
      </c>
      <c r="S511">
        <v>0.129</v>
      </c>
      <c r="T511">
        <v>0.129</v>
      </c>
      <c r="U511" t="s">
        <v>722</v>
      </c>
      <c r="V511">
        <v>1.0200000000000001E-5</v>
      </c>
      <c r="W511">
        <v>1.0200000000000001E-5</v>
      </c>
      <c r="X511" t="s">
        <v>722</v>
      </c>
      <c r="Y511">
        <v>0.13700000000000001</v>
      </c>
      <c r="Z511">
        <v>0.13700000000000001</v>
      </c>
      <c r="AA511" t="s">
        <v>722</v>
      </c>
      <c r="AB511">
        <v>5.66E-5</v>
      </c>
      <c r="AC511">
        <v>5.66E-5</v>
      </c>
      <c r="AD511" t="s">
        <v>722</v>
      </c>
      <c r="AE511">
        <v>1</v>
      </c>
      <c r="AF511">
        <v>1</v>
      </c>
      <c r="AG511" t="s">
        <v>722</v>
      </c>
      <c r="AH511">
        <v>0.97699999999999998</v>
      </c>
      <c r="AI511">
        <v>0.97699999999999998</v>
      </c>
      <c r="AJ511">
        <v>0.13709347826086957</v>
      </c>
      <c r="AK511">
        <v>0.17772691956521741</v>
      </c>
      <c r="AL511">
        <v>2.615960709091941</v>
      </c>
      <c r="AM511">
        <v>3.3913111289354161</v>
      </c>
      <c r="AN511" s="61">
        <v>1.3079803545459705E-3</v>
      </c>
      <c r="AO511">
        <v>1.6956555644677082E-3</v>
      </c>
      <c r="AP511">
        <v>1.2030803301113836E-3</v>
      </c>
    </row>
    <row r="512" spans="1:42" x14ac:dyDescent="0.35">
      <c r="A512" s="48" t="s">
        <v>725</v>
      </c>
      <c r="B512">
        <v>511</v>
      </c>
      <c r="C512" t="s">
        <v>342</v>
      </c>
      <c r="D512" t="s">
        <v>205</v>
      </c>
      <c r="E512" t="s">
        <v>16</v>
      </c>
      <c r="F512">
        <v>2012</v>
      </c>
      <c r="G512">
        <v>101</v>
      </c>
      <c r="H512">
        <v>158.69565217391303</v>
      </c>
      <c r="J512">
        <v>175</v>
      </c>
      <c r="K512" t="s">
        <v>722</v>
      </c>
      <c r="L512">
        <v>0.54</v>
      </c>
      <c r="M512">
        <v>0.54</v>
      </c>
      <c r="N512" t="s">
        <v>722</v>
      </c>
      <c r="O512">
        <v>10000</v>
      </c>
      <c r="P512">
        <v>10000</v>
      </c>
      <c r="Q512">
        <v>793.47826086956513</v>
      </c>
      <c r="R512" t="s">
        <v>722</v>
      </c>
      <c r="S512">
        <v>0.129</v>
      </c>
      <c r="T512">
        <v>0.129</v>
      </c>
      <c r="U512" t="s">
        <v>722</v>
      </c>
      <c r="V512">
        <v>1.0200000000000001E-5</v>
      </c>
      <c r="W512">
        <v>1.0200000000000001E-5</v>
      </c>
      <c r="X512" t="s">
        <v>722</v>
      </c>
      <c r="Y512">
        <v>0.13700000000000001</v>
      </c>
      <c r="Z512">
        <v>0.13700000000000001</v>
      </c>
      <c r="AA512" t="s">
        <v>722</v>
      </c>
      <c r="AB512">
        <v>5.66E-5</v>
      </c>
      <c r="AC512">
        <v>5.66E-5</v>
      </c>
      <c r="AD512" t="s">
        <v>722</v>
      </c>
      <c r="AE512">
        <v>1</v>
      </c>
      <c r="AF512">
        <v>1</v>
      </c>
      <c r="AG512" t="s">
        <v>722</v>
      </c>
      <c r="AH512">
        <v>0.97699999999999998</v>
      </c>
      <c r="AI512">
        <v>0.97699999999999998</v>
      </c>
      <c r="AJ512">
        <v>0.13709347826086957</v>
      </c>
      <c r="AK512">
        <v>0.17772691956521741</v>
      </c>
      <c r="AL512">
        <v>2.615960709091941</v>
      </c>
      <c r="AM512">
        <v>3.3913111289354161</v>
      </c>
      <c r="AN512" s="61">
        <v>1.3079803545459705E-3</v>
      </c>
      <c r="AO512">
        <v>1.6956555644677082E-3</v>
      </c>
      <c r="AP512">
        <v>1.2030803301113836E-3</v>
      </c>
    </row>
    <row r="513" spans="1:42" x14ac:dyDescent="0.35">
      <c r="A513" s="48" t="s">
        <v>725</v>
      </c>
      <c r="B513">
        <v>512</v>
      </c>
      <c r="C513" t="s">
        <v>343</v>
      </c>
      <c r="D513" t="s">
        <v>205</v>
      </c>
      <c r="E513" t="s">
        <v>16</v>
      </c>
      <c r="F513">
        <v>2012</v>
      </c>
      <c r="G513">
        <v>101</v>
      </c>
      <c r="H513">
        <v>158.69565217391303</v>
      </c>
      <c r="J513">
        <v>175</v>
      </c>
      <c r="K513" t="s">
        <v>722</v>
      </c>
      <c r="L513">
        <v>0.54</v>
      </c>
      <c r="M513">
        <v>0.54</v>
      </c>
      <c r="N513" t="s">
        <v>722</v>
      </c>
      <c r="O513">
        <v>10000</v>
      </c>
      <c r="P513">
        <v>10000</v>
      </c>
      <c r="Q513">
        <v>793.47826086956513</v>
      </c>
      <c r="R513" t="s">
        <v>722</v>
      </c>
      <c r="S513">
        <v>0.129</v>
      </c>
      <c r="T513">
        <v>0.129</v>
      </c>
      <c r="U513" t="s">
        <v>722</v>
      </c>
      <c r="V513">
        <v>1.0200000000000001E-5</v>
      </c>
      <c r="W513">
        <v>1.0200000000000001E-5</v>
      </c>
      <c r="X513" t="s">
        <v>722</v>
      </c>
      <c r="Y513">
        <v>0.13700000000000001</v>
      </c>
      <c r="Z513">
        <v>0.13700000000000001</v>
      </c>
      <c r="AA513" t="s">
        <v>722</v>
      </c>
      <c r="AB513">
        <v>5.66E-5</v>
      </c>
      <c r="AC513">
        <v>5.66E-5</v>
      </c>
      <c r="AD513" t="s">
        <v>722</v>
      </c>
      <c r="AE513">
        <v>1</v>
      </c>
      <c r="AF513">
        <v>1</v>
      </c>
      <c r="AG513" t="s">
        <v>722</v>
      </c>
      <c r="AH513">
        <v>0.97699999999999998</v>
      </c>
      <c r="AI513">
        <v>0.97699999999999998</v>
      </c>
      <c r="AJ513">
        <v>0.13709347826086957</v>
      </c>
      <c r="AK513">
        <v>0.17772691956521741</v>
      </c>
      <c r="AL513">
        <v>2.615960709091941</v>
      </c>
      <c r="AM513">
        <v>3.3913111289354161</v>
      </c>
      <c r="AN513" s="61">
        <v>1.3079803545459705E-3</v>
      </c>
      <c r="AO513">
        <v>1.6956555644677082E-3</v>
      </c>
      <c r="AP513">
        <v>1.2030803301113836E-3</v>
      </c>
    </row>
    <row r="514" spans="1:42" x14ac:dyDescent="0.35">
      <c r="A514" s="48" t="s">
        <v>725</v>
      </c>
      <c r="B514">
        <v>513</v>
      </c>
      <c r="C514" t="s">
        <v>344</v>
      </c>
      <c r="D514" t="s">
        <v>205</v>
      </c>
      <c r="E514" t="s">
        <v>16</v>
      </c>
      <c r="F514">
        <v>2012</v>
      </c>
      <c r="G514">
        <v>101</v>
      </c>
      <c r="H514">
        <v>158.69565217391303</v>
      </c>
      <c r="J514">
        <v>175</v>
      </c>
      <c r="K514" t="s">
        <v>722</v>
      </c>
      <c r="L514">
        <v>0.54</v>
      </c>
      <c r="M514">
        <v>0.54</v>
      </c>
      <c r="N514" t="s">
        <v>722</v>
      </c>
      <c r="O514">
        <v>10000</v>
      </c>
      <c r="P514">
        <v>10000</v>
      </c>
      <c r="Q514">
        <v>793.47826086956513</v>
      </c>
      <c r="R514" t="s">
        <v>722</v>
      </c>
      <c r="S514">
        <v>0.129</v>
      </c>
      <c r="T514">
        <v>0.129</v>
      </c>
      <c r="U514" t="s">
        <v>722</v>
      </c>
      <c r="V514">
        <v>1.0200000000000001E-5</v>
      </c>
      <c r="W514">
        <v>1.0200000000000001E-5</v>
      </c>
      <c r="X514" t="s">
        <v>722</v>
      </c>
      <c r="Y514">
        <v>0.13700000000000001</v>
      </c>
      <c r="Z514">
        <v>0.13700000000000001</v>
      </c>
      <c r="AA514" t="s">
        <v>722</v>
      </c>
      <c r="AB514">
        <v>5.66E-5</v>
      </c>
      <c r="AC514">
        <v>5.66E-5</v>
      </c>
      <c r="AD514" t="s">
        <v>722</v>
      </c>
      <c r="AE514">
        <v>1</v>
      </c>
      <c r="AF514">
        <v>1</v>
      </c>
      <c r="AG514" t="s">
        <v>722</v>
      </c>
      <c r="AH514">
        <v>0.97699999999999998</v>
      </c>
      <c r="AI514">
        <v>0.97699999999999998</v>
      </c>
      <c r="AJ514">
        <v>0.13709347826086957</v>
      </c>
      <c r="AK514">
        <v>0.17772691956521741</v>
      </c>
      <c r="AL514">
        <v>2.615960709091941</v>
      </c>
      <c r="AM514">
        <v>3.3913111289354161</v>
      </c>
      <c r="AN514" s="61">
        <v>1.3079803545459705E-3</v>
      </c>
      <c r="AO514">
        <v>1.6956555644677082E-3</v>
      </c>
      <c r="AP514">
        <v>1.2030803301113836E-3</v>
      </c>
    </row>
    <row r="515" spans="1:42" x14ac:dyDescent="0.35">
      <c r="A515" s="48" t="s">
        <v>725</v>
      </c>
      <c r="B515">
        <v>514</v>
      </c>
      <c r="C515" t="s">
        <v>345</v>
      </c>
      <c r="D515" t="s">
        <v>205</v>
      </c>
      <c r="E515" t="s">
        <v>16</v>
      </c>
      <c r="F515">
        <v>2012</v>
      </c>
      <c r="G515">
        <v>101</v>
      </c>
      <c r="H515">
        <v>158.69565217391303</v>
      </c>
      <c r="J515">
        <v>175</v>
      </c>
      <c r="K515" t="s">
        <v>722</v>
      </c>
      <c r="L515">
        <v>0.54</v>
      </c>
      <c r="M515">
        <v>0.54</v>
      </c>
      <c r="N515" t="s">
        <v>722</v>
      </c>
      <c r="O515">
        <v>10000</v>
      </c>
      <c r="P515">
        <v>10000</v>
      </c>
      <c r="Q515">
        <v>793.47826086956513</v>
      </c>
      <c r="R515" t="s">
        <v>722</v>
      </c>
      <c r="S515">
        <v>0.129</v>
      </c>
      <c r="T515">
        <v>0.129</v>
      </c>
      <c r="U515" t="s">
        <v>722</v>
      </c>
      <c r="V515">
        <v>1.0200000000000001E-5</v>
      </c>
      <c r="W515">
        <v>1.0200000000000001E-5</v>
      </c>
      <c r="X515" t="s">
        <v>722</v>
      </c>
      <c r="Y515">
        <v>0.13700000000000001</v>
      </c>
      <c r="Z515">
        <v>0.13700000000000001</v>
      </c>
      <c r="AA515" t="s">
        <v>722</v>
      </c>
      <c r="AB515">
        <v>5.66E-5</v>
      </c>
      <c r="AC515">
        <v>5.66E-5</v>
      </c>
      <c r="AD515" t="s">
        <v>722</v>
      </c>
      <c r="AE515">
        <v>1</v>
      </c>
      <c r="AF515">
        <v>1</v>
      </c>
      <c r="AG515" t="s">
        <v>722</v>
      </c>
      <c r="AH515">
        <v>0.97699999999999998</v>
      </c>
      <c r="AI515">
        <v>0.97699999999999998</v>
      </c>
      <c r="AJ515">
        <v>0.13709347826086957</v>
      </c>
      <c r="AK515">
        <v>0.17772691956521741</v>
      </c>
      <c r="AL515">
        <v>2.615960709091941</v>
      </c>
      <c r="AM515">
        <v>3.3913111289354161</v>
      </c>
      <c r="AN515" s="61">
        <v>1.3079803545459705E-3</v>
      </c>
      <c r="AO515">
        <v>1.6956555644677082E-3</v>
      </c>
      <c r="AP515">
        <v>1.2030803301113836E-3</v>
      </c>
    </row>
    <row r="516" spans="1:42" x14ac:dyDescent="0.35">
      <c r="A516" s="48" t="s">
        <v>725</v>
      </c>
      <c r="B516">
        <v>515</v>
      </c>
      <c r="C516" t="s">
        <v>346</v>
      </c>
      <c r="D516" t="s">
        <v>205</v>
      </c>
      <c r="E516" t="s">
        <v>16</v>
      </c>
      <c r="F516">
        <v>2012</v>
      </c>
      <c r="G516">
        <v>101</v>
      </c>
      <c r="H516">
        <v>158.69565217391303</v>
      </c>
      <c r="J516">
        <v>175</v>
      </c>
      <c r="K516" t="s">
        <v>722</v>
      </c>
      <c r="L516">
        <v>0.54</v>
      </c>
      <c r="M516">
        <v>0.54</v>
      </c>
      <c r="N516" t="s">
        <v>722</v>
      </c>
      <c r="O516">
        <v>10000</v>
      </c>
      <c r="P516">
        <v>10000</v>
      </c>
      <c r="Q516">
        <v>793.47826086956513</v>
      </c>
      <c r="R516" t="s">
        <v>722</v>
      </c>
      <c r="S516">
        <v>0.129</v>
      </c>
      <c r="T516">
        <v>0.129</v>
      </c>
      <c r="U516" t="s">
        <v>722</v>
      </c>
      <c r="V516">
        <v>1.0200000000000001E-5</v>
      </c>
      <c r="W516">
        <v>1.0200000000000001E-5</v>
      </c>
      <c r="X516" t="s">
        <v>722</v>
      </c>
      <c r="Y516">
        <v>0.13700000000000001</v>
      </c>
      <c r="Z516">
        <v>0.13700000000000001</v>
      </c>
      <c r="AA516" t="s">
        <v>722</v>
      </c>
      <c r="AB516">
        <v>5.66E-5</v>
      </c>
      <c r="AC516">
        <v>5.66E-5</v>
      </c>
      <c r="AD516" t="s">
        <v>722</v>
      </c>
      <c r="AE516">
        <v>1</v>
      </c>
      <c r="AF516">
        <v>1</v>
      </c>
      <c r="AG516" t="s">
        <v>722</v>
      </c>
      <c r="AH516">
        <v>0.97699999999999998</v>
      </c>
      <c r="AI516">
        <v>0.97699999999999998</v>
      </c>
      <c r="AJ516">
        <v>0.13709347826086957</v>
      </c>
      <c r="AK516">
        <v>0.17772691956521741</v>
      </c>
      <c r="AL516">
        <v>2.615960709091941</v>
      </c>
      <c r="AM516">
        <v>3.3913111289354161</v>
      </c>
      <c r="AN516" s="61">
        <v>1.3079803545459705E-3</v>
      </c>
      <c r="AO516">
        <v>1.6956555644677082E-3</v>
      </c>
      <c r="AP516">
        <v>1.2030803301113836E-3</v>
      </c>
    </row>
    <row r="517" spans="1:42" x14ac:dyDescent="0.35">
      <c r="A517" s="48" t="s">
        <v>725</v>
      </c>
      <c r="B517">
        <v>516</v>
      </c>
      <c r="C517" t="s">
        <v>347</v>
      </c>
      <c r="D517" t="s">
        <v>205</v>
      </c>
      <c r="E517" t="s">
        <v>16</v>
      </c>
      <c r="F517">
        <v>2012</v>
      </c>
      <c r="G517">
        <v>101</v>
      </c>
      <c r="H517">
        <v>158.69565217391303</v>
      </c>
      <c r="J517">
        <v>175</v>
      </c>
      <c r="K517" t="s">
        <v>722</v>
      </c>
      <c r="L517">
        <v>0.54</v>
      </c>
      <c r="M517">
        <v>0.54</v>
      </c>
      <c r="N517" t="s">
        <v>722</v>
      </c>
      <c r="O517">
        <v>10000</v>
      </c>
      <c r="P517">
        <v>10000</v>
      </c>
      <c r="Q517">
        <v>793.47826086956513</v>
      </c>
      <c r="R517" t="s">
        <v>722</v>
      </c>
      <c r="S517">
        <v>0.129</v>
      </c>
      <c r="T517">
        <v>0.129</v>
      </c>
      <c r="U517" t="s">
        <v>722</v>
      </c>
      <c r="V517">
        <v>1.0200000000000001E-5</v>
      </c>
      <c r="W517">
        <v>1.0200000000000001E-5</v>
      </c>
      <c r="X517" t="s">
        <v>722</v>
      </c>
      <c r="Y517">
        <v>0.13700000000000001</v>
      </c>
      <c r="Z517">
        <v>0.13700000000000001</v>
      </c>
      <c r="AA517" t="s">
        <v>722</v>
      </c>
      <c r="AB517">
        <v>5.66E-5</v>
      </c>
      <c r="AC517">
        <v>5.66E-5</v>
      </c>
      <c r="AD517" t="s">
        <v>722</v>
      </c>
      <c r="AE517">
        <v>1</v>
      </c>
      <c r="AF517">
        <v>1</v>
      </c>
      <c r="AG517" t="s">
        <v>722</v>
      </c>
      <c r="AH517">
        <v>0.97699999999999998</v>
      </c>
      <c r="AI517">
        <v>0.97699999999999998</v>
      </c>
      <c r="AJ517">
        <v>0.13709347826086957</v>
      </c>
      <c r="AK517">
        <v>0.17772691956521741</v>
      </c>
      <c r="AL517">
        <v>2.615960709091941</v>
      </c>
      <c r="AM517">
        <v>3.3913111289354161</v>
      </c>
      <c r="AN517" s="61">
        <v>1.3079803545459705E-3</v>
      </c>
      <c r="AO517">
        <v>1.6956555644677082E-3</v>
      </c>
      <c r="AP517">
        <v>1.2030803301113836E-3</v>
      </c>
    </row>
    <row r="518" spans="1:42" x14ac:dyDescent="0.35">
      <c r="A518" s="48" t="s">
        <v>725</v>
      </c>
      <c r="B518">
        <v>517</v>
      </c>
      <c r="C518" t="s">
        <v>348</v>
      </c>
      <c r="D518" t="s">
        <v>205</v>
      </c>
      <c r="E518" t="s">
        <v>16</v>
      </c>
      <c r="F518">
        <v>2012</v>
      </c>
      <c r="G518">
        <v>101</v>
      </c>
      <c r="H518">
        <v>158.69565217391303</v>
      </c>
      <c r="J518">
        <v>175</v>
      </c>
      <c r="K518" t="s">
        <v>722</v>
      </c>
      <c r="L518">
        <v>0.54</v>
      </c>
      <c r="M518">
        <v>0.54</v>
      </c>
      <c r="N518" t="s">
        <v>722</v>
      </c>
      <c r="O518">
        <v>10000</v>
      </c>
      <c r="P518">
        <v>10000</v>
      </c>
      <c r="Q518">
        <v>793.47826086956513</v>
      </c>
      <c r="R518" t="s">
        <v>722</v>
      </c>
      <c r="S518">
        <v>0.129</v>
      </c>
      <c r="T518">
        <v>0.129</v>
      </c>
      <c r="U518" t="s">
        <v>722</v>
      </c>
      <c r="V518">
        <v>1.0200000000000001E-5</v>
      </c>
      <c r="W518">
        <v>1.0200000000000001E-5</v>
      </c>
      <c r="X518" t="s">
        <v>722</v>
      </c>
      <c r="Y518">
        <v>0.13700000000000001</v>
      </c>
      <c r="Z518">
        <v>0.13700000000000001</v>
      </c>
      <c r="AA518" t="s">
        <v>722</v>
      </c>
      <c r="AB518">
        <v>5.66E-5</v>
      </c>
      <c r="AC518">
        <v>5.66E-5</v>
      </c>
      <c r="AD518" t="s">
        <v>722</v>
      </c>
      <c r="AE518">
        <v>1</v>
      </c>
      <c r="AF518">
        <v>1</v>
      </c>
      <c r="AG518" t="s">
        <v>722</v>
      </c>
      <c r="AH518">
        <v>0.97699999999999998</v>
      </c>
      <c r="AI518">
        <v>0.97699999999999998</v>
      </c>
      <c r="AJ518">
        <v>0.13709347826086957</v>
      </c>
      <c r="AK518">
        <v>0.17772691956521741</v>
      </c>
      <c r="AL518">
        <v>2.615960709091941</v>
      </c>
      <c r="AM518">
        <v>3.3913111289354161</v>
      </c>
      <c r="AN518" s="61">
        <v>1.3079803545459705E-3</v>
      </c>
      <c r="AO518">
        <v>1.6956555644677082E-3</v>
      </c>
      <c r="AP518">
        <v>1.2030803301113836E-3</v>
      </c>
    </row>
    <row r="519" spans="1:42" x14ac:dyDescent="0.35">
      <c r="A519" s="48" t="s">
        <v>725</v>
      </c>
      <c r="B519">
        <v>518</v>
      </c>
      <c r="C519" t="s">
        <v>349</v>
      </c>
      <c r="D519" t="s">
        <v>205</v>
      </c>
      <c r="E519" t="s">
        <v>16</v>
      </c>
      <c r="F519">
        <v>2012</v>
      </c>
      <c r="G519">
        <v>101</v>
      </c>
      <c r="H519">
        <v>158.69565217391303</v>
      </c>
      <c r="J519">
        <v>175</v>
      </c>
      <c r="K519" t="s">
        <v>722</v>
      </c>
      <c r="L519">
        <v>0.54</v>
      </c>
      <c r="M519">
        <v>0.54</v>
      </c>
      <c r="N519" t="s">
        <v>722</v>
      </c>
      <c r="O519">
        <v>10000</v>
      </c>
      <c r="P519">
        <v>10000</v>
      </c>
      <c r="Q519">
        <v>793.47826086956513</v>
      </c>
      <c r="R519" t="s">
        <v>722</v>
      </c>
      <c r="S519">
        <v>0.129</v>
      </c>
      <c r="T519">
        <v>0.129</v>
      </c>
      <c r="U519" t="s">
        <v>722</v>
      </c>
      <c r="V519">
        <v>1.0200000000000001E-5</v>
      </c>
      <c r="W519">
        <v>1.0200000000000001E-5</v>
      </c>
      <c r="X519" t="s">
        <v>722</v>
      </c>
      <c r="Y519">
        <v>0.13700000000000001</v>
      </c>
      <c r="Z519">
        <v>0.13700000000000001</v>
      </c>
      <c r="AA519" t="s">
        <v>722</v>
      </c>
      <c r="AB519">
        <v>5.66E-5</v>
      </c>
      <c r="AC519">
        <v>5.66E-5</v>
      </c>
      <c r="AD519" t="s">
        <v>722</v>
      </c>
      <c r="AE519">
        <v>1</v>
      </c>
      <c r="AF519">
        <v>1</v>
      </c>
      <c r="AG519" t="s">
        <v>722</v>
      </c>
      <c r="AH519">
        <v>0.97699999999999998</v>
      </c>
      <c r="AI519">
        <v>0.97699999999999998</v>
      </c>
      <c r="AJ519">
        <v>0.13709347826086957</v>
      </c>
      <c r="AK519">
        <v>0.17772691956521741</v>
      </c>
      <c r="AL519">
        <v>2.615960709091941</v>
      </c>
      <c r="AM519">
        <v>3.3913111289354161</v>
      </c>
      <c r="AN519" s="61">
        <v>1.3079803545459705E-3</v>
      </c>
      <c r="AO519">
        <v>1.6956555644677082E-3</v>
      </c>
      <c r="AP519">
        <v>1.2030803301113836E-3</v>
      </c>
    </row>
    <row r="520" spans="1:42" x14ac:dyDescent="0.35">
      <c r="A520" s="48" t="s">
        <v>725</v>
      </c>
      <c r="B520">
        <v>519</v>
      </c>
      <c r="C520" t="s">
        <v>350</v>
      </c>
      <c r="D520" t="s">
        <v>205</v>
      </c>
      <c r="E520" t="s">
        <v>16</v>
      </c>
      <c r="F520">
        <v>2012</v>
      </c>
      <c r="G520">
        <v>101</v>
      </c>
      <c r="H520">
        <v>158.69565217391303</v>
      </c>
      <c r="J520">
        <v>175</v>
      </c>
      <c r="K520" t="s">
        <v>722</v>
      </c>
      <c r="L520">
        <v>0.54</v>
      </c>
      <c r="M520">
        <v>0.54</v>
      </c>
      <c r="N520" t="s">
        <v>722</v>
      </c>
      <c r="O520">
        <v>10000</v>
      </c>
      <c r="P520">
        <v>10000</v>
      </c>
      <c r="Q520">
        <v>793.47826086956513</v>
      </c>
      <c r="R520" t="s">
        <v>722</v>
      </c>
      <c r="S520">
        <v>0.129</v>
      </c>
      <c r="T520">
        <v>0.129</v>
      </c>
      <c r="U520" t="s">
        <v>722</v>
      </c>
      <c r="V520">
        <v>1.0200000000000001E-5</v>
      </c>
      <c r="W520">
        <v>1.0200000000000001E-5</v>
      </c>
      <c r="X520" t="s">
        <v>722</v>
      </c>
      <c r="Y520">
        <v>0.13700000000000001</v>
      </c>
      <c r="Z520">
        <v>0.13700000000000001</v>
      </c>
      <c r="AA520" t="s">
        <v>722</v>
      </c>
      <c r="AB520">
        <v>5.66E-5</v>
      </c>
      <c r="AC520">
        <v>5.66E-5</v>
      </c>
      <c r="AD520" t="s">
        <v>722</v>
      </c>
      <c r="AE520">
        <v>1</v>
      </c>
      <c r="AF520">
        <v>1</v>
      </c>
      <c r="AG520" t="s">
        <v>722</v>
      </c>
      <c r="AH520">
        <v>0.97699999999999998</v>
      </c>
      <c r="AI520">
        <v>0.97699999999999998</v>
      </c>
      <c r="AJ520">
        <v>0.13709347826086957</v>
      </c>
      <c r="AK520">
        <v>0.17772691956521741</v>
      </c>
      <c r="AL520">
        <v>2.615960709091941</v>
      </c>
      <c r="AM520">
        <v>3.3913111289354161</v>
      </c>
      <c r="AN520" s="61">
        <v>1.3079803545459705E-3</v>
      </c>
      <c r="AO520">
        <v>1.6956555644677082E-3</v>
      </c>
      <c r="AP520">
        <v>1.2030803301113836E-3</v>
      </c>
    </row>
    <row r="521" spans="1:42" x14ac:dyDescent="0.35">
      <c r="A521" s="48" t="s">
        <v>725</v>
      </c>
      <c r="B521">
        <v>520</v>
      </c>
      <c r="C521" t="s">
        <v>351</v>
      </c>
      <c r="D521" t="s">
        <v>205</v>
      </c>
      <c r="E521" t="s">
        <v>16</v>
      </c>
      <c r="F521">
        <v>2012</v>
      </c>
      <c r="G521">
        <v>101</v>
      </c>
      <c r="H521">
        <v>158.69565217391303</v>
      </c>
      <c r="J521">
        <v>175</v>
      </c>
      <c r="K521" t="s">
        <v>722</v>
      </c>
      <c r="L521">
        <v>0.54</v>
      </c>
      <c r="M521">
        <v>0.54</v>
      </c>
      <c r="N521" t="s">
        <v>722</v>
      </c>
      <c r="O521">
        <v>10000</v>
      </c>
      <c r="P521">
        <v>10000</v>
      </c>
      <c r="Q521">
        <v>793.47826086956513</v>
      </c>
      <c r="R521" t="s">
        <v>722</v>
      </c>
      <c r="S521">
        <v>0.129</v>
      </c>
      <c r="T521">
        <v>0.129</v>
      </c>
      <c r="U521" t="s">
        <v>722</v>
      </c>
      <c r="V521">
        <v>1.0200000000000001E-5</v>
      </c>
      <c r="W521">
        <v>1.0200000000000001E-5</v>
      </c>
      <c r="X521" t="s">
        <v>722</v>
      </c>
      <c r="Y521">
        <v>0.13700000000000001</v>
      </c>
      <c r="Z521">
        <v>0.13700000000000001</v>
      </c>
      <c r="AA521" t="s">
        <v>722</v>
      </c>
      <c r="AB521">
        <v>5.66E-5</v>
      </c>
      <c r="AC521">
        <v>5.66E-5</v>
      </c>
      <c r="AD521" t="s">
        <v>722</v>
      </c>
      <c r="AE521">
        <v>1</v>
      </c>
      <c r="AF521">
        <v>1</v>
      </c>
      <c r="AG521" t="s">
        <v>722</v>
      </c>
      <c r="AH521">
        <v>0.97699999999999998</v>
      </c>
      <c r="AI521">
        <v>0.97699999999999998</v>
      </c>
      <c r="AJ521">
        <v>0.13709347826086957</v>
      </c>
      <c r="AK521">
        <v>0.17772691956521741</v>
      </c>
      <c r="AL521">
        <v>2.615960709091941</v>
      </c>
      <c r="AM521">
        <v>3.3913111289354161</v>
      </c>
      <c r="AN521" s="61">
        <v>1.3079803545459705E-3</v>
      </c>
      <c r="AO521">
        <v>1.6956555644677082E-3</v>
      </c>
      <c r="AP521">
        <v>1.2030803301113836E-3</v>
      </c>
    </row>
    <row r="522" spans="1:42" x14ac:dyDescent="0.35">
      <c r="A522" s="48" t="s">
        <v>725</v>
      </c>
      <c r="B522">
        <v>521</v>
      </c>
      <c r="C522" t="s">
        <v>352</v>
      </c>
      <c r="D522" t="s">
        <v>205</v>
      </c>
      <c r="E522" t="s">
        <v>16</v>
      </c>
      <c r="F522">
        <v>2012</v>
      </c>
      <c r="G522">
        <v>101</v>
      </c>
      <c r="H522">
        <v>158.69565217391303</v>
      </c>
      <c r="J522">
        <v>175</v>
      </c>
      <c r="K522" t="s">
        <v>722</v>
      </c>
      <c r="L522">
        <v>0.54</v>
      </c>
      <c r="M522">
        <v>0.54</v>
      </c>
      <c r="N522" t="s">
        <v>722</v>
      </c>
      <c r="O522">
        <v>10000</v>
      </c>
      <c r="P522">
        <v>10000</v>
      </c>
      <c r="Q522">
        <v>793.47826086956513</v>
      </c>
      <c r="R522" t="s">
        <v>722</v>
      </c>
      <c r="S522">
        <v>0.129</v>
      </c>
      <c r="T522">
        <v>0.129</v>
      </c>
      <c r="U522" t="s">
        <v>722</v>
      </c>
      <c r="V522">
        <v>1.0200000000000001E-5</v>
      </c>
      <c r="W522">
        <v>1.0200000000000001E-5</v>
      </c>
      <c r="X522" t="s">
        <v>722</v>
      </c>
      <c r="Y522">
        <v>0.13700000000000001</v>
      </c>
      <c r="Z522">
        <v>0.13700000000000001</v>
      </c>
      <c r="AA522" t="s">
        <v>722</v>
      </c>
      <c r="AB522">
        <v>5.66E-5</v>
      </c>
      <c r="AC522">
        <v>5.66E-5</v>
      </c>
      <c r="AD522" t="s">
        <v>722</v>
      </c>
      <c r="AE522">
        <v>1</v>
      </c>
      <c r="AF522">
        <v>1</v>
      </c>
      <c r="AG522" t="s">
        <v>722</v>
      </c>
      <c r="AH522">
        <v>0.97699999999999998</v>
      </c>
      <c r="AI522">
        <v>0.97699999999999998</v>
      </c>
      <c r="AJ522">
        <v>0.13709347826086957</v>
      </c>
      <c r="AK522">
        <v>0.17772691956521741</v>
      </c>
      <c r="AL522">
        <v>2.615960709091941</v>
      </c>
      <c r="AM522">
        <v>3.3913111289354161</v>
      </c>
      <c r="AN522" s="61">
        <v>1.3079803545459705E-3</v>
      </c>
      <c r="AO522">
        <v>1.6956555644677082E-3</v>
      </c>
      <c r="AP522">
        <v>1.2030803301113836E-3</v>
      </c>
    </row>
    <row r="523" spans="1:42" x14ac:dyDescent="0.35">
      <c r="A523" s="48" t="s">
        <v>725</v>
      </c>
      <c r="B523">
        <v>522</v>
      </c>
      <c r="C523" t="s">
        <v>353</v>
      </c>
      <c r="D523" t="s">
        <v>205</v>
      </c>
      <c r="E523" t="s">
        <v>16</v>
      </c>
      <c r="F523">
        <v>2012</v>
      </c>
      <c r="G523">
        <v>101</v>
      </c>
      <c r="H523">
        <v>158.69565217391303</v>
      </c>
      <c r="J523">
        <v>175</v>
      </c>
      <c r="K523" t="s">
        <v>722</v>
      </c>
      <c r="L523">
        <v>0.54</v>
      </c>
      <c r="M523">
        <v>0.54</v>
      </c>
      <c r="N523" t="s">
        <v>722</v>
      </c>
      <c r="O523">
        <v>10000</v>
      </c>
      <c r="P523">
        <v>10000</v>
      </c>
      <c r="Q523">
        <v>793.47826086956513</v>
      </c>
      <c r="R523" t="s">
        <v>722</v>
      </c>
      <c r="S523">
        <v>0.129</v>
      </c>
      <c r="T523">
        <v>0.129</v>
      </c>
      <c r="U523" t="s">
        <v>722</v>
      </c>
      <c r="V523">
        <v>1.0200000000000001E-5</v>
      </c>
      <c r="W523">
        <v>1.0200000000000001E-5</v>
      </c>
      <c r="X523" t="s">
        <v>722</v>
      </c>
      <c r="Y523">
        <v>0.13700000000000001</v>
      </c>
      <c r="Z523">
        <v>0.13700000000000001</v>
      </c>
      <c r="AA523" t="s">
        <v>722</v>
      </c>
      <c r="AB523">
        <v>5.66E-5</v>
      </c>
      <c r="AC523">
        <v>5.66E-5</v>
      </c>
      <c r="AD523" t="s">
        <v>722</v>
      </c>
      <c r="AE523">
        <v>1</v>
      </c>
      <c r="AF523">
        <v>1</v>
      </c>
      <c r="AG523" t="s">
        <v>722</v>
      </c>
      <c r="AH523">
        <v>0.97699999999999998</v>
      </c>
      <c r="AI523">
        <v>0.97699999999999998</v>
      </c>
      <c r="AJ523">
        <v>0.13709347826086957</v>
      </c>
      <c r="AK523">
        <v>0.17772691956521741</v>
      </c>
      <c r="AL523">
        <v>2.615960709091941</v>
      </c>
      <c r="AM523">
        <v>3.3913111289354161</v>
      </c>
      <c r="AN523" s="61">
        <v>1.3079803545459705E-3</v>
      </c>
      <c r="AO523">
        <v>1.6956555644677082E-3</v>
      </c>
      <c r="AP523">
        <v>1.2030803301113836E-3</v>
      </c>
    </row>
    <row r="524" spans="1:42" x14ac:dyDescent="0.35">
      <c r="A524" s="48" t="s">
        <v>725</v>
      </c>
      <c r="B524">
        <v>523</v>
      </c>
      <c r="C524" t="s">
        <v>354</v>
      </c>
      <c r="D524" t="s">
        <v>205</v>
      </c>
      <c r="E524" t="s">
        <v>16</v>
      </c>
      <c r="F524">
        <v>2012</v>
      </c>
      <c r="G524">
        <v>101</v>
      </c>
      <c r="H524">
        <v>158.69565217391303</v>
      </c>
      <c r="J524">
        <v>175</v>
      </c>
      <c r="K524" t="s">
        <v>722</v>
      </c>
      <c r="L524">
        <v>0.54</v>
      </c>
      <c r="M524">
        <v>0.54</v>
      </c>
      <c r="N524" t="s">
        <v>722</v>
      </c>
      <c r="O524">
        <v>10000</v>
      </c>
      <c r="P524">
        <v>10000</v>
      </c>
      <c r="Q524">
        <v>793.47826086956513</v>
      </c>
      <c r="R524" t="s">
        <v>722</v>
      </c>
      <c r="S524">
        <v>0.129</v>
      </c>
      <c r="T524">
        <v>0.129</v>
      </c>
      <c r="U524" t="s">
        <v>722</v>
      </c>
      <c r="V524">
        <v>1.0200000000000001E-5</v>
      </c>
      <c r="W524">
        <v>1.0200000000000001E-5</v>
      </c>
      <c r="X524" t="s">
        <v>722</v>
      </c>
      <c r="Y524">
        <v>0.13700000000000001</v>
      </c>
      <c r="Z524">
        <v>0.13700000000000001</v>
      </c>
      <c r="AA524" t="s">
        <v>722</v>
      </c>
      <c r="AB524">
        <v>5.66E-5</v>
      </c>
      <c r="AC524">
        <v>5.66E-5</v>
      </c>
      <c r="AD524" t="s">
        <v>722</v>
      </c>
      <c r="AE524">
        <v>1</v>
      </c>
      <c r="AF524">
        <v>1</v>
      </c>
      <c r="AG524" t="s">
        <v>722</v>
      </c>
      <c r="AH524">
        <v>0.97699999999999998</v>
      </c>
      <c r="AI524">
        <v>0.97699999999999998</v>
      </c>
      <c r="AJ524">
        <v>0.13709347826086957</v>
      </c>
      <c r="AK524">
        <v>0.17772691956521741</v>
      </c>
      <c r="AL524">
        <v>2.615960709091941</v>
      </c>
      <c r="AM524">
        <v>3.3913111289354161</v>
      </c>
      <c r="AN524" s="61">
        <v>1.3079803545459705E-3</v>
      </c>
      <c r="AO524">
        <v>1.6956555644677082E-3</v>
      </c>
      <c r="AP524">
        <v>1.2030803301113836E-3</v>
      </c>
    </row>
    <row r="525" spans="1:42" x14ac:dyDescent="0.35">
      <c r="A525" s="48" t="s">
        <v>725</v>
      </c>
      <c r="B525">
        <v>524</v>
      </c>
      <c r="C525" t="s">
        <v>355</v>
      </c>
      <c r="D525" t="s">
        <v>205</v>
      </c>
      <c r="E525" t="s">
        <v>16</v>
      </c>
      <c r="F525">
        <v>2012</v>
      </c>
      <c r="G525">
        <v>101</v>
      </c>
      <c r="H525">
        <v>158.69565217391303</v>
      </c>
      <c r="J525">
        <v>175</v>
      </c>
      <c r="K525" t="s">
        <v>722</v>
      </c>
      <c r="L525">
        <v>0.54</v>
      </c>
      <c r="M525">
        <v>0.54</v>
      </c>
      <c r="N525" t="s">
        <v>722</v>
      </c>
      <c r="O525">
        <v>10000</v>
      </c>
      <c r="P525">
        <v>10000</v>
      </c>
      <c r="Q525">
        <v>793.47826086956513</v>
      </c>
      <c r="R525" t="s">
        <v>722</v>
      </c>
      <c r="S525">
        <v>0.129</v>
      </c>
      <c r="T525">
        <v>0.129</v>
      </c>
      <c r="U525" t="s">
        <v>722</v>
      </c>
      <c r="V525">
        <v>1.0200000000000001E-5</v>
      </c>
      <c r="W525">
        <v>1.0200000000000001E-5</v>
      </c>
      <c r="X525" t="s">
        <v>722</v>
      </c>
      <c r="Y525">
        <v>0.13700000000000001</v>
      </c>
      <c r="Z525">
        <v>0.13700000000000001</v>
      </c>
      <c r="AA525" t="s">
        <v>722</v>
      </c>
      <c r="AB525">
        <v>5.66E-5</v>
      </c>
      <c r="AC525">
        <v>5.66E-5</v>
      </c>
      <c r="AD525" t="s">
        <v>722</v>
      </c>
      <c r="AE525">
        <v>1</v>
      </c>
      <c r="AF525">
        <v>1</v>
      </c>
      <c r="AG525" t="s">
        <v>722</v>
      </c>
      <c r="AH525">
        <v>0.97699999999999998</v>
      </c>
      <c r="AI525">
        <v>0.97699999999999998</v>
      </c>
      <c r="AJ525">
        <v>0.13709347826086957</v>
      </c>
      <c r="AK525">
        <v>0.17772691956521741</v>
      </c>
      <c r="AL525">
        <v>2.615960709091941</v>
      </c>
      <c r="AM525">
        <v>3.3913111289354161</v>
      </c>
      <c r="AN525" s="61">
        <v>1.3079803545459705E-3</v>
      </c>
      <c r="AO525">
        <v>1.6956555644677082E-3</v>
      </c>
      <c r="AP525">
        <v>1.2030803301113836E-3</v>
      </c>
    </row>
    <row r="526" spans="1:42" x14ac:dyDescent="0.35">
      <c r="A526" s="48" t="s">
        <v>725</v>
      </c>
      <c r="B526">
        <v>525</v>
      </c>
      <c r="C526" t="s">
        <v>356</v>
      </c>
      <c r="D526" t="s">
        <v>205</v>
      </c>
      <c r="E526" t="s">
        <v>16</v>
      </c>
      <c r="F526">
        <v>2012</v>
      </c>
      <c r="G526">
        <v>101</v>
      </c>
      <c r="H526">
        <v>158.69565217391303</v>
      </c>
      <c r="J526">
        <v>175</v>
      </c>
      <c r="K526" t="s">
        <v>722</v>
      </c>
      <c r="L526">
        <v>0.54</v>
      </c>
      <c r="M526">
        <v>0.54</v>
      </c>
      <c r="N526" t="s">
        <v>722</v>
      </c>
      <c r="O526">
        <v>10000</v>
      </c>
      <c r="P526">
        <v>10000</v>
      </c>
      <c r="Q526">
        <v>793.47826086956513</v>
      </c>
      <c r="R526" t="s">
        <v>722</v>
      </c>
      <c r="S526">
        <v>0.129</v>
      </c>
      <c r="T526">
        <v>0.129</v>
      </c>
      <c r="U526" t="s">
        <v>722</v>
      </c>
      <c r="V526">
        <v>1.0200000000000001E-5</v>
      </c>
      <c r="W526">
        <v>1.0200000000000001E-5</v>
      </c>
      <c r="X526" t="s">
        <v>722</v>
      </c>
      <c r="Y526">
        <v>0.13700000000000001</v>
      </c>
      <c r="Z526">
        <v>0.13700000000000001</v>
      </c>
      <c r="AA526" t="s">
        <v>722</v>
      </c>
      <c r="AB526">
        <v>5.66E-5</v>
      </c>
      <c r="AC526">
        <v>5.66E-5</v>
      </c>
      <c r="AD526" t="s">
        <v>722</v>
      </c>
      <c r="AE526">
        <v>1</v>
      </c>
      <c r="AF526">
        <v>1</v>
      </c>
      <c r="AG526" t="s">
        <v>722</v>
      </c>
      <c r="AH526">
        <v>0.97699999999999998</v>
      </c>
      <c r="AI526">
        <v>0.97699999999999998</v>
      </c>
      <c r="AJ526">
        <v>0.13709347826086957</v>
      </c>
      <c r="AK526">
        <v>0.17772691956521741</v>
      </c>
      <c r="AL526">
        <v>2.615960709091941</v>
      </c>
      <c r="AM526">
        <v>3.3913111289354161</v>
      </c>
      <c r="AN526" s="61">
        <v>1.3079803545459705E-3</v>
      </c>
      <c r="AO526">
        <v>1.6956555644677082E-3</v>
      </c>
      <c r="AP526">
        <v>1.2030803301113836E-3</v>
      </c>
    </row>
    <row r="527" spans="1:42" x14ac:dyDescent="0.35">
      <c r="A527" s="48" t="s">
        <v>725</v>
      </c>
      <c r="B527">
        <v>526</v>
      </c>
      <c r="C527" t="s">
        <v>357</v>
      </c>
      <c r="D527" t="s">
        <v>205</v>
      </c>
      <c r="E527" t="s">
        <v>16</v>
      </c>
      <c r="F527">
        <v>2012</v>
      </c>
      <c r="G527">
        <v>101</v>
      </c>
      <c r="H527">
        <v>158.69565217391303</v>
      </c>
      <c r="J527">
        <v>175</v>
      </c>
      <c r="K527" t="s">
        <v>722</v>
      </c>
      <c r="L527">
        <v>0.54</v>
      </c>
      <c r="M527">
        <v>0.54</v>
      </c>
      <c r="N527" t="s">
        <v>722</v>
      </c>
      <c r="O527">
        <v>10000</v>
      </c>
      <c r="P527">
        <v>10000</v>
      </c>
      <c r="Q527">
        <v>793.47826086956513</v>
      </c>
      <c r="R527" t="s">
        <v>722</v>
      </c>
      <c r="S527">
        <v>0.129</v>
      </c>
      <c r="T527">
        <v>0.129</v>
      </c>
      <c r="U527" t="s">
        <v>722</v>
      </c>
      <c r="V527">
        <v>1.0200000000000001E-5</v>
      </c>
      <c r="W527">
        <v>1.0200000000000001E-5</v>
      </c>
      <c r="X527" t="s">
        <v>722</v>
      </c>
      <c r="Y527">
        <v>0.13700000000000001</v>
      </c>
      <c r="Z527">
        <v>0.13700000000000001</v>
      </c>
      <c r="AA527" t="s">
        <v>722</v>
      </c>
      <c r="AB527">
        <v>5.66E-5</v>
      </c>
      <c r="AC527">
        <v>5.66E-5</v>
      </c>
      <c r="AD527" t="s">
        <v>722</v>
      </c>
      <c r="AE527">
        <v>1</v>
      </c>
      <c r="AF527">
        <v>1</v>
      </c>
      <c r="AG527" t="s">
        <v>722</v>
      </c>
      <c r="AH527">
        <v>0.97699999999999998</v>
      </c>
      <c r="AI527">
        <v>0.97699999999999998</v>
      </c>
      <c r="AJ527">
        <v>0.13709347826086957</v>
      </c>
      <c r="AK527">
        <v>0.17772691956521741</v>
      </c>
      <c r="AL527">
        <v>2.615960709091941</v>
      </c>
      <c r="AM527">
        <v>3.3913111289354161</v>
      </c>
      <c r="AN527" s="61">
        <v>1.3079803545459705E-3</v>
      </c>
      <c r="AO527">
        <v>1.6956555644677082E-3</v>
      </c>
      <c r="AP527">
        <v>1.2030803301113836E-3</v>
      </c>
    </row>
    <row r="528" spans="1:42" x14ac:dyDescent="0.35">
      <c r="A528" s="48" t="s">
        <v>725</v>
      </c>
      <c r="B528">
        <v>527</v>
      </c>
      <c r="C528" t="s">
        <v>358</v>
      </c>
      <c r="D528" t="s">
        <v>205</v>
      </c>
      <c r="E528" t="s">
        <v>16</v>
      </c>
      <c r="F528">
        <v>2012</v>
      </c>
      <c r="G528">
        <v>101</v>
      </c>
      <c r="H528">
        <v>158.69565217391303</v>
      </c>
      <c r="J528">
        <v>175</v>
      </c>
      <c r="K528" t="s">
        <v>722</v>
      </c>
      <c r="L528">
        <v>0.54</v>
      </c>
      <c r="M528">
        <v>0.54</v>
      </c>
      <c r="N528" t="s">
        <v>722</v>
      </c>
      <c r="O528">
        <v>10000</v>
      </c>
      <c r="P528">
        <v>10000</v>
      </c>
      <c r="Q528">
        <v>793.47826086956513</v>
      </c>
      <c r="R528" t="s">
        <v>722</v>
      </c>
      <c r="S528">
        <v>0.129</v>
      </c>
      <c r="T528">
        <v>0.129</v>
      </c>
      <c r="U528" t="s">
        <v>722</v>
      </c>
      <c r="V528">
        <v>1.0200000000000001E-5</v>
      </c>
      <c r="W528">
        <v>1.0200000000000001E-5</v>
      </c>
      <c r="X528" t="s">
        <v>722</v>
      </c>
      <c r="Y528">
        <v>0.13700000000000001</v>
      </c>
      <c r="Z528">
        <v>0.13700000000000001</v>
      </c>
      <c r="AA528" t="s">
        <v>722</v>
      </c>
      <c r="AB528">
        <v>5.66E-5</v>
      </c>
      <c r="AC528">
        <v>5.66E-5</v>
      </c>
      <c r="AD528" t="s">
        <v>722</v>
      </c>
      <c r="AE528">
        <v>1</v>
      </c>
      <c r="AF528">
        <v>1</v>
      </c>
      <c r="AG528" t="s">
        <v>722</v>
      </c>
      <c r="AH528">
        <v>0.97699999999999998</v>
      </c>
      <c r="AI528">
        <v>0.97699999999999998</v>
      </c>
      <c r="AJ528">
        <v>0.13709347826086957</v>
      </c>
      <c r="AK528">
        <v>0.17772691956521741</v>
      </c>
      <c r="AL528">
        <v>2.615960709091941</v>
      </c>
      <c r="AM528">
        <v>3.3913111289354161</v>
      </c>
      <c r="AN528" s="61">
        <v>1.3079803545459705E-3</v>
      </c>
      <c r="AO528">
        <v>1.6956555644677082E-3</v>
      </c>
      <c r="AP528">
        <v>1.2030803301113836E-3</v>
      </c>
    </row>
    <row r="529" spans="1:42" x14ac:dyDescent="0.35">
      <c r="A529" s="48" t="s">
        <v>725</v>
      </c>
      <c r="B529">
        <v>528</v>
      </c>
      <c r="C529" t="s">
        <v>359</v>
      </c>
      <c r="D529" t="s">
        <v>205</v>
      </c>
      <c r="E529" t="s">
        <v>16</v>
      </c>
      <c r="F529">
        <v>2012</v>
      </c>
      <c r="G529">
        <v>101</v>
      </c>
      <c r="H529">
        <v>158.69565217391303</v>
      </c>
      <c r="J529">
        <v>175</v>
      </c>
      <c r="K529" t="s">
        <v>722</v>
      </c>
      <c r="L529">
        <v>0.54</v>
      </c>
      <c r="M529">
        <v>0.54</v>
      </c>
      <c r="N529" t="s">
        <v>722</v>
      </c>
      <c r="O529">
        <v>10000</v>
      </c>
      <c r="P529">
        <v>10000</v>
      </c>
      <c r="Q529">
        <v>793.47826086956513</v>
      </c>
      <c r="R529" t="s">
        <v>722</v>
      </c>
      <c r="S529">
        <v>0.129</v>
      </c>
      <c r="T529">
        <v>0.129</v>
      </c>
      <c r="U529" t="s">
        <v>722</v>
      </c>
      <c r="V529">
        <v>1.0200000000000001E-5</v>
      </c>
      <c r="W529">
        <v>1.0200000000000001E-5</v>
      </c>
      <c r="X529" t="s">
        <v>722</v>
      </c>
      <c r="Y529">
        <v>0.13700000000000001</v>
      </c>
      <c r="Z529">
        <v>0.13700000000000001</v>
      </c>
      <c r="AA529" t="s">
        <v>722</v>
      </c>
      <c r="AB529">
        <v>5.66E-5</v>
      </c>
      <c r="AC529">
        <v>5.66E-5</v>
      </c>
      <c r="AD529" t="s">
        <v>722</v>
      </c>
      <c r="AE529">
        <v>1</v>
      </c>
      <c r="AF529">
        <v>1</v>
      </c>
      <c r="AG529" t="s">
        <v>722</v>
      </c>
      <c r="AH529">
        <v>0.97699999999999998</v>
      </c>
      <c r="AI529">
        <v>0.97699999999999998</v>
      </c>
      <c r="AJ529">
        <v>0.13709347826086957</v>
      </c>
      <c r="AK529">
        <v>0.17772691956521741</v>
      </c>
      <c r="AL529">
        <v>2.615960709091941</v>
      </c>
      <c r="AM529">
        <v>3.3913111289354161</v>
      </c>
      <c r="AN529" s="61">
        <v>1.3079803545459705E-3</v>
      </c>
      <c r="AO529">
        <v>1.6956555644677082E-3</v>
      </c>
      <c r="AP529">
        <v>1.2030803301113836E-3</v>
      </c>
    </row>
    <row r="530" spans="1:42" x14ac:dyDescent="0.35">
      <c r="A530" s="48" t="s">
        <v>725</v>
      </c>
      <c r="B530">
        <v>529</v>
      </c>
      <c r="C530" t="s">
        <v>360</v>
      </c>
      <c r="D530" t="s">
        <v>205</v>
      </c>
      <c r="E530" t="s">
        <v>16</v>
      </c>
      <c r="F530">
        <v>2012</v>
      </c>
      <c r="G530">
        <v>101</v>
      </c>
      <c r="H530">
        <v>158.69565217391303</v>
      </c>
      <c r="J530">
        <v>175</v>
      </c>
      <c r="K530" t="s">
        <v>722</v>
      </c>
      <c r="L530">
        <v>0.54</v>
      </c>
      <c r="M530">
        <v>0.54</v>
      </c>
      <c r="N530" t="s">
        <v>722</v>
      </c>
      <c r="O530">
        <v>10000</v>
      </c>
      <c r="P530">
        <v>10000</v>
      </c>
      <c r="Q530">
        <v>793.47826086956513</v>
      </c>
      <c r="R530" t="s">
        <v>722</v>
      </c>
      <c r="S530">
        <v>0.129</v>
      </c>
      <c r="T530">
        <v>0.129</v>
      </c>
      <c r="U530" t="s">
        <v>722</v>
      </c>
      <c r="V530">
        <v>1.0200000000000001E-5</v>
      </c>
      <c r="W530">
        <v>1.0200000000000001E-5</v>
      </c>
      <c r="X530" t="s">
        <v>722</v>
      </c>
      <c r="Y530">
        <v>0.13700000000000001</v>
      </c>
      <c r="Z530">
        <v>0.13700000000000001</v>
      </c>
      <c r="AA530" t="s">
        <v>722</v>
      </c>
      <c r="AB530">
        <v>5.66E-5</v>
      </c>
      <c r="AC530">
        <v>5.66E-5</v>
      </c>
      <c r="AD530" t="s">
        <v>722</v>
      </c>
      <c r="AE530">
        <v>1</v>
      </c>
      <c r="AF530">
        <v>1</v>
      </c>
      <c r="AG530" t="s">
        <v>722</v>
      </c>
      <c r="AH530">
        <v>0.97699999999999998</v>
      </c>
      <c r="AI530">
        <v>0.97699999999999998</v>
      </c>
      <c r="AJ530">
        <v>0.13709347826086957</v>
      </c>
      <c r="AK530">
        <v>0.17772691956521741</v>
      </c>
      <c r="AL530">
        <v>2.615960709091941</v>
      </c>
      <c r="AM530">
        <v>3.3913111289354161</v>
      </c>
      <c r="AN530" s="61">
        <v>1.3079803545459705E-3</v>
      </c>
      <c r="AO530">
        <v>1.6956555644677082E-3</v>
      </c>
      <c r="AP530">
        <v>1.2030803301113836E-3</v>
      </c>
    </row>
    <row r="531" spans="1:42" x14ac:dyDescent="0.35">
      <c r="A531" s="48" t="s">
        <v>725</v>
      </c>
      <c r="B531">
        <v>530</v>
      </c>
      <c r="C531" t="s">
        <v>361</v>
      </c>
      <c r="D531" t="s">
        <v>205</v>
      </c>
      <c r="E531" t="s">
        <v>16</v>
      </c>
      <c r="F531">
        <v>2012</v>
      </c>
      <c r="G531">
        <v>101</v>
      </c>
      <c r="H531">
        <v>158.69565217391303</v>
      </c>
      <c r="J531">
        <v>175</v>
      </c>
      <c r="K531" t="s">
        <v>722</v>
      </c>
      <c r="L531">
        <v>0.54</v>
      </c>
      <c r="M531">
        <v>0.54</v>
      </c>
      <c r="N531" t="s">
        <v>722</v>
      </c>
      <c r="O531">
        <v>10000</v>
      </c>
      <c r="P531">
        <v>10000</v>
      </c>
      <c r="Q531">
        <v>793.47826086956513</v>
      </c>
      <c r="R531" t="s">
        <v>722</v>
      </c>
      <c r="S531">
        <v>0.129</v>
      </c>
      <c r="T531">
        <v>0.129</v>
      </c>
      <c r="U531" t="s">
        <v>722</v>
      </c>
      <c r="V531">
        <v>1.0200000000000001E-5</v>
      </c>
      <c r="W531">
        <v>1.0200000000000001E-5</v>
      </c>
      <c r="X531" t="s">
        <v>722</v>
      </c>
      <c r="Y531">
        <v>0.13700000000000001</v>
      </c>
      <c r="Z531">
        <v>0.13700000000000001</v>
      </c>
      <c r="AA531" t="s">
        <v>722</v>
      </c>
      <c r="AB531">
        <v>5.66E-5</v>
      </c>
      <c r="AC531">
        <v>5.66E-5</v>
      </c>
      <c r="AD531" t="s">
        <v>722</v>
      </c>
      <c r="AE531">
        <v>1</v>
      </c>
      <c r="AF531">
        <v>1</v>
      </c>
      <c r="AG531" t="s">
        <v>722</v>
      </c>
      <c r="AH531">
        <v>0.97699999999999998</v>
      </c>
      <c r="AI531">
        <v>0.97699999999999998</v>
      </c>
      <c r="AJ531">
        <v>0.13709347826086957</v>
      </c>
      <c r="AK531">
        <v>0.17772691956521741</v>
      </c>
      <c r="AL531">
        <v>2.615960709091941</v>
      </c>
      <c r="AM531">
        <v>3.3913111289354161</v>
      </c>
      <c r="AN531" s="61">
        <v>1.3079803545459705E-3</v>
      </c>
      <c r="AO531">
        <v>1.6956555644677082E-3</v>
      </c>
      <c r="AP531">
        <v>1.2030803301113836E-3</v>
      </c>
    </row>
    <row r="532" spans="1:42" x14ac:dyDescent="0.35">
      <c r="A532" s="48" t="s">
        <v>725</v>
      </c>
      <c r="B532">
        <v>531</v>
      </c>
      <c r="C532" t="s">
        <v>362</v>
      </c>
      <c r="D532" t="s">
        <v>205</v>
      </c>
      <c r="E532" t="s">
        <v>16</v>
      </c>
      <c r="F532">
        <v>2012</v>
      </c>
      <c r="G532">
        <v>101</v>
      </c>
      <c r="H532">
        <v>158.69565217391303</v>
      </c>
      <c r="J532">
        <v>175</v>
      </c>
      <c r="K532" t="s">
        <v>722</v>
      </c>
      <c r="L532">
        <v>0.54</v>
      </c>
      <c r="M532">
        <v>0.54</v>
      </c>
      <c r="N532" t="s">
        <v>722</v>
      </c>
      <c r="O532">
        <v>10000</v>
      </c>
      <c r="P532">
        <v>10000</v>
      </c>
      <c r="Q532">
        <v>793.47826086956513</v>
      </c>
      <c r="R532" t="s">
        <v>722</v>
      </c>
      <c r="S532">
        <v>0.129</v>
      </c>
      <c r="T532">
        <v>0.129</v>
      </c>
      <c r="U532" t="s">
        <v>722</v>
      </c>
      <c r="V532">
        <v>1.0200000000000001E-5</v>
      </c>
      <c r="W532">
        <v>1.0200000000000001E-5</v>
      </c>
      <c r="X532" t="s">
        <v>722</v>
      </c>
      <c r="Y532">
        <v>0.13700000000000001</v>
      </c>
      <c r="Z532">
        <v>0.13700000000000001</v>
      </c>
      <c r="AA532" t="s">
        <v>722</v>
      </c>
      <c r="AB532">
        <v>5.66E-5</v>
      </c>
      <c r="AC532">
        <v>5.66E-5</v>
      </c>
      <c r="AD532" t="s">
        <v>722</v>
      </c>
      <c r="AE532">
        <v>1</v>
      </c>
      <c r="AF532">
        <v>1</v>
      </c>
      <c r="AG532" t="s">
        <v>722</v>
      </c>
      <c r="AH532">
        <v>0.97699999999999998</v>
      </c>
      <c r="AI532">
        <v>0.97699999999999998</v>
      </c>
      <c r="AJ532">
        <v>0.13709347826086957</v>
      </c>
      <c r="AK532">
        <v>0.17772691956521741</v>
      </c>
      <c r="AL532">
        <v>2.615960709091941</v>
      </c>
      <c r="AM532">
        <v>3.3913111289354161</v>
      </c>
      <c r="AN532" s="61">
        <v>1.3079803545459705E-3</v>
      </c>
      <c r="AO532">
        <v>1.6956555644677082E-3</v>
      </c>
      <c r="AP532">
        <v>1.2030803301113836E-3</v>
      </c>
    </row>
    <row r="533" spans="1:42" x14ac:dyDescent="0.35">
      <c r="A533" s="48" t="s">
        <v>725</v>
      </c>
      <c r="B533">
        <v>532</v>
      </c>
      <c r="C533" t="s">
        <v>363</v>
      </c>
      <c r="D533" t="s">
        <v>205</v>
      </c>
      <c r="E533" t="s">
        <v>16</v>
      </c>
      <c r="F533">
        <v>2015</v>
      </c>
      <c r="G533">
        <v>86</v>
      </c>
      <c r="H533">
        <v>1137.9951923076924</v>
      </c>
      <c r="J533">
        <v>100</v>
      </c>
      <c r="K533" t="s">
        <v>722</v>
      </c>
      <c r="L533">
        <v>0.54</v>
      </c>
      <c r="M533">
        <v>0.54</v>
      </c>
      <c r="N533" t="s">
        <v>722</v>
      </c>
      <c r="O533">
        <v>10000</v>
      </c>
      <c r="P533">
        <v>10000</v>
      </c>
      <c r="Q533">
        <v>2275.9903846153848</v>
      </c>
      <c r="R533" t="s">
        <v>722</v>
      </c>
      <c r="S533">
        <v>1.7000000000000001E-2</v>
      </c>
      <c r="T533">
        <v>1.7000000000000001E-2</v>
      </c>
      <c r="U533" t="s">
        <v>722</v>
      </c>
      <c r="V533">
        <v>3.2639999999999999E-5</v>
      </c>
      <c r="W533">
        <v>3.2639999999999999E-5</v>
      </c>
      <c r="X533" t="s">
        <v>722</v>
      </c>
      <c r="Y533">
        <v>3.7999999999999999E-2</v>
      </c>
      <c r="Z533">
        <v>3.7999999999999999E-2</v>
      </c>
      <c r="AA533" t="s">
        <v>722</v>
      </c>
      <c r="AB533">
        <v>7.5559999999999988E-5</v>
      </c>
      <c r="AC533">
        <v>7.5559999999999988E-5</v>
      </c>
      <c r="AD533" t="s">
        <v>722</v>
      </c>
      <c r="AE533">
        <v>1</v>
      </c>
      <c r="AF533">
        <v>1</v>
      </c>
      <c r="AG533" t="s">
        <v>722</v>
      </c>
      <c r="AH533">
        <v>0.97699999999999998</v>
      </c>
      <c r="AI533">
        <v>0.97699999999999998</v>
      </c>
      <c r="AJ533">
        <v>9.1288326153846161E-2</v>
      </c>
      <c r="AK533">
        <v>0.20514443529192306</v>
      </c>
      <c r="AL533">
        <v>10.636093385563196</v>
      </c>
      <c r="AM533">
        <v>23.901581540846237</v>
      </c>
      <c r="AN533" s="61">
        <v>5.3180466927815985E-3</v>
      </c>
      <c r="AO533">
        <v>1.195079077042312E-2</v>
      </c>
      <c r="AP533">
        <v>4.8915393480205138E-3</v>
      </c>
    </row>
    <row r="534" spans="1:42" x14ac:dyDescent="0.35">
      <c r="A534" s="48" t="s">
        <v>725</v>
      </c>
      <c r="B534">
        <v>533</v>
      </c>
      <c r="C534" t="s">
        <v>364</v>
      </c>
      <c r="D534" t="s">
        <v>205</v>
      </c>
      <c r="E534" t="s">
        <v>16</v>
      </c>
      <c r="F534">
        <v>2015</v>
      </c>
      <c r="G534">
        <v>86</v>
      </c>
      <c r="H534">
        <v>1137.9951923076924</v>
      </c>
      <c r="J534">
        <v>100</v>
      </c>
      <c r="K534" t="s">
        <v>722</v>
      </c>
      <c r="L534">
        <v>0.54</v>
      </c>
      <c r="M534">
        <v>0.54</v>
      </c>
      <c r="N534" t="s">
        <v>722</v>
      </c>
      <c r="O534">
        <v>10000</v>
      </c>
      <c r="P534">
        <v>10000</v>
      </c>
      <c r="Q534">
        <v>2275.9903846153848</v>
      </c>
      <c r="R534" t="s">
        <v>722</v>
      </c>
      <c r="S534">
        <v>1.7000000000000001E-2</v>
      </c>
      <c r="T534">
        <v>1.7000000000000001E-2</v>
      </c>
      <c r="U534" t="s">
        <v>722</v>
      </c>
      <c r="V534">
        <v>3.2639999999999999E-5</v>
      </c>
      <c r="W534">
        <v>3.2639999999999999E-5</v>
      </c>
      <c r="X534" t="s">
        <v>722</v>
      </c>
      <c r="Y534">
        <v>3.7999999999999999E-2</v>
      </c>
      <c r="Z534">
        <v>3.7999999999999999E-2</v>
      </c>
      <c r="AA534" t="s">
        <v>722</v>
      </c>
      <c r="AB534">
        <v>7.5559999999999988E-5</v>
      </c>
      <c r="AC534">
        <v>7.5559999999999988E-5</v>
      </c>
      <c r="AD534" t="s">
        <v>722</v>
      </c>
      <c r="AE534">
        <v>1</v>
      </c>
      <c r="AF534">
        <v>1</v>
      </c>
      <c r="AG534" t="s">
        <v>722</v>
      </c>
      <c r="AH534">
        <v>0.97699999999999998</v>
      </c>
      <c r="AI534">
        <v>0.97699999999999998</v>
      </c>
      <c r="AJ534">
        <v>9.1288326153846161E-2</v>
      </c>
      <c r="AK534">
        <v>0.20514443529192306</v>
      </c>
      <c r="AL534">
        <v>10.636093385563196</v>
      </c>
      <c r="AM534">
        <v>23.901581540846237</v>
      </c>
      <c r="AN534" s="61">
        <v>5.3180466927815985E-3</v>
      </c>
      <c r="AO534">
        <v>1.195079077042312E-2</v>
      </c>
      <c r="AP534">
        <v>4.8915393480205138E-3</v>
      </c>
    </row>
    <row r="535" spans="1:42" x14ac:dyDescent="0.35">
      <c r="A535" s="48" t="s">
        <v>725</v>
      </c>
      <c r="B535">
        <v>534</v>
      </c>
      <c r="C535" t="s">
        <v>365</v>
      </c>
      <c r="D535" t="s">
        <v>205</v>
      </c>
      <c r="E535" t="s">
        <v>16</v>
      </c>
      <c r="F535">
        <v>2015</v>
      </c>
      <c r="G535">
        <v>86</v>
      </c>
      <c r="H535">
        <v>1137.9951923076924</v>
      </c>
      <c r="J535">
        <v>100</v>
      </c>
      <c r="K535" t="s">
        <v>722</v>
      </c>
      <c r="L535">
        <v>0.54</v>
      </c>
      <c r="M535">
        <v>0.54</v>
      </c>
      <c r="N535" t="s">
        <v>722</v>
      </c>
      <c r="O535">
        <v>10000</v>
      </c>
      <c r="P535">
        <v>10000</v>
      </c>
      <c r="Q535">
        <v>2275.9903846153848</v>
      </c>
      <c r="R535" t="s">
        <v>722</v>
      </c>
      <c r="S535">
        <v>1.7000000000000001E-2</v>
      </c>
      <c r="T535">
        <v>1.7000000000000001E-2</v>
      </c>
      <c r="U535" t="s">
        <v>722</v>
      </c>
      <c r="V535">
        <v>3.2639999999999999E-5</v>
      </c>
      <c r="W535">
        <v>3.2639999999999999E-5</v>
      </c>
      <c r="X535" t="s">
        <v>722</v>
      </c>
      <c r="Y535">
        <v>3.7999999999999999E-2</v>
      </c>
      <c r="Z535">
        <v>3.7999999999999999E-2</v>
      </c>
      <c r="AA535" t="s">
        <v>722</v>
      </c>
      <c r="AB535">
        <v>7.5559999999999988E-5</v>
      </c>
      <c r="AC535">
        <v>7.5559999999999988E-5</v>
      </c>
      <c r="AD535" t="s">
        <v>722</v>
      </c>
      <c r="AE535">
        <v>1</v>
      </c>
      <c r="AF535">
        <v>1</v>
      </c>
      <c r="AG535" t="s">
        <v>722</v>
      </c>
      <c r="AH535">
        <v>0.97699999999999998</v>
      </c>
      <c r="AI535">
        <v>0.97699999999999998</v>
      </c>
      <c r="AJ535">
        <v>9.1288326153846161E-2</v>
      </c>
      <c r="AK535">
        <v>0.20514443529192306</v>
      </c>
      <c r="AL535">
        <v>10.636093385563196</v>
      </c>
      <c r="AM535">
        <v>23.901581540846237</v>
      </c>
      <c r="AN535" s="61">
        <v>5.3180466927815985E-3</v>
      </c>
      <c r="AO535">
        <v>1.195079077042312E-2</v>
      </c>
      <c r="AP535">
        <v>4.8915393480205138E-3</v>
      </c>
    </row>
    <row r="536" spans="1:42" x14ac:dyDescent="0.35">
      <c r="A536" s="48" t="s">
        <v>725</v>
      </c>
      <c r="B536">
        <v>535</v>
      </c>
      <c r="C536" t="s">
        <v>366</v>
      </c>
      <c r="D536" t="s">
        <v>205</v>
      </c>
      <c r="E536" t="s">
        <v>16</v>
      </c>
      <c r="F536">
        <v>2015</v>
      </c>
      <c r="G536">
        <v>86</v>
      </c>
      <c r="H536">
        <v>1137.9951923076924</v>
      </c>
      <c r="J536">
        <v>100</v>
      </c>
      <c r="K536" t="s">
        <v>722</v>
      </c>
      <c r="L536">
        <v>0.54</v>
      </c>
      <c r="M536">
        <v>0.54</v>
      </c>
      <c r="N536" t="s">
        <v>722</v>
      </c>
      <c r="O536">
        <v>10000</v>
      </c>
      <c r="P536">
        <v>10000</v>
      </c>
      <c r="Q536">
        <v>2275.9903846153848</v>
      </c>
      <c r="R536" t="s">
        <v>722</v>
      </c>
      <c r="S536">
        <v>1.7000000000000001E-2</v>
      </c>
      <c r="T536">
        <v>1.7000000000000001E-2</v>
      </c>
      <c r="U536" t="s">
        <v>722</v>
      </c>
      <c r="V536">
        <v>3.2639999999999999E-5</v>
      </c>
      <c r="W536">
        <v>3.2639999999999999E-5</v>
      </c>
      <c r="X536" t="s">
        <v>722</v>
      </c>
      <c r="Y536">
        <v>3.7999999999999999E-2</v>
      </c>
      <c r="Z536">
        <v>3.7999999999999999E-2</v>
      </c>
      <c r="AA536" t="s">
        <v>722</v>
      </c>
      <c r="AB536">
        <v>7.5559999999999988E-5</v>
      </c>
      <c r="AC536">
        <v>7.5559999999999988E-5</v>
      </c>
      <c r="AD536" t="s">
        <v>722</v>
      </c>
      <c r="AE536">
        <v>1</v>
      </c>
      <c r="AF536">
        <v>1</v>
      </c>
      <c r="AG536" t="s">
        <v>722</v>
      </c>
      <c r="AH536">
        <v>0.97699999999999998</v>
      </c>
      <c r="AI536">
        <v>0.97699999999999998</v>
      </c>
      <c r="AJ536">
        <v>9.1288326153846161E-2</v>
      </c>
      <c r="AK536">
        <v>0.20514443529192306</v>
      </c>
      <c r="AL536">
        <v>10.636093385563196</v>
      </c>
      <c r="AM536">
        <v>23.901581540846237</v>
      </c>
      <c r="AN536" s="61">
        <v>5.3180466927815985E-3</v>
      </c>
      <c r="AO536">
        <v>1.195079077042312E-2</v>
      </c>
      <c r="AP536">
        <v>4.8915393480205138E-3</v>
      </c>
    </row>
    <row r="537" spans="1:42" x14ac:dyDescent="0.35">
      <c r="A537" s="48" t="s">
        <v>725</v>
      </c>
      <c r="B537">
        <v>536</v>
      </c>
      <c r="C537" t="s">
        <v>367</v>
      </c>
      <c r="D537" t="s">
        <v>205</v>
      </c>
      <c r="E537" t="s">
        <v>16</v>
      </c>
      <c r="F537">
        <v>2015</v>
      </c>
      <c r="G537">
        <v>86</v>
      </c>
      <c r="H537">
        <v>1137.9951923076924</v>
      </c>
      <c r="J537">
        <v>100</v>
      </c>
      <c r="K537" t="s">
        <v>722</v>
      </c>
      <c r="L537">
        <v>0.54</v>
      </c>
      <c r="M537">
        <v>0.54</v>
      </c>
      <c r="N537" t="s">
        <v>722</v>
      </c>
      <c r="O537">
        <v>10000</v>
      </c>
      <c r="P537">
        <v>10000</v>
      </c>
      <c r="Q537">
        <v>2275.9903846153848</v>
      </c>
      <c r="R537" t="s">
        <v>722</v>
      </c>
      <c r="S537">
        <v>1.7000000000000001E-2</v>
      </c>
      <c r="T537">
        <v>1.7000000000000001E-2</v>
      </c>
      <c r="U537" t="s">
        <v>722</v>
      </c>
      <c r="V537">
        <v>3.2639999999999999E-5</v>
      </c>
      <c r="W537">
        <v>3.2639999999999999E-5</v>
      </c>
      <c r="X537" t="s">
        <v>722</v>
      </c>
      <c r="Y537">
        <v>3.7999999999999999E-2</v>
      </c>
      <c r="Z537">
        <v>3.7999999999999999E-2</v>
      </c>
      <c r="AA537" t="s">
        <v>722</v>
      </c>
      <c r="AB537">
        <v>7.5559999999999988E-5</v>
      </c>
      <c r="AC537">
        <v>7.5559999999999988E-5</v>
      </c>
      <c r="AD537" t="s">
        <v>722</v>
      </c>
      <c r="AE537">
        <v>1</v>
      </c>
      <c r="AF537">
        <v>1</v>
      </c>
      <c r="AG537" t="s">
        <v>722</v>
      </c>
      <c r="AH537">
        <v>0.97699999999999998</v>
      </c>
      <c r="AI537">
        <v>0.97699999999999998</v>
      </c>
      <c r="AJ537">
        <v>9.1288326153846161E-2</v>
      </c>
      <c r="AK537">
        <v>0.20514443529192306</v>
      </c>
      <c r="AL537">
        <v>10.636093385563196</v>
      </c>
      <c r="AM537">
        <v>23.901581540846237</v>
      </c>
      <c r="AN537" s="61">
        <v>5.3180466927815985E-3</v>
      </c>
      <c r="AO537">
        <v>1.195079077042312E-2</v>
      </c>
      <c r="AP537">
        <v>4.8915393480205138E-3</v>
      </c>
    </row>
    <row r="538" spans="1:42" x14ac:dyDescent="0.35">
      <c r="A538" s="48" t="s">
        <v>725</v>
      </c>
      <c r="B538">
        <v>537</v>
      </c>
      <c r="C538" t="s">
        <v>368</v>
      </c>
      <c r="D538" t="s">
        <v>205</v>
      </c>
      <c r="E538" t="s">
        <v>16</v>
      </c>
      <c r="F538">
        <v>2015</v>
      </c>
      <c r="G538">
        <v>86</v>
      </c>
      <c r="H538">
        <v>1137.9951923076924</v>
      </c>
      <c r="J538">
        <v>100</v>
      </c>
      <c r="K538" t="s">
        <v>722</v>
      </c>
      <c r="L538">
        <v>0.54</v>
      </c>
      <c r="M538">
        <v>0.54</v>
      </c>
      <c r="N538" t="s">
        <v>722</v>
      </c>
      <c r="O538">
        <v>10000</v>
      </c>
      <c r="P538">
        <v>10000</v>
      </c>
      <c r="Q538">
        <v>2275.9903846153848</v>
      </c>
      <c r="R538" t="s">
        <v>722</v>
      </c>
      <c r="S538">
        <v>1.7000000000000001E-2</v>
      </c>
      <c r="T538">
        <v>1.7000000000000001E-2</v>
      </c>
      <c r="U538" t="s">
        <v>722</v>
      </c>
      <c r="V538">
        <v>3.2639999999999999E-5</v>
      </c>
      <c r="W538">
        <v>3.2639999999999999E-5</v>
      </c>
      <c r="X538" t="s">
        <v>722</v>
      </c>
      <c r="Y538">
        <v>3.7999999999999999E-2</v>
      </c>
      <c r="Z538">
        <v>3.7999999999999999E-2</v>
      </c>
      <c r="AA538" t="s">
        <v>722</v>
      </c>
      <c r="AB538">
        <v>7.5559999999999988E-5</v>
      </c>
      <c r="AC538">
        <v>7.5559999999999988E-5</v>
      </c>
      <c r="AD538" t="s">
        <v>722</v>
      </c>
      <c r="AE538">
        <v>1</v>
      </c>
      <c r="AF538">
        <v>1</v>
      </c>
      <c r="AG538" t="s">
        <v>722</v>
      </c>
      <c r="AH538">
        <v>0.97699999999999998</v>
      </c>
      <c r="AI538">
        <v>0.97699999999999998</v>
      </c>
      <c r="AJ538">
        <v>9.1288326153846161E-2</v>
      </c>
      <c r="AK538">
        <v>0.20514443529192306</v>
      </c>
      <c r="AL538">
        <v>10.636093385563196</v>
      </c>
      <c r="AM538">
        <v>23.901581540846237</v>
      </c>
      <c r="AN538" s="61">
        <v>5.3180466927815985E-3</v>
      </c>
      <c r="AO538">
        <v>1.195079077042312E-2</v>
      </c>
      <c r="AP538">
        <v>4.8915393480205138E-3</v>
      </c>
    </row>
    <row r="539" spans="1:42" x14ac:dyDescent="0.35">
      <c r="A539" s="48" t="s">
        <v>725</v>
      </c>
      <c r="B539">
        <v>538</v>
      </c>
      <c r="C539" t="s">
        <v>369</v>
      </c>
      <c r="D539" t="s">
        <v>205</v>
      </c>
      <c r="E539" t="s">
        <v>16</v>
      </c>
      <c r="F539">
        <v>2016</v>
      </c>
      <c r="G539">
        <v>101</v>
      </c>
      <c r="H539">
        <v>152.08333333333334</v>
      </c>
      <c r="J539">
        <v>175</v>
      </c>
      <c r="K539" t="s">
        <v>722</v>
      </c>
      <c r="L539">
        <v>0.54</v>
      </c>
      <c r="M539">
        <v>0.54</v>
      </c>
      <c r="N539" t="s">
        <v>722</v>
      </c>
      <c r="O539">
        <v>10000</v>
      </c>
      <c r="P539">
        <v>10000</v>
      </c>
      <c r="Q539">
        <v>152.08333333333334</v>
      </c>
      <c r="R539" t="s">
        <v>722</v>
      </c>
      <c r="S539">
        <v>0.129</v>
      </c>
      <c r="T539">
        <v>0.129</v>
      </c>
      <c r="U539" t="s">
        <v>722</v>
      </c>
      <c r="V539">
        <v>1.0200000000000001E-5</v>
      </c>
      <c r="W539">
        <v>1.0200000000000001E-5</v>
      </c>
      <c r="X539" t="s">
        <v>722</v>
      </c>
      <c r="Y539">
        <v>0.13700000000000001</v>
      </c>
      <c r="Z539">
        <v>0.13700000000000001</v>
      </c>
      <c r="AA539" t="s">
        <v>722</v>
      </c>
      <c r="AB539">
        <v>5.66E-5</v>
      </c>
      <c r="AC539">
        <v>5.66E-5</v>
      </c>
      <c r="AD539" t="s">
        <v>722</v>
      </c>
      <c r="AE539">
        <v>1</v>
      </c>
      <c r="AF539">
        <v>1</v>
      </c>
      <c r="AG539" t="s">
        <v>722</v>
      </c>
      <c r="AH539">
        <v>0.97699999999999998</v>
      </c>
      <c r="AI539">
        <v>0.97699999999999998</v>
      </c>
      <c r="AJ539">
        <v>0.13055125000000001</v>
      </c>
      <c r="AK539">
        <v>0.14225893458333333</v>
      </c>
      <c r="AL539">
        <v>2.3873277719183199</v>
      </c>
      <c r="AM539">
        <v>2.6014205557917154</v>
      </c>
      <c r="AN539" s="61">
        <v>1.19366388595916E-3</v>
      </c>
      <c r="AO539">
        <v>1.3007102778958579E-3</v>
      </c>
      <c r="AP539">
        <v>1.0979320423052353E-3</v>
      </c>
    </row>
    <row r="540" spans="1:42" x14ac:dyDescent="0.35">
      <c r="A540" s="48" t="s">
        <v>725</v>
      </c>
      <c r="B540">
        <v>539</v>
      </c>
      <c r="C540" t="s">
        <v>370</v>
      </c>
      <c r="D540" t="s">
        <v>205</v>
      </c>
      <c r="E540" t="s">
        <v>16</v>
      </c>
      <c r="F540">
        <v>2016</v>
      </c>
      <c r="G540">
        <v>101</v>
      </c>
      <c r="H540">
        <v>152.08333333333334</v>
      </c>
      <c r="J540">
        <v>175</v>
      </c>
      <c r="K540" t="s">
        <v>722</v>
      </c>
      <c r="L540">
        <v>0.54</v>
      </c>
      <c r="M540">
        <v>0.54</v>
      </c>
      <c r="N540" t="s">
        <v>722</v>
      </c>
      <c r="O540">
        <v>10000</v>
      </c>
      <c r="P540">
        <v>10000</v>
      </c>
      <c r="Q540">
        <v>152.08333333333334</v>
      </c>
      <c r="R540" t="s">
        <v>722</v>
      </c>
      <c r="S540">
        <v>0.129</v>
      </c>
      <c r="T540">
        <v>0.129</v>
      </c>
      <c r="U540" t="s">
        <v>722</v>
      </c>
      <c r="V540">
        <v>1.0200000000000001E-5</v>
      </c>
      <c r="W540">
        <v>1.0200000000000001E-5</v>
      </c>
      <c r="X540" t="s">
        <v>722</v>
      </c>
      <c r="Y540">
        <v>0.13700000000000001</v>
      </c>
      <c r="Z540">
        <v>0.13700000000000001</v>
      </c>
      <c r="AA540" t="s">
        <v>722</v>
      </c>
      <c r="AB540">
        <v>5.66E-5</v>
      </c>
      <c r="AC540">
        <v>5.66E-5</v>
      </c>
      <c r="AD540" t="s">
        <v>722</v>
      </c>
      <c r="AE540">
        <v>1</v>
      </c>
      <c r="AF540">
        <v>1</v>
      </c>
      <c r="AG540" t="s">
        <v>722</v>
      </c>
      <c r="AH540">
        <v>0.97699999999999998</v>
      </c>
      <c r="AI540">
        <v>0.97699999999999998</v>
      </c>
      <c r="AJ540">
        <v>0.13055125000000001</v>
      </c>
      <c r="AK540">
        <v>0.14225893458333333</v>
      </c>
      <c r="AL540">
        <v>2.3873277719183199</v>
      </c>
      <c r="AM540">
        <v>2.6014205557917154</v>
      </c>
      <c r="AN540" s="61">
        <v>1.19366388595916E-3</v>
      </c>
      <c r="AO540">
        <v>1.3007102778958579E-3</v>
      </c>
      <c r="AP540">
        <v>1.0979320423052353E-3</v>
      </c>
    </row>
    <row r="541" spans="1:42" x14ac:dyDescent="0.35">
      <c r="A541" s="48" t="s">
        <v>725</v>
      </c>
      <c r="B541">
        <v>540</v>
      </c>
      <c r="C541" t="s">
        <v>371</v>
      </c>
      <c r="D541" t="s">
        <v>205</v>
      </c>
      <c r="E541" t="s">
        <v>16</v>
      </c>
      <c r="F541">
        <v>2016</v>
      </c>
      <c r="G541">
        <v>86</v>
      </c>
      <c r="H541">
        <v>1137.9951923076924</v>
      </c>
      <c r="J541">
        <v>100</v>
      </c>
      <c r="K541" t="s">
        <v>722</v>
      </c>
      <c r="L541">
        <v>0.54</v>
      </c>
      <c r="M541">
        <v>0.54</v>
      </c>
      <c r="N541" t="s">
        <v>722</v>
      </c>
      <c r="O541">
        <v>10000</v>
      </c>
      <c r="P541">
        <v>10000</v>
      </c>
      <c r="Q541">
        <v>1137.9951923076924</v>
      </c>
      <c r="R541" t="s">
        <v>722</v>
      </c>
      <c r="S541">
        <v>1.7000000000000001E-2</v>
      </c>
      <c r="T541">
        <v>1.7000000000000001E-2</v>
      </c>
      <c r="U541" t="s">
        <v>722</v>
      </c>
      <c r="V541">
        <v>3.2639999999999999E-5</v>
      </c>
      <c r="W541">
        <v>3.2639999999999999E-5</v>
      </c>
      <c r="X541" t="s">
        <v>722</v>
      </c>
      <c r="Y541">
        <v>3.7999999999999999E-2</v>
      </c>
      <c r="Z541">
        <v>3.7999999999999999E-2</v>
      </c>
      <c r="AA541" t="s">
        <v>722</v>
      </c>
      <c r="AB541">
        <v>7.5559999999999988E-5</v>
      </c>
      <c r="AC541">
        <v>7.5559999999999988E-5</v>
      </c>
      <c r="AD541" t="s">
        <v>722</v>
      </c>
      <c r="AE541">
        <v>1</v>
      </c>
      <c r="AF541">
        <v>1</v>
      </c>
      <c r="AG541" t="s">
        <v>722</v>
      </c>
      <c r="AH541">
        <v>0.97699999999999998</v>
      </c>
      <c r="AI541">
        <v>0.97699999999999998</v>
      </c>
      <c r="AJ541">
        <v>5.4144163076923081E-2</v>
      </c>
      <c r="AK541">
        <v>0.12113521764596154</v>
      </c>
      <c r="AL541">
        <v>6.3083901198801158</v>
      </c>
      <c r="AM541">
        <v>14.113584304214855</v>
      </c>
      <c r="AN541" s="61">
        <v>3.154195059940058E-3</v>
      </c>
      <c r="AO541">
        <v>7.0567921521074283E-3</v>
      </c>
      <c r="AP541">
        <v>2.9012286161328653E-3</v>
      </c>
    </row>
    <row r="542" spans="1:42" x14ac:dyDescent="0.35">
      <c r="A542" s="48" t="s">
        <v>725</v>
      </c>
      <c r="B542">
        <v>541</v>
      </c>
      <c r="C542" t="s">
        <v>372</v>
      </c>
      <c r="D542" t="s">
        <v>205</v>
      </c>
      <c r="E542" t="s">
        <v>16</v>
      </c>
      <c r="F542">
        <v>2016</v>
      </c>
      <c r="G542">
        <v>86</v>
      </c>
      <c r="H542">
        <v>1137.9951923076924</v>
      </c>
      <c r="J542">
        <v>100</v>
      </c>
      <c r="K542" t="s">
        <v>722</v>
      </c>
      <c r="L542">
        <v>0.54</v>
      </c>
      <c r="M542">
        <v>0.54</v>
      </c>
      <c r="N542" t="s">
        <v>722</v>
      </c>
      <c r="O542">
        <v>10000</v>
      </c>
      <c r="P542">
        <v>10000</v>
      </c>
      <c r="Q542">
        <v>1137.9951923076924</v>
      </c>
      <c r="R542" t="s">
        <v>722</v>
      </c>
      <c r="S542">
        <v>1.7000000000000001E-2</v>
      </c>
      <c r="T542">
        <v>1.7000000000000001E-2</v>
      </c>
      <c r="U542" t="s">
        <v>722</v>
      </c>
      <c r="V542">
        <v>3.2639999999999999E-5</v>
      </c>
      <c r="W542">
        <v>3.2639999999999999E-5</v>
      </c>
      <c r="X542" t="s">
        <v>722</v>
      </c>
      <c r="Y542">
        <v>3.7999999999999999E-2</v>
      </c>
      <c r="Z542">
        <v>3.7999999999999999E-2</v>
      </c>
      <c r="AA542" t="s">
        <v>722</v>
      </c>
      <c r="AB542">
        <v>7.5559999999999988E-5</v>
      </c>
      <c r="AC542">
        <v>7.5559999999999988E-5</v>
      </c>
      <c r="AD542" t="s">
        <v>722</v>
      </c>
      <c r="AE542">
        <v>1</v>
      </c>
      <c r="AF542">
        <v>1</v>
      </c>
      <c r="AG542" t="s">
        <v>722</v>
      </c>
      <c r="AH542">
        <v>0.97699999999999998</v>
      </c>
      <c r="AI542">
        <v>0.97699999999999998</v>
      </c>
      <c r="AJ542">
        <v>5.4144163076923081E-2</v>
      </c>
      <c r="AK542">
        <v>0.12113521764596154</v>
      </c>
      <c r="AL542">
        <v>6.3083901198801158</v>
      </c>
      <c r="AM542">
        <v>14.113584304214855</v>
      </c>
      <c r="AN542" s="61">
        <v>3.154195059940058E-3</v>
      </c>
      <c r="AO542">
        <v>7.0567921521074283E-3</v>
      </c>
      <c r="AP542">
        <v>2.9012286161328653E-3</v>
      </c>
    </row>
    <row r="543" spans="1:42" x14ac:dyDescent="0.35">
      <c r="A543" s="48" t="s">
        <v>725</v>
      </c>
      <c r="B543">
        <v>542</v>
      </c>
      <c r="C543" t="s">
        <v>373</v>
      </c>
      <c r="D543" t="s">
        <v>205</v>
      </c>
      <c r="E543" t="s">
        <v>16</v>
      </c>
      <c r="F543">
        <v>2016</v>
      </c>
      <c r="G543">
        <v>86</v>
      </c>
      <c r="H543">
        <v>1137.9951923076924</v>
      </c>
      <c r="J543">
        <v>100</v>
      </c>
      <c r="K543" t="s">
        <v>722</v>
      </c>
      <c r="L543">
        <v>0.54</v>
      </c>
      <c r="M543">
        <v>0.54</v>
      </c>
      <c r="N543" t="s">
        <v>722</v>
      </c>
      <c r="O543">
        <v>10000</v>
      </c>
      <c r="P543">
        <v>10000</v>
      </c>
      <c r="Q543">
        <v>1137.9951923076924</v>
      </c>
      <c r="R543" t="s">
        <v>722</v>
      </c>
      <c r="S543">
        <v>1.7000000000000001E-2</v>
      </c>
      <c r="T543">
        <v>1.7000000000000001E-2</v>
      </c>
      <c r="U543" t="s">
        <v>722</v>
      </c>
      <c r="V543">
        <v>3.2639999999999999E-5</v>
      </c>
      <c r="W543">
        <v>3.2639999999999999E-5</v>
      </c>
      <c r="X543" t="s">
        <v>722</v>
      </c>
      <c r="Y543">
        <v>3.7999999999999999E-2</v>
      </c>
      <c r="Z543">
        <v>3.7999999999999999E-2</v>
      </c>
      <c r="AA543" t="s">
        <v>722</v>
      </c>
      <c r="AB543">
        <v>7.5559999999999988E-5</v>
      </c>
      <c r="AC543">
        <v>7.5559999999999988E-5</v>
      </c>
      <c r="AD543" t="s">
        <v>722</v>
      </c>
      <c r="AE543">
        <v>1</v>
      </c>
      <c r="AF543">
        <v>1</v>
      </c>
      <c r="AG543" t="s">
        <v>722</v>
      </c>
      <c r="AH543">
        <v>0.97699999999999998</v>
      </c>
      <c r="AI543">
        <v>0.97699999999999998</v>
      </c>
      <c r="AJ543">
        <v>5.4144163076923081E-2</v>
      </c>
      <c r="AK543">
        <v>0.12113521764596154</v>
      </c>
      <c r="AL543">
        <v>6.3083901198801158</v>
      </c>
      <c r="AM543">
        <v>14.113584304214855</v>
      </c>
      <c r="AN543" s="61">
        <v>3.154195059940058E-3</v>
      </c>
      <c r="AO543">
        <v>7.0567921521074283E-3</v>
      </c>
      <c r="AP543">
        <v>2.9012286161328653E-3</v>
      </c>
    </row>
    <row r="544" spans="1:42" x14ac:dyDescent="0.35">
      <c r="A544" s="48" t="s">
        <v>725</v>
      </c>
      <c r="B544">
        <v>543</v>
      </c>
      <c r="C544" t="s">
        <v>374</v>
      </c>
      <c r="D544" t="s">
        <v>205</v>
      </c>
      <c r="E544" t="s">
        <v>16</v>
      </c>
      <c r="F544">
        <v>2016</v>
      </c>
      <c r="G544">
        <v>86</v>
      </c>
      <c r="H544">
        <v>1137.9951923076924</v>
      </c>
      <c r="J544">
        <v>100</v>
      </c>
      <c r="K544" t="s">
        <v>722</v>
      </c>
      <c r="L544">
        <v>0.54</v>
      </c>
      <c r="M544">
        <v>0.54</v>
      </c>
      <c r="N544" t="s">
        <v>722</v>
      </c>
      <c r="O544">
        <v>10000</v>
      </c>
      <c r="P544">
        <v>10000</v>
      </c>
      <c r="Q544">
        <v>1137.9951923076924</v>
      </c>
      <c r="R544" t="s">
        <v>722</v>
      </c>
      <c r="S544">
        <v>1.7000000000000001E-2</v>
      </c>
      <c r="T544">
        <v>1.7000000000000001E-2</v>
      </c>
      <c r="U544" t="s">
        <v>722</v>
      </c>
      <c r="V544">
        <v>3.2639999999999999E-5</v>
      </c>
      <c r="W544">
        <v>3.2639999999999999E-5</v>
      </c>
      <c r="X544" t="s">
        <v>722</v>
      </c>
      <c r="Y544">
        <v>3.7999999999999999E-2</v>
      </c>
      <c r="Z544">
        <v>3.7999999999999999E-2</v>
      </c>
      <c r="AA544" t="s">
        <v>722</v>
      </c>
      <c r="AB544">
        <v>7.5559999999999988E-5</v>
      </c>
      <c r="AC544">
        <v>7.5559999999999988E-5</v>
      </c>
      <c r="AD544" t="s">
        <v>722</v>
      </c>
      <c r="AE544">
        <v>1</v>
      </c>
      <c r="AF544">
        <v>1</v>
      </c>
      <c r="AG544" t="s">
        <v>722</v>
      </c>
      <c r="AH544">
        <v>0.97699999999999998</v>
      </c>
      <c r="AI544">
        <v>0.97699999999999998</v>
      </c>
      <c r="AJ544">
        <v>5.4144163076923081E-2</v>
      </c>
      <c r="AK544">
        <v>0.12113521764596154</v>
      </c>
      <c r="AL544">
        <v>6.3083901198801158</v>
      </c>
      <c r="AM544">
        <v>14.113584304214855</v>
      </c>
      <c r="AN544" s="61">
        <v>3.154195059940058E-3</v>
      </c>
      <c r="AO544">
        <v>7.0567921521074283E-3</v>
      </c>
      <c r="AP544">
        <v>2.9012286161328653E-3</v>
      </c>
    </row>
    <row r="545" spans="1:42" x14ac:dyDescent="0.35">
      <c r="A545" s="48" t="s">
        <v>725</v>
      </c>
      <c r="B545">
        <v>544</v>
      </c>
      <c r="C545" t="s">
        <v>375</v>
      </c>
      <c r="D545" t="s">
        <v>205</v>
      </c>
      <c r="E545" t="s">
        <v>16</v>
      </c>
      <c r="F545">
        <v>2016</v>
      </c>
      <c r="G545">
        <v>86</v>
      </c>
      <c r="H545">
        <v>1137.9951923076924</v>
      </c>
      <c r="J545">
        <v>100</v>
      </c>
      <c r="K545" t="s">
        <v>722</v>
      </c>
      <c r="L545">
        <v>0.54</v>
      </c>
      <c r="M545">
        <v>0.54</v>
      </c>
      <c r="N545" t="s">
        <v>722</v>
      </c>
      <c r="O545">
        <v>10000</v>
      </c>
      <c r="P545">
        <v>10000</v>
      </c>
      <c r="Q545">
        <v>1137.9951923076924</v>
      </c>
      <c r="R545" t="s">
        <v>722</v>
      </c>
      <c r="S545">
        <v>1.7000000000000001E-2</v>
      </c>
      <c r="T545">
        <v>1.7000000000000001E-2</v>
      </c>
      <c r="U545" t="s">
        <v>722</v>
      </c>
      <c r="V545">
        <v>3.2639999999999999E-5</v>
      </c>
      <c r="W545">
        <v>3.2639999999999999E-5</v>
      </c>
      <c r="X545" t="s">
        <v>722</v>
      </c>
      <c r="Y545">
        <v>3.7999999999999999E-2</v>
      </c>
      <c r="Z545">
        <v>3.7999999999999999E-2</v>
      </c>
      <c r="AA545" t="s">
        <v>722</v>
      </c>
      <c r="AB545">
        <v>7.5559999999999988E-5</v>
      </c>
      <c r="AC545">
        <v>7.5559999999999988E-5</v>
      </c>
      <c r="AD545" t="s">
        <v>722</v>
      </c>
      <c r="AE545">
        <v>1</v>
      </c>
      <c r="AF545">
        <v>1</v>
      </c>
      <c r="AG545" t="s">
        <v>722</v>
      </c>
      <c r="AH545">
        <v>0.97699999999999998</v>
      </c>
      <c r="AI545">
        <v>0.97699999999999998</v>
      </c>
      <c r="AJ545">
        <v>5.4144163076923081E-2</v>
      </c>
      <c r="AK545">
        <v>0.12113521764596154</v>
      </c>
      <c r="AL545">
        <v>6.3083901198801158</v>
      </c>
      <c r="AM545">
        <v>14.113584304214855</v>
      </c>
      <c r="AN545" s="61">
        <v>3.154195059940058E-3</v>
      </c>
      <c r="AO545">
        <v>7.0567921521074283E-3</v>
      </c>
      <c r="AP545">
        <v>2.9012286161328653E-3</v>
      </c>
    </row>
    <row r="546" spans="1:42" x14ac:dyDescent="0.35">
      <c r="A546" s="48" t="s">
        <v>725</v>
      </c>
      <c r="B546">
        <v>545</v>
      </c>
      <c r="C546" t="s">
        <v>376</v>
      </c>
      <c r="D546" t="s">
        <v>205</v>
      </c>
      <c r="E546" t="s">
        <v>16</v>
      </c>
      <c r="F546">
        <v>2016</v>
      </c>
      <c r="G546">
        <v>86</v>
      </c>
      <c r="H546">
        <v>1137.9951923076924</v>
      </c>
      <c r="J546">
        <v>100</v>
      </c>
      <c r="K546" t="s">
        <v>722</v>
      </c>
      <c r="L546">
        <v>0.54</v>
      </c>
      <c r="M546">
        <v>0.54</v>
      </c>
      <c r="N546" t="s">
        <v>722</v>
      </c>
      <c r="O546">
        <v>10000</v>
      </c>
      <c r="P546">
        <v>10000</v>
      </c>
      <c r="Q546">
        <v>1137.9951923076924</v>
      </c>
      <c r="R546" t="s">
        <v>722</v>
      </c>
      <c r="S546">
        <v>1.7000000000000001E-2</v>
      </c>
      <c r="T546">
        <v>1.7000000000000001E-2</v>
      </c>
      <c r="U546" t="s">
        <v>722</v>
      </c>
      <c r="V546">
        <v>3.2639999999999999E-5</v>
      </c>
      <c r="W546">
        <v>3.2639999999999999E-5</v>
      </c>
      <c r="X546" t="s">
        <v>722</v>
      </c>
      <c r="Y546">
        <v>3.7999999999999999E-2</v>
      </c>
      <c r="Z546">
        <v>3.7999999999999999E-2</v>
      </c>
      <c r="AA546" t="s">
        <v>722</v>
      </c>
      <c r="AB546">
        <v>7.5559999999999988E-5</v>
      </c>
      <c r="AC546">
        <v>7.5559999999999988E-5</v>
      </c>
      <c r="AD546" t="s">
        <v>722</v>
      </c>
      <c r="AE546">
        <v>1</v>
      </c>
      <c r="AF546">
        <v>1</v>
      </c>
      <c r="AG546" t="s">
        <v>722</v>
      </c>
      <c r="AH546">
        <v>0.97699999999999998</v>
      </c>
      <c r="AI546">
        <v>0.97699999999999998</v>
      </c>
      <c r="AJ546">
        <v>5.4144163076923081E-2</v>
      </c>
      <c r="AK546">
        <v>0.12113521764596154</v>
      </c>
      <c r="AL546">
        <v>6.3083901198801158</v>
      </c>
      <c r="AM546">
        <v>14.113584304214855</v>
      </c>
      <c r="AN546" s="61">
        <v>3.154195059940058E-3</v>
      </c>
      <c r="AO546">
        <v>7.0567921521074283E-3</v>
      </c>
      <c r="AP546">
        <v>2.9012286161328653E-3</v>
      </c>
    </row>
    <row r="547" spans="1:42" x14ac:dyDescent="0.35">
      <c r="A547" s="48" t="s">
        <v>725</v>
      </c>
      <c r="B547">
        <v>546</v>
      </c>
      <c r="C547" t="s">
        <v>377</v>
      </c>
      <c r="D547" t="s">
        <v>205</v>
      </c>
      <c r="E547" t="s">
        <v>16</v>
      </c>
      <c r="F547">
        <v>2016</v>
      </c>
      <c r="G547">
        <v>86</v>
      </c>
      <c r="H547">
        <v>1137.9951923076924</v>
      </c>
      <c r="J547">
        <v>100</v>
      </c>
      <c r="K547" t="s">
        <v>722</v>
      </c>
      <c r="L547">
        <v>0.54</v>
      </c>
      <c r="M547">
        <v>0.54</v>
      </c>
      <c r="N547" t="s">
        <v>722</v>
      </c>
      <c r="O547">
        <v>10000</v>
      </c>
      <c r="P547">
        <v>10000</v>
      </c>
      <c r="Q547">
        <v>1137.9951923076924</v>
      </c>
      <c r="R547" t="s">
        <v>722</v>
      </c>
      <c r="S547">
        <v>1.7000000000000001E-2</v>
      </c>
      <c r="T547">
        <v>1.7000000000000001E-2</v>
      </c>
      <c r="U547" t="s">
        <v>722</v>
      </c>
      <c r="V547">
        <v>3.2639999999999999E-5</v>
      </c>
      <c r="W547">
        <v>3.2639999999999999E-5</v>
      </c>
      <c r="X547" t="s">
        <v>722</v>
      </c>
      <c r="Y547">
        <v>3.7999999999999999E-2</v>
      </c>
      <c r="Z547">
        <v>3.7999999999999999E-2</v>
      </c>
      <c r="AA547" t="s">
        <v>722</v>
      </c>
      <c r="AB547">
        <v>7.5559999999999988E-5</v>
      </c>
      <c r="AC547">
        <v>7.5559999999999988E-5</v>
      </c>
      <c r="AD547" t="s">
        <v>722</v>
      </c>
      <c r="AE547">
        <v>1</v>
      </c>
      <c r="AF547">
        <v>1</v>
      </c>
      <c r="AG547" t="s">
        <v>722</v>
      </c>
      <c r="AH547">
        <v>0.97699999999999998</v>
      </c>
      <c r="AI547">
        <v>0.97699999999999998</v>
      </c>
      <c r="AJ547">
        <v>5.4144163076923081E-2</v>
      </c>
      <c r="AK547">
        <v>0.12113521764596154</v>
      </c>
      <c r="AL547">
        <v>6.3083901198801158</v>
      </c>
      <c r="AM547">
        <v>14.113584304214855</v>
      </c>
      <c r="AN547" s="61">
        <v>3.154195059940058E-3</v>
      </c>
      <c r="AO547">
        <v>7.0567921521074283E-3</v>
      </c>
      <c r="AP547">
        <v>2.9012286161328653E-3</v>
      </c>
    </row>
    <row r="548" spans="1:42" x14ac:dyDescent="0.35">
      <c r="A548" s="48" t="s">
        <v>725</v>
      </c>
      <c r="B548">
        <v>547</v>
      </c>
      <c r="C548" t="s">
        <v>378</v>
      </c>
      <c r="D548" t="s">
        <v>205</v>
      </c>
      <c r="E548" t="s">
        <v>16</v>
      </c>
      <c r="F548">
        <v>2016</v>
      </c>
      <c r="G548">
        <v>86</v>
      </c>
      <c r="H548">
        <v>1137.9951923076924</v>
      </c>
      <c r="J548">
        <v>100</v>
      </c>
      <c r="K548" t="s">
        <v>722</v>
      </c>
      <c r="L548">
        <v>0.54</v>
      </c>
      <c r="M548">
        <v>0.54</v>
      </c>
      <c r="N548" t="s">
        <v>722</v>
      </c>
      <c r="O548">
        <v>10000</v>
      </c>
      <c r="P548">
        <v>10000</v>
      </c>
      <c r="Q548">
        <v>1137.9951923076924</v>
      </c>
      <c r="R548" t="s">
        <v>722</v>
      </c>
      <c r="S548">
        <v>1.7000000000000001E-2</v>
      </c>
      <c r="T548">
        <v>1.7000000000000001E-2</v>
      </c>
      <c r="U548" t="s">
        <v>722</v>
      </c>
      <c r="V548">
        <v>3.2639999999999999E-5</v>
      </c>
      <c r="W548">
        <v>3.2639999999999999E-5</v>
      </c>
      <c r="X548" t="s">
        <v>722</v>
      </c>
      <c r="Y548">
        <v>3.7999999999999999E-2</v>
      </c>
      <c r="Z548">
        <v>3.7999999999999999E-2</v>
      </c>
      <c r="AA548" t="s">
        <v>722</v>
      </c>
      <c r="AB548">
        <v>7.5559999999999988E-5</v>
      </c>
      <c r="AC548">
        <v>7.5559999999999988E-5</v>
      </c>
      <c r="AD548" t="s">
        <v>722</v>
      </c>
      <c r="AE548">
        <v>1</v>
      </c>
      <c r="AF548">
        <v>1</v>
      </c>
      <c r="AG548" t="s">
        <v>722</v>
      </c>
      <c r="AH548">
        <v>0.97699999999999998</v>
      </c>
      <c r="AI548">
        <v>0.97699999999999998</v>
      </c>
      <c r="AJ548">
        <v>5.4144163076923081E-2</v>
      </c>
      <c r="AK548">
        <v>0.12113521764596154</v>
      </c>
      <c r="AL548">
        <v>6.3083901198801158</v>
      </c>
      <c r="AM548">
        <v>14.113584304214855</v>
      </c>
      <c r="AN548" s="61">
        <v>3.154195059940058E-3</v>
      </c>
      <c r="AO548">
        <v>7.0567921521074283E-3</v>
      </c>
      <c r="AP548">
        <v>2.9012286161328653E-3</v>
      </c>
    </row>
    <row r="549" spans="1:42" x14ac:dyDescent="0.35">
      <c r="A549" s="48" t="s">
        <v>725</v>
      </c>
      <c r="B549">
        <v>548</v>
      </c>
      <c r="C549" t="s">
        <v>379</v>
      </c>
      <c r="D549" t="s">
        <v>205</v>
      </c>
      <c r="E549" t="s">
        <v>16</v>
      </c>
      <c r="F549">
        <v>2017</v>
      </c>
      <c r="G549">
        <v>84</v>
      </c>
      <c r="H549">
        <v>1137.9951923076924</v>
      </c>
      <c r="J549">
        <v>100</v>
      </c>
      <c r="K549" t="s">
        <v>722</v>
      </c>
      <c r="L549">
        <v>0.54</v>
      </c>
      <c r="M549">
        <v>0.54</v>
      </c>
      <c r="N549" t="s">
        <v>722</v>
      </c>
      <c r="O549">
        <v>10000</v>
      </c>
      <c r="P549">
        <v>10000</v>
      </c>
      <c r="Q549">
        <v>1137.9951923076924</v>
      </c>
      <c r="R549" t="s">
        <v>722</v>
      </c>
      <c r="S549">
        <v>1.7000000000000001E-2</v>
      </c>
      <c r="T549">
        <v>1.7000000000000001E-2</v>
      </c>
      <c r="U549" t="s">
        <v>722</v>
      </c>
      <c r="V549">
        <v>3.2639999999999999E-5</v>
      </c>
      <c r="W549">
        <v>3.2639999999999999E-5</v>
      </c>
      <c r="X549" t="s">
        <v>722</v>
      </c>
      <c r="Y549">
        <v>3.7999999999999999E-2</v>
      </c>
      <c r="Z549">
        <v>3.7999999999999999E-2</v>
      </c>
      <c r="AA549" t="s">
        <v>722</v>
      </c>
      <c r="AB549">
        <v>7.5559999999999988E-5</v>
      </c>
      <c r="AC549">
        <v>7.5559999999999988E-5</v>
      </c>
      <c r="AD549" t="s">
        <v>722</v>
      </c>
      <c r="AE549">
        <v>1</v>
      </c>
      <c r="AF549">
        <v>1</v>
      </c>
      <c r="AG549" t="s">
        <v>722</v>
      </c>
      <c r="AH549">
        <v>0.97699999999999998</v>
      </c>
      <c r="AI549">
        <v>0.97699999999999998</v>
      </c>
      <c r="AJ549">
        <v>5.4144163076923081E-2</v>
      </c>
      <c r="AK549">
        <v>0.12113521764596154</v>
      </c>
      <c r="AL549">
        <v>6.1616833729061593</v>
      </c>
      <c r="AM549">
        <v>13.78536141341916</v>
      </c>
      <c r="AN549" s="61">
        <v>3.0808416864530801E-3</v>
      </c>
      <c r="AO549">
        <v>6.8926807067095806E-3</v>
      </c>
      <c r="AP549">
        <v>2.8337581831995428E-3</v>
      </c>
    </row>
    <row r="550" spans="1:42" x14ac:dyDescent="0.35">
      <c r="A550" s="48" t="s">
        <v>725</v>
      </c>
      <c r="B550">
        <v>549</v>
      </c>
      <c r="C550" t="s">
        <v>380</v>
      </c>
      <c r="D550" t="s">
        <v>205</v>
      </c>
      <c r="E550" t="s">
        <v>16</v>
      </c>
      <c r="F550">
        <v>2017</v>
      </c>
      <c r="G550">
        <v>84</v>
      </c>
      <c r="H550">
        <v>1137.9951923076924</v>
      </c>
      <c r="J550">
        <v>100</v>
      </c>
      <c r="K550" t="s">
        <v>722</v>
      </c>
      <c r="L550">
        <v>0.54</v>
      </c>
      <c r="M550">
        <v>0.54</v>
      </c>
      <c r="N550" t="s">
        <v>722</v>
      </c>
      <c r="O550">
        <v>10000</v>
      </c>
      <c r="P550">
        <v>10000</v>
      </c>
      <c r="Q550">
        <v>1137.9951923076924</v>
      </c>
      <c r="R550" t="s">
        <v>722</v>
      </c>
      <c r="S550">
        <v>1.7000000000000001E-2</v>
      </c>
      <c r="T550">
        <v>1.7000000000000001E-2</v>
      </c>
      <c r="U550" t="s">
        <v>722</v>
      </c>
      <c r="V550">
        <v>3.2639999999999999E-5</v>
      </c>
      <c r="W550">
        <v>3.2639999999999999E-5</v>
      </c>
      <c r="X550" t="s">
        <v>722</v>
      </c>
      <c r="Y550">
        <v>3.7999999999999999E-2</v>
      </c>
      <c r="Z550">
        <v>3.7999999999999999E-2</v>
      </c>
      <c r="AA550" t="s">
        <v>722</v>
      </c>
      <c r="AB550">
        <v>7.5559999999999988E-5</v>
      </c>
      <c r="AC550">
        <v>7.5559999999999988E-5</v>
      </c>
      <c r="AD550" t="s">
        <v>722</v>
      </c>
      <c r="AE550">
        <v>1</v>
      </c>
      <c r="AF550">
        <v>1</v>
      </c>
      <c r="AG550" t="s">
        <v>722</v>
      </c>
      <c r="AH550">
        <v>0.97699999999999998</v>
      </c>
      <c r="AI550">
        <v>0.97699999999999998</v>
      </c>
      <c r="AJ550">
        <v>5.4144163076923081E-2</v>
      </c>
      <c r="AK550">
        <v>0.12113521764596154</v>
      </c>
      <c r="AL550">
        <v>6.1616833729061593</v>
      </c>
      <c r="AM550">
        <v>13.78536141341916</v>
      </c>
      <c r="AN550" s="61">
        <v>3.0808416864530801E-3</v>
      </c>
      <c r="AO550">
        <v>6.8926807067095806E-3</v>
      </c>
      <c r="AP550">
        <v>2.8337581831995428E-3</v>
      </c>
    </row>
    <row r="551" spans="1:42" x14ac:dyDescent="0.35">
      <c r="A551" s="48" t="s">
        <v>725</v>
      </c>
      <c r="B551">
        <v>550</v>
      </c>
      <c r="C551" t="s">
        <v>381</v>
      </c>
      <c r="D551" t="s">
        <v>205</v>
      </c>
      <c r="E551" t="s">
        <v>16</v>
      </c>
      <c r="F551">
        <v>2017</v>
      </c>
      <c r="G551">
        <v>86</v>
      </c>
      <c r="H551">
        <v>1137.9951923076924</v>
      </c>
      <c r="J551">
        <v>100</v>
      </c>
      <c r="K551" t="s">
        <v>722</v>
      </c>
      <c r="L551">
        <v>0.54</v>
      </c>
      <c r="M551">
        <v>0.54</v>
      </c>
      <c r="N551" t="s">
        <v>722</v>
      </c>
      <c r="O551">
        <v>10000</v>
      </c>
      <c r="P551">
        <v>10000</v>
      </c>
      <c r="Q551">
        <v>1137.9951923076924</v>
      </c>
      <c r="R551" t="s">
        <v>722</v>
      </c>
      <c r="S551">
        <v>1.7000000000000001E-2</v>
      </c>
      <c r="T551">
        <v>1.7000000000000001E-2</v>
      </c>
      <c r="U551" t="s">
        <v>722</v>
      </c>
      <c r="V551">
        <v>3.2639999999999999E-5</v>
      </c>
      <c r="W551">
        <v>3.2639999999999999E-5</v>
      </c>
      <c r="X551" t="s">
        <v>722</v>
      </c>
      <c r="Y551">
        <v>3.7999999999999999E-2</v>
      </c>
      <c r="Z551">
        <v>3.7999999999999999E-2</v>
      </c>
      <c r="AA551" t="s">
        <v>722</v>
      </c>
      <c r="AB551">
        <v>7.5559999999999988E-5</v>
      </c>
      <c r="AC551">
        <v>7.5559999999999988E-5</v>
      </c>
      <c r="AD551" t="s">
        <v>722</v>
      </c>
      <c r="AE551">
        <v>1</v>
      </c>
      <c r="AF551">
        <v>1</v>
      </c>
      <c r="AG551" t="s">
        <v>722</v>
      </c>
      <c r="AH551">
        <v>0.97699999999999998</v>
      </c>
      <c r="AI551">
        <v>0.97699999999999998</v>
      </c>
      <c r="AJ551">
        <v>5.4144163076923081E-2</v>
      </c>
      <c r="AK551">
        <v>0.12113521764596154</v>
      </c>
      <c r="AL551">
        <v>6.3083901198801158</v>
      </c>
      <c r="AM551">
        <v>14.113584304214855</v>
      </c>
      <c r="AN551" s="61">
        <v>3.154195059940058E-3</v>
      </c>
      <c r="AO551">
        <v>7.0567921521074283E-3</v>
      </c>
      <c r="AP551">
        <v>2.9012286161328653E-3</v>
      </c>
    </row>
    <row r="552" spans="1:42" x14ac:dyDescent="0.35">
      <c r="A552" s="48" t="s">
        <v>725</v>
      </c>
      <c r="B552">
        <v>551</v>
      </c>
      <c r="C552" t="s">
        <v>382</v>
      </c>
      <c r="D552" t="s">
        <v>205</v>
      </c>
      <c r="E552" t="s">
        <v>16</v>
      </c>
      <c r="F552">
        <v>2017</v>
      </c>
      <c r="G552">
        <v>86</v>
      </c>
      <c r="H552">
        <v>1137.9951923076924</v>
      </c>
      <c r="J552">
        <v>100</v>
      </c>
      <c r="K552" t="s">
        <v>722</v>
      </c>
      <c r="L552">
        <v>0.54</v>
      </c>
      <c r="M552">
        <v>0.54</v>
      </c>
      <c r="N552" t="s">
        <v>722</v>
      </c>
      <c r="O552">
        <v>10000</v>
      </c>
      <c r="P552">
        <v>10000</v>
      </c>
      <c r="Q552">
        <v>1137.9951923076924</v>
      </c>
      <c r="R552" t="s">
        <v>722</v>
      </c>
      <c r="S552">
        <v>1.7000000000000001E-2</v>
      </c>
      <c r="T552">
        <v>1.7000000000000001E-2</v>
      </c>
      <c r="U552" t="s">
        <v>722</v>
      </c>
      <c r="V552">
        <v>3.2639999999999999E-5</v>
      </c>
      <c r="W552">
        <v>3.2639999999999999E-5</v>
      </c>
      <c r="X552" t="s">
        <v>722</v>
      </c>
      <c r="Y552">
        <v>3.7999999999999999E-2</v>
      </c>
      <c r="Z552">
        <v>3.7999999999999999E-2</v>
      </c>
      <c r="AA552" t="s">
        <v>722</v>
      </c>
      <c r="AB552">
        <v>7.5559999999999988E-5</v>
      </c>
      <c r="AC552">
        <v>7.5559999999999988E-5</v>
      </c>
      <c r="AD552" t="s">
        <v>722</v>
      </c>
      <c r="AE552">
        <v>1</v>
      </c>
      <c r="AF552">
        <v>1</v>
      </c>
      <c r="AG552" t="s">
        <v>722</v>
      </c>
      <c r="AH552">
        <v>0.97699999999999998</v>
      </c>
      <c r="AI552">
        <v>0.97699999999999998</v>
      </c>
      <c r="AJ552">
        <v>5.4144163076923081E-2</v>
      </c>
      <c r="AK552">
        <v>0.12113521764596154</v>
      </c>
      <c r="AL552">
        <v>6.3083901198801158</v>
      </c>
      <c r="AM552">
        <v>14.113584304214855</v>
      </c>
      <c r="AN552" s="61">
        <v>3.154195059940058E-3</v>
      </c>
      <c r="AO552">
        <v>7.0567921521074283E-3</v>
      </c>
      <c r="AP552">
        <v>2.9012286161328653E-3</v>
      </c>
    </row>
    <row r="553" spans="1:42" x14ac:dyDescent="0.35">
      <c r="A553" s="48" t="s">
        <v>725</v>
      </c>
      <c r="B553">
        <v>552</v>
      </c>
      <c r="C553" t="s">
        <v>383</v>
      </c>
      <c r="D553" t="s">
        <v>205</v>
      </c>
      <c r="E553" t="s">
        <v>16</v>
      </c>
      <c r="F553">
        <v>2017</v>
      </c>
      <c r="G553">
        <v>86</v>
      </c>
      <c r="H553">
        <v>1137.9951923076924</v>
      </c>
      <c r="J553">
        <v>100</v>
      </c>
      <c r="K553" t="s">
        <v>722</v>
      </c>
      <c r="L553">
        <v>0.54</v>
      </c>
      <c r="M553">
        <v>0.54</v>
      </c>
      <c r="N553" t="s">
        <v>722</v>
      </c>
      <c r="O553">
        <v>10000</v>
      </c>
      <c r="P553">
        <v>10000</v>
      </c>
      <c r="Q553">
        <v>1137.9951923076924</v>
      </c>
      <c r="R553" t="s">
        <v>722</v>
      </c>
      <c r="S553">
        <v>1.7000000000000001E-2</v>
      </c>
      <c r="T553">
        <v>1.7000000000000001E-2</v>
      </c>
      <c r="U553" t="s">
        <v>722</v>
      </c>
      <c r="V553">
        <v>3.2639999999999999E-5</v>
      </c>
      <c r="W553">
        <v>3.2639999999999999E-5</v>
      </c>
      <c r="X553" t="s">
        <v>722</v>
      </c>
      <c r="Y553">
        <v>3.7999999999999999E-2</v>
      </c>
      <c r="Z553">
        <v>3.7999999999999999E-2</v>
      </c>
      <c r="AA553" t="s">
        <v>722</v>
      </c>
      <c r="AB553">
        <v>7.5559999999999988E-5</v>
      </c>
      <c r="AC553">
        <v>7.5559999999999988E-5</v>
      </c>
      <c r="AD553" t="s">
        <v>722</v>
      </c>
      <c r="AE553">
        <v>1</v>
      </c>
      <c r="AF553">
        <v>1</v>
      </c>
      <c r="AG553" t="s">
        <v>722</v>
      </c>
      <c r="AH553">
        <v>0.97699999999999998</v>
      </c>
      <c r="AI553">
        <v>0.97699999999999998</v>
      </c>
      <c r="AJ553">
        <v>5.4144163076923081E-2</v>
      </c>
      <c r="AK553">
        <v>0.12113521764596154</v>
      </c>
      <c r="AL553">
        <v>6.3083901198801158</v>
      </c>
      <c r="AM553">
        <v>14.113584304214855</v>
      </c>
      <c r="AN553" s="61">
        <v>3.154195059940058E-3</v>
      </c>
      <c r="AO553">
        <v>7.0567921521074283E-3</v>
      </c>
      <c r="AP553">
        <v>2.9012286161328653E-3</v>
      </c>
    </row>
    <row r="554" spans="1:42" x14ac:dyDescent="0.35">
      <c r="A554" s="48" t="s">
        <v>725</v>
      </c>
      <c r="B554">
        <v>553</v>
      </c>
      <c r="C554" t="s">
        <v>384</v>
      </c>
      <c r="D554" t="s">
        <v>205</v>
      </c>
      <c r="E554" t="s">
        <v>16</v>
      </c>
      <c r="F554">
        <v>2017</v>
      </c>
      <c r="G554">
        <v>86</v>
      </c>
      <c r="H554">
        <v>1137.9951923076924</v>
      </c>
      <c r="J554">
        <v>100</v>
      </c>
      <c r="K554" t="s">
        <v>722</v>
      </c>
      <c r="L554">
        <v>0.54</v>
      </c>
      <c r="M554">
        <v>0.54</v>
      </c>
      <c r="N554" t="s">
        <v>722</v>
      </c>
      <c r="O554">
        <v>10000</v>
      </c>
      <c r="P554">
        <v>10000</v>
      </c>
      <c r="Q554">
        <v>1137.9951923076924</v>
      </c>
      <c r="R554" t="s">
        <v>722</v>
      </c>
      <c r="S554">
        <v>1.7000000000000001E-2</v>
      </c>
      <c r="T554">
        <v>1.7000000000000001E-2</v>
      </c>
      <c r="U554" t="s">
        <v>722</v>
      </c>
      <c r="V554">
        <v>3.2639999999999999E-5</v>
      </c>
      <c r="W554">
        <v>3.2639999999999999E-5</v>
      </c>
      <c r="X554" t="s">
        <v>722</v>
      </c>
      <c r="Y554">
        <v>3.7999999999999999E-2</v>
      </c>
      <c r="Z554">
        <v>3.7999999999999999E-2</v>
      </c>
      <c r="AA554" t="s">
        <v>722</v>
      </c>
      <c r="AB554">
        <v>7.5559999999999988E-5</v>
      </c>
      <c r="AC554">
        <v>7.5559999999999988E-5</v>
      </c>
      <c r="AD554" t="s">
        <v>722</v>
      </c>
      <c r="AE554">
        <v>1</v>
      </c>
      <c r="AF554">
        <v>1</v>
      </c>
      <c r="AG554" t="s">
        <v>722</v>
      </c>
      <c r="AH554">
        <v>0.97699999999999998</v>
      </c>
      <c r="AI554">
        <v>0.97699999999999998</v>
      </c>
      <c r="AJ554">
        <v>5.4144163076923081E-2</v>
      </c>
      <c r="AK554">
        <v>0.12113521764596154</v>
      </c>
      <c r="AL554">
        <v>6.3083901198801158</v>
      </c>
      <c r="AM554">
        <v>14.113584304214855</v>
      </c>
      <c r="AN554" s="61">
        <v>3.154195059940058E-3</v>
      </c>
      <c r="AO554">
        <v>7.0567921521074283E-3</v>
      </c>
      <c r="AP554">
        <v>2.9012286161328653E-3</v>
      </c>
    </row>
    <row r="555" spans="1:42" x14ac:dyDescent="0.35">
      <c r="A555" s="48" t="s">
        <v>725</v>
      </c>
      <c r="B555">
        <v>554</v>
      </c>
      <c r="C555" t="s">
        <v>385</v>
      </c>
      <c r="D555" t="s">
        <v>205</v>
      </c>
      <c r="E555" t="s">
        <v>16</v>
      </c>
      <c r="F555">
        <v>2017</v>
      </c>
      <c r="G555">
        <v>61</v>
      </c>
      <c r="H555">
        <v>1137.9951923076924</v>
      </c>
      <c r="J555">
        <v>75</v>
      </c>
      <c r="K555" t="s">
        <v>722</v>
      </c>
      <c r="L555">
        <v>0.54</v>
      </c>
      <c r="M555">
        <v>0.54</v>
      </c>
      <c r="N555" t="s">
        <v>722</v>
      </c>
      <c r="O555">
        <v>10000</v>
      </c>
      <c r="P555">
        <v>10000</v>
      </c>
      <c r="Q555">
        <v>1137.9951923076924</v>
      </c>
      <c r="R555" t="s">
        <v>722</v>
      </c>
      <c r="S555">
        <v>1.2999999999999999E-2</v>
      </c>
      <c r="T555">
        <v>1.2999999999999999E-2</v>
      </c>
      <c r="U555" t="s">
        <v>722</v>
      </c>
      <c r="V555">
        <v>6.6879999999999997E-5</v>
      </c>
      <c r="W555">
        <v>6.6879999999999997E-5</v>
      </c>
      <c r="X555" t="s">
        <v>722</v>
      </c>
      <c r="Y555">
        <v>0.01</v>
      </c>
      <c r="Z555">
        <v>0.01</v>
      </c>
      <c r="AA555" t="s">
        <v>722</v>
      </c>
      <c r="AB555">
        <v>4.7720000000000004E-5</v>
      </c>
      <c r="AC555">
        <v>4.7720000000000004E-5</v>
      </c>
      <c r="AD555" t="s">
        <v>722</v>
      </c>
      <c r="AE555">
        <v>1</v>
      </c>
      <c r="AF555">
        <v>1</v>
      </c>
      <c r="AG555" t="s">
        <v>722</v>
      </c>
      <c r="AH555">
        <v>0.97699999999999998</v>
      </c>
      <c r="AI555">
        <v>0.97699999999999998</v>
      </c>
      <c r="AJ555">
        <v>8.9109118461538461E-2</v>
      </c>
      <c r="AK555">
        <v>6.282611257365385E-2</v>
      </c>
      <c r="AL555">
        <v>7.364112743554843</v>
      </c>
      <c r="AM555">
        <v>5.1920452611294721</v>
      </c>
      <c r="AN555" s="61">
        <v>3.6820563717774217E-3</v>
      </c>
      <c r="AO555">
        <v>2.5960226305647362E-3</v>
      </c>
      <c r="AP555">
        <v>3.3867554507608722E-3</v>
      </c>
    </row>
    <row r="556" spans="1:42" x14ac:dyDescent="0.35">
      <c r="A556" s="48" t="s">
        <v>725</v>
      </c>
      <c r="B556">
        <v>555</v>
      </c>
      <c r="C556" t="s">
        <v>386</v>
      </c>
      <c r="D556" t="s">
        <v>205</v>
      </c>
      <c r="E556" t="s">
        <v>16</v>
      </c>
      <c r="F556">
        <v>2017</v>
      </c>
      <c r="G556">
        <v>84</v>
      </c>
      <c r="H556">
        <v>1137.9951923076924</v>
      </c>
      <c r="J556">
        <v>100</v>
      </c>
      <c r="K556" t="s">
        <v>722</v>
      </c>
      <c r="L556">
        <v>0.54</v>
      </c>
      <c r="M556">
        <v>0.54</v>
      </c>
      <c r="N556" t="s">
        <v>722</v>
      </c>
      <c r="O556">
        <v>10000</v>
      </c>
      <c r="P556">
        <v>10000</v>
      </c>
      <c r="Q556">
        <v>1137.9951923076924</v>
      </c>
      <c r="R556" t="s">
        <v>722</v>
      </c>
      <c r="S556">
        <v>1.7000000000000001E-2</v>
      </c>
      <c r="T556">
        <v>1.7000000000000001E-2</v>
      </c>
      <c r="U556" t="s">
        <v>722</v>
      </c>
      <c r="V556">
        <v>3.2639999999999999E-5</v>
      </c>
      <c r="W556">
        <v>3.2639999999999999E-5</v>
      </c>
      <c r="X556" t="s">
        <v>722</v>
      </c>
      <c r="Y556">
        <v>3.7999999999999999E-2</v>
      </c>
      <c r="Z556">
        <v>3.7999999999999999E-2</v>
      </c>
      <c r="AA556" t="s">
        <v>722</v>
      </c>
      <c r="AB556">
        <v>7.5559999999999988E-5</v>
      </c>
      <c r="AC556">
        <v>7.5559999999999988E-5</v>
      </c>
      <c r="AD556" t="s">
        <v>722</v>
      </c>
      <c r="AE556">
        <v>1</v>
      </c>
      <c r="AF556">
        <v>1</v>
      </c>
      <c r="AG556" t="s">
        <v>722</v>
      </c>
      <c r="AH556">
        <v>0.97699999999999998</v>
      </c>
      <c r="AI556">
        <v>0.97699999999999998</v>
      </c>
      <c r="AJ556">
        <v>5.4144163076923081E-2</v>
      </c>
      <c r="AK556">
        <v>0.12113521764596154</v>
      </c>
      <c r="AL556">
        <v>6.1616833729061593</v>
      </c>
      <c r="AM556">
        <v>13.78536141341916</v>
      </c>
      <c r="AN556" s="61">
        <v>3.0808416864530801E-3</v>
      </c>
      <c r="AO556">
        <v>6.8926807067095806E-3</v>
      </c>
      <c r="AP556">
        <v>2.8337581831995428E-3</v>
      </c>
    </row>
    <row r="557" spans="1:42" x14ac:dyDescent="0.35">
      <c r="A557" s="48" t="s">
        <v>725</v>
      </c>
      <c r="B557">
        <v>556</v>
      </c>
      <c r="C557" t="s">
        <v>387</v>
      </c>
      <c r="D557" t="s">
        <v>205</v>
      </c>
      <c r="E557" t="s">
        <v>16</v>
      </c>
      <c r="F557">
        <v>2017</v>
      </c>
      <c r="G557">
        <v>84</v>
      </c>
      <c r="H557">
        <v>1137.9951923076924</v>
      </c>
      <c r="J557">
        <v>100</v>
      </c>
      <c r="K557" t="s">
        <v>722</v>
      </c>
      <c r="L557">
        <v>0.54</v>
      </c>
      <c r="M557">
        <v>0.54</v>
      </c>
      <c r="N557" t="s">
        <v>722</v>
      </c>
      <c r="O557">
        <v>10000</v>
      </c>
      <c r="P557">
        <v>10000</v>
      </c>
      <c r="Q557">
        <v>1137.9951923076924</v>
      </c>
      <c r="R557" t="s">
        <v>722</v>
      </c>
      <c r="S557">
        <v>1.7000000000000001E-2</v>
      </c>
      <c r="T557">
        <v>1.7000000000000001E-2</v>
      </c>
      <c r="U557" t="s">
        <v>722</v>
      </c>
      <c r="V557">
        <v>3.2639999999999999E-5</v>
      </c>
      <c r="W557">
        <v>3.2639999999999999E-5</v>
      </c>
      <c r="X557" t="s">
        <v>722</v>
      </c>
      <c r="Y557">
        <v>3.7999999999999999E-2</v>
      </c>
      <c r="Z557">
        <v>3.7999999999999999E-2</v>
      </c>
      <c r="AA557" t="s">
        <v>722</v>
      </c>
      <c r="AB557">
        <v>7.5559999999999988E-5</v>
      </c>
      <c r="AC557">
        <v>7.5559999999999988E-5</v>
      </c>
      <c r="AD557" t="s">
        <v>722</v>
      </c>
      <c r="AE557">
        <v>1</v>
      </c>
      <c r="AF557">
        <v>1</v>
      </c>
      <c r="AG557" t="s">
        <v>722</v>
      </c>
      <c r="AH557">
        <v>0.97699999999999998</v>
      </c>
      <c r="AI557">
        <v>0.97699999999999998</v>
      </c>
      <c r="AJ557">
        <v>5.4144163076923081E-2</v>
      </c>
      <c r="AK557">
        <v>0.12113521764596154</v>
      </c>
      <c r="AL557">
        <v>6.1616833729061593</v>
      </c>
      <c r="AM557">
        <v>13.78536141341916</v>
      </c>
      <c r="AN557" s="61">
        <v>3.0808416864530801E-3</v>
      </c>
      <c r="AO557">
        <v>6.8926807067095806E-3</v>
      </c>
      <c r="AP557">
        <v>2.8337581831995428E-3</v>
      </c>
    </row>
    <row r="558" spans="1:42" x14ac:dyDescent="0.35">
      <c r="A558" s="48" t="s">
        <v>725</v>
      </c>
      <c r="B558">
        <v>557</v>
      </c>
      <c r="C558" t="s">
        <v>388</v>
      </c>
      <c r="D558" t="s">
        <v>205</v>
      </c>
      <c r="E558" t="s">
        <v>16</v>
      </c>
      <c r="F558">
        <v>2017</v>
      </c>
      <c r="G558">
        <v>84</v>
      </c>
      <c r="H558">
        <v>1137.9951923076924</v>
      </c>
      <c r="J558">
        <v>100</v>
      </c>
      <c r="K558" t="s">
        <v>722</v>
      </c>
      <c r="L558">
        <v>0.54</v>
      </c>
      <c r="M558">
        <v>0.54</v>
      </c>
      <c r="N558" t="s">
        <v>722</v>
      </c>
      <c r="O558">
        <v>10000</v>
      </c>
      <c r="P558">
        <v>10000</v>
      </c>
      <c r="Q558">
        <v>1137.9951923076924</v>
      </c>
      <c r="R558" t="s">
        <v>722</v>
      </c>
      <c r="S558">
        <v>1.7000000000000001E-2</v>
      </c>
      <c r="T558">
        <v>1.7000000000000001E-2</v>
      </c>
      <c r="U558" t="s">
        <v>722</v>
      </c>
      <c r="V558">
        <v>3.2639999999999999E-5</v>
      </c>
      <c r="W558">
        <v>3.2639999999999999E-5</v>
      </c>
      <c r="X558" t="s">
        <v>722</v>
      </c>
      <c r="Y558">
        <v>3.7999999999999999E-2</v>
      </c>
      <c r="Z558">
        <v>3.7999999999999999E-2</v>
      </c>
      <c r="AA558" t="s">
        <v>722</v>
      </c>
      <c r="AB558">
        <v>7.5559999999999988E-5</v>
      </c>
      <c r="AC558">
        <v>7.5559999999999988E-5</v>
      </c>
      <c r="AD558" t="s">
        <v>722</v>
      </c>
      <c r="AE558">
        <v>1</v>
      </c>
      <c r="AF558">
        <v>1</v>
      </c>
      <c r="AG558" t="s">
        <v>722</v>
      </c>
      <c r="AH558">
        <v>0.97699999999999998</v>
      </c>
      <c r="AI558">
        <v>0.97699999999999998</v>
      </c>
      <c r="AJ558">
        <v>5.4144163076923081E-2</v>
      </c>
      <c r="AK558">
        <v>0.12113521764596154</v>
      </c>
      <c r="AL558">
        <v>6.1616833729061593</v>
      </c>
      <c r="AM558">
        <v>13.78536141341916</v>
      </c>
      <c r="AN558" s="61">
        <v>3.0808416864530801E-3</v>
      </c>
      <c r="AO558">
        <v>6.8926807067095806E-3</v>
      </c>
      <c r="AP558">
        <v>2.8337581831995428E-3</v>
      </c>
    </row>
    <row r="559" spans="1:42" x14ac:dyDescent="0.35">
      <c r="A559" s="48" t="s">
        <v>725</v>
      </c>
      <c r="B559">
        <v>558</v>
      </c>
      <c r="C559" t="s">
        <v>389</v>
      </c>
      <c r="D559" t="s">
        <v>205</v>
      </c>
      <c r="E559" t="s">
        <v>16</v>
      </c>
      <c r="F559">
        <v>2017</v>
      </c>
      <c r="G559">
        <v>61</v>
      </c>
      <c r="H559">
        <v>1137.9951923076924</v>
      </c>
      <c r="J559">
        <v>75</v>
      </c>
      <c r="K559" t="s">
        <v>722</v>
      </c>
      <c r="L559">
        <v>0.54</v>
      </c>
      <c r="M559">
        <v>0.54</v>
      </c>
      <c r="N559" t="s">
        <v>722</v>
      </c>
      <c r="O559">
        <v>10000</v>
      </c>
      <c r="P559">
        <v>10000</v>
      </c>
      <c r="Q559">
        <v>1137.9951923076924</v>
      </c>
      <c r="R559" t="s">
        <v>722</v>
      </c>
      <c r="S559">
        <v>1.2999999999999999E-2</v>
      </c>
      <c r="T559">
        <v>1.2999999999999999E-2</v>
      </c>
      <c r="U559" t="s">
        <v>722</v>
      </c>
      <c r="V559">
        <v>6.6879999999999997E-5</v>
      </c>
      <c r="W559">
        <v>6.6879999999999997E-5</v>
      </c>
      <c r="X559" t="s">
        <v>722</v>
      </c>
      <c r="Y559">
        <v>0.01</v>
      </c>
      <c r="Z559">
        <v>0.01</v>
      </c>
      <c r="AA559" t="s">
        <v>722</v>
      </c>
      <c r="AB559">
        <v>4.7720000000000004E-5</v>
      </c>
      <c r="AC559">
        <v>4.7720000000000004E-5</v>
      </c>
      <c r="AD559" t="s">
        <v>722</v>
      </c>
      <c r="AE559">
        <v>1</v>
      </c>
      <c r="AF559">
        <v>1</v>
      </c>
      <c r="AG559" t="s">
        <v>722</v>
      </c>
      <c r="AH559">
        <v>0.97699999999999998</v>
      </c>
      <c r="AI559">
        <v>0.97699999999999998</v>
      </c>
      <c r="AJ559">
        <v>8.9109118461538461E-2</v>
      </c>
      <c r="AK559">
        <v>6.282611257365385E-2</v>
      </c>
      <c r="AL559">
        <v>7.364112743554843</v>
      </c>
      <c r="AM559">
        <v>5.1920452611294721</v>
      </c>
      <c r="AN559" s="61">
        <v>3.6820563717774217E-3</v>
      </c>
      <c r="AO559">
        <v>2.5960226305647362E-3</v>
      </c>
      <c r="AP559">
        <v>3.3867554507608722E-3</v>
      </c>
    </row>
    <row r="560" spans="1:42" x14ac:dyDescent="0.35">
      <c r="A560" s="48" t="s">
        <v>725</v>
      </c>
      <c r="B560">
        <v>559</v>
      </c>
      <c r="C560" t="s">
        <v>390</v>
      </c>
      <c r="D560" t="s">
        <v>205</v>
      </c>
      <c r="E560" t="s">
        <v>16</v>
      </c>
      <c r="F560">
        <v>2017</v>
      </c>
      <c r="G560">
        <v>61</v>
      </c>
      <c r="H560">
        <v>1137.9951923076924</v>
      </c>
      <c r="J560">
        <v>75</v>
      </c>
      <c r="K560" t="s">
        <v>722</v>
      </c>
      <c r="L560">
        <v>0.54</v>
      </c>
      <c r="M560">
        <v>0.54</v>
      </c>
      <c r="N560" t="s">
        <v>722</v>
      </c>
      <c r="O560">
        <v>10000</v>
      </c>
      <c r="P560">
        <v>10000</v>
      </c>
      <c r="Q560">
        <v>1137.9951923076924</v>
      </c>
      <c r="R560" t="s">
        <v>722</v>
      </c>
      <c r="S560">
        <v>1.2999999999999999E-2</v>
      </c>
      <c r="T560">
        <v>1.2999999999999999E-2</v>
      </c>
      <c r="U560" t="s">
        <v>722</v>
      </c>
      <c r="V560">
        <v>6.6879999999999997E-5</v>
      </c>
      <c r="W560">
        <v>6.6879999999999997E-5</v>
      </c>
      <c r="X560" t="s">
        <v>722</v>
      </c>
      <c r="Y560">
        <v>0.01</v>
      </c>
      <c r="Z560">
        <v>0.01</v>
      </c>
      <c r="AA560" t="s">
        <v>722</v>
      </c>
      <c r="AB560">
        <v>4.7720000000000004E-5</v>
      </c>
      <c r="AC560">
        <v>4.7720000000000004E-5</v>
      </c>
      <c r="AD560" t="s">
        <v>722</v>
      </c>
      <c r="AE560">
        <v>1</v>
      </c>
      <c r="AF560">
        <v>1</v>
      </c>
      <c r="AG560" t="s">
        <v>722</v>
      </c>
      <c r="AH560">
        <v>0.97699999999999998</v>
      </c>
      <c r="AI560">
        <v>0.97699999999999998</v>
      </c>
      <c r="AJ560">
        <v>8.9109118461538461E-2</v>
      </c>
      <c r="AK560">
        <v>6.282611257365385E-2</v>
      </c>
      <c r="AL560">
        <v>7.364112743554843</v>
      </c>
      <c r="AM560">
        <v>5.1920452611294721</v>
      </c>
      <c r="AN560" s="61">
        <v>3.6820563717774217E-3</v>
      </c>
      <c r="AO560">
        <v>2.5960226305647362E-3</v>
      </c>
      <c r="AP560">
        <v>3.3867554507608722E-3</v>
      </c>
    </row>
    <row r="561" spans="1:42" x14ac:dyDescent="0.35">
      <c r="A561" s="48" t="s">
        <v>725</v>
      </c>
      <c r="B561">
        <v>560</v>
      </c>
      <c r="C561" t="s">
        <v>391</v>
      </c>
      <c r="D561" t="s">
        <v>205</v>
      </c>
      <c r="E561" t="s">
        <v>16</v>
      </c>
      <c r="F561">
        <v>2017</v>
      </c>
      <c r="G561">
        <v>61</v>
      </c>
      <c r="H561">
        <v>1137.9951923076924</v>
      </c>
      <c r="J561">
        <v>75</v>
      </c>
      <c r="K561" t="s">
        <v>722</v>
      </c>
      <c r="L561">
        <v>0.54</v>
      </c>
      <c r="M561">
        <v>0.54</v>
      </c>
      <c r="N561" t="s">
        <v>722</v>
      </c>
      <c r="O561">
        <v>10000</v>
      </c>
      <c r="P561">
        <v>10000</v>
      </c>
      <c r="Q561">
        <v>1137.9951923076924</v>
      </c>
      <c r="R561" t="s">
        <v>722</v>
      </c>
      <c r="S561">
        <v>1.2999999999999999E-2</v>
      </c>
      <c r="T561">
        <v>1.2999999999999999E-2</v>
      </c>
      <c r="U561" t="s">
        <v>722</v>
      </c>
      <c r="V561">
        <v>6.6879999999999997E-5</v>
      </c>
      <c r="W561">
        <v>6.6879999999999997E-5</v>
      </c>
      <c r="X561" t="s">
        <v>722</v>
      </c>
      <c r="Y561">
        <v>0.01</v>
      </c>
      <c r="Z561">
        <v>0.01</v>
      </c>
      <c r="AA561" t="s">
        <v>722</v>
      </c>
      <c r="AB561">
        <v>4.7720000000000004E-5</v>
      </c>
      <c r="AC561">
        <v>4.7720000000000004E-5</v>
      </c>
      <c r="AD561" t="s">
        <v>722</v>
      </c>
      <c r="AE561">
        <v>1</v>
      </c>
      <c r="AF561">
        <v>1</v>
      </c>
      <c r="AG561" t="s">
        <v>722</v>
      </c>
      <c r="AH561">
        <v>0.97699999999999998</v>
      </c>
      <c r="AI561">
        <v>0.97699999999999998</v>
      </c>
      <c r="AJ561">
        <v>8.9109118461538461E-2</v>
      </c>
      <c r="AK561">
        <v>6.282611257365385E-2</v>
      </c>
      <c r="AL561">
        <v>7.364112743554843</v>
      </c>
      <c r="AM561">
        <v>5.1920452611294721</v>
      </c>
      <c r="AN561" s="61">
        <v>3.6820563717774217E-3</v>
      </c>
      <c r="AO561">
        <v>2.5960226305647362E-3</v>
      </c>
      <c r="AP561">
        <v>3.3867554507608722E-3</v>
      </c>
    </row>
    <row r="562" spans="1:42" x14ac:dyDescent="0.35">
      <c r="A562" s="48" t="s">
        <v>725</v>
      </c>
      <c r="B562">
        <v>561</v>
      </c>
      <c r="C562" t="s">
        <v>392</v>
      </c>
      <c r="D562" t="s">
        <v>205</v>
      </c>
      <c r="E562" t="s">
        <v>16</v>
      </c>
      <c r="F562">
        <v>2017</v>
      </c>
      <c r="G562">
        <v>61</v>
      </c>
      <c r="H562">
        <v>1137.9951923076924</v>
      </c>
      <c r="J562">
        <v>75</v>
      </c>
      <c r="K562" t="s">
        <v>722</v>
      </c>
      <c r="L562">
        <v>0.54</v>
      </c>
      <c r="M562">
        <v>0.54</v>
      </c>
      <c r="N562" t="s">
        <v>722</v>
      </c>
      <c r="O562">
        <v>10000</v>
      </c>
      <c r="P562">
        <v>10000</v>
      </c>
      <c r="Q562">
        <v>1137.9951923076924</v>
      </c>
      <c r="R562" t="s">
        <v>722</v>
      </c>
      <c r="S562">
        <v>1.2999999999999999E-2</v>
      </c>
      <c r="T562">
        <v>1.2999999999999999E-2</v>
      </c>
      <c r="U562" t="s">
        <v>722</v>
      </c>
      <c r="V562">
        <v>6.6879999999999997E-5</v>
      </c>
      <c r="W562">
        <v>6.6879999999999997E-5</v>
      </c>
      <c r="X562" t="s">
        <v>722</v>
      </c>
      <c r="Y562">
        <v>0.01</v>
      </c>
      <c r="Z562">
        <v>0.01</v>
      </c>
      <c r="AA562" t="s">
        <v>722</v>
      </c>
      <c r="AB562">
        <v>4.7720000000000004E-5</v>
      </c>
      <c r="AC562">
        <v>4.7720000000000004E-5</v>
      </c>
      <c r="AD562" t="s">
        <v>722</v>
      </c>
      <c r="AE562">
        <v>1</v>
      </c>
      <c r="AF562">
        <v>1</v>
      </c>
      <c r="AG562" t="s">
        <v>722</v>
      </c>
      <c r="AH562">
        <v>0.97699999999999998</v>
      </c>
      <c r="AI562">
        <v>0.97699999999999998</v>
      </c>
      <c r="AJ562">
        <v>8.9109118461538461E-2</v>
      </c>
      <c r="AK562">
        <v>6.282611257365385E-2</v>
      </c>
      <c r="AL562">
        <v>7.364112743554843</v>
      </c>
      <c r="AM562">
        <v>5.1920452611294721</v>
      </c>
      <c r="AN562" s="61">
        <v>3.6820563717774217E-3</v>
      </c>
      <c r="AO562">
        <v>2.5960226305647362E-3</v>
      </c>
      <c r="AP562">
        <v>3.3867554507608722E-3</v>
      </c>
    </row>
    <row r="563" spans="1:42" x14ac:dyDescent="0.35">
      <c r="A563" s="48" t="s">
        <v>725</v>
      </c>
      <c r="B563">
        <v>562</v>
      </c>
      <c r="C563" t="s">
        <v>393</v>
      </c>
      <c r="D563" t="s">
        <v>205</v>
      </c>
      <c r="E563" t="s">
        <v>16</v>
      </c>
      <c r="F563">
        <v>2017</v>
      </c>
      <c r="G563">
        <v>84</v>
      </c>
      <c r="H563">
        <v>1137.9951923076924</v>
      </c>
      <c r="J563">
        <v>100</v>
      </c>
      <c r="K563" t="s">
        <v>722</v>
      </c>
      <c r="L563">
        <v>0.54</v>
      </c>
      <c r="M563">
        <v>0.54</v>
      </c>
      <c r="N563" t="s">
        <v>722</v>
      </c>
      <c r="O563">
        <v>10000</v>
      </c>
      <c r="P563">
        <v>10000</v>
      </c>
      <c r="Q563">
        <v>1137.9951923076924</v>
      </c>
      <c r="R563" t="s">
        <v>722</v>
      </c>
      <c r="S563">
        <v>1.7000000000000001E-2</v>
      </c>
      <c r="T563">
        <v>1.7000000000000001E-2</v>
      </c>
      <c r="U563" t="s">
        <v>722</v>
      </c>
      <c r="V563">
        <v>3.2639999999999999E-5</v>
      </c>
      <c r="W563">
        <v>3.2639999999999999E-5</v>
      </c>
      <c r="X563" t="s">
        <v>722</v>
      </c>
      <c r="Y563">
        <v>3.7999999999999999E-2</v>
      </c>
      <c r="Z563">
        <v>3.7999999999999999E-2</v>
      </c>
      <c r="AA563" t="s">
        <v>722</v>
      </c>
      <c r="AB563">
        <v>7.5559999999999988E-5</v>
      </c>
      <c r="AC563">
        <v>7.5559999999999988E-5</v>
      </c>
      <c r="AD563" t="s">
        <v>722</v>
      </c>
      <c r="AE563">
        <v>1</v>
      </c>
      <c r="AF563">
        <v>1</v>
      </c>
      <c r="AG563" t="s">
        <v>722</v>
      </c>
      <c r="AH563">
        <v>0.97699999999999998</v>
      </c>
      <c r="AI563">
        <v>0.97699999999999998</v>
      </c>
      <c r="AJ563">
        <v>5.4144163076923081E-2</v>
      </c>
      <c r="AK563">
        <v>0.12113521764596154</v>
      </c>
      <c r="AL563">
        <v>6.1616833729061593</v>
      </c>
      <c r="AM563">
        <v>13.78536141341916</v>
      </c>
      <c r="AN563" s="61">
        <v>3.0808416864530801E-3</v>
      </c>
      <c r="AO563">
        <v>6.8926807067095806E-3</v>
      </c>
      <c r="AP563">
        <v>2.8337581831995428E-3</v>
      </c>
    </row>
    <row r="564" spans="1:42" x14ac:dyDescent="0.35">
      <c r="A564" s="48" t="s">
        <v>725</v>
      </c>
      <c r="B564">
        <v>563</v>
      </c>
      <c r="C564" t="s">
        <v>394</v>
      </c>
      <c r="D564" t="s">
        <v>205</v>
      </c>
      <c r="E564" t="s">
        <v>16</v>
      </c>
      <c r="F564">
        <v>2017</v>
      </c>
      <c r="G564">
        <v>61</v>
      </c>
      <c r="H564">
        <v>1137.9951923076924</v>
      </c>
      <c r="J564">
        <v>75</v>
      </c>
      <c r="K564" t="s">
        <v>722</v>
      </c>
      <c r="L564">
        <v>0.54</v>
      </c>
      <c r="M564">
        <v>0.54</v>
      </c>
      <c r="N564" t="s">
        <v>722</v>
      </c>
      <c r="O564">
        <v>10000</v>
      </c>
      <c r="P564">
        <v>10000</v>
      </c>
      <c r="Q564">
        <v>1137.9951923076924</v>
      </c>
      <c r="R564" t="s">
        <v>722</v>
      </c>
      <c r="S564">
        <v>1.2999999999999999E-2</v>
      </c>
      <c r="T564">
        <v>1.2999999999999999E-2</v>
      </c>
      <c r="U564" t="s">
        <v>722</v>
      </c>
      <c r="V564">
        <v>6.6879999999999997E-5</v>
      </c>
      <c r="W564">
        <v>6.6879999999999997E-5</v>
      </c>
      <c r="X564" t="s">
        <v>722</v>
      </c>
      <c r="Y564">
        <v>0.01</v>
      </c>
      <c r="Z564">
        <v>0.01</v>
      </c>
      <c r="AA564" t="s">
        <v>722</v>
      </c>
      <c r="AB564">
        <v>4.7720000000000004E-5</v>
      </c>
      <c r="AC564">
        <v>4.7720000000000004E-5</v>
      </c>
      <c r="AD564" t="s">
        <v>722</v>
      </c>
      <c r="AE564">
        <v>1</v>
      </c>
      <c r="AF564">
        <v>1</v>
      </c>
      <c r="AG564" t="s">
        <v>722</v>
      </c>
      <c r="AH564">
        <v>0.97699999999999998</v>
      </c>
      <c r="AI564">
        <v>0.97699999999999998</v>
      </c>
      <c r="AJ564">
        <v>8.9109118461538461E-2</v>
      </c>
      <c r="AK564">
        <v>6.282611257365385E-2</v>
      </c>
      <c r="AL564">
        <v>7.364112743554843</v>
      </c>
      <c r="AM564">
        <v>5.1920452611294721</v>
      </c>
      <c r="AN564" s="61">
        <v>3.6820563717774217E-3</v>
      </c>
      <c r="AO564">
        <v>2.5960226305647362E-3</v>
      </c>
      <c r="AP564">
        <v>3.3867554507608722E-3</v>
      </c>
    </row>
    <row r="565" spans="1:42" x14ac:dyDescent="0.35">
      <c r="A565" s="48" t="s">
        <v>725</v>
      </c>
      <c r="B565">
        <v>564</v>
      </c>
      <c r="C565" t="s">
        <v>395</v>
      </c>
      <c r="D565" t="s">
        <v>205</v>
      </c>
      <c r="E565" t="s">
        <v>16</v>
      </c>
      <c r="F565">
        <v>2017</v>
      </c>
      <c r="G565">
        <v>86</v>
      </c>
      <c r="H565">
        <v>1137.9951923076924</v>
      </c>
      <c r="J565">
        <v>100</v>
      </c>
      <c r="K565" t="s">
        <v>722</v>
      </c>
      <c r="L565">
        <v>0.54</v>
      </c>
      <c r="M565">
        <v>0.54</v>
      </c>
      <c r="N565" t="s">
        <v>722</v>
      </c>
      <c r="O565">
        <v>10000</v>
      </c>
      <c r="P565">
        <v>10000</v>
      </c>
      <c r="Q565">
        <v>1137.9951923076924</v>
      </c>
      <c r="R565" t="s">
        <v>722</v>
      </c>
      <c r="S565">
        <v>1.7000000000000001E-2</v>
      </c>
      <c r="T565">
        <v>1.7000000000000001E-2</v>
      </c>
      <c r="U565" t="s">
        <v>722</v>
      </c>
      <c r="V565">
        <v>3.2639999999999999E-5</v>
      </c>
      <c r="W565">
        <v>3.2639999999999999E-5</v>
      </c>
      <c r="X565" t="s">
        <v>722</v>
      </c>
      <c r="Y565">
        <v>3.7999999999999999E-2</v>
      </c>
      <c r="Z565">
        <v>3.7999999999999999E-2</v>
      </c>
      <c r="AA565" t="s">
        <v>722</v>
      </c>
      <c r="AB565">
        <v>7.5559999999999988E-5</v>
      </c>
      <c r="AC565">
        <v>7.5559999999999988E-5</v>
      </c>
      <c r="AD565" t="s">
        <v>722</v>
      </c>
      <c r="AE565">
        <v>1</v>
      </c>
      <c r="AF565">
        <v>1</v>
      </c>
      <c r="AG565" t="s">
        <v>722</v>
      </c>
      <c r="AH565">
        <v>0.97699999999999998</v>
      </c>
      <c r="AI565">
        <v>0.97699999999999998</v>
      </c>
      <c r="AJ565">
        <v>5.4144163076923081E-2</v>
      </c>
      <c r="AK565">
        <v>0.12113521764596154</v>
      </c>
      <c r="AL565">
        <v>6.3083901198801158</v>
      </c>
      <c r="AM565">
        <v>14.113584304214855</v>
      </c>
      <c r="AN565" s="61">
        <v>3.154195059940058E-3</v>
      </c>
      <c r="AO565">
        <v>7.0567921521074283E-3</v>
      </c>
      <c r="AP565">
        <v>2.9012286161328653E-3</v>
      </c>
    </row>
    <row r="566" spans="1:42" x14ac:dyDescent="0.35">
      <c r="A566" s="48" t="s">
        <v>725</v>
      </c>
      <c r="B566">
        <v>565</v>
      </c>
      <c r="C566" t="s">
        <v>396</v>
      </c>
      <c r="D566" t="s">
        <v>205</v>
      </c>
      <c r="E566" t="s">
        <v>16</v>
      </c>
      <c r="F566">
        <v>2017</v>
      </c>
      <c r="G566">
        <v>86</v>
      </c>
      <c r="H566">
        <v>1137.9951923076924</v>
      </c>
      <c r="J566">
        <v>100</v>
      </c>
      <c r="K566" t="s">
        <v>722</v>
      </c>
      <c r="L566">
        <v>0.54</v>
      </c>
      <c r="M566">
        <v>0.54</v>
      </c>
      <c r="N566" t="s">
        <v>722</v>
      </c>
      <c r="O566">
        <v>10000</v>
      </c>
      <c r="P566">
        <v>10000</v>
      </c>
      <c r="Q566">
        <v>1137.9951923076924</v>
      </c>
      <c r="R566" t="s">
        <v>722</v>
      </c>
      <c r="S566">
        <v>1.7000000000000001E-2</v>
      </c>
      <c r="T566">
        <v>1.7000000000000001E-2</v>
      </c>
      <c r="U566" t="s">
        <v>722</v>
      </c>
      <c r="V566">
        <v>3.2639999999999999E-5</v>
      </c>
      <c r="W566">
        <v>3.2639999999999999E-5</v>
      </c>
      <c r="X566" t="s">
        <v>722</v>
      </c>
      <c r="Y566">
        <v>3.7999999999999999E-2</v>
      </c>
      <c r="Z566">
        <v>3.7999999999999999E-2</v>
      </c>
      <c r="AA566" t="s">
        <v>722</v>
      </c>
      <c r="AB566">
        <v>7.5559999999999988E-5</v>
      </c>
      <c r="AC566">
        <v>7.5559999999999988E-5</v>
      </c>
      <c r="AD566" t="s">
        <v>722</v>
      </c>
      <c r="AE566">
        <v>1</v>
      </c>
      <c r="AF566">
        <v>1</v>
      </c>
      <c r="AG566" t="s">
        <v>722</v>
      </c>
      <c r="AH566">
        <v>0.97699999999999998</v>
      </c>
      <c r="AI566">
        <v>0.97699999999999998</v>
      </c>
      <c r="AJ566">
        <v>5.4144163076923081E-2</v>
      </c>
      <c r="AK566">
        <v>0.12113521764596154</v>
      </c>
      <c r="AL566">
        <v>6.3083901198801158</v>
      </c>
      <c r="AM566">
        <v>14.113584304214855</v>
      </c>
      <c r="AN566" s="61">
        <v>3.154195059940058E-3</v>
      </c>
      <c r="AO566">
        <v>7.0567921521074283E-3</v>
      </c>
      <c r="AP566">
        <v>2.9012286161328653E-3</v>
      </c>
    </row>
    <row r="567" spans="1:42" x14ac:dyDescent="0.35">
      <c r="A567" s="48" t="s">
        <v>725</v>
      </c>
      <c r="B567">
        <v>566</v>
      </c>
      <c r="C567" t="s">
        <v>397</v>
      </c>
      <c r="D567" t="s">
        <v>205</v>
      </c>
      <c r="E567" t="s">
        <v>16</v>
      </c>
      <c r="F567">
        <v>2017</v>
      </c>
      <c r="G567">
        <v>86</v>
      </c>
      <c r="H567">
        <v>1137.9951923076924</v>
      </c>
      <c r="J567">
        <v>100</v>
      </c>
      <c r="K567" t="s">
        <v>722</v>
      </c>
      <c r="L567">
        <v>0.54</v>
      </c>
      <c r="M567">
        <v>0.54</v>
      </c>
      <c r="N567" t="s">
        <v>722</v>
      </c>
      <c r="O567">
        <v>10000</v>
      </c>
      <c r="P567">
        <v>10000</v>
      </c>
      <c r="Q567">
        <v>1137.9951923076924</v>
      </c>
      <c r="R567" t="s">
        <v>722</v>
      </c>
      <c r="S567">
        <v>1.7000000000000001E-2</v>
      </c>
      <c r="T567">
        <v>1.7000000000000001E-2</v>
      </c>
      <c r="U567" t="s">
        <v>722</v>
      </c>
      <c r="V567">
        <v>3.2639999999999999E-5</v>
      </c>
      <c r="W567">
        <v>3.2639999999999999E-5</v>
      </c>
      <c r="X567" t="s">
        <v>722</v>
      </c>
      <c r="Y567">
        <v>3.7999999999999999E-2</v>
      </c>
      <c r="Z567">
        <v>3.7999999999999999E-2</v>
      </c>
      <c r="AA567" t="s">
        <v>722</v>
      </c>
      <c r="AB567">
        <v>7.5559999999999988E-5</v>
      </c>
      <c r="AC567">
        <v>7.5559999999999988E-5</v>
      </c>
      <c r="AD567" t="s">
        <v>722</v>
      </c>
      <c r="AE567">
        <v>1</v>
      </c>
      <c r="AF567">
        <v>1</v>
      </c>
      <c r="AG567" t="s">
        <v>722</v>
      </c>
      <c r="AH567">
        <v>0.97699999999999998</v>
      </c>
      <c r="AI567">
        <v>0.97699999999999998</v>
      </c>
      <c r="AJ567">
        <v>5.4144163076923081E-2</v>
      </c>
      <c r="AK567">
        <v>0.12113521764596154</v>
      </c>
      <c r="AL567">
        <v>6.3083901198801158</v>
      </c>
      <c r="AM567">
        <v>14.113584304214855</v>
      </c>
      <c r="AN567" s="61">
        <v>3.154195059940058E-3</v>
      </c>
      <c r="AO567">
        <v>7.0567921521074283E-3</v>
      </c>
      <c r="AP567">
        <v>2.9012286161328653E-3</v>
      </c>
    </row>
    <row r="568" spans="1:42" x14ac:dyDescent="0.35">
      <c r="A568" s="48" t="s">
        <v>725</v>
      </c>
      <c r="B568">
        <v>567</v>
      </c>
      <c r="C568" t="s">
        <v>398</v>
      </c>
      <c r="D568" t="s">
        <v>205</v>
      </c>
      <c r="E568" t="s">
        <v>16</v>
      </c>
      <c r="F568">
        <v>2018</v>
      </c>
      <c r="G568">
        <v>61</v>
      </c>
      <c r="H568">
        <v>1137.9951923076924</v>
      </c>
      <c r="J568">
        <v>75</v>
      </c>
      <c r="K568" t="s">
        <v>722</v>
      </c>
      <c r="L568">
        <v>0.54</v>
      </c>
      <c r="M568">
        <v>0.54</v>
      </c>
      <c r="N568" t="s">
        <v>722</v>
      </c>
      <c r="O568">
        <v>10000</v>
      </c>
      <c r="P568">
        <v>10000</v>
      </c>
      <c r="Q568">
        <v>1137.9951923076924</v>
      </c>
      <c r="R568" t="s">
        <v>722</v>
      </c>
      <c r="S568">
        <v>1.2999999999999999E-2</v>
      </c>
      <c r="T568">
        <v>1.2999999999999999E-2</v>
      </c>
      <c r="U568" t="s">
        <v>722</v>
      </c>
      <c r="V568">
        <v>6.6879999999999997E-5</v>
      </c>
      <c r="W568">
        <v>6.6879999999999997E-5</v>
      </c>
      <c r="X568" t="s">
        <v>722</v>
      </c>
      <c r="Y568">
        <v>0.01</v>
      </c>
      <c r="Z568">
        <v>0.01</v>
      </c>
      <c r="AA568" t="s">
        <v>722</v>
      </c>
      <c r="AB568">
        <v>4.7720000000000004E-5</v>
      </c>
      <c r="AC568">
        <v>4.7720000000000004E-5</v>
      </c>
      <c r="AD568" t="s">
        <v>722</v>
      </c>
      <c r="AE568">
        <v>1</v>
      </c>
      <c r="AF568">
        <v>1</v>
      </c>
      <c r="AG568" t="s">
        <v>722</v>
      </c>
      <c r="AH568">
        <v>0.97699999999999998</v>
      </c>
      <c r="AI568">
        <v>0.97699999999999998</v>
      </c>
      <c r="AJ568">
        <v>8.9109118461538461E-2</v>
      </c>
      <c r="AK568">
        <v>6.282611257365385E-2</v>
      </c>
      <c r="AL568">
        <v>7.364112743554843</v>
      </c>
      <c r="AM568">
        <v>5.1920452611294721</v>
      </c>
      <c r="AN568" s="61">
        <v>3.6820563717774217E-3</v>
      </c>
      <c r="AO568">
        <v>2.5960226305647362E-3</v>
      </c>
      <c r="AP568">
        <v>3.3867554507608722E-3</v>
      </c>
    </row>
    <row r="569" spans="1:42" x14ac:dyDescent="0.35">
      <c r="A569" s="48" t="s">
        <v>725</v>
      </c>
      <c r="B569">
        <v>568</v>
      </c>
      <c r="C569" t="s">
        <v>399</v>
      </c>
      <c r="D569" t="s">
        <v>205</v>
      </c>
      <c r="E569" t="s">
        <v>16</v>
      </c>
      <c r="F569">
        <v>2018</v>
      </c>
      <c r="G569">
        <v>61</v>
      </c>
      <c r="H569">
        <v>1137.9951923076924</v>
      </c>
      <c r="J569">
        <v>75</v>
      </c>
      <c r="K569" t="s">
        <v>722</v>
      </c>
      <c r="L569">
        <v>0.54</v>
      </c>
      <c r="M569">
        <v>0.54</v>
      </c>
      <c r="N569" t="s">
        <v>722</v>
      </c>
      <c r="O569">
        <v>10000</v>
      </c>
      <c r="P569">
        <v>10000</v>
      </c>
      <c r="Q569">
        <v>1137.9951923076924</v>
      </c>
      <c r="R569" t="s">
        <v>722</v>
      </c>
      <c r="S569">
        <v>1.2999999999999999E-2</v>
      </c>
      <c r="T569">
        <v>1.2999999999999999E-2</v>
      </c>
      <c r="U569" t="s">
        <v>722</v>
      </c>
      <c r="V569">
        <v>6.6879999999999997E-5</v>
      </c>
      <c r="W569">
        <v>6.6879999999999997E-5</v>
      </c>
      <c r="X569" t="s">
        <v>722</v>
      </c>
      <c r="Y569">
        <v>0.01</v>
      </c>
      <c r="Z569">
        <v>0.01</v>
      </c>
      <c r="AA569" t="s">
        <v>722</v>
      </c>
      <c r="AB569">
        <v>4.7720000000000004E-5</v>
      </c>
      <c r="AC569">
        <v>4.7720000000000004E-5</v>
      </c>
      <c r="AD569" t="s">
        <v>722</v>
      </c>
      <c r="AE569">
        <v>1</v>
      </c>
      <c r="AF569">
        <v>1</v>
      </c>
      <c r="AG569" t="s">
        <v>722</v>
      </c>
      <c r="AH569">
        <v>0.97699999999999998</v>
      </c>
      <c r="AI569">
        <v>0.97699999999999998</v>
      </c>
      <c r="AJ569">
        <v>8.9109118461538461E-2</v>
      </c>
      <c r="AK569">
        <v>6.282611257365385E-2</v>
      </c>
      <c r="AL569">
        <v>7.364112743554843</v>
      </c>
      <c r="AM569">
        <v>5.1920452611294721</v>
      </c>
      <c r="AN569" s="61">
        <v>3.6820563717774217E-3</v>
      </c>
      <c r="AO569">
        <v>2.5960226305647362E-3</v>
      </c>
      <c r="AP569">
        <v>3.3867554507608722E-3</v>
      </c>
    </row>
    <row r="570" spans="1:42" x14ac:dyDescent="0.35">
      <c r="A570" s="48" t="s">
        <v>725</v>
      </c>
      <c r="B570">
        <v>569</v>
      </c>
      <c r="C570" t="s">
        <v>400</v>
      </c>
      <c r="D570" t="s">
        <v>205</v>
      </c>
      <c r="E570" t="s">
        <v>16</v>
      </c>
      <c r="F570">
        <v>2018</v>
      </c>
      <c r="G570">
        <v>61</v>
      </c>
      <c r="H570">
        <v>1137.9951923076924</v>
      </c>
      <c r="J570">
        <v>75</v>
      </c>
      <c r="K570" t="s">
        <v>722</v>
      </c>
      <c r="L570">
        <v>0.54</v>
      </c>
      <c r="M570">
        <v>0.54</v>
      </c>
      <c r="N570" t="s">
        <v>722</v>
      </c>
      <c r="O570">
        <v>10000</v>
      </c>
      <c r="P570">
        <v>10000</v>
      </c>
      <c r="Q570">
        <v>1137.9951923076924</v>
      </c>
      <c r="R570" t="s">
        <v>722</v>
      </c>
      <c r="S570">
        <v>1.2999999999999999E-2</v>
      </c>
      <c r="T570">
        <v>1.2999999999999999E-2</v>
      </c>
      <c r="U570" t="s">
        <v>722</v>
      </c>
      <c r="V570">
        <v>6.6879999999999997E-5</v>
      </c>
      <c r="W570">
        <v>6.6879999999999997E-5</v>
      </c>
      <c r="X570" t="s">
        <v>722</v>
      </c>
      <c r="Y570">
        <v>0.01</v>
      </c>
      <c r="Z570">
        <v>0.01</v>
      </c>
      <c r="AA570" t="s">
        <v>722</v>
      </c>
      <c r="AB570">
        <v>4.7720000000000004E-5</v>
      </c>
      <c r="AC570">
        <v>4.7720000000000004E-5</v>
      </c>
      <c r="AD570" t="s">
        <v>722</v>
      </c>
      <c r="AE570">
        <v>1</v>
      </c>
      <c r="AF570">
        <v>1</v>
      </c>
      <c r="AG570" t="s">
        <v>722</v>
      </c>
      <c r="AH570">
        <v>0.97699999999999998</v>
      </c>
      <c r="AI570">
        <v>0.97699999999999998</v>
      </c>
      <c r="AJ570">
        <v>8.9109118461538461E-2</v>
      </c>
      <c r="AK570">
        <v>6.282611257365385E-2</v>
      </c>
      <c r="AL570">
        <v>7.364112743554843</v>
      </c>
      <c r="AM570">
        <v>5.1920452611294721</v>
      </c>
      <c r="AN570" s="61">
        <v>3.6820563717774217E-3</v>
      </c>
      <c r="AO570">
        <v>2.5960226305647362E-3</v>
      </c>
      <c r="AP570">
        <v>3.3867554507608722E-3</v>
      </c>
    </row>
    <row r="571" spans="1:42" x14ac:dyDescent="0.35">
      <c r="A571" s="48" t="s">
        <v>725</v>
      </c>
      <c r="B571">
        <v>570</v>
      </c>
      <c r="C571" t="s">
        <v>401</v>
      </c>
      <c r="D571" t="s">
        <v>205</v>
      </c>
      <c r="E571" t="s">
        <v>16</v>
      </c>
      <c r="F571">
        <v>2018</v>
      </c>
      <c r="G571">
        <v>61</v>
      </c>
      <c r="H571">
        <v>1137.9951923076924</v>
      </c>
      <c r="J571">
        <v>75</v>
      </c>
      <c r="K571" t="s">
        <v>722</v>
      </c>
      <c r="L571">
        <v>0.54</v>
      </c>
      <c r="M571">
        <v>0.54</v>
      </c>
      <c r="N571" t="s">
        <v>722</v>
      </c>
      <c r="O571">
        <v>10000</v>
      </c>
      <c r="P571">
        <v>10000</v>
      </c>
      <c r="Q571">
        <v>1137.9951923076924</v>
      </c>
      <c r="R571" t="s">
        <v>722</v>
      </c>
      <c r="S571">
        <v>1.2999999999999999E-2</v>
      </c>
      <c r="T571">
        <v>1.2999999999999999E-2</v>
      </c>
      <c r="U571" t="s">
        <v>722</v>
      </c>
      <c r="V571">
        <v>6.6879999999999997E-5</v>
      </c>
      <c r="W571">
        <v>6.6879999999999997E-5</v>
      </c>
      <c r="X571" t="s">
        <v>722</v>
      </c>
      <c r="Y571">
        <v>0.01</v>
      </c>
      <c r="Z571">
        <v>0.01</v>
      </c>
      <c r="AA571" t="s">
        <v>722</v>
      </c>
      <c r="AB571">
        <v>4.7720000000000004E-5</v>
      </c>
      <c r="AC571">
        <v>4.7720000000000004E-5</v>
      </c>
      <c r="AD571" t="s">
        <v>722</v>
      </c>
      <c r="AE571">
        <v>1</v>
      </c>
      <c r="AF571">
        <v>1</v>
      </c>
      <c r="AG571" t="s">
        <v>722</v>
      </c>
      <c r="AH571">
        <v>0.97699999999999998</v>
      </c>
      <c r="AI571">
        <v>0.97699999999999998</v>
      </c>
      <c r="AJ571">
        <v>8.9109118461538461E-2</v>
      </c>
      <c r="AK571">
        <v>6.282611257365385E-2</v>
      </c>
      <c r="AL571">
        <v>7.364112743554843</v>
      </c>
      <c r="AM571">
        <v>5.1920452611294721</v>
      </c>
      <c r="AN571" s="61">
        <v>3.6820563717774217E-3</v>
      </c>
      <c r="AO571">
        <v>2.5960226305647362E-3</v>
      </c>
      <c r="AP571">
        <v>3.3867554507608722E-3</v>
      </c>
    </row>
    <row r="572" spans="1:42" x14ac:dyDescent="0.35">
      <c r="A572" s="48" t="s">
        <v>725</v>
      </c>
      <c r="B572">
        <v>571</v>
      </c>
      <c r="C572" t="s">
        <v>402</v>
      </c>
      <c r="D572" t="s">
        <v>205</v>
      </c>
      <c r="E572" t="s">
        <v>16</v>
      </c>
      <c r="F572">
        <v>2018</v>
      </c>
      <c r="G572">
        <v>61</v>
      </c>
      <c r="H572">
        <v>1137.9951923076924</v>
      </c>
      <c r="J572">
        <v>75</v>
      </c>
      <c r="K572" t="s">
        <v>722</v>
      </c>
      <c r="L572">
        <v>0.54</v>
      </c>
      <c r="M572">
        <v>0.54</v>
      </c>
      <c r="N572" t="s">
        <v>722</v>
      </c>
      <c r="O572">
        <v>10000</v>
      </c>
      <c r="P572">
        <v>10000</v>
      </c>
      <c r="Q572">
        <v>1137.9951923076924</v>
      </c>
      <c r="R572" t="s">
        <v>722</v>
      </c>
      <c r="S572">
        <v>1.2999999999999999E-2</v>
      </c>
      <c r="T572">
        <v>1.2999999999999999E-2</v>
      </c>
      <c r="U572" t="s">
        <v>722</v>
      </c>
      <c r="V572">
        <v>6.6879999999999997E-5</v>
      </c>
      <c r="W572">
        <v>6.6879999999999997E-5</v>
      </c>
      <c r="X572" t="s">
        <v>722</v>
      </c>
      <c r="Y572">
        <v>0.01</v>
      </c>
      <c r="Z572">
        <v>0.01</v>
      </c>
      <c r="AA572" t="s">
        <v>722</v>
      </c>
      <c r="AB572">
        <v>4.7720000000000004E-5</v>
      </c>
      <c r="AC572">
        <v>4.7720000000000004E-5</v>
      </c>
      <c r="AD572" t="s">
        <v>722</v>
      </c>
      <c r="AE572">
        <v>1</v>
      </c>
      <c r="AF572">
        <v>1</v>
      </c>
      <c r="AG572" t="s">
        <v>722</v>
      </c>
      <c r="AH572">
        <v>0.97699999999999998</v>
      </c>
      <c r="AI572">
        <v>0.97699999999999998</v>
      </c>
      <c r="AJ572">
        <v>8.9109118461538461E-2</v>
      </c>
      <c r="AK572">
        <v>6.282611257365385E-2</v>
      </c>
      <c r="AL572">
        <v>7.364112743554843</v>
      </c>
      <c r="AM572">
        <v>5.1920452611294721</v>
      </c>
      <c r="AN572" s="61">
        <v>3.6820563717774217E-3</v>
      </c>
      <c r="AO572">
        <v>2.5960226305647362E-3</v>
      </c>
      <c r="AP572">
        <v>3.3867554507608722E-3</v>
      </c>
    </row>
    <row r="573" spans="1:42" x14ac:dyDescent="0.35">
      <c r="A573" s="48" t="s">
        <v>725</v>
      </c>
      <c r="B573">
        <v>572</v>
      </c>
      <c r="C573" t="s">
        <v>403</v>
      </c>
      <c r="D573" t="s">
        <v>205</v>
      </c>
      <c r="E573" t="s">
        <v>16</v>
      </c>
      <c r="F573">
        <v>2018</v>
      </c>
      <c r="G573">
        <v>61</v>
      </c>
      <c r="H573">
        <v>1137.9951923076924</v>
      </c>
      <c r="J573">
        <v>75</v>
      </c>
      <c r="K573" t="s">
        <v>722</v>
      </c>
      <c r="L573">
        <v>0.54</v>
      </c>
      <c r="M573">
        <v>0.54</v>
      </c>
      <c r="N573" t="s">
        <v>722</v>
      </c>
      <c r="O573">
        <v>10000</v>
      </c>
      <c r="P573">
        <v>10000</v>
      </c>
      <c r="Q573">
        <v>1137.9951923076924</v>
      </c>
      <c r="R573" t="s">
        <v>722</v>
      </c>
      <c r="S573">
        <v>1.2999999999999999E-2</v>
      </c>
      <c r="T573">
        <v>1.2999999999999999E-2</v>
      </c>
      <c r="U573" t="s">
        <v>722</v>
      </c>
      <c r="V573">
        <v>6.6879999999999997E-5</v>
      </c>
      <c r="W573">
        <v>6.6879999999999997E-5</v>
      </c>
      <c r="X573" t="s">
        <v>722</v>
      </c>
      <c r="Y573">
        <v>0.01</v>
      </c>
      <c r="Z573">
        <v>0.01</v>
      </c>
      <c r="AA573" t="s">
        <v>722</v>
      </c>
      <c r="AB573">
        <v>4.7720000000000004E-5</v>
      </c>
      <c r="AC573">
        <v>4.7720000000000004E-5</v>
      </c>
      <c r="AD573" t="s">
        <v>722</v>
      </c>
      <c r="AE573">
        <v>1</v>
      </c>
      <c r="AF573">
        <v>1</v>
      </c>
      <c r="AG573" t="s">
        <v>722</v>
      </c>
      <c r="AH573">
        <v>0.97699999999999998</v>
      </c>
      <c r="AI573">
        <v>0.97699999999999998</v>
      </c>
      <c r="AJ573">
        <v>8.9109118461538461E-2</v>
      </c>
      <c r="AK573">
        <v>6.282611257365385E-2</v>
      </c>
      <c r="AL573">
        <v>7.364112743554843</v>
      </c>
      <c r="AM573">
        <v>5.1920452611294721</v>
      </c>
      <c r="AN573" s="61">
        <v>3.6820563717774217E-3</v>
      </c>
      <c r="AO573">
        <v>2.5960226305647362E-3</v>
      </c>
      <c r="AP573">
        <v>3.3867554507608722E-3</v>
      </c>
    </row>
    <row r="574" spans="1:42" x14ac:dyDescent="0.35">
      <c r="A574" s="48" t="s">
        <v>725</v>
      </c>
      <c r="B574">
        <v>573</v>
      </c>
      <c r="C574" t="s">
        <v>404</v>
      </c>
      <c r="D574" t="s">
        <v>205</v>
      </c>
      <c r="E574" t="s">
        <v>16</v>
      </c>
      <c r="F574">
        <v>2018</v>
      </c>
      <c r="G574">
        <v>61</v>
      </c>
      <c r="H574">
        <v>1137.9951923076924</v>
      </c>
      <c r="J574">
        <v>75</v>
      </c>
      <c r="K574" t="s">
        <v>722</v>
      </c>
      <c r="L574">
        <v>0.54</v>
      </c>
      <c r="M574">
        <v>0.54</v>
      </c>
      <c r="N574" t="s">
        <v>722</v>
      </c>
      <c r="O574">
        <v>10000</v>
      </c>
      <c r="P574">
        <v>10000</v>
      </c>
      <c r="Q574">
        <v>1137.9951923076924</v>
      </c>
      <c r="R574" t="s">
        <v>722</v>
      </c>
      <c r="S574">
        <v>1.2999999999999999E-2</v>
      </c>
      <c r="T574">
        <v>1.2999999999999999E-2</v>
      </c>
      <c r="U574" t="s">
        <v>722</v>
      </c>
      <c r="V574">
        <v>6.6879999999999997E-5</v>
      </c>
      <c r="W574">
        <v>6.6879999999999997E-5</v>
      </c>
      <c r="X574" t="s">
        <v>722</v>
      </c>
      <c r="Y574">
        <v>0.01</v>
      </c>
      <c r="Z574">
        <v>0.01</v>
      </c>
      <c r="AA574" t="s">
        <v>722</v>
      </c>
      <c r="AB574">
        <v>4.7720000000000004E-5</v>
      </c>
      <c r="AC574">
        <v>4.7720000000000004E-5</v>
      </c>
      <c r="AD574" t="s">
        <v>722</v>
      </c>
      <c r="AE574">
        <v>1</v>
      </c>
      <c r="AF574">
        <v>1</v>
      </c>
      <c r="AG574" t="s">
        <v>722</v>
      </c>
      <c r="AH574">
        <v>0.97699999999999998</v>
      </c>
      <c r="AI574">
        <v>0.97699999999999998</v>
      </c>
      <c r="AJ574">
        <v>8.9109118461538461E-2</v>
      </c>
      <c r="AK574">
        <v>6.282611257365385E-2</v>
      </c>
      <c r="AL574">
        <v>7.364112743554843</v>
      </c>
      <c r="AM574">
        <v>5.1920452611294721</v>
      </c>
      <c r="AN574" s="61">
        <v>3.6820563717774217E-3</v>
      </c>
      <c r="AO574">
        <v>2.5960226305647362E-3</v>
      </c>
      <c r="AP574">
        <v>3.3867554507608722E-3</v>
      </c>
    </row>
    <row r="575" spans="1:42" x14ac:dyDescent="0.35">
      <c r="A575" s="48" t="s">
        <v>725</v>
      </c>
      <c r="B575">
        <v>574</v>
      </c>
      <c r="C575" t="s">
        <v>405</v>
      </c>
      <c r="D575" t="s">
        <v>205</v>
      </c>
      <c r="E575" t="s">
        <v>16</v>
      </c>
      <c r="F575">
        <v>2018</v>
      </c>
      <c r="G575">
        <v>84</v>
      </c>
      <c r="H575">
        <v>1137.9951923076924</v>
      </c>
      <c r="J575">
        <v>100</v>
      </c>
      <c r="K575" t="s">
        <v>722</v>
      </c>
      <c r="L575">
        <v>0.54</v>
      </c>
      <c r="M575">
        <v>0.54</v>
      </c>
      <c r="N575" t="s">
        <v>722</v>
      </c>
      <c r="O575">
        <v>10000</v>
      </c>
      <c r="P575">
        <v>10000</v>
      </c>
      <c r="Q575">
        <v>1137.9951923076924</v>
      </c>
      <c r="R575" t="s">
        <v>722</v>
      </c>
      <c r="S575">
        <v>1.7000000000000001E-2</v>
      </c>
      <c r="T575">
        <v>1.7000000000000001E-2</v>
      </c>
      <c r="U575" t="s">
        <v>722</v>
      </c>
      <c r="V575">
        <v>3.2639999999999999E-5</v>
      </c>
      <c r="W575">
        <v>3.2639999999999999E-5</v>
      </c>
      <c r="X575" t="s">
        <v>722</v>
      </c>
      <c r="Y575">
        <v>3.7999999999999999E-2</v>
      </c>
      <c r="Z575">
        <v>3.7999999999999999E-2</v>
      </c>
      <c r="AA575" t="s">
        <v>722</v>
      </c>
      <c r="AB575">
        <v>7.5559999999999988E-5</v>
      </c>
      <c r="AC575">
        <v>7.5559999999999988E-5</v>
      </c>
      <c r="AD575" t="s">
        <v>722</v>
      </c>
      <c r="AE575">
        <v>1</v>
      </c>
      <c r="AF575">
        <v>1</v>
      </c>
      <c r="AG575" t="s">
        <v>722</v>
      </c>
      <c r="AH575">
        <v>0.97699999999999998</v>
      </c>
      <c r="AI575">
        <v>0.97699999999999998</v>
      </c>
      <c r="AJ575">
        <v>5.4144163076923081E-2</v>
      </c>
      <c r="AK575">
        <v>0.12113521764596154</v>
      </c>
      <c r="AL575">
        <v>6.1616833729061593</v>
      </c>
      <c r="AM575">
        <v>13.78536141341916</v>
      </c>
      <c r="AN575" s="61">
        <v>3.0808416864530801E-3</v>
      </c>
      <c r="AO575">
        <v>6.8926807067095806E-3</v>
      </c>
      <c r="AP575">
        <v>2.8337581831995428E-3</v>
      </c>
    </row>
    <row r="576" spans="1:42" x14ac:dyDescent="0.35">
      <c r="A576" s="48" t="s">
        <v>725</v>
      </c>
      <c r="B576">
        <v>575</v>
      </c>
      <c r="C576" t="s">
        <v>406</v>
      </c>
      <c r="D576" t="s">
        <v>205</v>
      </c>
      <c r="E576" t="s">
        <v>16</v>
      </c>
      <c r="F576">
        <v>2018</v>
      </c>
      <c r="G576">
        <v>61</v>
      </c>
      <c r="H576">
        <v>1137.9951923076924</v>
      </c>
      <c r="J576">
        <v>75</v>
      </c>
      <c r="K576" t="s">
        <v>722</v>
      </c>
      <c r="L576">
        <v>0.54</v>
      </c>
      <c r="M576">
        <v>0.54</v>
      </c>
      <c r="N576" t="s">
        <v>722</v>
      </c>
      <c r="O576">
        <v>10000</v>
      </c>
      <c r="P576">
        <v>10000</v>
      </c>
      <c r="Q576">
        <v>1137.9951923076924</v>
      </c>
      <c r="R576" t="s">
        <v>722</v>
      </c>
      <c r="S576">
        <v>1.2999999999999999E-2</v>
      </c>
      <c r="T576">
        <v>1.2999999999999999E-2</v>
      </c>
      <c r="U576" t="s">
        <v>722</v>
      </c>
      <c r="V576">
        <v>6.6879999999999997E-5</v>
      </c>
      <c r="W576">
        <v>6.6879999999999997E-5</v>
      </c>
      <c r="X576" t="s">
        <v>722</v>
      </c>
      <c r="Y576">
        <v>0.01</v>
      </c>
      <c r="Z576">
        <v>0.01</v>
      </c>
      <c r="AA576" t="s">
        <v>722</v>
      </c>
      <c r="AB576">
        <v>4.7720000000000004E-5</v>
      </c>
      <c r="AC576">
        <v>4.7720000000000004E-5</v>
      </c>
      <c r="AD576" t="s">
        <v>722</v>
      </c>
      <c r="AE576">
        <v>1</v>
      </c>
      <c r="AF576">
        <v>1</v>
      </c>
      <c r="AG576" t="s">
        <v>722</v>
      </c>
      <c r="AH576">
        <v>0.97699999999999998</v>
      </c>
      <c r="AI576">
        <v>0.97699999999999998</v>
      </c>
      <c r="AJ576">
        <v>8.9109118461538461E-2</v>
      </c>
      <c r="AK576">
        <v>6.282611257365385E-2</v>
      </c>
      <c r="AL576">
        <v>7.364112743554843</v>
      </c>
      <c r="AM576">
        <v>5.1920452611294721</v>
      </c>
      <c r="AN576" s="61">
        <v>3.6820563717774217E-3</v>
      </c>
      <c r="AO576">
        <v>2.5960226305647362E-3</v>
      </c>
      <c r="AP576">
        <v>3.3867554507608722E-3</v>
      </c>
    </row>
    <row r="577" spans="1:42" x14ac:dyDescent="0.35">
      <c r="A577" s="48" t="s">
        <v>725</v>
      </c>
      <c r="B577">
        <v>576</v>
      </c>
      <c r="C577" t="s">
        <v>407</v>
      </c>
      <c r="D577" t="s">
        <v>205</v>
      </c>
      <c r="E577" t="s">
        <v>408</v>
      </c>
      <c r="F577">
        <v>2011</v>
      </c>
      <c r="G577">
        <v>84</v>
      </c>
      <c r="H577">
        <v>1137.9951923076924</v>
      </c>
      <c r="J577">
        <v>100</v>
      </c>
      <c r="K577" t="s">
        <v>722</v>
      </c>
      <c r="L577">
        <v>0.54</v>
      </c>
      <c r="M577">
        <v>0.54</v>
      </c>
      <c r="N577" t="s">
        <v>722</v>
      </c>
      <c r="O577">
        <v>10000</v>
      </c>
      <c r="P577">
        <v>10000</v>
      </c>
      <c r="Q577">
        <v>6827.9711538461543</v>
      </c>
      <c r="R577" t="s">
        <v>722</v>
      </c>
      <c r="S577">
        <v>0.106</v>
      </c>
      <c r="T577">
        <v>0.11</v>
      </c>
      <c r="U577" t="s">
        <v>722</v>
      </c>
      <c r="V577">
        <v>5.2320000000000001E-5</v>
      </c>
      <c r="W577">
        <v>5.2320000000000001E-5</v>
      </c>
      <c r="X577" t="s">
        <v>722</v>
      </c>
      <c r="Y577">
        <v>6.9000000000000006E-2</v>
      </c>
      <c r="Z577">
        <v>6.9000000000000006E-2</v>
      </c>
      <c r="AA577" t="s">
        <v>722</v>
      </c>
      <c r="AB577">
        <v>3.2480000000000001E-5</v>
      </c>
      <c r="AC577">
        <v>3.2480000000000001E-5</v>
      </c>
      <c r="AD577" t="s">
        <v>722</v>
      </c>
      <c r="AE577">
        <v>1</v>
      </c>
      <c r="AF577">
        <v>1</v>
      </c>
      <c r="AG577" t="s">
        <v>722</v>
      </c>
      <c r="AH577">
        <v>1</v>
      </c>
      <c r="AI577">
        <v>1</v>
      </c>
      <c r="AJ577">
        <v>0.46723945076923079</v>
      </c>
      <c r="AK577">
        <v>0.29077250307692309</v>
      </c>
      <c r="AL577">
        <v>53.172519277477456</v>
      </c>
      <c r="AM577">
        <v>33.090327667674394</v>
      </c>
      <c r="AN577" s="61">
        <v>2.6586259638738726E-2</v>
      </c>
      <c r="AO577">
        <v>1.6545163833837199E-2</v>
      </c>
      <c r="AP577">
        <v>2.445404161571188E-2</v>
      </c>
    </row>
    <row r="578" spans="1:42" x14ac:dyDescent="0.35">
      <c r="A578" s="48" t="s">
        <v>725</v>
      </c>
      <c r="B578">
        <v>577</v>
      </c>
      <c r="C578" t="s">
        <v>409</v>
      </c>
      <c r="D578" t="s">
        <v>205</v>
      </c>
      <c r="E578" t="s">
        <v>408</v>
      </c>
      <c r="F578">
        <v>2012</v>
      </c>
      <c r="G578">
        <v>84</v>
      </c>
      <c r="H578">
        <v>1137.9951923076924</v>
      </c>
      <c r="J578">
        <v>100</v>
      </c>
      <c r="K578" t="s">
        <v>722</v>
      </c>
      <c r="L578">
        <v>0.54</v>
      </c>
      <c r="M578">
        <v>0.54</v>
      </c>
      <c r="N578" t="s">
        <v>722</v>
      </c>
      <c r="O578">
        <v>10000</v>
      </c>
      <c r="P578">
        <v>10000</v>
      </c>
      <c r="Q578">
        <v>5689.9759615384619</v>
      </c>
      <c r="R578" t="s">
        <v>722</v>
      </c>
      <c r="S578">
        <v>0.106</v>
      </c>
      <c r="T578">
        <v>0.11</v>
      </c>
      <c r="U578" t="s">
        <v>722</v>
      </c>
      <c r="V578">
        <v>5.2320000000000001E-5</v>
      </c>
      <c r="W578">
        <v>5.2320000000000001E-5</v>
      </c>
      <c r="X578" t="s">
        <v>722</v>
      </c>
      <c r="Y578">
        <v>6.9000000000000006E-2</v>
      </c>
      <c r="Z578">
        <v>6.9000000000000006E-2</v>
      </c>
      <c r="AA578" t="s">
        <v>722</v>
      </c>
      <c r="AB578">
        <v>3.2480000000000001E-5</v>
      </c>
      <c r="AC578">
        <v>3.2480000000000001E-5</v>
      </c>
      <c r="AD578" t="s">
        <v>722</v>
      </c>
      <c r="AE578">
        <v>1</v>
      </c>
      <c r="AF578">
        <v>1</v>
      </c>
      <c r="AG578" t="s">
        <v>722</v>
      </c>
      <c r="AH578">
        <v>1</v>
      </c>
      <c r="AI578">
        <v>1</v>
      </c>
      <c r="AJ578">
        <v>0.40769954230769234</v>
      </c>
      <c r="AK578">
        <v>0.25381041923076925</v>
      </c>
      <c r="AL578">
        <v>46.396792345091285</v>
      </c>
      <c r="AM578">
        <v>28.883989541453012</v>
      </c>
      <c r="AN578" s="61">
        <v>2.3198396172545644E-2</v>
      </c>
      <c r="AO578">
        <v>1.4441994770726507E-2</v>
      </c>
      <c r="AP578">
        <v>2.1337884799507482E-2</v>
      </c>
    </row>
    <row r="579" spans="1:42" x14ac:dyDescent="0.35">
      <c r="A579" s="48" t="s">
        <v>725</v>
      </c>
      <c r="B579">
        <v>578</v>
      </c>
      <c r="C579" t="s">
        <v>410</v>
      </c>
      <c r="D579" t="s">
        <v>411</v>
      </c>
      <c r="E579" t="s">
        <v>9</v>
      </c>
      <c r="F579">
        <v>2012</v>
      </c>
      <c r="G579">
        <v>200</v>
      </c>
      <c r="H579">
        <v>20</v>
      </c>
      <c r="I579" t="s">
        <v>734</v>
      </c>
      <c r="J579">
        <v>300</v>
      </c>
      <c r="K579">
        <v>0.34</v>
      </c>
      <c r="L579" t="s">
        <v>722</v>
      </c>
      <c r="M579">
        <v>0.34</v>
      </c>
      <c r="N579">
        <v>12000</v>
      </c>
      <c r="O579" t="s">
        <v>722</v>
      </c>
      <c r="P579">
        <v>12000</v>
      </c>
      <c r="Q579">
        <v>100</v>
      </c>
      <c r="R579">
        <v>7.0000000000000007E-2</v>
      </c>
      <c r="S579" t="s">
        <v>722</v>
      </c>
      <c r="T579">
        <v>7.0000000000000007E-2</v>
      </c>
      <c r="U579">
        <v>1.8300000000000001E-5</v>
      </c>
      <c r="V579" t="s">
        <v>722</v>
      </c>
      <c r="W579">
        <v>1.8300000000000001E-5</v>
      </c>
      <c r="X579">
        <v>1.5153859999999999</v>
      </c>
      <c r="Y579" t="s">
        <v>722</v>
      </c>
      <c r="Z579">
        <v>1.5153859999999999</v>
      </c>
      <c r="AA579">
        <v>1.9700000000000001E-5</v>
      </c>
      <c r="AB579" t="s">
        <v>722</v>
      </c>
      <c r="AC579">
        <v>1.9700000000000001E-5</v>
      </c>
      <c r="AD579">
        <v>0.9</v>
      </c>
      <c r="AE579" t="s">
        <v>722</v>
      </c>
      <c r="AF579">
        <v>0.9</v>
      </c>
      <c r="AG579">
        <v>0.95</v>
      </c>
      <c r="AH579" t="s">
        <v>722</v>
      </c>
      <c r="AI579">
        <v>0.95</v>
      </c>
      <c r="AJ579">
        <v>6.464700000000001E-2</v>
      </c>
      <c r="AK579">
        <v>1.4414881999999998</v>
      </c>
      <c r="AL579">
        <v>0.19383024454313466</v>
      </c>
      <c r="AM579">
        <v>4.3219949929933783</v>
      </c>
      <c r="AN579" s="61">
        <v>9.6915122271567331E-5</v>
      </c>
      <c r="AO579">
        <v>2.1609974964966893E-3</v>
      </c>
      <c r="AP579">
        <v>1.1726729794859647E-4</v>
      </c>
    </row>
    <row r="580" spans="1:42" x14ac:dyDescent="0.35">
      <c r="A580" s="48" t="s">
        <v>725</v>
      </c>
      <c r="B580">
        <v>579</v>
      </c>
      <c r="C580">
        <v>828552</v>
      </c>
      <c r="D580" t="s">
        <v>412</v>
      </c>
      <c r="E580" t="s">
        <v>9</v>
      </c>
      <c r="F580">
        <v>2005</v>
      </c>
      <c r="G580">
        <v>50</v>
      </c>
      <c r="H580">
        <v>589.79999999999995</v>
      </c>
      <c r="I580" t="s">
        <v>620</v>
      </c>
      <c r="J580">
        <v>75</v>
      </c>
      <c r="K580">
        <v>0.2</v>
      </c>
      <c r="L580" t="s">
        <v>722</v>
      </c>
      <c r="M580">
        <v>0.2</v>
      </c>
      <c r="N580">
        <v>12000</v>
      </c>
      <c r="O580" t="s">
        <v>722</v>
      </c>
      <c r="P580">
        <v>12000</v>
      </c>
      <c r="Q580">
        <v>7077.5999999999995</v>
      </c>
      <c r="R580">
        <v>0.28000000000000003</v>
      </c>
      <c r="S580" t="s">
        <v>722</v>
      </c>
      <c r="T580">
        <v>0.28000000000000003</v>
      </c>
      <c r="U580">
        <v>2.9200000000000002E-5</v>
      </c>
      <c r="V580" t="s">
        <v>722</v>
      </c>
      <c r="W580">
        <v>2.9200000000000002E-5</v>
      </c>
      <c r="X580">
        <v>4.5518270000000003</v>
      </c>
      <c r="Y580" t="s">
        <v>722</v>
      </c>
      <c r="Z580">
        <v>4.5518270000000003</v>
      </c>
      <c r="AA580">
        <v>7.3200000000000004E-5</v>
      </c>
      <c r="AB580" t="s">
        <v>722</v>
      </c>
      <c r="AC580">
        <v>7.3200000000000004E-5</v>
      </c>
      <c r="AD580">
        <v>0.9</v>
      </c>
      <c r="AE580" t="s">
        <v>722</v>
      </c>
      <c r="AF580">
        <v>0.9</v>
      </c>
      <c r="AG580">
        <v>0.93</v>
      </c>
      <c r="AH580" t="s">
        <v>722</v>
      </c>
      <c r="AI580">
        <v>0.93</v>
      </c>
      <c r="AJ580">
        <v>0.43799932800000002</v>
      </c>
      <c r="AK580">
        <v>4.715013807600001</v>
      </c>
      <c r="AL580">
        <v>5.6952457920401081</v>
      </c>
      <c r="AM580">
        <v>61.308684352924203</v>
      </c>
      <c r="AN580" s="61">
        <v>2.8476228960200539E-3</v>
      </c>
      <c r="AO580">
        <v>3.0654342176462103E-2</v>
      </c>
      <c r="AP580">
        <v>3.4456237041842652E-3</v>
      </c>
    </row>
    <row r="581" spans="1:42" x14ac:dyDescent="0.35">
      <c r="A581" s="48" t="s">
        <v>725</v>
      </c>
      <c r="B581">
        <v>580</v>
      </c>
      <c r="C581" t="s">
        <v>413</v>
      </c>
      <c r="D581" t="s">
        <v>412</v>
      </c>
      <c r="E581" t="s">
        <v>9</v>
      </c>
      <c r="F581">
        <v>2013</v>
      </c>
      <c r="G581">
        <v>70</v>
      </c>
      <c r="H581">
        <v>589.79999999999995</v>
      </c>
      <c r="I581" t="s">
        <v>622</v>
      </c>
      <c r="J581">
        <v>75</v>
      </c>
      <c r="K581">
        <v>0.2</v>
      </c>
      <c r="L581" t="s">
        <v>722</v>
      </c>
      <c r="M581">
        <v>0.2</v>
      </c>
      <c r="N581">
        <v>12000</v>
      </c>
      <c r="O581" t="s">
        <v>722</v>
      </c>
      <c r="P581">
        <v>12000</v>
      </c>
      <c r="Q581">
        <v>2359.1999999999998</v>
      </c>
      <c r="R581">
        <v>0.1</v>
      </c>
      <c r="S581" t="s">
        <v>722</v>
      </c>
      <c r="T581">
        <v>0.1</v>
      </c>
      <c r="U581">
        <v>2.5000000000000001E-5</v>
      </c>
      <c r="V581" t="s">
        <v>722</v>
      </c>
      <c r="W581">
        <v>2.5000000000000001E-5</v>
      </c>
      <c r="X581">
        <v>2.632101</v>
      </c>
      <c r="Y581" t="s">
        <v>722</v>
      </c>
      <c r="Z581">
        <v>2.632101</v>
      </c>
      <c r="AA581">
        <v>3.4600000000000001E-5</v>
      </c>
      <c r="AB581" t="s">
        <v>722</v>
      </c>
      <c r="AC581">
        <v>3.4600000000000001E-5</v>
      </c>
      <c r="AD581">
        <v>0.9</v>
      </c>
      <c r="AE581" t="s">
        <v>722</v>
      </c>
      <c r="AF581">
        <v>0.9</v>
      </c>
      <c r="AG581">
        <v>0.95</v>
      </c>
      <c r="AH581" t="s">
        <v>722</v>
      </c>
      <c r="AI581">
        <v>0.95</v>
      </c>
      <c r="AJ581">
        <v>0.14308200000000001</v>
      </c>
      <c r="AK581">
        <v>2.578042854</v>
      </c>
      <c r="AL581">
        <v>2.6046661463904255</v>
      </c>
      <c r="AM581">
        <v>46.930717670689205</v>
      </c>
      <c r="AN581" s="61">
        <v>1.3023330731952128E-3</v>
      </c>
      <c r="AO581">
        <v>2.3465358835344605E-2</v>
      </c>
      <c r="AP581">
        <v>1.5758230185662074E-3</v>
      </c>
    </row>
    <row r="582" spans="1:42" x14ac:dyDescent="0.35">
      <c r="A582" s="48" t="s">
        <v>725</v>
      </c>
      <c r="B582">
        <v>581</v>
      </c>
      <c r="C582">
        <v>163980</v>
      </c>
      <c r="D582" t="s">
        <v>412</v>
      </c>
      <c r="E582" t="s">
        <v>49</v>
      </c>
      <c r="F582">
        <v>1994</v>
      </c>
      <c r="G582">
        <v>50</v>
      </c>
      <c r="H582">
        <v>589.79999999999995</v>
      </c>
      <c r="J582">
        <v>75</v>
      </c>
      <c r="K582" t="s">
        <v>723</v>
      </c>
      <c r="L582" t="s">
        <v>723</v>
      </c>
      <c r="M582">
        <v>0</v>
      </c>
      <c r="N582" t="s">
        <v>723</v>
      </c>
      <c r="O582" t="s">
        <v>723</v>
      </c>
      <c r="P582">
        <v>0</v>
      </c>
      <c r="Q582">
        <v>13565.4</v>
      </c>
      <c r="R582" t="s">
        <v>723</v>
      </c>
      <c r="S582" t="s">
        <v>723</v>
      </c>
      <c r="T582">
        <v>0</v>
      </c>
      <c r="U582" t="s">
        <v>723</v>
      </c>
      <c r="V582" t="s">
        <v>723</v>
      </c>
      <c r="W582">
        <v>0</v>
      </c>
      <c r="X582" t="s">
        <v>723</v>
      </c>
      <c r="Y582" t="s">
        <v>723</v>
      </c>
      <c r="Z582">
        <v>0</v>
      </c>
      <c r="AA582" t="s">
        <v>723</v>
      </c>
      <c r="AB582" t="s">
        <v>722</v>
      </c>
      <c r="AC582">
        <v>0</v>
      </c>
      <c r="AD582" t="s">
        <v>723</v>
      </c>
      <c r="AE582" t="s">
        <v>723</v>
      </c>
      <c r="AF582">
        <v>0</v>
      </c>
      <c r="AG582" t="s">
        <v>723</v>
      </c>
      <c r="AH582" t="s">
        <v>723</v>
      </c>
      <c r="AI582">
        <v>0</v>
      </c>
      <c r="AJ582">
        <v>0</v>
      </c>
      <c r="AK582">
        <v>0</v>
      </c>
      <c r="AL582" t="s">
        <v>723</v>
      </c>
      <c r="AM582" t="s">
        <v>723</v>
      </c>
      <c r="AN582" s="61" t="s">
        <v>723</v>
      </c>
      <c r="AO582" t="s">
        <v>723</v>
      </c>
      <c r="AP582" t="s">
        <v>723</v>
      </c>
    </row>
    <row r="583" spans="1:42" x14ac:dyDescent="0.35">
      <c r="A583" s="48" t="s">
        <v>725</v>
      </c>
      <c r="B583">
        <v>582</v>
      </c>
      <c r="C583">
        <v>163998</v>
      </c>
      <c r="D583" t="s">
        <v>412</v>
      </c>
      <c r="E583" t="s">
        <v>49</v>
      </c>
      <c r="F583">
        <v>1994</v>
      </c>
      <c r="G583">
        <v>50</v>
      </c>
      <c r="H583">
        <v>589.79999999999995</v>
      </c>
      <c r="J583">
        <v>75</v>
      </c>
      <c r="K583" t="s">
        <v>723</v>
      </c>
      <c r="L583" t="s">
        <v>723</v>
      </c>
      <c r="M583">
        <v>0</v>
      </c>
      <c r="N583" t="s">
        <v>723</v>
      </c>
      <c r="O583" t="s">
        <v>723</v>
      </c>
      <c r="P583">
        <v>0</v>
      </c>
      <c r="Q583">
        <v>13565.4</v>
      </c>
      <c r="R583" t="s">
        <v>723</v>
      </c>
      <c r="S583" t="s">
        <v>723</v>
      </c>
      <c r="T583">
        <v>0</v>
      </c>
      <c r="U583" t="s">
        <v>723</v>
      </c>
      <c r="V583" t="s">
        <v>723</v>
      </c>
      <c r="W583">
        <v>0</v>
      </c>
      <c r="X583" t="s">
        <v>723</v>
      </c>
      <c r="Y583" t="s">
        <v>723</v>
      </c>
      <c r="Z583">
        <v>0</v>
      </c>
      <c r="AA583" t="s">
        <v>723</v>
      </c>
      <c r="AB583" t="s">
        <v>722</v>
      </c>
      <c r="AC583">
        <v>0</v>
      </c>
      <c r="AD583" t="s">
        <v>723</v>
      </c>
      <c r="AE583" t="s">
        <v>723</v>
      </c>
      <c r="AF583">
        <v>0</v>
      </c>
      <c r="AG583" t="s">
        <v>723</v>
      </c>
      <c r="AH583" t="s">
        <v>723</v>
      </c>
      <c r="AI583">
        <v>0</v>
      </c>
      <c r="AJ583">
        <v>0</v>
      </c>
      <c r="AK583">
        <v>0</v>
      </c>
      <c r="AL583" t="s">
        <v>723</v>
      </c>
      <c r="AM583" t="s">
        <v>723</v>
      </c>
      <c r="AN583" s="61" t="s">
        <v>723</v>
      </c>
      <c r="AO583" t="s">
        <v>723</v>
      </c>
      <c r="AP583" t="s">
        <v>723</v>
      </c>
    </row>
    <row r="584" spans="1:42" x14ac:dyDescent="0.35">
      <c r="A584" s="48" t="s">
        <v>725</v>
      </c>
      <c r="B584">
        <v>583</v>
      </c>
      <c r="C584">
        <v>161252</v>
      </c>
      <c r="D584" t="s">
        <v>412</v>
      </c>
      <c r="E584" t="s">
        <v>49</v>
      </c>
      <c r="F584">
        <v>2000</v>
      </c>
      <c r="G584">
        <v>50</v>
      </c>
      <c r="H584">
        <v>589.79999999999995</v>
      </c>
      <c r="J584">
        <v>75</v>
      </c>
      <c r="K584" t="s">
        <v>723</v>
      </c>
      <c r="L584" t="s">
        <v>723</v>
      </c>
      <c r="M584">
        <v>0</v>
      </c>
      <c r="N584" t="s">
        <v>723</v>
      </c>
      <c r="O584" t="s">
        <v>723</v>
      </c>
      <c r="P584">
        <v>0</v>
      </c>
      <c r="Q584">
        <v>10026.599999999999</v>
      </c>
      <c r="R584" t="s">
        <v>723</v>
      </c>
      <c r="S584" t="s">
        <v>723</v>
      </c>
      <c r="T584">
        <v>0</v>
      </c>
      <c r="U584" t="s">
        <v>723</v>
      </c>
      <c r="V584" t="s">
        <v>723</v>
      </c>
      <c r="W584">
        <v>0</v>
      </c>
      <c r="X584" t="s">
        <v>723</v>
      </c>
      <c r="Y584" t="s">
        <v>723</v>
      </c>
      <c r="Z584">
        <v>0</v>
      </c>
      <c r="AA584" t="s">
        <v>723</v>
      </c>
      <c r="AB584" t="s">
        <v>722</v>
      </c>
      <c r="AC584">
        <v>0</v>
      </c>
      <c r="AD584" t="s">
        <v>723</v>
      </c>
      <c r="AE584" t="s">
        <v>723</v>
      </c>
      <c r="AF584">
        <v>0</v>
      </c>
      <c r="AG584" t="s">
        <v>723</v>
      </c>
      <c r="AH584" t="s">
        <v>723</v>
      </c>
      <c r="AI584">
        <v>0</v>
      </c>
      <c r="AJ584">
        <v>0</v>
      </c>
      <c r="AK584">
        <v>0</v>
      </c>
      <c r="AL584" t="s">
        <v>723</v>
      </c>
      <c r="AM584" t="s">
        <v>723</v>
      </c>
      <c r="AN584" s="61" t="s">
        <v>723</v>
      </c>
      <c r="AO584" t="s">
        <v>723</v>
      </c>
      <c r="AP584" t="s">
        <v>723</v>
      </c>
    </row>
    <row r="585" spans="1:42" x14ac:dyDescent="0.35">
      <c r="A585" s="48" t="s">
        <v>725</v>
      </c>
      <c r="B585">
        <v>584</v>
      </c>
      <c r="C585">
        <v>161253</v>
      </c>
      <c r="D585" t="s">
        <v>412</v>
      </c>
      <c r="E585" t="s">
        <v>49</v>
      </c>
      <c r="F585">
        <v>2000</v>
      </c>
      <c r="G585">
        <v>50</v>
      </c>
      <c r="H585">
        <v>589.79999999999995</v>
      </c>
      <c r="J585">
        <v>75</v>
      </c>
      <c r="K585" t="s">
        <v>723</v>
      </c>
      <c r="L585" t="s">
        <v>723</v>
      </c>
      <c r="M585">
        <v>0</v>
      </c>
      <c r="N585" t="s">
        <v>723</v>
      </c>
      <c r="O585" t="s">
        <v>723</v>
      </c>
      <c r="P585">
        <v>0</v>
      </c>
      <c r="Q585">
        <v>10026.599999999999</v>
      </c>
      <c r="R585" t="s">
        <v>723</v>
      </c>
      <c r="S585" t="s">
        <v>723</v>
      </c>
      <c r="T585">
        <v>0</v>
      </c>
      <c r="U585" t="s">
        <v>723</v>
      </c>
      <c r="V585" t="s">
        <v>723</v>
      </c>
      <c r="W585">
        <v>0</v>
      </c>
      <c r="X585" t="s">
        <v>723</v>
      </c>
      <c r="Y585" t="s">
        <v>723</v>
      </c>
      <c r="Z585">
        <v>0</v>
      </c>
      <c r="AA585" t="s">
        <v>723</v>
      </c>
      <c r="AB585" t="s">
        <v>722</v>
      </c>
      <c r="AC585">
        <v>0</v>
      </c>
      <c r="AD585" t="s">
        <v>723</v>
      </c>
      <c r="AE585" t="s">
        <v>723</v>
      </c>
      <c r="AF585">
        <v>0</v>
      </c>
      <c r="AG585" t="s">
        <v>723</v>
      </c>
      <c r="AH585" t="s">
        <v>723</v>
      </c>
      <c r="AI585">
        <v>0</v>
      </c>
      <c r="AJ585">
        <v>0</v>
      </c>
      <c r="AK585">
        <v>0</v>
      </c>
      <c r="AL585" t="s">
        <v>723</v>
      </c>
      <c r="AM585" t="s">
        <v>723</v>
      </c>
      <c r="AN585" s="61" t="s">
        <v>723</v>
      </c>
      <c r="AO585" t="s">
        <v>723</v>
      </c>
      <c r="AP585" t="s">
        <v>723</v>
      </c>
    </row>
    <row r="586" spans="1:42" x14ac:dyDescent="0.35">
      <c r="A586" s="48" t="s">
        <v>725</v>
      </c>
      <c r="B586">
        <v>585</v>
      </c>
      <c r="C586">
        <v>161254</v>
      </c>
      <c r="D586" t="s">
        <v>412</v>
      </c>
      <c r="E586" t="s">
        <v>49</v>
      </c>
      <c r="F586">
        <v>2000</v>
      </c>
      <c r="G586">
        <v>50</v>
      </c>
      <c r="H586">
        <v>589.79999999999995</v>
      </c>
      <c r="J586">
        <v>75</v>
      </c>
      <c r="K586" t="s">
        <v>723</v>
      </c>
      <c r="L586" t="s">
        <v>723</v>
      </c>
      <c r="M586">
        <v>0</v>
      </c>
      <c r="N586" t="s">
        <v>723</v>
      </c>
      <c r="O586" t="s">
        <v>723</v>
      </c>
      <c r="P586">
        <v>0</v>
      </c>
      <c r="Q586">
        <v>10026.599999999999</v>
      </c>
      <c r="R586" t="s">
        <v>723</v>
      </c>
      <c r="S586" t="s">
        <v>723</v>
      </c>
      <c r="T586">
        <v>0</v>
      </c>
      <c r="U586" t="s">
        <v>723</v>
      </c>
      <c r="V586" t="s">
        <v>723</v>
      </c>
      <c r="W586">
        <v>0</v>
      </c>
      <c r="X586" t="s">
        <v>723</v>
      </c>
      <c r="Y586" t="s">
        <v>723</v>
      </c>
      <c r="Z586">
        <v>0</v>
      </c>
      <c r="AA586" t="s">
        <v>723</v>
      </c>
      <c r="AB586" t="s">
        <v>722</v>
      </c>
      <c r="AC586">
        <v>0</v>
      </c>
      <c r="AD586" t="s">
        <v>723</v>
      </c>
      <c r="AE586" t="s">
        <v>723</v>
      </c>
      <c r="AF586">
        <v>0</v>
      </c>
      <c r="AG586" t="s">
        <v>723</v>
      </c>
      <c r="AH586" t="s">
        <v>723</v>
      </c>
      <c r="AI586">
        <v>0</v>
      </c>
      <c r="AJ586">
        <v>0</v>
      </c>
      <c r="AK586">
        <v>0</v>
      </c>
      <c r="AL586" t="s">
        <v>723</v>
      </c>
      <c r="AM586" t="s">
        <v>723</v>
      </c>
      <c r="AN586" s="61" t="s">
        <v>723</v>
      </c>
      <c r="AO586" t="s">
        <v>723</v>
      </c>
      <c r="AP586" t="s">
        <v>723</v>
      </c>
    </row>
    <row r="587" spans="1:42" x14ac:dyDescent="0.35">
      <c r="A587" s="48" t="s">
        <v>725</v>
      </c>
      <c r="B587">
        <v>586</v>
      </c>
      <c r="C587">
        <v>292450</v>
      </c>
      <c r="D587" t="s">
        <v>412</v>
      </c>
      <c r="E587" t="s">
        <v>49</v>
      </c>
      <c r="F587">
        <v>2002</v>
      </c>
      <c r="G587">
        <v>50</v>
      </c>
      <c r="H587">
        <v>589.79999999999995</v>
      </c>
      <c r="J587">
        <v>75</v>
      </c>
      <c r="K587" t="s">
        <v>723</v>
      </c>
      <c r="L587" t="s">
        <v>723</v>
      </c>
      <c r="M587">
        <v>0</v>
      </c>
      <c r="N587" t="s">
        <v>723</v>
      </c>
      <c r="O587" t="s">
        <v>723</v>
      </c>
      <c r="P587">
        <v>0</v>
      </c>
      <c r="Q587">
        <v>8847</v>
      </c>
      <c r="R587" t="s">
        <v>723</v>
      </c>
      <c r="S587" t="s">
        <v>723</v>
      </c>
      <c r="T587">
        <v>0</v>
      </c>
      <c r="U587" t="s">
        <v>723</v>
      </c>
      <c r="V587" t="s">
        <v>723</v>
      </c>
      <c r="W587">
        <v>0</v>
      </c>
      <c r="X587" t="s">
        <v>723</v>
      </c>
      <c r="Y587" t="s">
        <v>723</v>
      </c>
      <c r="Z587">
        <v>0</v>
      </c>
      <c r="AA587" t="s">
        <v>723</v>
      </c>
      <c r="AB587" t="s">
        <v>722</v>
      </c>
      <c r="AC587">
        <v>0</v>
      </c>
      <c r="AD587" t="s">
        <v>723</v>
      </c>
      <c r="AE587" t="s">
        <v>723</v>
      </c>
      <c r="AF587">
        <v>0</v>
      </c>
      <c r="AG587" t="s">
        <v>723</v>
      </c>
      <c r="AH587" t="s">
        <v>723</v>
      </c>
      <c r="AI587">
        <v>0</v>
      </c>
      <c r="AJ587">
        <v>0</v>
      </c>
      <c r="AK587">
        <v>0</v>
      </c>
      <c r="AL587" t="s">
        <v>723</v>
      </c>
      <c r="AM587" t="s">
        <v>723</v>
      </c>
      <c r="AN587" s="61" t="s">
        <v>723</v>
      </c>
      <c r="AO587" t="s">
        <v>723</v>
      </c>
      <c r="AP587" t="s">
        <v>723</v>
      </c>
    </row>
    <row r="588" spans="1:42" x14ac:dyDescent="0.35">
      <c r="A588" s="48" t="s">
        <v>725</v>
      </c>
      <c r="B588">
        <v>587</v>
      </c>
      <c r="C588">
        <v>13459</v>
      </c>
      <c r="D588" t="s">
        <v>412</v>
      </c>
      <c r="E588" t="s">
        <v>49</v>
      </c>
      <c r="F588">
        <v>2008</v>
      </c>
      <c r="G588">
        <v>52</v>
      </c>
      <c r="H588">
        <v>589.79999999999995</v>
      </c>
      <c r="J588">
        <v>75</v>
      </c>
      <c r="K588" t="s">
        <v>723</v>
      </c>
      <c r="L588" t="s">
        <v>723</v>
      </c>
      <c r="M588">
        <v>0</v>
      </c>
      <c r="N588" t="s">
        <v>723</v>
      </c>
      <c r="O588" t="s">
        <v>723</v>
      </c>
      <c r="P588">
        <v>0</v>
      </c>
      <c r="Q588">
        <v>5308.2</v>
      </c>
      <c r="R588" t="s">
        <v>723</v>
      </c>
      <c r="S588" t="s">
        <v>723</v>
      </c>
      <c r="T588">
        <v>0</v>
      </c>
      <c r="U588" t="s">
        <v>723</v>
      </c>
      <c r="V588" t="s">
        <v>723</v>
      </c>
      <c r="W588">
        <v>0</v>
      </c>
      <c r="X588" t="s">
        <v>723</v>
      </c>
      <c r="Y588" t="s">
        <v>723</v>
      </c>
      <c r="Z588">
        <v>0</v>
      </c>
      <c r="AA588" t="s">
        <v>723</v>
      </c>
      <c r="AB588" t="s">
        <v>722</v>
      </c>
      <c r="AC588">
        <v>0</v>
      </c>
      <c r="AD588" t="s">
        <v>723</v>
      </c>
      <c r="AE588" t="s">
        <v>723</v>
      </c>
      <c r="AF588">
        <v>0</v>
      </c>
      <c r="AG588" t="s">
        <v>723</v>
      </c>
      <c r="AH588" t="s">
        <v>723</v>
      </c>
      <c r="AI588">
        <v>0</v>
      </c>
      <c r="AJ588">
        <v>0</v>
      </c>
      <c r="AK588">
        <v>0</v>
      </c>
      <c r="AL588" t="s">
        <v>723</v>
      </c>
      <c r="AM588" t="s">
        <v>723</v>
      </c>
      <c r="AN588" s="61" t="s">
        <v>723</v>
      </c>
      <c r="AO588" t="s">
        <v>723</v>
      </c>
      <c r="AP588" t="s">
        <v>723</v>
      </c>
    </row>
    <row r="589" spans="1:42" x14ac:dyDescent="0.35">
      <c r="A589" s="48" t="s">
        <v>725</v>
      </c>
      <c r="B589">
        <v>588</v>
      </c>
      <c r="C589" t="s">
        <v>414</v>
      </c>
      <c r="D589" t="s">
        <v>412</v>
      </c>
      <c r="E589" t="s">
        <v>49</v>
      </c>
      <c r="F589">
        <v>2008</v>
      </c>
      <c r="G589">
        <v>19</v>
      </c>
      <c r="H589">
        <v>589.79999999999995</v>
      </c>
      <c r="J589">
        <v>25</v>
      </c>
      <c r="K589" t="s">
        <v>723</v>
      </c>
      <c r="L589" t="s">
        <v>723</v>
      </c>
      <c r="M589">
        <v>0</v>
      </c>
      <c r="N589" t="s">
        <v>723</v>
      </c>
      <c r="O589" t="s">
        <v>723</v>
      </c>
      <c r="P589">
        <v>0</v>
      </c>
      <c r="Q589">
        <v>5308.2</v>
      </c>
      <c r="R589" t="s">
        <v>723</v>
      </c>
      <c r="S589" t="s">
        <v>723</v>
      </c>
      <c r="T589">
        <v>0</v>
      </c>
      <c r="U589" t="s">
        <v>723</v>
      </c>
      <c r="V589" t="s">
        <v>723</v>
      </c>
      <c r="W589">
        <v>0</v>
      </c>
      <c r="X589" t="s">
        <v>723</v>
      </c>
      <c r="Y589" t="s">
        <v>723</v>
      </c>
      <c r="Z589">
        <v>0</v>
      </c>
      <c r="AA589" t="s">
        <v>723</v>
      </c>
      <c r="AB589" t="s">
        <v>722</v>
      </c>
      <c r="AC589">
        <v>0</v>
      </c>
      <c r="AD589" t="s">
        <v>723</v>
      </c>
      <c r="AE589" t="s">
        <v>723</v>
      </c>
      <c r="AF589">
        <v>0</v>
      </c>
      <c r="AG589" t="s">
        <v>723</v>
      </c>
      <c r="AH589" t="s">
        <v>723</v>
      </c>
      <c r="AI589">
        <v>0</v>
      </c>
      <c r="AJ589">
        <v>0</v>
      </c>
      <c r="AK589">
        <v>0</v>
      </c>
      <c r="AL589" t="s">
        <v>723</v>
      </c>
      <c r="AM589" t="s">
        <v>723</v>
      </c>
      <c r="AN589" s="61" t="s">
        <v>723</v>
      </c>
      <c r="AO589" t="s">
        <v>723</v>
      </c>
      <c r="AP589" t="s">
        <v>723</v>
      </c>
    </row>
    <row r="590" spans="1:42" x14ac:dyDescent="0.35">
      <c r="A590" s="48" t="s">
        <v>725</v>
      </c>
      <c r="B590">
        <v>589</v>
      </c>
      <c r="C590" t="s">
        <v>415</v>
      </c>
      <c r="D590" t="s">
        <v>412</v>
      </c>
      <c r="E590" t="s">
        <v>16</v>
      </c>
      <c r="F590">
        <v>2008</v>
      </c>
      <c r="G590">
        <v>57</v>
      </c>
      <c r="H590">
        <v>589.79999999999995</v>
      </c>
      <c r="J590">
        <v>75</v>
      </c>
      <c r="K590" t="s">
        <v>722</v>
      </c>
      <c r="L590">
        <v>0.3</v>
      </c>
      <c r="M590">
        <v>0.3</v>
      </c>
      <c r="N590" t="s">
        <v>722</v>
      </c>
      <c r="O590">
        <v>10000</v>
      </c>
      <c r="P590">
        <v>10000</v>
      </c>
      <c r="Q590">
        <v>5308.2</v>
      </c>
      <c r="R590" t="s">
        <v>722</v>
      </c>
      <c r="S590">
        <v>0.14299999999999999</v>
      </c>
      <c r="T590">
        <v>0.14299999999999999</v>
      </c>
      <c r="U590" t="s">
        <v>722</v>
      </c>
      <c r="V590">
        <v>1.426E-4</v>
      </c>
      <c r="W590">
        <v>1.426E-4</v>
      </c>
      <c r="X590" t="s">
        <v>722</v>
      </c>
      <c r="Y590">
        <v>8.7999999999999995E-2</v>
      </c>
      <c r="Z590">
        <v>8.7999999999999995E-2</v>
      </c>
      <c r="AA590" t="s">
        <v>722</v>
      </c>
      <c r="AB590">
        <v>2.0500000000000002E-4</v>
      </c>
      <c r="AC590">
        <v>2.0500000000000002E-4</v>
      </c>
      <c r="AD590" t="s">
        <v>722</v>
      </c>
      <c r="AE590">
        <v>1</v>
      </c>
      <c r="AF590">
        <v>1</v>
      </c>
      <c r="AG590" t="s">
        <v>722</v>
      </c>
      <c r="AH590">
        <v>0.97699999999999998</v>
      </c>
      <c r="AI590">
        <v>0.97699999999999998</v>
      </c>
      <c r="AJ590">
        <v>0.89994931999999994</v>
      </c>
      <c r="AK590">
        <v>1.1491288370000001</v>
      </c>
      <c r="AL590">
        <v>20.010281175597374</v>
      </c>
      <c r="AM590">
        <v>25.550762275543697</v>
      </c>
      <c r="AN590" s="61">
        <v>1.0005140587798687E-2</v>
      </c>
      <c r="AO590">
        <v>1.277538113777185E-2</v>
      </c>
      <c r="AP590">
        <v>9.202728312657232E-3</v>
      </c>
    </row>
    <row r="591" spans="1:42" x14ac:dyDescent="0.35">
      <c r="A591" s="48" t="s">
        <v>725</v>
      </c>
      <c r="B591">
        <v>590</v>
      </c>
      <c r="C591" t="s">
        <v>416</v>
      </c>
      <c r="D591" t="s">
        <v>412</v>
      </c>
      <c r="E591" t="s">
        <v>408</v>
      </c>
      <c r="F591">
        <v>2007</v>
      </c>
      <c r="G591">
        <v>57</v>
      </c>
      <c r="H591">
        <v>589.79999999999995</v>
      </c>
      <c r="J591">
        <v>75</v>
      </c>
      <c r="K591" t="s">
        <v>722</v>
      </c>
      <c r="L591">
        <v>0.3</v>
      </c>
      <c r="M591">
        <v>0.3</v>
      </c>
      <c r="N591" t="s">
        <v>722</v>
      </c>
      <c r="O591">
        <v>7000</v>
      </c>
      <c r="P591">
        <v>7000</v>
      </c>
      <c r="Q591">
        <v>5898</v>
      </c>
      <c r="R591" t="s">
        <v>722</v>
      </c>
      <c r="S591">
        <v>0.153</v>
      </c>
      <c r="T591">
        <v>0.15</v>
      </c>
      <c r="U591" t="s">
        <v>722</v>
      </c>
      <c r="V591">
        <v>2.2360000000000001E-4</v>
      </c>
      <c r="W591">
        <v>2.2360000000000001E-4</v>
      </c>
      <c r="X591" t="s">
        <v>722</v>
      </c>
      <c r="Y591">
        <v>8.7999999999999995E-2</v>
      </c>
      <c r="Z591">
        <v>8.7999999999999995E-2</v>
      </c>
      <c r="AA591" t="s">
        <v>722</v>
      </c>
      <c r="AB591">
        <v>1.2799999999999999E-4</v>
      </c>
      <c r="AC591">
        <v>1.2799999999999999E-4</v>
      </c>
      <c r="AD591" t="s">
        <v>722</v>
      </c>
      <c r="AE591">
        <v>1</v>
      </c>
      <c r="AF591">
        <v>1</v>
      </c>
      <c r="AG591" t="s">
        <v>722</v>
      </c>
      <c r="AH591">
        <v>1</v>
      </c>
      <c r="AI591">
        <v>1</v>
      </c>
      <c r="AJ591">
        <v>1.4687927999999999</v>
      </c>
      <c r="AK591">
        <v>0.84294399999999992</v>
      </c>
      <c r="AL591">
        <v>32.658457830373109</v>
      </c>
      <c r="AM591">
        <v>18.742773710060419</v>
      </c>
      <c r="AN591" s="61">
        <v>1.6329228915186556E-2</v>
      </c>
      <c r="AO591">
        <v>9.3713868550302105E-3</v>
      </c>
      <c r="AP591">
        <v>1.5019624756188593E-2</v>
      </c>
    </row>
    <row r="592" spans="1:42" x14ac:dyDescent="0.35">
      <c r="A592" s="48" t="s">
        <v>725</v>
      </c>
      <c r="B592">
        <v>591</v>
      </c>
      <c r="C592" t="s">
        <v>417</v>
      </c>
      <c r="D592" t="s">
        <v>412</v>
      </c>
      <c r="E592" t="s">
        <v>408</v>
      </c>
      <c r="F592">
        <v>2008</v>
      </c>
      <c r="G592">
        <v>51</v>
      </c>
      <c r="H592">
        <v>589.79999999999995</v>
      </c>
      <c r="J592">
        <v>75</v>
      </c>
      <c r="K592" t="s">
        <v>722</v>
      </c>
      <c r="L592">
        <v>0.3</v>
      </c>
      <c r="M592">
        <v>0.3</v>
      </c>
      <c r="N592" t="s">
        <v>722</v>
      </c>
      <c r="O592">
        <v>10000</v>
      </c>
      <c r="P592">
        <v>10000</v>
      </c>
      <c r="Q592">
        <v>5308.2</v>
      </c>
      <c r="R592" t="s">
        <v>722</v>
      </c>
      <c r="S592">
        <v>0.153</v>
      </c>
      <c r="T592">
        <v>0.15</v>
      </c>
      <c r="U592" t="s">
        <v>722</v>
      </c>
      <c r="V592">
        <v>2.2360000000000001E-4</v>
      </c>
      <c r="W592">
        <v>2.2360000000000001E-4</v>
      </c>
      <c r="X592" t="s">
        <v>722</v>
      </c>
      <c r="Y592">
        <v>8.7999999999999995E-2</v>
      </c>
      <c r="Z592">
        <v>8.7999999999999995E-2</v>
      </c>
      <c r="AA592" t="s">
        <v>722</v>
      </c>
      <c r="AB592">
        <v>1.2799999999999999E-4</v>
      </c>
      <c r="AC592">
        <v>1.2799999999999999E-4</v>
      </c>
      <c r="AD592" t="s">
        <v>722</v>
      </c>
      <c r="AE592">
        <v>1</v>
      </c>
      <c r="AF592">
        <v>1</v>
      </c>
      <c r="AG592" t="s">
        <v>722</v>
      </c>
      <c r="AH592">
        <v>1</v>
      </c>
      <c r="AI592">
        <v>1</v>
      </c>
      <c r="AJ592">
        <v>1.33691352</v>
      </c>
      <c r="AK592">
        <v>0.76744959999999995</v>
      </c>
      <c r="AL592">
        <v>26.59706861839144</v>
      </c>
      <c r="AM592">
        <v>15.267935709377118</v>
      </c>
      <c r="AN592" s="61">
        <v>1.329853430919572E-2</v>
      </c>
      <c r="AO592">
        <v>7.6339678546885588E-3</v>
      </c>
      <c r="AP592">
        <v>1.2231991857598223E-2</v>
      </c>
    </row>
    <row r="593" spans="1:42" x14ac:dyDescent="0.35">
      <c r="A593" s="48" t="s">
        <v>725</v>
      </c>
      <c r="B593">
        <v>592</v>
      </c>
      <c r="C593" t="s">
        <v>418</v>
      </c>
      <c r="D593" t="s">
        <v>419</v>
      </c>
      <c r="E593" t="s">
        <v>9</v>
      </c>
      <c r="F593">
        <v>1994</v>
      </c>
      <c r="G593">
        <v>200</v>
      </c>
      <c r="H593">
        <v>476</v>
      </c>
      <c r="I593" t="s">
        <v>766</v>
      </c>
      <c r="J593">
        <v>300</v>
      </c>
      <c r="K593">
        <v>0.34</v>
      </c>
      <c r="L593" t="s">
        <v>722</v>
      </c>
      <c r="M593">
        <v>0.34</v>
      </c>
      <c r="N593">
        <v>12000</v>
      </c>
      <c r="O593" t="s">
        <v>722</v>
      </c>
      <c r="P593">
        <v>12000</v>
      </c>
      <c r="Q593">
        <v>10948</v>
      </c>
      <c r="R593">
        <v>0.68</v>
      </c>
      <c r="S593" t="s">
        <v>722</v>
      </c>
      <c r="T593">
        <v>0.68</v>
      </c>
      <c r="U593">
        <v>3.15E-5</v>
      </c>
      <c r="V593" t="s">
        <v>722</v>
      </c>
      <c r="W593">
        <v>3.15E-5</v>
      </c>
      <c r="X593">
        <v>7.338571</v>
      </c>
      <c r="Y593" t="s">
        <v>722</v>
      </c>
      <c r="Z593">
        <v>7.338571</v>
      </c>
      <c r="AA593">
        <v>1.7000000000000001E-4</v>
      </c>
      <c r="AB593" t="s">
        <v>722</v>
      </c>
      <c r="AC593">
        <v>1.7000000000000001E-4</v>
      </c>
      <c r="AD593">
        <v>0.9</v>
      </c>
      <c r="AE593" t="s">
        <v>722</v>
      </c>
      <c r="AF593">
        <v>0.9</v>
      </c>
      <c r="AG593">
        <v>0.93</v>
      </c>
      <c r="AH593" t="s">
        <v>722</v>
      </c>
      <c r="AI593">
        <v>0.93</v>
      </c>
      <c r="AJ593">
        <v>0.92237580000000019</v>
      </c>
      <c r="AK593">
        <v>8.5557498299999999</v>
      </c>
      <c r="AL593">
        <v>65.820022268893112</v>
      </c>
      <c r="AM593">
        <v>610.53167736802982</v>
      </c>
      <c r="AN593" s="61">
        <v>3.2910011134446561E-2</v>
      </c>
      <c r="AO593">
        <v>0.30526583868401491</v>
      </c>
      <c r="AP593">
        <v>3.9821113472680338E-2</v>
      </c>
    </row>
    <row r="594" spans="1:42" x14ac:dyDescent="0.35">
      <c r="A594" s="48" t="s">
        <v>725</v>
      </c>
      <c r="B594">
        <v>593</v>
      </c>
      <c r="C594" t="s">
        <v>420</v>
      </c>
      <c r="D594" t="s">
        <v>419</v>
      </c>
      <c r="E594" t="s">
        <v>9</v>
      </c>
      <c r="F594">
        <v>1999</v>
      </c>
      <c r="G594">
        <v>208</v>
      </c>
      <c r="H594">
        <v>476</v>
      </c>
      <c r="I594" t="s">
        <v>766</v>
      </c>
      <c r="J594">
        <v>300</v>
      </c>
      <c r="K594">
        <v>0.34</v>
      </c>
      <c r="L594" t="s">
        <v>722</v>
      </c>
      <c r="M594">
        <v>0.34</v>
      </c>
      <c r="N594">
        <v>12000</v>
      </c>
      <c r="O594" t="s">
        <v>722</v>
      </c>
      <c r="P594">
        <v>12000</v>
      </c>
      <c r="Q594">
        <v>8568</v>
      </c>
      <c r="R594">
        <v>0.32</v>
      </c>
      <c r="S594" t="s">
        <v>722</v>
      </c>
      <c r="T594">
        <v>0.32</v>
      </c>
      <c r="U594">
        <v>1.4800000000000001E-5</v>
      </c>
      <c r="V594" t="s">
        <v>722</v>
      </c>
      <c r="W594">
        <v>1.4800000000000001E-5</v>
      </c>
      <c r="X594">
        <v>5.9577549999999997</v>
      </c>
      <c r="Y594" t="s">
        <v>722</v>
      </c>
      <c r="Z594">
        <v>5.9577549999999997</v>
      </c>
      <c r="AA594">
        <v>1.3799999999999999E-4</v>
      </c>
      <c r="AB594" t="s">
        <v>722</v>
      </c>
      <c r="AC594">
        <v>1.3799999999999999E-4</v>
      </c>
      <c r="AD594">
        <v>0.9</v>
      </c>
      <c r="AE594" t="s">
        <v>722</v>
      </c>
      <c r="AF594">
        <v>0.9</v>
      </c>
      <c r="AG594">
        <v>0.93</v>
      </c>
      <c r="AH594" t="s">
        <v>722</v>
      </c>
      <c r="AI594">
        <v>0.93</v>
      </c>
      <c r="AJ594">
        <v>0.40212576000000005</v>
      </c>
      <c r="AK594">
        <v>6.6403292699999996</v>
      </c>
      <c r="AL594">
        <v>29.843197899618996</v>
      </c>
      <c r="AM594">
        <v>492.80270063584709</v>
      </c>
      <c r="AN594" s="61">
        <v>1.49215989498095E-2</v>
      </c>
      <c r="AO594">
        <v>0.24640135031792354</v>
      </c>
      <c r="AP594">
        <v>1.8055134729269492E-2</v>
      </c>
    </row>
    <row r="595" spans="1:42" x14ac:dyDescent="0.35">
      <c r="A595" s="48" t="s">
        <v>725</v>
      </c>
      <c r="B595">
        <v>594</v>
      </c>
      <c r="C595" t="s">
        <v>421</v>
      </c>
      <c r="D595" t="s">
        <v>419</v>
      </c>
      <c r="E595" t="s">
        <v>9</v>
      </c>
      <c r="F595">
        <v>1999</v>
      </c>
      <c r="G595">
        <v>208</v>
      </c>
      <c r="H595">
        <v>476</v>
      </c>
      <c r="I595" t="s">
        <v>766</v>
      </c>
      <c r="J595">
        <v>300</v>
      </c>
      <c r="K595">
        <v>0.34</v>
      </c>
      <c r="L595" t="s">
        <v>722</v>
      </c>
      <c r="M595">
        <v>0.34</v>
      </c>
      <c r="N595">
        <v>12000</v>
      </c>
      <c r="O595" t="s">
        <v>722</v>
      </c>
      <c r="P595">
        <v>12000</v>
      </c>
      <c r="Q595">
        <v>8568</v>
      </c>
      <c r="R595">
        <v>0.32</v>
      </c>
      <c r="S595" t="s">
        <v>722</v>
      </c>
      <c r="T595">
        <v>0.32</v>
      </c>
      <c r="U595">
        <v>1.4800000000000001E-5</v>
      </c>
      <c r="V595" t="s">
        <v>722</v>
      </c>
      <c r="W595">
        <v>1.4800000000000001E-5</v>
      </c>
      <c r="X595">
        <v>5.9577549999999997</v>
      </c>
      <c r="Y595" t="s">
        <v>722</v>
      </c>
      <c r="Z595">
        <v>5.9577549999999997</v>
      </c>
      <c r="AA595">
        <v>1.3799999999999999E-4</v>
      </c>
      <c r="AB595" t="s">
        <v>722</v>
      </c>
      <c r="AC595">
        <v>1.3799999999999999E-4</v>
      </c>
      <c r="AD595">
        <v>0.9</v>
      </c>
      <c r="AE595" t="s">
        <v>722</v>
      </c>
      <c r="AF595">
        <v>0.9</v>
      </c>
      <c r="AG595">
        <v>0.93</v>
      </c>
      <c r="AH595" t="s">
        <v>722</v>
      </c>
      <c r="AI595">
        <v>0.93</v>
      </c>
      <c r="AJ595">
        <v>0.40212576000000005</v>
      </c>
      <c r="AK595">
        <v>6.6403292699999996</v>
      </c>
      <c r="AL595">
        <v>29.843197899618996</v>
      </c>
      <c r="AM595">
        <v>492.80270063584709</v>
      </c>
      <c r="AN595" s="61">
        <v>1.49215989498095E-2</v>
      </c>
      <c r="AO595">
        <v>0.24640135031792354</v>
      </c>
      <c r="AP595">
        <v>1.8055134729269492E-2</v>
      </c>
    </row>
    <row r="596" spans="1:42" x14ac:dyDescent="0.35">
      <c r="A596" s="48" t="s">
        <v>725</v>
      </c>
      <c r="B596">
        <v>595</v>
      </c>
      <c r="C596" t="s">
        <v>422</v>
      </c>
      <c r="D596" t="s">
        <v>419</v>
      </c>
      <c r="E596" t="s">
        <v>9</v>
      </c>
      <c r="F596">
        <v>2000</v>
      </c>
      <c r="G596">
        <v>185</v>
      </c>
      <c r="H596">
        <v>476</v>
      </c>
      <c r="I596" t="s">
        <v>766</v>
      </c>
      <c r="J596">
        <v>300</v>
      </c>
      <c r="K596">
        <v>0.34</v>
      </c>
      <c r="L596" t="s">
        <v>722</v>
      </c>
      <c r="M596">
        <v>0.34</v>
      </c>
      <c r="N596">
        <v>12000</v>
      </c>
      <c r="O596" t="s">
        <v>722</v>
      </c>
      <c r="P596">
        <v>12000</v>
      </c>
      <c r="Q596">
        <v>8092</v>
      </c>
      <c r="R596">
        <v>0.32</v>
      </c>
      <c r="S596" t="s">
        <v>722</v>
      </c>
      <c r="T596">
        <v>0.32</v>
      </c>
      <c r="U596">
        <v>1.4800000000000001E-5</v>
      </c>
      <c r="V596" t="s">
        <v>722</v>
      </c>
      <c r="W596">
        <v>1.4800000000000001E-5</v>
      </c>
      <c r="X596">
        <v>5.9069229999999999</v>
      </c>
      <c r="Y596" t="s">
        <v>722</v>
      </c>
      <c r="Z596">
        <v>5.9069229999999999</v>
      </c>
      <c r="AA596">
        <v>1.37E-4</v>
      </c>
      <c r="AB596" t="s">
        <v>722</v>
      </c>
      <c r="AC596">
        <v>1.37E-4</v>
      </c>
      <c r="AD596">
        <v>0.9</v>
      </c>
      <c r="AE596" t="s">
        <v>722</v>
      </c>
      <c r="AF596">
        <v>0.9</v>
      </c>
      <c r="AG596">
        <v>0.93</v>
      </c>
      <c r="AH596" t="s">
        <v>722</v>
      </c>
      <c r="AI596">
        <v>0.93</v>
      </c>
      <c r="AJ596">
        <v>0.39578544000000004</v>
      </c>
      <c r="AK596">
        <v>6.5244401099999996</v>
      </c>
      <c r="AL596">
        <v>26.124721603619573</v>
      </c>
      <c r="AM596">
        <v>430.66056571772577</v>
      </c>
      <c r="AN596" s="61">
        <v>1.3062360801809787E-2</v>
      </c>
      <c r="AO596">
        <v>0.21533028285886291</v>
      </c>
      <c r="AP596">
        <v>1.5805456570189842E-2</v>
      </c>
    </row>
    <row r="597" spans="1:42" x14ac:dyDescent="0.35">
      <c r="A597" s="48" t="s">
        <v>725</v>
      </c>
      <c r="B597">
        <v>596</v>
      </c>
      <c r="C597" t="s">
        <v>423</v>
      </c>
      <c r="D597" t="s">
        <v>419</v>
      </c>
      <c r="E597" t="s">
        <v>9</v>
      </c>
      <c r="F597">
        <v>2000</v>
      </c>
      <c r="G597">
        <v>185</v>
      </c>
      <c r="H597">
        <v>476</v>
      </c>
      <c r="I597" t="s">
        <v>766</v>
      </c>
      <c r="J597">
        <v>300</v>
      </c>
      <c r="K597">
        <v>0.34</v>
      </c>
      <c r="L597" t="s">
        <v>722</v>
      </c>
      <c r="M597">
        <v>0.34</v>
      </c>
      <c r="N597">
        <v>12000</v>
      </c>
      <c r="O597" t="s">
        <v>722</v>
      </c>
      <c r="P597">
        <v>12000</v>
      </c>
      <c r="Q597">
        <v>8092</v>
      </c>
      <c r="R597">
        <v>0.32</v>
      </c>
      <c r="S597" t="s">
        <v>722</v>
      </c>
      <c r="T597">
        <v>0.32</v>
      </c>
      <c r="U597">
        <v>1.4800000000000001E-5</v>
      </c>
      <c r="V597" t="s">
        <v>722</v>
      </c>
      <c r="W597">
        <v>1.4800000000000001E-5</v>
      </c>
      <c r="X597">
        <v>5.9069229999999999</v>
      </c>
      <c r="Y597" t="s">
        <v>722</v>
      </c>
      <c r="Z597">
        <v>5.9069229999999999</v>
      </c>
      <c r="AA597">
        <v>1.37E-4</v>
      </c>
      <c r="AB597" t="s">
        <v>722</v>
      </c>
      <c r="AC597">
        <v>1.37E-4</v>
      </c>
      <c r="AD597">
        <v>0.9</v>
      </c>
      <c r="AE597" t="s">
        <v>722</v>
      </c>
      <c r="AF597">
        <v>0.9</v>
      </c>
      <c r="AG597">
        <v>0.93</v>
      </c>
      <c r="AH597" t="s">
        <v>722</v>
      </c>
      <c r="AI597">
        <v>0.93</v>
      </c>
      <c r="AJ597">
        <v>0.39578544000000004</v>
      </c>
      <c r="AK597">
        <v>6.5244401099999996</v>
      </c>
      <c r="AL597">
        <v>26.124721603619573</v>
      </c>
      <c r="AM597">
        <v>430.66056571772577</v>
      </c>
      <c r="AN597" s="61">
        <v>1.3062360801809787E-2</v>
      </c>
      <c r="AO597">
        <v>0.21533028285886291</v>
      </c>
      <c r="AP597">
        <v>1.5805456570189842E-2</v>
      </c>
    </row>
    <row r="598" spans="1:42" x14ac:dyDescent="0.35">
      <c r="A598" s="48" t="s">
        <v>725</v>
      </c>
      <c r="B598">
        <v>597</v>
      </c>
      <c r="C598">
        <v>9329</v>
      </c>
      <c r="D598" t="s">
        <v>419</v>
      </c>
      <c r="E598" t="s">
        <v>9</v>
      </c>
      <c r="F598">
        <v>2001</v>
      </c>
      <c r="G598">
        <v>152</v>
      </c>
      <c r="H598">
        <v>476</v>
      </c>
      <c r="I598" t="s">
        <v>619</v>
      </c>
      <c r="J598">
        <v>175</v>
      </c>
      <c r="K598">
        <v>0.34</v>
      </c>
      <c r="L598" t="s">
        <v>722</v>
      </c>
      <c r="M598">
        <v>0.34</v>
      </c>
      <c r="N598">
        <v>12000</v>
      </c>
      <c r="O598" t="s">
        <v>722</v>
      </c>
      <c r="P598">
        <v>12000</v>
      </c>
      <c r="Q598">
        <v>7616</v>
      </c>
      <c r="R598">
        <v>0.68</v>
      </c>
      <c r="S598" t="s">
        <v>722</v>
      </c>
      <c r="T598">
        <v>0.68</v>
      </c>
      <c r="U598">
        <v>3.15E-5</v>
      </c>
      <c r="V598" t="s">
        <v>722</v>
      </c>
      <c r="W598">
        <v>3.15E-5</v>
      </c>
      <c r="X598">
        <v>5.6509340000000003</v>
      </c>
      <c r="Y598" t="s">
        <v>722</v>
      </c>
      <c r="Z598">
        <v>5.6509340000000003</v>
      </c>
      <c r="AA598">
        <v>1.3100000000000001E-4</v>
      </c>
      <c r="AB598" t="s">
        <v>722</v>
      </c>
      <c r="AC598">
        <v>1.3100000000000001E-4</v>
      </c>
      <c r="AD598">
        <v>0.9</v>
      </c>
      <c r="AE598" t="s">
        <v>722</v>
      </c>
      <c r="AF598">
        <v>0.9</v>
      </c>
      <c r="AG598">
        <v>0.93</v>
      </c>
      <c r="AH598" t="s">
        <v>722</v>
      </c>
      <c r="AI598">
        <v>0.93</v>
      </c>
      <c r="AJ598">
        <v>0.82791360000000003</v>
      </c>
      <c r="AK598">
        <v>6.1832259000000009</v>
      </c>
      <c r="AL598">
        <v>44.900247390951485</v>
      </c>
      <c r="AM598">
        <v>335.33495836297254</v>
      </c>
      <c r="AN598" s="61">
        <v>2.2450123695475742E-2</v>
      </c>
      <c r="AO598">
        <v>0.16766747918148628</v>
      </c>
      <c r="AP598">
        <v>2.7164649671525647E-2</v>
      </c>
    </row>
    <row r="599" spans="1:42" x14ac:dyDescent="0.35">
      <c r="A599" s="48" t="s">
        <v>725</v>
      </c>
      <c r="B599">
        <v>598</v>
      </c>
      <c r="C599">
        <v>52041</v>
      </c>
      <c r="D599" t="s">
        <v>419</v>
      </c>
      <c r="E599" t="s">
        <v>9</v>
      </c>
      <c r="F599">
        <v>2001</v>
      </c>
      <c r="G599">
        <v>165</v>
      </c>
      <c r="H599">
        <v>476</v>
      </c>
      <c r="I599" t="s">
        <v>619</v>
      </c>
      <c r="J599">
        <v>175</v>
      </c>
      <c r="K599">
        <v>0.34</v>
      </c>
      <c r="L599" t="s">
        <v>722</v>
      </c>
      <c r="M599">
        <v>0.34</v>
      </c>
      <c r="N599">
        <v>12000</v>
      </c>
      <c r="O599" t="s">
        <v>722</v>
      </c>
      <c r="P599">
        <v>12000</v>
      </c>
      <c r="Q599">
        <v>7616</v>
      </c>
      <c r="R599">
        <v>0.68</v>
      </c>
      <c r="S599" t="s">
        <v>722</v>
      </c>
      <c r="T599">
        <v>0.68</v>
      </c>
      <c r="U599">
        <v>3.15E-5</v>
      </c>
      <c r="V599" t="s">
        <v>722</v>
      </c>
      <c r="W599">
        <v>3.15E-5</v>
      </c>
      <c r="X599">
        <v>5.6509340000000003</v>
      </c>
      <c r="Y599" t="s">
        <v>722</v>
      </c>
      <c r="Z599">
        <v>5.6509340000000003</v>
      </c>
      <c r="AA599">
        <v>1.3100000000000001E-4</v>
      </c>
      <c r="AB599" t="s">
        <v>722</v>
      </c>
      <c r="AC599">
        <v>1.3100000000000001E-4</v>
      </c>
      <c r="AD599">
        <v>0.9</v>
      </c>
      <c r="AE599" t="s">
        <v>722</v>
      </c>
      <c r="AF599">
        <v>0.9</v>
      </c>
      <c r="AG599">
        <v>0.93</v>
      </c>
      <c r="AH599" t="s">
        <v>722</v>
      </c>
      <c r="AI599">
        <v>0.93</v>
      </c>
      <c r="AJ599">
        <v>0.82791360000000003</v>
      </c>
      <c r="AK599">
        <v>6.1832259000000009</v>
      </c>
      <c r="AL599">
        <v>48.740400128335502</v>
      </c>
      <c r="AM599">
        <v>364.01492190717414</v>
      </c>
      <c r="AN599" s="61">
        <v>2.4370200064167749E-2</v>
      </c>
      <c r="AO599">
        <v>0.18200746095358708</v>
      </c>
      <c r="AP599">
        <v>2.9487942077642975E-2</v>
      </c>
    </row>
    <row r="600" spans="1:42" x14ac:dyDescent="0.35">
      <c r="A600" s="48" t="s">
        <v>725</v>
      </c>
      <c r="B600">
        <v>599</v>
      </c>
      <c r="C600" t="s">
        <v>424</v>
      </c>
      <c r="D600" t="s">
        <v>419</v>
      </c>
      <c r="E600" t="s">
        <v>9</v>
      </c>
      <c r="F600">
        <v>2001</v>
      </c>
      <c r="G600">
        <v>135</v>
      </c>
      <c r="H600">
        <v>476</v>
      </c>
      <c r="I600" t="s">
        <v>619</v>
      </c>
      <c r="J600">
        <v>175</v>
      </c>
      <c r="K600">
        <v>0.34</v>
      </c>
      <c r="L600" t="s">
        <v>722</v>
      </c>
      <c r="M600">
        <v>0.34</v>
      </c>
      <c r="N600">
        <v>12000</v>
      </c>
      <c r="O600" t="s">
        <v>722</v>
      </c>
      <c r="P600">
        <v>12000</v>
      </c>
      <c r="Q600">
        <v>7616</v>
      </c>
      <c r="R600">
        <v>0.68</v>
      </c>
      <c r="S600" t="s">
        <v>722</v>
      </c>
      <c r="T600">
        <v>0.68</v>
      </c>
      <c r="U600">
        <v>3.15E-5</v>
      </c>
      <c r="V600" t="s">
        <v>722</v>
      </c>
      <c r="W600">
        <v>3.15E-5</v>
      </c>
      <c r="X600">
        <v>5.6509340000000003</v>
      </c>
      <c r="Y600" t="s">
        <v>722</v>
      </c>
      <c r="Z600">
        <v>5.6509340000000003</v>
      </c>
      <c r="AA600">
        <v>1.3100000000000001E-4</v>
      </c>
      <c r="AB600" t="s">
        <v>722</v>
      </c>
      <c r="AC600">
        <v>1.3100000000000001E-4</v>
      </c>
      <c r="AD600">
        <v>0.9</v>
      </c>
      <c r="AE600" t="s">
        <v>722</v>
      </c>
      <c r="AF600">
        <v>0.9</v>
      </c>
      <c r="AG600">
        <v>0.93</v>
      </c>
      <c r="AH600" t="s">
        <v>722</v>
      </c>
      <c r="AI600">
        <v>0.93</v>
      </c>
      <c r="AJ600">
        <v>0.82791360000000003</v>
      </c>
      <c r="AK600">
        <v>6.1832259000000009</v>
      </c>
      <c r="AL600">
        <v>39.878509195910858</v>
      </c>
      <c r="AM600">
        <v>297.83039065132431</v>
      </c>
      <c r="AN600" s="61">
        <v>1.9939254597955432E-2</v>
      </c>
      <c r="AO600">
        <v>0.14891519532566216</v>
      </c>
      <c r="AP600">
        <v>2.4126498063526073E-2</v>
      </c>
    </row>
    <row r="601" spans="1:42" x14ac:dyDescent="0.35">
      <c r="A601" s="48" t="s">
        <v>725</v>
      </c>
      <c r="B601">
        <v>600</v>
      </c>
      <c r="C601" t="s">
        <v>425</v>
      </c>
      <c r="D601" t="s">
        <v>419</v>
      </c>
      <c r="E601" t="s">
        <v>9</v>
      </c>
      <c r="F601">
        <v>2001</v>
      </c>
      <c r="G601">
        <v>165</v>
      </c>
      <c r="H601">
        <v>476</v>
      </c>
      <c r="I601" t="s">
        <v>619</v>
      </c>
      <c r="J601">
        <v>175</v>
      </c>
      <c r="K601">
        <v>0.34</v>
      </c>
      <c r="L601" t="s">
        <v>722</v>
      </c>
      <c r="M601">
        <v>0.34</v>
      </c>
      <c r="N601">
        <v>12000</v>
      </c>
      <c r="O601" t="s">
        <v>722</v>
      </c>
      <c r="P601">
        <v>12000</v>
      </c>
      <c r="Q601">
        <v>7616</v>
      </c>
      <c r="R601">
        <v>0.68</v>
      </c>
      <c r="S601" t="s">
        <v>722</v>
      </c>
      <c r="T601">
        <v>0.68</v>
      </c>
      <c r="U601">
        <v>3.15E-5</v>
      </c>
      <c r="V601" t="s">
        <v>722</v>
      </c>
      <c r="W601">
        <v>3.15E-5</v>
      </c>
      <c r="X601">
        <v>5.6509340000000003</v>
      </c>
      <c r="Y601" t="s">
        <v>722</v>
      </c>
      <c r="Z601">
        <v>5.6509340000000003</v>
      </c>
      <c r="AA601">
        <v>1.3100000000000001E-4</v>
      </c>
      <c r="AB601" t="s">
        <v>722</v>
      </c>
      <c r="AC601">
        <v>1.3100000000000001E-4</v>
      </c>
      <c r="AD601">
        <v>0.9</v>
      </c>
      <c r="AE601" t="s">
        <v>722</v>
      </c>
      <c r="AF601">
        <v>0.9</v>
      </c>
      <c r="AG601">
        <v>0.93</v>
      </c>
      <c r="AH601" t="s">
        <v>722</v>
      </c>
      <c r="AI601">
        <v>0.93</v>
      </c>
      <c r="AJ601">
        <v>0.82791360000000003</v>
      </c>
      <c r="AK601">
        <v>6.1832259000000009</v>
      </c>
      <c r="AL601">
        <v>48.740400128335502</v>
      </c>
      <c r="AM601">
        <v>364.01492190717414</v>
      </c>
      <c r="AN601" s="61">
        <v>2.4370200064167749E-2</v>
      </c>
      <c r="AO601">
        <v>0.18200746095358708</v>
      </c>
      <c r="AP601">
        <v>2.9487942077642975E-2</v>
      </c>
    </row>
    <row r="602" spans="1:42" x14ac:dyDescent="0.35">
      <c r="A602" s="48" t="s">
        <v>725</v>
      </c>
      <c r="B602">
        <v>601</v>
      </c>
      <c r="C602" t="s">
        <v>419</v>
      </c>
      <c r="D602" t="s">
        <v>419</v>
      </c>
      <c r="E602" t="s">
        <v>9</v>
      </c>
      <c r="F602">
        <v>2005</v>
      </c>
      <c r="G602">
        <v>44</v>
      </c>
      <c r="H602">
        <v>476</v>
      </c>
      <c r="I602" t="s">
        <v>620</v>
      </c>
      <c r="J602">
        <v>50</v>
      </c>
      <c r="K602">
        <v>0.34</v>
      </c>
      <c r="L602" t="s">
        <v>722</v>
      </c>
      <c r="M602">
        <v>0.34</v>
      </c>
      <c r="N602">
        <v>5000</v>
      </c>
      <c r="O602" t="s">
        <v>722</v>
      </c>
      <c r="P602">
        <v>5000</v>
      </c>
      <c r="Q602">
        <v>5712</v>
      </c>
      <c r="R602">
        <v>0.37</v>
      </c>
      <c r="S602" t="s">
        <v>722</v>
      </c>
      <c r="T602">
        <v>0.37</v>
      </c>
      <c r="U602">
        <v>6.8999999999999997E-5</v>
      </c>
      <c r="V602" t="s">
        <v>722</v>
      </c>
      <c r="W602">
        <v>6.8999999999999997E-5</v>
      </c>
      <c r="X602">
        <v>4.5356699999999996</v>
      </c>
      <c r="Y602" t="s">
        <v>722</v>
      </c>
      <c r="Z602">
        <v>4.5356699999999996</v>
      </c>
      <c r="AA602">
        <v>8.8599999999999999E-5</v>
      </c>
      <c r="AB602" t="s">
        <v>722</v>
      </c>
      <c r="AC602">
        <v>8.8599999999999999E-5</v>
      </c>
      <c r="AD602">
        <v>0.9</v>
      </c>
      <c r="AE602" t="s">
        <v>722</v>
      </c>
      <c r="AF602">
        <v>0.9</v>
      </c>
      <c r="AG602">
        <v>0.93</v>
      </c>
      <c r="AH602" t="s">
        <v>722</v>
      </c>
      <c r="AI602">
        <v>0.93</v>
      </c>
      <c r="AJ602">
        <v>0.64349999999999996</v>
      </c>
      <c r="AK602">
        <v>4.6301630999999999</v>
      </c>
      <c r="AL602">
        <v>10.102325486647846</v>
      </c>
      <c r="AM602">
        <v>72.689067121159894</v>
      </c>
      <c r="AN602" s="61">
        <v>5.0511627433239238E-3</v>
      </c>
      <c r="AO602">
        <v>3.6344533560579949E-2</v>
      </c>
      <c r="AP602">
        <v>6.1119069194219477E-3</v>
      </c>
    </row>
    <row r="603" spans="1:42" x14ac:dyDescent="0.35">
      <c r="A603" s="48" t="s">
        <v>725</v>
      </c>
      <c r="B603">
        <v>602</v>
      </c>
      <c r="C603" t="s">
        <v>426</v>
      </c>
      <c r="D603" t="s">
        <v>419</v>
      </c>
      <c r="E603" t="s">
        <v>9</v>
      </c>
      <c r="F603">
        <v>2006</v>
      </c>
      <c r="G603">
        <v>173</v>
      </c>
      <c r="H603">
        <v>476</v>
      </c>
      <c r="I603" t="s">
        <v>620</v>
      </c>
      <c r="J603">
        <v>175</v>
      </c>
      <c r="K603">
        <v>0.34</v>
      </c>
      <c r="L603" t="s">
        <v>722</v>
      </c>
      <c r="M603">
        <v>0.34</v>
      </c>
      <c r="N603">
        <v>12000</v>
      </c>
      <c r="O603" t="s">
        <v>722</v>
      </c>
      <c r="P603">
        <v>12000</v>
      </c>
      <c r="Q603">
        <v>5236</v>
      </c>
      <c r="R603">
        <v>0.16</v>
      </c>
      <c r="S603" t="s">
        <v>722</v>
      </c>
      <c r="T603">
        <v>0.16</v>
      </c>
      <c r="U603">
        <v>2.5700000000000001E-5</v>
      </c>
      <c r="V603" t="s">
        <v>722</v>
      </c>
      <c r="W603">
        <v>2.5700000000000001E-5</v>
      </c>
      <c r="X603">
        <v>3.9660980000000001</v>
      </c>
      <c r="Y603" t="s">
        <v>722</v>
      </c>
      <c r="Z603">
        <v>3.9660980000000001</v>
      </c>
      <c r="AA603">
        <v>5.77E-5</v>
      </c>
      <c r="AB603" t="s">
        <v>722</v>
      </c>
      <c r="AC603">
        <v>5.77E-5</v>
      </c>
      <c r="AD603">
        <v>0.9</v>
      </c>
      <c r="AE603" t="s">
        <v>722</v>
      </c>
      <c r="AF603">
        <v>0.9</v>
      </c>
      <c r="AG603">
        <v>0.93</v>
      </c>
      <c r="AH603" t="s">
        <v>722</v>
      </c>
      <c r="AI603">
        <v>0.93</v>
      </c>
      <c r="AJ603">
        <v>0.26510867999999999</v>
      </c>
      <c r="AK603">
        <v>3.9694401360000002</v>
      </c>
      <c r="AL603">
        <v>16.364026708424571</v>
      </c>
      <c r="AM603">
        <v>245.01658867976886</v>
      </c>
      <c r="AN603" s="61">
        <v>8.1820133542122864E-3</v>
      </c>
      <c r="AO603">
        <v>0.12250829433988443</v>
      </c>
      <c r="AP603">
        <v>9.9002361585968663E-3</v>
      </c>
    </row>
    <row r="604" spans="1:42" x14ac:dyDescent="0.35">
      <c r="A604" s="48" t="s">
        <v>725</v>
      </c>
      <c r="B604">
        <v>603</v>
      </c>
      <c r="C604" t="s">
        <v>427</v>
      </c>
      <c r="D604" t="s">
        <v>419</v>
      </c>
      <c r="E604" t="s">
        <v>9</v>
      </c>
      <c r="F604">
        <v>2006</v>
      </c>
      <c r="G604">
        <v>170</v>
      </c>
      <c r="H604">
        <v>476</v>
      </c>
      <c r="I604" t="s">
        <v>620</v>
      </c>
      <c r="J604">
        <v>175</v>
      </c>
      <c r="K604">
        <v>0.34</v>
      </c>
      <c r="L604" t="s">
        <v>722</v>
      </c>
      <c r="M604">
        <v>0.34</v>
      </c>
      <c r="N604">
        <v>12000</v>
      </c>
      <c r="O604" t="s">
        <v>722</v>
      </c>
      <c r="P604">
        <v>12000</v>
      </c>
      <c r="Q604">
        <v>5236</v>
      </c>
      <c r="R604">
        <v>0.16</v>
      </c>
      <c r="S604" t="s">
        <v>722</v>
      </c>
      <c r="T604">
        <v>0.16</v>
      </c>
      <c r="U604">
        <v>2.5700000000000001E-5</v>
      </c>
      <c r="V604" t="s">
        <v>722</v>
      </c>
      <c r="W604">
        <v>2.5700000000000001E-5</v>
      </c>
      <c r="X604">
        <v>3.9660980000000001</v>
      </c>
      <c r="Y604" t="s">
        <v>722</v>
      </c>
      <c r="Z604">
        <v>3.9660980000000001</v>
      </c>
      <c r="AA604">
        <v>5.77E-5</v>
      </c>
      <c r="AB604" t="s">
        <v>722</v>
      </c>
      <c r="AC604">
        <v>5.77E-5</v>
      </c>
      <c r="AD604">
        <v>0.9</v>
      </c>
      <c r="AE604" t="s">
        <v>722</v>
      </c>
      <c r="AF604">
        <v>0.9</v>
      </c>
      <c r="AG604">
        <v>0.93</v>
      </c>
      <c r="AH604" t="s">
        <v>722</v>
      </c>
      <c r="AI604">
        <v>0.93</v>
      </c>
      <c r="AJ604">
        <v>0.26510867999999999</v>
      </c>
      <c r="AK604">
        <v>3.9694401360000002</v>
      </c>
      <c r="AL604">
        <v>16.080257459145532</v>
      </c>
      <c r="AM604">
        <v>240.76774610150699</v>
      </c>
      <c r="AN604" s="61">
        <v>8.0401287295727656E-3</v>
      </c>
      <c r="AO604">
        <v>0.1203838730507535</v>
      </c>
      <c r="AP604">
        <v>9.7285557627830466E-3</v>
      </c>
    </row>
    <row r="605" spans="1:42" x14ac:dyDescent="0.35">
      <c r="A605" s="48" t="s">
        <v>725</v>
      </c>
      <c r="B605">
        <v>604</v>
      </c>
      <c r="C605" t="s">
        <v>428</v>
      </c>
      <c r="D605" t="s">
        <v>419</v>
      </c>
      <c r="E605" t="s">
        <v>9</v>
      </c>
      <c r="F605">
        <v>2006</v>
      </c>
      <c r="G605">
        <v>165</v>
      </c>
      <c r="H605">
        <v>476</v>
      </c>
      <c r="I605" t="s">
        <v>620</v>
      </c>
      <c r="J605">
        <v>175</v>
      </c>
      <c r="K605">
        <v>0.34</v>
      </c>
      <c r="L605" t="s">
        <v>722</v>
      </c>
      <c r="M605">
        <v>0.34</v>
      </c>
      <c r="N605">
        <v>12000</v>
      </c>
      <c r="O605" t="s">
        <v>722</v>
      </c>
      <c r="P605">
        <v>12000</v>
      </c>
      <c r="Q605">
        <v>5236</v>
      </c>
      <c r="R605">
        <v>0.16</v>
      </c>
      <c r="S605" t="s">
        <v>722</v>
      </c>
      <c r="T605">
        <v>0.16</v>
      </c>
      <c r="U605">
        <v>2.5700000000000001E-5</v>
      </c>
      <c r="V605" t="s">
        <v>722</v>
      </c>
      <c r="W605">
        <v>2.5700000000000001E-5</v>
      </c>
      <c r="X605">
        <v>3.9660980000000001</v>
      </c>
      <c r="Y605" t="s">
        <v>722</v>
      </c>
      <c r="Z605">
        <v>3.9660980000000001</v>
      </c>
      <c r="AA605">
        <v>5.77E-5</v>
      </c>
      <c r="AB605" t="s">
        <v>722</v>
      </c>
      <c r="AC605">
        <v>5.77E-5</v>
      </c>
      <c r="AD605">
        <v>0.9</v>
      </c>
      <c r="AE605" t="s">
        <v>722</v>
      </c>
      <c r="AF605">
        <v>0.9</v>
      </c>
      <c r="AG605">
        <v>0.93</v>
      </c>
      <c r="AH605" t="s">
        <v>722</v>
      </c>
      <c r="AI605">
        <v>0.93</v>
      </c>
      <c r="AJ605">
        <v>0.26510867999999999</v>
      </c>
      <c r="AK605">
        <v>3.9694401360000002</v>
      </c>
      <c r="AL605">
        <v>15.607308710347132</v>
      </c>
      <c r="AM605">
        <v>233.68634180440384</v>
      </c>
      <c r="AN605" s="61">
        <v>7.8036543551735669E-3</v>
      </c>
      <c r="AO605">
        <v>0.11684317090220192</v>
      </c>
      <c r="AP605">
        <v>9.4424217697600156E-3</v>
      </c>
    </row>
    <row r="606" spans="1:42" x14ac:dyDescent="0.35">
      <c r="A606" s="48" t="s">
        <v>725</v>
      </c>
      <c r="B606">
        <v>605</v>
      </c>
      <c r="C606">
        <v>21468</v>
      </c>
      <c r="D606" t="s">
        <v>419</v>
      </c>
      <c r="E606" t="s">
        <v>9</v>
      </c>
      <c r="F606">
        <v>2007</v>
      </c>
      <c r="G606">
        <v>110</v>
      </c>
      <c r="H606">
        <v>476</v>
      </c>
      <c r="I606" t="s">
        <v>621</v>
      </c>
      <c r="J606">
        <v>175</v>
      </c>
      <c r="K606">
        <v>0.34</v>
      </c>
      <c r="L606" t="s">
        <v>722</v>
      </c>
      <c r="M606">
        <v>0.34</v>
      </c>
      <c r="N606">
        <v>12000</v>
      </c>
      <c r="O606" t="s">
        <v>722</v>
      </c>
      <c r="P606">
        <v>12000</v>
      </c>
      <c r="Q606">
        <v>4760</v>
      </c>
      <c r="R606">
        <v>0.1</v>
      </c>
      <c r="S606" t="s">
        <v>722</v>
      </c>
      <c r="T606">
        <v>0.1</v>
      </c>
      <c r="U606">
        <v>2.5000000000000001E-5</v>
      </c>
      <c r="V606" t="s">
        <v>722</v>
      </c>
      <c r="W606">
        <v>2.5000000000000001E-5</v>
      </c>
      <c r="X606">
        <v>2.855912</v>
      </c>
      <c r="Y606" t="s">
        <v>722</v>
      </c>
      <c r="Z606">
        <v>2.855912</v>
      </c>
      <c r="AA606">
        <v>3.7299999999999999E-5</v>
      </c>
      <c r="AB606" t="s">
        <v>722</v>
      </c>
      <c r="AC606">
        <v>3.7299999999999999E-5</v>
      </c>
      <c r="AD606">
        <v>0.9</v>
      </c>
      <c r="AE606" t="s">
        <v>722</v>
      </c>
      <c r="AF606">
        <v>0.9</v>
      </c>
      <c r="AG606">
        <v>0.95</v>
      </c>
      <c r="AH606" t="s">
        <v>722</v>
      </c>
      <c r="AI606">
        <v>0.95</v>
      </c>
      <c r="AJ606">
        <v>0.19710000000000003</v>
      </c>
      <c r="AK606">
        <v>2.8817869999999997</v>
      </c>
      <c r="AL606">
        <v>7.7356967887268491</v>
      </c>
      <c r="AM606">
        <v>113.10314785233271</v>
      </c>
      <c r="AN606" s="61">
        <v>3.8678483943634248E-3</v>
      </c>
      <c r="AO606">
        <v>5.6551573926166353E-2</v>
      </c>
      <c r="AP606">
        <v>4.6800965571797441E-3</v>
      </c>
    </row>
    <row r="607" spans="1:42" x14ac:dyDescent="0.35">
      <c r="A607" s="48" t="s">
        <v>725</v>
      </c>
      <c r="B607">
        <v>606</v>
      </c>
      <c r="C607">
        <v>21470</v>
      </c>
      <c r="D607" t="s">
        <v>419</v>
      </c>
      <c r="E607" t="s">
        <v>9</v>
      </c>
      <c r="F607">
        <v>2007</v>
      </c>
      <c r="G607">
        <v>110</v>
      </c>
      <c r="H607">
        <v>476</v>
      </c>
      <c r="I607" t="s">
        <v>621</v>
      </c>
      <c r="J607">
        <v>175</v>
      </c>
      <c r="K607">
        <v>0.34</v>
      </c>
      <c r="L607" t="s">
        <v>722</v>
      </c>
      <c r="M607">
        <v>0.34</v>
      </c>
      <c r="N607">
        <v>12000</v>
      </c>
      <c r="O607" t="s">
        <v>722</v>
      </c>
      <c r="P607">
        <v>12000</v>
      </c>
      <c r="Q607">
        <v>4760</v>
      </c>
      <c r="R607">
        <v>0.1</v>
      </c>
      <c r="S607" t="s">
        <v>722</v>
      </c>
      <c r="T607">
        <v>0.1</v>
      </c>
      <c r="U607">
        <v>2.5000000000000001E-5</v>
      </c>
      <c r="V607" t="s">
        <v>722</v>
      </c>
      <c r="W607">
        <v>2.5000000000000001E-5</v>
      </c>
      <c r="X607">
        <v>2.855912</v>
      </c>
      <c r="Y607" t="s">
        <v>722</v>
      </c>
      <c r="Z607">
        <v>2.855912</v>
      </c>
      <c r="AA607">
        <v>3.7299999999999999E-5</v>
      </c>
      <c r="AB607" t="s">
        <v>722</v>
      </c>
      <c r="AC607">
        <v>3.7299999999999999E-5</v>
      </c>
      <c r="AD607">
        <v>0.9</v>
      </c>
      <c r="AE607" t="s">
        <v>722</v>
      </c>
      <c r="AF607">
        <v>0.9</v>
      </c>
      <c r="AG607">
        <v>0.95</v>
      </c>
      <c r="AH607" t="s">
        <v>722</v>
      </c>
      <c r="AI607">
        <v>0.95</v>
      </c>
      <c r="AJ607">
        <v>0.19710000000000003</v>
      </c>
      <c r="AK607">
        <v>2.8817869999999997</v>
      </c>
      <c r="AL607">
        <v>7.7356967887268491</v>
      </c>
      <c r="AM607">
        <v>113.10314785233271</v>
      </c>
      <c r="AN607" s="61">
        <v>3.8678483943634248E-3</v>
      </c>
      <c r="AO607">
        <v>5.6551573926166353E-2</v>
      </c>
      <c r="AP607">
        <v>4.6800965571797441E-3</v>
      </c>
    </row>
    <row r="608" spans="1:42" x14ac:dyDescent="0.35">
      <c r="A608" s="48" t="s">
        <v>725</v>
      </c>
      <c r="B608">
        <v>607</v>
      </c>
      <c r="C608">
        <v>22892</v>
      </c>
      <c r="D608" t="s">
        <v>419</v>
      </c>
      <c r="E608" t="s">
        <v>9</v>
      </c>
      <c r="F608">
        <v>2007</v>
      </c>
      <c r="G608">
        <v>170</v>
      </c>
      <c r="H608">
        <v>476</v>
      </c>
      <c r="I608" t="s">
        <v>621</v>
      </c>
      <c r="J608">
        <v>175</v>
      </c>
      <c r="K608">
        <v>0.34</v>
      </c>
      <c r="L608" t="s">
        <v>722</v>
      </c>
      <c r="M608">
        <v>0.34</v>
      </c>
      <c r="N608">
        <v>12000</v>
      </c>
      <c r="O608" t="s">
        <v>722</v>
      </c>
      <c r="P608">
        <v>12000</v>
      </c>
      <c r="Q608">
        <v>4760</v>
      </c>
      <c r="R608">
        <v>0.1</v>
      </c>
      <c r="S608" t="s">
        <v>722</v>
      </c>
      <c r="T608">
        <v>0.1</v>
      </c>
      <c r="U608">
        <v>2.5000000000000001E-5</v>
      </c>
      <c r="V608" t="s">
        <v>722</v>
      </c>
      <c r="W608">
        <v>2.5000000000000001E-5</v>
      </c>
      <c r="X608">
        <v>2.855912</v>
      </c>
      <c r="Y608" t="s">
        <v>722</v>
      </c>
      <c r="Z608">
        <v>2.855912</v>
      </c>
      <c r="AA608">
        <v>3.7299999999999999E-5</v>
      </c>
      <c r="AB608" t="s">
        <v>722</v>
      </c>
      <c r="AC608">
        <v>3.7299999999999999E-5</v>
      </c>
      <c r="AD608">
        <v>0.9</v>
      </c>
      <c r="AE608" t="s">
        <v>722</v>
      </c>
      <c r="AF608">
        <v>0.9</v>
      </c>
      <c r="AG608">
        <v>0.95</v>
      </c>
      <c r="AH608" t="s">
        <v>722</v>
      </c>
      <c r="AI608">
        <v>0.95</v>
      </c>
      <c r="AJ608">
        <v>0.19710000000000003</v>
      </c>
      <c r="AK608">
        <v>2.8817869999999997</v>
      </c>
      <c r="AL608">
        <v>11.955167764396039</v>
      </c>
      <c r="AM608">
        <v>174.79577395360508</v>
      </c>
      <c r="AN608" s="61">
        <v>5.9775838821980202E-3</v>
      </c>
      <c r="AO608">
        <v>8.739788697680255E-2</v>
      </c>
      <c r="AP608">
        <v>7.232876497459604E-3</v>
      </c>
    </row>
    <row r="609" spans="1:42" x14ac:dyDescent="0.35">
      <c r="A609" s="48" t="s">
        <v>725</v>
      </c>
      <c r="B609">
        <v>608</v>
      </c>
      <c r="C609" t="s">
        <v>429</v>
      </c>
      <c r="D609" t="s">
        <v>419</v>
      </c>
      <c r="E609" t="s">
        <v>9</v>
      </c>
      <c r="F609">
        <v>2007</v>
      </c>
      <c r="G609">
        <v>165</v>
      </c>
      <c r="H609">
        <v>476</v>
      </c>
      <c r="I609" t="s">
        <v>621</v>
      </c>
      <c r="J609">
        <v>175</v>
      </c>
      <c r="K609">
        <v>0.34</v>
      </c>
      <c r="L609" t="s">
        <v>722</v>
      </c>
      <c r="M609">
        <v>0.34</v>
      </c>
      <c r="N609">
        <v>12000</v>
      </c>
      <c r="O609" t="s">
        <v>722</v>
      </c>
      <c r="P609">
        <v>12000</v>
      </c>
      <c r="Q609">
        <v>4760</v>
      </c>
      <c r="R609">
        <v>0.1</v>
      </c>
      <c r="S609" t="s">
        <v>722</v>
      </c>
      <c r="T609">
        <v>0.1</v>
      </c>
      <c r="U609">
        <v>2.5000000000000001E-5</v>
      </c>
      <c r="V609" t="s">
        <v>722</v>
      </c>
      <c r="W609">
        <v>2.5000000000000001E-5</v>
      </c>
      <c r="X609">
        <v>2.855912</v>
      </c>
      <c r="Y609" t="s">
        <v>722</v>
      </c>
      <c r="Z609">
        <v>2.855912</v>
      </c>
      <c r="AA609">
        <v>3.7299999999999999E-5</v>
      </c>
      <c r="AB609" t="s">
        <v>722</v>
      </c>
      <c r="AC609">
        <v>3.7299999999999999E-5</v>
      </c>
      <c r="AD609">
        <v>0.9</v>
      </c>
      <c r="AE609" t="s">
        <v>722</v>
      </c>
      <c r="AF609">
        <v>0.9</v>
      </c>
      <c r="AG609">
        <v>0.95</v>
      </c>
      <c r="AH609" t="s">
        <v>722</v>
      </c>
      <c r="AI609">
        <v>0.95</v>
      </c>
      <c r="AJ609">
        <v>0.19710000000000003</v>
      </c>
      <c r="AK609">
        <v>2.8817869999999997</v>
      </c>
      <c r="AL609">
        <v>11.603545183090272</v>
      </c>
      <c r="AM609">
        <v>169.65472177849904</v>
      </c>
      <c r="AN609" s="61">
        <v>5.8017725915451368E-3</v>
      </c>
      <c r="AO609">
        <v>8.4827360889249512E-2</v>
      </c>
      <c r="AP609">
        <v>7.0201448357696157E-3</v>
      </c>
    </row>
    <row r="610" spans="1:42" x14ac:dyDescent="0.35">
      <c r="A610" s="48" t="s">
        <v>725</v>
      </c>
      <c r="B610">
        <v>609</v>
      </c>
      <c r="C610" t="s">
        <v>430</v>
      </c>
      <c r="D610" t="s">
        <v>419</v>
      </c>
      <c r="E610" t="s">
        <v>9</v>
      </c>
      <c r="F610">
        <v>2008</v>
      </c>
      <c r="G610">
        <v>110</v>
      </c>
      <c r="H610">
        <v>476</v>
      </c>
      <c r="I610" t="s">
        <v>621</v>
      </c>
      <c r="J610">
        <v>175</v>
      </c>
      <c r="K610">
        <v>0.34</v>
      </c>
      <c r="L610" t="s">
        <v>722</v>
      </c>
      <c r="M610">
        <v>0.34</v>
      </c>
      <c r="N610">
        <v>12000</v>
      </c>
      <c r="O610" t="s">
        <v>722</v>
      </c>
      <c r="P610">
        <v>12000</v>
      </c>
      <c r="Q610">
        <v>4284</v>
      </c>
      <c r="R610">
        <v>0.1</v>
      </c>
      <c r="S610" t="s">
        <v>722</v>
      </c>
      <c r="T610">
        <v>0.1</v>
      </c>
      <c r="U610">
        <v>2.5000000000000001E-5</v>
      </c>
      <c r="V610" t="s">
        <v>722</v>
      </c>
      <c r="W610">
        <v>2.5000000000000001E-5</v>
      </c>
      <c r="X610">
        <v>2.7600310000000001</v>
      </c>
      <c r="Y610" t="s">
        <v>722</v>
      </c>
      <c r="Z610">
        <v>2.7600310000000001</v>
      </c>
      <c r="AA610">
        <v>3.6000000000000001E-5</v>
      </c>
      <c r="AB610" t="s">
        <v>722</v>
      </c>
      <c r="AC610">
        <v>3.6000000000000001E-5</v>
      </c>
      <c r="AD610">
        <v>0.9</v>
      </c>
      <c r="AE610" t="s">
        <v>722</v>
      </c>
      <c r="AF610">
        <v>0.9</v>
      </c>
      <c r="AG610">
        <v>0.95</v>
      </c>
      <c r="AH610" t="s">
        <v>722</v>
      </c>
      <c r="AI610">
        <v>0.95</v>
      </c>
      <c r="AJ610">
        <v>0.18639</v>
      </c>
      <c r="AK610">
        <v>2.7685422500000003</v>
      </c>
      <c r="AL610">
        <v>7.315355273722969</v>
      </c>
      <c r="AM610">
        <v>108.65856617341251</v>
      </c>
      <c r="AN610" s="61">
        <v>3.6576776368614848E-3</v>
      </c>
      <c r="AO610">
        <v>5.4329283086706252E-2</v>
      </c>
      <c r="AP610">
        <v>4.4257899406023966E-3</v>
      </c>
    </row>
    <row r="611" spans="1:42" x14ac:dyDescent="0.35">
      <c r="A611" s="48" t="s">
        <v>725</v>
      </c>
      <c r="B611">
        <v>610</v>
      </c>
      <c r="C611" t="s">
        <v>431</v>
      </c>
      <c r="D611" t="s">
        <v>419</v>
      </c>
      <c r="E611" t="s">
        <v>9</v>
      </c>
      <c r="F611">
        <v>2008</v>
      </c>
      <c r="G611">
        <v>170</v>
      </c>
      <c r="H611">
        <v>476</v>
      </c>
      <c r="I611" t="s">
        <v>621</v>
      </c>
      <c r="J611">
        <v>175</v>
      </c>
      <c r="K611">
        <v>0.34</v>
      </c>
      <c r="L611" t="s">
        <v>722</v>
      </c>
      <c r="M611">
        <v>0.34</v>
      </c>
      <c r="N611">
        <v>12000</v>
      </c>
      <c r="O611" t="s">
        <v>722</v>
      </c>
      <c r="P611">
        <v>12000</v>
      </c>
      <c r="Q611">
        <v>4284</v>
      </c>
      <c r="R611">
        <v>0.1</v>
      </c>
      <c r="S611" t="s">
        <v>722</v>
      </c>
      <c r="T611">
        <v>0.1</v>
      </c>
      <c r="U611">
        <v>2.5000000000000001E-5</v>
      </c>
      <c r="V611" t="s">
        <v>722</v>
      </c>
      <c r="W611">
        <v>2.5000000000000001E-5</v>
      </c>
      <c r="X611">
        <v>2.7600310000000001</v>
      </c>
      <c r="Y611" t="s">
        <v>722</v>
      </c>
      <c r="Z611">
        <v>2.7600310000000001</v>
      </c>
      <c r="AA611">
        <v>3.6000000000000001E-5</v>
      </c>
      <c r="AB611" t="s">
        <v>722</v>
      </c>
      <c r="AC611">
        <v>3.6000000000000001E-5</v>
      </c>
      <c r="AD611">
        <v>0.9</v>
      </c>
      <c r="AE611" t="s">
        <v>722</v>
      </c>
      <c r="AF611">
        <v>0.9</v>
      </c>
      <c r="AG611">
        <v>0.95</v>
      </c>
      <c r="AH611" t="s">
        <v>722</v>
      </c>
      <c r="AI611">
        <v>0.95</v>
      </c>
      <c r="AJ611">
        <v>0.18639</v>
      </c>
      <c r="AK611">
        <v>2.7685422500000003</v>
      </c>
      <c r="AL611">
        <v>11.305549059390042</v>
      </c>
      <c r="AM611">
        <v>167.92687499527386</v>
      </c>
      <c r="AN611" s="61">
        <v>5.6527745296950215E-3</v>
      </c>
      <c r="AO611">
        <v>8.3963437497636934E-2</v>
      </c>
      <c r="AP611">
        <v>6.8398571809309755E-3</v>
      </c>
    </row>
    <row r="612" spans="1:42" x14ac:dyDescent="0.35">
      <c r="A612" s="48" t="s">
        <v>725</v>
      </c>
      <c r="B612">
        <v>611</v>
      </c>
      <c r="C612" t="s">
        <v>432</v>
      </c>
      <c r="D612" t="s">
        <v>419</v>
      </c>
      <c r="E612" t="s">
        <v>9</v>
      </c>
      <c r="F612">
        <v>2008</v>
      </c>
      <c r="G612">
        <v>110</v>
      </c>
      <c r="H612">
        <v>476</v>
      </c>
      <c r="I612" t="s">
        <v>621</v>
      </c>
      <c r="J612">
        <v>175</v>
      </c>
      <c r="K612">
        <v>0.34</v>
      </c>
      <c r="L612" t="s">
        <v>722</v>
      </c>
      <c r="M612">
        <v>0.34</v>
      </c>
      <c r="N612">
        <v>12000</v>
      </c>
      <c r="O612" t="s">
        <v>722</v>
      </c>
      <c r="P612">
        <v>12000</v>
      </c>
      <c r="Q612">
        <v>4284</v>
      </c>
      <c r="R612">
        <v>0.1</v>
      </c>
      <c r="S612" t="s">
        <v>722</v>
      </c>
      <c r="T612">
        <v>0.1</v>
      </c>
      <c r="U612">
        <v>2.5000000000000001E-5</v>
      </c>
      <c r="V612" t="s">
        <v>722</v>
      </c>
      <c r="W612">
        <v>2.5000000000000001E-5</v>
      </c>
      <c r="X612">
        <v>2.7600310000000001</v>
      </c>
      <c r="Y612" t="s">
        <v>722</v>
      </c>
      <c r="Z612">
        <v>2.7600310000000001</v>
      </c>
      <c r="AA612">
        <v>3.6000000000000001E-5</v>
      </c>
      <c r="AB612" t="s">
        <v>722</v>
      </c>
      <c r="AC612">
        <v>3.6000000000000001E-5</v>
      </c>
      <c r="AD612">
        <v>0.9</v>
      </c>
      <c r="AE612" t="s">
        <v>722</v>
      </c>
      <c r="AF612">
        <v>0.9</v>
      </c>
      <c r="AG612">
        <v>0.95</v>
      </c>
      <c r="AH612" t="s">
        <v>722</v>
      </c>
      <c r="AI612">
        <v>0.95</v>
      </c>
      <c r="AJ612">
        <v>0.18639</v>
      </c>
      <c r="AK612">
        <v>2.7685422500000003</v>
      </c>
      <c r="AL612">
        <v>7.315355273722969</v>
      </c>
      <c r="AM612">
        <v>108.65856617341251</v>
      </c>
      <c r="AN612" s="61">
        <v>3.6576776368614848E-3</v>
      </c>
      <c r="AO612">
        <v>5.4329283086706252E-2</v>
      </c>
      <c r="AP612">
        <v>4.4257899406023966E-3</v>
      </c>
    </row>
    <row r="613" spans="1:42" x14ac:dyDescent="0.35">
      <c r="A613" s="48" t="s">
        <v>725</v>
      </c>
      <c r="B613">
        <v>612</v>
      </c>
      <c r="C613">
        <v>4849</v>
      </c>
      <c r="D613" t="s">
        <v>419</v>
      </c>
      <c r="E613" t="s">
        <v>9</v>
      </c>
      <c r="F613">
        <v>2009</v>
      </c>
      <c r="G613">
        <v>175</v>
      </c>
      <c r="H613">
        <v>476</v>
      </c>
      <c r="I613" t="s">
        <v>621</v>
      </c>
      <c r="J613">
        <v>300</v>
      </c>
      <c r="K613">
        <v>0.34</v>
      </c>
      <c r="L613" t="s">
        <v>722</v>
      </c>
      <c r="M613">
        <v>0.34</v>
      </c>
      <c r="N613">
        <v>12000</v>
      </c>
      <c r="O613" t="s">
        <v>722</v>
      </c>
      <c r="P613">
        <v>12000</v>
      </c>
      <c r="Q613">
        <v>3808</v>
      </c>
      <c r="R613">
        <v>0.1</v>
      </c>
      <c r="S613" t="s">
        <v>722</v>
      </c>
      <c r="T613">
        <v>0.1</v>
      </c>
      <c r="U613">
        <v>2.5000000000000001E-5</v>
      </c>
      <c r="V613" t="s">
        <v>722</v>
      </c>
      <c r="W613">
        <v>2.5000000000000001E-5</v>
      </c>
      <c r="X613">
        <v>2.5785309999999999</v>
      </c>
      <c r="Y613" t="s">
        <v>722</v>
      </c>
      <c r="Z613">
        <v>2.5785309999999999</v>
      </c>
      <c r="AA613">
        <v>3.3500000000000001E-5</v>
      </c>
      <c r="AB613" t="s">
        <v>722</v>
      </c>
      <c r="AC613">
        <v>3.3500000000000001E-5</v>
      </c>
      <c r="AD613">
        <v>0.9</v>
      </c>
      <c r="AE613" t="s">
        <v>722</v>
      </c>
      <c r="AF613">
        <v>0.9</v>
      </c>
      <c r="AG613">
        <v>0.95</v>
      </c>
      <c r="AH613" t="s">
        <v>722</v>
      </c>
      <c r="AI613">
        <v>0.95</v>
      </c>
      <c r="AJ613">
        <v>0.17568</v>
      </c>
      <c r="AK613">
        <v>2.5707940499999999</v>
      </c>
      <c r="AL613">
        <v>10.969340070689462</v>
      </c>
      <c r="AM613">
        <v>160.51863721627416</v>
      </c>
      <c r="AN613" s="61">
        <v>5.4846700353447311E-3</v>
      </c>
      <c r="AO613">
        <v>8.0259318608137079E-2</v>
      </c>
      <c r="AP613">
        <v>6.6364507427671242E-3</v>
      </c>
    </row>
    <row r="614" spans="1:42" x14ac:dyDescent="0.35">
      <c r="A614" s="48" t="s">
        <v>725</v>
      </c>
      <c r="B614">
        <v>613</v>
      </c>
      <c r="C614">
        <v>4850</v>
      </c>
      <c r="D614" t="s">
        <v>419</v>
      </c>
      <c r="E614" t="s">
        <v>9</v>
      </c>
      <c r="F614">
        <v>2009</v>
      </c>
      <c r="G614">
        <v>175</v>
      </c>
      <c r="H614">
        <v>476</v>
      </c>
      <c r="I614" t="s">
        <v>621</v>
      </c>
      <c r="J614">
        <v>300</v>
      </c>
      <c r="K614">
        <v>0.34</v>
      </c>
      <c r="L614" t="s">
        <v>722</v>
      </c>
      <c r="M614">
        <v>0.34</v>
      </c>
      <c r="N614">
        <v>12000</v>
      </c>
      <c r="O614" t="s">
        <v>722</v>
      </c>
      <c r="P614">
        <v>12000</v>
      </c>
      <c r="Q614">
        <v>3808</v>
      </c>
      <c r="R614">
        <v>0.1</v>
      </c>
      <c r="S614" t="s">
        <v>722</v>
      </c>
      <c r="T614">
        <v>0.1</v>
      </c>
      <c r="U614">
        <v>2.5000000000000001E-5</v>
      </c>
      <c r="V614" t="s">
        <v>722</v>
      </c>
      <c r="W614">
        <v>2.5000000000000001E-5</v>
      </c>
      <c r="X614">
        <v>2.5785309999999999</v>
      </c>
      <c r="Y614" t="s">
        <v>722</v>
      </c>
      <c r="Z614">
        <v>2.5785309999999999</v>
      </c>
      <c r="AA614">
        <v>3.3500000000000001E-5</v>
      </c>
      <c r="AB614" t="s">
        <v>722</v>
      </c>
      <c r="AC614">
        <v>3.3500000000000001E-5</v>
      </c>
      <c r="AD614">
        <v>0.9</v>
      </c>
      <c r="AE614" t="s">
        <v>722</v>
      </c>
      <c r="AF614">
        <v>0.9</v>
      </c>
      <c r="AG614">
        <v>0.95</v>
      </c>
      <c r="AH614" t="s">
        <v>722</v>
      </c>
      <c r="AI614">
        <v>0.95</v>
      </c>
      <c r="AJ614">
        <v>0.17568</v>
      </c>
      <c r="AK614">
        <v>2.5707940499999999</v>
      </c>
      <c r="AL614">
        <v>10.969340070689462</v>
      </c>
      <c r="AM614">
        <v>160.51863721627416</v>
      </c>
      <c r="AN614" s="61">
        <v>5.4846700353447311E-3</v>
      </c>
      <c r="AO614">
        <v>8.0259318608137079E-2</v>
      </c>
      <c r="AP614">
        <v>6.6364507427671242E-3</v>
      </c>
    </row>
    <row r="615" spans="1:42" x14ac:dyDescent="0.35">
      <c r="A615" s="48" t="s">
        <v>725</v>
      </c>
      <c r="B615">
        <v>614</v>
      </c>
      <c r="C615" t="s">
        <v>433</v>
      </c>
      <c r="D615" t="s">
        <v>419</v>
      </c>
      <c r="E615" t="s">
        <v>9</v>
      </c>
      <c r="F615">
        <v>2009</v>
      </c>
      <c r="G615">
        <v>170</v>
      </c>
      <c r="H615">
        <v>476</v>
      </c>
      <c r="I615" t="s">
        <v>621</v>
      </c>
      <c r="J615">
        <v>175</v>
      </c>
      <c r="K615">
        <v>0.34</v>
      </c>
      <c r="L615" t="s">
        <v>722</v>
      </c>
      <c r="M615">
        <v>0.34</v>
      </c>
      <c r="N615">
        <v>12000</v>
      </c>
      <c r="O615" t="s">
        <v>722</v>
      </c>
      <c r="P615">
        <v>12000</v>
      </c>
      <c r="Q615">
        <v>3808</v>
      </c>
      <c r="R615">
        <v>0.1</v>
      </c>
      <c r="S615" t="s">
        <v>722</v>
      </c>
      <c r="T615">
        <v>0.1</v>
      </c>
      <c r="U615">
        <v>2.5000000000000001E-5</v>
      </c>
      <c r="V615" t="s">
        <v>722</v>
      </c>
      <c r="W615">
        <v>2.5000000000000001E-5</v>
      </c>
      <c r="X615">
        <v>2.6592829999999998</v>
      </c>
      <c r="Y615" t="s">
        <v>722</v>
      </c>
      <c r="Z615">
        <v>2.6592829999999998</v>
      </c>
      <c r="AA615">
        <v>3.4700000000000003E-5</v>
      </c>
      <c r="AB615" t="s">
        <v>722</v>
      </c>
      <c r="AC615">
        <v>3.4700000000000003E-5</v>
      </c>
      <c r="AD615">
        <v>0.9</v>
      </c>
      <c r="AE615" t="s">
        <v>722</v>
      </c>
      <c r="AF615">
        <v>0.9</v>
      </c>
      <c r="AG615">
        <v>0.95</v>
      </c>
      <c r="AH615" t="s">
        <v>722</v>
      </c>
      <c r="AI615">
        <v>0.95</v>
      </c>
      <c r="AJ615">
        <v>0.17568</v>
      </c>
      <c r="AK615">
        <v>2.65184957</v>
      </c>
      <c r="AL615">
        <v>10.655930354384047</v>
      </c>
      <c r="AM615">
        <v>160.84884066611613</v>
      </c>
      <c r="AN615" s="61">
        <v>5.3279651771920246E-3</v>
      </c>
      <c r="AO615">
        <v>8.0424420333058078E-2</v>
      </c>
      <c r="AP615">
        <v>6.4468378644023496E-3</v>
      </c>
    </row>
    <row r="616" spans="1:42" x14ac:dyDescent="0.35">
      <c r="A616" s="48" t="s">
        <v>725</v>
      </c>
      <c r="B616">
        <v>615</v>
      </c>
      <c r="C616" t="s">
        <v>434</v>
      </c>
      <c r="D616" t="s">
        <v>419</v>
      </c>
      <c r="E616" t="s">
        <v>9</v>
      </c>
      <c r="F616">
        <v>2010</v>
      </c>
      <c r="G616">
        <v>155</v>
      </c>
      <c r="H616">
        <v>476</v>
      </c>
      <c r="I616" t="s">
        <v>621</v>
      </c>
      <c r="J616">
        <v>175</v>
      </c>
      <c r="K616">
        <v>0.34</v>
      </c>
      <c r="L616" t="s">
        <v>722</v>
      </c>
      <c r="M616">
        <v>0.34</v>
      </c>
      <c r="N616">
        <v>12000</v>
      </c>
      <c r="O616" t="s">
        <v>722</v>
      </c>
      <c r="P616">
        <v>12000</v>
      </c>
      <c r="Q616">
        <v>3332</v>
      </c>
      <c r="R616">
        <v>0.1</v>
      </c>
      <c r="S616" t="s">
        <v>722</v>
      </c>
      <c r="T616">
        <v>0.1</v>
      </c>
      <c r="U616">
        <v>2.5000000000000001E-5</v>
      </c>
      <c r="V616" t="s">
        <v>722</v>
      </c>
      <c r="W616">
        <v>2.5000000000000001E-5</v>
      </c>
      <c r="X616">
        <v>2.9919570000000002</v>
      </c>
      <c r="Y616" t="s">
        <v>722</v>
      </c>
      <c r="Z616">
        <v>2.9919570000000002</v>
      </c>
      <c r="AA616">
        <v>3.9100000000000002E-5</v>
      </c>
      <c r="AB616" t="s">
        <v>722</v>
      </c>
      <c r="AC616">
        <v>3.9100000000000002E-5</v>
      </c>
      <c r="AD616">
        <v>0.9</v>
      </c>
      <c r="AE616" t="s">
        <v>722</v>
      </c>
      <c r="AF616">
        <v>0.9</v>
      </c>
      <c r="AG616">
        <v>0.95</v>
      </c>
      <c r="AH616" t="s">
        <v>722</v>
      </c>
      <c r="AI616">
        <v>0.95</v>
      </c>
      <c r="AJ616">
        <v>0.16497000000000003</v>
      </c>
      <c r="AK616">
        <v>2.9661262900000001</v>
      </c>
      <c r="AL616">
        <v>9.1234017979623445</v>
      </c>
      <c r="AM616">
        <v>164.03686686772971</v>
      </c>
      <c r="AN616" s="61">
        <v>4.5617008989811726E-3</v>
      </c>
      <c r="AO616">
        <v>8.2018433433864862E-2</v>
      </c>
      <c r="AP616">
        <v>5.519658087767219E-3</v>
      </c>
    </row>
    <row r="617" spans="1:42" x14ac:dyDescent="0.35">
      <c r="A617" s="48" t="s">
        <v>725</v>
      </c>
      <c r="B617">
        <v>616</v>
      </c>
      <c r="C617" t="s">
        <v>435</v>
      </c>
      <c r="D617" t="s">
        <v>419</v>
      </c>
      <c r="E617" t="s">
        <v>9</v>
      </c>
      <c r="F617">
        <v>2010</v>
      </c>
      <c r="G617">
        <v>155</v>
      </c>
      <c r="H617">
        <v>476</v>
      </c>
      <c r="I617" t="s">
        <v>621</v>
      </c>
      <c r="J617">
        <v>175</v>
      </c>
      <c r="K617">
        <v>0.34</v>
      </c>
      <c r="L617" t="s">
        <v>722</v>
      </c>
      <c r="M617">
        <v>0.34</v>
      </c>
      <c r="N617">
        <v>12000</v>
      </c>
      <c r="O617" t="s">
        <v>722</v>
      </c>
      <c r="P617">
        <v>12000</v>
      </c>
      <c r="Q617">
        <v>3332</v>
      </c>
      <c r="R617">
        <v>0.1</v>
      </c>
      <c r="S617" t="s">
        <v>722</v>
      </c>
      <c r="T617">
        <v>0.1</v>
      </c>
      <c r="U617">
        <v>2.5000000000000001E-5</v>
      </c>
      <c r="V617" t="s">
        <v>722</v>
      </c>
      <c r="W617">
        <v>2.5000000000000001E-5</v>
      </c>
      <c r="X617">
        <v>2.9919570000000002</v>
      </c>
      <c r="Y617" t="s">
        <v>722</v>
      </c>
      <c r="Z617">
        <v>2.9919570000000002</v>
      </c>
      <c r="AA617">
        <v>3.9100000000000002E-5</v>
      </c>
      <c r="AB617" t="s">
        <v>722</v>
      </c>
      <c r="AC617">
        <v>3.9100000000000002E-5</v>
      </c>
      <c r="AD617">
        <v>0.9</v>
      </c>
      <c r="AE617" t="s">
        <v>722</v>
      </c>
      <c r="AF617">
        <v>0.9</v>
      </c>
      <c r="AG617">
        <v>0.95</v>
      </c>
      <c r="AH617" t="s">
        <v>722</v>
      </c>
      <c r="AI617">
        <v>0.95</v>
      </c>
      <c r="AJ617">
        <v>0.16497000000000003</v>
      </c>
      <c r="AK617">
        <v>2.9661262900000001</v>
      </c>
      <c r="AL617">
        <v>9.1234017979623445</v>
      </c>
      <c r="AM617">
        <v>164.03686686772971</v>
      </c>
      <c r="AN617" s="61">
        <v>4.5617008989811726E-3</v>
      </c>
      <c r="AO617">
        <v>8.2018433433864862E-2</v>
      </c>
      <c r="AP617">
        <v>5.519658087767219E-3</v>
      </c>
    </row>
    <row r="618" spans="1:42" x14ac:dyDescent="0.35">
      <c r="A618" s="48" t="s">
        <v>725</v>
      </c>
      <c r="B618">
        <v>617</v>
      </c>
      <c r="C618" t="s">
        <v>436</v>
      </c>
      <c r="D618" t="s">
        <v>419</v>
      </c>
      <c r="E618" t="s">
        <v>9</v>
      </c>
      <c r="F618">
        <v>2010</v>
      </c>
      <c r="G618">
        <v>155</v>
      </c>
      <c r="H618">
        <v>476</v>
      </c>
      <c r="I618" t="s">
        <v>621</v>
      </c>
      <c r="J618">
        <v>175</v>
      </c>
      <c r="K618">
        <v>0.34</v>
      </c>
      <c r="L618" t="s">
        <v>722</v>
      </c>
      <c r="M618">
        <v>0.34</v>
      </c>
      <c r="N618">
        <v>12000</v>
      </c>
      <c r="O618" t="s">
        <v>722</v>
      </c>
      <c r="P618">
        <v>12000</v>
      </c>
      <c r="Q618">
        <v>3332</v>
      </c>
      <c r="R618">
        <v>0.1</v>
      </c>
      <c r="S618" t="s">
        <v>722</v>
      </c>
      <c r="T618">
        <v>0.1</v>
      </c>
      <c r="U618">
        <v>2.5000000000000001E-5</v>
      </c>
      <c r="V618" t="s">
        <v>722</v>
      </c>
      <c r="W618">
        <v>2.5000000000000001E-5</v>
      </c>
      <c r="X618">
        <v>2.9919570000000002</v>
      </c>
      <c r="Y618" t="s">
        <v>722</v>
      </c>
      <c r="Z618">
        <v>2.9919570000000002</v>
      </c>
      <c r="AA618">
        <v>3.9100000000000002E-5</v>
      </c>
      <c r="AB618" t="s">
        <v>722</v>
      </c>
      <c r="AC618">
        <v>3.9100000000000002E-5</v>
      </c>
      <c r="AD618">
        <v>0.9</v>
      </c>
      <c r="AE618" t="s">
        <v>722</v>
      </c>
      <c r="AF618">
        <v>0.9</v>
      </c>
      <c r="AG618">
        <v>0.95</v>
      </c>
      <c r="AH618" t="s">
        <v>722</v>
      </c>
      <c r="AI618">
        <v>0.95</v>
      </c>
      <c r="AJ618">
        <v>0.16497000000000003</v>
      </c>
      <c r="AK618">
        <v>2.9661262900000001</v>
      </c>
      <c r="AL618">
        <v>9.1234017979623445</v>
      </c>
      <c r="AM618">
        <v>164.03686686772971</v>
      </c>
      <c r="AN618" s="61">
        <v>4.5617008989811726E-3</v>
      </c>
      <c r="AO618">
        <v>8.2018433433864862E-2</v>
      </c>
      <c r="AP618">
        <v>5.519658087767219E-3</v>
      </c>
    </row>
    <row r="619" spans="1:42" x14ac:dyDescent="0.35">
      <c r="A619" s="48" t="s">
        <v>725</v>
      </c>
      <c r="B619">
        <v>618</v>
      </c>
      <c r="C619">
        <v>3928</v>
      </c>
      <c r="D619" t="s">
        <v>419</v>
      </c>
      <c r="E619" t="s">
        <v>9</v>
      </c>
      <c r="F619">
        <v>2011</v>
      </c>
      <c r="G619">
        <v>200</v>
      </c>
      <c r="H619">
        <v>476</v>
      </c>
      <c r="I619" t="s">
        <v>734</v>
      </c>
      <c r="J619">
        <v>300</v>
      </c>
      <c r="K619">
        <v>0.34</v>
      </c>
      <c r="L619" t="s">
        <v>722</v>
      </c>
      <c r="M619">
        <v>0.34</v>
      </c>
      <c r="N619">
        <v>12000</v>
      </c>
      <c r="O619" t="s">
        <v>722</v>
      </c>
      <c r="P619">
        <v>12000</v>
      </c>
      <c r="Q619">
        <v>2856</v>
      </c>
      <c r="R619">
        <v>7.0000000000000007E-2</v>
      </c>
      <c r="S619" t="s">
        <v>722</v>
      </c>
      <c r="T619">
        <v>7.0000000000000007E-2</v>
      </c>
      <c r="U619">
        <v>1.8300000000000001E-5</v>
      </c>
      <c r="V619" t="s">
        <v>722</v>
      </c>
      <c r="W619">
        <v>1.8300000000000001E-5</v>
      </c>
      <c r="X619">
        <v>1.5153859999999999</v>
      </c>
      <c r="Y619" t="s">
        <v>722</v>
      </c>
      <c r="Z619">
        <v>1.5153859999999999</v>
      </c>
      <c r="AA619">
        <v>1.9700000000000001E-5</v>
      </c>
      <c r="AB619" t="s">
        <v>722</v>
      </c>
      <c r="AC619">
        <v>1.9700000000000001E-5</v>
      </c>
      <c r="AD619">
        <v>0.9</v>
      </c>
      <c r="AE619" t="s">
        <v>722</v>
      </c>
      <c r="AF619">
        <v>0.9</v>
      </c>
      <c r="AG619">
        <v>0.95</v>
      </c>
      <c r="AH619" t="s">
        <v>722</v>
      </c>
      <c r="AI619">
        <v>0.95</v>
      </c>
      <c r="AJ619">
        <v>0.11003832000000001</v>
      </c>
      <c r="AK619">
        <v>1.4930667399999999</v>
      </c>
      <c r="AL619">
        <v>7.8522492381430498</v>
      </c>
      <c r="AM619">
        <v>106.54408547551185</v>
      </c>
      <c r="AN619" s="61">
        <v>3.9261246190715245E-3</v>
      </c>
      <c r="AO619">
        <v>5.3272042737755931E-2</v>
      </c>
      <c r="AP619">
        <v>4.7506107890765443E-3</v>
      </c>
    </row>
    <row r="620" spans="1:42" x14ac:dyDescent="0.35">
      <c r="A620" s="48" t="s">
        <v>725</v>
      </c>
      <c r="B620">
        <v>619</v>
      </c>
      <c r="C620">
        <v>3982</v>
      </c>
      <c r="D620" t="s">
        <v>419</v>
      </c>
      <c r="E620" t="s">
        <v>9</v>
      </c>
      <c r="F620">
        <v>2011</v>
      </c>
      <c r="G620">
        <v>220</v>
      </c>
      <c r="H620">
        <v>476</v>
      </c>
      <c r="I620" t="s">
        <v>734</v>
      </c>
      <c r="J620">
        <v>300</v>
      </c>
      <c r="K620">
        <v>0.34</v>
      </c>
      <c r="L620" t="s">
        <v>722</v>
      </c>
      <c r="M620">
        <v>0.34</v>
      </c>
      <c r="N620">
        <v>12000</v>
      </c>
      <c r="O620" t="s">
        <v>722</v>
      </c>
      <c r="P620">
        <v>12000</v>
      </c>
      <c r="Q620">
        <v>2856</v>
      </c>
      <c r="R620">
        <v>7.0000000000000007E-2</v>
      </c>
      <c r="S620" t="s">
        <v>722</v>
      </c>
      <c r="T620">
        <v>7.0000000000000007E-2</v>
      </c>
      <c r="U620">
        <v>1.8300000000000001E-5</v>
      </c>
      <c r="V620" t="s">
        <v>722</v>
      </c>
      <c r="W620">
        <v>1.8300000000000001E-5</v>
      </c>
      <c r="X620">
        <v>1.5153859999999999</v>
      </c>
      <c r="Y620" t="s">
        <v>722</v>
      </c>
      <c r="Z620">
        <v>1.5153859999999999</v>
      </c>
      <c r="AA620">
        <v>1.9700000000000001E-5</v>
      </c>
      <c r="AB620" t="s">
        <v>722</v>
      </c>
      <c r="AC620">
        <v>1.9700000000000001E-5</v>
      </c>
      <c r="AD620">
        <v>0.9</v>
      </c>
      <c r="AE620" t="s">
        <v>722</v>
      </c>
      <c r="AF620">
        <v>0.9</v>
      </c>
      <c r="AG620">
        <v>0.95</v>
      </c>
      <c r="AH620" t="s">
        <v>722</v>
      </c>
      <c r="AI620">
        <v>0.95</v>
      </c>
      <c r="AJ620">
        <v>0.11003832000000001</v>
      </c>
      <c r="AK620">
        <v>1.4930667399999999</v>
      </c>
      <c r="AL620">
        <v>8.6374741619573534</v>
      </c>
      <c r="AM620">
        <v>117.19849402306303</v>
      </c>
      <c r="AN620" s="61">
        <v>4.3187370809786773E-3</v>
      </c>
      <c r="AO620">
        <v>5.8599247011531519E-2</v>
      </c>
      <c r="AP620">
        <v>5.2256718679841996E-3</v>
      </c>
    </row>
    <row r="621" spans="1:42" x14ac:dyDescent="0.35">
      <c r="A621" s="48" t="s">
        <v>725</v>
      </c>
      <c r="B621">
        <v>620</v>
      </c>
      <c r="C621">
        <v>4057</v>
      </c>
      <c r="D621" t="s">
        <v>419</v>
      </c>
      <c r="E621" t="s">
        <v>9</v>
      </c>
      <c r="F621">
        <v>2011</v>
      </c>
      <c r="G621">
        <v>220</v>
      </c>
      <c r="H621">
        <v>476</v>
      </c>
      <c r="I621" t="s">
        <v>734</v>
      </c>
      <c r="J621">
        <v>300</v>
      </c>
      <c r="K621">
        <v>0.34</v>
      </c>
      <c r="L621" t="s">
        <v>722</v>
      </c>
      <c r="M621">
        <v>0.34</v>
      </c>
      <c r="N621">
        <v>12000</v>
      </c>
      <c r="O621" t="s">
        <v>722</v>
      </c>
      <c r="P621">
        <v>12000</v>
      </c>
      <c r="Q621">
        <v>2856</v>
      </c>
      <c r="R621">
        <v>7.0000000000000007E-2</v>
      </c>
      <c r="S621" t="s">
        <v>722</v>
      </c>
      <c r="T621">
        <v>7.0000000000000007E-2</v>
      </c>
      <c r="U621">
        <v>1.8300000000000001E-5</v>
      </c>
      <c r="V621" t="s">
        <v>722</v>
      </c>
      <c r="W621">
        <v>1.8300000000000001E-5</v>
      </c>
      <c r="X621">
        <v>1.5153859999999999</v>
      </c>
      <c r="Y621" t="s">
        <v>722</v>
      </c>
      <c r="Z621">
        <v>1.5153859999999999</v>
      </c>
      <c r="AA621">
        <v>1.9700000000000001E-5</v>
      </c>
      <c r="AB621" t="s">
        <v>722</v>
      </c>
      <c r="AC621">
        <v>1.9700000000000001E-5</v>
      </c>
      <c r="AD621">
        <v>0.9</v>
      </c>
      <c r="AE621" t="s">
        <v>722</v>
      </c>
      <c r="AF621">
        <v>0.9</v>
      </c>
      <c r="AG621">
        <v>0.95</v>
      </c>
      <c r="AH621" t="s">
        <v>722</v>
      </c>
      <c r="AI621">
        <v>0.95</v>
      </c>
      <c r="AJ621">
        <v>0.11003832000000001</v>
      </c>
      <c r="AK621">
        <v>1.4930667399999999</v>
      </c>
      <c r="AL621">
        <v>8.6374741619573534</v>
      </c>
      <c r="AM621">
        <v>117.19849402306303</v>
      </c>
      <c r="AN621" s="61">
        <v>4.3187370809786773E-3</v>
      </c>
      <c r="AO621">
        <v>5.8599247011531519E-2</v>
      </c>
      <c r="AP621">
        <v>5.2256718679841996E-3</v>
      </c>
    </row>
    <row r="622" spans="1:42" x14ac:dyDescent="0.35">
      <c r="A622" s="48" t="s">
        <v>725</v>
      </c>
      <c r="B622">
        <v>621</v>
      </c>
      <c r="C622" t="s">
        <v>437</v>
      </c>
      <c r="D622" t="s">
        <v>419</v>
      </c>
      <c r="E622" t="s">
        <v>9</v>
      </c>
      <c r="F622">
        <v>2011</v>
      </c>
      <c r="G622">
        <v>160</v>
      </c>
      <c r="H622">
        <v>476</v>
      </c>
      <c r="I622" t="s">
        <v>621</v>
      </c>
      <c r="J622">
        <v>175</v>
      </c>
      <c r="K622">
        <v>0.34</v>
      </c>
      <c r="L622" t="s">
        <v>722</v>
      </c>
      <c r="M622">
        <v>0.34</v>
      </c>
      <c r="N622">
        <v>12000</v>
      </c>
      <c r="O622" t="s">
        <v>722</v>
      </c>
      <c r="P622">
        <v>12000</v>
      </c>
      <c r="Q622">
        <v>2856</v>
      </c>
      <c r="R622">
        <v>0.1</v>
      </c>
      <c r="S622" t="s">
        <v>722</v>
      </c>
      <c r="T622">
        <v>0.1</v>
      </c>
      <c r="U622">
        <v>2.5000000000000001E-5</v>
      </c>
      <c r="V622" t="s">
        <v>722</v>
      </c>
      <c r="W622">
        <v>2.5000000000000001E-5</v>
      </c>
      <c r="X622">
        <v>2.6726589999999999</v>
      </c>
      <c r="Y622" t="s">
        <v>722</v>
      </c>
      <c r="Z622">
        <v>2.6726589999999999</v>
      </c>
      <c r="AA622">
        <v>3.4900000000000001E-5</v>
      </c>
      <c r="AB622" t="s">
        <v>722</v>
      </c>
      <c r="AC622">
        <v>3.4900000000000001E-5</v>
      </c>
      <c r="AD622">
        <v>0.9</v>
      </c>
      <c r="AE622" t="s">
        <v>722</v>
      </c>
      <c r="AF622">
        <v>0.9</v>
      </c>
      <c r="AG622">
        <v>0.95</v>
      </c>
      <c r="AH622" t="s">
        <v>722</v>
      </c>
      <c r="AI622">
        <v>0.95</v>
      </c>
      <c r="AJ622">
        <v>0.15426000000000001</v>
      </c>
      <c r="AK622">
        <v>2.6337167299999997</v>
      </c>
      <c r="AL622">
        <v>8.8062992417619377</v>
      </c>
      <c r="AM622">
        <v>150.35198782843722</v>
      </c>
      <c r="AN622" s="61">
        <v>4.4031496208809693E-3</v>
      </c>
      <c r="AO622">
        <v>7.51759939142186E-2</v>
      </c>
      <c r="AP622">
        <v>5.3278110412659724E-3</v>
      </c>
    </row>
    <row r="623" spans="1:42" x14ac:dyDescent="0.35">
      <c r="A623" s="48" t="s">
        <v>725</v>
      </c>
      <c r="B623">
        <v>622</v>
      </c>
      <c r="C623" t="s">
        <v>438</v>
      </c>
      <c r="D623" t="s">
        <v>419</v>
      </c>
      <c r="E623" t="s">
        <v>9</v>
      </c>
      <c r="F623">
        <v>2011</v>
      </c>
      <c r="G623">
        <v>160</v>
      </c>
      <c r="H623">
        <v>476</v>
      </c>
      <c r="I623" t="s">
        <v>621</v>
      </c>
      <c r="J623">
        <v>175</v>
      </c>
      <c r="K623">
        <v>0.34</v>
      </c>
      <c r="L623" t="s">
        <v>722</v>
      </c>
      <c r="M623">
        <v>0.34</v>
      </c>
      <c r="N623">
        <v>12000</v>
      </c>
      <c r="O623" t="s">
        <v>722</v>
      </c>
      <c r="P623">
        <v>12000</v>
      </c>
      <c r="Q623">
        <v>2856</v>
      </c>
      <c r="R623">
        <v>0.1</v>
      </c>
      <c r="S623" t="s">
        <v>722</v>
      </c>
      <c r="T623">
        <v>0.1</v>
      </c>
      <c r="U623">
        <v>2.5000000000000001E-5</v>
      </c>
      <c r="V623" t="s">
        <v>722</v>
      </c>
      <c r="W623">
        <v>2.5000000000000001E-5</v>
      </c>
      <c r="X623">
        <v>2.6726589999999999</v>
      </c>
      <c r="Y623" t="s">
        <v>722</v>
      </c>
      <c r="Z623">
        <v>2.6726589999999999</v>
      </c>
      <c r="AA623">
        <v>3.4900000000000001E-5</v>
      </c>
      <c r="AB623" t="s">
        <v>722</v>
      </c>
      <c r="AC623">
        <v>3.4900000000000001E-5</v>
      </c>
      <c r="AD623">
        <v>0.9</v>
      </c>
      <c r="AE623" t="s">
        <v>722</v>
      </c>
      <c r="AF623">
        <v>0.9</v>
      </c>
      <c r="AG623">
        <v>0.95</v>
      </c>
      <c r="AH623" t="s">
        <v>722</v>
      </c>
      <c r="AI623">
        <v>0.95</v>
      </c>
      <c r="AJ623">
        <v>0.15426000000000001</v>
      </c>
      <c r="AK623">
        <v>2.6337167299999997</v>
      </c>
      <c r="AL623">
        <v>8.8062992417619377</v>
      </c>
      <c r="AM623">
        <v>150.35198782843722</v>
      </c>
      <c r="AN623" s="61">
        <v>4.4031496208809693E-3</v>
      </c>
      <c r="AO623">
        <v>7.51759939142186E-2</v>
      </c>
      <c r="AP623">
        <v>5.3278110412659724E-3</v>
      </c>
    </row>
    <row r="624" spans="1:42" x14ac:dyDescent="0.35">
      <c r="A624" s="48" t="s">
        <v>725</v>
      </c>
      <c r="B624">
        <v>623</v>
      </c>
      <c r="C624" t="s">
        <v>439</v>
      </c>
      <c r="D624" t="s">
        <v>419</v>
      </c>
      <c r="E624" t="s">
        <v>9</v>
      </c>
      <c r="F624">
        <v>2011</v>
      </c>
      <c r="G624">
        <v>160</v>
      </c>
      <c r="H624">
        <v>476</v>
      </c>
      <c r="I624" t="s">
        <v>621</v>
      </c>
      <c r="J624">
        <v>175</v>
      </c>
      <c r="K624">
        <v>0.34</v>
      </c>
      <c r="L624" t="s">
        <v>722</v>
      </c>
      <c r="M624">
        <v>0.34</v>
      </c>
      <c r="N624">
        <v>12000</v>
      </c>
      <c r="O624" t="s">
        <v>722</v>
      </c>
      <c r="P624">
        <v>12000</v>
      </c>
      <c r="Q624">
        <v>2856</v>
      </c>
      <c r="R624">
        <v>0.1</v>
      </c>
      <c r="S624" t="s">
        <v>722</v>
      </c>
      <c r="T624">
        <v>0.1</v>
      </c>
      <c r="U624">
        <v>2.5000000000000001E-5</v>
      </c>
      <c r="V624" t="s">
        <v>722</v>
      </c>
      <c r="W624">
        <v>2.5000000000000001E-5</v>
      </c>
      <c r="X624">
        <v>2.6726589999999999</v>
      </c>
      <c r="Y624" t="s">
        <v>722</v>
      </c>
      <c r="Z624">
        <v>2.6726589999999999</v>
      </c>
      <c r="AA624">
        <v>3.4900000000000001E-5</v>
      </c>
      <c r="AB624" t="s">
        <v>722</v>
      </c>
      <c r="AC624">
        <v>3.4900000000000001E-5</v>
      </c>
      <c r="AD624">
        <v>0.9</v>
      </c>
      <c r="AE624" t="s">
        <v>722</v>
      </c>
      <c r="AF624">
        <v>0.9</v>
      </c>
      <c r="AG624">
        <v>0.95</v>
      </c>
      <c r="AH624" t="s">
        <v>722</v>
      </c>
      <c r="AI624">
        <v>0.95</v>
      </c>
      <c r="AJ624">
        <v>0.15426000000000001</v>
      </c>
      <c r="AK624">
        <v>2.6337167299999997</v>
      </c>
      <c r="AL624">
        <v>8.8062992417619377</v>
      </c>
      <c r="AM624">
        <v>150.35198782843722</v>
      </c>
      <c r="AN624" s="61">
        <v>4.4031496208809693E-3</v>
      </c>
      <c r="AO624">
        <v>7.51759939142186E-2</v>
      </c>
      <c r="AP624">
        <v>5.3278110412659724E-3</v>
      </c>
    </row>
    <row r="625" spans="1:42" x14ac:dyDescent="0.35">
      <c r="A625" s="48" t="s">
        <v>725</v>
      </c>
      <c r="B625">
        <v>624</v>
      </c>
      <c r="C625" t="s">
        <v>440</v>
      </c>
      <c r="D625" t="s">
        <v>419</v>
      </c>
      <c r="E625" t="s">
        <v>9</v>
      </c>
      <c r="F625">
        <v>2011</v>
      </c>
      <c r="G625">
        <v>160</v>
      </c>
      <c r="H625">
        <v>476</v>
      </c>
      <c r="I625" t="s">
        <v>621</v>
      </c>
      <c r="J625">
        <v>175</v>
      </c>
      <c r="K625">
        <v>0.34</v>
      </c>
      <c r="L625" t="s">
        <v>722</v>
      </c>
      <c r="M625">
        <v>0.34</v>
      </c>
      <c r="N625">
        <v>12000</v>
      </c>
      <c r="O625" t="s">
        <v>722</v>
      </c>
      <c r="P625">
        <v>12000</v>
      </c>
      <c r="Q625">
        <v>2856</v>
      </c>
      <c r="R625">
        <v>0.1</v>
      </c>
      <c r="S625" t="s">
        <v>722</v>
      </c>
      <c r="T625">
        <v>0.1</v>
      </c>
      <c r="U625">
        <v>2.5000000000000001E-5</v>
      </c>
      <c r="V625" t="s">
        <v>722</v>
      </c>
      <c r="W625">
        <v>2.5000000000000001E-5</v>
      </c>
      <c r="X625">
        <v>2.6726589999999999</v>
      </c>
      <c r="Y625" t="s">
        <v>722</v>
      </c>
      <c r="Z625">
        <v>2.6726589999999999</v>
      </c>
      <c r="AA625">
        <v>3.4900000000000001E-5</v>
      </c>
      <c r="AB625" t="s">
        <v>722</v>
      </c>
      <c r="AC625">
        <v>3.4900000000000001E-5</v>
      </c>
      <c r="AD625">
        <v>0.9</v>
      </c>
      <c r="AE625" t="s">
        <v>722</v>
      </c>
      <c r="AF625">
        <v>0.9</v>
      </c>
      <c r="AG625">
        <v>0.95</v>
      </c>
      <c r="AH625" t="s">
        <v>722</v>
      </c>
      <c r="AI625">
        <v>0.95</v>
      </c>
      <c r="AJ625">
        <v>0.15426000000000001</v>
      </c>
      <c r="AK625">
        <v>2.6337167299999997</v>
      </c>
      <c r="AL625">
        <v>8.8062992417619377</v>
      </c>
      <c r="AM625">
        <v>150.35198782843722</v>
      </c>
      <c r="AN625" s="61">
        <v>4.4031496208809693E-3</v>
      </c>
      <c r="AO625">
        <v>7.51759939142186E-2</v>
      </c>
      <c r="AP625">
        <v>5.3278110412659724E-3</v>
      </c>
    </row>
    <row r="626" spans="1:42" x14ac:dyDescent="0.35">
      <c r="A626" s="48" t="s">
        <v>725</v>
      </c>
      <c r="B626">
        <v>625</v>
      </c>
      <c r="C626" t="s">
        <v>441</v>
      </c>
      <c r="D626" t="s">
        <v>419</v>
      </c>
      <c r="E626" t="s">
        <v>9</v>
      </c>
      <c r="F626">
        <v>2011</v>
      </c>
      <c r="G626">
        <v>160</v>
      </c>
      <c r="H626">
        <v>476</v>
      </c>
      <c r="I626" t="s">
        <v>621</v>
      </c>
      <c r="J626">
        <v>175</v>
      </c>
      <c r="K626">
        <v>0.34</v>
      </c>
      <c r="L626" t="s">
        <v>722</v>
      </c>
      <c r="M626">
        <v>0.34</v>
      </c>
      <c r="N626">
        <v>12000</v>
      </c>
      <c r="O626" t="s">
        <v>722</v>
      </c>
      <c r="P626">
        <v>12000</v>
      </c>
      <c r="Q626">
        <v>2856</v>
      </c>
      <c r="R626">
        <v>0.1</v>
      </c>
      <c r="S626" t="s">
        <v>722</v>
      </c>
      <c r="T626">
        <v>0.1</v>
      </c>
      <c r="U626">
        <v>2.5000000000000001E-5</v>
      </c>
      <c r="V626" t="s">
        <v>722</v>
      </c>
      <c r="W626">
        <v>2.5000000000000001E-5</v>
      </c>
      <c r="X626">
        <v>2.6726589999999999</v>
      </c>
      <c r="Y626" t="s">
        <v>722</v>
      </c>
      <c r="Z626">
        <v>2.6726589999999999</v>
      </c>
      <c r="AA626">
        <v>3.4900000000000001E-5</v>
      </c>
      <c r="AB626" t="s">
        <v>722</v>
      </c>
      <c r="AC626">
        <v>3.4900000000000001E-5</v>
      </c>
      <c r="AD626">
        <v>0.9</v>
      </c>
      <c r="AE626" t="s">
        <v>722</v>
      </c>
      <c r="AF626">
        <v>0.9</v>
      </c>
      <c r="AG626">
        <v>0.95</v>
      </c>
      <c r="AH626" t="s">
        <v>722</v>
      </c>
      <c r="AI626">
        <v>0.95</v>
      </c>
      <c r="AJ626">
        <v>0.15426000000000001</v>
      </c>
      <c r="AK626">
        <v>2.6337167299999997</v>
      </c>
      <c r="AL626">
        <v>8.8062992417619377</v>
      </c>
      <c r="AM626">
        <v>150.35198782843722</v>
      </c>
      <c r="AN626" s="61">
        <v>4.4031496208809693E-3</v>
      </c>
      <c r="AO626">
        <v>7.51759939142186E-2</v>
      </c>
      <c r="AP626">
        <v>5.3278110412659724E-3</v>
      </c>
    </row>
    <row r="627" spans="1:42" x14ac:dyDescent="0.35">
      <c r="A627" s="48" t="s">
        <v>725</v>
      </c>
      <c r="B627">
        <v>626</v>
      </c>
      <c r="C627">
        <v>835676</v>
      </c>
      <c r="D627" t="s">
        <v>419</v>
      </c>
      <c r="E627" t="s">
        <v>9</v>
      </c>
      <c r="F627">
        <v>2012</v>
      </c>
      <c r="G627">
        <v>155</v>
      </c>
      <c r="H627">
        <v>476</v>
      </c>
      <c r="I627" t="s">
        <v>734</v>
      </c>
      <c r="J627">
        <v>175</v>
      </c>
      <c r="K627">
        <v>0.34</v>
      </c>
      <c r="L627" t="s">
        <v>722</v>
      </c>
      <c r="M627">
        <v>0.34</v>
      </c>
      <c r="N627">
        <v>12000</v>
      </c>
      <c r="O627" t="s">
        <v>722</v>
      </c>
      <c r="P627">
        <v>12000</v>
      </c>
      <c r="Q627">
        <v>2380</v>
      </c>
      <c r="R627">
        <v>0.09</v>
      </c>
      <c r="S627" t="s">
        <v>722</v>
      </c>
      <c r="T627">
        <v>0.09</v>
      </c>
      <c r="U627">
        <v>2.1699999999999999E-5</v>
      </c>
      <c r="V627" t="s">
        <v>722</v>
      </c>
      <c r="W627">
        <v>2.1699999999999999E-5</v>
      </c>
      <c r="X627">
        <v>2.6726589999999999</v>
      </c>
      <c r="Y627" t="s">
        <v>722</v>
      </c>
      <c r="Z627">
        <v>2.6726589999999999</v>
      </c>
      <c r="AA627">
        <v>3.4900000000000001E-5</v>
      </c>
      <c r="AB627" t="s">
        <v>722</v>
      </c>
      <c r="AC627">
        <v>3.4900000000000001E-5</v>
      </c>
      <c r="AD627">
        <v>0.9</v>
      </c>
      <c r="AE627" t="s">
        <v>722</v>
      </c>
      <c r="AF627">
        <v>0.9</v>
      </c>
      <c r="AG627">
        <v>0.95</v>
      </c>
      <c r="AH627" t="s">
        <v>722</v>
      </c>
      <c r="AI627">
        <v>0.95</v>
      </c>
      <c r="AJ627">
        <v>0.12748139999999999</v>
      </c>
      <c r="AK627">
        <v>2.6179349499999995</v>
      </c>
      <c r="AL627">
        <v>7.0501547794553945</v>
      </c>
      <c r="AM627">
        <v>144.78070212631658</v>
      </c>
      <c r="AN627" s="61">
        <v>3.5250773897276973E-3</v>
      </c>
      <c r="AO627">
        <v>7.2390351063158304E-2</v>
      </c>
      <c r="AP627">
        <v>4.2653436415705133E-3</v>
      </c>
    </row>
    <row r="628" spans="1:42" x14ac:dyDescent="0.35">
      <c r="A628" s="48" t="s">
        <v>725</v>
      </c>
      <c r="B628">
        <v>627</v>
      </c>
      <c r="C628" t="s">
        <v>442</v>
      </c>
      <c r="D628" t="s">
        <v>419</v>
      </c>
      <c r="E628" t="s">
        <v>9</v>
      </c>
      <c r="F628">
        <v>2013</v>
      </c>
      <c r="G628">
        <v>150</v>
      </c>
      <c r="H628">
        <v>476</v>
      </c>
      <c r="I628" t="s">
        <v>734</v>
      </c>
      <c r="J628">
        <v>175</v>
      </c>
      <c r="K628">
        <v>0.34</v>
      </c>
      <c r="L628" t="s">
        <v>722</v>
      </c>
      <c r="M628">
        <v>0.34</v>
      </c>
      <c r="N628">
        <v>12000</v>
      </c>
      <c r="O628" t="s">
        <v>722</v>
      </c>
      <c r="P628">
        <v>12000</v>
      </c>
      <c r="Q628">
        <v>1904</v>
      </c>
      <c r="R628">
        <v>0.09</v>
      </c>
      <c r="S628" t="s">
        <v>722</v>
      </c>
      <c r="T628">
        <v>0.09</v>
      </c>
      <c r="U628">
        <v>2.1699999999999999E-5</v>
      </c>
      <c r="V628" t="s">
        <v>722</v>
      </c>
      <c r="W628">
        <v>2.1699999999999999E-5</v>
      </c>
      <c r="X628">
        <v>1.9504440000000001</v>
      </c>
      <c r="Y628" t="s">
        <v>722</v>
      </c>
      <c r="Z628">
        <v>1.9504440000000001</v>
      </c>
      <c r="AA628">
        <v>2.5400000000000001E-5</v>
      </c>
      <c r="AB628" t="s">
        <v>722</v>
      </c>
      <c r="AC628">
        <v>2.5400000000000001E-5</v>
      </c>
      <c r="AD628">
        <v>0.9</v>
      </c>
      <c r="AE628" t="s">
        <v>722</v>
      </c>
      <c r="AF628">
        <v>0.9</v>
      </c>
      <c r="AG628">
        <v>0.95</v>
      </c>
      <c r="AH628" t="s">
        <v>722</v>
      </c>
      <c r="AI628">
        <v>0.95</v>
      </c>
      <c r="AJ628">
        <v>0.11818512000000002</v>
      </c>
      <c r="AK628">
        <v>1.8988653200000001</v>
      </c>
      <c r="AL628">
        <v>6.3251989294264366</v>
      </c>
      <c r="AM628">
        <v>101.62616824511402</v>
      </c>
      <c r="AN628" s="61">
        <v>3.1625994647132187E-3</v>
      </c>
      <c r="AO628">
        <v>5.0813084122557008E-2</v>
      </c>
      <c r="AP628">
        <v>3.8267453523029944E-3</v>
      </c>
    </row>
    <row r="629" spans="1:42" x14ac:dyDescent="0.35">
      <c r="A629" s="48" t="s">
        <v>725</v>
      </c>
      <c r="B629">
        <v>628</v>
      </c>
      <c r="C629" t="s">
        <v>443</v>
      </c>
      <c r="D629" t="s">
        <v>419</v>
      </c>
      <c r="E629" t="s">
        <v>9</v>
      </c>
      <c r="F629">
        <v>2015</v>
      </c>
      <c r="G629">
        <v>155</v>
      </c>
      <c r="H629">
        <v>476</v>
      </c>
      <c r="I629" t="s">
        <v>622</v>
      </c>
      <c r="J629">
        <v>175</v>
      </c>
      <c r="K629">
        <v>0.34</v>
      </c>
      <c r="L629" t="s">
        <v>722</v>
      </c>
      <c r="M629">
        <v>0.34</v>
      </c>
      <c r="N629">
        <v>12000</v>
      </c>
      <c r="O629" t="s">
        <v>722</v>
      </c>
      <c r="P629">
        <v>12000</v>
      </c>
      <c r="Q629">
        <v>952</v>
      </c>
      <c r="R629">
        <v>0.05</v>
      </c>
      <c r="S629" t="s">
        <v>722</v>
      </c>
      <c r="T629">
        <v>0.05</v>
      </c>
      <c r="U629">
        <v>1.17E-5</v>
      </c>
      <c r="V629" t="s">
        <v>722</v>
      </c>
      <c r="W629">
        <v>1.17E-5</v>
      </c>
      <c r="X629">
        <v>1.126007</v>
      </c>
      <c r="Y629" t="s">
        <v>722</v>
      </c>
      <c r="Z629">
        <v>1.126007</v>
      </c>
      <c r="AA629">
        <v>1.4800000000000001E-5</v>
      </c>
      <c r="AB629" t="s">
        <v>722</v>
      </c>
      <c r="AC629">
        <v>1.4800000000000001E-5</v>
      </c>
      <c r="AD629">
        <v>0.9</v>
      </c>
      <c r="AE629" t="s">
        <v>722</v>
      </c>
      <c r="AF629">
        <v>0.9</v>
      </c>
      <c r="AG629">
        <v>0.95</v>
      </c>
      <c r="AH629" t="s">
        <v>722</v>
      </c>
      <c r="AI629">
        <v>0.95</v>
      </c>
      <c r="AJ629">
        <v>5.502456E-2</v>
      </c>
      <c r="AK629">
        <v>1.0830917699999998</v>
      </c>
      <c r="AL629">
        <v>3.0430452181371566</v>
      </c>
      <c r="AM629">
        <v>59.89865673623212</v>
      </c>
      <c r="AN629" s="61">
        <v>1.5215226090685783E-3</v>
      </c>
      <c r="AO629">
        <v>2.9949328368116063E-2</v>
      </c>
      <c r="AP629">
        <v>1.8410423569729798E-3</v>
      </c>
    </row>
    <row r="630" spans="1:42" x14ac:dyDescent="0.35">
      <c r="A630" s="48" t="s">
        <v>725</v>
      </c>
      <c r="B630">
        <v>629</v>
      </c>
      <c r="C630" t="s">
        <v>444</v>
      </c>
      <c r="D630" t="s">
        <v>419</v>
      </c>
      <c r="E630" t="s">
        <v>9</v>
      </c>
      <c r="F630">
        <v>2015</v>
      </c>
      <c r="G630">
        <v>158</v>
      </c>
      <c r="H630">
        <v>476</v>
      </c>
      <c r="I630" t="s">
        <v>622</v>
      </c>
      <c r="J630">
        <v>175</v>
      </c>
      <c r="K630">
        <v>0.34</v>
      </c>
      <c r="L630" t="s">
        <v>722</v>
      </c>
      <c r="M630">
        <v>0.34</v>
      </c>
      <c r="N630">
        <v>12000</v>
      </c>
      <c r="O630" t="s">
        <v>722</v>
      </c>
      <c r="P630">
        <v>12000</v>
      </c>
      <c r="Q630">
        <v>952</v>
      </c>
      <c r="R630">
        <v>0.05</v>
      </c>
      <c r="S630" t="s">
        <v>722</v>
      </c>
      <c r="T630">
        <v>0.05</v>
      </c>
      <c r="U630">
        <v>1.17E-5</v>
      </c>
      <c r="V630" t="s">
        <v>722</v>
      </c>
      <c r="W630">
        <v>1.17E-5</v>
      </c>
      <c r="X630">
        <v>1.126007</v>
      </c>
      <c r="Y630" t="s">
        <v>722</v>
      </c>
      <c r="Z630">
        <v>1.126007</v>
      </c>
      <c r="AA630">
        <v>1.4800000000000001E-5</v>
      </c>
      <c r="AB630" t="s">
        <v>722</v>
      </c>
      <c r="AC630">
        <v>1.4800000000000001E-5</v>
      </c>
      <c r="AD630">
        <v>0.9</v>
      </c>
      <c r="AE630" t="s">
        <v>722</v>
      </c>
      <c r="AF630">
        <v>0.9</v>
      </c>
      <c r="AG630">
        <v>0.95</v>
      </c>
      <c r="AH630" t="s">
        <v>722</v>
      </c>
      <c r="AI630">
        <v>0.95</v>
      </c>
      <c r="AJ630">
        <v>5.502456E-2</v>
      </c>
      <c r="AK630">
        <v>1.0830917699999998</v>
      </c>
      <c r="AL630">
        <v>3.101942867520457</v>
      </c>
      <c r="AM630">
        <v>61.057985576288225</v>
      </c>
      <c r="AN630" s="61">
        <v>1.5509714337602286E-3</v>
      </c>
      <c r="AO630">
        <v>3.0528992788144114E-2</v>
      </c>
      <c r="AP630">
        <v>1.8766754348498766E-3</v>
      </c>
    </row>
    <row r="631" spans="1:42" x14ac:dyDescent="0.35">
      <c r="A631" s="48" t="s">
        <v>725</v>
      </c>
      <c r="B631">
        <v>630</v>
      </c>
      <c r="C631" t="s">
        <v>445</v>
      </c>
      <c r="D631" t="s">
        <v>419</v>
      </c>
      <c r="E631" t="s">
        <v>9</v>
      </c>
      <c r="F631">
        <v>2015</v>
      </c>
      <c r="G631">
        <v>155</v>
      </c>
      <c r="H631">
        <v>476</v>
      </c>
      <c r="I631" t="s">
        <v>622</v>
      </c>
      <c r="J631">
        <v>175</v>
      </c>
      <c r="K631">
        <v>0.34</v>
      </c>
      <c r="L631" t="s">
        <v>722</v>
      </c>
      <c r="M631">
        <v>0.34</v>
      </c>
      <c r="N631">
        <v>12000</v>
      </c>
      <c r="O631" t="s">
        <v>722</v>
      </c>
      <c r="P631">
        <v>12000</v>
      </c>
      <c r="Q631">
        <v>952</v>
      </c>
      <c r="R631">
        <v>0.05</v>
      </c>
      <c r="S631" t="s">
        <v>722</v>
      </c>
      <c r="T631">
        <v>0.05</v>
      </c>
      <c r="U631">
        <v>1.17E-5</v>
      </c>
      <c r="V631" t="s">
        <v>722</v>
      </c>
      <c r="W631">
        <v>1.17E-5</v>
      </c>
      <c r="X631">
        <v>1.126007</v>
      </c>
      <c r="Y631" t="s">
        <v>722</v>
      </c>
      <c r="Z631">
        <v>1.126007</v>
      </c>
      <c r="AA631">
        <v>1.4800000000000001E-5</v>
      </c>
      <c r="AB631" t="s">
        <v>722</v>
      </c>
      <c r="AC631">
        <v>1.4800000000000001E-5</v>
      </c>
      <c r="AD631">
        <v>0.9</v>
      </c>
      <c r="AE631" t="s">
        <v>722</v>
      </c>
      <c r="AF631">
        <v>0.9</v>
      </c>
      <c r="AG631">
        <v>0.95</v>
      </c>
      <c r="AH631" t="s">
        <v>722</v>
      </c>
      <c r="AI631">
        <v>0.95</v>
      </c>
      <c r="AJ631">
        <v>5.502456E-2</v>
      </c>
      <c r="AK631">
        <v>1.0830917699999998</v>
      </c>
      <c r="AL631">
        <v>3.0430452181371566</v>
      </c>
      <c r="AM631">
        <v>59.89865673623212</v>
      </c>
      <c r="AN631" s="61">
        <v>1.5215226090685783E-3</v>
      </c>
      <c r="AO631">
        <v>2.9949328368116063E-2</v>
      </c>
      <c r="AP631">
        <v>1.8410423569729798E-3</v>
      </c>
    </row>
    <row r="632" spans="1:42" x14ac:dyDescent="0.35">
      <c r="A632" s="48" t="s">
        <v>725</v>
      </c>
      <c r="B632">
        <v>631</v>
      </c>
      <c r="C632" t="s">
        <v>446</v>
      </c>
      <c r="D632" t="s">
        <v>419</v>
      </c>
      <c r="E632" t="s">
        <v>9</v>
      </c>
      <c r="F632">
        <v>2015</v>
      </c>
      <c r="G632">
        <v>158</v>
      </c>
      <c r="H632">
        <v>476</v>
      </c>
      <c r="I632" t="s">
        <v>622</v>
      </c>
      <c r="J632">
        <v>175</v>
      </c>
      <c r="K632">
        <v>0.34</v>
      </c>
      <c r="L632" t="s">
        <v>722</v>
      </c>
      <c r="M632">
        <v>0.34</v>
      </c>
      <c r="N632">
        <v>12000</v>
      </c>
      <c r="O632" t="s">
        <v>722</v>
      </c>
      <c r="P632">
        <v>12000</v>
      </c>
      <c r="Q632">
        <v>952</v>
      </c>
      <c r="R632">
        <v>0.05</v>
      </c>
      <c r="S632" t="s">
        <v>722</v>
      </c>
      <c r="T632">
        <v>0.05</v>
      </c>
      <c r="U632">
        <v>1.17E-5</v>
      </c>
      <c r="V632" t="s">
        <v>722</v>
      </c>
      <c r="W632">
        <v>1.17E-5</v>
      </c>
      <c r="X632">
        <v>1.126007</v>
      </c>
      <c r="Y632" t="s">
        <v>722</v>
      </c>
      <c r="Z632">
        <v>1.126007</v>
      </c>
      <c r="AA632">
        <v>1.4800000000000001E-5</v>
      </c>
      <c r="AB632" t="s">
        <v>722</v>
      </c>
      <c r="AC632">
        <v>1.4800000000000001E-5</v>
      </c>
      <c r="AD632">
        <v>0.9</v>
      </c>
      <c r="AE632" t="s">
        <v>722</v>
      </c>
      <c r="AF632">
        <v>0.9</v>
      </c>
      <c r="AG632">
        <v>0.95</v>
      </c>
      <c r="AH632" t="s">
        <v>722</v>
      </c>
      <c r="AI632">
        <v>0.95</v>
      </c>
      <c r="AJ632">
        <v>5.502456E-2</v>
      </c>
      <c r="AK632">
        <v>1.0830917699999998</v>
      </c>
      <c r="AL632">
        <v>3.101942867520457</v>
      </c>
      <c r="AM632">
        <v>61.057985576288225</v>
      </c>
      <c r="AN632" s="61">
        <v>1.5509714337602286E-3</v>
      </c>
      <c r="AO632">
        <v>3.0528992788144114E-2</v>
      </c>
      <c r="AP632">
        <v>1.8766754348498766E-3</v>
      </c>
    </row>
    <row r="633" spans="1:42" x14ac:dyDescent="0.35">
      <c r="A633" s="48" t="s">
        <v>725</v>
      </c>
      <c r="B633">
        <v>632</v>
      </c>
      <c r="C633" t="s">
        <v>447</v>
      </c>
      <c r="D633" t="s">
        <v>419</v>
      </c>
      <c r="E633" t="s">
        <v>9</v>
      </c>
      <c r="F633">
        <v>2015</v>
      </c>
      <c r="G633">
        <v>158</v>
      </c>
      <c r="H633">
        <v>476</v>
      </c>
      <c r="I633" t="s">
        <v>622</v>
      </c>
      <c r="J633">
        <v>175</v>
      </c>
      <c r="K633">
        <v>0.34</v>
      </c>
      <c r="L633" t="s">
        <v>722</v>
      </c>
      <c r="M633">
        <v>0.34</v>
      </c>
      <c r="N633">
        <v>12000</v>
      </c>
      <c r="O633" t="s">
        <v>722</v>
      </c>
      <c r="P633">
        <v>12000</v>
      </c>
      <c r="Q633">
        <v>952</v>
      </c>
      <c r="R633">
        <v>0.05</v>
      </c>
      <c r="S633" t="s">
        <v>722</v>
      </c>
      <c r="T633">
        <v>0.05</v>
      </c>
      <c r="U633">
        <v>1.17E-5</v>
      </c>
      <c r="V633" t="s">
        <v>722</v>
      </c>
      <c r="W633">
        <v>1.17E-5</v>
      </c>
      <c r="X633">
        <v>1.126007</v>
      </c>
      <c r="Y633" t="s">
        <v>722</v>
      </c>
      <c r="Z633">
        <v>1.126007</v>
      </c>
      <c r="AA633">
        <v>1.4800000000000001E-5</v>
      </c>
      <c r="AB633" t="s">
        <v>722</v>
      </c>
      <c r="AC633">
        <v>1.4800000000000001E-5</v>
      </c>
      <c r="AD633">
        <v>0.9</v>
      </c>
      <c r="AE633" t="s">
        <v>722</v>
      </c>
      <c r="AF633">
        <v>0.9</v>
      </c>
      <c r="AG633">
        <v>0.95</v>
      </c>
      <c r="AH633" t="s">
        <v>722</v>
      </c>
      <c r="AI633">
        <v>0.95</v>
      </c>
      <c r="AJ633">
        <v>5.502456E-2</v>
      </c>
      <c r="AK633">
        <v>1.0830917699999998</v>
      </c>
      <c r="AL633">
        <v>3.101942867520457</v>
      </c>
      <c r="AM633">
        <v>61.057985576288225</v>
      </c>
      <c r="AN633" s="61">
        <v>1.5509714337602286E-3</v>
      </c>
      <c r="AO633">
        <v>3.0528992788144114E-2</v>
      </c>
      <c r="AP633">
        <v>1.8766754348498766E-3</v>
      </c>
    </row>
    <row r="634" spans="1:42" x14ac:dyDescent="0.35">
      <c r="A634" s="48" t="s">
        <v>725</v>
      </c>
      <c r="B634">
        <v>633</v>
      </c>
      <c r="C634">
        <v>5380</v>
      </c>
      <c r="D634" t="s">
        <v>419</v>
      </c>
      <c r="E634" t="s">
        <v>9</v>
      </c>
      <c r="F634">
        <v>2016</v>
      </c>
      <c r="G634">
        <v>162</v>
      </c>
      <c r="H634">
        <v>476</v>
      </c>
      <c r="I634" t="s">
        <v>622</v>
      </c>
      <c r="J634">
        <v>175</v>
      </c>
      <c r="K634">
        <v>0.34</v>
      </c>
      <c r="L634" t="s">
        <v>722</v>
      </c>
      <c r="M634">
        <v>0.34</v>
      </c>
      <c r="N634">
        <v>12000</v>
      </c>
      <c r="O634" t="s">
        <v>722</v>
      </c>
      <c r="P634">
        <v>12000</v>
      </c>
      <c r="Q634">
        <v>476</v>
      </c>
      <c r="R634">
        <v>0.05</v>
      </c>
      <c r="S634" t="s">
        <v>722</v>
      </c>
      <c r="T634">
        <v>0.05</v>
      </c>
      <c r="U634">
        <v>1.17E-5</v>
      </c>
      <c r="V634" t="s">
        <v>722</v>
      </c>
      <c r="W634">
        <v>1.17E-5</v>
      </c>
      <c r="X634">
        <v>0.89566800000000002</v>
      </c>
      <c r="Y634" t="s">
        <v>722</v>
      </c>
      <c r="Z634">
        <v>0.89566800000000002</v>
      </c>
      <c r="AA634">
        <v>1.1800000000000001E-5</v>
      </c>
      <c r="AB634" t="s">
        <v>722</v>
      </c>
      <c r="AC634">
        <v>1.1800000000000001E-5</v>
      </c>
      <c r="AD634">
        <v>0.9</v>
      </c>
      <c r="AE634" t="s">
        <v>722</v>
      </c>
      <c r="AF634">
        <v>0.9</v>
      </c>
      <c r="AG634">
        <v>0.95</v>
      </c>
      <c r="AH634" t="s">
        <v>722</v>
      </c>
      <c r="AI634">
        <v>0.95</v>
      </c>
      <c r="AJ634">
        <v>5.0012279999999999E-2</v>
      </c>
      <c r="AK634">
        <v>0.85622055999999991</v>
      </c>
      <c r="AL634">
        <v>2.8907584094115162</v>
      </c>
      <c r="AM634">
        <v>49.490380845085191</v>
      </c>
      <c r="AN634" s="61">
        <v>1.4453792047057581E-3</v>
      </c>
      <c r="AO634">
        <v>2.4745190422542598E-2</v>
      </c>
      <c r="AP634">
        <v>1.7489088376939673E-3</v>
      </c>
    </row>
    <row r="635" spans="1:42" x14ac:dyDescent="0.35">
      <c r="A635" s="48" t="s">
        <v>725</v>
      </c>
      <c r="B635">
        <v>634</v>
      </c>
      <c r="C635" t="s">
        <v>448</v>
      </c>
      <c r="D635" t="s">
        <v>419</v>
      </c>
      <c r="E635" t="s">
        <v>9</v>
      </c>
      <c r="F635">
        <v>2016</v>
      </c>
      <c r="G635">
        <v>147</v>
      </c>
      <c r="H635">
        <v>476</v>
      </c>
      <c r="I635" t="s">
        <v>622</v>
      </c>
      <c r="J635">
        <v>175</v>
      </c>
      <c r="K635">
        <v>0.34</v>
      </c>
      <c r="L635" t="s">
        <v>722</v>
      </c>
      <c r="M635">
        <v>0.34</v>
      </c>
      <c r="N635">
        <v>12000</v>
      </c>
      <c r="O635" t="s">
        <v>722</v>
      </c>
      <c r="P635">
        <v>12000</v>
      </c>
      <c r="Q635">
        <v>476</v>
      </c>
      <c r="R635">
        <v>0.05</v>
      </c>
      <c r="S635" t="s">
        <v>722</v>
      </c>
      <c r="T635">
        <v>0.05</v>
      </c>
      <c r="U635">
        <v>1.17E-5</v>
      </c>
      <c r="V635" t="s">
        <v>722</v>
      </c>
      <c r="W635">
        <v>1.17E-5</v>
      </c>
      <c r="X635">
        <v>0.89566800000000002</v>
      </c>
      <c r="Y635" t="s">
        <v>722</v>
      </c>
      <c r="Z635">
        <v>0.89566800000000002</v>
      </c>
      <c r="AA635">
        <v>1.1800000000000001E-5</v>
      </c>
      <c r="AB635" t="s">
        <v>722</v>
      </c>
      <c r="AC635">
        <v>1.1800000000000001E-5</v>
      </c>
      <c r="AD635">
        <v>0.9</v>
      </c>
      <c r="AE635" t="s">
        <v>722</v>
      </c>
      <c r="AF635">
        <v>0.9</v>
      </c>
      <c r="AG635">
        <v>0.95</v>
      </c>
      <c r="AH635" t="s">
        <v>722</v>
      </c>
      <c r="AI635">
        <v>0.95</v>
      </c>
      <c r="AJ635">
        <v>5.0012279999999999E-2</v>
      </c>
      <c r="AK635">
        <v>0.85622055999999991</v>
      </c>
      <c r="AL635">
        <v>2.6230955937252642</v>
      </c>
      <c r="AM635">
        <v>44.907938174243981</v>
      </c>
      <c r="AN635" s="61">
        <v>1.3115477968626322E-3</v>
      </c>
      <c r="AO635">
        <v>2.2453969087121991E-2</v>
      </c>
      <c r="AP635">
        <v>1.5869728342037849E-3</v>
      </c>
    </row>
    <row r="636" spans="1:42" x14ac:dyDescent="0.35">
      <c r="A636" s="48" t="s">
        <v>725</v>
      </c>
      <c r="B636">
        <v>635</v>
      </c>
      <c r="C636" t="s">
        <v>449</v>
      </c>
      <c r="D636" t="s">
        <v>419</v>
      </c>
      <c r="E636" t="s">
        <v>9</v>
      </c>
      <c r="F636">
        <v>2016</v>
      </c>
      <c r="G636">
        <v>162</v>
      </c>
      <c r="H636">
        <v>476</v>
      </c>
      <c r="I636" t="s">
        <v>622</v>
      </c>
      <c r="J636">
        <v>175</v>
      </c>
      <c r="K636">
        <v>0.34</v>
      </c>
      <c r="L636" t="s">
        <v>722</v>
      </c>
      <c r="M636">
        <v>0.34</v>
      </c>
      <c r="N636">
        <v>12000</v>
      </c>
      <c r="O636" t="s">
        <v>722</v>
      </c>
      <c r="P636">
        <v>12000</v>
      </c>
      <c r="Q636">
        <v>476</v>
      </c>
      <c r="R636">
        <v>0.05</v>
      </c>
      <c r="S636" t="s">
        <v>722</v>
      </c>
      <c r="T636">
        <v>0.05</v>
      </c>
      <c r="U636">
        <v>1.17E-5</v>
      </c>
      <c r="V636" t="s">
        <v>722</v>
      </c>
      <c r="W636">
        <v>1.17E-5</v>
      </c>
      <c r="X636">
        <v>0.89566800000000002</v>
      </c>
      <c r="Y636" t="s">
        <v>722</v>
      </c>
      <c r="Z636">
        <v>0.89566800000000002</v>
      </c>
      <c r="AA636">
        <v>1.1800000000000001E-5</v>
      </c>
      <c r="AB636" t="s">
        <v>722</v>
      </c>
      <c r="AC636">
        <v>1.1800000000000001E-5</v>
      </c>
      <c r="AD636">
        <v>0.9</v>
      </c>
      <c r="AE636" t="s">
        <v>722</v>
      </c>
      <c r="AF636">
        <v>0.9</v>
      </c>
      <c r="AG636">
        <v>0.95</v>
      </c>
      <c r="AH636" t="s">
        <v>722</v>
      </c>
      <c r="AI636">
        <v>0.95</v>
      </c>
      <c r="AJ636">
        <v>5.0012279999999999E-2</v>
      </c>
      <c r="AK636">
        <v>0.85622055999999991</v>
      </c>
      <c r="AL636">
        <v>2.8907584094115162</v>
      </c>
      <c r="AM636">
        <v>49.490380845085191</v>
      </c>
      <c r="AN636" s="61">
        <v>1.4453792047057581E-3</v>
      </c>
      <c r="AO636">
        <v>2.4745190422542598E-2</v>
      </c>
      <c r="AP636">
        <v>1.7489088376939673E-3</v>
      </c>
    </row>
    <row r="637" spans="1:42" x14ac:dyDescent="0.35">
      <c r="A637" s="48" t="s">
        <v>725</v>
      </c>
      <c r="B637">
        <v>636</v>
      </c>
      <c r="C637" t="s">
        <v>450</v>
      </c>
      <c r="D637" t="s">
        <v>419</v>
      </c>
      <c r="E637" t="s">
        <v>9</v>
      </c>
      <c r="F637">
        <v>2016</v>
      </c>
      <c r="G637">
        <v>115</v>
      </c>
      <c r="H637">
        <v>476</v>
      </c>
      <c r="I637" t="s">
        <v>622</v>
      </c>
      <c r="J637">
        <v>175</v>
      </c>
      <c r="K637">
        <v>0.34</v>
      </c>
      <c r="L637" t="s">
        <v>722</v>
      </c>
      <c r="M637">
        <v>0.34</v>
      </c>
      <c r="N637">
        <v>12000</v>
      </c>
      <c r="O637" t="s">
        <v>722</v>
      </c>
      <c r="P637">
        <v>12000</v>
      </c>
      <c r="Q637">
        <v>476</v>
      </c>
      <c r="R637">
        <v>0.05</v>
      </c>
      <c r="S637" t="s">
        <v>722</v>
      </c>
      <c r="T637">
        <v>0.05</v>
      </c>
      <c r="U637">
        <v>1.17E-5</v>
      </c>
      <c r="V637" t="s">
        <v>722</v>
      </c>
      <c r="W637">
        <v>1.17E-5</v>
      </c>
      <c r="X637">
        <v>0.89566800000000002</v>
      </c>
      <c r="Y637" t="s">
        <v>722</v>
      </c>
      <c r="Z637">
        <v>0.89566800000000002</v>
      </c>
      <c r="AA637">
        <v>1.1800000000000001E-5</v>
      </c>
      <c r="AB637" t="s">
        <v>722</v>
      </c>
      <c r="AC637">
        <v>1.1800000000000001E-5</v>
      </c>
      <c r="AD637">
        <v>0.9</v>
      </c>
      <c r="AE637" t="s">
        <v>722</v>
      </c>
      <c r="AF637">
        <v>0.9</v>
      </c>
      <c r="AG637">
        <v>0.95</v>
      </c>
      <c r="AH637" t="s">
        <v>722</v>
      </c>
      <c r="AI637">
        <v>0.95</v>
      </c>
      <c r="AJ637">
        <v>5.0012279999999999E-2</v>
      </c>
      <c r="AK637">
        <v>0.85622055999999991</v>
      </c>
      <c r="AL637">
        <v>2.0520815869279283</v>
      </c>
      <c r="AM637">
        <v>35.132060476449368</v>
      </c>
      <c r="AN637" s="61">
        <v>1.0260407934639642E-3</v>
      </c>
      <c r="AO637">
        <v>1.7566030238224683E-2</v>
      </c>
      <c r="AP637">
        <v>1.2415093600913966E-3</v>
      </c>
    </row>
    <row r="638" spans="1:42" x14ac:dyDescent="0.35">
      <c r="A638" s="48" t="s">
        <v>725</v>
      </c>
      <c r="B638">
        <v>637</v>
      </c>
      <c r="C638" t="s">
        <v>451</v>
      </c>
      <c r="D638" t="s">
        <v>419</v>
      </c>
      <c r="E638" t="s">
        <v>9</v>
      </c>
      <c r="F638">
        <v>2016</v>
      </c>
      <c r="G638">
        <v>147</v>
      </c>
      <c r="H638">
        <v>476</v>
      </c>
      <c r="I638" t="s">
        <v>622</v>
      </c>
      <c r="J638">
        <v>175</v>
      </c>
      <c r="K638">
        <v>0.34</v>
      </c>
      <c r="L638" t="s">
        <v>722</v>
      </c>
      <c r="M638">
        <v>0.34</v>
      </c>
      <c r="N638">
        <v>12000</v>
      </c>
      <c r="O638" t="s">
        <v>722</v>
      </c>
      <c r="P638">
        <v>12000</v>
      </c>
      <c r="Q638">
        <v>476</v>
      </c>
      <c r="R638">
        <v>0.05</v>
      </c>
      <c r="S638" t="s">
        <v>722</v>
      </c>
      <c r="T638">
        <v>0.05</v>
      </c>
      <c r="U638">
        <v>1.17E-5</v>
      </c>
      <c r="V638" t="s">
        <v>722</v>
      </c>
      <c r="W638">
        <v>1.17E-5</v>
      </c>
      <c r="X638">
        <v>0.89566800000000002</v>
      </c>
      <c r="Y638" t="s">
        <v>722</v>
      </c>
      <c r="Z638">
        <v>0.89566800000000002</v>
      </c>
      <c r="AA638">
        <v>1.1800000000000001E-5</v>
      </c>
      <c r="AB638" t="s">
        <v>722</v>
      </c>
      <c r="AC638">
        <v>1.1800000000000001E-5</v>
      </c>
      <c r="AD638">
        <v>0.9</v>
      </c>
      <c r="AE638" t="s">
        <v>722</v>
      </c>
      <c r="AF638">
        <v>0.9</v>
      </c>
      <c r="AG638">
        <v>0.95</v>
      </c>
      <c r="AH638" t="s">
        <v>722</v>
      </c>
      <c r="AI638">
        <v>0.95</v>
      </c>
      <c r="AJ638">
        <v>5.0012279999999999E-2</v>
      </c>
      <c r="AK638">
        <v>0.85622055999999991</v>
      </c>
      <c r="AL638">
        <v>2.6230955937252642</v>
      </c>
      <c r="AM638">
        <v>44.907938174243981</v>
      </c>
      <c r="AN638" s="61">
        <v>1.3115477968626322E-3</v>
      </c>
      <c r="AO638">
        <v>2.2453969087121991E-2</v>
      </c>
      <c r="AP638">
        <v>1.5869728342037849E-3</v>
      </c>
    </row>
    <row r="639" spans="1:42" x14ac:dyDescent="0.35">
      <c r="A639" s="48" t="s">
        <v>725</v>
      </c>
      <c r="B639">
        <v>638</v>
      </c>
      <c r="C639" t="s">
        <v>452</v>
      </c>
      <c r="D639" t="s">
        <v>419</v>
      </c>
      <c r="E639" t="s">
        <v>9</v>
      </c>
      <c r="F639">
        <v>2016</v>
      </c>
      <c r="G639">
        <v>162</v>
      </c>
      <c r="H639">
        <v>476</v>
      </c>
      <c r="I639" t="s">
        <v>622</v>
      </c>
      <c r="J639">
        <v>175</v>
      </c>
      <c r="K639">
        <v>0.34</v>
      </c>
      <c r="L639" t="s">
        <v>722</v>
      </c>
      <c r="M639">
        <v>0.34</v>
      </c>
      <c r="N639">
        <v>12000</v>
      </c>
      <c r="O639" t="s">
        <v>722</v>
      </c>
      <c r="P639">
        <v>12000</v>
      </c>
      <c r="Q639">
        <v>476</v>
      </c>
      <c r="R639">
        <v>0.05</v>
      </c>
      <c r="S639" t="s">
        <v>722</v>
      </c>
      <c r="T639">
        <v>0.05</v>
      </c>
      <c r="U639">
        <v>1.17E-5</v>
      </c>
      <c r="V639" t="s">
        <v>722</v>
      </c>
      <c r="W639">
        <v>1.17E-5</v>
      </c>
      <c r="X639">
        <v>0.89566800000000002</v>
      </c>
      <c r="Y639" t="s">
        <v>722</v>
      </c>
      <c r="Z639">
        <v>0.89566800000000002</v>
      </c>
      <c r="AA639">
        <v>1.1800000000000001E-5</v>
      </c>
      <c r="AB639" t="s">
        <v>722</v>
      </c>
      <c r="AC639">
        <v>1.1800000000000001E-5</v>
      </c>
      <c r="AD639">
        <v>0.9</v>
      </c>
      <c r="AE639" t="s">
        <v>722</v>
      </c>
      <c r="AF639">
        <v>0.9</v>
      </c>
      <c r="AG639">
        <v>0.95</v>
      </c>
      <c r="AH639" t="s">
        <v>722</v>
      </c>
      <c r="AI639">
        <v>0.95</v>
      </c>
      <c r="AJ639">
        <v>5.0012279999999999E-2</v>
      </c>
      <c r="AK639">
        <v>0.85622055999999991</v>
      </c>
      <c r="AL639">
        <v>2.8907584094115162</v>
      </c>
      <c r="AM639">
        <v>49.490380845085191</v>
      </c>
      <c r="AN639" s="61">
        <v>1.4453792047057581E-3</v>
      </c>
      <c r="AO639">
        <v>2.4745190422542598E-2</v>
      </c>
      <c r="AP639">
        <v>1.7489088376939673E-3</v>
      </c>
    </row>
    <row r="640" spans="1:42" x14ac:dyDescent="0.35">
      <c r="A640" s="48" t="s">
        <v>725</v>
      </c>
      <c r="B640">
        <v>639</v>
      </c>
      <c r="C640" t="s">
        <v>453</v>
      </c>
      <c r="D640" t="s">
        <v>419</v>
      </c>
      <c r="E640" t="s">
        <v>9</v>
      </c>
      <c r="F640">
        <v>2016</v>
      </c>
      <c r="G640">
        <v>240</v>
      </c>
      <c r="H640">
        <v>476</v>
      </c>
      <c r="I640" t="s">
        <v>622</v>
      </c>
      <c r="J640">
        <v>300</v>
      </c>
      <c r="K640">
        <v>0.34</v>
      </c>
      <c r="L640" t="s">
        <v>722</v>
      </c>
      <c r="M640">
        <v>0.34</v>
      </c>
      <c r="N640">
        <v>12000</v>
      </c>
      <c r="O640" t="s">
        <v>722</v>
      </c>
      <c r="P640">
        <v>12000</v>
      </c>
      <c r="Q640">
        <v>476</v>
      </c>
      <c r="R640">
        <v>0.05</v>
      </c>
      <c r="S640" t="s">
        <v>722</v>
      </c>
      <c r="T640">
        <v>0.05</v>
      </c>
      <c r="U640">
        <v>1.17E-5</v>
      </c>
      <c r="V640" t="s">
        <v>722</v>
      </c>
      <c r="W640">
        <v>1.17E-5</v>
      </c>
      <c r="X640">
        <v>0.88619700000000001</v>
      </c>
      <c r="Y640" t="s">
        <v>722</v>
      </c>
      <c r="Z640">
        <v>0.88619700000000001</v>
      </c>
      <c r="AA640">
        <v>1.17E-5</v>
      </c>
      <c r="AB640" t="s">
        <v>722</v>
      </c>
      <c r="AC640">
        <v>1.17E-5</v>
      </c>
      <c r="AD640">
        <v>0.9</v>
      </c>
      <c r="AE640" t="s">
        <v>722</v>
      </c>
      <c r="AF640">
        <v>0.9</v>
      </c>
      <c r="AG640">
        <v>0.95</v>
      </c>
      <c r="AH640" t="s">
        <v>722</v>
      </c>
      <c r="AI640">
        <v>0.95</v>
      </c>
      <c r="AJ640">
        <v>5.0012279999999999E-2</v>
      </c>
      <c r="AK640">
        <v>0.84717788999999999</v>
      </c>
      <c r="AL640">
        <v>4.2826050509800249</v>
      </c>
      <c r="AM640">
        <v>72.544749225442231</v>
      </c>
      <c r="AN640" s="61">
        <v>2.1413025254900125E-3</v>
      </c>
      <c r="AO640">
        <v>3.6272374612721113E-2</v>
      </c>
      <c r="AP640">
        <v>2.590976055842915E-3</v>
      </c>
    </row>
    <row r="641" spans="1:42" x14ac:dyDescent="0.35">
      <c r="A641" s="48" t="s">
        <v>725</v>
      </c>
      <c r="B641">
        <v>640</v>
      </c>
      <c r="C641" t="s">
        <v>454</v>
      </c>
      <c r="D641" t="s">
        <v>419</v>
      </c>
      <c r="E641" t="s">
        <v>9</v>
      </c>
      <c r="F641">
        <v>2016</v>
      </c>
      <c r="G641">
        <v>240</v>
      </c>
      <c r="H641">
        <v>476</v>
      </c>
      <c r="I641" t="s">
        <v>622</v>
      </c>
      <c r="J641">
        <v>300</v>
      </c>
      <c r="K641">
        <v>0.34</v>
      </c>
      <c r="L641" t="s">
        <v>722</v>
      </c>
      <c r="M641">
        <v>0.34</v>
      </c>
      <c r="N641">
        <v>12000</v>
      </c>
      <c r="O641" t="s">
        <v>722</v>
      </c>
      <c r="P641">
        <v>12000</v>
      </c>
      <c r="Q641">
        <v>476</v>
      </c>
      <c r="R641">
        <v>0.05</v>
      </c>
      <c r="S641" t="s">
        <v>722</v>
      </c>
      <c r="T641">
        <v>0.05</v>
      </c>
      <c r="U641">
        <v>1.17E-5</v>
      </c>
      <c r="V641" t="s">
        <v>722</v>
      </c>
      <c r="W641">
        <v>1.17E-5</v>
      </c>
      <c r="X641">
        <v>0.88619700000000001</v>
      </c>
      <c r="Y641" t="s">
        <v>722</v>
      </c>
      <c r="Z641">
        <v>0.88619700000000001</v>
      </c>
      <c r="AA641">
        <v>1.17E-5</v>
      </c>
      <c r="AB641" t="s">
        <v>722</v>
      </c>
      <c r="AC641">
        <v>1.17E-5</v>
      </c>
      <c r="AD641">
        <v>0.9</v>
      </c>
      <c r="AE641" t="s">
        <v>722</v>
      </c>
      <c r="AF641">
        <v>0.9</v>
      </c>
      <c r="AG641">
        <v>0.95</v>
      </c>
      <c r="AH641" t="s">
        <v>722</v>
      </c>
      <c r="AI641">
        <v>0.95</v>
      </c>
      <c r="AJ641">
        <v>5.0012279999999999E-2</v>
      </c>
      <c r="AK641">
        <v>0.84717788999999999</v>
      </c>
      <c r="AL641">
        <v>4.2826050509800249</v>
      </c>
      <c r="AM641">
        <v>72.544749225442231</v>
      </c>
      <c r="AN641" s="61">
        <v>2.1413025254900125E-3</v>
      </c>
      <c r="AO641">
        <v>3.6272374612721113E-2</v>
      </c>
      <c r="AP641">
        <v>2.590976055842915E-3</v>
      </c>
    </row>
    <row r="642" spans="1:42" x14ac:dyDescent="0.35">
      <c r="A642" s="48" t="s">
        <v>725</v>
      </c>
      <c r="B642">
        <v>641</v>
      </c>
      <c r="C642" t="s">
        <v>455</v>
      </c>
      <c r="D642" t="s">
        <v>419</v>
      </c>
      <c r="E642" t="s">
        <v>9</v>
      </c>
      <c r="F642">
        <v>2016</v>
      </c>
      <c r="G642">
        <v>162</v>
      </c>
      <c r="H642">
        <v>476</v>
      </c>
      <c r="I642" t="s">
        <v>622</v>
      </c>
      <c r="J642">
        <v>175</v>
      </c>
      <c r="K642">
        <v>0.34</v>
      </c>
      <c r="L642" t="s">
        <v>722</v>
      </c>
      <c r="M642">
        <v>0.34</v>
      </c>
      <c r="N642">
        <v>12000</v>
      </c>
      <c r="O642" t="s">
        <v>722</v>
      </c>
      <c r="P642">
        <v>12000</v>
      </c>
      <c r="Q642">
        <v>476</v>
      </c>
      <c r="R642">
        <v>0.05</v>
      </c>
      <c r="S642" t="s">
        <v>722</v>
      </c>
      <c r="T642">
        <v>0.05</v>
      </c>
      <c r="U642">
        <v>1.17E-5</v>
      </c>
      <c r="V642" t="s">
        <v>722</v>
      </c>
      <c r="W642">
        <v>1.17E-5</v>
      </c>
      <c r="X642">
        <v>0.89566800000000002</v>
      </c>
      <c r="Y642" t="s">
        <v>722</v>
      </c>
      <c r="Z642">
        <v>0.89566800000000002</v>
      </c>
      <c r="AA642">
        <v>1.1800000000000001E-5</v>
      </c>
      <c r="AB642" t="s">
        <v>722</v>
      </c>
      <c r="AC642">
        <v>1.1800000000000001E-5</v>
      </c>
      <c r="AD642">
        <v>0.9</v>
      </c>
      <c r="AE642" t="s">
        <v>722</v>
      </c>
      <c r="AF642">
        <v>0.9</v>
      </c>
      <c r="AG642">
        <v>0.95</v>
      </c>
      <c r="AH642" t="s">
        <v>722</v>
      </c>
      <c r="AI642">
        <v>0.95</v>
      </c>
      <c r="AJ642">
        <v>5.0012279999999999E-2</v>
      </c>
      <c r="AK642">
        <v>0.85622055999999991</v>
      </c>
      <c r="AL642">
        <v>2.8907584094115162</v>
      </c>
      <c r="AM642">
        <v>49.490380845085191</v>
      </c>
      <c r="AN642" s="61">
        <v>1.4453792047057581E-3</v>
      </c>
      <c r="AO642">
        <v>2.4745190422542598E-2</v>
      </c>
      <c r="AP642">
        <v>1.7489088376939673E-3</v>
      </c>
    </row>
    <row r="643" spans="1:42" x14ac:dyDescent="0.35">
      <c r="A643" s="48" t="s">
        <v>725</v>
      </c>
      <c r="B643">
        <v>642</v>
      </c>
      <c r="C643" t="s">
        <v>456</v>
      </c>
      <c r="D643" t="s">
        <v>419</v>
      </c>
      <c r="E643" t="s">
        <v>9</v>
      </c>
      <c r="F643">
        <v>2016</v>
      </c>
      <c r="G643">
        <v>162</v>
      </c>
      <c r="H643">
        <v>476</v>
      </c>
      <c r="I643" t="s">
        <v>622</v>
      </c>
      <c r="J643">
        <v>175</v>
      </c>
      <c r="K643">
        <v>0.34</v>
      </c>
      <c r="L643" t="s">
        <v>722</v>
      </c>
      <c r="M643">
        <v>0.34</v>
      </c>
      <c r="N643">
        <v>12000</v>
      </c>
      <c r="O643" t="s">
        <v>722</v>
      </c>
      <c r="P643">
        <v>12000</v>
      </c>
      <c r="Q643">
        <v>476</v>
      </c>
      <c r="R643">
        <v>0.05</v>
      </c>
      <c r="S643" t="s">
        <v>722</v>
      </c>
      <c r="T643">
        <v>0.05</v>
      </c>
      <c r="U643">
        <v>1.17E-5</v>
      </c>
      <c r="V643" t="s">
        <v>722</v>
      </c>
      <c r="W643">
        <v>1.17E-5</v>
      </c>
      <c r="X643">
        <v>0.89566800000000002</v>
      </c>
      <c r="Y643" t="s">
        <v>722</v>
      </c>
      <c r="Z643">
        <v>0.89566800000000002</v>
      </c>
      <c r="AA643">
        <v>1.1800000000000001E-5</v>
      </c>
      <c r="AB643" t="s">
        <v>722</v>
      </c>
      <c r="AC643">
        <v>1.1800000000000001E-5</v>
      </c>
      <c r="AD643">
        <v>0.9</v>
      </c>
      <c r="AE643" t="s">
        <v>722</v>
      </c>
      <c r="AF643">
        <v>0.9</v>
      </c>
      <c r="AG643">
        <v>0.95</v>
      </c>
      <c r="AH643" t="s">
        <v>722</v>
      </c>
      <c r="AI643">
        <v>0.95</v>
      </c>
      <c r="AJ643">
        <v>5.0012279999999999E-2</v>
      </c>
      <c r="AK643">
        <v>0.85622055999999991</v>
      </c>
      <c r="AL643">
        <v>2.8907584094115162</v>
      </c>
      <c r="AM643">
        <v>49.490380845085191</v>
      </c>
      <c r="AN643" s="61">
        <v>1.4453792047057581E-3</v>
      </c>
      <c r="AO643">
        <v>2.4745190422542598E-2</v>
      </c>
      <c r="AP643">
        <v>1.7489088376939673E-3</v>
      </c>
    </row>
    <row r="644" spans="1:42" x14ac:dyDescent="0.35">
      <c r="A644" s="48" t="s">
        <v>725</v>
      </c>
      <c r="B644">
        <v>643</v>
      </c>
      <c r="C644" t="s">
        <v>457</v>
      </c>
      <c r="D644" t="s">
        <v>419</v>
      </c>
      <c r="E644" t="s">
        <v>9</v>
      </c>
      <c r="F644">
        <v>2016</v>
      </c>
      <c r="G644">
        <v>162</v>
      </c>
      <c r="H644">
        <v>476</v>
      </c>
      <c r="I644" t="s">
        <v>622</v>
      </c>
      <c r="J644">
        <v>175</v>
      </c>
      <c r="K644">
        <v>0.34</v>
      </c>
      <c r="L644" t="s">
        <v>722</v>
      </c>
      <c r="M644">
        <v>0.34</v>
      </c>
      <c r="N644">
        <v>12000</v>
      </c>
      <c r="O644" t="s">
        <v>722</v>
      </c>
      <c r="P644">
        <v>12000</v>
      </c>
      <c r="Q644">
        <v>476</v>
      </c>
      <c r="R644">
        <v>0.05</v>
      </c>
      <c r="S644" t="s">
        <v>722</v>
      </c>
      <c r="T644">
        <v>0.05</v>
      </c>
      <c r="U644">
        <v>1.17E-5</v>
      </c>
      <c r="V644" t="s">
        <v>722</v>
      </c>
      <c r="W644">
        <v>1.17E-5</v>
      </c>
      <c r="X644">
        <v>0.89566800000000002</v>
      </c>
      <c r="Y644" t="s">
        <v>722</v>
      </c>
      <c r="Z644">
        <v>0.89566800000000002</v>
      </c>
      <c r="AA644">
        <v>1.1800000000000001E-5</v>
      </c>
      <c r="AB644" t="s">
        <v>722</v>
      </c>
      <c r="AC644">
        <v>1.1800000000000001E-5</v>
      </c>
      <c r="AD644">
        <v>0.9</v>
      </c>
      <c r="AE644" t="s">
        <v>722</v>
      </c>
      <c r="AF644">
        <v>0.9</v>
      </c>
      <c r="AG644">
        <v>0.95</v>
      </c>
      <c r="AH644" t="s">
        <v>722</v>
      </c>
      <c r="AI644">
        <v>0.95</v>
      </c>
      <c r="AJ644">
        <v>5.0012279999999999E-2</v>
      </c>
      <c r="AK644">
        <v>0.85622055999999991</v>
      </c>
      <c r="AL644">
        <v>2.8907584094115162</v>
      </c>
      <c r="AM644">
        <v>49.490380845085191</v>
      </c>
      <c r="AN644" s="61">
        <v>1.4453792047057581E-3</v>
      </c>
      <c r="AO644">
        <v>2.4745190422542598E-2</v>
      </c>
      <c r="AP644">
        <v>1.7489088376939673E-3</v>
      </c>
    </row>
    <row r="645" spans="1:42" x14ac:dyDescent="0.35">
      <c r="A645" s="48" t="s">
        <v>725</v>
      </c>
      <c r="B645">
        <v>644</v>
      </c>
      <c r="C645" t="s">
        <v>458</v>
      </c>
      <c r="D645" t="s">
        <v>419</v>
      </c>
      <c r="E645" t="s">
        <v>9</v>
      </c>
      <c r="F645">
        <v>2017</v>
      </c>
      <c r="G645">
        <v>240</v>
      </c>
      <c r="H645">
        <v>476</v>
      </c>
      <c r="I645" t="s">
        <v>622</v>
      </c>
      <c r="J645">
        <v>300</v>
      </c>
      <c r="K645">
        <v>0.34</v>
      </c>
      <c r="L645" t="s">
        <v>722</v>
      </c>
      <c r="M645">
        <v>0.34</v>
      </c>
      <c r="N645">
        <v>12000</v>
      </c>
      <c r="O645" t="s">
        <v>722</v>
      </c>
      <c r="P645">
        <v>12000</v>
      </c>
      <c r="Q645">
        <v>476</v>
      </c>
      <c r="R645">
        <v>0.05</v>
      </c>
      <c r="S645" t="s">
        <v>722</v>
      </c>
      <c r="T645">
        <v>0.05</v>
      </c>
      <c r="U645">
        <v>1.17E-5</v>
      </c>
      <c r="V645" t="s">
        <v>722</v>
      </c>
      <c r="W645">
        <v>1.17E-5</v>
      </c>
      <c r="X645">
        <v>0.33200000000000002</v>
      </c>
      <c r="Y645" t="s">
        <v>722</v>
      </c>
      <c r="Z645">
        <v>0.33200000000000002</v>
      </c>
      <c r="AA645">
        <v>4.3800000000000004E-6</v>
      </c>
      <c r="AB645" t="s">
        <v>722</v>
      </c>
      <c r="AC645">
        <v>4.3800000000000004E-6</v>
      </c>
      <c r="AD645">
        <v>0.9</v>
      </c>
      <c r="AE645" t="s">
        <v>722</v>
      </c>
      <c r="AF645">
        <v>0.9</v>
      </c>
      <c r="AG645">
        <v>0.95</v>
      </c>
      <c r="AH645" t="s">
        <v>722</v>
      </c>
      <c r="AI645">
        <v>0.95</v>
      </c>
      <c r="AJ645">
        <v>5.0012279999999999E-2</v>
      </c>
      <c r="AK645">
        <v>0.31738063599999999</v>
      </c>
      <c r="AL645">
        <v>4.2826050509800249</v>
      </c>
      <c r="AM645">
        <v>27.177643467101529</v>
      </c>
      <c r="AN645" s="61">
        <v>2.1413025254900125E-3</v>
      </c>
      <c r="AO645">
        <v>1.3588821733550766E-2</v>
      </c>
      <c r="AP645">
        <v>2.590976055842915E-3</v>
      </c>
    </row>
    <row r="646" spans="1:42" x14ac:dyDescent="0.35">
      <c r="A646" s="48" t="s">
        <v>725</v>
      </c>
      <c r="B646">
        <v>645</v>
      </c>
      <c r="C646" t="s">
        <v>459</v>
      </c>
      <c r="D646" t="s">
        <v>419</v>
      </c>
      <c r="E646" t="s">
        <v>9</v>
      </c>
      <c r="F646">
        <v>2017</v>
      </c>
      <c r="G646">
        <v>240</v>
      </c>
      <c r="H646">
        <v>476</v>
      </c>
      <c r="I646" t="s">
        <v>622</v>
      </c>
      <c r="J646">
        <v>300</v>
      </c>
      <c r="K646">
        <v>0.34</v>
      </c>
      <c r="L646" t="s">
        <v>722</v>
      </c>
      <c r="M646">
        <v>0.34</v>
      </c>
      <c r="N646">
        <v>12000</v>
      </c>
      <c r="O646" t="s">
        <v>722</v>
      </c>
      <c r="P646">
        <v>12000</v>
      </c>
      <c r="Q646">
        <v>476</v>
      </c>
      <c r="R646">
        <v>0.05</v>
      </c>
      <c r="S646" t="s">
        <v>722</v>
      </c>
      <c r="T646">
        <v>0.05</v>
      </c>
      <c r="U646">
        <v>1.17E-5</v>
      </c>
      <c r="V646" t="s">
        <v>722</v>
      </c>
      <c r="W646">
        <v>1.17E-5</v>
      </c>
      <c r="X646">
        <v>0.33200000000000002</v>
      </c>
      <c r="Y646" t="s">
        <v>722</v>
      </c>
      <c r="Z646">
        <v>0.33200000000000002</v>
      </c>
      <c r="AA646">
        <v>4.3800000000000004E-6</v>
      </c>
      <c r="AB646" t="s">
        <v>722</v>
      </c>
      <c r="AC646">
        <v>4.3800000000000004E-6</v>
      </c>
      <c r="AD646">
        <v>0.9</v>
      </c>
      <c r="AE646" t="s">
        <v>722</v>
      </c>
      <c r="AF646">
        <v>0.9</v>
      </c>
      <c r="AG646">
        <v>0.95</v>
      </c>
      <c r="AH646" t="s">
        <v>722</v>
      </c>
      <c r="AI646">
        <v>0.95</v>
      </c>
      <c r="AJ646">
        <v>5.0012279999999999E-2</v>
      </c>
      <c r="AK646">
        <v>0.31738063599999999</v>
      </c>
      <c r="AL646">
        <v>4.2826050509800249</v>
      </c>
      <c r="AM646">
        <v>27.177643467101529</v>
      </c>
      <c r="AN646" s="61">
        <v>2.1413025254900125E-3</v>
      </c>
      <c r="AO646">
        <v>1.3588821733550766E-2</v>
      </c>
      <c r="AP646">
        <v>2.590976055842915E-3</v>
      </c>
    </row>
    <row r="647" spans="1:42" x14ac:dyDescent="0.35">
      <c r="A647" s="48" t="s">
        <v>725</v>
      </c>
      <c r="B647">
        <v>646</v>
      </c>
      <c r="C647" t="s">
        <v>460</v>
      </c>
      <c r="D647" t="s">
        <v>419</v>
      </c>
      <c r="E647" t="s">
        <v>9</v>
      </c>
      <c r="F647">
        <v>2017</v>
      </c>
      <c r="G647">
        <v>154</v>
      </c>
      <c r="H647">
        <v>476</v>
      </c>
      <c r="I647" t="s">
        <v>622</v>
      </c>
      <c r="J647">
        <v>175</v>
      </c>
      <c r="K647">
        <v>0.34</v>
      </c>
      <c r="L647" t="s">
        <v>722</v>
      </c>
      <c r="M647">
        <v>0.34</v>
      </c>
      <c r="N647">
        <v>12000</v>
      </c>
      <c r="O647" t="s">
        <v>722</v>
      </c>
      <c r="P647">
        <v>12000</v>
      </c>
      <c r="Q647">
        <v>476</v>
      </c>
      <c r="R647">
        <v>0.05</v>
      </c>
      <c r="S647" t="s">
        <v>722</v>
      </c>
      <c r="T647">
        <v>0.05</v>
      </c>
      <c r="U647">
        <v>1.17E-5</v>
      </c>
      <c r="V647" t="s">
        <v>722</v>
      </c>
      <c r="W647">
        <v>1.17E-5</v>
      </c>
      <c r="X647">
        <v>1.1519999999999999</v>
      </c>
      <c r="Y647" t="s">
        <v>722</v>
      </c>
      <c r="Z647">
        <v>1.1519999999999999</v>
      </c>
      <c r="AA647">
        <v>1.52E-5</v>
      </c>
      <c r="AB647" t="s">
        <v>722</v>
      </c>
      <c r="AC647">
        <v>1.52E-5</v>
      </c>
      <c r="AD647">
        <v>0.9</v>
      </c>
      <c r="AE647" t="s">
        <v>722</v>
      </c>
      <c r="AF647">
        <v>0.9</v>
      </c>
      <c r="AG647">
        <v>0.95</v>
      </c>
      <c r="AH647" t="s">
        <v>722</v>
      </c>
      <c r="AI647">
        <v>0.95</v>
      </c>
      <c r="AJ647">
        <v>5.0012279999999999E-2</v>
      </c>
      <c r="AK647">
        <v>1.1012734399999999</v>
      </c>
      <c r="AL647">
        <v>2.7480049077121822</v>
      </c>
      <c r="AM647">
        <v>60.511234797795204</v>
      </c>
      <c r="AN647" s="61">
        <v>1.3740024538560912E-3</v>
      </c>
      <c r="AO647">
        <v>3.0255617398897604E-2</v>
      </c>
      <c r="AP647">
        <v>1.6625429691658703E-3</v>
      </c>
    </row>
    <row r="648" spans="1:42" x14ac:dyDescent="0.35">
      <c r="A648" s="48" t="s">
        <v>725</v>
      </c>
      <c r="B648">
        <v>647</v>
      </c>
      <c r="C648" t="s">
        <v>461</v>
      </c>
      <c r="D648" t="s">
        <v>419</v>
      </c>
      <c r="E648" t="s">
        <v>9</v>
      </c>
      <c r="F648">
        <v>2018</v>
      </c>
      <c r="G648">
        <v>155</v>
      </c>
      <c r="H648">
        <v>476</v>
      </c>
      <c r="I648" t="s">
        <v>622</v>
      </c>
      <c r="J648">
        <v>175</v>
      </c>
      <c r="K648">
        <v>0.34</v>
      </c>
      <c r="L648" t="s">
        <v>722</v>
      </c>
      <c r="M648">
        <v>0.34</v>
      </c>
      <c r="N648">
        <v>12000</v>
      </c>
      <c r="O648" t="s">
        <v>722</v>
      </c>
      <c r="P648">
        <v>12000</v>
      </c>
      <c r="Q648">
        <v>476</v>
      </c>
      <c r="R648">
        <v>0.05</v>
      </c>
      <c r="S648" t="s">
        <v>722</v>
      </c>
      <c r="T648">
        <v>0.05</v>
      </c>
      <c r="U648">
        <v>1.17E-5</v>
      </c>
      <c r="V648" t="s">
        <v>722</v>
      </c>
      <c r="W648">
        <v>1.17E-5</v>
      </c>
      <c r="X648">
        <v>0.95399999999999996</v>
      </c>
      <c r="Y648" t="s">
        <v>722</v>
      </c>
      <c r="Z648">
        <v>0.95399999999999996</v>
      </c>
      <c r="AA648">
        <v>1.26E-5</v>
      </c>
      <c r="AB648" t="s">
        <v>722</v>
      </c>
      <c r="AC648">
        <v>1.26E-5</v>
      </c>
      <c r="AD648">
        <v>0.9</v>
      </c>
      <c r="AE648" t="s">
        <v>722</v>
      </c>
      <c r="AF648">
        <v>0.9</v>
      </c>
      <c r="AG648">
        <v>0.95</v>
      </c>
      <c r="AH648" t="s">
        <v>722</v>
      </c>
      <c r="AI648">
        <v>0.95</v>
      </c>
      <c r="AJ648">
        <v>5.0012279999999999E-2</v>
      </c>
      <c r="AK648">
        <v>0.91199772000000001</v>
      </c>
      <c r="AL648">
        <v>2.7658490954245991</v>
      </c>
      <c r="AM648">
        <v>50.436574155213414</v>
      </c>
      <c r="AN648" s="61">
        <v>1.3829245477122996E-3</v>
      </c>
      <c r="AO648">
        <v>2.5218287077606708E-2</v>
      </c>
      <c r="AP648">
        <v>1.6733387027318824E-3</v>
      </c>
    </row>
    <row r="649" spans="1:42" x14ac:dyDescent="0.35">
      <c r="A649" s="48" t="s">
        <v>725</v>
      </c>
      <c r="B649">
        <v>648</v>
      </c>
      <c r="C649" t="s">
        <v>462</v>
      </c>
      <c r="D649" t="s">
        <v>419</v>
      </c>
      <c r="E649" t="s">
        <v>9</v>
      </c>
      <c r="F649">
        <v>2018</v>
      </c>
      <c r="G649">
        <v>162</v>
      </c>
      <c r="H649">
        <v>476</v>
      </c>
      <c r="I649" t="s">
        <v>622</v>
      </c>
      <c r="J649">
        <v>175</v>
      </c>
      <c r="K649">
        <v>0.34</v>
      </c>
      <c r="L649" t="s">
        <v>722</v>
      </c>
      <c r="M649">
        <v>0.34</v>
      </c>
      <c r="N649">
        <v>12000</v>
      </c>
      <c r="O649" t="s">
        <v>722</v>
      </c>
      <c r="P649">
        <v>12000</v>
      </c>
      <c r="Q649">
        <v>476</v>
      </c>
      <c r="R649">
        <v>0.05</v>
      </c>
      <c r="S649" t="s">
        <v>722</v>
      </c>
      <c r="T649">
        <v>0.05</v>
      </c>
      <c r="U649">
        <v>1.17E-5</v>
      </c>
      <c r="V649" t="s">
        <v>722</v>
      </c>
      <c r="W649">
        <v>1.17E-5</v>
      </c>
      <c r="X649">
        <v>0.95399999999999996</v>
      </c>
      <c r="Y649" t="s">
        <v>722</v>
      </c>
      <c r="Z649">
        <v>0.95399999999999996</v>
      </c>
      <c r="AA649">
        <v>1.26E-5</v>
      </c>
      <c r="AB649" t="s">
        <v>722</v>
      </c>
      <c r="AC649">
        <v>1.26E-5</v>
      </c>
      <c r="AD649">
        <v>0.9</v>
      </c>
      <c r="AE649" t="s">
        <v>722</v>
      </c>
      <c r="AF649">
        <v>0.9</v>
      </c>
      <c r="AG649">
        <v>0.95</v>
      </c>
      <c r="AH649" t="s">
        <v>722</v>
      </c>
      <c r="AI649">
        <v>0.95</v>
      </c>
      <c r="AJ649">
        <v>5.0012279999999999E-2</v>
      </c>
      <c r="AK649">
        <v>0.91199772000000001</v>
      </c>
      <c r="AL649">
        <v>2.8907584094115162</v>
      </c>
      <c r="AM649">
        <v>52.714354923513376</v>
      </c>
      <c r="AN649" s="61">
        <v>1.4453792047057581E-3</v>
      </c>
      <c r="AO649">
        <v>2.6357177461756687E-2</v>
      </c>
      <c r="AP649">
        <v>1.7489088376939673E-3</v>
      </c>
    </row>
    <row r="650" spans="1:42" x14ac:dyDescent="0.35">
      <c r="A650" s="48" t="s">
        <v>725</v>
      </c>
      <c r="B650">
        <v>649</v>
      </c>
      <c r="C650" t="s">
        <v>463</v>
      </c>
      <c r="D650" t="s">
        <v>419</v>
      </c>
      <c r="E650" t="s">
        <v>9</v>
      </c>
      <c r="F650">
        <v>2018</v>
      </c>
      <c r="G650">
        <v>162</v>
      </c>
      <c r="H650">
        <v>476</v>
      </c>
      <c r="I650" t="s">
        <v>622</v>
      </c>
      <c r="J650">
        <v>175</v>
      </c>
      <c r="K650">
        <v>0.34</v>
      </c>
      <c r="L650" t="s">
        <v>722</v>
      </c>
      <c r="M650">
        <v>0.34</v>
      </c>
      <c r="N650">
        <v>12000</v>
      </c>
      <c r="O650" t="s">
        <v>722</v>
      </c>
      <c r="P650">
        <v>12000</v>
      </c>
      <c r="Q650">
        <v>476</v>
      </c>
      <c r="R650">
        <v>0.05</v>
      </c>
      <c r="S650" t="s">
        <v>722</v>
      </c>
      <c r="T650">
        <v>0.05</v>
      </c>
      <c r="U650">
        <v>1.17E-5</v>
      </c>
      <c r="V650" t="s">
        <v>722</v>
      </c>
      <c r="W650">
        <v>1.17E-5</v>
      </c>
      <c r="X650">
        <v>0.95399999999999996</v>
      </c>
      <c r="Y650" t="s">
        <v>722</v>
      </c>
      <c r="Z650">
        <v>0.95399999999999996</v>
      </c>
      <c r="AA650">
        <v>1.26E-5</v>
      </c>
      <c r="AB650" t="s">
        <v>722</v>
      </c>
      <c r="AC650">
        <v>1.26E-5</v>
      </c>
      <c r="AD650">
        <v>0.9</v>
      </c>
      <c r="AE650" t="s">
        <v>722</v>
      </c>
      <c r="AF650">
        <v>0.9</v>
      </c>
      <c r="AG650">
        <v>0.95</v>
      </c>
      <c r="AH650" t="s">
        <v>722</v>
      </c>
      <c r="AI650">
        <v>0.95</v>
      </c>
      <c r="AJ650">
        <v>5.0012279999999999E-2</v>
      </c>
      <c r="AK650">
        <v>0.91199772000000001</v>
      </c>
      <c r="AL650">
        <v>2.8907584094115162</v>
      </c>
      <c r="AM650">
        <v>52.714354923513376</v>
      </c>
      <c r="AN650" s="61">
        <v>1.4453792047057581E-3</v>
      </c>
      <c r="AO650">
        <v>2.6357177461756687E-2</v>
      </c>
      <c r="AP650">
        <v>1.7489088376939673E-3</v>
      </c>
    </row>
    <row r="651" spans="1:42" x14ac:dyDescent="0.35">
      <c r="A651" s="48" t="s">
        <v>725</v>
      </c>
      <c r="B651">
        <v>650</v>
      </c>
      <c r="C651" t="s">
        <v>464</v>
      </c>
      <c r="D651" t="s">
        <v>419</v>
      </c>
      <c r="E651" t="s">
        <v>9</v>
      </c>
      <c r="F651">
        <v>2018</v>
      </c>
      <c r="G651">
        <v>162</v>
      </c>
      <c r="H651">
        <v>476</v>
      </c>
      <c r="I651" t="s">
        <v>622</v>
      </c>
      <c r="J651">
        <v>175</v>
      </c>
      <c r="K651">
        <v>0.34</v>
      </c>
      <c r="L651" t="s">
        <v>722</v>
      </c>
      <c r="M651">
        <v>0.34</v>
      </c>
      <c r="N651">
        <v>12000</v>
      </c>
      <c r="O651" t="s">
        <v>722</v>
      </c>
      <c r="P651">
        <v>12000</v>
      </c>
      <c r="Q651">
        <v>476</v>
      </c>
      <c r="R651">
        <v>0.05</v>
      </c>
      <c r="S651" t="s">
        <v>722</v>
      </c>
      <c r="T651">
        <v>0.05</v>
      </c>
      <c r="U651">
        <v>1.17E-5</v>
      </c>
      <c r="V651" t="s">
        <v>722</v>
      </c>
      <c r="W651">
        <v>1.17E-5</v>
      </c>
      <c r="X651">
        <v>0.95399999999999996</v>
      </c>
      <c r="Y651" t="s">
        <v>722</v>
      </c>
      <c r="Z651">
        <v>0.95399999999999996</v>
      </c>
      <c r="AA651">
        <v>1.26E-5</v>
      </c>
      <c r="AB651" t="s">
        <v>722</v>
      </c>
      <c r="AC651">
        <v>1.26E-5</v>
      </c>
      <c r="AD651">
        <v>0.9</v>
      </c>
      <c r="AE651" t="s">
        <v>722</v>
      </c>
      <c r="AF651">
        <v>0.9</v>
      </c>
      <c r="AG651">
        <v>0.95</v>
      </c>
      <c r="AH651" t="s">
        <v>722</v>
      </c>
      <c r="AI651">
        <v>0.95</v>
      </c>
      <c r="AJ651">
        <v>5.0012279999999999E-2</v>
      </c>
      <c r="AK651">
        <v>0.91199772000000001</v>
      </c>
      <c r="AL651">
        <v>2.8907584094115162</v>
      </c>
      <c r="AM651">
        <v>52.714354923513376</v>
      </c>
      <c r="AN651" s="61">
        <v>1.4453792047057581E-3</v>
      </c>
      <c r="AO651">
        <v>2.6357177461756687E-2</v>
      </c>
      <c r="AP651">
        <v>1.7489088376939673E-3</v>
      </c>
    </row>
    <row r="652" spans="1:42" x14ac:dyDescent="0.35">
      <c r="A652" s="48" t="s">
        <v>725</v>
      </c>
      <c r="B652">
        <v>651</v>
      </c>
      <c r="C652" t="s">
        <v>465</v>
      </c>
      <c r="D652" t="s">
        <v>419</v>
      </c>
      <c r="E652" t="s">
        <v>9</v>
      </c>
      <c r="F652">
        <v>2018</v>
      </c>
      <c r="G652">
        <v>162</v>
      </c>
      <c r="H652">
        <v>476</v>
      </c>
      <c r="I652" t="s">
        <v>622</v>
      </c>
      <c r="J652">
        <v>175</v>
      </c>
      <c r="K652">
        <v>0.34</v>
      </c>
      <c r="L652" t="s">
        <v>722</v>
      </c>
      <c r="M652">
        <v>0.34</v>
      </c>
      <c r="N652">
        <v>12000</v>
      </c>
      <c r="O652" t="s">
        <v>722</v>
      </c>
      <c r="P652">
        <v>12000</v>
      </c>
      <c r="Q652">
        <v>476</v>
      </c>
      <c r="R652">
        <v>0.05</v>
      </c>
      <c r="S652" t="s">
        <v>722</v>
      </c>
      <c r="T652">
        <v>0.05</v>
      </c>
      <c r="U652">
        <v>1.17E-5</v>
      </c>
      <c r="V652" t="s">
        <v>722</v>
      </c>
      <c r="W652">
        <v>1.17E-5</v>
      </c>
      <c r="X652">
        <v>0.95399999999999996</v>
      </c>
      <c r="Y652" t="s">
        <v>722</v>
      </c>
      <c r="Z652">
        <v>0.95399999999999996</v>
      </c>
      <c r="AA652">
        <v>1.26E-5</v>
      </c>
      <c r="AB652" t="s">
        <v>722</v>
      </c>
      <c r="AC652">
        <v>1.26E-5</v>
      </c>
      <c r="AD652">
        <v>0.9</v>
      </c>
      <c r="AE652" t="s">
        <v>722</v>
      </c>
      <c r="AF652">
        <v>0.9</v>
      </c>
      <c r="AG652">
        <v>0.95</v>
      </c>
      <c r="AH652" t="s">
        <v>722</v>
      </c>
      <c r="AI652">
        <v>0.95</v>
      </c>
      <c r="AJ652">
        <v>5.0012279999999999E-2</v>
      </c>
      <c r="AK652">
        <v>0.91199772000000001</v>
      </c>
      <c r="AL652">
        <v>2.8907584094115162</v>
      </c>
      <c r="AM652">
        <v>52.714354923513376</v>
      </c>
      <c r="AN652" s="61">
        <v>1.4453792047057581E-3</v>
      </c>
      <c r="AO652">
        <v>2.6357177461756687E-2</v>
      </c>
      <c r="AP652">
        <v>1.7489088376939673E-3</v>
      </c>
    </row>
    <row r="653" spans="1:42" x14ac:dyDescent="0.35">
      <c r="A653" s="48" t="s">
        <v>725</v>
      </c>
      <c r="B653">
        <v>652</v>
      </c>
      <c r="C653" t="s">
        <v>466</v>
      </c>
      <c r="D653" t="s">
        <v>419</v>
      </c>
      <c r="E653" t="s">
        <v>9</v>
      </c>
      <c r="F653">
        <v>2018</v>
      </c>
      <c r="G653">
        <v>162</v>
      </c>
      <c r="H653">
        <v>476</v>
      </c>
      <c r="I653" t="s">
        <v>622</v>
      </c>
      <c r="J653">
        <v>175</v>
      </c>
      <c r="K653">
        <v>0.34</v>
      </c>
      <c r="L653" t="s">
        <v>722</v>
      </c>
      <c r="M653">
        <v>0.34</v>
      </c>
      <c r="N653">
        <v>12000</v>
      </c>
      <c r="O653" t="s">
        <v>722</v>
      </c>
      <c r="P653">
        <v>12000</v>
      </c>
      <c r="Q653">
        <v>476</v>
      </c>
      <c r="R653">
        <v>0.05</v>
      </c>
      <c r="S653" t="s">
        <v>722</v>
      </c>
      <c r="T653">
        <v>0.05</v>
      </c>
      <c r="U653">
        <v>1.17E-5</v>
      </c>
      <c r="V653" t="s">
        <v>722</v>
      </c>
      <c r="W653">
        <v>1.17E-5</v>
      </c>
      <c r="X653">
        <v>0.95399999999999996</v>
      </c>
      <c r="Y653" t="s">
        <v>722</v>
      </c>
      <c r="Z653">
        <v>0.95399999999999996</v>
      </c>
      <c r="AA653">
        <v>1.26E-5</v>
      </c>
      <c r="AB653" t="s">
        <v>722</v>
      </c>
      <c r="AC653">
        <v>1.26E-5</v>
      </c>
      <c r="AD653">
        <v>0.9</v>
      </c>
      <c r="AE653" t="s">
        <v>722</v>
      </c>
      <c r="AF653">
        <v>0.9</v>
      </c>
      <c r="AG653">
        <v>0.95</v>
      </c>
      <c r="AH653" t="s">
        <v>722</v>
      </c>
      <c r="AI653">
        <v>0.95</v>
      </c>
      <c r="AJ653">
        <v>5.0012279999999999E-2</v>
      </c>
      <c r="AK653">
        <v>0.91199772000000001</v>
      </c>
      <c r="AL653">
        <v>2.8907584094115162</v>
      </c>
      <c r="AM653">
        <v>52.714354923513376</v>
      </c>
      <c r="AN653" s="61">
        <v>1.4453792047057581E-3</v>
      </c>
      <c r="AO653">
        <v>2.6357177461756687E-2</v>
      </c>
      <c r="AP653">
        <v>1.7489088376939673E-3</v>
      </c>
    </row>
    <row r="654" spans="1:42" x14ac:dyDescent="0.35">
      <c r="A654" s="48" t="s">
        <v>725</v>
      </c>
      <c r="B654">
        <v>653</v>
      </c>
      <c r="C654" t="s">
        <v>467</v>
      </c>
      <c r="D654" t="s">
        <v>419</v>
      </c>
      <c r="E654" t="s">
        <v>9</v>
      </c>
      <c r="F654">
        <v>2018</v>
      </c>
      <c r="G654">
        <v>162</v>
      </c>
      <c r="H654">
        <v>476</v>
      </c>
      <c r="I654" t="s">
        <v>622</v>
      </c>
      <c r="J654">
        <v>175</v>
      </c>
      <c r="K654">
        <v>0.34</v>
      </c>
      <c r="L654" t="s">
        <v>722</v>
      </c>
      <c r="M654">
        <v>0.34</v>
      </c>
      <c r="N654">
        <v>12000</v>
      </c>
      <c r="O654" t="s">
        <v>722</v>
      </c>
      <c r="P654">
        <v>12000</v>
      </c>
      <c r="Q654">
        <v>476</v>
      </c>
      <c r="R654">
        <v>0.05</v>
      </c>
      <c r="S654" t="s">
        <v>722</v>
      </c>
      <c r="T654">
        <v>0.05</v>
      </c>
      <c r="U654">
        <v>1.17E-5</v>
      </c>
      <c r="V654" t="s">
        <v>722</v>
      </c>
      <c r="W654">
        <v>1.17E-5</v>
      </c>
      <c r="X654">
        <v>0.95399999999999996</v>
      </c>
      <c r="Y654" t="s">
        <v>722</v>
      </c>
      <c r="Z654">
        <v>0.95399999999999996</v>
      </c>
      <c r="AA654">
        <v>1.26E-5</v>
      </c>
      <c r="AB654" t="s">
        <v>722</v>
      </c>
      <c r="AC654">
        <v>1.26E-5</v>
      </c>
      <c r="AD654">
        <v>0.9</v>
      </c>
      <c r="AE654" t="s">
        <v>722</v>
      </c>
      <c r="AF654">
        <v>0.9</v>
      </c>
      <c r="AG654">
        <v>0.95</v>
      </c>
      <c r="AH654" t="s">
        <v>722</v>
      </c>
      <c r="AI654">
        <v>0.95</v>
      </c>
      <c r="AJ654">
        <v>5.0012279999999999E-2</v>
      </c>
      <c r="AK654">
        <v>0.91199772000000001</v>
      </c>
      <c r="AL654">
        <v>2.8907584094115162</v>
      </c>
      <c r="AM654">
        <v>52.714354923513376</v>
      </c>
      <c r="AN654" s="61">
        <v>1.4453792047057581E-3</v>
      </c>
      <c r="AO654">
        <v>2.6357177461756687E-2</v>
      </c>
      <c r="AP654">
        <v>1.7489088376939673E-3</v>
      </c>
    </row>
    <row r="655" spans="1:42" x14ac:dyDescent="0.35">
      <c r="A655" s="48" t="s">
        <v>725</v>
      </c>
      <c r="B655">
        <v>654</v>
      </c>
      <c r="C655" t="s">
        <v>468</v>
      </c>
      <c r="D655" t="s">
        <v>469</v>
      </c>
      <c r="E655" t="s">
        <v>49</v>
      </c>
      <c r="F655">
        <v>2004</v>
      </c>
      <c r="G655">
        <v>43</v>
      </c>
      <c r="H655">
        <v>365</v>
      </c>
      <c r="J655">
        <v>50</v>
      </c>
      <c r="K655" t="s">
        <v>723</v>
      </c>
      <c r="L655" t="s">
        <v>723</v>
      </c>
      <c r="M655">
        <v>0</v>
      </c>
      <c r="N655" t="s">
        <v>723</v>
      </c>
      <c r="O655" t="s">
        <v>723</v>
      </c>
      <c r="P655">
        <v>0</v>
      </c>
      <c r="Q655">
        <v>4745</v>
      </c>
      <c r="R655" t="s">
        <v>723</v>
      </c>
      <c r="S655" t="s">
        <v>723</v>
      </c>
      <c r="T655">
        <v>0</v>
      </c>
      <c r="U655" t="s">
        <v>723</v>
      </c>
      <c r="V655" t="s">
        <v>723</v>
      </c>
      <c r="W655">
        <v>0</v>
      </c>
      <c r="X655" t="s">
        <v>723</v>
      </c>
      <c r="Y655" t="s">
        <v>723</v>
      </c>
      <c r="Z655">
        <v>0</v>
      </c>
      <c r="AA655" t="s">
        <v>723</v>
      </c>
      <c r="AB655" t="s">
        <v>722</v>
      </c>
      <c r="AC655">
        <v>0</v>
      </c>
      <c r="AD655" t="s">
        <v>723</v>
      </c>
      <c r="AE655" t="s">
        <v>723</v>
      </c>
      <c r="AF655">
        <v>0</v>
      </c>
      <c r="AG655" t="s">
        <v>723</v>
      </c>
      <c r="AH655" t="s">
        <v>723</v>
      </c>
      <c r="AI655">
        <v>0</v>
      </c>
      <c r="AJ655">
        <v>0</v>
      </c>
      <c r="AK655">
        <v>0</v>
      </c>
      <c r="AL655" t="s">
        <v>723</v>
      </c>
      <c r="AM655" t="s">
        <v>723</v>
      </c>
      <c r="AN655" s="61" t="s">
        <v>723</v>
      </c>
      <c r="AO655" t="s">
        <v>723</v>
      </c>
      <c r="AP655" t="s">
        <v>723</v>
      </c>
    </row>
    <row r="656" spans="1:42" x14ac:dyDescent="0.35">
      <c r="A656" s="48" t="s">
        <v>725</v>
      </c>
      <c r="B656">
        <v>655</v>
      </c>
      <c r="C656" t="s">
        <v>470</v>
      </c>
      <c r="D656" t="s">
        <v>469</v>
      </c>
      <c r="E656" t="s">
        <v>49</v>
      </c>
      <c r="F656">
        <v>2014</v>
      </c>
      <c r="G656">
        <v>43</v>
      </c>
      <c r="H656">
        <v>365</v>
      </c>
      <c r="J656">
        <v>50</v>
      </c>
      <c r="K656" t="s">
        <v>723</v>
      </c>
      <c r="L656" t="s">
        <v>723</v>
      </c>
      <c r="M656">
        <v>0</v>
      </c>
      <c r="N656" t="s">
        <v>723</v>
      </c>
      <c r="O656" t="s">
        <v>723</v>
      </c>
      <c r="P656">
        <v>0</v>
      </c>
      <c r="Q656">
        <v>1095</v>
      </c>
      <c r="R656" t="s">
        <v>723</v>
      </c>
      <c r="S656" t="s">
        <v>723</v>
      </c>
      <c r="T656">
        <v>0</v>
      </c>
      <c r="U656" t="s">
        <v>723</v>
      </c>
      <c r="V656" t="s">
        <v>723</v>
      </c>
      <c r="W656">
        <v>0</v>
      </c>
      <c r="X656" t="s">
        <v>723</v>
      </c>
      <c r="Y656" t="s">
        <v>723</v>
      </c>
      <c r="Z656">
        <v>0</v>
      </c>
      <c r="AA656" t="s">
        <v>723</v>
      </c>
      <c r="AB656" t="s">
        <v>722</v>
      </c>
      <c r="AC656">
        <v>0</v>
      </c>
      <c r="AD656" t="s">
        <v>723</v>
      </c>
      <c r="AE656" t="s">
        <v>723</v>
      </c>
      <c r="AF656">
        <v>0</v>
      </c>
      <c r="AG656" t="s">
        <v>723</v>
      </c>
      <c r="AH656" t="s">
        <v>723</v>
      </c>
      <c r="AI656">
        <v>0</v>
      </c>
      <c r="AJ656">
        <v>0</v>
      </c>
      <c r="AK656">
        <v>0</v>
      </c>
      <c r="AL656" t="s">
        <v>723</v>
      </c>
      <c r="AM656" t="s">
        <v>723</v>
      </c>
      <c r="AN656" s="61" t="s">
        <v>723</v>
      </c>
      <c r="AO656" t="s">
        <v>723</v>
      </c>
      <c r="AP656" t="s">
        <v>723</v>
      </c>
    </row>
    <row r="657" spans="1:42" x14ac:dyDescent="0.35">
      <c r="A657" s="48" t="s">
        <v>725</v>
      </c>
      <c r="B657">
        <v>656</v>
      </c>
      <c r="C657" t="s">
        <v>471</v>
      </c>
      <c r="D657" t="s">
        <v>472</v>
      </c>
      <c r="E657" t="s">
        <v>9</v>
      </c>
      <c r="F657">
        <v>1999</v>
      </c>
      <c r="G657">
        <v>152</v>
      </c>
      <c r="H657">
        <v>646.75</v>
      </c>
      <c r="I657" t="s">
        <v>766</v>
      </c>
      <c r="J657">
        <v>175</v>
      </c>
      <c r="K657">
        <v>0.34</v>
      </c>
      <c r="L657" t="s">
        <v>722</v>
      </c>
      <c r="M657">
        <v>0.34</v>
      </c>
      <c r="N657">
        <v>12000</v>
      </c>
      <c r="O657" t="s">
        <v>722</v>
      </c>
      <c r="P657">
        <v>12000</v>
      </c>
      <c r="Q657">
        <v>11641.5</v>
      </c>
      <c r="R657">
        <v>0.68</v>
      </c>
      <c r="S657" t="s">
        <v>722</v>
      </c>
      <c r="T657">
        <v>0.68</v>
      </c>
      <c r="U657">
        <v>3.15E-5</v>
      </c>
      <c r="V657" t="s">
        <v>722</v>
      </c>
      <c r="W657">
        <v>3.15E-5</v>
      </c>
      <c r="X657">
        <v>5.8379180000000002</v>
      </c>
      <c r="Y657" t="s">
        <v>722</v>
      </c>
      <c r="Z657">
        <v>5.8379180000000002</v>
      </c>
      <c r="AA657">
        <v>1.35E-4</v>
      </c>
      <c r="AB657" t="s">
        <v>722</v>
      </c>
      <c r="AC657">
        <v>1.35E-4</v>
      </c>
      <c r="AD657">
        <v>0.9</v>
      </c>
      <c r="AE657" t="s">
        <v>722</v>
      </c>
      <c r="AF657">
        <v>0.9</v>
      </c>
      <c r="AG657">
        <v>0.93</v>
      </c>
      <c r="AH657" t="s">
        <v>722</v>
      </c>
      <c r="AI657">
        <v>0.93</v>
      </c>
      <c r="AJ657">
        <v>0.94203652500000012</v>
      </c>
      <c r="AK657">
        <v>6.8908540650000001</v>
      </c>
      <c r="AL657">
        <v>69.416217237210162</v>
      </c>
      <c r="AM657">
        <v>507.76908329106726</v>
      </c>
      <c r="AN657" s="61">
        <v>3.4708108618605078E-2</v>
      </c>
      <c r="AO657">
        <v>0.25388454164553365</v>
      </c>
      <c r="AP657">
        <v>4.1996811428512144E-2</v>
      </c>
    </row>
    <row r="658" spans="1:42" x14ac:dyDescent="0.35">
      <c r="A658" s="48" t="s">
        <v>725</v>
      </c>
      <c r="B658">
        <v>657</v>
      </c>
      <c r="C658" t="s">
        <v>473</v>
      </c>
      <c r="D658" t="s">
        <v>472</v>
      </c>
      <c r="E658" t="s">
        <v>49</v>
      </c>
      <c r="F658">
        <v>2001</v>
      </c>
      <c r="G658">
        <v>19</v>
      </c>
      <c r="H658">
        <v>646.75</v>
      </c>
      <c r="J658">
        <v>25</v>
      </c>
      <c r="K658" t="s">
        <v>723</v>
      </c>
      <c r="L658" t="s">
        <v>723</v>
      </c>
      <c r="M658">
        <v>0</v>
      </c>
      <c r="N658" t="s">
        <v>723</v>
      </c>
      <c r="O658" t="s">
        <v>723</v>
      </c>
      <c r="P658">
        <v>0</v>
      </c>
      <c r="Q658">
        <v>10348</v>
      </c>
      <c r="R658" t="s">
        <v>723</v>
      </c>
      <c r="S658" t="s">
        <v>723</v>
      </c>
      <c r="T658">
        <v>0</v>
      </c>
      <c r="U658" t="s">
        <v>723</v>
      </c>
      <c r="V658" t="s">
        <v>723</v>
      </c>
      <c r="W658">
        <v>0</v>
      </c>
      <c r="X658" t="s">
        <v>723</v>
      </c>
      <c r="Y658" t="s">
        <v>723</v>
      </c>
      <c r="Z658">
        <v>0</v>
      </c>
      <c r="AA658" t="s">
        <v>723</v>
      </c>
      <c r="AB658" t="s">
        <v>722</v>
      </c>
      <c r="AC658">
        <v>0</v>
      </c>
      <c r="AD658" t="s">
        <v>723</v>
      </c>
      <c r="AE658" t="s">
        <v>723</v>
      </c>
      <c r="AF658">
        <v>0</v>
      </c>
      <c r="AG658" t="s">
        <v>723</v>
      </c>
      <c r="AH658" t="s">
        <v>723</v>
      </c>
      <c r="AI658">
        <v>0</v>
      </c>
      <c r="AJ658">
        <v>0</v>
      </c>
      <c r="AK658">
        <v>0</v>
      </c>
      <c r="AL658" t="s">
        <v>723</v>
      </c>
      <c r="AM658" t="s">
        <v>723</v>
      </c>
      <c r="AN658" s="61" t="s">
        <v>723</v>
      </c>
      <c r="AO658" t="s">
        <v>723</v>
      </c>
      <c r="AP658" t="s">
        <v>723</v>
      </c>
    </row>
    <row r="659" spans="1:42" x14ac:dyDescent="0.35">
      <c r="A659" s="48" t="s">
        <v>725</v>
      </c>
      <c r="B659">
        <v>658</v>
      </c>
      <c r="C659" t="s">
        <v>474</v>
      </c>
      <c r="D659" t="s">
        <v>472</v>
      </c>
      <c r="E659" t="s">
        <v>49</v>
      </c>
      <c r="F659">
        <v>2006</v>
      </c>
      <c r="G659">
        <v>19</v>
      </c>
      <c r="H659">
        <v>646.75</v>
      </c>
      <c r="J659">
        <v>25</v>
      </c>
      <c r="K659" t="s">
        <v>723</v>
      </c>
      <c r="L659" t="s">
        <v>723</v>
      </c>
      <c r="M659">
        <v>0</v>
      </c>
      <c r="N659" t="s">
        <v>723</v>
      </c>
      <c r="O659" t="s">
        <v>723</v>
      </c>
      <c r="P659">
        <v>0</v>
      </c>
      <c r="Q659">
        <v>7114.25</v>
      </c>
      <c r="R659" t="s">
        <v>723</v>
      </c>
      <c r="S659" t="s">
        <v>723</v>
      </c>
      <c r="T659">
        <v>0</v>
      </c>
      <c r="U659" t="s">
        <v>723</v>
      </c>
      <c r="V659" t="s">
        <v>723</v>
      </c>
      <c r="W659">
        <v>0</v>
      </c>
      <c r="X659" t="s">
        <v>723</v>
      </c>
      <c r="Y659" t="s">
        <v>723</v>
      </c>
      <c r="Z659">
        <v>0</v>
      </c>
      <c r="AA659" t="s">
        <v>723</v>
      </c>
      <c r="AB659" t="s">
        <v>722</v>
      </c>
      <c r="AC659">
        <v>0</v>
      </c>
      <c r="AD659" t="s">
        <v>723</v>
      </c>
      <c r="AE659" t="s">
        <v>723</v>
      </c>
      <c r="AF659">
        <v>0</v>
      </c>
      <c r="AG659" t="s">
        <v>723</v>
      </c>
      <c r="AH659" t="s">
        <v>723</v>
      </c>
      <c r="AI659">
        <v>0</v>
      </c>
      <c r="AJ659">
        <v>0</v>
      </c>
      <c r="AK659">
        <v>0</v>
      </c>
      <c r="AL659" t="s">
        <v>723</v>
      </c>
      <c r="AM659" t="s">
        <v>723</v>
      </c>
      <c r="AN659" s="61" t="s">
        <v>723</v>
      </c>
      <c r="AO659" t="s">
        <v>723</v>
      </c>
      <c r="AP659" t="s">
        <v>723</v>
      </c>
    </row>
    <row r="660" spans="1:42" x14ac:dyDescent="0.35">
      <c r="A660" s="48" t="s">
        <v>725</v>
      </c>
      <c r="B660">
        <v>659</v>
      </c>
      <c r="C660">
        <v>48318</v>
      </c>
      <c r="D660" t="s">
        <v>472</v>
      </c>
      <c r="E660" t="s">
        <v>16</v>
      </c>
      <c r="F660">
        <v>2000</v>
      </c>
      <c r="G660">
        <v>300</v>
      </c>
      <c r="H660">
        <v>646.75</v>
      </c>
      <c r="J660">
        <v>600</v>
      </c>
      <c r="K660" t="s">
        <v>722</v>
      </c>
      <c r="L660">
        <v>0.25</v>
      </c>
      <c r="M660">
        <v>0.25</v>
      </c>
      <c r="N660" t="s">
        <v>722</v>
      </c>
      <c r="O660">
        <v>7000</v>
      </c>
      <c r="P660">
        <v>7000</v>
      </c>
      <c r="Q660">
        <v>10994.75</v>
      </c>
      <c r="R660" t="s">
        <v>722</v>
      </c>
      <c r="S660">
        <v>0.13</v>
      </c>
      <c r="T660">
        <v>0.13</v>
      </c>
      <c r="U660" t="s">
        <v>722</v>
      </c>
      <c r="V660">
        <v>4.1499999999999999E-5</v>
      </c>
      <c r="W660">
        <v>4.1499999999999999E-5</v>
      </c>
      <c r="X660" t="s">
        <v>722</v>
      </c>
      <c r="Y660">
        <v>12.94</v>
      </c>
      <c r="Z660">
        <v>12.94</v>
      </c>
      <c r="AA660" t="s">
        <v>722</v>
      </c>
      <c r="AB660">
        <v>1.27E-4</v>
      </c>
      <c r="AC660">
        <v>1.27E-4</v>
      </c>
      <c r="AD660" t="s">
        <v>722</v>
      </c>
      <c r="AE660">
        <v>1</v>
      </c>
      <c r="AF660">
        <v>1</v>
      </c>
      <c r="AG660" t="s">
        <v>722</v>
      </c>
      <c r="AH660">
        <v>0.97699999999999998</v>
      </c>
      <c r="AI660">
        <v>0.97699999999999998</v>
      </c>
      <c r="AJ660">
        <v>0.42049999999999998</v>
      </c>
      <c r="AK660">
        <v>13.510932999999998</v>
      </c>
      <c r="AL660">
        <v>44.967418929467442</v>
      </c>
      <c r="AM660">
        <v>1444.8318295813704</v>
      </c>
      <c r="AN660" s="61">
        <v>2.2483709464733721E-2</v>
      </c>
      <c r="AO660">
        <v>0.72241591479068523</v>
      </c>
      <c r="AP660">
        <v>2.0680515965662075E-2</v>
      </c>
    </row>
    <row r="661" spans="1:42" x14ac:dyDescent="0.35">
      <c r="A661" s="48" t="s">
        <v>725</v>
      </c>
      <c r="B661">
        <v>660</v>
      </c>
      <c r="C661" t="s">
        <v>475</v>
      </c>
      <c r="D661" t="s">
        <v>476</v>
      </c>
      <c r="E661" t="s">
        <v>49</v>
      </c>
      <c r="F661">
        <v>2000</v>
      </c>
      <c r="G661">
        <v>50</v>
      </c>
      <c r="H661">
        <v>398.3125</v>
      </c>
      <c r="J661">
        <v>75</v>
      </c>
      <c r="K661" t="s">
        <v>723</v>
      </c>
      <c r="L661" t="s">
        <v>723</v>
      </c>
      <c r="M661">
        <v>0</v>
      </c>
      <c r="N661" t="s">
        <v>723</v>
      </c>
      <c r="O661" t="s">
        <v>723</v>
      </c>
      <c r="P661">
        <v>0</v>
      </c>
      <c r="Q661">
        <v>6771.3125</v>
      </c>
      <c r="R661" t="s">
        <v>723</v>
      </c>
      <c r="S661" t="s">
        <v>723</v>
      </c>
      <c r="T661">
        <v>0</v>
      </c>
      <c r="U661" t="s">
        <v>723</v>
      </c>
      <c r="V661" t="s">
        <v>723</v>
      </c>
      <c r="W661">
        <v>0</v>
      </c>
      <c r="X661" t="s">
        <v>723</v>
      </c>
      <c r="Y661" t="s">
        <v>723</v>
      </c>
      <c r="Z661">
        <v>0</v>
      </c>
      <c r="AA661" t="s">
        <v>723</v>
      </c>
      <c r="AB661" t="s">
        <v>722</v>
      </c>
      <c r="AC661">
        <v>0</v>
      </c>
      <c r="AD661" t="s">
        <v>723</v>
      </c>
      <c r="AE661" t="s">
        <v>723</v>
      </c>
      <c r="AF661">
        <v>0</v>
      </c>
      <c r="AG661" t="s">
        <v>723</v>
      </c>
      <c r="AH661" t="s">
        <v>723</v>
      </c>
      <c r="AI661">
        <v>0</v>
      </c>
      <c r="AJ661">
        <v>0</v>
      </c>
      <c r="AK661">
        <v>0</v>
      </c>
      <c r="AL661" t="s">
        <v>723</v>
      </c>
      <c r="AM661" t="s">
        <v>723</v>
      </c>
      <c r="AN661" s="61" t="s">
        <v>723</v>
      </c>
      <c r="AO661" t="s">
        <v>723</v>
      </c>
      <c r="AP661" t="s">
        <v>723</v>
      </c>
    </row>
    <row r="662" spans="1:42" x14ac:dyDescent="0.35">
      <c r="A662" s="48" t="s">
        <v>725</v>
      </c>
      <c r="B662">
        <v>661</v>
      </c>
      <c r="C662" t="s">
        <v>477</v>
      </c>
      <c r="D662" t="s">
        <v>476</v>
      </c>
      <c r="E662" t="s">
        <v>9</v>
      </c>
      <c r="F662">
        <v>2004</v>
      </c>
      <c r="G662">
        <v>65</v>
      </c>
      <c r="H662">
        <v>398.3125</v>
      </c>
      <c r="I662" t="s">
        <v>620</v>
      </c>
      <c r="J662">
        <v>75</v>
      </c>
      <c r="K662">
        <v>0.34</v>
      </c>
      <c r="L662" t="s">
        <v>722</v>
      </c>
      <c r="M662">
        <v>0.34</v>
      </c>
      <c r="N662">
        <v>12000</v>
      </c>
      <c r="O662" t="s">
        <v>722</v>
      </c>
      <c r="P662">
        <v>12000</v>
      </c>
      <c r="Q662">
        <v>5178.0625</v>
      </c>
      <c r="R662">
        <v>0.46</v>
      </c>
      <c r="S662" t="s">
        <v>722</v>
      </c>
      <c r="T662">
        <v>0.46</v>
      </c>
      <c r="U662">
        <v>3.3300000000000003E-5</v>
      </c>
      <c r="V662" t="s">
        <v>722</v>
      </c>
      <c r="W662">
        <v>3.3300000000000003E-5</v>
      </c>
      <c r="X662">
        <v>4.6529189999999998</v>
      </c>
      <c r="Y662" t="s">
        <v>722</v>
      </c>
      <c r="Z662">
        <v>4.6529189999999998</v>
      </c>
      <c r="AA662">
        <v>8.5000000000000006E-5</v>
      </c>
      <c r="AB662" t="s">
        <v>722</v>
      </c>
      <c r="AC662">
        <v>8.5000000000000006E-5</v>
      </c>
      <c r="AD662">
        <v>0.9</v>
      </c>
      <c r="AE662" t="s">
        <v>722</v>
      </c>
      <c r="AF662">
        <v>0.9</v>
      </c>
      <c r="AG662">
        <v>0.93</v>
      </c>
      <c r="AH662" t="s">
        <v>722</v>
      </c>
      <c r="AI662">
        <v>0.93</v>
      </c>
      <c r="AJ662">
        <v>0.569186533125</v>
      </c>
      <c r="AK662">
        <v>4.7365405106249998</v>
      </c>
      <c r="AL662">
        <v>11.046001176243925</v>
      </c>
      <c r="AM662">
        <v>91.920361791484439</v>
      </c>
      <c r="AN662" s="61">
        <v>5.5230005881219627E-3</v>
      </c>
      <c r="AO662">
        <v>4.596018089574222E-2</v>
      </c>
      <c r="AP662">
        <v>6.6828307116275744E-3</v>
      </c>
    </row>
    <row r="663" spans="1:42" x14ac:dyDescent="0.35">
      <c r="A663" s="48" t="s">
        <v>725</v>
      </c>
      <c r="B663">
        <v>662</v>
      </c>
      <c r="C663">
        <v>828844</v>
      </c>
      <c r="D663" t="s">
        <v>476</v>
      </c>
      <c r="E663" t="s">
        <v>9</v>
      </c>
      <c r="F663">
        <v>2006</v>
      </c>
      <c r="G663">
        <v>100</v>
      </c>
      <c r="H663">
        <v>398.3125</v>
      </c>
      <c r="I663" t="s">
        <v>620</v>
      </c>
      <c r="J663">
        <v>175</v>
      </c>
      <c r="K663">
        <v>0.34</v>
      </c>
      <c r="L663" t="s">
        <v>722</v>
      </c>
      <c r="M663">
        <v>0.34</v>
      </c>
      <c r="N663">
        <v>12000</v>
      </c>
      <c r="O663" t="s">
        <v>722</v>
      </c>
      <c r="P663">
        <v>12000</v>
      </c>
      <c r="Q663">
        <v>4381.4375</v>
      </c>
      <c r="R663">
        <v>0.16</v>
      </c>
      <c r="S663" t="s">
        <v>722</v>
      </c>
      <c r="T663">
        <v>0.16</v>
      </c>
      <c r="U663">
        <v>2.5700000000000001E-5</v>
      </c>
      <c r="V663" t="s">
        <v>722</v>
      </c>
      <c r="W663">
        <v>2.5700000000000001E-5</v>
      </c>
      <c r="X663">
        <v>3.9660980000000001</v>
      </c>
      <c r="Y663" t="s">
        <v>722</v>
      </c>
      <c r="Z663">
        <v>3.9660980000000001</v>
      </c>
      <c r="AA663">
        <v>5.77E-5</v>
      </c>
      <c r="AB663" t="s">
        <v>722</v>
      </c>
      <c r="AC663">
        <v>5.77E-5</v>
      </c>
      <c r="AD663">
        <v>0.9</v>
      </c>
      <c r="AE663" t="s">
        <v>722</v>
      </c>
      <c r="AF663">
        <v>0.9</v>
      </c>
      <c r="AG663">
        <v>0.93</v>
      </c>
      <c r="AH663" t="s">
        <v>722</v>
      </c>
      <c r="AI663">
        <v>0.93</v>
      </c>
      <c r="AJ663">
        <v>0.245342649375</v>
      </c>
      <c r="AK663">
        <v>3.9235834576875006</v>
      </c>
      <c r="AL663">
        <v>7.3250427404502201</v>
      </c>
      <c r="AM663">
        <v>117.14398860735949</v>
      </c>
      <c r="AN663" s="61">
        <v>3.6625213702251103E-3</v>
      </c>
      <c r="AO663">
        <v>5.857199430367975E-2</v>
      </c>
      <c r="AP663">
        <v>4.4316508579723829E-3</v>
      </c>
    </row>
    <row r="664" spans="1:42" x14ac:dyDescent="0.35">
      <c r="A664" s="48" t="s">
        <v>725</v>
      </c>
      <c r="B664">
        <v>663</v>
      </c>
      <c r="C664" t="s">
        <v>478</v>
      </c>
      <c r="D664" t="s">
        <v>476</v>
      </c>
      <c r="E664" t="s">
        <v>9</v>
      </c>
      <c r="F664">
        <v>2006</v>
      </c>
      <c r="G664">
        <v>200</v>
      </c>
      <c r="H664">
        <v>398.3125</v>
      </c>
      <c r="I664" t="s">
        <v>621</v>
      </c>
      <c r="J664">
        <v>300</v>
      </c>
      <c r="K664">
        <v>0.34</v>
      </c>
      <c r="L664" t="s">
        <v>722</v>
      </c>
      <c r="M664">
        <v>0.34</v>
      </c>
      <c r="N664">
        <v>12000</v>
      </c>
      <c r="O664" t="s">
        <v>722</v>
      </c>
      <c r="P664">
        <v>12000</v>
      </c>
      <c r="Q664">
        <v>4381.4375</v>
      </c>
      <c r="R664">
        <v>0.12</v>
      </c>
      <c r="S664" t="s">
        <v>722</v>
      </c>
      <c r="T664">
        <v>0.12</v>
      </c>
      <c r="U664">
        <v>2.4000000000000001E-5</v>
      </c>
      <c r="V664" t="s">
        <v>722</v>
      </c>
      <c r="W664">
        <v>2.4000000000000001E-5</v>
      </c>
      <c r="X664">
        <v>4.077636</v>
      </c>
      <c r="Y664" t="s">
        <v>722</v>
      </c>
      <c r="Z664">
        <v>4.077636</v>
      </c>
      <c r="AA664">
        <v>5.8900000000000002E-5</v>
      </c>
      <c r="AB664" t="s">
        <v>722</v>
      </c>
      <c r="AC664">
        <v>5.8900000000000002E-5</v>
      </c>
      <c r="AD664">
        <v>0.9</v>
      </c>
      <c r="AE664" t="s">
        <v>722</v>
      </c>
      <c r="AF664">
        <v>0.9</v>
      </c>
      <c r="AG664">
        <v>0.93</v>
      </c>
      <c r="AH664" t="s">
        <v>722</v>
      </c>
      <c r="AI664">
        <v>0.93</v>
      </c>
      <c r="AJ664">
        <v>0.20263904999999999</v>
      </c>
      <c r="AK664">
        <v>4.0322034819374997</v>
      </c>
      <c r="AL664">
        <v>12.10013591942144</v>
      </c>
      <c r="AM664">
        <v>240.77397809656202</v>
      </c>
      <c r="AN664" s="61">
        <v>6.0500679597107199E-3</v>
      </c>
      <c r="AO664">
        <v>0.12038698904828102</v>
      </c>
      <c r="AP664">
        <v>7.3205822312499705E-3</v>
      </c>
    </row>
    <row r="665" spans="1:42" x14ac:dyDescent="0.35">
      <c r="A665" s="48" t="s">
        <v>725</v>
      </c>
      <c r="B665">
        <v>664</v>
      </c>
      <c r="C665">
        <v>831593</v>
      </c>
      <c r="D665" t="s">
        <v>476</v>
      </c>
      <c r="E665" t="s">
        <v>9</v>
      </c>
      <c r="F665">
        <v>2007</v>
      </c>
      <c r="G665">
        <v>75</v>
      </c>
      <c r="H665">
        <v>398.3125</v>
      </c>
      <c r="I665" t="s">
        <v>620</v>
      </c>
      <c r="J665">
        <v>100</v>
      </c>
      <c r="K665">
        <v>0.34</v>
      </c>
      <c r="L665" t="s">
        <v>722</v>
      </c>
      <c r="M665">
        <v>0.34</v>
      </c>
      <c r="N665">
        <v>12000</v>
      </c>
      <c r="O665" t="s">
        <v>722</v>
      </c>
      <c r="P665">
        <v>12000</v>
      </c>
      <c r="Q665">
        <v>3983.125</v>
      </c>
      <c r="R665">
        <v>0.19</v>
      </c>
      <c r="S665" t="s">
        <v>722</v>
      </c>
      <c r="T665">
        <v>0.19</v>
      </c>
      <c r="U665">
        <v>2.7100000000000001E-5</v>
      </c>
      <c r="V665" t="s">
        <v>722</v>
      </c>
      <c r="W665">
        <v>2.7100000000000001E-5</v>
      </c>
      <c r="X665">
        <v>3.7382870000000001</v>
      </c>
      <c r="Y665" t="s">
        <v>722</v>
      </c>
      <c r="Z665">
        <v>3.7382870000000001</v>
      </c>
      <c r="AA665">
        <v>5.5600000000000003E-5</v>
      </c>
      <c r="AB665" t="s">
        <v>722</v>
      </c>
      <c r="AC665">
        <v>5.5600000000000003E-5</v>
      </c>
      <c r="AD665">
        <v>0.9</v>
      </c>
      <c r="AE665" t="s">
        <v>722</v>
      </c>
      <c r="AF665">
        <v>0.9</v>
      </c>
      <c r="AG665">
        <v>0.95</v>
      </c>
      <c r="AH665" t="s">
        <v>722</v>
      </c>
      <c r="AI665">
        <v>0.95</v>
      </c>
      <c r="AJ665">
        <v>0.26814841875000001</v>
      </c>
      <c r="AK665">
        <v>3.7617613125</v>
      </c>
      <c r="AL665">
        <v>6.0044552989409059</v>
      </c>
      <c r="AM665">
        <v>84.234424172570385</v>
      </c>
      <c r="AN665" s="61">
        <v>3.0022276494704532E-3</v>
      </c>
      <c r="AO665">
        <v>4.2117212086285195E-2</v>
      </c>
      <c r="AP665">
        <v>3.6326954558592484E-3</v>
      </c>
    </row>
    <row r="666" spans="1:42" x14ac:dyDescent="0.35">
      <c r="A666" s="48" t="s">
        <v>725</v>
      </c>
      <c r="B666">
        <v>665</v>
      </c>
      <c r="C666" t="s">
        <v>479</v>
      </c>
      <c r="D666" t="s">
        <v>476</v>
      </c>
      <c r="E666" t="s">
        <v>9</v>
      </c>
      <c r="F666">
        <v>2007</v>
      </c>
      <c r="G666">
        <v>200</v>
      </c>
      <c r="H666">
        <v>398.3125</v>
      </c>
      <c r="I666" t="s">
        <v>621</v>
      </c>
      <c r="J666">
        <v>300</v>
      </c>
      <c r="K666">
        <v>0.34</v>
      </c>
      <c r="L666" t="s">
        <v>722</v>
      </c>
      <c r="M666">
        <v>0.34</v>
      </c>
      <c r="N666">
        <v>12000</v>
      </c>
      <c r="O666" t="s">
        <v>722</v>
      </c>
      <c r="P666">
        <v>12000</v>
      </c>
      <c r="Q666">
        <v>3983.125</v>
      </c>
      <c r="R666">
        <v>0.1</v>
      </c>
      <c r="S666" t="s">
        <v>722</v>
      </c>
      <c r="T666">
        <v>0.1</v>
      </c>
      <c r="U666">
        <v>2.5000000000000001E-5</v>
      </c>
      <c r="V666" t="s">
        <v>722</v>
      </c>
      <c r="W666">
        <v>2.5000000000000001E-5</v>
      </c>
      <c r="X666">
        <v>2.6972749999999999</v>
      </c>
      <c r="Y666" t="s">
        <v>722</v>
      </c>
      <c r="Z666">
        <v>2.6972749999999999</v>
      </c>
      <c r="AA666">
        <v>3.4999999999999997E-5</v>
      </c>
      <c r="AB666" t="s">
        <v>722</v>
      </c>
      <c r="AC666">
        <v>3.4999999999999997E-5</v>
      </c>
      <c r="AD666">
        <v>0.9</v>
      </c>
      <c r="AE666" t="s">
        <v>722</v>
      </c>
      <c r="AF666">
        <v>0.9</v>
      </c>
      <c r="AG666">
        <v>0.95</v>
      </c>
      <c r="AH666" t="s">
        <v>722</v>
      </c>
      <c r="AI666">
        <v>0.95</v>
      </c>
      <c r="AJ666">
        <v>0.17962031249999999</v>
      </c>
      <c r="AK666">
        <v>2.6948501562499998</v>
      </c>
      <c r="AL666">
        <v>10.725623689703212</v>
      </c>
      <c r="AM666">
        <v>160.9169267873053</v>
      </c>
      <c r="AN666" s="61">
        <v>5.3628118448516065E-3</v>
      </c>
      <c r="AO666">
        <v>8.045846339365266E-2</v>
      </c>
      <c r="AP666">
        <v>6.4890023322704436E-3</v>
      </c>
    </row>
    <row r="667" spans="1:42" x14ac:dyDescent="0.35">
      <c r="A667" s="48" t="s">
        <v>725</v>
      </c>
      <c r="B667">
        <v>666</v>
      </c>
      <c r="C667" t="s">
        <v>480</v>
      </c>
      <c r="D667" t="s">
        <v>476</v>
      </c>
      <c r="E667" t="s">
        <v>49</v>
      </c>
      <c r="F667">
        <v>1993</v>
      </c>
      <c r="G667">
        <v>50</v>
      </c>
      <c r="H667">
        <v>398.3125</v>
      </c>
      <c r="J667">
        <v>75</v>
      </c>
      <c r="K667" t="s">
        <v>723</v>
      </c>
      <c r="L667" t="s">
        <v>723</v>
      </c>
      <c r="M667">
        <v>0</v>
      </c>
      <c r="N667" t="s">
        <v>723</v>
      </c>
      <c r="O667" t="s">
        <v>723</v>
      </c>
      <c r="P667">
        <v>0</v>
      </c>
      <c r="Q667">
        <v>9559.5</v>
      </c>
      <c r="R667" t="s">
        <v>723</v>
      </c>
      <c r="S667" t="s">
        <v>723</v>
      </c>
      <c r="T667">
        <v>0</v>
      </c>
      <c r="U667" t="s">
        <v>723</v>
      </c>
      <c r="V667" t="s">
        <v>723</v>
      </c>
      <c r="W667">
        <v>0</v>
      </c>
      <c r="X667" t="s">
        <v>723</v>
      </c>
      <c r="Y667" t="s">
        <v>723</v>
      </c>
      <c r="Z667">
        <v>0</v>
      </c>
      <c r="AA667" t="s">
        <v>723</v>
      </c>
      <c r="AB667" t="s">
        <v>722</v>
      </c>
      <c r="AC667">
        <v>0</v>
      </c>
      <c r="AD667" t="s">
        <v>723</v>
      </c>
      <c r="AE667" t="s">
        <v>723</v>
      </c>
      <c r="AF667">
        <v>0</v>
      </c>
      <c r="AG667" t="s">
        <v>723</v>
      </c>
      <c r="AH667" t="s">
        <v>723</v>
      </c>
      <c r="AI667">
        <v>0</v>
      </c>
      <c r="AJ667">
        <v>0</v>
      </c>
      <c r="AK667">
        <v>0</v>
      </c>
      <c r="AL667" t="s">
        <v>723</v>
      </c>
      <c r="AM667" t="s">
        <v>723</v>
      </c>
      <c r="AN667" s="61" t="s">
        <v>723</v>
      </c>
      <c r="AO667" t="s">
        <v>723</v>
      </c>
      <c r="AP667" t="s">
        <v>723</v>
      </c>
    </row>
    <row r="668" spans="1:42" x14ac:dyDescent="0.35">
      <c r="A668" s="48" t="s">
        <v>725</v>
      </c>
      <c r="B668">
        <v>667</v>
      </c>
      <c r="C668" t="s">
        <v>481</v>
      </c>
      <c r="D668" t="s">
        <v>476</v>
      </c>
      <c r="E668" t="s">
        <v>49</v>
      </c>
      <c r="F668">
        <v>2000</v>
      </c>
      <c r="G668">
        <v>50</v>
      </c>
      <c r="H668">
        <v>398.3125</v>
      </c>
      <c r="J668">
        <v>75</v>
      </c>
      <c r="K668" t="s">
        <v>723</v>
      </c>
      <c r="L668" t="s">
        <v>723</v>
      </c>
      <c r="M668">
        <v>0</v>
      </c>
      <c r="N668" t="s">
        <v>723</v>
      </c>
      <c r="O668" t="s">
        <v>723</v>
      </c>
      <c r="P668">
        <v>0</v>
      </c>
      <c r="Q668">
        <v>6771.3125</v>
      </c>
      <c r="R668" t="s">
        <v>723</v>
      </c>
      <c r="S668" t="s">
        <v>723</v>
      </c>
      <c r="T668">
        <v>0</v>
      </c>
      <c r="U668" t="s">
        <v>723</v>
      </c>
      <c r="V668" t="s">
        <v>723</v>
      </c>
      <c r="W668">
        <v>0</v>
      </c>
      <c r="X668" t="s">
        <v>723</v>
      </c>
      <c r="Y668" t="s">
        <v>723</v>
      </c>
      <c r="Z668">
        <v>0</v>
      </c>
      <c r="AA668" t="s">
        <v>723</v>
      </c>
      <c r="AB668" t="s">
        <v>722</v>
      </c>
      <c r="AC668">
        <v>0</v>
      </c>
      <c r="AD668" t="s">
        <v>723</v>
      </c>
      <c r="AE668" t="s">
        <v>723</v>
      </c>
      <c r="AF668">
        <v>0</v>
      </c>
      <c r="AG668" t="s">
        <v>723</v>
      </c>
      <c r="AH668" t="s">
        <v>723</v>
      </c>
      <c r="AI668">
        <v>0</v>
      </c>
      <c r="AJ668">
        <v>0</v>
      </c>
      <c r="AK668">
        <v>0</v>
      </c>
      <c r="AL668" t="s">
        <v>723</v>
      </c>
      <c r="AM668" t="s">
        <v>723</v>
      </c>
      <c r="AN668" s="61" t="s">
        <v>723</v>
      </c>
      <c r="AO668" t="s">
        <v>723</v>
      </c>
      <c r="AP668" t="s">
        <v>723</v>
      </c>
    </row>
    <row r="669" spans="1:42" x14ac:dyDescent="0.35">
      <c r="A669" s="48" t="s">
        <v>725</v>
      </c>
      <c r="B669">
        <v>668</v>
      </c>
      <c r="C669" t="s">
        <v>482</v>
      </c>
      <c r="D669" t="s">
        <v>476</v>
      </c>
      <c r="E669" t="s">
        <v>49</v>
      </c>
      <c r="F669">
        <v>2001</v>
      </c>
      <c r="G669">
        <v>50</v>
      </c>
      <c r="H669">
        <v>398.3125</v>
      </c>
      <c r="J669">
        <v>75</v>
      </c>
      <c r="K669" t="s">
        <v>723</v>
      </c>
      <c r="L669" t="s">
        <v>723</v>
      </c>
      <c r="M669">
        <v>0</v>
      </c>
      <c r="N669" t="s">
        <v>723</v>
      </c>
      <c r="O669" t="s">
        <v>723</v>
      </c>
      <c r="P669">
        <v>0</v>
      </c>
      <c r="Q669">
        <v>6373</v>
      </c>
      <c r="R669" t="s">
        <v>723</v>
      </c>
      <c r="S669" t="s">
        <v>723</v>
      </c>
      <c r="T669">
        <v>0</v>
      </c>
      <c r="U669" t="s">
        <v>723</v>
      </c>
      <c r="V669" t="s">
        <v>723</v>
      </c>
      <c r="W669">
        <v>0</v>
      </c>
      <c r="X669" t="s">
        <v>723</v>
      </c>
      <c r="Y669" t="s">
        <v>723</v>
      </c>
      <c r="Z669">
        <v>0</v>
      </c>
      <c r="AA669" t="s">
        <v>723</v>
      </c>
      <c r="AB669" t="s">
        <v>722</v>
      </c>
      <c r="AC669">
        <v>0</v>
      </c>
      <c r="AD669" t="s">
        <v>723</v>
      </c>
      <c r="AE669" t="s">
        <v>723</v>
      </c>
      <c r="AF669">
        <v>0</v>
      </c>
      <c r="AG669" t="s">
        <v>723</v>
      </c>
      <c r="AH669" t="s">
        <v>723</v>
      </c>
      <c r="AI669">
        <v>0</v>
      </c>
      <c r="AJ669">
        <v>0</v>
      </c>
      <c r="AK669">
        <v>0</v>
      </c>
      <c r="AL669" t="s">
        <v>723</v>
      </c>
      <c r="AM669" t="s">
        <v>723</v>
      </c>
      <c r="AN669" s="61" t="s">
        <v>723</v>
      </c>
      <c r="AO669" t="s">
        <v>723</v>
      </c>
      <c r="AP669" t="s">
        <v>723</v>
      </c>
    </row>
    <row r="670" spans="1:42" x14ac:dyDescent="0.35">
      <c r="A670" s="48" t="s">
        <v>725</v>
      </c>
      <c r="B670">
        <v>669</v>
      </c>
      <c r="C670" t="s">
        <v>483</v>
      </c>
      <c r="D670" t="s">
        <v>476</v>
      </c>
      <c r="E670" t="s">
        <v>49</v>
      </c>
      <c r="F670">
        <v>2002</v>
      </c>
      <c r="G670">
        <v>50</v>
      </c>
      <c r="H670">
        <v>398.3125</v>
      </c>
      <c r="J670">
        <v>75</v>
      </c>
      <c r="K670" t="s">
        <v>723</v>
      </c>
      <c r="L670" t="s">
        <v>723</v>
      </c>
      <c r="M670">
        <v>0</v>
      </c>
      <c r="N670" t="s">
        <v>723</v>
      </c>
      <c r="O670" t="s">
        <v>723</v>
      </c>
      <c r="P670">
        <v>0</v>
      </c>
      <c r="Q670">
        <v>5974.6875</v>
      </c>
      <c r="R670" t="s">
        <v>723</v>
      </c>
      <c r="S670" t="s">
        <v>723</v>
      </c>
      <c r="T670">
        <v>0</v>
      </c>
      <c r="U670" t="s">
        <v>723</v>
      </c>
      <c r="V670" t="s">
        <v>723</v>
      </c>
      <c r="W670">
        <v>0</v>
      </c>
      <c r="X670" t="s">
        <v>723</v>
      </c>
      <c r="Y670" t="s">
        <v>723</v>
      </c>
      <c r="Z670">
        <v>0</v>
      </c>
      <c r="AA670" t="s">
        <v>723</v>
      </c>
      <c r="AB670" t="s">
        <v>722</v>
      </c>
      <c r="AC670">
        <v>0</v>
      </c>
      <c r="AD670" t="s">
        <v>723</v>
      </c>
      <c r="AE670" t="s">
        <v>723</v>
      </c>
      <c r="AF670">
        <v>0</v>
      </c>
      <c r="AG670" t="s">
        <v>723</v>
      </c>
      <c r="AH670" t="s">
        <v>723</v>
      </c>
      <c r="AI670">
        <v>0</v>
      </c>
      <c r="AJ670">
        <v>0</v>
      </c>
      <c r="AK670">
        <v>0</v>
      </c>
      <c r="AL670" t="s">
        <v>723</v>
      </c>
      <c r="AM670" t="s">
        <v>723</v>
      </c>
      <c r="AN670" s="61" t="s">
        <v>723</v>
      </c>
      <c r="AO670" t="s">
        <v>723</v>
      </c>
      <c r="AP670" t="s">
        <v>723</v>
      </c>
    </row>
    <row r="671" spans="1:42" x14ac:dyDescent="0.35">
      <c r="A671" s="48" t="s">
        <v>725</v>
      </c>
      <c r="B671">
        <v>670</v>
      </c>
      <c r="C671" t="s">
        <v>484</v>
      </c>
      <c r="D671" t="s">
        <v>476</v>
      </c>
      <c r="E671" t="s">
        <v>49</v>
      </c>
      <c r="F671">
        <v>2006</v>
      </c>
      <c r="G671">
        <v>50</v>
      </c>
      <c r="H671">
        <v>398.3125</v>
      </c>
      <c r="J671">
        <v>75</v>
      </c>
      <c r="K671" t="s">
        <v>723</v>
      </c>
      <c r="L671" t="s">
        <v>723</v>
      </c>
      <c r="M671">
        <v>0</v>
      </c>
      <c r="N671" t="s">
        <v>723</v>
      </c>
      <c r="O671" t="s">
        <v>723</v>
      </c>
      <c r="P671">
        <v>0</v>
      </c>
      <c r="Q671">
        <v>4381.4375</v>
      </c>
      <c r="R671" t="s">
        <v>723</v>
      </c>
      <c r="S671" t="s">
        <v>723</v>
      </c>
      <c r="T671">
        <v>0</v>
      </c>
      <c r="U671" t="s">
        <v>723</v>
      </c>
      <c r="V671" t="s">
        <v>723</v>
      </c>
      <c r="W671">
        <v>0</v>
      </c>
      <c r="X671" t="s">
        <v>723</v>
      </c>
      <c r="Y671" t="s">
        <v>723</v>
      </c>
      <c r="Z671">
        <v>0</v>
      </c>
      <c r="AA671" t="s">
        <v>723</v>
      </c>
      <c r="AB671" t="s">
        <v>722</v>
      </c>
      <c r="AC671">
        <v>0</v>
      </c>
      <c r="AD671" t="s">
        <v>723</v>
      </c>
      <c r="AE671" t="s">
        <v>723</v>
      </c>
      <c r="AF671">
        <v>0</v>
      </c>
      <c r="AG671" t="s">
        <v>723</v>
      </c>
      <c r="AH671" t="s">
        <v>723</v>
      </c>
      <c r="AI671">
        <v>0</v>
      </c>
      <c r="AJ671">
        <v>0</v>
      </c>
      <c r="AK671">
        <v>0</v>
      </c>
      <c r="AL671" t="s">
        <v>723</v>
      </c>
      <c r="AM671" t="s">
        <v>723</v>
      </c>
      <c r="AN671" s="61" t="s">
        <v>723</v>
      </c>
      <c r="AO671" t="s">
        <v>723</v>
      </c>
      <c r="AP671" t="s">
        <v>723</v>
      </c>
    </row>
    <row r="672" spans="1:42" x14ac:dyDescent="0.35">
      <c r="A672" s="48" t="s">
        <v>725</v>
      </c>
      <c r="B672">
        <v>671</v>
      </c>
      <c r="C672" t="s">
        <v>485</v>
      </c>
      <c r="D672" t="s">
        <v>476</v>
      </c>
      <c r="E672" t="s">
        <v>49</v>
      </c>
      <c r="F672">
        <v>2006</v>
      </c>
      <c r="G672">
        <v>50</v>
      </c>
      <c r="H672">
        <v>398.3125</v>
      </c>
      <c r="J672">
        <v>75</v>
      </c>
      <c r="K672" t="s">
        <v>723</v>
      </c>
      <c r="L672" t="s">
        <v>723</v>
      </c>
      <c r="M672">
        <v>0</v>
      </c>
      <c r="N672" t="s">
        <v>723</v>
      </c>
      <c r="O672" t="s">
        <v>723</v>
      </c>
      <c r="P672">
        <v>0</v>
      </c>
      <c r="Q672">
        <v>4381.4375</v>
      </c>
      <c r="R672" t="s">
        <v>723</v>
      </c>
      <c r="S672" t="s">
        <v>723</v>
      </c>
      <c r="T672">
        <v>0</v>
      </c>
      <c r="U672" t="s">
        <v>723</v>
      </c>
      <c r="V672" t="s">
        <v>723</v>
      </c>
      <c r="W672">
        <v>0</v>
      </c>
      <c r="X672" t="s">
        <v>723</v>
      </c>
      <c r="Y672" t="s">
        <v>723</v>
      </c>
      <c r="Z672">
        <v>0</v>
      </c>
      <c r="AA672" t="s">
        <v>723</v>
      </c>
      <c r="AB672" t="s">
        <v>722</v>
      </c>
      <c r="AC672">
        <v>0</v>
      </c>
      <c r="AD672" t="s">
        <v>723</v>
      </c>
      <c r="AE672" t="s">
        <v>723</v>
      </c>
      <c r="AF672">
        <v>0</v>
      </c>
      <c r="AG672" t="s">
        <v>723</v>
      </c>
      <c r="AH672" t="s">
        <v>723</v>
      </c>
      <c r="AI672">
        <v>0</v>
      </c>
      <c r="AJ672">
        <v>0</v>
      </c>
      <c r="AK672">
        <v>0</v>
      </c>
      <c r="AL672" t="s">
        <v>723</v>
      </c>
      <c r="AM672" t="s">
        <v>723</v>
      </c>
      <c r="AN672" s="61" t="s">
        <v>723</v>
      </c>
      <c r="AO672" t="s">
        <v>723</v>
      </c>
      <c r="AP672" t="s">
        <v>723</v>
      </c>
    </row>
    <row r="673" spans="1:43" x14ac:dyDescent="0.35">
      <c r="A673" s="48" t="s">
        <v>725</v>
      </c>
      <c r="B673">
        <v>672</v>
      </c>
      <c r="C673" t="s">
        <v>486</v>
      </c>
      <c r="D673" t="s">
        <v>476</v>
      </c>
      <c r="E673" t="s">
        <v>49</v>
      </c>
      <c r="F673">
        <v>2007</v>
      </c>
      <c r="G673">
        <v>25</v>
      </c>
      <c r="H673">
        <v>398.3125</v>
      </c>
      <c r="J673">
        <v>50</v>
      </c>
      <c r="K673" t="s">
        <v>723</v>
      </c>
      <c r="L673" t="s">
        <v>723</v>
      </c>
      <c r="M673">
        <v>0</v>
      </c>
      <c r="N673" t="s">
        <v>723</v>
      </c>
      <c r="O673" t="s">
        <v>723</v>
      </c>
      <c r="P673">
        <v>0</v>
      </c>
      <c r="Q673">
        <v>3983.125</v>
      </c>
      <c r="R673" t="s">
        <v>723</v>
      </c>
      <c r="S673" t="s">
        <v>723</v>
      </c>
      <c r="T673">
        <v>0</v>
      </c>
      <c r="U673" t="s">
        <v>723</v>
      </c>
      <c r="V673" t="s">
        <v>723</v>
      </c>
      <c r="W673">
        <v>0</v>
      </c>
      <c r="X673" t="s">
        <v>723</v>
      </c>
      <c r="Y673" t="s">
        <v>723</v>
      </c>
      <c r="Z673">
        <v>0</v>
      </c>
      <c r="AA673" t="s">
        <v>723</v>
      </c>
      <c r="AB673" t="s">
        <v>722</v>
      </c>
      <c r="AC673">
        <v>0</v>
      </c>
      <c r="AD673" t="s">
        <v>723</v>
      </c>
      <c r="AE673" t="s">
        <v>723</v>
      </c>
      <c r="AF673">
        <v>0</v>
      </c>
      <c r="AG673" t="s">
        <v>723</v>
      </c>
      <c r="AH673" t="s">
        <v>723</v>
      </c>
      <c r="AI673">
        <v>0</v>
      </c>
      <c r="AJ673">
        <v>0</v>
      </c>
      <c r="AK673">
        <v>0</v>
      </c>
      <c r="AL673" t="s">
        <v>723</v>
      </c>
      <c r="AM673" t="s">
        <v>723</v>
      </c>
      <c r="AN673" s="61" t="s">
        <v>723</v>
      </c>
      <c r="AO673" t="s">
        <v>723</v>
      </c>
      <c r="AP673" t="s">
        <v>723</v>
      </c>
    </row>
    <row r="674" spans="1:43" x14ac:dyDescent="0.35">
      <c r="A674" s="48" t="s">
        <v>725</v>
      </c>
      <c r="B674">
        <v>673</v>
      </c>
      <c r="C674">
        <v>496048</v>
      </c>
      <c r="D674" t="s">
        <v>476</v>
      </c>
      <c r="E674" t="s">
        <v>16</v>
      </c>
      <c r="F674">
        <v>2001</v>
      </c>
      <c r="G674">
        <v>83</v>
      </c>
      <c r="H674">
        <v>381.59090909090912</v>
      </c>
      <c r="J674">
        <v>100</v>
      </c>
      <c r="K674" t="s">
        <v>722</v>
      </c>
      <c r="L674">
        <v>0.5</v>
      </c>
      <c r="M674">
        <v>0.5</v>
      </c>
      <c r="N674" t="s">
        <v>722</v>
      </c>
      <c r="O674">
        <v>7000</v>
      </c>
      <c r="P674">
        <v>7000</v>
      </c>
      <c r="Q674">
        <v>6105.454545454546</v>
      </c>
      <c r="R674" t="s">
        <v>722</v>
      </c>
      <c r="S674">
        <v>2.08</v>
      </c>
      <c r="T674">
        <v>2.08</v>
      </c>
      <c r="U674" t="s">
        <v>722</v>
      </c>
      <c r="V674">
        <v>2.5599999999999999E-4</v>
      </c>
      <c r="W674">
        <v>2.5599999999999999E-4</v>
      </c>
      <c r="X674" t="s">
        <v>722</v>
      </c>
      <c r="Y674">
        <v>9.58</v>
      </c>
      <c r="Z674">
        <v>9.58</v>
      </c>
      <c r="AA674" t="s">
        <v>722</v>
      </c>
      <c r="AB674">
        <v>1.63E-4</v>
      </c>
      <c r="AC674">
        <v>1.63E-4</v>
      </c>
      <c r="AD674" t="s">
        <v>722</v>
      </c>
      <c r="AE674">
        <v>1</v>
      </c>
      <c r="AF674">
        <v>1</v>
      </c>
      <c r="AG674" t="s">
        <v>722</v>
      </c>
      <c r="AH674">
        <v>0.97699999999999998</v>
      </c>
      <c r="AI674">
        <v>0.97699999999999998</v>
      </c>
      <c r="AJ674">
        <v>3.6429963636363638</v>
      </c>
      <c r="AK674">
        <v>10.331959741818183</v>
      </c>
      <c r="AL674">
        <v>127.18594276600678</v>
      </c>
      <c r="AM674">
        <v>360.71406864427547</v>
      </c>
      <c r="AN674" s="61">
        <v>6.3592971383003391E-2</v>
      </c>
      <c r="AO674">
        <v>0.18035703432213776</v>
      </c>
      <c r="AP674">
        <v>5.8492815078086513E-2</v>
      </c>
    </row>
    <row r="675" spans="1:43" x14ac:dyDescent="0.35">
      <c r="A675" s="48" t="s">
        <v>725</v>
      </c>
      <c r="B675">
        <v>674</v>
      </c>
      <c r="C675">
        <v>299953</v>
      </c>
      <c r="D675" t="s">
        <v>476</v>
      </c>
      <c r="E675" t="s">
        <v>16</v>
      </c>
      <c r="F675">
        <v>2002</v>
      </c>
      <c r="G675">
        <v>22</v>
      </c>
      <c r="H675">
        <v>398.3125</v>
      </c>
      <c r="J675">
        <v>25</v>
      </c>
      <c r="K675" t="s">
        <v>722</v>
      </c>
      <c r="L675">
        <v>0.5</v>
      </c>
      <c r="M675">
        <v>0.5</v>
      </c>
      <c r="N675" t="s">
        <v>722</v>
      </c>
      <c r="O675">
        <v>2000</v>
      </c>
      <c r="P675">
        <v>2000</v>
      </c>
      <c r="Q675">
        <v>5974.6875</v>
      </c>
      <c r="R675" t="s">
        <v>722</v>
      </c>
      <c r="S675">
        <v>1.54</v>
      </c>
      <c r="T675">
        <v>1.54</v>
      </c>
      <c r="U675" t="s">
        <v>722</v>
      </c>
      <c r="V675">
        <v>2.2499999999999999E-4</v>
      </c>
      <c r="W675">
        <v>2.2499999999999999E-4</v>
      </c>
      <c r="X675" t="s">
        <v>722</v>
      </c>
      <c r="Y675">
        <v>7.32</v>
      </c>
      <c r="Z675">
        <v>7.32</v>
      </c>
      <c r="AA675" t="s">
        <v>722</v>
      </c>
      <c r="AB675">
        <v>2.6600000000000001E-4</v>
      </c>
      <c r="AC675">
        <v>2.6600000000000001E-4</v>
      </c>
      <c r="AD675" t="s">
        <v>722</v>
      </c>
      <c r="AE675">
        <v>1</v>
      </c>
      <c r="AF675">
        <v>1</v>
      </c>
      <c r="AG675" t="s">
        <v>722</v>
      </c>
      <c r="AH675">
        <v>0.97699999999999998</v>
      </c>
      <c r="AI675">
        <v>0.97699999999999998</v>
      </c>
      <c r="AJ675">
        <v>1.99</v>
      </c>
      <c r="AK675">
        <v>7.6714039999999999</v>
      </c>
      <c r="AL675">
        <v>19.222238295145925</v>
      </c>
      <c r="AM675">
        <v>74.101284294641005</v>
      </c>
      <c r="AN675" s="61">
        <v>9.6111191475729638E-3</v>
      </c>
      <c r="AO675">
        <v>3.7050642147320505E-2</v>
      </c>
      <c r="AP675">
        <v>8.8403073919376112E-3</v>
      </c>
      <c r="AQ675" t="s">
        <v>679</v>
      </c>
    </row>
    <row r="676" spans="1:43" x14ac:dyDescent="0.35">
      <c r="A676" s="48" t="s">
        <v>725</v>
      </c>
      <c r="B676">
        <v>675</v>
      </c>
      <c r="C676">
        <v>299954</v>
      </c>
      <c r="D676" t="s">
        <v>476</v>
      </c>
      <c r="E676" t="s">
        <v>16</v>
      </c>
      <c r="F676">
        <v>2002</v>
      </c>
      <c r="G676">
        <v>22</v>
      </c>
      <c r="H676">
        <v>398.3125</v>
      </c>
      <c r="J676">
        <v>25</v>
      </c>
      <c r="K676" t="s">
        <v>722</v>
      </c>
      <c r="L676">
        <v>0.5</v>
      </c>
      <c r="M676">
        <v>0.5</v>
      </c>
      <c r="N676" t="s">
        <v>722</v>
      </c>
      <c r="O676">
        <v>2000</v>
      </c>
      <c r="P676">
        <v>2000</v>
      </c>
      <c r="Q676">
        <v>5974.6875</v>
      </c>
      <c r="R676" t="s">
        <v>722</v>
      </c>
      <c r="S676">
        <v>1.54</v>
      </c>
      <c r="T676">
        <v>1.54</v>
      </c>
      <c r="U676" t="s">
        <v>722</v>
      </c>
      <c r="V676">
        <v>2.2499999999999999E-4</v>
      </c>
      <c r="W676">
        <v>2.2499999999999999E-4</v>
      </c>
      <c r="X676" t="s">
        <v>722</v>
      </c>
      <c r="Y676">
        <v>7.32</v>
      </c>
      <c r="Z676">
        <v>7.32</v>
      </c>
      <c r="AA676" t="s">
        <v>722</v>
      </c>
      <c r="AB676">
        <v>2.6600000000000001E-4</v>
      </c>
      <c r="AC676">
        <v>2.6600000000000001E-4</v>
      </c>
      <c r="AD676" t="s">
        <v>722</v>
      </c>
      <c r="AE676">
        <v>1</v>
      </c>
      <c r="AF676">
        <v>1</v>
      </c>
      <c r="AG676" t="s">
        <v>722</v>
      </c>
      <c r="AH676">
        <v>0.97699999999999998</v>
      </c>
      <c r="AI676">
        <v>0.97699999999999998</v>
      </c>
      <c r="AJ676">
        <v>1.99</v>
      </c>
      <c r="AK676">
        <v>7.6714039999999999</v>
      </c>
      <c r="AL676">
        <v>19.222238295145925</v>
      </c>
      <c r="AM676">
        <v>74.101284294641005</v>
      </c>
      <c r="AN676" s="61">
        <v>9.6111191475729638E-3</v>
      </c>
      <c r="AO676">
        <v>3.7050642147320505E-2</v>
      </c>
      <c r="AP676">
        <v>8.8403073919376112E-3</v>
      </c>
      <c r="AQ676" t="s">
        <v>679</v>
      </c>
    </row>
    <row r="677" spans="1:43" x14ac:dyDescent="0.35">
      <c r="A677" s="48" t="s">
        <v>725</v>
      </c>
      <c r="B677">
        <v>676</v>
      </c>
      <c r="C677">
        <v>299956</v>
      </c>
      <c r="D677" t="s">
        <v>476</v>
      </c>
      <c r="E677" t="s">
        <v>16</v>
      </c>
      <c r="F677">
        <v>2002</v>
      </c>
      <c r="G677">
        <v>22</v>
      </c>
      <c r="H677">
        <v>398.3125</v>
      </c>
      <c r="J677">
        <v>25</v>
      </c>
      <c r="K677" t="s">
        <v>722</v>
      </c>
      <c r="L677">
        <v>0.5</v>
      </c>
      <c r="M677">
        <v>0.5</v>
      </c>
      <c r="N677" t="s">
        <v>722</v>
      </c>
      <c r="O677">
        <v>2000</v>
      </c>
      <c r="P677">
        <v>2000</v>
      </c>
      <c r="Q677">
        <v>5974.6875</v>
      </c>
      <c r="R677" t="s">
        <v>722</v>
      </c>
      <c r="S677">
        <v>1.54</v>
      </c>
      <c r="T677">
        <v>1.54</v>
      </c>
      <c r="U677" t="s">
        <v>722</v>
      </c>
      <c r="V677">
        <v>2.2499999999999999E-4</v>
      </c>
      <c r="W677">
        <v>2.2499999999999999E-4</v>
      </c>
      <c r="X677" t="s">
        <v>722</v>
      </c>
      <c r="Y677">
        <v>7.32</v>
      </c>
      <c r="Z677">
        <v>7.32</v>
      </c>
      <c r="AA677" t="s">
        <v>722</v>
      </c>
      <c r="AB677">
        <v>2.6600000000000001E-4</v>
      </c>
      <c r="AC677">
        <v>2.6600000000000001E-4</v>
      </c>
      <c r="AD677" t="s">
        <v>722</v>
      </c>
      <c r="AE677">
        <v>1</v>
      </c>
      <c r="AF677">
        <v>1</v>
      </c>
      <c r="AG677" t="s">
        <v>722</v>
      </c>
      <c r="AH677">
        <v>0.97699999999999998</v>
      </c>
      <c r="AI677">
        <v>0.97699999999999998</v>
      </c>
      <c r="AJ677">
        <v>1.99</v>
      </c>
      <c r="AK677">
        <v>7.6714039999999999</v>
      </c>
      <c r="AL677">
        <v>19.222238295145925</v>
      </c>
      <c r="AM677">
        <v>74.101284294641005</v>
      </c>
      <c r="AN677" s="61">
        <v>9.6111191475729638E-3</v>
      </c>
      <c r="AO677">
        <v>3.7050642147320505E-2</v>
      </c>
      <c r="AP677">
        <v>8.8403073919376112E-3</v>
      </c>
      <c r="AQ677" t="s">
        <v>679</v>
      </c>
    </row>
    <row r="678" spans="1:43" x14ac:dyDescent="0.35">
      <c r="A678" s="48" t="s">
        <v>725</v>
      </c>
      <c r="B678">
        <v>677</v>
      </c>
      <c r="C678" t="s">
        <v>487</v>
      </c>
      <c r="D678" t="s">
        <v>476</v>
      </c>
      <c r="E678" t="s">
        <v>16</v>
      </c>
      <c r="F678">
        <v>2002</v>
      </c>
      <c r="G678">
        <v>114</v>
      </c>
      <c r="H678">
        <v>398.3125</v>
      </c>
      <c r="J678">
        <v>175</v>
      </c>
      <c r="K678" t="s">
        <v>722</v>
      </c>
      <c r="L678">
        <v>0.5</v>
      </c>
      <c r="M678">
        <v>0.5</v>
      </c>
      <c r="N678" t="s">
        <v>722</v>
      </c>
      <c r="O678">
        <v>7000</v>
      </c>
      <c r="P678">
        <v>7000</v>
      </c>
      <c r="Q678">
        <v>5974.6875</v>
      </c>
      <c r="R678" t="s">
        <v>722</v>
      </c>
      <c r="S678">
        <v>1.06</v>
      </c>
      <c r="T678">
        <v>1.06</v>
      </c>
      <c r="U678" t="s">
        <v>722</v>
      </c>
      <c r="V678">
        <v>3.8099999999999998E-5</v>
      </c>
      <c r="W678">
        <v>3.8099999999999998E-5</v>
      </c>
      <c r="X678" t="s">
        <v>722</v>
      </c>
      <c r="Y678">
        <v>7.64</v>
      </c>
      <c r="Z678">
        <v>7.64</v>
      </c>
      <c r="AA678" t="s">
        <v>722</v>
      </c>
      <c r="AB678">
        <v>9.1700000000000006E-5</v>
      </c>
      <c r="AC678">
        <v>9.1700000000000006E-5</v>
      </c>
      <c r="AD678" t="s">
        <v>722</v>
      </c>
      <c r="AE678">
        <v>1</v>
      </c>
      <c r="AF678">
        <v>1</v>
      </c>
      <c r="AG678" t="s">
        <v>722</v>
      </c>
      <c r="AH678">
        <v>0.97699999999999998</v>
      </c>
      <c r="AI678">
        <v>0.97699999999999998</v>
      </c>
      <c r="AJ678">
        <v>1.2876355937500001</v>
      </c>
      <c r="AK678">
        <v>7.999557630343749</v>
      </c>
      <c r="AL678">
        <v>64.45046041851667</v>
      </c>
      <c r="AM678">
        <v>400.40456703949582</v>
      </c>
      <c r="AN678" s="61">
        <v>3.2225230209258333E-2</v>
      </c>
      <c r="AO678">
        <v>0.20020228351974792</v>
      </c>
      <c r="AP678">
        <v>2.9640766746475814E-2</v>
      </c>
    </row>
    <row r="679" spans="1:43" x14ac:dyDescent="0.35">
      <c r="A679" s="48" t="s">
        <v>725</v>
      </c>
      <c r="B679">
        <v>678</v>
      </c>
      <c r="C679" t="s">
        <v>488</v>
      </c>
      <c r="D679" t="s">
        <v>476</v>
      </c>
      <c r="E679" t="s">
        <v>16</v>
      </c>
      <c r="F679">
        <v>2002</v>
      </c>
      <c r="G679">
        <v>114</v>
      </c>
      <c r="H679">
        <v>398.3125</v>
      </c>
      <c r="J679">
        <v>175</v>
      </c>
      <c r="K679" t="s">
        <v>722</v>
      </c>
      <c r="L679">
        <v>0.5</v>
      </c>
      <c r="M679">
        <v>0.5</v>
      </c>
      <c r="N679" t="s">
        <v>722</v>
      </c>
      <c r="O679">
        <v>7000</v>
      </c>
      <c r="P679">
        <v>7000</v>
      </c>
      <c r="Q679">
        <v>5974.6875</v>
      </c>
      <c r="R679" t="s">
        <v>722</v>
      </c>
      <c r="S679">
        <v>1.06</v>
      </c>
      <c r="T679">
        <v>1.06</v>
      </c>
      <c r="U679" t="s">
        <v>722</v>
      </c>
      <c r="V679">
        <v>3.8099999999999998E-5</v>
      </c>
      <c r="W679">
        <v>3.8099999999999998E-5</v>
      </c>
      <c r="X679" t="s">
        <v>722</v>
      </c>
      <c r="Y679">
        <v>7.64</v>
      </c>
      <c r="Z679">
        <v>7.64</v>
      </c>
      <c r="AA679" t="s">
        <v>722</v>
      </c>
      <c r="AB679">
        <v>9.1700000000000006E-5</v>
      </c>
      <c r="AC679">
        <v>9.1700000000000006E-5</v>
      </c>
      <c r="AD679" t="s">
        <v>722</v>
      </c>
      <c r="AE679">
        <v>1</v>
      </c>
      <c r="AF679">
        <v>1</v>
      </c>
      <c r="AG679" t="s">
        <v>722</v>
      </c>
      <c r="AH679">
        <v>0.97699999999999998</v>
      </c>
      <c r="AI679">
        <v>0.97699999999999998</v>
      </c>
      <c r="AJ679">
        <v>1.2876355937500001</v>
      </c>
      <c r="AK679">
        <v>7.999557630343749</v>
      </c>
      <c r="AL679">
        <v>64.45046041851667</v>
      </c>
      <c r="AM679">
        <v>400.40456703949582</v>
      </c>
      <c r="AN679" s="61">
        <v>3.2225230209258333E-2</v>
      </c>
      <c r="AO679">
        <v>0.20020228351974792</v>
      </c>
      <c r="AP679">
        <v>2.9640766746475814E-2</v>
      </c>
    </row>
    <row r="680" spans="1:43" x14ac:dyDescent="0.35">
      <c r="A680" s="48" t="s">
        <v>725</v>
      </c>
      <c r="B680">
        <v>679</v>
      </c>
      <c r="C680">
        <v>297499</v>
      </c>
      <c r="D680" t="s">
        <v>476</v>
      </c>
      <c r="E680" t="s">
        <v>16</v>
      </c>
      <c r="F680">
        <v>2004</v>
      </c>
      <c r="G680">
        <v>217</v>
      </c>
      <c r="H680">
        <v>398.3125</v>
      </c>
      <c r="J680">
        <v>300</v>
      </c>
      <c r="K680" t="s">
        <v>722</v>
      </c>
      <c r="L680">
        <v>0.5</v>
      </c>
      <c r="M680">
        <v>0.5</v>
      </c>
      <c r="N680" t="s">
        <v>722</v>
      </c>
      <c r="O680">
        <v>7000</v>
      </c>
      <c r="P680">
        <v>7000</v>
      </c>
      <c r="Q680">
        <v>5178.0625</v>
      </c>
      <c r="R680" t="s">
        <v>722</v>
      </c>
      <c r="S680">
        <v>0.129</v>
      </c>
      <c r="T680">
        <v>0.129</v>
      </c>
      <c r="U680" t="s">
        <v>722</v>
      </c>
      <c r="V680">
        <v>3.746E-4</v>
      </c>
      <c r="W680">
        <v>3.746E-4</v>
      </c>
      <c r="X680" t="s">
        <v>722</v>
      </c>
      <c r="Y680">
        <v>0.13700000000000001</v>
      </c>
      <c r="Z680">
        <v>0.13700000000000001</v>
      </c>
      <c r="AA680" t="s">
        <v>722</v>
      </c>
      <c r="AB680">
        <v>4.0660000000000002E-4</v>
      </c>
      <c r="AC680">
        <v>4.0660000000000002E-4</v>
      </c>
      <c r="AD680" t="s">
        <v>722</v>
      </c>
      <c r="AE680">
        <v>1</v>
      </c>
      <c r="AF680">
        <v>1</v>
      </c>
      <c r="AG680" t="s">
        <v>722</v>
      </c>
      <c r="AH680">
        <v>0.97699999999999998</v>
      </c>
      <c r="AI680">
        <v>0.97699999999999998</v>
      </c>
      <c r="AJ680">
        <v>2.0687022124999999</v>
      </c>
      <c r="AK680">
        <v>2.1908250076125002</v>
      </c>
      <c r="AL680">
        <v>197.09967691206992</v>
      </c>
      <c r="AM680">
        <v>208.73516669635549</v>
      </c>
      <c r="AN680" s="61">
        <v>9.8549838456034961E-2</v>
      </c>
      <c r="AO680">
        <v>0.10436758334817775</v>
      </c>
      <c r="AP680">
        <v>9.0646141411860948E-2</v>
      </c>
    </row>
    <row r="681" spans="1:43" x14ac:dyDescent="0.35">
      <c r="A681" s="48" t="s">
        <v>725</v>
      </c>
      <c r="B681">
        <v>680</v>
      </c>
      <c r="C681">
        <v>828248</v>
      </c>
      <c r="D681" t="s">
        <v>476</v>
      </c>
      <c r="E681" t="s">
        <v>16</v>
      </c>
      <c r="F681">
        <v>2004</v>
      </c>
      <c r="G681">
        <v>169</v>
      </c>
      <c r="H681">
        <v>398.3125</v>
      </c>
      <c r="J681">
        <v>175</v>
      </c>
      <c r="K681" t="s">
        <v>722</v>
      </c>
      <c r="L681">
        <v>0.5</v>
      </c>
      <c r="M681">
        <v>0.5</v>
      </c>
      <c r="N681" t="s">
        <v>722</v>
      </c>
      <c r="O681">
        <v>7000</v>
      </c>
      <c r="P681">
        <v>7000</v>
      </c>
      <c r="Q681">
        <v>5178.0625</v>
      </c>
      <c r="R681" t="s">
        <v>722</v>
      </c>
      <c r="S681">
        <v>0.129</v>
      </c>
      <c r="T681">
        <v>0.129</v>
      </c>
      <c r="U681" t="s">
        <v>722</v>
      </c>
      <c r="V681">
        <v>3.746E-4</v>
      </c>
      <c r="W681">
        <v>3.746E-4</v>
      </c>
      <c r="X681" t="s">
        <v>722</v>
      </c>
      <c r="Y681">
        <v>0.13700000000000001</v>
      </c>
      <c r="Z681">
        <v>0.13700000000000001</v>
      </c>
      <c r="AA681" t="s">
        <v>722</v>
      </c>
      <c r="AB681">
        <v>4.0660000000000002E-4</v>
      </c>
      <c r="AC681">
        <v>4.0660000000000002E-4</v>
      </c>
      <c r="AD681" t="s">
        <v>722</v>
      </c>
      <c r="AE681">
        <v>1</v>
      </c>
      <c r="AF681">
        <v>1</v>
      </c>
      <c r="AG681" t="s">
        <v>722</v>
      </c>
      <c r="AH681">
        <v>0.97699999999999998</v>
      </c>
      <c r="AI681">
        <v>0.97699999999999998</v>
      </c>
      <c r="AJ681">
        <v>2.0687022124999999</v>
      </c>
      <c r="AK681">
        <v>2.1908250076125002</v>
      </c>
      <c r="AL681">
        <v>153.50159169649683</v>
      </c>
      <c r="AM681">
        <v>162.56333258840587</v>
      </c>
      <c r="AN681" s="61">
        <v>7.6750795848248413E-2</v>
      </c>
      <c r="AO681">
        <v>8.1281666294202942E-2</v>
      </c>
      <c r="AP681">
        <v>7.0595382021218886E-2</v>
      </c>
    </row>
    <row r="682" spans="1:43" x14ac:dyDescent="0.35">
      <c r="A682" s="48" t="s">
        <v>725</v>
      </c>
      <c r="B682">
        <v>681</v>
      </c>
      <c r="C682" t="s">
        <v>489</v>
      </c>
      <c r="D682" t="s">
        <v>476</v>
      </c>
      <c r="E682" t="s">
        <v>16</v>
      </c>
      <c r="F682">
        <v>2004</v>
      </c>
      <c r="G682">
        <v>114</v>
      </c>
      <c r="H682">
        <v>398.3125</v>
      </c>
      <c r="J682">
        <v>175</v>
      </c>
      <c r="K682" t="s">
        <v>722</v>
      </c>
      <c r="L682">
        <v>0.5</v>
      </c>
      <c r="M682">
        <v>0.5</v>
      </c>
      <c r="N682" t="s">
        <v>722</v>
      </c>
      <c r="O682">
        <v>7000</v>
      </c>
      <c r="P682">
        <v>7000</v>
      </c>
      <c r="Q682">
        <v>5178.0625</v>
      </c>
      <c r="R682" t="s">
        <v>722</v>
      </c>
      <c r="S682">
        <v>0.129</v>
      </c>
      <c r="T682">
        <v>0.129</v>
      </c>
      <c r="U682" t="s">
        <v>722</v>
      </c>
      <c r="V682">
        <v>3.746E-4</v>
      </c>
      <c r="W682">
        <v>3.746E-4</v>
      </c>
      <c r="X682" t="s">
        <v>722</v>
      </c>
      <c r="Y682">
        <v>0.13700000000000001</v>
      </c>
      <c r="Z682">
        <v>0.13700000000000001</v>
      </c>
      <c r="AA682" t="s">
        <v>722</v>
      </c>
      <c r="AB682">
        <v>4.0660000000000002E-4</v>
      </c>
      <c r="AC682">
        <v>4.0660000000000002E-4</v>
      </c>
      <c r="AD682" t="s">
        <v>722</v>
      </c>
      <c r="AE682">
        <v>1</v>
      </c>
      <c r="AF682">
        <v>1</v>
      </c>
      <c r="AG682" t="s">
        <v>722</v>
      </c>
      <c r="AH682">
        <v>0.97699999999999998</v>
      </c>
      <c r="AI682">
        <v>0.97699999999999998</v>
      </c>
      <c r="AJ682">
        <v>2.0687022124999999</v>
      </c>
      <c r="AK682">
        <v>2.1908250076125002</v>
      </c>
      <c r="AL682">
        <v>103.54545238698603</v>
      </c>
      <c r="AM682">
        <v>109.65810600638029</v>
      </c>
      <c r="AN682" s="61">
        <v>5.1772726193493018E-2</v>
      </c>
      <c r="AO682">
        <v>5.4829053003190145E-2</v>
      </c>
      <c r="AP682">
        <v>4.7620553552774877E-2</v>
      </c>
    </row>
    <row r="683" spans="1:43" x14ac:dyDescent="0.35">
      <c r="A683" s="48" t="s">
        <v>725</v>
      </c>
      <c r="B683">
        <v>682</v>
      </c>
      <c r="C683">
        <v>61728</v>
      </c>
      <c r="D683" t="s">
        <v>476</v>
      </c>
      <c r="E683" t="s">
        <v>16</v>
      </c>
      <c r="F683">
        <v>2006</v>
      </c>
      <c r="G683">
        <v>100</v>
      </c>
      <c r="H683">
        <v>398.3125</v>
      </c>
      <c r="J683">
        <v>175</v>
      </c>
      <c r="K683" t="s">
        <v>722</v>
      </c>
      <c r="L683">
        <v>0.5</v>
      </c>
      <c r="M683">
        <v>0.5</v>
      </c>
      <c r="N683" t="s">
        <v>722</v>
      </c>
      <c r="O683">
        <v>7000</v>
      </c>
      <c r="P683">
        <v>7000</v>
      </c>
      <c r="Q683">
        <v>4381.4375</v>
      </c>
      <c r="R683" t="s">
        <v>722</v>
      </c>
      <c r="S683">
        <v>0.129</v>
      </c>
      <c r="T683">
        <v>0.129</v>
      </c>
      <c r="U683" t="s">
        <v>722</v>
      </c>
      <c r="V683">
        <v>3.746E-4</v>
      </c>
      <c r="W683">
        <v>3.746E-4</v>
      </c>
      <c r="X683" t="s">
        <v>722</v>
      </c>
      <c r="Y683">
        <v>0.13700000000000001</v>
      </c>
      <c r="Z683">
        <v>0.13700000000000001</v>
      </c>
      <c r="AA683" t="s">
        <v>722</v>
      </c>
      <c r="AB683">
        <v>4.0660000000000002E-4</v>
      </c>
      <c r="AC683">
        <v>4.0660000000000002E-4</v>
      </c>
      <c r="AD683" t="s">
        <v>722</v>
      </c>
      <c r="AE683">
        <v>1</v>
      </c>
      <c r="AF683">
        <v>1</v>
      </c>
      <c r="AG683" t="s">
        <v>722</v>
      </c>
      <c r="AH683">
        <v>0.97699999999999998</v>
      </c>
      <c r="AI683">
        <v>0.97699999999999998</v>
      </c>
      <c r="AJ683">
        <v>1.7702864875</v>
      </c>
      <c r="AK683">
        <v>1.8743671602875001</v>
      </c>
      <c r="AL683">
        <v>77.726972849250501</v>
      </c>
      <c r="AM683">
        <v>82.29678439388374</v>
      </c>
      <c r="AN683" s="61">
        <v>3.8863486424625254E-2</v>
      </c>
      <c r="AO683">
        <v>4.1148392196941871E-2</v>
      </c>
      <c r="AP683">
        <v>3.5746634813370308E-2</v>
      </c>
    </row>
    <row r="684" spans="1:43" x14ac:dyDescent="0.35">
      <c r="A684" s="48" t="s">
        <v>725</v>
      </c>
      <c r="B684">
        <v>683</v>
      </c>
      <c r="C684">
        <v>23846</v>
      </c>
      <c r="D684" t="s">
        <v>476</v>
      </c>
      <c r="E684" t="s">
        <v>16</v>
      </c>
      <c r="F684">
        <v>2009</v>
      </c>
      <c r="G684">
        <v>114</v>
      </c>
      <c r="H684">
        <v>398.3125</v>
      </c>
      <c r="J684">
        <v>175</v>
      </c>
      <c r="K684" t="s">
        <v>722</v>
      </c>
      <c r="L684">
        <v>0.5</v>
      </c>
      <c r="M684">
        <v>0.5</v>
      </c>
      <c r="N684" t="s">
        <v>722</v>
      </c>
      <c r="O684">
        <v>10000</v>
      </c>
      <c r="P684">
        <v>10000</v>
      </c>
      <c r="Q684">
        <v>3186.5</v>
      </c>
      <c r="R684" t="s">
        <v>722</v>
      </c>
      <c r="S684">
        <v>0.129</v>
      </c>
      <c r="T684">
        <v>0.129</v>
      </c>
      <c r="U684" t="s">
        <v>722</v>
      </c>
      <c r="V684">
        <v>1.662E-4</v>
      </c>
      <c r="W684">
        <v>1.662E-4</v>
      </c>
      <c r="X684" t="s">
        <v>722</v>
      </c>
      <c r="Y684">
        <v>0.13700000000000001</v>
      </c>
      <c r="Z684">
        <v>0.13700000000000001</v>
      </c>
      <c r="AA684" t="s">
        <v>722</v>
      </c>
      <c r="AB684">
        <v>1.806E-4</v>
      </c>
      <c r="AC684">
        <v>1.806E-4</v>
      </c>
      <c r="AD684" t="s">
        <v>722</v>
      </c>
      <c r="AE684">
        <v>1</v>
      </c>
      <c r="AF684">
        <v>1</v>
      </c>
      <c r="AG684" t="s">
        <v>722</v>
      </c>
      <c r="AH684">
        <v>0.97699999999999998</v>
      </c>
      <c r="AI684">
        <v>0.97699999999999998</v>
      </c>
      <c r="AJ684">
        <v>0.65859630000000002</v>
      </c>
      <c r="AK684">
        <v>0.69609481630000003</v>
      </c>
      <c r="AL684">
        <v>32.964943630762022</v>
      </c>
      <c r="AM684">
        <v>34.841869565612718</v>
      </c>
      <c r="AN684" s="61">
        <v>1.6482471815381011E-2</v>
      </c>
      <c r="AO684">
        <v>1.742093478280636E-2</v>
      </c>
      <c r="AP684">
        <v>1.5160577575787454E-2</v>
      </c>
    </row>
    <row r="685" spans="1:43" x14ac:dyDescent="0.35">
      <c r="A685" s="48" t="s">
        <v>725</v>
      </c>
      <c r="B685">
        <v>684</v>
      </c>
      <c r="C685" t="s">
        <v>490</v>
      </c>
      <c r="D685" t="s">
        <v>476</v>
      </c>
      <c r="E685" t="s">
        <v>16</v>
      </c>
      <c r="F685">
        <v>2013</v>
      </c>
      <c r="G685">
        <v>114</v>
      </c>
      <c r="H685">
        <v>398.3125</v>
      </c>
      <c r="J685">
        <v>175</v>
      </c>
      <c r="K685" t="s">
        <v>722</v>
      </c>
      <c r="L685">
        <v>0.5</v>
      </c>
      <c r="M685">
        <v>0.5</v>
      </c>
      <c r="N685" t="s">
        <v>722</v>
      </c>
      <c r="O685">
        <v>10000</v>
      </c>
      <c r="P685">
        <v>10000</v>
      </c>
      <c r="Q685">
        <v>1593.25</v>
      </c>
      <c r="R685" t="s">
        <v>722</v>
      </c>
      <c r="S685">
        <v>0.129</v>
      </c>
      <c r="T685">
        <v>0.129</v>
      </c>
      <c r="U685" t="s">
        <v>722</v>
      </c>
      <c r="V685">
        <v>1.0200000000000001E-5</v>
      </c>
      <c r="W685">
        <v>1.0200000000000001E-5</v>
      </c>
      <c r="X685" t="s">
        <v>722</v>
      </c>
      <c r="Y685">
        <v>0.13700000000000001</v>
      </c>
      <c r="Z685">
        <v>0.13700000000000001</v>
      </c>
      <c r="AA685" t="s">
        <v>722</v>
      </c>
      <c r="AB685">
        <v>5.66E-5</v>
      </c>
      <c r="AC685">
        <v>5.66E-5</v>
      </c>
      <c r="AD685" t="s">
        <v>722</v>
      </c>
      <c r="AE685">
        <v>1</v>
      </c>
      <c r="AF685">
        <v>1</v>
      </c>
      <c r="AG685" t="s">
        <v>722</v>
      </c>
      <c r="AH685">
        <v>0.97699999999999998</v>
      </c>
      <c r="AI685">
        <v>0.97699999999999998</v>
      </c>
      <c r="AJ685">
        <v>0.14525115</v>
      </c>
      <c r="AK685">
        <v>0.22195285715000002</v>
      </c>
      <c r="AL685">
        <v>7.2703049987577497</v>
      </c>
      <c r="AM685">
        <v>11.109481520980799</v>
      </c>
      <c r="AN685" s="61">
        <v>3.6351524993788746E-3</v>
      </c>
      <c r="AO685">
        <v>5.5547407604903997E-3</v>
      </c>
      <c r="AP685">
        <v>3.3436132689286888E-3</v>
      </c>
    </row>
    <row r="686" spans="1:43" x14ac:dyDescent="0.35">
      <c r="A686" s="48" t="s">
        <v>725</v>
      </c>
      <c r="B686">
        <v>685</v>
      </c>
      <c r="C686" t="s">
        <v>491</v>
      </c>
      <c r="D686" t="s">
        <v>476</v>
      </c>
      <c r="E686" t="s">
        <v>16</v>
      </c>
      <c r="F686">
        <v>2013</v>
      </c>
      <c r="G686">
        <v>114</v>
      </c>
      <c r="H686">
        <v>398.3125</v>
      </c>
      <c r="J686">
        <v>175</v>
      </c>
      <c r="K686" t="s">
        <v>722</v>
      </c>
      <c r="L686">
        <v>0.5</v>
      </c>
      <c r="M686">
        <v>0.5</v>
      </c>
      <c r="N686" t="s">
        <v>722</v>
      </c>
      <c r="O686">
        <v>10000</v>
      </c>
      <c r="P686">
        <v>10000</v>
      </c>
      <c r="Q686">
        <v>1593.25</v>
      </c>
      <c r="R686" t="s">
        <v>722</v>
      </c>
      <c r="S686">
        <v>0.129</v>
      </c>
      <c r="T686">
        <v>0.129</v>
      </c>
      <c r="U686" t="s">
        <v>722</v>
      </c>
      <c r="V686">
        <v>1.0200000000000001E-5</v>
      </c>
      <c r="W686">
        <v>1.0200000000000001E-5</v>
      </c>
      <c r="X686" t="s">
        <v>722</v>
      </c>
      <c r="Y686">
        <v>0.13700000000000001</v>
      </c>
      <c r="Z686">
        <v>0.13700000000000001</v>
      </c>
      <c r="AA686" t="s">
        <v>722</v>
      </c>
      <c r="AB686">
        <v>5.66E-5</v>
      </c>
      <c r="AC686">
        <v>5.66E-5</v>
      </c>
      <c r="AD686" t="s">
        <v>722</v>
      </c>
      <c r="AE686">
        <v>1</v>
      </c>
      <c r="AF686">
        <v>1</v>
      </c>
      <c r="AG686" t="s">
        <v>722</v>
      </c>
      <c r="AH686">
        <v>0.97699999999999998</v>
      </c>
      <c r="AI686">
        <v>0.97699999999999998</v>
      </c>
      <c r="AJ686">
        <v>0.14525115</v>
      </c>
      <c r="AK686">
        <v>0.22195285715000002</v>
      </c>
      <c r="AL686">
        <v>7.2703049987577497</v>
      </c>
      <c r="AM686">
        <v>11.109481520980799</v>
      </c>
      <c r="AN686" s="61">
        <v>3.6351524993788746E-3</v>
      </c>
      <c r="AO686">
        <v>5.5547407604903997E-3</v>
      </c>
      <c r="AP686">
        <v>3.3436132689286888E-3</v>
      </c>
    </row>
    <row r="687" spans="1:43" x14ac:dyDescent="0.35">
      <c r="A687" s="48" t="s">
        <v>725</v>
      </c>
      <c r="B687">
        <v>686</v>
      </c>
      <c r="C687">
        <v>299893</v>
      </c>
      <c r="D687" t="s">
        <v>492</v>
      </c>
      <c r="E687" t="s">
        <v>9</v>
      </c>
      <c r="F687">
        <v>2002</v>
      </c>
      <c r="G687">
        <v>16</v>
      </c>
      <c r="H687">
        <v>182.54430379746836</v>
      </c>
      <c r="I687" t="s">
        <v>619</v>
      </c>
      <c r="J687">
        <v>25</v>
      </c>
      <c r="K687">
        <v>0.34</v>
      </c>
      <c r="L687" t="s">
        <v>722</v>
      </c>
      <c r="M687">
        <v>0.34</v>
      </c>
      <c r="N687">
        <v>5000</v>
      </c>
      <c r="O687" t="s">
        <v>722</v>
      </c>
      <c r="P687">
        <v>5000</v>
      </c>
      <c r="Q687">
        <v>2738.1645569620255</v>
      </c>
      <c r="R687">
        <v>1.45</v>
      </c>
      <c r="S687" t="s">
        <v>722</v>
      </c>
      <c r="T687">
        <v>1.45</v>
      </c>
      <c r="U687">
        <v>1.85E-4</v>
      </c>
      <c r="V687" t="s">
        <v>722</v>
      </c>
      <c r="W687">
        <v>1.85E-4</v>
      </c>
      <c r="X687">
        <v>5.4222400000000004</v>
      </c>
      <c r="Y687" t="s">
        <v>722</v>
      </c>
      <c r="Z687">
        <v>5.4222400000000004</v>
      </c>
      <c r="AA687">
        <v>0</v>
      </c>
      <c r="AB687" t="s">
        <v>722</v>
      </c>
      <c r="AC687">
        <v>0</v>
      </c>
      <c r="AD687">
        <v>0.9</v>
      </c>
      <c r="AE687" t="s">
        <v>722</v>
      </c>
      <c r="AF687">
        <v>0.9</v>
      </c>
      <c r="AG687">
        <v>0.93</v>
      </c>
      <c r="AH687" t="s">
        <v>722</v>
      </c>
      <c r="AI687">
        <v>0.93</v>
      </c>
      <c r="AJ687">
        <v>1.7609043987341773</v>
      </c>
      <c r="AK687">
        <v>5.0426832000000008</v>
      </c>
      <c r="AL687">
        <v>3.8551139811132962</v>
      </c>
      <c r="AM687">
        <v>11.039848909809999</v>
      </c>
      <c r="AN687" s="61">
        <v>1.9275569905566482E-3</v>
      </c>
      <c r="AO687">
        <v>5.5199244549049998E-3</v>
      </c>
      <c r="AP687">
        <v>2.3323439585735441E-3</v>
      </c>
      <c r="AQ687" t="s">
        <v>679</v>
      </c>
    </row>
    <row r="688" spans="1:43" x14ac:dyDescent="0.35">
      <c r="A688" s="48" t="s">
        <v>725</v>
      </c>
      <c r="B688">
        <v>687</v>
      </c>
      <c r="C688">
        <v>299894</v>
      </c>
      <c r="D688" t="s">
        <v>492</v>
      </c>
      <c r="E688" t="s">
        <v>9</v>
      </c>
      <c r="F688">
        <v>2002</v>
      </c>
      <c r="G688">
        <v>16</v>
      </c>
      <c r="H688">
        <v>182.54430379746836</v>
      </c>
      <c r="I688" t="s">
        <v>619</v>
      </c>
      <c r="J688">
        <v>25</v>
      </c>
      <c r="K688">
        <v>0.34</v>
      </c>
      <c r="L688" t="s">
        <v>722</v>
      </c>
      <c r="M688">
        <v>0.34</v>
      </c>
      <c r="N688">
        <v>5000</v>
      </c>
      <c r="O688" t="s">
        <v>722</v>
      </c>
      <c r="P688">
        <v>5000</v>
      </c>
      <c r="Q688">
        <v>2738.1645569620255</v>
      </c>
      <c r="R688">
        <v>1.45</v>
      </c>
      <c r="S688" t="s">
        <v>722</v>
      </c>
      <c r="T688">
        <v>1.45</v>
      </c>
      <c r="U688">
        <v>1.85E-4</v>
      </c>
      <c r="V688" t="s">
        <v>722</v>
      </c>
      <c r="W688">
        <v>1.85E-4</v>
      </c>
      <c r="X688">
        <v>5.4222400000000004</v>
      </c>
      <c r="Y688" t="s">
        <v>722</v>
      </c>
      <c r="Z688">
        <v>5.4222400000000004</v>
      </c>
      <c r="AA688">
        <v>0</v>
      </c>
      <c r="AB688" t="s">
        <v>722</v>
      </c>
      <c r="AC688">
        <v>0</v>
      </c>
      <c r="AD688">
        <v>0.9</v>
      </c>
      <c r="AE688" t="s">
        <v>722</v>
      </c>
      <c r="AF688">
        <v>0.9</v>
      </c>
      <c r="AG688">
        <v>0.93</v>
      </c>
      <c r="AH688" t="s">
        <v>722</v>
      </c>
      <c r="AI688">
        <v>0.93</v>
      </c>
      <c r="AJ688">
        <v>1.7609043987341773</v>
      </c>
      <c r="AK688">
        <v>5.0426832000000008</v>
      </c>
      <c r="AL688">
        <v>3.8551139811132962</v>
      </c>
      <c r="AM688">
        <v>11.039848909809999</v>
      </c>
      <c r="AN688" s="61">
        <v>1.9275569905566482E-3</v>
      </c>
      <c r="AO688">
        <v>5.5199244549049998E-3</v>
      </c>
      <c r="AP688">
        <v>2.3323439585735441E-3</v>
      </c>
      <c r="AQ688" t="s">
        <v>679</v>
      </c>
    </row>
    <row r="689" spans="1:43" x14ac:dyDescent="0.35">
      <c r="A689" s="48" t="s">
        <v>725</v>
      </c>
      <c r="B689">
        <v>688</v>
      </c>
      <c r="C689">
        <v>299895</v>
      </c>
      <c r="D689" t="s">
        <v>492</v>
      </c>
      <c r="E689" t="s">
        <v>9</v>
      </c>
      <c r="F689">
        <v>2002</v>
      </c>
      <c r="G689">
        <v>16</v>
      </c>
      <c r="H689">
        <v>182.54430379746836</v>
      </c>
      <c r="I689" t="s">
        <v>619</v>
      </c>
      <c r="J689">
        <v>25</v>
      </c>
      <c r="K689">
        <v>0.34</v>
      </c>
      <c r="L689" t="s">
        <v>722</v>
      </c>
      <c r="M689">
        <v>0.34</v>
      </c>
      <c r="N689">
        <v>5000</v>
      </c>
      <c r="O689" t="s">
        <v>722</v>
      </c>
      <c r="P689">
        <v>5000</v>
      </c>
      <c r="Q689">
        <v>2738.1645569620255</v>
      </c>
      <c r="R689">
        <v>1.45</v>
      </c>
      <c r="S689" t="s">
        <v>722</v>
      </c>
      <c r="T689">
        <v>1.45</v>
      </c>
      <c r="U689">
        <v>1.85E-4</v>
      </c>
      <c r="V689" t="s">
        <v>722</v>
      </c>
      <c r="W689">
        <v>1.85E-4</v>
      </c>
      <c r="X689">
        <v>5.4222400000000004</v>
      </c>
      <c r="Y689" t="s">
        <v>722</v>
      </c>
      <c r="Z689">
        <v>5.4222400000000004</v>
      </c>
      <c r="AA689">
        <v>0</v>
      </c>
      <c r="AB689" t="s">
        <v>722</v>
      </c>
      <c r="AC689">
        <v>0</v>
      </c>
      <c r="AD689">
        <v>0.9</v>
      </c>
      <c r="AE689" t="s">
        <v>722</v>
      </c>
      <c r="AF689">
        <v>0.9</v>
      </c>
      <c r="AG689">
        <v>0.93</v>
      </c>
      <c r="AH689" t="s">
        <v>722</v>
      </c>
      <c r="AI689">
        <v>0.93</v>
      </c>
      <c r="AJ689">
        <v>1.7609043987341773</v>
      </c>
      <c r="AK689">
        <v>5.0426832000000008</v>
      </c>
      <c r="AL689">
        <v>3.8551139811132962</v>
      </c>
      <c r="AM689">
        <v>11.039848909809999</v>
      </c>
      <c r="AN689" s="61">
        <v>1.9275569905566482E-3</v>
      </c>
      <c r="AO689">
        <v>5.5199244549049998E-3</v>
      </c>
      <c r="AP689">
        <v>2.3323439585735441E-3</v>
      </c>
      <c r="AQ689" t="s">
        <v>679</v>
      </c>
    </row>
    <row r="690" spans="1:43" x14ac:dyDescent="0.35">
      <c r="A690" s="48" t="s">
        <v>725</v>
      </c>
      <c r="B690">
        <v>689</v>
      </c>
      <c r="C690">
        <v>299896</v>
      </c>
      <c r="D690" t="s">
        <v>492</v>
      </c>
      <c r="E690" t="s">
        <v>9</v>
      </c>
      <c r="F690">
        <v>2002</v>
      </c>
      <c r="G690">
        <v>16</v>
      </c>
      <c r="H690">
        <v>182.54430379746836</v>
      </c>
      <c r="I690" t="s">
        <v>619</v>
      </c>
      <c r="J690">
        <v>25</v>
      </c>
      <c r="K690">
        <v>0.34</v>
      </c>
      <c r="L690" t="s">
        <v>722</v>
      </c>
      <c r="M690">
        <v>0.34</v>
      </c>
      <c r="N690">
        <v>5000</v>
      </c>
      <c r="O690" t="s">
        <v>722</v>
      </c>
      <c r="P690">
        <v>5000</v>
      </c>
      <c r="Q690">
        <v>2738.1645569620255</v>
      </c>
      <c r="R690">
        <v>1.45</v>
      </c>
      <c r="S690" t="s">
        <v>722</v>
      </c>
      <c r="T690">
        <v>1.45</v>
      </c>
      <c r="U690">
        <v>1.85E-4</v>
      </c>
      <c r="V690" t="s">
        <v>722</v>
      </c>
      <c r="W690">
        <v>1.85E-4</v>
      </c>
      <c r="X690">
        <v>5.4222400000000004</v>
      </c>
      <c r="Y690" t="s">
        <v>722</v>
      </c>
      <c r="Z690">
        <v>5.4222400000000004</v>
      </c>
      <c r="AA690">
        <v>0</v>
      </c>
      <c r="AB690" t="s">
        <v>722</v>
      </c>
      <c r="AC690">
        <v>0</v>
      </c>
      <c r="AD690">
        <v>0.9</v>
      </c>
      <c r="AE690" t="s">
        <v>722</v>
      </c>
      <c r="AF690">
        <v>0.9</v>
      </c>
      <c r="AG690">
        <v>0.93</v>
      </c>
      <c r="AH690" t="s">
        <v>722</v>
      </c>
      <c r="AI690">
        <v>0.93</v>
      </c>
      <c r="AJ690">
        <v>1.7609043987341773</v>
      </c>
      <c r="AK690">
        <v>5.0426832000000008</v>
      </c>
      <c r="AL690">
        <v>3.8551139811132962</v>
      </c>
      <c r="AM690">
        <v>11.039848909809999</v>
      </c>
      <c r="AN690" s="61">
        <v>1.9275569905566482E-3</v>
      </c>
      <c r="AO690">
        <v>5.5199244549049998E-3</v>
      </c>
      <c r="AP690">
        <v>2.3323439585735441E-3</v>
      </c>
      <c r="AQ690" t="s">
        <v>679</v>
      </c>
    </row>
    <row r="691" spans="1:43" x14ac:dyDescent="0.35">
      <c r="A691" s="48" t="s">
        <v>725</v>
      </c>
      <c r="B691">
        <v>690</v>
      </c>
      <c r="C691">
        <v>299955</v>
      </c>
      <c r="D691" t="s">
        <v>492</v>
      </c>
      <c r="E691" t="s">
        <v>9</v>
      </c>
      <c r="F691">
        <v>2002</v>
      </c>
      <c r="G691">
        <v>16</v>
      </c>
      <c r="H691">
        <v>182.54430379746836</v>
      </c>
      <c r="I691" t="s">
        <v>619</v>
      </c>
      <c r="J691">
        <v>25</v>
      </c>
      <c r="K691">
        <v>0.34</v>
      </c>
      <c r="L691" t="s">
        <v>722</v>
      </c>
      <c r="M691">
        <v>0.34</v>
      </c>
      <c r="N691">
        <v>5000</v>
      </c>
      <c r="O691" t="s">
        <v>722</v>
      </c>
      <c r="P691">
        <v>5000</v>
      </c>
      <c r="Q691">
        <v>2738.1645569620255</v>
      </c>
      <c r="R691">
        <v>1.45</v>
      </c>
      <c r="S691" t="s">
        <v>722</v>
      </c>
      <c r="T691">
        <v>1.45</v>
      </c>
      <c r="U691">
        <v>1.85E-4</v>
      </c>
      <c r="V691" t="s">
        <v>722</v>
      </c>
      <c r="W691">
        <v>1.85E-4</v>
      </c>
      <c r="X691">
        <v>5.4222400000000004</v>
      </c>
      <c r="Y691" t="s">
        <v>722</v>
      </c>
      <c r="Z691">
        <v>5.4222400000000004</v>
      </c>
      <c r="AA691">
        <v>0</v>
      </c>
      <c r="AB691" t="s">
        <v>722</v>
      </c>
      <c r="AC691">
        <v>0</v>
      </c>
      <c r="AD691">
        <v>0.9</v>
      </c>
      <c r="AE691" t="s">
        <v>722</v>
      </c>
      <c r="AF691">
        <v>0.9</v>
      </c>
      <c r="AG691">
        <v>0.93</v>
      </c>
      <c r="AH691" t="s">
        <v>722</v>
      </c>
      <c r="AI691">
        <v>0.93</v>
      </c>
      <c r="AJ691">
        <v>1.7609043987341773</v>
      </c>
      <c r="AK691">
        <v>5.0426832000000008</v>
      </c>
      <c r="AL691">
        <v>3.8551139811132962</v>
      </c>
      <c r="AM691">
        <v>11.039848909809999</v>
      </c>
      <c r="AN691" s="61">
        <v>1.9275569905566482E-3</v>
      </c>
      <c r="AO691">
        <v>5.5199244549049998E-3</v>
      </c>
      <c r="AP691">
        <v>2.3323439585735441E-3</v>
      </c>
      <c r="AQ691" t="s">
        <v>679</v>
      </c>
    </row>
    <row r="692" spans="1:43" x14ac:dyDescent="0.35">
      <c r="A692" s="48" t="s">
        <v>725</v>
      </c>
      <c r="B692">
        <v>691</v>
      </c>
      <c r="C692" t="s">
        <v>493</v>
      </c>
      <c r="D692" t="s">
        <v>492</v>
      </c>
      <c r="E692" t="s">
        <v>9</v>
      </c>
      <c r="F692">
        <v>2006</v>
      </c>
      <c r="G692">
        <v>65</v>
      </c>
      <c r="H692">
        <v>182.54430379746836</v>
      </c>
      <c r="I692" t="s">
        <v>620</v>
      </c>
      <c r="J692">
        <v>75</v>
      </c>
      <c r="K692">
        <v>0.34</v>
      </c>
      <c r="L692" t="s">
        <v>722</v>
      </c>
      <c r="M692">
        <v>0.34</v>
      </c>
      <c r="N692">
        <v>12000</v>
      </c>
      <c r="O692" t="s">
        <v>722</v>
      </c>
      <c r="P692">
        <v>12000</v>
      </c>
      <c r="Q692">
        <v>2007.9873417721519</v>
      </c>
      <c r="R692">
        <v>0.19</v>
      </c>
      <c r="S692" t="s">
        <v>722</v>
      </c>
      <c r="T692">
        <v>0.19</v>
      </c>
      <c r="U692">
        <v>2.7100000000000001E-5</v>
      </c>
      <c r="V692" t="s">
        <v>722</v>
      </c>
      <c r="W692">
        <v>2.7100000000000001E-5</v>
      </c>
      <c r="X692">
        <v>4.5518270000000003</v>
      </c>
      <c r="Y692" t="s">
        <v>722</v>
      </c>
      <c r="Z692">
        <v>4.5518270000000003</v>
      </c>
      <c r="AA692">
        <v>6.7700000000000006E-5</v>
      </c>
      <c r="AB692" t="s">
        <v>722</v>
      </c>
      <c r="AC692">
        <v>6.7700000000000006E-5</v>
      </c>
      <c r="AD692">
        <v>0.9</v>
      </c>
      <c r="AE692" t="s">
        <v>722</v>
      </c>
      <c r="AF692">
        <v>0.9</v>
      </c>
      <c r="AG692">
        <v>0.93</v>
      </c>
      <c r="AH692" t="s">
        <v>722</v>
      </c>
      <c r="AI692">
        <v>0.93</v>
      </c>
      <c r="AJ692">
        <v>0.2199748112658228</v>
      </c>
      <c r="AK692">
        <v>4.3596240010253169</v>
      </c>
      <c r="AL692">
        <v>1.9564455811691248</v>
      </c>
      <c r="AM692">
        <v>38.774289943850661</v>
      </c>
      <c r="AN692" s="61">
        <v>9.7822279058456239E-4</v>
      </c>
      <c r="AO692">
        <v>1.9387144971925334E-2</v>
      </c>
      <c r="AP692">
        <v>1.1836495766073204E-3</v>
      </c>
    </row>
    <row r="693" spans="1:43" x14ac:dyDescent="0.35">
      <c r="A693" s="48" t="s">
        <v>725</v>
      </c>
      <c r="B693">
        <v>692</v>
      </c>
      <c r="C693">
        <v>833142</v>
      </c>
      <c r="D693" t="s">
        <v>492</v>
      </c>
      <c r="E693" t="s">
        <v>9</v>
      </c>
      <c r="F693">
        <v>2008</v>
      </c>
      <c r="G693">
        <v>16</v>
      </c>
      <c r="H693">
        <v>182.54430379746836</v>
      </c>
      <c r="I693" t="s">
        <v>621</v>
      </c>
      <c r="J693">
        <v>25</v>
      </c>
      <c r="K693">
        <v>0.34</v>
      </c>
      <c r="L693" t="s">
        <v>722</v>
      </c>
      <c r="M693">
        <v>0.34</v>
      </c>
      <c r="N693">
        <v>5000</v>
      </c>
      <c r="O693" t="s">
        <v>722</v>
      </c>
      <c r="P693">
        <v>5000</v>
      </c>
      <c r="Q693">
        <v>1642.8987341772151</v>
      </c>
      <c r="R693">
        <v>0.1</v>
      </c>
      <c r="S693" t="s">
        <v>722</v>
      </c>
      <c r="T693">
        <v>0.1</v>
      </c>
      <c r="U693">
        <v>4.0000000000000003E-5</v>
      </c>
      <c r="V693" t="s">
        <v>722</v>
      </c>
      <c r="W693">
        <v>4.0000000000000003E-5</v>
      </c>
      <c r="X693">
        <v>4.147723</v>
      </c>
      <c r="Y693" t="s">
        <v>722</v>
      </c>
      <c r="Z693">
        <v>4.147723</v>
      </c>
      <c r="AA693">
        <v>0</v>
      </c>
      <c r="AB693" t="s">
        <v>722</v>
      </c>
      <c r="AC693">
        <v>0</v>
      </c>
      <c r="AD693">
        <v>0.9</v>
      </c>
      <c r="AE693" t="s">
        <v>722</v>
      </c>
      <c r="AF693">
        <v>0.9</v>
      </c>
      <c r="AG693">
        <v>0.95</v>
      </c>
      <c r="AH693" t="s">
        <v>722</v>
      </c>
      <c r="AI693">
        <v>0.95</v>
      </c>
      <c r="AJ693">
        <v>0.14914435443037977</v>
      </c>
      <c r="AK693">
        <v>3.94033685</v>
      </c>
      <c r="AL693">
        <v>0.32651885382419898</v>
      </c>
      <c r="AM693">
        <v>8.6265033420613584</v>
      </c>
      <c r="AN693" s="61">
        <v>1.6325942691209949E-4</v>
      </c>
      <c r="AO693">
        <v>4.3132516710306795E-3</v>
      </c>
      <c r="AP693">
        <v>1.9754390656364038E-4</v>
      </c>
      <c r="AQ693" t="s">
        <v>679</v>
      </c>
    </row>
    <row r="694" spans="1:43" x14ac:dyDescent="0.35">
      <c r="A694" s="48" t="s">
        <v>725</v>
      </c>
      <c r="B694">
        <v>693</v>
      </c>
      <c r="C694">
        <v>833143</v>
      </c>
      <c r="D694" t="s">
        <v>492</v>
      </c>
      <c r="E694" t="s">
        <v>9</v>
      </c>
      <c r="F694">
        <v>2008</v>
      </c>
      <c r="G694">
        <v>16</v>
      </c>
      <c r="H694">
        <v>182.54430379746836</v>
      </c>
      <c r="I694" t="s">
        <v>621</v>
      </c>
      <c r="J694">
        <v>25</v>
      </c>
      <c r="K694">
        <v>0.34</v>
      </c>
      <c r="L694" t="s">
        <v>722</v>
      </c>
      <c r="M694">
        <v>0.34</v>
      </c>
      <c r="N694">
        <v>5000</v>
      </c>
      <c r="O694" t="s">
        <v>722</v>
      </c>
      <c r="P694">
        <v>5000</v>
      </c>
      <c r="Q694">
        <v>1642.8987341772151</v>
      </c>
      <c r="R694">
        <v>0.1</v>
      </c>
      <c r="S694" t="s">
        <v>722</v>
      </c>
      <c r="T694">
        <v>0.1</v>
      </c>
      <c r="U694">
        <v>4.0000000000000003E-5</v>
      </c>
      <c r="V694" t="s">
        <v>722</v>
      </c>
      <c r="W694">
        <v>4.0000000000000003E-5</v>
      </c>
      <c r="X694">
        <v>4.147723</v>
      </c>
      <c r="Y694" t="s">
        <v>722</v>
      </c>
      <c r="Z694">
        <v>4.147723</v>
      </c>
      <c r="AA694">
        <v>0</v>
      </c>
      <c r="AB694" t="s">
        <v>722</v>
      </c>
      <c r="AC694">
        <v>0</v>
      </c>
      <c r="AD694">
        <v>0.9</v>
      </c>
      <c r="AE694" t="s">
        <v>722</v>
      </c>
      <c r="AF694">
        <v>0.9</v>
      </c>
      <c r="AG694">
        <v>0.95</v>
      </c>
      <c r="AH694" t="s">
        <v>722</v>
      </c>
      <c r="AI694">
        <v>0.95</v>
      </c>
      <c r="AJ694">
        <v>0.14914435443037977</v>
      </c>
      <c r="AK694">
        <v>3.94033685</v>
      </c>
      <c r="AL694">
        <v>0.32651885382419898</v>
      </c>
      <c r="AM694">
        <v>8.6265033420613584</v>
      </c>
      <c r="AN694" s="61">
        <v>1.6325942691209949E-4</v>
      </c>
      <c r="AO694">
        <v>4.3132516710306795E-3</v>
      </c>
      <c r="AP694">
        <v>1.9754390656364038E-4</v>
      </c>
      <c r="AQ694" t="s">
        <v>679</v>
      </c>
    </row>
    <row r="695" spans="1:43" x14ac:dyDescent="0.35">
      <c r="A695" s="48" t="s">
        <v>725</v>
      </c>
      <c r="B695">
        <v>694</v>
      </c>
      <c r="C695">
        <v>833144</v>
      </c>
      <c r="D695" t="s">
        <v>492</v>
      </c>
      <c r="E695" t="s">
        <v>9</v>
      </c>
      <c r="F695">
        <v>2008</v>
      </c>
      <c r="G695">
        <v>16</v>
      </c>
      <c r="H695">
        <v>182.54430379746836</v>
      </c>
      <c r="I695" t="s">
        <v>621</v>
      </c>
      <c r="J695">
        <v>25</v>
      </c>
      <c r="K695">
        <v>0.34</v>
      </c>
      <c r="L695" t="s">
        <v>722</v>
      </c>
      <c r="M695">
        <v>0.34</v>
      </c>
      <c r="N695">
        <v>5000</v>
      </c>
      <c r="O695" t="s">
        <v>722</v>
      </c>
      <c r="P695">
        <v>5000</v>
      </c>
      <c r="Q695">
        <v>1642.8987341772151</v>
      </c>
      <c r="R695">
        <v>0.1</v>
      </c>
      <c r="S695" t="s">
        <v>722</v>
      </c>
      <c r="T695">
        <v>0.1</v>
      </c>
      <c r="U695">
        <v>4.0000000000000003E-5</v>
      </c>
      <c r="V695" t="s">
        <v>722</v>
      </c>
      <c r="W695">
        <v>4.0000000000000003E-5</v>
      </c>
      <c r="X695">
        <v>4.147723</v>
      </c>
      <c r="Y695" t="s">
        <v>722</v>
      </c>
      <c r="Z695">
        <v>4.147723</v>
      </c>
      <c r="AA695">
        <v>0</v>
      </c>
      <c r="AB695" t="s">
        <v>722</v>
      </c>
      <c r="AC695">
        <v>0</v>
      </c>
      <c r="AD695">
        <v>0.9</v>
      </c>
      <c r="AE695" t="s">
        <v>722</v>
      </c>
      <c r="AF695">
        <v>0.9</v>
      </c>
      <c r="AG695">
        <v>0.95</v>
      </c>
      <c r="AH695" t="s">
        <v>722</v>
      </c>
      <c r="AI695">
        <v>0.95</v>
      </c>
      <c r="AJ695">
        <v>0.14914435443037977</v>
      </c>
      <c r="AK695">
        <v>3.94033685</v>
      </c>
      <c r="AL695">
        <v>0.32651885382419898</v>
      </c>
      <c r="AM695">
        <v>8.6265033420613584</v>
      </c>
      <c r="AN695" s="61">
        <v>1.6325942691209949E-4</v>
      </c>
      <c r="AO695">
        <v>4.3132516710306795E-3</v>
      </c>
      <c r="AP695">
        <v>1.9754390656364038E-4</v>
      </c>
      <c r="AQ695" t="s">
        <v>679</v>
      </c>
    </row>
    <row r="696" spans="1:43" x14ac:dyDescent="0.35">
      <c r="A696" s="48" t="s">
        <v>725</v>
      </c>
      <c r="B696">
        <v>695</v>
      </c>
      <c r="C696">
        <v>833171</v>
      </c>
      <c r="D696" t="s">
        <v>492</v>
      </c>
      <c r="E696" t="s">
        <v>9</v>
      </c>
      <c r="F696">
        <v>2008</v>
      </c>
      <c r="G696">
        <v>16</v>
      </c>
      <c r="H696">
        <v>182.54430379746836</v>
      </c>
      <c r="I696" t="s">
        <v>621</v>
      </c>
      <c r="J696">
        <v>25</v>
      </c>
      <c r="K696">
        <v>0.34</v>
      </c>
      <c r="L696" t="s">
        <v>722</v>
      </c>
      <c r="M696">
        <v>0.34</v>
      </c>
      <c r="N696">
        <v>5000</v>
      </c>
      <c r="O696" t="s">
        <v>722</v>
      </c>
      <c r="P696">
        <v>5000</v>
      </c>
      <c r="Q696">
        <v>1642.8987341772151</v>
      </c>
      <c r="R696">
        <v>0.1</v>
      </c>
      <c r="S696" t="s">
        <v>722</v>
      </c>
      <c r="T696">
        <v>0.1</v>
      </c>
      <c r="U696">
        <v>4.0000000000000003E-5</v>
      </c>
      <c r="V696" t="s">
        <v>722</v>
      </c>
      <c r="W696">
        <v>4.0000000000000003E-5</v>
      </c>
      <c r="X696">
        <v>4.147723</v>
      </c>
      <c r="Y696" t="s">
        <v>722</v>
      </c>
      <c r="Z696">
        <v>4.147723</v>
      </c>
      <c r="AA696">
        <v>0</v>
      </c>
      <c r="AB696" t="s">
        <v>722</v>
      </c>
      <c r="AC696">
        <v>0</v>
      </c>
      <c r="AD696">
        <v>0.9</v>
      </c>
      <c r="AE696" t="s">
        <v>722</v>
      </c>
      <c r="AF696">
        <v>0.9</v>
      </c>
      <c r="AG696">
        <v>0.95</v>
      </c>
      <c r="AH696" t="s">
        <v>722</v>
      </c>
      <c r="AI696">
        <v>0.95</v>
      </c>
      <c r="AJ696">
        <v>0.14914435443037977</v>
      </c>
      <c r="AK696">
        <v>3.94033685</v>
      </c>
      <c r="AL696">
        <v>0.32651885382419898</v>
      </c>
      <c r="AM696">
        <v>8.6265033420613584</v>
      </c>
      <c r="AN696" s="61">
        <v>1.6325942691209949E-4</v>
      </c>
      <c r="AO696">
        <v>4.3132516710306795E-3</v>
      </c>
      <c r="AP696">
        <v>1.9754390656364038E-4</v>
      </c>
      <c r="AQ696" t="s">
        <v>679</v>
      </c>
    </row>
    <row r="697" spans="1:43" x14ac:dyDescent="0.35">
      <c r="A697" s="48" t="s">
        <v>725</v>
      </c>
      <c r="B697">
        <v>696</v>
      </c>
      <c r="C697">
        <v>834893</v>
      </c>
      <c r="D697" t="s">
        <v>492</v>
      </c>
      <c r="E697" t="s">
        <v>9</v>
      </c>
      <c r="F697">
        <v>2010</v>
      </c>
      <c r="G697">
        <v>16</v>
      </c>
      <c r="H697">
        <v>182.54430379746836</v>
      </c>
      <c r="I697" t="s">
        <v>622</v>
      </c>
      <c r="J697">
        <v>25</v>
      </c>
      <c r="K697">
        <v>0.34</v>
      </c>
      <c r="L697" t="s">
        <v>722</v>
      </c>
      <c r="M697">
        <v>0.34</v>
      </c>
      <c r="N697">
        <v>5000</v>
      </c>
      <c r="O697" t="s">
        <v>722</v>
      </c>
      <c r="P697">
        <v>5000</v>
      </c>
      <c r="Q697">
        <v>1277.8101265822786</v>
      </c>
      <c r="R697">
        <v>0.1</v>
      </c>
      <c r="S697" t="s">
        <v>722</v>
      </c>
      <c r="T697">
        <v>0.1</v>
      </c>
      <c r="U697">
        <v>4.0000000000000003E-5</v>
      </c>
      <c r="V697" t="s">
        <v>722</v>
      </c>
      <c r="W697">
        <v>4.0000000000000003E-5</v>
      </c>
      <c r="X697">
        <v>4.0902079999999996</v>
      </c>
      <c r="Y697" t="s">
        <v>722</v>
      </c>
      <c r="Z697">
        <v>4.0902079999999996</v>
      </c>
      <c r="AA697">
        <v>0</v>
      </c>
      <c r="AB697" t="s">
        <v>722</v>
      </c>
      <c r="AC697">
        <v>0</v>
      </c>
      <c r="AD697">
        <v>0.9</v>
      </c>
      <c r="AE697" t="s">
        <v>722</v>
      </c>
      <c r="AF697">
        <v>0.9</v>
      </c>
      <c r="AG697">
        <v>0.95</v>
      </c>
      <c r="AH697" t="s">
        <v>722</v>
      </c>
      <c r="AI697">
        <v>0.95</v>
      </c>
      <c r="AJ697">
        <v>0.13600116455696204</v>
      </c>
      <c r="AK697">
        <v>3.8856975999999994</v>
      </c>
      <c r="AL697">
        <v>0.29774472214853143</v>
      </c>
      <c r="AM697">
        <v>8.506882687615855</v>
      </c>
      <c r="AN697" s="61">
        <v>1.4887236107426574E-4</v>
      </c>
      <c r="AO697">
        <v>4.2534413438079276E-3</v>
      </c>
      <c r="AP697">
        <v>1.8013555689986153E-4</v>
      </c>
      <c r="AQ697" t="s">
        <v>679</v>
      </c>
    </row>
    <row r="698" spans="1:43" x14ac:dyDescent="0.35">
      <c r="A698" s="48" t="s">
        <v>725</v>
      </c>
      <c r="B698">
        <v>697</v>
      </c>
      <c r="C698">
        <v>834894</v>
      </c>
      <c r="D698" t="s">
        <v>492</v>
      </c>
      <c r="E698" t="s">
        <v>9</v>
      </c>
      <c r="F698">
        <v>2010</v>
      </c>
      <c r="G698">
        <v>16</v>
      </c>
      <c r="H698">
        <v>182.54430379746836</v>
      </c>
      <c r="I698" t="s">
        <v>622</v>
      </c>
      <c r="J698">
        <v>25</v>
      </c>
      <c r="K698">
        <v>0.34</v>
      </c>
      <c r="L698" t="s">
        <v>722</v>
      </c>
      <c r="M698">
        <v>0.34</v>
      </c>
      <c r="N698">
        <v>5000</v>
      </c>
      <c r="O698" t="s">
        <v>722</v>
      </c>
      <c r="P698">
        <v>5000</v>
      </c>
      <c r="Q698">
        <v>1277.8101265822786</v>
      </c>
      <c r="R698">
        <v>0.1</v>
      </c>
      <c r="S698" t="s">
        <v>722</v>
      </c>
      <c r="T698">
        <v>0.1</v>
      </c>
      <c r="U698">
        <v>4.0000000000000003E-5</v>
      </c>
      <c r="V698" t="s">
        <v>722</v>
      </c>
      <c r="W698">
        <v>4.0000000000000003E-5</v>
      </c>
      <c r="X698">
        <v>4.0902079999999996</v>
      </c>
      <c r="Y698" t="s">
        <v>722</v>
      </c>
      <c r="Z698">
        <v>4.0902079999999996</v>
      </c>
      <c r="AA698">
        <v>0</v>
      </c>
      <c r="AB698" t="s">
        <v>722</v>
      </c>
      <c r="AC698">
        <v>0</v>
      </c>
      <c r="AD698">
        <v>0.9</v>
      </c>
      <c r="AE698" t="s">
        <v>722</v>
      </c>
      <c r="AF698">
        <v>0.9</v>
      </c>
      <c r="AG698">
        <v>0.95</v>
      </c>
      <c r="AH698" t="s">
        <v>722</v>
      </c>
      <c r="AI698">
        <v>0.95</v>
      </c>
      <c r="AJ698">
        <v>0.13600116455696204</v>
      </c>
      <c r="AK698">
        <v>3.8856975999999994</v>
      </c>
      <c r="AL698">
        <v>0.29774472214853143</v>
      </c>
      <c r="AM698">
        <v>8.506882687615855</v>
      </c>
      <c r="AN698" s="61">
        <v>1.4887236107426574E-4</v>
      </c>
      <c r="AO698">
        <v>4.2534413438079276E-3</v>
      </c>
      <c r="AP698">
        <v>1.8013555689986153E-4</v>
      </c>
      <c r="AQ698" t="s">
        <v>679</v>
      </c>
    </row>
    <row r="699" spans="1:43" x14ac:dyDescent="0.35">
      <c r="A699" s="48" t="s">
        <v>725</v>
      </c>
      <c r="B699">
        <v>698</v>
      </c>
      <c r="C699">
        <v>834895</v>
      </c>
      <c r="D699" t="s">
        <v>492</v>
      </c>
      <c r="E699" t="s">
        <v>9</v>
      </c>
      <c r="F699">
        <v>2010</v>
      </c>
      <c r="G699">
        <v>16</v>
      </c>
      <c r="H699">
        <v>182.54430379746836</v>
      </c>
      <c r="I699" t="s">
        <v>622</v>
      </c>
      <c r="J699">
        <v>25</v>
      </c>
      <c r="K699">
        <v>0.34</v>
      </c>
      <c r="L699" t="s">
        <v>722</v>
      </c>
      <c r="M699">
        <v>0.34</v>
      </c>
      <c r="N699">
        <v>5000</v>
      </c>
      <c r="O699" t="s">
        <v>722</v>
      </c>
      <c r="P699">
        <v>5000</v>
      </c>
      <c r="Q699">
        <v>1277.8101265822786</v>
      </c>
      <c r="R699">
        <v>0.1</v>
      </c>
      <c r="S699" t="s">
        <v>722</v>
      </c>
      <c r="T699">
        <v>0.1</v>
      </c>
      <c r="U699">
        <v>4.0000000000000003E-5</v>
      </c>
      <c r="V699" t="s">
        <v>722</v>
      </c>
      <c r="W699">
        <v>4.0000000000000003E-5</v>
      </c>
      <c r="X699">
        <v>4.0902079999999996</v>
      </c>
      <c r="Y699" t="s">
        <v>722</v>
      </c>
      <c r="Z699">
        <v>4.0902079999999996</v>
      </c>
      <c r="AA699">
        <v>0</v>
      </c>
      <c r="AB699" t="s">
        <v>722</v>
      </c>
      <c r="AC699">
        <v>0</v>
      </c>
      <c r="AD699">
        <v>0.9</v>
      </c>
      <c r="AE699" t="s">
        <v>722</v>
      </c>
      <c r="AF699">
        <v>0.9</v>
      </c>
      <c r="AG699">
        <v>0.95</v>
      </c>
      <c r="AH699" t="s">
        <v>722</v>
      </c>
      <c r="AI699">
        <v>0.95</v>
      </c>
      <c r="AJ699">
        <v>0.13600116455696204</v>
      </c>
      <c r="AK699">
        <v>3.8856975999999994</v>
      </c>
      <c r="AL699">
        <v>0.29774472214853143</v>
      </c>
      <c r="AM699">
        <v>8.506882687615855</v>
      </c>
      <c r="AN699" s="61">
        <v>1.4887236107426574E-4</v>
      </c>
      <c r="AO699">
        <v>4.2534413438079276E-3</v>
      </c>
      <c r="AP699">
        <v>1.8013555689986153E-4</v>
      </c>
      <c r="AQ699" t="s">
        <v>679</v>
      </c>
    </row>
    <row r="700" spans="1:43" x14ac:dyDescent="0.35">
      <c r="A700" s="48" t="s">
        <v>725</v>
      </c>
      <c r="B700">
        <v>699</v>
      </c>
      <c r="C700">
        <v>835727</v>
      </c>
      <c r="D700" t="s">
        <v>492</v>
      </c>
      <c r="E700" t="s">
        <v>9</v>
      </c>
      <c r="F700">
        <v>2012</v>
      </c>
      <c r="G700">
        <v>16</v>
      </c>
      <c r="H700">
        <v>182.54430379746836</v>
      </c>
      <c r="I700" t="s">
        <v>622</v>
      </c>
      <c r="J700">
        <v>25</v>
      </c>
      <c r="K700">
        <v>0.34</v>
      </c>
      <c r="L700" t="s">
        <v>722</v>
      </c>
      <c r="M700">
        <v>0.34</v>
      </c>
      <c r="N700">
        <v>5000</v>
      </c>
      <c r="O700" t="s">
        <v>722</v>
      </c>
      <c r="P700">
        <v>5000</v>
      </c>
      <c r="Q700">
        <v>912.72151898734182</v>
      </c>
      <c r="R700">
        <v>0.1</v>
      </c>
      <c r="S700" t="s">
        <v>722</v>
      </c>
      <c r="T700">
        <v>0.1</v>
      </c>
      <c r="U700">
        <v>4.0000000000000003E-5</v>
      </c>
      <c r="V700" t="s">
        <v>722</v>
      </c>
      <c r="W700">
        <v>4.0000000000000003E-5</v>
      </c>
      <c r="X700">
        <v>3.8319030000000001</v>
      </c>
      <c r="Y700" t="s">
        <v>722</v>
      </c>
      <c r="Z700">
        <v>3.8319030000000001</v>
      </c>
      <c r="AA700">
        <v>0</v>
      </c>
      <c r="AB700" t="s">
        <v>722</v>
      </c>
      <c r="AC700">
        <v>0</v>
      </c>
      <c r="AD700">
        <v>0.9</v>
      </c>
      <c r="AE700" t="s">
        <v>722</v>
      </c>
      <c r="AF700">
        <v>0.9</v>
      </c>
      <c r="AG700">
        <v>0.95</v>
      </c>
      <c r="AH700" t="s">
        <v>722</v>
      </c>
      <c r="AI700">
        <v>0.95</v>
      </c>
      <c r="AJ700">
        <v>0.12285797468354431</v>
      </c>
      <c r="AK700">
        <v>3.6403078499999997</v>
      </c>
      <c r="AL700">
        <v>0.26897059047286392</v>
      </c>
      <c r="AM700">
        <v>7.9696556486426262</v>
      </c>
      <c r="AN700" s="61">
        <v>1.3448529523643195E-4</v>
      </c>
      <c r="AO700">
        <v>3.9848278243213133E-3</v>
      </c>
      <c r="AP700">
        <v>1.6272720723608267E-4</v>
      </c>
      <c r="AQ700" t="s">
        <v>679</v>
      </c>
    </row>
    <row r="701" spans="1:43" x14ac:dyDescent="0.35">
      <c r="A701" s="48" t="s">
        <v>725</v>
      </c>
      <c r="B701">
        <v>700</v>
      </c>
      <c r="C701" t="s">
        <v>494</v>
      </c>
      <c r="D701" t="s">
        <v>492</v>
      </c>
      <c r="E701" t="s">
        <v>49</v>
      </c>
      <c r="F701">
        <v>2007</v>
      </c>
      <c r="G701">
        <v>50</v>
      </c>
      <c r="H701">
        <v>182.54430379746836</v>
      </c>
      <c r="J701">
        <v>75</v>
      </c>
      <c r="K701" t="s">
        <v>723</v>
      </c>
      <c r="L701" t="s">
        <v>723</v>
      </c>
      <c r="M701">
        <v>0</v>
      </c>
      <c r="N701" t="s">
        <v>723</v>
      </c>
      <c r="O701" t="s">
        <v>723</v>
      </c>
      <c r="P701">
        <v>0</v>
      </c>
      <c r="Q701">
        <v>1825.4430379746836</v>
      </c>
      <c r="R701" t="s">
        <v>723</v>
      </c>
      <c r="S701" t="s">
        <v>723</v>
      </c>
      <c r="T701">
        <v>0</v>
      </c>
      <c r="U701" t="s">
        <v>723</v>
      </c>
      <c r="V701" t="s">
        <v>723</v>
      </c>
      <c r="W701">
        <v>0</v>
      </c>
      <c r="X701" t="s">
        <v>723</v>
      </c>
      <c r="Y701" t="s">
        <v>723</v>
      </c>
      <c r="Z701">
        <v>0</v>
      </c>
      <c r="AA701" t="s">
        <v>723</v>
      </c>
      <c r="AB701" t="s">
        <v>722</v>
      </c>
      <c r="AC701">
        <v>0</v>
      </c>
      <c r="AD701" t="s">
        <v>723</v>
      </c>
      <c r="AE701" t="s">
        <v>723</v>
      </c>
      <c r="AF701">
        <v>0</v>
      </c>
      <c r="AG701" t="s">
        <v>723</v>
      </c>
      <c r="AH701" t="s">
        <v>723</v>
      </c>
      <c r="AI701">
        <v>0</v>
      </c>
      <c r="AJ701">
        <v>0</v>
      </c>
      <c r="AK701">
        <v>0</v>
      </c>
      <c r="AL701" t="s">
        <v>723</v>
      </c>
      <c r="AM701" t="s">
        <v>723</v>
      </c>
      <c r="AN701" s="61" t="s">
        <v>723</v>
      </c>
      <c r="AO701" t="s">
        <v>723</v>
      </c>
      <c r="AP701" t="s">
        <v>723</v>
      </c>
    </row>
    <row r="702" spans="1:43" x14ac:dyDescent="0.35">
      <c r="A702" s="48" t="s">
        <v>725</v>
      </c>
      <c r="B702">
        <v>701</v>
      </c>
      <c r="C702" t="s">
        <v>495</v>
      </c>
      <c r="D702" t="s">
        <v>492</v>
      </c>
      <c r="E702" t="s">
        <v>49</v>
      </c>
      <c r="F702">
        <v>2007</v>
      </c>
      <c r="G702">
        <v>50</v>
      </c>
      <c r="H702">
        <v>182.54430379746836</v>
      </c>
      <c r="J702">
        <v>75</v>
      </c>
      <c r="K702" t="s">
        <v>723</v>
      </c>
      <c r="L702" t="s">
        <v>723</v>
      </c>
      <c r="M702">
        <v>0</v>
      </c>
      <c r="N702" t="s">
        <v>723</v>
      </c>
      <c r="O702" t="s">
        <v>723</v>
      </c>
      <c r="P702">
        <v>0</v>
      </c>
      <c r="Q702">
        <v>1825.4430379746836</v>
      </c>
      <c r="R702" t="s">
        <v>723</v>
      </c>
      <c r="S702" t="s">
        <v>723</v>
      </c>
      <c r="T702">
        <v>0</v>
      </c>
      <c r="U702" t="s">
        <v>723</v>
      </c>
      <c r="V702" t="s">
        <v>723</v>
      </c>
      <c r="W702">
        <v>0</v>
      </c>
      <c r="X702" t="s">
        <v>723</v>
      </c>
      <c r="Y702" t="s">
        <v>723</v>
      </c>
      <c r="Z702">
        <v>0</v>
      </c>
      <c r="AA702" t="s">
        <v>723</v>
      </c>
      <c r="AB702" t="s">
        <v>722</v>
      </c>
      <c r="AC702">
        <v>0</v>
      </c>
      <c r="AD702" t="s">
        <v>723</v>
      </c>
      <c r="AE702" t="s">
        <v>723</v>
      </c>
      <c r="AF702">
        <v>0</v>
      </c>
      <c r="AG702" t="s">
        <v>723</v>
      </c>
      <c r="AH702" t="s">
        <v>723</v>
      </c>
      <c r="AI702">
        <v>0</v>
      </c>
      <c r="AJ702">
        <v>0</v>
      </c>
      <c r="AK702">
        <v>0</v>
      </c>
      <c r="AL702" t="s">
        <v>723</v>
      </c>
      <c r="AM702" t="s">
        <v>723</v>
      </c>
      <c r="AN702" s="61" t="s">
        <v>723</v>
      </c>
      <c r="AO702" t="s">
        <v>723</v>
      </c>
      <c r="AP702" t="s">
        <v>723</v>
      </c>
    </row>
    <row r="703" spans="1:43" x14ac:dyDescent="0.35">
      <c r="A703" s="48" t="s">
        <v>725</v>
      </c>
      <c r="B703">
        <v>702</v>
      </c>
      <c r="D703" t="s">
        <v>492</v>
      </c>
      <c r="E703" t="s">
        <v>49</v>
      </c>
      <c r="F703">
        <v>2007</v>
      </c>
      <c r="G703">
        <v>50</v>
      </c>
      <c r="H703">
        <v>182.54430379746836</v>
      </c>
      <c r="J703">
        <v>75</v>
      </c>
      <c r="K703" t="s">
        <v>723</v>
      </c>
      <c r="L703" t="s">
        <v>723</v>
      </c>
      <c r="M703">
        <v>0</v>
      </c>
      <c r="N703" t="s">
        <v>723</v>
      </c>
      <c r="O703" t="s">
        <v>723</v>
      </c>
      <c r="P703">
        <v>0</v>
      </c>
      <c r="Q703">
        <v>1825.4430379746836</v>
      </c>
      <c r="R703" t="s">
        <v>723</v>
      </c>
      <c r="S703" t="s">
        <v>723</v>
      </c>
      <c r="T703">
        <v>0</v>
      </c>
      <c r="U703" t="s">
        <v>723</v>
      </c>
      <c r="V703" t="s">
        <v>723</v>
      </c>
      <c r="W703">
        <v>0</v>
      </c>
      <c r="X703" t="s">
        <v>723</v>
      </c>
      <c r="Y703" t="s">
        <v>723</v>
      </c>
      <c r="Z703">
        <v>0</v>
      </c>
      <c r="AA703" t="s">
        <v>723</v>
      </c>
      <c r="AB703" t="s">
        <v>722</v>
      </c>
      <c r="AC703">
        <v>0</v>
      </c>
      <c r="AD703" t="s">
        <v>723</v>
      </c>
      <c r="AE703" t="s">
        <v>723</v>
      </c>
      <c r="AF703">
        <v>0</v>
      </c>
      <c r="AG703" t="s">
        <v>723</v>
      </c>
      <c r="AH703" t="s">
        <v>723</v>
      </c>
      <c r="AI703">
        <v>0</v>
      </c>
      <c r="AJ703">
        <v>0</v>
      </c>
      <c r="AK703">
        <v>0</v>
      </c>
      <c r="AL703" t="s">
        <v>723</v>
      </c>
      <c r="AM703" t="s">
        <v>723</v>
      </c>
      <c r="AN703" s="61" t="s">
        <v>723</v>
      </c>
      <c r="AO703" t="s">
        <v>723</v>
      </c>
      <c r="AP703" t="s">
        <v>723</v>
      </c>
    </row>
    <row r="704" spans="1:43" x14ac:dyDescent="0.35">
      <c r="A704" s="48" t="s">
        <v>725</v>
      </c>
      <c r="B704">
        <v>703</v>
      </c>
      <c r="D704" t="s">
        <v>492</v>
      </c>
      <c r="E704" t="s">
        <v>49</v>
      </c>
      <c r="F704">
        <v>2007</v>
      </c>
      <c r="G704">
        <v>50</v>
      </c>
      <c r="H704">
        <v>182.54430379746836</v>
      </c>
      <c r="J704">
        <v>75</v>
      </c>
      <c r="K704" t="s">
        <v>723</v>
      </c>
      <c r="L704" t="s">
        <v>723</v>
      </c>
      <c r="M704">
        <v>0</v>
      </c>
      <c r="N704" t="s">
        <v>723</v>
      </c>
      <c r="O704" t="s">
        <v>723</v>
      </c>
      <c r="P704">
        <v>0</v>
      </c>
      <c r="Q704">
        <v>1825.4430379746836</v>
      </c>
      <c r="R704" t="s">
        <v>723</v>
      </c>
      <c r="S704" t="s">
        <v>723</v>
      </c>
      <c r="T704">
        <v>0</v>
      </c>
      <c r="U704" t="s">
        <v>723</v>
      </c>
      <c r="V704" t="s">
        <v>723</v>
      </c>
      <c r="W704">
        <v>0</v>
      </c>
      <c r="X704" t="s">
        <v>723</v>
      </c>
      <c r="Y704" t="s">
        <v>723</v>
      </c>
      <c r="Z704">
        <v>0</v>
      </c>
      <c r="AA704" t="s">
        <v>723</v>
      </c>
      <c r="AB704" t="s">
        <v>722</v>
      </c>
      <c r="AC704">
        <v>0</v>
      </c>
      <c r="AD704" t="s">
        <v>723</v>
      </c>
      <c r="AE704" t="s">
        <v>723</v>
      </c>
      <c r="AF704">
        <v>0</v>
      </c>
      <c r="AG704" t="s">
        <v>723</v>
      </c>
      <c r="AH704" t="s">
        <v>723</v>
      </c>
      <c r="AI704">
        <v>0</v>
      </c>
      <c r="AJ704">
        <v>0</v>
      </c>
      <c r="AK704">
        <v>0</v>
      </c>
      <c r="AL704" t="s">
        <v>723</v>
      </c>
      <c r="AM704" t="s">
        <v>723</v>
      </c>
      <c r="AN704" s="61" t="s">
        <v>723</v>
      </c>
      <c r="AO704" t="s">
        <v>723</v>
      </c>
      <c r="AP704" t="s">
        <v>723</v>
      </c>
    </row>
    <row r="705" spans="1:42" x14ac:dyDescent="0.35">
      <c r="A705" s="48" t="s">
        <v>725</v>
      </c>
      <c r="B705">
        <v>704</v>
      </c>
      <c r="C705" t="s">
        <v>496</v>
      </c>
      <c r="D705" t="s">
        <v>492</v>
      </c>
      <c r="E705" t="s">
        <v>16</v>
      </c>
      <c r="F705">
        <v>1986</v>
      </c>
      <c r="G705">
        <v>138</v>
      </c>
      <c r="H705">
        <v>182.54430379746836</v>
      </c>
      <c r="J705">
        <v>175</v>
      </c>
      <c r="K705" t="s">
        <v>722</v>
      </c>
      <c r="L705">
        <v>0.5</v>
      </c>
      <c r="M705">
        <v>0.5</v>
      </c>
      <c r="N705" t="s">
        <v>722</v>
      </c>
      <c r="O705">
        <v>7000</v>
      </c>
      <c r="P705">
        <v>7000</v>
      </c>
      <c r="Q705">
        <v>5658.8734177215192</v>
      </c>
      <c r="R705" t="s">
        <v>722</v>
      </c>
      <c r="S705">
        <v>1.61</v>
      </c>
      <c r="T705">
        <v>1.61</v>
      </c>
      <c r="U705" t="s">
        <v>722</v>
      </c>
      <c r="V705">
        <v>4.1499999999999999E-5</v>
      </c>
      <c r="W705">
        <v>4.1499999999999999E-5</v>
      </c>
      <c r="X705" t="s">
        <v>722</v>
      </c>
      <c r="Y705">
        <v>12.94</v>
      </c>
      <c r="Z705">
        <v>12.94</v>
      </c>
      <c r="AA705" t="s">
        <v>722</v>
      </c>
      <c r="AB705">
        <v>1.27E-4</v>
      </c>
      <c r="AC705">
        <v>1.27E-4</v>
      </c>
      <c r="AD705" t="s">
        <v>722</v>
      </c>
      <c r="AE705">
        <v>0.85</v>
      </c>
      <c r="AF705">
        <v>0.85</v>
      </c>
      <c r="AG705" t="s">
        <v>722</v>
      </c>
      <c r="AH705">
        <v>0.86699999999999999</v>
      </c>
      <c r="AI705">
        <v>0.86699999999999999</v>
      </c>
      <c r="AJ705">
        <v>1.5681167598101267</v>
      </c>
      <c r="AK705">
        <v>11.842072893151899</v>
      </c>
      <c r="AL705">
        <v>43.544171546128567</v>
      </c>
      <c r="AM705">
        <v>328.83600681852454</v>
      </c>
      <c r="AN705" s="61">
        <v>2.1772085773064286E-2</v>
      </c>
      <c r="AO705">
        <v>0.16441800340926227</v>
      </c>
      <c r="AP705">
        <v>2.0025964494064529E-2</v>
      </c>
    </row>
    <row r="706" spans="1:42" x14ac:dyDescent="0.35">
      <c r="A706" s="48" t="s">
        <v>725</v>
      </c>
      <c r="B706">
        <v>705</v>
      </c>
      <c r="C706" t="s">
        <v>497</v>
      </c>
      <c r="D706" t="s">
        <v>492</v>
      </c>
      <c r="E706" t="s">
        <v>16</v>
      </c>
      <c r="F706">
        <v>1986</v>
      </c>
      <c r="G706">
        <v>138</v>
      </c>
      <c r="H706">
        <v>182.54430379746836</v>
      </c>
      <c r="J706">
        <v>175</v>
      </c>
      <c r="K706" t="s">
        <v>722</v>
      </c>
      <c r="L706">
        <v>0.5</v>
      </c>
      <c r="M706">
        <v>0.5</v>
      </c>
      <c r="N706" t="s">
        <v>722</v>
      </c>
      <c r="O706">
        <v>7000</v>
      </c>
      <c r="P706">
        <v>7000</v>
      </c>
      <c r="Q706">
        <v>5658.8734177215192</v>
      </c>
      <c r="R706" t="s">
        <v>722</v>
      </c>
      <c r="S706">
        <v>1.61</v>
      </c>
      <c r="T706">
        <v>1.61</v>
      </c>
      <c r="U706" t="s">
        <v>722</v>
      </c>
      <c r="V706">
        <v>4.1499999999999999E-5</v>
      </c>
      <c r="W706">
        <v>4.1499999999999999E-5</v>
      </c>
      <c r="X706" t="s">
        <v>722</v>
      </c>
      <c r="Y706">
        <v>12.94</v>
      </c>
      <c r="Z706">
        <v>12.94</v>
      </c>
      <c r="AA706" t="s">
        <v>722</v>
      </c>
      <c r="AB706">
        <v>1.27E-4</v>
      </c>
      <c r="AC706">
        <v>1.27E-4</v>
      </c>
      <c r="AD706" t="s">
        <v>722</v>
      </c>
      <c r="AE706">
        <v>0.85</v>
      </c>
      <c r="AF706">
        <v>0.85</v>
      </c>
      <c r="AG706" t="s">
        <v>722</v>
      </c>
      <c r="AH706">
        <v>0.86699999999999999</v>
      </c>
      <c r="AI706">
        <v>0.86699999999999999</v>
      </c>
      <c r="AJ706">
        <v>1.5681167598101267</v>
      </c>
      <c r="AK706">
        <v>11.842072893151899</v>
      </c>
      <c r="AL706">
        <v>43.544171546128567</v>
      </c>
      <c r="AM706">
        <v>328.83600681852454</v>
      </c>
      <c r="AN706" s="61">
        <v>2.1772085773064286E-2</v>
      </c>
      <c r="AO706">
        <v>0.16441800340926227</v>
      </c>
      <c r="AP706">
        <v>2.0025964494064529E-2</v>
      </c>
    </row>
    <row r="707" spans="1:42" x14ac:dyDescent="0.35">
      <c r="A707" s="48" t="s">
        <v>725</v>
      </c>
      <c r="B707">
        <v>706</v>
      </c>
      <c r="C707" t="s">
        <v>498</v>
      </c>
      <c r="D707" t="s">
        <v>492</v>
      </c>
      <c r="E707" t="s">
        <v>16</v>
      </c>
      <c r="F707">
        <v>1986</v>
      </c>
      <c r="G707">
        <v>138</v>
      </c>
      <c r="H707">
        <v>182.54430379746836</v>
      </c>
      <c r="J707">
        <v>175</v>
      </c>
      <c r="K707" t="s">
        <v>722</v>
      </c>
      <c r="L707">
        <v>0.5</v>
      </c>
      <c r="M707">
        <v>0.5</v>
      </c>
      <c r="N707" t="s">
        <v>722</v>
      </c>
      <c r="O707">
        <v>7000</v>
      </c>
      <c r="P707">
        <v>7000</v>
      </c>
      <c r="Q707">
        <v>5658.8734177215192</v>
      </c>
      <c r="R707" t="s">
        <v>722</v>
      </c>
      <c r="S707">
        <v>1.61</v>
      </c>
      <c r="T707">
        <v>1.61</v>
      </c>
      <c r="U707" t="s">
        <v>722</v>
      </c>
      <c r="V707">
        <v>4.1499999999999999E-5</v>
      </c>
      <c r="W707">
        <v>4.1499999999999999E-5</v>
      </c>
      <c r="X707" t="s">
        <v>722</v>
      </c>
      <c r="Y707">
        <v>12.94</v>
      </c>
      <c r="Z707">
        <v>12.94</v>
      </c>
      <c r="AA707" t="s">
        <v>722</v>
      </c>
      <c r="AB707">
        <v>1.27E-4</v>
      </c>
      <c r="AC707">
        <v>1.27E-4</v>
      </c>
      <c r="AD707" t="s">
        <v>722</v>
      </c>
      <c r="AE707">
        <v>0.85</v>
      </c>
      <c r="AF707">
        <v>0.85</v>
      </c>
      <c r="AG707" t="s">
        <v>722</v>
      </c>
      <c r="AH707">
        <v>0.86699999999999999</v>
      </c>
      <c r="AI707">
        <v>0.86699999999999999</v>
      </c>
      <c r="AJ707">
        <v>1.5681167598101267</v>
      </c>
      <c r="AK707">
        <v>11.842072893151899</v>
      </c>
      <c r="AL707">
        <v>43.544171546128567</v>
      </c>
      <c r="AM707">
        <v>328.83600681852454</v>
      </c>
      <c r="AN707" s="61">
        <v>2.1772085773064286E-2</v>
      </c>
      <c r="AO707">
        <v>0.16441800340926227</v>
      </c>
      <c r="AP707">
        <v>2.0025964494064529E-2</v>
      </c>
    </row>
    <row r="708" spans="1:42" x14ac:dyDescent="0.35">
      <c r="A708" s="48" t="s">
        <v>725</v>
      </c>
      <c r="B708">
        <v>707</v>
      </c>
      <c r="C708" t="s">
        <v>499</v>
      </c>
      <c r="D708" t="s">
        <v>492</v>
      </c>
      <c r="E708" t="s">
        <v>16</v>
      </c>
      <c r="F708">
        <v>1986</v>
      </c>
      <c r="G708">
        <v>138</v>
      </c>
      <c r="H708">
        <v>182.54430379746836</v>
      </c>
      <c r="J708">
        <v>175</v>
      </c>
      <c r="K708" t="s">
        <v>722</v>
      </c>
      <c r="L708">
        <v>0.5</v>
      </c>
      <c r="M708">
        <v>0.5</v>
      </c>
      <c r="N708" t="s">
        <v>722</v>
      </c>
      <c r="O708">
        <v>7000</v>
      </c>
      <c r="P708">
        <v>7000</v>
      </c>
      <c r="Q708">
        <v>5658.8734177215192</v>
      </c>
      <c r="R708" t="s">
        <v>722</v>
      </c>
      <c r="S708">
        <v>1.61</v>
      </c>
      <c r="T708">
        <v>1.61</v>
      </c>
      <c r="U708" t="s">
        <v>722</v>
      </c>
      <c r="V708">
        <v>4.1499999999999999E-5</v>
      </c>
      <c r="W708">
        <v>4.1499999999999999E-5</v>
      </c>
      <c r="X708" t="s">
        <v>722</v>
      </c>
      <c r="Y708">
        <v>12.94</v>
      </c>
      <c r="Z708">
        <v>12.94</v>
      </c>
      <c r="AA708" t="s">
        <v>722</v>
      </c>
      <c r="AB708">
        <v>1.27E-4</v>
      </c>
      <c r="AC708">
        <v>1.27E-4</v>
      </c>
      <c r="AD708" t="s">
        <v>722</v>
      </c>
      <c r="AE708">
        <v>0.85</v>
      </c>
      <c r="AF708">
        <v>0.85</v>
      </c>
      <c r="AG708" t="s">
        <v>722</v>
      </c>
      <c r="AH708">
        <v>0.86699999999999999</v>
      </c>
      <c r="AI708">
        <v>0.86699999999999999</v>
      </c>
      <c r="AJ708">
        <v>1.5681167598101267</v>
      </c>
      <c r="AK708">
        <v>11.842072893151899</v>
      </c>
      <c r="AL708">
        <v>43.544171546128567</v>
      </c>
      <c r="AM708">
        <v>328.83600681852454</v>
      </c>
      <c r="AN708" s="61">
        <v>2.1772085773064286E-2</v>
      </c>
      <c r="AO708">
        <v>0.16441800340926227</v>
      </c>
      <c r="AP708">
        <v>2.0025964494064529E-2</v>
      </c>
    </row>
    <row r="709" spans="1:42" x14ac:dyDescent="0.35">
      <c r="A709" s="48" t="s">
        <v>725</v>
      </c>
      <c r="B709">
        <v>708</v>
      </c>
      <c r="C709" t="s">
        <v>500</v>
      </c>
      <c r="D709" t="s">
        <v>492</v>
      </c>
      <c r="E709" t="s">
        <v>16</v>
      </c>
      <c r="F709">
        <v>1986</v>
      </c>
      <c r="G709">
        <v>138</v>
      </c>
      <c r="H709">
        <v>182.54430379746836</v>
      </c>
      <c r="J709">
        <v>175</v>
      </c>
      <c r="K709" t="s">
        <v>722</v>
      </c>
      <c r="L709">
        <v>0.5</v>
      </c>
      <c r="M709">
        <v>0.5</v>
      </c>
      <c r="N709" t="s">
        <v>722</v>
      </c>
      <c r="O709">
        <v>7000</v>
      </c>
      <c r="P709">
        <v>7000</v>
      </c>
      <c r="Q709">
        <v>5658.8734177215192</v>
      </c>
      <c r="R709" t="s">
        <v>722</v>
      </c>
      <c r="S709">
        <v>1.61</v>
      </c>
      <c r="T709">
        <v>1.61</v>
      </c>
      <c r="U709" t="s">
        <v>722</v>
      </c>
      <c r="V709">
        <v>4.1499999999999999E-5</v>
      </c>
      <c r="W709">
        <v>4.1499999999999999E-5</v>
      </c>
      <c r="X709" t="s">
        <v>722</v>
      </c>
      <c r="Y709">
        <v>12.94</v>
      </c>
      <c r="Z709">
        <v>12.94</v>
      </c>
      <c r="AA709" t="s">
        <v>722</v>
      </c>
      <c r="AB709">
        <v>1.27E-4</v>
      </c>
      <c r="AC709">
        <v>1.27E-4</v>
      </c>
      <c r="AD709" t="s">
        <v>722</v>
      </c>
      <c r="AE709">
        <v>0.85</v>
      </c>
      <c r="AF709">
        <v>0.85</v>
      </c>
      <c r="AG709" t="s">
        <v>722</v>
      </c>
      <c r="AH709">
        <v>0.86699999999999999</v>
      </c>
      <c r="AI709">
        <v>0.86699999999999999</v>
      </c>
      <c r="AJ709">
        <v>1.5681167598101267</v>
      </c>
      <c r="AK709">
        <v>11.842072893151899</v>
      </c>
      <c r="AL709">
        <v>43.544171546128567</v>
      </c>
      <c r="AM709">
        <v>328.83600681852454</v>
      </c>
      <c r="AN709" s="61">
        <v>2.1772085773064286E-2</v>
      </c>
      <c r="AO709">
        <v>0.16441800340926227</v>
      </c>
      <c r="AP709">
        <v>2.0025964494064529E-2</v>
      </c>
    </row>
    <row r="710" spans="1:42" x14ac:dyDescent="0.35">
      <c r="A710" s="48" t="s">
        <v>725</v>
      </c>
      <c r="B710">
        <v>709</v>
      </c>
      <c r="C710" t="s">
        <v>501</v>
      </c>
      <c r="D710" t="s">
        <v>492</v>
      </c>
      <c r="E710" t="s">
        <v>16</v>
      </c>
      <c r="F710">
        <v>1986</v>
      </c>
      <c r="G710">
        <v>138</v>
      </c>
      <c r="H710">
        <v>182.54430379746836</v>
      </c>
      <c r="J710">
        <v>175</v>
      </c>
      <c r="K710" t="s">
        <v>722</v>
      </c>
      <c r="L710">
        <v>0.5</v>
      </c>
      <c r="M710">
        <v>0.5</v>
      </c>
      <c r="N710" t="s">
        <v>722</v>
      </c>
      <c r="O710">
        <v>7000</v>
      </c>
      <c r="P710">
        <v>7000</v>
      </c>
      <c r="Q710">
        <v>5658.8734177215192</v>
      </c>
      <c r="R710" t="s">
        <v>722</v>
      </c>
      <c r="S710">
        <v>1.61</v>
      </c>
      <c r="T710">
        <v>1.61</v>
      </c>
      <c r="U710" t="s">
        <v>722</v>
      </c>
      <c r="V710">
        <v>4.1499999999999999E-5</v>
      </c>
      <c r="W710">
        <v>4.1499999999999999E-5</v>
      </c>
      <c r="X710" t="s">
        <v>722</v>
      </c>
      <c r="Y710">
        <v>12.94</v>
      </c>
      <c r="Z710">
        <v>12.94</v>
      </c>
      <c r="AA710" t="s">
        <v>722</v>
      </c>
      <c r="AB710">
        <v>1.27E-4</v>
      </c>
      <c r="AC710">
        <v>1.27E-4</v>
      </c>
      <c r="AD710" t="s">
        <v>722</v>
      </c>
      <c r="AE710">
        <v>0.85</v>
      </c>
      <c r="AF710">
        <v>0.85</v>
      </c>
      <c r="AG710" t="s">
        <v>722</v>
      </c>
      <c r="AH710">
        <v>0.86699999999999999</v>
      </c>
      <c r="AI710">
        <v>0.86699999999999999</v>
      </c>
      <c r="AJ710">
        <v>1.5681167598101267</v>
      </c>
      <c r="AK710">
        <v>11.842072893151899</v>
      </c>
      <c r="AL710">
        <v>43.544171546128567</v>
      </c>
      <c r="AM710">
        <v>328.83600681852454</v>
      </c>
      <c r="AN710" s="61">
        <v>2.1772085773064286E-2</v>
      </c>
      <c r="AO710">
        <v>0.16441800340926227</v>
      </c>
      <c r="AP710">
        <v>2.0025964494064529E-2</v>
      </c>
    </row>
    <row r="711" spans="1:42" x14ac:dyDescent="0.35">
      <c r="A711" s="48" t="s">
        <v>725</v>
      </c>
      <c r="B711">
        <v>710</v>
      </c>
      <c r="C711" t="s">
        <v>502</v>
      </c>
      <c r="D711" t="s">
        <v>492</v>
      </c>
      <c r="E711" t="s">
        <v>16</v>
      </c>
      <c r="F711">
        <v>1986</v>
      </c>
      <c r="G711">
        <v>138</v>
      </c>
      <c r="H711">
        <v>182.54430379746836</v>
      </c>
      <c r="J711">
        <v>175</v>
      </c>
      <c r="K711" t="s">
        <v>722</v>
      </c>
      <c r="L711">
        <v>0.5</v>
      </c>
      <c r="M711">
        <v>0.5</v>
      </c>
      <c r="N711" t="s">
        <v>722</v>
      </c>
      <c r="O711">
        <v>7000</v>
      </c>
      <c r="P711">
        <v>7000</v>
      </c>
      <c r="Q711">
        <v>5658.8734177215192</v>
      </c>
      <c r="R711" t="s">
        <v>722</v>
      </c>
      <c r="S711">
        <v>1.61</v>
      </c>
      <c r="T711">
        <v>1.61</v>
      </c>
      <c r="U711" t="s">
        <v>722</v>
      </c>
      <c r="V711">
        <v>4.1499999999999999E-5</v>
      </c>
      <c r="W711">
        <v>4.1499999999999999E-5</v>
      </c>
      <c r="X711" t="s">
        <v>722</v>
      </c>
      <c r="Y711">
        <v>12.94</v>
      </c>
      <c r="Z711">
        <v>12.94</v>
      </c>
      <c r="AA711" t="s">
        <v>722</v>
      </c>
      <c r="AB711">
        <v>1.27E-4</v>
      </c>
      <c r="AC711">
        <v>1.27E-4</v>
      </c>
      <c r="AD711" t="s">
        <v>722</v>
      </c>
      <c r="AE711">
        <v>0.85</v>
      </c>
      <c r="AF711">
        <v>0.85</v>
      </c>
      <c r="AG711" t="s">
        <v>722</v>
      </c>
      <c r="AH711">
        <v>0.86699999999999999</v>
      </c>
      <c r="AI711">
        <v>0.86699999999999999</v>
      </c>
      <c r="AJ711">
        <v>1.5681167598101267</v>
      </c>
      <c r="AK711">
        <v>11.842072893151899</v>
      </c>
      <c r="AL711">
        <v>43.544171546128567</v>
      </c>
      <c r="AM711">
        <v>328.83600681852454</v>
      </c>
      <c r="AN711" s="61">
        <v>2.1772085773064286E-2</v>
      </c>
      <c r="AO711">
        <v>0.16441800340926227</v>
      </c>
      <c r="AP711">
        <v>2.0025964494064529E-2</v>
      </c>
    </row>
    <row r="712" spans="1:42" x14ac:dyDescent="0.35">
      <c r="A712" s="48" t="s">
        <v>725</v>
      </c>
      <c r="B712">
        <v>711</v>
      </c>
      <c r="C712" t="s">
        <v>503</v>
      </c>
      <c r="D712" t="s">
        <v>492</v>
      </c>
      <c r="E712" t="s">
        <v>16</v>
      </c>
      <c r="F712">
        <v>1987</v>
      </c>
      <c r="G712">
        <v>138</v>
      </c>
      <c r="H712">
        <v>182.54430379746836</v>
      </c>
      <c r="J712">
        <v>175</v>
      </c>
      <c r="K712" t="s">
        <v>722</v>
      </c>
      <c r="L712">
        <v>0.5</v>
      </c>
      <c r="M712">
        <v>0.5</v>
      </c>
      <c r="N712" t="s">
        <v>722</v>
      </c>
      <c r="O712">
        <v>7000</v>
      </c>
      <c r="P712">
        <v>7000</v>
      </c>
      <c r="Q712">
        <v>5476.3291139240509</v>
      </c>
      <c r="R712" t="s">
        <v>722</v>
      </c>
      <c r="S712">
        <v>1.61</v>
      </c>
      <c r="T712">
        <v>1.61</v>
      </c>
      <c r="U712" t="s">
        <v>722</v>
      </c>
      <c r="V712">
        <v>4.1499999999999999E-5</v>
      </c>
      <c r="W712">
        <v>4.1499999999999999E-5</v>
      </c>
      <c r="X712" t="s">
        <v>722</v>
      </c>
      <c r="Y712">
        <v>12.94</v>
      </c>
      <c r="Z712">
        <v>12.94</v>
      </c>
      <c r="AA712" t="s">
        <v>722</v>
      </c>
      <c r="AB712">
        <v>1.27E-4</v>
      </c>
      <c r="AC712">
        <v>1.27E-4</v>
      </c>
      <c r="AD712" t="s">
        <v>722</v>
      </c>
      <c r="AE712">
        <v>0.85</v>
      </c>
      <c r="AF712">
        <v>0.85</v>
      </c>
      <c r="AG712" t="s">
        <v>722</v>
      </c>
      <c r="AH712">
        <v>0.86699999999999999</v>
      </c>
      <c r="AI712">
        <v>0.86699999999999999</v>
      </c>
      <c r="AJ712">
        <v>1.561677509493671</v>
      </c>
      <c r="AK712">
        <v>11.821973122405064</v>
      </c>
      <c r="AL712">
        <v>43.365363546881014</v>
      </c>
      <c r="AM712">
        <v>328.27786734328288</v>
      </c>
      <c r="AN712" s="61">
        <v>2.1682681773440508E-2</v>
      </c>
      <c r="AO712">
        <v>0.16413893367164145</v>
      </c>
      <c r="AP712">
        <v>1.994373069521058E-2</v>
      </c>
    </row>
    <row r="713" spans="1:42" x14ac:dyDescent="0.35">
      <c r="A713" s="48" t="s">
        <v>725</v>
      </c>
      <c r="B713">
        <v>712</v>
      </c>
      <c r="C713" t="s">
        <v>504</v>
      </c>
      <c r="D713" t="s">
        <v>492</v>
      </c>
      <c r="E713" t="s">
        <v>16</v>
      </c>
      <c r="F713">
        <v>1987</v>
      </c>
      <c r="G713">
        <v>138</v>
      </c>
      <c r="H713">
        <v>182.54430379746836</v>
      </c>
      <c r="J713">
        <v>175</v>
      </c>
      <c r="K713" t="s">
        <v>722</v>
      </c>
      <c r="L713">
        <v>0.5</v>
      </c>
      <c r="M713">
        <v>0.5</v>
      </c>
      <c r="N713" t="s">
        <v>722</v>
      </c>
      <c r="O713">
        <v>7000</v>
      </c>
      <c r="P713">
        <v>7000</v>
      </c>
      <c r="Q713">
        <v>5476.3291139240509</v>
      </c>
      <c r="R713" t="s">
        <v>722</v>
      </c>
      <c r="S713">
        <v>1.61</v>
      </c>
      <c r="T713">
        <v>1.61</v>
      </c>
      <c r="U713" t="s">
        <v>722</v>
      </c>
      <c r="V713">
        <v>4.1499999999999999E-5</v>
      </c>
      <c r="W713">
        <v>4.1499999999999999E-5</v>
      </c>
      <c r="X713" t="s">
        <v>722</v>
      </c>
      <c r="Y713">
        <v>12.94</v>
      </c>
      <c r="Z713">
        <v>12.94</v>
      </c>
      <c r="AA713" t="s">
        <v>722</v>
      </c>
      <c r="AB713">
        <v>1.27E-4</v>
      </c>
      <c r="AC713">
        <v>1.27E-4</v>
      </c>
      <c r="AD713" t="s">
        <v>722</v>
      </c>
      <c r="AE713">
        <v>0.85</v>
      </c>
      <c r="AF713">
        <v>0.85</v>
      </c>
      <c r="AG713" t="s">
        <v>722</v>
      </c>
      <c r="AH713">
        <v>0.86699999999999999</v>
      </c>
      <c r="AI713">
        <v>0.86699999999999999</v>
      </c>
      <c r="AJ713">
        <v>1.561677509493671</v>
      </c>
      <c r="AK713">
        <v>11.821973122405064</v>
      </c>
      <c r="AL713">
        <v>43.365363546881014</v>
      </c>
      <c r="AM713">
        <v>328.27786734328288</v>
      </c>
      <c r="AN713" s="61">
        <v>2.1682681773440508E-2</v>
      </c>
      <c r="AO713">
        <v>0.16413893367164145</v>
      </c>
      <c r="AP713">
        <v>1.994373069521058E-2</v>
      </c>
    </row>
    <row r="714" spans="1:42" x14ac:dyDescent="0.35">
      <c r="A714" s="48" t="s">
        <v>725</v>
      </c>
      <c r="B714">
        <v>713</v>
      </c>
      <c r="C714" t="s">
        <v>505</v>
      </c>
      <c r="D714" t="s">
        <v>492</v>
      </c>
      <c r="E714" t="s">
        <v>16</v>
      </c>
      <c r="F714">
        <v>1987</v>
      </c>
      <c r="G714">
        <v>138</v>
      </c>
      <c r="H714">
        <v>182.54430379746836</v>
      </c>
      <c r="J714">
        <v>175</v>
      </c>
      <c r="K714" t="s">
        <v>722</v>
      </c>
      <c r="L714">
        <v>0.5</v>
      </c>
      <c r="M714">
        <v>0.5</v>
      </c>
      <c r="N714" t="s">
        <v>722</v>
      </c>
      <c r="O714">
        <v>7000</v>
      </c>
      <c r="P714">
        <v>7000</v>
      </c>
      <c r="Q714">
        <v>5476.3291139240509</v>
      </c>
      <c r="R714" t="s">
        <v>722</v>
      </c>
      <c r="S714">
        <v>1.61</v>
      </c>
      <c r="T714">
        <v>1.61</v>
      </c>
      <c r="U714" t="s">
        <v>722</v>
      </c>
      <c r="V714">
        <v>4.1499999999999999E-5</v>
      </c>
      <c r="W714">
        <v>4.1499999999999999E-5</v>
      </c>
      <c r="X714" t="s">
        <v>722</v>
      </c>
      <c r="Y714">
        <v>12.94</v>
      </c>
      <c r="Z714">
        <v>12.94</v>
      </c>
      <c r="AA714" t="s">
        <v>722</v>
      </c>
      <c r="AB714">
        <v>1.27E-4</v>
      </c>
      <c r="AC714">
        <v>1.27E-4</v>
      </c>
      <c r="AD714" t="s">
        <v>722</v>
      </c>
      <c r="AE714">
        <v>0.85</v>
      </c>
      <c r="AF714">
        <v>0.85</v>
      </c>
      <c r="AG714" t="s">
        <v>722</v>
      </c>
      <c r="AH714">
        <v>0.86699999999999999</v>
      </c>
      <c r="AI714">
        <v>0.86699999999999999</v>
      </c>
      <c r="AJ714">
        <v>1.561677509493671</v>
      </c>
      <c r="AK714">
        <v>11.821973122405064</v>
      </c>
      <c r="AL714">
        <v>43.365363546881014</v>
      </c>
      <c r="AM714">
        <v>328.27786734328288</v>
      </c>
      <c r="AN714" s="61">
        <v>2.1682681773440508E-2</v>
      </c>
      <c r="AO714">
        <v>0.16413893367164145</v>
      </c>
      <c r="AP714">
        <v>1.994373069521058E-2</v>
      </c>
    </row>
    <row r="715" spans="1:42" x14ac:dyDescent="0.35">
      <c r="A715" s="48" t="s">
        <v>725</v>
      </c>
      <c r="B715">
        <v>714</v>
      </c>
      <c r="C715" t="s">
        <v>506</v>
      </c>
      <c r="D715" t="s">
        <v>492</v>
      </c>
      <c r="E715" t="s">
        <v>16</v>
      </c>
      <c r="F715">
        <v>1987</v>
      </c>
      <c r="G715">
        <v>138</v>
      </c>
      <c r="H715">
        <v>182.54430379746836</v>
      </c>
      <c r="J715">
        <v>175</v>
      </c>
      <c r="K715" t="s">
        <v>722</v>
      </c>
      <c r="L715">
        <v>0.5</v>
      </c>
      <c r="M715">
        <v>0.5</v>
      </c>
      <c r="N715" t="s">
        <v>722</v>
      </c>
      <c r="O715">
        <v>7000</v>
      </c>
      <c r="P715">
        <v>7000</v>
      </c>
      <c r="Q715">
        <v>5476.3291139240509</v>
      </c>
      <c r="R715" t="s">
        <v>722</v>
      </c>
      <c r="S715">
        <v>1.61</v>
      </c>
      <c r="T715">
        <v>1.61</v>
      </c>
      <c r="U715" t="s">
        <v>722</v>
      </c>
      <c r="V715">
        <v>4.1499999999999999E-5</v>
      </c>
      <c r="W715">
        <v>4.1499999999999999E-5</v>
      </c>
      <c r="X715" t="s">
        <v>722</v>
      </c>
      <c r="Y715">
        <v>12.94</v>
      </c>
      <c r="Z715">
        <v>12.94</v>
      </c>
      <c r="AA715" t="s">
        <v>722</v>
      </c>
      <c r="AB715">
        <v>1.27E-4</v>
      </c>
      <c r="AC715">
        <v>1.27E-4</v>
      </c>
      <c r="AD715" t="s">
        <v>722</v>
      </c>
      <c r="AE715">
        <v>0.85</v>
      </c>
      <c r="AF715">
        <v>0.85</v>
      </c>
      <c r="AG715" t="s">
        <v>722</v>
      </c>
      <c r="AH715">
        <v>0.86699999999999999</v>
      </c>
      <c r="AI715">
        <v>0.86699999999999999</v>
      </c>
      <c r="AJ715">
        <v>1.561677509493671</v>
      </c>
      <c r="AK715">
        <v>11.821973122405064</v>
      </c>
      <c r="AL715">
        <v>43.365363546881014</v>
      </c>
      <c r="AM715">
        <v>328.27786734328288</v>
      </c>
      <c r="AN715" s="61">
        <v>2.1682681773440508E-2</v>
      </c>
      <c r="AO715">
        <v>0.16413893367164145</v>
      </c>
      <c r="AP715">
        <v>1.994373069521058E-2</v>
      </c>
    </row>
    <row r="716" spans="1:42" x14ac:dyDescent="0.35">
      <c r="A716" s="48" t="s">
        <v>725</v>
      </c>
      <c r="B716">
        <v>715</v>
      </c>
      <c r="C716" t="s">
        <v>507</v>
      </c>
      <c r="D716" t="s">
        <v>492</v>
      </c>
      <c r="E716" t="s">
        <v>16</v>
      </c>
      <c r="F716">
        <v>1987</v>
      </c>
      <c r="G716">
        <v>138</v>
      </c>
      <c r="H716">
        <v>182.54430379746836</v>
      </c>
      <c r="J716">
        <v>175</v>
      </c>
      <c r="K716" t="s">
        <v>722</v>
      </c>
      <c r="L716">
        <v>0.5</v>
      </c>
      <c r="M716">
        <v>0.5</v>
      </c>
      <c r="N716" t="s">
        <v>722</v>
      </c>
      <c r="O716">
        <v>7000</v>
      </c>
      <c r="P716">
        <v>7000</v>
      </c>
      <c r="Q716">
        <v>5476.3291139240509</v>
      </c>
      <c r="R716" t="s">
        <v>722</v>
      </c>
      <c r="S716">
        <v>1.61</v>
      </c>
      <c r="T716">
        <v>1.61</v>
      </c>
      <c r="U716" t="s">
        <v>722</v>
      </c>
      <c r="V716">
        <v>4.1499999999999999E-5</v>
      </c>
      <c r="W716">
        <v>4.1499999999999999E-5</v>
      </c>
      <c r="X716" t="s">
        <v>722</v>
      </c>
      <c r="Y716">
        <v>12.94</v>
      </c>
      <c r="Z716">
        <v>12.94</v>
      </c>
      <c r="AA716" t="s">
        <v>722</v>
      </c>
      <c r="AB716">
        <v>1.27E-4</v>
      </c>
      <c r="AC716">
        <v>1.27E-4</v>
      </c>
      <c r="AD716" t="s">
        <v>722</v>
      </c>
      <c r="AE716">
        <v>0.85</v>
      </c>
      <c r="AF716">
        <v>0.85</v>
      </c>
      <c r="AG716" t="s">
        <v>722</v>
      </c>
      <c r="AH716">
        <v>0.86699999999999999</v>
      </c>
      <c r="AI716">
        <v>0.86699999999999999</v>
      </c>
      <c r="AJ716">
        <v>1.561677509493671</v>
      </c>
      <c r="AK716">
        <v>11.821973122405064</v>
      </c>
      <c r="AL716">
        <v>43.365363546881014</v>
      </c>
      <c r="AM716">
        <v>328.27786734328288</v>
      </c>
      <c r="AN716" s="61">
        <v>2.1682681773440508E-2</v>
      </c>
      <c r="AO716">
        <v>0.16413893367164145</v>
      </c>
      <c r="AP716">
        <v>1.994373069521058E-2</v>
      </c>
    </row>
    <row r="717" spans="1:42" x14ac:dyDescent="0.35">
      <c r="A717" s="48" t="s">
        <v>725</v>
      </c>
      <c r="B717">
        <v>716</v>
      </c>
      <c r="C717" t="s">
        <v>508</v>
      </c>
      <c r="D717" t="s">
        <v>492</v>
      </c>
      <c r="E717" t="s">
        <v>16</v>
      </c>
      <c r="F717">
        <v>1988</v>
      </c>
      <c r="G717">
        <v>138</v>
      </c>
      <c r="H717">
        <v>182.54430379746836</v>
      </c>
      <c r="J717">
        <v>175</v>
      </c>
      <c r="K717" t="s">
        <v>722</v>
      </c>
      <c r="L717">
        <v>0.5</v>
      </c>
      <c r="M717">
        <v>0.5</v>
      </c>
      <c r="N717" t="s">
        <v>722</v>
      </c>
      <c r="O717">
        <v>7000</v>
      </c>
      <c r="P717">
        <v>7000</v>
      </c>
      <c r="Q717">
        <v>5293.7848101265827</v>
      </c>
      <c r="R717" t="s">
        <v>722</v>
      </c>
      <c r="S717">
        <v>1.61</v>
      </c>
      <c r="T717">
        <v>1.61</v>
      </c>
      <c r="U717" t="s">
        <v>722</v>
      </c>
      <c r="V717">
        <v>4.1499999999999999E-5</v>
      </c>
      <c r="W717">
        <v>4.1499999999999999E-5</v>
      </c>
      <c r="X717" t="s">
        <v>722</v>
      </c>
      <c r="Y717">
        <v>12.94</v>
      </c>
      <c r="Z717">
        <v>12.94</v>
      </c>
      <c r="AA717" t="s">
        <v>722</v>
      </c>
      <c r="AB717">
        <v>1.27E-4</v>
      </c>
      <c r="AC717">
        <v>1.27E-4</v>
      </c>
      <c r="AD717" t="s">
        <v>722</v>
      </c>
      <c r="AE717">
        <v>0.85</v>
      </c>
      <c r="AF717">
        <v>0.85</v>
      </c>
      <c r="AG717" t="s">
        <v>722</v>
      </c>
      <c r="AH717">
        <v>0.86699999999999999</v>
      </c>
      <c r="AI717">
        <v>0.86699999999999999</v>
      </c>
      <c r="AJ717">
        <v>1.5552382591772151</v>
      </c>
      <c r="AK717">
        <v>11.801873351658227</v>
      </c>
      <c r="AL717">
        <v>43.186555547633454</v>
      </c>
      <c r="AM717">
        <v>327.71972786804116</v>
      </c>
      <c r="AN717" s="61">
        <v>2.1593277773816727E-2</v>
      </c>
      <c r="AO717">
        <v>0.16385986393402058</v>
      </c>
      <c r="AP717">
        <v>1.9861496896356624E-2</v>
      </c>
    </row>
    <row r="718" spans="1:42" x14ac:dyDescent="0.35">
      <c r="A718" s="48" t="s">
        <v>725</v>
      </c>
      <c r="B718">
        <v>717</v>
      </c>
      <c r="C718" t="s">
        <v>509</v>
      </c>
      <c r="D718" t="s">
        <v>492</v>
      </c>
      <c r="E718" t="s">
        <v>16</v>
      </c>
      <c r="F718">
        <v>1988</v>
      </c>
      <c r="G718">
        <v>138</v>
      </c>
      <c r="H718">
        <v>182.54430379746836</v>
      </c>
      <c r="J718">
        <v>175</v>
      </c>
      <c r="K718" t="s">
        <v>722</v>
      </c>
      <c r="L718">
        <v>0.5</v>
      </c>
      <c r="M718">
        <v>0.5</v>
      </c>
      <c r="N718" t="s">
        <v>722</v>
      </c>
      <c r="O718">
        <v>7000</v>
      </c>
      <c r="P718">
        <v>7000</v>
      </c>
      <c r="Q718">
        <v>5293.7848101265827</v>
      </c>
      <c r="R718" t="s">
        <v>722</v>
      </c>
      <c r="S718">
        <v>1.61</v>
      </c>
      <c r="T718">
        <v>1.61</v>
      </c>
      <c r="U718" t="s">
        <v>722</v>
      </c>
      <c r="V718">
        <v>4.1499999999999999E-5</v>
      </c>
      <c r="W718">
        <v>4.1499999999999999E-5</v>
      </c>
      <c r="X718" t="s">
        <v>722</v>
      </c>
      <c r="Y718">
        <v>12.94</v>
      </c>
      <c r="Z718">
        <v>12.94</v>
      </c>
      <c r="AA718" t="s">
        <v>722</v>
      </c>
      <c r="AB718">
        <v>1.27E-4</v>
      </c>
      <c r="AC718">
        <v>1.27E-4</v>
      </c>
      <c r="AD718" t="s">
        <v>722</v>
      </c>
      <c r="AE718">
        <v>0.85</v>
      </c>
      <c r="AF718">
        <v>0.85</v>
      </c>
      <c r="AG718" t="s">
        <v>722</v>
      </c>
      <c r="AH718">
        <v>0.86699999999999999</v>
      </c>
      <c r="AI718">
        <v>0.86699999999999999</v>
      </c>
      <c r="AJ718">
        <v>1.5552382591772151</v>
      </c>
      <c r="AK718">
        <v>11.801873351658227</v>
      </c>
      <c r="AL718">
        <v>43.186555547633454</v>
      </c>
      <c r="AM718">
        <v>327.71972786804116</v>
      </c>
      <c r="AN718" s="61">
        <v>2.1593277773816727E-2</v>
      </c>
      <c r="AO718">
        <v>0.16385986393402058</v>
      </c>
      <c r="AP718">
        <v>1.9861496896356624E-2</v>
      </c>
    </row>
    <row r="719" spans="1:42" x14ac:dyDescent="0.35">
      <c r="A719" s="48" t="s">
        <v>725</v>
      </c>
      <c r="B719">
        <v>718</v>
      </c>
      <c r="C719" t="s">
        <v>510</v>
      </c>
      <c r="D719" t="s">
        <v>492</v>
      </c>
      <c r="E719" t="s">
        <v>16</v>
      </c>
      <c r="F719">
        <v>1988</v>
      </c>
      <c r="G719">
        <v>138</v>
      </c>
      <c r="H719">
        <v>182.54430379746836</v>
      </c>
      <c r="J719">
        <v>175</v>
      </c>
      <c r="K719" t="s">
        <v>722</v>
      </c>
      <c r="L719">
        <v>0.5</v>
      </c>
      <c r="M719">
        <v>0.5</v>
      </c>
      <c r="N719" t="s">
        <v>722</v>
      </c>
      <c r="O719">
        <v>7000</v>
      </c>
      <c r="P719">
        <v>7000</v>
      </c>
      <c r="Q719">
        <v>5293.7848101265827</v>
      </c>
      <c r="R719" t="s">
        <v>722</v>
      </c>
      <c r="S719">
        <v>1.61</v>
      </c>
      <c r="T719">
        <v>1.61</v>
      </c>
      <c r="U719" t="s">
        <v>722</v>
      </c>
      <c r="V719">
        <v>4.1499999999999999E-5</v>
      </c>
      <c r="W719">
        <v>4.1499999999999999E-5</v>
      </c>
      <c r="X719" t="s">
        <v>722</v>
      </c>
      <c r="Y719">
        <v>12.94</v>
      </c>
      <c r="Z719">
        <v>12.94</v>
      </c>
      <c r="AA719" t="s">
        <v>722</v>
      </c>
      <c r="AB719">
        <v>1.27E-4</v>
      </c>
      <c r="AC719">
        <v>1.27E-4</v>
      </c>
      <c r="AD719" t="s">
        <v>722</v>
      </c>
      <c r="AE719">
        <v>0.85</v>
      </c>
      <c r="AF719">
        <v>0.85</v>
      </c>
      <c r="AG719" t="s">
        <v>722</v>
      </c>
      <c r="AH719">
        <v>0.86699999999999999</v>
      </c>
      <c r="AI719">
        <v>0.86699999999999999</v>
      </c>
      <c r="AJ719">
        <v>1.5552382591772151</v>
      </c>
      <c r="AK719">
        <v>11.801873351658227</v>
      </c>
      <c r="AL719">
        <v>43.186555547633454</v>
      </c>
      <c r="AM719">
        <v>327.71972786804116</v>
      </c>
      <c r="AN719" s="61">
        <v>2.1593277773816727E-2</v>
      </c>
      <c r="AO719">
        <v>0.16385986393402058</v>
      </c>
      <c r="AP719">
        <v>1.9861496896356624E-2</v>
      </c>
    </row>
    <row r="720" spans="1:42" x14ac:dyDescent="0.35">
      <c r="A720" s="48" t="s">
        <v>725</v>
      </c>
      <c r="B720">
        <v>719</v>
      </c>
      <c r="C720" t="s">
        <v>511</v>
      </c>
      <c r="D720" t="s">
        <v>492</v>
      </c>
      <c r="E720" t="s">
        <v>16</v>
      </c>
      <c r="F720">
        <v>1988</v>
      </c>
      <c r="G720">
        <v>138</v>
      </c>
      <c r="H720">
        <v>182.54430379746836</v>
      </c>
      <c r="J720">
        <v>175</v>
      </c>
      <c r="K720" t="s">
        <v>722</v>
      </c>
      <c r="L720">
        <v>0.5</v>
      </c>
      <c r="M720">
        <v>0.5</v>
      </c>
      <c r="N720" t="s">
        <v>722</v>
      </c>
      <c r="O720">
        <v>7000</v>
      </c>
      <c r="P720">
        <v>7000</v>
      </c>
      <c r="Q720">
        <v>5293.7848101265827</v>
      </c>
      <c r="R720" t="s">
        <v>722</v>
      </c>
      <c r="S720">
        <v>1.61</v>
      </c>
      <c r="T720">
        <v>1.61</v>
      </c>
      <c r="U720" t="s">
        <v>722</v>
      </c>
      <c r="V720">
        <v>4.1499999999999999E-5</v>
      </c>
      <c r="W720">
        <v>4.1499999999999999E-5</v>
      </c>
      <c r="X720" t="s">
        <v>722</v>
      </c>
      <c r="Y720">
        <v>12.94</v>
      </c>
      <c r="Z720">
        <v>12.94</v>
      </c>
      <c r="AA720" t="s">
        <v>722</v>
      </c>
      <c r="AB720">
        <v>1.27E-4</v>
      </c>
      <c r="AC720">
        <v>1.27E-4</v>
      </c>
      <c r="AD720" t="s">
        <v>722</v>
      </c>
      <c r="AE720">
        <v>0.85</v>
      </c>
      <c r="AF720">
        <v>0.85</v>
      </c>
      <c r="AG720" t="s">
        <v>722</v>
      </c>
      <c r="AH720">
        <v>0.86699999999999999</v>
      </c>
      <c r="AI720">
        <v>0.86699999999999999</v>
      </c>
      <c r="AJ720">
        <v>1.5552382591772151</v>
      </c>
      <c r="AK720">
        <v>11.801873351658227</v>
      </c>
      <c r="AL720">
        <v>43.186555547633454</v>
      </c>
      <c r="AM720">
        <v>327.71972786804116</v>
      </c>
      <c r="AN720" s="61">
        <v>2.1593277773816727E-2</v>
      </c>
      <c r="AO720">
        <v>0.16385986393402058</v>
      </c>
      <c r="AP720">
        <v>1.9861496896356624E-2</v>
      </c>
    </row>
    <row r="721" spans="1:42" x14ac:dyDescent="0.35">
      <c r="A721" s="48" t="s">
        <v>725</v>
      </c>
      <c r="B721">
        <v>720</v>
      </c>
      <c r="C721" t="s">
        <v>512</v>
      </c>
      <c r="D721" t="s">
        <v>492</v>
      </c>
      <c r="E721" t="s">
        <v>16</v>
      </c>
      <c r="F721">
        <v>1988</v>
      </c>
      <c r="G721">
        <v>138</v>
      </c>
      <c r="H721">
        <v>182.54430379746836</v>
      </c>
      <c r="J721">
        <v>175</v>
      </c>
      <c r="K721" t="s">
        <v>722</v>
      </c>
      <c r="L721">
        <v>0.5</v>
      </c>
      <c r="M721">
        <v>0.5</v>
      </c>
      <c r="N721" t="s">
        <v>722</v>
      </c>
      <c r="O721">
        <v>7000</v>
      </c>
      <c r="P721">
        <v>7000</v>
      </c>
      <c r="Q721">
        <v>5293.7848101265827</v>
      </c>
      <c r="R721" t="s">
        <v>722</v>
      </c>
      <c r="S721">
        <v>1.61</v>
      </c>
      <c r="T721">
        <v>1.61</v>
      </c>
      <c r="U721" t="s">
        <v>722</v>
      </c>
      <c r="V721">
        <v>4.1499999999999999E-5</v>
      </c>
      <c r="W721">
        <v>4.1499999999999999E-5</v>
      </c>
      <c r="X721" t="s">
        <v>722</v>
      </c>
      <c r="Y721">
        <v>12.94</v>
      </c>
      <c r="Z721">
        <v>12.94</v>
      </c>
      <c r="AA721" t="s">
        <v>722</v>
      </c>
      <c r="AB721">
        <v>1.27E-4</v>
      </c>
      <c r="AC721">
        <v>1.27E-4</v>
      </c>
      <c r="AD721" t="s">
        <v>722</v>
      </c>
      <c r="AE721">
        <v>0.85</v>
      </c>
      <c r="AF721">
        <v>0.85</v>
      </c>
      <c r="AG721" t="s">
        <v>722</v>
      </c>
      <c r="AH721">
        <v>0.86699999999999999</v>
      </c>
      <c r="AI721">
        <v>0.86699999999999999</v>
      </c>
      <c r="AJ721">
        <v>1.5552382591772151</v>
      </c>
      <c r="AK721">
        <v>11.801873351658227</v>
      </c>
      <c r="AL721">
        <v>43.186555547633454</v>
      </c>
      <c r="AM721">
        <v>327.71972786804116</v>
      </c>
      <c r="AN721" s="61">
        <v>2.1593277773816727E-2</v>
      </c>
      <c r="AO721">
        <v>0.16385986393402058</v>
      </c>
      <c r="AP721">
        <v>1.9861496896356624E-2</v>
      </c>
    </row>
    <row r="722" spans="1:42" x14ac:dyDescent="0.35">
      <c r="A722" s="48" t="s">
        <v>725</v>
      </c>
      <c r="B722">
        <v>721</v>
      </c>
      <c r="C722" t="s">
        <v>513</v>
      </c>
      <c r="D722" t="s">
        <v>492</v>
      </c>
      <c r="E722" t="s">
        <v>16</v>
      </c>
      <c r="F722">
        <v>1988</v>
      </c>
      <c r="G722">
        <v>138</v>
      </c>
      <c r="H722">
        <v>182.54430379746836</v>
      </c>
      <c r="J722">
        <v>175</v>
      </c>
      <c r="K722" t="s">
        <v>722</v>
      </c>
      <c r="L722">
        <v>0.5</v>
      </c>
      <c r="M722">
        <v>0.5</v>
      </c>
      <c r="N722" t="s">
        <v>722</v>
      </c>
      <c r="O722">
        <v>7000</v>
      </c>
      <c r="P722">
        <v>7000</v>
      </c>
      <c r="Q722">
        <v>5293.7848101265827</v>
      </c>
      <c r="R722" t="s">
        <v>722</v>
      </c>
      <c r="S722">
        <v>1.61</v>
      </c>
      <c r="T722">
        <v>1.61</v>
      </c>
      <c r="U722" t="s">
        <v>722</v>
      </c>
      <c r="V722">
        <v>4.1499999999999999E-5</v>
      </c>
      <c r="W722">
        <v>4.1499999999999999E-5</v>
      </c>
      <c r="X722" t="s">
        <v>722</v>
      </c>
      <c r="Y722">
        <v>12.94</v>
      </c>
      <c r="Z722">
        <v>12.94</v>
      </c>
      <c r="AA722" t="s">
        <v>722</v>
      </c>
      <c r="AB722">
        <v>1.27E-4</v>
      </c>
      <c r="AC722">
        <v>1.27E-4</v>
      </c>
      <c r="AD722" t="s">
        <v>722</v>
      </c>
      <c r="AE722">
        <v>0.85</v>
      </c>
      <c r="AF722">
        <v>0.85</v>
      </c>
      <c r="AG722" t="s">
        <v>722</v>
      </c>
      <c r="AH722">
        <v>0.86699999999999999</v>
      </c>
      <c r="AI722">
        <v>0.86699999999999999</v>
      </c>
      <c r="AJ722">
        <v>1.5552382591772151</v>
      </c>
      <c r="AK722">
        <v>11.801873351658227</v>
      </c>
      <c r="AL722">
        <v>43.186555547633454</v>
      </c>
      <c r="AM722">
        <v>327.71972786804116</v>
      </c>
      <c r="AN722" s="61">
        <v>2.1593277773816727E-2</v>
      </c>
      <c r="AO722">
        <v>0.16385986393402058</v>
      </c>
      <c r="AP722">
        <v>1.9861496896356624E-2</v>
      </c>
    </row>
    <row r="723" spans="1:42" x14ac:dyDescent="0.35">
      <c r="A723" s="48" t="s">
        <v>725</v>
      </c>
      <c r="B723">
        <v>722</v>
      </c>
      <c r="C723" t="s">
        <v>514</v>
      </c>
      <c r="D723" t="s">
        <v>492</v>
      </c>
      <c r="E723" t="s">
        <v>16</v>
      </c>
      <c r="F723">
        <v>1988</v>
      </c>
      <c r="G723">
        <v>138</v>
      </c>
      <c r="H723">
        <v>182.54430379746836</v>
      </c>
      <c r="J723">
        <v>175</v>
      </c>
      <c r="K723" t="s">
        <v>722</v>
      </c>
      <c r="L723">
        <v>0.5</v>
      </c>
      <c r="M723">
        <v>0.5</v>
      </c>
      <c r="N723" t="s">
        <v>722</v>
      </c>
      <c r="O723">
        <v>7000</v>
      </c>
      <c r="P723">
        <v>7000</v>
      </c>
      <c r="Q723">
        <v>5293.7848101265827</v>
      </c>
      <c r="R723" t="s">
        <v>722</v>
      </c>
      <c r="S723">
        <v>1.61</v>
      </c>
      <c r="T723">
        <v>1.61</v>
      </c>
      <c r="U723" t="s">
        <v>722</v>
      </c>
      <c r="V723">
        <v>4.1499999999999999E-5</v>
      </c>
      <c r="W723">
        <v>4.1499999999999999E-5</v>
      </c>
      <c r="X723" t="s">
        <v>722</v>
      </c>
      <c r="Y723">
        <v>12.94</v>
      </c>
      <c r="Z723">
        <v>12.94</v>
      </c>
      <c r="AA723" t="s">
        <v>722</v>
      </c>
      <c r="AB723">
        <v>1.27E-4</v>
      </c>
      <c r="AC723">
        <v>1.27E-4</v>
      </c>
      <c r="AD723" t="s">
        <v>722</v>
      </c>
      <c r="AE723">
        <v>0.85</v>
      </c>
      <c r="AF723">
        <v>0.85</v>
      </c>
      <c r="AG723" t="s">
        <v>722</v>
      </c>
      <c r="AH723">
        <v>0.86699999999999999</v>
      </c>
      <c r="AI723">
        <v>0.86699999999999999</v>
      </c>
      <c r="AJ723">
        <v>1.5552382591772151</v>
      </c>
      <c r="AK723">
        <v>11.801873351658227</v>
      </c>
      <c r="AL723">
        <v>43.186555547633454</v>
      </c>
      <c r="AM723">
        <v>327.71972786804116</v>
      </c>
      <c r="AN723" s="61">
        <v>2.1593277773816727E-2</v>
      </c>
      <c r="AO723">
        <v>0.16385986393402058</v>
      </c>
      <c r="AP723">
        <v>1.9861496896356624E-2</v>
      </c>
    </row>
    <row r="724" spans="1:42" x14ac:dyDescent="0.35">
      <c r="A724" s="48" t="s">
        <v>725</v>
      </c>
      <c r="B724">
        <v>723</v>
      </c>
      <c r="C724" t="s">
        <v>515</v>
      </c>
      <c r="D724" t="s">
        <v>492</v>
      </c>
      <c r="E724" t="s">
        <v>16</v>
      </c>
      <c r="F724">
        <v>1988</v>
      </c>
      <c r="G724">
        <v>138</v>
      </c>
      <c r="H724">
        <v>182.54430379746836</v>
      </c>
      <c r="J724">
        <v>175</v>
      </c>
      <c r="K724" t="s">
        <v>722</v>
      </c>
      <c r="L724">
        <v>0.5</v>
      </c>
      <c r="M724">
        <v>0.5</v>
      </c>
      <c r="N724" t="s">
        <v>722</v>
      </c>
      <c r="O724">
        <v>7000</v>
      </c>
      <c r="P724">
        <v>7000</v>
      </c>
      <c r="Q724">
        <v>5293.7848101265827</v>
      </c>
      <c r="R724" t="s">
        <v>722</v>
      </c>
      <c r="S724">
        <v>1.61</v>
      </c>
      <c r="T724">
        <v>1.61</v>
      </c>
      <c r="U724" t="s">
        <v>722</v>
      </c>
      <c r="V724">
        <v>4.1499999999999999E-5</v>
      </c>
      <c r="W724">
        <v>4.1499999999999999E-5</v>
      </c>
      <c r="X724" t="s">
        <v>722</v>
      </c>
      <c r="Y724">
        <v>12.94</v>
      </c>
      <c r="Z724">
        <v>12.94</v>
      </c>
      <c r="AA724" t="s">
        <v>722</v>
      </c>
      <c r="AB724">
        <v>1.27E-4</v>
      </c>
      <c r="AC724">
        <v>1.27E-4</v>
      </c>
      <c r="AD724" t="s">
        <v>722</v>
      </c>
      <c r="AE724">
        <v>0.85</v>
      </c>
      <c r="AF724">
        <v>0.85</v>
      </c>
      <c r="AG724" t="s">
        <v>722</v>
      </c>
      <c r="AH724">
        <v>0.86699999999999999</v>
      </c>
      <c r="AI724">
        <v>0.86699999999999999</v>
      </c>
      <c r="AJ724">
        <v>1.5552382591772151</v>
      </c>
      <c r="AK724">
        <v>11.801873351658227</v>
      </c>
      <c r="AL724">
        <v>43.186555547633454</v>
      </c>
      <c r="AM724">
        <v>327.71972786804116</v>
      </c>
      <c r="AN724" s="61">
        <v>2.1593277773816727E-2</v>
      </c>
      <c r="AO724">
        <v>0.16385986393402058</v>
      </c>
      <c r="AP724">
        <v>1.9861496896356624E-2</v>
      </c>
    </row>
    <row r="725" spans="1:42" x14ac:dyDescent="0.35">
      <c r="A725" s="48" t="s">
        <v>725</v>
      </c>
      <c r="B725">
        <v>724</v>
      </c>
      <c r="C725" t="s">
        <v>516</v>
      </c>
      <c r="D725" t="s">
        <v>492</v>
      </c>
      <c r="E725" t="s">
        <v>16</v>
      </c>
      <c r="F725">
        <v>1988</v>
      </c>
      <c r="G725">
        <v>138</v>
      </c>
      <c r="H725">
        <v>182.54430379746836</v>
      </c>
      <c r="J725">
        <v>175</v>
      </c>
      <c r="K725" t="s">
        <v>722</v>
      </c>
      <c r="L725">
        <v>0.5</v>
      </c>
      <c r="M725">
        <v>0.5</v>
      </c>
      <c r="N725" t="s">
        <v>722</v>
      </c>
      <c r="O725">
        <v>7000</v>
      </c>
      <c r="P725">
        <v>7000</v>
      </c>
      <c r="Q725">
        <v>5293.7848101265827</v>
      </c>
      <c r="R725" t="s">
        <v>722</v>
      </c>
      <c r="S725">
        <v>1.61</v>
      </c>
      <c r="T725">
        <v>1.61</v>
      </c>
      <c r="U725" t="s">
        <v>722</v>
      </c>
      <c r="V725">
        <v>4.1499999999999999E-5</v>
      </c>
      <c r="W725">
        <v>4.1499999999999999E-5</v>
      </c>
      <c r="X725" t="s">
        <v>722</v>
      </c>
      <c r="Y725">
        <v>12.94</v>
      </c>
      <c r="Z725">
        <v>12.94</v>
      </c>
      <c r="AA725" t="s">
        <v>722</v>
      </c>
      <c r="AB725">
        <v>1.27E-4</v>
      </c>
      <c r="AC725">
        <v>1.27E-4</v>
      </c>
      <c r="AD725" t="s">
        <v>722</v>
      </c>
      <c r="AE725">
        <v>0.85</v>
      </c>
      <c r="AF725">
        <v>0.85</v>
      </c>
      <c r="AG725" t="s">
        <v>722</v>
      </c>
      <c r="AH725">
        <v>0.86699999999999999</v>
      </c>
      <c r="AI725">
        <v>0.86699999999999999</v>
      </c>
      <c r="AJ725">
        <v>1.5552382591772151</v>
      </c>
      <c r="AK725">
        <v>11.801873351658227</v>
      </c>
      <c r="AL725">
        <v>43.186555547633454</v>
      </c>
      <c r="AM725">
        <v>327.71972786804116</v>
      </c>
      <c r="AN725" s="61">
        <v>2.1593277773816727E-2</v>
      </c>
      <c r="AO725">
        <v>0.16385986393402058</v>
      </c>
      <c r="AP725">
        <v>1.9861496896356624E-2</v>
      </c>
    </row>
    <row r="726" spans="1:42" x14ac:dyDescent="0.35">
      <c r="A726" s="48" t="s">
        <v>725</v>
      </c>
      <c r="B726">
        <v>725</v>
      </c>
      <c r="C726" t="s">
        <v>517</v>
      </c>
      <c r="D726" t="s">
        <v>492</v>
      </c>
      <c r="E726" t="s">
        <v>16</v>
      </c>
      <c r="F726">
        <v>1988</v>
      </c>
      <c r="G726">
        <v>138</v>
      </c>
      <c r="H726">
        <v>182.54430379746836</v>
      </c>
      <c r="J726">
        <v>175</v>
      </c>
      <c r="K726" t="s">
        <v>722</v>
      </c>
      <c r="L726">
        <v>0.5</v>
      </c>
      <c r="M726">
        <v>0.5</v>
      </c>
      <c r="N726" t="s">
        <v>722</v>
      </c>
      <c r="O726">
        <v>7000</v>
      </c>
      <c r="P726">
        <v>7000</v>
      </c>
      <c r="Q726">
        <v>5293.7848101265827</v>
      </c>
      <c r="R726" t="s">
        <v>722</v>
      </c>
      <c r="S726">
        <v>1.61</v>
      </c>
      <c r="T726">
        <v>1.61</v>
      </c>
      <c r="U726" t="s">
        <v>722</v>
      </c>
      <c r="V726">
        <v>4.1499999999999999E-5</v>
      </c>
      <c r="W726">
        <v>4.1499999999999999E-5</v>
      </c>
      <c r="X726" t="s">
        <v>722</v>
      </c>
      <c r="Y726">
        <v>12.94</v>
      </c>
      <c r="Z726">
        <v>12.94</v>
      </c>
      <c r="AA726" t="s">
        <v>722</v>
      </c>
      <c r="AB726">
        <v>1.27E-4</v>
      </c>
      <c r="AC726">
        <v>1.27E-4</v>
      </c>
      <c r="AD726" t="s">
        <v>722</v>
      </c>
      <c r="AE726">
        <v>0.85</v>
      </c>
      <c r="AF726">
        <v>0.85</v>
      </c>
      <c r="AG726" t="s">
        <v>722</v>
      </c>
      <c r="AH726">
        <v>0.86699999999999999</v>
      </c>
      <c r="AI726">
        <v>0.86699999999999999</v>
      </c>
      <c r="AJ726">
        <v>1.5552382591772151</v>
      </c>
      <c r="AK726">
        <v>11.801873351658227</v>
      </c>
      <c r="AL726">
        <v>43.186555547633454</v>
      </c>
      <c r="AM726">
        <v>327.71972786804116</v>
      </c>
      <c r="AN726" s="61">
        <v>2.1593277773816727E-2</v>
      </c>
      <c r="AO726">
        <v>0.16385986393402058</v>
      </c>
      <c r="AP726">
        <v>1.9861496896356624E-2</v>
      </c>
    </row>
    <row r="727" spans="1:42" x14ac:dyDescent="0.35">
      <c r="A727" s="48" t="s">
        <v>725</v>
      </c>
      <c r="B727">
        <v>726</v>
      </c>
      <c r="C727" t="s">
        <v>518</v>
      </c>
      <c r="D727" t="s">
        <v>492</v>
      </c>
      <c r="E727" t="s">
        <v>16</v>
      </c>
      <c r="F727">
        <v>1988</v>
      </c>
      <c r="G727">
        <v>138</v>
      </c>
      <c r="H727">
        <v>182.54430379746836</v>
      </c>
      <c r="J727">
        <v>175</v>
      </c>
      <c r="K727" t="s">
        <v>722</v>
      </c>
      <c r="L727">
        <v>0.5</v>
      </c>
      <c r="M727">
        <v>0.5</v>
      </c>
      <c r="N727" t="s">
        <v>722</v>
      </c>
      <c r="O727">
        <v>7000</v>
      </c>
      <c r="P727">
        <v>7000</v>
      </c>
      <c r="Q727">
        <v>5293.7848101265827</v>
      </c>
      <c r="R727" t="s">
        <v>722</v>
      </c>
      <c r="S727">
        <v>1.61</v>
      </c>
      <c r="T727">
        <v>1.61</v>
      </c>
      <c r="U727" t="s">
        <v>722</v>
      </c>
      <c r="V727">
        <v>4.1499999999999999E-5</v>
      </c>
      <c r="W727">
        <v>4.1499999999999999E-5</v>
      </c>
      <c r="X727" t="s">
        <v>722</v>
      </c>
      <c r="Y727">
        <v>12.94</v>
      </c>
      <c r="Z727">
        <v>12.94</v>
      </c>
      <c r="AA727" t="s">
        <v>722</v>
      </c>
      <c r="AB727">
        <v>1.27E-4</v>
      </c>
      <c r="AC727">
        <v>1.27E-4</v>
      </c>
      <c r="AD727" t="s">
        <v>722</v>
      </c>
      <c r="AE727">
        <v>0.85</v>
      </c>
      <c r="AF727">
        <v>0.85</v>
      </c>
      <c r="AG727" t="s">
        <v>722</v>
      </c>
      <c r="AH727">
        <v>0.86699999999999999</v>
      </c>
      <c r="AI727">
        <v>0.86699999999999999</v>
      </c>
      <c r="AJ727">
        <v>1.5552382591772151</v>
      </c>
      <c r="AK727">
        <v>11.801873351658227</v>
      </c>
      <c r="AL727">
        <v>43.186555547633454</v>
      </c>
      <c r="AM727">
        <v>327.71972786804116</v>
      </c>
      <c r="AN727" s="61">
        <v>2.1593277773816727E-2</v>
      </c>
      <c r="AO727">
        <v>0.16385986393402058</v>
      </c>
      <c r="AP727">
        <v>1.9861496896356624E-2</v>
      </c>
    </row>
    <row r="728" spans="1:42" x14ac:dyDescent="0.35">
      <c r="A728" s="48" t="s">
        <v>725</v>
      </c>
      <c r="B728">
        <v>727</v>
      </c>
      <c r="C728" t="s">
        <v>519</v>
      </c>
      <c r="D728" t="s">
        <v>492</v>
      </c>
      <c r="E728" t="s">
        <v>16</v>
      </c>
      <c r="F728">
        <v>1988</v>
      </c>
      <c r="G728">
        <v>138</v>
      </c>
      <c r="H728">
        <v>182.54430379746836</v>
      </c>
      <c r="J728">
        <v>175</v>
      </c>
      <c r="K728" t="s">
        <v>722</v>
      </c>
      <c r="L728">
        <v>0.5</v>
      </c>
      <c r="M728">
        <v>0.5</v>
      </c>
      <c r="N728" t="s">
        <v>722</v>
      </c>
      <c r="O728">
        <v>7000</v>
      </c>
      <c r="P728">
        <v>7000</v>
      </c>
      <c r="Q728">
        <v>5293.7848101265827</v>
      </c>
      <c r="R728" t="s">
        <v>722</v>
      </c>
      <c r="S728">
        <v>1.61</v>
      </c>
      <c r="T728">
        <v>1.61</v>
      </c>
      <c r="U728" t="s">
        <v>722</v>
      </c>
      <c r="V728">
        <v>4.1499999999999999E-5</v>
      </c>
      <c r="W728">
        <v>4.1499999999999999E-5</v>
      </c>
      <c r="X728" t="s">
        <v>722</v>
      </c>
      <c r="Y728">
        <v>12.94</v>
      </c>
      <c r="Z728">
        <v>12.94</v>
      </c>
      <c r="AA728" t="s">
        <v>722</v>
      </c>
      <c r="AB728">
        <v>1.27E-4</v>
      </c>
      <c r="AC728">
        <v>1.27E-4</v>
      </c>
      <c r="AD728" t="s">
        <v>722</v>
      </c>
      <c r="AE728">
        <v>0.85</v>
      </c>
      <c r="AF728">
        <v>0.85</v>
      </c>
      <c r="AG728" t="s">
        <v>722</v>
      </c>
      <c r="AH728">
        <v>0.86699999999999999</v>
      </c>
      <c r="AI728">
        <v>0.86699999999999999</v>
      </c>
      <c r="AJ728">
        <v>1.5552382591772151</v>
      </c>
      <c r="AK728">
        <v>11.801873351658227</v>
      </c>
      <c r="AL728">
        <v>43.186555547633454</v>
      </c>
      <c r="AM728">
        <v>327.71972786804116</v>
      </c>
      <c r="AN728" s="61">
        <v>2.1593277773816727E-2</v>
      </c>
      <c r="AO728">
        <v>0.16385986393402058</v>
      </c>
      <c r="AP728">
        <v>1.9861496896356624E-2</v>
      </c>
    </row>
    <row r="729" spans="1:42" x14ac:dyDescent="0.35">
      <c r="A729" s="48" t="s">
        <v>725</v>
      </c>
      <c r="B729">
        <v>728</v>
      </c>
      <c r="C729" t="s">
        <v>520</v>
      </c>
      <c r="D729" t="s">
        <v>492</v>
      </c>
      <c r="E729" t="s">
        <v>16</v>
      </c>
      <c r="F729">
        <v>1988</v>
      </c>
      <c r="G729">
        <v>138</v>
      </c>
      <c r="H729">
        <v>182.54430379746836</v>
      </c>
      <c r="J729">
        <v>175</v>
      </c>
      <c r="K729" t="s">
        <v>722</v>
      </c>
      <c r="L729">
        <v>0.5</v>
      </c>
      <c r="M729">
        <v>0.5</v>
      </c>
      <c r="N729" t="s">
        <v>722</v>
      </c>
      <c r="O729">
        <v>7000</v>
      </c>
      <c r="P729">
        <v>7000</v>
      </c>
      <c r="Q729">
        <v>5293.7848101265827</v>
      </c>
      <c r="R729" t="s">
        <v>722</v>
      </c>
      <c r="S729">
        <v>1.61</v>
      </c>
      <c r="T729">
        <v>1.61</v>
      </c>
      <c r="U729" t="s">
        <v>722</v>
      </c>
      <c r="V729">
        <v>4.1499999999999999E-5</v>
      </c>
      <c r="W729">
        <v>4.1499999999999999E-5</v>
      </c>
      <c r="X729" t="s">
        <v>722</v>
      </c>
      <c r="Y729">
        <v>12.94</v>
      </c>
      <c r="Z729">
        <v>12.94</v>
      </c>
      <c r="AA729" t="s">
        <v>722</v>
      </c>
      <c r="AB729">
        <v>1.27E-4</v>
      </c>
      <c r="AC729">
        <v>1.27E-4</v>
      </c>
      <c r="AD729" t="s">
        <v>722</v>
      </c>
      <c r="AE729">
        <v>0.85</v>
      </c>
      <c r="AF729">
        <v>0.85</v>
      </c>
      <c r="AG729" t="s">
        <v>722</v>
      </c>
      <c r="AH729">
        <v>0.86699999999999999</v>
      </c>
      <c r="AI729">
        <v>0.86699999999999999</v>
      </c>
      <c r="AJ729">
        <v>1.5552382591772151</v>
      </c>
      <c r="AK729">
        <v>11.801873351658227</v>
      </c>
      <c r="AL729">
        <v>43.186555547633454</v>
      </c>
      <c r="AM729">
        <v>327.71972786804116</v>
      </c>
      <c r="AN729" s="61">
        <v>2.1593277773816727E-2</v>
      </c>
      <c r="AO729">
        <v>0.16385986393402058</v>
      </c>
      <c r="AP729">
        <v>1.9861496896356624E-2</v>
      </c>
    </row>
    <row r="730" spans="1:42" x14ac:dyDescent="0.35">
      <c r="A730" s="48" t="s">
        <v>725</v>
      </c>
      <c r="B730">
        <v>729</v>
      </c>
      <c r="C730" t="s">
        <v>521</v>
      </c>
      <c r="D730" t="s">
        <v>492</v>
      </c>
      <c r="E730" t="s">
        <v>16</v>
      </c>
      <c r="F730">
        <v>1988</v>
      </c>
      <c r="G730">
        <v>138</v>
      </c>
      <c r="H730">
        <v>182.54430379746836</v>
      </c>
      <c r="J730">
        <v>175</v>
      </c>
      <c r="K730" t="s">
        <v>722</v>
      </c>
      <c r="L730">
        <v>0.5</v>
      </c>
      <c r="M730">
        <v>0.5</v>
      </c>
      <c r="N730" t="s">
        <v>722</v>
      </c>
      <c r="O730">
        <v>7000</v>
      </c>
      <c r="P730">
        <v>7000</v>
      </c>
      <c r="Q730">
        <v>5293.7848101265827</v>
      </c>
      <c r="R730" t="s">
        <v>722</v>
      </c>
      <c r="S730">
        <v>1.61</v>
      </c>
      <c r="T730">
        <v>1.61</v>
      </c>
      <c r="U730" t="s">
        <v>722</v>
      </c>
      <c r="V730">
        <v>4.1499999999999999E-5</v>
      </c>
      <c r="W730">
        <v>4.1499999999999999E-5</v>
      </c>
      <c r="X730" t="s">
        <v>722</v>
      </c>
      <c r="Y730">
        <v>12.94</v>
      </c>
      <c r="Z730">
        <v>12.94</v>
      </c>
      <c r="AA730" t="s">
        <v>722</v>
      </c>
      <c r="AB730">
        <v>1.27E-4</v>
      </c>
      <c r="AC730">
        <v>1.27E-4</v>
      </c>
      <c r="AD730" t="s">
        <v>722</v>
      </c>
      <c r="AE730">
        <v>0.85</v>
      </c>
      <c r="AF730">
        <v>0.85</v>
      </c>
      <c r="AG730" t="s">
        <v>722</v>
      </c>
      <c r="AH730">
        <v>0.86699999999999999</v>
      </c>
      <c r="AI730">
        <v>0.86699999999999999</v>
      </c>
      <c r="AJ730">
        <v>1.5552382591772151</v>
      </c>
      <c r="AK730">
        <v>11.801873351658227</v>
      </c>
      <c r="AL730">
        <v>43.186555547633454</v>
      </c>
      <c r="AM730">
        <v>327.71972786804116</v>
      </c>
      <c r="AN730" s="61">
        <v>2.1593277773816727E-2</v>
      </c>
      <c r="AO730">
        <v>0.16385986393402058</v>
      </c>
      <c r="AP730">
        <v>1.9861496896356624E-2</v>
      </c>
    </row>
    <row r="731" spans="1:42" x14ac:dyDescent="0.35">
      <c r="A731" s="48" t="s">
        <v>725</v>
      </c>
      <c r="B731">
        <v>730</v>
      </c>
      <c r="C731" t="s">
        <v>522</v>
      </c>
      <c r="D731" t="s">
        <v>492</v>
      </c>
      <c r="E731" t="s">
        <v>16</v>
      </c>
      <c r="F731">
        <v>1989</v>
      </c>
      <c r="G731">
        <v>138</v>
      </c>
      <c r="H731">
        <v>182.54430379746836</v>
      </c>
      <c r="J731">
        <v>175</v>
      </c>
      <c r="K731" t="s">
        <v>722</v>
      </c>
      <c r="L731">
        <v>0.5</v>
      </c>
      <c r="M731">
        <v>0.5</v>
      </c>
      <c r="N731" t="s">
        <v>722</v>
      </c>
      <c r="O731">
        <v>7000</v>
      </c>
      <c r="P731">
        <v>7000</v>
      </c>
      <c r="Q731">
        <v>5111.2405063291144</v>
      </c>
      <c r="R731" t="s">
        <v>722</v>
      </c>
      <c r="S731">
        <v>1.61</v>
      </c>
      <c r="T731">
        <v>1.61</v>
      </c>
      <c r="U731" t="s">
        <v>722</v>
      </c>
      <c r="V731">
        <v>4.1499999999999999E-5</v>
      </c>
      <c r="W731">
        <v>4.1499999999999999E-5</v>
      </c>
      <c r="X731" t="s">
        <v>722</v>
      </c>
      <c r="Y731">
        <v>12.94</v>
      </c>
      <c r="Z731">
        <v>12.94</v>
      </c>
      <c r="AA731" t="s">
        <v>722</v>
      </c>
      <c r="AB731">
        <v>1.27E-4</v>
      </c>
      <c r="AC731">
        <v>1.27E-4</v>
      </c>
      <c r="AD731" t="s">
        <v>722</v>
      </c>
      <c r="AE731">
        <v>0.85</v>
      </c>
      <c r="AF731">
        <v>0.85</v>
      </c>
      <c r="AG731" t="s">
        <v>722</v>
      </c>
      <c r="AH731">
        <v>0.86699999999999999</v>
      </c>
      <c r="AI731">
        <v>0.86699999999999999</v>
      </c>
      <c r="AJ731">
        <v>1.5487990088607597</v>
      </c>
      <c r="AK731">
        <v>11.781773580911391</v>
      </c>
      <c r="AL731">
        <v>43.007747548385908</v>
      </c>
      <c r="AM731">
        <v>327.1615883927995</v>
      </c>
      <c r="AN731" s="61">
        <v>2.1503873774192956E-2</v>
      </c>
      <c r="AO731">
        <v>0.16358079419639976</v>
      </c>
      <c r="AP731">
        <v>1.9779263097502681E-2</v>
      </c>
    </row>
    <row r="732" spans="1:42" x14ac:dyDescent="0.35">
      <c r="A732" s="48" t="s">
        <v>725</v>
      </c>
      <c r="B732">
        <v>731</v>
      </c>
      <c r="C732" t="s">
        <v>523</v>
      </c>
      <c r="D732" t="s">
        <v>492</v>
      </c>
      <c r="E732" t="s">
        <v>16</v>
      </c>
      <c r="F732">
        <v>2000</v>
      </c>
      <c r="G732">
        <v>138</v>
      </c>
      <c r="H732">
        <v>182.54430379746836</v>
      </c>
      <c r="J732">
        <v>175</v>
      </c>
      <c r="K732" t="s">
        <v>722</v>
      </c>
      <c r="L732">
        <v>0.5</v>
      </c>
      <c r="M732">
        <v>0.5</v>
      </c>
      <c r="N732" t="s">
        <v>722</v>
      </c>
      <c r="O732">
        <v>7000</v>
      </c>
      <c r="P732">
        <v>7000</v>
      </c>
      <c r="Q732">
        <v>3103.253164556962</v>
      </c>
      <c r="R732" t="s">
        <v>722</v>
      </c>
      <c r="S732">
        <v>1.61</v>
      </c>
      <c r="T732">
        <v>1.61</v>
      </c>
      <c r="U732" t="s">
        <v>722</v>
      </c>
      <c r="V732">
        <v>4.1499999999999999E-5</v>
      </c>
      <c r="W732">
        <v>4.1499999999999999E-5</v>
      </c>
      <c r="X732" t="s">
        <v>722</v>
      </c>
      <c r="Y732">
        <v>12.94</v>
      </c>
      <c r="Z732">
        <v>12.94</v>
      </c>
      <c r="AA732" t="s">
        <v>722</v>
      </c>
      <c r="AB732">
        <v>1.27E-4</v>
      </c>
      <c r="AC732">
        <v>1.27E-4</v>
      </c>
      <c r="AD732" t="s">
        <v>722</v>
      </c>
      <c r="AE732">
        <v>1</v>
      </c>
      <c r="AF732">
        <v>1</v>
      </c>
      <c r="AG732" t="s">
        <v>722</v>
      </c>
      <c r="AH732">
        <v>0.97699999999999998</v>
      </c>
      <c r="AI732">
        <v>0.97699999999999998</v>
      </c>
      <c r="AJ732">
        <v>1.7387850063291139</v>
      </c>
      <c r="AK732">
        <v>13.027428549405062</v>
      </c>
      <c r="AL732">
        <v>48.28336418430915</v>
      </c>
      <c r="AM732">
        <v>361.75149587006132</v>
      </c>
      <c r="AN732" s="61">
        <v>2.4141682092154577E-2</v>
      </c>
      <c r="AO732">
        <v>0.18087574793503067</v>
      </c>
      <c r="AP732">
        <v>2.2205519188363779E-2</v>
      </c>
    </row>
    <row r="733" spans="1:42" x14ac:dyDescent="0.35">
      <c r="A733" s="48" t="s">
        <v>725</v>
      </c>
      <c r="B733">
        <v>732</v>
      </c>
      <c r="C733" t="s">
        <v>524</v>
      </c>
      <c r="D733" t="s">
        <v>492</v>
      </c>
      <c r="E733" t="s">
        <v>16</v>
      </c>
      <c r="F733">
        <v>2000</v>
      </c>
      <c r="G733">
        <v>138</v>
      </c>
      <c r="H733">
        <v>182.54430379746836</v>
      </c>
      <c r="J733">
        <v>175</v>
      </c>
      <c r="K733" t="s">
        <v>722</v>
      </c>
      <c r="L733">
        <v>0.5</v>
      </c>
      <c r="M733">
        <v>0.5</v>
      </c>
      <c r="N733" t="s">
        <v>722</v>
      </c>
      <c r="O733">
        <v>7000</v>
      </c>
      <c r="P733">
        <v>7000</v>
      </c>
      <c r="Q733">
        <v>3103.253164556962</v>
      </c>
      <c r="R733" t="s">
        <v>722</v>
      </c>
      <c r="S733">
        <v>1.61</v>
      </c>
      <c r="T733">
        <v>1.61</v>
      </c>
      <c r="U733" t="s">
        <v>722</v>
      </c>
      <c r="V733">
        <v>4.1499999999999999E-5</v>
      </c>
      <c r="W733">
        <v>4.1499999999999999E-5</v>
      </c>
      <c r="X733" t="s">
        <v>722</v>
      </c>
      <c r="Y733">
        <v>12.94</v>
      </c>
      <c r="Z733">
        <v>12.94</v>
      </c>
      <c r="AA733" t="s">
        <v>722</v>
      </c>
      <c r="AB733">
        <v>1.27E-4</v>
      </c>
      <c r="AC733">
        <v>1.27E-4</v>
      </c>
      <c r="AD733" t="s">
        <v>722</v>
      </c>
      <c r="AE733">
        <v>1</v>
      </c>
      <c r="AF733">
        <v>1</v>
      </c>
      <c r="AG733" t="s">
        <v>722</v>
      </c>
      <c r="AH733">
        <v>0.97699999999999998</v>
      </c>
      <c r="AI733">
        <v>0.97699999999999998</v>
      </c>
      <c r="AJ733">
        <v>1.7387850063291139</v>
      </c>
      <c r="AK733">
        <v>13.027428549405062</v>
      </c>
      <c r="AL733">
        <v>48.28336418430915</v>
      </c>
      <c r="AM733">
        <v>361.75149587006132</v>
      </c>
      <c r="AN733" s="61">
        <v>2.4141682092154577E-2</v>
      </c>
      <c r="AO733">
        <v>0.18087574793503067</v>
      </c>
      <c r="AP733">
        <v>2.2205519188363779E-2</v>
      </c>
    </row>
    <row r="734" spans="1:42" x14ac:dyDescent="0.35">
      <c r="A734" s="48" t="s">
        <v>725</v>
      </c>
      <c r="B734">
        <v>733</v>
      </c>
      <c r="C734" t="s">
        <v>525</v>
      </c>
      <c r="D734" t="s">
        <v>492</v>
      </c>
      <c r="E734" t="s">
        <v>16</v>
      </c>
      <c r="F734">
        <v>2000</v>
      </c>
      <c r="G734">
        <v>138</v>
      </c>
      <c r="H734">
        <v>182.54430379746836</v>
      </c>
      <c r="J734">
        <v>175</v>
      </c>
      <c r="K734" t="s">
        <v>722</v>
      </c>
      <c r="L734">
        <v>0.5</v>
      </c>
      <c r="M734">
        <v>0.5</v>
      </c>
      <c r="N734" t="s">
        <v>722</v>
      </c>
      <c r="O734">
        <v>7000</v>
      </c>
      <c r="P734">
        <v>7000</v>
      </c>
      <c r="Q734">
        <v>3103.253164556962</v>
      </c>
      <c r="R734" t="s">
        <v>722</v>
      </c>
      <c r="S734">
        <v>1.61</v>
      </c>
      <c r="T734">
        <v>1.61</v>
      </c>
      <c r="U734" t="s">
        <v>722</v>
      </c>
      <c r="V734">
        <v>4.1499999999999999E-5</v>
      </c>
      <c r="W734">
        <v>4.1499999999999999E-5</v>
      </c>
      <c r="X734" t="s">
        <v>722</v>
      </c>
      <c r="Y734">
        <v>12.94</v>
      </c>
      <c r="Z734">
        <v>12.94</v>
      </c>
      <c r="AA734" t="s">
        <v>722</v>
      </c>
      <c r="AB734">
        <v>1.27E-4</v>
      </c>
      <c r="AC734">
        <v>1.27E-4</v>
      </c>
      <c r="AD734" t="s">
        <v>722</v>
      </c>
      <c r="AE734">
        <v>1</v>
      </c>
      <c r="AF734">
        <v>1</v>
      </c>
      <c r="AG734" t="s">
        <v>722</v>
      </c>
      <c r="AH734">
        <v>0.97699999999999998</v>
      </c>
      <c r="AI734">
        <v>0.97699999999999998</v>
      </c>
      <c r="AJ734">
        <v>1.7387850063291139</v>
      </c>
      <c r="AK734">
        <v>13.027428549405062</v>
      </c>
      <c r="AL734">
        <v>48.28336418430915</v>
      </c>
      <c r="AM734">
        <v>361.75149587006132</v>
      </c>
      <c r="AN734" s="61">
        <v>2.4141682092154577E-2</v>
      </c>
      <c r="AO734">
        <v>0.18087574793503067</v>
      </c>
      <c r="AP734">
        <v>2.2205519188363779E-2</v>
      </c>
    </row>
    <row r="735" spans="1:42" x14ac:dyDescent="0.35">
      <c r="A735" s="48" t="s">
        <v>725</v>
      </c>
      <c r="B735">
        <v>734</v>
      </c>
      <c r="C735" t="s">
        <v>526</v>
      </c>
      <c r="D735" t="s">
        <v>492</v>
      </c>
      <c r="E735" t="s">
        <v>16</v>
      </c>
      <c r="F735">
        <v>2000</v>
      </c>
      <c r="G735">
        <v>138</v>
      </c>
      <c r="H735">
        <v>182.54430379746836</v>
      </c>
      <c r="J735">
        <v>175</v>
      </c>
      <c r="K735" t="s">
        <v>722</v>
      </c>
      <c r="L735">
        <v>0.5</v>
      </c>
      <c r="M735">
        <v>0.5</v>
      </c>
      <c r="N735" t="s">
        <v>722</v>
      </c>
      <c r="O735">
        <v>7000</v>
      </c>
      <c r="P735">
        <v>7000</v>
      </c>
      <c r="Q735">
        <v>3103.253164556962</v>
      </c>
      <c r="R735" t="s">
        <v>722</v>
      </c>
      <c r="S735">
        <v>1.61</v>
      </c>
      <c r="T735">
        <v>1.61</v>
      </c>
      <c r="U735" t="s">
        <v>722</v>
      </c>
      <c r="V735">
        <v>4.1499999999999999E-5</v>
      </c>
      <c r="W735">
        <v>4.1499999999999999E-5</v>
      </c>
      <c r="X735" t="s">
        <v>722</v>
      </c>
      <c r="Y735">
        <v>12.94</v>
      </c>
      <c r="Z735">
        <v>12.94</v>
      </c>
      <c r="AA735" t="s">
        <v>722</v>
      </c>
      <c r="AB735">
        <v>1.27E-4</v>
      </c>
      <c r="AC735">
        <v>1.27E-4</v>
      </c>
      <c r="AD735" t="s">
        <v>722</v>
      </c>
      <c r="AE735">
        <v>1</v>
      </c>
      <c r="AF735">
        <v>1</v>
      </c>
      <c r="AG735" t="s">
        <v>722</v>
      </c>
      <c r="AH735">
        <v>0.97699999999999998</v>
      </c>
      <c r="AI735">
        <v>0.97699999999999998</v>
      </c>
      <c r="AJ735">
        <v>1.7387850063291139</v>
      </c>
      <c r="AK735">
        <v>13.027428549405062</v>
      </c>
      <c r="AL735">
        <v>48.28336418430915</v>
      </c>
      <c r="AM735">
        <v>361.75149587006132</v>
      </c>
      <c r="AN735" s="61">
        <v>2.4141682092154577E-2</v>
      </c>
      <c r="AO735">
        <v>0.18087574793503067</v>
      </c>
      <c r="AP735">
        <v>2.2205519188363779E-2</v>
      </c>
    </row>
    <row r="736" spans="1:42" x14ac:dyDescent="0.35">
      <c r="A736" s="48" t="s">
        <v>725</v>
      </c>
      <c r="B736">
        <v>735</v>
      </c>
      <c r="C736" t="s">
        <v>527</v>
      </c>
      <c r="D736" t="s">
        <v>492</v>
      </c>
      <c r="E736" t="s">
        <v>16</v>
      </c>
      <c r="F736">
        <v>2000</v>
      </c>
      <c r="G736">
        <v>138</v>
      </c>
      <c r="H736">
        <v>182.54430379746836</v>
      </c>
      <c r="J736">
        <v>175</v>
      </c>
      <c r="K736" t="s">
        <v>722</v>
      </c>
      <c r="L736">
        <v>0.5</v>
      </c>
      <c r="M736">
        <v>0.5</v>
      </c>
      <c r="N736" t="s">
        <v>722</v>
      </c>
      <c r="O736">
        <v>7000</v>
      </c>
      <c r="P736">
        <v>7000</v>
      </c>
      <c r="Q736">
        <v>3103.253164556962</v>
      </c>
      <c r="R736" t="s">
        <v>722</v>
      </c>
      <c r="S736">
        <v>1.61</v>
      </c>
      <c r="T736">
        <v>1.61</v>
      </c>
      <c r="U736" t="s">
        <v>722</v>
      </c>
      <c r="V736">
        <v>4.1499999999999999E-5</v>
      </c>
      <c r="W736">
        <v>4.1499999999999999E-5</v>
      </c>
      <c r="X736" t="s">
        <v>722</v>
      </c>
      <c r="Y736">
        <v>12.94</v>
      </c>
      <c r="Z736">
        <v>12.94</v>
      </c>
      <c r="AA736" t="s">
        <v>722</v>
      </c>
      <c r="AB736">
        <v>1.27E-4</v>
      </c>
      <c r="AC736">
        <v>1.27E-4</v>
      </c>
      <c r="AD736" t="s">
        <v>722</v>
      </c>
      <c r="AE736">
        <v>1</v>
      </c>
      <c r="AF736">
        <v>1</v>
      </c>
      <c r="AG736" t="s">
        <v>722</v>
      </c>
      <c r="AH736">
        <v>0.97699999999999998</v>
      </c>
      <c r="AI736">
        <v>0.97699999999999998</v>
      </c>
      <c r="AJ736">
        <v>1.7387850063291139</v>
      </c>
      <c r="AK736">
        <v>13.027428549405062</v>
      </c>
      <c r="AL736">
        <v>48.28336418430915</v>
      </c>
      <c r="AM736">
        <v>361.75149587006132</v>
      </c>
      <c r="AN736" s="61">
        <v>2.4141682092154577E-2</v>
      </c>
      <c r="AO736">
        <v>0.18087574793503067</v>
      </c>
      <c r="AP736">
        <v>2.2205519188363779E-2</v>
      </c>
    </row>
    <row r="737" spans="1:42" x14ac:dyDescent="0.35">
      <c r="A737" s="48" t="s">
        <v>725</v>
      </c>
      <c r="B737">
        <v>736</v>
      </c>
      <c r="C737" t="s">
        <v>528</v>
      </c>
      <c r="D737" t="s">
        <v>492</v>
      </c>
      <c r="E737" t="s">
        <v>16</v>
      </c>
      <c r="F737">
        <v>2001</v>
      </c>
      <c r="G737">
        <v>138</v>
      </c>
      <c r="H737">
        <v>182.54430379746836</v>
      </c>
      <c r="J737">
        <v>175</v>
      </c>
      <c r="K737" t="s">
        <v>722</v>
      </c>
      <c r="L737">
        <v>0.5</v>
      </c>
      <c r="M737">
        <v>0.5</v>
      </c>
      <c r="N737" t="s">
        <v>722</v>
      </c>
      <c r="O737">
        <v>7000</v>
      </c>
      <c r="P737">
        <v>7000</v>
      </c>
      <c r="Q737">
        <v>2920.7088607594937</v>
      </c>
      <c r="R737" t="s">
        <v>722</v>
      </c>
      <c r="S737">
        <v>1.33</v>
      </c>
      <c r="T737">
        <v>1.33</v>
      </c>
      <c r="U737" t="s">
        <v>722</v>
      </c>
      <c r="V737">
        <v>3.9799999999999998E-5</v>
      </c>
      <c r="W737">
        <v>3.9799999999999998E-5</v>
      </c>
      <c r="X737" t="s">
        <v>722</v>
      </c>
      <c r="Y737">
        <v>10.29</v>
      </c>
      <c r="Z737">
        <v>10.29</v>
      </c>
      <c r="AA737" t="s">
        <v>722</v>
      </c>
      <c r="AB737">
        <v>1.0900000000000001E-4</v>
      </c>
      <c r="AC737">
        <v>1.0900000000000001E-4</v>
      </c>
      <c r="AD737" t="s">
        <v>722</v>
      </c>
      <c r="AE737">
        <v>1</v>
      </c>
      <c r="AF737">
        <v>1</v>
      </c>
      <c r="AG737" t="s">
        <v>722</v>
      </c>
      <c r="AH737">
        <v>0.97699999999999998</v>
      </c>
      <c r="AI737">
        <v>0.97699999999999998</v>
      </c>
      <c r="AJ737">
        <v>1.446244212658228</v>
      </c>
      <c r="AK737">
        <v>10.36436504870886</v>
      </c>
      <c r="AL737">
        <v>40.159959836926198</v>
      </c>
      <c r="AM737">
        <v>287.80235070143868</v>
      </c>
      <c r="AN737" s="61">
        <v>2.0079979918463099E-2</v>
      </c>
      <c r="AO737">
        <v>0.14390117535071936</v>
      </c>
      <c r="AP737">
        <v>1.8469565529002356E-2</v>
      </c>
    </row>
    <row r="738" spans="1:42" x14ac:dyDescent="0.35">
      <c r="A738" s="48" t="s">
        <v>725</v>
      </c>
      <c r="B738">
        <v>737</v>
      </c>
      <c r="C738" t="s">
        <v>529</v>
      </c>
      <c r="D738" t="s">
        <v>492</v>
      </c>
      <c r="E738" t="s">
        <v>16</v>
      </c>
      <c r="F738">
        <v>2001</v>
      </c>
      <c r="G738">
        <v>138</v>
      </c>
      <c r="H738">
        <v>182.54430379746836</v>
      </c>
      <c r="J738">
        <v>175</v>
      </c>
      <c r="K738" t="s">
        <v>722</v>
      </c>
      <c r="L738">
        <v>0.5</v>
      </c>
      <c r="M738">
        <v>0.5</v>
      </c>
      <c r="N738" t="s">
        <v>722</v>
      </c>
      <c r="O738">
        <v>7000</v>
      </c>
      <c r="P738">
        <v>7000</v>
      </c>
      <c r="Q738">
        <v>2920.7088607594937</v>
      </c>
      <c r="R738" t="s">
        <v>722</v>
      </c>
      <c r="S738">
        <v>1.33</v>
      </c>
      <c r="T738">
        <v>1.33</v>
      </c>
      <c r="U738" t="s">
        <v>722</v>
      </c>
      <c r="V738">
        <v>3.9799999999999998E-5</v>
      </c>
      <c r="W738">
        <v>3.9799999999999998E-5</v>
      </c>
      <c r="X738" t="s">
        <v>722</v>
      </c>
      <c r="Y738">
        <v>10.29</v>
      </c>
      <c r="Z738">
        <v>10.29</v>
      </c>
      <c r="AA738" t="s">
        <v>722</v>
      </c>
      <c r="AB738">
        <v>1.0900000000000001E-4</v>
      </c>
      <c r="AC738">
        <v>1.0900000000000001E-4</v>
      </c>
      <c r="AD738" t="s">
        <v>722</v>
      </c>
      <c r="AE738">
        <v>1</v>
      </c>
      <c r="AF738">
        <v>1</v>
      </c>
      <c r="AG738" t="s">
        <v>722</v>
      </c>
      <c r="AH738">
        <v>0.97699999999999998</v>
      </c>
      <c r="AI738">
        <v>0.97699999999999998</v>
      </c>
      <c r="AJ738">
        <v>1.446244212658228</v>
      </c>
      <c r="AK738">
        <v>10.36436504870886</v>
      </c>
      <c r="AL738">
        <v>40.159959836926198</v>
      </c>
      <c r="AM738">
        <v>287.80235070143868</v>
      </c>
      <c r="AN738" s="61">
        <v>2.0079979918463099E-2</v>
      </c>
      <c r="AO738">
        <v>0.14390117535071936</v>
      </c>
      <c r="AP738">
        <v>1.8469565529002356E-2</v>
      </c>
    </row>
    <row r="739" spans="1:42" x14ac:dyDescent="0.35">
      <c r="A739" s="48" t="s">
        <v>725</v>
      </c>
      <c r="B739">
        <v>738</v>
      </c>
      <c r="C739" t="s">
        <v>530</v>
      </c>
      <c r="D739" t="s">
        <v>492</v>
      </c>
      <c r="E739" t="s">
        <v>16</v>
      </c>
      <c r="F739">
        <v>2001</v>
      </c>
      <c r="G739">
        <v>138</v>
      </c>
      <c r="H739">
        <v>182.54430379746836</v>
      </c>
      <c r="J739">
        <v>175</v>
      </c>
      <c r="K739" t="s">
        <v>722</v>
      </c>
      <c r="L739">
        <v>0.5</v>
      </c>
      <c r="M739">
        <v>0.5</v>
      </c>
      <c r="N739" t="s">
        <v>722</v>
      </c>
      <c r="O739">
        <v>7000</v>
      </c>
      <c r="P739">
        <v>7000</v>
      </c>
      <c r="Q739">
        <v>2920.7088607594937</v>
      </c>
      <c r="R739" t="s">
        <v>722</v>
      </c>
      <c r="S739">
        <v>1.33</v>
      </c>
      <c r="T739">
        <v>1.33</v>
      </c>
      <c r="U739" t="s">
        <v>722</v>
      </c>
      <c r="V739">
        <v>3.9799999999999998E-5</v>
      </c>
      <c r="W739">
        <v>3.9799999999999998E-5</v>
      </c>
      <c r="X739" t="s">
        <v>722</v>
      </c>
      <c r="Y739">
        <v>10.29</v>
      </c>
      <c r="Z739">
        <v>10.29</v>
      </c>
      <c r="AA739" t="s">
        <v>722</v>
      </c>
      <c r="AB739">
        <v>1.0900000000000001E-4</v>
      </c>
      <c r="AC739">
        <v>1.0900000000000001E-4</v>
      </c>
      <c r="AD739" t="s">
        <v>722</v>
      </c>
      <c r="AE739">
        <v>1</v>
      </c>
      <c r="AF739">
        <v>1</v>
      </c>
      <c r="AG739" t="s">
        <v>722</v>
      </c>
      <c r="AH739">
        <v>0.97699999999999998</v>
      </c>
      <c r="AI739">
        <v>0.97699999999999998</v>
      </c>
      <c r="AJ739">
        <v>1.446244212658228</v>
      </c>
      <c r="AK739">
        <v>10.36436504870886</v>
      </c>
      <c r="AL739">
        <v>40.159959836926198</v>
      </c>
      <c r="AM739">
        <v>287.80235070143868</v>
      </c>
      <c r="AN739" s="61">
        <v>2.0079979918463099E-2</v>
      </c>
      <c r="AO739">
        <v>0.14390117535071936</v>
      </c>
      <c r="AP739">
        <v>1.8469565529002356E-2</v>
      </c>
    </row>
    <row r="740" spans="1:42" x14ac:dyDescent="0.35">
      <c r="A740" s="48" t="s">
        <v>725</v>
      </c>
      <c r="B740">
        <v>739</v>
      </c>
      <c r="C740" t="s">
        <v>531</v>
      </c>
      <c r="D740" t="s">
        <v>492</v>
      </c>
      <c r="E740" t="s">
        <v>16</v>
      </c>
      <c r="F740">
        <v>2001</v>
      </c>
      <c r="G740">
        <v>138</v>
      </c>
      <c r="H740">
        <v>182.54430379746836</v>
      </c>
      <c r="J740">
        <v>175</v>
      </c>
      <c r="K740" t="s">
        <v>722</v>
      </c>
      <c r="L740">
        <v>0.5</v>
      </c>
      <c r="M740">
        <v>0.5</v>
      </c>
      <c r="N740" t="s">
        <v>722</v>
      </c>
      <c r="O740">
        <v>7000</v>
      </c>
      <c r="P740">
        <v>7000</v>
      </c>
      <c r="Q740">
        <v>2920.7088607594937</v>
      </c>
      <c r="R740" t="s">
        <v>722</v>
      </c>
      <c r="S740">
        <v>1.33</v>
      </c>
      <c r="T740">
        <v>1.33</v>
      </c>
      <c r="U740" t="s">
        <v>722</v>
      </c>
      <c r="V740">
        <v>3.9799999999999998E-5</v>
      </c>
      <c r="W740">
        <v>3.9799999999999998E-5</v>
      </c>
      <c r="X740" t="s">
        <v>722</v>
      </c>
      <c r="Y740">
        <v>10.29</v>
      </c>
      <c r="Z740">
        <v>10.29</v>
      </c>
      <c r="AA740" t="s">
        <v>722</v>
      </c>
      <c r="AB740">
        <v>1.0900000000000001E-4</v>
      </c>
      <c r="AC740">
        <v>1.0900000000000001E-4</v>
      </c>
      <c r="AD740" t="s">
        <v>722</v>
      </c>
      <c r="AE740">
        <v>1</v>
      </c>
      <c r="AF740">
        <v>1</v>
      </c>
      <c r="AG740" t="s">
        <v>722</v>
      </c>
      <c r="AH740">
        <v>0.97699999999999998</v>
      </c>
      <c r="AI740">
        <v>0.97699999999999998</v>
      </c>
      <c r="AJ740">
        <v>1.446244212658228</v>
      </c>
      <c r="AK740">
        <v>10.36436504870886</v>
      </c>
      <c r="AL740">
        <v>40.159959836926198</v>
      </c>
      <c r="AM740">
        <v>287.80235070143868</v>
      </c>
      <c r="AN740" s="61">
        <v>2.0079979918463099E-2</v>
      </c>
      <c r="AO740">
        <v>0.14390117535071936</v>
      </c>
      <c r="AP740">
        <v>1.8469565529002356E-2</v>
      </c>
    </row>
    <row r="741" spans="1:42" x14ac:dyDescent="0.35">
      <c r="A741" s="48" t="s">
        <v>725</v>
      </c>
      <c r="B741">
        <v>740</v>
      </c>
      <c r="C741" t="s">
        <v>532</v>
      </c>
      <c r="D741" t="s">
        <v>492</v>
      </c>
      <c r="E741" t="s">
        <v>16</v>
      </c>
      <c r="F741">
        <v>2001</v>
      </c>
      <c r="G741">
        <v>138</v>
      </c>
      <c r="H741">
        <v>182.54430379746836</v>
      </c>
      <c r="J741">
        <v>175</v>
      </c>
      <c r="K741" t="s">
        <v>722</v>
      </c>
      <c r="L741">
        <v>0.5</v>
      </c>
      <c r="M741">
        <v>0.5</v>
      </c>
      <c r="N741" t="s">
        <v>722</v>
      </c>
      <c r="O741">
        <v>7000</v>
      </c>
      <c r="P741">
        <v>7000</v>
      </c>
      <c r="Q741">
        <v>2920.7088607594937</v>
      </c>
      <c r="R741" t="s">
        <v>722</v>
      </c>
      <c r="S741">
        <v>1.33</v>
      </c>
      <c r="T741">
        <v>1.33</v>
      </c>
      <c r="U741" t="s">
        <v>722</v>
      </c>
      <c r="V741">
        <v>3.9799999999999998E-5</v>
      </c>
      <c r="W741">
        <v>3.9799999999999998E-5</v>
      </c>
      <c r="X741" t="s">
        <v>722</v>
      </c>
      <c r="Y741">
        <v>10.29</v>
      </c>
      <c r="Z741">
        <v>10.29</v>
      </c>
      <c r="AA741" t="s">
        <v>722</v>
      </c>
      <c r="AB741">
        <v>1.0900000000000001E-4</v>
      </c>
      <c r="AC741">
        <v>1.0900000000000001E-4</v>
      </c>
      <c r="AD741" t="s">
        <v>722</v>
      </c>
      <c r="AE741">
        <v>1</v>
      </c>
      <c r="AF741">
        <v>1</v>
      </c>
      <c r="AG741" t="s">
        <v>722</v>
      </c>
      <c r="AH741">
        <v>0.97699999999999998</v>
      </c>
      <c r="AI741">
        <v>0.97699999999999998</v>
      </c>
      <c r="AJ741">
        <v>1.446244212658228</v>
      </c>
      <c r="AK741">
        <v>10.36436504870886</v>
      </c>
      <c r="AL741">
        <v>40.159959836926198</v>
      </c>
      <c r="AM741">
        <v>287.80235070143868</v>
      </c>
      <c r="AN741" s="61">
        <v>2.0079979918463099E-2</v>
      </c>
      <c r="AO741">
        <v>0.14390117535071936</v>
      </c>
      <c r="AP741">
        <v>1.8469565529002356E-2</v>
      </c>
    </row>
    <row r="742" spans="1:42" x14ac:dyDescent="0.35">
      <c r="A742" s="48" t="s">
        <v>725</v>
      </c>
      <c r="B742">
        <v>741</v>
      </c>
      <c r="C742" t="s">
        <v>533</v>
      </c>
      <c r="D742" t="s">
        <v>492</v>
      </c>
      <c r="E742" t="s">
        <v>16</v>
      </c>
      <c r="F742">
        <v>2002</v>
      </c>
      <c r="G742">
        <v>138</v>
      </c>
      <c r="H742">
        <v>182.54430379746836</v>
      </c>
      <c r="J742">
        <v>175</v>
      </c>
      <c r="K742" t="s">
        <v>722</v>
      </c>
      <c r="L742">
        <v>0.5</v>
      </c>
      <c r="M742">
        <v>0.5</v>
      </c>
      <c r="N742" t="s">
        <v>722</v>
      </c>
      <c r="O742">
        <v>7000</v>
      </c>
      <c r="P742">
        <v>7000</v>
      </c>
      <c r="Q742">
        <v>2738.1645569620255</v>
      </c>
      <c r="R742" t="s">
        <v>722</v>
      </c>
      <c r="S742">
        <v>1.06</v>
      </c>
      <c r="T742">
        <v>1.06</v>
      </c>
      <c r="U742" t="s">
        <v>722</v>
      </c>
      <c r="V742">
        <v>3.8099999999999998E-5</v>
      </c>
      <c r="W742">
        <v>3.8099999999999998E-5</v>
      </c>
      <c r="X742" t="s">
        <v>722</v>
      </c>
      <c r="Y742">
        <v>7.64</v>
      </c>
      <c r="Z742">
        <v>7.64</v>
      </c>
      <c r="AA742" t="s">
        <v>722</v>
      </c>
      <c r="AB742">
        <v>9.1700000000000006E-5</v>
      </c>
      <c r="AC742">
        <v>9.1700000000000006E-5</v>
      </c>
      <c r="AD742" t="s">
        <v>722</v>
      </c>
      <c r="AE742">
        <v>1</v>
      </c>
      <c r="AF742">
        <v>1</v>
      </c>
      <c r="AG742" t="s">
        <v>722</v>
      </c>
      <c r="AH742">
        <v>0.97699999999999998</v>
      </c>
      <c r="AI742">
        <v>0.97699999999999998</v>
      </c>
      <c r="AJ742">
        <v>1.1643240696202533</v>
      </c>
      <c r="AK742">
        <v>7.7095946270063287</v>
      </c>
      <c r="AL742">
        <v>32.331474493627461</v>
      </c>
      <c r="AM742">
        <v>214.08349148064929</v>
      </c>
      <c r="AN742" s="61">
        <v>1.6165737246813732E-2</v>
      </c>
      <c r="AO742">
        <v>0.10704174574032466</v>
      </c>
      <c r="AP742">
        <v>1.4869245119619271E-2</v>
      </c>
    </row>
    <row r="743" spans="1:42" x14ac:dyDescent="0.35">
      <c r="A743" s="48" t="s">
        <v>725</v>
      </c>
      <c r="B743">
        <v>742</v>
      </c>
      <c r="C743" t="s">
        <v>534</v>
      </c>
      <c r="D743" t="s">
        <v>492</v>
      </c>
      <c r="E743" t="s">
        <v>16</v>
      </c>
      <c r="F743">
        <v>2004</v>
      </c>
      <c r="G743">
        <v>138</v>
      </c>
      <c r="H743">
        <v>182.54430379746836</v>
      </c>
      <c r="J743">
        <v>175</v>
      </c>
      <c r="K743" t="s">
        <v>722</v>
      </c>
      <c r="L743">
        <v>0.5</v>
      </c>
      <c r="M743">
        <v>0.5</v>
      </c>
      <c r="N743" t="s">
        <v>722</v>
      </c>
      <c r="O743">
        <v>7000</v>
      </c>
      <c r="P743">
        <v>7000</v>
      </c>
      <c r="Q743">
        <v>2373.0759493670885</v>
      </c>
      <c r="R743" t="s">
        <v>722</v>
      </c>
      <c r="S743">
        <v>0.129</v>
      </c>
      <c r="T743">
        <v>0.129</v>
      </c>
      <c r="U743" t="s">
        <v>722</v>
      </c>
      <c r="V743">
        <v>3.746E-4</v>
      </c>
      <c r="W743">
        <v>3.746E-4</v>
      </c>
      <c r="X743" t="s">
        <v>722</v>
      </c>
      <c r="Y743">
        <v>0.13700000000000001</v>
      </c>
      <c r="Z743">
        <v>0.13700000000000001</v>
      </c>
      <c r="AA743" t="s">
        <v>722</v>
      </c>
      <c r="AB743">
        <v>4.0660000000000002E-4</v>
      </c>
      <c r="AC743">
        <v>4.0660000000000002E-4</v>
      </c>
      <c r="AD743" t="s">
        <v>722</v>
      </c>
      <c r="AE743">
        <v>1</v>
      </c>
      <c r="AF743">
        <v>1</v>
      </c>
      <c r="AG743" t="s">
        <v>722</v>
      </c>
      <c r="AH743">
        <v>0.97699999999999998</v>
      </c>
      <c r="AI743">
        <v>0.97699999999999998</v>
      </c>
      <c r="AJ743">
        <v>1.0179542506329113</v>
      </c>
      <c r="AK743">
        <v>1.0765491493493671</v>
      </c>
      <c r="AL743">
        <v>28.267011520900649</v>
      </c>
      <c r="AM743">
        <v>29.894101025221946</v>
      </c>
      <c r="AN743" s="61">
        <v>1.4133505760450325E-2</v>
      </c>
      <c r="AO743">
        <v>1.4947050512610974E-2</v>
      </c>
      <c r="AP743">
        <v>1.2999998598462209E-2</v>
      </c>
    </row>
    <row r="744" spans="1:42" x14ac:dyDescent="0.35">
      <c r="A744" s="48" t="s">
        <v>725</v>
      </c>
      <c r="B744">
        <v>743</v>
      </c>
      <c r="C744" t="s">
        <v>535</v>
      </c>
      <c r="D744" t="s">
        <v>492</v>
      </c>
      <c r="E744" t="s">
        <v>16</v>
      </c>
      <c r="F744">
        <v>2004</v>
      </c>
      <c r="G744">
        <v>138</v>
      </c>
      <c r="H744">
        <v>182.54430379746836</v>
      </c>
      <c r="J744">
        <v>175</v>
      </c>
      <c r="K744" t="s">
        <v>722</v>
      </c>
      <c r="L744">
        <v>0.5</v>
      </c>
      <c r="M744">
        <v>0.5</v>
      </c>
      <c r="N744" t="s">
        <v>722</v>
      </c>
      <c r="O744">
        <v>7000</v>
      </c>
      <c r="P744">
        <v>7000</v>
      </c>
      <c r="Q744">
        <v>2373.0759493670885</v>
      </c>
      <c r="R744" t="s">
        <v>722</v>
      </c>
      <c r="S744">
        <v>0.129</v>
      </c>
      <c r="T744">
        <v>0.129</v>
      </c>
      <c r="U744" t="s">
        <v>722</v>
      </c>
      <c r="V744">
        <v>3.746E-4</v>
      </c>
      <c r="W744">
        <v>3.746E-4</v>
      </c>
      <c r="X744" t="s">
        <v>722</v>
      </c>
      <c r="Y744">
        <v>0.13700000000000001</v>
      </c>
      <c r="Z744">
        <v>0.13700000000000001</v>
      </c>
      <c r="AA744" t="s">
        <v>722</v>
      </c>
      <c r="AB744">
        <v>4.0660000000000002E-4</v>
      </c>
      <c r="AC744">
        <v>4.0660000000000002E-4</v>
      </c>
      <c r="AD744" t="s">
        <v>722</v>
      </c>
      <c r="AE744">
        <v>1</v>
      </c>
      <c r="AF744">
        <v>1</v>
      </c>
      <c r="AG744" t="s">
        <v>722</v>
      </c>
      <c r="AH744">
        <v>0.97699999999999998</v>
      </c>
      <c r="AI744">
        <v>0.97699999999999998</v>
      </c>
      <c r="AJ744">
        <v>1.0179542506329113</v>
      </c>
      <c r="AK744">
        <v>1.0765491493493671</v>
      </c>
      <c r="AL744">
        <v>28.267011520900649</v>
      </c>
      <c r="AM744">
        <v>29.894101025221946</v>
      </c>
      <c r="AN744" s="61">
        <v>1.4133505760450325E-2</v>
      </c>
      <c r="AO744">
        <v>1.4947050512610974E-2</v>
      </c>
      <c r="AP744">
        <v>1.2999998598462209E-2</v>
      </c>
    </row>
    <row r="745" spans="1:42" x14ac:dyDescent="0.35">
      <c r="A745" s="48" t="s">
        <v>725</v>
      </c>
      <c r="B745">
        <v>744</v>
      </c>
      <c r="C745" t="s">
        <v>536</v>
      </c>
      <c r="D745" t="s">
        <v>492</v>
      </c>
      <c r="E745" t="s">
        <v>16</v>
      </c>
      <c r="F745">
        <v>2004</v>
      </c>
      <c r="G745">
        <v>138</v>
      </c>
      <c r="H745">
        <v>182.54430379746836</v>
      </c>
      <c r="J745">
        <v>175</v>
      </c>
      <c r="K745" t="s">
        <v>722</v>
      </c>
      <c r="L745">
        <v>0.5</v>
      </c>
      <c r="M745">
        <v>0.5</v>
      </c>
      <c r="N745" t="s">
        <v>722</v>
      </c>
      <c r="O745">
        <v>7000</v>
      </c>
      <c r="P745">
        <v>7000</v>
      </c>
      <c r="Q745">
        <v>2373.0759493670885</v>
      </c>
      <c r="R745" t="s">
        <v>722</v>
      </c>
      <c r="S745">
        <v>0.129</v>
      </c>
      <c r="T745">
        <v>0.129</v>
      </c>
      <c r="U745" t="s">
        <v>722</v>
      </c>
      <c r="V745">
        <v>3.746E-4</v>
      </c>
      <c r="W745">
        <v>3.746E-4</v>
      </c>
      <c r="X745" t="s">
        <v>722</v>
      </c>
      <c r="Y745">
        <v>0.13700000000000001</v>
      </c>
      <c r="Z745">
        <v>0.13700000000000001</v>
      </c>
      <c r="AA745" t="s">
        <v>722</v>
      </c>
      <c r="AB745">
        <v>4.0660000000000002E-4</v>
      </c>
      <c r="AC745">
        <v>4.0660000000000002E-4</v>
      </c>
      <c r="AD745" t="s">
        <v>722</v>
      </c>
      <c r="AE745">
        <v>1</v>
      </c>
      <c r="AF745">
        <v>1</v>
      </c>
      <c r="AG745" t="s">
        <v>722</v>
      </c>
      <c r="AH745">
        <v>0.97699999999999998</v>
      </c>
      <c r="AI745">
        <v>0.97699999999999998</v>
      </c>
      <c r="AJ745">
        <v>1.0179542506329113</v>
      </c>
      <c r="AK745">
        <v>1.0765491493493671</v>
      </c>
      <c r="AL745">
        <v>28.267011520900649</v>
      </c>
      <c r="AM745">
        <v>29.894101025221946</v>
      </c>
      <c r="AN745" s="61">
        <v>1.4133505760450325E-2</v>
      </c>
      <c r="AO745">
        <v>1.4947050512610974E-2</v>
      </c>
      <c r="AP745">
        <v>1.2999998598462209E-2</v>
      </c>
    </row>
    <row r="746" spans="1:42" x14ac:dyDescent="0.35">
      <c r="A746" s="48" t="s">
        <v>725</v>
      </c>
      <c r="B746">
        <v>745</v>
      </c>
      <c r="C746" t="s">
        <v>537</v>
      </c>
      <c r="D746" t="s">
        <v>492</v>
      </c>
      <c r="E746" t="s">
        <v>16</v>
      </c>
      <c r="F746">
        <v>2005</v>
      </c>
      <c r="G746">
        <v>138</v>
      </c>
      <c r="H746">
        <v>182.54430379746836</v>
      </c>
      <c r="J746">
        <v>175</v>
      </c>
      <c r="K746" t="s">
        <v>722</v>
      </c>
      <c r="L746">
        <v>0.5</v>
      </c>
      <c r="M746">
        <v>0.5</v>
      </c>
      <c r="N746" t="s">
        <v>722</v>
      </c>
      <c r="O746">
        <v>7000</v>
      </c>
      <c r="P746">
        <v>7000</v>
      </c>
      <c r="Q746">
        <v>2190.5316455696202</v>
      </c>
      <c r="R746" t="s">
        <v>722</v>
      </c>
      <c r="S746">
        <v>0.129</v>
      </c>
      <c r="T746">
        <v>0.129</v>
      </c>
      <c r="U746" t="s">
        <v>722</v>
      </c>
      <c r="V746">
        <v>3.746E-4</v>
      </c>
      <c r="W746">
        <v>3.746E-4</v>
      </c>
      <c r="X746" t="s">
        <v>722</v>
      </c>
      <c r="Y746">
        <v>0.13700000000000001</v>
      </c>
      <c r="Z746">
        <v>0.13700000000000001</v>
      </c>
      <c r="AA746" t="s">
        <v>722</v>
      </c>
      <c r="AB746">
        <v>4.0660000000000002E-4</v>
      </c>
      <c r="AC746">
        <v>4.0660000000000002E-4</v>
      </c>
      <c r="AD746" t="s">
        <v>722</v>
      </c>
      <c r="AE746">
        <v>1</v>
      </c>
      <c r="AF746">
        <v>1</v>
      </c>
      <c r="AG746" t="s">
        <v>722</v>
      </c>
      <c r="AH746">
        <v>0.97699999999999998</v>
      </c>
      <c r="AI746">
        <v>0.97699999999999998</v>
      </c>
      <c r="AJ746">
        <v>0.94957315443037971</v>
      </c>
      <c r="AK746">
        <v>1.0040337532455694</v>
      </c>
      <c r="AL746">
        <v>26.368174482824546</v>
      </c>
      <c r="AM746">
        <v>27.880460887824544</v>
      </c>
      <c r="AN746" s="61">
        <v>1.3184087241412274E-2</v>
      </c>
      <c r="AO746">
        <v>1.3940230443912273E-2</v>
      </c>
      <c r="AP746">
        <v>1.2126723444651009E-2</v>
      </c>
    </row>
    <row r="747" spans="1:42" x14ac:dyDescent="0.35">
      <c r="A747" s="48" t="s">
        <v>725</v>
      </c>
      <c r="B747">
        <v>746</v>
      </c>
      <c r="C747" t="s">
        <v>538</v>
      </c>
      <c r="D747" t="s">
        <v>492</v>
      </c>
      <c r="E747" t="s">
        <v>16</v>
      </c>
      <c r="F747">
        <v>2006</v>
      </c>
      <c r="G747">
        <v>138</v>
      </c>
      <c r="H747">
        <v>182.54430379746836</v>
      </c>
      <c r="J747">
        <v>175</v>
      </c>
      <c r="K747" t="s">
        <v>722</v>
      </c>
      <c r="L747">
        <v>0.5</v>
      </c>
      <c r="M747">
        <v>0.5</v>
      </c>
      <c r="N747" t="s">
        <v>722</v>
      </c>
      <c r="O747">
        <v>7000</v>
      </c>
      <c r="P747">
        <v>7000</v>
      </c>
      <c r="Q747">
        <v>2007.9873417721519</v>
      </c>
      <c r="R747" t="s">
        <v>722</v>
      </c>
      <c r="S747">
        <v>0.129</v>
      </c>
      <c r="T747">
        <v>0.129</v>
      </c>
      <c r="U747" t="s">
        <v>722</v>
      </c>
      <c r="V747">
        <v>3.746E-4</v>
      </c>
      <c r="W747">
        <v>3.746E-4</v>
      </c>
      <c r="X747" t="s">
        <v>722</v>
      </c>
      <c r="Y747">
        <v>0.13700000000000001</v>
      </c>
      <c r="Z747">
        <v>0.13700000000000001</v>
      </c>
      <c r="AA747" t="s">
        <v>722</v>
      </c>
      <c r="AB747">
        <v>4.0660000000000002E-4</v>
      </c>
      <c r="AC747">
        <v>4.0660000000000002E-4</v>
      </c>
      <c r="AD747" t="s">
        <v>722</v>
      </c>
      <c r="AE747">
        <v>1</v>
      </c>
      <c r="AF747">
        <v>1</v>
      </c>
      <c r="AG747" t="s">
        <v>722</v>
      </c>
      <c r="AH747">
        <v>0.97699999999999998</v>
      </c>
      <c r="AI747">
        <v>0.97699999999999998</v>
      </c>
      <c r="AJ747">
        <v>0.88119205822784807</v>
      </c>
      <c r="AK747">
        <v>0.93151835714177222</v>
      </c>
      <c r="AL747">
        <v>24.469337444748444</v>
      </c>
      <c r="AM747">
        <v>25.866820750427159</v>
      </c>
      <c r="AN747" s="61">
        <v>1.2234668722374222E-2</v>
      </c>
      <c r="AO747">
        <v>1.293341037521358E-2</v>
      </c>
      <c r="AP747">
        <v>1.1253448290839808E-2</v>
      </c>
    </row>
    <row r="748" spans="1:42" x14ac:dyDescent="0.35">
      <c r="A748" s="48" t="s">
        <v>725</v>
      </c>
      <c r="B748">
        <v>747</v>
      </c>
      <c r="C748" t="s">
        <v>539</v>
      </c>
      <c r="D748" t="s">
        <v>492</v>
      </c>
      <c r="E748" t="s">
        <v>16</v>
      </c>
      <c r="F748">
        <v>2007</v>
      </c>
      <c r="G748">
        <v>138</v>
      </c>
      <c r="H748">
        <v>182.54430379746836</v>
      </c>
      <c r="J748">
        <v>175</v>
      </c>
      <c r="K748" t="s">
        <v>722</v>
      </c>
      <c r="L748">
        <v>0.5</v>
      </c>
      <c r="M748">
        <v>0.5</v>
      </c>
      <c r="N748" t="s">
        <v>722</v>
      </c>
      <c r="O748">
        <v>7000</v>
      </c>
      <c r="P748">
        <v>7000</v>
      </c>
      <c r="Q748">
        <v>1825.4430379746836</v>
      </c>
      <c r="R748" t="s">
        <v>722</v>
      </c>
      <c r="S748">
        <v>0.129</v>
      </c>
      <c r="T748">
        <v>0.129</v>
      </c>
      <c r="U748" t="s">
        <v>722</v>
      </c>
      <c r="V748">
        <v>1.662E-4</v>
      </c>
      <c r="W748">
        <v>1.662E-4</v>
      </c>
      <c r="X748" t="s">
        <v>722</v>
      </c>
      <c r="Y748">
        <v>0.13700000000000001</v>
      </c>
      <c r="Z748">
        <v>0.13700000000000001</v>
      </c>
      <c r="AA748" t="s">
        <v>722</v>
      </c>
      <c r="AB748">
        <v>1.806E-4</v>
      </c>
      <c r="AC748">
        <v>1.806E-4</v>
      </c>
      <c r="AD748" t="s">
        <v>722</v>
      </c>
      <c r="AE748">
        <v>1</v>
      </c>
      <c r="AF748">
        <v>1</v>
      </c>
      <c r="AG748" t="s">
        <v>722</v>
      </c>
      <c r="AH748">
        <v>0.97699999999999998</v>
      </c>
      <c r="AI748">
        <v>0.97699999999999998</v>
      </c>
      <c r="AJ748">
        <v>0.4323886329113924</v>
      </c>
      <c r="AK748">
        <v>0.45594148736708862</v>
      </c>
      <c r="AL748">
        <v>12.006762052826632</v>
      </c>
      <c r="AM748">
        <v>12.660788309738788</v>
      </c>
      <c r="AN748" s="61">
        <v>6.0033810264133163E-3</v>
      </c>
      <c r="AO748">
        <v>6.3303941548693938E-3</v>
      </c>
      <c r="AP748">
        <v>5.5219098680949676E-3</v>
      </c>
    </row>
    <row r="749" spans="1:42" x14ac:dyDescent="0.35">
      <c r="A749" s="48" t="s">
        <v>725</v>
      </c>
      <c r="B749">
        <v>748</v>
      </c>
      <c r="C749" t="s">
        <v>540</v>
      </c>
      <c r="D749" t="s">
        <v>492</v>
      </c>
      <c r="E749" t="s">
        <v>16</v>
      </c>
      <c r="F749">
        <v>2008</v>
      </c>
      <c r="G749">
        <v>138</v>
      </c>
      <c r="H749">
        <v>182.54430379746836</v>
      </c>
      <c r="J749">
        <v>175</v>
      </c>
      <c r="K749" t="s">
        <v>722</v>
      </c>
      <c r="L749">
        <v>0.5</v>
      </c>
      <c r="M749">
        <v>0.5</v>
      </c>
      <c r="N749" t="s">
        <v>722</v>
      </c>
      <c r="O749">
        <v>10000</v>
      </c>
      <c r="P749">
        <v>10000</v>
      </c>
      <c r="Q749">
        <v>1642.8987341772151</v>
      </c>
      <c r="R749" t="s">
        <v>722</v>
      </c>
      <c r="S749">
        <v>0.129</v>
      </c>
      <c r="T749">
        <v>0.129</v>
      </c>
      <c r="U749" t="s">
        <v>722</v>
      </c>
      <c r="V749">
        <v>1.662E-4</v>
      </c>
      <c r="W749">
        <v>1.662E-4</v>
      </c>
      <c r="X749" t="s">
        <v>722</v>
      </c>
      <c r="Y749">
        <v>0.13700000000000001</v>
      </c>
      <c r="Z749">
        <v>0.13700000000000001</v>
      </c>
      <c r="AA749" t="s">
        <v>722</v>
      </c>
      <c r="AB749">
        <v>1.806E-4</v>
      </c>
      <c r="AC749">
        <v>1.806E-4</v>
      </c>
      <c r="AD749" t="s">
        <v>722</v>
      </c>
      <c r="AE749">
        <v>1</v>
      </c>
      <c r="AF749">
        <v>1</v>
      </c>
      <c r="AG749" t="s">
        <v>722</v>
      </c>
      <c r="AH749">
        <v>0.97699999999999998</v>
      </c>
      <c r="AI749">
        <v>0.97699999999999998</v>
      </c>
      <c r="AJ749">
        <v>0.40204976962025318</v>
      </c>
      <c r="AK749">
        <v>0.42373223863037973</v>
      </c>
      <c r="AL749">
        <v>11.164298850135099</v>
      </c>
      <c r="AM749">
        <v>11.766387402670489</v>
      </c>
      <c r="AN749" s="61">
        <v>5.5821494250675495E-3</v>
      </c>
      <c r="AO749">
        <v>5.8831937013352452E-3</v>
      </c>
      <c r="AP749">
        <v>5.1344610411771319E-3</v>
      </c>
    </row>
    <row r="750" spans="1:42" x14ac:dyDescent="0.35">
      <c r="A750" s="48" t="s">
        <v>725</v>
      </c>
      <c r="B750">
        <v>749</v>
      </c>
      <c r="C750" t="s">
        <v>541</v>
      </c>
      <c r="D750" t="s">
        <v>492</v>
      </c>
      <c r="E750" t="s">
        <v>16</v>
      </c>
      <c r="F750">
        <v>2008</v>
      </c>
      <c r="G750">
        <v>138</v>
      </c>
      <c r="H750">
        <v>182.54430379746836</v>
      </c>
      <c r="J750">
        <v>175</v>
      </c>
      <c r="K750" t="s">
        <v>722</v>
      </c>
      <c r="L750">
        <v>0.5</v>
      </c>
      <c r="M750">
        <v>0.5</v>
      </c>
      <c r="N750" t="s">
        <v>722</v>
      </c>
      <c r="O750">
        <v>10000</v>
      </c>
      <c r="P750">
        <v>10000</v>
      </c>
      <c r="Q750">
        <v>1642.8987341772151</v>
      </c>
      <c r="R750" t="s">
        <v>722</v>
      </c>
      <c r="S750">
        <v>0.129</v>
      </c>
      <c r="T750">
        <v>0.129</v>
      </c>
      <c r="U750" t="s">
        <v>722</v>
      </c>
      <c r="V750">
        <v>1.662E-4</v>
      </c>
      <c r="W750">
        <v>1.662E-4</v>
      </c>
      <c r="X750" t="s">
        <v>722</v>
      </c>
      <c r="Y750">
        <v>0.13700000000000001</v>
      </c>
      <c r="Z750">
        <v>0.13700000000000001</v>
      </c>
      <c r="AA750" t="s">
        <v>722</v>
      </c>
      <c r="AB750">
        <v>1.806E-4</v>
      </c>
      <c r="AC750">
        <v>1.806E-4</v>
      </c>
      <c r="AD750" t="s">
        <v>722</v>
      </c>
      <c r="AE750">
        <v>1</v>
      </c>
      <c r="AF750">
        <v>1</v>
      </c>
      <c r="AG750" t="s">
        <v>722</v>
      </c>
      <c r="AH750">
        <v>0.97699999999999998</v>
      </c>
      <c r="AI750">
        <v>0.97699999999999998</v>
      </c>
      <c r="AJ750">
        <v>0.40204976962025318</v>
      </c>
      <c r="AK750">
        <v>0.42373223863037973</v>
      </c>
      <c r="AL750">
        <v>11.164298850135099</v>
      </c>
      <c r="AM750">
        <v>11.766387402670489</v>
      </c>
      <c r="AN750" s="61">
        <v>5.5821494250675495E-3</v>
      </c>
      <c r="AO750">
        <v>5.8831937013352452E-3</v>
      </c>
      <c r="AP750">
        <v>5.1344610411771319E-3</v>
      </c>
    </row>
    <row r="751" spans="1:42" x14ac:dyDescent="0.35">
      <c r="A751" s="48" t="s">
        <v>725</v>
      </c>
      <c r="B751">
        <v>750</v>
      </c>
      <c r="C751" t="s">
        <v>542</v>
      </c>
      <c r="D751" t="s">
        <v>492</v>
      </c>
      <c r="E751" t="s">
        <v>16</v>
      </c>
      <c r="F751">
        <v>2009</v>
      </c>
      <c r="G751">
        <v>138</v>
      </c>
      <c r="H751">
        <v>182.54430379746836</v>
      </c>
      <c r="J751">
        <v>175</v>
      </c>
      <c r="K751" t="s">
        <v>722</v>
      </c>
      <c r="L751">
        <v>0.5</v>
      </c>
      <c r="M751">
        <v>0.5</v>
      </c>
      <c r="N751" t="s">
        <v>722</v>
      </c>
      <c r="O751">
        <v>10000</v>
      </c>
      <c r="P751">
        <v>10000</v>
      </c>
      <c r="Q751">
        <v>1460.3544303797469</v>
      </c>
      <c r="R751" t="s">
        <v>722</v>
      </c>
      <c r="S751">
        <v>0.129</v>
      </c>
      <c r="T751">
        <v>0.129</v>
      </c>
      <c r="U751" t="s">
        <v>722</v>
      </c>
      <c r="V751">
        <v>1.662E-4</v>
      </c>
      <c r="W751">
        <v>1.662E-4</v>
      </c>
      <c r="X751" t="s">
        <v>722</v>
      </c>
      <c r="Y751">
        <v>0.13700000000000001</v>
      </c>
      <c r="Z751">
        <v>0.13700000000000001</v>
      </c>
      <c r="AA751" t="s">
        <v>722</v>
      </c>
      <c r="AB751">
        <v>1.806E-4</v>
      </c>
      <c r="AC751">
        <v>1.806E-4</v>
      </c>
      <c r="AD751" t="s">
        <v>722</v>
      </c>
      <c r="AE751">
        <v>1</v>
      </c>
      <c r="AF751">
        <v>1</v>
      </c>
      <c r="AG751" t="s">
        <v>722</v>
      </c>
      <c r="AH751">
        <v>0.97699999999999998</v>
      </c>
      <c r="AI751">
        <v>0.97699999999999998</v>
      </c>
      <c r="AJ751">
        <v>0.37171090632911397</v>
      </c>
      <c r="AK751">
        <v>0.3915229898936709</v>
      </c>
      <c r="AL751">
        <v>10.321835647443566</v>
      </c>
      <c r="AM751">
        <v>10.871986495602194</v>
      </c>
      <c r="AN751" s="61">
        <v>5.1609178237217836E-3</v>
      </c>
      <c r="AO751">
        <v>5.4359932478010974E-3</v>
      </c>
      <c r="AP751">
        <v>4.7470122142592962E-3</v>
      </c>
    </row>
    <row r="752" spans="1:42" x14ac:dyDescent="0.35">
      <c r="A752" s="48" t="s">
        <v>725</v>
      </c>
      <c r="B752">
        <v>751</v>
      </c>
      <c r="C752" t="s">
        <v>543</v>
      </c>
      <c r="D752" t="s">
        <v>492</v>
      </c>
      <c r="E752" t="s">
        <v>16</v>
      </c>
      <c r="F752">
        <v>2009</v>
      </c>
      <c r="G752">
        <v>138</v>
      </c>
      <c r="H752">
        <v>182.54430379746836</v>
      </c>
      <c r="J752">
        <v>175</v>
      </c>
      <c r="K752" t="s">
        <v>722</v>
      </c>
      <c r="L752">
        <v>0.5</v>
      </c>
      <c r="M752">
        <v>0.5</v>
      </c>
      <c r="N752" t="s">
        <v>722</v>
      </c>
      <c r="O752">
        <v>10000</v>
      </c>
      <c r="P752">
        <v>10000</v>
      </c>
      <c r="Q752">
        <v>1460.3544303797469</v>
      </c>
      <c r="R752" t="s">
        <v>722</v>
      </c>
      <c r="S752">
        <v>0.129</v>
      </c>
      <c r="T752">
        <v>0.129</v>
      </c>
      <c r="U752" t="s">
        <v>722</v>
      </c>
      <c r="V752">
        <v>1.662E-4</v>
      </c>
      <c r="W752">
        <v>1.662E-4</v>
      </c>
      <c r="X752" t="s">
        <v>722</v>
      </c>
      <c r="Y752">
        <v>0.13700000000000001</v>
      </c>
      <c r="Z752">
        <v>0.13700000000000001</v>
      </c>
      <c r="AA752" t="s">
        <v>722</v>
      </c>
      <c r="AB752">
        <v>1.806E-4</v>
      </c>
      <c r="AC752">
        <v>1.806E-4</v>
      </c>
      <c r="AD752" t="s">
        <v>722</v>
      </c>
      <c r="AE752">
        <v>1</v>
      </c>
      <c r="AF752">
        <v>1</v>
      </c>
      <c r="AG752" t="s">
        <v>722</v>
      </c>
      <c r="AH752">
        <v>0.97699999999999998</v>
      </c>
      <c r="AI752">
        <v>0.97699999999999998</v>
      </c>
      <c r="AJ752">
        <v>0.37171090632911397</v>
      </c>
      <c r="AK752">
        <v>0.3915229898936709</v>
      </c>
      <c r="AL752">
        <v>10.321835647443566</v>
      </c>
      <c r="AM752">
        <v>10.871986495602194</v>
      </c>
      <c r="AN752" s="61">
        <v>5.1609178237217836E-3</v>
      </c>
      <c r="AO752">
        <v>5.4359932478010974E-3</v>
      </c>
      <c r="AP752">
        <v>4.7470122142592962E-3</v>
      </c>
    </row>
    <row r="753" spans="1:42" x14ac:dyDescent="0.35">
      <c r="A753" s="48" t="s">
        <v>725</v>
      </c>
      <c r="B753">
        <v>752</v>
      </c>
      <c r="C753" t="s">
        <v>544</v>
      </c>
      <c r="D753" t="s">
        <v>492</v>
      </c>
      <c r="E753" t="s">
        <v>16</v>
      </c>
      <c r="F753">
        <v>2009</v>
      </c>
      <c r="G753">
        <v>138</v>
      </c>
      <c r="H753">
        <v>182.54430379746836</v>
      </c>
      <c r="J753">
        <v>175</v>
      </c>
      <c r="K753" t="s">
        <v>722</v>
      </c>
      <c r="L753">
        <v>0.5</v>
      </c>
      <c r="M753">
        <v>0.5</v>
      </c>
      <c r="N753" t="s">
        <v>722</v>
      </c>
      <c r="O753">
        <v>10000</v>
      </c>
      <c r="P753">
        <v>10000</v>
      </c>
      <c r="Q753">
        <v>1460.3544303797469</v>
      </c>
      <c r="R753" t="s">
        <v>722</v>
      </c>
      <c r="S753">
        <v>0.129</v>
      </c>
      <c r="T753">
        <v>0.129</v>
      </c>
      <c r="U753" t="s">
        <v>722</v>
      </c>
      <c r="V753">
        <v>1.662E-4</v>
      </c>
      <c r="W753">
        <v>1.662E-4</v>
      </c>
      <c r="X753" t="s">
        <v>722</v>
      </c>
      <c r="Y753">
        <v>0.13700000000000001</v>
      </c>
      <c r="Z753">
        <v>0.13700000000000001</v>
      </c>
      <c r="AA753" t="s">
        <v>722</v>
      </c>
      <c r="AB753">
        <v>1.806E-4</v>
      </c>
      <c r="AC753">
        <v>1.806E-4</v>
      </c>
      <c r="AD753" t="s">
        <v>722</v>
      </c>
      <c r="AE753">
        <v>1</v>
      </c>
      <c r="AF753">
        <v>1</v>
      </c>
      <c r="AG753" t="s">
        <v>722</v>
      </c>
      <c r="AH753">
        <v>0.97699999999999998</v>
      </c>
      <c r="AI753">
        <v>0.97699999999999998</v>
      </c>
      <c r="AJ753">
        <v>0.37171090632911397</v>
      </c>
      <c r="AK753">
        <v>0.3915229898936709</v>
      </c>
      <c r="AL753">
        <v>10.321835647443566</v>
      </c>
      <c r="AM753">
        <v>10.871986495602194</v>
      </c>
      <c r="AN753" s="61">
        <v>5.1609178237217836E-3</v>
      </c>
      <c r="AO753">
        <v>5.4359932478010974E-3</v>
      </c>
      <c r="AP753">
        <v>4.7470122142592962E-3</v>
      </c>
    </row>
    <row r="754" spans="1:42" x14ac:dyDescent="0.35">
      <c r="A754" s="48" t="s">
        <v>725</v>
      </c>
      <c r="B754">
        <v>753</v>
      </c>
      <c r="C754">
        <v>28407</v>
      </c>
      <c r="D754" t="s">
        <v>492</v>
      </c>
      <c r="E754" t="s">
        <v>16</v>
      </c>
      <c r="F754">
        <v>2011</v>
      </c>
      <c r="G754">
        <v>138</v>
      </c>
      <c r="H754">
        <v>182.54430379746836</v>
      </c>
      <c r="J754">
        <v>175</v>
      </c>
      <c r="K754" t="s">
        <v>722</v>
      </c>
      <c r="L754">
        <v>0.5</v>
      </c>
      <c r="M754">
        <v>0.5</v>
      </c>
      <c r="N754" t="s">
        <v>722</v>
      </c>
      <c r="O754">
        <v>10000</v>
      </c>
      <c r="P754">
        <v>10000</v>
      </c>
      <c r="Q754">
        <v>1095.2658227848101</v>
      </c>
      <c r="R754" t="s">
        <v>722</v>
      </c>
      <c r="S754">
        <v>0.129</v>
      </c>
      <c r="T754">
        <v>0.129</v>
      </c>
      <c r="U754" t="s">
        <v>722</v>
      </c>
      <c r="V754">
        <v>1.0200000000000001E-5</v>
      </c>
      <c r="W754">
        <v>1.0200000000000001E-5</v>
      </c>
      <c r="X754" t="s">
        <v>722</v>
      </c>
      <c r="Y754">
        <v>0.13700000000000001</v>
      </c>
      <c r="Z754">
        <v>0.13700000000000001</v>
      </c>
      <c r="AA754" t="s">
        <v>722</v>
      </c>
      <c r="AB754">
        <v>5.66E-5</v>
      </c>
      <c r="AC754">
        <v>5.66E-5</v>
      </c>
      <c r="AD754" t="s">
        <v>722</v>
      </c>
      <c r="AE754">
        <v>1</v>
      </c>
      <c r="AF754">
        <v>1</v>
      </c>
      <c r="AG754" t="s">
        <v>722</v>
      </c>
      <c r="AH754">
        <v>0.97699999999999998</v>
      </c>
      <c r="AI754">
        <v>0.97699999999999998</v>
      </c>
      <c r="AJ754">
        <v>0.14017171139240506</v>
      </c>
      <c r="AK754">
        <v>0.19441522852151899</v>
      </c>
      <c r="AL754">
        <v>3.8923511330395852</v>
      </c>
      <c r="AM754">
        <v>5.398609516134413</v>
      </c>
      <c r="AN754" s="61">
        <v>1.9461755665197927E-3</v>
      </c>
      <c r="AO754">
        <v>2.6993047580672063E-3</v>
      </c>
      <c r="AP754">
        <v>1.7900922860849052E-3</v>
      </c>
    </row>
    <row r="755" spans="1:42" x14ac:dyDescent="0.35">
      <c r="A755" s="48" t="s">
        <v>725</v>
      </c>
      <c r="B755">
        <v>754</v>
      </c>
      <c r="C755" t="s">
        <v>545</v>
      </c>
      <c r="D755" t="s">
        <v>492</v>
      </c>
      <c r="E755" t="s">
        <v>16</v>
      </c>
      <c r="F755">
        <v>2012</v>
      </c>
      <c r="G755">
        <v>138</v>
      </c>
      <c r="H755">
        <v>182.54430379746836</v>
      </c>
      <c r="J755">
        <v>175</v>
      </c>
      <c r="K755" t="s">
        <v>722</v>
      </c>
      <c r="L755">
        <v>0.5</v>
      </c>
      <c r="M755">
        <v>0.5</v>
      </c>
      <c r="N755" t="s">
        <v>722</v>
      </c>
      <c r="O755">
        <v>10000</v>
      </c>
      <c r="P755">
        <v>10000</v>
      </c>
      <c r="Q755">
        <v>912.72151898734182</v>
      </c>
      <c r="R755" t="s">
        <v>722</v>
      </c>
      <c r="S755">
        <v>0.129</v>
      </c>
      <c r="T755">
        <v>0.129</v>
      </c>
      <c r="U755" t="s">
        <v>722</v>
      </c>
      <c r="V755">
        <v>1.0200000000000001E-5</v>
      </c>
      <c r="W755">
        <v>1.0200000000000001E-5</v>
      </c>
      <c r="X755" t="s">
        <v>722</v>
      </c>
      <c r="Y755">
        <v>0.13700000000000001</v>
      </c>
      <c r="Z755">
        <v>0.13700000000000001</v>
      </c>
      <c r="AA755" t="s">
        <v>722</v>
      </c>
      <c r="AB755">
        <v>5.66E-5</v>
      </c>
      <c r="AC755">
        <v>5.66E-5</v>
      </c>
      <c r="AD755" t="s">
        <v>722</v>
      </c>
      <c r="AE755">
        <v>1</v>
      </c>
      <c r="AF755">
        <v>1</v>
      </c>
      <c r="AG755" t="s">
        <v>722</v>
      </c>
      <c r="AH755">
        <v>0.97699999999999998</v>
      </c>
      <c r="AI755">
        <v>0.97699999999999998</v>
      </c>
      <c r="AJ755">
        <v>0.13830975949367089</v>
      </c>
      <c r="AK755">
        <v>0.18432085710126583</v>
      </c>
      <c r="AL755">
        <v>3.8406476151848703</v>
      </c>
      <c r="AM755">
        <v>5.1183044699546478</v>
      </c>
      <c r="AN755" s="61">
        <v>1.9203238075924352E-3</v>
      </c>
      <c r="AO755">
        <v>2.5591522349773244E-3</v>
      </c>
      <c r="AP755">
        <v>1.7663138382235219E-3</v>
      </c>
    </row>
    <row r="756" spans="1:42" x14ac:dyDescent="0.35">
      <c r="A756" s="48" t="s">
        <v>725</v>
      </c>
      <c r="B756">
        <v>755</v>
      </c>
      <c r="C756" t="s">
        <v>546</v>
      </c>
      <c r="D756" t="s">
        <v>492</v>
      </c>
      <c r="E756" t="s">
        <v>16</v>
      </c>
      <c r="F756">
        <v>2012</v>
      </c>
      <c r="G756">
        <v>138</v>
      </c>
      <c r="H756">
        <v>182.54430379746836</v>
      </c>
      <c r="J756">
        <v>175</v>
      </c>
      <c r="K756" t="s">
        <v>722</v>
      </c>
      <c r="L756">
        <v>0.5</v>
      </c>
      <c r="M756">
        <v>0.5</v>
      </c>
      <c r="N756" t="s">
        <v>722</v>
      </c>
      <c r="O756">
        <v>10000</v>
      </c>
      <c r="P756">
        <v>10000</v>
      </c>
      <c r="Q756">
        <v>912.72151898734182</v>
      </c>
      <c r="R756" t="s">
        <v>722</v>
      </c>
      <c r="S756">
        <v>0.129</v>
      </c>
      <c r="T756">
        <v>0.129</v>
      </c>
      <c r="U756" t="s">
        <v>722</v>
      </c>
      <c r="V756">
        <v>1.0200000000000001E-5</v>
      </c>
      <c r="W756">
        <v>1.0200000000000001E-5</v>
      </c>
      <c r="X756" t="s">
        <v>722</v>
      </c>
      <c r="Y756">
        <v>0.13700000000000001</v>
      </c>
      <c r="Z756">
        <v>0.13700000000000001</v>
      </c>
      <c r="AA756" t="s">
        <v>722</v>
      </c>
      <c r="AB756">
        <v>5.66E-5</v>
      </c>
      <c r="AC756">
        <v>5.66E-5</v>
      </c>
      <c r="AD756" t="s">
        <v>722</v>
      </c>
      <c r="AE756">
        <v>1</v>
      </c>
      <c r="AF756">
        <v>1</v>
      </c>
      <c r="AG756" t="s">
        <v>722</v>
      </c>
      <c r="AH756">
        <v>0.97699999999999998</v>
      </c>
      <c r="AI756">
        <v>0.97699999999999998</v>
      </c>
      <c r="AJ756">
        <v>0.13830975949367089</v>
      </c>
      <c r="AK756">
        <v>0.18432085710126583</v>
      </c>
      <c r="AL756">
        <v>3.8406476151848703</v>
      </c>
      <c r="AM756">
        <v>5.1183044699546478</v>
      </c>
      <c r="AN756" s="61">
        <v>1.9203238075924352E-3</v>
      </c>
      <c r="AO756">
        <v>2.5591522349773244E-3</v>
      </c>
      <c r="AP756">
        <v>1.7663138382235219E-3</v>
      </c>
    </row>
    <row r="757" spans="1:42" x14ac:dyDescent="0.35">
      <c r="A757" s="48" t="s">
        <v>725</v>
      </c>
      <c r="B757">
        <v>756</v>
      </c>
      <c r="C757" t="s">
        <v>547</v>
      </c>
      <c r="D757" t="s">
        <v>492</v>
      </c>
      <c r="E757" t="s">
        <v>16</v>
      </c>
      <c r="F757">
        <v>2012</v>
      </c>
      <c r="G757">
        <v>138</v>
      </c>
      <c r="H757">
        <v>182.54430379746836</v>
      </c>
      <c r="J757">
        <v>175</v>
      </c>
      <c r="K757" t="s">
        <v>722</v>
      </c>
      <c r="L757">
        <v>0.5</v>
      </c>
      <c r="M757">
        <v>0.5</v>
      </c>
      <c r="N757" t="s">
        <v>722</v>
      </c>
      <c r="O757">
        <v>10000</v>
      </c>
      <c r="P757">
        <v>10000</v>
      </c>
      <c r="Q757">
        <v>912.72151898734182</v>
      </c>
      <c r="R757" t="s">
        <v>722</v>
      </c>
      <c r="S757">
        <v>0.129</v>
      </c>
      <c r="T757">
        <v>0.129</v>
      </c>
      <c r="U757" t="s">
        <v>722</v>
      </c>
      <c r="V757">
        <v>1.0200000000000001E-5</v>
      </c>
      <c r="W757">
        <v>1.0200000000000001E-5</v>
      </c>
      <c r="X757" t="s">
        <v>722</v>
      </c>
      <c r="Y757">
        <v>0.13700000000000001</v>
      </c>
      <c r="Z757">
        <v>0.13700000000000001</v>
      </c>
      <c r="AA757" t="s">
        <v>722</v>
      </c>
      <c r="AB757">
        <v>5.66E-5</v>
      </c>
      <c r="AC757">
        <v>5.66E-5</v>
      </c>
      <c r="AD757" t="s">
        <v>722</v>
      </c>
      <c r="AE757">
        <v>1</v>
      </c>
      <c r="AF757">
        <v>1</v>
      </c>
      <c r="AG757" t="s">
        <v>722</v>
      </c>
      <c r="AH757">
        <v>0.97699999999999998</v>
      </c>
      <c r="AI757">
        <v>0.97699999999999998</v>
      </c>
      <c r="AJ757">
        <v>0.13830975949367089</v>
      </c>
      <c r="AK757">
        <v>0.18432085710126583</v>
      </c>
      <c r="AL757">
        <v>3.8406476151848703</v>
      </c>
      <c r="AM757">
        <v>5.1183044699546478</v>
      </c>
      <c r="AN757" s="61">
        <v>1.9203238075924352E-3</v>
      </c>
      <c r="AO757">
        <v>2.5591522349773244E-3</v>
      </c>
      <c r="AP757">
        <v>1.7663138382235219E-3</v>
      </c>
    </row>
    <row r="758" spans="1:42" x14ac:dyDescent="0.35">
      <c r="A758" s="48" t="s">
        <v>725</v>
      </c>
      <c r="B758">
        <v>757</v>
      </c>
      <c r="C758" t="s">
        <v>548</v>
      </c>
      <c r="D758" t="s">
        <v>492</v>
      </c>
      <c r="E758" t="s">
        <v>16</v>
      </c>
      <c r="F758">
        <v>2012</v>
      </c>
      <c r="G758">
        <v>138</v>
      </c>
      <c r="H758">
        <v>182.54430379746836</v>
      </c>
      <c r="J758">
        <v>175</v>
      </c>
      <c r="K758" t="s">
        <v>722</v>
      </c>
      <c r="L758">
        <v>0.5</v>
      </c>
      <c r="M758">
        <v>0.5</v>
      </c>
      <c r="N758" t="s">
        <v>722</v>
      </c>
      <c r="O758">
        <v>10000</v>
      </c>
      <c r="P758">
        <v>10000</v>
      </c>
      <c r="Q758">
        <v>912.72151898734182</v>
      </c>
      <c r="R758" t="s">
        <v>722</v>
      </c>
      <c r="S758">
        <v>0.129</v>
      </c>
      <c r="T758">
        <v>0.129</v>
      </c>
      <c r="U758" t="s">
        <v>722</v>
      </c>
      <c r="V758">
        <v>1.0200000000000001E-5</v>
      </c>
      <c r="W758">
        <v>1.0200000000000001E-5</v>
      </c>
      <c r="X758" t="s">
        <v>722</v>
      </c>
      <c r="Y758">
        <v>0.13700000000000001</v>
      </c>
      <c r="Z758">
        <v>0.13700000000000001</v>
      </c>
      <c r="AA758" t="s">
        <v>722</v>
      </c>
      <c r="AB758">
        <v>5.66E-5</v>
      </c>
      <c r="AC758">
        <v>5.66E-5</v>
      </c>
      <c r="AD758" t="s">
        <v>722</v>
      </c>
      <c r="AE758">
        <v>1</v>
      </c>
      <c r="AF758">
        <v>1</v>
      </c>
      <c r="AG758" t="s">
        <v>722</v>
      </c>
      <c r="AH758">
        <v>0.97699999999999998</v>
      </c>
      <c r="AI758">
        <v>0.97699999999999998</v>
      </c>
      <c r="AJ758">
        <v>0.13830975949367089</v>
      </c>
      <c r="AK758">
        <v>0.18432085710126583</v>
      </c>
      <c r="AL758">
        <v>3.8406476151848703</v>
      </c>
      <c r="AM758">
        <v>5.1183044699546478</v>
      </c>
      <c r="AN758" s="61">
        <v>1.9203238075924352E-3</v>
      </c>
      <c r="AO758">
        <v>2.5591522349773244E-3</v>
      </c>
      <c r="AP758">
        <v>1.7663138382235219E-3</v>
      </c>
    </row>
    <row r="759" spans="1:42" x14ac:dyDescent="0.35">
      <c r="A759" s="48" t="s">
        <v>725</v>
      </c>
      <c r="B759">
        <v>758</v>
      </c>
      <c r="C759" t="s">
        <v>549</v>
      </c>
      <c r="D759" t="s">
        <v>492</v>
      </c>
      <c r="E759" t="s">
        <v>16</v>
      </c>
      <c r="F759">
        <v>2013</v>
      </c>
      <c r="G759">
        <v>138</v>
      </c>
      <c r="H759">
        <v>182.54430379746836</v>
      </c>
      <c r="J759">
        <v>175</v>
      </c>
      <c r="K759" t="s">
        <v>722</v>
      </c>
      <c r="L759">
        <v>0.5</v>
      </c>
      <c r="M759">
        <v>0.5</v>
      </c>
      <c r="N759" t="s">
        <v>722</v>
      </c>
      <c r="O759">
        <v>10000</v>
      </c>
      <c r="P759">
        <v>10000</v>
      </c>
      <c r="Q759">
        <v>730.17721518987344</v>
      </c>
      <c r="R759" t="s">
        <v>722</v>
      </c>
      <c r="S759">
        <v>0.129</v>
      </c>
      <c r="T759">
        <v>0.129</v>
      </c>
      <c r="U759" t="s">
        <v>722</v>
      </c>
      <c r="V759">
        <v>1.0200000000000001E-5</v>
      </c>
      <c r="W759">
        <v>1.0200000000000001E-5</v>
      </c>
      <c r="X759" t="s">
        <v>722</v>
      </c>
      <c r="Y759">
        <v>0.13700000000000001</v>
      </c>
      <c r="Z759">
        <v>0.13700000000000001</v>
      </c>
      <c r="AA759" t="s">
        <v>722</v>
      </c>
      <c r="AB759">
        <v>5.66E-5</v>
      </c>
      <c r="AC759">
        <v>5.66E-5</v>
      </c>
      <c r="AD759" t="s">
        <v>722</v>
      </c>
      <c r="AE759">
        <v>1</v>
      </c>
      <c r="AF759">
        <v>1</v>
      </c>
      <c r="AG759" t="s">
        <v>722</v>
      </c>
      <c r="AH759">
        <v>0.97699999999999998</v>
      </c>
      <c r="AI759">
        <v>0.97699999999999998</v>
      </c>
      <c r="AJ759">
        <v>0.13644780759493672</v>
      </c>
      <c r="AK759">
        <v>0.17422648568101265</v>
      </c>
      <c r="AL759">
        <v>3.7889440973301558</v>
      </c>
      <c r="AM759">
        <v>4.8379994237748818</v>
      </c>
      <c r="AN759" s="61">
        <v>1.8944720486650782E-3</v>
      </c>
      <c r="AO759">
        <v>2.4189997118874412E-3</v>
      </c>
      <c r="AP759">
        <v>1.7425353903621388E-3</v>
      </c>
    </row>
    <row r="760" spans="1:42" x14ac:dyDescent="0.35">
      <c r="A760" s="48" t="s">
        <v>725</v>
      </c>
      <c r="B760">
        <v>759</v>
      </c>
      <c r="C760" t="s">
        <v>550</v>
      </c>
      <c r="D760" t="s">
        <v>492</v>
      </c>
      <c r="E760" t="s">
        <v>16</v>
      </c>
      <c r="F760">
        <v>2013</v>
      </c>
      <c r="G760">
        <v>138</v>
      </c>
      <c r="H760">
        <v>182.54430379746836</v>
      </c>
      <c r="J760">
        <v>175</v>
      </c>
      <c r="K760" t="s">
        <v>722</v>
      </c>
      <c r="L760">
        <v>0.5</v>
      </c>
      <c r="M760">
        <v>0.5</v>
      </c>
      <c r="N760" t="s">
        <v>722</v>
      </c>
      <c r="O760">
        <v>10000</v>
      </c>
      <c r="P760">
        <v>10000</v>
      </c>
      <c r="Q760">
        <v>730.17721518987344</v>
      </c>
      <c r="R760" t="s">
        <v>722</v>
      </c>
      <c r="S760">
        <v>0.129</v>
      </c>
      <c r="T760">
        <v>0.129</v>
      </c>
      <c r="U760" t="s">
        <v>722</v>
      </c>
      <c r="V760">
        <v>1.0200000000000001E-5</v>
      </c>
      <c r="W760">
        <v>1.0200000000000001E-5</v>
      </c>
      <c r="X760" t="s">
        <v>722</v>
      </c>
      <c r="Y760">
        <v>0.13700000000000001</v>
      </c>
      <c r="Z760">
        <v>0.13700000000000001</v>
      </c>
      <c r="AA760" t="s">
        <v>722</v>
      </c>
      <c r="AB760">
        <v>5.66E-5</v>
      </c>
      <c r="AC760">
        <v>5.66E-5</v>
      </c>
      <c r="AD760" t="s">
        <v>722</v>
      </c>
      <c r="AE760">
        <v>1</v>
      </c>
      <c r="AF760">
        <v>1</v>
      </c>
      <c r="AG760" t="s">
        <v>722</v>
      </c>
      <c r="AH760">
        <v>0.97699999999999998</v>
      </c>
      <c r="AI760">
        <v>0.97699999999999998</v>
      </c>
      <c r="AJ760">
        <v>0.13644780759493672</v>
      </c>
      <c r="AK760">
        <v>0.17422648568101265</v>
      </c>
      <c r="AL760">
        <v>3.7889440973301558</v>
      </c>
      <c r="AM760">
        <v>4.8379994237748818</v>
      </c>
      <c r="AN760" s="61">
        <v>1.8944720486650782E-3</v>
      </c>
      <c r="AO760">
        <v>2.4189997118874412E-3</v>
      </c>
      <c r="AP760">
        <v>1.7425353903621388E-3</v>
      </c>
    </row>
    <row r="761" spans="1:42" x14ac:dyDescent="0.35">
      <c r="A761" s="48" t="s">
        <v>725</v>
      </c>
      <c r="B761">
        <v>760</v>
      </c>
      <c r="C761" t="s">
        <v>551</v>
      </c>
      <c r="D761" t="s">
        <v>492</v>
      </c>
      <c r="E761" t="s">
        <v>16</v>
      </c>
      <c r="F761">
        <v>2013</v>
      </c>
      <c r="G761">
        <v>138</v>
      </c>
      <c r="H761">
        <v>182.54430379746836</v>
      </c>
      <c r="J761">
        <v>175</v>
      </c>
      <c r="K761" t="s">
        <v>722</v>
      </c>
      <c r="L761">
        <v>0.5</v>
      </c>
      <c r="M761">
        <v>0.5</v>
      </c>
      <c r="N761" t="s">
        <v>722</v>
      </c>
      <c r="O761">
        <v>10000</v>
      </c>
      <c r="P761">
        <v>10000</v>
      </c>
      <c r="Q761">
        <v>730.17721518987344</v>
      </c>
      <c r="R761" t="s">
        <v>722</v>
      </c>
      <c r="S761">
        <v>0.129</v>
      </c>
      <c r="T761">
        <v>0.129</v>
      </c>
      <c r="U761" t="s">
        <v>722</v>
      </c>
      <c r="V761">
        <v>1.0200000000000001E-5</v>
      </c>
      <c r="W761">
        <v>1.0200000000000001E-5</v>
      </c>
      <c r="X761" t="s">
        <v>722</v>
      </c>
      <c r="Y761">
        <v>0.13700000000000001</v>
      </c>
      <c r="Z761">
        <v>0.13700000000000001</v>
      </c>
      <c r="AA761" t="s">
        <v>722</v>
      </c>
      <c r="AB761">
        <v>5.66E-5</v>
      </c>
      <c r="AC761">
        <v>5.66E-5</v>
      </c>
      <c r="AD761" t="s">
        <v>722</v>
      </c>
      <c r="AE761">
        <v>1</v>
      </c>
      <c r="AF761">
        <v>1</v>
      </c>
      <c r="AG761" t="s">
        <v>722</v>
      </c>
      <c r="AH761">
        <v>0.97699999999999998</v>
      </c>
      <c r="AI761">
        <v>0.97699999999999998</v>
      </c>
      <c r="AJ761">
        <v>0.13644780759493672</v>
      </c>
      <c r="AK761">
        <v>0.17422648568101265</v>
      </c>
      <c r="AL761">
        <v>3.7889440973301558</v>
      </c>
      <c r="AM761">
        <v>4.8379994237748818</v>
      </c>
      <c r="AN761" s="61">
        <v>1.8944720486650782E-3</v>
      </c>
      <c r="AO761">
        <v>2.4189997118874412E-3</v>
      </c>
      <c r="AP761">
        <v>1.7425353903621388E-3</v>
      </c>
    </row>
    <row r="762" spans="1:42" x14ac:dyDescent="0.35">
      <c r="A762" s="48" t="s">
        <v>725</v>
      </c>
      <c r="B762">
        <v>761</v>
      </c>
      <c r="C762" t="s">
        <v>552</v>
      </c>
      <c r="D762" t="s">
        <v>492</v>
      </c>
      <c r="E762" t="s">
        <v>16</v>
      </c>
      <c r="F762">
        <v>2013</v>
      </c>
      <c r="G762">
        <v>138</v>
      </c>
      <c r="H762">
        <v>182.54430379746836</v>
      </c>
      <c r="J762">
        <v>175</v>
      </c>
      <c r="K762" t="s">
        <v>722</v>
      </c>
      <c r="L762">
        <v>0.5</v>
      </c>
      <c r="M762">
        <v>0.5</v>
      </c>
      <c r="N762" t="s">
        <v>722</v>
      </c>
      <c r="O762">
        <v>10000</v>
      </c>
      <c r="P762">
        <v>10000</v>
      </c>
      <c r="Q762">
        <v>730.17721518987344</v>
      </c>
      <c r="R762" t="s">
        <v>722</v>
      </c>
      <c r="S762">
        <v>0.129</v>
      </c>
      <c r="T762">
        <v>0.129</v>
      </c>
      <c r="U762" t="s">
        <v>722</v>
      </c>
      <c r="V762">
        <v>1.0200000000000001E-5</v>
      </c>
      <c r="W762">
        <v>1.0200000000000001E-5</v>
      </c>
      <c r="X762" t="s">
        <v>722</v>
      </c>
      <c r="Y762">
        <v>0.13700000000000001</v>
      </c>
      <c r="Z762">
        <v>0.13700000000000001</v>
      </c>
      <c r="AA762" t="s">
        <v>722</v>
      </c>
      <c r="AB762">
        <v>5.66E-5</v>
      </c>
      <c r="AC762">
        <v>5.66E-5</v>
      </c>
      <c r="AD762" t="s">
        <v>722</v>
      </c>
      <c r="AE762">
        <v>1</v>
      </c>
      <c r="AF762">
        <v>1</v>
      </c>
      <c r="AG762" t="s">
        <v>722</v>
      </c>
      <c r="AH762">
        <v>0.97699999999999998</v>
      </c>
      <c r="AI762">
        <v>0.97699999999999998</v>
      </c>
      <c r="AJ762">
        <v>0.13644780759493672</v>
      </c>
      <c r="AK762">
        <v>0.17422648568101265</v>
      </c>
      <c r="AL762">
        <v>3.7889440973301558</v>
      </c>
      <c r="AM762">
        <v>4.8379994237748818</v>
      </c>
      <c r="AN762" s="61">
        <v>1.8944720486650782E-3</v>
      </c>
      <c r="AO762">
        <v>2.4189997118874412E-3</v>
      </c>
      <c r="AP762">
        <v>1.7425353903621388E-3</v>
      </c>
    </row>
    <row r="763" spans="1:42" x14ac:dyDescent="0.35">
      <c r="A763" s="48" t="s">
        <v>725</v>
      </c>
      <c r="B763">
        <v>762</v>
      </c>
      <c r="C763" t="s">
        <v>553</v>
      </c>
      <c r="D763" t="s">
        <v>492</v>
      </c>
      <c r="E763" t="s">
        <v>16</v>
      </c>
      <c r="F763">
        <v>2014</v>
      </c>
      <c r="G763">
        <v>138</v>
      </c>
      <c r="H763">
        <v>182.54430379746836</v>
      </c>
      <c r="J763">
        <v>175</v>
      </c>
      <c r="K763" t="s">
        <v>722</v>
      </c>
      <c r="L763">
        <v>0.5</v>
      </c>
      <c r="M763">
        <v>0.5</v>
      </c>
      <c r="N763" t="s">
        <v>722</v>
      </c>
      <c r="O763">
        <v>10000</v>
      </c>
      <c r="P763">
        <v>10000</v>
      </c>
      <c r="Q763">
        <v>547.63291139240505</v>
      </c>
      <c r="R763" t="s">
        <v>722</v>
      </c>
      <c r="S763">
        <v>0.129</v>
      </c>
      <c r="T763">
        <v>0.129</v>
      </c>
      <c r="U763" t="s">
        <v>722</v>
      </c>
      <c r="V763">
        <v>1.0200000000000001E-5</v>
      </c>
      <c r="W763">
        <v>1.0200000000000001E-5</v>
      </c>
      <c r="X763" t="s">
        <v>722</v>
      </c>
      <c r="Y763">
        <v>0.13700000000000001</v>
      </c>
      <c r="Z763">
        <v>0.13700000000000001</v>
      </c>
      <c r="AA763" t="s">
        <v>722</v>
      </c>
      <c r="AB763">
        <v>5.66E-5</v>
      </c>
      <c r="AC763">
        <v>5.66E-5</v>
      </c>
      <c r="AD763" t="s">
        <v>722</v>
      </c>
      <c r="AE763">
        <v>1</v>
      </c>
      <c r="AF763">
        <v>1</v>
      </c>
      <c r="AG763" t="s">
        <v>722</v>
      </c>
      <c r="AH763">
        <v>0.97699999999999998</v>
      </c>
      <c r="AI763">
        <v>0.97699999999999998</v>
      </c>
      <c r="AJ763">
        <v>0.13458585569620254</v>
      </c>
      <c r="AK763">
        <v>0.16413211426075949</v>
      </c>
      <c r="AL763">
        <v>3.7372405794754409</v>
      </c>
      <c r="AM763">
        <v>4.5576943775951166</v>
      </c>
      <c r="AN763" s="61">
        <v>1.8686202897377205E-3</v>
      </c>
      <c r="AO763">
        <v>2.2788471887975584E-3</v>
      </c>
      <c r="AP763">
        <v>1.7187569425007553E-3</v>
      </c>
    </row>
    <row r="764" spans="1:42" x14ac:dyDescent="0.35">
      <c r="A764" s="48" t="s">
        <v>725</v>
      </c>
      <c r="B764">
        <v>763</v>
      </c>
      <c r="C764" t="s">
        <v>554</v>
      </c>
      <c r="D764" t="s">
        <v>492</v>
      </c>
      <c r="E764" t="s">
        <v>16</v>
      </c>
      <c r="F764">
        <v>2015</v>
      </c>
      <c r="G764">
        <v>138</v>
      </c>
      <c r="H764">
        <v>182.54430379746836</v>
      </c>
      <c r="J764">
        <v>175</v>
      </c>
      <c r="K764" t="s">
        <v>722</v>
      </c>
      <c r="L764">
        <v>0.5</v>
      </c>
      <c r="M764">
        <v>0.5</v>
      </c>
      <c r="N764" t="s">
        <v>722</v>
      </c>
      <c r="O764">
        <v>10000</v>
      </c>
      <c r="P764">
        <v>10000</v>
      </c>
      <c r="Q764">
        <v>365.08860759493672</v>
      </c>
      <c r="R764" t="s">
        <v>722</v>
      </c>
      <c r="S764">
        <v>0.129</v>
      </c>
      <c r="T764">
        <v>0.129</v>
      </c>
      <c r="U764" t="s">
        <v>722</v>
      </c>
      <c r="V764">
        <v>1.0200000000000001E-5</v>
      </c>
      <c r="W764">
        <v>1.0200000000000001E-5</v>
      </c>
      <c r="X764" t="s">
        <v>722</v>
      </c>
      <c r="Y764">
        <v>0.13700000000000001</v>
      </c>
      <c r="Z764">
        <v>0.13700000000000001</v>
      </c>
      <c r="AA764" t="s">
        <v>722</v>
      </c>
      <c r="AB764">
        <v>5.66E-5</v>
      </c>
      <c r="AC764">
        <v>5.66E-5</v>
      </c>
      <c r="AD764" t="s">
        <v>722</v>
      </c>
      <c r="AE764">
        <v>1</v>
      </c>
      <c r="AF764">
        <v>1</v>
      </c>
      <c r="AG764" t="s">
        <v>722</v>
      </c>
      <c r="AH764">
        <v>0.97699999999999998</v>
      </c>
      <c r="AI764">
        <v>0.97699999999999998</v>
      </c>
      <c r="AJ764">
        <v>0.13272390379746835</v>
      </c>
      <c r="AK764">
        <v>0.15403774284050634</v>
      </c>
      <c r="AL764">
        <v>3.6855370616207255</v>
      </c>
      <c r="AM764">
        <v>4.2773893314153515</v>
      </c>
      <c r="AN764" s="61">
        <v>1.8427685308103627E-3</v>
      </c>
      <c r="AO764">
        <v>2.1386946657076761E-3</v>
      </c>
      <c r="AP764">
        <v>1.6949784946393715E-3</v>
      </c>
    </row>
    <row r="765" spans="1:42" x14ac:dyDescent="0.35">
      <c r="A765" s="48" t="s">
        <v>725</v>
      </c>
      <c r="B765">
        <v>764</v>
      </c>
      <c r="C765" t="s">
        <v>555</v>
      </c>
      <c r="D765" t="s">
        <v>492</v>
      </c>
      <c r="E765" t="s">
        <v>16</v>
      </c>
      <c r="F765">
        <v>2015</v>
      </c>
      <c r="G765">
        <v>138</v>
      </c>
      <c r="H765">
        <v>182.54430379746836</v>
      </c>
      <c r="J765">
        <v>175</v>
      </c>
      <c r="K765" t="s">
        <v>722</v>
      </c>
      <c r="L765">
        <v>0.5</v>
      </c>
      <c r="M765">
        <v>0.5</v>
      </c>
      <c r="N765" t="s">
        <v>722</v>
      </c>
      <c r="O765">
        <v>10000</v>
      </c>
      <c r="P765">
        <v>10000</v>
      </c>
      <c r="Q765">
        <v>365.08860759493672</v>
      </c>
      <c r="R765" t="s">
        <v>722</v>
      </c>
      <c r="S765">
        <v>0.129</v>
      </c>
      <c r="T765">
        <v>0.129</v>
      </c>
      <c r="U765" t="s">
        <v>722</v>
      </c>
      <c r="V765">
        <v>1.0200000000000001E-5</v>
      </c>
      <c r="W765">
        <v>1.0200000000000001E-5</v>
      </c>
      <c r="X765" t="s">
        <v>722</v>
      </c>
      <c r="Y765">
        <v>0.13700000000000001</v>
      </c>
      <c r="Z765">
        <v>0.13700000000000001</v>
      </c>
      <c r="AA765" t="s">
        <v>722</v>
      </c>
      <c r="AB765">
        <v>5.66E-5</v>
      </c>
      <c r="AC765">
        <v>5.66E-5</v>
      </c>
      <c r="AD765" t="s">
        <v>722</v>
      </c>
      <c r="AE765">
        <v>1</v>
      </c>
      <c r="AF765">
        <v>1</v>
      </c>
      <c r="AG765" t="s">
        <v>722</v>
      </c>
      <c r="AH765">
        <v>0.97699999999999998</v>
      </c>
      <c r="AI765">
        <v>0.97699999999999998</v>
      </c>
      <c r="AJ765">
        <v>0.13272390379746835</v>
      </c>
      <c r="AK765">
        <v>0.15403774284050634</v>
      </c>
      <c r="AL765">
        <v>3.6855370616207255</v>
      </c>
      <c r="AM765">
        <v>4.2773893314153515</v>
      </c>
      <c r="AN765" s="61">
        <v>1.8427685308103627E-3</v>
      </c>
      <c r="AO765">
        <v>2.1386946657076761E-3</v>
      </c>
      <c r="AP765">
        <v>1.6949784946393715E-3</v>
      </c>
    </row>
    <row r="766" spans="1:42" x14ac:dyDescent="0.35">
      <c r="A766" s="48" t="s">
        <v>725</v>
      </c>
      <c r="B766">
        <v>765</v>
      </c>
      <c r="C766" t="s">
        <v>556</v>
      </c>
      <c r="D766" t="s">
        <v>492</v>
      </c>
      <c r="E766" t="s">
        <v>16</v>
      </c>
      <c r="F766">
        <v>2015</v>
      </c>
      <c r="G766">
        <v>138</v>
      </c>
      <c r="H766">
        <v>182.54430379746836</v>
      </c>
      <c r="J766">
        <v>175</v>
      </c>
      <c r="K766" t="s">
        <v>722</v>
      </c>
      <c r="L766">
        <v>0.5</v>
      </c>
      <c r="M766">
        <v>0.5</v>
      </c>
      <c r="N766" t="s">
        <v>722</v>
      </c>
      <c r="O766">
        <v>10000</v>
      </c>
      <c r="P766">
        <v>10000</v>
      </c>
      <c r="Q766">
        <v>365.08860759493672</v>
      </c>
      <c r="R766" t="s">
        <v>722</v>
      </c>
      <c r="S766">
        <v>0.129</v>
      </c>
      <c r="T766">
        <v>0.129</v>
      </c>
      <c r="U766" t="s">
        <v>722</v>
      </c>
      <c r="V766">
        <v>1.0200000000000001E-5</v>
      </c>
      <c r="W766">
        <v>1.0200000000000001E-5</v>
      </c>
      <c r="X766" t="s">
        <v>722</v>
      </c>
      <c r="Y766">
        <v>0.13700000000000001</v>
      </c>
      <c r="Z766">
        <v>0.13700000000000001</v>
      </c>
      <c r="AA766" t="s">
        <v>722</v>
      </c>
      <c r="AB766">
        <v>5.66E-5</v>
      </c>
      <c r="AC766">
        <v>5.66E-5</v>
      </c>
      <c r="AD766" t="s">
        <v>722</v>
      </c>
      <c r="AE766">
        <v>1</v>
      </c>
      <c r="AF766">
        <v>1</v>
      </c>
      <c r="AG766" t="s">
        <v>722</v>
      </c>
      <c r="AH766">
        <v>0.97699999999999998</v>
      </c>
      <c r="AI766">
        <v>0.97699999999999998</v>
      </c>
      <c r="AJ766">
        <v>0.13272390379746835</v>
      </c>
      <c r="AK766">
        <v>0.15403774284050634</v>
      </c>
      <c r="AL766">
        <v>3.6855370616207255</v>
      </c>
      <c r="AM766">
        <v>4.2773893314153515</v>
      </c>
      <c r="AN766" s="61">
        <v>1.8427685308103627E-3</v>
      </c>
      <c r="AO766">
        <v>2.1386946657076761E-3</v>
      </c>
      <c r="AP766">
        <v>1.6949784946393715E-3</v>
      </c>
    </row>
    <row r="767" spans="1:42" x14ac:dyDescent="0.35">
      <c r="A767" s="48" t="s">
        <v>725</v>
      </c>
      <c r="B767">
        <v>766</v>
      </c>
      <c r="C767" t="s">
        <v>557</v>
      </c>
      <c r="D767" t="s">
        <v>492</v>
      </c>
      <c r="E767" t="s">
        <v>16</v>
      </c>
      <c r="F767">
        <v>2015</v>
      </c>
      <c r="G767">
        <v>138</v>
      </c>
      <c r="H767">
        <v>182.54430379746836</v>
      </c>
      <c r="J767">
        <v>175</v>
      </c>
      <c r="K767" t="s">
        <v>722</v>
      </c>
      <c r="L767">
        <v>0.5</v>
      </c>
      <c r="M767">
        <v>0.5</v>
      </c>
      <c r="N767" t="s">
        <v>722</v>
      </c>
      <c r="O767">
        <v>10000</v>
      </c>
      <c r="P767">
        <v>10000</v>
      </c>
      <c r="Q767">
        <v>365.08860759493672</v>
      </c>
      <c r="R767" t="s">
        <v>722</v>
      </c>
      <c r="S767">
        <v>0.129</v>
      </c>
      <c r="T767">
        <v>0.129</v>
      </c>
      <c r="U767" t="s">
        <v>722</v>
      </c>
      <c r="V767">
        <v>1.0200000000000001E-5</v>
      </c>
      <c r="W767">
        <v>1.0200000000000001E-5</v>
      </c>
      <c r="X767" t="s">
        <v>722</v>
      </c>
      <c r="Y767">
        <v>0.13700000000000001</v>
      </c>
      <c r="Z767">
        <v>0.13700000000000001</v>
      </c>
      <c r="AA767" t="s">
        <v>722</v>
      </c>
      <c r="AB767">
        <v>5.66E-5</v>
      </c>
      <c r="AC767">
        <v>5.66E-5</v>
      </c>
      <c r="AD767" t="s">
        <v>722</v>
      </c>
      <c r="AE767">
        <v>1</v>
      </c>
      <c r="AF767">
        <v>1</v>
      </c>
      <c r="AG767" t="s">
        <v>722</v>
      </c>
      <c r="AH767">
        <v>0.97699999999999998</v>
      </c>
      <c r="AI767">
        <v>0.97699999999999998</v>
      </c>
      <c r="AJ767">
        <v>0.13272390379746835</v>
      </c>
      <c r="AK767">
        <v>0.15403774284050634</v>
      </c>
      <c r="AL767">
        <v>3.6855370616207255</v>
      </c>
      <c r="AM767">
        <v>4.2773893314153515</v>
      </c>
      <c r="AN767" s="61">
        <v>1.8427685308103627E-3</v>
      </c>
      <c r="AO767">
        <v>2.1386946657076761E-3</v>
      </c>
      <c r="AP767">
        <v>1.6949784946393715E-3</v>
      </c>
    </row>
    <row r="768" spans="1:42" x14ac:dyDescent="0.35">
      <c r="A768" s="48" t="s">
        <v>725</v>
      </c>
      <c r="B768">
        <v>767</v>
      </c>
      <c r="C768" t="s">
        <v>558</v>
      </c>
      <c r="D768" t="s">
        <v>492</v>
      </c>
      <c r="E768" t="s">
        <v>16</v>
      </c>
      <c r="F768">
        <v>2015</v>
      </c>
      <c r="G768">
        <v>360</v>
      </c>
      <c r="H768">
        <v>182.54430379746836</v>
      </c>
      <c r="J768">
        <v>600</v>
      </c>
      <c r="K768" t="s">
        <v>722</v>
      </c>
      <c r="L768">
        <v>0.5</v>
      </c>
      <c r="M768">
        <v>0.5</v>
      </c>
      <c r="N768" t="s">
        <v>722</v>
      </c>
      <c r="O768">
        <v>10000</v>
      </c>
      <c r="P768">
        <v>10000</v>
      </c>
      <c r="Q768">
        <v>365.08860759493672</v>
      </c>
      <c r="R768" t="s">
        <v>722</v>
      </c>
      <c r="S768">
        <v>0.129</v>
      </c>
      <c r="T768">
        <v>0.129</v>
      </c>
      <c r="U768" t="s">
        <v>722</v>
      </c>
      <c r="V768">
        <v>1.0200000000000001E-5</v>
      </c>
      <c r="W768">
        <v>1.0200000000000001E-5</v>
      </c>
      <c r="X768" t="s">
        <v>722</v>
      </c>
      <c r="Y768">
        <v>0.13700000000000001</v>
      </c>
      <c r="Z768">
        <v>0.13700000000000001</v>
      </c>
      <c r="AA768" t="s">
        <v>722</v>
      </c>
      <c r="AB768">
        <v>5.66E-5</v>
      </c>
      <c r="AC768">
        <v>5.66E-5</v>
      </c>
      <c r="AD768" t="s">
        <v>722</v>
      </c>
      <c r="AE768">
        <v>1</v>
      </c>
      <c r="AF768">
        <v>1</v>
      </c>
      <c r="AG768" t="s">
        <v>722</v>
      </c>
      <c r="AH768">
        <v>0.97699999999999998</v>
      </c>
      <c r="AI768">
        <v>0.97699999999999998</v>
      </c>
      <c r="AJ768">
        <v>0.13272390379746835</v>
      </c>
      <c r="AK768">
        <v>0.15403774284050634</v>
      </c>
      <c r="AL768">
        <v>9.6144445085758043</v>
      </c>
      <c r="AM768">
        <v>11.158406951518309</v>
      </c>
      <c r="AN768" s="61">
        <v>4.8072222542879023E-3</v>
      </c>
      <c r="AO768">
        <v>5.5792034757591548E-3</v>
      </c>
      <c r="AP768">
        <v>4.4216830294940123E-3</v>
      </c>
    </row>
    <row r="769" spans="1:42" x14ac:dyDescent="0.35">
      <c r="A769" s="48" t="s">
        <v>725</v>
      </c>
      <c r="B769">
        <v>768</v>
      </c>
      <c r="C769" t="s">
        <v>559</v>
      </c>
      <c r="D769" t="s">
        <v>492</v>
      </c>
      <c r="E769" t="s">
        <v>16</v>
      </c>
      <c r="F769">
        <v>2015</v>
      </c>
      <c r="G769">
        <v>360</v>
      </c>
      <c r="H769">
        <v>182.54430379746836</v>
      </c>
      <c r="J769">
        <v>600</v>
      </c>
      <c r="K769" t="s">
        <v>722</v>
      </c>
      <c r="L769">
        <v>0.5</v>
      </c>
      <c r="M769">
        <v>0.5</v>
      </c>
      <c r="N769" t="s">
        <v>722</v>
      </c>
      <c r="O769">
        <v>10000</v>
      </c>
      <c r="P769">
        <v>10000</v>
      </c>
      <c r="Q769">
        <v>365.08860759493672</v>
      </c>
      <c r="R769" t="s">
        <v>722</v>
      </c>
      <c r="S769">
        <v>0.129</v>
      </c>
      <c r="T769">
        <v>0.129</v>
      </c>
      <c r="U769" t="s">
        <v>722</v>
      </c>
      <c r="V769">
        <v>1.0200000000000001E-5</v>
      </c>
      <c r="W769">
        <v>1.0200000000000001E-5</v>
      </c>
      <c r="X769" t="s">
        <v>722</v>
      </c>
      <c r="Y769">
        <v>0.13700000000000001</v>
      </c>
      <c r="Z769">
        <v>0.13700000000000001</v>
      </c>
      <c r="AA769" t="s">
        <v>722</v>
      </c>
      <c r="AB769">
        <v>5.66E-5</v>
      </c>
      <c r="AC769">
        <v>5.66E-5</v>
      </c>
      <c r="AD769" t="s">
        <v>722</v>
      </c>
      <c r="AE769">
        <v>1</v>
      </c>
      <c r="AF769">
        <v>1</v>
      </c>
      <c r="AG769" t="s">
        <v>722</v>
      </c>
      <c r="AH769">
        <v>0.97699999999999998</v>
      </c>
      <c r="AI769">
        <v>0.97699999999999998</v>
      </c>
      <c r="AJ769">
        <v>0.13272390379746835</v>
      </c>
      <c r="AK769">
        <v>0.15403774284050634</v>
      </c>
      <c r="AL769">
        <v>9.6144445085758043</v>
      </c>
      <c r="AM769">
        <v>11.158406951518309</v>
      </c>
      <c r="AN769" s="61">
        <v>4.8072222542879023E-3</v>
      </c>
      <c r="AO769">
        <v>5.5792034757591548E-3</v>
      </c>
      <c r="AP769">
        <v>4.4216830294940123E-3</v>
      </c>
    </row>
    <row r="770" spans="1:42" x14ac:dyDescent="0.35">
      <c r="A770" s="48" t="s">
        <v>725</v>
      </c>
      <c r="B770">
        <v>769</v>
      </c>
      <c r="C770" t="s">
        <v>560</v>
      </c>
      <c r="D770" t="s">
        <v>492</v>
      </c>
      <c r="E770" t="s">
        <v>16</v>
      </c>
      <c r="F770">
        <v>2015</v>
      </c>
      <c r="G770">
        <v>138</v>
      </c>
      <c r="H770">
        <v>182.54430379746836</v>
      </c>
      <c r="J770">
        <v>175</v>
      </c>
      <c r="K770" t="s">
        <v>722</v>
      </c>
      <c r="L770">
        <v>0.5</v>
      </c>
      <c r="M770">
        <v>0.5</v>
      </c>
      <c r="N770" t="s">
        <v>722</v>
      </c>
      <c r="O770">
        <v>10000</v>
      </c>
      <c r="P770">
        <v>10000</v>
      </c>
      <c r="Q770">
        <v>365.08860759493672</v>
      </c>
      <c r="R770" t="s">
        <v>722</v>
      </c>
      <c r="S770">
        <v>0.129</v>
      </c>
      <c r="T770">
        <v>0.129</v>
      </c>
      <c r="U770" t="s">
        <v>722</v>
      </c>
      <c r="V770">
        <v>1.0200000000000001E-5</v>
      </c>
      <c r="W770">
        <v>1.0200000000000001E-5</v>
      </c>
      <c r="X770" t="s">
        <v>722</v>
      </c>
      <c r="Y770">
        <v>0.13700000000000001</v>
      </c>
      <c r="Z770">
        <v>0.13700000000000001</v>
      </c>
      <c r="AA770" t="s">
        <v>722</v>
      </c>
      <c r="AB770">
        <v>5.66E-5</v>
      </c>
      <c r="AC770">
        <v>5.66E-5</v>
      </c>
      <c r="AD770" t="s">
        <v>722</v>
      </c>
      <c r="AE770">
        <v>1</v>
      </c>
      <c r="AF770">
        <v>1</v>
      </c>
      <c r="AG770" t="s">
        <v>722</v>
      </c>
      <c r="AH770">
        <v>0.97699999999999998</v>
      </c>
      <c r="AI770">
        <v>0.97699999999999998</v>
      </c>
      <c r="AJ770">
        <v>0.13272390379746835</v>
      </c>
      <c r="AK770">
        <v>0.15403774284050634</v>
      </c>
      <c r="AL770">
        <v>3.6855370616207255</v>
      </c>
      <c r="AM770">
        <v>4.2773893314153515</v>
      </c>
      <c r="AN770" s="61">
        <v>1.8427685308103627E-3</v>
      </c>
      <c r="AO770">
        <v>2.1386946657076761E-3</v>
      </c>
      <c r="AP770">
        <v>1.6949784946393715E-3</v>
      </c>
    </row>
    <row r="771" spans="1:42" x14ac:dyDescent="0.35">
      <c r="A771" s="48" t="s">
        <v>725</v>
      </c>
      <c r="B771">
        <v>770</v>
      </c>
      <c r="C771" t="s">
        <v>561</v>
      </c>
      <c r="D771" t="s">
        <v>492</v>
      </c>
      <c r="E771" t="s">
        <v>16</v>
      </c>
      <c r="F771">
        <v>2015</v>
      </c>
      <c r="G771">
        <v>360</v>
      </c>
      <c r="H771">
        <v>182.54430379746836</v>
      </c>
      <c r="J771">
        <v>600</v>
      </c>
      <c r="K771" t="s">
        <v>722</v>
      </c>
      <c r="L771">
        <v>0.5</v>
      </c>
      <c r="M771">
        <v>0.5</v>
      </c>
      <c r="N771" t="s">
        <v>722</v>
      </c>
      <c r="O771">
        <v>10000</v>
      </c>
      <c r="P771">
        <v>10000</v>
      </c>
      <c r="Q771">
        <v>365.08860759493672</v>
      </c>
      <c r="R771" t="s">
        <v>722</v>
      </c>
      <c r="S771">
        <v>0.129</v>
      </c>
      <c r="T771">
        <v>0.129</v>
      </c>
      <c r="U771" t="s">
        <v>722</v>
      </c>
      <c r="V771">
        <v>1.0200000000000001E-5</v>
      </c>
      <c r="W771">
        <v>1.0200000000000001E-5</v>
      </c>
      <c r="X771" t="s">
        <v>722</v>
      </c>
      <c r="Y771">
        <v>0.13700000000000001</v>
      </c>
      <c r="Z771">
        <v>0.13700000000000001</v>
      </c>
      <c r="AA771" t="s">
        <v>722</v>
      </c>
      <c r="AB771">
        <v>5.66E-5</v>
      </c>
      <c r="AC771">
        <v>5.66E-5</v>
      </c>
      <c r="AD771" t="s">
        <v>722</v>
      </c>
      <c r="AE771">
        <v>1</v>
      </c>
      <c r="AF771">
        <v>1</v>
      </c>
      <c r="AG771" t="s">
        <v>722</v>
      </c>
      <c r="AH771">
        <v>0.97699999999999998</v>
      </c>
      <c r="AI771">
        <v>0.97699999999999998</v>
      </c>
      <c r="AJ771">
        <v>0.13272390379746835</v>
      </c>
      <c r="AK771">
        <v>0.15403774284050634</v>
      </c>
      <c r="AL771">
        <v>9.6144445085758043</v>
      </c>
      <c r="AM771">
        <v>11.158406951518309</v>
      </c>
      <c r="AN771" s="61">
        <v>4.8072222542879023E-3</v>
      </c>
      <c r="AO771">
        <v>5.5792034757591548E-3</v>
      </c>
      <c r="AP771">
        <v>4.4216830294940123E-3</v>
      </c>
    </row>
    <row r="772" spans="1:42" x14ac:dyDescent="0.35">
      <c r="A772" s="48" t="s">
        <v>725</v>
      </c>
      <c r="B772">
        <v>771</v>
      </c>
      <c r="C772" t="s">
        <v>562</v>
      </c>
      <c r="D772" t="s">
        <v>492</v>
      </c>
      <c r="E772" t="s">
        <v>16</v>
      </c>
      <c r="F772">
        <v>2015</v>
      </c>
      <c r="G772">
        <v>138</v>
      </c>
      <c r="H772">
        <v>182.54430379746836</v>
      </c>
      <c r="J772">
        <v>175</v>
      </c>
      <c r="K772" t="s">
        <v>722</v>
      </c>
      <c r="L772">
        <v>0.5</v>
      </c>
      <c r="M772">
        <v>0.5</v>
      </c>
      <c r="N772" t="s">
        <v>722</v>
      </c>
      <c r="O772">
        <v>10000</v>
      </c>
      <c r="P772">
        <v>10000</v>
      </c>
      <c r="Q772">
        <v>365.08860759493672</v>
      </c>
      <c r="R772" t="s">
        <v>722</v>
      </c>
      <c r="S772">
        <v>0.129</v>
      </c>
      <c r="T772">
        <v>0.129</v>
      </c>
      <c r="U772" t="s">
        <v>722</v>
      </c>
      <c r="V772">
        <v>1.0200000000000001E-5</v>
      </c>
      <c r="W772">
        <v>1.0200000000000001E-5</v>
      </c>
      <c r="X772" t="s">
        <v>722</v>
      </c>
      <c r="Y772">
        <v>0.13700000000000001</v>
      </c>
      <c r="Z772">
        <v>0.13700000000000001</v>
      </c>
      <c r="AA772" t="s">
        <v>722</v>
      </c>
      <c r="AB772">
        <v>5.66E-5</v>
      </c>
      <c r="AC772">
        <v>5.66E-5</v>
      </c>
      <c r="AD772" t="s">
        <v>722</v>
      </c>
      <c r="AE772">
        <v>1</v>
      </c>
      <c r="AF772">
        <v>1</v>
      </c>
      <c r="AG772" t="s">
        <v>722</v>
      </c>
      <c r="AH772">
        <v>0.97699999999999998</v>
      </c>
      <c r="AI772">
        <v>0.97699999999999998</v>
      </c>
      <c r="AJ772">
        <v>0.13272390379746835</v>
      </c>
      <c r="AK772">
        <v>0.15403774284050634</v>
      </c>
      <c r="AL772">
        <v>3.6855370616207255</v>
      </c>
      <c r="AM772">
        <v>4.2773893314153515</v>
      </c>
      <c r="AN772" s="61">
        <v>1.8427685308103627E-3</v>
      </c>
      <c r="AO772">
        <v>2.1386946657076761E-3</v>
      </c>
      <c r="AP772">
        <v>1.6949784946393715E-3</v>
      </c>
    </row>
    <row r="773" spans="1:42" x14ac:dyDescent="0.35">
      <c r="A773" s="48" t="s">
        <v>725</v>
      </c>
      <c r="B773">
        <v>772</v>
      </c>
      <c r="C773" t="s">
        <v>563</v>
      </c>
      <c r="D773" t="s">
        <v>492</v>
      </c>
      <c r="E773" t="s">
        <v>16</v>
      </c>
      <c r="F773">
        <v>2015</v>
      </c>
      <c r="G773">
        <v>360</v>
      </c>
      <c r="H773">
        <v>182.54430379746836</v>
      </c>
      <c r="J773">
        <v>600</v>
      </c>
      <c r="K773" t="s">
        <v>722</v>
      </c>
      <c r="L773">
        <v>0.5</v>
      </c>
      <c r="M773">
        <v>0.5</v>
      </c>
      <c r="N773" t="s">
        <v>722</v>
      </c>
      <c r="O773">
        <v>10000</v>
      </c>
      <c r="P773">
        <v>10000</v>
      </c>
      <c r="Q773">
        <v>365.08860759493672</v>
      </c>
      <c r="R773" t="s">
        <v>722</v>
      </c>
      <c r="S773">
        <v>0.129</v>
      </c>
      <c r="T773">
        <v>0.129</v>
      </c>
      <c r="U773" t="s">
        <v>722</v>
      </c>
      <c r="V773">
        <v>1.0200000000000001E-5</v>
      </c>
      <c r="W773">
        <v>1.0200000000000001E-5</v>
      </c>
      <c r="X773" t="s">
        <v>722</v>
      </c>
      <c r="Y773">
        <v>0.13700000000000001</v>
      </c>
      <c r="Z773">
        <v>0.13700000000000001</v>
      </c>
      <c r="AA773" t="s">
        <v>722</v>
      </c>
      <c r="AB773">
        <v>5.66E-5</v>
      </c>
      <c r="AC773">
        <v>5.66E-5</v>
      </c>
      <c r="AD773" t="s">
        <v>722</v>
      </c>
      <c r="AE773">
        <v>1</v>
      </c>
      <c r="AF773">
        <v>1</v>
      </c>
      <c r="AG773" t="s">
        <v>722</v>
      </c>
      <c r="AH773">
        <v>0.97699999999999998</v>
      </c>
      <c r="AI773">
        <v>0.97699999999999998</v>
      </c>
      <c r="AJ773">
        <v>0.13272390379746835</v>
      </c>
      <c r="AK773">
        <v>0.15403774284050634</v>
      </c>
      <c r="AL773">
        <v>9.6144445085758043</v>
      </c>
      <c r="AM773">
        <v>11.158406951518309</v>
      </c>
      <c r="AN773" s="61">
        <v>4.8072222542879023E-3</v>
      </c>
      <c r="AO773">
        <v>5.5792034757591548E-3</v>
      </c>
      <c r="AP773">
        <v>4.4216830294940123E-3</v>
      </c>
    </row>
    <row r="774" spans="1:42" x14ac:dyDescent="0.35">
      <c r="A774" s="48" t="s">
        <v>725</v>
      </c>
      <c r="B774">
        <v>773</v>
      </c>
      <c r="C774" t="s">
        <v>564</v>
      </c>
      <c r="D774" t="s">
        <v>492</v>
      </c>
      <c r="E774" t="s">
        <v>16</v>
      </c>
      <c r="F774">
        <v>2015</v>
      </c>
      <c r="G774">
        <v>275</v>
      </c>
      <c r="H774">
        <v>182.54430379746836</v>
      </c>
      <c r="J774">
        <v>300</v>
      </c>
      <c r="K774" t="s">
        <v>722</v>
      </c>
      <c r="L774">
        <v>0.5</v>
      </c>
      <c r="M774">
        <v>0.5</v>
      </c>
      <c r="N774" t="s">
        <v>722</v>
      </c>
      <c r="O774">
        <v>10000</v>
      </c>
      <c r="P774">
        <v>10000</v>
      </c>
      <c r="Q774">
        <v>365.08860759493672</v>
      </c>
      <c r="R774" t="s">
        <v>722</v>
      </c>
      <c r="S774">
        <v>0.129</v>
      </c>
      <c r="T774">
        <v>0.129</v>
      </c>
      <c r="U774" t="s">
        <v>722</v>
      </c>
      <c r="V774">
        <v>1.0200000000000001E-5</v>
      </c>
      <c r="W774">
        <v>1.0200000000000001E-5</v>
      </c>
      <c r="X774" t="s">
        <v>722</v>
      </c>
      <c r="Y774">
        <v>0.13700000000000001</v>
      </c>
      <c r="Z774">
        <v>0.13700000000000001</v>
      </c>
      <c r="AA774" t="s">
        <v>722</v>
      </c>
      <c r="AB774">
        <v>5.66E-5</v>
      </c>
      <c r="AC774">
        <v>5.66E-5</v>
      </c>
      <c r="AD774" t="s">
        <v>722</v>
      </c>
      <c r="AE774">
        <v>1</v>
      </c>
      <c r="AF774">
        <v>1</v>
      </c>
      <c r="AG774" t="s">
        <v>722</v>
      </c>
      <c r="AH774">
        <v>0.97699999999999998</v>
      </c>
      <c r="AI774">
        <v>0.97699999999999998</v>
      </c>
      <c r="AJ774">
        <v>0.13272390379746835</v>
      </c>
      <c r="AK774">
        <v>0.15403774284050634</v>
      </c>
      <c r="AL774">
        <v>7.3443673329398509</v>
      </c>
      <c r="AM774">
        <v>8.5237830879653753</v>
      </c>
      <c r="AN774" s="61">
        <v>3.672183666469926E-3</v>
      </c>
      <c r="AO774">
        <v>4.2618915439826882E-3</v>
      </c>
      <c r="AP774">
        <v>3.3776745364190379E-3</v>
      </c>
    </row>
    <row r="775" spans="1:42" x14ac:dyDescent="0.35">
      <c r="A775" s="48" t="s">
        <v>725</v>
      </c>
      <c r="B775">
        <v>774</v>
      </c>
      <c r="C775" t="s">
        <v>565</v>
      </c>
      <c r="D775" t="s">
        <v>492</v>
      </c>
      <c r="E775" t="s">
        <v>16</v>
      </c>
      <c r="F775">
        <v>2015</v>
      </c>
      <c r="G775">
        <v>138</v>
      </c>
      <c r="H775">
        <v>182.54430379746836</v>
      </c>
      <c r="J775">
        <v>175</v>
      </c>
      <c r="K775" t="s">
        <v>722</v>
      </c>
      <c r="L775">
        <v>0.5</v>
      </c>
      <c r="M775">
        <v>0.5</v>
      </c>
      <c r="N775" t="s">
        <v>722</v>
      </c>
      <c r="O775">
        <v>10000</v>
      </c>
      <c r="P775">
        <v>10000</v>
      </c>
      <c r="Q775">
        <v>365.08860759493672</v>
      </c>
      <c r="R775" t="s">
        <v>722</v>
      </c>
      <c r="S775">
        <v>0.129</v>
      </c>
      <c r="T775">
        <v>0.129</v>
      </c>
      <c r="U775" t="s">
        <v>722</v>
      </c>
      <c r="V775">
        <v>1.0200000000000001E-5</v>
      </c>
      <c r="W775">
        <v>1.0200000000000001E-5</v>
      </c>
      <c r="X775" t="s">
        <v>722</v>
      </c>
      <c r="Y775">
        <v>0.13700000000000001</v>
      </c>
      <c r="Z775">
        <v>0.13700000000000001</v>
      </c>
      <c r="AA775" t="s">
        <v>722</v>
      </c>
      <c r="AB775">
        <v>5.66E-5</v>
      </c>
      <c r="AC775">
        <v>5.66E-5</v>
      </c>
      <c r="AD775" t="s">
        <v>722</v>
      </c>
      <c r="AE775">
        <v>1</v>
      </c>
      <c r="AF775">
        <v>1</v>
      </c>
      <c r="AG775" t="s">
        <v>722</v>
      </c>
      <c r="AH775">
        <v>0.97699999999999998</v>
      </c>
      <c r="AI775">
        <v>0.97699999999999998</v>
      </c>
      <c r="AJ775">
        <v>0.13272390379746835</v>
      </c>
      <c r="AK775">
        <v>0.15403774284050634</v>
      </c>
      <c r="AL775">
        <v>3.6855370616207255</v>
      </c>
      <c r="AM775">
        <v>4.2773893314153515</v>
      </c>
      <c r="AN775" s="61">
        <v>1.8427685308103627E-3</v>
      </c>
      <c r="AO775">
        <v>2.1386946657076761E-3</v>
      </c>
      <c r="AP775">
        <v>1.6949784946393715E-3</v>
      </c>
    </row>
    <row r="776" spans="1:42" x14ac:dyDescent="0.35">
      <c r="A776" s="48" t="s">
        <v>725</v>
      </c>
      <c r="B776">
        <v>775</v>
      </c>
      <c r="C776" t="s">
        <v>566</v>
      </c>
      <c r="D776" t="s">
        <v>492</v>
      </c>
      <c r="E776" t="s">
        <v>16</v>
      </c>
      <c r="F776">
        <v>2015</v>
      </c>
      <c r="G776">
        <v>138</v>
      </c>
      <c r="H776">
        <v>182.54430379746836</v>
      </c>
      <c r="J776">
        <v>175</v>
      </c>
      <c r="K776" t="s">
        <v>722</v>
      </c>
      <c r="L776">
        <v>0.5</v>
      </c>
      <c r="M776">
        <v>0.5</v>
      </c>
      <c r="N776" t="s">
        <v>722</v>
      </c>
      <c r="O776">
        <v>10000</v>
      </c>
      <c r="P776">
        <v>10000</v>
      </c>
      <c r="Q776">
        <v>365.08860759493672</v>
      </c>
      <c r="R776" t="s">
        <v>722</v>
      </c>
      <c r="S776">
        <v>0.129</v>
      </c>
      <c r="T776">
        <v>0.129</v>
      </c>
      <c r="U776" t="s">
        <v>722</v>
      </c>
      <c r="V776">
        <v>1.0200000000000001E-5</v>
      </c>
      <c r="W776">
        <v>1.0200000000000001E-5</v>
      </c>
      <c r="X776" t="s">
        <v>722</v>
      </c>
      <c r="Y776">
        <v>0.13700000000000001</v>
      </c>
      <c r="Z776">
        <v>0.13700000000000001</v>
      </c>
      <c r="AA776" t="s">
        <v>722</v>
      </c>
      <c r="AB776">
        <v>5.66E-5</v>
      </c>
      <c r="AC776">
        <v>5.66E-5</v>
      </c>
      <c r="AD776" t="s">
        <v>722</v>
      </c>
      <c r="AE776">
        <v>1</v>
      </c>
      <c r="AF776">
        <v>1</v>
      </c>
      <c r="AG776" t="s">
        <v>722</v>
      </c>
      <c r="AH776">
        <v>0.97699999999999998</v>
      </c>
      <c r="AI776">
        <v>0.97699999999999998</v>
      </c>
      <c r="AJ776">
        <v>0.13272390379746835</v>
      </c>
      <c r="AK776">
        <v>0.15403774284050634</v>
      </c>
      <c r="AL776">
        <v>3.6855370616207255</v>
      </c>
      <c r="AM776">
        <v>4.2773893314153515</v>
      </c>
      <c r="AN776" s="61">
        <v>1.8427685308103627E-3</v>
      </c>
      <c r="AO776">
        <v>2.1386946657076761E-3</v>
      </c>
      <c r="AP776">
        <v>1.6949784946393715E-3</v>
      </c>
    </row>
    <row r="777" spans="1:42" x14ac:dyDescent="0.35">
      <c r="A777" s="48" t="s">
        <v>725</v>
      </c>
      <c r="B777">
        <v>776</v>
      </c>
      <c r="C777" t="s">
        <v>567</v>
      </c>
      <c r="D777" t="s">
        <v>492</v>
      </c>
      <c r="E777" t="s">
        <v>16</v>
      </c>
      <c r="F777">
        <v>2015</v>
      </c>
      <c r="G777">
        <v>138</v>
      </c>
      <c r="H777">
        <v>182.54430379746836</v>
      </c>
      <c r="J777">
        <v>175</v>
      </c>
      <c r="K777" t="s">
        <v>722</v>
      </c>
      <c r="L777">
        <v>0.5</v>
      </c>
      <c r="M777">
        <v>0.5</v>
      </c>
      <c r="N777" t="s">
        <v>722</v>
      </c>
      <c r="O777">
        <v>10000</v>
      </c>
      <c r="P777">
        <v>10000</v>
      </c>
      <c r="Q777">
        <v>365.08860759493672</v>
      </c>
      <c r="R777" t="s">
        <v>722</v>
      </c>
      <c r="S777">
        <v>0.129</v>
      </c>
      <c r="T777">
        <v>0.129</v>
      </c>
      <c r="U777" t="s">
        <v>722</v>
      </c>
      <c r="V777">
        <v>1.0200000000000001E-5</v>
      </c>
      <c r="W777">
        <v>1.0200000000000001E-5</v>
      </c>
      <c r="X777" t="s">
        <v>722</v>
      </c>
      <c r="Y777">
        <v>0.13700000000000001</v>
      </c>
      <c r="Z777">
        <v>0.13700000000000001</v>
      </c>
      <c r="AA777" t="s">
        <v>722</v>
      </c>
      <c r="AB777">
        <v>5.66E-5</v>
      </c>
      <c r="AC777">
        <v>5.66E-5</v>
      </c>
      <c r="AD777" t="s">
        <v>722</v>
      </c>
      <c r="AE777">
        <v>1</v>
      </c>
      <c r="AF777">
        <v>1</v>
      </c>
      <c r="AG777" t="s">
        <v>722</v>
      </c>
      <c r="AH777">
        <v>0.97699999999999998</v>
      </c>
      <c r="AI777">
        <v>0.97699999999999998</v>
      </c>
      <c r="AJ777">
        <v>0.13272390379746835</v>
      </c>
      <c r="AK777">
        <v>0.15403774284050634</v>
      </c>
      <c r="AL777">
        <v>3.6855370616207255</v>
      </c>
      <c r="AM777">
        <v>4.2773893314153515</v>
      </c>
      <c r="AN777" s="61">
        <v>1.8427685308103627E-3</v>
      </c>
      <c r="AO777">
        <v>2.1386946657076761E-3</v>
      </c>
      <c r="AP777">
        <v>1.6949784946393715E-3</v>
      </c>
    </row>
    <row r="778" spans="1:42" x14ac:dyDescent="0.35">
      <c r="A778" s="48" t="s">
        <v>725</v>
      </c>
      <c r="B778">
        <v>777</v>
      </c>
      <c r="C778" t="s">
        <v>568</v>
      </c>
      <c r="D778" t="s">
        <v>492</v>
      </c>
      <c r="E778" t="s">
        <v>16</v>
      </c>
      <c r="F778">
        <v>2015</v>
      </c>
      <c r="G778">
        <v>360</v>
      </c>
      <c r="H778">
        <v>182.54430379746836</v>
      </c>
      <c r="J778">
        <v>600</v>
      </c>
      <c r="K778" t="s">
        <v>722</v>
      </c>
      <c r="L778">
        <v>0.5</v>
      </c>
      <c r="M778">
        <v>0.5</v>
      </c>
      <c r="N778" t="s">
        <v>722</v>
      </c>
      <c r="O778">
        <v>10000</v>
      </c>
      <c r="P778">
        <v>10000</v>
      </c>
      <c r="Q778">
        <v>365.08860759493672</v>
      </c>
      <c r="R778" t="s">
        <v>722</v>
      </c>
      <c r="S778">
        <v>0.129</v>
      </c>
      <c r="T778">
        <v>0.129</v>
      </c>
      <c r="U778" t="s">
        <v>722</v>
      </c>
      <c r="V778">
        <v>1.0200000000000001E-5</v>
      </c>
      <c r="W778">
        <v>1.0200000000000001E-5</v>
      </c>
      <c r="X778" t="s">
        <v>722</v>
      </c>
      <c r="Y778">
        <v>0.13700000000000001</v>
      </c>
      <c r="Z778">
        <v>0.13700000000000001</v>
      </c>
      <c r="AA778" t="s">
        <v>722</v>
      </c>
      <c r="AB778">
        <v>5.66E-5</v>
      </c>
      <c r="AC778">
        <v>5.66E-5</v>
      </c>
      <c r="AD778" t="s">
        <v>722</v>
      </c>
      <c r="AE778">
        <v>1</v>
      </c>
      <c r="AF778">
        <v>1</v>
      </c>
      <c r="AG778" t="s">
        <v>722</v>
      </c>
      <c r="AH778">
        <v>0.97699999999999998</v>
      </c>
      <c r="AI778">
        <v>0.97699999999999998</v>
      </c>
      <c r="AJ778">
        <v>0.13272390379746835</v>
      </c>
      <c r="AK778">
        <v>0.15403774284050634</v>
      </c>
      <c r="AL778">
        <v>9.6144445085758043</v>
      </c>
      <c r="AM778">
        <v>11.158406951518309</v>
      </c>
      <c r="AN778" s="61">
        <v>4.8072222542879023E-3</v>
      </c>
      <c r="AO778">
        <v>5.5792034757591548E-3</v>
      </c>
      <c r="AP778">
        <v>4.4216830294940123E-3</v>
      </c>
    </row>
    <row r="779" spans="1:42" x14ac:dyDescent="0.35">
      <c r="A779" s="48" t="s">
        <v>725</v>
      </c>
      <c r="B779">
        <v>778</v>
      </c>
      <c r="C779" t="s">
        <v>569</v>
      </c>
      <c r="D779" t="s">
        <v>492</v>
      </c>
      <c r="E779" t="s">
        <v>16</v>
      </c>
      <c r="F779">
        <v>2016</v>
      </c>
      <c r="G779">
        <v>138</v>
      </c>
      <c r="H779">
        <v>182.54430379746836</v>
      </c>
      <c r="J779">
        <v>175</v>
      </c>
      <c r="K779" t="s">
        <v>722</v>
      </c>
      <c r="L779">
        <v>0.5</v>
      </c>
      <c r="M779">
        <v>0.5</v>
      </c>
      <c r="N779" t="s">
        <v>722</v>
      </c>
      <c r="O779">
        <v>10000</v>
      </c>
      <c r="P779">
        <v>10000</v>
      </c>
      <c r="Q779">
        <v>182.54430379746836</v>
      </c>
      <c r="R779" t="s">
        <v>722</v>
      </c>
      <c r="S779">
        <v>0.129</v>
      </c>
      <c r="T779">
        <v>0.129</v>
      </c>
      <c r="U779" t="s">
        <v>722</v>
      </c>
      <c r="V779">
        <v>1.0200000000000001E-5</v>
      </c>
      <c r="W779">
        <v>1.0200000000000001E-5</v>
      </c>
      <c r="X779" t="s">
        <v>722</v>
      </c>
      <c r="Y779">
        <v>0.13700000000000001</v>
      </c>
      <c r="Z779">
        <v>0.13700000000000001</v>
      </c>
      <c r="AA779" t="s">
        <v>722</v>
      </c>
      <c r="AB779">
        <v>5.66E-5</v>
      </c>
      <c r="AC779">
        <v>5.66E-5</v>
      </c>
      <c r="AD779" t="s">
        <v>722</v>
      </c>
      <c r="AE779">
        <v>1</v>
      </c>
      <c r="AF779">
        <v>1</v>
      </c>
      <c r="AG779" t="s">
        <v>722</v>
      </c>
      <c r="AH779">
        <v>0.97699999999999998</v>
      </c>
      <c r="AI779">
        <v>0.97699999999999998</v>
      </c>
      <c r="AJ779">
        <v>0.13086195189873417</v>
      </c>
      <c r="AK779">
        <v>0.14394337142025318</v>
      </c>
      <c r="AL779">
        <v>3.6338335437660105</v>
      </c>
      <c r="AM779">
        <v>3.9970842852355872</v>
      </c>
      <c r="AN779" s="61">
        <v>1.8169167718830052E-3</v>
      </c>
      <c r="AO779">
        <v>1.9985421426177937E-3</v>
      </c>
      <c r="AP779">
        <v>1.671200046777988E-3</v>
      </c>
    </row>
    <row r="780" spans="1:42" x14ac:dyDescent="0.35">
      <c r="A780" s="48" t="s">
        <v>725</v>
      </c>
      <c r="B780">
        <v>779</v>
      </c>
      <c r="C780" t="s">
        <v>570</v>
      </c>
      <c r="D780" t="s">
        <v>492</v>
      </c>
      <c r="E780" t="s">
        <v>16</v>
      </c>
      <c r="F780">
        <v>2016</v>
      </c>
      <c r="G780">
        <v>138</v>
      </c>
      <c r="H780">
        <v>182.54430379746836</v>
      </c>
      <c r="J780">
        <v>175</v>
      </c>
      <c r="K780" t="s">
        <v>722</v>
      </c>
      <c r="L780">
        <v>0.5</v>
      </c>
      <c r="M780">
        <v>0.5</v>
      </c>
      <c r="N780" t="s">
        <v>722</v>
      </c>
      <c r="O780">
        <v>10000</v>
      </c>
      <c r="P780">
        <v>10000</v>
      </c>
      <c r="Q780">
        <v>182.54430379746836</v>
      </c>
      <c r="R780" t="s">
        <v>722</v>
      </c>
      <c r="S780">
        <v>0.129</v>
      </c>
      <c r="T780">
        <v>0.129</v>
      </c>
      <c r="U780" t="s">
        <v>722</v>
      </c>
      <c r="V780">
        <v>1.0200000000000001E-5</v>
      </c>
      <c r="W780">
        <v>1.0200000000000001E-5</v>
      </c>
      <c r="X780" t="s">
        <v>722</v>
      </c>
      <c r="Y780">
        <v>0.13700000000000001</v>
      </c>
      <c r="Z780">
        <v>0.13700000000000001</v>
      </c>
      <c r="AA780" t="s">
        <v>722</v>
      </c>
      <c r="AB780">
        <v>5.66E-5</v>
      </c>
      <c r="AC780">
        <v>5.66E-5</v>
      </c>
      <c r="AD780" t="s">
        <v>722</v>
      </c>
      <c r="AE780">
        <v>1</v>
      </c>
      <c r="AF780">
        <v>1</v>
      </c>
      <c r="AG780" t="s">
        <v>722</v>
      </c>
      <c r="AH780">
        <v>0.97699999999999998</v>
      </c>
      <c r="AI780">
        <v>0.97699999999999998</v>
      </c>
      <c r="AJ780">
        <v>0.13086195189873417</v>
      </c>
      <c r="AK780">
        <v>0.14394337142025318</v>
      </c>
      <c r="AL780">
        <v>3.6338335437660105</v>
      </c>
      <c r="AM780">
        <v>3.9970842852355872</v>
      </c>
      <c r="AN780" s="61">
        <v>1.8169167718830052E-3</v>
      </c>
      <c r="AO780">
        <v>1.9985421426177937E-3</v>
      </c>
      <c r="AP780">
        <v>1.671200046777988E-3</v>
      </c>
    </row>
    <row r="781" spans="1:42" x14ac:dyDescent="0.35">
      <c r="A781" s="48" t="s">
        <v>725</v>
      </c>
      <c r="B781">
        <v>780</v>
      </c>
      <c r="C781" t="s">
        <v>571</v>
      </c>
      <c r="D781" t="s">
        <v>492</v>
      </c>
      <c r="E781" t="s">
        <v>16</v>
      </c>
      <c r="F781">
        <v>2016</v>
      </c>
      <c r="G781">
        <v>138</v>
      </c>
      <c r="H781">
        <v>182.54430379746836</v>
      </c>
      <c r="J781">
        <v>175</v>
      </c>
      <c r="K781" t="s">
        <v>722</v>
      </c>
      <c r="L781">
        <v>0.5</v>
      </c>
      <c r="M781">
        <v>0.5</v>
      </c>
      <c r="N781" t="s">
        <v>722</v>
      </c>
      <c r="O781">
        <v>10000</v>
      </c>
      <c r="P781">
        <v>10000</v>
      </c>
      <c r="Q781">
        <v>182.54430379746836</v>
      </c>
      <c r="R781" t="s">
        <v>722</v>
      </c>
      <c r="S781">
        <v>0.129</v>
      </c>
      <c r="T781">
        <v>0.129</v>
      </c>
      <c r="U781" t="s">
        <v>722</v>
      </c>
      <c r="V781">
        <v>1.0200000000000001E-5</v>
      </c>
      <c r="W781">
        <v>1.0200000000000001E-5</v>
      </c>
      <c r="X781" t="s">
        <v>722</v>
      </c>
      <c r="Y781">
        <v>0.13700000000000001</v>
      </c>
      <c r="Z781">
        <v>0.13700000000000001</v>
      </c>
      <c r="AA781" t="s">
        <v>722</v>
      </c>
      <c r="AB781">
        <v>5.66E-5</v>
      </c>
      <c r="AC781">
        <v>5.66E-5</v>
      </c>
      <c r="AD781" t="s">
        <v>722</v>
      </c>
      <c r="AE781">
        <v>1</v>
      </c>
      <c r="AF781">
        <v>1</v>
      </c>
      <c r="AG781" t="s">
        <v>722</v>
      </c>
      <c r="AH781">
        <v>0.97699999999999998</v>
      </c>
      <c r="AI781">
        <v>0.97699999999999998</v>
      </c>
      <c r="AJ781">
        <v>0.13086195189873417</v>
      </c>
      <c r="AK781">
        <v>0.14394337142025318</v>
      </c>
      <c r="AL781">
        <v>3.6338335437660105</v>
      </c>
      <c r="AM781">
        <v>3.9970842852355872</v>
      </c>
      <c r="AN781" s="61">
        <v>1.8169167718830052E-3</v>
      </c>
      <c r="AO781">
        <v>1.9985421426177937E-3</v>
      </c>
      <c r="AP781">
        <v>1.671200046777988E-3</v>
      </c>
    </row>
    <row r="782" spans="1:42" x14ac:dyDescent="0.35">
      <c r="A782" s="48" t="s">
        <v>725</v>
      </c>
      <c r="B782">
        <v>781</v>
      </c>
      <c r="C782" t="s">
        <v>572</v>
      </c>
      <c r="D782" t="s">
        <v>492</v>
      </c>
      <c r="E782" t="s">
        <v>16</v>
      </c>
      <c r="F782">
        <v>2016</v>
      </c>
      <c r="G782">
        <v>138</v>
      </c>
      <c r="H782">
        <v>182.54430379746836</v>
      </c>
      <c r="J782">
        <v>175</v>
      </c>
      <c r="K782" t="s">
        <v>722</v>
      </c>
      <c r="L782">
        <v>0.5</v>
      </c>
      <c r="M782">
        <v>0.5</v>
      </c>
      <c r="N782" t="s">
        <v>722</v>
      </c>
      <c r="O782">
        <v>10000</v>
      </c>
      <c r="P782">
        <v>10000</v>
      </c>
      <c r="Q782">
        <v>182.54430379746836</v>
      </c>
      <c r="R782" t="s">
        <v>722</v>
      </c>
      <c r="S782">
        <v>0.129</v>
      </c>
      <c r="T782">
        <v>0.129</v>
      </c>
      <c r="U782" t="s">
        <v>722</v>
      </c>
      <c r="V782">
        <v>1.0200000000000001E-5</v>
      </c>
      <c r="W782">
        <v>1.0200000000000001E-5</v>
      </c>
      <c r="X782" t="s">
        <v>722</v>
      </c>
      <c r="Y782">
        <v>0.13700000000000001</v>
      </c>
      <c r="Z782">
        <v>0.13700000000000001</v>
      </c>
      <c r="AA782" t="s">
        <v>722</v>
      </c>
      <c r="AB782">
        <v>5.66E-5</v>
      </c>
      <c r="AC782">
        <v>5.66E-5</v>
      </c>
      <c r="AD782" t="s">
        <v>722</v>
      </c>
      <c r="AE782">
        <v>1</v>
      </c>
      <c r="AF782">
        <v>1</v>
      </c>
      <c r="AG782" t="s">
        <v>722</v>
      </c>
      <c r="AH782">
        <v>0.97699999999999998</v>
      </c>
      <c r="AI782">
        <v>0.97699999999999998</v>
      </c>
      <c r="AJ782">
        <v>0.13086195189873417</v>
      </c>
      <c r="AK782">
        <v>0.14394337142025318</v>
      </c>
      <c r="AL782">
        <v>3.6338335437660105</v>
      </c>
      <c r="AM782">
        <v>3.9970842852355872</v>
      </c>
      <c r="AN782" s="61">
        <v>1.8169167718830052E-3</v>
      </c>
      <c r="AO782">
        <v>1.9985421426177937E-3</v>
      </c>
      <c r="AP782">
        <v>1.671200046777988E-3</v>
      </c>
    </row>
    <row r="783" spans="1:42" x14ac:dyDescent="0.35">
      <c r="A783" s="48" t="s">
        <v>725</v>
      </c>
      <c r="B783">
        <v>782</v>
      </c>
      <c r="C783" t="s">
        <v>573</v>
      </c>
      <c r="D783" t="s">
        <v>492</v>
      </c>
      <c r="E783" t="s">
        <v>16</v>
      </c>
      <c r="F783">
        <v>2018</v>
      </c>
      <c r="G783">
        <v>49</v>
      </c>
      <c r="H783">
        <v>182.54430379746836</v>
      </c>
      <c r="J783">
        <v>50</v>
      </c>
      <c r="K783" t="s">
        <v>722</v>
      </c>
      <c r="L783">
        <v>0.5</v>
      </c>
      <c r="M783">
        <v>0.5</v>
      </c>
      <c r="N783" t="s">
        <v>722</v>
      </c>
      <c r="O783">
        <v>10000</v>
      </c>
      <c r="P783">
        <v>10000</v>
      </c>
      <c r="Q783">
        <v>182.54430379746836</v>
      </c>
      <c r="R783" t="s">
        <v>722</v>
      </c>
      <c r="S783">
        <v>0.129</v>
      </c>
      <c r="T783">
        <v>2.66</v>
      </c>
      <c r="U783" t="s">
        <v>722</v>
      </c>
      <c r="V783">
        <v>1.0200000000000001E-5</v>
      </c>
      <c r="W783">
        <v>1.0200000000000001E-5</v>
      </c>
      <c r="X783" t="s">
        <v>722</v>
      </c>
      <c r="Y783">
        <v>0.13700000000000001</v>
      </c>
      <c r="Z783">
        <v>0.13700000000000001</v>
      </c>
      <c r="AA783" t="s">
        <v>722</v>
      </c>
      <c r="AB783">
        <v>5.66E-5</v>
      </c>
      <c r="AC783">
        <v>5.66E-5</v>
      </c>
      <c r="AD783" t="s">
        <v>722</v>
      </c>
      <c r="AE783">
        <v>1</v>
      </c>
      <c r="AF783">
        <v>1</v>
      </c>
      <c r="AG783" t="s">
        <v>722</v>
      </c>
      <c r="AH783">
        <v>0.97699999999999998</v>
      </c>
      <c r="AI783">
        <v>0.97699999999999998</v>
      </c>
      <c r="AJ783">
        <v>2.6618619518987345</v>
      </c>
      <c r="AK783">
        <v>0.14394337142025318</v>
      </c>
      <c r="AL783">
        <v>26.24545812344893</v>
      </c>
      <c r="AM783">
        <v>1.4192545650474186</v>
      </c>
      <c r="AN783" s="61">
        <v>1.3122729061724465E-2</v>
      </c>
      <c r="AO783">
        <v>7.0962728252370929E-4</v>
      </c>
      <c r="AP783">
        <v>1.2070286190974163E-2</v>
      </c>
    </row>
    <row r="784" spans="1:42" x14ac:dyDescent="0.35">
      <c r="A784" s="48" t="s">
        <v>725</v>
      </c>
      <c r="B784">
        <v>783</v>
      </c>
      <c r="C784">
        <v>60344</v>
      </c>
      <c r="D784" t="s">
        <v>574</v>
      </c>
      <c r="E784" t="s">
        <v>16</v>
      </c>
      <c r="F784">
        <v>1979</v>
      </c>
      <c r="G784">
        <v>200</v>
      </c>
      <c r="H784">
        <v>276</v>
      </c>
      <c r="J784">
        <v>300</v>
      </c>
      <c r="K784" t="s">
        <v>722</v>
      </c>
      <c r="L784">
        <v>0.59</v>
      </c>
      <c r="M784">
        <v>0.59</v>
      </c>
      <c r="N784" t="s">
        <v>722</v>
      </c>
      <c r="O784">
        <v>7000</v>
      </c>
      <c r="P784">
        <v>7000</v>
      </c>
      <c r="Q784">
        <v>10488</v>
      </c>
      <c r="R784" t="s">
        <v>722</v>
      </c>
      <c r="S784">
        <v>1.61</v>
      </c>
      <c r="T784">
        <v>1.61</v>
      </c>
      <c r="U784" t="s">
        <v>722</v>
      </c>
      <c r="V784">
        <v>4.1499999999999999E-5</v>
      </c>
      <c r="W784">
        <v>4.1499999999999999E-5</v>
      </c>
      <c r="X784" t="s">
        <v>722</v>
      </c>
      <c r="Y784">
        <v>12.94</v>
      </c>
      <c r="Z784">
        <v>12.94</v>
      </c>
      <c r="AA784" t="s">
        <v>722</v>
      </c>
      <c r="AB784">
        <v>1.27E-4</v>
      </c>
      <c r="AC784">
        <v>1.27E-4</v>
      </c>
      <c r="AD784" t="s">
        <v>722</v>
      </c>
      <c r="AE784">
        <v>0.85</v>
      </c>
      <c r="AF784">
        <v>0.85</v>
      </c>
      <c r="AG784" t="s">
        <v>722</v>
      </c>
      <c r="AH784">
        <v>0.86699999999999999</v>
      </c>
      <c r="AI784">
        <v>0.86699999999999999</v>
      </c>
      <c r="AJ784">
        <v>1.6154250000000001</v>
      </c>
      <c r="AK784">
        <v>11.989742999999999</v>
      </c>
      <c r="AL784">
        <v>115.98775658417712</v>
      </c>
      <c r="AM784">
        <v>860.86534044653331</v>
      </c>
      <c r="AN784" s="61">
        <v>5.799387829208856E-2</v>
      </c>
      <c r="AO784">
        <v>0.43043267022326664</v>
      </c>
      <c r="AP784">
        <v>5.3342769253063055E-2</v>
      </c>
    </row>
    <row r="785" spans="1:42" x14ac:dyDescent="0.35">
      <c r="A785" s="48" t="s">
        <v>725</v>
      </c>
      <c r="B785">
        <v>784</v>
      </c>
      <c r="C785">
        <v>750119</v>
      </c>
      <c r="D785" t="s">
        <v>574</v>
      </c>
      <c r="E785" t="s">
        <v>16</v>
      </c>
      <c r="F785">
        <v>2011</v>
      </c>
      <c r="G785">
        <v>100</v>
      </c>
      <c r="H785">
        <v>276</v>
      </c>
      <c r="J785">
        <v>175</v>
      </c>
      <c r="K785" t="s">
        <v>722</v>
      </c>
      <c r="L785">
        <v>0.59</v>
      </c>
      <c r="M785">
        <v>0.59</v>
      </c>
      <c r="N785" t="s">
        <v>722</v>
      </c>
      <c r="O785">
        <v>10000</v>
      </c>
      <c r="P785">
        <v>10000</v>
      </c>
      <c r="Q785">
        <v>1656</v>
      </c>
      <c r="R785" t="s">
        <v>722</v>
      </c>
      <c r="S785">
        <v>0.129</v>
      </c>
      <c r="T785">
        <v>0.129</v>
      </c>
      <c r="U785" t="s">
        <v>722</v>
      </c>
      <c r="V785">
        <v>1.0200000000000001E-5</v>
      </c>
      <c r="W785">
        <v>1.0200000000000001E-5</v>
      </c>
      <c r="X785" t="s">
        <v>722</v>
      </c>
      <c r="Y785">
        <v>0.13700000000000001</v>
      </c>
      <c r="Z785">
        <v>0.13700000000000001</v>
      </c>
      <c r="AA785" t="s">
        <v>722</v>
      </c>
      <c r="AB785">
        <v>5.66E-5</v>
      </c>
      <c r="AC785">
        <v>5.66E-5</v>
      </c>
      <c r="AD785" t="s">
        <v>722</v>
      </c>
      <c r="AE785">
        <v>1</v>
      </c>
      <c r="AF785">
        <v>1</v>
      </c>
      <c r="AG785" t="s">
        <v>722</v>
      </c>
      <c r="AH785">
        <v>0.97699999999999998</v>
      </c>
      <c r="AI785">
        <v>0.97699999999999998</v>
      </c>
      <c r="AJ785">
        <v>0.1458912</v>
      </c>
      <c r="AK785">
        <v>0.22542281920000001</v>
      </c>
      <c r="AL785">
        <v>5.2375049888956458</v>
      </c>
      <c r="AM785">
        <v>8.09269606508769</v>
      </c>
      <c r="AN785" s="61">
        <v>2.6187524944478232E-3</v>
      </c>
      <c r="AO785">
        <v>4.0463480325438452E-3</v>
      </c>
      <c r="AP785">
        <v>2.4087285443931076E-3</v>
      </c>
    </row>
    <row r="786" spans="1:42" x14ac:dyDescent="0.35">
      <c r="A786" s="48" t="s">
        <v>725</v>
      </c>
      <c r="B786">
        <v>785</v>
      </c>
      <c r="C786" t="s">
        <v>575</v>
      </c>
      <c r="D786" t="s">
        <v>576</v>
      </c>
      <c r="E786" t="s">
        <v>16</v>
      </c>
      <c r="F786">
        <v>1987</v>
      </c>
      <c r="G786">
        <v>230</v>
      </c>
      <c r="H786">
        <v>730</v>
      </c>
      <c r="J786">
        <v>300</v>
      </c>
      <c r="K786" t="s">
        <v>722</v>
      </c>
      <c r="L786">
        <v>0.2</v>
      </c>
      <c r="M786">
        <v>0.2</v>
      </c>
      <c r="N786" t="s">
        <v>722</v>
      </c>
      <c r="O786">
        <v>7000</v>
      </c>
      <c r="P786">
        <v>7000</v>
      </c>
      <c r="Q786">
        <v>21900</v>
      </c>
      <c r="R786" t="s">
        <v>722</v>
      </c>
      <c r="S786">
        <v>1.61</v>
      </c>
      <c r="T786">
        <v>1.61</v>
      </c>
      <c r="U786" t="s">
        <v>722</v>
      </c>
      <c r="V786">
        <v>4.1499999999999999E-5</v>
      </c>
      <c r="W786">
        <v>4.1499999999999999E-5</v>
      </c>
      <c r="X786" t="s">
        <v>722</v>
      </c>
      <c r="Y786">
        <v>12.94</v>
      </c>
      <c r="Z786">
        <v>12.94</v>
      </c>
      <c r="AA786" t="s">
        <v>722</v>
      </c>
      <c r="AB786">
        <v>1.27E-4</v>
      </c>
      <c r="AC786">
        <v>1.27E-4</v>
      </c>
      <c r="AD786" t="s">
        <v>722</v>
      </c>
      <c r="AE786">
        <v>0.85</v>
      </c>
      <c r="AF786">
        <v>0.85</v>
      </c>
      <c r="AG786" t="s">
        <v>722</v>
      </c>
      <c r="AH786">
        <v>0.86699999999999999</v>
      </c>
      <c r="AI786">
        <v>0.86699999999999999</v>
      </c>
      <c r="AJ786">
        <v>1.6154250000000001</v>
      </c>
      <c r="AK786">
        <v>11.989742999999999</v>
      </c>
      <c r="AL786">
        <v>119.59189591306396</v>
      </c>
      <c r="AM786">
        <v>887.61539339826186</v>
      </c>
      <c r="AN786" s="61">
        <v>5.9795947956531988E-2</v>
      </c>
      <c r="AO786">
        <v>0.44380769669913095</v>
      </c>
      <c r="AP786">
        <v>5.500031293041812E-2</v>
      </c>
    </row>
    <row r="787" spans="1:42" x14ac:dyDescent="0.35">
      <c r="A787" s="48" t="s">
        <v>725</v>
      </c>
      <c r="B787">
        <v>786</v>
      </c>
      <c r="C787">
        <v>48516</v>
      </c>
      <c r="D787" t="s">
        <v>576</v>
      </c>
      <c r="E787" t="s">
        <v>16</v>
      </c>
      <c r="F787">
        <v>2000</v>
      </c>
      <c r="G787">
        <v>217</v>
      </c>
      <c r="H787">
        <v>842</v>
      </c>
      <c r="J787">
        <v>300</v>
      </c>
      <c r="K787" t="s">
        <v>722</v>
      </c>
      <c r="L787">
        <v>0.2</v>
      </c>
      <c r="M787">
        <v>0.2</v>
      </c>
      <c r="N787" t="s">
        <v>722</v>
      </c>
      <c r="O787">
        <v>7000</v>
      </c>
      <c r="P787">
        <v>7000</v>
      </c>
      <c r="Q787">
        <v>14314</v>
      </c>
      <c r="R787" t="s">
        <v>722</v>
      </c>
      <c r="S787">
        <v>1.61</v>
      </c>
      <c r="T787">
        <v>1.61</v>
      </c>
      <c r="U787" t="s">
        <v>722</v>
      </c>
      <c r="V787">
        <v>4.1499999999999999E-5</v>
      </c>
      <c r="W787">
        <v>4.1499999999999999E-5</v>
      </c>
      <c r="X787" t="s">
        <v>722</v>
      </c>
      <c r="Y787">
        <v>12.94</v>
      </c>
      <c r="Z787">
        <v>12.94</v>
      </c>
      <c r="AA787" t="s">
        <v>722</v>
      </c>
      <c r="AB787">
        <v>1.27E-4</v>
      </c>
      <c r="AC787">
        <v>1.27E-4</v>
      </c>
      <c r="AD787" t="s">
        <v>722</v>
      </c>
      <c r="AE787">
        <v>1</v>
      </c>
      <c r="AF787">
        <v>1</v>
      </c>
      <c r="AG787" t="s">
        <v>722</v>
      </c>
      <c r="AH787">
        <v>0.97699999999999998</v>
      </c>
      <c r="AI787">
        <v>0.97699999999999998</v>
      </c>
      <c r="AJ787">
        <v>1.9005000000000001</v>
      </c>
      <c r="AK787">
        <v>13.510932999999998</v>
      </c>
      <c r="AL787">
        <v>153.1101402785942</v>
      </c>
      <c r="AM787">
        <v>1088.4824240592934</v>
      </c>
      <c r="AN787" s="61">
        <v>7.6555070139297104E-2</v>
      </c>
      <c r="AO787">
        <v>0.5442412120296467</v>
      </c>
      <c r="AP787">
        <v>7.0415353514125478E-2</v>
      </c>
    </row>
    <row r="788" spans="1:42" x14ac:dyDescent="0.35">
      <c r="A788" s="48" t="s">
        <v>725</v>
      </c>
      <c r="B788">
        <v>787</v>
      </c>
      <c r="C788">
        <v>48517</v>
      </c>
      <c r="D788" t="s">
        <v>576</v>
      </c>
      <c r="E788" t="s">
        <v>16</v>
      </c>
      <c r="F788">
        <v>2000</v>
      </c>
      <c r="G788">
        <v>217</v>
      </c>
      <c r="H788">
        <v>842</v>
      </c>
      <c r="J788">
        <v>300</v>
      </c>
      <c r="K788" t="s">
        <v>722</v>
      </c>
      <c r="L788">
        <v>0.2</v>
      </c>
      <c r="M788">
        <v>0.2</v>
      </c>
      <c r="N788" t="s">
        <v>722</v>
      </c>
      <c r="O788">
        <v>7000</v>
      </c>
      <c r="P788">
        <v>7000</v>
      </c>
      <c r="Q788">
        <v>14314</v>
      </c>
      <c r="R788" t="s">
        <v>722</v>
      </c>
      <c r="S788">
        <v>1.61</v>
      </c>
      <c r="T788">
        <v>1.61</v>
      </c>
      <c r="U788" t="s">
        <v>722</v>
      </c>
      <c r="V788">
        <v>4.1499999999999999E-5</v>
      </c>
      <c r="W788">
        <v>4.1499999999999999E-5</v>
      </c>
      <c r="X788" t="s">
        <v>722</v>
      </c>
      <c r="Y788">
        <v>12.94</v>
      </c>
      <c r="Z788">
        <v>12.94</v>
      </c>
      <c r="AA788" t="s">
        <v>722</v>
      </c>
      <c r="AB788">
        <v>1.27E-4</v>
      </c>
      <c r="AC788">
        <v>1.27E-4</v>
      </c>
      <c r="AD788" t="s">
        <v>722</v>
      </c>
      <c r="AE788">
        <v>1</v>
      </c>
      <c r="AF788">
        <v>1</v>
      </c>
      <c r="AG788" t="s">
        <v>722</v>
      </c>
      <c r="AH788">
        <v>0.97699999999999998</v>
      </c>
      <c r="AI788">
        <v>0.97699999999999998</v>
      </c>
      <c r="AJ788">
        <v>1.9005000000000001</v>
      </c>
      <c r="AK788">
        <v>13.510932999999998</v>
      </c>
      <c r="AL788">
        <v>153.1101402785942</v>
      </c>
      <c r="AM788">
        <v>1088.4824240592934</v>
      </c>
      <c r="AN788" s="61">
        <v>7.6555070139297104E-2</v>
      </c>
      <c r="AO788">
        <v>0.5442412120296467</v>
      </c>
      <c r="AP788">
        <v>7.0415353514125478E-2</v>
      </c>
    </row>
    <row r="789" spans="1:42" x14ac:dyDescent="0.35">
      <c r="A789" s="48" t="s">
        <v>725</v>
      </c>
      <c r="B789">
        <v>788</v>
      </c>
      <c r="C789">
        <v>48518</v>
      </c>
      <c r="D789" t="s">
        <v>576</v>
      </c>
      <c r="E789" t="s">
        <v>16</v>
      </c>
      <c r="F789">
        <v>2000</v>
      </c>
      <c r="G789">
        <v>217</v>
      </c>
      <c r="H789">
        <v>842</v>
      </c>
      <c r="J789">
        <v>300</v>
      </c>
      <c r="K789" t="s">
        <v>722</v>
      </c>
      <c r="L789">
        <v>0.2</v>
      </c>
      <c r="M789">
        <v>0.2</v>
      </c>
      <c r="N789" t="s">
        <v>722</v>
      </c>
      <c r="O789">
        <v>7000</v>
      </c>
      <c r="P789">
        <v>7000</v>
      </c>
      <c r="Q789">
        <v>14314</v>
      </c>
      <c r="R789" t="s">
        <v>722</v>
      </c>
      <c r="S789">
        <v>1.61</v>
      </c>
      <c r="T789">
        <v>1.61</v>
      </c>
      <c r="U789" t="s">
        <v>722</v>
      </c>
      <c r="V789">
        <v>4.1499999999999999E-5</v>
      </c>
      <c r="W789">
        <v>4.1499999999999999E-5</v>
      </c>
      <c r="X789" t="s">
        <v>722</v>
      </c>
      <c r="Y789">
        <v>12.94</v>
      </c>
      <c r="Z789">
        <v>12.94</v>
      </c>
      <c r="AA789" t="s">
        <v>722</v>
      </c>
      <c r="AB789">
        <v>1.27E-4</v>
      </c>
      <c r="AC789">
        <v>1.27E-4</v>
      </c>
      <c r="AD789" t="s">
        <v>722</v>
      </c>
      <c r="AE789">
        <v>1</v>
      </c>
      <c r="AF789">
        <v>1</v>
      </c>
      <c r="AG789" t="s">
        <v>722</v>
      </c>
      <c r="AH789">
        <v>0.97699999999999998</v>
      </c>
      <c r="AI789">
        <v>0.97699999999999998</v>
      </c>
      <c r="AJ789">
        <v>1.9005000000000001</v>
      </c>
      <c r="AK789">
        <v>13.510932999999998</v>
      </c>
      <c r="AL789">
        <v>153.1101402785942</v>
      </c>
      <c r="AM789">
        <v>1088.4824240592934</v>
      </c>
      <c r="AN789" s="61">
        <v>7.6555070139297104E-2</v>
      </c>
      <c r="AO789">
        <v>0.5442412120296467</v>
      </c>
      <c r="AP789">
        <v>7.0415353514125478E-2</v>
      </c>
    </row>
    <row r="790" spans="1:42" x14ac:dyDescent="0.35">
      <c r="A790" s="48" t="s">
        <v>725</v>
      </c>
      <c r="B790">
        <v>789</v>
      </c>
      <c r="C790">
        <v>48683</v>
      </c>
      <c r="D790" t="s">
        <v>576</v>
      </c>
      <c r="E790" t="s">
        <v>16</v>
      </c>
      <c r="F790">
        <v>2001</v>
      </c>
      <c r="G790">
        <v>135</v>
      </c>
      <c r="H790">
        <v>842</v>
      </c>
      <c r="J790">
        <v>175</v>
      </c>
      <c r="K790" t="s">
        <v>722</v>
      </c>
      <c r="L790">
        <v>0.2</v>
      </c>
      <c r="M790">
        <v>0.2</v>
      </c>
      <c r="N790" t="s">
        <v>722</v>
      </c>
      <c r="O790">
        <v>7000</v>
      </c>
      <c r="P790">
        <v>7000</v>
      </c>
      <c r="Q790">
        <v>13472</v>
      </c>
      <c r="R790" t="s">
        <v>722</v>
      </c>
      <c r="S790">
        <v>1.33</v>
      </c>
      <c r="T790">
        <v>1.33</v>
      </c>
      <c r="U790" t="s">
        <v>722</v>
      </c>
      <c r="V790">
        <v>3.9799999999999998E-5</v>
      </c>
      <c r="W790">
        <v>3.9799999999999998E-5</v>
      </c>
      <c r="X790" t="s">
        <v>722</v>
      </c>
      <c r="Y790">
        <v>10.29</v>
      </c>
      <c r="Z790">
        <v>10.29</v>
      </c>
      <c r="AA790" t="s">
        <v>722</v>
      </c>
      <c r="AB790">
        <v>1.0900000000000001E-4</v>
      </c>
      <c r="AC790">
        <v>1.0900000000000001E-4</v>
      </c>
      <c r="AD790" t="s">
        <v>722</v>
      </c>
      <c r="AE790">
        <v>1</v>
      </c>
      <c r="AF790">
        <v>1</v>
      </c>
      <c r="AG790" t="s">
        <v>722</v>
      </c>
      <c r="AH790">
        <v>0.97699999999999998</v>
      </c>
      <c r="AI790">
        <v>0.97699999999999998</v>
      </c>
      <c r="AJ790">
        <v>1.6086</v>
      </c>
      <c r="AK790">
        <v>10.798780999999998</v>
      </c>
      <c r="AL790">
        <v>80.622856156068053</v>
      </c>
      <c r="AM790">
        <v>541.2337232524435</v>
      </c>
      <c r="AN790" s="61">
        <v>4.0311428078034027E-2</v>
      </c>
      <c r="AO790">
        <v>0.27061686162622173</v>
      </c>
      <c r="AP790">
        <v>3.7078451546175693E-2</v>
      </c>
    </row>
    <row r="791" spans="1:42" x14ac:dyDescent="0.35">
      <c r="A791" s="48" t="s">
        <v>725</v>
      </c>
      <c r="B791">
        <v>790</v>
      </c>
      <c r="C791">
        <v>48787</v>
      </c>
      <c r="D791" t="s">
        <v>576</v>
      </c>
      <c r="E791" t="s">
        <v>16</v>
      </c>
      <c r="F791">
        <v>2001</v>
      </c>
      <c r="G791">
        <v>225</v>
      </c>
      <c r="H791">
        <v>837.84090909090901</v>
      </c>
      <c r="J791">
        <v>300</v>
      </c>
      <c r="K791" t="s">
        <v>722</v>
      </c>
      <c r="L791">
        <v>0.2</v>
      </c>
      <c r="M791">
        <v>0.2</v>
      </c>
      <c r="N791" t="s">
        <v>722</v>
      </c>
      <c r="O791">
        <v>7000</v>
      </c>
      <c r="P791">
        <v>7000</v>
      </c>
      <c r="Q791">
        <v>13405.454545454544</v>
      </c>
      <c r="R791" t="s">
        <v>722</v>
      </c>
      <c r="S791">
        <v>1.33</v>
      </c>
      <c r="T791">
        <v>1.33</v>
      </c>
      <c r="U791" t="s">
        <v>722</v>
      </c>
      <c r="V791">
        <v>3.9799999999999998E-5</v>
      </c>
      <c r="W791">
        <v>3.9799999999999998E-5</v>
      </c>
      <c r="X791" t="s">
        <v>722</v>
      </c>
      <c r="Y791">
        <v>10.29</v>
      </c>
      <c r="Z791">
        <v>10.29</v>
      </c>
      <c r="AA791" t="s">
        <v>722</v>
      </c>
      <c r="AB791">
        <v>1.0900000000000001E-4</v>
      </c>
      <c r="AC791">
        <v>1.0900000000000001E-4</v>
      </c>
      <c r="AD791" t="s">
        <v>722</v>
      </c>
      <c r="AE791">
        <v>1</v>
      </c>
      <c r="AF791">
        <v>1</v>
      </c>
      <c r="AG791" t="s">
        <v>722</v>
      </c>
      <c r="AH791">
        <v>0.97699999999999998</v>
      </c>
      <c r="AI791">
        <v>0.97699999999999998</v>
      </c>
      <c r="AJ791">
        <v>1.6086</v>
      </c>
      <c r="AK791">
        <v>10.798780999999998</v>
      </c>
      <c r="AL791">
        <v>133.70769417123049</v>
      </c>
      <c r="AM791">
        <v>897.60046460903561</v>
      </c>
      <c r="AN791" s="61">
        <v>6.6853847085615245E-2</v>
      </c>
      <c r="AO791">
        <v>0.44880023230451782</v>
      </c>
      <c r="AP791">
        <v>6.14921685493489E-2</v>
      </c>
    </row>
    <row r="792" spans="1:42" x14ac:dyDescent="0.35">
      <c r="A792" s="48" t="s">
        <v>725</v>
      </c>
      <c r="B792">
        <v>791</v>
      </c>
      <c r="C792">
        <v>48931</v>
      </c>
      <c r="D792" t="s">
        <v>576</v>
      </c>
      <c r="E792" t="s">
        <v>16</v>
      </c>
      <c r="F792">
        <v>2001</v>
      </c>
      <c r="G792">
        <v>135</v>
      </c>
      <c r="H792">
        <v>842</v>
      </c>
      <c r="J792">
        <v>175</v>
      </c>
      <c r="K792" t="s">
        <v>722</v>
      </c>
      <c r="L792">
        <v>0.2</v>
      </c>
      <c r="M792">
        <v>0.2</v>
      </c>
      <c r="N792" t="s">
        <v>722</v>
      </c>
      <c r="O792">
        <v>7000</v>
      </c>
      <c r="P792">
        <v>7000</v>
      </c>
      <c r="Q792">
        <v>13472</v>
      </c>
      <c r="R792" t="s">
        <v>722</v>
      </c>
      <c r="S792">
        <v>1.33</v>
      </c>
      <c r="T792">
        <v>1.33</v>
      </c>
      <c r="U792" t="s">
        <v>722</v>
      </c>
      <c r="V792">
        <v>3.9799999999999998E-5</v>
      </c>
      <c r="W792">
        <v>3.9799999999999998E-5</v>
      </c>
      <c r="X792" t="s">
        <v>722</v>
      </c>
      <c r="Y792">
        <v>10.29</v>
      </c>
      <c r="Z792">
        <v>10.29</v>
      </c>
      <c r="AA792" t="s">
        <v>722</v>
      </c>
      <c r="AB792">
        <v>1.0900000000000001E-4</v>
      </c>
      <c r="AC792">
        <v>1.0900000000000001E-4</v>
      </c>
      <c r="AD792" t="s">
        <v>722</v>
      </c>
      <c r="AE792">
        <v>1</v>
      </c>
      <c r="AF792">
        <v>1</v>
      </c>
      <c r="AG792" t="s">
        <v>722</v>
      </c>
      <c r="AH792">
        <v>0.97699999999999998</v>
      </c>
      <c r="AI792">
        <v>0.97699999999999998</v>
      </c>
      <c r="AJ792">
        <v>1.6086</v>
      </c>
      <c r="AK792">
        <v>10.798780999999998</v>
      </c>
      <c r="AL792">
        <v>80.622856156068053</v>
      </c>
      <c r="AM792">
        <v>541.2337232524435</v>
      </c>
      <c r="AN792" s="61">
        <v>4.0311428078034027E-2</v>
      </c>
      <c r="AO792">
        <v>0.27061686162622173</v>
      </c>
      <c r="AP792">
        <v>3.7078451546175693E-2</v>
      </c>
    </row>
    <row r="793" spans="1:42" x14ac:dyDescent="0.35">
      <c r="A793" s="48" t="s">
        <v>725</v>
      </c>
      <c r="B793">
        <v>792</v>
      </c>
      <c r="C793" t="s">
        <v>577</v>
      </c>
      <c r="D793" t="s">
        <v>576</v>
      </c>
      <c r="E793" t="s">
        <v>16</v>
      </c>
      <c r="F793">
        <v>2002</v>
      </c>
      <c r="G793">
        <v>133</v>
      </c>
      <c r="H793">
        <v>842</v>
      </c>
      <c r="J793">
        <v>175</v>
      </c>
      <c r="K793" t="s">
        <v>722</v>
      </c>
      <c r="L793">
        <v>0.2</v>
      </c>
      <c r="M793">
        <v>0.2</v>
      </c>
      <c r="N793" t="s">
        <v>722</v>
      </c>
      <c r="O793">
        <v>7000</v>
      </c>
      <c r="P793">
        <v>7000</v>
      </c>
      <c r="Q793">
        <v>12630</v>
      </c>
      <c r="R793" t="s">
        <v>722</v>
      </c>
      <c r="S793">
        <v>1.06</v>
      </c>
      <c r="T793">
        <v>1.06</v>
      </c>
      <c r="U793" t="s">
        <v>722</v>
      </c>
      <c r="V793">
        <v>3.8099999999999998E-5</v>
      </c>
      <c r="W793">
        <v>3.8099999999999998E-5</v>
      </c>
      <c r="X793" t="s">
        <v>722</v>
      </c>
      <c r="Y793">
        <v>7.64</v>
      </c>
      <c r="Z793">
        <v>7.64</v>
      </c>
      <c r="AA793" t="s">
        <v>722</v>
      </c>
      <c r="AB793">
        <v>9.1700000000000006E-5</v>
      </c>
      <c r="AC793">
        <v>9.1700000000000006E-5</v>
      </c>
      <c r="AD793" t="s">
        <v>722</v>
      </c>
      <c r="AE793">
        <v>1</v>
      </c>
      <c r="AF793">
        <v>1</v>
      </c>
      <c r="AG793" t="s">
        <v>722</v>
      </c>
      <c r="AH793">
        <v>0.97699999999999998</v>
      </c>
      <c r="AI793">
        <v>0.97699999999999998</v>
      </c>
      <c r="AJ793">
        <v>1.3267</v>
      </c>
      <c r="AK793">
        <v>8.0914163000000006</v>
      </c>
      <c r="AL793">
        <v>65.508961801980931</v>
      </c>
      <c r="AM793">
        <v>399.53288710381088</v>
      </c>
      <c r="AN793" s="61">
        <v>3.2754480900990465E-2</v>
      </c>
      <c r="AO793">
        <v>0.19976644355190545</v>
      </c>
      <c r="AP793">
        <v>3.0127571532731028E-2</v>
      </c>
    </row>
    <row r="794" spans="1:42" x14ac:dyDescent="0.35">
      <c r="A794" s="48" t="s">
        <v>725</v>
      </c>
      <c r="B794">
        <v>793</v>
      </c>
      <c r="C794">
        <v>828152</v>
      </c>
      <c r="D794" t="s">
        <v>576</v>
      </c>
      <c r="E794" t="s">
        <v>16</v>
      </c>
      <c r="F794">
        <v>2004</v>
      </c>
      <c r="G794">
        <v>135</v>
      </c>
      <c r="H794">
        <v>842</v>
      </c>
      <c r="J794">
        <v>175</v>
      </c>
      <c r="K794" t="s">
        <v>722</v>
      </c>
      <c r="L794">
        <v>0.2</v>
      </c>
      <c r="M794">
        <v>0.2</v>
      </c>
      <c r="N794" t="s">
        <v>722</v>
      </c>
      <c r="O794">
        <v>7000</v>
      </c>
      <c r="P794">
        <v>7000</v>
      </c>
      <c r="Q794">
        <v>10946</v>
      </c>
      <c r="R794" t="s">
        <v>722</v>
      </c>
      <c r="S794">
        <v>0.129</v>
      </c>
      <c r="T794">
        <v>0.129</v>
      </c>
      <c r="U794" t="s">
        <v>722</v>
      </c>
      <c r="V794">
        <v>3.746E-4</v>
      </c>
      <c r="W794">
        <v>3.746E-4</v>
      </c>
      <c r="X794" t="s">
        <v>722</v>
      </c>
      <c r="Y794">
        <v>0.13700000000000001</v>
      </c>
      <c r="Z794">
        <v>0.13700000000000001</v>
      </c>
      <c r="AA794" t="s">
        <v>722</v>
      </c>
      <c r="AB794">
        <v>4.0660000000000002E-4</v>
      </c>
      <c r="AC794">
        <v>4.0660000000000002E-4</v>
      </c>
      <c r="AD794" t="s">
        <v>722</v>
      </c>
      <c r="AE794">
        <v>1</v>
      </c>
      <c r="AF794">
        <v>1</v>
      </c>
      <c r="AG794" t="s">
        <v>722</v>
      </c>
      <c r="AH794">
        <v>0.97699999999999998</v>
      </c>
      <c r="AI794">
        <v>0.97699999999999998</v>
      </c>
      <c r="AJ794">
        <v>2.7511999999999999</v>
      </c>
      <c r="AK794">
        <v>2.9145864000000001</v>
      </c>
      <c r="AL794">
        <v>137.88984325287481</v>
      </c>
      <c r="AM794">
        <v>146.07875176030851</v>
      </c>
      <c r="AN794" s="61">
        <v>6.8944921626437408E-2</v>
      </c>
      <c r="AO794">
        <v>7.3039375880154259E-2</v>
      </c>
      <c r="AP794">
        <v>6.3415538911997124E-2</v>
      </c>
    </row>
    <row r="795" spans="1:42" x14ac:dyDescent="0.35">
      <c r="A795" s="48" t="s">
        <v>725</v>
      </c>
      <c r="B795">
        <v>794</v>
      </c>
      <c r="C795">
        <v>828309</v>
      </c>
      <c r="D795" t="s">
        <v>576</v>
      </c>
      <c r="E795" t="s">
        <v>16</v>
      </c>
      <c r="F795">
        <v>2004</v>
      </c>
      <c r="G795">
        <v>225</v>
      </c>
      <c r="H795">
        <v>839.49999999999989</v>
      </c>
      <c r="J795">
        <v>300</v>
      </c>
      <c r="K795" t="s">
        <v>722</v>
      </c>
      <c r="L795">
        <v>0.2</v>
      </c>
      <c r="M795">
        <v>0.2</v>
      </c>
      <c r="N795" t="s">
        <v>722</v>
      </c>
      <c r="O795">
        <v>7000</v>
      </c>
      <c r="P795">
        <v>7000</v>
      </c>
      <c r="Q795">
        <v>10913.499999999998</v>
      </c>
      <c r="R795" t="s">
        <v>722</v>
      </c>
      <c r="S795">
        <v>0.129</v>
      </c>
      <c r="T795">
        <v>0.129</v>
      </c>
      <c r="U795" t="s">
        <v>722</v>
      </c>
      <c r="V795">
        <v>3.746E-4</v>
      </c>
      <c r="W795">
        <v>3.746E-4</v>
      </c>
      <c r="X795" t="s">
        <v>722</v>
      </c>
      <c r="Y795">
        <v>0.13700000000000001</v>
      </c>
      <c r="Z795">
        <v>0.13700000000000001</v>
      </c>
      <c r="AA795" t="s">
        <v>722</v>
      </c>
      <c r="AB795">
        <v>4.0660000000000002E-4</v>
      </c>
      <c r="AC795">
        <v>4.0660000000000002E-4</v>
      </c>
      <c r="AD795" t="s">
        <v>722</v>
      </c>
      <c r="AE795">
        <v>1</v>
      </c>
      <c r="AF795">
        <v>1</v>
      </c>
      <c r="AG795" t="s">
        <v>722</v>
      </c>
      <c r="AH795">
        <v>0.97699999999999998</v>
      </c>
      <c r="AI795">
        <v>0.97699999999999998</v>
      </c>
      <c r="AJ795">
        <v>2.7511999999999999</v>
      </c>
      <c r="AK795">
        <v>2.9145864000000001</v>
      </c>
      <c r="AL795">
        <v>229.13405267376959</v>
      </c>
      <c r="AM795">
        <v>242.74171041721888</v>
      </c>
      <c r="AN795" s="61">
        <v>0.1145670263368848</v>
      </c>
      <c r="AO795">
        <v>0.12137085520860945</v>
      </c>
      <c r="AP795">
        <v>0.10537875082466663</v>
      </c>
    </row>
    <row r="796" spans="1:42" x14ac:dyDescent="0.35">
      <c r="A796" s="48" t="s">
        <v>725</v>
      </c>
      <c r="B796">
        <v>795</v>
      </c>
      <c r="C796">
        <v>828310</v>
      </c>
      <c r="D796" t="s">
        <v>576</v>
      </c>
      <c r="E796" t="s">
        <v>16</v>
      </c>
      <c r="F796">
        <v>2004</v>
      </c>
      <c r="G796">
        <v>225</v>
      </c>
      <c r="H796">
        <v>839.49999999999989</v>
      </c>
      <c r="J796">
        <v>300</v>
      </c>
      <c r="K796" t="s">
        <v>722</v>
      </c>
      <c r="L796">
        <v>0.2</v>
      </c>
      <c r="M796">
        <v>0.2</v>
      </c>
      <c r="N796" t="s">
        <v>722</v>
      </c>
      <c r="O796">
        <v>7000</v>
      </c>
      <c r="P796">
        <v>7000</v>
      </c>
      <c r="Q796">
        <v>10913.499999999998</v>
      </c>
      <c r="R796" t="s">
        <v>722</v>
      </c>
      <c r="S796">
        <v>0.129</v>
      </c>
      <c r="T796">
        <v>0.129</v>
      </c>
      <c r="U796" t="s">
        <v>722</v>
      </c>
      <c r="V796">
        <v>3.746E-4</v>
      </c>
      <c r="W796">
        <v>3.746E-4</v>
      </c>
      <c r="X796" t="s">
        <v>722</v>
      </c>
      <c r="Y796">
        <v>0.13700000000000001</v>
      </c>
      <c r="Z796">
        <v>0.13700000000000001</v>
      </c>
      <c r="AA796" t="s">
        <v>722</v>
      </c>
      <c r="AB796">
        <v>4.0660000000000002E-4</v>
      </c>
      <c r="AC796">
        <v>4.0660000000000002E-4</v>
      </c>
      <c r="AD796" t="s">
        <v>722</v>
      </c>
      <c r="AE796">
        <v>1</v>
      </c>
      <c r="AF796">
        <v>1</v>
      </c>
      <c r="AG796" t="s">
        <v>722</v>
      </c>
      <c r="AH796">
        <v>0.97699999999999998</v>
      </c>
      <c r="AI796">
        <v>0.97699999999999998</v>
      </c>
      <c r="AJ796">
        <v>2.7511999999999999</v>
      </c>
      <c r="AK796">
        <v>2.9145864000000001</v>
      </c>
      <c r="AL796">
        <v>229.13405267376959</v>
      </c>
      <c r="AM796">
        <v>242.74171041721888</v>
      </c>
      <c r="AN796" s="61">
        <v>0.1145670263368848</v>
      </c>
      <c r="AO796">
        <v>0.12137085520860945</v>
      </c>
      <c r="AP796">
        <v>0.10537875082466663</v>
      </c>
    </row>
    <row r="797" spans="1:42" x14ac:dyDescent="0.35">
      <c r="A797" s="48" t="s">
        <v>725</v>
      </c>
      <c r="B797">
        <v>796</v>
      </c>
      <c r="C797">
        <v>828516</v>
      </c>
      <c r="D797" t="s">
        <v>576</v>
      </c>
      <c r="E797" t="s">
        <v>16</v>
      </c>
      <c r="F797">
        <v>2005</v>
      </c>
      <c r="G797">
        <v>225</v>
      </c>
      <c r="H797">
        <v>841.42105263157896</v>
      </c>
      <c r="J797">
        <v>300</v>
      </c>
      <c r="K797" t="s">
        <v>722</v>
      </c>
      <c r="L797">
        <v>0.2</v>
      </c>
      <c r="M797">
        <v>0.2</v>
      </c>
      <c r="N797" t="s">
        <v>722</v>
      </c>
      <c r="O797">
        <v>7000</v>
      </c>
      <c r="P797">
        <v>7000</v>
      </c>
      <c r="Q797">
        <v>10097.052631578947</v>
      </c>
      <c r="R797" t="s">
        <v>722</v>
      </c>
      <c r="S797">
        <v>0.129</v>
      </c>
      <c r="T797">
        <v>0.129</v>
      </c>
      <c r="U797" t="s">
        <v>722</v>
      </c>
      <c r="V797">
        <v>3.746E-4</v>
      </c>
      <c r="W797">
        <v>3.746E-4</v>
      </c>
      <c r="X797" t="s">
        <v>722</v>
      </c>
      <c r="Y797">
        <v>0.13700000000000001</v>
      </c>
      <c r="Z797">
        <v>0.13700000000000001</v>
      </c>
      <c r="AA797" t="s">
        <v>722</v>
      </c>
      <c r="AB797">
        <v>4.0660000000000002E-4</v>
      </c>
      <c r="AC797">
        <v>4.0660000000000002E-4</v>
      </c>
      <c r="AD797" t="s">
        <v>722</v>
      </c>
      <c r="AE797">
        <v>1</v>
      </c>
      <c r="AF797">
        <v>1</v>
      </c>
      <c r="AG797" t="s">
        <v>722</v>
      </c>
      <c r="AH797">
        <v>0.97699999999999998</v>
      </c>
      <c r="AI797">
        <v>0.97699999999999998</v>
      </c>
      <c r="AJ797">
        <v>2.7511999999999999</v>
      </c>
      <c r="AK797">
        <v>2.9145864000000001</v>
      </c>
      <c r="AL797">
        <v>229.65838689041439</v>
      </c>
      <c r="AM797">
        <v>243.2971834387686</v>
      </c>
      <c r="AN797" s="61">
        <v>0.1148291934452072</v>
      </c>
      <c r="AO797">
        <v>0.12164859171938432</v>
      </c>
      <c r="AP797">
        <v>0.10561989213090157</v>
      </c>
    </row>
    <row r="798" spans="1:42" x14ac:dyDescent="0.35">
      <c r="A798" s="48" t="s">
        <v>725</v>
      </c>
      <c r="B798">
        <v>797</v>
      </c>
      <c r="C798">
        <v>829729</v>
      </c>
      <c r="D798" t="s">
        <v>576</v>
      </c>
      <c r="E798" t="s">
        <v>16</v>
      </c>
      <c r="F798">
        <v>2006</v>
      </c>
      <c r="G798">
        <v>285</v>
      </c>
      <c r="H798">
        <v>842</v>
      </c>
      <c r="J798">
        <v>300</v>
      </c>
      <c r="K798" t="s">
        <v>722</v>
      </c>
      <c r="L798">
        <v>0.2</v>
      </c>
      <c r="M798">
        <v>0.2</v>
      </c>
      <c r="N798" t="s">
        <v>722</v>
      </c>
      <c r="O798">
        <v>7000</v>
      </c>
      <c r="P798">
        <v>7000</v>
      </c>
      <c r="Q798">
        <v>9262</v>
      </c>
      <c r="R798" t="s">
        <v>722</v>
      </c>
      <c r="S798">
        <v>0.129</v>
      </c>
      <c r="T798">
        <v>0.129</v>
      </c>
      <c r="U798" t="s">
        <v>722</v>
      </c>
      <c r="V798">
        <v>3.746E-4</v>
      </c>
      <c r="W798">
        <v>3.746E-4</v>
      </c>
      <c r="X798" t="s">
        <v>722</v>
      </c>
      <c r="Y798">
        <v>0.13700000000000001</v>
      </c>
      <c r="Z798">
        <v>0.13700000000000001</v>
      </c>
      <c r="AA798" t="s">
        <v>722</v>
      </c>
      <c r="AB798">
        <v>4.0660000000000002E-4</v>
      </c>
      <c r="AC798">
        <v>4.0660000000000002E-4</v>
      </c>
      <c r="AD798" t="s">
        <v>722</v>
      </c>
      <c r="AE798">
        <v>1</v>
      </c>
      <c r="AF798">
        <v>1</v>
      </c>
      <c r="AG798" t="s">
        <v>722</v>
      </c>
      <c r="AH798">
        <v>0.97699999999999998</v>
      </c>
      <c r="AI798">
        <v>0.97699999999999998</v>
      </c>
      <c r="AJ798">
        <v>2.7511999999999999</v>
      </c>
      <c r="AK798">
        <v>2.9145864000000001</v>
      </c>
      <c r="AL798">
        <v>291.10078020051344</v>
      </c>
      <c r="AM798">
        <v>308.38847593842905</v>
      </c>
      <c r="AN798" s="61">
        <v>0.14555039010025675</v>
      </c>
      <c r="AO798">
        <v>0.15419423796921455</v>
      </c>
      <c r="AP798">
        <v>0.13387724881421614</v>
      </c>
    </row>
    <row r="799" spans="1:42" x14ac:dyDescent="0.35">
      <c r="A799" s="48" t="s">
        <v>725</v>
      </c>
      <c r="B799">
        <v>798</v>
      </c>
      <c r="C799">
        <v>830690</v>
      </c>
      <c r="D799" t="s">
        <v>576</v>
      </c>
      <c r="E799" t="s">
        <v>16</v>
      </c>
      <c r="F799">
        <v>2007</v>
      </c>
      <c r="G799">
        <v>285</v>
      </c>
      <c r="H799">
        <v>839.8230088495576</v>
      </c>
      <c r="J799">
        <v>300</v>
      </c>
      <c r="K799" t="s">
        <v>722</v>
      </c>
      <c r="L799">
        <v>0.2</v>
      </c>
      <c r="M799">
        <v>0.2</v>
      </c>
      <c r="N799" t="s">
        <v>722</v>
      </c>
      <c r="O799">
        <v>7000</v>
      </c>
      <c r="P799">
        <v>7000</v>
      </c>
      <c r="Q799">
        <v>8398.2300884955766</v>
      </c>
      <c r="R799" t="s">
        <v>722</v>
      </c>
      <c r="S799">
        <v>0.129</v>
      </c>
      <c r="T799">
        <v>0.129</v>
      </c>
      <c r="U799" t="s">
        <v>722</v>
      </c>
      <c r="V799">
        <v>1.662E-4</v>
      </c>
      <c r="W799">
        <v>1.662E-4</v>
      </c>
      <c r="X799" t="s">
        <v>722</v>
      </c>
      <c r="Y799">
        <v>0.13700000000000001</v>
      </c>
      <c r="Z799">
        <v>0.13700000000000001</v>
      </c>
      <c r="AA799" t="s">
        <v>722</v>
      </c>
      <c r="AB799">
        <v>1.806E-4</v>
      </c>
      <c r="AC799">
        <v>1.806E-4</v>
      </c>
      <c r="AD799" t="s">
        <v>722</v>
      </c>
      <c r="AE799">
        <v>1</v>
      </c>
      <c r="AF799">
        <v>1</v>
      </c>
      <c r="AG799" t="s">
        <v>722</v>
      </c>
      <c r="AH799">
        <v>0.97699999999999998</v>
      </c>
      <c r="AI799">
        <v>0.97699999999999998</v>
      </c>
      <c r="AJ799">
        <v>1.2924</v>
      </c>
      <c r="AK799">
        <v>1.3689723999999999</v>
      </c>
      <c r="AL799">
        <v>136.393550068575</v>
      </c>
      <c r="AM799">
        <v>144.47462517943151</v>
      </c>
      <c r="AN799" s="61">
        <v>6.8196775034287505E-2</v>
      </c>
      <c r="AO799">
        <v>7.223731258971576E-2</v>
      </c>
      <c r="AP799">
        <v>6.2727393676537638E-2</v>
      </c>
    </row>
    <row r="800" spans="1:42" x14ac:dyDescent="0.35">
      <c r="A800" s="48" t="s">
        <v>725</v>
      </c>
      <c r="B800">
        <v>799</v>
      </c>
      <c r="C800">
        <v>831670</v>
      </c>
      <c r="D800" t="s">
        <v>576</v>
      </c>
      <c r="E800" t="s">
        <v>16</v>
      </c>
      <c r="F800">
        <v>2008</v>
      </c>
      <c r="G800">
        <v>285</v>
      </c>
      <c r="H800">
        <v>842</v>
      </c>
      <c r="J800">
        <v>300</v>
      </c>
      <c r="K800" t="s">
        <v>722</v>
      </c>
      <c r="L800">
        <v>0.2</v>
      </c>
      <c r="M800">
        <v>0.2</v>
      </c>
      <c r="N800" t="s">
        <v>722</v>
      </c>
      <c r="O800">
        <v>10000</v>
      </c>
      <c r="P800">
        <v>10000</v>
      </c>
      <c r="Q800">
        <v>7578</v>
      </c>
      <c r="R800" t="s">
        <v>722</v>
      </c>
      <c r="S800">
        <v>0.129</v>
      </c>
      <c r="T800">
        <v>0.129</v>
      </c>
      <c r="U800" t="s">
        <v>722</v>
      </c>
      <c r="V800">
        <v>1.662E-4</v>
      </c>
      <c r="W800">
        <v>1.662E-4</v>
      </c>
      <c r="X800" t="s">
        <v>722</v>
      </c>
      <c r="Y800">
        <v>0.13700000000000001</v>
      </c>
      <c r="Z800">
        <v>0.13700000000000001</v>
      </c>
      <c r="AA800" t="s">
        <v>722</v>
      </c>
      <c r="AB800">
        <v>1.806E-4</v>
      </c>
      <c r="AC800">
        <v>1.806E-4</v>
      </c>
      <c r="AD800" t="s">
        <v>722</v>
      </c>
      <c r="AE800">
        <v>1</v>
      </c>
      <c r="AF800">
        <v>1</v>
      </c>
      <c r="AG800" t="s">
        <v>722</v>
      </c>
      <c r="AH800">
        <v>0.97699999999999998</v>
      </c>
      <c r="AI800">
        <v>0.97699999999999998</v>
      </c>
      <c r="AJ800">
        <v>1.3884635999999999</v>
      </c>
      <c r="AK800">
        <v>1.4709583035999998</v>
      </c>
      <c r="AL800">
        <v>146.91147035475925</v>
      </c>
      <c r="AM800">
        <v>155.64012424410578</v>
      </c>
      <c r="AN800" s="61">
        <v>7.3455735177379619E-2</v>
      </c>
      <c r="AO800">
        <v>7.7820062122052905E-2</v>
      </c>
      <c r="AP800">
        <v>6.7564585216153772E-2</v>
      </c>
    </row>
    <row r="801" spans="1:42" x14ac:dyDescent="0.35">
      <c r="A801" s="48" t="s">
        <v>725</v>
      </c>
      <c r="B801">
        <v>800</v>
      </c>
      <c r="C801">
        <v>833084</v>
      </c>
      <c r="D801" t="s">
        <v>576</v>
      </c>
      <c r="E801" t="s">
        <v>16</v>
      </c>
      <c r="F801">
        <v>2009</v>
      </c>
      <c r="G801">
        <v>285</v>
      </c>
      <c r="H801">
        <v>842</v>
      </c>
      <c r="J801">
        <v>300</v>
      </c>
      <c r="K801" t="s">
        <v>722</v>
      </c>
      <c r="L801">
        <v>0.2</v>
      </c>
      <c r="M801">
        <v>0.2</v>
      </c>
      <c r="N801" t="s">
        <v>722</v>
      </c>
      <c r="O801">
        <v>10000</v>
      </c>
      <c r="P801">
        <v>10000</v>
      </c>
      <c r="Q801">
        <v>6736</v>
      </c>
      <c r="R801" t="s">
        <v>722</v>
      </c>
      <c r="S801">
        <v>0.129</v>
      </c>
      <c r="T801">
        <v>0.129</v>
      </c>
      <c r="U801" t="s">
        <v>722</v>
      </c>
      <c r="V801">
        <v>1.662E-4</v>
      </c>
      <c r="W801">
        <v>1.662E-4</v>
      </c>
      <c r="X801" t="s">
        <v>722</v>
      </c>
      <c r="Y801">
        <v>0.13700000000000001</v>
      </c>
      <c r="Z801">
        <v>0.13700000000000001</v>
      </c>
      <c r="AA801" t="s">
        <v>722</v>
      </c>
      <c r="AB801">
        <v>1.806E-4</v>
      </c>
      <c r="AC801">
        <v>1.806E-4</v>
      </c>
      <c r="AD801" t="s">
        <v>722</v>
      </c>
      <c r="AE801">
        <v>1</v>
      </c>
      <c r="AF801">
        <v>1</v>
      </c>
      <c r="AG801" t="s">
        <v>722</v>
      </c>
      <c r="AH801">
        <v>0.97699999999999998</v>
      </c>
      <c r="AI801">
        <v>0.97699999999999998</v>
      </c>
      <c r="AJ801">
        <v>1.2485231999999999</v>
      </c>
      <c r="AK801">
        <v>1.3223906032000001</v>
      </c>
      <c r="AL801">
        <v>132.1045644149614</v>
      </c>
      <c r="AM801">
        <v>139.92037522584607</v>
      </c>
      <c r="AN801" s="61">
        <v>6.6052282207480703E-2</v>
      </c>
      <c r="AO801">
        <v>6.9960187612923039E-2</v>
      </c>
      <c r="AP801">
        <v>6.0754889174440746E-2</v>
      </c>
    </row>
    <row r="802" spans="1:42" x14ac:dyDescent="0.35">
      <c r="A802" s="48" t="s">
        <v>725</v>
      </c>
      <c r="B802">
        <v>801</v>
      </c>
      <c r="C802">
        <v>833221</v>
      </c>
      <c r="D802" t="s">
        <v>576</v>
      </c>
      <c r="E802" t="s">
        <v>16</v>
      </c>
      <c r="F802">
        <v>2009</v>
      </c>
      <c r="G802">
        <v>285</v>
      </c>
      <c r="H802">
        <v>842</v>
      </c>
      <c r="J802">
        <v>300</v>
      </c>
      <c r="K802" t="s">
        <v>722</v>
      </c>
      <c r="L802">
        <v>0.2</v>
      </c>
      <c r="M802">
        <v>0.2</v>
      </c>
      <c r="N802" t="s">
        <v>722</v>
      </c>
      <c r="O802">
        <v>10000</v>
      </c>
      <c r="P802">
        <v>10000</v>
      </c>
      <c r="Q802">
        <v>6736</v>
      </c>
      <c r="R802" t="s">
        <v>722</v>
      </c>
      <c r="S802">
        <v>0.129</v>
      </c>
      <c r="T802">
        <v>0.129</v>
      </c>
      <c r="U802" t="s">
        <v>722</v>
      </c>
      <c r="V802">
        <v>1.662E-4</v>
      </c>
      <c r="W802">
        <v>1.662E-4</v>
      </c>
      <c r="X802" t="s">
        <v>722</v>
      </c>
      <c r="Y802">
        <v>0.13700000000000001</v>
      </c>
      <c r="Z802">
        <v>0.13700000000000001</v>
      </c>
      <c r="AA802" t="s">
        <v>722</v>
      </c>
      <c r="AB802">
        <v>1.806E-4</v>
      </c>
      <c r="AC802">
        <v>1.806E-4</v>
      </c>
      <c r="AD802" t="s">
        <v>722</v>
      </c>
      <c r="AE802">
        <v>1</v>
      </c>
      <c r="AF802">
        <v>1</v>
      </c>
      <c r="AG802" t="s">
        <v>722</v>
      </c>
      <c r="AH802">
        <v>0.97699999999999998</v>
      </c>
      <c r="AI802">
        <v>0.97699999999999998</v>
      </c>
      <c r="AJ802">
        <v>1.2485231999999999</v>
      </c>
      <c r="AK802">
        <v>1.3223906032000001</v>
      </c>
      <c r="AL802">
        <v>132.1045644149614</v>
      </c>
      <c r="AM802">
        <v>139.92037522584607</v>
      </c>
      <c r="AN802" s="61">
        <v>6.6052282207480703E-2</v>
      </c>
      <c r="AO802">
        <v>6.9960187612923039E-2</v>
      </c>
      <c r="AP802">
        <v>6.0754889174440746E-2</v>
      </c>
    </row>
    <row r="803" spans="1:42" x14ac:dyDescent="0.35">
      <c r="A803" s="48" t="s">
        <v>725</v>
      </c>
      <c r="B803">
        <v>802</v>
      </c>
      <c r="C803">
        <v>833222</v>
      </c>
      <c r="D803" t="s">
        <v>576</v>
      </c>
      <c r="E803" t="s">
        <v>16</v>
      </c>
      <c r="F803">
        <v>2009</v>
      </c>
      <c r="G803">
        <v>285</v>
      </c>
      <c r="H803">
        <v>842</v>
      </c>
      <c r="J803">
        <v>300</v>
      </c>
      <c r="K803" t="s">
        <v>722</v>
      </c>
      <c r="L803">
        <v>0.2</v>
      </c>
      <c r="M803">
        <v>0.2</v>
      </c>
      <c r="N803" t="s">
        <v>722</v>
      </c>
      <c r="O803">
        <v>10000</v>
      </c>
      <c r="P803">
        <v>10000</v>
      </c>
      <c r="Q803">
        <v>6736</v>
      </c>
      <c r="R803" t="s">
        <v>722</v>
      </c>
      <c r="S803">
        <v>0.129</v>
      </c>
      <c r="T803">
        <v>0.129</v>
      </c>
      <c r="U803" t="s">
        <v>722</v>
      </c>
      <c r="V803">
        <v>1.662E-4</v>
      </c>
      <c r="W803">
        <v>1.662E-4</v>
      </c>
      <c r="X803" t="s">
        <v>722</v>
      </c>
      <c r="Y803">
        <v>0.13700000000000001</v>
      </c>
      <c r="Z803">
        <v>0.13700000000000001</v>
      </c>
      <c r="AA803" t="s">
        <v>722</v>
      </c>
      <c r="AB803">
        <v>1.806E-4</v>
      </c>
      <c r="AC803">
        <v>1.806E-4</v>
      </c>
      <c r="AD803" t="s">
        <v>722</v>
      </c>
      <c r="AE803">
        <v>1</v>
      </c>
      <c r="AF803">
        <v>1</v>
      </c>
      <c r="AG803" t="s">
        <v>722</v>
      </c>
      <c r="AH803">
        <v>0.97699999999999998</v>
      </c>
      <c r="AI803">
        <v>0.97699999999999998</v>
      </c>
      <c r="AJ803">
        <v>1.2485231999999999</v>
      </c>
      <c r="AK803">
        <v>1.3223906032000001</v>
      </c>
      <c r="AL803">
        <v>132.1045644149614</v>
      </c>
      <c r="AM803">
        <v>139.92037522584607</v>
      </c>
      <c r="AN803" s="61">
        <v>6.6052282207480703E-2</v>
      </c>
      <c r="AO803">
        <v>6.9960187612923039E-2</v>
      </c>
      <c r="AP803">
        <v>6.0754889174440746E-2</v>
      </c>
    </row>
    <row r="804" spans="1:42" x14ac:dyDescent="0.35">
      <c r="A804" s="48">
        <v>2020</v>
      </c>
      <c r="B804">
        <v>1</v>
      </c>
      <c r="C804" t="s">
        <v>7</v>
      </c>
      <c r="D804" t="s">
        <v>8</v>
      </c>
      <c r="E804" t="s">
        <v>9</v>
      </c>
      <c r="F804">
        <v>2006</v>
      </c>
      <c r="G804">
        <v>99</v>
      </c>
      <c r="H804">
        <v>1271</v>
      </c>
      <c r="I804" t="s">
        <v>620</v>
      </c>
      <c r="J804">
        <v>100</v>
      </c>
      <c r="K804">
        <v>0.75</v>
      </c>
      <c r="L804" t="s">
        <v>722</v>
      </c>
      <c r="M804">
        <v>0.34</v>
      </c>
      <c r="N804">
        <v>12000</v>
      </c>
      <c r="O804" t="s">
        <v>722</v>
      </c>
      <c r="P804">
        <v>12000</v>
      </c>
      <c r="Q804">
        <v>17794</v>
      </c>
      <c r="R804">
        <v>0.19</v>
      </c>
      <c r="S804" t="s">
        <v>722</v>
      </c>
      <c r="T804">
        <v>0.19</v>
      </c>
      <c r="U804">
        <v>2.7100000000000001E-5</v>
      </c>
      <c r="V804" t="s">
        <v>722</v>
      </c>
      <c r="W804">
        <v>2.7100000000000001E-5</v>
      </c>
      <c r="X804">
        <v>4.5528709999999997</v>
      </c>
      <c r="Y804" t="s">
        <v>722</v>
      </c>
      <c r="Z804">
        <v>4.5528709999999997</v>
      </c>
      <c r="AA804">
        <v>6.7700000000000006E-5</v>
      </c>
      <c r="AB804" t="s">
        <v>722</v>
      </c>
      <c r="AC804">
        <v>6.7700000000000006E-5</v>
      </c>
      <c r="AD804">
        <v>0.9</v>
      </c>
      <c r="AE804" t="s">
        <v>722</v>
      </c>
      <c r="AF804">
        <v>0.9</v>
      </c>
      <c r="AG804">
        <v>0.93</v>
      </c>
      <c r="AH804" t="s">
        <v>722</v>
      </c>
      <c r="AI804">
        <v>0.93</v>
      </c>
      <c r="AJ804">
        <v>0.46368000000000009</v>
      </c>
      <c r="AK804">
        <v>4.9897020300000001</v>
      </c>
      <c r="AL804">
        <v>43.733303637360578</v>
      </c>
      <c r="AM804">
        <v>470.61799934856896</v>
      </c>
      <c r="AN804" s="61">
        <v>2.1866651818680288E-2</v>
      </c>
      <c r="AO804">
        <v>0.23530899967428448</v>
      </c>
      <c r="AP804">
        <v>2.6458648700603146E-2</v>
      </c>
    </row>
    <row r="805" spans="1:42" x14ac:dyDescent="0.35">
      <c r="A805" s="48">
        <v>2020</v>
      </c>
      <c r="B805">
        <v>2</v>
      </c>
      <c r="C805" t="s">
        <v>10</v>
      </c>
      <c r="D805" t="s">
        <v>8</v>
      </c>
      <c r="E805" t="s">
        <v>9</v>
      </c>
      <c r="F805">
        <v>2011</v>
      </c>
      <c r="G805">
        <v>126</v>
      </c>
      <c r="H805">
        <v>1271</v>
      </c>
      <c r="I805" t="s">
        <v>621</v>
      </c>
      <c r="J805">
        <v>175</v>
      </c>
      <c r="K805">
        <v>0.75</v>
      </c>
      <c r="L805" t="s">
        <v>722</v>
      </c>
      <c r="M805">
        <v>0.34</v>
      </c>
      <c r="N805">
        <v>12000</v>
      </c>
      <c r="O805" t="s">
        <v>722</v>
      </c>
      <c r="P805">
        <v>12000</v>
      </c>
      <c r="Q805">
        <v>11439</v>
      </c>
      <c r="R805">
        <v>0.1</v>
      </c>
      <c r="S805" t="s">
        <v>722</v>
      </c>
      <c r="T805">
        <v>0.1</v>
      </c>
      <c r="U805">
        <v>2.5000000000000001E-5</v>
      </c>
      <c r="V805" t="s">
        <v>722</v>
      </c>
      <c r="W805">
        <v>2.5000000000000001E-5</v>
      </c>
      <c r="X805">
        <v>2.6726589999999999</v>
      </c>
      <c r="Y805" t="s">
        <v>722</v>
      </c>
      <c r="Z805">
        <v>2.6726589999999999</v>
      </c>
      <c r="AA805">
        <v>3.4900000000000001E-5</v>
      </c>
      <c r="AB805" t="s">
        <v>722</v>
      </c>
      <c r="AC805">
        <v>3.4900000000000001E-5</v>
      </c>
      <c r="AD805">
        <v>0.9</v>
      </c>
      <c r="AE805" t="s">
        <v>722</v>
      </c>
      <c r="AF805">
        <v>0.9</v>
      </c>
      <c r="AG805">
        <v>0.95</v>
      </c>
      <c r="AH805" t="s">
        <v>722</v>
      </c>
      <c r="AI805">
        <v>0.95</v>
      </c>
      <c r="AJ805">
        <v>0.34737750000000006</v>
      </c>
      <c r="AK805">
        <v>2.918286095</v>
      </c>
      <c r="AL805">
        <v>41.699510551952194</v>
      </c>
      <c r="AM805">
        <v>350.31371292633469</v>
      </c>
      <c r="AN805" s="61">
        <v>2.0849755275976097E-2</v>
      </c>
      <c r="AO805">
        <v>0.17515685646316737</v>
      </c>
      <c r="AP805">
        <v>2.5228203883931075E-2</v>
      </c>
    </row>
    <row r="806" spans="1:42" x14ac:dyDescent="0.35">
      <c r="A806" s="48">
        <v>2020</v>
      </c>
      <c r="B806">
        <v>3</v>
      </c>
      <c r="C806" t="s">
        <v>11</v>
      </c>
      <c r="D806" t="s">
        <v>8</v>
      </c>
      <c r="E806" t="s">
        <v>9</v>
      </c>
      <c r="F806">
        <v>2011</v>
      </c>
      <c r="G806">
        <v>126</v>
      </c>
      <c r="H806">
        <v>1271</v>
      </c>
      <c r="I806" t="s">
        <v>621</v>
      </c>
      <c r="J806">
        <v>175</v>
      </c>
      <c r="K806">
        <v>0.75</v>
      </c>
      <c r="L806" t="s">
        <v>722</v>
      </c>
      <c r="M806">
        <v>0.34</v>
      </c>
      <c r="N806">
        <v>12000</v>
      </c>
      <c r="O806" t="s">
        <v>722</v>
      </c>
      <c r="P806">
        <v>12000</v>
      </c>
      <c r="Q806">
        <v>11439</v>
      </c>
      <c r="R806">
        <v>0.1</v>
      </c>
      <c r="S806" t="s">
        <v>722</v>
      </c>
      <c r="T806">
        <v>0.1</v>
      </c>
      <c r="U806">
        <v>2.5000000000000001E-5</v>
      </c>
      <c r="V806" t="s">
        <v>722</v>
      </c>
      <c r="W806">
        <v>2.5000000000000001E-5</v>
      </c>
      <c r="X806">
        <v>2.6726589999999999</v>
      </c>
      <c r="Y806" t="s">
        <v>722</v>
      </c>
      <c r="Z806">
        <v>2.6726589999999999</v>
      </c>
      <c r="AA806">
        <v>3.4900000000000001E-5</v>
      </c>
      <c r="AB806" t="s">
        <v>722</v>
      </c>
      <c r="AC806">
        <v>3.4900000000000001E-5</v>
      </c>
      <c r="AD806">
        <v>0.9</v>
      </c>
      <c r="AE806" t="s">
        <v>722</v>
      </c>
      <c r="AF806">
        <v>0.9</v>
      </c>
      <c r="AG806">
        <v>0.95</v>
      </c>
      <c r="AH806" t="s">
        <v>722</v>
      </c>
      <c r="AI806">
        <v>0.95</v>
      </c>
      <c r="AJ806">
        <v>0.34737750000000006</v>
      </c>
      <c r="AK806">
        <v>2.918286095</v>
      </c>
      <c r="AL806">
        <v>41.699510551952194</v>
      </c>
      <c r="AM806">
        <v>350.31371292633469</v>
      </c>
      <c r="AN806" s="61">
        <v>2.0849755275976097E-2</v>
      </c>
      <c r="AO806">
        <v>0.17515685646316737</v>
      </c>
      <c r="AP806">
        <v>2.5228203883931075E-2</v>
      </c>
    </row>
    <row r="807" spans="1:42" x14ac:dyDescent="0.35">
      <c r="A807" s="48">
        <v>2020</v>
      </c>
      <c r="B807">
        <v>4</v>
      </c>
      <c r="C807">
        <v>507427</v>
      </c>
      <c r="D807" t="s">
        <v>8</v>
      </c>
      <c r="E807" t="s">
        <v>9</v>
      </c>
      <c r="F807">
        <v>2015</v>
      </c>
      <c r="G807">
        <v>110</v>
      </c>
      <c r="H807">
        <v>1271</v>
      </c>
      <c r="I807" t="s">
        <v>622</v>
      </c>
      <c r="J807">
        <v>175</v>
      </c>
      <c r="K807">
        <v>0.75</v>
      </c>
      <c r="L807" t="s">
        <v>722</v>
      </c>
      <c r="M807">
        <v>0.34</v>
      </c>
      <c r="N807">
        <v>12000</v>
      </c>
      <c r="O807" t="s">
        <v>722</v>
      </c>
      <c r="P807">
        <v>12000</v>
      </c>
      <c r="Q807">
        <v>6355</v>
      </c>
      <c r="R807">
        <v>0.05</v>
      </c>
      <c r="S807" t="s">
        <v>722</v>
      </c>
      <c r="T807">
        <v>0.05</v>
      </c>
      <c r="U807">
        <v>1.17E-5</v>
      </c>
      <c r="V807" t="s">
        <v>722</v>
      </c>
      <c r="W807">
        <v>1.17E-5</v>
      </c>
      <c r="X807">
        <v>1.126007</v>
      </c>
      <c r="Y807" t="s">
        <v>722</v>
      </c>
      <c r="Z807">
        <v>1.126007</v>
      </c>
      <c r="AA807">
        <v>1.4800000000000001E-5</v>
      </c>
      <c r="AB807" t="s">
        <v>722</v>
      </c>
      <c r="AC807">
        <v>1.4800000000000001E-5</v>
      </c>
      <c r="AD807">
        <v>0.9</v>
      </c>
      <c r="AE807" t="s">
        <v>722</v>
      </c>
      <c r="AF807">
        <v>0.9</v>
      </c>
      <c r="AG807">
        <v>0.95</v>
      </c>
      <c r="AH807" t="s">
        <v>722</v>
      </c>
      <c r="AI807">
        <v>0.95</v>
      </c>
      <c r="AJ807">
        <v>0.11191815000000001</v>
      </c>
      <c r="AK807">
        <v>1.15905795</v>
      </c>
      <c r="AL807">
        <v>11.728755550958676</v>
      </c>
      <c r="AM807">
        <v>121.46651249100597</v>
      </c>
      <c r="AN807" s="61">
        <v>5.8643777754793383E-3</v>
      </c>
      <c r="AO807">
        <v>6.0733256245502985E-2</v>
      </c>
      <c r="AP807">
        <v>7.0958971083299989E-3</v>
      </c>
    </row>
    <row r="808" spans="1:42" x14ac:dyDescent="0.35">
      <c r="A808" s="48">
        <v>2020</v>
      </c>
      <c r="B808">
        <v>5</v>
      </c>
      <c r="C808" t="s">
        <v>12</v>
      </c>
      <c r="D808" t="s">
        <v>8</v>
      </c>
      <c r="E808" t="s">
        <v>9</v>
      </c>
      <c r="F808">
        <v>2015</v>
      </c>
      <c r="G808">
        <v>110</v>
      </c>
      <c r="H808">
        <v>1271</v>
      </c>
      <c r="I808" t="s">
        <v>622</v>
      </c>
      <c r="J808">
        <v>175</v>
      </c>
      <c r="K808">
        <v>0.75</v>
      </c>
      <c r="L808" t="s">
        <v>722</v>
      </c>
      <c r="M808">
        <v>0.34</v>
      </c>
      <c r="N808">
        <v>12000</v>
      </c>
      <c r="O808" t="s">
        <v>722</v>
      </c>
      <c r="P808">
        <v>12000</v>
      </c>
      <c r="Q808">
        <v>6355</v>
      </c>
      <c r="R808">
        <v>0.05</v>
      </c>
      <c r="S808" t="s">
        <v>722</v>
      </c>
      <c r="T808">
        <v>0.05</v>
      </c>
      <c r="U808">
        <v>1.17E-5</v>
      </c>
      <c r="V808" t="s">
        <v>722</v>
      </c>
      <c r="W808">
        <v>1.17E-5</v>
      </c>
      <c r="X808">
        <v>1.126007</v>
      </c>
      <c r="Y808" t="s">
        <v>722</v>
      </c>
      <c r="Z808">
        <v>1.126007</v>
      </c>
      <c r="AA808">
        <v>1.4800000000000001E-5</v>
      </c>
      <c r="AB808" t="s">
        <v>722</v>
      </c>
      <c r="AC808">
        <v>1.4800000000000001E-5</v>
      </c>
      <c r="AD808">
        <v>0.9</v>
      </c>
      <c r="AE808" t="s">
        <v>722</v>
      </c>
      <c r="AF808">
        <v>0.9</v>
      </c>
      <c r="AG808">
        <v>0.95</v>
      </c>
      <c r="AH808" t="s">
        <v>722</v>
      </c>
      <c r="AI808">
        <v>0.95</v>
      </c>
      <c r="AJ808">
        <v>0.11191815000000001</v>
      </c>
      <c r="AK808">
        <v>1.15905795</v>
      </c>
      <c r="AL808">
        <v>11.728755550958676</v>
      </c>
      <c r="AM808">
        <v>121.46651249100597</v>
      </c>
      <c r="AN808" s="61">
        <v>5.8643777754793383E-3</v>
      </c>
      <c r="AO808">
        <v>6.0733256245502985E-2</v>
      </c>
      <c r="AP808">
        <v>7.0958971083299989E-3</v>
      </c>
    </row>
    <row r="809" spans="1:42" x14ac:dyDescent="0.35">
      <c r="A809" s="48">
        <v>2020</v>
      </c>
      <c r="B809">
        <v>6</v>
      </c>
      <c r="C809">
        <v>417773</v>
      </c>
      <c r="D809" t="s">
        <v>8</v>
      </c>
      <c r="E809" t="s">
        <v>9</v>
      </c>
      <c r="F809">
        <v>2019</v>
      </c>
      <c r="G809">
        <v>275</v>
      </c>
      <c r="H809">
        <v>1271</v>
      </c>
      <c r="I809" t="s">
        <v>622</v>
      </c>
      <c r="J809">
        <v>300</v>
      </c>
      <c r="K809">
        <v>0.75</v>
      </c>
      <c r="L809" t="s">
        <v>722</v>
      </c>
      <c r="M809">
        <v>0.34</v>
      </c>
      <c r="N809">
        <v>12000</v>
      </c>
      <c r="O809" t="s">
        <v>722</v>
      </c>
      <c r="P809">
        <v>12000</v>
      </c>
      <c r="Q809">
        <v>1271</v>
      </c>
      <c r="R809">
        <v>0.05</v>
      </c>
      <c r="S809" t="s">
        <v>722</v>
      </c>
      <c r="T809">
        <v>0.05</v>
      </c>
      <c r="U809">
        <v>1.17E-5</v>
      </c>
      <c r="V809" t="s">
        <v>722</v>
      </c>
      <c r="W809">
        <v>1.17E-5</v>
      </c>
      <c r="X809">
        <v>0.120781</v>
      </c>
      <c r="Y809" t="s">
        <v>722</v>
      </c>
      <c r="Z809">
        <v>0.120781</v>
      </c>
      <c r="AA809">
        <v>1.59E-6</v>
      </c>
      <c r="AB809" t="s">
        <v>722</v>
      </c>
      <c r="AC809">
        <v>1.59E-6</v>
      </c>
      <c r="AD809">
        <v>0.9</v>
      </c>
      <c r="AE809" t="s">
        <v>722</v>
      </c>
      <c r="AF809">
        <v>0.9</v>
      </c>
      <c r="AG809">
        <v>0.95</v>
      </c>
      <c r="AH809" t="s">
        <v>722</v>
      </c>
      <c r="AI809">
        <v>0.95</v>
      </c>
      <c r="AJ809">
        <v>5.8383630000000006E-2</v>
      </c>
      <c r="AK809">
        <v>0.1166617955</v>
      </c>
      <c r="AL809">
        <v>15.296163411556067</v>
      </c>
      <c r="AM809">
        <v>30.564695752106125</v>
      </c>
      <c r="AN809" s="61">
        <v>7.6480817057780343E-3</v>
      </c>
      <c r="AO809">
        <v>1.5282347876053063E-2</v>
      </c>
      <c r="AP809">
        <v>9.2541788639914219E-3</v>
      </c>
    </row>
    <row r="810" spans="1:42" x14ac:dyDescent="0.35">
      <c r="A810" s="48">
        <v>2020</v>
      </c>
      <c r="B810">
        <v>7</v>
      </c>
      <c r="C810" t="s">
        <v>15</v>
      </c>
      <c r="D810" t="s">
        <v>8</v>
      </c>
      <c r="E810" t="s">
        <v>16</v>
      </c>
      <c r="F810">
        <v>2018</v>
      </c>
      <c r="G810">
        <v>175</v>
      </c>
      <c r="H810">
        <v>1271</v>
      </c>
      <c r="J810">
        <v>300</v>
      </c>
      <c r="K810" t="s">
        <v>722</v>
      </c>
      <c r="L810">
        <v>0.75</v>
      </c>
      <c r="M810">
        <v>0.75</v>
      </c>
      <c r="N810" t="s">
        <v>722</v>
      </c>
      <c r="O810">
        <v>10000</v>
      </c>
      <c r="P810">
        <v>10000</v>
      </c>
      <c r="Q810">
        <v>2542</v>
      </c>
      <c r="R810" t="s">
        <v>722</v>
      </c>
      <c r="S810">
        <v>0.129</v>
      </c>
      <c r="T810">
        <v>0.129</v>
      </c>
      <c r="U810" t="s">
        <v>722</v>
      </c>
      <c r="V810">
        <v>1.0200000000000001E-5</v>
      </c>
      <c r="W810">
        <v>1.0200000000000001E-5</v>
      </c>
      <c r="X810" t="s">
        <v>722</v>
      </c>
      <c r="Y810">
        <v>0.13700000000000001</v>
      </c>
      <c r="Z810">
        <v>0.13700000000000001</v>
      </c>
      <c r="AA810" t="s">
        <v>722</v>
      </c>
      <c r="AB810">
        <v>5.66E-5</v>
      </c>
      <c r="AC810">
        <v>5.66E-5</v>
      </c>
      <c r="AD810" t="s">
        <v>722</v>
      </c>
      <c r="AE810">
        <v>1</v>
      </c>
      <c r="AF810">
        <v>1</v>
      </c>
      <c r="AG810" t="s">
        <v>722</v>
      </c>
      <c r="AH810">
        <v>0.97699999999999998</v>
      </c>
      <c r="AI810">
        <v>0.97699999999999998</v>
      </c>
      <c r="AJ810">
        <v>0.15492839999999999</v>
      </c>
      <c r="AK810">
        <v>0.27441702440000004</v>
      </c>
      <c r="AL810">
        <v>56.978387946649093</v>
      </c>
      <c r="AM810">
        <v>100.92300491987443</v>
      </c>
      <c r="AN810" s="61">
        <v>2.8489193973324549E-2</v>
      </c>
      <c r="AO810">
        <v>5.0461502459937219E-2</v>
      </c>
      <c r="AP810">
        <v>2.6204360616663917E-2</v>
      </c>
    </row>
    <row r="811" spans="1:42" x14ac:dyDescent="0.35">
      <c r="A811" s="48">
        <v>2020</v>
      </c>
      <c r="B811">
        <v>8</v>
      </c>
      <c r="C811">
        <v>8281</v>
      </c>
      <c r="D811" t="s">
        <v>17</v>
      </c>
      <c r="E811" t="s">
        <v>9</v>
      </c>
      <c r="F811">
        <v>1990</v>
      </c>
      <c r="G811">
        <v>430</v>
      </c>
      <c r="H811">
        <v>1271</v>
      </c>
      <c r="I811" t="s">
        <v>766</v>
      </c>
      <c r="J811">
        <v>600</v>
      </c>
      <c r="K811">
        <v>0.9</v>
      </c>
      <c r="L811" t="s">
        <v>722</v>
      </c>
      <c r="M811">
        <v>0.34</v>
      </c>
      <c r="N811">
        <v>12000</v>
      </c>
      <c r="O811" t="s">
        <v>722</v>
      </c>
      <c r="P811">
        <v>12000</v>
      </c>
      <c r="Q811">
        <v>38130</v>
      </c>
      <c r="R811">
        <v>0.68</v>
      </c>
      <c r="S811" t="s">
        <v>722</v>
      </c>
      <c r="T811">
        <v>0.68</v>
      </c>
      <c r="U811">
        <v>2.37E-5</v>
      </c>
      <c r="V811" t="s">
        <v>722</v>
      </c>
      <c r="W811">
        <v>2.37E-5</v>
      </c>
      <c r="X811">
        <v>7.338571</v>
      </c>
      <c r="Y811" t="s">
        <v>722</v>
      </c>
      <c r="Z811">
        <v>7.338571</v>
      </c>
      <c r="AA811">
        <v>1.22E-4</v>
      </c>
      <c r="AB811" t="s">
        <v>722</v>
      </c>
      <c r="AC811">
        <v>1.22E-4</v>
      </c>
      <c r="AD811">
        <v>0.9</v>
      </c>
      <c r="AE811" t="s">
        <v>722</v>
      </c>
      <c r="AF811">
        <v>0.9</v>
      </c>
      <c r="AG811">
        <v>0.93</v>
      </c>
      <c r="AH811" t="s">
        <v>722</v>
      </c>
      <c r="AI811">
        <v>0.93</v>
      </c>
      <c r="AJ811">
        <v>0.86796000000000006</v>
      </c>
      <c r="AK811">
        <v>8.1863910300000011</v>
      </c>
      <c r="AL811">
        <v>355.57145899963001</v>
      </c>
      <c r="AM811">
        <v>3353.6649182895344</v>
      </c>
      <c r="AN811" s="61">
        <v>0.177785729499815</v>
      </c>
      <c r="AO811">
        <v>1.6768324591447674</v>
      </c>
      <c r="AP811">
        <v>0.21512073269477613</v>
      </c>
    </row>
    <row r="812" spans="1:42" x14ac:dyDescent="0.35">
      <c r="A812" s="48">
        <v>2020</v>
      </c>
      <c r="B812">
        <v>9</v>
      </c>
      <c r="C812" t="s">
        <v>18</v>
      </c>
      <c r="D812" t="s">
        <v>17</v>
      </c>
      <c r="E812" t="s">
        <v>9</v>
      </c>
      <c r="F812">
        <v>1998</v>
      </c>
      <c r="G812">
        <v>500</v>
      </c>
      <c r="H812">
        <v>1271</v>
      </c>
      <c r="I812" t="s">
        <v>766</v>
      </c>
      <c r="J812">
        <v>600</v>
      </c>
      <c r="K812">
        <v>0.9</v>
      </c>
      <c r="L812" t="s">
        <v>722</v>
      </c>
      <c r="M812">
        <v>0.34</v>
      </c>
      <c r="N812">
        <v>12000</v>
      </c>
      <c r="O812" t="s">
        <v>722</v>
      </c>
      <c r="P812">
        <v>12000</v>
      </c>
      <c r="Q812">
        <v>27962</v>
      </c>
      <c r="R812">
        <v>0.32</v>
      </c>
      <c r="S812" t="s">
        <v>722</v>
      </c>
      <c r="T812">
        <v>0.32</v>
      </c>
      <c r="U812">
        <v>1.1199999999999999E-5</v>
      </c>
      <c r="V812" t="s">
        <v>722</v>
      </c>
      <c r="W812">
        <v>1.1199999999999999E-5</v>
      </c>
      <c r="X812">
        <v>5.9060009999999998</v>
      </c>
      <c r="Y812" t="s">
        <v>722</v>
      </c>
      <c r="Z812">
        <v>5.9060009999999998</v>
      </c>
      <c r="AA812">
        <v>9.8300000000000004E-5</v>
      </c>
      <c r="AB812" t="s">
        <v>722</v>
      </c>
      <c r="AC812">
        <v>9.8300000000000004E-5</v>
      </c>
      <c r="AD812">
        <v>0.9</v>
      </c>
      <c r="AE812" t="s">
        <v>722</v>
      </c>
      <c r="AF812">
        <v>0.9</v>
      </c>
      <c r="AG812">
        <v>0.93</v>
      </c>
      <c r="AH812" t="s">
        <v>722</v>
      </c>
      <c r="AI812">
        <v>0.93</v>
      </c>
      <c r="AJ812">
        <v>0.40896000000000005</v>
      </c>
      <c r="AK812">
        <v>6.5896089299999998</v>
      </c>
      <c r="AL812">
        <v>194.80924513787571</v>
      </c>
      <c r="AM812">
        <v>3138.9787299665118</v>
      </c>
      <c r="AN812" s="61">
        <v>9.7404622568937851E-2</v>
      </c>
      <c r="AO812">
        <v>1.569489364983256</v>
      </c>
      <c r="AP812">
        <v>0.11785959330841479</v>
      </c>
    </row>
    <row r="813" spans="1:42" x14ac:dyDescent="0.35">
      <c r="A813" s="48">
        <v>2020</v>
      </c>
      <c r="B813">
        <v>10</v>
      </c>
      <c r="C813" t="s">
        <v>19</v>
      </c>
      <c r="D813" t="s">
        <v>17</v>
      </c>
      <c r="E813" t="s">
        <v>9</v>
      </c>
      <c r="F813">
        <v>2001</v>
      </c>
      <c r="G813">
        <v>600</v>
      </c>
      <c r="H813">
        <v>1271</v>
      </c>
      <c r="I813" t="s">
        <v>620</v>
      </c>
      <c r="J813">
        <v>750</v>
      </c>
      <c r="K813">
        <v>0.9</v>
      </c>
      <c r="L813" t="s">
        <v>722</v>
      </c>
      <c r="M813">
        <v>0.34</v>
      </c>
      <c r="N813">
        <v>12000</v>
      </c>
      <c r="O813" t="s">
        <v>722</v>
      </c>
      <c r="P813">
        <v>12000</v>
      </c>
      <c r="Q813">
        <v>24149</v>
      </c>
      <c r="R813">
        <v>0.32</v>
      </c>
      <c r="S813" t="s">
        <v>722</v>
      </c>
      <c r="T813">
        <v>0.32</v>
      </c>
      <c r="U813">
        <v>1.1199999999999999E-5</v>
      </c>
      <c r="V813" t="s">
        <v>722</v>
      </c>
      <c r="W813">
        <v>1.1199999999999999E-5</v>
      </c>
      <c r="X813">
        <v>5.6512200000000004</v>
      </c>
      <c r="Y813" t="s">
        <v>722</v>
      </c>
      <c r="Z813">
        <v>5.6512200000000004</v>
      </c>
      <c r="AA813">
        <v>9.3999999999999994E-5</v>
      </c>
      <c r="AB813" t="s">
        <v>722</v>
      </c>
      <c r="AC813">
        <v>9.3999999999999994E-5</v>
      </c>
      <c r="AD813">
        <v>0.9</v>
      </c>
      <c r="AE813" t="s">
        <v>722</v>
      </c>
      <c r="AF813">
        <v>0.9</v>
      </c>
      <c r="AG813">
        <v>0.93</v>
      </c>
      <c r="AH813" t="s">
        <v>722</v>
      </c>
      <c r="AI813">
        <v>0.93</v>
      </c>
      <c r="AJ813">
        <v>0.40896000000000005</v>
      </c>
      <c r="AK813">
        <v>6.3046746000000011</v>
      </c>
      <c r="AL813">
        <v>233.77109416545085</v>
      </c>
      <c r="AM813">
        <v>3603.8993534798665</v>
      </c>
      <c r="AN813" s="61">
        <v>0.11688554708272543</v>
      </c>
      <c r="AO813">
        <v>1.8019496767399332</v>
      </c>
      <c r="AP813">
        <v>0.14143151197009776</v>
      </c>
    </row>
    <row r="814" spans="1:42" x14ac:dyDescent="0.35">
      <c r="A814" s="48">
        <v>2020</v>
      </c>
      <c r="B814">
        <v>11</v>
      </c>
      <c r="C814" t="s">
        <v>20</v>
      </c>
      <c r="D814" t="s">
        <v>17</v>
      </c>
      <c r="E814" t="s">
        <v>9</v>
      </c>
      <c r="F814">
        <v>2005</v>
      </c>
      <c r="G814">
        <v>300</v>
      </c>
      <c r="H814">
        <v>1271</v>
      </c>
      <c r="I814" t="s">
        <v>620</v>
      </c>
      <c r="J814">
        <v>600</v>
      </c>
      <c r="K814">
        <v>0.9</v>
      </c>
      <c r="L814" t="s">
        <v>722</v>
      </c>
      <c r="M814">
        <v>0.34</v>
      </c>
      <c r="N814">
        <v>12000</v>
      </c>
      <c r="O814" t="s">
        <v>722</v>
      </c>
      <c r="P814">
        <v>12000</v>
      </c>
      <c r="Q814">
        <v>19065</v>
      </c>
      <c r="R814">
        <v>0.1</v>
      </c>
      <c r="S814" t="s">
        <v>722</v>
      </c>
      <c r="T814">
        <v>0.1</v>
      </c>
      <c r="U814">
        <v>2.5000000000000001E-5</v>
      </c>
      <c r="V814" t="s">
        <v>722</v>
      </c>
      <c r="W814">
        <v>2.5000000000000001E-5</v>
      </c>
      <c r="X814">
        <v>4.0410079999999997</v>
      </c>
      <c r="Y814" t="s">
        <v>722</v>
      </c>
      <c r="Z814">
        <v>4.0410079999999997</v>
      </c>
      <c r="AA814">
        <v>5.3499999999999999E-5</v>
      </c>
      <c r="AB814" t="s">
        <v>722</v>
      </c>
      <c r="AC814">
        <v>5.3499999999999999E-5</v>
      </c>
      <c r="AD814">
        <v>0.9</v>
      </c>
      <c r="AE814" t="s">
        <v>722</v>
      </c>
      <c r="AF814">
        <v>0.9</v>
      </c>
      <c r="AG814">
        <v>0.93</v>
      </c>
      <c r="AH814" t="s">
        <v>722</v>
      </c>
      <c r="AI814">
        <v>0.93</v>
      </c>
      <c r="AJ814">
        <v>0.36000000000000004</v>
      </c>
      <c r="AK814">
        <v>4.3551974400000004</v>
      </c>
      <c r="AL814">
        <v>102.89220693901886</v>
      </c>
      <c r="AM814">
        <v>1244.7663229354584</v>
      </c>
      <c r="AN814" s="61">
        <v>5.1446103469509431E-2</v>
      </c>
      <c r="AO814">
        <v>0.62238316146772932</v>
      </c>
      <c r="AP814">
        <v>6.2249785198106408E-2</v>
      </c>
    </row>
    <row r="815" spans="1:42" x14ac:dyDescent="0.35">
      <c r="A815" s="48">
        <v>2020</v>
      </c>
      <c r="B815">
        <v>12</v>
      </c>
      <c r="C815">
        <v>22852</v>
      </c>
      <c r="D815" t="s">
        <v>17</v>
      </c>
      <c r="E815" t="s">
        <v>9</v>
      </c>
      <c r="F815">
        <v>2006</v>
      </c>
      <c r="G815">
        <v>700</v>
      </c>
      <c r="H815">
        <v>1271</v>
      </c>
      <c r="I815" t="s">
        <v>621</v>
      </c>
      <c r="J815">
        <v>750</v>
      </c>
      <c r="K815">
        <v>0.9</v>
      </c>
      <c r="L815" t="s">
        <v>722</v>
      </c>
      <c r="M815">
        <v>0.34</v>
      </c>
      <c r="N815">
        <v>12000</v>
      </c>
      <c r="O815" t="s">
        <v>722</v>
      </c>
      <c r="P815">
        <v>12000</v>
      </c>
      <c r="Q815">
        <v>17794</v>
      </c>
      <c r="R815">
        <v>0.1</v>
      </c>
      <c r="S815" t="s">
        <v>722</v>
      </c>
      <c r="T815">
        <v>0.1</v>
      </c>
      <c r="U815">
        <v>2.5000000000000001E-5</v>
      </c>
      <c r="V815" t="s">
        <v>722</v>
      </c>
      <c r="W815">
        <v>2.5000000000000001E-5</v>
      </c>
      <c r="X815">
        <v>3.9044850000000002</v>
      </c>
      <c r="Y815" t="s">
        <v>722</v>
      </c>
      <c r="Z815">
        <v>3.9044850000000002</v>
      </c>
      <c r="AA815">
        <v>5.0699999999999999E-5</v>
      </c>
      <c r="AB815" t="s">
        <v>722</v>
      </c>
      <c r="AC815">
        <v>5.0699999999999999E-5</v>
      </c>
      <c r="AD815">
        <v>0.9</v>
      </c>
      <c r="AE815" t="s">
        <v>722</v>
      </c>
      <c r="AF815">
        <v>0.9</v>
      </c>
      <c r="AG815">
        <v>0.93</v>
      </c>
      <c r="AH815" t="s">
        <v>722</v>
      </c>
      <c r="AI815">
        <v>0.93</v>
      </c>
      <c r="AJ815">
        <v>0.36000000000000004</v>
      </c>
      <c r="AK815">
        <v>4.19698305</v>
      </c>
      <c r="AL815">
        <v>240.081816191044</v>
      </c>
      <c r="AM815">
        <v>2798.9425365750753</v>
      </c>
      <c r="AN815" s="61">
        <v>0.12004090809552201</v>
      </c>
      <c r="AO815">
        <v>1.3994712682875377</v>
      </c>
      <c r="AP815">
        <v>0.14524949879558163</v>
      </c>
    </row>
    <row r="816" spans="1:42" x14ac:dyDescent="0.35">
      <c r="A816" s="48">
        <v>2020</v>
      </c>
      <c r="B816">
        <v>13</v>
      </c>
      <c r="C816">
        <v>14245</v>
      </c>
      <c r="D816" t="s">
        <v>17</v>
      </c>
      <c r="E816" t="s">
        <v>9</v>
      </c>
      <c r="F816">
        <v>2007</v>
      </c>
      <c r="G816">
        <v>511</v>
      </c>
      <c r="H816">
        <v>1271</v>
      </c>
      <c r="I816" t="s">
        <v>621</v>
      </c>
      <c r="J816">
        <v>600</v>
      </c>
      <c r="K816">
        <v>0.9</v>
      </c>
      <c r="L816" t="s">
        <v>722</v>
      </c>
      <c r="M816">
        <v>0.34</v>
      </c>
      <c r="N816">
        <v>12000</v>
      </c>
      <c r="O816" t="s">
        <v>722</v>
      </c>
      <c r="P816">
        <v>12000</v>
      </c>
      <c r="Q816">
        <v>16523</v>
      </c>
      <c r="R816">
        <v>0.1</v>
      </c>
      <c r="S816" t="s">
        <v>722</v>
      </c>
      <c r="T816">
        <v>0.1</v>
      </c>
      <c r="U816">
        <v>2.5000000000000001E-5</v>
      </c>
      <c r="V816" t="s">
        <v>722</v>
      </c>
      <c r="W816">
        <v>2.5000000000000001E-5</v>
      </c>
      <c r="X816">
        <v>2.8072650000000001</v>
      </c>
      <c r="Y816" t="s">
        <v>722</v>
      </c>
      <c r="Z816">
        <v>2.8072650000000001</v>
      </c>
      <c r="AA816">
        <v>3.6399999999999997E-5</v>
      </c>
      <c r="AB816" t="s">
        <v>722</v>
      </c>
      <c r="AC816">
        <v>3.6399999999999997E-5</v>
      </c>
      <c r="AD816">
        <v>0.9</v>
      </c>
      <c r="AE816" t="s">
        <v>722</v>
      </c>
      <c r="AF816">
        <v>0.9</v>
      </c>
      <c r="AG816">
        <v>0.95</v>
      </c>
      <c r="AH816" t="s">
        <v>722</v>
      </c>
      <c r="AI816">
        <v>0.95</v>
      </c>
      <c r="AJ816">
        <v>0.36000000000000004</v>
      </c>
      <c r="AK816">
        <v>3.0818617499999998</v>
      </c>
      <c r="AL816">
        <v>175.25972581946209</v>
      </c>
      <c r="AM816">
        <v>1500.3506814402433</v>
      </c>
      <c r="AN816" s="61">
        <v>8.7629862909731057E-2</v>
      </c>
      <c r="AO816">
        <v>0.75017534072012171</v>
      </c>
      <c r="AP816">
        <v>0.10603213412077457</v>
      </c>
    </row>
    <row r="817" spans="1:42" x14ac:dyDescent="0.35">
      <c r="A817" s="48">
        <v>2020</v>
      </c>
      <c r="B817">
        <v>14</v>
      </c>
      <c r="C817" t="s">
        <v>22</v>
      </c>
      <c r="D817" t="s">
        <v>17</v>
      </c>
      <c r="E817" t="s">
        <v>9</v>
      </c>
      <c r="F817">
        <v>2011</v>
      </c>
      <c r="G817">
        <v>679</v>
      </c>
      <c r="H817">
        <v>1271</v>
      </c>
      <c r="I817" t="s">
        <v>734</v>
      </c>
      <c r="J817">
        <v>750</v>
      </c>
      <c r="K817">
        <v>0.9</v>
      </c>
      <c r="L817" t="s">
        <v>722</v>
      </c>
      <c r="M817">
        <v>0.34</v>
      </c>
      <c r="N817">
        <v>12000</v>
      </c>
      <c r="O817" t="s">
        <v>722</v>
      </c>
      <c r="P817">
        <v>12000</v>
      </c>
      <c r="Q817">
        <v>11439</v>
      </c>
      <c r="R817">
        <v>7.0000000000000007E-2</v>
      </c>
      <c r="S817" t="s">
        <v>722</v>
      </c>
      <c r="T817">
        <v>7.0000000000000007E-2</v>
      </c>
      <c r="U817">
        <v>1.8300000000000001E-5</v>
      </c>
      <c r="V817" t="s">
        <v>722</v>
      </c>
      <c r="W817">
        <v>1.8300000000000001E-5</v>
      </c>
      <c r="X817">
        <v>1.6405400000000001</v>
      </c>
      <c r="Y817" t="s">
        <v>722</v>
      </c>
      <c r="Z817">
        <v>1.6405400000000001</v>
      </c>
      <c r="AA817">
        <v>2.1399999999999998E-5</v>
      </c>
      <c r="AB817" t="s">
        <v>722</v>
      </c>
      <c r="AC817">
        <v>2.1399999999999998E-5</v>
      </c>
      <c r="AD817">
        <v>0.9</v>
      </c>
      <c r="AE817" t="s">
        <v>722</v>
      </c>
      <c r="AF817">
        <v>0.9</v>
      </c>
      <c r="AG817">
        <v>0.95</v>
      </c>
      <c r="AH817" t="s">
        <v>722</v>
      </c>
      <c r="AI817">
        <v>0.95</v>
      </c>
      <c r="AJ817">
        <v>0.25140033000000001</v>
      </c>
      <c r="AK817">
        <v>1.79106787</v>
      </c>
      <c r="AL817">
        <v>162.62763439695823</v>
      </c>
      <c r="AM817">
        <v>1158.6187287124828</v>
      </c>
      <c r="AN817" s="61">
        <v>8.1313817198479119E-2</v>
      </c>
      <c r="AO817">
        <v>0.57930936435624136</v>
      </c>
      <c r="AP817">
        <v>9.8389718810159732E-2</v>
      </c>
    </row>
    <row r="818" spans="1:42" x14ac:dyDescent="0.35">
      <c r="A818" s="48">
        <v>2020</v>
      </c>
      <c r="B818">
        <v>15</v>
      </c>
      <c r="C818">
        <v>507098</v>
      </c>
      <c r="D818" t="s">
        <v>17</v>
      </c>
      <c r="E818" t="s">
        <v>9</v>
      </c>
      <c r="F818">
        <v>2015</v>
      </c>
      <c r="G818">
        <v>550</v>
      </c>
      <c r="H818">
        <v>1271</v>
      </c>
      <c r="I818" t="s">
        <v>622</v>
      </c>
      <c r="J818">
        <v>600</v>
      </c>
      <c r="K818">
        <v>0.9</v>
      </c>
      <c r="L818" t="s">
        <v>722</v>
      </c>
      <c r="M818">
        <v>0.34</v>
      </c>
      <c r="N818">
        <v>12000</v>
      </c>
      <c r="O818" t="s">
        <v>722</v>
      </c>
      <c r="P818">
        <v>12000</v>
      </c>
      <c r="Q818">
        <v>6355</v>
      </c>
      <c r="R818">
        <v>0.05</v>
      </c>
      <c r="S818" t="s">
        <v>722</v>
      </c>
      <c r="T818">
        <v>0.05</v>
      </c>
      <c r="U818">
        <v>1.17E-5</v>
      </c>
      <c r="V818" t="s">
        <v>722</v>
      </c>
      <c r="W818">
        <v>1.17E-5</v>
      </c>
      <c r="X818">
        <v>0.81261700000000003</v>
      </c>
      <c r="Y818" t="s">
        <v>722</v>
      </c>
      <c r="Z818">
        <v>0.81261700000000003</v>
      </c>
      <c r="AA818">
        <v>1.0699999999999999E-5</v>
      </c>
      <c r="AB818" t="s">
        <v>722</v>
      </c>
      <c r="AC818">
        <v>1.0699999999999999E-5</v>
      </c>
      <c r="AD818">
        <v>0.9</v>
      </c>
      <c r="AE818" t="s">
        <v>722</v>
      </c>
      <c r="AF818">
        <v>0.9</v>
      </c>
      <c r="AG818">
        <v>0.95</v>
      </c>
      <c r="AH818" t="s">
        <v>722</v>
      </c>
      <c r="AI818">
        <v>0.95</v>
      </c>
      <c r="AJ818">
        <v>0.11191815000000001</v>
      </c>
      <c r="AK818">
        <v>0.83658472499999992</v>
      </c>
      <c r="AL818">
        <v>58.643777754793362</v>
      </c>
      <c r="AM818">
        <v>438.36043292312206</v>
      </c>
      <c r="AN818" s="61">
        <v>2.9321888877396684E-2</v>
      </c>
      <c r="AO818">
        <v>0.21918021646156105</v>
      </c>
      <c r="AP818">
        <v>3.5479485541649987E-2</v>
      </c>
    </row>
    <row r="819" spans="1:42" x14ac:dyDescent="0.35">
      <c r="A819" s="48">
        <v>2020</v>
      </c>
      <c r="B819">
        <v>16</v>
      </c>
      <c r="C819" t="s">
        <v>23</v>
      </c>
      <c r="D819" t="s">
        <v>17</v>
      </c>
      <c r="E819" t="s">
        <v>9</v>
      </c>
      <c r="F819">
        <v>2015</v>
      </c>
      <c r="G819">
        <v>333</v>
      </c>
      <c r="H819">
        <v>1271</v>
      </c>
      <c r="I819" t="s">
        <v>622</v>
      </c>
      <c r="J819">
        <v>600</v>
      </c>
      <c r="K819">
        <v>0.9</v>
      </c>
      <c r="L819" t="s">
        <v>722</v>
      </c>
      <c r="M819">
        <v>0.34</v>
      </c>
      <c r="N819">
        <v>12000</v>
      </c>
      <c r="O819" t="s">
        <v>722</v>
      </c>
      <c r="P819">
        <v>12000</v>
      </c>
      <c r="Q819">
        <v>6355</v>
      </c>
      <c r="R819">
        <v>0.05</v>
      </c>
      <c r="S819" t="s">
        <v>722</v>
      </c>
      <c r="T819">
        <v>0.05</v>
      </c>
      <c r="U819">
        <v>1.17E-5</v>
      </c>
      <c r="V819" t="s">
        <v>722</v>
      </c>
      <c r="W819">
        <v>1.17E-5</v>
      </c>
      <c r="X819">
        <v>0.81261700000000003</v>
      </c>
      <c r="Y819" t="s">
        <v>722</v>
      </c>
      <c r="Z819">
        <v>0.81261700000000003</v>
      </c>
      <c r="AA819">
        <v>1.0699999999999999E-5</v>
      </c>
      <c r="AB819" t="s">
        <v>722</v>
      </c>
      <c r="AC819">
        <v>1.0699999999999999E-5</v>
      </c>
      <c r="AD819">
        <v>0.9</v>
      </c>
      <c r="AE819" t="s">
        <v>722</v>
      </c>
      <c r="AF819">
        <v>0.9</v>
      </c>
      <c r="AG819">
        <v>0.95</v>
      </c>
      <c r="AH819" t="s">
        <v>722</v>
      </c>
      <c r="AI819">
        <v>0.95</v>
      </c>
      <c r="AJ819">
        <v>0.11191815000000001</v>
      </c>
      <c r="AK819">
        <v>0.83658472499999992</v>
      </c>
      <c r="AL819">
        <v>35.506141804265802</v>
      </c>
      <c r="AM819">
        <v>265.40731666072662</v>
      </c>
      <c r="AN819" s="61">
        <v>1.7753070902132902E-2</v>
      </c>
      <c r="AO819">
        <v>0.13270365833036332</v>
      </c>
      <c r="AP819">
        <v>2.1481215791580813E-2</v>
      </c>
    </row>
    <row r="820" spans="1:42" x14ac:dyDescent="0.35">
      <c r="A820" s="48">
        <v>2020</v>
      </c>
      <c r="B820">
        <v>17</v>
      </c>
      <c r="C820">
        <v>5423</v>
      </c>
      <c r="D820" t="s">
        <v>17</v>
      </c>
      <c r="E820" t="s">
        <v>9</v>
      </c>
      <c r="F820">
        <v>2016</v>
      </c>
      <c r="G820">
        <v>425</v>
      </c>
      <c r="H820">
        <v>1271</v>
      </c>
      <c r="I820" t="s">
        <v>622</v>
      </c>
      <c r="J820">
        <v>600</v>
      </c>
      <c r="K820">
        <v>0.9</v>
      </c>
      <c r="L820" t="s">
        <v>722</v>
      </c>
      <c r="M820">
        <v>0.34</v>
      </c>
      <c r="N820">
        <v>12000</v>
      </c>
      <c r="O820" t="s">
        <v>722</v>
      </c>
      <c r="P820">
        <v>12000</v>
      </c>
      <c r="Q820">
        <v>5084</v>
      </c>
      <c r="R820">
        <v>0.05</v>
      </c>
      <c r="S820" t="s">
        <v>722</v>
      </c>
      <c r="T820">
        <v>0.05</v>
      </c>
      <c r="U820">
        <v>1.17E-5</v>
      </c>
      <c r="V820" t="s">
        <v>722</v>
      </c>
      <c r="W820">
        <v>1.17E-5</v>
      </c>
      <c r="X820">
        <v>0.90412800000000004</v>
      </c>
      <c r="Y820" t="s">
        <v>722</v>
      </c>
      <c r="Z820">
        <v>0.90412800000000004</v>
      </c>
      <c r="AA820">
        <v>1.19E-5</v>
      </c>
      <c r="AB820" t="s">
        <v>722</v>
      </c>
      <c r="AC820">
        <v>1.19E-5</v>
      </c>
      <c r="AD820">
        <v>0.9</v>
      </c>
      <c r="AE820" t="s">
        <v>722</v>
      </c>
      <c r="AF820">
        <v>0.9</v>
      </c>
      <c r="AG820">
        <v>0.95</v>
      </c>
      <c r="AH820" t="s">
        <v>722</v>
      </c>
      <c r="AI820">
        <v>0.95</v>
      </c>
      <c r="AJ820">
        <v>9.853452E-2</v>
      </c>
      <c r="AK820">
        <v>0.91639621999999998</v>
      </c>
      <c r="AL820">
        <v>39.896616153265541</v>
      </c>
      <c r="AM820">
        <v>371.04872722415945</v>
      </c>
      <c r="AN820" s="61">
        <v>1.9948308076632771E-2</v>
      </c>
      <c r="AO820">
        <v>0.18552436361207975</v>
      </c>
      <c r="AP820">
        <v>2.4137452772725651E-2</v>
      </c>
    </row>
    <row r="821" spans="1:42" x14ac:dyDescent="0.35">
      <c r="A821" s="48">
        <v>2020</v>
      </c>
      <c r="B821">
        <v>18</v>
      </c>
      <c r="C821">
        <v>511605</v>
      </c>
      <c r="D821" t="s">
        <v>17</v>
      </c>
      <c r="E821" t="s">
        <v>9</v>
      </c>
      <c r="F821">
        <v>2017</v>
      </c>
      <c r="G821">
        <v>550</v>
      </c>
      <c r="H821">
        <v>1271</v>
      </c>
      <c r="I821" t="s">
        <v>622</v>
      </c>
      <c r="J821">
        <v>600</v>
      </c>
      <c r="K821">
        <v>0.9</v>
      </c>
      <c r="L821" t="s">
        <v>722</v>
      </c>
      <c r="M821">
        <v>0.34</v>
      </c>
      <c r="N821">
        <v>12000</v>
      </c>
      <c r="O821" t="s">
        <v>722</v>
      </c>
      <c r="P821">
        <v>12000</v>
      </c>
      <c r="Q821">
        <v>3813</v>
      </c>
      <c r="R821">
        <v>0.05</v>
      </c>
      <c r="S821" t="s">
        <v>722</v>
      </c>
      <c r="T821">
        <v>0.05</v>
      </c>
      <c r="U821">
        <v>1.17E-5</v>
      </c>
      <c r="V821" t="s">
        <v>722</v>
      </c>
      <c r="W821">
        <v>1.17E-5</v>
      </c>
      <c r="X821">
        <v>0.23100000000000001</v>
      </c>
      <c r="Y821" t="s">
        <v>722</v>
      </c>
      <c r="Z821">
        <v>0.23100000000000001</v>
      </c>
      <c r="AA821">
        <v>3.05E-6</v>
      </c>
      <c r="AB821" t="s">
        <v>722</v>
      </c>
      <c r="AC821">
        <v>3.05E-6</v>
      </c>
      <c r="AD821">
        <v>0.9</v>
      </c>
      <c r="AE821" t="s">
        <v>722</v>
      </c>
      <c r="AF821">
        <v>0.9</v>
      </c>
      <c r="AG821">
        <v>0.95</v>
      </c>
      <c r="AH821" t="s">
        <v>722</v>
      </c>
      <c r="AI821">
        <v>0.95</v>
      </c>
      <c r="AJ821">
        <v>8.5150890000000007E-2</v>
      </c>
      <c r="AK821">
        <v>0.23049816749999999</v>
      </c>
      <c r="AL821">
        <v>44.618052288952747</v>
      </c>
      <c r="AM821">
        <v>120.77829474269485</v>
      </c>
      <c r="AN821" s="61">
        <v>2.2309026144476374E-2</v>
      </c>
      <c r="AO821">
        <v>6.0389147371347429E-2</v>
      </c>
      <c r="AP821">
        <v>2.6993921634816412E-2</v>
      </c>
    </row>
    <row r="822" spans="1:42" x14ac:dyDescent="0.35">
      <c r="A822" s="48">
        <v>2020</v>
      </c>
      <c r="B822">
        <v>19</v>
      </c>
      <c r="C822">
        <v>414543</v>
      </c>
      <c r="D822" t="s">
        <v>17</v>
      </c>
      <c r="E822" t="s">
        <v>9</v>
      </c>
      <c r="F822">
        <v>2018</v>
      </c>
      <c r="G822">
        <v>535</v>
      </c>
      <c r="H822">
        <v>1271</v>
      </c>
      <c r="I822" t="s">
        <v>622</v>
      </c>
      <c r="J822">
        <v>600</v>
      </c>
      <c r="K822">
        <v>0.9</v>
      </c>
      <c r="L822" t="s">
        <v>722</v>
      </c>
      <c r="M822">
        <v>0.34</v>
      </c>
      <c r="N822">
        <v>12000</v>
      </c>
      <c r="O822" t="s">
        <v>722</v>
      </c>
      <c r="P822">
        <v>12000</v>
      </c>
      <c r="Q822">
        <v>2542</v>
      </c>
      <c r="R822">
        <v>0.05</v>
      </c>
      <c r="S822" t="s">
        <v>722</v>
      </c>
      <c r="T822">
        <v>0.05</v>
      </c>
      <c r="U822">
        <v>1.17E-5</v>
      </c>
      <c r="V822" t="s">
        <v>722</v>
      </c>
      <c r="W822">
        <v>1.17E-5</v>
      </c>
      <c r="X822">
        <v>0.13264699999999999</v>
      </c>
      <c r="Y822" t="s">
        <v>722</v>
      </c>
      <c r="Z822">
        <v>0.13264699999999999</v>
      </c>
      <c r="AA822">
        <v>1.75E-6</v>
      </c>
      <c r="AB822" t="s">
        <v>722</v>
      </c>
      <c r="AC822">
        <v>1.75E-6</v>
      </c>
      <c r="AD822">
        <v>0.9</v>
      </c>
      <c r="AE822" t="s">
        <v>722</v>
      </c>
      <c r="AF822">
        <v>0.9</v>
      </c>
      <c r="AG822">
        <v>0.95</v>
      </c>
      <c r="AH822" t="s">
        <v>722</v>
      </c>
      <c r="AI822">
        <v>0.95</v>
      </c>
      <c r="AJ822">
        <v>7.1767259999999999E-2</v>
      </c>
      <c r="AK822">
        <v>0.13024072499999997</v>
      </c>
      <c r="AL822">
        <v>36.579593477231548</v>
      </c>
      <c r="AM822">
        <v>66.38337278976384</v>
      </c>
      <c r="AN822" s="61">
        <v>1.8289796738615773E-2</v>
      </c>
      <c r="AO822">
        <v>3.3191686394881924E-2</v>
      </c>
      <c r="AP822">
        <v>2.2130654053725086E-2</v>
      </c>
    </row>
    <row r="823" spans="1:42" x14ac:dyDescent="0.35">
      <c r="A823" s="48">
        <v>2020</v>
      </c>
      <c r="B823">
        <v>20</v>
      </c>
      <c r="C823">
        <v>414544</v>
      </c>
      <c r="D823" t="s">
        <v>17</v>
      </c>
      <c r="E823" t="s">
        <v>9</v>
      </c>
      <c r="F823">
        <v>2018</v>
      </c>
      <c r="G823">
        <v>535</v>
      </c>
      <c r="H823">
        <v>1271</v>
      </c>
      <c r="I823" t="s">
        <v>622</v>
      </c>
      <c r="J823">
        <v>600</v>
      </c>
      <c r="K823">
        <v>0.9</v>
      </c>
      <c r="L823" t="s">
        <v>722</v>
      </c>
      <c r="M823">
        <v>0.34</v>
      </c>
      <c r="N823">
        <v>12000</v>
      </c>
      <c r="O823" t="s">
        <v>722</v>
      </c>
      <c r="P823">
        <v>12000</v>
      </c>
      <c r="Q823">
        <v>2542</v>
      </c>
      <c r="R823">
        <v>0.05</v>
      </c>
      <c r="S823" t="s">
        <v>722</v>
      </c>
      <c r="T823">
        <v>0.05</v>
      </c>
      <c r="U823">
        <v>1.17E-5</v>
      </c>
      <c r="V823" t="s">
        <v>722</v>
      </c>
      <c r="W823">
        <v>1.17E-5</v>
      </c>
      <c r="X823">
        <v>0.13264699999999999</v>
      </c>
      <c r="Y823" t="s">
        <v>722</v>
      </c>
      <c r="Z823">
        <v>0.13264699999999999</v>
      </c>
      <c r="AA823">
        <v>1.75E-6</v>
      </c>
      <c r="AB823" t="s">
        <v>722</v>
      </c>
      <c r="AC823">
        <v>1.75E-6</v>
      </c>
      <c r="AD823">
        <v>0.9</v>
      </c>
      <c r="AE823" t="s">
        <v>722</v>
      </c>
      <c r="AF823">
        <v>0.9</v>
      </c>
      <c r="AG823">
        <v>0.95</v>
      </c>
      <c r="AH823" t="s">
        <v>722</v>
      </c>
      <c r="AI823">
        <v>0.95</v>
      </c>
      <c r="AJ823">
        <v>7.1767259999999999E-2</v>
      </c>
      <c r="AK823">
        <v>0.13024072499999997</v>
      </c>
      <c r="AL823">
        <v>36.579593477231548</v>
      </c>
      <c r="AM823">
        <v>66.38337278976384</v>
      </c>
      <c r="AN823" s="61">
        <v>1.8289796738615773E-2</v>
      </c>
      <c r="AO823">
        <v>3.3191686394881924E-2</v>
      </c>
      <c r="AP823">
        <v>2.2130654053725086E-2</v>
      </c>
    </row>
    <row r="824" spans="1:42" x14ac:dyDescent="0.35">
      <c r="A824" s="48">
        <v>2020</v>
      </c>
      <c r="B824">
        <v>21</v>
      </c>
      <c r="C824" t="s">
        <v>681</v>
      </c>
      <c r="D824" t="s">
        <v>17</v>
      </c>
      <c r="E824" t="s">
        <v>9</v>
      </c>
      <c r="F824">
        <v>2018</v>
      </c>
      <c r="G824">
        <v>174</v>
      </c>
      <c r="H824">
        <v>1271</v>
      </c>
      <c r="I824" t="s">
        <v>622</v>
      </c>
      <c r="J824">
        <v>175</v>
      </c>
      <c r="K824">
        <v>0.9</v>
      </c>
      <c r="L824" t="s">
        <v>722</v>
      </c>
      <c r="M824">
        <v>0.34</v>
      </c>
      <c r="N824">
        <v>12000</v>
      </c>
      <c r="O824" t="s">
        <v>722</v>
      </c>
      <c r="P824">
        <v>12000</v>
      </c>
      <c r="Q824">
        <v>2542</v>
      </c>
      <c r="R824">
        <v>0.05</v>
      </c>
      <c r="S824" t="s">
        <v>722</v>
      </c>
      <c r="T824">
        <v>0.05</v>
      </c>
      <c r="U824">
        <v>1.17E-5</v>
      </c>
      <c r="V824" t="s">
        <v>722</v>
      </c>
      <c r="W824">
        <v>1.17E-5</v>
      </c>
      <c r="X824">
        <v>0.95399999999999996</v>
      </c>
      <c r="Y824" t="s">
        <v>722</v>
      </c>
      <c r="Z824">
        <v>0.95399999999999996</v>
      </c>
      <c r="AA824">
        <v>1.26E-5</v>
      </c>
      <c r="AB824" t="s">
        <v>722</v>
      </c>
      <c r="AC824">
        <v>1.26E-5</v>
      </c>
      <c r="AD824">
        <v>0.9</v>
      </c>
      <c r="AE824" t="s">
        <v>722</v>
      </c>
      <c r="AF824">
        <v>0.9</v>
      </c>
      <c r="AG824">
        <v>0.95</v>
      </c>
      <c r="AH824" t="s">
        <v>722</v>
      </c>
      <c r="AI824">
        <v>0.95</v>
      </c>
      <c r="AJ824">
        <v>7.1767259999999999E-2</v>
      </c>
      <c r="AK824">
        <v>0.93672773999999992</v>
      </c>
      <c r="AL824">
        <v>11.896914514090264</v>
      </c>
      <c r="AM824">
        <v>155.28208608991019</v>
      </c>
      <c r="AN824" s="61">
        <v>5.9484572570451325E-3</v>
      </c>
      <c r="AO824">
        <v>7.7641043044955102E-2</v>
      </c>
      <c r="AP824">
        <v>7.19763328102461E-3</v>
      </c>
    </row>
    <row r="825" spans="1:42" x14ac:dyDescent="0.35">
      <c r="A825" s="48">
        <v>2020</v>
      </c>
      <c r="B825">
        <v>22</v>
      </c>
      <c r="C825" t="s">
        <v>682</v>
      </c>
      <c r="D825" t="s">
        <v>17</v>
      </c>
      <c r="E825" t="s">
        <v>9</v>
      </c>
      <c r="F825">
        <v>2018</v>
      </c>
      <c r="G825">
        <v>300</v>
      </c>
      <c r="H825">
        <v>1271</v>
      </c>
      <c r="I825" t="s">
        <v>622</v>
      </c>
      <c r="J825">
        <v>600</v>
      </c>
      <c r="K825">
        <v>0.9</v>
      </c>
      <c r="L825" t="s">
        <v>722</v>
      </c>
      <c r="M825">
        <v>0.34</v>
      </c>
      <c r="N825">
        <v>12000</v>
      </c>
      <c r="O825" t="s">
        <v>722</v>
      </c>
      <c r="P825">
        <v>12000</v>
      </c>
      <c r="Q825">
        <v>2542</v>
      </c>
      <c r="R825">
        <v>0.05</v>
      </c>
      <c r="S825" t="s">
        <v>722</v>
      </c>
      <c r="T825">
        <v>0.05</v>
      </c>
      <c r="U825">
        <v>1.17E-5</v>
      </c>
      <c r="V825" t="s">
        <v>722</v>
      </c>
      <c r="W825">
        <v>1.17E-5</v>
      </c>
      <c r="X825">
        <v>0.13264699999999999</v>
      </c>
      <c r="Y825" t="s">
        <v>722</v>
      </c>
      <c r="Z825">
        <v>0.13264699999999999</v>
      </c>
      <c r="AA825">
        <v>1.75E-6</v>
      </c>
      <c r="AB825" t="s">
        <v>722</v>
      </c>
      <c r="AC825">
        <v>1.75E-6</v>
      </c>
      <c r="AD825">
        <v>0.9</v>
      </c>
      <c r="AE825" t="s">
        <v>722</v>
      </c>
      <c r="AF825">
        <v>0.9</v>
      </c>
      <c r="AG825">
        <v>0.95</v>
      </c>
      <c r="AH825" t="s">
        <v>722</v>
      </c>
      <c r="AI825">
        <v>0.95</v>
      </c>
      <c r="AJ825">
        <v>7.1767259999999999E-2</v>
      </c>
      <c r="AK825">
        <v>0.13024072499999997</v>
      </c>
      <c r="AL825">
        <v>20.511921576017695</v>
      </c>
      <c r="AM825">
        <v>37.224321190521785</v>
      </c>
      <c r="AN825" s="61">
        <v>1.0255960788008847E-2</v>
      </c>
      <c r="AO825">
        <v>1.8612160595260895E-2</v>
      </c>
      <c r="AP825">
        <v>1.2409712553490704E-2</v>
      </c>
    </row>
    <row r="826" spans="1:42" x14ac:dyDescent="0.35">
      <c r="A826" s="48">
        <v>2020</v>
      </c>
      <c r="B826">
        <v>23</v>
      </c>
      <c r="C826" t="s">
        <v>35</v>
      </c>
      <c r="D826" t="s">
        <v>33</v>
      </c>
      <c r="E826" t="s">
        <v>9</v>
      </c>
      <c r="F826">
        <v>1998</v>
      </c>
      <c r="G826">
        <v>87</v>
      </c>
      <c r="H826">
        <v>582.17741935483866</v>
      </c>
      <c r="I826" t="s">
        <v>766</v>
      </c>
      <c r="J826">
        <v>100</v>
      </c>
      <c r="K826">
        <v>0.54</v>
      </c>
      <c r="L826" t="s">
        <v>722</v>
      </c>
      <c r="M826">
        <v>0.54</v>
      </c>
      <c r="N826">
        <v>12000</v>
      </c>
      <c r="O826" t="s">
        <v>722</v>
      </c>
      <c r="P826">
        <v>12000</v>
      </c>
      <c r="Q826">
        <v>12807.903225806451</v>
      </c>
      <c r="R826">
        <v>0.99</v>
      </c>
      <c r="S826" t="s">
        <v>722</v>
      </c>
      <c r="T826">
        <v>0.99</v>
      </c>
      <c r="U826">
        <v>4.5800000000000002E-5</v>
      </c>
      <c r="V826" t="s">
        <v>722</v>
      </c>
      <c r="W826">
        <v>4.5800000000000002E-5</v>
      </c>
      <c r="X826">
        <v>8.3019999999999996</v>
      </c>
      <c r="Y826" t="s">
        <v>722</v>
      </c>
      <c r="Z826">
        <v>8.3019999999999996</v>
      </c>
      <c r="AA826">
        <v>1.93E-4</v>
      </c>
      <c r="AB826" t="s">
        <v>722</v>
      </c>
      <c r="AC826">
        <v>1.93E-4</v>
      </c>
      <c r="AD826">
        <v>0.9</v>
      </c>
      <c r="AE826" t="s">
        <v>722</v>
      </c>
      <c r="AF826">
        <v>0.9</v>
      </c>
      <c r="AG826">
        <v>0.93</v>
      </c>
      <c r="AH826" t="s">
        <v>722</v>
      </c>
      <c r="AI826">
        <v>0.93</v>
      </c>
      <c r="AJ826">
        <v>1.3856400000000002</v>
      </c>
      <c r="AK826">
        <v>9.8747399999999992</v>
      </c>
      <c r="AL826">
        <v>83.5512670622972</v>
      </c>
      <c r="AM826">
        <v>595.42669012928934</v>
      </c>
      <c r="AN826" s="61">
        <v>4.1775633531148597E-2</v>
      </c>
      <c r="AO826">
        <v>0.2977133450646447</v>
      </c>
      <c r="AP826">
        <v>5.05485165726898E-2</v>
      </c>
    </row>
    <row r="827" spans="1:42" x14ac:dyDescent="0.35">
      <c r="A827" s="48">
        <v>2020</v>
      </c>
      <c r="B827">
        <v>24</v>
      </c>
      <c r="C827">
        <v>18313</v>
      </c>
      <c r="D827" t="s">
        <v>33</v>
      </c>
      <c r="E827" t="s">
        <v>9</v>
      </c>
      <c r="F827">
        <v>1999</v>
      </c>
      <c r="G827">
        <v>65</v>
      </c>
      <c r="H827">
        <v>323</v>
      </c>
      <c r="I827" t="s">
        <v>766</v>
      </c>
      <c r="J827">
        <v>75</v>
      </c>
      <c r="K827">
        <v>0.54</v>
      </c>
      <c r="L827" t="s">
        <v>722</v>
      </c>
      <c r="M827">
        <v>0.54</v>
      </c>
      <c r="N827">
        <v>12000</v>
      </c>
      <c r="O827" t="s">
        <v>722</v>
      </c>
      <c r="P827">
        <v>12000</v>
      </c>
      <c r="Q827">
        <v>6783</v>
      </c>
      <c r="R827">
        <v>0.99</v>
      </c>
      <c r="S827" t="s">
        <v>722</v>
      </c>
      <c r="T827">
        <v>0.99</v>
      </c>
      <c r="U827">
        <v>4.5800000000000002E-5</v>
      </c>
      <c r="V827" t="s">
        <v>722</v>
      </c>
      <c r="W827">
        <v>4.5800000000000002E-5</v>
      </c>
      <c r="X827">
        <v>5.308389</v>
      </c>
      <c r="Y827" t="s">
        <v>722</v>
      </c>
      <c r="Z827">
        <v>5.308389</v>
      </c>
      <c r="AA827">
        <v>1.2300000000000001E-4</v>
      </c>
      <c r="AB827" t="s">
        <v>722</v>
      </c>
      <c r="AC827">
        <v>1.2300000000000001E-4</v>
      </c>
      <c r="AD827">
        <v>0.9</v>
      </c>
      <c r="AE827" t="s">
        <v>722</v>
      </c>
      <c r="AF827">
        <v>0.9</v>
      </c>
      <c r="AG827">
        <v>0.93</v>
      </c>
      <c r="AH827" t="s">
        <v>722</v>
      </c>
      <c r="AI827">
        <v>0.93</v>
      </c>
      <c r="AJ827">
        <v>1.17059526</v>
      </c>
      <c r="AK827">
        <v>5.7127091400000003</v>
      </c>
      <c r="AL827">
        <v>29.258405826354618</v>
      </c>
      <c r="AM827">
        <v>142.78612608259263</v>
      </c>
      <c r="AN827" s="61">
        <v>1.4629202913177311E-2</v>
      </c>
      <c r="AO827">
        <v>7.139306304129632E-2</v>
      </c>
      <c r="AP827">
        <v>1.7701335524944545E-2</v>
      </c>
    </row>
    <row r="828" spans="1:42" x14ac:dyDescent="0.35">
      <c r="A828" s="48">
        <v>2020</v>
      </c>
      <c r="B828">
        <v>25</v>
      </c>
      <c r="C828" t="s">
        <v>36</v>
      </c>
      <c r="D828" t="s">
        <v>33</v>
      </c>
      <c r="E828" t="s">
        <v>9</v>
      </c>
      <c r="F828">
        <v>1999</v>
      </c>
      <c r="G828">
        <v>87</v>
      </c>
      <c r="H828">
        <v>582.17741935483866</v>
      </c>
      <c r="I828" t="s">
        <v>766</v>
      </c>
      <c r="J828">
        <v>100</v>
      </c>
      <c r="K828">
        <v>0.54</v>
      </c>
      <c r="L828" t="s">
        <v>722</v>
      </c>
      <c r="M828">
        <v>0.54</v>
      </c>
      <c r="N828">
        <v>12000</v>
      </c>
      <c r="O828" t="s">
        <v>722</v>
      </c>
      <c r="P828">
        <v>12000</v>
      </c>
      <c r="Q828">
        <v>12225.725806451612</v>
      </c>
      <c r="R828">
        <v>0.99</v>
      </c>
      <c r="S828" t="s">
        <v>722</v>
      </c>
      <c r="T828">
        <v>0.99</v>
      </c>
      <c r="U828">
        <v>4.5800000000000002E-5</v>
      </c>
      <c r="V828" t="s">
        <v>722</v>
      </c>
      <c r="W828">
        <v>4.5800000000000002E-5</v>
      </c>
      <c r="X828">
        <v>5.6821820000000001</v>
      </c>
      <c r="Y828" t="s">
        <v>722</v>
      </c>
      <c r="Z828">
        <v>5.6821820000000001</v>
      </c>
      <c r="AA828">
        <v>1.3200000000000001E-4</v>
      </c>
      <c r="AB828" t="s">
        <v>722</v>
      </c>
      <c r="AC828">
        <v>1.3200000000000001E-4</v>
      </c>
      <c r="AD828">
        <v>0.9</v>
      </c>
      <c r="AE828" t="s">
        <v>722</v>
      </c>
      <c r="AF828">
        <v>0.9</v>
      </c>
      <c r="AG828">
        <v>0.93</v>
      </c>
      <c r="AH828" t="s">
        <v>722</v>
      </c>
      <c r="AI828">
        <v>0.93</v>
      </c>
      <c r="AJ828">
        <v>1.3856400000000002</v>
      </c>
      <c r="AK828">
        <v>6.7575492600000011</v>
      </c>
      <c r="AL828">
        <v>83.5512670622972</v>
      </c>
      <c r="AM828">
        <v>407.46644359926739</v>
      </c>
      <c r="AN828" s="61">
        <v>4.1775633531148597E-2</v>
      </c>
      <c r="AO828">
        <v>0.20373322179963368</v>
      </c>
      <c r="AP828">
        <v>5.05485165726898E-2</v>
      </c>
    </row>
    <row r="829" spans="1:42" x14ac:dyDescent="0.35">
      <c r="A829" s="48">
        <v>2020</v>
      </c>
      <c r="B829">
        <v>26</v>
      </c>
      <c r="C829" t="s">
        <v>37</v>
      </c>
      <c r="D829" t="s">
        <v>33</v>
      </c>
      <c r="E829" t="s">
        <v>9</v>
      </c>
      <c r="F829">
        <v>1999</v>
      </c>
      <c r="G829">
        <v>87</v>
      </c>
      <c r="H829">
        <v>582.17741935483866</v>
      </c>
      <c r="I829" t="s">
        <v>766</v>
      </c>
      <c r="J829">
        <v>100</v>
      </c>
      <c r="K829">
        <v>0.54</v>
      </c>
      <c r="L829" t="s">
        <v>722</v>
      </c>
      <c r="M829">
        <v>0.54</v>
      </c>
      <c r="N829">
        <v>12000</v>
      </c>
      <c r="O829" t="s">
        <v>722</v>
      </c>
      <c r="P829">
        <v>12000</v>
      </c>
      <c r="Q829">
        <v>12225.725806451612</v>
      </c>
      <c r="R829">
        <v>0.99</v>
      </c>
      <c r="S829" t="s">
        <v>722</v>
      </c>
      <c r="T829">
        <v>0.99</v>
      </c>
      <c r="U829">
        <v>4.5800000000000002E-5</v>
      </c>
      <c r="V829" t="s">
        <v>722</v>
      </c>
      <c r="W829">
        <v>4.5800000000000002E-5</v>
      </c>
      <c r="X829">
        <v>5.6821820000000001</v>
      </c>
      <c r="Y829" t="s">
        <v>722</v>
      </c>
      <c r="Z829">
        <v>5.6821820000000001</v>
      </c>
      <c r="AA829">
        <v>1.3200000000000001E-4</v>
      </c>
      <c r="AB829" t="s">
        <v>722</v>
      </c>
      <c r="AC829">
        <v>1.3200000000000001E-4</v>
      </c>
      <c r="AD829">
        <v>0.9</v>
      </c>
      <c r="AE829" t="s">
        <v>722</v>
      </c>
      <c r="AF829">
        <v>0.9</v>
      </c>
      <c r="AG829">
        <v>0.93</v>
      </c>
      <c r="AH829" t="s">
        <v>722</v>
      </c>
      <c r="AI829">
        <v>0.93</v>
      </c>
      <c r="AJ829">
        <v>1.3856400000000002</v>
      </c>
      <c r="AK829">
        <v>6.7575492600000011</v>
      </c>
      <c r="AL829">
        <v>83.5512670622972</v>
      </c>
      <c r="AM829">
        <v>407.46644359926739</v>
      </c>
      <c r="AN829" s="61">
        <v>4.1775633531148597E-2</v>
      </c>
      <c r="AO829">
        <v>0.20373322179963368</v>
      </c>
      <c r="AP829">
        <v>5.05485165726898E-2</v>
      </c>
    </row>
    <row r="830" spans="1:42" x14ac:dyDescent="0.35">
      <c r="A830" s="48">
        <v>2020</v>
      </c>
      <c r="B830">
        <v>27</v>
      </c>
      <c r="C830">
        <v>27352</v>
      </c>
      <c r="D830" t="s">
        <v>33</v>
      </c>
      <c r="E830" t="s">
        <v>9</v>
      </c>
      <c r="F830">
        <v>2001</v>
      </c>
      <c r="G830">
        <v>87</v>
      </c>
      <c r="H830">
        <v>323</v>
      </c>
      <c r="I830" t="s">
        <v>619</v>
      </c>
      <c r="J830">
        <v>100</v>
      </c>
      <c r="K830">
        <v>0.54</v>
      </c>
      <c r="L830" t="s">
        <v>722</v>
      </c>
      <c r="M830">
        <v>0.54</v>
      </c>
      <c r="N830">
        <v>12000</v>
      </c>
      <c r="O830" t="s">
        <v>722</v>
      </c>
      <c r="P830">
        <v>12000</v>
      </c>
      <c r="Q830">
        <v>6137</v>
      </c>
      <c r="R830">
        <v>0.99</v>
      </c>
      <c r="S830" t="s">
        <v>722</v>
      </c>
      <c r="T830">
        <v>0.99</v>
      </c>
      <c r="U830">
        <v>4.5800000000000002E-5</v>
      </c>
      <c r="V830" t="s">
        <v>722</v>
      </c>
      <c r="W830">
        <v>4.5800000000000002E-5</v>
      </c>
      <c r="X830">
        <v>5.5903470000000004</v>
      </c>
      <c r="Y830" t="s">
        <v>722</v>
      </c>
      <c r="Z830">
        <v>5.5903470000000004</v>
      </c>
      <c r="AA830">
        <v>1.2999999999999999E-4</v>
      </c>
      <c r="AB830" t="s">
        <v>722</v>
      </c>
      <c r="AC830">
        <v>1.2999999999999999E-4</v>
      </c>
      <c r="AD830">
        <v>0.9</v>
      </c>
      <c r="AE830" t="s">
        <v>722</v>
      </c>
      <c r="AF830">
        <v>0.9</v>
      </c>
      <c r="AG830">
        <v>0.93</v>
      </c>
      <c r="AH830" t="s">
        <v>722</v>
      </c>
      <c r="AI830">
        <v>0.93</v>
      </c>
      <c r="AJ830">
        <v>1.14396714</v>
      </c>
      <c r="AK830">
        <v>5.9409860100000005</v>
      </c>
      <c r="AL830">
        <v>38.270430176362098</v>
      </c>
      <c r="AM830">
        <v>198.75054302210907</v>
      </c>
      <c r="AN830" s="61">
        <v>1.913521508818105E-2</v>
      </c>
      <c r="AO830">
        <v>9.9375271511054547E-2</v>
      </c>
      <c r="AP830">
        <v>2.315361025669907E-2</v>
      </c>
    </row>
    <row r="831" spans="1:42" x14ac:dyDescent="0.35">
      <c r="A831" s="48">
        <v>2020</v>
      </c>
      <c r="B831">
        <v>28</v>
      </c>
      <c r="C831">
        <v>3622</v>
      </c>
      <c r="D831" t="s">
        <v>33</v>
      </c>
      <c r="E831" t="s">
        <v>9</v>
      </c>
      <c r="F831">
        <v>2007</v>
      </c>
      <c r="G831">
        <v>50</v>
      </c>
      <c r="H831">
        <v>323</v>
      </c>
      <c r="I831" t="s">
        <v>620</v>
      </c>
      <c r="J831">
        <v>75</v>
      </c>
      <c r="K831">
        <v>0.54</v>
      </c>
      <c r="L831" t="s">
        <v>722</v>
      </c>
      <c r="M831">
        <v>0.54</v>
      </c>
      <c r="N831">
        <v>12000</v>
      </c>
      <c r="O831" t="s">
        <v>722</v>
      </c>
      <c r="P831">
        <v>12000</v>
      </c>
      <c r="Q831">
        <v>4199</v>
      </c>
      <c r="R831">
        <v>0.19</v>
      </c>
      <c r="S831" t="s">
        <v>722</v>
      </c>
      <c r="T831">
        <v>0.19</v>
      </c>
      <c r="U831">
        <v>2.7100000000000001E-5</v>
      </c>
      <c r="V831" t="s">
        <v>722</v>
      </c>
      <c r="W831">
        <v>2.7100000000000001E-5</v>
      </c>
      <c r="X831">
        <v>4.0765969999999996</v>
      </c>
      <c r="Y831" t="s">
        <v>722</v>
      </c>
      <c r="Z831">
        <v>4.0765969999999996</v>
      </c>
      <c r="AA831">
        <v>6.0600000000000003E-5</v>
      </c>
      <c r="AB831" t="s">
        <v>722</v>
      </c>
      <c r="AC831">
        <v>6.0600000000000003E-5</v>
      </c>
      <c r="AD831">
        <v>0.9</v>
      </c>
      <c r="AE831" t="s">
        <v>722</v>
      </c>
      <c r="AF831">
        <v>0.9</v>
      </c>
      <c r="AG831">
        <v>0.95</v>
      </c>
      <c r="AH831" t="s">
        <v>722</v>
      </c>
      <c r="AI831">
        <v>0.95</v>
      </c>
      <c r="AJ831">
        <v>0.27341361000000003</v>
      </c>
      <c r="AK831">
        <v>4.1145035799999992</v>
      </c>
      <c r="AL831">
        <v>5.2567905690521215</v>
      </c>
      <c r="AM831">
        <v>79.10756021134128</v>
      </c>
      <c r="AN831" s="61">
        <v>2.6283952845260606E-3</v>
      </c>
      <c r="AO831">
        <v>3.9553780105670643E-2</v>
      </c>
      <c r="AP831">
        <v>3.1803582942765331E-3</v>
      </c>
    </row>
    <row r="832" spans="1:42" x14ac:dyDescent="0.35">
      <c r="A832" s="48">
        <v>2020</v>
      </c>
      <c r="B832">
        <v>29</v>
      </c>
      <c r="C832">
        <v>831684</v>
      </c>
      <c r="D832" t="s">
        <v>33</v>
      </c>
      <c r="E832" t="s">
        <v>9</v>
      </c>
      <c r="F832">
        <v>2007</v>
      </c>
      <c r="G832">
        <v>175</v>
      </c>
      <c r="H832">
        <v>582.17741935483866</v>
      </c>
      <c r="I832" t="s">
        <v>621</v>
      </c>
      <c r="J832">
        <v>300</v>
      </c>
      <c r="K832">
        <v>0.54</v>
      </c>
      <c r="L832" t="s">
        <v>722</v>
      </c>
      <c r="M832">
        <v>0.54</v>
      </c>
      <c r="N832">
        <v>12000</v>
      </c>
      <c r="O832" t="s">
        <v>722</v>
      </c>
      <c r="P832">
        <v>12000</v>
      </c>
      <c r="Q832">
        <v>7568.3064516129025</v>
      </c>
      <c r="R832">
        <v>0.1</v>
      </c>
      <c r="S832" t="s">
        <v>722</v>
      </c>
      <c r="T832">
        <v>0.1</v>
      </c>
      <c r="U832">
        <v>2.5000000000000001E-5</v>
      </c>
      <c r="V832" t="s">
        <v>722</v>
      </c>
      <c r="W832">
        <v>2.5000000000000001E-5</v>
      </c>
      <c r="X832">
        <v>2.6972749999999999</v>
      </c>
      <c r="Y832" t="s">
        <v>722</v>
      </c>
      <c r="Z832">
        <v>2.6972749999999999</v>
      </c>
      <c r="AA832">
        <v>3.4999999999999997E-5</v>
      </c>
      <c r="AB832" t="s">
        <v>722</v>
      </c>
      <c r="AC832">
        <v>3.4999999999999997E-5</v>
      </c>
      <c r="AD832">
        <v>0.9</v>
      </c>
      <c r="AE832" t="s">
        <v>722</v>
      </c>
      <c r="AF832">
        <v>0.9</v>
      </c>
      <c r="AG832">
        <v>0.95</v>
      </c>
      <c r="AH832" t="s">
        <v>722</v>
      </c>
      <c r="AI832">
        <v>0.95</v>
      </c>
      <c r="AJ832">
        <v>0.26028689516129033</v>
      </c>
      <c r="AK832">
        <v>2.8140574395161289</v>
      </c>
      <c r="AL832">
        <v>31.569937895219638</v>
      </c>
      <c r="AM832">
        <v>341.31422000348607</v>
      </c>
      <c r="AN832" s="61">
        <v>1.578496894760982E-2</v>
      </c>
      <c r="AO832">
        <v>0.17065711000174305</v>
      </c>
      <c r="AP832">
        <v>1.9099812426607882E-2</v>
      </c>
    </row>
    <row r="833" spans="1:42" x14ac:dyDescent="0.35">
      <c r="A833" s="48">
        <v>2020</v>
      </c>
      <c r="B833">
        <v>30</v>
      </c>
      <c r="C833" t="s">
        <v>683</v>
      </c>
      <c r="D833" t="s">
        <v>33</v>
      </c>
      <c r="E833" t="s">
        <v>9</v>
      </c>
      <c r="F833">
        <v>2008</v>
      </c>
      <c r="G833">
        <v>200</v>
      </c>
      <c r="H833">
        <v>582.17741935483866</v>
      </c>
      <c r="I833" t="s">
        <v>621</v>
      </c>
      <c r="J833">
        <v>300</v>
      </c>
      <c r="K833">
        <v>0.54</v>
      </c>
      <c r="L833" t="s">
        <v>722</v>
      </c>
      <c r="M833">
        <v>0.54</v>
      </c>
      <c r="N833">
        <v>12000</v>
      </c>
      <c r="O833" t="s">
        <v>722</v>
      </c>
      <c r="P833">
        <v>12000</v>
      </c>
      <c r="Q833">
        <v>6986.1290322580644</v>
      </c>
      <c r="R833">
        <v>0.1</v>
      </c>
      <c r="S833" t="s">
        <v>722</v>
      </c>
      <c r="T833">
        <v>0.1</v>
      </c>
      <c r="U833">
        <v>2.5000000000000001E-5</v>
      </c>
      <c r="V833" t="s">
        <v>722</v>
      </c>
      <c r="W833">
        <v>2.5000000000000001E-5</v>
      </c>
      <c r="X833">
        <v>2.5831040000000001</v>
      </c>
      <c r="Y833" t="s">
        <v>722</v>
      </c>
      <c r="Z833">
        <v>2.5831040000000001</v>
      </c>
      <c r="AA833">
        <v>3.3500000000000001E-5</v>
      </c>
      <c r="AB833" t="s">
        <v>722</v>
      </c>
      <c r="AC833">
        <v>3.3500000000000001E-5</v>
      </c>
      <c r="AD833">
        <v>0.9</v>
      </c>
      <c r="AE833" t="s">
        <v>722</v>
      </c>
      <c r="AF833">
        <v>0.9</v>
      </c>
      <c r="AG833">
        <v>0.95</v>
      </c>
      <c r="AH833" t="s">
        <v>722</v>
      </c>
      <c r="AI833">
        <v>0.95</v>
      </c>
      <c r="AJ833">
        <v>0.24718790322580647</v>
      </c>
      <c r="AK833">
        <v>2.6762823564516132</v>
      </c>
      <c r="AL833">
        <v>34.264199118559318</v>
      </c>
      <c r="AM833">
        <v>370.97556297152835</v>
      </c>
      <c r="AN833" s="61">
        <v>1.7132099559279662E-2</v>
      </c>
      <c r="AO833">
        <v>0.18548778148576417</v>
      </c>
      <c r="AP833">
        <v>2.0729840466728391E-2</v>
      </c>
    </row>
    <row r="834" spans="1:42" x14ac:dyDescent="0.35">
      <c r="A834" s="48">
        <v>2020</v>
      </c>
      <c r="B834">
        <v>31</v>
      </c>
      <c r="C834" t="s">
        <v>40</v>
      </c>
      <c r="D834" t="s">
        <v>33</v>
      </c>
      <c r="E834" t="s">
        <v>9</v>
      </c>
      <c r="F834">
        <v>2008</v>
      </c>
      <c r="G834">
        <v>200</v>
      </c>
      <c r="H834">
        <v>582.17741935483866</v>
      </c>
      <c r="I834" t="s">
        <v>621</v>
      </c>
      <c r="J834">
        <v>300</v>
      </c>
      <c r="K834">
        <v>0.54</v>
      </c>
      <c r="L834" t="s">
        <v>722</v>
      </c>
      <c r="M834">
        <v>0.54</v>
      </c>
      <c r="N834">
        <v>12000</v>
      </c>
      <c r="O834" t="s">
        <v>722</v>
      </c>
      <c r="P834">
        <v>12000</v>
      </c>
      <c r="Q834">
        <v>6986.1290322580644</v>
      </c>
      <c r="R834">
        <v>0.1</v>
      </c>
      <c r="S834" t="s">
        <v>722</v>
      </c>
      <c r="T834">
        <v>0.1</v>
      </c>
      <c r="U834">
        <v>2.5000000000000001E-5</v>
      </c>
      <c r="V834" t="s">
        <v>722</v>
      </c>
      <c r="W834">
        <v>2.5000000000000001E-5</v>
      </c>
      <c r="X834">
        <v>2.5831040000000001</v>
      </c>
      <c r="Y834" t="s">
        <v>722</v>
      </c>
      <c r="Z834">
        <v>2.5831040000000001</v>
      </c>
      <c r="AA834">
        <v>3.3500000000000001E-5</v>
      </c>
      <c r="AB834" t="s">
        <v>722</v>
      </c>
      <c r="AC834">
        <v>3.3500000000000001E-5</v>
      </c>
      <c r="AD834">
        <v>0.9</v>
      </c>
      <c r="AE834" t="s">
        <v>722</v>
      </c>
      <c r="AF834">
        <v>0.9</v>
      </c>
      <c r="AG834">
        <v>0.95</v>
      </c>
      <c r="AH834" t="s">
        <v>722</v>
      </c>
      <c r="AI834">
        <v>0.95</v>
      </c>
      <c r="AJ834">
        <v>0.24718790322580647</v>
      </c>
      <c r="AK834">
        <v>2.6762823564516132</v>
      </c>
      <c r="AL834">
        <v>34.264199118559318</v>
      </c>
      <c r="AM834">
        <v>370.97556297152835</v>
      </c>
      <c r="AN834" s="61">
        <v>1.7132099559279662E-2</v>
      </c>
      <c r="AO834">
        <v>0.18548778148576417</v>
      </c>
      <c r="AP834">
        <v>2.0729840466728391E-2</v>
      </c>
    </row>
    <row r="835" spans="1:42" x14ac:dyDescent="0.35">
      <c r="A835" s="48">
        <v>2020</v>
      </c>
      <c r="B835">
        <v>32</v>
      </c>
      <c r="C835" t="s">
        <v>41</v>
      </c>
      <c r="D835" t="s">
        <v>33</v>
      </c>
      <c r="E835" t="s">
        <v>9</v>
      </c>
      <c r="F835">
        <v>2010</v>
      </c>
      <c r="G835">
        <v>305</v>
      </c>
      <c r="H835">
        <v>582.17741935483866</v>
      </c>
      <c r="I835" t="s">
        <v>621</v>
      </c>
      <c r="J835">
        <v>600</v>
      </c>
      <c r="K835">
        <v>0.54</v>
      </c>
      <c r="L835" t="s">
        <v>722</v>
      </c>
      <c r="M835">
        <v>0.54</v>
      </c>
      <c r="N835">
        <v>12000</v>
      </c>
      <c r="O835" t="s">
        <v>722</v>
      </c>
      <c r="P835">
        <v>12000</v>
      </c>
      <c r="Q835">
        <v>5821.7741935483864</v>
      </c>
      <c r="R835">
        <v>0.1</v>
      </c>
      <c r="S835" t="s">
        <v>722</v>
      </c>
      <c r="T835">
        <v>0.1</v>
      </c>
      <c r="U835">
        <v>2.5000000000000001E-5</v>
      </c>
      <c r="V835" t="s">
        <v>722</v>
      </c>
      <c r="W835">
        <v>2.5000000000000001E-5</v>
      </c>
      <c r="X835">
        <v>2.5504530000000001</v>
      </c>
      <c r="Y835" t="s">
        <v>722</v>
      </c>
      <c r="Z835">
        <v>2.5504530000000001</v>
      </c>
      <c r="AA835">
        <v>3.3099999999999998E-5</v>
      </c>
      <c r="AB835" t="s">
        <v>722</v>
      </c>
      <c r="AC835">
        <v>3.3099999999999998E-5</v>
      </c>
      <c r="AD835">
        <v>0.9</v>
      </c>
      <c r="AE835" t="s">
        <v>722</v>
      </c>
      <c r="AF835">
        <v>0.9</v>
      </c>
      <c r="AG835">
        <v>0.95</v>
      </c>
      <c r="AH835" t="s">
        <v>722</v>
      </c>
      <c r="AI835">
        <v>0.95</v>
      </c>
      <c r="AJ835">
        <v>0.22098991935483872</v>
      </c>
      <c r="AK835">
        <v>2.6059960395161292</v>
      </c>
      <c r="AL835">
        <v>46.714927446928968</v>
      </c>
      <c r="AM835">
        <v>550.87995085199657</v>
      </c>
      <c r="AN835" s="61">
        <v>2.3357463723464488E-2</v>
      </c>
      <c r="AO835">
        <v>0.2754399754259983</v>
      </c>
      <c r="AP835">
        <v>2.8262531105392029E-2</v>
      </c>
    </row>
    <row r="836" spans="1:42" x14ac:dyDescent="0.35">
      <c r="A836" s="48">
        <v>2020</v>
      </c>
      <c r="B836">
        <v>33</v>
      </c>
      <c r="C836">
        <v>6398</v>
      </c>
      <c r="D836" t="s">
        <v>33</v>
      </c>
      <c r="E836" t="s">
        <v>9</v>
      </c>
      <c r="F836">
        <v>2011</v>
      </c>
      <c r="G836">
        <v>89</v>
      </c>
      <c r="H836">
        <v>582.17741935483866</v>
      </c>
      <c r="I836" t="s">
        <v>621</v>
      </c>
      <c r="J836">
        <v>100</v>
      </c>
      <c r="K836">
        <v>0.54</v>
      </c>
      <c r="L836" t="s">
        <v>722</v>
      </c>
      <c r="M836">
        <v>0.54</v>
      </c>
      <c r="N836">
        <v>12000</v>
      </c>
      <c r="O836" t="s">
        <v>722</v>
      </c>
      <c r="P836">
        <v>12000</v>
      </c>
      <c r="Q836">
        <v>5239.5967741935483</v>
      </c>
      <c r="R836">
        <v>0.1</v>
      </c>
      <c r="S836" t="s">
        <v>722</v>
      </c>
      <c r="T836">
        <v>0.1</v>
      </c>
      <c r="U836">
        <v>2.5000000000000001E-5</v>
      </c>
      <c r="V836" t="s">
        <v>722</v>
      </c>
      <c r="W836">
        <v>2.5000000000000001E-5</v>
      </c>
      <c r="X836">
        <v>2.785615</v>
      </c>
      <c r="Y836" t="s">
        <v>722</v>
      </c>
      <c r="Z836">
        <v>2.785615</v>
      </c>
      <c r="AA836">
        <v>3.6600000000000002E-5</v>
      </c>
      <c r="AB836" t="s">
        <v>722</v>
      </c>
      <c r="AC836">
        <v>3.6600000000000002E-5</v>
      </c>
      <c r="AD836">
        <v>0.9</v>
      </c>
      <c r="AE836" t="s">
        <v>722</v>
      </c>
      <c r="AF836">
        <v>0.9</v>
      </c>
      <c r="AG836">
        <v>0.95</v>
      </c>
      <c r="AH836" t="s">
        <v>722</v>
      </c>
      <c r="AI836">
        <v>0.95</v>
      </c>
      <c r="AJ836">
        <v>0.20789092741935486</v>
      </c>
      <c r="AK836">
        <v>2.8285150298387096</v>
      </c>
      <c r="AL836">
        <v>12.823569185186191</v>
      </c>
      <c r="AM836">
        <v>174.47446421415478</v>
      </c>
      <c r="AN836" s="61">
        <v>6.4117845925930955E-3</v>
      </c>
      <c r="AO836">
        <v>8.7237232107077387E-2</v>
      </c>
      <c r="AP836">
        <v>7.7582593570376451E-3</v>
      </c>
    </row>
    <row r="837" spans="1:42" x14ac:dyDescent="0.35">
      <c r="A837" s="48">
        <v>2020</v>
      </c>
      <c r="B837">
        <v>34</v>
      </c>
      <c r="C837">
        <v>838053</v>
      </c>
      <c r="D837" t="s">
        <v>33</v>
      </c>
      <c r="E837" t="s">
        <v>9</v>
      </c>
      <c r="F837">
        <v>2014</v>
      </c>
      <c r="G837">
        <v>325</v>
      </c>
      <c r="H837">
        <v>582.17741935483866</v>
      </c>
      <c r="I837" t="s">
        <v>622</v>
      </c>
      <c r="J837">
        <v>600</v>
      </c>
      <c r="K837">
        <v>0.54</v>
      </c>
      <c r="L837" t="s">
        <v>722</v>
      </c>
      <c r="M837">
        <v>0.54</v>
      </c>
      <c r="N837">
        <v>12000</v>
      </c>
      <c r="O837" t="s">
        <v>722</v>
      </c>
      <c r="P837">
        <v>12000</v>
      </c>
      <c r="Q837">
        <v>3493.0645161290322</v>
      </c>
      <c r="R837">
        <v>0.05</v>
      </c>
      <c r="S837" t="s">
        <v>722</v>
      </c>
      <c r="T837">
        <v>0.05</v>
      </c>
      <c r="U837">
        <v>1.17E-5</v>
      </c>
      <c r="V837" t="s">
        <v>722</v>
      </c>
      <c r="W837">
        <v>1.17E-5</v>
      </c>
      <c r="X837">
        <v>0.97267199999999998</v>
      </c>
      <c r="Y837" t="s">
        <v>722</v>
      </c>
      <c r="Z837">
        <v>0.97267199999999998</v>
      </c>
      <c r="AA837">
        <v>1.2799999999999999E-5</v>
      </c>
      <c r="AB837" t="s">
        <v>722</v>
      </c>
      <c r="AC837">
        <v>1.2799999999999999E-5</v>
      </c>
      <c r="AD837">
        <v>0.9</v>
      </c>
      <c r="AE837" t="s">
        <v>722</v>
      </c>
      <c r="AF837">
        <v>0.9</v>
      </c>
      <c r="AG837">
        <v>0.95</v>
      </c>
      <c r="AH837" t="s">
        <v>722</v>
      </c>
      <c r="AI837">
        <v>0.95</v>
      </c>
      <c r="AJ837">
        <v>8.1781969354838724E-2</v>
      </c>
      <c r="AK837">
        <v>0.96651406451612909</v>
      </c>
      <c r="AL837">
        <v>18.421470768934601</v>
      </c>
      <c r="AM837">
        <v>217.70826415290537</v>
      </c>
      <c r="AN837" s="61">
        <v>9.2107353844673012E-3</v>
      </c>
      <c r="AO837">
        <v>0.1088541320764527</v>
      </c>
      <c r="AP837">
        <v>1.1144989815205434E-2</v>
      </c>
    </row>
    <row r="838" spans="1:42" x14ac:dyDescent="0.35">
      <c r="A838" s="48">
        <v>2020</v>
      </c>
      <c r="B838">
        <v>35</v>
      </c>
      <c r="C838">
        <v>4725</v>
      </c>
      <c r="D838" t="s">
        <v>33</v>
      </c>
      <c r="E838" t="s">
        <v>9</v>
      </c>
      <c r="F838">
        <v>2015</v>
      </c>
      <c r="G838">
        <v>208</v>
      </c>
      <c r="H838">
        <v>582.17741935483866</v>
      </c>
      <c r="I838" t="s">
        <v>622</v>
      </c>
      <c r="J838">
        <v>300</v>
      </c>
      <c r="K838">
        <v>0.54</v>
      </c>
      <c r="L838" t="s">
        <v>722</v>
      </c>
      <c r="M838">
        <v>0.54</v>
      </c>
      <c r="N838">
        <v>12000</v>
      </c>
      <c r="O838" t="s">
        <v>722</v>
      </c>
      <c r="P838">
        <v>12000</v>
      </c>
      <c r="Q838">
        <v>2910.8870967741932</v>
      </c>
      <c r="R838">
        <v>0.05</v>
      </c>
      <c r="S838" t="s">
        <v>722</v>
      </c>
      <c r="T838">
        <v>0.05</v>
      </c>
      <c r="U838">
        <v>1.17E-5</v>
      </c>
      <c r="V838" t="s">
        <v>722</v>
      </c>
      <c r="W838">
        <v>1.17E-5</v>
      </c>
      <c r="X838">
        <v>0.64539100000000005</v>
      </c>
      <c r="Y838" t="s">
        <v>722</v>
      </c>
      <c r="Z838">
        <v>0.64539100000000005</v>
      </c>
      <c r="AA838">
        <v>8.5099999999999998E-6</v>
      </c>
      <c r="AB838" t="s">
        <v>722</v>
      </c>
      <c r="AC838">
        <v>8.5099999999999998E-6</v>
      </c>
      <c r="AD838">
        <v>0.9</v>
      </c>
      <c r="AE838" t="s">
        <v>722</v>
      </c>
      <c r="AF838">
        <v>0.9</v>
      </c>
      <c r="AG838">
        <v>0.95</v>
      </c>
      <c r="AH838" t="s">
        <v>722</v>
      </c>
      <c r="AI838">
        <v>0.95</v>
      </c>
      <c r="AJ838">
        <v>7.5651641129032263E-2</v>
      </c>
      <c r="AK838">
        <v>0.63665451673387097</v>
      </c>
      <c r="AL838">
        <v>10.905989232976129</v>
      </c>
      <c r="AM838">
        <v>91.78052453326913</v>
      </c>
      <c r="AN838" s="61">
        <v>5.4529946164880647E-3</v>
      </c>
      <c r="AO838">
        <v>4.589026226663457E-2</v>
      </c>
      <c r="AP838">
        <v>6.5981234859505584E-3</v>
      </c>
    </row>
    <row r="839" spans="1:42" x14ac:dyDescent="0.35">
      <c r="A839" s="48">
        <v>2020</v>
      </c>
      <c r="B839">
        <v>36</v>
      </c>
      <c r="C839" t="s">
        <v>43</v>
      </c>
      <c r="D839" t="s">
        <v>33</v>
      </c>
      <c r="E839" t="s">
        <v>9</v>
      </c>
      <c r="F839">
        <v>2015</v>
      </c>
      <c r="G839">
        <v>300</v>
      </c>
      <c r="H839">
        <v>582.17741935483866</v>
      </c>
      <c r="I839" t="s">
        <v>622</v>
      </c>
      <c r="J839">
        <v>600</v>
      </c>
      <c r="K839">
        <v>0.54</v>
      </c>
      <c r="L839" t="s">
        <v>722</v>
      </c>
      <c r="M839">
        <v>0.54</v>
      </c>
      <c r="N839">
        <v>12000</v>
      </c>
      <c r="O839" t="s">
        <v>722</v>
      </c>
      <c r="P839">
        <v>12000</v>
      </c>
      <c r="Q839">
        <v>2910.8870967741932</v>
      </c>
      <c r="R839">
        <v>0.05</v>
      </c>
      <c r="S839" t="s">
        <v>722</v>
      </c>
      <c r="T839">
        <v>0.05</v>
      </c>
      <c r="U839">
        <v>1.17E-5</v>
      </c>
      <c r="V839" t="s">
        <v>722</v>
      </c>
      <c r="W839">
        <v>1.17E-5</v>
      </c>
      <c r="X839">
        <v>0.81261700000000003</v>
      </c>
      <c r="Y839" t="s">
        <v>722</v>
      </c>
      <c r="Z839">
        <v>0.81261700000000003</v>
      </c>
      <c r="AA839">
        <v>1.0699999999999999E-5</v>
      </c>
      <c r="AB839" t="s">
        <v>722</v>
      </c>
      <c r="AC839">
        <v>1.0699999999999999E-5</v>
      </c>
      <c r="AD839">
        <v>0.9</v>
      </c>
      <c r="AE839" t="s">
        <v>722</v>
      </c>
      <c r="AF839">
        <v>0.9</v>
      </c>
      <c r="AG839">
        <v>0.95</v>
      </c>
      <c r="AH839" t="s">
        <v>722</v>
      </c>
      <c r="AI839">
        <v>0.95</v>
      </c>
      <c r="AJ839">
        <v>7.5651641129032263E-2</v>
      </c>
      <c r="AK839">
        <v>0.80157531733870968</v>
      </c>
      <c r="AL839">
        <v>15.729792162946344</v>
      </c>
      <c r="AM839">
        <v>166.6667498089073</v>
      </c>
      <c r="AN839" s="61">
        <v>7.8648960814731717E-3</v>
      </c>
      <c r="AO839">
        <v>8.3333374904453653E-2</v>
      </c>
      <c r="AP839">
        <v>9.5165242585825375E-3</v>
      </c>
    </row>
    <row r="840" spans="1:42" x14ac:dyDescent="0.35">
      <c r="A840" s="48">
        <v>2020</v>
      </c>
      <c r="B840">
        <v>37</v>
      </c>
      <c r="C840" t="s">
        <v>44</v>
      </c>
      <c r="D840" t="s">
        <v>33</v>
      </c>
      <c r="E840" t="s">
        <v>9</v>
      </c>
      <c r="F840">
        <v>2015</v>
      </c>
      <c r="G840">
        <v>290</v>
      </c>
      <c r="H840">
        <v>582.17741935483866</v>
      </c>
      <c r="I840" t="s">
        <v>622</v>
      </c>
      <c r="J840">
        <v>300</v>
      </c>
      <c r="K840">
        <v>0.54</v>
      </c>
      <c r="L840" t="s">
        <v>722</v>
      </c>
      <c r="M840">
        <v>0.54</v>
      </c>
      <c r="N840">
        <v>12000</v>
      </c>
      <c r="O840" t="s">
        <v>722</v>
      </c>
      <c r="P840">
        <v>12000</v>
      </c>
      <c r="Q840">
        <v>2910.8870967741932</v>
      </c>
      <c r="R840">
        <v>0.05</v>
      </c>
      <c r="S840" t="s">
        <v>722</v>
      </c>
      <c r="T840">
        <v>0.05</v>
      </c>
      <c r="U840">
        <v>1.17E-5</v>
      </c>
      <c r="V840" t="s">
        <v>722</v>
      </c>
      <c r="W840">
        <v>1.17E-5</v>
      </c>
      <c r="X840">
        <v>0.64539100000000005</v>
      </c>
      <c r="Y840" t="s">
        <v>722</v>
      </c>
      <c r="Z840">
        <v>0.64539100000000005</v>
      </c>
      <c r="AA840">
        <v>8.5099999999999998E-6</v>
      </c>
      <c r="AB840" t="s">
        <v>722</v>
      </c>
      <c r="AC840">
        <v>8.5099999999999998E-6</v>
      </c>
      <c r="AD840">
        <v>0.9</v>
      </c>
      <c r="AE840" t="s">
        <v>722</v>
      </c>
      <c r="AF840">
        <v>0.9</v>
      </c>
      <c r="AG840">
        <v>0.95</v>
      </c>
      <c r="AH840" t="s">
        <v>722</v>
      </c>
      <c r="AI840">
        <v>0.95</v>
      </c>
      <c r="AJ840">
        <v>7.5651641129032263E-2</v>
      </c>
      <c r="AK840">
        <v>0.63665451673387097</v>
      </c>
      <c r="AL840">
        <v>15.205465757514796</v>
      </c>
      <c r="AM840">
        <v>127.9632313204233</v>
      </c>
      <c r="AN840" s="61">
        <v>7.6027328787573985E-3</v>
      </c>
      <c r="AO840">
        <v>6.3981615660211655E-2</v>
      </c>
      <c r="AP840">
        <v>9.1993067832964511E-3</v>
      </c>
    </row>
    <row r="841" spans="1:42" x14ac:dyDescent="0.35">
      <c r="A841" s="48">
        <v>2020</v>
      </c>
      <c r="B841">
        <v>38</v>
      </c>
      <c r="C841">
        <v>24599</v>
      </c>
      <c r="D841" t="s">
        <v>33</v>
      </c>
      <c r="E841" t="s">
        <v>9</v>
      </c>
      <c r="F841">
        <v>2017</v>
      </c>
      <c r="G841">
        <v>74</v>
      </c>
      <c r="H841">
        <v>582.17741935483866</v>
      </c>
      <c r="I841" t="s">
        <v>622</v>
      </c>
      <c r="J841">
        <v>75</v>
      </c>
      <c r="K841">
        <v>0.54</v>
      </c>
      <c r="L841" t="s">
        <v>722</v>
      </c>
      <c r="M841">
        <v>0.54</v>
      </c>
      <c r="N841">
        <v>12000</v>
      </c>
      <c r="O841" t="s">
        <v>722</v>
      </c>
      <c r="P841">
        <v>12000</v>
      </c>
      <c r="Q841">
        <v>1746.5322580645161</v>
      </c>
      <c r="R841">
        <v>0.1</v>
      </c>
      <c r="S841" t="s">
        <v>722</v>
      </c>
      <c r="T841">
        <v>0.1</v>
      </c>
      <c r="U841">
        <v>2.5000000000000001E-5</v>
      </c>
      <c r="V841" t="s">
        <v>722</v>
      </c>
      <c r="W841">
        <v>2.5000000000000001E-5</v>
      </c>
      <c r="X841">
        <v>2.7574529999999999</v>
      </c>
      <c r="Y841" t="s">
        <v>722</v>
      </c>
      <c r="Z841">
        <v>2.7574529999999999</v>
      </c>
      <c r="AA841">
        <v>3.6199999999999999E-5</v>
      </c>
      <c r="AB841" t="s">
        <v>722</v>
      </c>
      <c r="AC841">
        <v>3.6199999999999999E-5</v>
      </c>
      <c r="AD841">
        <v>0.9</v>
      </c>
      <c r="AE841" t="s">
        <v>722</v>
      </c>
      <c r="AF841">
        <v>0.9</v>
      </c>
      <c r="AG841">
        <v>0.95</v>
      </c>
      <c r="AH841" t="s">
        <v>722</v>
      </c>
      <c r="AI841">
        <v>0.95</v>
      </c>
      <c r="AJ841">
        <v>0.12929697580645161</v>
      </c>
      <c r="AK841">
        <v>2.6796435943548382</v>
      </c>
      <c r="AL841">
        <v>6.6313730917192997</v>
      </c>
      <c r="AM841">
        <v>137.43334920379473</v>
      </c>
      <c r="AN841" s="61">
        <v>3.31568654585965E-3</v>
      </c>
      <c r="AO841">
        <v>6.8716674601897371E-2</v>
      </c>
      <c r="AP841">
        <v>4.0119807204901763E-3</v>
      </c>
    </row>
    <row r="842" spans="1:42" x14ac:dyDescent="0.35">
      <c r="A842" s="48">
        <v>2020</v>
      </c>
      <c r="B842">
        <v>39</v>
      </c>
      <c r="C842" t="s">
        <v>57</v>
      </c>
      <c r="D842" t="s">
        <v>33</v>
      </c>
      <c r="E842" t="s">
        <v>9</v>
      </c>
      <c r="F842">
        <v>2018</v>
      </c>
      <c r="G842">
        <v>100</v>
      </c>
      <c r="H842">
        <v>582.17741935483866</v>
      </c>
      <c r="I842" t="s">
        <v>622</v>
      </c>
      <c r="J842">
        <v>175</v>
      </c>
      <c r="K842">
        <v>0.54</v>
      </c>
      <c r="L842" t="s">
        <v>722</v>
      </c>
      <c r="M842">
        <v>0.54</v>
      </c>
      <c r="N842">
        <v>12000</v>
      </c>
      <c r="O842" t="s">
        <v>722</v>
      </c>
      <c r="P842">
        <v>12000</v>
      </c>
      <c r="Q842">
        <v>1164.3548387096773</v>
      </c>
      <c r="R842">
        <v>0.05</v>
      </c>
      <c r="S842" t="s">
        <v>722</v>
      </c>
      <c r="T842">
        <v>0.05</v>
      </c>
      <c r="U842">
        <v>1.17E-5</v>
      </c>
      <c r="V842" t="s">
        <v>722</v>
      </c>
      <c r="W842">
        <v>1.17E-5</v>
      </c>
      <c r="X842">
        <v>0.95399999999999996</v>
      </c>
      <c r="Y842" t="s">
        <v>722</v>
      </c>
      <c r="Z842">
        <v>0.95399999999999996</v>
      </c>
      <c r="AA842">
        <v>1.26E-5</v>
      </c>
      <c r="AB842" t="s">
        <v>722</v>
      </c>
      <c r="AC842">
        <v>1.26E-5</v>
      </c>
      <c r="AD842">
        <v>0.9</v>
      </c>
      <c r="AE842" t="s">
        <v>722</v>
      </c>
      <c r="AF842">
        <v>0.9</v>
      </c>
      <c r="AG842">
        <v>0.95</v>
      </c>
      <c r="AH842" t="s">
        <v>722</v>
      </c>
      <c r="AI842">
        <v>0.95</v>
      </c>
      <c r="AJ842">
        <v>5.7260656451612907E-2</v>
      </c>
      <c r="AK842">
        <v>0.92023732741935471</v>
      </c>
      <c r="AL842">
        <v>3.9686216613221599</v>
      </c>
      <c r="AM842">
        <v>63.779810038325074</v>
      </c>
      <c r="AN842" s="61">
        <v>1.9843108306610798E-3</v>
      </c>
      <c r="AO842">
        <v>3.1889905019162536E-2</v>
      </c>
      <c r="AP842">
        <v>2.4010161050999064E-3</v>
      </c>
    </row>
    <row r="843" spans="1:42" x14ac:dyDescent="0.35">
      <c r="A843" s="48">
        <v>2020</v>
      </c>
      <c r="B843">
        <v>40</v>
      </c>
      <c r="C843" t="s">
        <v>684</v>
      </c>
      <c r="D843" t="s">
        <v>33</v>
      </c>
      <c r="E843" t="s">
        <v>9</v>
      </c>
      <c r="F843">
        <v>2018</v>
      </c>
      <c r="G843">
        <v>173</v>
      </c>
      <c r="H843">
        <v>582.17741935483866</v>
      </c>
      <c r="I843" t="s">
        <v>622</v>
      </c>
      <c r="J843">
        <v>175</v>
      </c>
      <c r="K843">
        <v>0.54</v>
      </c>
      <c r="L843" t="s">
        <v>722</v>
      </c>
      <c r="M843">
        <v>0.54</v>
      </c>
      <c r="N843">
        <v>12000</v>
      </c>
      <c r="O843" t="s">
        <v>722</v>
      </c>
      <c r="P843">
        <v>12000</v>
      </c>
      <c r="Q843">
        <v>1164.3548387096773</v>
      </c>
      <c r="R843">
        <v>0.05</v>
      </c>
      <c r="S843" t="s">
        <v>722</v>
      </c>
      <c r="T843">
        <v>0.05</v>
      </c>
      <c r="U843">
        <v>1.17E-5</v>
      </c>
      <c r="V843" t="s">
        <v>722</v>
      </c>
      <c r="W843">
        <v>1.17E-5</v>
      </c>
      <c r="X843">
        <v>0.95399999999999996</v>
      </c>
      <c r="Y843" t="s">
        <v>722</v>
      </c>
      <c r="Z843">
        <v>0.95399999999999996</v>
      </c>
      <c r="AA843">
        <v>1.26E-5</v>
      </c>
      <c r="AB843" t="s">
        <v>722</v>
      </c>
      <c r="AC843">
        <v>1.26E-5</v>
      </c>
      <c r="AD843">
        <v>0.9</v>
      </c>
      <c r="AE843" t="s">
        <v>722</v>
      </c>
      <c r="AF843">
        <v>0.9</v>
      </c>
      <c r="AG843">
        <v>0.95</v>
      </c>
      <c r="AH843" t="s">
        <v>722</v>
      </c>
      <c r="AI843">
        <v>0.95</v>
      </c>
      <c r="AJ843">
        <v>5.7260656451612907E-2</v>
      </c>
      <c r="AK843">
        <v>0.92023732741935471</v>
      </c>
      <c r="AL843">
        <v>6.8657154740873372</v>
      </c>
      <c r="AM843">
        <v>110.33907136630236</v>
      </c>
      <c r="AN843" s="61">
        <v>3.4328577370436688E-3</v>
      </c>
      <c r="AO843">
        <v>5.516953568315118E-2</v>
      </c>
      <c r="AP843">
        <v>4.1537578618228389E-3</v>
      </c>
    </row>
    <row r="844" spans="1:42" x14ac:dyDescent="0.35">
      <c r="A844" s="48">
        <v>2020</v>
      </c>
      <c r="B844">
        <v>41</v>
      </c>
      <c r="C844" t="s">
        <v>685</v>
      </c>
      <c r="D844" t="s">
        <v>33</v>
      </c>
      <c r="E844" t="s">
        <v>9</v>
      </c>
      <c r="F844">
        <v>2018</v>
      </c>
      <c r="G844">
        <v>300</v>
      </c>
      <c r="H844">
        <v>582.17741935483866</v>
      </c>
      <c r="I844" t="s">
        <v>622</v>
      </c>
      <c r="J844">
        <v>600</v>
      </c>
      <c r="K844">
        <v>0.54</v>
      </c>
      <c r="L844" t="s">
        <v>722</v>
      </c>
      <c r="M844">
        <v>0.54</v>
      </c>
      <c r="N844">
        <v>12000</v>
      </c>
      <c r="O844" t="s">
        <v>722</v>
      </c>
      <c r="P844">
        <v>12000</v>
      </c>
      <c r="Q844">
        <v>1164.3548387096773</v>
      </c>
      <c r="R844">
        <v>0.05</v>
      </c>
      <c r="S844" t="s">
        <v>722</v>
      </c>
      <c r="T844">
        <v>0.05</v>
      </c>
      <c r="U844">
        <v>1.17E-5</v>
      </c>
      <c r="V844" t="s">
        <v>722</v>
      </c>
      <c r="W844">
        <v>1.17E-5</v>
      </c>
      <c r="X844">
        <v>0.13264699999999999</v>
      </c>
      <c r="Y844" t="s">
        <v>722</v>
      </c>
      <c r="Z844">
        <v>0.13264699999999999</v>
      </c>
      <c r="AA844">
        <v>1.75E-6</v>
      </c>
      <c r="AB844" t="s">
        <v>722</v>
      </c>
      <c r="AC844">
        <v>1.75E-6</v>
      </c>
      <c r="AD844">
        <v>0.9</v>
      </c>
      <c r="AE844" t="s">
        <v>722</v>
      </c>
      <c r="AF844">
        <v>0.9</v>
      </c>
      <c r="AG844">
        <v>0.95</v>
      </c>
      <c r="AH844" t="s">
        <v>722</v>
      </c>
      <c r="AI844">
        <v>0.95</v>
      </c>
      <c r="AJ844">
        <v>5.7260656451612907E-2</v>
      </c>
      <c r="AK844">
        <v>0.12795038991935481</v>
      </c>
      <c r="AL844">
        <v>11.905864983966479</v>
      </c>
      <c r="AM844">
        <v>26.603957436516502</v>
      </c>
      <c r="AN844" s="61">
        <v>5.9529324919832399E-3</v>
      </c>
      <c r="AO844">
        <v>1.3301978718258252E-2</v>
      </c>
      <c r="AP844">
        <v>7.2030483152997204E-3</v>
      </c>
    </row>
    <row r="845" spans="1:42" x14ac:dyDescent="0.35">
      <c r="A845" s="48">
        <v>2020</v>
      </c>
      <c r="B845">
        <v>42</v>
      </c>
      <c r="C845">
        <v>416292</v>
      </c>
      <c r="D845" t="s">
        <v>33</v>
      </c>
      <c r="E845" t="s">
        <v>9</v>
      </c>
      <c r="F845">
        <v>2019</v>
      </c>
      <c r="G845">
        <v>275</v>
      </c>
      <c r="H845">
        <v>582.17741935483866</v>
      </c>
      <c r="I845" t="s">
        <v>622</v>
      </c>
      <c r="J845">
        <v>300</v>
      </c>
      <c r="K845">
        <v>0.54</v>
      </c>
      <c r="L845" t="s">
        <v>722</v>
      </c>
      <c r="M845">
        <v>0.54</v>
      </c>
      <c r="N845">
        <v>12000</v>
      </c>
      <c r="O845" t="s">
        <v>722</v>
      </c>
      <c r="P845">
        <v>12000</v>
      </c>
      <c r="Q845">
        <v>582.17741935483866</v>
      </c>
      <c r="R845">
        <v>0.05</v>
      </c>
      <c r="S845" t="s">
        <v>722</v>
      </c>
      <c r="T845">
        <v>0.05</v>
      </c>
      <c r="U845">
        <v>1.17E-5</v>
      </c>
      <c r="V845" t="s">
        <v>722</v>
      </c>
      <c r="W845">
        <v>1.17E-5</v>
      </c>
      <c r="X845">
        <v>0.120781</v>
      </c>
      <c r="Y845" t="s">
        <v>722</v>
      </c>
      <c r="Z845">
        <v>0.120781</v>
      </c>
      <c r="AA845">
        <v>1.59E-6</v>
      </c>
      <c r="AB845" t="s">
        <v>722</v>
      </c>
      <c r="AC845">
        <v>1.59E-6</v>
      </c>
      <c r="AD845">
        <v>0.9</v>
      </c>
      <c r="AE845" t="s">
        <v>722</v>
      </c>
      <c r="AF845">
        <v>0.9</v>
      </c>
      <c r="AG845">
        <v>0.95</v>
      </c>
      <c r="AH845" t="s">
        <v>722</v>
      </c>
      <c r="AI845">
        <v>0.95</v>
      </c>
      <c r="AJ845">
        <v>5.1130328225806453E-2</v>
      </c>
      <c r="AK845">
        <v>0.11562132899193547</v>
      </c>
      <c r="AL845">
        <v>9.7452873750587603</v>
      </c>
      <c r="AM845">
        <v>22.037078908167956</v>
      </c>
      <c r="AN845" s="61">
        <v>4.8726436875293801E-3</v>
      </c>
      <c r="AO845">
        <v>1.1018539454083978E-2</v>
      </c>
      <c r="AP845">
        <v>5.89589886191055E-3</v>
      </c>
    </row>
    <row r="846" spans="1:42" x14ac:dyDescent="0.35">
      <c r="A846" s="48">
        <v>2020</v>
      </c>
      <c r="B846">
        <v>43</v>
      </c>
      <c r="C846">
        <v>416294</v>
      </c>
      <c r="D846" t="s">
        <v>33</v>
      </c>
      <c r="E846" t="s">
        <v>9</v>
      </c>
      <c r="F846">
        <v>2019</v>
      </c>
      <c r="G846">
        <v>275</v>
      </c>
      <c r="H846">
        <v>582.17741935483866</v>
      </c>
      <c r="I846" t="s">
        <v>622</v>
      </c>
      <c r="J846">
        <v>300</v>
      </c>
      <c r="K846">
        <v>0.54</v>
      </c>
      <c r="L846" t="s">
        <v>722</v>
      </c>
      <c r="M846">
        <v>0.54</v>
      </c>
      <c r="N846">
        <v>12000</v>
      </c>
      <c r="O846" t="s">
        <v>722</v>
      </c>
      <c r="P846">
        <v>12000</v>
      </c>
      <c r="Q846">
        <v>582.17741935483866</v>
      </c>
      <c r="R846">
        <v>0.05</v>
      </c>
      <c r="S846" t="s">
        <v>722</v>
      </c>
      <c r="T846">
        <v>0.05</v>
      </c>
      <c r="U846">
        <v>1.17E-5</v>
      </c>
      <c r="V846" t="s">
        <v>722</v>
      </c>
      <c r="W846">
        <v>1.17E-5</v>
      </c>
      <c r="X846">
        <v>0.120781</v>
      </c>
      <c r="Y846" t="s">
        <v>722</v>
      </c>
      <c r="Z846">
        <v>0.120781</v>
      </c>
      <c r="AA846">
        <v>1.59E-6</v>
      </c>
      <c r="AB846" t="s">
        <v>722</v>
      </c>
      <c r="AC846">
        <v>1.59E-6</v>
      </c>
      <c r="AD846">
        <v>0.9</v>
      </c>
      <c r="AE846" t="s">
        <v>722</v>
      </c>
      <c r="AF846">
        <v>0.9</v>
      </c>
      <c r="AG846">
        <v>0.95</v>
      </c>
      <c r="AH846" t="s">
        <v>722</v>
      </c>
      <c r="AI846">
        <v>0.95</v>
      </c>
      <c r="AJ846">
        <v>5.1130328225806453E-2</v>
      </c>
      <c r="AK846">
        <v>0.11562132899193547</v>
      </c>
      <c r="AL846">
        <v>9.7452873750587603</v>
      </c>
      <c r="AM846">
        <v>22.037078908167956</v>
      </c>
      <c r="AN846" s="61">
        <v>4.8726436875293801E-3</v>
      </c>
      <c r="AO846">
        <v>1.1018539454083978E-2</v>
      </c>
      <c r="AP846">
        <v>5.89589886191055E-3</v>
      </c>
    </row>
    <row r="847" spans="1:42" x14ac:dyDescent="0.35">
      <c r="A847" s="48">
        <v>2020</v>
      </c>
      <c r="B847">
        <v>44</v>
      </c>
      <c r="C847">
        <v>416296</v>
      </c>
      <c r="D847" t="s">
        <v>33</v>
      </c>
      <c r="E847" t="s">
        <v>9</v>
      </c>
      <c r="F847">
        <v>2019</v>
      </c>
      <c r="G847">
        <v>275</v>
      </c>
      <c r="H847">
        <v>582.17741935483866</v>
      </c>
      <c r="I847" t="s">
        <v>622</v>
      </c>
      <c r="J847">
        <v>300</v>
      </c>
      <c r="K847">
        <v>0.54</v>
      </c>
      <c r="L847" t="s">
        <v>722</v>
      </c>
      <c r="M847">
        <v>0.54</v>
      </c>
      <c r="N847">
        <v>12000</v>
      </c>
      <c r="O847" t="s">
        <v>722</v>
      </c>
      <c r="P847">
        <v>12000</v>
      </c>
      <c r="Q847">
        <v>582.17741935483866</v>
      </c>
      <c r="R847">
        <v>0.05</v>
      </c>
      <c r="S847" t="s">
        <v>722</v>
      </c>
      <c r="T847">
        <v>0.05</v>
      </c>
      <c r="U847">
        <v>1.17E-5</v>
      </c>
      <c r="V847" t="s">
        <v>722</v>
      </c>
      <c r="W847">
        <v>1.17E-5</v>
      </c>
      <c r="X847">
        <v>0.120781</v>
      </c>
      <c r="Y847" t="s">
        <v>722</v>
      </c>
      <c r="Z847">
        <v>0.120781</v>
      </c>
      <c r="AA847">
        <v>1.59E-6</v>
      </c>
      <c r="AB847" t="s">
        <v>722</v>
      </c>
      <c r="AC847">
        <v>1.59E-6</v>
      </c>
      <c r="AD847">
        <v>0.9</v>
      </c>
      <c r="AE847" t="s">
        <v>722</v>
      </c>
      <c r="AF847">
        <v>0.9</v>
      </c>
      <c r="AG847">
        <v>0.95</v>
      </c>
      <c r="AH847" t="s">
        <v>722</v>
      </c>
      <c r="AI847">
        <v>0.95</v>
      </c>
      <c r="AJ847">
        <v>5.1130328225806453E-2</v>
      </c>
      <c r="AK847">
        <v>0.11562132899193547</v>
      </c>
      <c r="AL847">
        <v>9.7452873750587603</v>
      </c>
      <c r="AM847">
        <v>22.037078908167956</v>
      </c>
      <c r="AN847" s="61">
        <v>4.8726436875293801E-3</v>
      </c>
      <c r="AO847">
        <v>1.1018539454083978E-2</v>
      </c>
      <c r="AP847">
        <v>5.89589886191055E-3</v>
      </c>
    </row>
    <row r="848" spans="1:42" x14ac:dyDescent="0.35">
      <c r="A848" s="48">
        <v>2020</v>
      </c>
      <c r="B848">
        <v>45</v>
      </c>
      <c r="C848">
        <v>419468</v>
      </c>
      <c r="D848" t="s">
        <v>33</v>
      </c>
      <c r="E848" t="s">
        <v>9</v>
      </c>
      <c r="F848">
        <v>2020</v>
      </c>
      <c r="G848">
        <v>275</v>
      </c>
      <c r="H848">
        <v>582.17741935483866</v>
      </c>
      <c r="I848" t="s">
        <v>622</v>
      </c>
      <c r="J848">
        <v>300</v>
      </c>
      <c r="K848">
        <v>0.54</v>
      </c>
      <c r="L848" t="s">
        <v>722</v>
      </c>
      <c r="M848">
        <v>0.54</v>
      </c>
      <c r="N848">
        <v>12000</v>
      </c>
      <c r="O848" t="s">
        <v>722</v>
      </c>
      <c r="P848">
        <v>12000</v>
      </c>
      <c r="Q848">
        <v>582.17741935483866</v>
      </c>
      <c r="R848">
        <v>0.05</v>
      </c>
      <c r="S848" t="s">
        <v>722</v>
      </c>
      <c r="T848">
        <v>0.05</v>
      </c>
      <c r="U848">
        <v>1.17E-5</v>
      </c>
      <c r="V848" t="s">
        <v>722</v>
      </c>
      <c r="W848">
        <v>1.17E-5</v>
      </c>
      <c r="X848">
        <v>0.120781</v>
      </c>
      <c r="Y848" t="s">
        <v>722</v>
      </c>
      <c r="Z848">
        <v>0.120781</v>
      </c>
      <c r="AA848">
        <v>1.59E-6</v>
      </c>
      <c r="AB848" t="s">
        <v>722</v>
      </c>
      <c r="AC848">
        <v>1.59E-6</v>
      </c>
      <c r="AD848">
        <v>0.9</v>
      </c>
      <c r="AE848" t="s">
        <v>722</v>
      </c>
      <c r="AF848">
        <v>0.9</v>
      </c>
      <c r="AG848">
        <v>0.95</v>
      </c>
      <c r="AH848" t="s">
        <v>722</v>
      </c>
      <c r="AI848">
        <v>0.95</v>
      </c>
      <c r="AJ848">
        <v>5.1130328225806453E-2</v>
      </c>
      <c r="AK848">
        <v>0.11562132899193547</v>
      </c>
      <c r="AL848">
        <v>9.7452873750587603</v>
      </c>
      <c r="AM848">
        <v>22.037078908167956</v>
      </c>
      <c r="AN848" s="61">
        <v>4.8726436875293801E-3</v>
      </c>
      <c r="AO848">
        <v>1.1018539454083978E-2</v>
      </c>
      <c r="AP848">
        <v>5.89589886191055E-3</v>
      </c>
    </row>
    <row r="849" spans="1:42" x14ac:dyDescent="0.35">
      <c r="A849" s="48">
        <v>2020</v>
      </c>
      <c r="B849">
        <v>46</v>
      </c>
      <c r="C849" t="s">
        <v>48</v>
      </c>
      <c r="D849" t="s">
        <v>33</v>
      </c>
      <c r="E849" t="s">
        <v>49</v>
      </c>
      <c r="F849">
        <v>1988</v>
      </c>
      <c r="G849">
        <v>140</v>
      </c>
      <c r="H849">
        <v>582.17741935483866</v>
      </c>
      <c r="J849">
        <v>175</v>
      </c>
      <c r="K849" t="s">
        <v>723</v>
      </c>
      <c r="L849" t="s">
        <v>723</v>
      </c>
      <c r="M849">
        <v>0</v>
      </c>
      <c r="N849" t="s">
        <v>723</v>
      </c>
      <c r="O849" t="s">
        <v>723</v>
      </c>
      <c r="P849">
        <v>0</v>
      </c>
      <c r="Q849">
        <v>18629.677419354837</v>
      </c>
      <c r="R849" t="s">
        <v>723</v>
      </c>
      <c r="S849" t="s">
        <v>723</v>
      </c>
      <c r="T849">
        <v>0</v>
      </c>
      <c r="U849" t="s">
        <v>723</v>
      </c>
      <c r="V849" t="s">
        <v>723</v>
      </c>
      <c r="W849">
        <v>0</v>
      </c>
      <c r="X849" t="s">
        <v>723</v>
      </c>
      <c r="Y849" t="s">
        <v>723</v>
      </c>
      <c r="Z849">
        <v>0</v>
      </c>
      <c r="AA849" t="s">
        <v>723</v>
      </c>
      <c r="AB849" t="s">
        <v>722</v>
      </c>
      <c r="AC849">
        <v>0</v>
      </c>
      <c r="AD849" t="s">
        <v>723</v>
      </c>
      <c r="AE849" t="s">
        <v>723</v>
      </c>
      <c r="AF849">
        <v>0</v>
      </c>
      <c r="AG849" t="s">
        <v>723</v>
      </c>
      <c r="AH849" t="s">
        <v>723</v>
      </c>
      <c r="AI849">
        <v>0</v>
      </c>
      <c r="AJ849">
        <v>0</v>
      </c>
      <c r="AK849">
        <v>0</v>
      </c>
      <c r="AL849" t="s">
        <v>723</v>
      </c>
      <c r="AM849" t="s">
        <v>723</v>
      </c>
      <c r="AN849" s="61" t="s">
        <v>723</v>
      </c>
      <c r="AO849" t="s">
        <v>723</v>
      </c>
      <c r="AP849" t="s">
        <v>723</v>
      </c>
    </row>
    <row r="850" spans="1:42" x14ac:dyDescent="0.35">
      <c r="A850" s="48">
        <v>2020</v>
      </c>
      <c r="B850">
        <v>47</v>
      </c>
      <c r="C850" t="s">
        <v>51</v>
      </c>
      <c r="D850" t="s">
        <v>33</v>
      </c>
      <c r="E850" t="s">
        <v>49</v>
      </c>
      <c r="F850">
        <v>2001</v>
      </c>
      <c r="G850">
        <v>110</v>
      </c>
      <c r="H850">
        <v>582.17741935483866</v>
      </c>
      <c r="J850">
        <v>175</v>
      </c>
      <c r="K850" t="s">
        <v>723</v>
      </c>
      <c r="L850" t="s">
        <v>723</v>
      </c>
      <c r="M850">
        <v>0</v>
      </c>
      <c r="N850" t="s">
        <v>723</v>
      </c>
      <c r="O850" t="s">
        <v>723</v>
      </c>
      <c r="P850">
        <v>0</v>
      </c>
      <c r="Q850">
        <v>11061.370967741934</v>
      </c>
      <c r="R850" t="s">
        <v>723</v>
      </c>
      <c r="S850" t="s">
        <v>723</v>
      </c>
      <c r="T850">
        <v>0</v>
      </c>
      <c r="U850" t="s">
        <v>723</v>
      </c>
      <c r="V850" t="s">
        <v>723</v>
      </c>
      <c r="W850">
        <v>0</v>
      </c>
      <c r="X850" t="s">
        <v>723</v>
      </c>
      <c r="Y850" t="s">
        <v>723</v>
      </c>
      <c r="Z850">
        <v>0</v>
      </c>
      <c r="AA850" t="s">
        <v>723</v>
      </c>
      <c r="AB850" t="s">
        <v>722</v>
      </c>
      <c r="AC850">
        <v>0</v>
      </c>
      <c r="AD850" t="s">
        <v>723</v>
      </c>
      <c r="AE850" t="s">
        <v>723</v>
      </c>
      <c r="AF850">
        <v>0</v>
      </c>
      <c r="AG850" t="s">
        <v>723</v>
      </c>
      <c r="AH850" t="s">
        <v>723</v>
      </c>
      <c r="AI850">
        <v>0</v>
      </c>
      <c r="AJ850">
        <v>0</v>
      </c>
      <c r="AK850">
        <v>0</v>
      </c>
      <c r="AL850" t="s">
        <v>723</v>
      </c>
      <c r="AM850" t="s">
        <v>723</v>
      </c>
      <c r="AN850" s="61" t="s">
        <v>723</v>
      </c>
      <c r="AO850" t="s">
        <v>723</v>
      </c>
      <c r="AP850" t="s">
        <v>723</v>
      </c>
    </row>
    <row r="851" spans="1:42" x14ac:dyDescent="0.35">
      <c r="A851" s="48">
        <v>2020</v>
      </c>
      <c r="B851">
        <v>48</v>
      </c>
      <c r="C851" t="s">
        <v>52</v>
      </c>
      <c r="D851" t="s">
        <v>33</v>
      </c>
      <c r="E851" t="s">
        <v>49</v>
      </c>
      <c r="F851">
        <v>2001</v>
      </c>
      <c r="G851">
        <v>110</v>
      </c>
      <c r="H851">
        <v>582.17741935483866</v>
      </c>
      <c r="J851">
        <v>175</v>
      </c>
      <c r="K851" t="s">
        <v>723</v>
      </c>
      <c r="L851" t="s">
        <v>723</v>
      </c>
      <c r="M851">
        <v>0</v>
      </c>
      <c r="N851" t="s">
        <v>723</v>
      </c>
      <c r="O851" t="s">
        <v>723</v>
      </c>
      <c r="P851">
        <v>0</v>
      </c>
      <c r="Q851">
        <v>11061.370967741934</v>
      </c>
      <c r="R851" t="s">
        <v>723</v>
      </c>
      <c r="S851" t="s">
        <v>723</v>
      </c>
      <c r="T851">
        <v>0</v>
      </c>
      <c r="U851" t="s">
        <v>723</v>
      </c>
      <c r="V851" t="s">
        <v>723</v>
      </c>
      <c r="W851">
        <v>0</v>
      </c>
      <c r="X851" t="s">
        <v>723</v>
      </c>
      <c r="Y851" t="s">
        <v>723</v>
      </c>
      <c r="Z851">
        <v>0</v>
      </c>
      <c r="AA851" t="s">
        <v>723</v>
      </c>
      <c r="AB851" t="s">
        <v>722</v>
      </c>
      <c r="AC851">
        <v>0</v>
      </c>
      <c r="AD851" t="s">
        <v>723</v>
      </c>
      <c r="AE851" t="s">
        <v>723</v>
      </c>
      <c r="AF851">
        <v>0</v>
      </c>
      <c r="AG851" t="s">
        <v>723</v>
      </c>
      <c r="AH851" t="s">
        <v>723</v>
      </c>
      <c r="AI851">
        <v>0</v>
      </c>
      <c r="AJ851">
        <v>0</v>
      </c>
      <c r="AK851">
        <v>0</v>
      </c>
      <c r="AL851" t="s">
        <v>723</v>
      </c>
      <c r="AM851" t="s">
        <v>723</v>
      </c>
      <c r="AN851" s="61" t="s">
        <v>723</v>
      </c>
      <c r="AO851" t="s">
        <v>723</v>
      </c>
      <c r="AP851" t="s">
        <v>723</v>
      </c>
    </row>
    <row r="852" spans="1:42" x14ac:dyDescent="0.35">
      <c r="A852" s="48">
        <v>2020</v>
      </c>
      <c r="B852">
        <v>49</v>
      </c>
      <c r="C852" t="s">
        <v>53</v>
      </c>
      <c r="D852" t="s">
        <v>33</v>
      </c>
      <c r="E852" t="s">
        <v>49</v>
      </c>
      <c r="F852">
        <v>2001</v>
      </c>
      <c r="G852">
        <v>110</v>
      </c>
      <c r="H852">
        <v>582.17741935483866</v>
      </c>
      <c r="J852">
        <v>175</v>
      </c>
      <c r="K852" t="s">
        <v>723</v>
      </c>
      <c r="L852" t="s">
        <v>723</v>
      </c>
      <c r="M852">
        <v>0</v>
      </c>
      <c r="N852" t="s">
        <v>723</v>
      </c>
      <c r="O852" t="s">
        <v>723</v>
      </c>
      <c r="P852">
        <v>0</v>
      </c>
      <c r="Q852">
        <v>11061.370967741934</v>
      </c>
      <c r="R852" t="s">
        <v>723</v>
      </c>
      <c r="S852" t="s">
        <v>723</v>
      </c>
      <c r="T852">
        <v>0</v>
      </c>
      <c r="U852" t="s">
        <v>723</v>
      </c>
      <c r="V852" t="s">
        <v>723</v>
      </c>
      <c r="W852">
        <v>0</v>
      </c>
      <c r="X852" t="s">
        <v>723</v>
      </c>
      <c r="Y852" t="s">
        <v>723</v>
      </c>
      <c r="Z852">
        <v>0</v>
      </c>
      <c r="AA852" t="s">
        <v>723</v>
      </c>
      <c r="AB852" t="s">
        <v>722</v>
      </c>
      <c r="AC852">
        <v>0</v>
      </c>
      <c r="AD852" t="s">
        <v>723</v>
      </c>
      <c r="AE852" t="s">
        <v>723</v>
      </c>
      <c r="AF852">
        <v>0</v>
      </c>
      <c r="AG852" t="s">
        <v>723</v>
      </c>
      <c r="AH852" t="s">
        <v>723</v>
      </c>
      <c r="AI852">
        <v>0</v>
      </c>
      <c r="AJ852">
        <v>0</v>
      </c>
      <c r="AK852">
        <v>0</v>
      </c>
      <c r="AL852" t="s">
        <v>723</v>
      </c>
      <c r="AM852" t="s">
        <v>723</v>
      </c>
      <c r="AN852" s="61" t="s">
        <v>723</v>
      </c>
      <c r="AO852" t="s">
        <v>723</v>
      </c>
      <c r="AP852" t="s">
        <v>723</v>
      </c>
    </row>
    <row r="853" spans="1:42" x14ac:dyDescent="0.35">
      <c r="A853" s="48">
        <v>2020</v>
      </c>
      <c r="B853">
        <v>50</v>
      </c>
      <c r="C853" t="s">
        <v>58</v>
      </c>
      <c r="D853" t="s">
        <v>33</v>
      </c>
      <c r="E853" t="s">
        <v>49</v>
      </c>
      <c r="F853">
        <v>2018</v>
      </c>
      <c r="G853">
        <v>110</v>
      </c>
      <c r="H853">
        <v>582.17741935483866</v>
      </c>
      <c r="J853">
        <v>175</v>
      </c>
      <c r="K853" t="s">
        <v>723</v>
      </c>
      <c r="L853" t="s">
        <v>723</v>
      </c>
      <c r="M853">
        <v>0</v>
      </c>
      <c r="N853" t="s">
        <v>723</v>
      </c>
      <c r="O853" t="s">
        <v>723</v>
      </c>
      <c r="P853">
        <v>0</v>
      </c>
      <c r="Q853">
        <v>1164.3548387096773</v>
      </c>
      <c r="R853" t="s">
        <v>723</v>
      </c>
      <c r="S853" t="s">
        <v>723</v>
      </c>
      <c r="T853">
        <v>0</v>
      </c>
      <c r="U853" t="s">
        <v>723</v>
      </c>
      <c r="V853" t="s">
        <v>723</v>
      </c>
      <c r="W853">
        <v>0</v>
      </c>
      <c r="X853" t="s">
        <v>723</v>
      </c>
      <c r="Y853" t="s">
        <v>723</v>
      </c>
      <c r="Z853">
        <v>0</v>
      </c>
      <c r="AA853" t="s">
        <v>723</v>
      </c>
      <c r="AB853" t="s">
        <v>722</v>
      </c>
      <c r="AC853">
        <v>0</v>
      </c>
      <c r="AD853" t="s">
        <v>723</v>
      </c>
      <c r="AE853" t="s">
        <v>723</v>
      </c>
      <c r="AF853">
        <v>0</v>
      </c>
      <c r="AG853" t="s">
        <v>723</v>
      </c>
      <c r="AH853" t="s">
        <v>723</v>
      </c>
      <c r="AI853">
        <v>0</v>
      </c>
      <c r="AJ853">
        <v>0</v>
      </c>
      <c r="AK853">
        <v>0</v>
      </c>
      <c r="AL853" t="s">
        <v>723</v>
      </c>
      <c r="AM853" t="s">
        <v>723</v>
      </c>
      <c r="AN853" s="61" t="s">
        <v>723</v>
      </c>
      <c r="AO853" t="s">
        <v>723</v>
      </c>
      <c r="AP853" t="s">
        <v>723</v>
      </c>
    </row>
    <row r="854" spans="1:42" x14ac:dyDescent="0.35">
      <c r="A854" s="48">
        <v>2020</v>
      </c>
      <c r="B854">
        <v>51</v>
      </c>
      <c r="C854" t="s">
        <v>47</v>
      </c>
      <c r="D854" t="s">
        <v>33</v>
      </c>
      <c r="E854" t="s">
        <v>49</v>
      </c>
      <c r="F854">
        <v>2018</v>
      </c>
      <c r="G854">
        <v>110</v>
      </c>
      <c r="H854">
        <v>582.17741935483866</v>
      </c>
      <c r="J854">
        <v>175</v>
      </c>
      <c r="K854" t="s">
        <v>723</v>
      </c>
      <c r="L854" t="s">
        <v>723</v>
      </c>
      <c r="M854">
        <v>0</v>
      </c>
      <c r="N854" t="s">
        <v>723</v>
      </c>
      <c r="O854" t="s">
        <v>723</v>
      </c>
      <c r="P854">
        <v>0</v>
      </c>
      <c r="Q854">
        <v>1164.3548387096773</v>
      </c>
      <c r="R854" t="s">
        <v>723</v>
      </c>
      <c r="S854" t="s">
        <v>723</v>
      </c>
      <c r="T854">
        <v>0</v>
      </c>
      <c r="U854" t="s">
        <v>723</v>
      </c>
      <c r="V854" t="s">
        <v>723</v>
      </c>
      <c r="W854">
        <v>0</v>
      </c>
      <c r="X854" t="s">
        <v>723</v>
      </c>
      <c r="Y854" t="s">
        <v>723</v>
      </c>
      <c r="Z854">
        <v>0</v>
      </c>
      <c r="AA854" t="s">
        <v>723</v>
      </c>
      <c r="AB854" t="s">
        <v>722</v>
      </c>
      <c r="AC854">
        <v>0</v>
      </c>
      <c r="AD854" t="s">
        <v>723</v>
      </c>
      <c r="AE854" t="s">
        <v>723</v>
      </c>
      <c r="AF854">
        <v>0</v>
      </c>
      <c r="AG854" t="s">
        <v>723</v>
      </c>
      <c r="AH854" t="s">
        <v>723</v>
      </c>
      <c r="AI854">
        <v>0</v>
      </c>
      <c r="AJ854">
        <v>0</v>
      </c>
      <c r="AK854">
        <v>0</v>
      </c>
      <c r="AL854" t="s">
        <v>723</v>
      </c>
      <c r="AM854" t="s">
        <v>723</v>
      </c>
      <c r="AN854" s="61" t="s">
        <v>723</v>
      </c>
      <c r="AO854" t="s">
        <v>723</v>
      </c>
      <c r="AP854" t="s">
        <v>723</v>
      </c>
    </row>
    <row r="855" spans="1:42" x14ac:dyDescent="0.35">
      <c r="A855" s="48">
        <v>2020</v>
      </c>
      <c r="B855">
        <v>52</v>
      </c>
      <c r="C855">
        <v>24802</v>
      </c>
      <c r="D855" t="s">
        <v>99</v>
      </c>
      <c r="E855" t="s">
        <v>49</v>
      </c>
      <c r="F855">
        <v>2017</v>
      </c>
      <c r="G855">
        <v>40</v>
      </c>
      <c r="H855">
        <v>769.61224489795916</v>
      </c>
      <c r="J855">
        <v>50</v>
      </c>
      <c r="K855" t="s">
        <v>723</v>
      </c>
      <c r="L855" t="s">
        <v>723</v>
      </c>
      <c r="M855">
        <v>0</v>
      </c>
      <c r="N855" t="s">
        <v>723</v>
      </c>
      <c r="O855" t="s">
        <v>723</v>
      </c>
      <c r="P855">
        <v>0</v>
      </c>
      <c r="Q855">
        <v>2308.8367346938776</v>
      </c>
      <c r="R855" t="s">
        <v>723</v>
      </c>
      <c r="S855" t="s">
        <v>723</v>
      </c>
      <c r="T855">
        <v>0</v>
      </c>
      <c r="U855" t="s">
        <v>723</v>
      </c>
      <c r="V855" t="s">
        <v>723</v>
      </c>
      <c r="W855">
        <v>0</v>
      </c>
      <c r="X855" t="s">
        <v>723</v>
      </c>
      <c r="Y855" t="s">
        <v>723</v>
      </c>
      <c r="Z855">
        <v>0</v>
      </c>
      <c r="AA855" t="s">
        <v>723</v>
      </c>
      <c r="AB855" t="s">
        <v>722</v>
      </c>
      <c r="AC855">
        <v>0</v>
      </c>
      <c r="AD855" t="s">
        <v>723</v>
      </c>
      <c r="AE855" t="s">
        <v>723</v>
      </c>
      <c r="AF855">
        <v>0</v>
      </c>
      <c r="AG855" t="s">
        <v>723</v>
      </c>
      <c r="AH855" t="s">
        <v>723</v>
      </c>
      <c r="AI855">
        <v>0</v>
      </c>
      <c r="AJ855">
        <v>0</v>
      </c>
      <c r="AK855">
        <v>0</v>
      </c>
      <c r="AL855" t="s">
        <v>723</v>
      </c>
      <c r="AM855" t="s">
        <v>723</v>
      </c>
      <c r="AN855" s="61" t="s">
        <v>723</v>
      </c>
      <c r="AO855" t="s">
        <v>723</v>
      </c>
      <c r="AP855" t="s">
        <v>723</v>
      </c>
    </row>
    <row r="856" spans="1:42" x14ac:dyDescent="0.35">
      <c r="A856" s="48">
        <v>2020</v>
      </c>
      <c r="B856">
        <v>53</v>
      </c>
      <c r="C856">
        <v>24803</v>
      </c>
      <c r="D856" t="s">
        <v>99</v>
      </c>
      <c r="E856" t="s">
        <v>49</v>
      </c>
      <c r="F856">
        <v>2017</v>
      </c>
      <c r="G856">
        <v>40</v>
      </c>
      <c r="H856">
        <v>769.61224489795916</v>
      </c>
      <c r="J856">
        <v>50</v>
      </c>
      <c r="K856" t="s">
        <v>723</v>
      </c>
      <c r="L856" t="s">
        <v>723</v>
      </c>
      <c r="M856">
        <v>0</v>
      </c>
      <c r="N856" t="s">
        <v>723</v>
      </c>
      <c r="O856" t="s">
        <v>723</v>
      </c>
      <c r="P856">
        <v>0</v>
      </c>
      <c r="Q856">
        <v>2308.8367346938776</v>
      </c>
      <c r="R856" t="s">
        <v>723</v>
      </c>
      <c r="S856" t="s">
        <v>723</v>
      </c>
      <c r="T856">
        <v>0</v>
      </c>
      <c r="U856" t="s">
        <v>723</v>
      </c>
      <c r="V856" t="s">
        <v>723</v>
      </c>
      <c r="W856">
        <v>0</v>
      </c>
      <c r="X856" t="s">
        <v>723</v>
      </c>
      <c r="Y856" t="s">
        <v>723</v>
      </c>
      <c r="Z856">
        <v>0</v>
      </c>
      <c r="AA856" t="s">
        <v>723</v>
      </c>
      <c r="AB856" t="s">
        <v>722</v>
      </c>
      <c r="AC856">
        <v>0</v>
      </c>
      <c r="AD856" t="s">
        <v>723</v>
      </c>
      <c r="AE856" t="s">
        <v>723</v>
      </c>
      <c r="AF856">
        <v>0</v>
      </c>
      <c r="AG856" t="s">
        <v>723</v>
      </c>
      <c r="AH856" t="s">
        <v>723</v>
      </c>
      <c r="AI856">
        <v>0</v>
      </c>
      <c r="AJ856">
        <v>0</v>
      </c>
      <c r="AK856">
        <v>0</v>
      </c>
      <c r="AL856" t="s">
        <v>723</v>
      </c>
      <c r="AM856" t="s">
        <v>723</v>
      </c>
      <c r="AN856" s="61" t="s">
        <v>723</v>
      </c>
      <c r="AO856" t="s">
        <v>723</v>
      </c>
      <c r="AP856" t="s">
        <v>723</v>
      </c>
    </row>
    <row r="857" spans="1:42" x14ac:dyDescent="0.35">
      <c r="A857" s="48">
        <v>2020</v>
      </c>
      <c r="B857">
        <v>54</v>
      </c>
      <c r="C857">
        <v>24804</v>
      </c>
      <c r="D857" t="s">
        <v>99</v>
      </c>
      <c r="E857" t="s">
        <v>49</v>
      </c>
      <c r="F857">
        <v>2017</v>
      </c>
      <c r="G857">
        <v>40</v>
      </c>
      <c r="H857">
        <v>769.61224489795916</v>
      </c>
      <c r="J857">
        <v>50</v>
      </c>
      <c r="K857" t="s">
        <v>723</v>
      </c>
      <c r="L857" t="s">
        <v>723</v>
      </c>
      <c r="M857">
        <v>0</v>
      </c>
      <c r="N857" t="s">
        <v>723</v>
      </c>
      <c r="O857" t="s">
        <v>723</v>
      </c>
      <c r="P857">
        <v>0</v>
      </c>
      <c r="Q857">
        <v>2308.8367346938776</v>
      </c>
      <c r="R857" t="s">
        <v>723</v>
      </c>
      <c r="S857" t="s">
        <v>723</v>
      </c>
      <c r="T857">
        <v>0</v>
      </c>
      <c r="U857" t="s">
        <v>723</v>
      </c>
      <c r="V857" t="s">
        <v>723</v>
      </c>
      <c r="W857">
        <v>0</v>
      </c>
      <c r="X857" t="s">
        <v>723</v>
      </c>
      <c r="Y857" t="s">
        <v>723</v>
      </c>
      <c r="Z857">
        <v>0</v>
      </c>
      <c r="AA857" t="s">
        <v>723</v>
      </c>
      <c r="AB857" t="s">
        <v>722</v>
      </c>
      <c r="AC857">
        <v>0</v>
      </c>
      <c r="AD857" t="s">
        <v>723</v>
      </c>
      <c r="AE857" t="s">
        <v>723</v>
      </c>
      <c r="AF857">
        <v>0</v>
      </c>
      <c r="AG857" t="s">
        <v>723</v>
      </c>
      <c r="AH857" t="s">
        <v>723</v>
      </c>
      <c r="AI857">
        <v>0</v>
      </c>
      <c r="AJ857">
        <v>0</v>
      </c>
      <c r="AK857">
        <v>0</v>
      </c>
      <c r="AL857" t="s">
        <v>723</v>
      </c>
      <c r="AM857" t="s">
        <v>723</v>
      </c>
      <c r="AN857" s="61" t="s">
        <v>723</v>
      </c>
      <c r="AO857" t="s">
        <v>723</v>
      </c>
      <c r="AP857" t="s">
        <v>723</v>
      </c>
    </row>
    <row r="858" spans="1:42" x14ac:dyDescent="0.35">
      <c r="A858" s="48">
        <v>2020</v>
      </c>
      <c r="B858">
        <v>55</v>
      </c>
      <c r="C858">
        <v>24805</v>
      </c>
      <c r="D858" t="s">
        <v>99</v>
      </c>
      <c r="E858" t="s">
        <v>49</v>
      </c>
      <c r="F858">
        <v>2017</v>
      </c>
      <c r="G858">
        <v>40</v>
      </c>
      <c r="H858">
        <v>769.61224489795916</v>
      </c>
      <c r="J858">
        <v>50</v>
      </c>
      <c r="K858" t="s">
        <v>723</v>
      </c>
      <c r="L858" t="s">
        <v>723</v>
      </c>
      <c r="M858">
        <v>0</v>
      </c>
      <c r="N858" t="s">
        <v>723</v>
      </c>
      <c r="O858" t="s">
        <v>723</v>
      </c>
      <c r="P858">
        <v>0</v>
      </c>
      <c r="Q858">
        <v>2308.8367346938776</v>
      </c>
      <c r="R858" t="s">
        <v>723</v>
      </c>
      <c r="S858" t="s">
        <v>723</v>
      </c>
      <c r="T858">
        <v>0</v>
      </c>
      <c r="U858" t="s">
        <v>723</v>
      </c>
      <c r="V858" t="s">
        <v>723</v>
      </c>
      <c r="W858">
        <v>0</v>
      </c>
      <c r="X858" t="s">
        <v>723</v>
      </c>
      <c r="Y858" t="s">
        <v>723</v>
      </c>
      <c r="Z858">
        <v>0</v>
      </c>
      <c r="AA858" t="s">
        <v>723</v>
      </c>
      <c r="AB858" t="s">
        <v>722</v>
      </c>
      <c r="AC858">
        <v>0</v>
      </c>
      <c r="AD858" t="s">
        <v>723</v>
      </c>
      <c r="AE858" t="s">
        <v>723</v>
      </c>
      <c r="AF858">
        <v>0</v>
      </c>
      <c r="AG858" t="s">
        <v>723</v>
      </c>
      <c r="AH858" t="s">
        <v>723</v>
      </c>
      <c r="AI858">
        <v>0</v>
      </c>
      <c r="AJ858">
        <v>0</v>
      </c>
      <c r="AK858">
        <v>0</v>
      </c>
      <c r="AL858" t="s">
        <v>723</v>
      </c>
      <c r="AM858" t="s">
        <v>723</v>
      </c>
      <c r="AN858" s="61" t="s">
        <v>723</v>
      </c>
      <c r="AO858" t="s">
        <v>723</v>
      </c>
      <c r="AP858" t="s">
        <v>723</v>
      </c>
    </row>
    <row r="859" spans="1:42" x14ac:dyDescent="0.35">
      <c r="A859" s="48">
        <v>2020</v>
      </c>
      <c r="B859">
        <v>56</v>
      </c>
      <c r="C859">
        <v>24806</v>
      </c>
      <c r="D859" t="s">
        <v>99</v>
      </c>
      <c r="E859" t="s">
        <v>49</v>
      </c>
      <c r="F859">
        <v>2017</v>
      </c>
      <c r="G859">
        <v>40</v>
      </c>
      <c r="H859">
        <v>769.61224489795916</v>
      </c>
      <c r="J859">
        <v>50</v>
      </c>
      <c r="K859" t="s">
        <v>723</v>
      </c>
      <c r="L859" t="s">
        <v>723</v>
      </c>
      <c r="M859">
        <v>0</v>
      </c>
      <c r="N859" t="s">
        <v>723</v>
      </c>
      <c r="O859" t="s">
        <v>723</v>
      </c>
      <c r="P859">
        <v>0</v>
      </c>
      <c r="Q859">
        <v>2308.8367346938776</v>
      </c>
      <c r="R859" t="s">
        <v>723</v>
      </c>
      <c r="S859" t="s">
        <v>723</v>
      </c>
      <c r="T859">
        <v>0</v>
      </c>
      <c r="U859" t="s">
        <v>723</v>
      </c>
      <c r="V859" t="s">
        <v>723</v>
      </c>
      <c r="W859">
        <v>0</v>
      </c>
      <c r="X859" t="s">
        <v>723</v>
      </c>
      <c r="Y859" t="s">
        <v>723</v>
      </c>
      <c r="Z859">
        <v>0</v>
      </c>
      <c r="AA859" t="s">
        <v>723</v>
      </c>
      <c r="AB859" t="s">
        <v>722</v>
      </c>
      <c r="AC859">
        <v>0</v>
      </c>
      <c r="AD859" t="s">
        <v>723</v>
      </c>
      <c r="AE859" t="s">
        <v>723</v>
      </c>
      <c r="AF859">
        <v>0</v>
      </c>
      <c r="AG859" t="s">
        <v>723</v>
      </c>
      <c r="AH859" t="s">
        <v>723</v>
      </c>
      <c r="AI859">
        <v>0</v>
      </c>
      <c r="AJ859">
        <v>0</v>
      </c>
      <c r="AK859">
        <v>0</v>
      </c>
      <c r="AL859" t="s">
        <v>723</v>
      </c>
      <c r="AM859" t="s">
        <v>723</v>
      </c>
      <c r="AN859" s="61" t="s">
        <v>723</v>
      </c>
      <c r="AO859" t="s">
        <v>723</v>
      </c>
      <c r="AP859" t="s">
        <v>723</v>
      </c>
    </row>
    <row r="860" spans="1:42" x14ac:dyDescent="0.35">
      <c r="A860" s="48">
        <v>2020</v>
      </c>
      <c r="B860">
        <v>57</v>
      </c>
      <c r="C860">
        <v>24807</v>
      </c>
      <c r="D860" t="s">
        <v>99</v>
      </c>
      <c r="E860" t="s">
        <v>49</v>
      </c>
      <c r="F860">
        <v>2017</v>
      </c>
      <c r="G860">
        <v>40</v>
      </c>
      <c r="H860">
        <v>769.61224489795916</v>
      </c>
      <c r="J860">
        <v>50</v>
      </c>
      <c r="K860" t="s">
        <v>723</v>
      </c>
      <c r="L860" t="s">
        <v>723</v>
      </c>
      <c r="M860">
        <v>0</v>
      </c>
      <c r="N860" t="s">
        <v>723</v>
      </c>
      <c r="O860" t="s">
        <v>723</v>
      </c>
      <c r="P860">
        <v>0</v>
      </c>
      <c r="Q860">
        <v>2308.8367346938776</v>
      </c>
      <c r="R860" t="s">
        <v>723</v>
      </c>
      <c r="S860" t="s">
        <v>723</v>
      </c>
      <c r="T860">
        <v>0</v>
      </c>
      <c r="U860" t="s">
        <v>723</v>
      </c>
      <c r="V860" t="s">
        <v>723</v>
      </c>
      <c r="W860">
        <v>0</v>
      </c>
      <c r="X860" t="s">
        <v>723</v>
      </c>
      <c r="Y860" t="s">
        <v>723</v>
      </c>
      <c r="Z860">
        <v>0</v>
      </c>
      <c r="AA860" t="s">
        <v>723</v>
      </c>
      <c r="AB860" t="s">
        <v>722</v>
      </c>
      <c r="AC860">
        <v>0</v>
      </c>
      <c r="AD860" t="s">
        <v>723</v>
      </c>
      <c r="AE860" t="s">
        <v>723</v>
      </c>
      <c r="AF860">
        <v>0</v>
      </c>
      <c r="AG860" t="s">
        <v>723</v>
      </c>
      <c r="AH860" t="s">
        <v>723</v>
      </c>
      <c r="AI860">
        <v>0</v>
      </c>
      <c r="AJ860">
        <v>0</v>
      </c>
      <c r="AK860">
        <v>0</v>
      </c>
      <c r="AL860" t="s">
        <v>723</v>
      </c>
      <c r="AM860" t="s">
        <v>723</v>
      </c>
      <c r="AN860" s="61" t="s">
        <v>723</v>
      </c>
      <c r="AO860" t="s">
        <v>723</v>
      </c>
      <c r="AP860" t="s">
        <v>723</v>
      </c>
    </row>
    <row r="861" spans="1:42" x14ac:dyDescent="0.35">
      <c r="A861" s="48">
        <v>2020</v>
      </c>
      <c r="B861">
        <v>58</v>
      </c>
      <c r="C861">
        <v>24809</v>
      </c>
      <c r="D861" t="s">
        <v>99</v>
      </c>
      <c r="E861" t="s">
        <v>49</v>
      </c>
      <c r="F861">
        <v>2017</v>
      </c>
      <c r="G861">
        <v>40</v>
      </c>
      <c r="H861">
        <v>769.61224489795916</v>
      </c>
      <c r="J861">
        <v>50</v>
      </c>
      <c r="K861" t="s">
        <v>723</v>
      </c>
      <c r="L861" t="s">
        <v>723</v>
      </c>
      <c r="M861">
        <v>0</v>
      </c>
      <c r="N861" t="s">
        <v>723</v>
      </c>
      <c r="O861" t="s">
        <v>723</v>
      </c>
      <c r="P861">
        <v>0</v>
      </c>
      <c r="Q861">
        <v>2308.8367346938776</v>
      </c>
      <c r="R861" t="s">
        <v>723</v>
      </c>
      <c r="S861" t="s">
        <v>723</v>
      </c>
      <c r="T861">
        <v>0</v>
      </c>
      <c r="U861" t="s">
        <v>723</v>
      </c>
      <c r="V861" t="s">
        <v>723</v>
      </c>
      <c r="W861">
        <v>0</v>
      </c>
      <c r="X861" t="s">
        <v>723</v>
      </c>
      <c r="Y861" t="s">
        <v>723</v>
      </c>
      <c r="Z861">
        <v>0</v>
      </c>
      <c r="AA861" t="s">
        <v>723</v>
      </c>
      <c r="AB861" t="s">
        <v>722</v>
      </c>
      <c r="AC861">
        <v>0</v>
      </c>
      <c r="AD861" t="s">
        <v>723</v>
      </c>
      <c r="AE861" t="s">
        <v>723</v>
      </c>
      <c r="AF861">
        <v>0</v>
      </c>
      <c r="AG861" t="s">
        <v>723</v>
      </c>
      <c r="AH861" t="s">
        <v>723</v>
      </c>
      <c r="AI861">
        <v>0</v>
      </c>
      <c r="AJ861">
        <v>0</v>
      </c>
      <c r="AK861">
        <v>0</v>
      </c>
      <c r="AL861" t="s">
        <v>723</v>
      </c>
      <c r="AM861" t="s">
        <v>723</v>
      </c>
      <c r="AN861" s="61" t="s">
        <v>723</v>
      </c>
      <c r="AO861" t="s">
        <v>723</v>
      </c>
      <c r="AP861" t="s">
        <v>723</v>
      </c>
    </row>
    <row r="862" spans="1:42" x14ac:dyDescent="0.35">
      <c r="A862" s="48">
        <v>2020</v>
      </c>
      <c r="B862">
        <v>59</v>
      </c>
      <c r="C862">
        <v>24810</v>
      </c>
      <c r="D862" t="s">
        <v>99</v>
      </c>
      <c r="E862" t="s">
        <v>49</v>
      </c>
      <c r="F862">
        <v>2017</v>
      </c>
      <c r="G862">
        <v>40</v>
      </c>
      <c r="H862">
        <v>769.61224489795916</v>
      </c>
      <c r="J862">
        <v>50</v>
      </c>
      <c r="K862" t="s">
        <v>723</v>
      </c>
      <c r="L862" t="s">
        <v>723</v>
      </c>
      <c r="M862">
        <v>0</v>
      </c>
      <c r="N862" t="s">
        <v>723</v>
      </c>
      <c r="O862" t="s">
        <v>723</v>
      </c>
      <c r="P862">
        <v>0</v>
      </c>
      <c r="Q862">
        <v>2308.8367346938776</v>
      </c>
      <c r="R862" t="s">
        <v>723</v>
      </c>
      <c r="S862" t="s">
        <v>723</v>
      </c>
      <c r="T862">
        <v>0</v>
      </c>
      <c r="U862" t="s">
        <v>723</v>
      </c>
      <c r="V862" t="s">
        <v>723</v>
      </c>
      <c r="W862">
        <v>0</v>
      </c>
      <c r="X862" t="s">
        <v>723</v>
      </c>
      <c r="Y862" t="s">
        <v>723</v>
      </c>
      <c r="Z862">
        <v>0</v>
      </c>
      <c r="AA862" t="s">
        <v>723</v>
      </c>
      <c r="AB862" t="s">
        <v>722</v>
      </c>
      <c r="AC862">
        <v>0</v>
      </c>
      <c r="AD862" t="s">
        <v>723</v>
      </c>
      <c r="AE862" t="s">
        <v>723</v>
      </c>
      <c r="AF862">
        <v>0</v>
      </c>
      <c r="AG862" t="s">
        <v>723</v>
      </c>
      <c r="AH862" t="s">
        <v>723</v>
      </c>
      <c r="AI862">
        <v>0</v>
      </c>
      <c r="AJ862">
        <v>0</v>
      </c>
      <c r="AK862">
        <v>0</v>
      </c>
      <c r="AL862" t="s">
        <v>723</v>
      </c>
      <c r="AM862" t="s">
        <v>723</v>
      </c>
      <c r="AN862" s="61" t="s">
        <v>723</v>
      </c>
      <c r="AO862" t="s">
        <v>723</v>
      </c>
      <c r="AP862" t="s">
        <v>723</v>
      </c>
    </row>
    <row r="863" spans="1:42" x14ac:dyDescent="0.35">
      <c r="A863" s="48">
        <v>2020</v>
      </c>
      <c r="B863">
        <v>60</v>
      </c>
      <c r="C863">
        <v>24815</v>
      </c>
      <c r="D863" t="s">
        <v>99</v>
      </c>
      <c r="E863" t="s">
        <v>49</v>
      </c>
      <c r="F863">
        <v>2017</v>
      </c>
      <c r="G863">
        <v>40</v>
      </c>
      <c r="H863">
        <v>769.61224489795916</v>
      </c>
      <c r="J863">
        <v>50</v>
      </c>
      <c r="K863" t="s">
        <v>723</v>
      </c>
      <c r="L863" t="s">
        <v>723</v>
      </c>
      <c r="M863">
        <v>0</v>
      </c>
      <c r="N863" t="s">
        <v>723</v>
      </c>
      <c r="O863" t="s">
        <v>723</v>
      </c>
      <c r="P863">
        <v>0</v>
      </c>
      <c r="Q863">
        <v>2308.8367346938776</v>
      </c>
      <c r="R863" t="s">
        <v>723</v>
      </c>
      <c r="S863" t="s">
        <v>723</v>
      </c>
      <c r="T863">
        <v>0</v>
      </c>
      <c r="U863" t="s">
        <v>723</v>
      </c>
      <c r="V863" t="s">
        <v>723</v>
      </c>
      <c r="W863">
        <v>0</v>
      </c>
      <c r="X863" t="s">
        <v>723</v>
      </c>
      <c r="Y863" t="s">
        <v>723</v>
      </c>
      <c r="Z863">
        <v>0</v>
      </c>
      <c r="AA863" t="s">
        <v>723</v>
      </c>
      <c r="AB863" t="s">
        <v>722</v>
      </c>
      <c r="AC863">
        <v>0</v>
      </c>
      <c r="AD863" t="s">
        <v>723</v>
      </c>
      <c r="AE863" t="s">
        <v>723</v>
      </c>
      <c r="AF863">
        <v>0</v>
      </c>
      <c r="AG863" t="s">
        <v>723</v>
      </c>
      <c r="AH863" t="s">
        <v>723</v>
      </c>
      <c r="AI863">
        <v>0</v>
      </c>
      <c r="AJ863">
        <v>0</v>
      </c>
      <c r="AK863">
        <v>0</v>
      </c>
      <c r="AL863" t="s">
        <v>723</v>
      </c>
      <c r="AM863" t="s">
        <v>723</v>
      </c>
      <c r="AN863" s="61" t="s">
        <v>723</v>
      </c>
      <c r="AO863" t="s">
        <v>723</v>
      </c>
      <c r="AP863" t="s">
        <v>723</v>
      </c>
    </row>
    <row r="864" spans="1:42" x14ac:dyDescent="0.35">
      <c r="A864" s="48">
        <v>2020</v>
      </c>
      <c r="B864">
        <v>61</v>
      </c>
      <c r="C864">
        <v>24818</v>
      </c>
      <c r="D864" t="s">
        <v>99</v>
      </c>
      <c r="E864" t="s">
        <v>49</v>
      </c>
      <c r="F864">
        <v>2017</v>
      </c>
      <c r="G864">
        <v>40</v>
      </c>
      <c r="H864">
        <v>769.61224489795916</v>
      </c>
      <c r="J864">
        <v>50</v>
      </c>
      <c r="K864" t="s">
        <v>723</v>
      </c>
      <c r="L864" t="s">
        <v>723</v>
      </c>
      <c r="M864">
        <v>0</v>
      </c>
      <c r="N864" t="s">
        <v>723</v>
      </c>
      <c r="O864" t="s">
        <v>723</v>
      </c>
      <c r="P864">
        <v>0</v>
      </c>
      <c r="Q864">
        <v>2308.8367346938776</v>
      </c>
      <c r="R864" t="s">
        <v>723</v>
      </c>
      <c r="S864" t="s">
        <v>723</v>
      </c>
      <c r="T864">
        <v>0</v>
      </c>
      <c r="U864" t="s">
        <v>723</v>
      </c>
      <c r="V864" t="s">
        <v>723</v>
      </c>
      <c r="W864">
        <v>0</v>
      </c>
      <c r="X864" t="s">
        <v>723</v>
      </c>
      <c r="Y864" t="s">
        <v>723</v>
      </c>
      <c r="Z864">
        <v>0</v>
      </c>
      <c r="AA864" t="s">
        <v>723</v>
      </c>
      <c r="AB864" t="s">
        <v>722</v>
      </c>
      <c r="AC864">
        <v>0</v>
      </c>
      <c r="AD864" t="s">
        <v>723</v>
      </c>
      <c r="AE864" t="s">
        <v>723</v>
      </c>
      <c r="AF864">
        <v>0</v>
      </c>
      <c r="AG864" t="s">
        <v>723</v>
      </c>
      <c r="AH864" t="s">
        <v>723</v>
      </c>
      <c r="AI864">
        <v>0</v>
      </c>
      <c r="AJ864">
        <v>0</v>
      </c>
      <c r="AK864">
        <v>0</v>
      </c>
      <c r="AL864" t="s">
        <v>723</v>
      </c>
      <c r="AM864" t="s">
        <v>723</v>
      </c>
      <c r="AN864" s="61" t="s">
        <v>723</v>
      </c>
      <c r="AO864" t="s">
        <v>723</v>
      </c>
      <c r="AP864" t="s">
        <v>723</v>
      </c>
    </row>
    <row r="865" spans="1:42" x14ac:dyDescent="0.35">
      <c r="A865" s="48">
        <v>2020</v>
      </c>
      <c r="B865">
        <v>62</v>
      </c>
      <c r="C865">
        <v>29594</v>
      </c>
      <c r="D865" t="s">
        <v>99</v>
      </c>
      <c r="E865" t="s">
        <v>49</v>
      </c>
      <c r="F865">
        <v>2019</v>
      </c>
      <c r="G865">
        <v>40</v>
      </c>
      <c r="H865">
        <v>769.61224489795916</v>
      </c>
      <c r="J865">
        <v>50</v>
      </c>
      <c r="K865" t="s">
        <v>723</v>
      </c>
      <c r="L865" t="s">
        <v>723</v>
      </c>
      <c r="M865">
        <v>0</v>
      </c>
      <c r="N865" t="s">
        <v>723</v>
      </c>
      <c r="O865" t="s">
        <v>723</v>
      </c>
      <c r="P865">
        <v>0</v>
      </c>
      <c r="Q865">
        <v>769.61224489795916</v>
      </c>
      <c r="R865" t="s">
        <v>723</v>
      </c>
      <c r="S865" t="s">
        <v>723</v>
      </c>
      <c r="T865">
        <v>0</v>
      </c>
      <c r="U865" t="s">
        <v>723</v>
      </c>
      <c r="V865" t="s">
        <v>723</v>
      </c>
      <c r="W865">
        <v>0</v>
      </c>
      <c r="X865" t="s">
        <v>723</v>
      </c>
      <c r="Y865" t="s">
        <v>723</v>
      </c>
      <c r="Z865">
        <v>0</v>
      </c>
      <c r="AA865" t="s">
        <v>723</v>
      </c>
      <c r="AB865" t="s">
        <v>722</v>
      </c>
      <c r="AC865">
        <v>0</v>
      </c>
      <c r="AD865" t="s">
        <v>723</v>
      </c>
      <c r="AE865" t="s">
        <v>723</v>
      </c>
      <c r="AF865">
        <v>0</v>
      </c>
      <c r="AG865" t="s">
        <v>723</v>
      </c>
      <c r="AH865" t="s">
        <v>723</v>
      </c>
      <c r="AI865">
        <v>0</v>
      </c>
      <c r="AJ865">
        <v>0</v>
      </c>
      <c r="AK865">
        <v>0</v>
      </c>
      <c r="AL865" t="s">
        <v>723</v>
      </c>
      <c r="AM865" t="s">
        <v>723</v>
      </c>
      <c r="AN865" s="61" t="s">
        <v>723</v>
      </c>
      <c r="AO865" t="s">
        <v>723</v>
      </c>
      <c r="AP865" t="s">
        <v>723</v>
      </c>
    </row>
    <row r="866" spans="1:42" x14ac:dyDescent="0.35">
      <c r="A866" s="48">
        <v>2020</v>
      </c>
      <c r="B866">
        <v>63</v>
      </c>
      <c r="C866">
        <v>29595</v>
      </c>
      <c r="D866" t="s">
        <v>99</v>
      </c>
      <c r="E866" t="s">
        <v>49</v>
      </c>
      <c r="F866">
        <v>2019</v>
      </c>
      <c r="G866">
        <v>40</v>
      </c>
      <c r="H866">
        <v>769.61224489795916</v>
      </c>
      <c r="J866">
        <v>50</v>
      </c>
      <c r="K866" t="s">
        <v>723</v>
      </c>
      <c r="L866" t="s">
        <v>723</v>
      </c>
      <c r="M866">
        <v>0</v>
      </c>
      <c r="N866" t="s">
        <v>723</v>
      </c>
      <c r="O866" t="s">
        <v>723</v>
      </c>
      <c r="P866">
        <v>0</v>
      </c>
      <c r="Q866">
        <v>769.61224489795916</v>
      </c>
      <c r="R866" t="s">
        <v>723</v>
      </c>
      <c r="S866" t="s">
        <v>723</v>
      </c>
      <c r="T866">
        <v>0</v>
      </c>
      <c r="U866" t="s">
        <v>723</v>
      </c>
      <c r="V866" t="s">
        <v>723</v>
      </c>
      <c r="W866">
        <v>0</v>
      </c>
      <c r="X866" t="s">
        <v>723</v>
      </c>
      <c r="Y866" t="s">
        <v>723</v>
      </c>
      <c r="Z866">
        <v>0</v>
      </c>
      <c r="AA866" t="s">
        <v>723</v>
      </c>
      <c r="AB866" t="s">
        <v>722</v>
      </c>
      <c r="AC866">
        <v>0</v>
      </c>
      <c r="AD866" t="s">
        <v>723</v>
      </c>
      <c r="AE866" t="s">
        <v>723</v>
      </c>
      <c r="AF866">
        <v>0</v>
      </c>
      <c r="AG866" t="s">
        <v>723</v>
      </c>
      <c r="AH866" t="s">
        <v>723</v>
      </c>
      <c r="AI866">
        <v>0</v>
      </c>
      <c r="AJ866">
        <v>0</v>
      </c>
      <c r="AK866">
        <v>0</v>
      </c>
      <c r="AL866" t="s">
        <v>723</v>
      </c>
      <c r="AM866" t="s">
        <v>723</v>
      </c>
      <c r="AN866" s="61" t="s">
        <v>723</v>
      </c>
      <c r="AO866" t="s">
        <v>723</v>
      </c>
      <c r="AP866" t="s">
        <v>723</v>
      </c>
    </row>
    <row r="867" spans="1:42" x14ac:dyDescent="0.35">
      <c r="A867" s="48">
        <v>2020</v>
      </c>
      <c r="B867">
        <v>64</v>
      </c>
      <c r="C867">
        <v>607</v>
      </c>
      <c r="D867" t="s">
        <v>99</v>
      </c>
      <c r="E867" t="s">
        <v>16</v>
      </c>
      <c r="F867">
        <v>1987</v>
      </c>
      <c r="G867">
        <v>107</v>
      </c>
      <c r="H867">
        <v>769.61224489795916</v>
      </c>
      <c r="J867">
        <v>175</v>
      </c>
      <c r="K867" t="s">
        <v>722</v>
      </c>
      <c r="L867">
        <v>0.55000000000000004</v>
      </c>
      <c r="M867">
        <v>0.55000000000000004</v>
      </c>
      <c r="N867" t="s">
        <v>722</v>
      </c>
      <c r="O867">
        <v>7000</v>
      </c>
      <c r="P867">
        <v>7000</v>
      </c>
      <c r="Q867">
        <v>25397.204081632652</v>
      </c>
      <c r="R867" t="s">
        <v>722</v>
      </c>
      <c r="S867">
        <v>1.61</v>
      </c>
      <c r="T867">
        <v>1.61</v>
      </c>
      <c r="U867" t="s">
        <v>722</v>
      </c>
      <c r="V867">
        <v>4.1499999999999999E-5</v>
      </c>
      <c r="W867">
        <v>4.1499999999999999E-5</v>
      </c>
      <c r="X867" t="s">
        <v>722</v>
      </c>
      <c r="Y867">
        <v>12.94</v>
      </c>
      <c r="Z867">
        <v>12.94</v>
      </c>
      <c r="AA867" t="s">
        <v>722</v>
      </c>
      <c r="AB867">
        <v>1.27E-4</v>
      </c>
      <c r="AC867">
        <v>1.27E-4</v>
      </c>
      <c r="AD867" t="s">
        <v>722</v>
      </c>
      <c r="AE867">
        <v>0.85</v>
      </c>
      <c r="AF867">
        <v>0.85</v>
      </c>
      <c r="AG867" t="s">
        <v>722</v>
      </c>
      <c r="AH867">
        <v>0.86699999999999999</v>
      </c>
      <c r="AI867">
        <v>0.86699999999999999</v>
      </c>
      <c r="AJ867">
        <v>1.6154250000000001</v>
      </c>
      <c r="AK867">
        <v>11.989742999999999</v>
      </c>
      <c r="AL867">
        <v>161.30190451183233</v>
      </c>
      <c r="AM867">
        <v>1197.188591551703</v>
      </c>
      <c r="AN867" s="61">
        <v>8.0650952255916161E-2</v>
      </c>
      <c r="AO867">
        <v>0.59859429577585144</v>
      </c>
      <c r="AP867">
        <v>7.4182745884991685E-2</v>
      </c>
    </row>
    <row r="868" spans="1:42" x14ac:dyDescent="0.35">
      <c r="A868" s="48">
        <v>2020</v>
      </c>
      <c r="B868">
        <v>65</v>
      </c>
      <c r="C868">
        <v>558</v>
      </c>
      <c r="D868" t="s">
        <v>99</v>
      </c>
      <c r="E868" t="s">
        <v>16</v>
      </c>
      <c r="F868">
        <v>1995</v>
      </c>
      <c r="G868">
        <v>107</v>
      </c>
      <c r="H868">
        <v>769.61224489795916</v>
      </c>
      <c r="J868">
        <v>175</v>
      </c>
      <c r="K868" t="s">
        <v>722</v>
      </c>
      <c r="L868">
        <v>0.55000000000000004</v>
      </c>
      <c r="M868">
        <v>0.55000000000000004</v>
      </c>
      <c r="N868" t="s">
        <v>722</v>
      </c>
      <c r="O868">
        <v>7000</v>
      </c>
      <c r="P868">
        <v>7000</v>
      </c>
      <c r="Q868">
        <v>19240.306122448979</v>
      </c>
      <c r="R868" t="s">
        <v>722</v>
      </c>
      <c r="S868">
        <v>1.61</v>
      </c>
      <c r="T868">
        <v>1.61</v>
      </c>
      <c r="U868" t="s">
        <v>722</v>
      </c>
      <c r="V868">
        <v>4.1499999999999999E-5</v>
      </c>
      <c r="W868">
        <v>4.1499999999999999E-5</v>
      </c>
      <c r="X868" t="s">
        <v>722</v>
      </c>
      <c r="Y868">
        <v>12.94</v>
      </c>
      <c r="Z868">
        <v>12.94</v>
      </c>
      <c r="AA868" t="s">
        <v>722</v>
      </c>
      <c r="AB868">
        <v>1.27E-4</v>
      </c>
      <c r="AC868">
        <v>1.27E-4</v>
      </c>
      <c r="AD868" t="s">
        <v>722</v>
      </c>
      <c r="AE868">
        <v>0.85</v>
      </c>
      <c r="AF868">
        <v>0.85</v>
      </c>
      <c r="AG868" t="s">
        <v>722</v>
      </c>
      <c r="AH868">
        <v>0.86699999999999999</v>
      </c>
      <c r="AI868">
        <v>0.86699999999999999</v>
      </c>
      <c r="AJ868">
        <v>1.6154250000000001</v>
      </c>
      <c r="AK868">
        <v>11.989742999999999</v>
      </c>
      <c r="AL868">
        <v>161.30190451183233</v>
      </c>
      <c r="AM868">
        <v>1197.188591551703</v>
      </c>
      <c r="AN868" s="61">
        <v>8.0650952255916161E-2</v>
      </c>
      <c r="AO868">
        <v>0.59859429577585144</v>
      </c>
      <c r="AP868">
        <v>7.4182745884991685E-2</v>
      </c>
    </row>
    <row r="869" spans="1:42" x14ac:dyDescent="0.35">
      <c r="A869" s="48">
        <v>2020</v>
      </c>
      <c r="B869">
        <v>66</v>
      </c>
      <c r="C869">
        <v>856</v>
      </c>
      <c r="D869" t="s">
        <v>99</v>
      </c>
      <c r="E869" t="s">
        <v>16</v>
      </c>
      <c r="F869">
        <v>1996</v>
      </c>
      <c r="G869">
        <v>107</v>
      </c>
      <c r="H869">
        <v>769.61224489795916</v>
      </c>
      <c r="J869">
        <v>175</v>
      </c>
      <c r="K869" t="s">
        <v>722</v>
      </c>
      <c r="L869">
        <v>0.55000000000000004</v>
      </c>
      <c r="M869">
        <v>0.55000000000000004</v>
      </c>
      <c r="N869" t="s">
        <v>722</v>
      </c>
      <c r="O869">
        <v>7000</v>
      </c>
      <c r="P869">
        <v>7000</v>
      </c>
      <c r="Q869">
        <v>18470.693877551021</v>
      </c>
      <c r="R869" t="s">
        <v>722</v>
      </c>
      <c r="S869">
        <v>1.61</v>
      </c>
      <c r="T869">
        <v>1.61</v>
      </c>
      <c r="U869" t="s">
        <v>722</v>
      </c>
      <c r="V869">
        <v>4.1499999999999999E-5</v>
      </c>
      <c r="W869">
        <v>4.1499999999999999E-5</v>
      </c>
      <c r="X869" t="s">
        <v>722</v>
      </c>
      <c r="Y869">
        <v>12.94</v>
      </c>
      <c r="Z869">
        <v>12.94</v>
      </c>
      <c r="AA869" t="s">
        <v>722</v>
      </c>
      <c r="AB869">
        <v>1.27E-4</v>
      </c>
      <c r="AC869">
        <v>1.27E-4</v>
      </c>
      <c r="AD869" t="s">
        <v>722</v>
      </c>
      <c r="AE869">
        <v>1</v>
      </c>
      <c r="AF869">
        <v>1</v>
      </c>
      <c r="AG869" t="s">
        <v>722</v>
      </c>
      <c r="AH869">
        <v>0.97699999999999998</v>
      </c>
      <c r="AI869">
        <v>0.97699999999999998</v>
      </c>
      <c r="AJ869">
        <v>1.9005000000000001</v>
      </c>
      <c r="AK869">
        <v>13.510932999999998</v>
      </c>
      <c r="AL869">
        <v>189.76694648450859</v>
      </c>
      <c r="AM869">
        <v>1349.0810310796005</v>
      </c>
      <c r="AN869" s="61">
        <v>9.4883473242254296E-2</v>
      </c>
      <c r="AO869">
        <v>0.67454051553980021</v>
      </c>
      <c r="AP869">
        <v>8.7273818688225493E-2</v>
      </c>
    </row>
    <row r="870" spans="1:42" x14ac:dyDescent="0.35">
      <c r="A870" s="48">
        <v>2020</v>
      </c>
      <c r="B870">
        <v>67</v>
      </c>
      <c r="C870">
        <v>854</v>
      </c>
      <c r="D870" t="s">
        <v>99</v>
      </c>
      <c r="E870" t="s">
        <v>16</v>
      </c>
      <c r="F870">
        <v>1997</v>
      </c>
      <c r="G870">
        <v>107</v>
      </c>
      <c r="H870">
        <v>769.61224489795916</v>
      </c>
      <c r="J870">
        <v>175</v>
      </c>
      <c r="K870" t="s">
        <v>722</v>
      </c>
      <c r="L870">
        <v>0.55000000000000004</v>
      </c>
      <c r="M870">
        <v>0.55000000000000004</v>
      </c>
      <c r="N870" t="s">
        <v>722</v>
      </c>
      <c r="O870">
        <v>7000</v>
      </c>
      <c r="P870">
        <v>7000</v>
      </c>
      <c r="Q870">
        <v>17701.081632653062</v>
      </c>
      <c r="R870" t="s">
        <v>722</v>
      </c>
      <c r="S870">
        <v>1.61</v>
      </c>
      <c r="T870">
        <v>1.61</v>
      </c>
      <c r="U870" t="s">
        <v>722</v>
      </c>
      <c r="V870">
        <v>4.1499999999999999E-5</v>
      </c>
      <c r="W870">
        <v>4.1499999999999999E-5</v>
      </c>
      <c r="X870" t="s">
        <v>722</v>
      </c>
      <c r="Y870">
        <v>12.94</v>
      </c>
      <c r="Z870">
        <v>12.94</v>
      </c>
      <c r="AA870" t="s">
        <v>722</v>
      </c>
      <c r="AB870">
        <v>1.27E-4</v>
      </c>
      <c r="AC870">
        <v>1.27E-4</v>
      </c>
      <c r="AD870" t="s">
        <v>722</v>
      </c>
      <c r="AE870">
        <v>1</v>
      </c>
      <c r="AF870">
        <v>1</v>
      </c>
      <c r="AG870" t="s">
        <v>722</v>
      </c>
      <c r="AH870">
        <v>0.97699999999999998</v>
      </c>
      <c r="AI870">
        <v>0.97699999999999998</v>
      </c>
      <c r="AJ870">
        <v>1.9005000000000001</v>
      </c>
      <c r="AK870">
        <v>13.510932999999998</v>
      </c>
      <c r="AL870">
        <v>189.76694648450859</v>
      </c>
      <c r="AM870">
        <v>1349.0810310796005</v>
      </c>
      <c r="AN870" s="61">
        <v>9.4883473242254296E-2</v>
      </c>
      <c r="AO870">
        <v>0.67454051553980021</v>
      </c>
      <c r="AP870">
        <v>8.7273818688225493E-2</v>
      </c>
    </row>
    <row r="871" spans="1:42" x14ac:dyDescent="0.35">
      <c r="A871" s="48">
        <v>2020</v>
      </c>
      <c r="B871">
        <v>68</v>
      </c>
      <c r="C871">
        <v>855</v>
      </c>
      <c r="D871" t="s">
        <v>99</v>
      </c>
      <c r="E871" t="s">
        <v>16</v>
      </c>
      <c r="F871">
        <v>1997</v>
      </c>
      <c r="G871">
        <v>107</v>
      </c>
      <c r="H871">
        <v>769.61224489795916</v>
      </c>
      <c r="J871">
        <v>175</v>
      </c>
      <c r="K871" t="s">
        <v>722</v>
      </c>
      <c r="L871">
        <v>0.55000000000000004</v>
      </c>
      <c r="M871">
        <v>0.55000000000000004</v>
      </c>
      <c r="N871" t="s">
        <v>722</v>
      </c>
      <c r="O871">
        <v>7000</v>
      </c>
      <c r="P871">
        <v>7000</v>
      </c>
      <c r="Q871">
        <v>17701.081632653062</v>
      </c>
      <c r="R871" t="s">
        <v>722</v>
      </c>
      <c r="S871">
        <v>1.61</v>
      </c>
      <c r="T871">
        <v>1.61</v>
      </c>
      <c r="U871" t="s">
        <v>722</v>
      </c>
      <c r="V871">
        <v>4.1499999999999999E-5</v>
      </c>
      <c r="W871">
        <v>4.1499999999999999E-5</v>
      </c>
      <c r="X871" t="s">
        <v>722</v>
      </c>
      <c r="Y871">
        <v>12.94</v>
      </c>
      <c r="Z871">
        <v>12.94</v>
      </c>
      <c r="AA871" t="s">
        <v>722</v>
      </c>
      <c r="AB871">
        <v>1.27E-4</v>
      </c>
      <c r="AC871">
        <v>1.27E-4</v>
      </c>
      <c r="AD871" t="s">
        <v>722</v>
      </c>
      <c r="AE871">
        <v>1</v>
      </c>
      <c r="AF871">
        <v>1</v>
      </c>
      <c r="AG871" t="s">
        <v>722</v>
      </c>
      <c r="AH871">
        <v>0.97699999999999998</v>
      </c>
      <c r="AI871">
        <v>0.97699999999999998</v>
      </c>
      <c r="AJ871">
        <v>1.9005000000000001</v>
      </c>
      <c r="AK871">
        <v>13.510932999999998</v>
      </c>
      <c r="AL871">
        <v>189.76694648450859</v>
      </c>
      <c r="AM871">
        <v>1349.0810310796005</v>
      </c>
      <c r="AN871" s="61">
        <v>9.4883473242254296E-2</v>
      </c>
      <c r="AO871">
        <v>0.67454051553980021</v>
      </c>
      <c r="AP871">
        <v>8.7273818688225493E-2</v>
      </c>
    </row>
    <row r="872" spans="1:42" x14ac:dyDescent="0.35">
      <c r="A872" s="48">
        <v>2020</v>
      </c>
      <c r="B872">
        <v>69</v>
      </c>
      <c r="C872">
        <v>3132</v>
      </c>
      <c r="D872" t="s">
        <v>99</v>
      </c>
      <c r="E872" t="s">
        <v>16</v>
      </c>
      <c r="F872">
        <v>2003</v>
      </c>
      <c r="G872">
        <v>107</v>
      </c>
      <c r="H872">
        <v>769.61224489795916</v>
      </c>
      <c r="J872">
        <v>175</v>
      </c>
      <c r="K872" t="s">
        <v>722</v>
      </c>
      <c r="L872">
        <v>0.55000000000000004</v>
      </c>
      <c r="M872">
        <v>0.55000000000000004</v>
      </c>
      <c r="N872" t="s">
        <v>722</v>
      </c>
      <c r="O872">
        <v>7000</v>
      </c>
      <c r="P872">
        <v>7000</v>
      </c>
      <c r="Q872">
        <v>13083.408163265305</v>
      </c>
      <c r="R872" t="s">
        <v>722</v>
      </c>
      <c r="S872">
        <v>0.78</v>
      </c>
      <c r="T872">
        <v>0.78</v>
      </c>
      <c r="U872" t="s">
        <v>722</v>
      </c>
      <c r="V872">
        <v>3.6399999999999997E-5</v>
      </c>
      <c r="W872">
        <v>3.6399999999999997E-5</v>
      </c>
      <c r="X872" t="s">
        <v>722</v>
      </c>
      <c r="Y872">
        <v>4.9800000000000004</v>
      </c>
      <c r="Z872">
        <v>4.9800000000000004</v>
      </c>
      <c r="AA872" t="s">
        <v>722</v>
      </c>
      <c r="AB872">
        <v>7.3999999999999996E-5</v>
      </c>
      <c r="AC872">
        <v>7.3999999999999996E-5</v>
      </c>
      <c r="AD872" t="s">
        <v>722</v>
      </c>
      <c r="AE872">
        <v>1</v>
      </c>
      <c r="AF872">
        <v>1</v>
      </c>
      <c r="AG872" t="s">
        <v>722</v>
      </c>
      <c r="AH872">
        <v>0.97699999999999998</v>
      </c>
      <c r="AI872">
        <v>0.97699999999999998</v>
      </c>
      <c r="AJ872">
        <v>1.0347999999999999</v>
      </c>
      <c r="AK872">
        <v>5.3715460000000004</v>
      </c>
      <c r="AL872">
        <v>103.3258806746485</v>
      </c>
      <c r="AM872">
        <v>536.35458159488371</v>
      </c>
      <c r="AN872" s="61">
        <v>5.1662940337324256E-2</v>
      </c>
      <c r="AO872">
        <v>0.2681772907974419</v>
      </c>
      <c r="AP872">
        <v>4.7519572522270848E-2</v>
      </c>
    </row>
    <row r="873" spans="1:42" x14ac:dyDescent="0.35">
      <c r="A873" s="48">
        <v>2020</v>
      </c>
      <c r="B873">
        <v>70</v>
      </c>
      <c r="C873">
        <v>5603</v>
      </c>
      <c r="D873" t="s">
        <v>99</v>
      </c>
      <c r="E873" t="s">
        <v>16</v>
      </c>
      <c r="F873">
        <v>2016</v>
      </c>
      <c r="G873">
        <v>107</v>
      </c>
      <c r="H873">
        <v>769.61224489795916</v>
      </c>
      <c r="J873">
        <v>175</v>
      </c>
      <c r="K873" t="s">
        <v>722</v>
      </c>
      <c r="L873">
        <v>0.55000000000000004</v>
      </c>
      <c r="M873">
        <v>0.55000000000000004</v>
      </c>
      <c r="N873" t="s">
        <v>722</v>
      </c>
      <c r="O873">
        <v>10000</v>
      </c>
      <c r="P873">
        <v>10000</v>
      </c>
      <c r="Q873">
        <v>3078.4489795918366</v>
      </c>
      <c r="R873" t="s">
        <v>722</v>
      </c>
      <c r="S873">
        <v>0.129</v>
      </c>
      <c r="T873">
        <v>0.129</v>
      </c>
      <c r="U873" t="s">
        <v>722</v>
      </c>
      <c r="V873">
        <v>1.0200000000000001E-5</v>
      </c>
      <c r="W873">
        <v>1.0200000000000001E-5</v>
      </c>
      <c r="X873" t="s">
        <v>722</v>
      </c>
      <c r="Y873">
        <v>0.13700000000000001</v>
      </c>
      <c r="Z873">
        <v>0.13700000000000001</v>
      </c>
      <c r="AA873" t="s">
        <v>722</v>
      </c>
      <c r="AB873">
        <v>5.66E-5</v>
      </c>
      <c r="AC873">
        <v>5.66E-5</v>
      </c>
      <c r="AD873" t="s">
        <v>722</v>
      </c>
      <c r="AE873">
        <v>1</v>
      </c>
      <c r="AF873">
        <v>1</v>
      </c>
      <c r="AG873" t="s">
        <v>722</v>
      </c>
      <c r="AH873">
        <v>0.97699999999999998</v>
      </c>
      <c r="AI873">
        <v>0.97699999999999998</v>
      </c>
      <c r="AJ873">
        <v>0.16040017959183672</v>
      </c>
      <c r="AK873">
        <v>0.3040816873632653</v>
      </c>
      <c r="AL873">
        <v>16.016128543388398</v>
      </c>
      <c r="AM873">
        <v>30.362879922538198</v>
      </c>
      <c r="AN873" s="61">
        <v>8.0080642716941989E-3</v>
      </c>
      <c r="AO873">
        <v>1.5181439961269099E-2</v>
      </c>
      <c r="AP873">
        <v>7.365817517104324E-3</v>
      </c>
    </row>
    <row r="874" spans="1:42" x14ac:dyDescent="0.35">
      <c r="A874" s="48">
        <v>2020</v>
      </c>
      <c r="B874">
        <v>71</v>
      </c>
      <c r="C874">
        <v>5646</v>
      </c>
      <c r="D874" t="s">
        <v>99</v>
      </c>
      <c r="E874" t="s">
        <v>16</v>
      </c>
      <c r="F874">
        <v>2016</v>
      </c>
      <c r="G874">
        <v>107</v>
      </c>
      <c r="H874">
        <v>769.61224489795916</v>
      </c>
      <c r="J874">
        <v>175</v>
      </c>
      <c r="K874" t="s">
        <v>722</v>
      </c>
      <c r="L874">
        <v>0.55000000000000004</v>
      </c>
      <c r="M874">
        <v>0.55000000000000004</v>
      </c>
      <c r="N874" t="s">
        <v>722</v>
      </c>
      <c r="O874">
        <v>10000</v>
      </c>
      <c r="P874">
        <v>10000</v>
      </c>
      <c r="Q874">
        <v>3078.4489795918366</v>
      </c>
      <c r="R874" t="s">
        <v>722</v>
      </c>
      <c r="S874">
        <v>0.129</v>
      </c>
      <c r="T874">
        <v>0.129</v>
      </c>
      <c r="U874" t="s">
        <v>722</v>
      </c>
      <c r="V874">
        <v>1.0200000000000001E-5</v>
      </c>
      <c r="W874">
        <v>1.0200000000000001E-5</v>
      </c>
      <c r="X874" t="s">
        <v>722</v>
      </c>
      <c r="Y874">
        <v>0.13700000000000001</v>
      </c>
      <c r="Z874">
        <v>0.13700000000000001</v>
      </c>
      <c r="AA874" t="s">
        <v>722</v>
      </c>
      <c r="AB874">
        <v>5.66E-5</v>
      </c>
      <c r="AC874">
        <v>5.66E-5</v>
      </c>
      <c r="AD874" t="s">
        <v>722</v>
      </c>
      <c r="AE874">
        <v>1</v>
      </c>
      <c r="AF874">
        <v>1</v>
      </c>
      <c r="AG874" t="s">
        <v>722</v>
      </c>
      <c r="AH874">
        <v>0.97699999999999998</v>
      </c>
      <c r="AI874">
        <v>0.97699999999999998</v>
      </c>
      <c r="AJ874">
        <v>0.16040017959183672</v>
      </c>
      <c r="AK874">
        <v>0.3040816873632653</v>
      </c>
      <c r="AL874">
        <v>16.016128543388398</v>
      </c>
      <c r="AM874">
        <v>30.362879922538198</v>
      </c>
      <c r="AN874" s="61">
        <v>8.0080642716941989E-3</v>
      </c>
      <c r="AO874">
        <v>1.5181439961269099E-2</v>
      </c>
      <c r="AP874">
        <v>7.365817517104324E-3</v>
      </c>
    </row>
    <row r="875" spans="1:42" x14ac:dyDescent="0.35">
      <c r="A875" s="48">
        <v>2020</v>
      </c>
      <c r="B875">
        <v>72</v>
      </c>
      <c r="C875" t="s">
        <v>127</v>
      </c>
      <c r="D875" t="s">
        <v>128</v>
      </c>
      <c r="E875" t="s">
        <v>9</v>
      </c>
      <c r="F875">
        <v>1993</v>
      </c>
      <c r="G875">
        <v>45</v>
      </c>
      <c r="H875">
        <v>581.64705882352939</v>
      </c>
      <c r="I875" t="s">
        <v>766</v>
      </c>
      <c r="J875">
        <v>50</v>
      </c>
      <c r="K875">
        <v>0.34</v>
      </c>
      <c r="L875" t="s">
        <v>722</v>
      </c>
      <c r="M875">
        <v>0.34</v>
      </c>
      <c r="N875">
        <v>5000</v>
      </c>
      <c r="O875" t="s">
        <v>722</v>
      </c>
      <c r="P875">
        <v>5000</v>
      </c>
      <c r="Q875">
        <v>15704.470588235294</v>
      </c>
      <c r="R875">
        <v>1.8</v>
      </c>
      <c r="S875" t="s">
        <v>722</v>
      </c>
      <c r="T875">
        <v>1.8</v>
      </c>
      <c r="U875">
        <v>2.3000000000000001E-4</v>
      </c>
      <c r="V875" t="s">
        <v>722</v>
      </c>
      <c r="W875">
        <v>2.3000000000000001E-4</v>
      </c>
      <c r="X875">
        <v>7</v>
      </c>
      <c r="Y875" t="s">
        <v>722</v>
      </c>
      <c r="Z875">
        <v>7</v>
      </c>
      <c r="AA875">
        <v>1.06E-4</v>
      </c>
      <c r="AB875" t="s">
        <v>722</v>
      </c>
      <c r="AC875">
        <v>1.06E-4</v>
      </c>
      <c r="AD875">
        <v>0.9</v>
      </c>
      <c r="AE875" t="s">
        <v>722</v>
      </c>
      <c r="AF875">
        <v>0.9</v>
      </c>
      <c r="AG875">
        <v>0.93</v>
      </c>
      <c r="AH875" t="s">
        <v>722</v>
      </c>
      <c r="AI875">
        <v>0.93</v>
      </c>
      <c r="AJ875">
        <v>2.6550000000000002</v>
      </c>
      <c r="AK875">
        <v>7.0029000000000003</v>
      </c>
      <c r="AL875">
        <v>52.089447624526841</v>
      </c>
      <c r="AM875">
        <v>137.39253964964183</v>
      </c>
      <c r="AN875" s="61">
        <v>2.6044723812263422E-2</v>
      </c>
      <c r="AO875">
        <v>6.8696269824820924E-2</v>
      </c>
      <c r="AP875">
        <v>3.1514115812838743E-2</v>
      </c>
    </row>
    <row r="876" spans="1:42" x14ac:dyDescent="0.35">
      <c r="A876" s="48">
        <v>2020</v>
      </c>
      <c r="B876">
        <v>73</v>
      </c>
      <c r="C876">
        <v>521659</v>
      </c>
      <c r="D876" t="s">
        <v>128</v>
      </c>
      <c r="E876" t="s">
        <v>9</v>
      </c>
      <c r="F876">
        <v>2000</v>
      </c>
      <c r="G876">
        <v>60</v>
      </c>
      <c r="H876">
        <v>503</v>
      </c>
      <c r="I876" t="s">
        <v>766</v>
      </c>
      <c r="J876">
        <v>75</v>
      </c>
      <c r="K876">
        <v>0.34</v>
      </c>
      <c r="L876" t="s">
        <v>722</v>
      </c>
      <c r="M876">
        <v>0.34</v>
      </c>
      <c r="N876">
        <v>12000</v>
      </c>
      <c r="O876" t="s">
        <v>722</v>
      </c>
      <c r="P876">
        <v>12000</v>
      </c>
      <c r="Q876">
        <v>10060</v>
      </c>
      <c r="R876">
        <v>0.99</v>
      </c>
      <c r="S876" t="s">
        <v>722</v>
      </c>
      <c r="T876">
        <v>0.99</v>
      </c>
      <c r="U876">
        <v>4.5800000000000002E-5</v>
      </c>
      <c r="V876" t="s">
        <v>722</v>
      </c>
      <c r="W876">
        <v>4.5800000000000002E-5</v>
      </c>
      <c r="X876">
        <v>5.3985890000000003</v>
      </c>
      <c r="Y876" t="s">
        <v>722</v>
      </c>
      <c r="Z876">
        <v>5.3985890000000003</v>
      </c>
      <c r="AA876">
        <v>1.25E-4</v>
      </c>
      <c r="AB876" t="s">
        <v>722</v>
      </c>
      <c r="AC876">
        <v>1.25E-4</v>
      </c>
      <c r="AD876">
        <v>0.9</v>
      </c>
      <c r="AE876" t="s">
        <v>722</v>
      </c>
      <c r="AF876">
        <v>0.9</v>
      </c>
      <c r="AG876">
        <v>0.93</v>
      </c>
      <c r="AH876" t="s">
        <v>722</v>
      </c>
      <c r="AI876">
        <v>0.93</v>
      </c>
      <c r="AJ876">
        <v>1.3056732</v>
      </c>
      <c r="AK876">
        <v>6.1901627700000006</v>
      </c>
      <c r="AL876">
        <v>29.537035289725001</v>
      </c>
      <c r="AM876">
        <v>140.03431807180533</v>
      </c>
      <c r="AN876" s="61">
        <v>1.47685176448625E-2</v>
      </c>
      <c r="AO876">
        <v>7.0017159035902665E-2</v>
      </c>
      <c r="AP876">
        <v>1.7869906350283626E-2</v>
      </c>
    </row>
    <row r="877" spans="1:42" x14ac:dyDescent="0.35">
      <c r="A877" s="48">
        <v>2020</v>
      </c>
      <c r="B877">
        <v>74</v>
      </c>
      <c r="C877">
        <v>883</v>
      </c>
      <c r="D877" t="s">
        <v>128</v>
      </c>
      <c r="E877" t="s">
        <v>49</v>
      </c>
      <c r="F877">
        <v>1995</v>
      </c>
      <c r="G877">
        <v>60</v>
      </c>
      <c r="H877">
        <v>581.64705882352939</v>
      </c>
      <c r="J877">
        <v>75</v>
      </c>
      <c r="K877" t="s">
        <v>723</v>
      </c>
      <c r="L877" t="s">
        <v>723</v>
      </c>
      <c r="M877">
        <v>0</v>
      </c>
      <c r="N877" t="s">
        <v>723</v>
      </c>
      <c r="O877" t="s">
        <v>723</v>
      </c>
      <c r="P877">
        <v>0</v>
      </c>
      <c r="Q877">
        <v>14541.176470588234</v>
      </c>
      <c r="R877" t="s">
        <v>723</v>
      </c>
      <c r="S877" t="s">
        <v>723</v>
      </c>
      <c r="T877">
        <v>0</v>
      </c>
      <c r="U877" t="s">
        <v>723</v>
      </c>
      <c r="V877" t="s">
        <v>723</v>
      </c>
      <c r="W877">
        <v>0</v>
      </c>
      <c r="X877" t="s">
        <v>723</v>
      </c>
      <c r="Y877" t="s">
        <v>723</v>
      </c>
      <c r="Z877">
        <v>0</v>
      </c>
      <c r="AA877" t="s">
        <v>723</v>
      </c>
      <c r="AB877" t="s">
        <v>722</v>
      </c>
      <c r="AC877">
        <v>0</v>
      </c>
      <c r="AD877" t="s">
        <v>723</v>
      </c>
      <c r="AE877" t="s">
        <v>723</v>
      </c>
      <c r="AF877">
        <v>0</v>
      </c>
      <c r="AG877" t="s">
        <v>723</v>
      </c>
      <c r="AH877" t="s">
        <v>723</v>
      </c>
      <c r="AI877">
        <v>0</v>
      </c>
      <c r="AJ877">
        <v>0</v>
      </c>
      <c r="AK877">
        <v>0</v>
      </c>
      <c r="AL877" t="s">
        <v>723</v>
      </c>
      <c r="AM877" t="s">
        <v>723</v>
      </c>
      <c r="AN877" s="61" t="s">
        <v>723</v>
      </c>
      <c r="AO877" t="s">
        <v>723</v>
      </c>
      <c r="AP877" t="s">
        <v>723</v>
      </c>
    </row>
    <row r="878" spans="1:42" x14ac:dyDescent="0.35">
      <c r="A878" s="48">
        <v>2020</v>
      </c>
      <c r="B878">
        <v>75</v>
      </c>
      <c r="C878">
        <v>884</v>
      </c>
      <c r="D878" t="s">
        <v>128</v>
      </c>
      <c r="E878" t="s">
        <v>49</v>
      </c>
      <c r="F878">
        <v>1998</v>
      </c>
      <c r="G878">
        <v>60</v>
      </c>
      <c r="H878">
        <v>581.64705882352939</v>
      </c>
      <c r="J878">
        <v>75</v>
      </c>
      <c r="K878" t="s">
        <v>723</v>
      </c>
      <c r="L878" t="s">
        <v>723</v>
      </c>
      <c r="M878">
        <v>0</v>
      </c>
      <c r="N878" t="s">
        <v>723</v>
      </c>
      <c r="O878" t="s">
        <v>723</v>
      </c>
      <c r="P878">
        <v>0</v>
      </c>
      <c r="Q878">
        <v>12796.235294117647</v>
      </c>
      <c r="R878" t="s">
        <v>723</v>
      </c>
      <c r="S878" t="s">
        <v>723</v>
      </c>
      <c r="T878">
        <v>0</v>
      </c>
      <c r="U878" t="s">
        <v>723</v>
      </c>
      <c r="V878" t="s">
        <v>723</v>
      </c>
      <c r="W878">
        <v>0</v>
      </c>
      <c r="X878" t="s">
        <v>723</v>
      </c>
      <c r="Y878" t="s">
        <v>723</v>
      </c>
      <c r="Z878">
        <v>0</v>
      </c>
      <c r="AA878" t="s">
        <v>723</v>
      </c>
      <c r="AB878" t="s">
        <v>722</v>
      </c>
      <c r="AC878">
        <v>0</v>
      </c>
      <c r="AD878" t="s">
        <v>723</v>
      </c>
      <c r="AE878" t="s">
        <v>723</v>
      </c>
      <c r="AF878">
        <v>0</v>
      </c>
      <c r="AG878" t="s">
        <v>723</v>
      </c>
      <c r="AH878" t="s">
        <v>723</v>
      </c>
      <c r="AI878">
        <v>0</v>
      </c>
      <c r="AJ878">
        <v>0</v>
      </c>
      <c r="AK878">
        <v>0</v>
      </c>
      <c r="AL878" t="s">
        <v>723</v>
      </c>
      <c r="AM878" t="s">
        <v>723</v>
      </c>
      <c r="AN878" s="61" t="s">
        <v>723</v>
      </c>
      <c r="AO878" t="s">
        <v>723</v>
      </c>
      <c r="AP878" t="s">
        <v>723</v>
      </c>
    </row>
    <row r="879" spans="1:42" x14ac:dyDescent="0.35">
      <c r="A879" s="48">
        <v>2020</v>
      </c>
      <c r="B879">
        <v>76</v>
      </c>
      <c r="C879">
        <v>885</v>
      </c>
      <c r="D879" t="s">
        <v>128</v>
      </c>
      <c r="E879" t="s">
        <v>49</v>
      </c>
      <c r="F879">
        <v>1998</v>
      </c>
      <c r="G879">
        <v>60</v>
      </c>
      <c r="H879">
        <v>581.64705882352939</v>
      </c>
      <c r="J879">
        <v>75</v>
      </c>
      <c r="K879" t="s">
        <v>723</v>
      </c>
      <c r="L879" t="s">
        <v>723</v>
      </c>
      <c r="M879">
        <v>0</v>
      </c>
      <c r="N879" t="s">
        <v>723</v>
      </c>
      <c r="O879" t="s">
        <v>723</v>
      </c>
      <c r="P879">
        <v>0</v>
      </c>
      <c r="Q879">
        <v>12796.235294117647</v>
      </c>
      <c r="R879" t="s">
        <v>723</v>
      </c>
      <c r="S879" t="s">
        <v>723</v>
      </c>
      <c r="T879">
        <v>0</v>
      </c>
      <c r="U879" t="s">
        <v>723</v>
      </c>
      <c r="V879" t="s">
        <v>723</v>
      </c>
      <c r="W879">
        <v>0</v>
      </c>
      <c r="X879" t="s">
        <v>723</v>
      </c>
      <c r="Y879" t="s">
        <v>723</v>
      </c>
      <c r="Z879">
        <v>0</v>
      </c>
      <c r="AA879" t="s">
        <v>723</v>
      </c>
      <c r="AB879" t="s">
        <v>722</v>
      </c>
      <c r="AC879">
        <v>0</v>
      </c>
      <c r="AD879" t="s">
        <v>723</v>
      </c>
      <c r="AE879" t="s">
        <v>723</v>
      </c>
      <c r="AF879">
        <v>0</v>
      </c>
      <c r="AG879" t="s">
        <v>723</v>
      </c>
      <c r="AH879" t="s">
        <v>723</v>
      </c>
      <c r="AI879">
        <v>0</v>
      </c>
      <c r="AJ879">
        <v>0</v>
      </c>
      <c r="AK879">
        <v>0</v>
      </c>
      <c r="AL879" t="s">
        <v>723</v>
      </c>
      <c r="AM879" t="s">
        <v>723</v>
      </c>
      <c r="AN879" s="61" t="s">
        <v>723</v>
      </c>
      <c r="AO879" t="s">
        <v>723</v>
      </c>
      <c r="AP879" t="s">
        <v>723</v>
      </c>
    </row>
    <row r="880" spans="1:42" x14ac:dyDescent="0.35">
      <c r="A880" s="48">
        <v>2020</v>
      </c>
      <c r="B880">
        <v>77</v>
      </c>
      <c r="C880">
        <v>886</v>
      </c>
      <c r="D880" t="s">
        <v>128</v>
      </c>
      <c r="E880" t="s">
        <v>49</v>
      </c>
      <c r="F880">
        <v>1999</v>
      </c>
      <c r="G880">
        <v>60</v>
      </c>
      <c r="H880">
        <v>581.64705882352939</v>
      </c>
      <c r="J880">
        <v>75</v>
      </c>
      <c r="K880" t="s">
        <v>723</v>
      </c>
      <c r="L880" t="s">
        <v>723</v>
      </c>
      <c r="M880">
        <v>0</v>
      </c>
      <c r="N880" t="s">
        <v>723</v>
      </c>
      <c r="O880" t="s">
        <v>723</v>
      </c>
      <c r="P880">
        <v>0</v>
      </c>
      <c r="Q880">
        <v>12214.588235294117</v>
      </c>
      <c r="R880" t="s">
        <v>723</v>
      </c>
      <c r="S880" t="s">
        <v>723</v>
      </c>
      <c r="T880">
        <v>0</v>
      </c>
      <c r="U880" t="s">
        <v>723</v>
      </c>
      <c r="V880" t="s">
        <v>723</v>
      </c>
      <c r="W880">
        <v>0</v>
      </c>
      <c r="X880" t="s">
        <v>723</v>
      </c>
      <c r="Y880" t="s">
        <v>723</v>
      </c>
      <c r="Z880">
        <v>0</v>
      </c>
      <c r="AA880" t="s">
        <v>723</v>
      </c>
      <c r="AB880" t="s">
        <v>722</v>
      </c>
      <c r="AC880">
        <v>0</v>
      </c>
      <c r="AD880" t="s">
        <v>723</v>
      </c>
      <c r="AE880" t="s">
        <v>723</v>
      </c>
      <c r="AF880">
        <v>0</v>
      </c>
      <c r="AG880" t="s">
        <v>723</v>
      </c>
      <c r="AH880" t="s">
        <v>723</v>
      </c>
      <c r="AI880">
        <v>0</v>
      </c>
      <c r="AJ880">
        <v>0</v>
      </c>
      <c r="AK880">
        <v>0</v>
      </c>
      <c r="AL880" t="s">
        <v>723</v>
      </c>
      <c r="AM880" t="s">
        <v>723</v>
      </c>
      <c r="AN880" s="61" t="s">
        <v>723</v>
      </c>
      <c r="AO880" t="s">
        <v>723</v>
      </c>
      <c r="AP880" t="s">
        <v>723</v>
      </c>
    </row>
    <row r="881" spans="1:42" x14ac:dyDescent="0.35">
      <c r="A881" s="48">
        <v>2020</v>
      </c>
      <c r="B881">
        <v>78</v>
      </c>
      <c r="C881">
        <v>887</v>
      </c>
      <c r="D881" t="s">
        <v>128</v>
      </c>
      <c r="E881" t="s">
        <v>49</v>
      </c>
      <c r="F881">
        <v>1999</v>
      </c>
      <c r="G881">
        <v>60</v>
      </c>
      <c r="H881">
        <v>581.64705882352939</v>
      </c>
      <c r="J881">
        <v>75</v>
      </c>
      <c r="K881" t="s">
        <v>723</v>
      </c>
      <c r="L881" t="s">
        <v>723</v>
      </c>
      <c r="M881">
        <v>0</v>
      </c>
      <c r="N881" t="s">
        <v>723</v>
      </c>
      <c r="O881" t="s">
        <v>723</v>
      </c>
      <c r="P881">
        <v>0</v>
      </c>
      <c r="Q881">
        <v>12214.588235294117</v>
      </c>
      <c r="R881" t="s">
        <v>723</v>
      </c>
      <c r="S881" t="s">
        <v>723</v>
      </c>
      <c r="T881">
        <v>0</v>
      </c>
      <c r="U881" t="s">
        <v>723</v>
      </c>
      <c r="V881" t="s">
        <v>723</v>
      </c>
      <c r="W881">
        <v>0</v>
      </c>
      <c r="X881" t="s">
        <v>723</v>
      </c>
      <c r="Y881" t="s">
        <v>723</v>
      </c>
      <c r="Z881">
        <v>0</v>
      </c>
      <c r="AA881" t="s">
        <v>723</v>
      </c>
      <c r="AB881" t="s">
        <v>722</v>
      </c>
      <c r="AC881">
        <v>0</v>
      </c>
      <c r="AD881" t="s">
        <v>723</v>
      </c>
      <c r="AE881" t="s">
        <v>723</v>
      </c>
      <c r="AF881">
        <v>0</v>
      </c>
      <c r="AG881" t="s">
        <v>723</v>
      </c>
      <c r="AH881" t="s">
        <v>723</v>
      </c>
      <c r="AI881">
        <v>0</v>
      </c>
      <c r="AJ881">
        <v>0</v>
      </c>
      <c r="AK881">
        <v>0</v>
      </c>
      <c r="AL881" t="s">
        <v>723</v>
      </c>
      <c r="AM881" t="s">
        <v>723</v>
      </c>
      <c r="AN881" s="61" t="s">
        <v>723</v>
      </c>
      <c r="AO881" t="s">
        <v>723</v>
      </c>
      <c r="AP881" t="s">
        <v>723</v>
      </c>
    </row>
    <row r="882" spans="1:42" x14ac:dyDescent="0.35">
      <c r="A882" s="48">
        <v>2020</v>
      </c>
      <c r="B882">
        <v>79</v>
      </c>
      <c r="C882">
        <v>47914</v>
      </c>
      <c r="D882" t="s">
        <v>128</v>
      </c>
      <c r="E882" t="s">
        <v>49</v>
      </c>
      <c r="F882">
        <v>1999</v>
      </c>
      <c r="G882">
        <v>85</v>
      </c>
      <c r="H882">
        <v>581.64705882352939</v>
      </c>
      <c r="J882">
        <v>100</v>
      </c>
      <c r="K882" t="s">
        <v>723</v>
      </c>
      <c r="L882" t="s">
        <v>723</v>
      </c>
      <c r="M882">
        <v>0</v>
      </c>
      <c r="N882" t="s">
        <v>723</v>
      </c>
      <c r="O882" t="s">
        <v>723</v>
      </c>
      <c r="P882">
        <v>0</v>
      </c>
      <c r="Q882">
        <v>12214.588235294117</v>
      </c>
      <c r="R882" t="s">
        <v>723</v>
      </c>
      <c r="S882" t="s">
        <v>723</v>
      </c>
      <c r="T882">
        <v>0</v>
      </c>
      <c r="U882" t="s">
        <v>723</v>
      </c>
      <c r="V882" t="s">
        <v>723</v>
      </c>
      <c r="W882">
        <v>0</v>
      </c>
      <c r="X882" t="s">
        <v>723</v>
      </c>
      <c r="Y882" t="s">
        <v>723</v>
      </c>
      <c r="Z882">
        <v>0</v>
      </c>
      <c r="AA882" t="s">
        <v>723</v>
      </c>
      <c r="AB882" t="s">
        <v>722</v>
      </c>
      <c r="AC882">
        <v>0</v>
      </c>
      <c r="AD882" t="s">
        <v>723</v>
      </c>
      <c r="AE882" t="s">
        <v>723</v>
      </c>
      <c r="AF882">
        <v>0</v>
      </c>
      <c r="AG882" t="s">
        <v>723</v>
      </c>
      <c r="AH882" t="s">
        <v>723</v>
      </c>
      <c r="AI882">
        <v>0</v>
      </c>
      <c r="AJ882">
        <v>0</v>
      </c>
      <c r="AK882">
        <v>0</v>
      </c>
      <c r="AL882" t="s">
        <v>723</v>
      </c>
      <c r="AM882" t="s">
        <v>723</v>
      </c>
      <c r="AN882" s="61" t="s">
        <v>723</v>
      </c>
      <c r="AO882" t="s">
        <v>723</v>
      </c>
      <c r="AP882" t="s">
        <v>723</v>
      </c>
    </row>
    <row r="883" spans="1:42" x14ac:dyDescent="0.35">
      <c r="A883" s="48">
        <v>2020</v>
      </c>
      <c r="B883">
        <v>80</v>
      </c>
      <c r="C883">
        <v>48097</v>
      </c>
      <c r="D883" t="s">
        <v>128</v>
      </c>
      <c r="E883" t="s">
        <v>49</v>
      </c>
      <c r="F883">
        <v>1999</v>
      </c>
      <c r="G883">
        <v>85</v>
      </c>
      <c r="H883">
        <v>581.64705882352939</v>
      </c>
      <c r="J883">
        <v>100</v>
      </c>
      <c r="K883" t="s">
        <v>723</v>
      </c>
      <c r="L883" t="s">
        <v>723</v>
      </c>
      <c r="M883">
        <v>0</v>
      </c>
      <c r="N883" t="s">
        <v>723</v>
      </c>
      <c r="O883" t="s">
        <v>723</v>
      </c>
      <c r="P883">
        <v>0</v>
      </c>
      <c r="Q883">
        <v>12214.588235294117</v>
      </c>
      <c r="R883" t="s">
        <v>723</v>
      </c>
      <c r="S883" t="s">
        <v>723</v>
      </c>
      <c r="T883">
        <v>0</v>
      </c>
      <c r="U883" t="s">
        <v>723</v>
      </c>
      <c r="V883" t="s">
        <v>723</v>
      </c>
      <c r="W883">
        <v>0</v>
      </c>
      <c r="X883" t="s">
        <v>723</v>
      </c>
      <c r="Y883" t="s">
        <v>723</v>
      </c>
      <c r="Z883">
        <v>0</v>
      </c>
      <c r="AA883" t="s">
        <v>723</v>
      </c>
      <c r="AB883" t="s">
        <v>722</v>
      </c>
      <c r="AC883">
        <v>0</v>
      </c>
      <c r="AD883" t="s">
        <v>723</v>
      </c>
      <c r="AE883" t="s">
        <v>723</v>
      </c>
      <c r="AF883">
        <v>0</v>
      </c>
      <c r="AG883" t="s">
        <v>723</v>
      </c>
      <c r="AH883" t="s">
        <v>723</v>
      </c>
      <c r="AI883">
        <v>0</v>
      </c>
      <c r="AJ883">
        <v>0</v>
      </c>
      <c r="AK883">
        <v>0</v>
      </c>
      <c r="AL883" t="s">
        <v>723</v>
      </c>
      <c r="AM883" t="s">
        <v>723</v>
      </c>
      <c r="AN883" s="61" t="s">
        <v>723</v>
      </c>
      <c r="AO883" t="s">
        <v>723</v>
      </c>
      <c r="AP883" t="s">
        <v>723</v>
      </c>
    </row>
    <row r="884" spans="1:42" x14ac:dyDescent="0.35">
      <c r="A884" s="48">
        <v>2020</v>
      </c>
      <c r="B884">
        <v>81</v>
      </c>
      <c r="C884">
        <v>48099</v>
      </c>
      <c r="D884" t="s">
        <v>128</v>
      </c>
      <c r="E884" t="s">
        <v>49</v>
      </c>
      <c r="F884">
        <v>1999</v>
      </c>
      <c r="G884">
        <v>85</v>
      </c>
      <c r="H884">
        <v>581.64705882352939</v>
      </c>
      <c r="J884">
        <v>100</v>
      </c>
      <c r="K884" t="s">
        <v>723</v>
      </c>
      <c r="L884" t="s">
        <v>723</v>
      </c>
      <c r="M884">
        <v>0</v>
      </c>
      <c r="N884" t="s">
        <v>723</v>
      </c>
      <c r="O884" t="s">
        <v>723</v>
      </c>
      <c r="P884">
        <v>0</v>
      </c>
      <c r="Q884">
        <v>12214.588235294117</v>
      </c>
      <c r="R884" t="s">
        <v>723</v>
      </c>
      <c r="S884" t="s">
        <v>723</v>
      </c>
      <c r="T884">
        <v>0</v>
      </c>
      <c r="U884" t="s">
        <v>723</v>
      </c>
      <c r="V884" t="s">
        <v>723</v>
      </c>
      <c r="W884">
        <v>0</v>
      </c>
      <c r="X884" t="s">
        <v>723</v>
      </c>
      <c r="Y884" t="s">
        <v>723</v>
      </c>
      <c r="Z884">
        <v>0</v>
      </c>
      <c r="AA884" t="s">
        <v>723</v>
      </c>
      <c r="AB884" t="s">
        <v>722</v>
      </c>
      <c r="AC884">
        <v>0</v>
      </c>
      <c r="AD884" t="s">
        <v>723</v>
      </c>
      <c r="AE884" t="s">
        <v>723</v>
      </c>
      <c r="AF884">
        <v>0</v>
      </c>
      <c r="AG884" t="s">
        <v>723</v>
      </c>
      <c r="AH884" t="s">
        <v>723</v>
      </c>
      <c r="AI884">
        <v>0</v>
      </c>
      <c r="AJ884">
        <v>0</v>
      </c>
      <c r="AK884">
        <v>0</v>
      </c>
      <c r="AL884" t="s">
        <v>723</v>
      </c>
      <c r="AM884" t="s">
        <v>723</v>
      </c>
      <c r="AN884" s="61" t="s">
        <v>723</v>
      </c>
      <c r="AO884" t="s">
        <v>723</v>
      </c>
      <c r="AP884" t="s">
        <v>723</v>
      </c>
    </row>
    <row r="885" spans="1:42" x14ac:dyDescent="0.35">
      <c r="A885" s="48">
        <v>2020</v>
      </c>
      <c r="B885">
        <v>82</v>
      </c>
      <c r="C885">
        <v>48101</v>
      </c>
      <c r="D885" t="s">
        <v>128</v>
      </c>
      <c r="E885" t="s">
        <v>49</v>
      </c>
      <c r="F885">
        <v>1999</v>
      </c>
      <c r="G885">
        <v>85</v>
      </c>
      <c r="H885">
        <v>581.64705882352939</v>
      </c>
      <c r="J885">
        <v>100</v>
      </c>
      <c r="K885" t="s">
        <v>723</v>
      </c>
      <c r="L885" t="s">
        <v>723</v>
      </c>
      <c r="M885">
        <v>0</v>
      </c>
      <c r="N885" t="s">
        <v>723</v>
      </c>
      <c r="O885" t="s">
        <v>723</v>
      </c>
      <c r="P885">
        <v>0</v>
      </c>
      <c r="Q885">
        <v>12214.588235294117</v>
      </c>
      <c r="R885" t="s">
        <v>723</v>
      </c>
      <c r="S885" t="s">
        <v>723</v>
      </c>
      <c r="T885">
        <v>0</v>
      </c>
      <c r="U885" t="s">
        <v>723</v>
      </c>
      <c r="V885" t="s">
        <v>723</v>
      </c>
      <c r="W885">
        <v>0</v>
      </c>
      <c r="X885" t="s">
        <v>723</v>
      </c>
      <c r="Y885" t="s">
        <v>723</v>
      </c>
      <c r="Z885">
        <v>0</v>
      </c>
      <c r="AA885" t="s">
        <v>723</v>
      </c>
      <c r="AB885" t="s">
        <v>722</v>
      </c>
      <c r="AC885">
        <v>0</v>
      </c>
      <c r="AD885" t="s">
        <v>723</v>
      </c>
      <c r="AE885" t="s">
        <v>723</v>
      </c>
      <c r="AF885">
        <v>0</v>
      </c>
      <c r="AG885" t="s">
        <v>723</v>
      </c>
      <c r="AH885" t="s">
        <v>723</v>
      </c>
      <c r="AI885">
        <v>0</v>
      </c>
      <c r="AJ885">
        <v>0</v>
      </c>
      <c r="AK885">
        <v>0</v>
      </c>
      <c r="AL885" t="s">
        <v>723</v>
      </c>
      <c r="AM885" t="s">
        <v>723</v>
      </c>
      <c r="AN885" s="61" t="s">
        <v>723</v>
      </c>
      <c r="AO885" t="s">
        <v>723</v>
      </c>
      <c r="AP885" t="s">
        <v>723</v>
      </c>
    </row>
    <row r="886" spans="1:42" x14ac:dyDescent="0.35">
      <c r="A886" s="48">
        <v>2020</v>
      </c>
      <c r="B886">
        <v>83</v>
      </c>
      <c r="C886">
        <v>48369</v>
      </c>
      <c r="D886" t="s">
        <v>128</v>
      </c>
      <c r="E886" t="s">
        <v>49</v>
      </c>
      <c r="F886">
        <v>2000</v>
      </c>
      <c r="G886">
        <v>85</v>
      </c>
      <c r="H886">
        <v>581.64705882352939</v>
      </c>
      <c r="J886">
        <v>100</v>
      </c>
      <c r="K886" t="s">
        <v>723</v>
      </c>
      <c r="L886" t="s">
        <v>723</v>
      </c>
      <c r="M886">
        <v>0</v>
      </c>
      <c r="N886" t="s">
        <v>723</v>
      </c>
      <c r="O886" t="s">
        <v>723</v>
      </c>
      <c r="P886">
        <v>0</v>
      </c>
      <c r="Q886">
        <v>11632.941176470587</v>
      </c>
      <c r="R886" t="s">
        <v>723</v>
      </c>
      <c r="S886" t="s">
        <v>723</v>
      </c>
      <c r="T886">
        <v>0</v>
      </c>
      <c r="U886" t="s">
        <v>723</v>
      </c>
      <c r="V886" t="s">
        <v>723</v>
      </c>
      <c r="W886">
        <v>0</v>
      </c>
      <c r="X886" t="s">
        <v>723</v>
      </c>
      <c r="Y886" t="s">
        <v>723</v>
      </c>
      <c r="Z886">
        <v>0</v>
      </c>
      <c r="AA886" t="s">
        <v>723</v>
      </c>
      <c r="AB886" t="s">
        <v>722</v>
      </c>
      <c r="AC886">
        <v>0</v>
      </c>
      <c r="AD886" t="s">
        <v>723</v>
      </c>
      <c r="AE886" t="s">
        <v>723</v>
      </c>
      <c r="AF886">
        <v>0</v>
      </c>
      <c r="AG886" t="s">
        <v>723</v>
      </c>
      <c r="AH886" t="s">
        <v>723</v>
      </c>
      <c r="AI886">
        <v>0</v>
      </c>
      <c r="AJ886">
        <v>0</v>
      </c>
      <c r="AK886">
        <v>0</v>
      </c>
      <c r="AL886" t="s">
        <v>723</v>
      </c>
      <c r="AM886" t="s">
        <v>723</v>
      </c>
      <c r="AN886" s="61" t="s">
        <v>723</v>
      </c>
      <c r="AO886" t="s">
        <v>723</v>
      </c>
      <c r="AP886" t="s">
        <v>723</v>
      </c>
    </row>
    <row r="887" spans="1:42" x14ac:dyDescent="0.35">
      <c r="A887" s="48">
        <v>2020</v>
      </c>
      <c r="B887">
        <v>84</v>
      </c>
      <c r="C887">
        <v>48370</v>
      </c>
      <c r="D887" t="s">
        <v>128</v>
      </c>
      <c r="E887" t="s">
        <v>49</v>
      </c>
      <c r="F887">
        <v>2000</v>
      </c>
      <c r="G887">
        <v>85</v>
      </c>
      <c r="H887">
        <v>581.64705882352939</v>
      </c>
      <c r="J887">
        <v>100</v>
      </c>
      <c r="K887" t="s">
        <v>723</v>
      </c>
      <c r="L887" t="s">
        <v>723</v>
      </c>
      <c r="M887">
        <v>0</v>
      </c>
      <c r="N887" t="s">
        <v>723</v>
      </c>
      <c r="O887" t="s">
        <v>723</v>
      </c>
      <c r="P887">
        <v>0</v>
      </c>
      <c r="Q887">
        <v>11632.941176470587</v>
      </c>
      <c r="R887" t="s">
        <v>723</v>
      </c>
      <c r="S887" t="s">
        <v>723</v>
      </c>
      <c r="T887">
        <v>0</v>
      </c>
      <c r="U887" t="s">
        <v>723</v>
      </c>
      <c r="V887" t="s">
        <v>723</v>
      </c>
      <c r="W887">
        <v>0</v>
      </c>
      <c r="X887" t="s">
        <v>723</v>
      </c>
      <c r="Y887" t="s">
        <v>723</v>
      </c>
      <c r="Z887">
        <v>0</v>
      </c>
      <c r="AA887" t="s">
        <v>723</v>
      </c>
      <c r="AB887" t="s">
        <v>722</v>
      </c>
      <c r="AC887">
        <v>0</v>
      </c>
      <c r="AD887" t="s">
        <v>723</v>
      </c>
      <c r="AE887" t="s">
        <v>723</v>
      </c>
      <c r="AF887">
        <v>0</v>
      </c>
      <c r="AG887" t="s">
        <v>723</v>
      </c>
      <c r="AH887" t="s">
        <v>723</v>
      </c>
      <c r="AI887">
        <v>0</v>
      </c>
      <c r="AJ887">
        <v>0</v>
      </c>
      <c r="AK887">
        <v>0</v>
      </c>
      <c r="AL887" t="s">
        <v>723</v>
      </c>
      <c r="AM887" t="s">
        <v>723</v>
      </c>
      <c r="AN887" s="61" t="s">
        <v>723</v>
      </c>
      <c r="AO887" t="s">
        <v>723</v>
      </c>
      <c r="AP887" t="s">
        <v>723</v>
      </c>
    </row>
    <row r="888" spans="1:42" x14ac:dyDescent="0.35">
      <c r="A888" s="48">
        <v>2020</v>
      </c>
      <c r="B888">
        <v>85</v>
      </c>
      <c r="C888">
        <v>48371</v>
      </c>
      <c r="D888" t="s">
        <v>128</v>
      </c>
      <c r="E888" t="s">
        <v>49</v>
      </c>
      <c r="F888">
        <v>2000</v>
      </c>
      <c r="G888">
        <v>85</v>
      </c>
      <c r="H888">
        <v>581.64705882352939</v>
      </c>
      <c r="J888">
        <v>100</v>
      </c>
      <c r="K888" t="s">
        <v>723</v>
      </c>
      <c r="L888" t="s">
        <v>723</v>
      </c>
      <c r="M888">
        <v>0</v>
      </c>
      <c r="N888" t="s">
        <v>723</v>
      </c>
      <c r="O888" t="s">
        <v>723</v>
      </c>
      <c r="P888">
        <v>0</v>
      </c>
      <c r="Q888">
        <v>11632.941176470587</v>
      </c>
      <c r="R888" t="s">
        <v>723</v>
      </c>
      <c r="S888" t="s">
        <v>723</v>
      </c>
      <c r="T888">
        <v>0</v>
      </c>
      <c r="U888" t="s">
        <v>723</v>
      </c>
      <c r="V888" t="s">
        <v>723</v>
      </c>
      <c r="W888">
        <v>0</v>
      </c>
      <c r="X888" t="s">
        <v>723</v>
      </c>
      <c r="Y888" t="s">
        <v>723</v>
      </c>
      <c r="Z888">
        <v>0</v>
      </c>
      <c r="AA888" t="s">
        <v>723</v>
      </c>
      <c r="AB888" t="s">
        <v>722</v>
      </c>
      <c r="AC888">
        <v>0</v>
      </c>
      <c r="AD888" t="s">
        <v>723</v>
      </c>
      <c r="AE888" t="s">
        <v>723</v>
      </c>
      <c r="AF888">
        <v>0</v>
      </c>
      <c r="AG888" t="s">
        <v>723</v>
      </c>
      <c r="AH888" t="s">
        <v>723</v>
      </c>
      <c r="AI888">
        <v>0</v>
      </c>
      <c r="AJ888">
        <v>0</v>
      </c>
      <c r="AK888">
        <v>0</v>
      </c>
      <c r="AL888" t="s">
        <v>723</v>
      </c>
      <c r="AM888" t="s">
        <v>723</v>
      </c>
      <c r="AN888" s="61" t="s">
        <v>723</v>
      </c>
      <c r="AO888" t="s">
        <v>723</v>
      </c>
      <c r="AP888" t="s">
        <v>723</v>
      </c>
    </row>
    <row r="889" spans="1:42" x14ac:dyDescent="0.35">
      <c r="A889" s="48">
        <v>2020</v>
      </c>
      <c r="B889">
        <v>86</v>
      </c>
      <c r="C889">
        <v>48372</v>
      </c>
      <c r="D889" t="s">
        <v>128</v>
      </c>
      <c r="E889" t="s">
        <v>49</v>
      </c>
      <c r="F889">
        <v>2000</v>
      </c>
      <c r="G889">
        <v>85</v>
      </c>
      <c r="H889">
        <v>581.64705882352939</v>
      </c>
      <c r="J889">
        <v>100</v>
      </c>
      <c r="K889" t="s">
        <v>723</v>
      </c>
      <c r="L889" t="s">
        <v>723</v>
      </c>
      <c r="M889">
        <v>0</v>
      </c>
      <c r="N889" t="s">
        <v>723</v>
      </c>
      <c r="O889" t="s">
        <v>723</v>
      </c>
      <c r="P889">
        <v>0</v>
      </c>
      <c r="Q889">
        <v>11632.941176470587</v>
      </c>
      <c r="R889" t="s">
        <v>723</v>
      </c>
      <c r="S889" t="s">
        <v>723</v>
      </c>
      <c r="T889">
        <v>0</v>
      </c>
      <c r="U889" t="s">
        <v>723</v>
      </c>
      <c r="V889" t="s">
        <v>723</v>
      </c>
      <c r="W889">
        <v>0</v>
      </c>
      <c r="X889" t="s">
        <v>723</v>
      </c>
      <c r="Y889" t="s">
        <v>723</v>
      </c>
      <c r="Z889">
        <v>0</v>
      </c>
      <c r="AA889" t="s">
        <v>723</v>
      </c>
      <c r="AB889" t="s">
        <v>722</v>
      </c>
      <c r="AC889">
        <v>0</v>
      </c>
      <c r="AD889" t="s">
        <v>723</v>
      </c>
      <c r="AE889" t="s">
        <v>723</v>
      </c>
      <c r="AF889">
        <v>0</v>
      </c>
      <c r="AG889" t="s">
        <v>723</v>
      </c>
      <c r="AH889" t="s">
        <v>723</v>
      </c>
      <c r="AI889">
        <v>0</v>
      </c>
      <c r="AJ889">
        <v>0</v>
      </c>
      <c r="AK889">
        <v>0</v>
      </c>
      <c r="AL889" t="s">
        <v>723</v>
      </c>
      <c r="AM889" t="s">
        <v>723</v>
      </c>
      <c r="AN889" s="61" t="s">
        <v>723</v>
      </c>
      <c r="AO889" t="s">
        <v>723</v>
      </c>
      <c r="AP889" t="s">
        <v>723</v>
      </c>
    </row>
    <row r="890" spans="1:42" x14ac:dyDescent="0.35">
      <c r="A890" s="48">
        <v>2020</v>
      </c>
      <c r="B890">
        <v>87</v>
      </c>
      <c r="C890">
        <v>48373</v>
      </c>
      <c r="D890" t="s">
        <v>128</v>
      </c>
      <c r="E890" t="s">
        <v>49</v>
      </c>
      <c r="F890">
        <v>2000</v>
      </c>
      <c r="G890">
        <v>85</v>
      </c>
      <c r="H890">
        <v>581.64705882352939</v>
      </c>
      <c r="J890">
        <v>100</v>
      </c>
      <c r="K890" t="s">
        <v>723</v>
      </c>
      <c r="L890" t="s">
        <v>723</v>
      </c>
      <c r="M890">
        <v>0</v>
      </c>
      <c r="N890" t="s">
        <v>723</v>
      </c>
      <c r="O890" t="s">
        <v>723</v>
      </c>
      <c r="P890">
        <v>0</v>
      </c>
      <c r="Q890">
        <v>11632.941176470587</v>
      </c>
      <c r="R890" t="s">
        <v>723</v>
      </c>
      <c r="S890" t="s">
        <v>723</v>
      </c>
      <c r="T890">
        <v>0</v>
      </c>
      <c r="U890" t="s">
        <v>723</v>
      </c>
      <c r="V890" t="s">
        <v>723</v>
      </c>
      <c r="W890">
        <v>0</v>
      </c>
      <c r="X890" t="s">
        <v>723</v>
      </c>
      <c r="Y890" t="s">
        <v>723</v>
      </c>
      <c r="Z890">
        <v>0</v>
      </c>
      <c r="AA890" t="s">
        <v>723</v>
      </c>
      <c r="AB890" t="s">
        <v>722</v>
      </c>
      <c r="AC890">
        <v>0</v>
      </c>
      <c r="AD890" t="s">
        <v>723</v>
      </c>
      <c r="AE890" t="s">
        <v>723</v>
      </c>
      <c r="AF890">
        <v>0</v>
      </c>
      <c r="AG890" t="s">
        <v>723</v>
      </c>
      <c r="AH890" t="s">
        <v>723</v>
      </c>
      <c r="AI890">
        <v>0</v>
      </c>
      <c r="AJ890">
        <v>0</v>
      </c>
      <c r="AK890">
        <v>0</v>
      </c>
      <c r="AL890" t="s">
        <v>723</v>
      </c>
      <c r="AM890" t="s">
        <v>723</v>
      </c>
      <c r="AN890" s="61" t="s">
        <v>723</v>
      </c>
      <c r="AO890" t="s">
        <v>723</v>
      </c>
      <c r="AP890" t="s">
        <v>723</v>
      </c>
    </row>
    <row r="891" spans="1:42" x14ac:dyDescent="0.35">
      <c r="A891" s="48">
        <v>2020</v>
      </c>
      <c r="B891">
        <v>88</v>
      </c>
      <c r="C891">
        <v>48375</v>
      </c>
      <c r="D891" t="s">
        <v>128</v>
      </c>
      <c r="E891" t="s">
        <v>49</v>
      </c>
      <c r="F891">
        <v>2000</v>
      </c>
      <c r="G891">
        <v>85</v>
      </c>
      <c r="H891">
        <v>581.64705882352939</v>
      </c>
      <c r="J891">
        <v>100</v>
      </c>
      <c r="K891" t="s">
        <v>723</v>
      </c>
      <c r="L891" t="s">
        <v>723</v>
      </c>
      <c r="M891">
        <v>0</v>
      </c>
      <c r="N891" t="s">
        <v>723</v>
      </c>
      <c r="O891" t="s">
        <v>723</v>
      </c>
      <c r="P891">
        <v>0</v>
      </c>
      <c r="Q891">
        <v>11632.941176470587</v>
      </c>
      <c r="R891" t="s">
        <v>723</v>
      </c>
      <c r="S891" t="s">
        <v>723</v>
      </c>
      <c r="T891">
        <v>0</v>
      </c>
      <c r="U891" t="s">
        <v>723</v>
      </c>
      <c r="V891" t="s">
        <v>723</v>
      </c>
      <c r="W891">
        <v>0</v>
      </c>
      <c r="X891" t="s">
        <v>723</v>
      </c>
      <c r="Y891" t="s">
        <v>723</v>
      </c>
      <c r="Z891">
        <v>0</v>
      </c>
      <c r="AA891" t="s">
        <v>723</v>
      </c>
      <c r="AB891" t="s">
        <v>722</v>
      </c>
      <c r="AC891">
        <v>0</v>
      </c>
      <c r="AD891" t="s">
        <v>723</v>
      </c>
      <c r="AE891" t="s">
        <v>723</v>
      </c>
      <c r="AF891">
        <v>0</v>
      </c>
      <c r="AG891" t="s">
        <v>723</v>
      </c>
      <c r="AH891" t="s">
        <v>723</v>
      </c>
      <c r="AI891">
        <v>0</v>
      </c>
      <c r="AJ891">
        <v>0</v>
      </c>
      <c r="AK891">
        <v>0</v>
      </c>
      <c r="AL891" t="s">
        <v>723</v>
      </c>
      <c r="AM891" t="s">
        <v>723</v>
      </c>
      <c r="AN891" s="61" t="s">
        <v>723</v>
      </c>
      <c r="AO891" t="s">
        <v>723</v>
      </c>
      <c r="AP891" t="s">
        <v>723</v>
      </c>
    </row>
    <row r="892" spans="1:42" x14ac:dyDescent="0.35">
      <c r="A892" s="48">
        <v>2020</v>
      </c>
      <c r="B892">
        <v>89</v>
      </c>
      <c r="C892">
        <v>3806</v>
      </c>
      <c r="D892" t="s">
        <v>128</v>
      </c>
      <c r="E892" t="s">
        <v>49</v>
      </c>
      <c r="F892">
        <v>2001</v>
      </c>
      <c r="G892">
        <v>60</v>
      </c>
      <c r="H892">
        <v>581.64705882352939</v>
      </c>
      <c r="J892">
        <v>75</v>
      </c>
      <c r="K892" t="s">
        <v>723</v>
      </c>
      <c r="L892" t="s">
        <v>723</v>
      </c>
      <c r="M892">
        <v>0</v>
      </c>
      <c r="N892" t="s">
        <v>723</v>
      </c>
      <c r="O892" t="s">
        <v>723</v>
      </c>
      <c r="P892">
        <v>0</v>
      </c>
      <c r="Q892">
        <v>11051.294117647058</v>
      </c>
      <c r="R892" t="s">
        <v>723</v>
      </c>
      <c r="S892" t="s">
        <v>723</v>
      </c>
      <c r="T892">
        <v>0</v>
      </c>
      <c r="U892" t="s">
        <v>723</v>
      </c>
      <c r="V892" t="s">
        <v>723</v>
      </c>
      <c r="W892">
        <v>0</v>
      </c>
      <c r="X892" t="s">
        <v>723</v>
      </c>
      <c r="Y892" t="s">
        <v>723</v>
      </c>
      <c r="Z892">
        <v>0</v>
      </c>
      <c r="AA892" t="s">
        <v>723</v>
      </c>
      <c r="AB892" t="s">
        <v>722</v>
      </c>
      <c r="AC892">
        <v>0</v>
      </c>
      <c r="AD892" t="s">
        <v>723</v>
      </c>
      <c r="AE892" t="s">
        <v>723</v>
      </c>
      <c r="AF892">
        <v>0</v>
      </c>
      <c r="AG892" t="s">
        <v>723</v>
      </c>
      <c r="AH892" t="s">
        <v>723</v>
      </c>
      <c r="AI892">
        <v>0</v>
      </c>
      <c r="AJ892">
        <v>0</v>
      </c>
      <c r="AK892">
        <v>0</v>
      </c>
      <c r="AL892" t="s">
        <v>723</v>
      </c>
      <c r="AM892" t="s">
        <v>723</v>
      </c>
      <c r="AN892" s="61" t="s">
        <v>723</v>
      </c>
      <c r="AO892" t="s">
        <v>723</v>
      </c>
      <c r="AP892" t="s">
        <v>723</v>
      </c>
    </row>
    <row r="893" spans="1:42" x14ac:dyDescent="0.35">
      <c r="A893" s="48">
        <v>2020</v>
      </c>
      <c r="B893">
        <v>90</v>
      </c>
      <c r="C893">
        <v>3807</v>
      </c>
      <c r="D893" t="s">
        <v>128</v>
      </c>
      <c r="E893" t="s">
        <v>49</v>
      </c>
      <c r="F893">
        <v>2001</v>
      </c>
      <c r="G893">
        <v>60</v>
      </c>
      <c r="H893">
        <v>581.64705882352939</v>
      </c>
      <c r="J893">
        <v>75</v>
      </c>
      <c r="K893" t="s">
        <v>723</v>
      </c>
      <c r="L893" t="s">
        <v>723</v>
      </c>
      <c r="M893">
        <v>0</v>
      </c>
      <c r="N893" t="s">
        <v>723</v>
      </c>
      <c r="O893" t="s">
        <v>723</v>
      </c>
      <c r="P893">
        <v>0</v>
      </c>
      <c r="Q893">
        <v>11051.294117647058</v>
      </c>
      <c r="R893" t="s">
        <v>723</v>
      </c>
      <c r="S893" t="s">
        <v>723</v>
      </c>
      <c r="T893">
        <v>0</v>
      </c>
      <c r="U893" t="s">
        <v>723</v>
      </c>
      <c r="V893" t="s">
        <v>723</v>
      </c>
      <c r="W893">
        <v>0</v>
      </c>
      <c r="X893" t="s">
        <v>723</v>
      </c>
      <c r="Y893" t="s">
        <v>723</v>
      </c>
      <c r="Z893">
        <v>0</v>
      </c>
      <c r="AA893" t="s">
        <v>723</v>
      </c>
      <c r="AB893" t="s">
        <v>722</v>
      </c>
      <c r="AC893">
        <v>0</v>
      </c>
      <c r="AD893" t="s">
        <v>723</v>
      </c>
      <c r="AE893" t="s">
        <v>723</v>
      </c>
      <c r="AF893">
        <v>0</v>
      </c>
      <c r="AG893" t="s">
        <v>723</v>
      </c>
      <c r="AH893" t="s">
        <v>723</v>
      </c>
      <c r="AI893">
        <v>0</v>
      </c>
      <c r="AJ893">
        <v>0</v>
      </c>
      <c r="AK893">
        <v>0</v>
      </c>
      <c r="AL893" t="s">
        <v>723</v>
      </c>
      <c r="AM893" t="s">
        <v>723</v>
      </c>
      <c r="AN893" s="61" t="s">
        <v>723</v>
      </c>
      <c r="AO893" t="s">
        <v>723</v>
      </c>
      <c r="AP893" t="s">
        <v>723</v>
      </c>
    </row>
    <row r="894" spans="1:42" x14ac:dyDescent="0.35">
      <c r="A894" s="48">
        <v>2020</v>
      </c>
      <c r="B894">
        <v>91</v>
      </c>
      <c r="C894">
        <v>3808</v>
      </c>
      <c r="D894" t="s">
        <v>128</v>
      </c>
      <c r="E894" t="s">
        <v>49</v>
      </c>
      <c r="F894">
        <v>2001</v>
      </c>
      <c r="G894">
        <v>60</v>
      </c>
      <c r="H894">
        <v>581.64705882352939</v>
      </c>
      <c r="J894">
        <v>75</v>
      </c>
      <c r="K894" t="s">
        <v>723</v>
      </c>
      <c r="L894" t="s">
        <v>723</v>
      </c>
      <c r="M894">
        <v>0</v>
      </c>
      <c r="N894" t="s">
        <v>723</v>
      </c>
      <c r="O894" t="s">
        <v>723</v>
      </c>
      <c r="P894">
        <v>0</v>
      </c>
      <c r="Q894">
        <v>11051.294117647058</v>
      </c>
      <c r="R894" t="s">
        <v>723</v>
      </c>
      <c r="S894" t="s">
        <v>723</v>
      </c>
      <c r="T894">
        <v>0</v>
      </c>
      <c r="U894" t="s">
        <v>723</v>
      </c>
      <c r="V894" t="s">
        <v>723</v>
      </c>
      <c r="W894">
        <v>0</v>
      </c>
      <c r="X894" t="s">
        <v>723</v>
      </c>
      <c r="Y894" t="s">
        <v>723</v>
      </c>
      <c r="Z894">
        <v>0</v>
      </c>
      <c r="AA894" t="s">
        <v>723</v>
      </c>
      <c r="AB894" t="s">
        <v>722</v>
      </c>
      <c r="AC894">
        <v>0</v>
      </c>
      <c r="AD894" t="s">
        <v>723</v>
      </c>
      <c r="AE894" t="s">
        <v>723</v>
      </c>
      <c r="AF894">
        <v>0</v>
      </c>
      <c r="AG894" t="s">
        <v>723</v>
      </c>
      <c r="AH894" t="s">
        <v>723</v>
      </c>
      <c r="AI894">
        <v>0</v>
      </c>
      <c r="AJ894">
        <v>0</v>
      </c>
      <c r="AK894">
        <v>0</v>
      </c>
      <c r="AL894" t="s">
        <v>723</v>
      </c>
      <c r="AM894" t="s">
        <v>723</v>
      </c>
      <c r="AN894" s="61" t="s">
        <v>723</v>
      </c>
      <c r="AO894" t="s">
        <v>723</v>
      </c>
      <c r="AP894" t="s">
        <v>723</v>
      </c>
    </row>
    <row r="895" spans="1:42" x14ac:dyDescent="0.35">
      <c r="A895" s="48">
        <v>2020</v>
      </c>
      <c r="B895">
        <v>92</v>
      </c>
      <c r="C895" t="s">
        <v>133</v>
      </c>
      <c r="D895" t="s">
        <v>128</v>
      </c>
      <c r="E895" t="s">
        <v>49</v>
      </c>
      <c r="F895">
        <v>2004</v>
      </c>
      <c r="G895">
        <v>80</v>
      </c>
      <c r="H895">
        <v>581.64705882352939</v>
      </c>
      <c r="J895">
        <v>100</v>
      </c>
      <c r="K895" t="s">
        <v>723</v>
      </c>
      <c r="L895" t="s">
        <v>723</v>
      </c>
      <c r="M895">
        <v>0</v>
      </c>
      <c r="N895" t="s">
        <v>723</v>
      </c>
      <c r="O895" t="s">
        <v>723</v>
      </c>
      <c r="P895">
        <v>0</v>
      </c>
      <c r="Q895">
        <v>9306.3529411764703</v>
      </c>
      <c r="R895" t="s">
        <v>723</v>
      </c>
      <c r="S895" t="s">
        <v>723</v>
      </c>
      <c r="T895">
        <v>0</v>
      </c>
      <c r="U895" t="s">
        <v>723</v>
      </c>
      <c r="V895" t="s">
        <v>723</v>
      </c>
      <c r="W895">
        <v>0</v>
      </c>
      <c r="X895" t="s">
        <v>723</v>
      </c>
      <c r="Y895" t="s">
        <v>723</v>
      </c>
      <c r="Z895">
        <v>0</v>
      </c>
      <c r="AA895" t="s">
        <v>723</v>
      </c>
      <c r="AB895" t="s">
        <v>722</v>
      </c>
      <c r="AC895">
        <v>0</v>
      </c>
      <c r="AD895" t="s">
        <v>723</v>
      </c>
      <c r="AE895" t="s">
        <v>723</v>
      </c>
      <c r="AF895">
        <v>0</v>
      </c>
      <c r="AG895" t="s">
        <v>723</v>
      </c>
      <c r="AH895" t="s">
        <v>723</v>
      </c>
      <c r="AI895">
        <v>0</v>
      </c>
      <c r="AJ895">
        <v>0</v>
      </c>
      <c r="AK895">
        <v>0</v>
      </c>
      <c r="AL895" t="s">
        <v>723</v>
      </c>
      <c r="AM895" t="s">
        <v>723</v>
      </c>
      <c r="AN895" s="61" t="s">
        <v>723</v>
      </c>
      <c r="AO895" t="s">
        <v>723</v>
      </c>
      <c r="AP895" t="s">
        <v>723</v>
      </c>
    </row>
    <row r="896" spans="1:42" x14ac:dyDescent="0.35">
      <c r="A896" s="48">
        <v>2020</v>
      </c>
      <c r="B896">
        <v>93</v>
      </c>
      <c r="C896" t="s">
        <v>134</v>
      </c>
      <c r="D896" t="s">
        <v>128</v>
      </c>
      <c r="E896" t="s">
        <v>49</v>
      </c>
      <c r="F896">
        <v>2004</v>
      </c>
      <c r="G896">
        <v>80</v>
      </c>
      <c r="H896">
        <v>581.64705882352939</v>
      </c>
      <c r="J896">
        <v>100</v>
      </c>
      <c r="K896" t="s">
        <v>723</v>
      </c>
      <c r="L896" t="s">
        <v>723</v>
      </c>
      <c r="M896">
        <v>0</v>
      </c>
      <c r="N896" t="s">
        <v>723</v>
      </c>
      <c r="O896" t="s">
        <v>723</v>
      </c>
      <c r="P896">
        <v>0</v>
      </c>
      <c r="Q896">
        <v>9306.3529411764703</v>
      </c>
      <c r="R896" t="s">
        <v>723</v>
      </c>
      <c r="S896" t="s">
        <v>723</v>
      </c>
      <c r="T896">
        <v>0</v>
      </c>
      <c r="U896" t="s">
        <v>723</v>
      </c>
      <c r="V896" t="s">
        <v>723</v>
      </c>
      <c r="W896">
        <v>0</v>
      </c>
      <c r="X896" t="s">
        <v>723</v>
      </c>
      <c r="Y896" t="s">
        <v>723</v>
      </c>
      <c r="Z896">
        <v>0</v>
      </c>
      <c r="AA896" t="s">
        <v>723</v>
      </c>
      <c r="AB896" t="s">
        <v>722</v>
      </c>
      <c r="AC896">
        <v>0</v>
      </c>
      <c r="AD896" t="s">
        <v>723</v>
      </c>
      <c r="AE896" t="s">
        <v>723</v>
      </c>
      <c r="AF896">
        <v>0</v>
      </c>
      <c r="AG896" t="s">
        <v>723</v>
      </c>
      <c r="AH896" t="s">
        <v>723</v>
      </c>
      <c r="AI896">
        <v>0</v>
      </c>
      <c r="AJ896">
        <v>0</v>
      </c>
      <c r="AK896">
        <v>0</v>
      </c>
      <c r="AL896" t="s">
        <v>723</v>
      </c>
      <c r="AM896" t="s">
        <v>723</v>
      </c>
      <c r="AN896" s="61" t="s">
        <v>723</v>
      </c>
      <c r="AO896" t="s">
        <v>723</v>
      </c>
      <c r="AP896" t="s">
        <v>723</v>
      </c>
    </row>
    <row r="897" spans="1:42" x14ac:dyDescent="0.35">
      <c r="A897" s="48">
        <v>2020</v>
      </c>
      <c r="B897">
        <v>94</v>
      </c>
      <c r="C897" t="s">
        <v>135</v>
      </c>
      <c r="D897" t="s">
        <v>128</v>
      </c>
      <c r="E897" t="s">
        <v>49</v>
      </c>
      <c r="F897">
        <v>2004</v>
      </c>
      <c r="G897">
        <v>80</v>
      </c>
      <c r="H897">
        <v>581.64705882352939</v>
      </c>
      <c r="J897">
        <v>100</v>
      </c>
      <c r="K897" t="s">
        <v>723</v>
      </c>
      <c r="L897" t="s">
        <v>723</v>
      </c>
      <c r="M897">
        <v>0</v>
      </c>
      <c r="N897" t="s">
        <v>723</v>
      </c>
      <c r="O897" t="s">
        <v>723</v>
      </c>
      <c r="P897">
        <v>0</v>
      </c>
      <c r="Q897">
        <v>9306.3529411764703</v>
      </c>
      <c r="R897" t="s">
        <v>723</v>
      </c>
      <c r="S897" t="s">
        <v>723</v>
      </c>
      <c r="T897">
        <v>0</v>
      </c>
      <c r="U897" t="s">
        <v>723</v>
      </c>
      <c r="V897" t="s">
        <v>723</v>
      </c>
      <c r="W897">
        <v>0</v>
      </c>
      <c r="X897" t="s">
        <v>723</v>
      </c>
      <c r="Y897" t="s">
        <v>723</v>
      </c>
      <c r="Z897">
        <v>0</v>
      </c>
      <c r="AA897" t="s">
        <v>723</v>
      </c>
      <c r="AB897" t="s">
        <v>722</v>
      </c>
      <c r="AC897">
        <v>0</v>
      </c>
      <c r="AD897" t="s">
        <v>723</v>
      </c>
      <c r="AE897" t="s">
        <v>723</v>
      </c>
      <c r="AF897">
        <v>0</v>
      </c>
      <c r="AG897" t="s">
        <v>723</v>
      </c>
      <c r="AH897" t="s">
        <v>723</v>
      </c>
      <c r="AI897">
        <v>0</v>
      </c>
      <c r="AJ897">
        <v>0</v>
      </c>
      <c r="AK897">
        <v>0</v>
      </c>
      <c r="AL897" t="s">
        <v>723</v>
      </c>
      <c r="AM897" t="s">
        <v>723</v>
      </c>
      <c r="AN897" s="61" t="s">
        <v>723</v>
      </c>
      <c r="AO897" t="s">
        <v>723</v>
      </c>
      <c r="AP897" t="s">
        <v>723</v>
      </c>
    </row>
    <row r="898" spans="1:42" x14ac:dyDescent="0.35">
      <c r="A898" s="48">
        <v>2020</v>
      </c>
      <c r="B898">
        <v>95</v>
      </c>
      <c r="C898" t="s">
        <v>136</v>
      </c>
      <c r="D898" t="s">
        <v>128</v>
      </c>
      <c r="E898" t="s">
        <v>49</v>
      </c>
      <c r="F898">
        <v>2004</v>
      </c>
      <c r="G898">
        <v>80</v>
      </c>
      <c r="H898">
        <v>581.64705882352939</v>
      </c>
      <c r="J898">
        <v>100</v>
      </c>
      <c r="K898" t="s">
        <v>723</v>
      </c>
      <c r="L898" t="s">
        <v>723</v>
      </c>
      <c r="M898">
        <v>0</v>
      </c>
      <c r="N898" t="s">
        <v>723</v>
      </c>
      <c r="O898" t="s">
        <v>723</v>
      </c>
      <c r="P898">
        <v>0</v>
      </c>
      <c r="Q898">
        <v>9306.3529411764703</v>
      </c>
      <c r="R898" t="s">
        <v>723</v>
      </c>
      <c r="S898" t="s">
        <v>723</v>
      </c>
      <c r="T898">
        <v>0</v>
      </c>
      <c r="U898" t="s">
        <v>723</v>
      </c>
      <c r="V898" t="s">
        <v>723</v>
      </c>
      <c r="W898">
        <v>0</v>
      </c>
      <c r="X898" t="s">
        <v>723</v>
      </c>
      <c r="Y898" t="s">
        <v>723</v>
      </c>
      <c r="Z898">
        <v>0</v>
      </c>
      <c r="AA898" t="s">
        <v>723</v>
      </c>
      <c r="AB898" t="s">
        <v>722</v>
      </c>
      <c r="AC898">
        <v>0</v>
      </c>
      <c r="AD898" t="s">
        <v>723</v>
      </c>
      <c r="AE898" t="s">
        <v>723</v>
      </c>
      <c r="AF898">
        <v>0</v>
      </c>
      <c r="AG898" t="s">
        <v>723</v>
      </c>
      <c r="AH898" t="s">
        <v>723</v>
      </c>
      <c r="AI898">
        <v>0</v>
      </c>
      <c r="AJ898">
        <v>0</v>
      </c>
      <c r="AK898">
        <v>0</v>
      </c>
      <c r="AL898" t="s">
        <v>723</v>
      </c>
      <c r="AM898" t="s">
        <v>723</v>
      </c>
      <c r="AN898" s="61" t="s">
        <v>723</v>
      </c>
      <c r="AO898" t="s">
        <v>723</v>
      </c>
      <c r="AP898" t="s">
        <v>723</v>
      </c>
    </row>
    <row r="899" spans="1:42" x14ac:dyDescent="0.35">
      <c r="A899" s="48">
        <v>2020</v>
      </c>
      <c r="B899">
        <v>96</v>
      </c>
      <c r="C899" t="s">
        <v>137</v>
      </c>
      <c r="D899" t="s">
        <v>128</v>
      </c>
      <c r="E899" t="s">
        <v>49</v>
      </c>
      <c r="F899">
        <v>2004</v>
      </c>
      <c r="G899">
        <v>80</v>
      </c>
      <c r="H899">
        <v>581.64705882352939</v>
      </c>
      <c r="J899">
        <v>100</v>
      </c>
      <c r="K899" t="s">
        <v>723</v>
      </c>
      <c r="L899" t="s">
        <v>723</v>
      </c>
      <c r="M899">
        <v>0</v>
      </c>
      <c r="N899" t="s">
        <v>723</v>
      </c>
      <c r="O899" t="s">
        <v>723</v>
      </c>
      <c r="P899">
        <v>0</v>
      </c>
      <c r="Q899">
        <v>9306.3529411764703</v>
      </c>
      <c r="R899" t="s">
        <v>723</v>
      </c>
      <c r="S899" t="s">
        <v>723</v>
      </c>
      <c r="T899">
        <v>0</v>
      </c>
      <c r="U899" t="s">
        <v>723</v>
      </c>
      <c r="V899" t="s">
        <v>723</v>
      </c>
      <c r="W899">
        <v>0</v>
      </c>
      <c r="X899" t="s">
        <v>723</v>
      </c>
      <c r="Y899" t="s">
        <v>723</v>
      </c>
      <c r="Z899">
        <v>0</v>
      </c>
      <c r="AA899" t="s">
        <v>723</v>
      </c>
      <c r="AB899" t="s">
        <v>722</v>
      </c>
      <c r="AC899">
        <v>0</v>
      </c>
      <c r="AD899" t="s">
        <v>723</v>
      </c>
      <c r="AE899" t="s">
        <v>723</v>
      </c>
      <c r="AF899">
        <v>0</v>
      </c>
      <c r="AG899" t="s">
        <v>723</v>
      </c>
      <c r="AH899" t="s">
        <v>723</v>
      </c>
      <c r="AI899">
        <v>0</v>
      </c>
      <c r="AJ899">
        <v>0</v>
      </c>
      <c r="AK899">
        <v>0</v>
      </c>
      <c r="AL899" t="s">
        <v>723</v>
      </c>
      <c r="AM899" t="s">
        <v>723</v>
      </c>
      <c r="AN899" s="61" t="s">
        <v>723</v>
      </c>
      <c r="AO899" t="s">
        <v>723</v>
      </c>
      <c r="AP899" t="s">
        <v>723</v>
      </c>
    </row>
    <row r="900" spans="1:42" x14ac:dyDescent="0.35">
      <c r="A900" s="48">
        <v>2020</v>
      </c>
      <c r="B900">
        <v>97</v>
      </c>
      <c r="C900" t="s">
        <v>138</v>
      </c>
      <c r="D900" t="s">
        <v>128</v>
      </c>
      <c r="E900" t="s">
        <v>49</v>
      </c>
      <c r="F900">
        <v>2004</v>
      </c>
      <c r="G900">
        <v>80</v>
      </c>
      <c r="H900">
        <v>581.64705882352939</v>
      </c>
      <c r="J900">
        <v>100</v>
      </c>
      <c r="K900" t="s">
        <v>723</v>
      </c>
      <c r="L900" t="s">
        <v>723</v>
      </c>
      <c r="M900">
        <v>0</v>
      </c>
      <c r="N900" t="s">
        <v>723</v>
      </c>
      <c r="O900" t="s">
        <v>723</v>
      </c>
      <c r="P900">
        <v>0</v>
      </c>
      <c r="Q900">
        <v>9306.3529411764703</v>
      </c>
      <c r="R900" t="s">
        <v>723</v>
      </c>
      <c r="S900" t="s">
        <v>723</v>
      </c>
      <c r="T900">
        <v>0</v>
      </c>
      <c r="U900" t="s">
        <v>723</v>
      </c>
      <c r="V900" t="s">
        <v>723</v>
      </c>
      <c r="W900">
        <v>0</v>
      </c>
      <c r="X900" t="s">
        <v>723</v>
      </c>
      <c r="Y900" t="s">
        <v>723</v>
      </c>
      <c r="Z900">
        <v>0</v>
      </c>
      <c r="AA900" t="s">
        <v>723</v>
      </c>
      <c r="AB900" t="s">
        <v>722</v>
      </c>
      <c r="AC900">
        <v>0</v>
      </c>
      <c r="AD900" t="s">
        <v>723</v>
      </c>
      <c r="AE900" t="s">
        <v>723</v>
      </c>
      <c r="AF900">
        <v>0</v>
      </c>
      <c r="AG900" t="s">
        <v>723</v>
      </c>
      <c r="AH900" t="s">
        <v>723</v>
      </c>
      <c r="AI900">
        <v>0</v>
      </c>
      <c r="AJ900">
        <v>0</v>
      </c>
      <c r="AK900">
        <v>0</v>
      </c>
      <c r="AL900" t="s">
        <v>723</v>
      </c>
      <c r="AM900" t="s">
        <v>723</v>
      </c>
      <c r="AN900" s="61" t="s">
        <v>723</v>
      </c>
      <c r="AO900" t="s">
        <v>723</v>
      </c>
      <c r="AP900" t="s">
        <v>723</v>
      </c>
    </row>
    <row r="901" spans="1:42" x14ac:dyDescent="0.35">
      <c r="A901" s="48">
        <v>2020</v>
      </c>
      <c r="B901">
        <v>98</v>
      </c>
      <c r="C901" t="s">
        <v>139</v>
      </c>
      <c r="D901" t="s">
        <v>128</v>
      </c>
      <c r="E901" t="s">
        <v>49</v>
      </c>
      <c r="F901">
        <v>2004</v>
      </c>
      <c r="G901">
        <v>80</v>
      </c>
      <c r="H901">
        <v>581.64705882352939</v>
      </c>
      <c r="J901">
        <v>100</v>
      </c>
      <c r="K901" t="s">
        <v>723</v>
      </c>
      <c r="L901" t="s">
        <v>723</v>
      </c>
      <c r="M901">
        <v>0</v>
      </c>
      <c r="N901" t="s">
        <v>723</v>
      </c>
      <c r="O901" t="s">
        <v>723</v>
      </c>
      <c r="P901">
        <v>0</v>
      </c>
      <c r="Q901">
        <v>9306.3529411764703</v>
      </c>
      <c r="R901" t="s">
        <v>723</v>
      </c>
      <c r="S901" t="s">
        <v>723</v>
      </c>
      <c r="T901">
        <v>0</v>
      </c>
      <c r="U901" t="s">
        <v>723</v>
      </c>
      <c r="V901" t="s">
        <v>723</v>
      </c>
      <c r="W901">
        <v>0</v>
      </c>
      <c r="X901" t="s">
        <v>723</v>
      </c>
      <c r="Y901" t="s">
        <v>723</v>
      </c>
      <c r="Z901">
        <v>0</v>
      </c>
      <c r="AA901" t="s">
        <v>723</v>
      </c>
      <c r="AB901" t="s">
        <v>722</v>
      </c>
      <c r="AC901">
        <v>0</v>
      </c>
      <c r="AD901" t="s">
        <v>723</v>
      </c>
      <c r="AE901" t="s">
        <v>723</v>
      </c>
      <c r="AF901">
        <v>0</v>
      </c>
      <c r="AG901" t="s">
        <v>723</v>
      </c>
      <c r="AH901" t="s">
        <v>723</v>
      </c>
      <c r="AI901">
        <v>0</v>
      </c>
      <c r="AJ901">
        <v>0</v>
      </c>
      <c r="AK901">
        <v>0</v>
      </c>
      <c r="AL901" t="s">
        <v>723</v>
      </c>
      <c r="AM901" t="s">
        <v>723</v>
      </c>
      <c r="AN901" s="61" t="s">
        <v>723</v>
      </c>
      <c r="AO901" t="s">
        <v>723</v>
      </c>
      <c r="AP901" t="s">
        <v>723</v>
      </c>
    </row>
    <row r="902" spans="1:42" x14ac:dyDescent="0.35">
      <c r="A902" s="48">
        <v>2020</v>
      </c>
      <c r="B902">
        <v>99</v>
      </c>
      <c r="C902" t="s">
        <v>140</v>
      </c>
      <c r="D902" t="s">
        <v>128</v>
      </c>
      <c r="E902" t="s">
        <v>49</v>
      </c>
      <c r="F902">
        <v>2004</v>
      </c>
      <c r="G902">
        <v>80</v>
      </c>
      <c r="H902">
        <v>581.64705882352939</v>
      </c>
      <c r="J902">
        <v>100</v>
      </c>
      <c r="K902" t="s">
        <v>723</v>
      </c>
      <c r="L902" t="s">
        <v>723</v>
      </c>
      <c r="M902">
        <v>0</v>
      </c>
      <c r="N902" t="s">
        <v>723</v>
      </c>
      <c r="O902" t="s">
        <v>723</v>
      </c>
      <c r="P902">
        <v>0</v>
      </c>
      <c r="Q902">
        <v>9306.3529411764703</v>
      </c>
      <c r="R902" t="s">
        <v>723</v>
      </c>
      <c r="S902" t="s">
        <v>723</v>
      </c>
      <c r="T902">
        <v>0</v>
      </c>
      <c r="U902" t="s">
        <v>723</v>
      </c>
      <c r="V902" t="s">
        <v>723</v>
      </c>
      <c r="W902">
        <v>0</v>
      </c>
      <c r="X902" t="s">
        <v>723</v>
      </c>
      <c r="Y902" t="s">
        <v>723</v>
      </c>
      <c r="Z902">
        <v>0</v>
      </c>
      <c r="AA902" t="s">
        <v>723</v>
      </c>
      <c r="AB902" t="s">
        <v>722</v>
      </c>
      <c r="AC902">
        <v>0</v>
      </c>
      <c r="AD902" t="s">
        <v>723</v>
      </c>
      <c r="AE902" t="s">
        <v>723</v>
      </c>
      <c r="AF902">
        <v>0</v>
      </c>
      <c r="AG902" t="s">
        <v>723</v>
      </c>
      <c r="AH902" t="s">
        <v>723</v>
      </c>
      <c r="AI902">
        <v>0</v>
      </c>
      <c r="AJ902">
        <v>0</v>
      </c>
      <c r="AK902">
        <v>0</v>
      </c>
      <c r="AL902" t="s">
        <v>723</v>
      </c>
      <c r="AM902" t="s">
        <v>723</v>
      </c>
      <c r="AN902" s="61" t="s">
        <v>723</v>
      </c>
      <c r="AO902" t="s">
        <v>723</v>
      </c>
      <c r="AP902" t="s">
        <v>723</v>
      </c>
    </row>
    <row r="903" spans="1:42" x14ac:dyDescent="0.35">
      <c r="A903" s="48">
        <v>2020</v>
      </c>
      <c r="B903">
        <v>100</v>
      </c>
      <c r="C903" t="s">
        <v>141</v>
      </c>
      <c r="D903" t="s">
        <v>128</v>
      </c>
      <c r="E903" t="s">
        <v>49</v>
      </c>
      <c r="F903">
        <v>2004</v>
      </c>
      <c r="G903">
        <v>80</v>
      </c>
      <c r="H903">
        <v>581.64705882352939</v>
      </c>
      <c r="J903">
        <v>100</v>
      </c>
      <c r="K903" t="s">
        <v>723</v>
      </c>
      <c r="L903" t="s">
        <v>723</v>
      </c>
      <c r="M903">
        <v>0</v>
      </c>
      <c r="N903" t="s">
        <v>723</v>
      </c>
      <c r="O903" t="s">
        <v>723</v>
      </c>
      <c r="P903">
        <v>0</v>
      </c>
      <c r="Q903">
        <v>9306.3529411764703</v>
      </c>
      <c r="R903" t="s">
        <v>723</v>
      </c>
      <c r="S903" t="s">
        <v>723</v>
      </c>
      <c r="T903">
        <v>0</v>
      </c>
      <c r="U903" t="s">
        <v>723</v>
      </c>
      <c r="V903" t="s">
        <v>723</v>
      </c>
      <c r="W903">
        <v>0</v>
      </c>
      <c r="X903" t="s">
        <v>723</v>
      </c>
      <c r="Y903" t="s">
        <v>723</v>
      </c>
      <c r="Z903">
        <v>0</v>
      </c>
      <c r="AA903" t="s">
        <v>723</v>
      </c>
      <c r="AB903" t="s">
        <v>722</v>
      </c>
      <c r="AC903">
        <v>0</v>
      </c>
      <c r="AD903" t="s">
        <v>723</v>
      </c>
      <c r="AE903" t="s">
        <v>723</v>
      </c>
      <c r="AF903">
        <v>0</v>
      </c>
      <c r="AG903" t="s">
        <v>723</v>
      </c>
      <c r="AH903" t="s">
        <v>723</v>
      </c>
      <c r="AI903">
        <v>0</v>
      </c>
      <c r="AJ903">
        <v>0</v>
      </c>
      <c r="AK903">
        <v>0</v>
      </c>
      <c r="AL903" t="s">
        <v>723</v>
      </c>
      <c r="AM903" t="s">
        <v>723</v>
      </c>
      <c r="AN903" s="61" t="s">
        <v>723</v>
      </c>
      <c r="AO903" t="s">
        <v>723</v>
      </c>
      <c r="AP903" t="s">
        <v>723</v>
      </c>
    </row>
    <row r="904" spans="1:42" x14ac:dyDescent="0.35">
      <c r="A904" s="48">
        <v>2020</v>
      </c>
      <c r="B904">
        <v>101</v>
      </c>
      <c r="C904" t="s">
        <v>145</v>
      </c>
      <c r="D904" t="s">
        <v>128</v>
      </c>
      <c r="E904" t="s">
        <v>49</v>
      </c>
      <c r="F904">
        <v>2005</v>
      </c>
      <c r="G904">
        <v>70</v>
      </c>
      <c r="H904">
        <v>581.64705882352939</v>
      </c>
      <c r="J904">
        <v>75</v>
      </c>
      <c r="K904" t="s">
        <v>723</v>
      </c>
      <c r="L904" t="s">
        <v>723</v>
      </c>
      <c r="M904">
        <v>0</v>
      </c>
      <c r="N904" t="s">
        <v>723</v>
      </c>
      <c r="O904" t="s">
        <v>723</v>
      </c>
      <c r="P904">
        <v>0</v>
      </c>
      <c r="Q904">
        <v>8724.7058823529405</v>
      </c>
      <c r="R904" t="s">
        <v>723</v>
      </c>
      <c r="S904" t="s">
        <v>723</v>
      </c>
      <c r="T904">
        <v>0</v>
      </c>
      <c r="U904" t="s">
        <v>723</v>
      </c>
      <c r="V904" t="s">
        <v>723</v>
      </c>
      <c r="W904">
        <v>0</v>
      </c>
      <c r="X904" t="s">
        <v>723</v>
      </c>
      <c r="Y904" t="s">
        <v>723</v>
      </c>
      <c r="Z904">
        <v>0</v>
      </c>
      <c r="AA904" t="s">
        <v>723</v>
      </c>
      <c r="AB904" t="s">
        <v>722</v>
      </c>
      <c r="AC904">
        <v>0</v>
      </c>
      <c r="AD904" t="s">
        <v>723</v>
      </c>
      <c r="AE904" t="s">
        <v>723</v>
      </c>
      <c r="AF904">
        <v>0</v>
      </c>
      <c r="AG904" t="s">
        <v>723</v>
      </c>
      <c r="AH904" t="s">
        <v>723</v>
      </c>
      <c r="AI904">
        <v>0</v>
      </c>
      <c r="AJ904">
        <v>0</v>
      </c>
      <c r="AK904">
        <v>0</v>
      </c>
      <c r="AL904" t="s">
        <v>723</v>
      </c>
      <c r="AM904" t="s">
        <v>723</v>
      </c>
      <c r="AN904" s="61" t="s">
        <v>723</v>
      </c>
      <c r="AO904" t="s">
        <v>723</v>
      </c>
      <c r="AP904" t="s">
        <v>723</v>
      </c>
    </row>
    <row r="905" spans="1:42" x14ac:dyDescent="0.35">
      <c r="A905" s="48">
        <v>2020</v>
      </c>
      <c r="B905">
        <v>102</v>
      </c>
      <c r="C905">
        <v>57081</v>
      </c>
      <c r="D905" t="s">
        <v>128</v>
      </c>
      <c r="E905" t="s">
        <v>49</v>
      </c>
      <c r="F905">
        <v>2006</v>
      </c>
      <c r="G905">
        <v>70</v>
      </c>
      <c r="H905">
        <v>503</v>
      </c>
      <c r="J905">
        <v>75</v>
      </c>
      <c r="K905" t="s">
        <v>723</v>
      </c>
      <c r="L905" t="s">
        <v>723</v>
      </c>
      <c r="M905">
        <v>0</v>
      </c>
      <c r="N905" t="s">
        <v>723</v>
      </c>
      <c r="O905" t="s">
        <v>723</v>
      </c>
      <c r="P905">
        <v>0</v>
      </c>
      <c r="Q905">
        <v>7042</v>
      </c>
      <c r="R905" t="s">
        <v>723</v>
      </c>
      <c r="S905" t="s">
        <v>723</v>
      </c>
      <c r="T905">
        <v>0</v>
      </c>
      <c r="U905" t="s">
        <v>723</v>
      </c>
      <c r="V905" t="s">
        <v>723</v>
      </c>
      <c r="W905">
        <v>0</v>
      </c>
      <c r="X905" t="s">
        <v>723</v>
      </c>
      <c r="Y905" t="s">
        <v>723</v>
      </c>
      <c r="Z905">
        <v>0</v>
      </c>
      <c r="AA905" t="s">
        <v>723</v>
      </c>
      <c r="AB905" t="s">
        <v>722</v>
      </c>
      <c r="AC905">
        <v>0</v>
      </c>
      <c r="AD905" t="s">
        <v>723</v>
      </c>
      <c r="AE905" t="s">
        <v>723</v>
      </c>
      <c r="AF905">
        <v>0</v>
      </c>
      <c r="AG905" t="s">
        <v>723</v>
      </c>
      <c r="AH905" t="s">
        <v>723</v>
      </c>
      <c r="AI905">
        <v>0</v>
      </c>
      <c r="AJ905">
        <v>0</v>
      </c>
      <c r="AK905">
        <v>0</v>
      </c>
      <c r="AL905" t="s">
        <v>723</v>
      </c>
      <c r="AM905" t="s">
        <v>723</v>
      </c>
      <c r="AN905" s="61" t="s">
        <v>723</v>
      </c>
      <c r="AO905" t="s">
        <v>723</v>
      </c>
      <c r="AP905" t="s">
        <v>723</v>
      </c>
    </row>
    <row r="906" spans="1:42" x14ac:dyDescent="0.35">
      <c r="A906" s="48">
        <v>2020</v>
      </c>
      <c r="B906">
        <v>103</v>
      </c>
      <c r="C906">
        <v>57082</v>
      </c>
      <c r="D906" t="s">
        <v>128</v>
      </c>
      <c r="E906" t="s">
        <v>49</v>
      </c>
      <c r="F906">
        <v>2006</v>
      </c>
      <c r="G906">
        <v>70</v>
      </c>
      <c r="H906">
        <v>503</v>
      </c>
      <c r="J906">
        <v>75</v>
      </c>
      <c r="K906" t="s">
        <v>723</v>
      </c>
      <c r="L906" t="s">
        <v>723</v>
      </c>
      <c r="M906">
        <v>0</v>
      </c>
      <c r="N906" t="s">
        <v>723</v>
      </c>
      <c r="O906" t="s">
        <v>723</v>
      </c>
      <c r="P906">
        <v>0</v>
      </c>
      <c r="Q906">
        <v>7042</v>
      </c>
      <c r="R906" t="s">
        <v>723</v>
      </c>
      <c r="S906" t="s">
        <v>723</v>
      </c>
      <c r="T906">
        <v>0</v>
      </c>
      <c r="U906" t="s">
        <v>723</v>
      </c>
      <c r="V906" t="s">
        <v>723</v>
      </c>
      <c r="W906">
        <v>0</v>
      </c>
      <c r="X906" t="s">
        <v>723</v>
      </c>
      <c r="Y906" t="s">
        <v>723</v>
      </c>
      <c r="Z906">
        <v>0</v>
      </c>
      <c r="AA906" t="s">
        <v>723</v>
      </c>
      <c r="AB906" t="s">
        <v>722</v>
      </c>
      <c r="AC906">
        <v>0</v>
      </c>
      <c r="AD906" t="s">
        <v>723</v>
      </c>
      <c r="AE906" t="s">
        <v>723</v>
      </c>
      <c r="AF906">
        <v>0</v>
      </c>
      <c r="AG906" t="s">
        <v>723</v>
      </c>
      <c r="AH906" t="s">
        <v>723</v>
      </c>
      <c r="AI906">
        <v>0</v>
      </c>
      <c r="AJ906">
        <v>0</v>
      </c>
      <c r="AK906">
        <v>0</v>
      </c>
      <c r="AL906" t="s">
        <v>723</v>
      </c>
      <c r="AM906" t="s">
        <v>723</v>
      </c>
      <c r="AN906" s="61" t="s">
        <v>723</v>
      </c>
      <c r="AO906" t="s">
        <v>723</v>
      </c>
      <c r="AP906" t="s">
        <v>723</v>
      </c>
    </row>
    <row r="907" spans="1:42" x14ac:dyDescent="0.35">
      <c r="A907" s="48">
        <v>2020</v>
      </c>
      <c r="B907">
        <v>104</v>
      </c>
      <c r="C907">
        <v>57083</v>
      </c>
      <c r="D907" t="s">
        <v>128</v>
      </c>
      <c r="E907" t="s">
        <v>49</v>
      </c>
      <c r="F907">
        <v>2006</v>
      </c>
      <c r="G907">
        <v>70</v>
      </c>
      <c r="H907">
        <v>503</v>
      </c>
      <c r="J907">
        <v>75</v>
      </c>
      <c r="K907" t="s">
        <v>723</v>
      </c>
      <c r="L907" t="s">
        <v>723</v>
      </c>
      <c r="M907">
        <v>0</v>
      </c>
      <c r="N907" t="s">
        <v>723</v>
      </c>
      <c r="O907" t="s">
        <v>723</v>
      </c>
      <c r="P907">
        <v>0</v>
      </c>
      <c r="Q907">
        <v>7042</v>
      </c>
      <c r="R907" t="s">
        <v>723</v>
      </c>
      <c r="S907" t="s">
        <v>723</v>
      </c>
      <c r="T907">
        <v>0</v>
      </c>
      <c r="U907" t="s">
        <v>723</v>
      </c>
      <c r="V907" t="s">
        <v>723</v>
      </c>
      <c r="W907">
        <v>0</v>
      </c>
      <c r="X907" t="s">
        <v>723</v>
      </c>
      <c r="Y907" t="s">
        <v>723</v>
      </c>
      <c r="Z907">
        <v>0</v>
      </c>
      <c r="AA907" t="s">
        <v>723</v>
      </c>
      <c r="AB907" t="s">
        <v>722</v>
      </c>
      <c r="AC907">
        <v>0</v>
      </c>
      <c r="AD907" t="s">
        <v>723</v>
      </c>
      <c r="AE907" t="s">
        <v>723</v>
      </c>
      <c r="AF907">
        <v>0</v>
      </c>
      <c r="AG907" t="s">
        <v>723</v>
      </c>
      <c r="AH907" t="s">
        <v>723</v>
      </c>
      <c r="AI907">
        <v>0</v>
      </c>
      <c r="AJ907">
        <v>0</v>
      </c>
      <c r="AK907">
        <v>0</v>
      </c>
      <c r="AL907" t="s">
        <v>723</v>
      </c>
      <c r="AM907" t="s">
        <v>723</v>
      </c>
      <c r="AN907" s="61" t="s">
        <v>723</v>
      </c>
      <c r="AO907" t="s">
        <v>723</v>
      </c>
      <c r="AP907" t="s">
        <v>723</v>
      </c>
    </row>
    <row r="908" spans="1:42" x14ac:dyDescent="0.35">
      <c r="A908" s="48">
        <v>2020</v>
      </c>
      <c r="B908">
        <v>105</v>
      </c>
      <c r="C908" t="s">
        <v>686</v>
      </c>
      <c r="D908" t="s">
        <v>128</v>
      </c>
      <c r="E908" t="s">
        <v>49</v>
      </c>
      <c r="F908">
        <v>2018</v>
      </c>
      <c r="G908">
        <v>70</v>
      </c>
      <c r="H908">
        <v>581.64705882352939</v>
      </c>
      <c r="J908">
        <v>75</v>
      </c>
      <c r="K908" t="s">
        <v>723</v>
      </c>
      <c r="L908" t="s">
        <v>723</v>
      </c>
      <c r="M908">
        <v>0</v>
      </c>
      <c r="N908" t="s">
        <v>723</v>
      </c>
      <c r="O908" t="s">
        <v>723</v>
      </c>
      <c r="P908">
        <v>0</v>
      </c>
      <c r="Q908">
        <v>1163.2941176470588</v>
      </c>
      <c r="R908" t="s">
        <v>723</v>
      </c>
      <c r="S908" t="s">
        <v>723</v>
      </c>
      <c r="T908">
        <v>0</v>
      </c>
      <c r="U908" t="s">
        <v>723</v>
      </c>
      <c r="V908" t="s">
        <v>723</v>
      </c>
      <c r="W908">
        <v>0</v>
      </c>
      <c r="X908" t="s">
        <v>723</v>
      </c>
      <c r="Y908" t="s">
        <v>723</v>
      </c>
      <c r="Z908">
        <v>0</v>
      </c>
      <c r="AA908" t="s">
        <v>723</v>
      </c>
      <c r="AB908" t="s">
        <v>722</v>
      </c>
      <c r="AC908">
        <v>0</v>
      </c>
      <c r="AD908" t="s">
        <v>723</v>
      </c>
      <c r="AE908" t="s">
        <v>723</v>
      </c>
      <c r="AF908">
        <v>0</v>
      </c>
      <c r="AG908" t="s">
        <v>723</v>
      </c>
      <c r="AH908" t="s">
        <v>723</v>
      </c>
      <c r="AI908">
        <v>0</v>
      </c>
      <c r="AJ908">
        <v>0</v>
      </c>
      <c r="AK908">
        <v>0</v>
      </c>
      <c r="AL908" t="s">
        <v>723</v>
      </c>
      <c r="AM908" t="s">
        <v>723</v>
      </c>
      <c r="AN908" s="61" t="s">
        <v>723</v>
      </c>
      <c r="AO908" t="s">
        <v>723</v>
      </c>
      <c r="AP908" t="s">
        <v>723</v>
      </c>
    </row>
    <row r="909" spans="1:42" x14ac:dyDescent="0.35">
      <c r="A909" s="48">
        <v>2020</v>
      </c>
      <c r="B909">
        <v>106</v>
      </c>
      <c r="C909" t="s">
        <v>687</v>
      </c>
      <c r="D909" t="s">
        <v>128</v>
      </c>
      <c r="E909" t="s">
        <v>49</v>
      </c>
      <c r="F909">
        <v>2018</v>
      </c>
      <c r="G909">
        <v>70</v>
      </c>
      <c r="H909">
        <v>581.64705882352939</v>
      </c>
      <c r="J909">
        <v>75</v>
      </c>
      <c r="K909" t="s">
        <v>723</v>
      </c>
      <c r="L909" t="s">
        <v>723</v>
      </c>
      <c r="M909">
        <v>0</v>
      </c>
      <c r="N909" t="s">
        <v>723</v>
      </c>
      <c r="O909" t="s">
        <v>723</v>
      </c>
      <c r="P909">
        <v>0</v>
      </c>
      <c r="Q909">
        <v>1163.2941176470588</v>
      </c>
      <c r="R909" t="s">
        <v>723</v>
      </c>
      <c r="S909" t="s">
        <v>723</v>
      </c>
      <c r="T909">
        <v>0</v>
      </c>
      <c r="U909" t="s">
        <v>723</v>
      </c>
      <c r="V909" t="s">
        <v>723</v>
      </c>
      <c r="W909">
        <v>0</v>
      </c>
      <c r="X909" t="s">
        <v>723</v>
      </c>
      <c r="Y909" t="s">
        <v>723</v>
      </c>
      <c r="Z909">
        <v>0</v>
      </c>
      <c r="AA909" t="s">
        <v>723</v>
      </c>
      <c r="AB909" t="s">
        <v>722</v>
      </c>
      <c r="AC909">
        <v>0</v>
      </c>
      <c r="AD909" t="s">
        <v>723</v>
      </c>
      <c r="AE909" t="s">
        <v>723</v>
      </c>
      <c r="AF909">
        <v>0</v>
      </c>
      <c r="AG909" t="s">
        <v>723</v>
      </c>
      <c r="AH909" t="s">
        <v>723</v>
      </c>
      <c r="AI909">
        <v>0</v>
      </c>
      <c r="AJ909">
        <v>0</v>
      </c>
      <c r="AK909">
        <v>0</v>
      </c>
      <c r="AL909" t="s">
        <v>723</v>
      </c>
      <c r="AM909" t="s">
        <v>723</v>
      </c>
      <c r="AN909" s="61" t="s">
        <v>723</v>
      </c>
      <c r="AO909" t="s">
        <v>723</v>
      </c>
      <c r="AP909" t="s">
        <v>723</v>
      </c>
    </row>
    <row r="910" spans="1:42" x14ac:dyDescent="0.35">
      <c r="A910" s="48">
        <v>2020</v>
      </c>
      <c r="B910">
        <v>107</v>
      </c>
      <c r="C910">
        <v>29598</v>
      </c>
      <c r="D910" t="s">
        <v>128</v>
      </c>
      <c r="E910" t="s">
        <v>49</v>
      </c>
      <c r="F910">
        <v>2019</v>
      </c>
      <c r="G910">
        <v>60</v>
      </c>
      <c r="H910">
        <v>581.64705882352939</v>
      </c>
      <c r="J910">
        <v>75</v>
      </c>
      <c r="K910" t="s">
        <v>723</v>
      </c>
      <c r="L910" t="s">
        <v>723</v>
      </c>
      <c r="M910">
        <v>0</v>
      </c>
      <c r="N910" t="s">
        <v>723</v>
      </c>
      <c r="O910" t="s">
        <v>723</v>
      </c>
      <c r="P910">
        <v>0</v>
      </c>
      <c r="Q910">
        <v>581.64705882352939</v>
      </c>
      <c r="R910" t="s">
        <v>723</v>
      </c>
      <c r="S910" t="s">
        <v>723</v>
      </c>
      <c r="T910">
        <v>0</v>
      </c>
      <c r="U910" t="s">
        <v>723</v>
      </c>
      <c r="V910" t="s">
        <v>723</v>
      </c>
      <c r="W910">
        <v>0</v>
      </c>
      <c r="X910" t="s">
        <v>723</v>
      </c>
      <c r="Y910" t="s">
        <v>723</v>
      </c>
      <c r="Z910">
        <v>0</v>
      </c>
      <c r="AA910" t="s">
        <v>723</v>
      </c>
      <c r="AB910" t="s">
        <v>722</v>
      </c>
      <c r="AC910">
        <v>0</v>
      </c>
      <c r="AD910" t="s">
        <v>723</v>
      </c>
      <c r="AE910" t="s">
        <v>723</v>
      </c>
      <c r="AF910">
        <v>0</v>
      </c>
      <c r="AG910" t="s">
        <v>723</v>
      </c>
      <c r="AH910" t="s">
        <v>723</v>
      </c>
      <c r="AI910">
        <v>0</v>
      </c>
      <c r="AJ910">
        <v>0</v>
      </c>
      <c r="AK910">
        <v>0</v>
      </c>
      <c r="AL910" t="s">
        <v>723</v>
      </c>
      <c r="AM910" t="s">
        <v>723</v>
      </c>
      <c r="AN910" s="61" t="s">
        <v>723</v>
      </c>
      <c r="AO910" t="s">
        <v>723</v>
      </c>
      <c r="AP910" t="s">
        <v>723</v>
      </c>
    </row>
    <row r="911" spans="1:42" x14ac:dyDescent="0.35">
      <c r="A911" s="48">
        <v>2020</v>
      </c>
      <c r="B911">
        <v>108</v>
      </c>
      <c r="C911">
        <v>29599</v>
      </c>
      <c r="D911" t="s">
        <v>128</v>
      </c>
      <c r="E911" t="s">
        <v>49</v>
      </c>
      <c r="F911">
        <v>2019</v>
      </c>
      <c r="G911">
        <v>60</v>
      </c>
      <c r="H911">
        <v>581.64705882352939</v>
      </c>
      <c r="J911">
        <v>75</v>
      </c>
      <c r="K911" t="s">
        <v>723</v>
      </c>
      <c r="L911" t="s">
        <v>723</v>
      </c>
      <c r="M911">
        <v>0</v>
      </c>
      <c r="N911" t="s">
        <v>723</v>
      </c>
      <c r="O911" t="s">
        <v>723</v>
      </c>
      <c r="P911">
        <v>0</v>
      </c>
      <c r="Q911">
        <v>581.64705882352939</v>
      </c>
      <c r="R911" t="s">
        <v>723</v>
      </c>
      <c r="S911" t="s">
        <v>723</v>
      </c>
      <c r="T911">
        <v>0</v>
      </c>
      <c r="U911" t="s">
        <v>723</v>
      </c>
      <c r="V911" t="s">
        <v>723</v>
      </c>
      <c r="W911">
        <v>0</v>
      </c>
      <c r="X911" t="s">
        <v>723</v>
      </c>
      <c r="Y911" t="s">
        <v>723</v>
      </c>
      <c r="Z911">
        <v>0</v>
      </c>
      <c r="AA911" t="s">
        <v>723</v>
      </c>
      <c r="AB911" t="s">
        <v>722</v>
      </c>
      <c r="AC911">
        <v>0</v>
      </c>
      <c r="AD911" t="s">
        <v>723</v>
      </c>
      <c r="AE911" t="s">
        <v>723</v>
      </c>
      <c r="AF911">
        <v>0</v>
      </c>
      <c r="AG911" t="s">
        <v>723</v>
      </c>
      <c r="AH911" t="s">
        <v>723</v>
      </c>
      <c r="AI911">
        <v>0</v>
      </c>
      <c r="AJ911">
        <v>0</v>
      </c>
      <c r="AK911">
        <v>0</v>
      </c>
      <c r="AL911" t="s">
        <v>723</v>
      </c>
      <c r="AM911" t="s">
        <v>723</v>
      </c>
      <c r="AN911" s="61" t="s">
        <v>723</v>
      </c>
      <c r="AO911" t="s">
        <v>723</v>
      </c>
      <c r="AP911" t="s">
        <v>723</v>
      </c>
    </row>
    <row r="912" spans="1:42" x14ac:dyDescent="0.35">
      <c r="A912" s="48">
        <v>2020</v>
      </c>
      <c r="B912">
        <v>109</v>
      </c>
      <c r="C912">
        <v>1803</v>
      </c>
      <c r="D912" t="s">
        <v>688</v>
      </c>
      <c r="E912" t="s">
        <v>16</v>
      </c>
      <c r="F912">
        <v>2001</v>
      </c>
      <c r="G912">
        <v>100</v>
      </c>
      <c r="H912">
        <v>581.64705882352939</v>
      </c>
      <c r="J912">
        <v>175</v>
      </c>
      <c r="K912" t="s">
        <v>722</v>
      </c>
      <c r="L912">
        <v>0.5</v>
      </c>
      <c r="M912">
        <v>0.5</v>
      </c>
      <c r="N912" t="s">
        <v>722</v>
      </c>
      <c r="O912">
        <v>7000</v>
      </c>
      <c r="P912">
        <v>7000</v>
      </c>
      <c r="Q912">
        <v>11051.294117647058</v>
      </c>
      <c r="R912" t="s">
        <v>722</v>
      </c>
      <c r="S912">
        <v>1.33</v>
      </c>
      <c r="T912">
        <v>1.33</v>
      </c>
      <c r="U912" t="s">
        <v>722</v>
      </c>
      <c r="V912">
        <v>3.9799999999999998E-5</v>
      </c>
      <c r="W912">
        <v>3.9799999999999998E-5</v>
      </c>
      <c r="X912" t="s">
        <v>722</v>
      </c>
      <c r="Y912">
        <v>10.29</v>
      </c>
      <c r="Z912">
        <v>10.29</v>
      </c>
      <c r="AA912" t="s">
        <v>722</v>
      </c>
      <c r="AB912">
        <v>1.0900000000000001E-4</v>
      </c>
      <c r="AC912">
        <v>1.0900000000000001E-4</v>
      </c>
      <c r="AD912" t="s">
        <v>722</v>
      </c>
      <c r="AE912">
        <v>1</v>
      </c>
      <c r="AF912">
        <v>1</v>
      </c>
      <c r="AG912" t="s">
        <v>722</v>
      </c>
      <c r="AH912">
        <v>0.97699999999999998</v>
      </c>
      <c r="AI912">
        <v>0.97699999999999998</v>
      </c>
      <c r="AJ912">
        <v>1.6086</v>
      </c>
      <c r="AK912">
        <v>10.798780999999998</v>
      </c>
      <c r="AL912">
        <v>103.13637537857277</v>
      </c>
      <c r="AM912">
        <v>692.37046552716595</v>
      </c>
      <c r="AN912" s="61">
        <v>5.1568187689286386E-2</v>
      </c>
      <c r="AO912">
        <v>0.34618523276358298</v>
      </c>
      <c r="AP912">
        <v>4.7432419036605618E-2</v>
      </c>
    </row>
    <row r="913" spans="1:42" x14ac:dyDescent="0.35">
      <c r="A913" s="48">
        <v>2020</v>
      </c>
      <c r="B913">
        <v>110</v>
      </c>
      <c r="C913">
        <v>1874</v>
      </c>
      <c r="D913" t="s">
        <v>688</v>
      </c>
      <c r="E913" t="s">
        <v>16</v>
      </c>
      <c r="F913">
        <v>2001</v>
      </c>
      <c r="G913">
        <v>100</v>
      </c>
      <c r="H913">
        <v>581.64705882352939</v>
      </c>
      <c r="J913">
        <v>175</v>
      </c>
      <c r="K913" t="s">
        <v>722</v>
      </c>
      <c r="L913">
        <v>0.5</v>
      </c>
      <c r="M913">
        <v>0.5</v>
      </c>
      <c r="N913" t="s">
        <v>722</v>
      </c>
      <c r="O913">
        <v>7000</v>
      </c>
      <c r="P913">
        <v>7000</v>
      </c>
      <c r="Q913">
        <v>11051.294117647058</v>
      </c>
      <c r="R913" t="s">
        <v>722</v>
      </c>
      <c r="S913">
        <v>1.33</v>
      </c>
      <c r="T913">
        <v>1.33</v>
      </c>
      <c r="U913" t="s">
        <v>722</v>
      </c>
      <c r="V913">
        <v>3.9799999999999998E-5</v>
      </c>
      <c r="W913">
        <v>3.9799999999999998E-5</v>
      </c>
      <c r="X913" t="s">
        <v>722</v>
      </c>
      <c r="Y913">
        <v>10.29</v>
      </c>
      <c r="Z913">
        <v>10.29</v>
      </c>
      <c r="AA913" t="s">
        <v>722</v>
      </c>
      <c r="AB913">
        <v>1.0900000000000001E-4</v>
      </c>
      <c r="AC913">
        <v>1.0900000000000001E-4</v>
      </c>
      <c r="AD913" t="s">
        <v>722</v>
      </c>
      <c r="AE913">
        <v>1</v>
      </c>
      <c r="AF913">
        <v>1</v>
      </c>
      <c r="AG913" t="s">
        <v>722</v>
      </c>
      <c r="AH913">
        <v>0.97699999999999998</v>
      </c>
      <c r="AI913">
        <v>0.97699999999999998</v>
      </c>
      <c r="AJ913">
        <v>1.6086</v>
      </c>
      <c r="AK913">
        <v>10.798780999999998</v>
      </c>
      <c r="AL913">
        <v>103.13637537857277</v>
      </c>
      <c r="AM913">
        <v>692.37046552716595</v>
      </c>
      <c r="AN913" s="61">
        <v>5.1568187689286386E-2</v>
      </c>
      <c r="AO913">
        <v>0.34618523276358298</v>
      </c>
      <c r="AP913">
        <v>4.7432419036605618E-2</v>
      </c>
    </row>
    <row r="914" spans="1:42" x14ac:dyDescent="0.35">
      <c r="A914" s="48">
        <v>2020</v>
      </c>
      <c r="B914">
        <v>111</v>
      </c>
      <c r="C914">
        <v>3638</v>
      </c>
      <c r="D914" t="s">
        <v>688</v>
      </c>
      <c r="E914" t="s">
        <v>16</v>
      </c>
      <c r="F914">
        <v>2007</v>
      </c>
      <c r="G914">
        <v>100</v>
      </c>
      <c r="H914">
        <v>581.64705882352939</v>
      </c>
      <c r="J914">
        <v>175</v>
      </c>
      <c r="K914" t="s">
        <v>722</v>
      </c>
      <c r="L914">
        <v>0.5</v>
      </c>
      <c r="M914">
        <v>0.5</v>
      </c>
      <c r="N914" t="s">
        <v>722</v>
      </c>
      <c r="O914">
        <v>7000</v>
      </c>
      <c r="P914">
        <v>7000</v>
      </c>
      <c r="Q914">
        <v>7561.411764705882</v>
      </c>
      <c r="R914" t="s">
        <v>722</v>
      </c>
      <c r="S914">
        <v>0.129</v>
      </c>
      <c r="T914">
        <v>0.129</v>
      </c>
      <c r="U914" t="s">
        <v>722</v>
      </c>
      <c r="V914">
        <v>1.662E-4</v>
      </c>
      <c r="W914">
        <v>1.662E-4</v>
      </c>
      <c r="X914" t="s">
        <v>722</v>
      </c>
      <c r="Y914">
        <v>0.13700000000000001</v>
      </c>
      <c r="Z914">
        <v>0.13700000000000001</v>
      </c>
      <c r="AA914" t="s">
        <v>722</v>
      </c>
      <c r="AB914">
        <v>1.806E-4</v>
      </c>
      <c r="AC914">
        <v>1.806E-4</v>
      </c>
      <c r="AD914" t="s">
        <v>722</v>
      </c>
      <c r="AE914">
        <v>1</v>
      </c>
      <c r="AF914">
        <v>1</v>
      </c>
      <c r="AG914" t="s">
        <v>722</v>
      </c>
      <c r="AH914">
        <v>0.97699999999999998</v>
      </c>
      <c r="AI914">
        <v>0.97699999999999998</v>
      </c>
      <c r="AJ914">
        <v>1.2924</v>
      </c>
      <c r="AK914">
        <v>1.3689723999999999</v>
      </c>
      <c r="AL914">
        <v>82.863018487670914</v>
      </c>
      <c r="AM914">
        <v>87.772504867155064</v>
      </c>
      <c r="AN914" s="61">
        <v>4.1431509243835464E-2</v>
      </c>
      <c r="AO914">
        <v>4.3886252433577536E-2</v>
      </c>
      <c r="AP914">
        <v>3.8108702202479861E-2</v>
      </c>
    </row>
    <row r="915" spans="1:42" x14ac:dyDescent="0.35">
      <c r="A915" s="48">
        <v>2020</v>
      </c>
      <c r="B915">
        <v>112</v>
      </c>
      <c r="C915">
        <v>3639</v>
      </c>
      <c r="D915" t="s">
        <v>688</v>
      </c>
      <c r="E915" t="s">
        <v>16</v>
      </c>
      <c r="F915">
        <v>2007</v>
      </c>
      <c r="G915">
        <v>100</v>
      </c>
      <c r="H915">
        <v>581.64705882352939</v>
      </c>
      <c r="J915">
        <v>175</v>
      </c>
      <c r="K915" t="s">
        <v>722</v>
      </c>
      <c r="L915">
        <v>0.5</v>
      </c>
      <c r="M915">
        <v>0.5</v>
      </c>
      <c r="N915" t="s">
        <v>722</v>
      </c>
      <c r="O915">
        <v>7000</v>
      </c>
      <c r="P915">
        <v>7000</v>
      </c>
      <c r="Q915">
        <v>7561.411764705882</v>
      </c>
      <c r="R915" t="s">
        <v>722</v>
      </c>
      <c r="S915">
        <v>0.129</v>
      </c>
      <c r="T915">
        <v>0.129</v>
      </c>
      <c r="U915" t="s">
        <v>722</v>
      </c>
      <c r="V915">
        <v>1.662E-4</v>
      </c>
      <c r="W915">
        <v>1.662E-4</v>
      </c>
      <c r="X915" t="s">
        <v>722</v>
      </c>
      <c r="Y915">
        <v>0.13700000000000001</v>
      </c>
      <c r="Z915">
        <v>0.13700000000000001</v>
      </c>
      <c r="AA915" t="s">
        <v>722</v>
      </c>
      <c r="AB915">
        <v>1.806E-4</v>
      </c>
      <c r="AC915">
        <v>1.806E-4</v>
      </c>
      <c r="AD915" t="s">
        <v>722</v>
      </c>
      <c r="AE915">
        <v>1</v>
      </c>
      <c r="AF915">
        <v>1</v>
      </c>
      <c r="AG915" t="s">
        <v>722</v>
      </c>
      <c r="AH915">
        <v>0.97699999999999998</v>
      </c>
      <c r="AI915">
        <v>0.97699999999999998</v>
      </c>
      <c r="AJ915">
        <v>1.2924</v>
      </c>
      <c r="AK915">
        <v>1.3689723999999999</v>
      </c>
      <c r="AL915">
        <v>82.863018487670914</v>
      </c>
      <c r="AM915">
        <v>87.772504867155064</v>
      </c>
      <c r="AN915" s="61">
        <v>4.1431509243835464E-2</v>
      </c>
      <c r="AO915">
        <v>4.3886252433577536E-2</v>
      </c>
      <c r="AP915">
        <v>3.8108702202479861E-2</v>
      </c>
    </row>
    <row r="916" spans="1:42" x14ac:dyDescent="0.35">
      <c r="A916" s="48">
        <v>2020</v>
      </c>
      <c r="B916">
        <v>113</v>
      </c>
      <c r="C916" t="s">
        <v>160</v>
      </c>
      <c r="D916" t="s">
        <v>128</v>
      </c>
      <c r="E916" t="s">
        <v>16</v>
      </c>
      <c r="F916">
        <v>2012</v>
      </c>
      <c r="G916">
        <v>69</v>
      </c>
      <c r="H916">
        <v>581.64705882352939</v>
      </c>
      <c r="J916">
        <v>75</v>
      </c>
      <c r="K916" t="s">
        <v>722</v>
      </c>
      <c r="L916">
        <v>0.5</v>
      </c>
      <c r="M916">
        <v>0.5</v>
      </c>
      <c r="N916" t="s">
        <v>722</v>
      </c>
      <c r="O916">
        <v>10000</v>
      </c>
      <c r="P916">
        <v>10000</v>
      </c>
      <c r="Q916">
        <v>4653.1764705882351</v>
      </c>
      <c r="R916" t="s">
        <v>722</v>
      </c>
      <c r="S916">
        <v>1.2999999999999999E-2</v>
      </c>
      <c r="T916">
        <v>1.2999999999999999E-2</v>
      </c>
      <c r="U916" t="s">
        <v>722</v>
      </c>
      <c r="V916">
        <v>6.6879999999999997E-5</v>
      </c>
      <c r="W916">
        <v>6.6879999999999997E-5</v>
      </c>
      <c r="X916" t="s">
        <v>722</v>
      </c>
      <c r="Y916">
        <v>0.01</v>
      </c>
      <c r="Z916">
        <v>0.01</v>
      </c>
      <c r="AA916" t="s">
        <v>722</v>
      </c>
      <c r="AB916">
        <v>4.7720000000000004E-5</v>
      </c>
      <c r="AC916">
        <v>4.7720000000000004E-5</v>
      </c>
      <c r="AD916" t="s">
        <v>722</v>
      </c>
      <c r="AE916">
        <v>1</v>
      </c>
      <c r="AF916">
        <v>1</v>
      </c>
      <c r="AG916" t="s">
        <v>722</v>
      </c>
      <c r="AH916">
        <v>0.97699999999999998</v>
      </c>
      <c r="AI916">
        <v>0.97699999999999998</v>
      </c>
      <c r="AJ916">
        <v>0.32420444235294116</v>
      </c>
      <c r="AK916">
        <v>0.2267124408094118</v>
      </c>
      <c r="AL916">
        <v>14.342730968221135</v>
      </c>
      <c r="AM916">
        <v>10.029706940715684</v>
      </c>
      <c r="AN916" s="61">
        <v>7.1713654841105675E-3</v>
      </c>
      <c r="AO916">
        <v>5.0148534703578418E-3</v>
      </c>
      <c r="AP916">
        <v>6.5962219722848995E-3</v>
      </c>
    </row>
    <row r="917" spans="1:42" x14ac:dyDescent="0.35">
      <c r="A917" s="48">
        <v>2020</v>
      </c>
      <c r="B917">
        <v>114</v>
      </c>
      <c r="C917">
        <v>500955</v>
      </c>
      <c r="D917" t="s">
        <v>128</v>
      </c>
      <c r="E917" t="s">
        <v>16</v>
      </c>
      <c r="F917">
        <v>2013</v>
      </c>
      <c r="G917">
        <v>85</v>
      </c>
      <c r="H917">
        <v>581.64705882352939</v>
      </c>
      <c r="J917">
        <v>100</v>
      </c>
      <c r="K917" t="s">
        <v>722</v>
      </c>
      <c r="L917">
        <v>0.5</v>
      </c>
      <c r="M917">
        <v>0.5</v>
      </c>
      <c r="N917" t="s">
        <v>722</v>
      </c>
      <c r="O917">
        <v>10000</v>
      </c>
      <c r="P917">
        <v>10000</v>
      </c>
      <c r="Q917">
        <v>4071.5294117647059</v>
      </c>
      <c r="R917" t="s">
        <v>722</v>
      </c>
      <c r="S917">
        <v>1.7000000000000001E-2</v>
      </c>
      <c r="T917">
        <v>1.7000000000000001E-2</v>
      </c>
      <c r="U917" t="s">
        <v>722</v>
      </c>
      <c r="V917">
        <v>3.2639999999999999E-5</v>
      </c>
      <c r="W917">
        <v>3.2639999999999999E-5</v>
      </c>
      <c r="X917" t="s">
        <v>722</v>
      </c>
      <c r="Y917">
        <v>3.7999999999999999E-2</v>
      </c>
      <c r="Z917">
        <v>3.7999999999999999E-2</v>
      </c>
      <c r="AA917" t="s">
        <v>722</v>
      </c>
      <c r="AB917">
        <v>7.5559999999999988E-5</v>
      </c>
      <c r="AC917">
        <v>7.5559999999999988E-5</v>
      </c>
      <c r="AD917" t="s">
        <v>722</v>
      </c>
      <c r="AE917">
        <v>1</v>
      </c>
      <c r="AF917">
        <v>1</v>
      </c>
      <c r="AG917" t="s">
        <v>722</v>
      </c>
      <c r="AH917">
        <v>0.97699999999999998</v>
      </c>
      <c r="AI917">
        <v>0.97699999999999998</v>
      </c>
      <c r="AJ917">
        <v>0.14989471999999998</v>
      </c>
      <c r="AK917">
        <v>0.33769493281882346</v>
      </c>
      <c r="AL917">
        <v>8.1690031038220479</v>
      </c>
      <c r="AM917">
        <v>18.403790035712717</v>
      </c>
      <c r="AN917" s="61">
        <v>4.0845015519110238E-3</v>
      </c>
      <c r="AO917">
        <v>9.2018950178563586E-3</v>
      </c>
      <c r="AP917">
        <v>3.7569245274477595E-3</v>
      </c>
    </row>
    <row r="918" spans="1:42" x14ac:dyDescent="0.35">
      <c r="A918" s="48">
        <v>2020</v>
      </c>
      <c r="B918">
        <v>115</v>
      </c>
      <c r="C918">
        <v>500963</v>
      </c>
      <c r="D918" t="s">
        <v>128</v>
      </c>
      <c r="E918" t="s">
        <v>16</v>
      </c>
      <c r="F918">
        <v>2013</v>
      </c>
      <c r="G918">
        <v>85</v>
      </c>
      <c r="H918">
        <v>581.64705882352939</v>
      </c>
      <c r="J918">
        <v>100</v>
      </c>
      <c r="K918" t="s">
        <v>722</v>
      </c>
      <c r="L918">
        <v>0.5</v>
      </c>
      <c r="M918">
        <v>0.5</v>
      </c>
      <c r="N918" t="s">
        <v>722</v>
      </c>
      <c r="O918">
        <v>10000</v>
      </c>
      <c r="P918">
        <v>10000</v>
      </c>
      <c r="Q918">
        <v>4071.5294117647059</v>
      </c>
      <c r="R918" t="s">
        <v>722</v>
      </c>
      <c r="S918">
        <v>1.7000000000000001E-2</v>
      </c>
      <c r="T918">
        <v>1.7000000000000001E-2</v>
      </c>
      <c r="U918" t="s">
        <v>722</v>
      </c>
      <c r="V918">
        <v>3.2639999999999999E-5</v>
      </c>
      <c r="W918">
        <v>3.2639999999999999E-5</v>
      </c>
      <c r="X918" t="s">
        <v>722</v>
      </c>
      <c r="Y918">
        <v>3.7999999999999999E-2</v>
      </c>
      <c r="Z918">
        <v>3.7999999999999999E-2</v>
      </c>
      <c r="AA918" t="s">
        <v>722</v>
      </c>
      <c r="AB918">
        <v>7.5559999999999988E-5</v>
      </c>
      <c r="AC918">
        <v>7.5559999999999988E-5</v>
      </c>
      <c r="AD918" t="s">
        <v>722</v>
      </c>
      <c r="AE918">
        <v>1</v>
      </c>
      <c r="AF918">
        <v>1</v>
      </c>
      <c r="AG918" t="s">
        <v>722</v>
      </c>
      <c r="AH918">
        <v>0.97699999999999998</v>
      </c>
      <c r="AI918">
        <v>0.97699999999999998</v>
      </c>
      <c r="AJ918">
        <v>0.14989471999999998</v>
      </c>
      <c r="AK918">
        <v>0.33769493281882346</v>
      </c>
      <c r="AL918">
        <v>8.1690031038220479</v>
      </c>
      <c r="AM918">
        <v>18.403790035712717</v>
      </c>
      <c r="AN918" s="61">
        <v>4.0845015519110238E-3</v>
      </c>
      <c r="AO918">
        <v>9.2018950178563586E-3</v>
      </c>
      <c r="AP918">
        <v>3.7569245274477595E-3</v>
      </c>
    </row>
    <row r="919" spans="1:42" x14ac:dyDescent="0.35">
      <c r="A919" s="48">
        <v>2020</v>
      </c>
      <c r="B919">
        <v>116</v>
      </c>
      <c r="C919">
        <v>836495</v>
      </c>
      <c r="D919" t="s">
        <v>128</v>
      </c>
      <c r="E919" t="s">
        <v>16</v>
      </c>
      <c r="F919">
        <v>2013</v>
      </c>
      <c r="G919">
        <v>169</v>
      </c>
      <c r="H919">
        <v>581.64705882352939</v>
      </c>
      <c r="J919">
        <v>175</v>
      </c>
      <c r="K919" t="s">
        <v>722</v>
      </c>
      <c r="L919">
        <v>0.5</v>
      </c>
      <c r="M919">
        <v>0.5</v>
      </c>
      <c r="N919" t="s">
        <v>722</v>
      </c>
      <c r="O919">
        <v>10000</v>
      </c>
      <c r="P919">
        <v>10000</v>
      </c>
      <c r="Q919">
        <v>4071.5294117647059</v>
      </c>
      <c r="R919" t="s">
        <v>722</v>
      </c>
      <c r="S919">
        <v>0.129</v>
      </c>
      <c r="T919">
        <v>0.129</v>
      </c>
      <c r="U919" t="s">
        <v>722</v>
      </c>
      <c r="V919">
        <v>1.0200000000000001E-5</v>
      </c>
      <c r="W919">
        <v>1.0200000000000001E-5</v>
      </c>
      <c r="X919" t="s">
        <v>722</v>
      </c>
      <c r="Y919">
        <v>0.13700000000000001</v>
      </c>
      <c r="Z919">
        <v>0.13700000000000001</v>
      </c>
      <c r="AA919" t="s">
        <v>722</v>
      </c>
      <c r="AB919">
        <v>5.66E-5</v>
      </c>
      <c r="AC919">
        <v>5.66E-5</v>
      </c>
      <c r="AD919" t="s">
        <v>722</v>
      </c>
      <c r="AE919">
        <v>1</v>
      </c>
      <c r="AF919">
        <v>1</v>
      </c>
      <c r="AG919" t="s">
        <v>722</v>
      </c>
      <c r="AH919">
        <v>0.97699999999999998</v>
      </c>
      <c r="AI919">
        <v>0.97699999999999998</v>
      </c>
      <c r="AJ919">
        <v>0.1705296</v>
      </c>
      <c r="AK919">
        <v>0.35899724771764707</v>
      </c>
      <c r="AL919">
        <v>18.477800682270789</v>
      </c>
      <c r="AM919">
        <v>38.899285454316868</v>
      </c>
      <c r="AN919" s="61">
        <v>9.2389003411353938E-3</v>
      </c>
      <c r="AO919">
        <v>1.9449642727158434E-2</v>
      </c>
      <c r="AP919">
        <v>8.4979405337763346E-3</v>
      </c>
    </row>
    <row r="920" spans="1:42" x14ac:dyDescent="0.35">
      <c r="A920" s="48">
        <v>2020</v>
      </c>
      <c r="B920">
        <v>117</v>
      </c>
      <c r="C920" t="s">
        <v>689</v>
      </c>
      <c r="D920" t="s">
        <v>128</v>
      </c>
      <c r="E920" t="s">
        <v>16</v>
      </c>
      <c r="F920">
        <v>2014</v>
      </c>
      <c r="G920">
        <v>105</v>
      </c>
      <c r="H920">
        <v>581.64705882352939</v>
      </c>
      <c r="J920">
        <v>175</v>
      </c>
      <c r="K920" t="s">
        <v>722</v>
      </c>
      <c r="L920">
        <v>0.5</v>
      </c>
      <c r="M920">
        <v>0.5</v>
      </c>
      <c r="N920" t="s">
        <v>722</v>
      </c>
      <c r="O920">
        <v>10000</v>
      </c>
      <c r="P920">
        <v>10000</v>
      </c>
      <c r="Q920">
        <v>3489.8823529411766</v>
      </c>
      <c r="R920" t="s">
        <v>722</v>
      </c>
      <c r="S920">
        <v>0.129</v>
      </c>
      <c r="T920">
        <v>0.129</v>
      </c>
      <c r="U920" t="s">
        <v>722</v>
      </c>
      <c r="V920">
        <v>1.0200000000000001E-5</v>
      </c>
      <c r="W920">
        <v>1.0200000000000001E-5</v>
      </c>
      <c r="X920" t="s">
        <v>722</v>
      </c>
      <c r="Y920">
        <v>0.13700000000000001</v>
      </c>
      <c r="Z920">
        <v>0.13700000000000001</v>
      </c>
      <c r="AA920" t="s">
        <v>722</v>
      </c>
      <c r="AB920">
        <v>5.66E-5</v>
      </c>
      <c r="AC920">
        <v>5.66E-5</v>
      </c>
      <c r="AD920" t="s">
        <v>722</v>
      </c>
      <c r="AE920">
        <v>1</v>
      </c>
      <c r="AF920">
        <v>1</v>
      </c>
      <c r="AG920" t="s">
        <v>722</v>
      </c>
      <c r="AH920">
        <v>0.97699999999999998</v>
      </c>
      <c r="AI920">
        <v>0.97699999999999998</v>
      </c>
      <c r="AJ920">
        <v>0.16459680000000002</v>
      </c>
      <c r="AK920">
        <v>0.32683321232941176</v>
      </c>
      <c r="AL920">
        <v>11.08088599928973</v>
      </c>
      <c r="AM920">
        <v>22.002867410568527</v>
      </c>
      <c r="AN920" s="61">
        <v>5.5404429996448647E-3</v>
      </c>
      <c r="AO920">
        <v>1.1001433705284265E-2</v>
      </c>
      <c r="AP920">
        <v>5.0960994710733459E-3</v>
      </c>
    </row>
    <row r="921" spans="1:42" x14ac:dyDescent="0.35">
      <c r="A921" s="48">
        <v>2020</v>
      </c>
      <c r="B921">
        <v>118</v>
      </c>
      <c r="C921" t="s">
        <v>161</v>
      </c>
      <c r="D921" t="s">
        <v>128</v>
      </c>
      <c r="E921" t="s">
        <v>16</v>
      </c>
      <c r="F921">
        <v>2015</v>
      </c>
      <c r="G921">
        <v>80.099999999999994</v>
      </c>
      <c r="H921">
        <v>581.64705882352939</v>
      </c>
      <c r="J921">
        <v>100</v>
      </c>
      <c r="K921" t="s">
        <v>722</v>
      </c>
      <c r="L921">
        <v>0.5</v>
      </c>
      <c r="M921">
        <v>0.5</v>
      </c>
      <c r="N921" t="s">
        <v>722</v>
      </c>
      <c r="O921">
        <v>10000</v>
      </c>
      <c r="P921">
        <v>10000</v>
      </c>
      <c r="Q921">
        <v>2908.2352941176468</v>
      </c>
      <c r="R921" t="s">
        <v>722</v>
      </c>
      <c r="S921">
        <v>1.7000000000000001E-2</v>
      </c>
      <c r="T921">
        <v>1.7000000000000001E-2</v>
      </c>
      <c r="U921" t="s">
        <v>722</v>
      </c>
      <c r="V921">
        <v>3.2639999999999999E-5</v>
      </c>
      <c r="W921">
        <v>3.2639999999999999E-5</v>
      </c>
      <c r="X921" t="s">
        <v>722</v>
      </c>
      <c r="Y921">
        <v>3.7999999999999999E-2</v>
      </c>
      <c r="Z921">
        <v>3.7999999999999999E-2</v>
      </c>
      <c r="AA921" t="s">
        <v>722</v>
      </c>
      <c r="AB921">
        <v>7.5559999999999988E-5</v>
      </c>
      <c r="AC921">
        <v>7.5559999999999988E-5</v>
      </c>
      <c r="AD921" t="s">
        <v>722</v>
      </c>
      <c r="AE921">
        <v>1</v>
      </c>
      <c r="AF921">
        <v>1</v>
      </c>
      <c r="AG921" t="s">
        <v>722</v>
      </c>
      <c r="AH921">
        <v>0.97699999999999998</v>
      </c>
      <c r="AI921">
        <v>0.97699999999999998</v>
      </c>
      <c r="AJ921">
        <v>0.11192479999999999</v>
      </c>
      <c r="AK921">
        <v>0.2518180948705882</v>
      </c>
      <c r="AL921">
        <v>5.7480778737811233</v>
      </c>
      <c r="AM921">
        <v>12.932522723680041</v>
      </c>
      <c r="AN921" s="61">
        <v>2.8740389368905619E-3</v>
      </c>
      <c r="AO921">
        <v>6.4662613618400207E-3</v>
      </c>
      <c r="AP921">
        <v>2.6435410141519389E-3</v>
      </c>
    </row>
    <row r="922" spans="1:42" x14ac:dyDescent="0.35">
      <c r="A922" s="48">
        <v>2020</v>
      </c>
      <c r="B922">
        <v>119</v>
      </c>
      <c r="C922" t="s">
        <v>162</v>
      </c>
      <c r="D922" t="s">
        <v>128</v>
      </c>
      <c r="E922" t="s">
        <v>16</v>
      </c>
      <c r="F922">
        <v>2015</v>
      </c>
      <c r="G922">
        <v>80.099999999999994</v>
      </c>
      <c r="H922">
        <v>581.64705882352939</v>
      </c>
      <c r="J922">
        <v>100</v>
      </c>
      <c r="K922" t="s">
        <v>722</v>
      </c>
      <c r="L922">
        <v>0.5</v>
      </c>
      <c r="M922">
        <v>0.5</v>
      </c>
      <c r="N922" t="s">
        <v>722</v>
      </c>
      <c r="O922">
        <v>10000</v>
      </c>
      <c r="P922">
        <v>10000</v>
      </c>
      <c r="Q922">
        <v>2908.2352941176468</v>
      </c>
      <c r="R922" t="s">
        <v>722</v>
      </c>
      <c r="S922">
        <v>1.7000000000000001E-2</v>
      </c>
      <c r="T922">
        <v>1.7000000000000001E-2</v>
      </c>
      <c r="U922" t="s">
        <v>722</v>
      </c>
      <c r="V922">
        <v>3.2639999999999999E-5</v>
      </c>
      <c r="W922">
        <v>3.2639999999999999E-5</v>
      </c>
      <c r="X922" t="s">
        <v>722</v>
      </c>
      <c r="Y922">
        <v>3.7999999999999999E-2</v>
      </c>
      <c r="Z922">
        <v>3.7999999999999999E-2</v>
      </c>
      <c r="AA922" t="s">
        <v>722</v>
      </c>
      <c r="AB922">
        <v>7.5559999999999988E-5</v>
      </c>
      <c r="AC922">
        <v>7.5559999999999988E-5</v>
      </c>
      <c r="AD922" t="s">
        <v>722</v>
      </c>
      <c r="AE922">
        <v>1</v>
      </c>
      <c r="AF922">
        <v>1</v>
      </c>
      <c r="AG922" t="s">
        <v>722</v>
      </c>
      <c r="AH922">
        <v>0.97699999999999998</v>
      </c>
      <c r="AI922">
        <v>0.97699999999999998</v>
      </c>
      <c r="AJ922">
        <v>0.11192479999999999</v>
      </c>
      <c r="AK922">
        <v>0.2518180948705882</v>
      </c>
      <c r="AL922">
        <v>5.7480778737811233</v>
      </c>
      <c r="AM922">
        <v>12.932522723680041</v>
      </c>
      <c r="AN922" s="61">
        <v>2.8740389368905619E-3</v>
      </c>
      <c r="AO922">
        <v>6.4662613618400207E-3</v>
      </c>
      <c r="AP922">
        <v>2.6435410141519389E-3</v>
      </c>
    </row>
    <row r="923" spans="1:42" x14ac:dyDescent="0.35">
      <c r="A923" s="48">
        <v>2020</v>
      </c>
      <c r="B923">
        <v>120</v>
      </c>
      <c r="C923" t="s">
        <v>129</v>
      </c>
      <c r="D923" t="s">
        <v>128</v>
      </c>
      <c r="E923" t="s">
        <v>16</v>
      </c>
      <c r="F923">
        <v>2017</v>
      </c>
      <c r="G923">
        <v>75</v>
      </c>
      <c r="H923">
        <v>503</v>
      </c>
      <c r="J923">
        <v>100</v>
      </c>
      <c r="K923" t="s">
        <v>722</v>
      </c>
      <c r="L923">
        <v>0.5</v>
      </c>
      <c r="M923">
        <v>0.5</v>
      </c>
      <c r="N923" t="s">
        <v>722</v>
      </c>
      <c r="O923">
        <v>10000</v>
      </c>
      <c r="P923">
        <v>10000</v>
      </c>
      <c r="Q923">
        <v>1509</v>
      </c>
      <c r="R923" t="s">
        <v>722</v>
      </c>
      <c r="S923">
        <v>1.7000000000000001E-2</v>
      </c>
      <c r="T923">
        <v>1.7000000000000001E-2</v>
      </c>
      <c r="U923" t="s">
        <v>722</v>
      </c>
      <c r="V923">
        <v>3.2639999999999999E-5</v>
      </c>
      <c r="W923">
        <v>3.2639999999999999E-5</v>
      </c>
      <c r="X923" t="s">
        <v>722</v>
      </c>
      <c r="Y923">
        <v>3.7999999999999999E-2</v>
      </c>
      <c r="Z923">
        <v>3.7999999999999999E-2</v>
      </c>
      <c r="AA923" t="s">
        <v>722</v>
      </c>
      <c r="AB923">
        <v>7.5559999999999988E-5</v>
      </c>
      <c r="AC923">
        <v>7.5559999999999988E-5</v>
      </c>
      <c r="AD923" t="s">
        <v>722</v>
      </c>
      <c r="AE923">
        <v>1</v>
      </c>
      <c r="AF923">
        <v>1</v>
      </c>
      <c r="AG923" t="s">
        <v>722</v>
      </c>
      <c r="AH923">
        <v>0.97699999999999998</v>
      </c>
      <c r="AI923">
        <v>0.97699999999999998</v>
      </c>
      <c r="AJ923">
        <v>6.6253759999999995E-2</v>
      </c>
      <c r="AK923">
        <v>0.14852357907999997</v>
      </c>
      <c r="AL923">
        <v>2.7551423495064515</v>
      </c>
      <c r="AM923">
        <v>6.1763076182178711</v>
      </c>
      <c r="AN923" s="61">
        <v>1.377571174753226E-3</v>
      </c>
      <c r="AO923">
        <v>3.0881538091089354E-3</v>
      </c>
      <c r="AP923">
        <v>1.2670899665380173E-3</v>
      </c>
    </row>
    <row r="924" spans="1:42" x14ac:dyDescent="0.35">
      <c r="A924" s="48">
        <v>2020</v>
      </c>
      <c r="B924">
        <v>121</v>
      </c>
      <c r="C924" t="s">
        <v>130</v>
      </c>
      <c r="D924" t="s">
        <v>128</v>
      </c>
      <c r="E924" t="s">
        <v>16</v>
      </c>
      <c r="F924">
        <v>2017</v>
      </c>
      <c r="G924">
        <v>75</v>
      </c>
      <c r="H924">
        <v>503</v>
      </c>
      <c r="J924">
        <v>100</v>
      </c>
      <c r="K924" t="s">
        <v>722</v>
      </c>
      <c r="L924">
        <v>0.5</v>
      </c>
      <c r="M924">
        <v>0.5</v>
      </c>
      <c r="N924" t="s">
        <v>722</v>
      </c>
      <c r="O924">
        <v>10000</v>
      </c>
      <c r="P924">
        <v>10000</v>
      </c>
      <c r="Q924">
        <v>1509</v>
      </c>
      <c r="R924" t="s">
        <v>722</v>
      </c>
      <c r="S924">
        <v>1.7000000000000001E-2</v>
      </c>
      <c r="T924">
        <v>1.7000000000000001E-2</v>
      </c>
      <c r="U924" t="s">
        <v>722</v>
      </c>
      <c r="V924">
        <v>3.2639999999999999E-5</v>
      </c>
      <c r="W924">
        <v>3.2639999999999999E-5</v>
      </c>
      <c r="X924" t="s">
        <v>722</v>
      </c>
      <c r="Y924">
        <v>3.7999999999999999E-2</v>
      </c>
      <c r="Z924">
        <v>3.7999999999999999E-2</v>
      </c>
      <c r="AA924" t="s">
        <v>722</v>
      </c>
      <c r="AB924">
        <v>7.5559999999999988E-5</v>
      </c>
      <c r="AC924">
        <v>7.5559999999999988E-5</v>
      </c>
      <c r="AD924" t="s">
        <v>722</v>
      </c>
      <c r="AE924">
        <v>1</v>
      </c>
      <c r="AF924">
        <v>1</v>
      </c>
      <c r="AG924" t="s">
        <v>722</v>
      </c>
      <c r="AH924">
        <v>0.97699999999999998</v>
      </c>
      <c r="AI924">
        <v>0.97699999999999998</v>
      </c>
      <c r="AJ924">
        <v>6.6253759999999995E-2</v>
      </c>
      <c r="AK924">
        <v>0.14852357907999997</v>
      </c>
      <c r="AL924">
        <v>2.7551423495064515</v>
      </c>
      <c r="AM924">
        <v>6.1763076182178711</v>
      </c>
      <c r="AN924" s="61">
        <v>1.377571174753226E-3</v>
      </c>
      <c r="AO924">
        <v>3.0881538091089354E-3</v>
      </c>
      <c r="AP924">
        <v>1.2670899665380173E-3</v>
      </c>
    </row>
    <row r="925" spans="1:42" x14ac:dyDescent="0.35">
      <c r="A925" s="48">
        <v>2020</v>
      </c>
      <c r="B925">
        <v>122</v>
      </c>
      <c r="C925" t="s">
        <v>131</v>
      </c>
      <c r="D925" t="s">
        <v>128</v>
      </c>
      <c r="E925" t="s">
        <v>16</v>
      </c>
      <c r="F925">
        <v>2017</v>
      </c>
      <c r="G925">
        <v>75</v>
      </c>
      <c r="H925">
        <v>503</v>
      </c>
      <c r="J925">
        <v>100</v>
      </c>
      <c r="K925" t="s">
        <v>722</v>
      </c>
      <c r="L925">
        <v>0.5</v>
      </c>
      <c r="M925">
        <v>0.5</v>
      </c>
      <c r="N925" t="s">
        <v>722</v>
      </c>
      <c r="O925">
        <v>10000</v>
      </c>
      <c r="P925">
        <v>10000</v>
      </c>
      <c r="Q925">
        <v>1509</v>
      </c>
      <c r="R925" t="s">
        <v>722</v>
      </c>
      <c r="S925">
        <v>1.7000000000000001E-2</v>
      </c>
      <c r="T925">
        <v>1.7000000000000001E-2</v>
      </c>
      <c r="U925" t="s">
        <v>722</v>
      </c>
      <c r="V925">
        <v>3.2639999999999999E-5</v>
      </c>
      <c r="W925">
        <v>3.2639999999999999E-5</v>
      </c>
      <c r="X925" t="s">
        <v>722</v>
      </c>
      <c r="Y925">
        <v>3.7999999999999999E-2</v>
      </c>
      <c r="Z925">
        <v>3.7999999999999999E-2</v>
      </c>
      <c r="AA925" t="s">
        <v>722</v>
      </c>
      <c r="AB925">
        <v>7.5559999999999988E-5</v>
      </c>
      <c r="AC925">
        <v>7.5559999999999988E-5</v>
      </c>
      <c r="AD925" t="s">
        <v>722</v>
      </c>
      <c r="AE925">
        <v>1</v>
      </c>
      <c r="AF925">
        <v>1</v>
      </c>
      <c r="AG925" t="s">
        <v>722</v>
      </c>
      <c r="AH925">
        <v>0.97699999999999998</v>
      </c>
      <c r="AI925">
        <v>0.97699999999999998</v>
      </c>
      <c r="AJ925">
        <v>6.6253759999999995E-2</v>
      </c>
      <c r="AK925">
        <v>0.14852357907999997</v>
      </c>
      <c r="AL925">
        <v>2.7551423495064515</v>
      </c>
      <c r="AM925">
        <v>6.1763076182178711</v>
      </c>
      <c r="AN925" s="61">
        <v>1.377571174753226E-3</v>
      </c>
      <c r="AO925">
        <v>3.0881538091089354E-3</v>
      </c>
      <c r="AP925">
        <v>1.2670899665380173E-3</v>
      </c>
    </row>
    <row r="926" spans="1:42" x14ac:dyDescent="0.35">
      <c r="A926" s="48">
        <v>2020</v>
      </c>
      <c r="B926">
        <v>123</v>
      </c>
      <c r="C926">
        <v>414574</v>
      </c>
      <c r="D926" t="s">
        <v>128</v>
      </c>
      <c r="E926" t="s">
        <v>16</v>
      </c>
      <c r="F926">
        <v>2018</v>
      </c>
      <c r="G926">
        <v>169</v>
      </c>
      <c r="H926">
        <v>581.64705882352939</v>
      </c>
      <c r="J926">
        <v>175</v>
      </c>
      <c r="K926" t="s">
        <v>722</v>
      </c>
      <c r="L926">
        <v>0.5</v>
      </c>
      <c r="M926">
        <v>0.5</v>
      </c>
      <c r="N926" t="s">
        <v>722</v>
      </c>
      <c r="O926">
        <v>10000</v>
      </c>
      <c r="P926">
        <v>10000</v>
      </c>
      <c r="Q926">
        <v>1163.2941176470588</v>
      </c>
      <c r="R926" t="s">
        <v>722</v>
      </c>
      <c r="S926">
        <v>0.129</v>
      </c>
      <c r="T926">
        <v>0.129</v>
      </c>
      <c r="U926" t="s">
        <v>722</v>
      </c>
      <c r="V926">
        <v>1.0200000000000001E-5</v>
      </c>
      <c r="W926">
        <v>1.0200000000000001E-5</v>
      </c>
      <c r="X926" t="s">
        <v>722</v>
      </c>
      <c r="Y926">
        <v>0.13700000000000001</v>
      </c>
      <c r="Z926">
        <v>0.13700000000000001</v>
      </c>
      <c r="AA926" t="s">
        <v>722</v>
      </c>
      <c r="AB926">
        <v>5.66E-5</v>
      </c>
      <c r="AC926">
        <v>5.66E-5</v>
      </c>
      <c r="AD926" t="s">
        <v>722</v>
      </c>
      <c r="AE926">
        <v>1</v>
      </c>
      <c r="AF926">
        <v>1</v>
      </c>
      <c r="AG926" t="s">
        <v>722</v>
      </c>
      <c r="AH926">
        <v>0.97699999999999998</v>
      </c>
      <c r="AI926">
        <v>0.97699999999999998</v>
      </c>
      <c r="AJ926">
        <v>0.14086560000000001</v>
      </c>
      <c r="AK926">
        <v>0.19817707077647059</v>
      </c>
      <c r="AL926">
        <v>15.263546503296107</v>
      </c>
      <c r="AM926">
        <v>21.473553058260233</v>
      </c>
      <c r="AN926" s="61">
        <v>7.6317732516480536E-3</v>
      </c>
      <c r="AO926">
        <v>1.0736776529130118E-2</v>
      </c>
      <c r="AP926">
        <v>7.0197050368658795E-3</v>
      </c>
    </row>
    <row r="927" spans="1:42" x14ac:dyDescent="0.35">
      <c r="A927" s="48">
        <v>2020</v>
      </c>
      <c r="B927">
        <v>124</v>
      </c>
      <c r="C927">
        <v>414582</v>
      </c>
      <c r="D927" t="s">
        <v>128</v>
      </c>
      <c r="E927" t="s">
        <v>16</v>
      </c>
      <c r="F927">
        <v>2018</v>
      </c>
      <c r="G927">
        <v>169</v>
      </c>
      <c r="H927">
        <v>581.64705882352939</v>
      </c>
      <c r="J927">
        <v>175</v>
      </c>
      <c r="K927" t="s">
        <v>722</v>
      </c>
      <c r="L927">
        <v>0.5</v>
      </c>
      <c r="M927">
        <v>0.5</v>
      </c>
      <c r="N927" t="s">
        <v>722</v>
      </c>
      <c r="O927">
        <v>10000</v>
      </c>
      <c r="P927">
        <v>10000</v>
      </c>
      <c r="Q927">
        <v>1163.2941176470588</v>
      </c>
      <c r="R927" t="s">
        <v>722</v>
      </c>
      <c r="S927">
        <v>0.129</v>
      </c>
      <c r="T927">
        <v>0.129</v>
      </c>
      <c r="U927" t="s">
        <v>722</v>
      </c>
      <c r="V927">
        <v>1.0200000000000001E-5</v>
      </c>
      <c r="W927">
        <v>1.0200000000000001E-5</v>
      </c>
      <c r="X927" t="s">
        <v>722</v>
      </c>
      <c r="Y927">
        <v>0.13700000000000001</v>
      </c>
      <c r="Z927">
        <v>0.13700000000000001</v>
      </c>
      <c r="AA927" t="s">
        <v>722</v>
      </c>
      <c r="AB927">
        <v>5.66E-5</v>
      </c>
      <c r="AC927">
        <v>5.66E-5</v>
      </c>
      <c r="AD927" t="s">
        <v>722</v>
      </c>
      <c r="AE927">
        <v>1</v>
      </c>
      <c r="AF927">
        <v>1</v>
      </c>
      <c r="AG927" t="s">
        <v>722</v>
      </c>
      <c r="AH927">
        <v>0.97699999999999998</v>
      </c>
      <c r="AI927">
        <v>0.97699999999999998</v>
      </c>
      <c r="AJ927">
        <v>0.14086560000000001</v>
      </c>
      <c r="AK927">
        <v>0.19817707077647059</v>
      </c>
      <c r="AL927">
        <v>15.263546503296107</v>
      </c>
      <c r="AM927">
        <v>21.473553058260233</v>
      </c>
      <c r="AN927" s="61">
        <v>7.6317732516480536E-3</v>
      </c>
      <c r="AO927">
        <v>1.0736776529130118E-2</v>
      </c>
      <c r="AP927">
        <v>7.0197050368658795E-3</v>
      </c>
    </row>
    <row r="928" spans="1:42" x14ac:dyDescent="0.35">
      <c r="A928" s="48">
        <v>2020</v>
      </c>
      <c r="B928">
        <v>125</v>
      </c>
      <c r="C928" t="s">
        <v>132</v>
      </c>
      <c r="D928" t="s">
        <v>128</v>
      </c>
      <c r="E928" t="s">
        <v>16</v>
      </c>
      <c r="F928">
        <v>2018</v>
      </c>
      <c r="G928">
        <v>61</v>
      </c>
      <c r="H928">
        <v>503</v>
      </c>
      <c r="J928">
        <v>75</v>
      </c>
      <c r="K928" t="s">
        <v>722</v>
      </c>
      <c r="L928">
        <v>0.5</v>
      </c>
      <c r="M928">
        <v>0.5</v>
      </c>
      <c r="N928" t="s">
        <v>722</v>
      </c>
      <c r="O928">
        <v>10000</v>
      </c>
      <c r="P928">
        <v>10000</v>
      </c>
      <c r="Q928">
        <v>1006</v>
      </c>
      <c r="R928" t="s">
        <v>722</v>
      </c>
      <c r="S928">
        <v>1.2999999999999999E-2</v>
      </c>
      <c r="T928">
        <v>1.2999999999999999E-2</v>
      </c>
      <c r="U928" t="s">
        <v>722</v>
      </c>
      <c r="V928">
        <v>6.6879999999999997E-5</v>
      </c>
      <c r="W928">
        <v>6.6879999999999997E-5</v>
      </c>
      <c r="X928" t="s">
        <v>722</v>
      </c>
      <c r="Y928">
        <v>0.01</v>
      </c>
      <c r="Z928">
        <v>0.01</v>
      </c>
      <c r="AA928" t="s">
        <v>722</v>
      </c>
      <c r="AB928">
        <v>4.7720000000000004E-5</v>
      </c>
      <c r="AC928">
        <v>4.7720000000000004E-5</v>
      </c>
      <c r="AD928" t="s">
        <v>722</v>
      </c>
      <c r="AE928">
        <v>1</v>
      </c>
      <c r="AF928">
        <v>1</v>
      </c>
      <c r="AG928" t="s">
        <v>722</v>
      </c>
      <c r="AH928">
        <v>0.97699999999999998</v>
      </c>
      <c r="AI928">
        <v>0.97699999999999998</v>
      </c>
      <c r="AJ928">
        <v>8.0281279999999997E-2</v>
      </c>
      <c r="AK928">
        <v>5.6672174640000003E-2</v>
      </c>
      <c r="AL928">
        <v>2.7152909497132853</v>
      </c>
      <c r="AM928">
        <v>1.9167786425498292</v>
      </c>
      <c r="AN928" s="61">
        <v>1.3576454748566427E-3</v>
      </c>
      <c r="AO928">
        <v>9.5838932127491469E-4</v>
      </c>
      <c r="AP928">
        <v>1.2487623077731399E-3</v>
      </c>
    </row>
    <row r="929" spans="1:42" x14ac:dyDescent="0.35">
      <c r="A929" s="48">
        <v>2020</v>
      </c>
      <c r="B929">
        <v>126</v>
      </c>
      <c r="C929" t="s">
        <v>690</v>
      </c>
      <c r="D929" t="s">
        <v>128</v>
      </c>
      <c r="E929" t="s">
        <v>16</v>
      </c>
      <c r="F929">
        <v>2018</v>
      </c>
      <c r="G929">
        <v>61</v>
      </c>
      <c r="H929">
        <v>581.64705882352939</v>
      </c>
      <c r="J929">
        <v>75</v>
      </c>
      <c r="K929" t="s">
        <v>722</v>
      </c>
      <c r="L929">
        <v>0.5</v>
      </c>
      <c r="M929">
        <v>0.5</v>
      </c>
      <c r="N929" t="s">
        <v>722</v>
      </c>
      <c r="O929">
        <v>10000</v>
      </c>
      <c r="P929">
        <v>10000</v>
      </c>
      <c r="Q929">
        <v>1163.2941176470588</v>
      </c>
      <c r="R929" t="s">
        <v>722</v>
      </c>
      <c r="S929">
        <v>1.2999999999999999E-2</v>
      </c>
      <c r="T929">
        <v>1.2999999999999999E-2</v>
      </c>
      <c r="U929" t="s">
        <v>722</v>
      </c>
      <c r="V929">
        <v>6.6879999999999997E-5</v>
      </c>
      <c r="W929">
        <v>6.6879999999999997E-5</v>
      </c>
      <c r="X929" t="s">
        <v>722</v>
      </c>
      <c r="Y929">
        <v>0.01</v>
      </c>
      <c r="Z929">
        <v>0.01</v>
      </c>
      <c r="AA929" t="s">
        <v>722</v>
      </c>
      <c r="AB929">
        <v>4.7720000000000004E-5</v>
      </c>
      <c r="AC929">
        <v>4.7720000000000004E-5</v>
      </c>
      <c r="AD929" t="s">
        <v>722</v>
      </c>
      <c r="AE929">
        <v>1</v>
      </c>
      <c r="AF929">
        <v>1</v>
      </c>
      <c r="AG929" t="s">
        <v>722</v>
      </c>
      <c r="AH929">
        <v>0.97699999999999998</v>
      </c>
      <c r="AI929">
        <v>0.97699999999999998</v>
      </c>
      <c r="AJ929">
        <v>9.0801110588235284E-2</v>
      </c>
      <c r="AK929">
        <v>6.4005610202352944E-2</v>
      </c>
      <c r="AL929">
        <v>3.5512790190948116</v>
      </c>
      <c r="AM929">
        <v>2.503292956919267</v>
      </c>
      <c r="AN929" s="61">
        <v>1.7756395095474059E-3</v>
      </c>
      <c r="AO929">
        <v>1.2516464784596336E-3</v>
      </c>
      <c r="AP929">
        <v>1.6332332208817038E-3</v>
      </c>
    </row>
    <row r="930" spans="1:42" x14ac:dyDescent="0.35">
      <c r="A930" s="48">
        <v>2020</v>
      </c>
      <c r="B930">
        <v>127</v>
      </c>
      <c r="C930">
        <v>520811</v>
      </c>
      <c r="D930" t="s">
        <v>128</v>
      </c>
      <c r="E930" t="s">
        <v>16</v>
      </c>
      <c r="F930">
        <v>2019</v>
      </c>
      <c r="G930">
        <v>19</v>
      </c>
      <c r="H930">
        <v>581.64705882352939</v>
      </c>
      <c r="J930">
        <v>25</v>
      </c>
      <c r="K930" t="s">
        <v>722</v>
      </c>
      <c r="L930">
        <v>0.5</v>
      </c>
      <c r="M930">
        <v>0.5</v>
      </c>
      <c r="N930" t="s">
        <v>722</v>
      </c>
      <c r="O930">
        <v>2000</v>
      </c>
      <c r="P930">
        <v>2000</v>
      </c>
      <c r="Q930">
        <v>581.64705882352939</v>
      </c>
      <c r="R930" t="s">
        <v>722</v>
      </c>
      <c r="S930">
        <v>1.2999999999999999E-2</v>
      </c>
      <c r="T930">
        <v>1.2999999999999999E-2</v>
      </c>
      <c r="U930" t="s">
        <v>722</v>
      </c>
      <c r="V930">
        <v>6.6879999999999997E-5</v>
      </c>
      <c r="W930">
        <v>6.6879999999999997E-5</v>
      </c>
      <c r="X930" t="s">
        <v>722</v>
      </c>
      <c r="Y930">
        <v>0.01</v>
      </c>
      <c r="Z930">
        <v>0.01</v>
      </c>
      <c r="AA930" t="s">
        <v>722</v>
      </c>
      <c r="AB930">
        <v>0.01</v>
      </c>
      <c r="AC930">
        <v>0.01</v>
      </c>
      <c r="AD930" t="s">
        <v>722</v>
      </c>
      <c r="AE930">
        <v>1</v>
      </c>
      <c r="AF930">
        <v>1</v>
      </c>
      <c r="AG930" t="s">
        <v>722</v>
      </c>
      <c r="AH930">
        <v>0.97699999999999998</v>
      </c>
      <c r="AI930">
        <v>0.97699999999999998</v>
      </c>
      <c r="AJ930">
        <v>5.1900555294117641E-2</v>
      </c>
      <c r="AK930">
        <v>5.6924617647058824</v>
      </c>
      <c r="AL930">
        <v>0.63225082624791296</v>
      </c>
      <c r="AM930">
        <v>69.345378555667622</v>
      </c>
      <c r="AN930" s="61">
        <v>3.1612541312395648E-4</v>
      </c>
      <c r="AO930">
        <v>3.4672689277833811E-2</v>
      </c>
      <c r="AP930">
        <v>2.9077215499141517E-4</v>
      </c>
    </row>
    <row r="931" spans="1:42" x14ac:dyDescent="0.35">
      <c r="A931" s="48">
        <v>2020</v>
      </c>
      <c r="B931">
        <v>128</v>
      </c>
      <c r="C931" t="s">
        <v>691</v>
      </c>
      <c r="D931" t="s">
        <v>128</v>
      </c>
      <c r="E931" t="s">
        <v>16</v>
      </c>
      <c r="F931">
        <v>2019</v>
      </c>
      <c r="G931">
        <v>64</v>
      </c>
      <c r="H931">
        <v>581.64705882352939</v>
      </c>
      <c r="J931">
        <v>75</v>
      </c>
      <c r="K931" t="s">
        <v>722</v>
      </c>
      <c r="L931">
        <v>0.5</v>
      </c>
      <c r="M931">
        <v>0.5</v>
      </c>
      <c r="N931" t="s">
        <v>722</v>
      </c>
      <c r="O931">
        <v>10000</v>
      </c>
      <c r="P931">
        <v>10000</v>
      </c>
      <c r="Q931">
        <v>581.64705882352939</v>
      </c>
      <c r="R931" t="s">
        <v>722</v>
      </c>
      <c r="S931">
        <v>1.2999999999999999E-2</v>
      </c>
      <c r="T931">
        <v>1.2999999999999999E-2</v>
      </c>
      <c r="U931" t="s">
        <v>722</v>
      </c>
      <c r="V931">
        <v>6.6879999999999997E-5</v>
      </c>
      <c r="W931">
        <v>6.6879999999999997E-5</v>
      </c>
      <c r="X931" t="s">
        <v>722</v>
      </c>
      <c r="Y931">
        <v>0.01</v>
      </c>
      <c r="Z931">
        <v>0.01</v>
      </c>
      <c r="AA931" t="s">
        <v>722</v>
      </c>
      <c r="AB931">
        <v>4.7720000000000004E-5</v>
      </c>
      <c r="AC931">
        <v>4.7720000000000004E-5</v>
      </c>
      <c r="AD931" t="s">
        <v>722</v>
      </c>
      <c r="AE931">
        <v>1</v>
      </c>
      <c r="AF931">
        <v>1</v>
      </c>
      <c r="AG931" t="s">
        <v>722</v>
      </c>
      <c r="AH931">
        <v>0.97699999999999998</v>
      </c>
      <c r="AI931">
        <v>0.97699999999999998</v>
      </c>
      <c r="AJ931">
        <v>5.1900555294117641E-2</v>
      </c>
      <c r="AK931">
        <v>3.6887805101176473E-2</v>
      </c>
      <c r="AL931">
        <v>2.1296869936771805</v>
      </c>
      <c r="AM931">
        <v>1.5136539157256022</v>
      </c>
      <c r="AN931" s="61">
        <v>1.0648434968385902E-3</v>
      </c>
      <c r="AO931">
        <v>7.5682695786280117E-4</v>
      </c>
      <c r="AP931">
        <v>9.7944304839213533E-4</v>
      </c>
    </row>
    <row r="932" spans="1:42" x14ac:dyDescent="0.35">
      <c r="A932" s="48">
        <v>2020</v>
      </c>
      <c r="B932">
        <v>129</v>
      </c>
      <c r="C932">
        <v>419036</v>
      </c>
      <c r="D932" t="s">
        <v>128</v>
      </c>
      <c r="E932" t="s">
        <v>16</v>
      </c>
      <c r="F932">
        <v>2020</v>
      </c>
      <c r="G932">
        <v>169</v>
      </c>
      <c r="H932">
        <v>581.64705882352939</v>
      </c>
      <c r="J932">
        <v>175</v>
      </c>
      <c r="K932" t="s">
        <v>722</v>
      </c>
      <c r="L932">
        <v>0.5</v>
      </c>
      <c r="M932">
        <v>0.5</v>
      </c>
      <c r="N932" t="s">
        <v>722</v>
      </c>
      <c r="O932">
        <v>10000</v>
      </c>
      <c r="P932">
        <v>10000</v>
      </c>
      <c r="Q932">
        <v>581.64705882352939</v>
      </c>
      <c r="R932" t="s">
        <v>722</v>
      </c>
      <c r="S932">
        <v>0.129</v>
      </c>
      <c r="T932">
        <v>0.129</v>
      </c>
      <c r="U932" t="s">
        <v>722</v>
      </c>
      <c r="V932">
        <v>1.0200000000000001E-5</v>
      </c>
      <c r="W932">
        <v>1.0200000000000001E-5</v>
      </c>
      <c r="X932" t="s">
        <v>722</v>
      </c>
      <c r="Y932">
        <v>0.13700000000000001</v>
      </c>
      <c r="Z932">
        <v>0.13700000000000001</v>
      </c>
      <c r="AA932" t="s">
        <v>722</v>
      </c>
      <c r="AB932">
        <v>5.66E-5</v>
      </c>
      <c r="AC932">
        <v>5.66E-5</v>
      </c>
      <c r="AD932" t="s">
        <v>722</v>
      </c>
      <c r="AE932">
        <v>1</v>
      </c>
      <c r="AF932">
        <v>1</v>
      </c>
      <c r="AG932" t="s">
        <v>722</v>
      </c>
      <c r="AH932">
        <v>0.97699999999999998</v>
      </c>
      <c r="AI932">
        <v>0.97699999999999998</v>
      </c>
      <c r="AJ932">
        <v>0.13493279999999999</v>
      </c>
      <c r="AK932">
        <v>0.16601303538823531</v>
      </c>
      <c r="AL932">
        <v>14.62069566750117</v>
      </c>
      <c r="AM932">
        <v>17.98840657904891</v>
      </c>
      <c r="AN932" s="61">
        <v>7.3103478337505851E-3</v>
      </c>
      <c r="AO932">
        <v>8.9942032895244557E-3</v>
      </c>
      <c r="AP932">
        <v>6.7240579374837879E-3</v>
      </c>
    </row>
    <row r="933" spans="1:42" x14ac:dyDescent="0.35">
      <c r="A933" s="48">
        <v>2020</v>
      </c>
      <c r="B933">
        <v>130</v>
      </c>
      <c r="C933">
        <v>419037</v>
      </c>
      <c r="D933" t="s">
        <v>128</v>
      </c>
      <c r="E933" t="s">
        <v>16</v>
      </c>
      <c r="F933">
        <v>2020</v>
      </c>
      <c r="G933">
        <v>169</v>
      </c>
      <c r="H933">
        <v>581.64705882352939</v>
      </c>
      <c r="J933">
        <v>175</v>
      </c>
      <c r="K933" t="s">
        <v>722</v>
      </c>
      <c r="L933">
        <v>0.5</v>
      </c>
      <c r="M933">
        <v>0.5</v>
      </c>
      <c r="N933" t="s">
        <v>722</v>
      </c>
      <c r="O933">
        <v>10000</v>
      </c>
      <c r="P933">
        <v>10000</v>
      </c>
      <c r="Q933">
        <v>581.64705882352939</v>
      </c>
      <c r="R933" t="s">
        <v>722</v>
      </c>
      <c r="S933">
        <v>0.129</v>
      </c>
      <c r="T933">
        <v>0.129</v>
      </c>
      <c r="U933" t="s">
        <v>722</v>
      </c>
      <c r="V933">
        <v>1.0200000000000001E-5</v>
      </c>
      <c r="W933">
        <v>1.0200000000000001E-5</v>
      </c>
      <c r="X933" t="s">
        <v>722</v>
      </c>
      <c r="Y933">
        <v>0.13700000000000001</v>
      </c>
      <c r="Z933">
        <v>0.13700000000000001</v>
      </c>
      <c r="AA933" t="s">
        <v>722</v>
      </c>
      <c r="AB933">
        <v>5.66E-5</v>
      </c>
      <c r="AC933">
        <v>5.66E-5</v>
      </c>
      <c r="AD933" t="s">
        <v>722</v>
      </c>
      <c r="AE933">
        <v>1</v>
      </c>
      <c r="AF933">
        <v>1</v>
      </c>
      <c r="AG933" t="s">
        <v>722</v>
      </c>
      <c r="AH933">
        <v>0.97699999999999998</v>
      </c>
      <c r="AI933">
        <v>0.97699999999999998</v>
      </c>
      <c r="AJ933">
        <v>0.13493279999999999</v>
      </c>
      <c r="AK933">
        <v>0.16601303538823531</v>
      </c>
      <c r="AL933">
        <v>14.62069566750117</v>
      </c>
      <c r="AM933">
        <v>17.98840657904891</v>
      </c>
      <c r="AN933" s="61">
        <v>7.3103478337505851E-3</v>
      </c>
      <c r="AO933">
        <v>8.9942032895244557E-3</v>
      </c>
      <c r="AP933">
        <v>6.7240579374837879E-3</v>
      </c>
    </row>
    <row r="934" spans="1:42" x14ac:dyDescent="0.35">
      <c r="A934" s="48">
        <v>2020</v>
      </c>
      <c r="B934">
        <v>131</v>
      </c>
      <c r="C934">
        <v>419038</v>
      </c>
      <c r="D934" t="s">
        <v>128</v>
      </c>
      <c r="E934" t="s">
        <v>16</v>
      </c>
      <c r="F934">
        <v>2020</v>
      </c>
      <c r="G934">
        <v>169</v>
      </c>
      <c r="H934">
        <v>581.64705882352939</v>
      </c>
      <c r="J934">
        <v>175</v>
      </c>
      <c r="K934" t="s">
        <v>722</v>
      </c>
      <c r="L934">
        <v>0.5</v>
      </c>
      <c r="M934">
        <v>0.5</v>
      </c>
      <c r="N934" t="s">
        <v>722</v>
      </c>
      <c r="O934">
        <v>10000</v>
      </c>
      <c r="P934">
        <v>10000</v>
      </c>
      <c r="Q934">
        <v>581.64705882352939</v>
      </c>
      <c r="R934" t="s">
        <v>722</v>
      </c>
      <c r="S934">
        <v>0.129</v>
      </c>
      <c r="T934">
        <v>0.129</v>
      </c>
      <c r="U934" t="s">
        <v>722</v>
      </c>
      <c r="V934">
        <v>1.0200000000000001E-5</v>
      </c>
      <c r="W934">
        <v>1.0200000000000001E-5</v>
      </c>
      <c r="X934" t="s">
        <v>722</v>
      </c>
      <c r="Y934">
        <v>0.13700000000000001</v>
      </c>
      <c r="Z934">
        <v>0.13700000000000001</v>
      </c>
      <c r="AA934" t="s">
        <v>722</v>
      </c>
      <c r="AB934">
        <v>5.66E-5</v>
      </c>
      <c r="AC934">
        <v>5.66E-5</v>
      </c>
      <c r="AD934" t="s">
        <v>722</v>
      </c>
      <c r="AE934">
        <v>1</v>
      </c>
      <c r="AF934">
        <v>1</v>
      </c>
      <c r="AG934" t="s">
        <v>722</v>
      </c>
      <c r="AH934">
        <v>0.97699999999999998</v>
      </c>
      <c r="AI934">
        <v>0.97699999999999998</v>
      </c>
      <c r="AJ934">
        <v>0.13493279999999999</v>
      </c>
      <c r="AK934">
        <v>0.16601303538823531</v>
      </c>
      <c r="AL934">
        <v>14.62069566750117</v>
      </c>
      <c r="AM934">
        <v>17.98840657904891</v>
      </c>
      <c r="AN934" s="61">
        <v>7.3103478337505851E-3</v>
      </c>
      <c r="AO934">
        <v>8.9942032895244557E-3</v>
      </c>
      <c r="AP934">
        <v>6.7240579374837879E-3</v>
      </c>
    </row>
    <row r="935" spans="1:42" x14ac:dyDescent="0.35">
      <c r="A935" s="48">
        <v>2020</v>
      </c>
      <c r="B935">
        <v>132</v>
      </c>
      <c r="C935">
        <v>419039</v>
      </c>
      <c r="D935" t="s">
        <v>128</v>
      </c>
      <c r="E935" t="s">
        <v>16</v>
      </c>
      <c r="F935">
        <v>2020</v>
      </c>
      <c r="G935">
        <v>169</v>
      </c>
      <c r="H935">
        <v>581.64705882352939</v>
      </c>
      <c r="J935">
        <v>175</v>
      </c>
      <c r="K935" t="s">
        <v>722</v>
      </c>
      <c r="L935">
        <v>0.5</v>
      </c>
      <c r="M935">
        <v>0.5</v>
      </c>
      <c r="N935" t="s">
        <v>722</v>
      </c>
      <c r="O935">
        <v>10000</v>
      </c>
      <c r="P935">
        <v>10000</v>
      </c>
      <c r="Q935">
        <v>581.64705882352939</v>
      </c>
      <c r="R935" t="s">
        <v>722</v>
      </c>
      <c r="S935">
        <v>0.129</v>
      </c>
      <c r="T935">
        <v>0.129</v>
      </c>
      <c r="U935" t="s">
        <v>722</v>
      </c>
      <c r="V935">
        <v>1.0200000000000001E-5</v>
      </c>
      <c r="W935">
        <v>1.0200000000000001E-5</v>
      </c>
      <c r="X935" t="s">
        <v>722</v>
      </c>
      <c r="Y935">
        <v>0.13700000000000001</v>
      </c>
      <c r="Z935">
        <v>0.13700000000000001</v>
      </c>
      <c r="AA935" t="s">
        <v>722</v>
      </c>
      <c r="AB935">
        <v>5.66E-5</v>
      </c>
      <c r="AC935">
        <v>5.66E-5</v>
      </c>
      <c r="AD935" t="s">
        <v>722</v>
      </c>
      <c r="AE935">
        <v>1</v>
      </c>
      <c r="AF935">
        <v>1</v>
      </c>
      <c r="AG935" t="s">
        <v>722</v>
      </c>
      <c r="AH935">
        <v>0.97699999999999998</v>
      </c>
      <c r="AI935">
        <v>0.97699999999999998</v>
      </c>
      <c r="AJ935">
        <v>0.13493279999999999</v>
      </c>
      <c r="AK935">
        <v>0.16601303538823531</v>
      </c>
      <c r="AL935">
        <v>14.62069566750117</v>
      </c>
      <c r="AM935">
        <v>17.98840657904891</v>
      </c>
      <c r="AN935" s="61">
        <v>7.3103478337505851E-3</v>
      </c>
      <c r="AO935">
        <v>8.9942032895244557E-3</v>
      </c>
      <c r="AP935">
        <v>6.7240579374837879E-3</v>
      </c>
    </row>
    <row r="936" spans="1:42" x14ac:dyDescent="0.35">
      <c r="A936" s="48">
        <v>2020</v>
      </c>
      <c r="B936">
        <v>133</v>
      </c>
      <c r="C936">
        <v>419040</v>
      </c>
      <c r="D936" t="s">
        <v>128</v>
      </c>
      <c r="E936" t="s">
        <v>16</v>
      </c>
      <c r="F936">
        <v>2020</v>
      </c>
      <c r="G936">
        <v>169</v>
      </c>
      <c r="H936">
        <v>581.64705882352939</v>
      </c>
      <c r="J936">
        <v>175</v>
      </c>
      <c r="K936" t="s">
        <v>722</v>
      </c>
      <c r="L936">
        <v>0.5</v>
      </c>
      <c r="M936">
        <v>0.5</v>
      </c>
      <c r="N936" t="s">
        <v>722</v>
      </c>
      <c r="O936">
        <v>10000</v>
      </c>
      <c r="P936">
        <v>10000</v>
      </c>
      <c r="Q936">
        <v>581.64705882352939</v>
      </c>
      <c r="R936" t="s">
        <v>722</v>
      </c>
      <c r="S936">
        <v>0.129</v>
      </c>
      <c r="T936">
        <v>0.129</v>
      </c>
      <c r="U936" t="s">
        <v>722</v>
      </c>
      <c r="V936">
        <v>1.0200000000000001E-5</v>
      </c>
      <c r="W936">
        <v>1.0200000000000001E-5</v>
      </c>
      <c r="X936" t="s">
        <v>722</v>
      </c>
      <c r="Y936">
        <v>0.13700000000000001</v>
      </c>
      <c r="Z936">
        <v>0.13700000000000001</v>
      </c>
      <c r="AA936" t="s">
        <v>722</v>
      </c>
      <c r="AB936">
        <v>5.66E-5</v>
      </c>
      <c r="AC936">
        <v>5.66E-5</v>
      </c>
      <c r="AD936" t="s">
        <v>722</v>
      </c>
      <c r="AE936">
        <v>1</v>
      </c>
      <c r="AF936">
        <v>1</v>
      </c>
      <c r="AG936" t="s">
        <v>722</v>
      </c>
      <c r="AH936">
        <v>0.97699999999999998</v>
      </c>
      <c r="AI936">
        <v>0.97699999999999998</v>
      </c>
      <c r="AJ936">
        <v>0.13493279999999999</v>
      </c>
      <c r="AK936">
        <v>0.16601303538823531</v>
      </c>
      <c r="AL936">
        <v>14.62069566750117</v>
      </c>
      <c r="AM936">
        <v>17.98840657904891</v>
      </c>
      <c r="AN936" s="61">
        <v>7.3103478337505851E-3</v>
      </c>
      <c r="AO936">
        <v>8.9942032895244557E-3</v>
      </c>
      <c r="AP936">
        <v>6.7240579374837879E-3</v>
      </c>
    </row>
    <row r="937" spans="1:42" x14ac:dyDescent="0.35">
      <c r="A937" s="48">
        <v>2020</v>
      </c>
      <c r="B937">
        <v>134</v>
      </c>
      <c r="C937">
        <v>48196</v>
      </c>
      <c r="D937" t="s">
        <v>164</v>
      </c>
      <c r="E937" t="s">
        <v>9</v>
      </c>
      <c r="F937">
        <v>2000</v>
      </c>
      <c r="G937">
        <v>15.7</v>
      </c>
      <c r="H937">
        <v>529.09090909090912</v>
      </c>
      <c r="I937" t="s">
        <v>766</v>
      </c>
      <c r="J937">
        <v>25</v>
      </c>
      <c r="K937">
        <v>0.34</v>
      </c>
      <c r="L937" t="s">
        <v>722</v>
      </c>
      <c r="M937">
        <v>0.34</v>
      </c>
      <c r="N937">
        <v>5000</v>
      </c>
      <c r="O937" t="s">
        <v>722</v>
      </c>
      <c r="P937">
        <v>5000</v>
      </c>
      <c r="Q937">
        <v>10581.818181818182</v>
      </c>
      <c r="R937">
        <v>1.45</v>
      </c>
      <c r="S937" t="s">
        <v>722</v>
      </c>
      <c r="T937">
        <v>1.45</v>
      </c>
      <c r="U937">
        <v>1.85E-4</v>
      </c>
      <c r="V937" t="s">
        <v>722</v>
      </c>
      <c r="W937">
        <v>1.85E-4</v>
      </c>
      <c r="X937">
        <v>5.6852960000000001</v>
      </c>
      <c r="Y937" t="s">
        <v>722</v>
      </c>
      <c r="Z937">
        <v>5.6852960000000001</v>
      </c>
      <c r="AA937">
        <v>0</v>
      </c>
      <c r="AB937" t="s">
        <v>722</v>
      </c>
      <c r="AC937">
        <v>0</v>
      </c>
      <c r="AD937">
        <v>0.9</v>
      </c>
      <c r="AE937" t="s">
        <v>722</v>
      </c>
      <c r="AF937">
        <v>0.9</v>
      </c>
      <c r="AG937">
        <v>0.93</v>
      </c>
      <c r="AH937" t="s">
        <v>722</v>
      </c>
      <c r="AI937">
        <v>0.93</v>
      </c>
      <c r="AJ937">
        <v>2.1375000000000002</v>
      </c>
      <c r="AK937">
        <v>5.2873252800000001</v>
      </c>
      <c r="AL937">
        <v>13.309117270765704</v>
      </c>
      <c r="AM937">
        <v>32.921465356820626</v>
      </c>
      <c r="AN937" s="61">
        <v>6.6545586353828528E-3</v>
      </c>
      <c r="AO937">
        <v>1.6460732678410316E-2</v>
      </c>
      <c r="AP937">
        <v>8.0520159488132511E-3</v>
      </c>
    </row>
    <row r="938" spans="1:42" x14ac:dyDescent="0.35">
      <c r="A938" s="48">
        <v>2020</v>
      </c>
      <c r="B938">
        <v>135</v>
      </c>
      <c r="C938">
        <v>48198</v>
      </c>
      <c r="D938" t="s">
        <v>164</v>
      </c>
      <c r="E938" t="s">
        <v>9</v>
      </c>
      <c r="F938">
        <v>2000</v>
      </c>
      <c r="G938">
        <v>15.7</v>
      </c>
      <c r="H938">
        <v>529.09090909090912</v>
      </c>
      <c r="I938" t="s">
        <v>766</v>
      </c>
      <c r="J938">
        <v>25</v>
      </c>
      <c r="K938">
        <v>0.34</v>
      </c>
      <c r="L938" t="s">
        <v>722</v>
      </c>
      <c r="M938">
        <v>0.34</v>
      </c>
      <c r="N938">
        <v>5000</v>
      </c>
      <c r="O938" t="s">
        <v>722</v>
      </c>
      <c r="P938">
        <v>5000</v>
      </c>
      <c r="Q938">
        <v>10581.818181818182</v>
      </c>
      <c r="R938">
        <v>1.45</v>
      </c>
      <c r="S938" t="s">
        <v>722</v>
      </c>
      <c r="T938">
        <v>1.45</v>
      </c>
      <c r="U938">
        <v>1.85E-4</v>
      </c>
      <c r="V938" t="s">
        <v>722</v>
      </c>
      <c r="W938">
        <v>1.85E-4</v>
      </c>
      <c r="X938">
        <v>5.6852960000000001</v>
      </c>
      <c r="Y938" t="s">
        <v>722</v>
      </c>
      <c r="Z938">
        <v>5.6852960000000001</v>
      </c>
      <c r="AA938">
        <v>0</v>
      </c>
      <c r="AB938" t="s">
        <v>722</v>
      </c>
      <c r="AC938">
        <v>0</v>
      </c>
      <c r="AD938">
        <v>0.9</v>
      </c>
      <c r="AE938" t="s">
        <v>722</v>
      </c>
      <c r="AF938">
        <v>0.9</v>
      </c>
      <c r="AG938">
        <v>0.93</v>
      </c>
      <c r="AH938" t="s">
        <v>722</v>
      </c>
      <c r="AI938">
        <v>0.93</v>
      </c>
      <c r="AJ938">
        <v>2.1375000000000002</v>
      </c>
      <c r="AK938">
        <v>5.2873252800000001</v>
      </c>
      <c r="AL938">
        <v>13.309117270765704</v>
      </c>
      <c r="AM938">
        <v>32.921465356820626</v>
      </c>
      <c r="AN938" s="61">
        <v>6.6545586353828528E-3</v>
      </c>
      <c r="AO938">
        <v>1.6460732678410316E-2</v>
      </c>
      <c r="AP938">
        <v>8.0520159488132511E-3</v>
      </c>
    </row>
    <row r="939" spans="1:42" x14ac:dyDescent="0.35">
      <c r="A939" s="48">
        <v>2020</v>
      </c>
      <c r="B939">
        <v>136</v>
      </c>
      <c r="C939">
        <v>49200</v>
      </c>
      <c r="D939" t="s">
        <v>164</v>
      </c>
      <c r="E939" t="s">
        <v>9</v>
      </c>
      <c r="F939">
        <v>2001</v>
      </c>
      <c r="G939">
        <v>95</v>
      </c>
      <c r="H939">
        <v>529.09090909090912</v>
      </c>
      <c r="I939" t="s">
        <v>619</v>
      </c>
      <c r="J939">
        <v>100</v>
      </c>
      <c r="K939">
        <v>0.34</v>
      </c>
      <c r="L939" t="s">
        <v>722</v>
      </c>
      <c r="M939">
        <v>0.34</v>
      </c>
      <c r="N939">
        <v>12000</v>
      </c>
      <c r="O939" t="s">
        <v>722</v>
      </c>
      <c r="P939">
        <v>12000</v>
      </c>
      <c r="Q939">
        <v>10052.727272727274</v>
      </c>
      <c r="R939">
        <v>0.99</v>
      </c>
      <c r="S939" t="s">
        <v>722</v>
      </c>
      <c r="T939">
        <v>0.99</v>
      </c>
      <c r="U939">
        <v>4.5800000000000002E-5</v>
      </c>
      <c r="V939" t="s">
        <v>722</v>
      </c>
      <c r="W939">
        <v>4.5800000000000002E-5</v>
      </c>
      <c r="X939">
        <v>5.5903470000000004</v>
      </c>
      <c r="Y939" t="s">
        <v>722</v>
      </c>
      <c r="Z939">
        <v>5.5903470000000004</v>
      </c>
      <c r="AA939">
        <v>1.2999999999999999E-4</v>
      </c>
      <c r="AB939" t="s">
        <v>722</v>
      </c>
      <c r="AC939">
        <v>1.2999999999999999E-4</v>
      </c>
      <c r="AD939">
        <v>0.9</v>
      </c>
      <c r="AE939" t="s">
        <v>722</v>
      </c>
      <c r="AF939">
        <v>0.9</v>
      </c>
      <c r="AG939">
        <v>0.93</v>
      </c>
      <c r="AH939" t="s">
        <v>722</v>
      </c>
      <c r="AI939">
        <v>0.93</v>
      </c>
      <c r="AJ939">
        <v>1.3053734181818182</v>
      </c>
      <c r="AK939">
        <v>6.4143974372727284</v>
      </c>
      <c r="AL939">
        <v>49.181508576707976</v>
      </c>
      <c r="AM939">
        <v>241.67011383994824</v>
      </c>
      <c r="AN939" s="61">
        <v>2.4590754288353989E-2</v>
      </c>
      <c r="AO939">
        <v>0.12083505691997413</v>
      </c>
      <c r="AP939">
        <v>2.9754812688908325E-2</v>
      </c>
    </row>
    <row r="940" spans="1:42" x14ac:dyDescent="0.35">
      <c r="A940" s="48">
        <v>2020</v>
      </c>
      <c r="B940">
        <v>137</v>
      </c>
      <c r="C940" t="s">
        <v>172</v>
      </c>
      <c r="D940" t="s">
        <v>164</v>
      </c>
      <c r="E940" t="s">
        <v>9</v>
      </c>
      <c r="F940">
        <v>2005</v>
      </c>
      <c r="G940">
        <v>102</v>
      </c>
      <c r="H940">
        <v>529.09090909090912</v>
      </c>
      <c r="I940" t="s">
        <v>620</v>
      </c>
      <c r="J940">
        <v>175</v>
      </c>
      <c r="K940">
        <v>0.34</v>
      </c>
      <c r="L940" t="s">
        <v>722</v>
      </c>
      <c r="M940">
        <v>0.34</v>
      </c>
      <c r="N940">
        <v>12000</v>
      </c>
      <c r="O940" t="s">
        <v>722</v>
      </c>
      <c r="P940">
        <v>12000</v>
      </c>
      <c r="Q940">
        <v>7936.3636363636369</v>
      </c>
      <c r="R940">
        <v>0.16</v>
      </c>
      <c r="S940" t="s">
        <v>722</v>
      </c>
      <c r="T940">
        <v>0.16</v>
      </c>
      <c r="U940">
        <v>2.5700000000000001E-5</v>
      </c>
      <c r="V940" t="s">
        <v>722</v>
      </c>
      <c r="W940">
        <v>2.5700000000000001E-5</v>
      </c>
      <c r="X940">
        <v>3.9660980000000001</v>
      </c>
      <c r="Y940" t="s">
        <v>722</v>
      </c>
      <c r="Z940">
        <v>3.9660980000000001</v>
      </c>
      <c r="AA940">
        <v>5.77E-5</v>
      </c>
      <c r="AB940" t="s">
        <v>722</v>
      </c>
      <c r="AC940">
        <v>5.77E-5</v>
      </c>
      <c r="AD940">
        <v>0.9</v>
      </c>
      <c r="AE940" t="s">
        <v>722</v>
      </c>
      <c r="AF940">
        <v>0.9</v>
      </c>
      <c r="AG940">
        <v>0.93</v>
      </c>
      <c r="AH940" t="s">
        <v>722</v>
      </c>
      <c r="AI940">
        <v>0.93</v>
      </c>
      <c r="AJ940">
        <v>0.32756809090909095</v>
      </c>
      <c r="AK940">
        <v>4.11434434909091</v>
      </c>
      <c r="AL940">
        <v>13.250895753838659</v>
      </c>
      <c r="AM940">
        <v>166.43485607494426</v>
      </c>
      <c r="AN940" s="61">
        <v>6.6254478769193293E-3</v>
      </c>
      <c r="AO940">
        <v>8.3217428037472133E-2</v>
      </c>
      <c r="AP940">
        <v>8.0167919310723881E-3</v>
      </c>
    </row>
    <row r="941" spans="1:42" x14ac:dyDescent="0.35">
      <c r="A941" s="48">
        <v>2020</v>
      </c>
      <c r="B941">
        <v>138</v>
      </c>
      <c r="C941" t="s">
        <v>173</v>
      </c>
      <c r="D941" t="s">
        <v>164</v>
      </c>
      <c r="E941" t="s">
        <v>9</v>
      </c>
      <c r="F941">
        <v>2005</v>
      </c>
      <c r="G941">
        <v>132</v>
      </c>
      <c r="H941">
        <v>529.09090909090912</v>
      </c>
      <c r="I941" t="s">
        <v>620</v>
      </c>
      <c r="J941">
        <v>175</v>
      </c>
      <c r="K941">
        <v>0.34</v>
      </c>
      <c r="L941" t="s">
        <v>722</v>
      </c>
      <c r="M941">
        <v>0.34</v>
      </c>
      <c r="N941">
        <v>12000</v>
      </c>
      <c r="O941" t="s">
        <v>722</v>
      </c>
      <c r="P941">
        <v>12000</v>
      </c>
      <c r="Q941">
        <v>7936.3636363636369</v>
      </c>
      <c r="R941">
        <v>0.16</v>
      </c>
      <c r="S941" t="s">
        <v>722</v>
      </c>
      <c r="T941">
        <v>0.16</v>
      </c>
      <c r="U941">
        <v>2.5700000000000001E-5</v>
      </c>
      <c r="V941" t="s">
        <v>722</v>
      </c>
      <c r="W941">
        <v>2.5700000000000001E-5</v>
      </c>
      <c r="X941">
        <v>3.9660980000000001</v>
      </c>
      <c r="Y941" t="s">
        <v>722</v>
      </c>
      <c r="Z941">
        <v>3.9660980000000001</v>
      </c>
      <c r="AA941">
        <v>5.77E-5</v>
      </c>
      <c r="AB941" t="s">
        <v>722</v>
      </c>
      <c r="AC941">
        <v>5.77E-5</v>
      </c>
      <c r="AD941">
        <v>0.9</v>
      </c>
      <c r="AE941" t="s">
        <v>722</v>
      </c>
      <c r="AF941">
        <v>0.9</v>
      </c>
      <c r="AG941">
        <v>0.93</v>
      </c>
      <c r="AH941" t="s">
        <v>722</v>
      </c>
      <c r="AI941">
        <v>0.93</v>
      </c>
      <c r="AJ941">
        <v>0.32756809090909095</v>
      </c>
      <c r="AK941">
        <v>4.11434434909091</v>
      </c>
      <c r="AL941">
        <v>17.14821803437944</v>
      </c>
      <c r="AM941">
        <v>215.38628433228081</v>
      </c>
      <c r="AN941" s="61">
        <v>8.57410901718972E-3</v>
      </c>
      <c r="AO941">
        <v>0.1076931421661404</v>
      </c>
      <c r="AP941">
        <v>1.0374671910799561E-2</v>
      </c>
    </row>
    <row r="942" spans="1:42" x14ac:dyDescent="0.35">
      <c r="A942" s="48">
        <v>2020</v>
      </c>
      <c r="B942">
        <v>139</v>
      </c>
      <c r="C942" t="s">
        <v>174</v>
      </c>
      <c r="D942" t="s">
        <v>164</v>
      </c>
      <c r="E942" t="s">
        <v>9</v>
      </c>
      <c r="F942">
        <v>2005</v>
      </c>
      <c r="G942">
        <v>152</v>
      </c>
      <c r="H942">
        <v>529.09090909090912</v>
      </c>
      <c r="I942" t="s">
        <v>620</v>
      </c>
      <c r="J942">
        <v>175</v>
      </c>
      <c r="K942">
        <v>0.34</v>
      </c>
      <c r="L942" t="s">
        <v>722</v>
      </c>
      <c r="M942">
        <v>0.34</v>
      </c>
      <c r="N942">
        <v>12000</v>
      </c>
      <c r="O942" t="s">
        <v>722</v>
      </c>
      <c r="P942">
        <v>12000</v>
      </c>
      <c r="Q942">
        <v>7936.3636363636369</v>
      </c>
      <c r="R942">
        <v>0.16</v>
      </c>
      <c r="S942" t="s">
        <v>722</v>
      </c>
      <c r="T942">
        <v>0.16</v>
      </c>
      <c r="U942">
        <v>2.5700000000000001E-5</v>
      </c>
      <c r="V942" t="s">
        <v>722</v>
      </c>
      <c r="W942">
        <v>2.5700000000000001E-5</v>
      </c>
      <c r="X942">
        <v>3.9660980000000001</v>
      </c>
      <c r="Y942" t="s">
        <v>722</v>
      </c>
      <c r="Z942">
        <v>3.9660980000000001</v>
      </c>
      <c r="AA942">
        <v>5.77E-5</v>
      </c>
      <c r="AB942" t="s">
        <v>722</v>
      </c>
      <c r="AC942">
        <v>5.77E-5</v>
      </c>
      <c r="AD942">
        <v>0.9</v>
      </c>
      <c r="AE942" t="s">
        <v>722</v>
      </c>
      <c r="AF942">
        <v>0.9</v>
      </c>
      <c r="AG942">
        <v>0.93</v>
      </c>
      <c r="AH942" t="s">
        <v>722</v>
      </c>
      <c r="AI942">
        <v>0.93</v>
      </c>
      <c r="AJ942">
        <v>0.32756809090909095</v>
      </c>
      <c r="AK942">
        <v>4.11434434909091</v>
      </c>
      <c r="AL942">
        <v>19.74643288807329</v>
      </c>
      <c r="AM942">
        <v>248.02056983717182</v>
      </c>
      <c r="AN942" s="61">
        <v>9.8732164440366449E-3</v>
      </c>
      <c r="AO942">
        <v>0.12401028491858591</v>
      </c>
      <c r="AP942">
        <v>1.194659189728434E-2</v>
      </c>
    </row>
    <row r="943" spans="1:42" x14ac:dyDescent="0.35">
      <c r="A943" s="48">
        <v>2020</v>
      </c>
      <c r="B943">
        <v>140</v>
      </c>
      <c r="C943" t="s">
        <v>176</v>
      </c>
      <c r="D943" t="s">
        <v>164</v>
      </c>
      <c r="E943" t="s">
        <v>9</v>
      </c>
      <c r="F943">
        <v>2008</v>
      </c>
      <c r="G943">
        <v>125</v>
      </c>
      <c r="H943">
        <v>529.09090909090912</v>
      </c>
      <c r="I943" t="s">
        <v>621</v>
      </c>
      <c r="J943">
        <v>175</v>
      </c>
      <c r="K943">
        <v>0.34</v>
      </c>
      <c r="L943" t="s">
        <v>722</v>
      </c>
      <c r="M943">
        <v>0.34</v>
      </c>
      <c r="N943">
        <v>12000</v>
      </c>
      <c r="O943" t="s">
        <v>722</v>
      </c>
      <c r="P943">
        <v>12000</v>
      </c>
      <c r="Q943">
        <v>6349.0909090909099</v>
      </c>
      <c r="R943">
        <v>0.1</v>
      </c>
      <c r="S943" t="s">
        <v>722</v>
      </c>
      <c r="T943">
        <v>0.1</v>
      </c>
      <c r="U943">
        <v>2.5000000000000001E-5</v>
      </c>
      <c r="V943" t="s">
        <v>722</v>
      </c>
      <c r="W943">
        <v>2.5000000000000001E-5</v>
      </c>
      <c r="X943">
        <v>2.7600310000000001</v>
      </c>
      <c r="Y943" t="s">
        <v>722</v>
      </c>
      <c r="Z943">
        <v>2.7600310000000001</v>
      </c>
      <c r="AA943">
        <v>3.6000000000000001E-5</v>
      </c>
      <c r="AB943" t="s">
        <v>722</v>
      </c>
      <c r="AC943">
        <v>3.6000000000000001E-5</v>
      </c>
      <c r="AD943">
        <v>0.9</v>
      </c>
      <c r="AE943" t="s">
        <v>722</v>
      </c>
      <c r="AF943">
        <v>0.9</v>
      </c>
      <c r="AG943">
        <v>0.95</v>
      </c>
      <c r="AH943" t="s">
        <v>722</v>
      </c>
      <c r="AI943">
        <v>0.95</v>
      </c>
      <c r="AJ943">
        <v>0.23285454545454548</v>
      </c>
      <c r="AK943">
        <v>2.8391683590909089</v>
      </c>
      <c r="AL943">
        <v>11.543518651936484</v>
      </c>
      <c r="AM943">
        <v>140.74877879311776</v>
      </c>
      <c r="AN943" s="61">
        <v>5.7717593259682424E-3</v>
      </c>
      <c r="AO943">
        <v>7.0374389396558878E-2</v>
      </c>
      <c r="AP943">
        <v>6.9838287844215729E-3</v>
      </c>
    </row>
    <row r="944" spans="1:42" x14ac:dyDescent="0.35">
      <c r="A944" s="48">
        <v>2020</v>
      </c>
      <c r="B944">
        <v>141</v>
      </c>
      <c r="C944">
        <v>33036</v>
      </c>
      <c r="D944" t="s">
        <v>164</v>
      </c>
      <c r="E944" t="s">
        <v>9</v>
      </c>
      <c r="F944">
        <v>2010</v>
      </c>
      <c r="G944">
        <v>110</v>
      </c>
      <c r="H944">
        <v>529.09090909090912</v>
      </c>
      <c r="I944" t="s">
        <v>621</v>
      </c>
      <c r="J944">
        <v>175</v>
      </c>
      <c r="K944">
        <v>0.34</v>
      </c>
      <c r="L944" t="s">
        <v>722</v>
      </c>
      <c r="M944">
        <v>0.34</v>
      </c>
      <c r="N944">
        <v>12000</v>
      </c>
      <c r="O944" t="s">
        <v>722</v>
      </c>
      <c r="P944">
        <v>12000</v>
      </c>
      <c r="Q944">
        <v>5290.909090909091</v>
      </c>
      <c r="R944">
        <v>0.1</v>
      </c>
      <c r="S944" t="s">
        <v>722</v>
      </c>
      <c r="T944">
        <v>0.1</v>
      </c>
      <c r="U944">
        <v>2.5000000000000001E-5</v>
      </c>
      <c r="V944" t="s">
        <v>722</v>
      </c>
      <c r="W944">
        <v>2.5000000000000001E-5</v>
      </c>
      <c r="X944">
        <v>2.9919570000000002</v>
      </c>
      <c r="Y944" t="s">
        <v>722</v>
      </c>
      <c r="Z944">
        <v>2.9919570000000002</v>
      </c>
      <c r="AA944">
        <v>3.9100000000000002E-5</v>
      </c>
      <c r="AB944" t="s">
        <v>722</v>
      </c>
      <c r="AC944">
        <v>3.9100000000000002E-5</v>
      </c>
      <c r="AD944">
        <v>0.9</v>
      </c>
      <c r="AE944" t="s">
        <v>722</v>
      </c>
      <c r="AF944">
        <v>0.9</v>
      </c>
      <c r="AG944">
        <v>0.95</v>
      </c>
      <c r="AH944" t="s">
        <v>722</v>
      </c>
      <c r="AI944">
        <v>0.95</v>
      </c>
      <c r="AJ944">
        <v>0.20904545454545456</v>
      </c>
      <c r="AK944">
        <v>3.0388899681818184</v>
      </c>
      <c r="AL944">
        <v>9.119623098037243</v>
      </c>
      <c r="AM944">
        <v>132.57179500259636</v>
      </c>
      <c r="AN944" s="61">
        <v>4.5598115490186218E-3</v>
      </c>
      <c r="AO944">
        <v>6.628589750129818E-2</v>
      </c>
      <c r="AP944">
        <v>5.5173719743125318E-3</v>
      </c>
    </row>
    <row r="945" spans="1:42" x14ac:dyDescent="0.35">
      <c r="A945" s="48">
        <v>2020</v>
      </c>
      <c r="B945">
        <v>142</v>
      </c>
      <c r="C945" t="s">
        <v>177</v>
      </c>
      <c r="D945" t="s">
        <v>164</v>
      </c>
      <c r="E945" t="s">
        <v>9</v>
      </c>
      <c r="F945">
        <v>2010</v>
      </c>
      <c r="G945">
        <v>175</v>
      </c>
      <c r="H945">
        <v>529.09090909090912</v>
      </c>
      <c r="I945" t="s">
        <v>621</v>
      </c>
      <c r="J945">
        <v>300</v>
      </c>
      <c r="K945">
        <v>0.34</v>
      </c>
      <c r="L945" t="s">
        <v>722</v>
      </c>
      <c r="M945">
        <v>0.34</v>
      </c>
      <c r="N945">
        <v>12000</v>
      </c>
      <c r="O945" t="s">
        <v>722</v>
      </c>
      <c r="P945">
        <v>12000</v>
      </c>
      <c r="Q945">
        <v>5290.909090909091</v>
      </c>
      <c r="R945">
        <v>0.1</v>
      </c>
      <c r="S945" t="s">
        <v>722</v>
      </c>
      <c r="T945">
        <v>0.1</v>
      </c>
      <c r="U945">
        <v>2.5000000000000001E-5</v>
      </c>
      <c r="V945" t="s">
        <v>722</v>
      </c>
      <c r="W945">
        <v>2.5000000000000001E-5</v>
      </c>
      <c r="X945">
        <v>2.6734089999999999</v>
      </c>
      <c r="Y945" t="s">
        <v>722</v>
      </c>
      <c r="Z945">
        <v>2.6734089999999999</v>
      </c>
      <c r="AA945">
        <v>3.4700000000000003E-5</v>
      </c>
      <c r="AB945" t="s">
        <v>722</v>
      </c>
      <c r="AC945">
        <v>3.4700000000000003E-5</v>
      </c>
      <c r="AD945">
        <v>0.9</v>
      </c>
      <c r="AE945" t="s">
        <v>722</v>
      </c>
      <c r="AF945">
        <v>0.9</v>
      </c>
      <c r="AG945">
        <v>0.95</v>
      </c>
      <c r="AH945" t="s">
        <v>722</v>
      </c>
      <c r="AI945">
        <v>0.95</v>
      </c>
      <c r="AJ945">
        <v>0.20904545454545456</v>
      </c>
      <c r="AK945">
        <v>2.714153368181818</v>
      </c>
      <c r="AL945">
        <v>14.508491292331977</v>
      </c>
      <c r="AM945">
        <v>188.37180934616805</v>
      </c>
      <c r="AN945" s="61">
        <v>7.2542456461659891E-3</v>
      </c>
      <c r="AO945">
        <v>9.4185904673084034E-2</v>
      </c>
      <c r="AP945">
        <v>8.7776372318608461E-3</v>
      </c>
    </row>
    <row r="946" spans="1:42" x14ac:dyDescent="0.35">
      <c r="A946" s="48">
        <v>2020</v>
      </c>
      <c r="B946">
        <v>143</v>
      </c>
      <c r="C946" t="s">
        <v>178</v>
      </c>
      <c r="D946" t="s">
        <v>164</v>
      </c>
      <c r="E946" t="s">
        <v>9</v>
      </c>
      <c r="F946">
        <v>2010</v>
      </c>
      <c r="G946">
        <v>130</v>
      </c>
      <c r="H946">
        <v>529.09090909090912</v>
      </c>
      <c r="I946" t="s">
        <v>621</v>
      </c>
      <c r="J946">
        <v>175</v>
      </c>
      <c r="K946">
        <v>0.34</v>
      </c>
      <c r="L946" t="s">
        <v>722</v>
      </c>
      <c r="M946">
        <v>0.34</v>
      </c>
      <c r="N946">
        <v>12000</v>
      </c>
      <c r="O946" t="s">
        <v>722</v>
      </c>
      <c r="P946">
        <v>12000</v>
      </c>
      <c r="Q946">
        <v>5290.909090909091</v>
      </c>
      <c r="R946">
        <v>0.1</v>
      </c>
      <c r="S946" t="s">
        <v>722</v>
      </c>
      <c r="T946">
        <v>0.1</v>
      </c>
      <c r="U946">
        <v>2.5000000000000001E-5</v>
      </c>
      <c r="V946" t="s">
        <v>722</v>
      </c>
      <c r="W946">
        <v>2.5000000000000001E-5</v>
      </c>
      <c r="X946">
        <v>2.9919570000000002</v>
      </c>
      <c r="Y946" t="s">
        <v>722</v>
      </c>
      <c r="Z946">
        <v>2.9919570000000002</v>
      </c>
      <c r="AA946">
        <v>3.9100000000000002E-5</v>
      </c>
      <c r="AB946" t="s">
        <v>722</v>
      </c>
      <c r="AC946">
        <v>3.9100000000000002E-5</v>
      </c>
      <c r="AD946">
        <v>0.9</v>
      </c>
      <c r="AE946" t="s">
        <v>722</v>
      </c>
      <c r="AF946">
        <v>0.9</v>
      </c>
      <c r="AG946">
        <v>0.95</v>
      </c>
      <c r="AH946" t="s">
        <v>722</v>
      </c>
      <c r="AI946">
        <v>0.95</v>
      </c>
      <c r="AJ946">
        <v>0.20904545454545456</v>
      </c>
      <c r="AK946">
        <v>3.0388899681818184</v>
      </c>
      <c r="AL946">
        <v>10.777736388589469</v>
      </c>
      <c r="AM946">
        <v>156.67575773034113</v>
      </c>
      <c r="AN946" s="61">
        <v>5.3888681942947346E-3</v>
      </c>
      <c r="AO946">
        <v>7.8337878865170574E-2</v>
      </c>
      <c r="AP946">
        <v>6.5205305150966286E-3</v>
      </c>
    </row>
    <row r="947" spans="1:42" x14ac:dyDescent="0.35">
      <c r="A947" s="48">
        <v>2020</v>
      </c>
      <c r="B947">
        <v>144</v>
      </c>
      <c r="C947" t="s">
        <v>179</v>
      </c>
      <c r="D947" t="s">
        <v>164</v>
      </c>
      <c r="E947" t="s">
        <v>9</v>
      </c>
      <c r="F947">
        <v>2011</v>
      </c>
      <c r="G947">
        <v>110</v>
      </c>
      <c r="H947">
        <v>529.09090909090912</v>
      </c>
      <c r="I947" t="s">
        <v>621</v>
      </c>
      <c r="J947">
        <v>175</v>
      </c>
      <c r="K947">
        <v>0.34</v>
      </c>
      <c r="L947" t="s">
        <v>722</v>
      </c>
      <c r="M947">
        <v>0.34</v>
      </c>
      <c r="N947">
        <v>12000</v>
      </c>
      <c r="O947" t="s">
        <v>722</v>
      </c>
      <c r="P947">
        <v>12000</v>
      </c>
      <c r="Q947">
        <v>4761.818181818182</v>
      </c>
      <c r="R947">
        <v>0.1</v>
      </c>
      <c r="S947" t="s">
        <v>722</v>
      </c>
      <c r="T947">
        <v>0.1</v>
      </c>
      <c r="U947">
        <v>2.5000000000000001E-5</v>
      </c>
      <c r="V947" t="s">
        <v>722</v>
      </c>
      <c r="W947">
        <v>2.5000000000000001E-5</v>
      </c>
      <c r="X947">
        <v>2.6726589999999999</v>
      </c>
      <c r="Y947" t="s">
        <v>722</v>
      </c>
      <c r="Z947">
        <v>2.6726589999999999</v>
      </c>
      <c r="AA947">
        <v>3.4900000000000001E-5</v>
      </c>
      <c r="AB947" t="s">
        <v>722</v>
      </c>
      <c r="AC947">
        <v>3.4900000000000001E-5</v>
      </c>
      <c r="AD947">
        <v>0.9</v>
      </c>
      <c r="AE947" t="s">
        <v>722</v>
      </c>
      <c r="AF947">
        <v>0.9</v>
      </c>
      <c r="AG947">
        <v>0.95</v>
      </c>
      <c r="AH947" t="s">
        <v>722</v>
      </c>
      <c r="AI947">
        <v>0.95</v>
      </c>
      <c r="AJ947">
        <v>0.19714090909090909</v>
      </c>
      <c r="AK947">
        <v>2.6969041318181817</v>
      </c>
      <c r="AL947">
        <v>8.6002864402038099</v>
      </c>
      <c r="AM947">
        <v>117.65263811738761</v>
      </c>
      <c r="AN947" s="61">
        <v>4.3001432201019048E-3</v>
      </c>
      <c r="AO947">
        <v>5.8826319058693809E-2</v>
      </c>
      <c r="AP947">
        <v>5.2031732963233046E-3</v>
      </c>
    </row>
    <row r="948" spans="1:42" x14ac:dyDescent="0.35">
      <c r="A948" s="48">
        <v>2020</v>
      </c>
      <c r="B948">
        <v>145</v>
      </c>
      <c r="C948" t="s">
        <v>180</v>
      </c>
      <c r="D948" t="s">
        <v>164</v>
      </c>
      <c r="E948" t="s">
        <v>9</v>
      </c>
      <c r="F948">
        <v>2011</v>
      </c>
      <c r="G948">
        <v>110</v>
      </c>
      <c r="H948">
        <v>529.09090909090912</v>
      </c>
      <c r="I948" t="s">
        <v>621</v>
      </c>
      <c r="J948">
        <v>175</v>
      </c>
      <c r="K948">
        <v>0.34</v>
      </c>
      <c r="L948" t="s">
        <v>722</v>
      </c>
      <c r="M948">
        <v>0.34</v>
      </c>
      <c r="N948">
        <v>12000</v>
      </c>
      <c r="O948" t="s">
        <v>722</v>
      </c>
      <c r="P948">
        <v>12000</v>
      </c>
      <c r="Q948">
        <v>4761.818181818182</v>
      </c>
      <c r="R948">
        <v>0.1</v>
      </c>
      <c r="S948" t="s">
        <v>722</v>
      </c>
      <c r="T948">
        <v>0.1</v>
      </c>
      <c r="U948">
        <v>2.5000000000000001E-5</v>
      </c>
      <c r="V948" t="s">
        <v>722</v>
      </c>
      <c r="W948">
        <v>2.5000000000000001E-5</v>
      </c>
      <c r="X948">
        <v>2.6726589999999999</v>
      </c>
      <c r="Y948" t="s">
        <v>722</v>
      </c>
      <c r="Z948">
        <v>2.6726589999999999</v>
      </c>
      <c r="AA948">
        <v>3.4900000000000001E-5</v>
      </c>
      <c r="AB948" t="s">
        <v>722</v>
      </c>
      <c r="AC948">
        <v>3.4900000000000001E-5</v>
      </c>
      <c r="AD948">
        <v>0.9</v>
      </c>
      <c r="AE948" t="s">
        <v>722</v>
      </c>
      <c r="AF948">
        <v>0.9</v>
      </c>
      <c r="AG948">
        <v>0.95</v>
      </c>
      <c r="AH948" t="s">
        <v>722</v>
      </c>
      <c r="AI948">
        <v>0.95</v>
      </c>
      <c r="AJ948">
        <v>0.19714090909090909</v>
      </c>
      <c r="AK948">
        <v>2.6969041318181817</v>
      </c>
      <c r="AL948">
        <v>8.6002864402038099</v>
      </c>
      <c r="AM948">
        <v>117.65263811738761</v>
      </c>
      <c r="AN948" s="61">
        <v>4.3001432201019048E-3</v>
      </c>
      <c r="AO948">
        <v>5.8826319058693809E-2</v>
      </c>
      <c r="AP948">
        <v>5.2031732963233046E-3</v>
      </c>
    </row>
    <row r="949" spans="1:42" x14ac:dyDescent="0.35">
      <c r="A949" s="48">
        <v>2020</v>
      </c>
      <c r="B949">
        <v>146</v>
      </c>
      <c r="C949" t="s">
        <v>181</v>
      </c>
      <c r="D949" t="s">
        <v>164</v>
      </c>
      <c r="E949" t="s">
        <v>9</v>
      </c>
      <c r="F949">
        <v>2011</v>
      </c>
      <c r="G949">
        <v>110</v>
      </c>
      <c r="H949">
        <v>529.09090909090912</v>
      </c>
      <c r="I949" t="s">
        <v>621</v>
      </c>
      <c r="J949">
        <v>175</v>
      </c>
      <c r="K949">
        <v>0.34</v>
      </c>
      <c r="L949" t="s">
        <v>722</v>
      </c>
      <c r="M949">
        <v>0.34</v>
      </c>
      <c r="N949">
        <v>12000</v>
      </c>
      <c r="O949" t="s">
        <v>722</v>
      </c>
      <c r="P949">
        <v>12000</v>
      </c>
      <c r="Q949">
        <v>4761.818181818182</v>
      </c>
      <c r="R949">
        <v>0.1</v>
      </c>
      <c r="S949" t="s">
        <v>722</v>
      </c>
      <c r="T949">
        <v>0.1</v>
      </c>
      <c r="U949">
        <v>2.5000000000000001E-5</v>
      </c>
      <c r="V949" t="s">
        <v>722</v>
      </c>
      <c r="W949">
        <v>2.5000000000000001E-5</v>
      </c>
      <c r="X949">
        <v>2.6726589999999999</v>
      </c>
      <c r="Y949" t="s">
        <v>722</v>
      </c>
      <c r="Z949">
        <v>2.6726589999999999</v>
      </c>
      <c r="AA949">
        <v>3.4900000000000001E-5</v>
      </c>
      <c r="AB949" t="s">
        <v>722</v>
      </c>
      <c r="AC949">
        <v>3.4900000000000001E-5</v>
      </c>
      <c r="AD949">
        <v>0.9</v>
      </c>
      <c r="AE949" t="s">
        <v>722</v>
      </c>
      <c r="AF949">
        <v>0.9</v>
      </c>
      <c r="AG949">
        <v>0.95</v>
      </c>
      <c r="AH949" t="s">
        <v>722</v>
      </c>
      <c r="AI949">
        <v>0.95</v>
      </c>
      <c r="AJ949">
        <v>0.19714090909090909</v>
      </c>
      <c r="AK949">
        <v>2.6969041318181817</v>
      </c>
      <c r="AL949">
        <v>8.6002864402038099</v>
      </c>
      <c r="AM949">
        <v>117.65263811738761</v>
      </c>
      <c r="AN949" s="61">
        <v>4.3001432201019048E-3</v>
      </c>
      <c r="AO949">
        <v>5.8826319058693809E-2</v>
      </c>
      <c r="AP949">
        <v>5.2031732963233046E-3</v>
      </c>
    </row>
    <row r="950" spans="1:42" x14ac:dyDescent="0.35">
      <c r="A950" s="48">
        <v>2020</v>
      </c>
      <c r="B950">
        <v>147</v>
      </c>
      <c r="C950" t="s">
        <v>182</v>
      </c>
      <c r="D950" t="s">
        <v>164</v>
      </c>
      <c r="E950" t="s">
        <v>9</v>
      </c>
      <c r="F950">
        <v>2011</v>
      </c>
      <c r="G950">
        <v>110</v>
      </c>
      <c r="H950">
        <v>529.09090909090912</v>
      </c>
      <c r="I950" t="s">
        <v>621</v>
      </c>
      <c r="J950">
        <v>175</v>
      </c>
      <c r="K950">
        <v>0.34</v>
      </c>
      <c r="L950" t="s">
        <v>722</v>
      </c>
      <c r="M950">
        <v>0.34</v>
      </c>
      <c r="N950">
        <v>12000</v>
      </c>
      <c r="O950" t="s">
        <v>722</v>
      </c>
      <c r="P950">
        <v>12000</v>
      </c>
      <c r="Q950">
        <v>4761.818181818182</v>
      </c>
      <c r="R950">
        <v>0.1</v>
      </c>
      <c r="S950" t="s">
        <v>722</v>
      </c>
      <c r="T950">
        <v>0.1</v>
      </c>
      <c r="U950">
        <v>2.5000000000000001E-5</v>
      </c>
      <c r="V950" t="s">
        <v>722</v>
      </c>
      <c r="W950">
        <v>2.5000000000000001E-5</v>
      </c>
      <c r="X950">
        <v>2.6726589999999999</v>
      </c>
      <c r="Y950" t="s">
        <v>722</v>
      </c>
      <c r="Z950">
        <v>2.6726589999999999</v>
      </c>
      <c r="AA950">
        <v>3.4900000000000001E-5</v>
      </c>
      <c r="AB950" t="s">
        <v>722</v>
      </c>
      <c r="AC950">
        <v>3.4900000000000001E-5</v>
      </c>
      <c r="AD950">
        <v>0.9</v>
      </c>
      <c r="AE950" t="s">
        <v>722</v>
      </c>
      <c r="AF950">
        <v>0.9</v>
      </c>
      <c r="AG950">
        <v>0.95</v>
      </c>
      <c r="AH950" t="s">
        <v>722</v>
      </c>
      <c r="AI950">
        <v>0.95</v>
      </c>
      <c r="AJ950">
        <v>0.19714090909090909</v>
      </c>
      <c r="AK950">
        <v>2.6969041318181817</v>
      </c>
      <c r="AL950">
        <v>8.6002864402038099</v>
      </c>
      <c r="AM950">
        <v>117.65263811738761</v>
      </c>
      <c r="AN950" s="61">
        <v>4.3001432201019048E-3</v>
      </c>
      <c r="AO950">
        <v>5.8826319058693809E-2</v>
      </c>
      <c r="AP950">
        <v>5.2031732963233046E-3</v>
      </c>
    </row>
    <row r="951" spans="1:42" x14ac:dyDescent="0.35">
      <c r="A951" s="48">
        <v>2020</v>
      </c>
      <c r="B951">
        <v>148</v>
      </c>
      <c r="C951" t="s">
        <v>183</v>
      </c>
      <c r="D951" t="s">
        <v>164</v>
      </c>
      <c r="E951" t="s">
        <v>9</v>
      </c>
      <c r="F951">
        <v>2011</v>
      </c>
      <c r="G951">
        <v>110</v>
      </c>
      <c r="H951">
        <v>529.09090909090912</v>
      </c>
      <c r="I951" t="s">
        <v>621</v>
      </c>
      <c r="J951">
        <v>175</v>
      </c>
      <c r="K951">
        <v>0.34</v>
      </c>
      <c r="L951" t="s">
        <v>722</v>
      </c>
      <c r="M951">
        <v>0.34</v>
      </c>
      <c r="N951">
        <v>12000</v>
      </c>
      <c r="O951" t="s">
        <v>722</v>
      </c>
      <c r="P951">
        <v>12000</v>
      </c>
      <c r="Q951">
        <v>4761.818181818182</v>
      </c>
      <c r="R951">
        <v>0.1</v>
      </c>
      <c r="S951" t="s">
        <v>722</v>
      </c>
      <c r="T951">
        <v>0.1</v>
      </c>
      <c r="U951">
        <v>2.5000000000000001E-5</v>
      </c>
      <c r="V951" t="s">
        <v>722</v>
      </c>
      <c r="W951">
        <v>2.5000000000000001E-5</v>
      </c>
      <c r="X951">
        <v>2.6726589999999999</v>
      </c>
      <c r="Y951" t="s">
        <v>722</v>
      </c>
      <c r="Z951">
        <v>2.6726589999999999</v>
      </c>
      <c r="AA951">
        <v>3.4900000000000001E-5</v>
      </c>
      <c r="AB951" t="s">
        <v>722</v>
      </c>
      <c r="AC951">
        <v>3.4900000000000001E-5</v>
      </c>
      <c r="AD951">
        <v>0.9</v>
      </c>
      <c r="AE951" t="s">
        <v>722</v>
      </c>
      <c r="AF951">
        <v>0.9</v>
      </c>
      <c r="AG951">
        <v>0.95</v>
      </c>
      <c r="AH951" t="s">
        <v>722</v>
      </c>
      <c r="AI951">
        <v>0.95</v>
      </c>
      <c r="AJ951">
        <v>0.19714090909090909</v>
      </c>
      <c r="AK951">
        <v>2.6969041318181817</v>
      </c>
      <c r="AL951">
        <v>8.6002864402038099</v>
      </c>
      <c r="AM951">
        <v>117.65263811738761</v>
      </c>
      <c r="AN951" s="61">
        <v>4.3001432201019048E-3</v>
      </c>
      <c r="AO951">
        <v>5.8826319058693809E-2</v>
      </c>
      <c r="AP951">
        <v>5.2031732963233046E-3</v>
      </c>
    </row>
    <row r="952" spans="1:42" x14ac:dyDescent="0.35">
      <c r="A952" s="48">
        <v>2020</v>
      </c>
      <c r="B952">
        <v>149</v>
      </c>
      <c r="C952" t="s">
        <v>184</v>
      </c>
      <c r="D952" t="s">
        <v>164</v>
      </c>
      <c r="E952" t="s">
        <v>9</v>
      </c>
      <c r="F952">
        <v>2011</v>
      </c>
      <c r="G952">
        <v>160</v>
      </c>
      <c r="H952">
        <v>529.09090909090912</v>
      </c>
      <c r="I952" t="s">
        <v>621</v>
      </c>
      <c r="J952">
        <v>175</v>
      </c>
      <c r="K952">
        <v>0.34</v>
      </c>
      <c r="L952" t="s">
        <v>722</v>
      </c>
      <c r="M952">
        <v>0.34</v>
      </c>
      <c r="N952">
        <v>12000</v>
      </c>
      <c r="O952" t="s">
        <v>722</v>
      </c>
      <c r="P952">
        <v>12000</v>
      </c>
      <c r="Q952">
        <v>4761.818181818182</v>
      </c>
      <c r="R952">
        <v>0.1</v>
      </c>
      <c r="S952" t="s">
        <v>722</v>
      </c>
      <c r="T952">
        <v>0.1</v>
      </c>
      <c r="U952">
        <v>2.5000000000000001E-5</v>
      </c>
      <c r="V952" t="s">
        <v>722</v>
      </c>
      <c r="W952">
        <v>2.5000000000000001E-5</v>
      </c>
      <c r="X952">
        <v>2.6726589999999999</v>
      </c>
      <c r="Y952" t="s">
        <v>722</v>
      </c>
      <c r="Z952">
        <v>2.6726589999999999</v>
      </c>
      <c r="AA952">
        <v>3.4900000000000001E-5</v>
      </c>
      <c r="AB952" t="s">
        <v>722</v>
      </c>
      <c r="AC952">
        <v>3.4900000000000001E-5</v>
      </c>
      <c r="AD952">
        <v>0.9</v>
      </c>
      <c r="AE952" t="s">
        <v>722</v>
      </c>
      <c r="AF952">
        <v>0.9</v>
      </c>
      <c r="AG952">
        <v>0.95</v>
      </c>
      <c r="AH952" t="s">
        <v>722</v>
      </c>
      <c r="AI952">
        <v>0.95</v>
      </c>
      <c r="AJ952">
        <v>0.19714090909090909</v>
      </c>
      <c r="AK952">
        <v>2.6969041318181817</v>
      </c>
      <c r="AL952">
        <v>12.509507549387362</v>
      </c>
      <c r="AM952">
        <v>171.13110998892745</v>
      </c>
      <c r="AN952" s="61">
        <v>6.2547537746936808E-3</v>
      </c>
      <c r="AO952">
        <v>8.5565554994463736E-2</v>
      </c>
      <c r="AP952">
        <v>7.5682520673793531E-3</v>
      </c>
    </row>
    <row r="953" spans="1:42" x14ac:dyDescent="0.35">
      <c r="A953" s="48">
        <v>2020</v>
      </c>
      <c r="B953">
        <v>150</v>
      </c>
      <c r="C953" t="s">
        <v>185</v>
      </c>
      <c r="D953" t="s">
        <v>164</v>
      </c>
      <c r="E953" t="s">
        <v>9</v>
      </c>
      <c r="F953">
        <v>2011</v>
      </c>
      <c r="G953">
        <v>160</v>
      </c>
      <c r="H953">
        <v>529.09090909090912</v>
      </c>
      <c r="I953" t="s">
        <v>621</v>
      </c>
      <c r="J953">
        <v>175</v>
      </c>
      <c r="K953">
        <v>0.34</v>
      </c>
      <c r="L953" t="s">
        <v>722</v>
      </c>
      <c r="M953">
        <v>0.34</v>
      </c>
      <c r="N953">
        <v>12000</v>
      </c>
      <c r="O953" t="s">
        <v>722</v>
      </c>
      <c r="P953">
        <v>12000</v>
      </c>
      <c r="Q953">
        <v>4761.818181818182</v>
      </c>
      <c r="R953">
        <v>0.1</v>
      </c>
      <c r="S953" t="s">
        <v>722</v>
      </c>
      <c r="T953">
        <v>0.1</v>
      </c>
      <c r="U953">
        <v>2.5000000000000001E-5</v>
      </c>
      <c r="V953" t="s">
        <v>722</v>
      </c>
      <c r="W953">
        <v>2.5000000000000001E-5</v>
      </c>
      <c r="X953">
        <v>2.6726589999999999</v>
      </c>
      <c r="Y953" t="s">
        <v>722</v>
      </c>
      <c r="Z953">
        <v>2.6726589999999999</v>
      </c>
      <c r="AA953">
        <v>3.4900000000000001E-5</v>
      </c>
      <c r="AB953" t="s">
        <v>722</v>
      </c>
      <c r="AC953">
        <v>3.4900000000000001E-5</v>
      </c>
      <c r="AD953">
        <v>0.9</v>
      </c>
      <c r="AE953" t="s">
        <v>722</v>
      </c>
      <c r="AF953">
        <v>0.9</v>
      </c>
      <c r="AG953">
        <v>0.95</v>
      </c>
      <c r="AH953" t="s">
        <v>722</v>
      </c>
      <c r="AI953">
        <v>0.95</v>
      </c>
      <c r="AJ953">
        <v>0.19714090909090909</v>
      </c>
      <c r="AK953">
        <v>2.6969041318181817</v>
      </c>
      <c r="AL953">
        <v>12.509507549387362</v>
      </c>
      <c r="AM953">
        <v>171.13110998892745</v>
      </c>
      <c r="AN953" s="61">
        <v>6.2547537746936808E-3</v>
      </c>
      <c r="AO953">
        <v>8.5565554994463736E-2</v>
      </c>
      <c r="AP953">
        <v>7.5682520673793531E-3</v>
      </c>
    </row>
    <row r="954" spans="1:42" x14ac:dyDescent="0.35">
      <c r="A954" s="48">
        <v>2020</v>
      </c>
      <c r="B954">
        <v>151</v>
      </c>
      <c r="C954" t="s">
        <v>186</v>
      </c>
      <c r="D954" t="s">
        <v>164</v>
      </c>
      <c r="E954" t="s">
        <v>9</v>
      </c>
      <c r="F954">
        <v>2011</v>
      </c>
      <c r="G954">
        <v>110</v>
      </c>
      <c r="H954">
        <v>529.09090909090912</v>
      </c>
      <c r="I954" t="s">
        <v>621</v>
      </c>
      <c r="J954">
        <v>175</v>
      </c>
      <c r="K954">
        <v>0.34</v>
      </c>
      <c r="L954" t="s">
        <v>722</v>
      </c>
      <c r="M954">
        <v>0.34</v>
      </c>
      <c r="N954">
        <v>12000</v>
      </c>
      <c r="O954" t="s">
        <v>722</v>
      </c>
      <c r="P954">
        <v>12000</v>
      </c>
      <c r="Q954">
        <v>4761.818181818182</v>
      </c>
      <c r="R954">
        <v>0.1</v>
      </c>
      <c r="S954" t="s">
        <v>722</v>
      </c>
      <c r="T954">
        <v>0.1</v>
      </c>
      <c r="U954">
        <v>2.5000000000000001E-5</v>
      </c>
      <c r="V954" t="s">
        <v>722</v>
      </c>
      <c r="W954">
        <v>2.5000000000000001E-5</v>
      </c>
      <c r="X954">
        <v>2.6726589999999999</v>
      </c>
      <c r="Y954" t="s">
        <v>722</v>
      </c>
      <c r="Z954">
        <v>2.6726589999999999</v>
      </c>
      <c r="AA954">
        <v>3.4900000000000001E-5</v>
      </c>
      <c r="AB954" t="s">
        <v>722</v>
      </c>
      <c r="AC954">
        <v>3.4900000000000001E-5</v>
      </c>
      <c r="AD954">
        <v>0.9</v>
      </c>
      <c r="AE954" t="s">
        <v>722</v>
      </c>
      <c r="AF954">
        <v>0.9</v>
      </c>
      <c r="AG954">
        <v>0.95</v>
      </c>
      <c r="AH954" t="s">
        <v>722</v>
      </c>
      <c r="AI954">
        <v>0.95</v>
      </c>
      <c r="AJ954">
        <v>0.19714090909090909</v>
      </c>
      <c r="AK954">
        <v>2.6969041318181817</v>
      </c>
      <c r="AL954">
        <v>8.6002864402038099</v>
      </c>
      <c r="AM954">
        <v>117.65263811738761</v>
      </c>
      <c r="AN954" s="61">
        <v>4.3001432201019048E-3</v>
      </c>
      <c r="AO954">
        <v>5.8826319058693809E-2</v>
      </c>
      <c r="AP954">
        <v>5.2031732963233046E-3</v>
      </c>
    </row>
    <row r="955" spans="1:42" x14ac:dyDescent="0.35">
      <c r="A955" s="48">
        <v>2020</v>
      </c>
      <c r="B955">
        <v>152</v>
      </c>
      <c r="C955" t="s">
        <v>189</v>
      </c>
      <c r="D955" t="s">
        <v>164</v>
      </c>
      <c r="E955" t="s">
        <v>9</v>
      </c>
      <c r="F955">
        <v>2013</v>
      </c>
      <c r="G955">
        <v>110</v>
      </c>
      <c r="H955">
        <v>529.09090909090912</v>
      </c>
      <c r="I955" t="s">
        <v>734</v>
      </c>
      <c r="J955">
        <v>175</v>
      </c>
      <c r="K955">
        <v>0.34</v>
      </c>
      <c r="L955" t="s">
        <v>722</v>
      </c>
      <c r="M955">
        <v>0.34</v>
      </c>
      <c r="N955">
        <v>12000</v>
      </c>
      <c r="O955" t="s">
        <v>722</v>
      </c>
      <c r="P955">
        <v>12000</v>
      </c>
      <c r="Q955">
        <v>3703.636363636364</v>
      </c>
      <c r="R955">
        <v>0.09</v>
      </c>
      <c r="S955" t="s">
        <v>722</v>
      </c>
      <c r="T955">
        <v>0.09</v>
      </c>
      <c r="U955">
        <v>2.1699999999999999E-5</v>
      </c>
      <c r="V955" t="s">
        <v>722</v>
      </c>
      <c r="W955">
        <v>2.1699999999999999E-5</v>
      </c>
      <c r="X955">
        <v>1.9504440000000001</v>
      </c>
      <c r="Y955" t="s">
        <v>722</v>
      </c>
      <c r="Z955">
        <v>1.9504440000000001</v>
      </c>
      <c r="AA955">
        <v>2.5400000000000001E-5</v>
      </c>
      <c r="AB955" t="s">
        <v>722</v>
      </c>
      <c r="AC955">
        <v>2.5400000000000001E-5</v>
      </c>
      <c r="AD955">
        <v>0.9</v>
      </c>
      <c r="AE955" t="s">
        <v>722</v>
      </c>
      <c r="AF955">
        <v>0.9</v>
      </c>
      <c r="AG955">
        <v>0.95</v>
      </c>
      <c r="AH955" t="s">
        <v>722</v>
      </c>
      <c r="AI955">
        <v>0.95</v>
      </c>
      <c r="AJ955">
        <v>0.15333201818181816</v>
      </c>
      <c r="AK955">
        <v>1.9422905454545456</v>
      </c>
      <c r="AL955">
        <v>6.6891204007285605</v>
      </c>
      <c r="AM955">
        <v>84.732565747202827</v>
      </c>
      <c r="AN955" s="61">
        <v>3.3445602003642806E-3</v>
      </c>
      <c r="AO955">
        <v>4.2366282873601419E-2</v>
      </c>
      <c r="AP955">
        <v>4.0469178424407792E-3</v>
      </c>
    </row>
    <row r="956" spans="1:42" x14ac:dyDescent="0.35">
      <c r="A956" s="48">
        <v>2020</v>
      </c>
      <c r="B956">
        <v>153</v>
      </c>
      <c r="C956" t="s">
        <v>190</v>
      </c>
      <c r="D956" t="s">
        <v>164</v>
      </c>
      <c r="E956" t="s">
        <v>9</v>
      </c>
      <c r="F956">
        <v>2015</v>
      </c>
      <c r="G956">
        <v>74</v>
      </c>
      <c r="H956">
        <v>468</v>
      </c>
      <c r="I956" t="s">
        <v>622</v>
      </c>
      <c r="J956">
        <v>75</v>
      </c>
      <c r="K956">
        <v>0.34</v>
      </c>
      <c r="L956" t="s">
        <v>722</v>
      </c>
      <c r="M956">
        <v>0.34</v>
      </c>
      <c r="N956">
        <v>12000</v>
      </c>
      <c r="O956" t="s">
        <v>722</v>
      </c>
      <c r="P956">
        <v>12000</v>
      </c>
      <c r="Q956">
        <v>2340</v>
      </c>
      <c r="R956">
        <v>0.1</v>
      </c>
      <c r="S956" t="s">
        <v>722</v>
      </c>
      <c r="T956">
        <v>0.1</v>
      </c>
      <c r="U956">
        <v>2.5000000000000001E-5</v>
      </c>
      <c r="V956" t="s">
        <v>722</v>
      </c>
      <c r="W956">
        <v>2.5000000000000001E-5</v>
      </c>
      <c r="X956">
        <v>2.6955330000000002</v>
      </c>
      <c r="Y956" t="s">
        <v>722</v>
      </c>
      <c r="Z956">
        <v>2.6955330000000002</v>
      </c>
      <c r="AA956">
        <v>3.54E-5</v>
      </c>
      <c r="AB956" t="s">
        <v>722</v>
      </c>
      <c r="AC956">
        <v>3.54E-5</v>
      </c>
      <c r="AD956">
        <v>0.9</v>
      </c>
      <c r="AE956" t="s">
        <v>722</v>
      </c>
      <c r="AF956">
        <v>0.9</v>
      </c>
      <c r="AG956">
        <v>0.95</v>
      </c>
      <c r="AH956" t="s">
        <v>722</v>
      </c>
      <c r="AI956">
        <v>0.95</v>
      </c>
      <c r="AJ956">
        <v>0.14265</v>
      </c>
      <c r="AK956">
        <v>2.6394505499999998</v>
      </c>
      <c r="AL956">
        <v>3.70307514652418</v>
      </c>
      <c r="AM956">
        <v>68.517937134136531</v>
      </c>
      <c r="AN956" s="61">
        <v>1.85153757326209E-3</v>
      </c>
      <c r="AO956">
        <v>3.4258968567068268E-2</v>
      </c>
      <c r="AP956">
        <v>2.2403604636471288E-3</v>
      </c>
    </row>
    <row r="957" spans="1:42" x14ac:dyDescent="0.35">
      <c r="A957" s="48">
        <v>2020</v>
      </c>
      <c r="B957">
        <v>154</v>
      </c>
      <c r="C957" t="s">
        <v>191</v>
      </c>
      <c r="D957" t="s">
        <v>164</v>
      </c>
      <c r="E957" t="s">
        <v>9</v>
      </c>
      <c r="F957">
        <v>2016</v>
      </c>
      <c r="G957">
        <v>130</v>
      </c>
      <c r="H957">
        <v>468</v>
      </c>
      <c r="I957" t="s">
        <v>622</v>
      </c>
      <c r="J957">
        <v>175</v>
      </c>
      <c r="K957">
        <v>0.34</v>
      </c>
      <c r="L957" t="s">
        <v>722</v>
      </c>
      <c r="M957">
        <v>0.34</v>
      </c>
      <c r="N957">
        <v>12000</v>
      </c>
      <c r="O957" t="s">
        <v>722</v>
      </c>
      <c r="P957">
        <v>12000</v>
      </c>
      <c r="Q957">
        <v>1872</v>
      </c>
      <c r="R957">
        <v>0.05</v>
      </c>
      <c r="S957" t="s">
        <v>722</v>
      </c>
      <c r="T957">
        <v>0.05</v>
      </c>
      <c r="U957">
        <v>1.17E-5</v>
      </c>
      <c r="V957" t="s">
        <v>722</v>
      </c>
      <c r="W957">
        <v>1.17E-5</v>
      </c>
      <c r="X957">
        <v>0.89566800000000002</v>
      </c>
      <c r="Y957" t="s">
        <v>722</v>
      </c>
      <c r="Z957">
        <v>0.89566800000000002</v>
      </c>
      <c r="AA957">
        <v>1.1800000000000001E-5</v>
      </c>
      <c r="AB957" t="s">
        <v>722</v>
      </c>
      <c r="AC957">
        <v>1.1800000000000001E-5</v>
      </c>
      <c r="AD957">
        <v>0.9</v>
      </c>
      <c r="AE957" t="s">
        <v>722</v>
      </c>
      <c r="AF957">
        <v>0.9</v>
      </c>
      <c r="AG957">
        <v>0.95</v>
      </c>
      <c r="AH957" t="s">
        <v>722</v>
      </c>
      <c r="AI957">
        <v>0.95</v>
      </c>
      <c r="AJ957">
        <v>6.4712160000000005E-2</v>
      </c>
      <c r="AK957">
        <v>0.87186972000000007</v>
      </c>
      <c r="AL957">
        <v>2.951129572342674</v>
      </c>
      <c r="AM957">
        <v>39.760695886555588</v>
      </c>
      <c r="AN957" s="61">
        <v>1.4755647861713372E-3</v>
      </c>
      <c r="AO957">
        <v>1.9880347943277796E-2</v>
      </c>
      <c r="AP957">
        <v>1.7854333912673179E-3</v>
      </c>
    </row>
    <row r="958" spans="1:42" x14ac:dyDescent="0.35">
      <c r="A958" s="48">
        <v>2020</v>
      </c>
      <c r="B958">
        <v>155</v>
      </c>
      <c r="C958" t="s">
        <v>192</v>
      </c>
      <c r="D958" t="s">
        <v>164</v>
      </c>
      <c r="E958" t="s">
        <v>9</v>
      </c>
      <c r="F958">
        <v>2016</v>
      </c>
      <c r="G958">
        <v>130</v>
      </c>
      <c r="H958">
        <v>468</v>
      </c>
      <c r="I958" t="s">
        <v>622</v>
      </c>
      <c r="J958">
        <v>175</v>
      </c>
      <c r="K958">
        <v>0.34</v>
      </c>
      <c r="L958" t="s">
        <v>722</v>
      </c>
      <c r="M958">
        <v>0.34</v>
      </c>
      <c r="N958">
        <v>12000</v>
      </c>
      <c r="O958" t="s">
        <v>722</v>
      </c>
      <c r="P958">
        <v>12000</v>
      </c>
      <c r="Q958">
        <v>1872</v>
      </c>
      <c r="R958">
        <v>0.05</v>
      </c>
      <c r="S958" t="s">
        <v>722</v>
      </c>
      <c r="T958">
        <v>0.05</v>
      </c>
      <c r="U958">
        <v>1.17E-5</v>
      </c>
      <c r="V958" t="s">
        <v>722</v>
      </c>
      <c r="W958">
        <v>1.17E-5</v>
      </c>
      <c r="X958">
        <v>0.89566800000000002</v>
      </c>
      <c r="Y958" t="s">
        <v>722</v>
      </c>
      <c r="Z958">
        <v>0.89566800000000002</v>
      </c>
      <c r="AA958">
        <v>1.1800000000000001E-5</v>
      </c>
      <c r="AB958" t="s">
        <v>722</v>
      </c>
      <c r="AC958">
        <v>1.1800000000000001E-5</v>
      </c>
      <c r="AD958">
        <v>0.9</v>
      </c>
      <c r="AE958" t="s">
        <v>722</v>
      </c>
      <c r="AF958">
        <v>0.9</v>
      </c>
      <c r="AG958">
        <v>0.95</v>
      </c>
      <c r="AH958" t="s">
        <v>722</v>
      </c>
      <c r="AI958">
        <v>0.95</v>
      </c>
      <c r="AJ958">
        <v>6.4712160000000005E-2</v>
      </c>
      <c r="AK958">
        <v>0.87186972000000007</v>
      </c>
      <c r="AL958">
        <v>2.951129572342674</v>
      </c>
      <c r="AM958">
        <v>39.760695886555588</v>
      </c>
      <c r="AN958" s="61">
        <v>1.4755647861713372E-3</v>
      </c>
      <c r="AO958">
        <v>1.9880347943277796E-2</v>
      </c>
      <c r="AP958">
        <v>1.7854333912673179E-3</v>
      </c>
    </row>
    <row r="959" spans="1:42" x14ac:dyDescent="0.35">
      <c r="A959" s="48">
        <v>2020</v>
      </c>
      <c r="B959">
        <v>156</v>
      </c>
      <c r="C959" t="s">
        <v>193</v>
      </c>
      <c r="D959" t="s">
        <v>164</v>
      </c>
      <c r="E959" t="s">
        <v>9</v>
      </c>
      <c r="F959">
        <v>2016</v>
      </c>
      <c r="G959">
        <v>130</v>
      </c>
      <c r="H959">
        <v>468</v>
      </c>
      <c r="I959" t="s">
        <v>622</v>
      </c>
      <c r="J959">
        <v>175</v>
      </c>
      <c r="K959">
        <v>0.34</v>
      </c>
      <c r="L959" t="s">
        <v>722</v>
      </c>
      <c r="M959">
        <v>0.34</v>
      </c>
      <c r="N959">
        <v>12000</v>
      </c>
      <c r="O959" t="s">
        <v>722</v>
      </c>
      <c r="P959">
        <v>12000</v>
      </c>
      <c r="Q959">
        <v>1872</v>
      </c>
      <c r="R959">
        <v>0.05</v>
      </c>
      <c r="S959" t="s">
        <v>722</v>
      </c>
      <c r="T959">
        <v>0.05</v>
      </c>
      <c r="U959">
        <v>1.17E-5</v>
      </c>
      <c r="V959" t="s">
        <v>722</v>
      </c>
      <c r="W959">
        <v>1.17E-5</v>
      </c>
      <c r="X959">
        <v>0.89566800000000002</v>
      </c>
      <c r="Y959" t="s">
        <v>722</v>
      </c>
      <c r="Z959">
        <v>0.89566800000000002</v>
      </c>
      <c r="AA959">
        <v>1.1800000000000001E-5</v>
      </c>
      <c r="AB959" t="s">
        <v>722</v>
      </c>
      <c r="AC959">
        <v>1.1800000000000001E-5</v>
      </c>
      <c r="AD959">
        <v>0.9</v>
      </c>
      <c r="AE959" t="s">
        <v>722</v>
      </c>
      <c r="AF959">
        <v>0.9</v>
      </c>
      <c r="AG959">
        <v>0.95</v>
      </c>
      <c r="AH959" t="s">
        <v>722</v>
      </c>
      <c r="AI959">
        <v>0.95</v>
      </c>
      <c r="AJ959">
        <v>6.4712160000000005E-2</v>
      </c>
      <c r="AK959">
        <v>0.87186972000000007</v>
      </c>
      <c r="AL959">
        <v>2.951129572342674</v>
      </c>
      <c r="AM959">
        <v>39.760695886555588</v>
      </c>
      <c r="AN959" s="61">
        <v>1.4755647861713372E-3</v>
      </c>
      <c r="AO959">
        <v>1.9880347943277796E-2</v>
      </c>
      <c r="AP959">
        <v>1.7854333912673179E-3</v>
      </c>
    </row>
    <row r="960" spans="1:42" x14ac:dyDescent="0.35">
      <c r="A960" s="48">
        <v>2020</v>
      </c>
      <c r="B960">
        <v>157</v>
      </c>
      <c r="C960" t="s">
        <v>194</v>
      </c>
      <c r="D960" t="s">
        <v>164</v>
      </c>
      <c r="E960" t="s">
        <v>9</v>
      </c>
      <c r="F960">
        <v>2016</v>
      </c>
      <c r="G960">
        <v>130</v>
      </c>
      <c r="H960">
        <v>468</v>
      </c>
      <c r="I960" t="s">
        <v>622</v>
      </c>
      <c r="J960">
        <v>175</v>
      </c>
      <c r="K960">
        <v>0.34</v>
      </c>
      <c r="L960" t="s">
        <v>722</v>
      </c>
      <c r="M960">
        <v>0.34</v>
      </c>
      <c r="N960">
        <v>12000</v>
      </c>
      <c r="O960" t="s">
        <v>722</v>
      </c>
      <c r="P960">
        <v>12000</v>
      </c>
      <c r="Q960">
        <v>1872</v>
      </c>
      <c r="R960">
        <v>0.05</v>
      </c>
      <c r="S960" t="s">
        <v>722</v>
      </c>
      <c r="T960">
        <v>0.05</v>
      </c>
      <c r="U960">
        <v>1.17E-5</v>
      </c>
      <c r="V960" t="s">
        <v>722</v>
      </c>
      <c r="W960">
        <v>1.17E-5</v>
      </c>
      <c r="X960">
        <v>0.89566800000000002</v>
      </c>
      <c r="Y960" t="s">
        <v>722</v>
      </c>
      <c r="Z960">
        <v>0.89566800000000002</v>
      </c>
      <c r="AA960">
        <v>1.1800000000000001E-5</v>
      </c>
      <c r="AB960" t="s">
        <v>722</v>
      </c>
      <c r="AC960">
        <v>1.1800000000000001E-5</v>
      </c>
      <c r="AD960">
        <v>0.9</v>
      </c>
      <c r="AE960" t="s">
        <v>722</v>
      </c>
      <c r="AF960">
        <v>0.9</v>
      </c>
      <c r="AG960">
        <v>0.95</v>
      </c>
      <c r="AH960" t="s">
        <v>722</v>
      </c>
      <c r="AI960">
        <v>0.95</v>
      </c>
      <c r="AJ960">
        <v>6.4712160000000005E-2</v>
      </c>
      <c r="AK960">
        <v>0.87186972000000007</v>
      </c>
      <c r="AL960">
        <v>2.951129572342674</v>
      </c>
      <c r="AM960">
        <v>39.760695886555588</v>
      </c>
      <c r="AN960" s="61">
        <v>1.4755647861713372E-3</v>
      </c>
      <c r="AO960">
        <v>1.9880347943277796E-2</v>
      </c>
      <c r="AP960">
        <v>1.7854333912673179E-3</v>
      </c>
    </row>
    <row r="961" spans="1:42" x14ac:dyDescent="0.35">
      <c r="A961" s="48">
        <v>2020</v>
      </c>
      <c r="B961">
        <v>158</v>
      </c>
      <c r="C961" t="s">
        <v>692</v>
      </c>
      <c r="D961" t="s">
        <v>164</v>
      </c>
      <c r="E961" t="s">
        <v>9</v>
      </c>
      <c r="F961">
        <v>2016</v>
      </c>
      <c r="G961">
        <v>74</v>
      </c>
      <c r="H961">
        <v>529.09090909090912</v>
      </c>
      <c r="I961" t="s">
        <v>622</v>
      </c>
      <c r="J961">
        <v>75</v>
      </c>
      <c r="K961">
        <v>0.34</v>
      </c>
      <c r="L961" t="s">
        <v>722</v>
      </c>
      <c r="M961">
        <v>0.34</v>
      </c>
      <c r="N961">
        <v>12000</v>
      </c>
      <c r="O961" t="s">
        <v>722</v>
      </c>
      <c r="P961">
        <v>12000</v>
      </c>
      <c r="Q961">
        <v>2116.3636363636365</v>
      </c>
      <c r="R961">
        <v>0.1</v>
      </c>
      <c r="S961" t="s">
        <v>722</v>
      </c>
      <c r="T961">
        <v>0.1</v>
      </c>
      <c r="U961">
        <v>2.5000000000000001E-5</v>
      </c>
      <c r="V961" t="s">
        <v>722</v>
      </c>
      <c r="W961">
        <v>2.5000000000000001E-5</v>
      </c>
      <c r="X961">
        <v>2.7574529999999999</v>
      </c>
      <c r="Y961" t="s">
        <v>722</v>
      </c>
      <c r="Z961">
        <v>2.7574529999999999</v>
      </c>
      <c r="AA961">
        <v>3.6300000000000001E-5</v>
      </c>
      <c r="AB961" t="s">
        <v>722</v>
      </c>
      <c r="AC961">
        <v>3.6300000000000001E-5</v>
      </c>
      <c r="AD961">
        <v>0.9</v>
      </c>
      <c r="AE961" t="s">
        <v>722</v>
      </c>
      <c r="AF961">
        <v>0.9</v>
      </c>
      <c r="AG961">
        <v>0.95</v>
      </c>
      <c r="AH961" t="s">
        <v>722</v>
      </c>
      <c r="AI961">
        <v>0.95</v>
      </c>
      <c r="AJ961">
        <v>0.13761818181818183</v>
      </c>
      <c r="AK961">
        <v>2.6925631500000002</v>
      </c>
      <c r="AL961">
        <v>4.0387875743337469</v>
      </c>
      <c r="AM961">
        <v>79.020740207833427</v>
      </c>
      <c r="AN961" s="61">
        <v>2.0193937871668738E-3</v>
      </c>
      <c r="AO961">
        <v>3.9510370103916718E-2</v>
      </c>
      <c r="AP961">
        <v>2.4434664824719171E-3</v>
      </c>
    </row>
    <row r="962" spans="1:42" x14ac:dyDescent="0.35">
      <c r="A962" s="48">
        <v>2020</v>
      </c>
      <c r="B962">
        <v>159</v>
      </c>
      <c r="C962">
        <v>512639</v>
      </c>
      <c r="D962" t="s">
        <v>164</v>
      </c>
      <c r="E962" t="s">
        <v>9</v>
      </c>
      <c r="F962">
        <v>2017</v>
      </c>
      <c r="G962">
        <v>74</v>
      </c>
      <c r="H962">
        <v>529.09090909090912</v>
      </c>
      <c r="I962" t="s">
        <v>622</v>
      </c>
      <c r="J962">
        <v>75</v>
      </c>
      <c r="K962">
        <v>0.34</v>
      </c>
      <c r="L962" t="s">
        <v>722</v>
      </c>
      <c r="M962">
        <v>0.34</v>
      </c>
      <c r="N962">
        <v>12000</v>
      </c>
      <c r="O962" t="s">
        <v>722</v>
      </c>
      <c r="P962">
        <v>12000</v>
      </c>
      <c r="Q962">
        <v>1587.2727272727275</v>
      </c>
      <c r="R962">
        <v>0.1</v>
      </c>
      <c r="S962" t="s">
        <v>722</v>
      </c>
      <c r="T962">
        <v>0.1</v>
      </c>
      <c r="U962">
        <v>2.5000000000000001E-5</v>
      </c>
      <c r="V962" t="s">
        <v>722</v>
      </c>
      <c r="W962">
        <v>2.5000000000000001E-5</v>
      </c>
      <c r="X962">
        <v>2.7574529999999999</v>
      </c>
      <c r="Y962" t="s">
        <v>722</v>
      </c>
      <c r="Z962">
        <v>2.7574529999999999</v>
      </c>
      <c r="AA962">
        <v>3.6199999999999999E-5</v>
      </c>
      <c r="AB962" t="s">
        <v>722</v>
      </c>
      <c r="AC962">
        <v>3.6199999999999999E-5</v>
      </c>
      <c r="AD962">
        <v>0.9</v>
      </c>
      <c r="AE962" t="s">
        <v>722</v>
      </c>
      <c r="AF962">
        <v>0.9</v>
      </c>
      <c r="AG962">
        <v>0.95</v>
      </c>
      <c r="AH962" t="s">
        <v>722</v>
      </c>
      <c r="AI962">
        <v>0.95</v>
      </c>
      <c r="AJ962">
        <v>0.12571363636363636</v>
      </c>
      <c r="AK962">
        <v>2.674166659090909</v>
      </c>
      <c r="AL962">
        <v>3.6894156408821641</v>
      </c>
      <c r="AM962">
        <v>78.480844113339586</v>
      </c>
      <c r="AN962" s="61">
        <v>1.8447078204410822E-3</v>
      </c>
      <c r="AO962">
        <v>3.9240422056669791E-2</v>
      </c>
      <c r="AP962">
        <v>2.2320964627337092E-3</v>
      </c>
    </row>
    <row r="963" spans="1:42" x14ac:dyDescent="0.35">
      <c r="A963" s="48">
        <v>2020</v>
      </c>
      <c r="B963">
        <v>160</v>
      </c>
      <c r="C963">
        <v>45739</v>
      </c>
      <c r="D963" t="s">
        <v>164</v>
      </c>
      <c r="E963" t="s">
        <v>9</v>
      </c>
      <c r="F963">
        <v>2018</v>
      </c>
      <c r="G963">
        <v>74</v>
      </c>
      <c r="H963">
        <v>529.09090909090912</v>
      </c>
      <c r="I963" t="s">
        <v>622</v>
      </c>
      <c r="J963">
        <v>75</v>
      </c>
      <c r="K963">
        <v>0.34</v>
      </c>
      <c r="L963" t="s">
        <v>722</v>
      </c>
      <c r="M963">
        <v>0.34</v>
      </c>
      <c r="N963">
        <v>12000</v>
      </c>
      <c r="O963" t="s">
        <v>722</v>
      </c>
      <c r="P963">
        <v>12000</v>
      </c>
      <c r="Q963">
        <v>1058.1818181818182</v>
      </c>
      <c r="R963">
        <v>0.1</v>
      </c>
      <c r="S963" t="s">
        <v>722</v>
      </c>
      <c r="T963">
        <v>0.1</v>
      </c>
      <c r="U963">
        <v>2.5000000000000001E-5</v>
      </c>
      <c r="V963" t="s">
        <v>722</v>
      </c>
      <c r="W963">
        <v>2.5000000000000001E-5</v>
      </c>
      <c r="X963">
        <v>2.7574529999999999</v>
      </c>
      <c r="Y963" t="s">
        <v>722</v>
      </c>
      <c r="Z963">
        <v>2.7574529999999999</v>
      </c>
      <c r="AA963">
        <v>3.6199999999999999E-5</v>
      </c>
      <c r="AB963" t="s">
        <v>722</v>
      </c>
      <c r="AC963">
        <v>3.6199999999999999E-5</v>
      </c>
      <c r="AD963">
        <v>0.9</v>
      </c>
      <c r="AE963" t="s">
        <v>722</v>
      </c>
      <c r="AF963">
        <v>0.9</v>
      </c>
      <c r="AG963">
        <v>0.95</v>
      </c>
      <c r="AH963" t="s">
        <v>722</v>
      </c>
      <c r="AI963">
        <v>0.95</v>
      </c>
      <c r="AJ963">
        <v>0.11380909090909092</v>
      </c>
      <c r="AK963">
        <v>2.6559712227272727</v>
      </c>
      <c r="AL963">
        <v>3.3400437074305831</v>
      </c>
      <c r="AM963">
        <v>77.946848522610708</v>
      </c>
      <c r="AN963" s="61">
        <v>1.6700218537152917E-3</v>
      </c>
      <c r="AO963">
        <v>3.8973424261305359E-2</v>
      </c>
      <c r="AP963">
        <v>2.0207264429955027E-3</v>
      </c>
    </row>
    <row r="964" spans="1:42" x14ac:dyDescent="0.35">
      <c r="A964" s="48">
        <v>2020</v>
      </c>
      <c r="B964">
        <v>161</v>
      </c>
      <c r="C964" t="s">
        <v>195</v>
      </c>
      <c r="D964" t="s">
        <v>164</v>
      </c>
      <c r="E964" t="s">
        <v>9</v>
      </c>
      <c r="F964">
        <v>2018</v>
      </c>
      <c r="G964">
        <v>160</v>
      </c>
      <c r="H964">
        <v>529.09090909090912</v>
      </c>
      <c r="I964" t="s">
        <v>622</v>
      </c>
      <c r="J964">
        <v>175</v>
      </c>
      <c r="K964">
        <v>0.34</v>
      </c>
      <c r="L964" t="s">
        <v>722</v>
      </c>
      <c r="M964">
        <v>0.34</v>
      </c>
      <c r="N964">
        <v>12000</v>
      </c>
      <c r="O964" t="s">
        <v>722</v>
      </c>
      <c r="P964">
        <v>12000</v>
      </c>
      <c r="Q964">
        <v>1058.1818181818182</v>
      </c>
      <c r="R964">
        <v>0.05</v>
      </c>
      <c r="S964" t="s">
        <v>722</v>
      </c>
      <c r="T964">
        <v>0.05</v>
      </c>
      <c r="U964">
        <v>1.17E-5</v>
      </c>
      <c r="V964" t="s">
        <v>722</v>
      </c>
      <c r="W964">
        <v>1.17E-5</v>
      </c>
      <c r="X964">
        <v>0.95399999999999996</v>
      </c>
      <c r="Y964" t="s">
        <v>722</v>
      </c>
      <c r="Z964">
        <v>0.95399999999999996</v>
      </c>
      <c r="AA964">
        <v>1.26E-5</v>
      </c>
      <c r="AB964" t="s">
        <v>722</v>
      </c>
      <c r="AC964">
        <v>1.26E-5</v>
      </c>
      <c r="AD964">
        <v>0.9</v>
      </c>
      <c r="AE964" t="s">
        <v>722</v>
      </c>
      <c r="AF964">
        <v>0.9</v>
      </c>
      <c r="AG964">
        <v>0.95</v>
      </c>
      <c r="AH964" t="s">
        <v>722</v>
      </c>
      <c r="AI964">
        <v>0.95</v>
      </c>
      <c r="AJ964">
        <v>5.614265454545455E-2</v>
      </c>
      <c r="AK964">
        <v>0.91896643636363629</v>
      </c>
      <c r="AL964">
        <v>3.5625125404851694</v>
      </c>
      <c r="AM964">
        <v>58.312694337953737</v>
      </c>
      <c r="AN964" s="61">
        <v>1.7812562702425848E-3</v>
      </c>
      <c r="AO964">
        <v>2.915634716897687E-2</v>
      </c>
      <c r="AP964">
        <v>2.1553200869935275E-3</v>
      </c>
    </row>
    <row r="965" spans="1:42" x14ac:dyDescent="0.35">
      <c r="A965" s="48">
        <v>2020</v>
      </c>
      <c r="B965">
        <v>162</v>
      </c>
      <c r="C965" t="s">
        <v>693</v>
      </c>
      <c r="D965" t="s">
        <v>164</v>
      </c>
      <c r="E965" t="s">
        <v>9</v>
      </c>
      <c r="F965">
        <v>2018</v>
      </c>
      <c r="G965">
        <v>130</v>
      </c>
      <c r="H965">
        <v>529.09090909090912</v>
      </c>
      <c r="I965" t="s">
        <v>622</v>
      </c>
      <c r="J965">
        <v>175</v>
      </c>
      <c r="K965">
        <v>0.34</v>
      </c>
      <c r="L965" t="s">
        <v>722</v>
      </c>
      <c r="M965">
        <v>0.34</v>
      </c>
      <c r="N965">
        <v>12000</v>
      </c>
      <c r="O965" t="s">
        <v>722</v>
      </c>
      <c r="P965">
        <v>12000</v>
      </c>
      <c r="Q965">
        <v>1058.1818181818182</v>
      </c>
      <c r="R965">
        <v>0.05</v>
      </c>
      <c r="S965" t="s">
        <v>722</v>
      </c>
      <c r="T965">
        <v>0.05</v>
      </c>
      <c r="U965">
        <v>1.17E-5</v>
      </c>
      <c r="V965" t="s">
        <v>722</v>
      </c>
      <c r="W965">
        <v>1.17E-5</v>
      </c>
      <c r="X965">
        <v>0.95399999999999996</v>
      </c>
      <c r="Y965" t="s">
        <v>722</v>
      </c>
      <c r="Z965">
        <v>0.95399999999999996</v>
      </c>
      <c r="AA965">
        <v>1.26E-5</v>
      </c>
      <c r="AB965" t="s">
        <v>722</v>
      </c>
      <c r="AC965">
        <v>1.26E-5</v>
      </c>
      <c r="AD965">
        <v>0.9</v>
      </c>
      <c r="AE965" t="s">
        <v>722</v>
      </c>
      <c r="AF965">
        <v>0.9</v>
      </c>
      <c r="AG965">
        <v>0.95</v>
      </c>
      <c r="AH965" t="s">
        <v>722</v>
      </c>
      <c r="AI965">
        <v>0.95</v>
      </c>
      <c r="AJ965">
        <v>5.614265454545455E-2</v>
      </c>
      <c r="AK965">
        <v>0.91896643636363629</v>
      </c>
      <c r="AL965">
        <v>2.8945414391441999</v>
      </c>
      <c r="AM965">
        <v>47.379064149587414</v>
      </c>
      <c r="AN965" s="61">
        <v>1.4472707195720999E-3</v>
      </c>
      <c r="AO965">
        <v>2.3689532074793709E-2</v>
      </c>
      <c r="AP965">
        <v>1.7511975706822407E-3</v>
      </c>
    </row>
    <row r="966" spans="1:42" x14ac:dyDescent="0.35">
      <c r="A966" s="48">
        <v>2020</v>
      </c>
      <c r="B966">
        <v>163</v>
      </c>
      <c r="C966">
        <v>45806</v>
      </c>
      <c r="D966" t="s">
        <v>164</v>
      </c>
      <c r="E966" t="s">
        <v>9</v>
      </c>
      <c r="F966">
        <v>2019</v>
      </c>
      <c r="G966">
        <v>74</v>
      </c>
      <c r="H966">
        <v>529.09090909090912</v>
      </c>
      <c r="I966" t="s">
        <v>622</v>
      </c>
      <c r="J966">
        <v>75</v>
      </c>
      <c r="K966">
        <v>0.34</v>
      </c>
      <c r="L966" t="s">
        <v>722</v>
      </c>
      <c r="M966">
        <v>0.34</v>
      </c>
      <c r="N966">
        <v>12000</v>
      </c>
      <c r="O966" t="s">
        <v>722</v>
      </c>
      <c r="P966">
        <v>12000</v>
      </c>
      <c r="Q966">
        <v>529.09090909090912</v>
      </c>
      <c r="R966">
        <v>0.1</v>
      </c>
      <c r="S966" t="s">
        <v>722</v>
      </c>
      <c r="T966">
        <v>0.1</v>
      </c>
      <c r="U966">
        <v>2.5000000000000001E-5</v>
      </c>
      <c r="V966" t="s">
        <v>722</v>
      </c>
      <c r="W966">
        <v>2.5000000000000001E-5</v>
      </c>
      <c r="X966">
        <v>2.7574529999999999</v>
      </c>
      <c r="Y966" t="s">
        <v>722</v>
      </c>
      <c r="Z966">
        <v>2.7574529999999999</v>
      </c>
      <c r="AA966">
        <v>3.6199999999999999E-5</v>
      </c>
      <c r="AB966" t="s">
        <v>722</v>
      </c>
      <c r="AC966">
        <v>3.6199999999999999E-5</v>
      </c>
      <c r="AD966">
        <v>0.9</v>
      </c>
      <c r="AE966" t="s">
        <v>722</v>
      </c>
      <c r="AF966">
        <v>0.9</v>
      </c>
      <c r="AG966">
        <v>0.95</v>
      </c>
      <c r="AH966" t="s">
        <v>722</v>
      </c>
      <c r="AI966">
        <v>0.95</v>
      </c>
      <c r="AJ966">
        <v>0.10190454545454546</v>
      </c>
      <c r="AK966">
        <v>2.6377757863636364</v>
      </c>
      <c r="AL966">
        <v>2.9906717739790021</v>
      </c>
      <c r="AM966">
        <v>77.412852931881815</v>
      </c>
      <c r="AN966" s="61">
        <v>1.4953358869895011E-3</v>
      </c>
      <c r="AO966">
        <v>3.8706426465940913E-2</v>
      </c>
      <c r="AP966">
        <v>1.8093564232572964E-3</v>
      </c>
    </row>
    <row r="967" spans="1:42" x14ac:dyDescent="0.35">
      <c r="A967" s="48">
        <v>2020</v>
      </c>
      <c r="B967">
        <v>164</v>
      </c>
      <c r="C967">
        <v>48138</v>
      </c>
      <c r="D967" t="s">
        <v>164</v>
      </c>
      <c r="E967" t="s">
        <v>9</v>
      </c>
      <c r="F967">
        <v>2019</v>
      </c>
      <c r="G967">
        <v>130</v>
      </c>
      <c r="H967">
        <v>529.09090909090912</v>
      </c>
      <c r="I967" t="s">
        <v>622</v>
      </c>
      <c r="J967">
        <v>175</v>
      </c>
      <c r="K967">
        <v>0.34</v>
      </c>
      <c r="L967" t="s">
        <v>722</v>
      </c>
      <c r="M967">
        <v>0.34</v>
      </c>
      <c r="N967">
        <v>12000</v>
      </c>
      <c r="O967" t="s">
        <v>722</v>
      </c>
      <c r="P967">
        <v>12000</v>
      </c>
      <c r="Q967">
        <v>529.09090909090912</v>
      </c>
      <c r="R967">
        <v>0.05</v>
      </c>
      <c r="S967" t="s">
        <v>722</v>
      </c>
      <c r="T967">
        <v>0.05</v>
      </c>
      <c r="U967">
        <v>1.17E-5</v>
      </c>
      <c r="V967" t="s">
        <v>722</v>
      </c>
      <c r="W967">
        <v>1.17E-5</v>
      </c>
      <c r="X967">
        <v>0.75700000000000001</v>
      </c>
      <c r="Y967" t="s">
        <v>722</v>
      </c>
      <c r="Z967">
        <v>0.75700000000000001</v>
      </c>
      <c r="AA967">
        <v>9.9799999999999993E-6</v>
      </c>
      <c r="AB967" t="s">
        <v>722</v>
      </c>
      <c r="AC967">
        <v>9.9799999999999993E-6</v>
      </c>
      <c r="AD967">
        <v>0.9</v>
      </c>
      <c r="AE967" t="s">
        <v>722</v>
      </c>
      <c r="AF967">
        <v>0.9</v>
      </c>
      <c r="AG967">
        <v>0.95</v>
      </c>
      <c r="AH967" t="s">
        <v>722</v>
      </c>
      <c r="AI967">
        <v>0.95</v>
      </c>
      <c r="AJ967">
        <v>5.0571327272727271E-2</v>
      </c>
      <c r="AK967">
        <v>0.72416631090909089</v>
      </c>
      <c r="AL967">
        <v>2.6073010549388722</v>
      </c>
      <c r="AM967">
        <v>37.335772822452945</v>
      </c>
      <c r="AN967" s="61">
        <v>1.3036505274694361E-3</v>
      </c>
      <c r="AO967">
        <v>1.8667886411226471E-2</v>
      </c>
      <c r="AP967">
        <v>1.5774171382380176E-3</v>
      </c>
    </row>
    <row r="968" spans="1:42" x14ac:dyDescent="0.35">
      <c r="A968" s="48">
        <v>2020</v>
      </c>
      <c r="B968">
        <v>165</v>
      </c>
      <c r="C968">
        <v>48153</v>
      </c>
      <c r="D968" t="s">
        <v>164</v>
      </c>
      <c r="E968" t="s">
        <v>9</v>
      </c>
      <c r="F968">
        <v>2019</v>
      </c>
      <c r="G968">
        <v>74</v>
      </c>
      <c r="H968">
        <v>529.09090909090912</v>
      </c>
      <c r="I968" t="s">
        <v>622</v>
      </c>
      <c r="J968">
        <v>75</v>
      </c>
      <c r="K968">
        <v>0.34</v>
      </c>
      <c r="L968" t="s">
        <v>722</v>
      </c>
      <c r="M968">
        <v>0.34</v>
      </c>
      <c r="N968">
        <v>12000</v>
      </c>
      <c r="O968" t="s">
        <v>722</v>
      </c>
      <c r="P968">
        <v>12000</v>
      </c>
      <c r="Q968">
        <v>529.09090909090912</v>
      </c>
      <c r="R968">
        <v>0.1</v>
      </c>
      <c r="S968" t="s">
        <v>722</v>
      </c>
      <c r="T968">
        <v>0.1</v>
      </c>
      <c r="U968">
        <v>2.5000000000000001E-5</v>
      </c>
      <c r="V968" t="s">
        <v>722</v>
      </c>
      <c r="W968">
        <v>2.5000000000000001E-5</v>
      </c>
      <c r="X968">
        <v>2.7574529999999999</v>
      </c>
      <c r="Y968" t="s">
        <v>722</v>
      </c>
      <c r="Z968">
        <v>2.7574529999999999</v>
      </c>
      <c r="AA968">
        <v>3.6199999999999999E-5</v>
      </c>
      <c r="AB968" t="s">
        <v>722</v>
      </c>
      <c r="AC968">
        <v>3.6199999999999999E-5</v>
      </c>
      <c r="AD968">
        <v>0.9</v>
      </c>
      <c r="AE968" t="s">
        <v>722</v>
      </c>
      <c r="AF968">
        <v>0.9</v>
      </c>
      <c r="AG968">
        <v>0.95</v>
      </c>
      <c r="AH968" t="s">
        <v>722</v>
      </c>
      <c r="AI968">
        <v>0.95</v>
      </c>
      <c r="AJ968">
        <v>0.10190454545454546</v>
      </c>
      <c r="AK968">
        <v>2.6377757863636364</v>
      </c>
      <c r="AL968">
        <v>2.9906717739790021</v>
      </c>
      <c r="AM968">
        <v>77.412852931881815</v>
      </c>
      <c r="AN968" s="61">
        <v>1.4953358869895011E-3</v>
      </c>
      <c r="AO968">
        <v>3.8706426465940913E-2</v>
      </c>
      <c r="AP968">
        <v>1.8093564232572964E-3</v>
      </c>
    </row>
    <row r="969" spans="1:42" x14ac:dyDescent="0.35">
      <c r="A969" s="48">
        <v>2020</v>
      </c>
      <c r="B969">
        <v>166</v>
      </c>
      <c r="C969">
        <v>415825</v>
      </c>
      <c r="D969" t="s">
        <v>164</v>
      </c>
      <c r="E969" t="s">
        <v>9</v>
      </c>
      <c r="F969">
        <v>2019</v>
      </c>
      <c r="G969">
        <v>130</v>
      </c>
      <c r="H969">
        <v>529.09090909090912</v>
      </c>
      <c r="I969" t="s">
        <v>622</v>
      </c>
      <c r="J969">
        <v>175</v>
      </c>
      <c r="K969">
        <v>0.34</v>
      </c>
      <c r="L969" t="s">
        <v>722</v>
      </c>
      <c r="M969">
        <v>0.34</v>
      </c>
      <c r="N969">
        <v>12000</v>
      </c>
      <c r="O969" t="s">
        <v>722</v>
      </c>
      <c r="P969">
        <v>12000</v>
      </c>
      <c r="Q969">
        <v>529.09090909090912</v>
      </c>
      <c r="R969">
        <v>0.05</v>
      </c>
      <c r="S969" t="s">
        <v>722</v>
      </c>
      <c r="T969">
        <v>0.05</v>
      </c>
      <c r="U969">
        <v>1.17E-5</v>
      </c>
      <c r="V969" t="s">
        <v>722</v>
      </c>
      <c r="W969">
        <v>1.17E-5</v>
      </c>
      <c r="X969">
        <v>0.75700000000000001</v>
      </c>
      <c r="Y969" t="s">
        <v>722</v>
      </c>
      <c r="Z969">
        <v>0.75700000000000001</v>
      </c>
      <c r="AA969">
        <v>9.9799999999999993E-6</v>
      </c>
      <c r="AB969" t="s">
        <v>722</v>
      </c>
      <c r="AC969">
        <v>9.9799999999999993E-6</v>
      </c>
      <c r="AD969">
        <v>0.9</v>
      </c>
      <c r="AE969" t="s">
        <v>722</v>
      </c>
      <c r="AF969">
        <v>0.9</v>
      </c>
      <c r="AG969">
        <v>0.95</v>
      </c>
      <c r="AH969" t="s">
        <v>722</v>
      </c>
      <c r="AI969">
        <v>0.95</v>
      </c>
      <c r="AJ969">
        <v>5.0571327272727271E-2</v>
      </c>
      <c r="AK969">
        <v>0.72416631090909089</v>
      </c>
      <c r="AL969">
        <v>2.6073010549388722</v>
      </c>
      <c r="AM969">
        <v>37.335772822452945</v>
      </c>
      <c r="AN969" s="61">
        <v>1.3036505274694361E-3</v>
      </c>
      <c r="AO969">
        <v>1.8667886411226471E-2</v>
      </c>
      <c r="AP969">
        <v>1.5774171382380176E-3</v>
      </c>
    </row>
    <row r="970" spans="1:42" x14ac:dyDescent="0.35">
      <c r="A970" s="48">
        <v>2020</v>
      </c>
      <c r="B970">
        <v>167</v>
      </c>
      <c r="C970">
        <v>415830</v>
      </c>
      <c r="D970" t="s">
        <v>164</v>
      </c>
      <c r="E970" t="s">
        <v>9</v>
      </c>
      <c r="F970">
        <v>2019</v>
      </c>
      <c r="G970">
        <v>130</v>
      </c>
      <c r="H970">
        <v>529.09090909090912</v>
      </c>
      <c r="I970" t="s">
        <v>622</v>
      </c>
      <c r="J970">
        <v>175</v>
      </c>
      <c r="K970">
        <v>0.34</v>
      </c>
      <c r="L970" t="s">
        <v>722</v>
      </c>
      <c r="M970">
        <v>0.34</v>
      </c>
      <c r="N970">
        <v>12000</v>
      </c>
      <c r="O970" t="s">
        <v>722</v>
      </c>
      <c r="P970">
        <v>12000</v>
      </c>
      <c r="Q970">
        <v>529.09090909090912</v>
      </c>
      <c r="R970">
        <v>0.05</v>
      </c>
      <c r="S970" t="s">
        <v>722</v>
      </c>
      <c r="T970">
        <v>0.05</v>
      </c>
      <c r="U970">
        <v>1.17E-5</v>
      </c>
      <c r="V970" t="s">
        <v>722</v>
      </c>
      <c r="W970">
        <v>1.17E-5</v>
      </c>
      <c r="X970">
        <v>0.75700000000000001</v>
      </c>
      <c r="Y970" t="s">
        <v>722</v>
      </c>
      <c r="Z970">
        <v>0.75700000000000001</v>
      </c>
      <c r="AA970">
        <v>9.9799999999999993E-6</v>
      </c>
      <c r="AB970" t="s">
        <v>722</v>
      </c>
      <c r="AC970">
        <v>9.9799999999999993E-6</v>
      </c>
      <c r="AD970">
        <v>0.9</v>
      </c>
      <c r="AE970" t="s">
        <v>722</v>
      </c>
      <c r="AF970">
        <v>0.9</v>
      </c>
      <c r="AG970">
        <v>0.95</v>
      </c>
      <c r="AH970" t="s">
        <v>722</v>
      </c>
      <c r="AI970">
        <v>0.95</v>
      </c>
      <c r="AJ970">
        <v>5.0571327272727271E-2</v>
      </c>
      <c r="AK970">
        <v>0.72416631090909089</v>
      </c>
      <c r="AL970">
        <v>2.6073010549388722</v>
      </c>
      <c r="AM970">
        <v>37.335772822452945</v>
      </c>
      <c r="AN970" s="61">
        <v>1.3036505274694361E-3</v>
      </c>
      <c r="AO970">
        <v>1.8667886411226471E-2</v>
      </c>
      <c r="AP970">
        <v>1.5774171382380176E-3</v>
      </c>
    </row>
    <row r="971" spans="1:42" x14ac:dyDescent="0.35">
      <c r="A971" s="48">
        <v>2020</v>
      </c>
      <c r="B971">
        <v>168</v>
      </c>
      <c r="C971">
        <v>415840</v>
      </c>
      <c r="D971" t="s">
        <v>164</v>
      </c>
      <c r="E971" t="s">
        <v>9</v>
      </c>
      <c r="F971">
        <v>2019</v>
      </c>
      <c r="G971">
        <v>130</v>
      </c>
      <c r="H971">
        <v>529.09090909090912</v>
      </c>
      <c r="I971" t="s">
        <v>622</v>
      </c>
      <c r="J971">
        <v>175</v>
      </c>
      <c r="K971">
        <v>0.34</v>
      </c>
      <c r="L971" t="s">
        <v>722</v>
      </c>
      <c r="M971">
        <v>0.34</v>
      </c>
      <c r="N971">
        <v>12000</v>
      </c>
      <c r="O971" t="s">
        <v>722</v>
      </c>
      <c r="P971">
        <v>12000</v>
      </c>
      <c r="Q971">
        <v>529.09090909090912</v>
      </c>
      <c r="R971">
        <v>0.05</v>
      </c>
      <c r="S971" t="s">
        <v>722</v>
      </c>
      <c r="T971">
        <v>0.05</v>
      </c>
      <c r="U971">
        <v>1.17E-5</v>
      </c>
      <c r="V971" t="s">
        <v>722</v>
      </c>
      <c r="W971">
        <v>1.17E-5</v>
      </c>
      <c r="X971">
        <v>0.75700000000000001</v>
      </c>
      <c r="Y971" t="s">
        <v>722</v>
      </c>
      <c r="Z971">
        <v>0.75700000000000001</v>
      </c>
      <c r="AA971">
        <v>9.9799999999999993E-6</v>
      </c>
      <c r="AB971" t="s">
        <v>722</v>
      </c>
      <c r="AC971">
        <v>9.9799999999999993E-6</v>
      </c>
      <c r="AD971">
        <v>0.9</v>
      </c>
      <c r="AE971" t="s">
        <v>722</v>
      </c>
      <c r="AF971">
        <v>0.9</v>
      </c>
      <c r="AG971">
        <v>0.95</v>
      </c>
      <c r="AH971" t="s">
        <v>722</v>
      </c>
      <c r="AI971">
        <v>0.95</v>
      </c>
      <c r="AJ971">
        <v>5.0571327272727271E-2</v>
      </c>
      <c r="AK971">
        <v>0.72416631090909089</v>
      </c>
      <c r="AL971">
        <v>2.6073010549388722</v>
      </c>
      <c r="AM971">
        <v>37.335772822452945</v>
      </c>
      <c r="AN971" s="61">
        <v>1.3036505274694361E-3</v>
      </c>
      <c r="AO971">
        <v>1.8667886411226471E-2</v>
      </c>
      <c r="AP971">
        <v>1.5774171382380176E-3</v>
      </c>
    </row>
    <row r="972" spans="1:42" x14ac:dyDescent="0.35">
      <c r="A972" s="48">
        <v>2020</v>
      </c>
      <c r="B972">
        <v>169</v>
      </c>
      <c r="C972">
        <v>415846</v>
      </c>
      <c r="D972" t="s">
        <v>164</v>
      </c>
      <c r="E972" t="s">
        <v>9</v>
      </c>
      <c r="F972">
        <v>2019</v>
      </c>
      <c r="G972">
        <v>130</v>
      </c>
      <c r="H972">
        <v>529.09090909090912</v>
      </c>
      <c r="I972" t="s">
        <v>622</v>
      </c>
      <c r="J972">
        <v>175</v>
      </c>
      <c r="K972">
        <v>0.34</v>
      </c>
      <c r="L972" t="s">
        <v>722</v>
      </c>
      <c r="M972">
        <v>0.34</v>
      </c>
      <c r="N972">
        <v>12000</v>
      </c>
      <c r="O972" t="s">
        <v>722</v>
      </c>
      <c r="P972">
        <v>12000</v>
      </c>
      <c r="Q972">
        <v>529.09090909090912</v>
      </c>
      <c r="R972">
        <v>0.05</v>
      </c>
      <c r="S972" t="s">
        <v>722</v>
      </c>
      <c r="T972">
        <v>0.05</v>
      </c>
      <c r="U972">
        <v>1.17E-5</v>
      </c>
      <c r="V972" t="s">
        <v>722</v>
      </c>
      <c r="W972">
        <v>1.17E-5</v>
      </c>
      <c r="X972">
        <v>0.75700000000000001</v>
      </c>
      <c r="Y972" t="s">
        <v>722</v>
      </c>
      <c r="Z972">
        <v>0.75700000000000001</v>
      </c>
      <c r="AA972">
        <v>9.9799999999999993E-6</v>
      </c>
      <c r="AB972" t="s">
        <v>722</v>
      </c>
      <c r="AC972">
        <v>9.9799999999999993E-6</v>
      </c>
      <c r="AD972">
        <v>0.9</v>
      </c>
      <c r="AE972" t="s">
        <v>722</v>
      </c>
      <c r="AF972">
        <v>0.9</v>
      </c>
      <c r="AG972">
        <v>0.95</v>
      </c>
      <c r="AH972" t="s">
        <v>722</v>
      </c>
      <c r="AI972">
        <v>0.95</v>
      </c>
      <c r="AJ972">
        <v>5.0571327272727271E-2</v>
      </c>
      <c r="AK972">
        <v>0.72416631090909089</v>
      </c>
      <c r="AL972">
        <v>2.6073010549388722</v>
      </c>
      <c r="AM972">
        <v>37.335772822452945</v>
      </c>
      <c r="AN972" s="61">
        <v>1.3036505274694361E-3</v>
      </c>
      <c r="AO972">
        <v>1.8667886411226471E-2</v>
      </c>
      <c r="AP972">
        <v>1.5774171382380176E-3</v>
      </c>
    </row>
    <row r="973" spans="1:42" x14ac:dyDescent="0.35">
      <c r="A973" s="48">
        <v>2020</v>
      </c>
      <c r="B973">
        <v>170</v>
      </c>
      <c r="C973">
        <v>415853</v>
      </c>
      <c r="D973" t="s">
        <v>164</v>
      </c>
      <c r="E973" t="s">
        <v>9</v>
      </c>
      <c r="F973">
        <v>2019</v>
      </c>
      <c r="G973">
        <v>130</v>
      </c>
      <c r="H973">
        <v>529.09090909090912</v>
      </c>
      <c r="I973" t="s">
        <v>622</v>
      </c>
      <c r="J973">
        <v>175</v>
      </c>
      <c r="K973">
        <v>0.34</v>
      </c>
      <c r="L973" t="s">
        <v>722</v>
      </c>
      <c r="M973">
        <v>0.34</v>
      </c>
      <c r="N973">
        <v>12000</v>
      </c>
      <c r="O973" t="s">
        <v>722</v>
      </c>
      <c r="P973">
        <v>12000</v>
      </c>
      <c r="Q973">
        <v>529.09090909090912</v>
      </c>
      <c r="R973">
        <v>0.05</v>
      </c>
      <c r="S973" t="s">
        <v>722</v>
      </c>
      <c r="T973">
        <v>0.05</v>
      </c>
      <c r="U973">
        <v>1.17E-5</v>
      </c>
      <c r="V973" t="s">
        <v>722</v>
      </c>
      <c r="W973">
        <v>1.17E-5</v>
      </c>
      <c r="X973">
        <v>0.75700000000000001</v>
      </c>
      <c r="Y973" t="s">
        <v>722</v>
      </c>
      <c r="Z973">
        <v>0.75700000000000001</v>
      </c>
      <c r="AA973">
        <v>9.9799999999999993E-6</v>
      </c>
      <c r="AB973" t="s">
        <v>722</v>
      </c>
      <c r="AC973">
        <v>9.9799999999999993E-6</v>
      </c>
      <c r="AD973">
        <v>0.9</v>
      </c>
      <c r="AE973" t="s">
        <v>722</v>
      </c>
      <c r="AF973">
        <v>0.9</v>
      </c>
      <c r="AG973">
        <v>0.95</v>
      </c>
      <c r="AH973" t="s">
        <v>722</v>
      </c>
      <c r="AI973">
        <v>0.95</v>
      </c>
      <c r="AJ973">
        <v>5.0571327272727271E-2</v>
      </c>
      <c r="AK973">
        <v>0.72416631090909089</v>
      </c>
      <c r="AL973">
        <v>2.6073010549388722</v>
      </c>
      <c r="AM973">
        <v>37.335772822452945</v>
      </c>
      <c r="AN973" s="61">
        <v>1.3036505274694361E-3</v>
      </c>
      <c r="AO973">
        <v>1.8667886411226471E-2</v>
      </c>
      <c r="AP973">
        <v>1.5774171382380176E-3</v>
      </c>
    </row>
    <row r="974" spans="1:42" x14ac:dyDescent="0.35">
      <c r="A974" s="48">
        <v>2020</v>
      </c>
      <c r="B974">
        <v>171</v>
      </c>
      <c r="C974">
        <v>518713</v>
      </c>
      <c r="D974" t="s">
        <v>164</v>
      </c>
      <c r="E974" t="s">
        <v>9</v>
      </c>
      <c r="F974">
        <v>2019</v>
      </c>
      <c r="G974">
        <v>74</v>
      </c>
      <c r="H974">
        <v>529.09090909090912</v>
      </c>
      <c r="I974" t="s">
        <v>622</v>
      </c>
      <c r="J974">
        <v>75</v>
      </c>
      <c r="K974">
        <v>0.34</v>
      </c>
      <c r="L974" t="s">
        <v>722</v>
      </c>
      <c r="M974">
        <v>0.34</v>
      </c>
      <c r="N974">
        <v>12000</v>
      </c>
      <c r="O974" t="s">
        <v>722</v>
      </c>
      <c r="P974">
        <v>12000</v>
      </c>
      <c r="Q974">
        <v>529.09090909090912</v>
      </c>
      <c r="R974">
        <v>0.1</v>
      </c>
      <c r="S974" t="s">
        <v>722</v>
      </c>
      <c r="T974">
        <v>0.1</v>
      </c>
      <c r="U974">
        <v>2.5000000000000001E-5</v>
      </c>
      <c r="V974" t="s">
        <v>722</v>
      </c>
      <c r="W974">
        <v>2.5000000000000001E-5</v>
      </c>
      <c r="X974">
        <v>2.7574529999999999</v>
      </c>
      <c r="Y974" t="s">
        <v>722</v>
      </c>
      <c r="Z974">
        <v>2.7574529999999999</v>
      </c>
      <c r="AA974">
        <v>3.6199999999999999E-5</v>
      </c>
      <c r="AB974" t="s">
        <v>722</v>
      </c>
      <c r="AC974">
        <v>3.6199999999999999E-5</v>
      </c>
      <c r="AD974">
        <v>0.9</v>
      </c>
      <c r="AE974" t="s">
        <v>722</v>
      </c>
      <c r="AF974">
        <v>0.9</v>
      </c>
      <c r="AG974">
        <v>0.95</v>
      </c>
      <c r="AH974" t="s">
        <v>722</v>
      </c>
      <c r="AI974">
        <v>0.95</v>
      </c>
      <c r="AJ974">
        <v>0.10190454545454546</v>
      </c>
      <c r="AK974">
        <v>2.6377757863636364</v>
      </c>
      <c r="AL974">
        <v>2.9906717739790021</v>
      </c>
      <c r="AM974">
        <v>77.412852931881815</v>
      </c>
      <c r="AN974" s="61">
        <v>1.4953358869895011E-3</v>
      </c>
      <c r="AO974">
        <v>3.8706426465940913E-2</v>
      </c>
      <c r="AP974">
        <v>1.8093564232572964E-3</v>
      </c>
    </row>
    <row r="975" spans="1:42" x14ac:dyDescent="0.35">
      <c r="A975" s="48">
        <v>2020</v>
      </c>
      <c r="B975">
        <v>172</v>
      </c>
      <c r="C975">
        <v>518714</v>
      </c>
      <c r="D975" t="s">
        <v>164</v>
      </c>
      <c r="E975" t="s">
        <v>9</v>
      </c>
      <c r="F975">
        <v>2019</v>
      </c>
      <c r="G975">
        <v>74</v>
      </c>
      <c r="H975">
        <v>529.09090909090912</v>
      </c>
      <c r="I975" t="s">
        <v>622</v>
      </c>
      <c r="J975">
        <v>75</v>
      </c>
      <c r="K975">
        <v>0.34</v>
      </c>
      <c r="L975" t="s">
        <v>722</v>
      </c>
      <c r="M975">
        <v>0.34</v>
      </c>
      <c r="N975">
        <v>12000</v>
      </c>
      <c r="O975" t="s">
        <v>722</v>
      </c>
      <c r="P975">
        <v>12000</v>
      </c>
      <c r="Q975">
        <v>529.09090909090912</v>
      </c>
      <c r="R975">
        <v>0.1</v>
      </c>
      <c r="S975" t="s">
        <v>722</v>
      </c>
      <c r="T975">
        <v>0.1</v>
      </c>
      <c r="U975">
        <v>2.5000000000000001E-5</v>
      </c>
      <c r="V975" t="s">
        <v>722</v>
      </c>
      <c r="W975">
        <v>2.5000000000000001E-5</v>
      </c>
      <c r="X975">
        <v>2.7574529999999999</v>
      </c>
      <c r="Y975" t="s">
        <v>722</v>
      </c>
      <c r="Z975">
        <v>2.7574529999999999</v>
      </c>
      <c r="AA975">
        <v>3.6199999999999999E-5</v>
      </c>
      <c r="AB975" t="s">
        <v>722</v>
      </c>
      <c r="AC975">
        <v>3.6199999999999999E-5</v>
      </c>
      <c r="AD975">
        <v>0.9</v>
      </c>
      <c r="AE975" t="s">
        <v>722</v>
      </c>
      <c r="AF975">
        <v>0.9</v>
      </c>
      <c r="AG975">
        <v>0.95</v>
      </c>
      <c r="AH975" t="s">
        <v>722</v>
      </c>
      <c r="AI975">
        <v>0.95</v>
      </c>
      <c r="AJ975">
        <v>0.10190454545454546</v>
      </c>
      <c r="AK975">
        <v>2.6377757863636364</v>
      </c>
      <c r="AL975">
        <v>2.9906717739790021</v>
      </c>
      <c r="AM975">
        <v>77.412852931881815</v>
      </c>
      <c r="AN975" s="61">
        <v>1.4953358869895011E-3</v>
      </c>
      <c r="AO975">
        <v>3.8706426465940913E-2</v>
      </c>
      <c r="AP975">
        <v>1.8093564232572964E-3</v>
      </c>
    </row>
    <row r="976" spans="1:42" x14ac:dyDescent="0.35">
      <c r="A976" s="48">
        <v>2020</v>
      </c>
      <c r="B976">
        <v>173</v>
      </c>
      <c r="C976">
        <v>518715</v>
      </c>
      <c r="D976" t="s">
        <v>164</v>
      </c>
      <c r="E976" t="s">
        <v>9</v>
      </c>
      <c r="F976">
        <v>2019</v>
      </c>
      <c r="G976">
        <v>74</v>
      </c>
      <c r="H976">
        <v>529.09090909090912</v>
      </c>
      <c r="I976" t="s">
        <v>622</v>
      </c>
      <c r="J976">
        <v>75</v>
      </c>
      <c r="K976">
        <v>0.34</v>
      </c>
      <c r="L976" t="s">
        <v>722</v>
      </c>
      <c r="M976">
        <v>0.34</v>
      </c>
      <c r="N976">
        <v>12000</v>
      </c>
      <c r="O976" t="s">
        <v>722</v>
      </c>
      <c r="P976">
        <v>12000</v>
      </c>
      <c r="Q976">
        <v>529.09090909090912</v>
      </c>
      <c r="R976">
        <v>0.1</v>
      </c>
      <c r="S976" t="s">
        <v>722</v>
      </c>
      <c r="T976">
        <v>0.1</v>
      </c>
      <c r="U976">
        <v>2.5000000000000001E-5</v>
      </c>
      <c r="V976" t="s">
        <v>722</v>
      </c>
      <c r="W976">
        <v>2.5000000000000001E-5</v>
      </c>
      <c r="X976">
        <v>2.7574529999999999</v>
      </c>
      <c r="Y976" t="s">
        <v>722</v>
      </c>
      <c r="Z976">
        <v>2.7574529999999999</v>
      </c>
      <c r="AA976">
        <v>3.6199999999999999E-5</v>
      </c>
      <c r="AB976" t="s">
        <v>722</v>
      </c>
      <c r="AC976">
        <v>3.6199999999999999E-5</v>
      </c>
      <c r="AD976">
        <v>0.9</v>
      </c>
      <c r="AE976" t="s">
        <v>722</v>
      </c>
      <c r="AF976">
        <v>0.9</v>
      </c>
      <c r="AG976">
        <v>0.95</v>
      </c>
      <c r="AH976" t="s">
        <v>722</v>
      </c>
      <c r="AI976">
        <v>0.95</v>
      </c>
      <c r="AJ976">
        <v>0.10190454545454546</v>
      </c>
      <c r="AK976">
        <v>2.6377757863636364</v>
      </c>
      <c r="AL976">
        <v>2.9906717739790021</v>
      </c>
      <c r="AM976">
        <v>77.412852931881815</v>
      </c>
      <c r="AN976" s="61">
        <v>1.4953358869895011E-3</v>
      </c>
      <c r="AO976">
        <v>3.8706426465940913E-2</v>
      </c>
      <c r="AP976">
        <v>1.8093564232572964E-3</v>
      </c>
    </row>
    <row r="977" spans="1:42" x14ac:dyDescent="0.35">
      <c r="A977" s="48">
        <v>2020</v>
      </c>
      <c r="B977">
        <v>174</v>
      </c>
      <c r="C977">
        <v>518716</v>
      </c>
      <c r="D977" t="s">
        <v>164</v>
      </c>
      <c r="E977" t="s">
        <v>9</v>
      </c>
      <c r="F977">
        <v>2019</v>
      </c>
      <c r="G977">
        <v>74</v>
      </c>
      <c r="H977">
        <v>529.09090909090912</v>
      </c>
      <c r="I977" t="s">
        <v>622</v>
      </c>
      <c r="J977">
        <v>75</v>
      </c>
      <c r="K977">
        <v>0.34</v>
      </c>
      <c r="L977" t="s">
        <v>722</v>
      </c>
      <c r="M977">
        <v>0.34</v>
      </c>
      <c r="N977">
        <v>12000</v>
      </c>
      <c r="O977" t="s">
        <v>722</v>
      </c>
      <c r="P977">
        <v>12000</v>
      </c>
      <c r="Q977">
        <v>529.09090909090912</v>
      </c>
      <c r="R977">
        <v>0.1</v>
      </c>
      <c r="S977" t="s">
        <v>722</v>
      </c>
      <c r="T977">
        <v>0.1</v>
      </c>
      <c r="U977">
        <v>2.5000000000000001E-5</v>
      </c>
      <c r="V977" t="s">
        <v>722</v>
      </c>
      <c r="W977">
        <v>2.5000000000000001E-5</v>
      </c>
      <c r="X977">
        <v>2.7574529999999999</v>
      </c>
      <c r="Y977" t="s">
        <v>722</v>
      </c>
      <c r="Z977">
        <v>2.7574529999999999</v>
      </c>
      <c r="AA977">
        <v>3.6199999999999999E-5</v>
      </c>
      <c r="AB977" t="s">
        <v>722</v>
      </c>
      <c r="AC977">
        <v>3.6199999999999999E-5</v>
      </c>
      <c r="AD977">
        <v>0.9</v>
      </c>
      <c r="AE977" t="s">
        <v>722</v>
      </c>
      <c r="AF977">
        <v>0.9</v>
      </c>
      <c r="AG977">
        <v>0.95</v>
      </c>
      <c r="AH977" t="s">
        <v>722</v>
      </c>
      <c r="AI977">
        <v>0.95</v>
      </c>
      <c r="AJ977">
        <v>0.10190454545454546</v>
      </c>
      <c r="AK977">
        <v>2.6377757863636364</v>
      </c>
      <c r="AL977">
        <v>2.9906717739790021</v>
      </c>
      <c r="AM977">
        <v>77.412852931881815</v>
      </c>
      <c r="AN977" s="61">
        <v>1.4953358869895011E-3</v>
      </c>
      <c r="AO977">
        <v>3.8706426465940913E-2</v>
      </c>
      <c r="AP977">
        <v>1.8093564232572964E-3</v>
      </c>
    </row>
    <row r="978" spans="1:42" x14ac:dyDescent="0.35">
      <c r="A978" s="48">
        <v>2020</v>
      </c>
      <c r="B978">
        <v>175</v>
      </c>
      <c r="C978" t="s">
        <v>694</v>
      </c>
      <c r="D978" t="s">
        <v>164</v>
      </c>
      <c r="E978" t="s">
        <v>9</v>
      </c>
      <c r="F978">
        <v>2019</v>
      </c>
      <c r="G978">
        <v>160</v>
      </c>
      <c r="H978">
        <v>529.09090909090912</v>
      </c>
      <c r="I978" t="s">
        <v>622</v>
      </c>
      <c r="J978">
        <v>175</v>
      </c>
      <c r="K978">
        <v>0.34</v>
      </c>
      <c r="L978" t="s">
        <v>722</v>
      </c>
      <c r="M978">
        <v>0.34</v>
      </c>
      <c r="N978">
        <v>12000</v>
      </c>
      <c r="O978" t="s">
        <v>722</v>
      </c>
      <c r="P978">
        <v>12000</v>
      </c>
      <c r="Q978">
        <v>529.09090909090912</v>
      </c>
      <c r="R978">
        <v>0.05</v>
      </c>
      <c r="S978" t="s">
        <v>722</v>
      </c>
      <c r="T978">
        <v>0.05</v>
      </c>
      <c r="U978">
        <v>1.17E-5</v>
      </c>
      <c r="V978" t="s">
        <v>722</v>
      </c>
      <c r="W978">
        <v>1.17E-5</v>
      </c>
      <c r="X978">
        <v>0.75700000000000001</v>
      </c>
      <c r="Y978" t="s">
        <v>722</v>
      </c>
      <c r="Z978">
        <v>0.75700000000000001</v>
      </c>
      <c r="AA978">
        <v>9.9799999999999993E-6</v>
      </c>
      <c r="AB978" t="s">
        <v>722</v>
      </c>
      <c r="AC978">
        <v>9.9799999999999993E-6</v>
      </c>
      <c r="AD978">
        <v>0.9</v>
      </c>
      <c r="AE978" t="s">
        <v>722</v>
      </c>
      <c r="AF978">
        <v>0.9</v>
      </c>
      <c r="AG978">
        <v>0.95</v>
      </c>
      <c r="AH978" t="s">
        <v>722</v>
      </c>
      <c r="AI978">
        <v>0.95</v>
      </c>
      <c r="AJ978">
        <v>5.0571327272727271E-2</v>
      </c>
      <c r="AK978">
        <v>0.72416631090909089</v>
      </c>
      <c r="AL978">
        <v>3.2089859137709196</v>
      </c>
      <c r="AM978">
        <v>45.951720396865156</v>
      </c>
      <c r="AN978" s="61">
        <v>1.6044929568854599E-3</v>
      </c>
      <c r="AO978">
        <v>2.297586019843258E-2</v>
      </c>
      <c r="AP978">
        <v>1.9414364778314063E-3</v>
      </c>
    </row>
    <row r="979" spans="1:42" x14ac:dyDescent="0.35">
      <c r="A979" s="48">
        <v>2020</v>
      </c>
      <c r="B979">
        <v>176</v>
      </c>
      <c r="C979" t="s">
        <v>695</v>
      </c>
      <c r="D979" t="s">
        <v>164</v>
      </c>
      <c r="E979" t="s">
        <v>9</v>
      </c>
      <c r="F979">
        <v>2019</v>
      </c>
      <c r="G979">
        <v>160</v>
      </c>
      <c r="H979">
        <v>529.09090909090912</v>
      </c>
      <c r="I979" t="s">
        <v>622</v>
      </c>
      <c r="J979">
        <v>175</v>
      </c>
      <c r="K979">
        <v>0.34</v>
      </c>
      <c r="L979" t="s">
        <v>722</v>
      </c>
      <c r="M979">
        <v>0.34</v>
      </c>
      <c r="N979">
        <v>12000</v>
      </c>
      <c r="O979" t="s">
        <v>722</v>
      </c>
      <c r="P979">
        <v>12000</v>
      </c>
      <c r="Q979">
        <v>529.09090909090912</v>
      </c>
      <c r="R979">
        <v>0.05</v>
      </c>
      <c r="S979" t="s">
        <v>722</v>
      </c>
      <c r="T979">
        <v>0.05</v>
      </c>
      <c r="U979">
        <v>1.17E-5</v>
      </c>
      <c r="V979" t="s">
        <v>722</v>
      </c>
      <c r="W979">
        <v>1.17E-5</v>
      </c>
      <c r="X979">
        <v>0.75700000000000001</v>
      </c>
      <c r="Y979" t="s">
        <v>722</v>
      </c>
      <c r="Z979">
        <v>0.75700000000000001</v>
      </c>
      <c r="AA979">
        <v>9.9799999999999993E-6</v>
      </c>
      <c r="AB979" t="s">
        <v>722</v>
      </c>
      <c r="AC979">
        <v>9.9799999999999993E-6</v>
      </c>
      <c r="AD979">
        <v>0.9</v>
      </c>
      <c r="AE979" t="s">
        <v>722</v>
      </c>
      <c r="AF979">
        <v>0.9</v>
      </c>
      <c r="AG979">
        <v>0.95</v>
      </c>
      <c r="AH979" t="s">
        <v>722</v>
      </c>
      <c r="AI979">
        <v>0.95</v>
      </c>
      <c r="AJ979">
        <v>5.0571327272727271E-2</v>
      </c>
      <c r="AK979">
        <v>0.72416631090909089</v>
      </c>
      <c r="AL979">
        <v>3.2089859137709196</v>
      </c>
      <c r="AM979">
        <v>45.951720396865156</v>
      </c>
      <c r="AN979" s="61">
        <v>1.6044929568854599E-3</v>
      </c>
      <c r="AO979">
        <v>2.297586019843258E-2</v>
      </c>
      <c r="AP979">
        <v>1.9414364778314063E-3</v>
      </c>
    </row>
    <row r="980" spans="1:42" x14ac:dyDescent="0.35">
      <c r="A980" s="48">
        <v>2020</v>
      </c>
      <c r="B980">
        <v>177</v>
      </c>
      <c r="C980" t="s">
        <v>696</v>
      </c>
      <c r="D980" t="s">
        <v>164</v>
      </c>
      <c r="E980" t="s">
        <v>9</v>
      </c>
      <c r="F980">
        <v>2019</v>
      </c>
      <c r="G980">
        <v>160</v>
      </c>
      <c r="H980">
        <v>529.09090909090912</v>
      </c>
      <c r="I980" t="s">
        <v>622</v>
      </c>
      <c r="J980">
        <v>175</v>
      </c>
      <c r="K980">
        <v>0.34</v>
      </c>
      <c r="L980" t="s">
        <v>722</v>
      </c>
      <c r="M980">
        <v>0.34</v>
      </c>
      <c r="N980">
        <v>12000</v>
      </c>
      <c r="O980" t="s">
        <v>722</v>
      </c>
      <c r="P980">
        <v>12000</v>
      </c>
      <c r="Q980">
        <v>529.09090909090912</v>
      </c>
      <c r="R980">
        <v>0.05</v>
      </c>
      <c r="S980" t="s">
        <v>722</v>
      </c>
      <c r="T980">
        <v>0.05</v>
      </c>
      <c r="U980">
        <v>1.17E-5</v>
      </c>
      <c r="V980" t="s">
        <v>722</v>
      </c>
      <c r="W980">
        <v>1.17E-5</v>
      </c>
      <c r="X980">
        <v>0.75700000000000001</v>
      </c>
      <c r="Y980" t="s">
        <v>722</v>
      </c>
      <c r="Z980">
        <v>0.75700000000000001</v>
      </c>
      <c r="AA980">
        <v>9.9799999999999993E-6</v>
      </c>
      <c r="AB980" t="s">
        <v>722</v>
      </c>
      <c r="AC980">
        <v>9.9799999999999993E-6</v>
      </c>
      <c r="AD980">
        <v>0.9</v>
      </c>
      <c r="AE980" t="s">
        <v>722</v>
      </c>
      <c r="AF980">
        <v>0.9</v>
      </c>
      <c r="AG980">
        <v>0.95</v>
      </c>
      <c r="AH980" t="s">
        <v>722</v>
      </c>
      <c r="AI980">
        <v>0.95</v>
      </c>
      <c r="AJ980">
        <v>5.0571327272727271E-2</v>
      </c>
      <c r="AK980">
        <v>0.72416631090909089</v>
      </c>
      <c r="AL980">
        <v>3.2089859137709196</v>
      </c>
      <c r="AM980">
        <v>45.951720396865156</v>
      </c>
      <c r="AN980" s="61">
        <v>1.6044929568854599E-3</v>
      </c>
      <c r="AO980">
        <v>2.297586019843258E-2</v>
      </c>
      <c r="AP980">
        <v>1.9414364778314063E-3</v>
      </c>
    </row>
    <row r="981" spans="1:42" x14ac:dyDescent="0.35">
      <c r="A981" s="48">
        <v>2020</v>
      </c>
      <c r="B981">
        <v>178</v>
      </c>
      <c r="C981" t="s">
        <v>697</v>
      </c>
      <c r="D981" t="s">
        <v>164</v>
      </c>
      <c r="E981" t="s">
        <v>9</v>
      </c>
      <c r="F981">
        <v>2019</v>
      </c>
      <c r="G981">
        <v>130</v>
      </c>
      <c r="H981">
        <v>529.09090909090912</v>
      </c>
      <c r="I981" t="s">
        <v>622</v>
      </c>
      <c r="J981">
        <v>175</v>
      </c>
      <c r="K981">
        <v>0.34</v>
      </c>
      <c r="L981" t="s">
        <v>722</v>
      </c>
      <c r="M981">
        <v>0.34</v>
      </c>
      <c r="N981">
        <v>12000</v>
      </c>
      <c r="O981" t="s">
        <v>722</v>
      </c>
      <c r="P981">
        <v>12000</v>
      </c>
      <c r="Q981">
        <v>529.09090909090912</v>
      </c>
      <c r="R981">
        <v>0.05</v>
      </c>
      <c r="S981" t="s">
        <v>722</v>
      </c>
      <c r="T981">
        <v>0.05</v>
      </c>
      <c r="U981">
        <v>1.17E-5</v>
      </c>
      <c r="V981" t="s">
        <v>722</v>
      </c>
      <c r="W981">
        <v>1.17E-5</v>
      </c>
      <c r="X981">
        <v>0.75700000000000001</v>
      </c>
      <c r="Y981" t="s">
        <v>722</v>
      </c>
      <c r="Z981">
        <v>0.75700000000000001</v>
      </c>
      <c r="AA981">
        <v>9.9799999999999993E-6</v>
      </c>
      <c r="AB981" t="s">
        <v>722</v>
      </c>
      <c r="AC981">
        <v>9.9799999999999993E-6</v>
      </c>
      <c r="AD981">
        <v>0.9</v>
      </c>
      <c r="AE981" t="s">
        <v>722</v>
      </c>
      <c r="AF981">
        <v>0.9</v>
      </c>
      <c r="AG981">
        <v>0.95</v>
      </c>
      <c r="AH981" t="s">
        <v>722</v>
      </c>
      <c r="AI981">
        <v>0.95</v>
      </c>
      <c r="AJ981">
        <v>5.0571327272727271E-2</v>
      </c>
      <c r="AK981">
        <v>0.72416631090909089</v>
      </c>
      <c r="AL981">
        <v>2.6073010549388722</v>
      </c>
      <c r="AM981">
        <v>37.335772822452945</v>
      </c>
      <c r="AN981" s="61">
        <v>1.3036505274694361E-3</v>
      </c>
      <c r="AO981">
        <v>1.8667886411226471E-2</v>
      </c>
      <c r="AP981">
        <v>1.5774171382380176E-3</v>
      </c>
    </row>
    <row r="982" spans="1:42" x14ac:dyDescent="0.35">
      <c r="A982" s="48">
        <v>2020</v>
      </c>
      <c r="B982">
        <v>179</v>
      </c>
      <c r="C982" t="s">
        <v>698</v>
      </c>
      <c r="D982" t="s">
        <v>164</v>
      </c>
      <c r="E982" t="s">
        <v>9</v>
      </c>
      <c r="F982">
        <v>2019</v>
      </c>
      <c r="G982">
        <v>130</v>
      </c>
      <c r="H982">
        <v>529.09090909090912</v>
      </c>
      <c r="I982" t="s">
        <v>622</v>
      </c>
      <c r="J982">
        <v>175</v>
      </c>
      <c r="K982">
        <v>0.34</v>
      </c>
      <c r="L982" t="s">
        <v>722</v>
      </c>
      <c r="M982">
        <v>0.34</v>
      </c>
      <c r="N982">
        <v>12000</v>
      </c>
      <c r="O982" t="s">
        <v>722</v>
      </c>
      <c r="P982">
        <v>12000</v>
      </c>
      <c r="Q982">
        <v>529.09090909090912</v>
      </c>
      <c r="R982">
        <v>0.05</v>
      </c>
      <c r="S982" t="s">
        <v>722</v>
      </c>
      <c r="T982">
        <v>0.05</v>
      </c>
      <c r="U982">
        <v>1.17E-5</v>
      </c>
      <c r="V982" t="s">
        <v>722</v>
      </c>
      <c r="W982">
        <v>1.17E-5</v>
      </c>
      <c r="X982">
        <v>0.75700000000000001</v>
      </c>
      <c r="Y982" t="s">
        <v>722</v>
      </c>
      <c r="Z982">
        <v>0.75700000000000001</v>
      </c>
      <c r="AA982">
        <v>9.9799999999999993E-6</v>
      </c>
      <c r="AB982" t="s">
        <v>722</v>
      </c>
      <c r="AC982">
        <v>9.9799999999999993E-6</v>
      </c>
      <c r="AD982">
        <v>0.9</v>
      </c>
      <c r="AE982" t="s">
        <v>722</v>
      </c>
      <c r="AF982">
        <v>0.9</v>
      </c>
      <c r="AG982">
        <v>0.95</v>
      </c>
      <c r="AH982" t="s">
        <v>722</v>
      </c>
      <c r="AI982">
        <v>0.95</v>
      </c>
      <c r="AJ982">
        <v>5.0571327272727271E-2</v>
      </c>
      <c r="AK982">
        <v>0.72416631090909089</v>
      </c>
      <c r="AL982">
        <v>2.6073010549388722</v>
      </c>
      <c r="AM982">
        <v>37.335772822452945</v>
      </c>
      <c r="AN982" s="61">
        <v>1.3036505274694361E-3</v>
      </c>
      <c r="AO982">
        <v>1.8667886411226471E-2</v>
      </c>
      <c r="AP982">
        <v>1.5774171382380176E-3</v>
      </c>
    </row>
    <row r="983" spans="1:42" x14ac:dyDescent="0.35">
      <c r="A983" s="48">
        <v>2020</v>
      </c>
      <c r="B983">
        <v>180</v>
      </c>
      <c r="C983">
        <v>419245</v>
      </c>
      <c r="D983" t="s">
        <v>164</v>
      </c>
      <c r="E983" t="s">
        <v>9</v>
      </c>
      <c r="F983">
        <v>2020</v>
      </c>
      <c r="G983">
        <v>130</v>
      </c>
      <c r="H983">
        <v>529.09090909090912</v>
      </c>
      <c r="I983" t="s">
        <v>622</v>
      </c>
      <c r="J983">
        <v>175</v>
      </c>
      <c r="K983">
        <v>0.34</v>
      </c>
      <c r="L983" t="s">
        <v>722</v>
      </c>
      <c r="M983">
        <v>0.34</v>
      </c>
      <c r="N983">
        <v>12000</v>
      </c>
      <c r="O983" t="s">
        <v>722</v>
      </c>
      <c r="P983">
        <v>12000</v>
      </c>
      <c r="Q983">
        <v>529.09090909090912</v>
      </c>
      <c r="R983">
        <v>0.05</v>
      </c>
      <c r="S983" t="s">
        <v>722</v>
      </c>
      <c r="T983">
        <v>0.05</v>
      </c>
      <c r="U983">
        <v>1.17E-5</v>
      </c>
      <c r="V983" t="s">
        <v>722</v>
      </c>
      <c r="W983">
        <v>1.17E-5</v>
      </c>
      <c r="X983">
        <v>0.55900000000000005</v>
      </c>
      <c r="Y983" t="s">
        <v>722</v>
      </c>
      <c r="Z983">
        <v>0.55900000000000005</v>
      </c>
      <c r="AA983">
        <v>7.3699999999999997E-6</v>
      </c>
      <c r="AB983" t="s">
        <v>722</v>
      </c>
      <c r="AC983">
        <v>7.3699999999999997E-6</v>
      </c>
      <c r="AD983">
        <v>0.9</v>
      </c>
      <c r="AE983" t="s">
        <v>722</v>
      </c>
      <c r="AF983">
        <v>0.9</v>
      </c>
      <c r="AG983">
        <v>0.95</v>
      </c>
      <c r="AH983" t="s">
        <v>722</v>
      </c>
      <c r="AI983">
        <v>0.95</v>
      </c>
      <c r="AJ983">
        <v>5.0571327272727271E-2</v>
      </c>
      <c r="AK983">
        <v>0.53475443</v>
      </c>
      <c r="AL983">
        <v>2.6073010549388722</v>
      </c>
      <c r="AM983">
        <v>27.570282700967436</v>
      </c>
      <c r="AN983" s="61">
        <v>1.3036505274694361E-3</v>
      </c>
      <c r="AO983">
        <v>1.3785141350483717E-2</v>
      </c>
      <c r="AP983">
        <v>1.5774171382380176E-3</v>
      </c>
    </row>
    <row r="984" spans="1:42" x14ac:dyDescent="0.35">
      <c r="A984" s="48">
        <v>2020</v>
      </c>
      <c r="B984">
        <v>181</v>
      </c>
      <c r="C984">
        <v>419246</v>
      </c>
      <c r="D984" t="s">
        <v>164</v>
      </c>
      <c r="E984" t="s">
        <v>9</v>
      </c>
      <c r="F984">
        <v>2020</v>
      </c>
      <c r="G984">
        <v>130</v>
      </c>
      <c r="H984">
        <v>529.09090909090912</v>
      </c>
      <c r="I984" t="s">
        <v>622</v>
      </c>
      <c r="J984">
        <v>175</v>
      </c>
      <c r="K984">
        <v>0.34</v>
      </c>
      <c r="L984" t="s">
        <v>722</v>
      </c>
      <c r="M984">
        <v>0.34</v>
      </c>
      <c r="N984">
        <v>12000</v>
      </c>
      <c r="O984" t="s">
        <v>722</v>
      </c>
      <c r="P984">
        <v>12000</v>
      </c>
      <c r="Q984">
        <v>529.09090909090912</v>
      </c>
      <c r="R984">
        <v>0.05</v>
      </c>
      <c r="S984" t="s">
        <v>722</v>
      </c>
      <c r="T984">
        <v>0.05</v>
      </c>
      <c r="U984">
        <v>1.17E-5</v>
      </c>
      <c r="V984" t="s">
        <v>722</v>
      </c>
      <c r="W984">
        <v>1.17E-5</v>
      </c>
      <c r="X984">
        <v>0.55900000000000005</v>
      </c>
      <c r="Y984" t="s">
        <v>722</v>
      </c>
      <c r="Z984">
        <v>0.55900000000000005</v>
      </c>
      <c r="AA984">
        <v>7.3699999999999997E-6</v>
      </c>
      <c r="AB984" t="s">
        <v>722</v>
      </c>
      <c r="AC984">
        <v>7.3699999999999997E-6</v>
      </c>
      <c r="AD984">
        <v>0.9</v>
      </c>
      <c r="AE984" t="s">
        <v>722</v>
      </c>
      <c r="AF984">
        <v>0.9</v>
      </c>
      <c r="AG984">
        <v>0.95</v>
      </c>
      <c r="AH984" t="s">
        <v>722</v>
      </c>
      <c r="AI984">
        <v>0.95</v>
      </c>
      <c r="AJ984">
        <v>5.0571327272727271E-2</v>
      </c>
      <c r="AK984">
        <v>0.53475443</v>
      </c>
      <c r="AL984">
        <v>2.6073010549388722</v>
      </c>
      <c r="AM984">
        <v>27.570282700967436</v>
      </c>
      <c r="AN984" s="61">
        <v>1.3036505274694361E-3</v>
      </c>
      <c r="AO984">
        <v>1.3785141350483717E-2</v>
      </c>
      <c r="AP984">
        <v>1.5774171382380176E-3</v>
      </c>
    </row>
    <row r="985" spans="1:42" x14ac:dyDescent="0.35">
      <c r="A985" s="48">
        <v>2020</v>
      </c>
      <c r="B985">
        <v>182</v>
      </c>
      <c r="C985">
        <v>419247</v>
      </c>
      <c r="D985" t="s">
        <v>164</v>
      </c>
      <c r="E985" t="s">
        <v>9</v>
      </c>
      <c r="F985">
        <v>2020</v>
      </c>
      <c r="G985">
        <v>130</v>
      </c>
      <c r="H985">
        <v>529.09090909090912</v>
      </c>
      <c r="I985" t="s">
        <v>622</v>
      </c>
      <c r="J985">
        <v>175</v>
      </c>
      <c r="K985">
        <v>0.34</v>
      </c>
      <c r="L985" t="s">
        <v>722</v>
      </c>
      <c r="M985">
        <v>0.34</v>
      </c>
      <c r="N985">
        <v>12000</v>
      </c>
      <c r="O985" t="s">
        <v>722</v>
      </c>
      <c r="P985">
        <v>12000</v>
      </c>
      <c r="Q985">
        <v>529.09090909090912</v>
      </c>
      <c r="R985">
        <v>0.05</v>
      </c>
      <c r="S985" t="s">
        <v>722</v>
      </c>
      <c r="T985">
        <v>0.05</v>
      </c>
      <c r="U985">
        <v>1.17E-5</v>
      </c>
      <c r="V985" t="s">
        <v>722</v>
      </c>
      <c r="W985">
        <v>1.17E-5</v>
      </c>
      <c r="X985">
        <v>0.55900000000000005</v>
      </c>
      <c r="Y985" t="s">
        <v>722</v>
      </c>
      <c r="Z985">
        <v>0.55900000000000005</v>
      </c>
      <c r="AA985">
        <v>7.3699999999999997E-6</v>
      </c>
      <c r="AB985" t="s">
        <v>722</v>
      </c>
      <c r="AC985">
        <v>7.3699999999999997E-6</v>
      </c>
      <c r="AD985">
        <v>0.9</v>
      </c>
      <c r="AE985" t="s">
        <v>722</v>
      </c>
      <c r="AF985">
        <v>0.9</v>
      </c>
      <c r="AG985">
        <v>0.95</v>
      </c>
      <c r="AH985" t="s">
        <v>722</v>
      </c>
      <c r="AI985">
        <v>0.95</v>
      </c>
      <c r="AJ985">
        <v>5.0571327272727271E-2</v>
      </c>
      <c r="AK985">
        <v>0.53475443</v>
      </c>
      <c r="AL985">
        <v>2.6073010549388722</v>
      </c>
      <c r="AM985">
        <v>27.570282700967436</v>
      </c>
      <c r="AN985" s="61">
        <v>1.3036505274694361E-3</v>
      </c>
      <c r="AO985">
        <v>1.3785141350483717E-2</v>
      </c>
      <c r="AP985">
        <v>1.5774171382380176E-3</v>
      </c>
    </row>
    <row r="986" spans="1:42" x14ac:dyDescent="0.35">
      <c r="A986" s="48">
        <v>2020</v>
      </c>
      <c r="B986">
        <v>183</v>
      </c>
      <c r="C986">
        <v>419249</v>
      </c>
      <c r="D986" t="s">
        <v>164</v>
      </c>
      <c r="E986" t="s">
        <v>9</v>
      </c>
      <c r="F986">
        <v>2020</v>
      </c>
      <c r="G986">
        <v>130</v>
      </c>
      <c r="H986">
        <v>529.09090909090912</v>
      </c>
      <c r="I986" t="s">
        <v>622</v>
      </c>
      <c r="J986">
        <v>175</v>
      </c>
      <c r="K986">
        <v>0.34</v>
      </c>
      <c r="L986" t="s">
        <v>722</v>
      </c>
      <c r="M986">
        <v>0.34</v>
      </c>
      <c r="N986">
        <v>12000</v>
      </c>
      <c r="O986" t="s">
        <v>722</v>
      </c>
      <c r="P986">
        <v>12000</v>
      </c>
      <c r="Q986">
        <v>529.09090909090912</v>
      </c>
      <c r="R986">
        <v>0.05</v>
      </c>
      <c r="S986" t="s">
        <v>722</v>
      </c>
      <c r="T986">
        <v>0.05</v>
      </c>
      <c r="U986">
        <v>1.17E-5</v>
      </c>
      <c r="V986" t="s">
        <v>722</v>
      </c>
      <c r="W986">
        <v>1.17E-5</v>
      </c>
      <c r="X986">
        <v>0.55900000000000005</v>
      </c>
      <c r="Y986" t="s">
        <v>722</v>
      </c>
      <c r="Z986">
        <v>0.55900000000000005</v>
      </c>
      <c r="AA986">
        <v>7.3699999999999997E-6</v>
      </c>
      <c r="AB986" t="s">
        <v>722</v>
      </c>
      <c r="AC986">
        <v>7.3699999999999997E-6</v>
      </c>
      <c r="AD986">
        <v>0.9</v>
      </c>
      <c r="AE986" t="s">
        <v>722</v>
      </c>
      <c r="AF986">
        <v>0.9</v>
      </c>
      <c r="AG986">
        <v>0.95</v>
      </c>
      <c r="AH986" t="s">
        <v>722</v>
      </c>
      <c r="AI986">
        <v>0.95</v>
      </c>
      <c r="AJ986">
        <v>5.0571327272727271E-2</v>
      </c>
      <c r="AK986">
        <v>0.53475443</v>
      </c>
      <c r="AL986">
        <v>2.6073010549388722</v>
      </c>
      <c r="AM986">
        <v>27.570282700967436</v>
      </c>
      <c r="AN986" s="61">
        <v>1.3036505274694361E-3</v>
      </c>
      <c r="AO986">
        <v>1.3785141350483717E-2</v>
      </c>
      <c r="AP986">
        <v>1.5774171382380176E-3</v>
      </c>
    </row>
    <row r="987" spans="1:42" x14ac:dyDescent="0.35">
      <c r="A987" s="48">
        <v>2020</v>
      </c>
      <c r="B987">
        <v>184</v>
      </c>
      <c r="C987">
        <v>837613</v>
      </c>
      <c r="D987" t="s">
        <v>164</v>
      </c>
      <c r="E987" t="s">
        <v>16</v>
      </c>
      <c r="F987">
        <v>2014</v>
      </c>
      <c r="G987">
        <v>310</v>
      </c>
      <c r="H987">
        <v>529.09090909090912</v>
      </c>
      <c r="J987">
        <v>600</v>
      </c>
      <c r="K987" t="s">
        <v>722</v>
      </c>
      <c r="L987">
        <v>0.5</v>
      </c>
      <c r="M987">
        <v>0.5</v>
      </c>
      <c r="N987" t="s">
        <v>722</v>
      </c>
      <c r="O987">
        <v>10000</v>
      </c>
      <c r="P987">
        <v>10000</v>
      </c>
      <c r="Q987">
        <v>3174.545454545455</v>
      </c>
      <c r="R987" t="s">
        <v>722</v>
      </c>
      <c r="S987">
        <v>0.129</v>
      </c>
      <c r="T987">
        <v>0.129</v>
      </c>
      <c r="U987" t="s">
        <v>722</v>
      </c>
      <c r="V987">
        <v>1.0200000000000001E-5</v>
      </c>
      <c r="W987">
        <v>1.0200000000000001E-5</v>
      </c>
      <c r="X987" t="s">
        <v>722</v>
      </c>
      <c r="Y987">
        <v>0.13700000000000001</v>
      </c>
      <c r="Z987">
        <v>0.13700000000000001</v>
      </c>
      <c r="AA987" t="s">
        <v>722</v>
      </c>
      <c r="AB987">
        <v>5.66E-5</v>
      </c>
      <c r="AC987">
        <v>5.66E-5</v>
      </c>
      <c r="AD987" t="s">
        <v>722</v>
      </c>
      <c r="AE987">
        <v>1</v>
      </c>
      <c r="AF987">
        <v>1</v>
      </c>
      <c r="AG987" t="s">
        <v>722</v>
      </c>
      <c r="AH987">
        <v>0.97699999999999998</v>
      </c>
      <c r="AI987">
        <v>0.97699999999999998</v>
      </c>
      <c r="AJ987">
        <v>0.16138036363636366</v>
      </c>
      <c r="AK987">
        <v>0.30939564945454545</v>
      </c>
      <c r="AL987">
        <v>29.177424021477027</v>
      </c>
      <c r="AM987">
        <v>55.938454041885755</v>
      </c>
      <c r="AN987" s="61">
        <v>1.4588712010738514E-2</v>
      </c>
      <c r="AO987">
        <v>2.7969227020942882E-2</v>
      </c>
      <c r="AP987">
        <v>1.3418697307477285E-2</v>
      </c>
    </row>
    <row r="988" spans="1:42" x14ac:dyDescent="0.35">
      <c r="A988" s="48">
        <v>2020</v>
      </c>
      <c r="B988">
        <v>185</v>
      </c>
      <c r="C988" t="s">
        <v>198</v>
      </c>
      <c r="D988" t="s">
        <v>164</v>
      </c>
      <c r="E988" t="s">
        <v>16</v>
      </c>
      <c r="F988">
        <v>2015</v>
      </c>
      <c r="G988">
        <v>310</v>
      </c>
      <c r="H988">
        <v>529.09090909090912</v>
      </c>
      <c r="J988">
        <v>600</v>
      </c>
      <c r="K988" t="s">
        <v>722</v>
      </c>
      <c r="L988">
        <v>0.5</v>
      </c>
      <c r="M988">
        <v>0.5</v>
      </c>
      <c r="N988" t="s">
        <v>722</v>
      </c>
      <c r="O988">
        <v>10000</v>
      </c>
      <c r="P988">
        <v>10000</v>
      </c>
      <c r="Q988">
        <v>2645.4545454545455</v>
      </c>
      <c r="R988" t="s">
        <v>722</v>
      </c>
      <c r="S988">
        <v>0.129</v>
      </c>
      <c r="T988">
        <v>0.129</v>
      </c>
      <c r="U988" t="s">
        <v>722</v>
      </c>
      <c r="V988">
        <v>1.0200000000000001E-5</v>
      </c>
      <c r="W988">
        <v>1.0200000000000001E-5</v>
      </c>
      <c r="X988" t="s">
        <v>722</v>
      </c>
      <c r="Y988">
        <v>0.13700000000000001</v>
      </c>
      <c r="Z988">
        <v>0.13700000000000001</v>
      </c>
      <c r="AA988" t="s">
        <v>722</v>
      </c>
      <c r="AB988">
        <v>5.66E-5</v>
      </c>
      <c r="AC988">
        <v>5.66E-5</v>
      </c>
      <c r="AD988" t="s">
        <v>722</v>
      </c>
      <c r="AE988">
        <v>1</v>
      </c>
      <c r="AF988">
        <v>1</v>
      </c>
      <c r="AG988" t="s">
        <v>722</v>
      </c>
      <c r="AH988">
        <v>0.97699999999999998</v>
      </c>
      <c r="AI988">
        <v>0.97699999999999998</v>
      </c>
      <c r="AJ988">
        <v>0.15598363636363638</v>
      </c>
      <c r="AK988">
        <v>0.28013787454545452</v>
      </c>
      <c r="AL988">
        <v>28.201700603729371</v>
      </c>
      <c r="AM988">
        <v>50.648674757641281</v>
      </c>
      <c r="AN988" s="61">
        <v>1.4100850301864686E-2</v>
      </c>
      <c r="AO988">
        <v>2.5324337378820644E-2</v>
      </c>
      <c r="AP988">
        <v>1.2969962107655138E-2</v>
      </c>
    </row>
    <row r="989" spans="1:42" x14ac:dyDescent="0.35">
      <c r="A989" s="48">
        <v>2020</v>
      </c>
      <c r="B989">
        <v>186</v>
      </c>
      <c r="C989">
        <v>413393</v>
      </c>
      <c r="D989" t="s">
        <v>164</v>
      </c>
      <c r="E989" t="s">
        <v>16</v>
      </c>
      <c r="F989">
        <v>2017</v>
      </c>
      <c r="G989">
        <v>310</v>
      </c>
      <c r="H989">
        <v>529.09090909090912</v>
      </c>
      <c r="J989">
        <v>600</v>
      </c>
      <c r="K989" t="s">
        <v>722</v>
      </c>
      <c r="L989">
        <v>0.5</v>
      </c>
      <c r="M989">
        <v>0.5</v>
      </c>
      <c r="N989" t="s">
        <v>722</v>
      </c>
      <c r="O989">
        <v>10000</v>
      </c>
      <c r="P989">
        <v>10000</v>
      </c>
      <c r="Q989">
        <v>1587.2727272727275</v>
      </c>
      <c r="R989" t="s">
        <v>722</v>
      </c>
      <c r="S989">
        <v>0.129</v>
      </c>
      <c r="T989">
        <v>0.129</v>
      </c>
      <c r="U989" t="s">
        <v>722</v>
      </c>
      <c r="V989">
        <v>1.0200000000000001E-5</v>
      </c>
      <c r="W989">
        <v>1.0200000000000001E-5</v>
      </c>
      <c r="X989" t="s">
        <v>722</v>
      </c>
      <c r="Y989">
        <v>0.13700000000000001</v>
      </c>
      <c r="Z989">
        <v>0.13700000000000001</v>
      </c>
      <c r="AA989" t="s">
        <v>722</v>
      </c>
      <c r="AB989">
        <v>5.66E-5</v>
      </c>
      <c r="AC989">
        <v>5.66E-5</v>
      </c>
      <c r="AD989" t="s">
        <v>722</v>
      </c>
      <c r="AE989">
        <v>1</v>
      </c>
      <c r="AF989">
        <v>1</v>
      </c>
      <c r="AG989" t="s">
        <v>722</v>
      </c>
      <c r="AH989">
        <v>0.97699999999999998</v>
      </c>
      <c r="AI989">
        <v>0.97699999999999998</v>
      </c>
      <c r="AJ989">
        <v>0.14519018181818183</v>
      </c>
      <c r="AK989">
        <v>0.22162232472727275</v>
      </c>
      <c r="AL989">
        <v>26.250253768234046</v>
      </c>
      <c r="AM989">
        <v>40.069116189152339</v>
      </c>
      <c r="AN989" s="61">
        <v>1.3125126884117023E-2</v>
      </c>
      <c r="AO989">
        <v>2.0034558094576171E-2</v>
      </c>
      <c r="AP989">
        <v>1.2072491708010837E-2</v>
      </c>
    </row>
    <row r="990" spans="1:42" x14ac:dyDescent="0.35">
      <c r="A990" s="48">
        <v>2020</v>
      </c>
      <c r="B990">
        <v>187</v>
      </c>
      <c r="C990">
        <v>413394</v>
      </c>
      <c r="D990" t="s">
        <v>164</v>
      </c>
      <c r="E990" t="s">
        <v>16</v>
      </c>
      <c r="F990">
        <v>2017</v>
      </c>
      <c r="G990">
        <v>310</v>
      </c>
      <c r="H990">
        <v>529.09090909090912</v>
      </c>
      <c r="J990">
        <v>600</v>
      </c>
      <c r="K990" t="s">
        <v>722</v>
      </c>
      <c r="L990">
        <v>0.5</v>
      </c>
      <c r="M990">
        <v>0.5</v>
      </c>
      <c r="N990" t="s">
        <v>722</v>
      </c>
      <c r="O990">
        <v>10000</v>
      </c>
      <c r="P990">
        <v>10000</v>
      </c>
      <c r="Q990">
        <v>1587.2727272727275</v>
      </c>
      <c r="R990" t="s">
        <v>722</v>
      </c>
      <c r="S990">
        <v>0.129</v>
      </c>
      <c r="T990">
        <v>0.129</v>
      </c>
      <c r="U990" t="s">
        <v>722</v>
      </c>
      <c r="V990">
        <v>1.0200000000000001E-5</v>
      </c>
      <c r="W990">
        <v>1.0200000000000001E-5</v>
      </c>
      <c r="X990" t="s">
        <v>722</v>
      </c>
      <c r="Y990">
        <v>0.13700000000000001</v>
      </c>
      <c r="Z990">
        <v>0.13700000000000001</v>
      </c>
      <c r="AA990" t="s">
        <v>722</v>
      </c>
      <c r="AB990">
        <v>5.66E-5</v>
      </c>
      <c r="AC990">
        <v>5.66E-5</v>
      </c>
      <c r="AD990" t="s">
        <v>722</v>
      </c>
      <c r="AE990">
        <v>1</v>
      </c>
      <c r="AF990">
        <v>1</v>
      </c>
      <c r="AG990" t="s">
        <v>722</v>
      </c>
      <c r="AH990">
        <v>0.97699999999999998</v>
      </c>
      <c r="AI990">
        <v>0.97699999999999998</v>
      </c>
      <c r="AJ990">
        <v>0.14519018181818183</v>
      </c>
      <c r="AK990">
        <v>0.22162232472727275</v>
      </c>
      <c r="AL990">
        <v>26.250253768234046</v>
      </c>
      <c r="AM990">
        <v>40.069116189152339</v>
      </c>
      <c r="AN990" s="61">
        <v>1.3125126884117023E-2</v>
      </c>
      <c r="AO990">
        <v>2.0034558094576171E-2</v>
      </c>
      <c r="AP990">
        <v>1.2072491708010837E-2</v>
      </c>
    </row>
    <row r="991" spans="1:42" x14ac:dyDescent="0.35">
      <c r="A991" s="48">
        <v>2020</v>
      </c>
      <c r="B991">
        <v>188</v>
      </c>
      <c r="C991" t="s">
        <v>200</v>
      </c>
      <c r="D991" t="s">
        <v>164</v>
      </c>
      <c r="E991" t="s">
        <v>16</v>
      </c>
      <c r="F991">
        <v>2017</v>
      </c>
      <c r="G991">
        <v>310</v>
      </c>
      <c r="H991">
        <v>529.09090909090912</v>
      </c>
      <c r="J991">
        <v>600</v>
      </c>
      <c r="K991" t="s">
        <v>722</v>
      </c>
      <c r="L991">
        <v>0.5</v>
      </c>
      <c r="M991">
        <v>0.5</v>
      </c>
      <c r="N991" t="s">
        <v>722</v>
      </c>
      <c r="O991">
        <v>10000</v>
      </c>
      <c r="P991">
        <v>10000</v>
      </c>
      <c r="Q991">
        <v>1587.2727272727275</v>
      </c>
      <c r="R991" t="s">
        <v>722</v>
      </c>
      <c r="S991">
        <v>0.129</v>
      </c>
      <c r="T991">
        <v>0.129</v>
      </c>
      <c r="U991" t="s">
        <v>722</v>
      </c>
      <c r="V991">
        <v>1.0200000000000001E-5</v>
      </c>
      <c r="W991">
        <v>1.0200000000000001E-5</v>
      </c>
      <c r="X991" t="s">
        <v>722</v>
      </c>
      <c r="Y991">
        <v>0.13700000000000001</v>
      </c>
      <c r="Z991">
        <v>0.13700000000000001</v>
      </c>
      <c r="AA991" t="s">
        <v>722</v>
      </c>
      <c r="AB991">
        <v>5.66E-5</v>
      </c>
      <c r="AC991">
        <v>5.66E-5</v>
      </c>
      <c r="AD991" t="s">
        <v>722</v>
      </c>
      <c r="AE991">
        <v>1</v>
      </c>
      <c r="AF991">
        <v>1</v>
      </c>
      <c r="AG991" t="s">
        <v>722</v>
      </c>
      <c r="AH991">
        <v>0.97699999999999998</v>
      </c>
      <c r="AI991">
        <v>0.97699999999999998</v>
      </c>
      <c r="AJ991">
        <v>0.14519018181818183</v>
      </c>
      <c r="AK991">
        <v>0.22162232472727275</v>
      </c>
      <c r="AL991">
        <v>26.250253768234046</v>
      </c>
      <c r="AM991">
        <v>40.069116189152339</v>
      </c>
      <c r="AN991" s="61">
        <v>1.3125126884117023E-2</v>
      </c>
      <c r="AO991">
        <v>2.0034558094576171E-2</v>
      </c>
      <c r="AP991">
        <v>1.2072491708010837E-2</v>
      </c>
    </row>
    <row r="992" spans="1:42" x14ac:dyDescent="0.35">
      <c r="A992" s="48">
        <v>2020</v>
      </c>
      <c r="B992">
        <v>189</v>
      </c>
      <c r="C992" t="s">
        <v>201</v>
      </c>
      <c r="D992" t="s">
        <v>164</v>
      </c>
      <c r="E992" t="s">
        <v>16</v>
      </c>
      <c r="F992">
        <v>2017</v>
      </c>
      <c r="G992">
        <v>310</v>
      </c>
      <c r="H992">
        <v>529.09090909090912</v>
      </c>
      <c r="J992">
        <v>600</v>
      </c>
      <c r="K992" t="s">
        <v>722</v>
      </c>
      <c r="L992">
        <v>0.5</v>
      </c>
      <c r="M992">
        <v>0.5</v>
      </c>
      <c r="N992" t="s">
        <v>722</v>
      </c>
      <c r="O992">
        <v>10000</v>
      </c>
      <c r="P992">
        <v>10000</v>
      </c>
      <c r="Q992">
        <v>1587.2727272727275</v>
      </c>
      <c r="R992" t="s">
        <v>722</v>
      </c>
      <c r="S992">
        <v>0.129</v>
      </c>
      <c r="T992">
        <v>0.129</v>
      </c>
      <c r="U992" t="s">
        <v>722</v>
      </c>
      <c r="V992">
        <v>1.0200000000000001E-5</v>
      </c>
      <c r="W992">
        <v>1.0200000000000001E-5</v>
      </c>
      <c r="X992" t="s">
        <v>722</v>
      </c>
      <c r="Y992">
        <v>0.13700000000000001</v>
      </c>
      <c r="Z992">
        <v>0.13700000000000001</v>
      </c>
      <c r="AA992" t="s">
        <v>722</v>
      </c>
      <c r="AB992">
        <v>5.66E-5</v>
      </c>
      <c r="AC992">
        <v>5.66E-5</v>
      </c>
      <c r="AD992" t="s">
        <v>722</v>
      </c>
      <c r="AE992">
        <v>1</v>
      </c>
      <c r="AF992">
        <v>1</v>
      </c>
      <c r="AG992" t="s">
        <v>722</v>
      </c>
      <c r="AH992">
        <v>0.97699999999999998</v>
      </c>
      <c r="AI992">
        <v>0.97699999999999998</v>
      </c>
      <c r="AJ992">
        <v>0.14519018181818183</v>
      </c>
      <c r="AK992">
        <v>0.22162232472727275</v>
      </c>
      <c r="AL992">
        <v>26.250253768234046</v>
      </c>
      <c r="AM992">
        <v>40.069116189152339</v>
      </c>
      <c r="AN992" s="61">
        <v>1.3125126884117023E-2</v>
      </c>
      <c r="AO992">
        <v>2.0034558094576171E-2</v>
      </c>
      <c r="AP992">
        <v>1.2072491708010837E-2</v>
      </c>
    </row>
    <row r="993" spans="1:42" x14ac:dyDescent="0.35">
      <c r="A993" s="48">
        <v>2020</v>
      </c>
      <c r="B993">
        <v>190</v>
      </c>
      <c r="C993" t="s">
        <v>202</v>
      </c>
      <c r="D993" t="s">
        <v>164</v>
      </c>
      <c r="E993" t="s">
        <v>16</v>
      </c>
      <c r="F993">
        <v>2017</v>
      </c>
      <c r="G993">
        <v>310</v>
      </c>
      <c r="H993">
        <v>529.09090909090912</v>
      </c>
      <c r="J993">
        <v>600</v>
      </c>
      <c r="K993" t="s">
        <v>722</v>
      </c>
      <c r="L993">
        <v>0.5</v>
      </c>
      <c r="M993">
        <v>0.5</v>
      </c>
      <c r="N993" t="s">
        <v>722</v>
      </c>
      <c r="O993">
        <v>10000</v>
      </c>
      <c r="P993">
        <v>10000</v>
      </c>
      <c r="Q993">
        <v>1587.2727272727275</v>
      </c>
      <c r="R993" t="s">
        <v>722</v>
      </c>
      <c r="S993">
        <v>0.129</v>
      </c>
      <c r="T993">
        <v>0.129</v>
      </c>
      <c r="U993" t="s">
        <v>722</v>
      </c>
      <c r="V993">
        <v>1.0200000000000001E-5</v>
      </c>
      <c r="W993">
        <v>1.0200000000000001E-5</v>
      </c>
      <c r="X993" t="s">
        <v>722</v>
      </c>
      <c r="Y993">
        <v>0.13700000000000001</v>
      </c>
      <c r="Z993">
        <v>0.13700000000000001</v>
      </c>
      <c r="AA993" t="s">
        <v>722</v>
      </c>
      <c r="AB993">
        <v>5.66E-5</v>
      </c>
      <c r="AC993">
        <v>5.66E-5</v>
      </c>
      <c r="AD993" t="s">
        <v>722</v>
      </c>
      <c r="AE993">
        <v>1</v>
      </c>
      <c r="AF993">
        <v>1</v>
      </c>
      <c r="AG993" t="s">
        <v>722</v>
      </c>
      <c r="AH993">
        <v>0.97699999999999998</v>
      </c>
      <c r="AI993">
        <v>0.97699999999999998</v>
      </c>
      <c r="AJ993">
        <v>0.14519018181818183</v>
      </c>
      <c r="AK993">
        <v>0.22162232472727275</v>
      </c>
      <c r="AL993">
        <v>26.250253768234046</v>
      </c>
      <c r="AM993">
        <v>40.069116189152339</v>
      </c>
      <c r="AN993" s="61">
        <v>1.3125126884117023E-2</v>
      </c>
      <c r="AO993">
        <v>2.0034558094576171E-2</v>
      </c>
      <c r="AP993">
        <v>1.2072491708010837E-2</v>
      </c>
    </row>
    <row r="994" spans="1:42" x14ac:dyDescent="0.35">
      <c r="A994" s="48">
        <v>2020</v>
      </c>
      <c r="B994">
        <v>191</v>
      </c>
      <c r="C994" t="s">
        <v>203</v>
      </c>
      <c r="D994" t="s">
        <v>164</v>
      </c>
      <c r="E994" t="s">
        <v>16</v>
      </c>
      <c r="F994">
        <v>2017</v>
      </c>
      <c r="G994">
        <v>310</v>
      </c>
      <c r="H994">
        <v>529.09090909090912</v>
      </c>
      <c r="J994">
        <v>600</v>
      </c>
      <c r="K994" t="s">
        <v>722</v>
      </c>
      <c r="L994">
        <v>0.5</v>
      </c>
      <c r="M994">
        <v>0.5</v>
      </c>
      <c r="N994" t="s">
        <v>722</v>
      </c>
      <c r="O994">
        <v>10000</v>
      </c>
      <c r="P994">
        <v>10000</v>
      </c>
      <c r="Q994">
        <v>1587.2727272727275</v>
      </c>
      <c r="R994" t="s">
        <v>722</v>
      </c>
      <c r="S994">
        <v>0.129</v>
      </c>
      <c r="T994">
        <v>0.129</v>
      </c>
      <c r="U994" t="s">
        <v>722</v>
      </c>
      <c r="V994">
        <v>1.0200000000000001E-5</v>
      </c>
      <c r="W994">
        <v>1.0200000000000001E-5</v>
      </c>
      <c r="X994" t="s">
        <v>722</v>
      </c>
      <c r="Y994">
        <v>0.13700000000000001</v>
      </c>
      <c r="Z994">
        <v>0.13700000000000001</v>
      </c>
      <c r="AA994" t="s">
        <v>722</v>
      </c>
      <c r="AB994">
        <v>5.66E-5</v>
      </c>
      <c r="AC994">
        <v>5.66E-5</v>
      </c>
      <c r="AD994" t="s">
        <v>722</v>
      </c>
      <c r="AE994">
        <v>1</v>
      </c>
      <c r="AF994">
        <v>1</v>
      </c>
      <c r="AG994" t="s">
        <v>722</v>
      </c>
      <c r="AH994">
        <v>0.97699999999999998</v>
      </c>
      <c r="AI994">
        <v>0.97699999999999998</v>
      </c>
      <c r="AJ994">
        <v>0.14519018181818183</v>
      </c>
      <c r="AK994">
        <v>0.22162232472727275</v>
      </c>
      <c r="AL994">
        <v>26.250253768234046</v>
      </c>
      <c r="AM994">
        <v>40.069116189152339</v>
      </c>
      <c r="AN994" s="61">
        <v>1.3125126884117023E-2</v>
      </c>
      <c r="AO994">
        <v>2.0034558094576171E-2</v>
      </c>
      <c r="AP994">
        <v>1.2072491708010837E-2</v>
      </c>
    </row>
    <row r="995" spans="1:42" x14ac:dyDescent="0.35">
      <c r="A995" s="48">
        <v>2020</v>
      </c>
      <c r="B995">
        <v>192</v>
      </c>
      <c r="C995">
        <v>414613</v>
      </c>
      <c r="D995" t="s">
        <v>164</v>
      </c>
      <c r="E995" t="s">
        <v>16</v>
      </c>
      <c r="F995">
        <v>2018</v>
      </c>
      <c r="G995">
        <v>169</v>
      </c>
      <c r="H995">
        <v>529.09090909090912</v>
      </c>
      <c r="J995">
        <v>175</v>
      </c>
      <c r="K995" t="s">
        <v>722</v>
      </c>
      <c r="L995">
        <v>0.5</v>
      </c>
      <c r="M995">
        <v>0.5</v>
      </c>
      <c r="N995" t="s">
        <v>722</v>
      </c>
      <c r="O995">
        <v>10000</v>
      </c>
      <c r="P995">
        <v>10000</v>
      </c>
      <c r="Q995">
        <v>1058.1818181818182</v>
      </c>
      <c r="R995" t="s">
        <v>722</v>
      </c>
      <c r="S995">
        <v>0.129</v>
      </c>
      <c r="T995">
        <v>0.129</v>
      </c>
      <c r="U995" t="s">
        <v>722</v>
      </c>
      <c r="V995">
        <v>1.0200000000000001E-5</v>
      </c>
      <c r="W995">
        <v>1.0200000000000001E-5</v>
      </c>
      <c r="X995" t="s">
        <v>722</v>
      </c>
      <c r="Y995">
        <v>0.13700000000000001</v>
      </c>
      <c r="Z995">
        <v>0.13700000000000001</v>
      </c>
      <c r="AA995" t="s">
        <v>722</v>
      </c>
      <c r="AB995">
        <v>5.66E-5</v>
      </c>
      <c r="AC995">
        <v>5.66E-5</v>
      </c>
      <c r="AD995" t="s">
        <v>722</v>
      </c>
      <c r="AE995">
        <v>1</v>
      </c>
      <c r="AF995">
        <v>1</v>
      </c>
      <c r="AG995" t="s">
        <v>722</v>
      </c>
      <c r="AH995">
        <v>0.97699999999999998</v>
      </c>
      <c r="AI995">
        <v>0.97699999999999998</v>
      </c>
      <c r="AJ995">
        <v>0.13979345454545455</v>
      </c>
      <c r="AK995">
        <v>0.19236454981818182</v>
      </c>
      <c r="AL995">
        <v>13.778695578168385</v>
      </c>
      <c r="AM995">
        <v>18.960348183643315</v>
      </c>
      <c r="AN995" s="61">
        <v>6.8893477890841935E-3</v>
      </c>
      <c r="AO995">
        <v>9.4801740918216588E-3</v>
      </c>
      <c r="AP995">
        <v>6.3368220963996406E-3</v>
      </c>
    </row>
    <row r="996" spans="1:42" x14ac:dyDescent="0.35">
      <c r="A996" s="48">
        <v>2020</v>
      </c>
      <c r="B996">
        <v>193</v>
      </c>
      <c r="C996">
        <v>414617</v>
      </c>
      <c r="D996" t="s">
        <v>164</v>
      </c>
      <c r="E996" t="s">
        <v>16</v>
      </c>
      <c r="F996">
        <v>2018</v>
      </c>
      <c r="G996">
        <v>169</v>
      </c>
      <c r="H996">
        <v>529.09090909090912</v>
      </c>
      <c r="J996">
        <v>175</v>
      </c>
      <c r="K996" t="s">
        <v>722</v>
      </c>
      <c r="L996">
        <v>0.5</v>
      </c>
      <c r="M996">
        <v>0.5</v>
      </c>
      <c r="N996" t="s">
        <v>722</v>
      </c>
      <c r="O996">
        <v>10000</v>
      </c>
      <c r="P996">
        <v>10000</v>
      </c>
      <c r="Q996">
        <v>1058.1818181818182</v>
      </c>
      <c r="R996" t="s">
        <v>722</v>
      </c>
      <c r="S996">
        <v>0.129</v>
      </c>
      <c r="T996">
        <v>0.129</v>
      </c>
      <c r="U996" t="s">
        <v>722</v>
      </c>
      <c r="V996">
        <v>1.0200000000000001E-5</v>
      </c>
      <c r="W996">
        <v>1.0200000000000001E-5</v>
      </c>
      <c r="X996" t="s">
        <v>722</v>
      </c>
      <c r="Y996">
        <v>0.13700000000000001</v>
      </c>
      <c r="Z996">
        <v>0.13700000000000001</v>
      </c>
      <c r="AA996" t="s">
        <v>722</v>
      </c>
      <c r="AB996">
        <v>5.66E-5</v>
      </c>
      <c r="AC996">
        <v>5.66E-5</v>
      </c>
      <c r="AD996" t="s">
        <v>722</v>
      </c>
      <c r="AE996">
        <v>1</v>
      </c>
      <c r="AF996">
        <v>1</v>
      </c>
      <c r="AG996" t="s">
        <v>722</v>
      </c>
      <c r="AH996">
        <v>0.97699999999999998</v>
      </c>
      <c r="AI996">
        <v>0.97699999999999998</v>
      </c>
      <c r="AJ996">
        <v>0.13979345454545455</v>
      </c>
      <c r="AK996">
        <v>0.19236454981818182</v>
      </c>
      <c r="AL996">
        <v>13.778695578168385</v>
      </c>
      <c r="AM996">
        <v>18.960348183643315</v>
      </c>
      <c r="AN996" s="61">
        <v>6.8893477890841935E-3</v>
      </c>
      <c r="AO996">
        <v>9.4801740918216588E-3</v>
      </c>
      <c r="AP996">
        <v>6.3368220963996406E-3</v>
      </c>
    </row>
    <row r="997" spans="1:42" x14ac:dyDescent="0.35">
      <c r="A997" s="48">
        <v>2020</v>
      </c>
      <c r="B997">
        <v>194</v>
      </c>
      <c r="C997">
        <v>414619</v>
      </c>
      <c r="D997" t="s">
        <v>164</v>
      </c>
      <c r="E997" t="s">
        <v>16</v>
      </c>
      <c r="F997">
        <v>2018</v>
      </c>
      <c r="G997">
        <v>169</v>
      </c>
      <c r="H997">
        <v>529.09090909090912</v>
      </c>
      <c r="J997">
        <v>175</v>
      </c>
      <c r="K997" t="s">
        <v>722</v>
      </c>
      <c r="L997">
        <v>0.5</v>
      </c>
      <c r="M997">
        <v>0.5</v>
      </c>
      <c r="N997" t="s">
        <v>722</v>
      </c>
      <c r="O997">
        <v>10000</v>
      </c>
      <c r="P997">
        <v>10000</v>
      </c>
      <c r="Q997">
        <v>1058.1818181818182</v>
      </c>
      <c r="R997" t="s">
        <v>722</v>
      </c>
      <c r="S997">
        <v>0.129</v>
      </c>
      <c r="T997">
        <v>0.129</v>
      </c>
      <c r="U997" t="s">
        <v>722</v>
      </c>
      <c r="V997">
        <v>1.0200000000000001E-5</v>
      </c>
      <c r="W997">
        <v>1.0200000000000001E-5</v>
      </c>
      <c r="X997" t="s">
        <v>722</v>
      </c>
      <c r="Y997">
        <v>0.13700000000000001</v>
      </c>
      <c r="Z997">
        <v>0.13700000000000001</v>
      </c>
      <c r="AA997" t="s">
        <v>722</v>
      </c>
      <c r="AB997">
        <v>5.66E-5</v>
      </c>
      <c r="AC997">
        <v>5.66E-5</v>
      </c>
      <c r="AD997" t="s">
        <v>722</v>
      </c>
      <c r="AE997">
        <v>1</v>
      </c>
      <c r="AF997">
        <v>1</v>
      </c>
      <c r="AG997" t="s">
        <v>722</v>
      </c>
      <c r="AH997">
        <v>0.97699999999999998</v>
      </c>
      <c r="AI997">
        <v>0.97699999999999998</v>
      </c>
      <c r="AJ997">
        <v>0.13979345454545455</v>
      </c>
      <c r="AK997">
        <v>0.19236454981818182</v>
      </c>
      <c r="AL997">
        <v>13.778695578168385</v>
      </c>
      <c r="AM997">
        <v>18.960348183643315</v>
      </c>
      <c r="AN997" s="61">
        <v>6.8893477890841935E-3</v>
      </c>
      <c r="AO997">
        <v>9.4801740918216588E-3</v>
      </c>
      <c r="AP997">
        <v>6.3368220963996406E-3</v>
      </c>
    </row>
    <row r="998" spans="1:42" x14ac:dyDescent="0.35">
      <c r="A998" s="48">
        <v>2020</v>
      </c>
      <c r="B998">
        <v>195</v>
      </c>
      <c r="C998">
        <v>414625</v>
      </c>
      <c r="D998" t="s">
        <v>164</v>
      </c>
      <c r="E998" t="s">
        <v>16</v>
      </c>
      <c r="F998">
        <v>2018</v>
      </c>
      <c r="G998">
        <v>169</v>
      </c>
      <c r="H998">
        <v>529.09090909090912</v>
      </c>
      <c r="J998">
        <v>175</v>
      </c>
      <c r="K998" t="s">
        <v>722</v>
      </c>
      <c r="L998">
        <v>0.5</v>
      </c>
      <c r="M998">
        <v>0.5</v>
      </c>
      <c r="N998" t="s">
        <v>722</v>
      </c>
      <c r="O998">
        <v>10000</v>
      </c>
      <c r="P998">
        <v>10000</v>
      </c>
      <c r="Q998">
        <v>1058.1818181818182</v>
      </c>
      <c r="R998" t="s">
        <v>722</v>
      </c>
      <c r="S998">
        <v>0.129</v>
      </c>
      <c r="T998">
        <v>0.129</v>
      </c>
      <c r="U998" t="s">
        <v>722</v>
      </c>
      <c r="V998">
        <v>1.0200000000000001E-5</v>
      </c>
      <c r="W998">
        <v>1.0200000000000001E-5</v>
      </c>
      <c r="X998" t="s">
        <v>722</v>
      </c>
      <c r="Y998">
        <v>0.13700000000000001</v>
      </c>
      <c r="Z998">
        <v>0.13700000000000001</v>
      </c>
      <c r="AA998" t="s">
        <v>722</v>
      </c>
      <c r="AB998">
        <v>5.66E-5</v>
      </c>
      <c r="AC998">
        <v>5.66E-5</v>
      </c>
      <c r="AD998" t="s">
        <v>722</v>
      </c>
      <c r="AE998">
        <v>1</v>
      </c>
      <c r="AF998">
        <v>1</v>
      </c>
      <c r="AG998" t="s">
        <v>722</v>
      </c>
      <c r="AH998">
        <v>0.97699999999999998</v>
      </c>
      <c r="AI998">
        <v>0.97699999999999998</v>
      </c>
      <c r="AJ998">
        <v>0.13979345454545455</v>
      </c>
      <c r="AK998">
        <v>0.19236454981818182</v>
      </c>
      <c r="AL998">
        <v>13.778695578168385</v>
      </c>
      <c r="AM998">
        <v>18.960348183643315</v>
      </c>
      <c r="AN998" s="61">
        <v>6.8893477890841935E-3</v>
      </c>
      <c r="AO998">
        <v>9.4801740918216588E-3</v>
      </c>
      <c r="AP998">
        <v>6.3368220963996406E-3</v>
      </c>
    </row>
    <row r="999" spans="1:42" x14ac:dyDescent="0.35">
      <c r="A999" s="48">
        <v>2020</v>
      </c>
      <c r="B999">
        <v>196</v>
      </c>
      <c r="C999">
        <v>414628</v>
      </c>
      <c r="D999" t="s">
        <v>164</v>
      </c>
      <c r="E999" t="s">
        <v>16</v>
      </c>
      <c r="F999">
        <v>2018</v>
      </c>
      <c r="G999">
        <v>169</v>
      </c>
      <c r="H999">
        <v>529.09090909090912</v>
      </c>
      <c r="J999">
        <v>175</v>
      </c>
      <c r="K999" t="s">
        <v>722</v>
      </c>
      <c r="L999">
        <v>0.5</v>
      </c>
      <c r="M999">
        <v>0.5</v>
      </c>
      <c r="N999" t="s">
        <v>722</v>
      </c>
      <c r="O999">
        <v>10000</v>
      </c>
      <c r="P999">
        <v>10000</v>
      </c>
      <c r="Q999">
        <v>1058.1818181818182</v>
      </c>
      <c r="R999" t="s">
        <v>722</v>
      </c>
      <c r="S999">
        <v>0.129</v>
      </c>
      <c r="T999">
        <v>0.129</v>
      </c>
      <c r="U999" t="s">
        <v>722</v>
      </c>
      <c r="V999">
        <v>1.0200000000000001E-5</v>
      </c>
      <c r="W999">
        <v>1.0200000000000001E-5</v>
      </c>
      <c r="X999" t="s">
        <v>722</v>
      </c>
      <c r="Y999">
        <v>0.13700000000000001</v>
      </c>
      <c r="Z999">
        <v>0.13700000000000001</v>
      </c>
      <c r="AA999" t="s">
        <v>722</v>
      </c>
      <c r="AB999">
        <v>5.66E-5</v>
      </c>
      <c r="AC999">
        <v>5.66E-5</v>
      </c>
      <c r="AD999" t="s">
        <v>722</v>
      </c>
      <c r="AE999">
        <v>1</v>
      </c>
      <c r="AF999">
        <v>1</v>
      </c>
      <c r="AG999" t="s">
        <v>722</v>
      </c>
      <c r="AH999">
        <v>0.97699999999999998</v>
      </c>
      <c r="AI999">
        <v>0.97699999999999998</v>
      </c>
      <c r="AJ999">
        <v>0.13979345454545455</v>
      </c>
      <c r="AK999">
        <v>0.19236454981818182</v>
      </c>
      <c r="AL999">
        <v>13.778695578168385</v>
      </c>
      <c r="AM999">
        <v>18.960348183643315</v>
      </c>
      <c r="AN999" s="61">
        <v>6.8893477890841935E-3</v>
      </c>
      <c r="AO999">
        <v>9.4801740918216588E-3</v>
      </c>
      <c r="AP999">
        <v>6.3368220963996406E-3</v>
      </c>
    </row>
    <row r="1000" spans="1:42" x14ac:dyDescent="0.35">
      <c r="A1000" s="48">
        <v>2020</v>
      </c>
      <c r="B1000">
        <v>197</v>
      </c>
      <c r="C1000">
        <v>415036</v>
      </c>
      <c r="D1000" t="s">
        <v>164</v>
      </c>
      <c r="E1000" t="s">
        <v>16</v>
      </c>
      <c r="F1000">
        <v>2018</v>
      </c>
      <c r="G1000">
        <v>310</v>
      </c>
      <c r="H1000">
        <v>529.09090909090912</v>
      </c>
      <c r="J1000">
        <v>600</v>
      </c>
      <c r="K1000" t="s">
        <v>722</v>
      </c>
      <c r="L1000">
        <v>0.5</v>
      </c>
      <c r="M1000">
        <v>0.5</v>
      </c>
      <c r="N1000" t="s">
        <v>722</v>
      </c>
      <c r="O1000">
        <v>10000</v>
      </c>
      <c r="P1000">
        <v>10000</v>
      </c>
      <c r="Q1000">
        <v>1058.1818181818182</v>
      </c>
      <c r="R1000" t="s">
        <v>722</v>
      </c>
      <c r="S1000">
        <v>0.129</v>
      </c>
      <c r="T1000">
        <v>0.129</v>
      </c>
      <c r="U1000" t="s">
        <v>722</v>
      </c>
      <c r="V1000">
        <v>1.0200000000000001E-5</v>
      </c>
      <c r="W1000">
        <v>1.0200000000000001E-5</v>
      </c>
      <c r="X1000" t="s">
        <v>722</v>
      </c>
      <c r="Y1000">
        <v>0.13700000000000001</v>
      </c>
      <c r="Z1000">
        <v>0.13700000000000001</v>
      </c>
      <c r="AA1000" t="s">
        <v>722</v>
      </c>
      <c r="AB1000">
        <v>5.66E-5</v>
      </c>
      <c r="AC1000">
        <v>5.66E-5</v>
      </c>
      <c r="AD1000" t="s">
        <v>722</v>
      </c>
      <c r="AE1000">
        <v>1</v>
      </c>
      <c r="AF1000">
        <v>1</v>
      </c>
      <c r="AG1000" t="s">
        <v>722</v>
      </c>
      <c r="AH1000">
        <v>0.97699999999999998</v>
      </c>
      <c r="AI1000">
        <v>0.97699999999999998</v>
      </c>
      <c r="AJ1000">
        <v>0.13979345454545455</v>
      </c>
      <c r="AK1000">
        <v>0.19236454981818182</v>
      </c>
      <c r="AL1000">
        <v>25.274530350486387</v>
      </c>
      <c r="AM1000">
        <v>34.779336904907858</v>
      </c>
      <c r="AN1000" s="61">
        <v>1.2637265175243193E-2</v>
      </c>
      <c r="AO1000">
        <v>1.7389668452453929E-2</v>
      </c>
      <c r="AP1000">
        <v>1.1623756508188688E-2</v>
      </c>
    </row>
    <row r="1001" spans="1:42" x14ac:dyDescent="0.35">
      <c r="A1001" s="48">
        <v>2020</v>
      </c>
      <c r="B1001">
        <v>198</v>
      </c>
      <c r="C1001">
        <v>415044</v>
      </c>
      <c r="D1001" t="s">
        <v>164</v>
      </c>
      <c r="E1001" t="s">
        <v>16</v>
      </c>
      <c r="F1001">
        <v>2018</v>
      </c>
      <c r="G1001">
        <v>310</v>
      </c>
      <c r="H1001">
        <v>529.09090909090912</v>
      </c>
      <c r="J1001">
        <v>600</v>
      </c>
      <c r="K1001" t="s">
        <v>722</v>
      </c>
      <c r="L1001">
        <v>0.5</v>
      </c>
      <c r="M1001">
        <v>0.5</v>
      </c>
      <c r="N1001" t="s">
        <v>722</v>
      </c>
      <c r="O1001">
        <v>10000</v>
      </c>
      <c r="P1001">
        <v>10000</v>
      </c>
      <c r="Q1001">
        <v>1058.1818181818182</v>
      </c>
      <c r="R1001" t="s">
        <v>722</v>
      </c>
      <c r="S1001">
        <v>0.129</v>
      </c>
      <c r="T1001">
        <v>0.129</v>
      </c>
      <c r="U1001" t="s">
        <v>722</v>
      </c>
      <c r="V1001">
        <v>1.0200000000000001E-5</v>
      </c>
      <c r="W1001">
        <v>1.0200000000000001E-5</v>
      </c>
      <c r="X1001" t="s">
        <v>722</v>
      </c>
      <c r="Y1001">
        <v>0.13700000000000001</v>
      </c>
      <c r="Z1001">
        <v>0.13700000000000001</v>
      </c>
      <c r="AA1001" t="s">
        <v>722</v>
      </c>
      <c r="AB1001">
        <v>5.66E-5</v>
      </c>
      <c r="AC1001">
        <v>5.66E-5</v>
      </c>
      <c r="AD1001" t="s">
        <v>722</v>
      </c>
      <c r="AE1001">
        <v>1</v>
      </c>
      <c r="AF1001">
        <v>1</v>
      </c>
      <c r="AG1001" t="s">
        <v>722</v>
      </c>
      <c r="AH1001">
        <v>0.97699999999999998</v>
      </c>
      <c r="AI1001">
        <v>0.97699999999999998</v>
      </c>
      <c r="AJ1001">
        <v>0.13979345454545455</v>
      </c>
      <c r="AK1001">
        <v>0.19236454981818182</v>
      </c>
      <c r="AL1001">
        <v>25.274530350486387</v>
      </c>
      <c r="AM1001">
        <v>34.779336904907858</v>
      </c>
      <c r="AN1001" s="61">
        <v>1.2637265175243193E-2</v>
      </c>
      <c r="AO1001">
        <v>1.7389668452453929E-2</v>
      </c>
      <c r="AP1001">
        <v>1.1623756508188688E-2</v>
      </c>
    </row>
    <row r="1002" spans="1:42" x14ac:dyDescent="0.35">
      <c r="A1002" s="48">
        <v>2020</v>
      </c>
      <c r="B1002">
        <v>199</v>
      </c>
      <c r="C1002">
        <v>415045</v>
      </c>
      <c r="D1002" t="s">
        <v>164</v>
      </c>
      <c r="E1002" t="s">
        <v>16</v>
      </c>
      <c r="F1002">
        <v>2018</v>
      </c>
      <c r="G1002">
        <v>310</v>
      </c>
      <c r="H1002">
        <v>529.09090909090912</v>
      </c>
      <c r="J1002">
        <v>600</v>
      </c>
      <c r="K1002" t="s">
        <v>722</v>
      </c>
      <c r="L1002">
        <v>0.5</v>
      </c>
      <c r="M1002">
        <v>0.5</v>
      </c>
      <c r="N1002" t="s">
        <v>722</v>
      </c>
      <c r="O1002">
        <v>10000</v>
      </c>
      <c r="P1002">
        <v>10000</v>
      </c>
      <c r="Q1002">
        <v>1058.1818181818182</v>
      </c>
      <c r="R1002" t="s">
        <v>722</v>
      </c>
      <c r="S1002">
        <v>0.129</v>
      </c>
      <c r="T1002">
        <v>0.129</v>
      </c>
      <c r="U1002" t="s">
        <v>722</v>
      </c>
      <c r="V1002">
        <v>1.0200000000000001E-5</v>
      </c>
      <c r="W1002">
        <v>1.0200000000000001E-5</v>
      </c>
      <c r="X1002" t="s">
        <v>722</v>
      </c>
      <c r="Y1002">
        <v>0.13700000000000001</v>
      </c>
      <c r="Z1002">
        <v>0.13700000000000001</v>
      </c>
      <c r="AA1002" t="s">
        <v>722</v>
      </c>
      <c r="AB1002">
        <v>5.66E-5</v>
      </c>
      <c r="AC1002">
        <v>5.66E-5</v>
      </c>
      <c r="AD1002" t="s">
        <v>722</v>
      </c>
      <c r="AE1002">
        <v>1</v>
      </c>
      <c r="AF1002">
        <v>1</v>
      </c>
      <c r="AG1002" t="s">
        <v>722</v>
      </c>
      <c r="AH1002">
        <v>0.97699999999999998</v>
      </c>
      <c r="AI1002">
        <v>0.97699999999999998</v>
      </c>
      <c r="AJ1002">
        <v>0.13979345454545455</v>
      </c>
      <c r="AK1002">
        <v>0.19236454981818182</v>
      </c>
      <c r="AL1002">
        <v>25.274530350486387</v>
      </c>
      <c r="AM1002">
        <v>34.779336904907858</v>
      </c>
      <c r="AN1002" s="61">
        <v>1.2637265175243193E-2</v>
      </c>
      <c r="AO1002">
        <v>1.7389668452453929E-2</v>
      </c>
      <c r="AP1002">
        <v>1.1623756508188688E-2</v>
      </c>
    </row>
    <row r="1003" spans="1:42" x14ac:dyDescent="0.35">
      <c r="A1003" s="48">
        <v>2020</v>
      </c>
      <c r="B1003">
        <v>200</v>
      </c>
      <c r="C1003">
        <v>415876</v>
      </c>
      <c r="D1003" t="s">
        <v>164</v>
      </c>
      <c r="E1003" t="s">
        <v>16</v>
      </c>
      <c r="F1003">
        <v>2019</v>
      </c>
      <c r="G1003">
        <v>310</v>
      </c>
      <c r="H1003">
        <v>529.09090909090912</v>
      </c>
      <c r="J1003">
        <v>600</v>
      </c>
      <c r="K1003" t="s">
        <v>722</v>
      </c>
      <c r="L1003">
        <v>0.5</v>
      </c>
      <c r="M1003">
        <v>0.5</v>
      </c>
      <c r="N1003" t="s">
        <v>722</v>
      </c>
      <c r="O1003">
        <v>10000</v>
      </c>
      <c r="P1003">
        <v>10000</v>
      </c>
      <c r="Q1003">
        <v>529.09090909090912</v>
      </c>
      <c r="R1003" t="s">
        <v>722</v>
      </c>
      <c r="S1003">
        <v>0.129</v>
      </c>
      <c r="T1003">
        <v>0.129</v>
      </c>
      <c r="U1003" t="s">
        <v>722</v>
      </c>
      <c r="V1003">
        <v>1.0200000000000001E-5</v>
      </c>
      <c r="W1003">
        <v>1.0200000000000001E-5</v>
      </c>
      <c r="X1003" t="s">
        <v>722</v>
      </c>
      <c r="Y1003">
        <v>0.13700000000000001</v>
      </c>
      <c r="Z1003">
        <v>0.13700000000000001</v>
      </c>
      <c r="AA1003" t="s">
        <v>722</v>
      </c>
      <c r="AB1003">
        <v>5.66E-5</v>
      </c>
      <c r="AC1003">
        <v>5.66E-5</v>
      </c>
      <c r="AD1003" t="s">
        <v>722</v>
      </c>
      <c r="AE1003">
        <v>1</v>
      </c>
      <c r="AF1003">
        <v>1</v>
      </c>
      <c r="AG1003" t="s">
        <v>722</v>
      </c>
      <c r="AH1003">
        <v>0.97699999999999998</v>
      </c>
      <c r="AI1003">
        <v>0.97699999999999998</v>
      </c>
      <c r="AJ1003">
        <v>0.13439672727272728</v>
      </c>
      <c r="AK1003">
        <v>0.1631067749090909</v>
      </c>
      <c r="AL1003">
        <v>24.298806932738724</v>
      </c>
      <c r="AM1003">
        <v>29.48955762066338</v>
      </c>
      <c r="AN1003" s="61">
        <v>1.2149403466369363E-2</v>
      </c>
      <c r="AO1003">
        <v>1.4744778810331691E-2</v>
      </c>
      <c r="AP1003">
        <v>1.1175021308366539E-2</v>
      </c>
    </row>
    <row r="1004" spans="1:42" x14ac:dyDescent="0.35">
      <c r="A1004" s="48">
        <v>2020</v>
      </c>
      <c r="B1004">
        <v>201</v>
      </c>
      <c r="C1004">
        <v>415881</v>
      </c>
      <c r="D1004" t="s">
        <v>164</v>
      </c>
      <c r="E1004" t="s">
        <v>16</v>
      </c>
      <c r="F1004">
        <v>2019</v>
      </c>
      <c r="G1004">
        <v>310</v>
      </c>
      <c r="H1004">
        <v>529.09090909090912</v>
      </c>
      <c r="J1004">
        <v>600</v>
      </c>
      <c r="K1004" t="s">
        <v>722</v>
      </c>
      <c r="L1004">
        <v>0.5</v>
      </c>
      <c r="M1004">
        <v>0.5</v>
      </c>
      <c r="N1004" t="s">
        <v>722</v>
      </c>
      <c r="O1004">
        <v>10000</v>
      </c>
      <c r="P1004">
        <v>10000</v>
      </c>
      <c r="Q1004">
        <v>529.09090909090912</v>
      </c>
      <c r="R1004" t="s">
        <v>722</v>
      </c>
      <c r="S1004">
        <v>0.129</v>
      </c>
      <c r="T1004">
        <v>0.129</v>
      </c>
      <c r="U1004" t="s">
        <v>722</v>
      </c>
      <c r="V1004">
        <v>1.0200000000000001E-5</v>
      </c>
      <c r="W1004">
        <v>1.0200000000000001E-5</v>
      </c>
      <c r="X1004" t="s">
        <v>722</v>
      </c>
      <c r="Y1004">
        <v>0.13700000000000001</v>
      </c>
      <c r="Z1004">
        <v>0.13700000000000001</v>
      </c>
      <c r="AA1004" t="s">
        <v>722</v>
      </c>
      <c r="AB1004">
        <v>5.66E-5</v>
      </c>
      <c r="AC1004">
        <v>5.66E-5</v>
      </c>
      <c r="AD1004" t="s">
        <v>722</v>
      </c>
      <c r="AE1004">
        <v>1</v>
      </c>
      <c r="AF1004">
        <v>1</v>
      </c>
      <c r="AG1004" t="s">
        <v>722</v>
      </c>
      <c r="AH1004">
        <v>0.97699999999999998</v>
      </c>
      <c r="AI1004">
        <v>0.97699999999999998</v>
      </c>
      <c r="AJ1004">
        <v>0.13439672727272728</v>
      </c>
      <c r="AK1004">
        <v>0.1631067749090909</v>
      </c>
      <c r="AL1004">
        <v>24.298806932738724</v>
      </c>
      <c r="AM1004">
        <v>29.48955762066338</v>
      </c>
      <c r="AN1004" s="61">
        <v>1.2149403466369363E-2</v>
      </c>
      <c r="AO1004">
        <v>1.4744778810331691E-2</v>
      </c>
      <c r="AP1004">
        <v>1.1175021308366539E-2</v>
      </c>
    </row>
    <row r="1005" spans="1:42" x14ac:dyDescent="0.35">
      <c r="A1005" s="48">
        <v>2020</v>
      </c>
      <c r="B1005">
        <v>202</v>
      </c>
      <c r="C1005">
        <v>415882</v>
      </c>
      <c r="D1005" t="s">
        <v>164</v>
      </c>
      <c r="E1005" t="s">
        <v>16</v>
      </c>
      <c r="F1005">
        <v>2019</v>
      </c>
      <c r="G1005">
        <v>310</v>
      </c>
      <c r="H1005">
        <v>529.09090909090912</v>
      </c>
      <c r="J1005">
        <v>600</v>
      </c>
      <c r="K1005" t="s">
        <v>722</v>
      </c>
      <c r="L1005">
        <v>0.5</v>
      </c>
      <c r="M1005">
        <v>0.5</v>
      </c>
      <c r="N1005" t="s">
        <v>722</v>
      </c>
      <c r="O1005">
        <v>10000</v>
      </c>
      <c r="P1005">
        <v>10000</v>
      </c>
      <c r="Q1005">
        <v>529.09090909090912</v>
      </c>
      <c r="R1005" t="s">
        <v>722</v>
      </c>
      <c r="S1005">
        <v>0.129</v>
      </c>
      <c r="T1005">
        <v>0.129</v>
      </c>
      <c r="U1005" t="s">
        <v>722</v>
      </c>
      <c r="V1005">
        <v>1.0200000000000001E-5</v>
      </c>
      <c r="W1005">
        <v>1.0200000000000001E-5</v>
      </c>
      <c r="X1005" t="s">
        <v>722</v>
      </c>
      <c r="Y1005">
        <v>0.13700000000000001</v>
      </c>
      <c r="Z1005">
        <v>0.13700000000000001</v>
      </c>
      <c r="AA1005" t="s">
        <v>722</v>
      </c>
      <c r="AB1005">
        <v>5.66E-5</v>
      </c>
      <c r="AC1005">
        <v>5.66E-5</v>
      </c>
      <c r="AD1005" t="s">
        <v>722</v>
      </c>
      <c r="AE1005">
        <v>1</v>
      </c>
      <c r="AF1005">
        <v>1</v>
      </c>
      <c r="AG1005" t="s">
        <v>722</v>
      </c>
      <c r="AH1005">
        <v>0.97699999999999998</v>
      </c>
      <c r="AI1005">
        <v>0.97699999999999998</v>
      </c>
      <c r="AJ1005">
        <v>0.13439672727272728</v>
      </c>
      <c r="AK1005">
        <v>0.1631067749090909</v>
      </c>
      <c r="AL1005">
        <v>24.298806932738724</v>
      </c>
      <c r="AM1005">
        <v>29.48955762066338</v>
      </c>
      <c r="AN1005" s="61">
        <v>1.2149403466369363E-2</v>
      </c>
      <c r="AO1005">
        <v>1.4744778810331691E-2</v>
      </c>
      <c r="AP1005">
        <v>1.1175021308366539E-2</v>
      </c>
    </row>
    <row r="1006" spans="1:42" x14ac:dyDescent="0.35">
      <c r="A1006" s="48">
        <v>2020</v>
      </c>
      <c r="B1006">
        <v>203</v>
      </c>
      <c r="C1006">
        <v>415885</v>
      </c>
      <c r="D1006" t="s">
        <v>164</v>
      </c>
      <c r="E1006" t="s">
        <v>16</v>
      </c>
      <c r="F1006">
        <v>2019</v>
      </c>
      <c r="G1006">
        <v>310</v>
      </c>
      <c r="H1006">
        <v>529.09090909090912</v>
      </c>
      <c r="J1006">
        <v>600</v>
      </c>
      <c r="K1006" t="s">
        <v>722</v>
      </c>
      <c r="L1006">
        <v>0.5</v>
      </c>
      <c r="M1006">
        <v>0.5</v>
      </c>
      <c r="N1006" t="s">
        <v>722</v>
      </c>
      <c r="O1006">
        <v>10000</v>
      </c>
      <c r="P1006">
        <v>10000</v>
      </c>
      <c r="Q1006">
        <v>529.09090909090912</v>
      </c>
      <c r="R1006" t="s">
        <v>722</v>
      </c>
      <c r="S1006">
        <v>0.129</v>
      </c>
      <c r="T1006">
        <v>0.129</v>
      </c>
      <c r="U1006" t="s">
        <v>722</v>
      </c>
      <c r="V1006">
        <v>1.0200000000000001E-5</v>
      </c>
      <c r="W1006">
        <v>1.0200000000000001E-5</v>
      </c>
      <c r="X1006" t="s">
        <v>722</v>
      </c>
      <c r="Y1006">
        <v>0.13700000000000001</v>
      </c>
      <c r="Z1006">
        <v>0.13700000000000001</v>
      </c>
      <c r="AA1006" t="s">
        <v>722</v>
      </c>
      <c r="AB1006">
        <v>5.66E-5</v>
      </c>
      <c r="AC1006">
        <v>5.66E-5</v>
      </c>
      <c r="AD1006" t="s">
        <v>722</v>
      </c>
      <c r="AE1006">
        <v>1</v>
      </c>
      <c r="AF1006">
        <v>1</v>
      </c>
      <c r="AG1006" t="s">
        <v>722</v>
      </c>
      <c r="AH1006">
        <v>0.97699999999999998</v>
      </c>
      <c r="AI1006">
        <v>0.97699999999999998</v>
      </c>
      <c r="AJ1006">
        <v>0.13439672727272728</v>
      </c>
      <c r="AK1006">
        <v>0.1631067749090909</v>
      </c>
      <c r="AL1006">
        <v>24.298806932738724</v>
      </c>
      <c r="AM1006">
        <v>29.48955762066338</v>
      </c>
      <c r="AN1006" s="61">
        <v>1.2149403466369363E-2</v>
      </c>
      <c r="AO1006">
        <v>1.4744778810331691E-2</v>
      </c>
      <c r="AP1006">
        <v>1.1175021308366539E-2</v>
      </c>
    </row>
    <row r="1007" spans="1:42" x14ac:dyDescent="0.35">
      <c r="A1007" s="48">
        <v>2020</v>
      </c>
      <c r="B1007">
        <v>204</v>
      </c>
      <c r="C1007">
        <v>415886</v>
      </c>
      <c r="D1007" t="s">
        <v>164</v>
      </c>
      <c r="E1007" t="s">
        <v>16</v>
      </c>
      <c r="F1007">
        <v>2019</v>
      </c>
      <c r="G1007">
        <v>310</v>
      </c>
      <c r="H1007">
        <v>529.09090909090912</v>
      </c>
      <c r="J1007">
        <v>600</v>
      </c>
      <c r="K1007" t="s">
        <v>722</v>
      </c>
      <c r="L1007">
        <v>0.5</v>
      </c>
      <c r="M1007">
        <v>0.5</v>
      </c>
      <c r="N1007" t="s">
        <v>722</v>
      </c>
      <c r="O1007">
        <v>10000</v>
      </c>
      <c r="P1007">
        <v>10000</v>
      </c>
      <c r="Q1007">
        <v>529.09090909090912</v>
      </c>
      <c r="R1007" t="s">
        <v>722</v>
      </c>
      <c r="S1007">
        <v>0.129</v>
      </c>
      <c r="T1007">
        <v>0.129</v>
      </c>
      <c r="U1007" t="s">
        <v>722</v>
      </c>
      <c r="V1007">
        <v>1.0200000000000001E-5</v>
      </c>
      <c r="W1007">
        <v>1.0200000000000001E-5</v>
      </c>
      <c r="X1007" t="s">
        <v>722</v>
      </c>
      <c r="Y1007">
        <v>0.13700000000000001</v>
      </c>
      <c r="Z1007">
        <v>0.13700000000000001</v>
      </c>
      <c r="AA1007" t="s">
        <v>722</v>
      </c>
      <c r="AB1007">
        <v>5.66E-5</v>
      </c>
      <c r="AC1007">
        <v>5.66E-5</v>
      </c>
      <c r="AD1007" t="s">
        <v>722</v>
      </c>
      <c r="AE1007">
        <v>1</v>
      </c>
      <c r="AF1007">
        <v>1</v>
      </c>
      <c r="AG1007" t="s">
        <v>722</v>
      </c>
      <c r="AH1007">
        <v>0.97699999999999998</v>
      </c>
      <c r="AI1007">
        <v>0.97699999999999998</v>
      </c>
      <c r="AJ1007">
        <v>0.13439672727272728</v>
      </c>
      <c r="AK1007">
        <v>0.1631067749090909</v>
      </c>
      <c r="AL1007">
        <v>24.298806932738724</v>
      </c>
      <c r="AM1007">
        <v>29.48955762066338</v>
      </c>
      <c r="AN1007" s="61">
        <v>1.2149403466369363E-2</v>
      </c>
      <c r="AO1007">
        <v>1.4744778810331691E-2</v>
      </c>
      <c r="AP1007">
        <v>1.1175021308366539E-2</v>
      </c>
    </row>
    <row r="1008" spans="1:42" x14ac:dyDescent="0.35">
      <c r="A1008" s="48">
        <v>2020</v>
      </c>
      <c r="B1008">
        <v>205</v>
      </c>
      <c r="C1008">
        <v>17746</v>
      </c>
      <c r="D1008" t="s">
        <v>205</v>
      </c>
      <c r="E1008" t="s">
        <v>9</v>
      </c>
      <c r="F1008">
        <v>1997</v>
      </c>
      <c r="G1008">
        <v>65</v>
      </c>
      <c r="H1008">
        <v>1137.9951923076924</v>
      </c>
      <c r="I1008" t="s">
        <v>766</v>
      </c>
      <c r="J1008">
        <v>75</v>
      </c>
      <c r="K1008">
        <v>0.36</v>
      </c>
      <c r="L1008" t="s">
        <v>722</v>
      </c>
      <c r="M1008">
        <v>0.36</v>
      </c>
      <c r="N1008">
        <v>12000</v>
      </c>
      <c r="O1008" t="s">
        <v>722</v>
      </c>
      <c r="P1008">
        <v>12000</v>
      </c>
      <c r="Q1008">
        <v>26173.889423076926</v>
      </c>
      <c r="R1008">
        <v>0.99</v>
      </c>
      <c r="S1008" t="s">
        <v>722</v>
      </c>
      <c r="T1008">
        <v>0.99</v>
      </c>
      <c r="U1008">
        <v>4.5800000000000002E-5</v>
      </c>
      <c r="V1008" t="s">
        <v>722</v>
      </c>
      <c r="W1008">
        <v>4.5800000000000002E-5</v>
      </c>
      <c r="X1008">
        <v>8.3019999999999996</v>
      </c>
      <c r="Y1008" t="s">
        <v>722</v>
      </c>
      <c r="Z1008">
        <v>8.3019999999999996</v>
      </c>
      <c r="AA1008">
        <v>1.92E-4</v>
      </c>
      <c r="AB1008" t="s">
        <v>722</v>
      </c>
      <c r="AC1008">
        <v>1.92E-4</v>
      </c>
      <c r="AD1008">
        <v>0.9</v>
      </c>
      <c r="AE1008" t="s">
        <v>722</v>
      </c>
      <c r="AF1008">
        <v>0.9</v>
      </c>
      <c r="AG1008">
        <v>0.93</v>
      </c>
      <c r="AH1008" t="s">
        <v>722</v>
      </c>
      <c r="AI1008">
        <v>0.93</v>
      </c>
      <c r="AJ1008">
        <v>1.3856400000000002</v>
      </c>
      <c r="AK1008">
        <v>9.8635800000000007</v>
      </c>
      <c r="AL1008">
        <v>81.34689038861039</v>
      </c>
      <c r="AM1008">
        <v>579.06206597621997</v>
      </c>
      <c r="AN1008" s="61">
        <v>4.0673445194305193E-2</v>
      </c>
      <c r="AO1008">
        <v>0.28953103298811</v>
      </c>
      <c r="AP1008">
        <v>4.9214868685109284E-2</v>
      </c>
    </row>
    <row r="1009" spans="1:42" x14ac:dyDescent="0.35">
      <c r="A1009" s="48">
        <v>2020</v>
      </c>
      <c r="B1009">
        <v>206</v>
      </c>
      <c r="C1009" t="s">
        <v>248</v>
      </c>
      <c r="D1009" t="s">
        <v>205</v>
      </c>
      <c r="E1009" t="s">
        <v>9</v>
      </c>
      <c r="F1009">
        <v>2007</v>
      </c>
      <c r="G1009">
        <v>65</v>
      </c>
      <c r="H1009">
        <v>1137.9951923076924</v>
      </c>
      <c r="I1009" t="s">
        <v>620</v>
      </c>
      <c r="J1009">
        <v>75</v>
      </c>
      <c r="K1009">
        <v>0.36</v>
      </c>
      <c r="L1009" t="s">
        <v>722</v>
      </c>
      <c r="M1009">
        <v>0.36</v>
      </c>
      <c r="N1009">
        <v>12000</v>
      </c>
      <c r="O1009" t="s">
        <v>722</v>
      </c>
      <c r="P1009">
        <v>12000</v>
      </c>
      <c r="Q1009">
        <v>14793.9375</v>
      </c>
      <c r="R1009">
        <v>0.19</v>
      </c>
      <c r="S1009" t="s">
        <v>722</v>
      </c>
      <c r="T1009">
        <v>0.19</v>
      </c>
      <c r="U1009">
        <v>2.7100000000000001E-5</v>
      </c>
      <c r="V1009" t="s">
        <v>722</v>
      </c>
      <c r="W1009">
        <v>2.7100000000000001E-5</v>
      </c>
      <c r="X1009">
        <v>4.0765969999999996</v>
      </c>
      <c r="Y1009" t="s">
        <v>722</v>
      </c>
      <c r="Z1009">
        <v>4.0765969999999996</v>
      </c>
      <c r="AA1009">
        <v>6.0600000000000003E-5</v>
      </c>
      <c r="AB1009" t="s">
        <v>722</v>
      </c>
      <c r="AC1009">
        <v>6.0600000000000003E-5</v>
      </c>
      <c r="AD1009">
        <v>0.9</v>
      </c>
      <c r="AE1009" t="s">
        <v>722</v>
      </c>
      <c r="AF1009">
        <v>0.9</v>
      </c>
      <c r="AG1009">
        <v>0.95</v>
      </c>
      <c r="AH1009" t="s">
        <v>722</v>
      </c>
      <c r="AI1009">
        <v>0.95</v>
      </c>
      <c r="AJ1009">
        <v>0.46368000000000009</v>
      </c>
      <c r="AK1009">
        <v>4.5636071499999993</v>
      </c>
      <c r="AL1009">
        <v>27.221302889199837</v>
      </c>
      <c r="AM1009">
        <v>267.91608975471877</v>
      </c>
      <c r="AN1009" s="61">
        <v>1.3610651444599919E-2</v>
      </c>
      <c r="AO1009">
        <v>0.13395804487735941</v>
      </c>
      <c r="AP1009">
        <v>1.6468888247965902E-2</v>
      </c>
    </row>
    <row r="1010" spans="1:42" x14ac:dyDescent="0.35">
      <c r="A1010" s="48">
        <v>2020</v>
      </c>
      <c r="B1010">
        <v>207</v>
      </c>
      <c r="C1010" t="s">
        <v>209</v>
      </c>
      <c r="D1010" t="s">
        <v>205</v>
      </c>
      <c r="E1010" t="s">
        <v>9</v>
      </c>
      <c r="F1010">
        <v>2007</v>
      </c>
      <c r="G1010">
        <v>65</v>
      </c>
      <c r="H1010">
        <v>1137.9951923076924</v>
      </c>
      <c r="I1010" t="s">
        <v>620</v>
      </c>
      <c r="J1010">
        <v>75</v>
      </c>
      <c r="K1010">
        <v>0.36</v>
      </c>
      <c r="L1010" t="s">
        <v>722</v>
      </c>
      <c r="M1010">
        <v>0.36</v>
      </c>
      <c r="N1010">
        <v>12000</v>
      </c>
      <c r="O1010" t="s">
        <v>722</v>
      </c>
      <c r="P1010">
        <v>12000</v>
      </c>
      <c r="Q1010">
        <v>14793.9375</v>
      </c>
      <c r="R1010">
        <v>0.19</v>
      </c>
      <c r="S1010" t="s">
        <v>722</v>
      </c>
      <c r="T1010">
        <v>0.19</v>
      </c>
      <c r="U1010">
        <v>2.7100000000000001E-5</v>
      </c>
      <c r="V1010" t="s">
        <v>722</v>
      </c>
      <c r="W1010">
        <v>2.7100000000000001E-5</v>
      </c>
      <c r="X1010">
        <v>4.0765969999999996</v>
      </c>
      <c r="Y1010" t="s">
        <v>722</v>
      </c>
      <c r="Z1010">
        <v>4.0765969999999996</v>
      </c>
      <c r="AA1010">
        <v>6.0600000000000003E-5</v>
      </c>
      <c r="AB1010" t="s">
        <v>722</v>
      </c>
      <c r="AC1010">
        <v>6.0600000000000003E-5</v>
      </c>
      <c r="AD1010">
        <v>0.9</v>
      </c>
      <c r="AE1010" t="s">
        <v>722</v>
      </c>
      <c r="AF1010">
        <v>0.9</v>
      </c>
      <c r="AG1010">
        <v>0.95</v>
      </c>
      <c r="AH1010" t="s">
        <v>722</v>
      </c>
      <c r="AI1010">
        <v>0.95</v>
      </c>
      <c r="AJ1010">
        <v>0.46368000000000009</v>
      </c>
      <c r="AK1010">
        <v>4.5636071499999993</v>
      </c>
      <c r="AL1010">
        <v>27.221302889199837</v>
      </c>
      <c r="AM1010">
        <v>267.91608975471877</v>
      </c>
      <c r="AN1010" s="61">
        <v>1.3610651444599919E-2</v>
      </c>
      <c r="AO1010">
        <v>0.13395804487735941</v>
      </c>
      <c r="AP1010">
        <v>1.6468888247965902E-2</v>
      </c>
    </row>
    <row r="1011" spans="1:42" x14ac:dyDescent="0.35">
      <c r="A1011" s="48">
        <v>2020</v>
      </c>
      <c r="B1011">
        <v>208</v>
      </c>
      <c r="C1011" t="s">
        <v>210</v>
      </c>
      <c r="D1011" t="s">
        <v>205</v>
      </c>
      <c r="E1011" t="s">
        <v>9</v>
      </c>
      <c r="F1011">
        <v>2007</v>
      </c>
      <c r="G1011">
        <v>65</v>
      </c>
      <c r="H1011">
        <v>1137.9951923076924</v>
      </c>
      <c r="I1011" t="s">
        <v>620</v>
      </c>
      <c r="J1011">
        <v>75</v>
      </c>
      <c r="K1011">
        <v>0.36</v>
      </c>
      <c r="L1011" t="s">
        <v>722</v>
      </c>
      <c r="M1011">
        <v>0.36</v>
      </c>
      <c r="N1011">
        <v>12000</v>
      </c>
      <c r="O1011" t="s">
        <v>722</v>
      </c>
      <c r="P1011">
        <v>12000</v>
      </c>
      <c r="Q1011">
        <v>14793.9375</v>
      </c>
      <c r="R1011">
        <v>0.19</v>
      </c>
      <c r="S1011" t="s">
        <v>722</v>
      </c>
      <c r="T1011">
        <v>0.19</v>
      </c>
      <c r="U1011">
        <v>2.7100000000000001E-5</v>
      </c>
      <c r="V1011" t="s">
        <v>722</v>
      </c>
      <c r="W1011">
        <v>2.7100000000000001E-5</v>
      </c>
      <c r="X1011">
        <v>4.0765969999999996</v>
      </c>
      <c r="Y1011" t="s">
        <v>722</v>
      </c>
      <c r="Z1011">
        <v>4.0765969999999996</v>
      </c>
      <c r="AA1011">
        <v>6.0600000000000003E-5</v>
      </c>
      <c r="AB1011" t="s">
        <v>722</v>
      </c>
      <c r="AC1011">
        <v>6.0600000000000003E-5</v>
      </c>
      <c r="AD1011">
        <v>0.9</v>
      </c>
      <c r="AE1011" t="s">
        <v>722</v>
      </c>
      <c r="AF1011">
        <v>0.9</v>
      </c>
      <c r="AG1011">
        <v>0.95</v>
      </c>
      <c r="AH1011" t="s">
        <v>722</v>
      </c>
      <c r="AI1011">
        <v>0.95</v>
      </c>
      <c r="AJ1011">
        <v>0.46368000000000009</v>
      </c>
      <c r="AK1011">
        <v>4.5636071499999993</v>
      </c>
      <c r="AL1011">
        <v>27.221302889199837</v>
      </c>
      <c r="AM1011">
        <v>267.91608975471877</v>
      </c>
      <c r="AN1011" s="61">
        <v>1.3610651444599919E-2</v>
      </c>
      <c r="AO1011">
        <v>0.13395804487735941</v>
      </c>
      <c r="AP1011">
        <v>1.6468888247965902E-2</v>
      </c>
    </row>
    <row r="1012" spans="1:42" x14ac:dyDescent="0.35">
      <c r="A1012" s="48">
        <v>2020</v>
      </c>
      <c r="B1012">
        <v>209</v>
      </c>
      <c r="C1012">
        <v>7716</v>
      </c>
      <c r="D1012" t="s">
        <v>205</v>
      </c>
      <c r="E1012" t="s">
        <v>9</v>
      </c>
      <c r="F1012">
        <v>2016</v>
      </c>
      <c r="G1012">
        <v>67</v>
      </c>
      <c r="H1012">
        <v>1137.9951923076924</v>
      </c>
      <c r="I1012" t="s">
        <v>622</v>
      </c>
      <c r="J1012">
        <v>75</v>
      </c>
      <c r="K1012">
        <v>0.36</v>
      </c>
      <c r="L1012" t="s">
        <v>722</v>
      </c>
      <c r="M1012">
        <v>0.36</v>
      </c>
      <c r="N1012">
        <v>12000</v>
      </c>
      <c r="O1012" t="s">
        <v>722</v>
      </c>
      <c r="P1012">
        <v>12000</v>
      </c>
      <c r="Q1012">
        <v>4551.9807692307695</v>
      </c>
      <c r="R1012">
        <v>0.1</v>
      </c>
      <c r="S1012" t="s">
        <v>722</v>
      </c>
      <c r="T1012">
        <v>0.1</v>
      </c>
      <c r="U1012">
        <v>2.5000000000000001E-5</v>
      </c>
      <c r="V1012" t="s">
        <v>722</v>
      </c>
      <c r="W1012">
        <v>2.5000000000000001E-5</v>
      </c>
      <c r="X1012">
        <v>2.7574529999999999</v>
      </c>
      <c r="Y1012" t="s">
        <v>722</v>
      </c>
      <c r="Z1012">
        <v>2.7574529999999999</v>
      </c>
      <c r="AA1012">
        <v>3.6300000000000001E-5</v>
      </c>
      <c r="AB1012" t="s">
        <v>722</v>
      </c>
      <c r="AC1012">
        <v>3.6300000000000001E-5</v>
      </c>
      <c r="AD1012">
        <v>0.9</v>
      </c>
      <c r="AE1012" t="s">
        <v>722</v>
      </c>
      <c r="AF1012">
        <v>0.9</v>
      </c>
      <c r="AG1012">
        <v>0.95</v>
      </c>
      <c r="AH1012" t="s">
        <v>722</v>
      </c>
      <c r="AI1012">
        <v>0.95</v>
      </c>
      <c r="AJ1012">
        <v>0.1924195673076923</v>
      </c>
      <c r="AK1012">
        <v>2.7765554068269229</v>
      </c>
      <c r="AL1012">
        <v>11.643973916823548</v>
      </c>
      <c r="AM1012">
        <v>168.01897638616938</v>
      </c>
      <c r="AN1012" s="61">
        <v>5.8219869584117739E-3</v>
      </c>
      <c r="AO1012">
        <v>8.4009488193084694E-2</v>
      </c>
      <c r="AP1012">
        <v>7.0446042196782464E-3</v>
      </c>
    </row>
    <row r="1013" spans="1:42" x14ac:dyDescent="0.35">
      <c r="A1013" s="48">
        <v>2020</v>
      </c>
      <c r="B1013">
        <v>210</v>
      </c>
      <c r="C1013">
        <v>7717</v>
      </c>
      <c r="D1013" t="s">
        <v>205</v>
      </c>
      <c r="E1013" t="s">
        <v>9</v>
      </c>
      <c r="F1013">
        <v>2016</v>
      </c>
      <c r="G1013">
        <v>67</v>
      </c>
      <c r="H1013">
        <v>1137.9951923076924</v>
      </c>
      <c r="I1013" t="s">
        <v>622</v>
      </c>
      <c r="J1013">
        <v>75</v>
      </c>
      <c r="K1013">
        <v>0.36</v>
      </c>
      <c r="L1013" t="s">
        <v>722</v>
      </c>
      <c r="M1013">
        <v>0.36</v>
      </c>
      <c r="N1013">
        <v>12000</v>
      </c>
      <c r="O1013" t="s">
        <v>722</v>
      </c>
      <c r="P1013">
        <v>12000</v>
      </c>
      <c r="Q1013">
        <v>4551.9807692307695</v>
      </c>
      <c r="R1013">
        <v>0.1</v>
      </c>
      <c r="S1013" t="s">
        <v>722</v>
      </c>
      <c r="T1013">
        <v>0.1</v>
      </c>
      <c r="U1013">
        <v>2.5000000000000001E-5</v>
      </c>
      <c r="V1013" t="s">
        <v>722</v>
      </c>
      <c r="W1013">
        <v>2.5000000000000001E-5</v>
      </c>
      <c r="X1013">
        <v>2.7574529999999999</v>
      </c>
      <c r="Y1013" t="s">
        <v>722</v>
      </c>
      <c r="Z1013">
        <v>2.7574529999999999</v>
      </c>
      <c r="AA1013">
        <v>3.6300000000000001E-5</v>
      </c>
      <c r="AB1013" t="s">
        <v>722</v>
      </c>
      <c r="AC1013">
        <v>3.6300000000000001E-5</v>
      </c>
      <c r="AD1013">
        <v>0.9</v>
      </c>
      <c r="AE1013" t="s">
        <v>722</v>
      </c>
      <c r="AF1013">
        <v>0.9</v>
      </c>
      <c r="AG1013">
        <v>0.95</v>
      </c>
      <c r="AH1013" t="s">
        <v>722</v>
      </c>
      <c r="AI1013">
        <v>0.95</v>
      </c>
      <c r="AJ1013">
        <v>0.1924195673076923</v>
      </c>
      <c r="AK1013">
        <v>2.7765554068269229</v>
      </c>
      <c r="AL1013">
        <v>11.643973916823548</v>
      </c>
      <c r="AM1013">
        <v>168.01897638616938</v>
      </c>
      <c r="AN1013" s="61">
        <v>5.8219869584117739E-3</v>
      </c>
      <c r="AO1013">
        <v>8.4009488193084694E-2</v>
      </c>
      <c r="AP1013">
        <v>7.0446042196782464E-3</v>
      </c>
    </row>
    <row r="1014" spans="1:42" x14ac:dyDescent="0.35">
      <c r="A1014" s="48">
        <v>2020</v>
      </c>
      <c r="B1014">
        <v>211</v>
      </c>
      <c r="C1014">
        <v>77177</v>
      </c>
      <c r="D1014" t="s">
        <v>205</v>
      </c>
      <c r="E1014" t="s">
        <v>49</v>
      </c>
      <c r="F1014">
        <v>1995</v>
      </c>
      <c r="G1014">
        <v>80</v>
      </c>
      <c r="H1014">
        <v>1137.9951923076924</v>
      </c>
      <c r="J1014">
        <v>100</v>
      </c>
      <c r="K1014" t="s">
        <v>723</v>
      </c>
      <c r="L1014" t="s">
        <v>723</v>
      </c>
      <c r="M1014">
        <v>0</v>
      </c>
      <c r="N1014" t="s">
        <v>723</v>
      </c>
      <c r="O1014" t="s">
        <v>723</v>
      </c>
      <c r="P1014">
        <v>0</v>
      </c>
      <c r="Q1014">
        <v>28449.879807692309</v>
      </c>
      <c r="R1014" t="s">
        <v>723</v>
      </c>
      <c r="S1014" t="s">
        <v>723</v>
      </c>
      <c r="T1014">
        <v>0</v>
      </c>
      <c r="U1014" t="s">
        <v>723</v>
      </c>
      <c r="V1014" t="s">
        <v>723</v>
      </c>
      <c r="W1014">
        <v>0</v>
      </c>
      <c r="X1014" t="s">
        <v>723</v>
      </c>
      <c r="Y1014" t="s">
        <v>723</v>
      </c>
      <c r="Z1014">
        <v>0</v>
      </c>
      <c r="AA1014" t="s">
        <v>723</v>
      </c>
      <c r="AB1014" t="s">
        <v>722</v>
      </c>
      <c r="AC1014">
        <v>0</v>
      </c>
      <c r="AD1014" t="s">
        <v>723</v>
      </c>
      <c r="AE1014" t="s">
        <v>723</v>
      </c>
      <c r="AF1014">
        <v>0</v>
      </c>
      <c r="AG1014" t="s">
        <v>723</v>
      </c>
      <c r="AH1014" t="s">
        <v>723</v>
      </c>
      <c r="AI1014">
        <v>0</v>
      </c>
      <c r="AJ1014">
        <v>0</v>
      </c>
      <c r="AK1014">
        <v>0</v>
      </c>
      <c r="AL1014" t="s">
        <v>723</v>
      </c>
      <c r="AM1014" t="s">
        <v>723</v>
      </c>
      <c r="AN1014" s="61" t="s">
        <v>723</v>
      </c>
      <c r="AO1014" t="s">
        <v>723</v>
      </c>
      <c r="AP1014" t="s">
        <v>723</v>
      </c>
    </row>
    <row r="1015" spans="1:42" x14ac:dyDescent="0.35">
      <c r="A1015" s="48">
        <v>2020</v>
      </c>
      <c r="B1015">
        <v>212</v>
      </c>
      <c r="C1015">
        <v>77170</v>
      </c>
      <c r="D1015" t="s">
        <v>205</v>
      </c>
      <c r="E1015" t="s">
        <v>49</v>
      </c>
      <c r="F1015">
        <v>1996</v>
      </c>
      <c r="G1015">
        <v>80</v>
      </c>
      <c r="H1015">
        <v>1137.9951923076924</v>
      </c>
      <c r="J1015">
        <v>100</v>
      </c>
      <c r="K1015" t="s">
        <v>723</v>
      </c>
      <c r="L1015" t="s">
        <v>723</v>
      </c>
      <c r="M1015">
        <v>0</v>
      </c>
      <c r="N1015" t="s">
        <v>723</v>
      </c>
      <c r="O1015" t="s">
        <v>723</v>
      </c>
      <c r="P1015">
        <v>0</v>
      </c>
      <c r="Q1015">
        <v>27311.884615384617</v>
      </c>
      <c r="R1015" t="s">
        <v>723</v>
      </c>
      <c r="S1015" t="s">
        <v>723</v>
      </c>
      <c r="T1015">
        <v>0</v>
      </c>
      <c r="U1015" t="s">
        <v>723</v>
      </c>
      <c r="V1015" t="s">
        <v>723</v>
      </c>
      <c r="W1015">
        <v>0</v>
      </c>
      <c r="X1015" t="s">
        <v>723</v>
      </c>
      <c r="Y1015" t="s">
        <v>723</v>
      </c>
      <c r="Z1015">
        <v>0</v>
      </c>
      <c r="AA1015" t="s">
        <v>723</v>
      </c>
      <c r="AB1015" t="s">
        <v>722</v>
      </c>
      <c r="AC1015">
        <v>0</v>
      </c>
      <c r="AD1015" t="s">
        <v>723</v>
      </c>
      <c r="AE1015" t="s">
        <v>723</v>
      </c>
      <c r="AF1015">
        <v>0</v>
      </c>
      <c r="AG1015" t="s">
        <v>723</v>
      </c>
      <c r="AH1015" t="s">
        <v>723</v>
      </c>
      <c r="AI1015">
        <v>0</v>
      </c>
      <c r="AJ1015">
        <v>0</v>
      </c>
      <c r="AK1015">
        <v>0</v>
      </c>
      <c r="AL1015" t="s">
        <v>723</v>
      </c>
      <c r="AM1015" t="s">
        <v>723</v>
      </c>
      <c r="AN1015" s="61" t="s">
        <v>723</v>
      </c>
      <c r="AO1015" t="s">
        <v>723</v>
      </c>
      <c r="AP1015" t="s">
        <v>723</v>
      </c>
    </row>
    <row r="1016" spans="1:42" x14ac:dyDescent="0.35">
      <c r="A1016" s="48">
        <v>2020</v>
      </c>
      <c r="B1016">
        <v>213</v>
      </c>
      <c r="C1016" t="s">
        <v>204</v>
      </c>
      <c r="D1016" t="s">
        <v>205</v>
      </c>
      <c r="E1016" t="s">
        <v>49</v>
      </c>
      <c r="F1016">
        <v>1998</v>
      </c>
      <c r="G1016">
        <v>80</v>
      </c>
      <c r="H1016">
        <v>1137.9951923076924</v>
      </c>
      <c r="J1016">
        <v>100</v>
      </c>
      <c r="K1016" t="s">
        <v>723</v>
      </c>
      <c r="L1016" t="s">
        <v>723</v>
      </c>
      <c r="M1016">
        <v>0</v>
      </c>
      <c r="N1016" t="s">
        <v>723</v>
      </c>
      <c r="O1016" t="s">
        <v>723</v>
      </c>
      <c r="P1016">
        <v>0</v>
      </c>
      <c r="Q1016">
        <v>25035.894230769234</v>
      </c>
      <c r="R1016" t="s">
        <v>723</v>
      </c>
      <c r="S1016" t="s">
        <v>723</v>
      </c>
      <c r="T1016">
        <v>0</v>
      </c>
      <c r="U1016" t="s">
        <v>723</v>
      </c>
      <c r="V1016" t="s">
        <v>723</v>
      </c>
      <c r="W1016">
        <v>0</v>
      </c>
      <c r="X1016" t="s">
        <v>723</v>
      </c>
      <c r="Y1016" t="s">
        <v>723</v>
      </c>
      <c r="Z1016">
        <v>0</v>
      </c>
      <c r="AA1016" t="s">
        <v>723</v>
      </c>
      <c r="AB1016" t="s">
        <v>722</v>
      </c>
      <c r="AC1016">
        <v>0</v>
      </c>
      <c r="AD1016" t="s">
        <v>723</v>
      </c>
      <c r="AE1016" t="s">
        <v>723</v>
      </c>
      <c r="AF1016">
        <v>0</v>
      </c>
      <c r="AG1016" t="s">
        <v>723</v>
      </c>
      <c r="AH1016" t="s">
        <v>723</v>
      </c>
      <c r="AI1016">
        <v>0</v>
      </c>
      <c r="AJ1016">
        <v>0</v>
      </c>
      <c r="AK1016">
        <v>0</v>
      </c>
      <c r="AL1016" t="s">
        <v>723</v>
      </c>
      <c r="AM1016" t="s">
        <v>723</v>
      </c>
      <c r="AN1016" s="61" t="s">
        <v>723</v>
      </c>
      <c r="AO1016" t="s">
        <v>723</v>
      </c>
      <c r="AP1016" t="s">
        <v>723</v>
      </c>
    </row>
    <row r="1017" spans="1:42" x14ac:dyDescent="0.35">
      <c r="A1017" s="48">
        <v>2020</v>
      </c>
      <c r="B1017">
        <v>214</v>
      </c>
      <c r="C1017" t="s">
        <v>213</v>
      </c>
      <c r="D1017" t="s">
        <v>205</v>
      </c>
      <c r="E1017" t="s">
        <v>49</v>
      </c>
      <c r="F1017">
        <v>1998</v>
      </c>
      <c r="G1017">
        <v>80</v>
      </c>
      <c r="H1017">
        <v>1137.9951923076924</v>
      </c>
      <c r="J1017">
        <v>100</v>
      </c>
      <c r="K1017" t="s">
        <v>723</v>
      </c>
      <c r="L1017" t="s">
        <v>723</v>
      </c>
      <c r="M1017">
        <v>0</v>
      </c>
      <c r="N1017" t="s">
        <v>723</v>
      </c>
      <c r="O1017" t="s">
        <v>723</v>
      </c>
      <c r="P1017">
        <v>0</v>
      </c>
      <c r="Q1017">
        <v>25035.894230769234</v>
      </c>
      <c r="R1017" t="s">
        <v>723</v>
      </c>
      <c r="S1017" t="s">
        <v>723</v>
      </c>
      <c r="T1017">
        <v>0</v>
      </c>
      <c r="U1017" t="s">
        <v>723</v>
      </c>
      <c r="V1017" t="s">
        <v>723</v>
      </c>
      <c r="W1017">
        <v>0</v>
      </c>
      <c r="X1017" t="s">
        <v>723</v>
      </c>
      <c r="Y1017" t="s">
        <v>723</v>
      </c>
      <c r="Z1017">
        <v>0</v>
      </c>
      <c r="AA1017" t="s">
        <v>723</v>
      </c>
      <c r="AB1017" t="s">
        <v>722</v>
      </c>
      <c r="AC1017">
        <v>0</v>
      </c>
      <c r="AD1017" t="s">
        <v>723</v>
      </c>
      <c r="AE1017" t="s">
        <v>723</v>
      </c>
      <c r="AF1017">
        <v>0</v>
      </c>
      <c r="AG1017" t="s">
        <v>723</v>
      </c>
      <c r="AH1017" t="s">
        <v>723</v>
      </c>
      <c r="AI1017">
        <v>0</v>
      </c>
      <c r="AJ1017">
        <v>0</v>
      </c>
      <c r="AK1017">
        <v>0</v>
      </c>
      <c r="AL1017" t="s">
        <v>723</v>
      </c>
      <c r="AM1017" t="s">
        <v>723</v>
      </c>
      <c r="AN1017" s="61" t="s">
        <v>723</v>
      </c>
      <c r="AO1017" t="s">
        <v>723</v>
      </c>
      <c r="AP1017" t="s">
        <v>723</v>
      </c>
    </row>
    <row r="1018" spans="1:42" x14ac:dyDescent="0.35">
      <c r="A1018" s="48">
        <v>2020</v>
      </c>
      <c r="B1018">
        <v>215</v>
      </c>
      <c r="C1018" t="s">
        <v>214</v>
      </c>
      <c r="D1018" t="s">
        <v>205</v>
      </c>
      <c r="E1018" t="s">
        <v>49</v>
      </c>
      <c r="F1018">
        <v>1998</v>
      </c>
      <c r="G1018">
        <v>80</v>
      </c>
      <c r="H1018">
        <v>1137.9951923076924</v>
      </c>
      <c r="J1018">
        <v>100</v>
      </c>
      <c r="K1018" t="s">
        <v>723</v>
      </c>
      <c r="L1018" t="s">
        <v>723</v>
      </c>
      <c r="M1018">
        <v>0</v>
      </c>
      <c r="N1018" t="s">
        <v>723</v>
      </c>
      <c r="O1018" t="s">
        <v>723</v>
      </c>
      <c r="P1018">
        <v>0</v>
      </c>
      <c r="Q1018">
        <v>25035.894230769234</v>
      </c>
      <c r="R1018" t="s">
        <v>723</v>
      </c>
      <c r="S1018" t="s">
        <v>723</v>
      </c>
      <c r="T1018">
        <v>0</v>
      </c>
      <c r="U1018" t="s">
        <v>723</v>
      </c>
      <c r="V1018" t="s">
        <v>723</v>
      </c>
      <c r="W1018">
        <v>0</v>
      </c>
      <c r="X1018" t="s">
        <v>723</v>
      </c>
      <c r="Y1018" t="s">
        <v>723</v>
      </c>
      <c r="Z1018">
        <v>0</v>
      </c>
      <c r="AA1018" t="s">
        <v>723</v>
      </c>
      <c r="AB1018" t="s">
        <v>722</v>
      </c>
      <c r="AC1018">
        <v>0</v>
      </c>
      <c r="AD1018" t="s">
        <v>723</v>
      </c>
      <c r="AE1018" t="s">
        <v>723</v>
      </c>
      <c r="AF1018">
        <v>0</v>
      </c>
      <c r="AG1018" t="s">
        <v>723</v>
      </c>
      <c r="AH1018" t="s">
        <v>723</v>
      </c>
      <c r="AI1018">
        <v>0</v>
      </c>
      <c r="AJ1018">
        <v>0</v>
      </c>
      <c r="AK1018">
        <v>0</v>
      </c>
      <c r="AL1018" t="s">
        <v>723</v>
      </c>
      <c r="AM1018" t="s">
        <v>723</v>
      </c>
      <c r="AN1018" s="61" t="s">
        <v>723</v>
      </c>
      <c r="AO1018" t="s">
        <v>723</v>
      </c>
      <c r="AP1018" t="s">
        <v>723</v>
      </c>
    </row>
    <row r="1019" spans="1:42" x14ac:dyDescent="0.35">
      <c r="A1019" s="48">
        <v>2020</v>
      </c>
      <c r="B1019">
        <v>216</v>
      </c>
      <c r="C1019" t="s">
        <v>265</v>
      </c>
      <c r="D1019" t="s">
        <v>205</v>
      </c>
      <c r="E1019" t="s">
        <v>49</v>
      </c>
      <c r="F1019">
        <v>1999</v>
      </c>
      <c r="G1019">
        <v>80</v>
      </c>
      <c r="H1019">
        <v>1137.9951923076924</v>
      </c>
      <c r="J1019">
        <v>100</v>
      </c>
      <c r="K1019" t="s">
        <v>723</v>
      </c>
      <c r="L1019" t="s">
        <v>723</v>
      </c>
      <c r="M1019">
        <v>0</v>
      </c>
      <c r="N1019" t="s">
        <v>723</v>
      </c>
      <c r="O1019" t="s">
        <v>723</v>
      </c>
      <c r="P1019">
        <v>0</v>
      </c>
      <c r="Q1019">
        <v>23897.899038461539</v>
      </c>
      <c r="R1019" t="s">
        <v>723</v>
      </c>
      <c r="S1019" t="s">
        <v>723</v>
      </c>
      <c r="T1019">
        <v>0</v>
      </c>
      <c r="U1019" t="s">
        <v>723</v>
      </c>
      <c r="V1019" t="s">
        <v>723</v>
      </c>
      <c r="W1019">
        <v>0</v>
      </c>
      <c r="X1019" t="s">
        <v>723</v>
      </c>
      <c r="Y1019" t="s">
        <v>723</v>
      </c>
      <c r="Z1019">
        <v>0</v>
      </c>
      <c r="AA1019" t="s">
        <v>723</v>
      </c>
      <c r="AB1019" t="s">
        <v>722</v>
      </c>
      <c r="AC1019">
        <v>0</v>
      </c>
      <c r="AD1019" t="s">
        <v>723</v>
      </c>
      <c r="AE1019" t="s">
        <v>723</v>
      </c>
      <c r="AF1019">
        <v>0</v>
      </c>
      <c r="AG1019" t="s">
        <v>723</v>
      </c>
      <c r="AH1019" t="s">
        <v>723</v>
      </c>
      <c r="AI1019">
        <v>0</v>
      </c>
      <c r="AJ1019">
        <v>0</v>
      </c>
      <c r="AK1019">
        <v>0</v>
      </c>
      <c r="AL1019" t="s">
        <v>723</v>
      </c>
      <c r="AM1019" t="s">
        <v>723</v>
      </c>
      <c r="AN1019" s="61" t="s">
        <v>723</v>
      </c>
      <c r="AO1019" t="s">
        <v>723</v>
      </c>
      <c r="AP1019" t="s">
        <v>723</v>
      </c>
    </row>
    <row r="1020" spans="1:42" x14ac:dyDescent="0.35">
      <c r="A1020" s="48">
        <v>2020</v>
      </c>
      <c r="B1020">
        <v>217</v>
      </c>
      <c r="C1020" t="s">
        <v>217</v>
      </c>
      <c r="D1020" t="s">
        <v>205</v>
      </c>
      <c r="E1020" t="s">
        <v>49</v>
      </c>
      <c r="F1020">
        <v>1999</v>
      </c>
      <c r="G1020">
        <v>80</v>
      </c>
      <c r="H1020">
        <v>1137.9951923076924</v>
      </c>
      <c r="J1020">
        <v>100</v>
      </c>
      <c r="K1020" t="s">
        <v>723</v>
      </c>
      <c r="L1020" t="s">
        <v>723</v>
      </c>
      <c r="M1020">
        <v>0</v>
      </c>
      <c r="N1020" t="s">
        <v>723</v>
      </c>
      <c r="O1020" t="s">
        <v>723</v>
      </c>
      <c r="P1020">
        <v>0</v>
      </c>
      <c r="Q1020">
        <v>23897.899038461539</v>
      </c>
      <c r="R1020" t="s">
        <v>723</v>
      </c>
      <c r="S1020" t="s">
        <v>723</v>
      </c>
      <c r="T1020">
        <v>0</v>
      </c>
      <c r="U1020" t="s">
        <v>723</v>
      </c>
      <c r="V1020" t="s">
        <v>723</v>
      </c>
      <c r="W1020">
        <v>0</v>
      </c>
      <c r="X1020" t="s">
        <v>723</v>
      </c>
      <c r="Y1020" t="s">
        <v>723</v>
      </c>
      <c r="Z1020">
        <v>0</v>
      </c>
      <c r="AA1020" t="s">
        <v>723</v>
      </c>
      <c r="AB1020" t="s">
        <v>722</v>
      </c>
      <c r="AC1020">
        <v>0</v>
      </c>
      <c r="AD1020" t="s">
        <v>723</v>
      </c>
      <c r="AE1020" t="s">
        <v>723</v>
      </c>
      <c r="AF1020">
        <v>0</v>
      </c>
      <c r="AG1020" t="s">
        <v>723</v>
      </c>
      <c r="AH1020" t="s">
        <v>723</v>
      </c>
      <c r="AI1020">
        <v>0</v>
      </c>
      <c r="AJ1020">
        <v>0</v>
      </c>
      <c r="AK1020">
        <v>0</v>
      </c>
      <c r="AL1020" t="s">
        <v>723</v>
      </c>
      <c r="AM1020" t="s">
        <v>723</v>
      </c>
      <c r="AN1020" s="61" t="s">
        <v>723</v>
      </c>
      <c r="AO1020" t="s">
        <v>723</v>
      </c>
      <c r="AP1020" t="s">
        <v>723</v>
      </c>
    </row>
    <row r="1021" spans="1:42" x14ac:dyDescent="0.35">
      <c r="A1021" s="48">
        <v>2020</v>
      </c>
      <c r="B1021">
        <v>218</v>
      </c>
      <c r="C1021" t="s">
        <v>218</v>
      </c>
      <c r="D1021" t="s">
        <v>205</v>
      </c>
      <c r="E1021" t="s">
        <v>49</v>
      </c>
      <c r="F1021">
        <v>1999</v>
      </c>
      <c r="G1021">
        <v>80</v>
      </c>
      <c r="H1021">
        <v>1137.9951923076924</v>
      </c>
      <c r="J1021">
        <v>100</v>
      </c>
      <c r="K1021" t="s">
        <v>723</v>
      </c>
      <c r="L1021" t="s">
        <v>723</v>
      </c>
      <c r="M1021">
        <v>0</v>
      </c>
      <c r="N1021" t="s">
        <v>723</v>
      </c>
      <c r="O1021" t="s">
        <v>723</v>
      </c>
      <c r="P1021">
        <v>0</v>
      </c>
      <c r="Q1021">
        <v>23897.899038461539</v>
      </c>
      <c r="R1021" t="s">
        <v>723</v>
      </c>
      <c r="S1021" t="s">
        <v>723</v>
      </c>
      <c r="T1021">
        <v>0</v>
      </c>
      <c r="U1021" t="s">
        <v>723</v>
      </c>
      <c r="V1021" t="s">
        <v>723</v>
      </c>
      <c r="W1021">
        <v>0</v>
      </c>
      <c r="X1021" t="s">
        <v>723</v>
      </c>
      <c r="Y1021" t="s">
        <v>723</v>
      </c>
      <c r="Z1021">
        <v>0</v>
      </c>
      <c r="AA1021" t="s">
        <v>723</v>
      </c>
      <c r="AB1021" t="s">
        <v>722</v>
      </c>
      <c r="AC1021">
        <v>0</v>
      </c>
      <c r="AD1021" t="s">
        <v>723</v>
      </c>
      <c r="AE1021" t="s">
        <v>723</v>
      </c>
      <c r="AF1021">
        <v>0</v>
      </c>
      <c r="AG1021" t="s">
        <v>723</v>
      </c>
      <c r="AH1021" t="s">
        <v>723</v>
      </c>
      <c r="AI1021">
        <v>0</v>
      </c>
      <c r="AJ1021">
        <v>0</v>
      </c>
      <c r="AK1021">
        <v>0</v>
      </c>
      <c r="AL1021" t="s">
        <v>723</v>
      </c>
      <c r="AM1021" t="s">
        <v>723</v>
      </c>
      <c r="AN1021" s="61" t="s">
        <v>723</v>
      </c>
      <c r="AO1021" t="s">
        <v>723</v>
      </c>
      <c r="AP1021" t="s">
        <v>723</v>
      </c>
    </row>
    <row r="1022" spans="1:42" x14ac:dyDescent="0.35">
      <c r="A1022" s="48">
        <v>2020</v>
      </c>
      <c r="B1022">
        <v>219</v>
      </c>
      <c r="C1022" t="s">
        <v>219</v>
      </c>
      <c r="D1022" t="s">
        <v>205</v>
      </c>
      <c r="E1022" t="s">
        <v>49</v>
      </c>
      <c r="F1022">
        <v>1999</v>
      </c>
      <c r="G1022">
        <v>80</v>
      </c>
      <c r="H1022">
        <v>1137.9951923076924</v>
      </c>
      <c r="J1022">
        <v>100</v>
      </c>
      <c r="K1022" t="s">
        <v>723</v>
      </c>
      <c r="L1022" t="s">
        <v>723</v>
      </c>
      <c r="M1022">
        <v>0</v>
      </c>
      <c r="N1022" t="s">
        <v>723</v>
      </c>
      <c r="O1022" t="s">
        <v>723</v>
      </c>
      <c r="P1022">
        <v>0</v>
      </c>
      <c r="Q1022">
        <v>23897.899038461539</v>
      </c>
      <c r="R1022" t="s">
        <v>723</v>
      </c>
      <c r="S1022" t="s">
        <v>723</v>
      </c>
      <c r="T1022">
        <v>0</v>
      </c>
      <c r="U1022" t="s">
        <v>723</v>
      </c>
      <c r="V1022" t="s">
        <v>723</v>
      </c>
      <c r="W1022">
        <v>0</v>
      </c>
      <c r="X1022" t="s">
        <v>723</v>
      </c>
      <c r="Y1022" t="s">
        <v>723</v>
      </c>
      <c r="Z1022">
        <v>0</v>
      </c>
      <c r="AA1022" t="s">
        <v>723</v>
      </c>
      <c r="AB1022" t="s">
        <v>722</v>
      </c>
      <c r="AC1022">
        <v>0</v>
      </c>
      <c r="AD1022" t="s">
        <v>723</v>
      </c>
      <c r="AE1022" t="s">
        <v>723</v>
      </c>
      <c r="AF1022">
        <v>0</v>
      </c>
      <c r="AG1022" t="s">
        <v>723</v>
      </c>
      <c r="AH1022" t="s">
        <v>723</v>
      </c>
      <c r="AI1022">
        <v>0</v>
      </c>
      <c r="AJ1022">
        <v>0</v>
      </c>
      <c r="AK1022">
        <v>0</v>
      </c>
      <c r="AL1022" t="s">
        <v>723</v>
      </c>
      <c r="AM1022" t="s">
        <v>723</v>
      </c>
      <c r="AN1022" s="61" t="s">
        <v>723</v>
      </c>
      <c r="AO1022" t="s">
        <v>723</v>
      </c>
      <c r="AP1022" t="s">
        <v>723</v>
      </c>
    </row>
    <row r="1023" spans="1:42" x14ac:dyDescent="0.35">
      <c r="A1023" s="48">
        <v>2020</v>
      </c>
      <c r="B1023">
        <v>220</v>
      </c>
      <c r="C1023" t="s">
        <v>220</v>
      </c>
      <c r="D1023" t="s">
        <v>205</v>
      </c>
      <c r="E1023" t="s">
        <v>49</v>
      </c>
      <c r="F1023">
        <v>1999</v>
      </c>
      <c r="G1023">
        <v>80</v>
      </c>
      <c r="H1023">
        <v>1137.9951923076924</v>
      </c>
      <c r="J1023">
        <v>100</v>
      </c>
      <c r="K1023" t="s">
        <v>723</v>
      </c>
      <c r="L1023" t="s">
        <v>723</v>
      </c>
      <c r="M1023">
        <v>0</v>
      </c>
      <c r="N1023" t="s">
        <v>723</v>
      </c>
      <c r="O1023" t="s">
        <v>723</v>
      </c>
      <c r="P1023">
        <v>0</v>
      </c>
      <c r="Q1023">
        <v>23897.899038461539</v>
      </c>
      <c r="R1023" t="s">
        <v>723</v>
      </c>
      <c r="S1023" t="s">
        <v>723</v>
      </c>
      <c r="T1023">
        <v>0</v>
      </c>
      <c r="U1023" t="s">
        <v>723</v>
      </c>
      <c r="V1023" t="s">
        <v>723</v>
      </c>
      <c r="W1023">
        <v>0</v>
      </c>
      <c r="X1023" t="s">
        <v>723</v>
      </c>
      <c r="Y1023" t="s">
        <v>723</v>
      </c>
      <c r="Z1023">
        <v>0</v>
      </c>
      <c r="AA1023" t="s">
        <v>723</v>
      </c>
      <c r="AB1023" t="s">
        <v>722</v>
      </c>
      <c r="AC1023">
        <v>0</v>
      </c>
      <c r="AD1023" t="s">
        <v>723</v>
      </c>
      <c r="AE1023" t="s">
        <v>723</v>
      </c>
      <c r="AF1023">
        <v>0</v>
      </c>
      <c r="AG1023" t="s">
        <v>723</v>
      </c>
      <c r="AH1023" t="s">
        <v>723</v>
      </c>
      <c r="AI1023">
        <v>0</v>
      </c>
      <c r="AJ1023">
        <v>0</v>
      </c>
      <c r="AK1023">
        <v>0</v>
      </c>
      <c r="AL1023" t="s">
        <v>723</v>
      </c>
      <c r="AM1023" t="s">
        <v>723</v>
      </c>
      <c r="AN1023" s="61" t="s">
        <v>723</v>
      </c>
      <c r="AO1023" t="s">
        <v>723</v>
      </c>
      <c r="AP1023" t="s">
        <v>723</v>
      </c>
    </row>
    <row r="1024" spans="1:42" x14ac:dyDescent="0.35">
      <c r="A1024" s="48">
        <v>2020</v>
      </c>
      <c r="B1024">
        <v>221</v>
      </c>
      <c r="C1024" t="s">
        <v>221</v>
      </c>
      <c r="D1024" t="s">
        <v>205</v>
      </c>
      <c r="E1024" t="s">
        <v>49</v>
      </c>
      <c r="F1024">
        <v>1999</v>
      </c>
      <c r="G1024">
        <v>80</v>
      </c>
      <c r="H1024">
        <v>1137.9951923076924</v>
      </c>
      <c r="J1024">
        <v>100</v>
      </c>
      <c r="K1024" t="s">
        <v>723</v>
      </c>
      <c r="L1024" t="s">
        <v>723</v>
      </c>
      <c r="M1024">
        <v>0</v>
      </c>
      <c r="N1024" t="s">
        <v>723</v>
      </c>
      <c r="O1024" t="s">
        <v>723</v>
      </c>
      <c r="P1024">
        <v>0</v>
      </c>
      <c r="Q1024">
        <v>23897.899038461539</v>
      </c>
      <c r="R1024" t="s">
        <v>723</v>
      </c>
      <c r="S1024" t="s">
        <v>723</v>
      </c>
      <c r="T1024">
        <v>0</v>
      </c>
      <c r="U1024" t="s">
        <v>723</v>
      </c>
      <c r="V1024" t="s">
        <v>723</v>
      </c>
      <c r="W1024">
        <v>0</v>
      </c>
      <c r="X1024" t="s">
        <v>723</v>
      </c>
      <c r="Y1024" t="s">
        <v>723</v>
      </c>
      <c r="Z1024">
        <v>0</v>
      </c>
      <c r="AA1024" t="s">
        <v>723</v>
      </c>
      <c r="AB1024" t="s">
        <v>722</v>
      </c>
      <c r="AC1024">
        <v>0</v>
      </c>
      <c r="AD1024" t="s">
        <v>723</v>
      </c>
      <c r="AE1024" t="s">
        <v>723</v>
      </c>
      <c r="AF1024">
        <v>0</v>
      </c>
      <c r="AG1024" t="s">
        <v>723</v>
      </c>
      <c r="AH1024" t="s">
        <v>723</v>
      </c>
      <c r="AI1024">
        <v>0</v>
      </c>
      <c r="AJ1024">
        <v>0</v>
      </c>
      <c r="AK1024">
        <v>0</v>
      </c>
      <c r="AL1024" t="s">
        <v>723</v>
      </c>
      <c r="AM1024" t="s">
        <v>723</v>
      </c>
      <c r="AN1024" s="61" t="s">
        <v>723</v>
      </c>
      <c r="AO1024" t="s">
        <v>723</v>
      </c>
      <c r="AP1024" t="s">
        <v>723</v>
      </c>
    </row>
    <row r="1025" spans="1:43" x14ac:dyDescent="0.35">
      <c r="A1025" s="48">
        <v>2020</v>
      </c>
      <c r="B1025">
        <v>222</v>
      </c>
      <c r="C1025" t="s">
        <v>222</v>
      </c>
      <c r="D1025" t="s">
        <v>205</v>
      </c>
      <c r="E1025" t="s">
        <v>49</v>
      </c>
      <c r="F1025">
        <v>1999</v>
      </c>
      <c r="G1025">
        <v>80</v>
      </c>
      <c r="H1025">
        <v>1137.9951923076924</v>
      </c>
      <c r="J1025">
        <v>100</v>
      </c>
      <c r="K1025" t="s">
        <v>723</v>
      </c>
      <c r="L1025" t="s">
        <v>723</v>
      </c>
      <c r="M1025">
        <v>0</v>
      </c>
      <c r="N1025" t="s">
        <v>723</v>
      </c>
      <c r="O1025" t="s">
        <v>723</v>
      </c>
      <c r="P1025">
        <v>0</v>
      </c>
      <c r="Q1025">
        <v>23897.899038461539</v>
      </c>
      <c r="R1025" t="s">
        <v>723</v>
      </c>
      <c r="S1025" t="s">
        <v>723</v>
      </c>
      <c r="T1025">
        <v>0</v>
      </c>
      <c r="U1025" t="s">
        <v>723</v>
      </c>
      <c r="V1025" t="s">
        <v>723</v>
      </c>
      <c r="W1025">
        <v>0</v>
      </c>
      <c r="X1025" t="s">
        <v>723</v>
      </c>
      <c r="Y1025" t="s">
        <v>723</v>
      </c>
      <c r="Z1025">
        <v>0</v>
      </c>
      <c r="AA1025" t="s">
        <v>723</v>
      </c>
      <c r="AB1025" t="s">
        <v>722</v>
      </c>
      <c r="AC1025">
        <v>0</v>
      </c>
      <c r="AD1025" t="s">
        <v>723</v>
      </c>
      <c r="AE1025" t="s">
        <v>723</v>
      </c>
      <c r="AF1025">
        <v>0</v>
      </c>
      <c r="AG1025" t="s">
        <v>723</v>
      </c>
      <c r="AH1025" t="s">
        <v>723</v>
      </c>
      <c r="AI1025">
        <v>0</v>
      </c>
      <c r="AJ1025">
        <v>0</v>
      </c>
      <c r="AK1025">
        <v>0</v>
      </c>
      <c r="AL1025" t="s">
        <v>723</v>
      </c>
      <c r="AM1025" t="s">
        <v>723</v>
      </c>
      <c r="AN1025" s="61" t="s">
        <v>723</v>
      </c>
      <c r="AO1025" t="s">
        <v>723</v>
      </c>
      <c r="AP1025" t="s">
        <v>723</v>
      </c>
      <c r="AQ1025" t="s">
        <v>679</v>
      </c>
    </row>
    <row r="1026" spans="1:43" x14ac:dyDescent="0.35">
      <c r="A1026" s="48">
        <v>2020</v>
      </c>
      <c r="B1026">
        <v>223</v>
      </c>
      <c r="C1026" t="s">
        <v>223</v>
      </c>
      <c r="D1026" t="s">
        <v>205</v>
      </c>
      <c r="E1026" t="s">
        <v>49</v>
      </c>
      <c r="F1026">
        <v>1999</v>
      </c>
      <c r="G1026">
        <v>80</v>
      </c>
      <c r="H1026">
        <v>1137.9951923076924</v>
      </c>
      <c r="J1026">
        <v>100</v>
      </c>
      <c r="K1026" t="s">
        <v>723</v>
      </c>
      <c r="L1026" t="s">
        <v>723</v>
      </c>
      <c r="M1026">
        <v>0</v>
      </c>
      <c r="N1026" t="s">
        <v>723</v>
      </c>
      <c r="O1026" t="s">
        <v>723</v>
      </c>
      <c r="P1026">
        <v>0</v>
      </c>
      <c r="Q1026">
        <v>23897.899038461539</v>
      </c>
      <c r="R1026" t="s">
        <v>723</v>
      </c>
      <c r="S1026" t="s">
        <v>723</v>
      </c>
      <c r="T1026">
        <v>0</v>
      </c>
      <c r="U1026" t="s">
        <v>723</v>
      </c>
      <c r="V1026" t="s">
        <v>723</v>
      </c>
      <c r="W1026">
        <v>0</v>
      </c>
      <c r="X1026" t="s">
        <v>723</v>
      </c>
      <c r="Y1026" t="s">
        <v>723</v>
      </c>
      <c r="Z1026">
        <v>0</v>
      </c>
      <c r="AA1026" t="s">
        <v>723</v>
      </c>
      <c r="AB1026" t="s">
        <v>722</v>
      </c>
      <c r="AC1026">
        <v>0</v>
      </c>
      <c r="AD1026" t="s">
        <v>723</v>
      </c>
      <c r="AE1026" t="s">
        <v>723</v>
      </c>
      <c r="AF1026">
        <v>0</v>
      </c>
      <c r="AG1026" t="s">
        <v>723</v>
      </c>
      <c r="AH1026" t="s">
        <v>723</v>
      </c>
      <c r="AI1026">
        <v>0</v>
      </c>
      <c r="AJ1026">
        <v>0</v>
      </c>
      <c r="AK1026">
        <v>0</v>
      </c>
      <c r="AL1026" t="s">
        <v>723</v>
      </c>
      <c r="AM1026" t="s">
        <v>723</v>
      </c>
      <c r="AN1026" s="61" t="s">
        <v>723</v>
      </c>
      <c r="AO1026" t="s">
        <v>723</v>
      </c>
      <c r="AP1026" t="s">
        <v>723</v>
      </c>
      <c r="AQ1026" t="s">
        <v>679</v>
      </c>
    </row>
    <row r="1027" spans="1:43" x14ac:dyDescent="0.35">
      <c r="A1027" s="48">
        <v>2020</v>
      </c>
      <c r="B1027">
        <v>224</v>
      </c>
      <c r="C1027" t="s">
        <v>224</v>
      </c>
      <c r="D1027" t="s">
        <v>205</v>
      </c>
      <c r="E1027" t="s">
        <v>49</v>
      </c>
      <c r="F1027">
        <v>2000</v>
      </c>
      <c r="G1027">
        <v>80</v>
      </c>
      <c r="H1027">
        <v>1137.9951923076924</v>
      </c>
      <c r="J1027">
        <v>100</v>
      </c>
      <c r="K1027" t="s">
        <v>723</v>
      </c>
      <c r="L1027" t="s">
        <v>723</v>
      </c>
      <c r="M1027">
        <v>0</v>
      </c>
      <c r="N1027" t="s">
        <v>723</v>
      </c>
      <c r="O1027" t="s">
        <v>723</v>
      </c>
      <c r="P1027">
        <v>0</v>
      </c>
      <c r="Q1027">
        <v>22759.903846153848</v>
      </c>
      <c r="R1027" t="s">
        <v>723</v>
      </c>
      <c r="S1027" t="s">
        <v>723</v>
      </c>
      <c r="T1027">
        <v>0</v>
      </c>
      <c r="U1027" t="s">
        <v>723</v>
      </c>
      <c r="V1027" t="s">
        <v>723</v>
      </c>
      <c r="W1027">
        <v>0</v>
      </c>
      <c r="X1027" t="s">
        <v>723</v>
      </c>
      <c r="Y1027" t="s">
        <v>723</v>
      </c>
      <c r="Z1027">
        <v>0</v>
      </c>
      <c r="AA1027" t="s">
        <v>723</v>
      </c>
      <c r="AB1027" t="s">
        <v>722</v>
      </c>
      <c r="AC1027">
        <v>0</v>
      </c>
      <c r="AD1027" t="s">
        <v>723</v>
      </c>
      <c r="AE1027" t="s">
        <v>723</v>
      </c>
      <c r="AF1027">
        <v>0</v>
      </c>
      <c r="AG1027" t="s">
        <v>723</v>
      </c>
      <c r="AH1027" t="s">
        <v>723</v>
      </c>
      <c r="AI1027">
        <v>0</v>
      </c>
      <c r="AJ1027">
        <v>0</v>
      </c>
      <c r="AK1027">
        <v>0</v>
      </c>
      <c r="AL1027" t="s">
        <v>723</v>
      </c>
      <c r="AM1027" t="s">
        <v>723</v>
      </c>
      <c r="AN1027" s="61" t="s">
        <v>723</v>
      </c>
      <c r="AO1027" t="s">
        <v>723</v>
      </c>
      <c r="AP1027" t="s">
        <v>723</v>
      </c>
    </row>
    <row r="1028" spans="1:43" x14ac:dyDescent="0.35">
      <c r="A1028" s="48">
        <v>2020</v>
      </c>
      <c r="B1028">
        <v>225</v>
      </c>
      <c r="C1028" t="s">
        <v>232</v>
      </c>
      <c r="D1028" t="s">
        <v>205</v>
      </c>
      <c r="E1028" t="s">
        <v>49</v>
      </c>
      <c r="F1028">
        <v>2000</v>
      </c>
      <c r="G1028">
        <v>80</v>
      </c>
      <c r="H1028">
        <v>1137.9951923076924</v>
      </c>
      <c r="J1028">
        <v>100</v>
      </c>
      <c r="K1028" t="s">
        <v>723</v>
      </c>
      <c r="L1028" t="s">
        <v>723</v>
      </c>
      <c r="M1028">
        <v>0</v>
      </c>
      <c r="N1028" t="s">
        <v>723</v>
      </c>
      <c r="O1028" t="s">
        <v>723</v>
      </c>
      <c r="P1028">
        <v>0</v>
      </c>
      <c r="Q1028">
        <v>22759.903846153848</v>
      </c>
      <c r="R1028" t="s">
        <v>723</v>
      </c>
      <c r="S1028" t="s">
        <v>723</v>
      </c>
      <c r="T1028">
        <v>0</v>
      </c>
      <c r="U1028" t="s">
        <v>723</v>
      </c>
      <c r="V1028" t="s">
        <v>723</v>
      </c>
      <c r="W1028">
        <v>0</v>
      </c>
      <c r="X1028" t="s">
        <v>723</v>
      </c>
      <c r="Y1028" t="s">
        <v>723</v>
      </c>
      <c r="Z1028">
        <v>0</v>
      </c>
      <c r="AA1028" t="s">
        <v>723</v>
      </c>
      <c r="AB1028" t="s">
        <v>722</v>
      </c>
      <c r="AC1028">
        <v>0</v>
      </c>
      <c r="AD1028" t="s">
        <v>723</v>
      </c>
      <c r="AE1028" t="s">
        <v>723</v>
      </c>
      <c r="AF1028">
        <v>0</v>
      </c>
      <c r="AG1028" t="s">
        <v>723</v>
      </c>
      <c r="AH1028" t="s">
        <v>723</v>
      </c>
      <c r="AI1028">
        <v>0</v>
      </c>
      <c r="AJ1028">
        <v>0</v>
      </c>
      <c r="AK1028">
        <v>0</v>
      </c>
      <c r="AL1028" t="s">
        <v>723</v>
      </c>
      <c r="AM1028" t="s">
        <v>723</v>
      </c>
      <c r="AN1028" s="61" t="s">
        <v>723</v>
      </c>
      <c r="AO1028" t="s">
        <v>723</v>
      </c>
      <c r="AP1028" t="s">
        <v>723</v>
      </c>
    </row>
    <row r="1029" spans="1:43" x14ac:dyDescent="0.35">
      <c r="A1029" s="48">
        <v>2020</v>
      </c>
      <c r="B1029">
        <v>226</v>
      </c>
      <c r="C1029" t="s">
        <v>233</v>
      </c>
      <c r="D1029" t="s">
        <v>205</v>
      </c>
      <c r="E1029" t="s">
        <v>49</v>
      </c>
      <c r="F1029">
        <v>2000</v>
      </c>
      <c r="G1029">
        <v>80</v>
      </c>
      <c r="H1029">
        <v>1137.9951923076924</v>
      </c>
      <c r="J1029">
        <v>100</v>
      </c>
      <c r="K1029" t="s">
        <v>723</v>
      </c>
      <c r="L1029" t="s">
        <v>723</v>
      </c>
      <c r="M1029">
        <v>0</v>
      </c>
      <c r="N1029" t="s">
        <v>723</v>
      </c>
      <c r="O1029" t="s">
        <v>723</v>
      </c>
      <c r="P1029">
        <v>0</v>
      </c>
      <c r="Q1029">
        <v>22759.903846153848</v>
      </c>
      <c r="R1029" t="s">
        <v>723</v>
      </c>
      <c r="S1029" t="s">
        <v>723</v>
      </c>
      <c r="T1029">
        <v>0</v>
      </c>
      <c r="U1029" t="s">
        <v>723</v>
      </c>
      <c r="V1029" t="s">
        <v>723</v>
      </c>
      <c r="W1029">
        <v>0</v>
      </c>
      <c r="X1029" t="s">
        <v>723</v>
      </c>
      <c r="Y1029" t="s">
        <v>723</v>
      </c>
      <c r="Z1029">
        <v>0</v>
      </c>
      <c r="AA1029" t="s">
        <v>723</v>
      </c>
      <c r="AB1029" t="s">
        <v>722</v>
      </c>
      <c r="AC1029">
        <v>0</v>
      </c>
      <c r="AD1029" t="s">
        <v>723</v>
      </c>
      <c r="AE1029" t="s">
        <v>723</v>
      </c>
      <c r="AF1029">
        <v>0</v>
      </c>
      <c r="AG1029" t="s">
        <v>723</v>
      </c>
      <c r="AH1029" t="s">
        <v>723</v>
      </c>
      <c r="AI1029">
        <v>0</v>
      </c>
      <c r="AJ1029">
        <v>0</v>
      </c>
      <c r="AK1029">
        <v>0</v>
      </c>
      <c r="AL1029" t="s">
        <v>723</v>
      </c>
      <c r="AM1029" t="s">
        <v>723</v>
      </c>
      <c r="AN1029" s="61" t="s">
        <v>723</v>
      </c>
      <c r="AO1029" t="s">
        <v>723</v>
      </c>
      <c r="AP1029" t="s">
        <v>723</v>
      </c>
    </row>
    <row r="1030" spans="1:43" x14ac:dyDescent="0.35">
      <c r="A1030" s="48">
        <v>2020</v>
      </c>
      <c r="B1030">
        <v>227</v>
      </c>
      <c r="C1030" t="s">
        <v>234</v>
      </c>
      <c r="D1030" t="s">
        <v>205</v>
      </c>
      <c r="E1030" t="s">
        <v>49</v>
      </c>
      <c r="F1030">
        <v>2000</v>
      </c>
      <c r="G1030">
        <v>80</v>
      </c>
      <c r="H1030">
        <v>1137.9951923076924</v>
      </c>
      <c r="J1030">
        <v>100</v>
      </c>
      <c r="K1030" t="s">
        <v>723</v>
      </c>
      <c r="L1030" t="s">
        <v>723</v>
      </c>
      <c r="M1030">
        <v>0</v>
      </c>
      <c r="N1030" t="s">
        <v>723</v>
      </c>
      <c r="O1030" t="s">
        <v>723</v>
      </c>
      <c r="P1030">
        <v>0</v>
      </c>
      <c r="Q1030">
        <v>22759.903846153848</v>
      </c>
      <c r="R1030" t="s">
        <v>723</v>
      </c>
      <c r="S1030" t="s">
        <v>723</v>
      </c>
      <c r="T1030">
        <v>0</v>
      </c>
      <c r="U1030" t="s">
        <v>723</v>
      </c>
      <c r="V1030" t="s">
        <v>723</v>
      </c>
      <c r="W1030">
        <v>0</v>
      </c>
      <c r="X1030" t="s">
        <v>723</v>
      </c>
      <c r="Y1030" t="s">
        <v>723</v>
      </c>
      <c r="Z1030">
        <v>0</v>
      </c>
      <c r="AA1030" t="s">
        <v>723</v>
      </c>
      <c r="AB1030" t="s">
        <v>722</v>
      </c>
      <c r="AC1030">
        <v>0</v>
      </c>
      <c r="AD1030" t="s">
        <v>723</v>
      </c>
      <c r="AE1030" t="s">
        <v>723</v>
      </c>
      <c r="AF1030">
        <v>0</v>
      </c>
      <c r="AG1030" t="s">
        <v>723</v>
      </c>
      <c r="AH1030" t="s">
        <v>723</v>
      </c>
      <c r="AI1030">
        <v>0</v>
      </c>
      <c r="AJ1030">
        <v>0</v>
      </c>
      <c r="AK1030">
        <v>0</v>
      </c>
      <c r="AL1030" t="s">
        <v>723</v>
      </c>
      <c r="AM1030" t="s">
        <v>723</v>
      </c>
      <c r="AN1030" s="61" t="s">
        <v>723</v>
      </c>
      <c r="AO1030" t="s">
        <v>723</v>
      </c>
      <c r="AP1030" t="s">
        <v>723</v>
      </c>
    </row>
    <row r="1031" spans="1:43" x14ac:dyDescent="0.35">
      <c r="A1031" s="48">
        <v>2020</v>
      </c>
      <c r="B1031">
        <v>228</v>
      </c>
      <c r="C1031" t="s">
        <v>235</v>
      </c>
      <c r="D1031" t="s">
        <v>205</v>
      </c>
      <c r="E1031" t="s">
        <v>49</v>
      </c>
      <c r="F1031">
        <v>2000</v>
      </c>
      <c r="G1031">
        <v>80</v>
      </c>
      <c r="H1031">
        <v>1137.9951923076924</v>
      </c>
      <c r="J1031">
        <v>100</v>
      </c>
      <c r="K1031" t="s">
        <v>723</v>
      </c>
      <c r="L1031" t="s">
        <v>723</v>
      </c>
      <c r="M1031">
        <v>0</v>
      </c>
      <c r="N1031" t="s">
        <v>723</v>
      </c>
      <c r="O1031" t="s">
        <v>723</v>
      </c>
      <c r="P1031">
        <v>0</v>
      </c>
      <c r="Q1031">
        <v>22759.903846153848</v>
      </c>
      <c r="R1031" t="s">
        <v>723</v>
      </c>
      <c r="S1031" t="s">
        <v>723</v>
      </c>
      <c r="T1031">
        <v>0</v>
      </c>
      <c r="U1031" t="s">
        <v>723</v>
      </c>
      <c r="V1031" t="s">
        <v>723</v>
      </c>
      <c r="W1031">
        <v>0</v>
      </c>
      <c r="X1031" t="s">
        <v>723</v>
      </c>
      <c r="Y1031" t="s">
        <v>723</v>
      </c>
      <c r="Z1031">
        <v>0</v>
      </c>
      <c r="AA1031" t="s">
        <v>723</v>
      </c>
      <c r="AB1031" t="s">
        <v>722</v>
      </c>
      <c r="AC1031">
        <v>0</v>
      </c>
      <c r="AD1031" t="s">
        <v>723</v>
      </c>
      <c r="AE1031" t="s">
        <v>723</v>
      </c>
      <c r="AF1031">
        <v>0</v>
      </c>
      <c r="AG1031" t="s">
        <v>723</v>
      </c>
      <c r="AH1031" t="s">
        <v>723</v>
      </c>
      <c r="AI1031">
        <v>0</v>
      </c>
      <c r="AJ1031">
        <v>0</v>
      </c>
      <c r="AK1031">
        <v>0</v>
      </c>
      <c r="AL1031" t="s">
        <v>723</v>
      </c>
      <c r="AM1031" t="s">
        <v>723</v>
      </c>
      <c r="AN1031" s="61" t="s">
        <v>723</v>
      </c>
      <c r="AO1031" t="s">
        <v>723</v>
      </c>
      <c r="AP1031" t="s">
        <v>723</v>
      </c>
    </row>
    <row r="1032" spans="1:43" x14ac:dyDescent="0.35">
      <c r="A1032" s="48">
        <v>2020</v>
      </c>
      <c r="B1032">
        <v>229</v>
      </c>
      <c r="C1032" t="s">
        <v>207</v>
      </c>
      <c r="D1032" t="s">
        <v>205</v>
      </c>
      <c r="E1032" t="s">
        <v>49</v>
      </c>
      <c r="F1032">
        <v>2004</v>
      </c>
      <c r="G1032">
        <v>19</v>
      </c>
      <c r="H1032">
        <v>1137.9951923076924</v>
      </c>
      <c r="J1032">
        <v>25</v>
      </c>
      <c r="K1032" t="s">
        <v>723</v>
      </c>
      <c r="L1032" t="s">
        <v>723</v>
      </c>
      <c r="M1032">
        <v>0</v>
      </c>
      <c r="N1032" t="s">
        <v>723</v>
      </c>
      <c r="O1032" t="s">
        <v>723</v>
      </c>
      <c r="P1032">
        <v>0</v>
      </c>
      <c r="Q1032">
        <v>18207.923076923078</v>
      </c>
      <c r="R1032" t="s">
        <v>723</v>
      </c>
      <c r="S1032" t="s">
        <v>723</v>
      </c>
      <c r="T1032">
        <v>0</v>
      </c>
      <c r="U1032" t="s">
        <v>723</v>
      </c>
      <c r="V1032" t="s">
        <v>723</v>
      </c>
      <c r="W1032">
        <v>0</v>
      </c>
      <c r="X1032" t="s">
        <v>723</v>
      </c>
      <c r="Y1032" t="s">
        <v>723</v>
      </c>
      <c r="Z1032">
        <v>0</v>
      </c>
      <c r="AA1032" t="s">
        <v>723</v>
      </c>
      <c r="AB1032" t="s">
        <v>722</v>
      </c>
      <c r="AC1032">
        <v>0</v>
      </c>
      <c r="AD1032" t="s">
        <v>723</v>
      </c>
      <c r="AE1032" t="s">
        <v>723</v>
      </c>
      <c r="AF1032">
        <v>0</v>
      </c>
      <c r="AG1032" t="s">
        <v>723</v>
      </c>
      <c r="AH1032" t="s">
        <v>723</v>
      </c>
      <c r="AI1032">
        <v>0</v>
      </c>
      <c r="AJ1032">
        <v>0</v>
      </c>
      <c r="AK1032">
        <v>0</v>
      </c>
      <c r="AL1032" t="s">
        <v>723</v>
      </c>
      <c r="AM1032" t="s">
        <v>723</v>
      </c>
      <c r="AN1032" s="61" t="s">
        <v>723</v>
      </c>
      <c r="AO1032" t="s">
        <v>723</v>
      </c>
      <c r="AP1032" t="s">
        <v>723</v>
      </c>
    </row>
    <row r="1033" spans="1:43" x14ac:dyDescent="0.35">
      <c r="A1033" s="48">
        <v>2020</v>
      </c>
      <c r="B1033">
        <v>230</v>
      </c>
      <c r="C1033">
        <v>770047</v>
      </c>
      <c r="D1033" t="s">
        <v>99</v>
      </c>
      <c r="E1033" t="s">
        <v>49</v>
      </c>
      <c r="F1033">
        <v>2005</v>
      </c>
      <c r="G1033">
        <v>80</v>
      </c>
      <c r="H1033">
        <v>1137.9951923076924</v>
      </c>
      <c r="J1033">
        <v>100</v>
      </c>
      <c r="K1033" t="s">
        <v>723</v>
      </c>
      <c r="L1033" t="s">
        <v>723</v>
      </c>
      <c r="M1033">
        <v>0</v>
      </c>
      <c r="N1033" t="s">
        <v>723</v>
      </c>
      <c r="O1033" t="s">
        <v>723</v>
      </c>
      <c r="P1033">
        <v>0</v>
      </c>
      <c r="Q1033">
        <v>17069.927884615387</v>
      </c>
      <c r="R1033" t="s">
        <v>723</v>
      </c>
      <c r="S1033" t="s">
        <v>723</v>
      </c>
      <c r="T1033">
        <v>0</v>
      </c>
      <c r="U1033" t="s">
        <v>723</v>
      </c>
      <c r="V1033" t="s">
        <v>723</v>
      </c>
      <c r="W1033">
        <v>0</v>
      </c>
      <c r="X1033" t="s">
        <v>723</v>
      </c>
      <c r="Y1033" t="s">
        <v>723</v>
      </c>
      <c r="Z1033">
        <v>0</v>
      </c>
      <c r="AA1033" t="s">
        <v>723</v>
      </c>
      <c r="AB1033" t="s">
        <v>722</v>
      </c>
      <c r="AC1033">
        <v>0</v>
      </c>
      <c r="AD1033" t="s">
        <v>723</v>
      </c>
      <c r="AE1033" t="s">
        <v>723</v>
      </c>
      <c r="AF1033">
        <v>0</v>
      </c>
      <c r="AG1033" t="s">
        <v>723</v>
      </c>
      <c r="AH1033" t="s">
        <v>723</v>
      </c>
      <c r="AI1033">
        <v>0</v>
      </c>
      <c r="AJ1033">
        <v>0</v>
      </c>
      <c r="AK1033">
        <v>0</v>
      </c>
      <c r="AL1033" t="s">
        <v>723</v>
      </c>
      <c r="AM1033" t="s">
        <v>723</v>
      </c>
      <c r="AN1033" s="61" t="s">
        <v>723</v>
      </c>
      <c r="AO1033" t="s">
        <v>723</v>
      </c>
      <c r="AP1033" t="s">
        <v>723</v>
      </c>
    </row>
    <row r="1034" spans="1:43" x14ac:dyDescent="0.35">
      <c r="A1034" s="48">
        <v>2020</v>
      </c>
      <c r="B1034">
        <v>231</v>
      </c>
      <c r="C1034" t="s">
        <v>271</v>
      </c>
      <c r="D1034" t="s">
        <v>205</v>
      </c>
      <c r="E1034" t="s">
        <v>49</v>
      </c>
      <c r="F1034">
        <v>2007</v>
      </c>
      <c r="G1034">
        <v>100</v>
      </c>
      <c r="H1034">
        <v>1137.9951923076924</v>
      </c>
      <c r="J1034">
        <v>175</v>
      </c>
      <c r="K1034" t="s">
        <v>723</v>
      </c>
      <c r="L1034" t="s">
        <v>723</v>
      </c>
      <c r="M1034">
        <v>0</v>
      </c>
      <c r="N1034" t="s">
        <v>723</v>
      </c>
      <c r="O1034" t="s">
        <v>723</v>
      </c>
      <c r="P1034">
        <v>0</v>
      </c>
      <c r="Q1034">
        <v>14793.9375</v>
      </c>
      <c r="R1034" t="s">
        <v>723</v>
      </c>
      <c r="S1034" t="s">
        <v>723</v>
      </c>
      <c r="T1034">
        <v>0</v>
      </c>
      <c r="U1034" t="s">
        <v>723</v>
      </c>
      <c r="V1034" t="s">
        <v>723</v>
      </c>
      <c r="W1034">
        <v>0</v>
      </c>
      <c r="X1034" t="s">
        <v>723</v>
      </c>
      <c r="Y1034" t="s">
        <v>723</v>
      </c>
      <c r="Z1034">
        <v>0</v>
      </c>
      <c r="AA1034" t="s">
        <v>723</v>
      </c>
      <c r="AB1034" t="s">
        <v>722</v>
      </c>
      <c r="AC1034">
        <v>0</v>
      </c>
      <c r="AD1034" t="s">
        <v>723</v>
      </c>
      <c r="AE1034" t="s">
        <v>723</v>
      </c>
      <c r="AF1034">
        <v>0</v>
      </c>
      <c r="AG1034" t="s">
        <v>723</v>
      </c>
      <c r="AH1034" t="s">
        <v>723</v>
      </c>
      <c r="AI1034">
        <v>0</v>
      </c>
      <c r="AJ1034">
        <v>0</v>
      </c>
      <c r="AK1034">
        <v>0</v>
      </c>
      <c r="AL1034" t="s">
        <v>723</v>
      </c>
      <c r="AM1034" t="s">
        <v>723</v>
      </c>
      <c r="AN1034" s="61" t="s">
        <v>723</v>
      </c>
      <c r="AO1034" t="s">
        <v>723</v>
      </c>
      <c r="AP1034" t="s">
        <v>723</v>
      </c>
    </row>
    <row r="1035" spans="1:43" x14ac:dyDescent="0.35">
      <c r="A1035" s="48">
        <v>2020</v>
      </c>
      <c r="B1035">
        <v>232</v>
      </c>
      <c r="C1035" t="s">
        <v>295</v>
      </c>
      <c r="D1035" t="s">
        <v>205</v>
      </c>
      <c r="E1035" t="s">
        <v>49</v>
      </c>
      <c r="F1035">
        <v>2010</v>
      </c>
      <c r="G1035">
        <v>80</v>
      </c>
      <c r="H1035">
        <v>1137.9951923076924</v>
      </c>
      <c r="J1035">
        <v>100</v>
      </c>
      <c r="K1035" t="s">
        <v>723</v>
      </c>
      <c r="L1035" t="s">
        <v>723</v>
      </c>
      <c r="M1035">
        <v>0</v>
      </c>
      <c r="N1035" t="s">
        <v>723</v>
      </c>
      <c r="O1035" t="s">
        <v>723</v>
      </c>
      <c r="P1035">
        <v>0</v>
      </c>
      <c r="Q1035">
        <v>11379.951923076924</v>
      </c>
      <c r="R1035" t="s">
        <v>723</v>
      </c>
      <c r="S1035" t="s">
        <v>723</v>
      </c>
      <c r="T1035">
        <v>0</v>
      </c>
      <c r="U1035" t="s">
        <v>723</v>
      </c>
      <c r="V1035" t="s">
        <v>723</v>
      </c>
      <c r="W1035">
        <v>0</v>
      </c>
      <c r="X1035" t="s">
        <v>723</v>
      </c>
      <c r="Y1035" t="s">
        <v>723</v>
      </c>
      <c r="Z1035">
        <v>0</v>
      </c>
      <c r="AA1035" t="s">
        <v>723</v>
      </c>
      <c r="AB1035" t="s">
        <v>722</v>
      </c>
      <c r="AC1035">
        <v>0</v>
      </c>
      <c r="AD1035" t="s">
        <v>723</v>
      </c>
      <c r="AE1035" t="s">
        <v>723</v>
      </c>
      <c r="AF1035">
        <v>0</v>
      </c>
      <c r="AG1035" t="s">
        <v>723</v>
      </c>
      <c r="AH1035" t="s">
        <v>723</v>
      </c>
      <c r="AI1035">
        <v>0</v>
      </c>
      <c r="AJ1035">
        <v>0</v>
      </c>
      <c r="AK1035">
        <v>0</v>
      </c>
      <c r="AL1035" t="s">
        <v>723</v>
      </c>
      <c r="AM1035" t="s">
        <v>723</v>
      </c>
      <c r="AN1035" s="61" t="s">
        <v>723</v>
      </c>
      <c r="AO1035" t="s">
        <v>723</v>
      </c>
      <c r="AP1035" t="s">
        <v>723</v>
      </c>
    </row>
    <row r="1036" spans="1:43" x14ac:dyDescent="0.35">
      <c r="A1036" s="48">
        <v>2020</v>
      </c>
      <c r="B1036">
        <v>233</v>
      </c>
      <c r="C1036" t="s">
        <v>296</v>
      </c>
      <c r="D1036" t="s">
        <v>205</v>
      </c>
      <c r="E1036" t="s">
        <v>49</v>
      </c>
      <c r="F1036">
        <v>2010</v>
      </c>
      <c r="G1036">
        <v>80</v>
      </c>
      <c r="H1036">
        <v>1137.9951923076924</v>
      </c>
      <c r="J1036">
        <v>100</v>
      </c>
      <c r="K1036" t="s">
        <v>723</v>
      </c>
      <c r="L1036" t="s">
        <v>723</v>
      </c>
      <c r="M1036">
        <v>0</v>
      </c>
      <c r="N1036" t="s">
        <v>723</v>
      </c>
      <c r="O1036" t="s">
        <v>723</v>
      </c>
      <c r="P1036">
        <v>0</v>
      </c>
      <c r="Q1036">
        <v>11379.951923076924</v>
      </c>
      <c r="R1036" t="s">
        <v>723</v>
      </c>
      <c r="S1036" t="s">
        <v>723</v>
      </c>
      <c r="T1036">
        <v>0</v>
      </c>
      <c r="U1036" t="s">
        <v>723</v>
      </c>
      <c r="V1036" t="s">
        <v>723</v>
      </c>
      <c r="W1036">
        <v>0</v>
      </c>
      <c r="X1036" t="s">
        <v>723</v>
      </c>
      <c r="Y1036" t="s">
        <v>723</v>
      </c>
      <c r="Z1036">
        <v>0</v>
      </c>
      <c r="AA1036" t="s">
        <v>723</v>
      </c>
      <c r="AB1036" t="s">
        <v>722</v>
      </c>
      <c r="AC1036">
        <v>0</v>
      </c>
      <c r="AD1036" t="s">
        <v>723</v>
      </c>
      <c r="AE1036" t="s">
        <v>723</v>
      </c>
      <c r="AF1036">
        <v>0</v>
      </c>
      <c r="AG1036" t="s">
        <v>723</v>
      </c>
      <c r="AH1036" t="s">
        <v>723</v>
      </c>
      <c r="AI1036">
        <v>0</v>
      </c>
      <c r="AJ1036">
        <v>0</v>
      </c>
      <c r="AK1036">
        <v>0</v>
      </c>
      <c r="AL1036" t="s">
        <v>723</v>
      </c>
      <c r="AM1036" t="s">
        <v>723</v>
      </c>
      <c r="AN1036" s="61" t="s">
        <v>723</v>
      </c>
      <c r="AO1036" t="s">
        <v>723</v>
      </c>
      <c r="AP1036" t="s">
        <v>723</v>
      </c>
    </row>
    <row r="1037" spans="1:43" x14ac:dyDescent="0.35">
      <c r="A1037" s="48">
        <v>2020</v>
      </c>
      <c r="B1037">
        <v>234</v>
      </c>
      <c r="C1037" t="s">
        <v>253</v>
      </c>
      <c r="D1037" t="s">
        <v>205</v>
      </c>
      <c r="E1037" t="s">
        <v>49</v>
      </c>
      <c r="F1037">
        <v>2010</v>
      </c>
      <c r="G1037">
        <v>80</v>
      </c>
      <c r="H1037">
        <v>1137.9951923076924</v>
      </c>
      <c r="J1037">
        <v>100</v>
      </c>
      <c r="K1037" t="s">
        <v>723</v>
      </c>
      <c r="L1037" t="s">
        <v>723</v>
      </c>
      <c r="M1037">
        <v>0</v>
      </c>
      <c r="N1037" t="s">
        <v>723</v>
      </c>
      <c r="O1037" t="s">
        <v>723</v>
      </c>
      <c r="P1037">
        <v>0</v>
      </c>
      <c r="Q1037">
        <v>11379.951923076924</v>
      </c>
      <c r="R1037" t="s">
        <v>723</v>
      </c>
      <c r="S1037" t="s">
        <v>723</v>
      </c>
      <c r="T1037">
        <v>0</v>
      </c>
      <c r="U1037" t="s">
        <v>723</v>
      </c>
      <c r="V1037" t="s">
        <v>723</v>
      </c>
      <c r="W1037">
        <v>0</v>
      </c>
      <c r="X1037" t="s">
        <v>723</v>
      </c>
      <c r="Y1037" t="s">
        <v>723</v>
      </c>
      <c r="Z1037">
        <v>0</v>
      </c>
      <c r="AA1037" t="s">
        <v>723</v>
      </c>
      <c r="AB1037" t="s">
        <v>722</v>
      </c>
      <c r="AC1037">
        <v>0</v>
      </c>
      <c r="AD1037" t="s">
        <v>723</v>
      </c>
      <c r="AE1037" t="s">
        <v>723</v>
      </c>
      <c r="AF1037">
        <v>0</v>
      </c>
      <c r="AG1037" t="s">
        <v>723</v>
      </c>
      <c r="AH1037" t="s">
        <v>723</v>
      </c>
      <c r="AI1037">
        <v>0</v>
      </c>
      <c r="AJ1037">
        <v>0</v>
      </c>
      <c r="AK1037">
        <v>0</v>
      </c>
      <c r="AL1037" t="s">
        <v>723</v>
      </c>
      <c r="AM1037" t="s">
        <v>723</v>
      </c>
      <c r="AN1037" s="61" t="s">
        <v>723</v>
      </c>
      <c r="AO1037" t="s">
        <v>723</v>
      </c>
      <c r="AP1037" t="s">
        <v>723</v>
      </c>
    </row>
    <row r="1038" spans="1:43" x14ac:dyDescent="0.35">
      <c r="A1038" s="48">
        <v>2020</v>
      </c>
      <c r="B1038">
        <v>235</v>
      </c>
      <c r="C1038" t="s">
        <v>254</v>
      </c>
      <c r="D1038" t="s">
        <v>205</v>
      </c>
      <c r="E1038" t="s">
        <v>49</v>
      </c>
      <c r="F1038">
        <v>2010</v>
      </c>
      <c r="G1038">
        <v>80</v>
      </c>
      <c r="H1038">
        <v>1137.9951923076924</v>
      </c>
      <c r="J1038">
        <v>100</v>
      </c>
      <c r="K1038" t="s">
        <v>723</v>
      </c>
      <c r="L1038" t="s">
        <v>723</v>
      </c>
      <c r="M1038">
        <v>0</v>
      </c>
      <c r="N1038" t="s">
        <v>723</v>
      </c>
      <c r="O1038" t="s">
        <v>723</v>
      </c>
      <c r="P1038">
        <v>0</v>
      </c>
      <c r="Q1038">
        <v>11379.951923076924</v>
      </c>
      <c r="R1038" t="s">
        <v>723</v>
      </c>
      <c r="S1038" t="s">
        <v>723</v>
      </c>
      <c r="T1038">
        <v>0</v>
      </c>
      <c r="U1038" t="s">
        <v>723</v>
      </c>
      <c r="V1038" t="s">
        <v>723</v>
      </c>
      <c r="W1038">
        <v>0</v>
      </c>
      <c r="X1038" t="s">
        <v>723</v>
      </c>
      <c r="Y1038" t="s">
        <v>723</v>
      </c>
      <c r="Z1038">
        <v>0</v>
      </c>
      <c r="AA1038" t="s">
        <v>723</v>
      </c>
      <c r="AB1038" t="s">
        <v>722</v>
      </c>
      <c r="AC1038">
        <v>0</v>
      </c>
      <c r="AD1038" t="s">
        <v>723</v>
      </c>
      <c r="AE1038" t="s">
        <v>723</v>
      </c>
      <c r="AF1038">
        <v>0</v>
      </c>
      <c r="AG1038" t="s">
        <v>723</v>
      </c>
      <c r="AH1038" t="s">
        <v>723</v>
      </c>
      <c r="AI1038">
        <v>0</v>
      </c>
      <c r="AJ1038">
        <v>0</v>
      </c>
      <c r="AK1038">
        <v>0</v>
      </c>
      <c r="AL1038" t="s">
        <v>723</v>
      </c>
      <c r="AM1038" t="s">
        <v>723</v>
      </c>
      <c r="AN1038" s="61" t="s">
        <v>723</v>
      </c>
      <c r="AO1038" t="s">
        <v>723</v>
      </c>
      <c r="AP1038" t="s">
        <v>723</v>
      </c>
    </row>
    <row r="1039" spans="1:43" x14ac:dyDescent="0.35">
      <c r="A1039" s="48">
        <v>2020</v>
      </c>
      <c r="B1039">
        <v>236</v>
      </c>
      <c r="C1039">
        <v>770328</v>
      </c>
      <c r="D1039" t="s">
        <v>205</v>
      </c>
      <c r="E1039" t="s">
        <v>49</v>
      </c>
      <c r="F1039">
        <v>2011</v>
      </c>
      <c r="G1039">
        <v>80</v>
      </c>
      <c r="H1039">
        <v>1137.9951923076924</v>
      </c>
      <c r="J1039">
        <v>100</v>
      </c>
      <c r="K1039" t="s">
        <v>723</v>
      </c>
      <c r="L1039" t="s">
        <v>723</v>
      </c>
      <c r="M1039">
        <v>0</v>
      </c>
      <c r="N1039" t="s">
        <v>723</v>
      </c>
      <c r="O1039" t="s">
        <v>723</v>
      </c>
      <c r="P1039">
        <v>0</v>
      </c>
      <c r="Q1039">
        <v>10241.95673076923</v>
      </c>
      <c r="R1039" t="s">
        <v>723</v>
      </c>
      <c r="S1039" t="s">
        <v>723</v>
      </c>
      <c r="T1039">
        <v>0</v>
      </c>
      <c r="U1039" t="s">
        <v>723</v>
      </c>
      <c r="V1039" t="s">
        <v>723</v>
      </c>
      <c r="W1039">
        <v>0</v>
      </c>
      <c r="X1039" t="s">
        <v>723</v>
      </c>
      <c r="Y1039" t="s">
        <v>723</v>
      </c>
      <c r="Z1039">
        <v>0</v>
      </c>
      <c r="AA1039" t="s">
        <v>723</v>
      </c>
      <c r="AB1039" t="s">
        <v>722</v>
      </c>
      <c r="AC1039">
        <v>0</v>
      </c>
      <c r="AD1039" t="s">
        <v>723</v>
      </c>
      <c r="AE1039" t="s">
        <v>723</v>
      </c>
      <c r="AF1039">
        <v>0</v>
      </c>
      <c r="AG1039" t="s">
        <v>723</v>
      </c>
      <c r="AH1039" t="s">
        <v>723</v>
      </c>
      <c r="AI1039">
        <v>0</v>
      </c>
      <c r="AJ1039">
        <v>0</v>
      </c>
      <c r="AK1039">
        <v>0</v>
      </c>
      <c r="AL1039" t="s">
        <v>723</v>
      </c>
      <c r="AM1039" t="s">
        <v>723</v>
      </c>
      <c r="AN1039" s="61" t="s">
        <v>723</v>
      </c>
      <c r="AO1039" t="s">
        <v>723</v>
      </c>
      <c r="AP1039" t="s">
        <v>723</v>
      </c>
    </row>
    <row r="1040" spans="1:43" x14ac:dyDescent="0.35">
      <c r="A1040" s="48">
        <v>2020</v>
      </c>
      <c r="B1040">
        <v>237</v>
      </c>
      <c r="C1040" t="s">
        <v>297</v>
      </c>
      <c r="D1040" t="s">
        <v>205</v>
      </c>
      <c r="E1040" t="s">
        <v>49</v>
      </c>
      <c r="F1040">
        <v>2011</v>
      </c>
      <c r="G1040">
        <v>80</v>
      </c>
      <c r="H1040">
        <v>1137.9951923076924</v>
      </c>
      <c r="J1040">
        <v>100</v>
      </c>
      <c r="K1040" t="s">
        <v>723</v>
      </c>
      <c r="L1040" t="s">
        <v>723</v>
      </c>
      <c r="M1040">
        <v>0</v>
      </c>
      <c r="N1040" t="s">
        <v>723</v>
      </c>
      <c r="O1040" t="s">
        <v>723</v>
      </c>
      <c r="P1040">
        <v>0</v>
      </c>
      <c r="Q1040">
        <v>10241.95673076923</v>
      </c>
      <c r="R1040" t="s">
        <v>723</v>
      </c>
      <c r="S1040" t="s">
        <v>723</v>
      </c>
      <c r="T1040">
        <v>0</v>
      </c>
      <c r="U1040" t="s">
        <v>723</v>
      </c>
      <c r="V1040" t="s">
        <v>723</v>
      </c>
      <c r="W1040">
        <v>0</v>
      </c>
      <c r="X1040" t="s">
        <v>723</v>
      </c>
      <c r="Y1040" t="s">
        <v>723</v>
      </c>
      <c r="Z1040">
        <v>0</v>
      </c>
      <c r="AA1040" t="s">
        <v>723</v>
      </c>
      <c r="AB1040" t="s">
        <v>722</v>
      </c>
      <c r="AC1040">
        <v>0</v>
      </c>
      <c r="AD1040" t="s">
        <v>723</v>
      </c>
      <c r="AE1040" t="s">
        <v>723</v>
      </c>
      <c r="AF1040">
        <v>0</v>
      </c>
      <c r="AG1040" t="s">
        <v>723</v>
      </c>
      <c r="AH1040" t="s">
        <v>723</v>
      </c>
      <c r="AI1040">
        <v>0</v>
      </c>
      <c r="AJ1040">
        <v>0</v>
      </c>
      <c r="AK1040">
        <v>0</v>
      </c>
      <c r="AL1040" t="s">
        <v>723</v>
      </c>
      <c r="AM1040" t="s">
        <v>723</v>
      </c>
      <c r="AN1040" s="61" t="s">
        <v>723</v>
      </c>
      <c r="AO1040" t="s">
        <v>723</v>
      </c>
      <c r="AP1040" t="s">
        <v>723</v>
      </c>
    </row>
    <row r="1041" spans="1:42" x14ac:dyDescent="0.35">
      <c r="A1041" s="48">
        <v>2020</v>
      </c>
      <c r="B1041">
        <v>238</v>
      </c>
      <c r="C1041" t="s">
        <v>302</v>
      </c>
      <c r="D1041" t="s">
        <v>205</v>
      </c>
      <c r="E1041" t="s">
        <v>49</v>
      </c>
      <c r="F1041">
        <v>2011</v>
      </c>
      <c r="G1041">
        <v>80</v>
      </c>
      <c r="H1041">
        <v>1137.9951923076924</v>
      </c>
      <c r="J1041">
        <v>100</v>
      </c>
      <c r="K1041" t="s">
        <v>723</v>
      </c>
      <c r="L1041" t="s">
        <v>723</v>
      </c>
      <c r="M1041">
        <v>0</v>
      </c>
      <c r="N1041" t="s">
        <v>723</v>
      </c>
      <c r="O1041" t="s">
        <v>723</v>
      </c>
      <c r="P1041">
        <v>0</v>
      </c>
      <c r="Q1041">
        <v>10241.95673076923</v>
      </c>
      <c r="R1041" t="s">
        <v>723</v>
      </c>
      <c r="S1041" t="s">
        <v>723</v>
      </c>
      <c r="T1041">
        <v>0</v>
      </c>
      <c r="U1041" t="s">
        <v>723</v>
      </c>
      <c r="V1041" t="s">
        <v>723</v>
      </c>
      <c r="W1041">
        <v>0</v>
      </c>
      <c r="X1041" t="s">
        <v>723</v>
      </c>
      <c r="Y1041" t="s">
        <v>723</v>
      </c>
      <c r="Z1041">
        <v>0</v>
      </c>
      <c r="AA1041" t="s">
        <v>723</v>
      </c>
      <c r="AB1041" t="s">
        <v>722</v>
      </c>
      <c r="AC1041">
        <v>0</v>
      </c>
      <c r="AD1041" t="s">
        <v>723</v>
      </c>
      <c r="AE1041" t="s">
        <v>723</v>
      </c>
      <c r="AF1041">
        <v>0</v>
      </c>
      <c r="AG1041" t="s">
        <v>723</v>
      </c>
      <c r="AH1041" t="s">
        <v>723</v>
      </c>
      <c r="AI1041">
        <v>0</v>
      </c>
      <c r="AJ1041">
        <v>0</v>
      </c>
      <c r="AK1041">
        <v>0</v>
      </c>
      <c r="AL1041" t="s">
        <v>723</v>
      </c>
      <c r="AM1041" t="s">
        <v>723</v>
      </c>
      <c r="AN1041" s="61" t="s">
        <v>723</v>
      </c>
      <c r="AO1041" t="s">
        <v>723</v>
      </c>
      <c r="AP1041" t="s">
        <v>723</v>
      </c>
    </row>
    <row r="1042" spans="1:42" x14ac:dyDescent="0.35">
      <c r="A1042" s="48">
        <v>2020</v>
      </c>
      <c r="B1042">
        <v>239</v>
      </c>
      <c r="C1042">
        <v>502381</v>
      </c>
      <c r="D1042" t="s">
        <v>205</v>
      </c>
      <c r="E1042" t="s">
        <v>49</v>
      </c>
      <c r="F1042">
        <v>2014</v>
      </c>
      <c r="G1042">
        <v>80</v>
      </c>
      <c r="H1042">
        <v>1137.9951923076924</v>
      </c>
      <c r="J1042">
        <v>100</v>
      </c>
      <c r="K1042" t="s">
        <v>723</v>
      </c>
      <c r="L1042" t="s">
        <v>723</v>
      </c>
      <c r="M1042">
        <v>0</v>
      </c>
      <c r="N1042" t="s">
        <v>723</v>
      </c>
      <c r="O1042" t="s">
        <v>723</v>
      </c>
      <c r="P1042">
        <v>0</v>
      </c>
      <c r="Q1042">
        <v>6827.9711538461543</v>
      </c>
      <c r="R1042" t="s">
        <v>723</v>
      </c>
      <c r="S1042" t="s">
        <v>723</v>
      </c>
      <c r="T1042">
        <v>0</v>
      </c>
      <c r="U1042" t="s">
        <v>723</v>
      </c>
      <c r="V1042" t="s">
        <v>723</v>
      </c>
      <c r="W1042">
        <v>0</v>
      </c>
      <c r="X1042" t="s">
        <v>723</v>
      </c>
      <c r="Y1042" t="s">
        <v>723</v>
      </c>
      <c r="Z1042">
        <v>0</v>
      </c>
      <c r="AA1042" t="s">
        <v>723</v>
      </c>
      <c r="AB1042" t="s">
        <v>722</v>
      </c>
      <c r="AC1042">
        <v>0</v>
      </c>
      <c r="AD1042" t="s">
        <v>723</v>
      </c>
      <c r="AE1042" t="s">
        <v>723</v>
      </c>
      <c r="AF1042">
        <v>0</v>
      </c>
      <c r="AG1042" t="s">
        <v>723</v>
      </c>
      <c r="AH1042" t="s">
        <v>723</v>
      </c>
      <c r="AI1042">
        <v>0</v>
      </c>
      <c r="AJ1042">
        <v>0</v>
      </c>
      <c r="AK1042">
        <v>0</v>
      </c>
      <c r="AL1042" t="s">
        <v>723</v>
      </c>
      <c r="AM1042" t="s">
        <v>723</v>
      </c>
      <c r="AN1042" s="61" t="s">
        <v>723</v>
      </c>
      <c r="AO1042" t="s">
        <v>723</v>
      </c>
      <c r="AP1042" t="s">
        <v>723</v>
      </c>
    </row>
    <row r="1043" spans="1:42" x14ac:dyDescent="0.35">
      <c r="A1043" s="48">
        <v>2020</v>
      </c>
      <c r="B1043">
        <v>240</v>
      </c>
      <c r="C1043">
        <v>502382</v>
      </c>
      <c r="D1043" t="s">
        <v>205</v>
      </c>
      <c r="E1043" t="s">
        <v>49</v>
      </c>
      <c r="F1043">
        <v>2014</v>
      </c>
      <c r="G1043">
        <v>80</v>
      </c>
      <c r="H1043">
        <v>1137.9951923076924</v>
      </c>
      <c r="J1043">
        <v>100</v>
      </c>
      <c r="K1043" t="s">
        <v>723</v>
      </c>
      <c r="L1043" t="s">
        <v>723</v>
      </c>
      <c r="M1043">
        <v>0</v>
      </c>
      <c r="N1043" t="s">
        <v>723</v>
      </c>
      <c r="O1043" t="s">
        <v>723</v>
      </c>
      <c r="P1043">
        <v>0</v>
      </c>
      <c r="Q1043">
        <v>6827.9711538461543</v>
      </c>
      <c r="R1043" t="s">
        <v>723</v>
      </c>
      <c r="S1043" t="s">
        <v>723</v>
      </c>
      <c r="T1043">
        <v>0</v>
      </c>
      <c r="U1043" t="s">
        <v>723</v>
      </c>
      <c r="V1043" t="s">
        <v>723</v>
      </c>
      <c r="W1043">
        <v>0</v>
      </c>
      <c r="X1043" t="s">
        <v>723</v>
      </c>
      <c r="Y1043" t="s">
        <v>723</v>
      </c>
      <c r="Z1043">
        <v>0</v>
      </c>
      <c r="AA1043" t="s">
        <v>723</v>
      </c>
      <c r="AB1043" t="s">
        <v>722</v>
      </c>
      <c r="AC1043">
        <v>0</v>
      </c>
      <c r="AD1043" t="s">
        <v>723</v>
      </c>
      <c r="AE1043" t="s">
        <v>723</v>
      </c>
      <c r="AF1043">
        <v>0</v>
      </c>
      <c r="AG1043" t="s">
        <v>723</v>
      </c>
      <c r="AH1043" t="s">
        <v>723</v>
      </c>
      <c r="AI1043">
        <v>0</v>
      </c>
      <c r="AJ1043">
        <v>0</v>
      </c>
      <c r="AK1043">
        <v>0</v>
      </c>
      <c r="AL1043" t="s">
        <v>723</v>
      </c>
      <c r="AM1043" t="s">
        <v>723</v>
      </c>
      <c r="AN1043" s="61" t="s">
        <v>723</v>
      </c>
      <c r="AO1043" t="s">
        <v>723</v>
      </c>
      <c r="AP1043" t="s">
        <v>723</v>
      </c>
    </row>
    <row r="1044" spans="1:42" x14ac:dyDescent="0.35">
      <c r="A1044" s="48">
        <v>2020</v>
      </c>
      <c r="B1044">
        <v>241</v>
      </c>
      <c r="C1044">
        <v>502383</v>
      </c>
      <c r="D1044" t="s">
        <v>205</v>
      </c>
      <c r="E1044" t="s">
        <v>49</v>
      </c>
      <c r="F1044">
        <v>2014</v>
      </c>
      <c r="G1044">
        <v>80</v>
      </c>
      <c r="H1044">
        <v>1137.9951923076924</v>
      </c>
      <c r="J1044">
        <v>100</v>
      </c>
      <c r="K1044" t="s">
        <v>723</v>
      </c>
      <c r="L1044" t="s">
        <v>723</v>
      </c>
      <c r="M1044">
        <v>0</v>
      </c>
      <c r="N1044" t="s">
        <v>723</v>
      </c>
      <c r="O1044" t="s">
        <v>723</v>
      </c>
      <c r="P1044">
        <v>0</v>
      </c>
      <c r="Q1044">
        <v>6827.9711538461543</v>
      </c>
      <c r="R1044" t="s">
        <v>723</v>
      </c>
      <c r="S1044" t="s">
        <v>723</v>
      </c>
      <c r="T1044">
        <v>0</v>
      </c>
      <c r="U1044" t="s">
        <v>723</v>
      </c>
      <c r="V1044" t="s">
        <v>723</v>
      </c>
      <c r="W1044">
        <v>0</v>
      </c>
      <c r="X1044" t="s">
        <v>723</v>
      </c>
      <c r="Y1044" t="s">
        <v>723</v>
      </c>
      <c r="Z1044">
        <v>0</v>
      </c>
      <c r="AA1044" t="s">
        <v>723</v>
      </c>
      <c r="AB1044" t="s">
        <v>722</v>
      </c>
      <c r="AC1044">
        <v>0</v>
      </c>
      <c r="AD1044" t="s">
        <v>723</v>
      </c>
      <c r="AE1044" t="s">
        <v>723</v>
      </c>
      <c r="AF1044">
        <v>0</v>
      </c>
      <c r="AG1044" t="s">
        <v>723</v>
      </c>
      <c r="AH1044" t="s">
        <v>723</v>
      </c>
      <c r="AI1044">
        <v>0</v>
      </c>
      <c r="AJ1044">
        <v>0</v>
      </c>
      <c r="AK1044">
        <v>0</v>
      </c>
      <c r="AL1044" t="s">
        <v>723</v>
      </c>
      <c r="AM1044" t="s">
        <v>723</v>
      </c>
      <c r="AN1044" s="61" t="s">
        <v>723</v>
      </c>
      <c r="AO1044" t="s">
        <v>723</v>
      </c>
      <c r="AP1044" t="s">
        <v>723</v>
      </c>
    </row>
    <row r="1045" spans="1:42" x14ac:dyDescent="0.35">
      <c r="A1045" s="48">
        <v>2020</v>
      </c>
      <c r="B1045">
        <v>242</v>
      </c>
      <c r="C1045">
        <v>502391</v>
      </c>
      <c r="D1045" t="s">
        <v>205</v>
      </c>
      <c r="E1045" t="s">
        <v>49</v>
      </c>
      <c r="F1045">
        <v>2014</v>
      </c>
      <c r="G1045">
        <v>80</v>
      </c>
      <c r="H1045">
        <v>1137.9951923076924</v>
      </c>
      <c r="J1045">
        <v>100</v>
      </c>
      <c r="K1045" t="s">
        <v>723</v>
      </c>
      <c r="L1045" t="s">
        <v>723</v>
      </c>
      <c r="M1045">
        <v>0</v>
      </c>
      <c r="N1045" t="s">
        <v>723</v>
      </c>
      <c r="O1045" t="s">
        <v>723</v>
      </c>
      <c r="P1045">
        <v>0</v>
      </c>
      <c r="Q1045">
        <v>6827.9711538461543</v>
      </c>
      <c r="R1045" t="s">
        <v>723</v>
      </c>
      <c r="S1045" t="s">
        <v>723</v>
      </c>
      <c r="T1045">
        <v>0</v>
      </c>
      <c r="U1045" t="s">
        <v>723</v>
      </c>
      <c r="V1045" t="s">
        <v>723</v>
      </c>
      <c r="W1045">
        <v>0</v>
      </c>
      <c r="X1045" t="s">
        <v>723</v>
      </c>
      <c r="Y1045" t="s">
        <v>723</v>
      </c>
      <c r="Z1045">
        <v>0</v>
      </c>
      <c r="AA1045" t="s">
        <v>723</v>
      </c>
      <c r="AB1045" t="s">
        <v>722</v>
      </c>
      <c r="AC1045">
        <v>0</v>
      </c>
      <c r="AD1045" t="s">
        <v>723</v>
      </c>
      <c r="AE1045" t="s">
        <v>723</v>
      </c>
      <c r="AF1045">
        <v>0</v>
      </c>
      <c r="AG1045" t="s">
        <v>723</v>
      </c>
      <c r="AH1045" t="s">
        <v>723</v>
      </c>
      <c r="AI1045">
        <v>0</v>
      </c>
      <c r="AJ1045">
        <v>0</v>
      </c>
      <c r="AK1045">
        <v>0</v>
      </c>
      <c r="AL1045" t="s">
        <v>723</v>
      </c>
      <c r="AM1045" t="s">
        <v>723</v>
      </c>
      <c r="AN1045" s="61" t="s">
        <v>723</v>
      </c>
      <c r="AO1045" t="s">
        <v>723</v>
      </c>
      <c r="AP1045" t="s">
        <v>723</v>
      </c>
    </row>
    <row r="1046" spans="1:42" x14ac:dyDescent="0.35">
      <c r="A1046" s="48">
        <v>2020</v>
      </c>
      <c r="B1046">
        <v>243</v>
      </c>
      <c r="C1046">
        <v>502393</v>
      </c>
      <c r="D1046" t="s">
        <v>205</v>
      </c>
      <c r="E1046" t="s">
        <v>49</v>
      </c>
      <c r="F1046">
        <v>2014</v>
      </c>
      <c r="G1046">
        <v>80</v>
      </c>
      <c r="H1046">
        <v>1137.9951923076924</v>
      </c>
      <c r="J1046">
        <v>100</v>
      </c>
      <c r="K1046" t="s">
        <v>723</v>
      </c>
      <c r="L1046" t="s">
        <v>723</v>
      </c>
      <c r="M1046">
        <v>0</v>
      </c>
      <c r="N1046" t="s">
        <v>723</v>
      </c>
      <c r="O1046" t="s">
        <v>723</v>
      </c>
      <c r="P1046">
        <v>0</v>
      </c>
      <c r="Q1046">
        <v>6827.9711538461543</v>
      </c>
      <c r="R1046" t="s">
        <v>723</v>
      </c>
      <c r="S1046" t="s">
        <v>723</v>
      </c>
      <c r="T1046">
        <v>0</v>
      </c>
      <c r="U1046" t="s">
        <v>723</v>
      </c>
      <c r="V1046" t="s">
        <v>723</v>
      </c>
      <c r="W1046">
        <v>0</v>
      </c>
      <c r="X1046" t="s">
        <v>723</v>
      </c>
      <c r="Y1046" t="s">
        <v>723</v>
      </c>
      <c r="Z1046">
        <v>0</v>
      </c>
      <c r="AA1046" t="s">
        <v>723</v>
      </c>
      <c r="AB1046" t="s">
        <v>722</v>
      </c>
      <c r="AC1046">
        <v>0</v>
      </c>
      <c r="AD1046" t="s">
        <v>723</v>
      </c>
      <c r="AE1046" t="s">
        <v>723</v>
      </c>
      <c r="AF1046">
        <v>0</v>
      </c>
      <c r="AG1046" t="s">
        <v>723</v>
      </c>
      <c r="AH1046" t="s">
        <v>723</v>
      </c>
      <c r="AI1046">
        <v>0</v>
      </c>
      <c r="AJ1046">
        <v>0</v>
      </c>
      <c r="AK1046">
        <v>0</v>
      </c>
      <c r="AL1046" t="s">
        <v>723</v>
      </c>
      <c r="AM1046" t="s">
        <v>723</v>
      </c>
      <c r="AN1046" s="61" t="s">
        <v>723</v>
      </c>
      <c r="AO1046" t="s">
        <v>723</v>
      </c>
      <c r="AP1046" t="s">
        <v>723</v>
      </c>
    </row>
    <row r="1047" spans="1:42" x14ac:dyDescent="0.35">
      <c r="A1047" s="48">
        <v>2020</v>
      </c>
      <c r="B1047">
        <v>244</v>
      </c>
      <c r="C1047">
        <v>502394</v>
      </c>
      <c r="D1047" t="s">
        <v>205</v>
      </c>
      <c r="E1047" t="s">
        <v>49</v>
      </c>
      <c r="F1047">
        <v>2014</v>
      </c>
      <c r="G1047">
        <v>80</v>
      </c>
      <c r="H1047">
        <v>1137.9951923076924</v>
      </c>
      <c r="J1047">
        <v>100</v>
      </c>
      <c r="K1047" t="s">
        <v>723</v>
      </c>
      <c r="L1047" t="s">
        <v>723</v>
      </c>
      <c r="M1047">
        <v>0</v>
      </c>
      <c r="N1047" t="s">
        <v>723</v>
      </c>
      <c r="O1047" t="s">
        <v>723</v>
      </c>
      <c r="P1047">
        <v>0</v>
      </c>
      <c r="Q1047">
        <v>6827.9711538461543</v>
      </c>
      <c r="R1047" t="s">
        <v>723</v>
      </c>
      <c r="S1047" t="s">
        <v>723</v>
      </c>
      <c r="T1047">
        <v>0</v>
      </c>
      <c r="U1047" t="s">
        <v>723</v>
      </c>
      <c r="V1047" t="s">
        <v>723</v>
      </c>
      <c r="W1047">
        <v>0</v>
      </c>
      <c r="X1047" t="s">
        <v>723</v>
      </c>
      <c r="Y1047" t="s">
        <v>723</v>
      </c>
      <c r="Z1047">
        <v>0</v>
      </c>
      <c r="AA1047" t="s">
        <v>723</v>
      </c>
      <c r="AB1047" t="s">
        <v>722</v>
      </c>
      <c r="AC1047">
        <v>0</v>
      </c>
      <c r="AD1047" t="s">
        <v>723</v>
      </c>
      <c r="AE1047" t="s">
        <v>723</v>
      </c>
      <c r="AF1047">
        <v>0</v>
      </c>
      <c r="AG1047" t="s">
        <v>723</v>
      </c>
      <c r="AH1047" t="s">
        <v>723</v>
      </c>
      <c r="AI1047">
        <v>0</v>
      </c>
      <c r="AJ1047">
        <v>0</v>
      </c>
      <c r="AK1047">
        <v>0</v>
      </c>
      <c r="AL1047" t="s">
        <v>723</v>
      </c>
      <c r="AM1047" t="s">
        <v>723</v>
      </c>
      <c r="AN1047" s="61" t="s">
        <v>723</v>
      </c>
      <c r="AO1047" t="s">
        <v>723</v>
      </c>
      <c r="AP1047" t="s">
        <v>723</v>
      </c>
    </row>
    <row r="1048" spans="1:42" x14ac:dyDescent="0.35">
      <c r="A1048" s="48">
        <v>2020</v>
      </c>
      <c r="B1048">
        <v>245</v>
      </c>
      <c r="C1048">
        <v>506513</v>
      </c>
      <c r="D1048" t="s">
        <v>205</v>
      </c>
      <c r="E1048" t="s">
        <v>49</v>
      </c>
      <c r="F1048">
        <v>2015</v>
      </c>
      <c r="G1048">
        <v>80</v>
      </c>
      <c r="H1048">
        <v>1137.9951923076924</v>
      </c>
      <c r="J1048">
        <v>100</v>
      </c>
      <c r="K1048" t="s">
        <v>723</v>
      </c>
      <c r="L1048" t="s">
        <v>723</v>
      </c>
      <c r="M1048">
        <v>0</v>
      </c>
      <c r="N1048" t="s">
        <v>723</v>
      </c>
      <c r="O1048" t="s">
        <v>723</v>
      </c>
      <c r="P1048">
        <v>0</v>
      </c>
      <c r="Q1048">
        <v>5689.9759615384619</v>
      </c>
      <c r="R1048" t="s">
        <v>723</v>
      </c>
      <c r="S1048" t="s">
        <v>723</v>
      </c>
      <c r="T1048">
        <v>0</v>
      </c>
      <c r="U1048" t="s">
        <v>723</v>
      </c>
      <c r="V1048" t="s">
        <v>723</v>
      </c>
      <c r="W1048">
        <v>0</v>
      </c>
      <c r="X1048" t="s">
        <v>723</v>
      </c>
      <c r="Y1048" t="s">
        <v>723</v>
      </c>
      <c r="Z1048">
        <v>0</v>
      </c>
      <c r="AA1048" t="s">
        <v>723</v>
      </c>
      <c r="AB1048" t="s">
        <v>722</v>
      </c>
      <c r="AC1048">
        <v>0</v>
      </c>
      <c r="AD1048" t="s">
        <v>723</v>
      </c>
      <c r="AE1048" t="s">
        <v>723</v>
      </c>
      <c r="AF1048">
        <v>0</v>
      </c>
      <c r="AG1048" t="s">
        <v>723</v>
      </c>
      <c r="AH1048" t="s">
        <v>723</v>
      </c>
      <c r="AI1048">
        <v>0</v>
      </c>
      <c r="AJ1048">
        <v>0</v>
      </c>
      <c r="AK1048">
        <v>0</v>
      </c>
      <c r="AL1048" t="s">
        <v>723</v>
      </c>
      <c r="AM1048" t="s">
        <v>723</v>
      </c>
      <c r="AN1048" s="61" t="s">
        <v>723</v>
      </c>
      <c r="AO1048" t="s">
        <v>723</v>
      </c>
      <c r="AP1048" t="s">
        <v>723</v>
      </c>
    </row>
    <row r="1049" spans="1:42" x14ac:dyDescent="0.35">
      <c r="A1049" s="48">
        <v>2020</v>
      </c>
      <c r="B1049">
        <v>246</v>
      </c>
      <c r="C1049">
        <v>506514</v>
      </c>
      <c r="D1049" t="s">
        <v>205</v>
      </c>
      <c r="E1049" t="s">
        <v>49</v>
      </c>
      <c r="F1049">
        <v>2015</v>
      </c>
      <c r="G1049">
        <v>80</v>
      </c>
      <c r="H1049">
        <v>1137.9951923076924</v>
      </c>
      <c r="J1049">
        <v>100</v>
      </c>
      <c r="K1049" t="s">
        <v>723</v>
      </c>
      <c r="L1049" t="s">
        <v>723</v>
      </c>
      <c r="M1049">
        <v>0</v>
      </c>
      <c r="N1049" t="s">
        <v>723</v>
      </c>
      <c r="O1049" t="s">
        <v>723</v>
      </c>
      <c r="P1049">
        <v>0</v>
      </c>
      <c r="Q1049">
        <v>5689.9759615384619</v>
      </c>
      <c r="R1049" t="s">
        <v>723</v>
      </c>
      <c r="S1049" t="s">
        <v>723</v>
      </c>
      <c r="T1049">
        <v>0</v>
      </c>
      <c r="U1049" t="s">
        <v>723</v>
      </c>
      <c r="V1049" t="s">
        <v>723</v>
      </c>
      <c r="W1049">
        <v>0</v>
      </c>
      <c r="X1049" t="s">
        <v>723</v>
      </c>
      <c r="Y1049" t="s">
        <v>723</v>
      </c>
      <c r="Z1049">
        <v>0</v>
      </c>
      <c r="AA1049" t="s">
        <v>723</v>
      </c>
      <c r="AB1049" t="s">
        <v>722</v>
      </c>
      <c r="AC1049">
        <v>0</v>
      </c>
      <c r="AD1049" t="s">
        <v>723</v>
      </c>
      <c r="AE1049" t="s">
        <v>723</v>
      </c>
      <c r="AF1049">
        <v>0</v>
      </c>
      <c r="AG1049" t="s">
        <v>723</v>
      </c>
      <c r="AH1049" t="s">
        <v>723</v>
      </c>
      <c r="AI1049">
        <v>0</v>
      </c>
      <c r="AJ1049">
        <v>0</v>
      </c>
      <c r="AK1049">
        <v>0</v>
      </c>
      <c r="AL1049" t="s">
        <v>723</v>
      </c>
      <c r="AM1049" t="s">
        <v>723</v>
      </c>
      <c r="AN1049" s="61" t="s">
        <v>723</v>
      </c>
      <c r="AO1049" t="s">
        <v>723</v>
      </c>
      <c r="AP1049" t="s">
        <v>723</v>
      </c>
    </row>
    <row r="1050" spans="1:42" x14ac:dyDescent="0.35">
      <c r="A1050" s="48">
        <v>2020</v>
      </c>
      <c r="B1050">
        <v>247</v>
      </c>
      <c r="C1050">
        <v>506515</v>
      </c>
      <c r="D1050" t="s">
        <v>205</v>
      </c>
      <c r="E1050" t="s">
        <v>49</v>
      </c>
      <c r="F1050">
        <v>2015</v>
      </c>
      <c r="G1050">
        <v>80</v>
      </c>
      <c r="H1050">
        <v>1137.9951923076924</v>
      </c>
      <c r="J1050">
        <v>100</v>
      </c>
      <c r="K1050" t="s">
        <v>723</v>
      </c>
      <c r="L1050" t="s">
        <v>723</v>
      </c>
      <c r="M1050">
        <v>0</v>
      </c>
      <c r="N1050" t="s">
        <v>723</v>
      </c>
      <c r="O1050" t="s">
        <v>723</v>
      </c>
      <c r="P1050">
        <v>0</v>
      </c>
      <c r="Q1050">
        <v>5689.9759615384619</v>
      </c>
      <c r="R1050" t="s">
        <v>723</v>
      </c>
      <c r="S1050" t="s">
        <v>723</v>
      </c>
      <c r="T1050">
        <v>0</v>
      </c>
      <c r="U1050" t="s">
        <v>723</v>
      </c>
      <c r="V1050" t="s">
        <v>723</v>
      </c>
      <c r="W1050">
        <v>0</v>
      </c>
      <c r="X1050" t="s">
        <v>723</v>
      </c>
      <c r="Y1050" t="s">
        <v>723</v>
      </c>
      <c r="Z1050">
        <v>0</v>
      </c>
      <c r="AA1050" t="s">
        <v>723</v>
      </c>
      <c r="AB1050" t="s">
        <v>722</v>
      </c>
      <c r="AC1050">
        <v>0</v>
      </c>
      <c r="AD1050" t="s">
        <v>723</v>
      </c>
      <c r="AE1050" t="s">
        <v>723</v>
      </c>
      <c r="AF1050">
        <v>0</v>
      </c>
      <c r="AG1050" t="s">
        <v>723</v>
      </c>
      <c r="AH1050" t="s">
        <v>723</v>
      </c>
      <c r="AI1050">
        <v>0</v>
      </c>
      <c r="AJ1050">
        <v>0</v>
      </c>
      <c r="AK1050">
        <v>0</v>
      </c>
      <c r="AL1050" t="s">
        <v>723</v>
      </c>
      <c r="AM1050" t="s">
        <v>723</v>
      </c>
      <c r="AN1050" s="61" t="s">
        <v>723</v>
      </c>
      <c r="AO1050" t="s">
        <v>723</v>
      </c>
      <c r="AP1050" t="s">
        <v>723</v>
      </c>
    </row>
    <row r="1051" spans="1:42" x14ac:dyDescent="0.35">
      <c r="A1051" s="48">
        <v>2020</v>
      </c>
      <c r="B1051">
        <v>248</v>
      </c>
      <c r="C1051">
        <v>506516</v>
      </c>
      <c r="D1051" t="s">
        <v>205</v>
      </c>
      <c r="E1051" t="s">
        <v>49</v>
      </c>
      <c r="F1051">
        <v>2015</v>
      </c>
      <c r="G1051">
        <v>80</v>
      </c>
      <c r="H1051">
        <v>1137.9951923076924</v>
      </c>
      <c r="J1051">
        <v>100</v>
      </c>
      <c r="K1051" t="s">
        <v>723</v>
      </c>
      <c r="L1051" t="s">
        <v>723</v>
      </c>
      <c r="M1051">
        <v>0</v>
      </c>
      <c r="N1051" t="s">
        <v>723</v>
      </c>
      <c r="O1051" t="s">
        <v>723</v>
      </c>
      <c r="P1051">
        <v>0</v>
      </c>
      <c r="Q1051">
        <v>5689.9759615384619</v>
      </c>
      <c r="R1051" t="s">
        <v>723</v>
      </c>
      <c r="S1051" t="s">
        <v>723</v>
      </c>
      <c r="T1051">
        <v>0</v>
      </c>
      <c r="U1051" t="s">
        <v>723</v>
      </c>
      <c r="V1051" t="s">
        <v>723</v>
      </c>
      <c r="W1051">
        <v>0</v>
      </c>
      <c r="X1051" t="s">
        <v>723</v>
      </c>
      <c r="Y1051" t="s">
        <v>723</v>
      </c>
      <c r="Z1051">
        <v>0</v>
      </c>
      <c r="AA1051" t="s">
        <v>723</v>
      </c>
      <c r="AB1051" t="s">
        <v>722</v>
      </c>
      <c r="AC1051">
        <v>0</v>
      </c>
      <c r="AD1051" t="s">
        <v>723</v>
      </c>
      <c r="AE1051" t="s">
        <v>723</v>
      </c>
      <c r="AF1051">
        <v>0</v>
      </c>
      <c r="AG1051" t="s">
        <v>723</v>
      </c>
      <c r="AH1051" t="s">
        <v>723</v>
      </c>
      <c r="AI1051">
        <v>0</v>
      </c>
      <c r="AJ1051">
        <v>0</v>
      </c>
      <c r="AK1051">
        <v>0</v>
      </c>
      <c r="AL1051" t="s">
        <v>723</v>
      </c>
      <c r="AM1051" t="s">
        <v>723</v>
      </c>
      <c r="AN1051" s="61" t="s">
        <v>723</v>
      </c>
      <c r="AO1051" t="s">
        <v>723</v>
      </c>
      <c r="AP1051" t="s">
        <v>723</v>
      </c>
    </row>
    <row r="1052" spans="1:42" x14ac:dyDescent="0.35">
      <c r="A1052" s="48">
        <v>2020</v>
      </c>
      <c r="B1052">
        <v>249</v>
      </c>
      <c r="C1052" t="s">
        <v>699</v>
      </c>
      <c r="D1052" t="s">
        <v>205</v>
      </c>
      <c r="E1052" t="s">
        <v>49</v>
      </c>
      <c r="F1052">
        <v>2018</v>
      </c>
      <c r="G1052">
        <v>80</v>
      </c>
      <c r="H1052">
        <v>1137.9951923076924</v>
      </c>
      <c r="J1052">
        <v>100</v>
      </c>
      <c r="K1052" t="s">
        <v>723</v>
      </c>
      <c r="L1052" t="s">
        <v>723</v>
      </c>
      <c r="M1052">
        <v>0</v>
      </c>
      <c r="N1052" t="s">
        <v>723</v>
      </c>
      <c r="O1052" t="s">
        <v>723</v>
      </c>
      <c r="P1052">
        <v>0</v>
      </c>
      <c r="Q1052">
        <v>2275.9903846153848</v>
      </c>
      <c r="R1052" t="s">
        <v>723</v>
      </c>
      <c r="S1052" t="s">
        <v>723</v>
      </c>
      <c r="T1052">
        <v>0</v>
      </c>
      <c r="U1052" t="s">
        <v>723</v>
      </c>
      <c r="V1052" t="s">
        <v>723</v>
      </c>
      <c r="W1052">
        <v>0</v>
      </c>
      <c r="X1052" t="s">
        <v>723</v>
      </c>
      <c r="Y1052" t="s">
        <v>723</v>
      </c>
      <c r="Z1052">
        <v>0</v>
      </c>
      <c r="AA1052" t="s">
        <v>723</v>
      </c>
      <c r="AB1052" t="s">
        <v>722</v>
      </c>
      <c r="AC1052">
        <v>0</v>
      </c>
      <c r="AD1052" t="s">
        <v>723</v>
      </c>
      <c r="AE1052" t="s">
        <v>723</v>
      </c>
      <c r="AF1052">
        <v>0</v>
      </c>
      <c r="AG1052" t="s">
        <v>723</v>
      </c>
      <c r="AH1052" t="s">
        <v>723</v>
      </c>
      <c r="AI1052">
        <v>0</v>
      </c>
      <c r="AJ1052">
        <v>0</v>
      </c>
      <c r="AK1052">
        <v>0</v>
      </c>
      <c r="AL1052" t="s">
        <v>723</v>
      </c>
      <c r="AM1052" t="s">
        <v>723</v>
      </c>
      <c r="AN1052" s="61" t="s">
        <v>723</v>
      </c>
      <c r="AO1052" t="s">
        <v>723</v>
      </c>
      <c r="AP1052" t="s">
        <v>723</v>
      </c>
    </row>
    <row r="1053" spans="1:42" x14ac:dyDescent="0.35">
      <c r="A1053" s="48">
        <v>2020</v>
      </c>
      <c r="B1053">
        <v>250</v>
      </c>
      <c r="C1053" t="s">
        <v>700</v>
      </c>
      <c r="D1053" t="s">
        <v>205</v>
      </c>
      <c r="E1053" t="s">
        <v>49</v>
      </c>
      <c r="F1053">
        <v>2018</v>
      </c>
      <c r="G1053">
        <v>80</v>
      </c>
      <c r="H1053">
        <v>1137.9951923076924</v>
      </c>
      <c r="J1053">
        <v>100</v>
      </c>
      <c r="K1053" t="s">
        <v>723</v>
      </c>
      <c r="L1053" t="s">
        <v>723</v>
      </c>
      <c r="M1053">
        <v>0</v>
      </c>
      <c r="N1053" t="s">
        <v>723</v>
      </c>
      <c r="O1053" t="s">
        <v>723</v>
      </c>
      <c r="P1053">
        <v>0</v>
      </c>
      <c r="Q1053">
        <v>2275.9903846153848</v>
      </c>
      <c r="R1053" t="s">
        <v>723</v>
      </c>
      <c r="S1053" t="s">
        <v>723</v>
      </c>
      <c r="T1053">
        <v>0</v>
      </c>
      <c r="U1053" t="s">
        <v>723</v>
      </c>
      <c r="V1053" t="s">
        <v>723</v>
      </c>
      <c r="W1053">
        <v>0</v>
      </c>
      <c r="X1053" t="s">
        <v>723</v>
      </c>
      <c r="Y1053" t="s">
        <v>723</v>
      </c>
      <c r="Z1053">
        <v>0</v>
      </c>
      <c r="AA1053" t="s">
        <v>723</v>
      </c>
      <c r="AB1053" t="s">
        <v>722</v>
      </c>
      <c r="AC1053">
        <v>0</v>
      </c>
      <c r="AD1053" t="s">
        <v>723</v>
      </c>
      <c r="AE1053" t="s">
        <v>723</v>
      </c>
      <c r="AF1053">
        <v>0</v>
      </c>
      <c r="AG1053" t="s">
        <v>723</v>
      </c>
      <c r="AH1053" t="s">
        <v>723</v>
      </c>
      <c r="AI1053">
        <v>0</v>
      </c>
      <c r="AJ1053">
        <v>0</v>
      </c>
      <c r="AK1053">
        <v>0</v>
      </c>
      <c r="AL1053" t="s">
        <v>723</v>
      </c>
      <c r="AM1053" t="s">
        <v>723</v>
      </c>
      <c r="AN1053" s="61" t="s">
        <v>723</v>
      </c>
      <c r="AO1053" t="s">
        <v>723</v>
      </c>
      <c r="AP1053" t="s">
        <v>723</v>
      </c>
    </row>
    <row r="1054" spans="1:42" x14ac:dyDescent="0.35">
      <c r="A1054" s="48">
        <v>2020</v>
      </c>
      <c r="B1054">
        <v>251</v>
      </c>
      <c r="C1054" t="s">
        <v>701</v>
      </c>
      <c r="D1054" t="s">
        <v>205</v>
      </c>
      <c r="E1054" t="s">
        <v>49</v>
      </c>
      <c r="F1054">
        <v>2018</v>
      </c>
      <c r="G1054">
        <v>80</v>
      </c>
      <c r="H1054">
        <v>1137.9951923076924</v>
      </c>
      <c r="J1054">
        <v>100</v>
      </c>
      <c r="K1054" t="s">
        <v>723</v>
      </c>
      <c r="L1054" t="s">
        <v>723</v>
      </c>
      <c r="M1054">
        <v>0</v>
      </c>
      <c r="N1054" t="s">
        <v>723</v>
      </c>
      <c r="O1054" t="s">
        <v>723</v>
      </c>
      <c r="P1054">
        <v>0</v>
      </c>
      <c r="Q1054">
        <v>2275.9903846153848</v>
      </c>
      <c r="R1054" t="s">
        <v>723</v>
      </c>
      <c r="S1054" t="s">
        <v>723</v>
      </c>
      <c r="T1054">
        <v>0</v>
      </c>
      <c r="U1054" t="s">
        <v>723</v>
      </c>
      <c r="V1054" t="s">
        <v>723</v>
      </c>
      <c r="W1054">
        <v>0</v>
      </c>
      <c r="X1054" t="s">
        <v>723</v>
      </c>
      <c r="Y1054" t="s">
        <v>723</v>
      </c>
      <c r="Z1054">
        <v>0</v>
      </c>
      <c r="AA1054" t="s">
        <v>723</v>
      </c>
      <c r="AB1054" t="s">
        <v>722</v>
      </c>
      <c r="AC1054">
        <v>0</v>
      </c>
      <c r="AD1054" t="s">
        <v>723</v>
      </c>
      <c r="AE1054" t="s">
        <v>723</v>
      </c>
      <c r="AF1054">
        <v>0</v>
      </c>
      <c r="AG1054" t="s">
        <v>723</v>
      </c>
      <c r="AH1054" t="s">
        <v>723</v>
      </c>
      <c r="AI1054">
        <v>0</v>
      </c>
      <c r="AJ1054">
        <v>0</v>
      </c>
      <c r="AK1054">
        <v>0</v>
      </c>
      <c r="AL1054" t="s">
        <v>723</v>
      </c>
      <c r="AM1054" t="s">
        <v>723</v>
      </c>
      <c r="AN1054" s="61" t="s">
        <v>723</v>
      </c>
      <c r="AO1054" t="s">
        <v>723</v>
      </c>
      <c r="AP1054" t="s">
        <v>723</v>
      </c>
    </row>
    <row r="1055" spans="1:42" x14ac:dyDescent="0.35">
      <c r="A1055" s="48">
        <v>2020</v>
      </c>
      <c r="B1055">
        <v>252</v>
      </c>
      <c r="C1055" t="s">
        <v>702</v>
      </c>
      <c r="D1055" t="s">
        <v>205</v>
      </c>
      <c r="E1055" t="s">
        <v>49</v>
      </c>
      <c r="F1055">
        <v>2018</v>
      </c>
      <c r="G1055">
        <v>80</v>
      </c>
      <c r="H1055">
        <v>1137.9951923076924</v>
      </c>
      <c r="J1055">
        <v>100</v>
      </c>
      <c r="K1055" t="s">
        <v>723</v>
      </c>
      <c r="L1055" t="s">
        <v>723</v>
      </c>
      <c r="M1055">
        <v>0</v>
      </c>
      <c r="N1055" t="s">
        <v>723</v>
      </c>
      <c r="O1055" t="s">
        <v>723</v>
      </c>
      <c r="P1055">
        <v>0</v>
      </c>
      <c r="Q1055">
        <v>2275.9903846153848</v>
      </c>
      <c r="R1055" t="s">
        <v>723</v>
      </c>
      <c r="S1055" t="s">
        <v>723</v>
      </c>
      <c r="T1055">
        <v>0</v>
      </c>
      <c r="U1055" t="s">
        <v>723</v>
      </c>
      <c r="V1055" t="s">
        <v>723</v>
      </c>
      <c r="W1055">
        <v>0</v>
      </c>
      <c r="X1055" t="s">
        <v>723</v>
      </c>
      <c r="Y1055" t="s">
        <v>723</v>
      </c>
      <c r="Z1055">
        <v>0</v>
      </c>
      <c r="AA1055" t="s">
        <v>723</v>
      </c>
      <c r="AB1055" t="s">
        <v>722</v>
      </c>
      <c r="AC1055">
        <v>0</v>
      </c>
      <c r="AD1055" t="s">
        <v>723</v>
      </c>
      <c r="AE1055" t="s">
        <v>723</v>
      </c>
      <c r="AF1055">
        <v>0</v>
      </c>
      <c r="AG1055" t="s">
        <v>723</v>
      </c>
      <c r="AH1055" t="s">
        <v>723</v>
      </c>
      <c r="AI1055">
        <v>0</v>
      </c>
      <c r="AJ1055">
        <v>0</v>
      </c>
      <c r="AK1055">
        <v>0</v>
      </c>
      <c r="AL1055" t="s">
        <v>723</v>
      </c>
      <c r="AM1055" t="s">
        <v>723</v>
      </c>
      <c r="AN1055" s="61" t="s">
        <v>723</v>
      </c>
      <c r="AO1055" t="s">
        <v>723</v>
      </c>
      <c r="AP1055" t="s">
        <v>723</v>
      </c>
    </row>
    <row r="1056" spans="1:42" x14ac:dyDescent="0.35">
      <c r="A1056" s="48">
        <v>2020</v>
      </c>
      <c r="B1056">
        <v>253</v>
      </c>
      <c r="C1056" t="s">
        <v>121</v>
      </c>
      <c r="D1056" t="s">
        <v>205</v>
      </c>
      <c r="E1056" t="s">
        <v>16</v>
      </c>
      <c r="F1056">
        <v>1986</v>
      </c>
      <c r="G1056">
        <v>100</v>
      </c>
      <c r="H1056">
        <v>1137.9951923076924</v>
      </c>
      <c r="J1056">
        <v>175</v>
      </c>
      <c r="K1056" t="s">
        <v>722</v>
      </c>
      <c r="L1056">
        <v>0.54</v>
      </c>
      <c r="M1056">
        <v>0.54</v>
      </c>
      <c r="N1056" t="s">
        <v>722</v>
      </c>
      <c r="O1056">
        <v>7000</v>
      </c>
      <c r="P1056">
        <v>7000</v>
      </c>
      <c r="Q1056">
        <v>38691.836538461539</v>
      </c>
      <c r="R1056" t="s">
        <v>722</v>
      </c>
      <c r="S1056">
        <v>1.61</v>
      </c>
      <c r="T1056">
        <v>1.61</v>
      </c>
      <c r="U1056" t="s">
        <v>722</v>
      </c>
      <c r="V1056">
        <v>4.1499999999999999E-5</v>
      </c>
      <c r="W1056">
        <v>4.1499999999999999E-5</v>
      </c>
      <c r="X1056" t="s">
        <v>722</v>
      </c>
      <c r="Y1056">
        <v>12.94</v>
      </c>
      <c r="Z1056">
        <v>12.94</v>
      </c>
      <c r="AA1056" t="s">
        <v>722</v>
      </c>
      <c r="AB1056">
        <v>1.27E-4</v>
      </c>
      <c r="AC1056">
        <v>1.27E-4</v>
      </c>
      <c r="AD1056" t="s">
        <v>722</v>
      </c>
      <c r="AE1056">
        <v>0.85</v>
      </c>
      <c r="AF1056">
        <v>0.85</v>
      </c>
      <c r="AG1056" t="s">
        <v>722</v>
      </c>
      <c r="AH1056">
        <v>0.86699999999999999</v>
      </c>
      <c r="AI1056">
        <v>0.86699999999999999</v>
      </c>
      <c r="AJ1056">
        <v>1.6154250000000001</v>
      </c>
      <c r="AK1056">
        <v>11.989742999999999</v>
      </c>
      <c r="AL1056">
        <v>218.85438176752692</v>
      </c>
      <c r="AM1056">
        <v>1624.3451672572437</v>
      </c>
      <c r="AN1056" s="61">
        <v>0.10942719088376346</v>
      </c>
      <c r="AO1056">
        <v>0.81217258362862188</v>
      </c>
      <c r="AP1056">
        <v>0.10065113017488563</v>
      </c>
    </row>
    <row r="1057" spans="1:42" x14ac:dyDescent="0.35">
      <c r="A1057" s="48">
        <v>2020</v>
      </c>
      <c r="B1057">
        <v>254</v>
      </c>
      <c r="C1057">
        <v>7684</v>
      </c>
      <c r="D1057" t="s">
        <v>205</v>
      </c>
      <c r="E1057" t="s">
        <v>16</v>
      </c>
      <c r="F1057">
        <v>1989</v>
      </c>
      <c r="G1057">
        <v>80</v>
      </c>
      <c r="H1057">
        <v>1137.9951923076924</v>
      </c>
      <c r="J1057">
        <v>100</v>
      </c>
      <c r="K1057" t="s">
        <v>722</v>
      </c>
      <c r="L1057">
        <v>0.54</v>
      </c>
      <c r="M1057">
        <v>0.54</v>
      </c>
      <c r="N1057" t="s">
        <v>722</v>
      </c>
      <c r="O1057">
        <v>7000</v>
      </c>
      <c r="P1057">
        <v>7000</v>
      </c>
      <c r="Q1057">
        <v>35277.850961538461</v>
      </c>
      <c r="R1057" t="s">
        <v>722</v>
      </c>
      <c r="S1057">
        <v>2.63</v>
      </c>
      <c r="T1057">
        <v>2.63</v>
      </c>
      <c r="U1057" t="s">
        <v>722</v>
      </c>
      <c r="V1057">
        <v>2.8699999999999998E-4</v>
      </c>
      <c r="W1057">
        <v>2.8699999999999998E-4</v>
      </c>
      <c r="X1057" t="s">
        <v>722</v>
      </c>
      <c r="Y1057">
        <v>11.84</v>
      </c>
      <c r="Z1057">
        <v>11.84</v>
      </c>
      <c r="AA1057" t="s">
        <v>722</v>
      </c>
      <c r="AB1057">
        <v>6.0099999999999997E-5</v>
      </c>
      <c r="AC1057">
        <v>6.0099999999999997E-5</v>
      </c>
      <c r="AD1057" t="s">
        <v>722</v>
      </c>
      <c r="AE1057">
        <v>0.85</v>
      </c>
      <c r="AF1057">
        <v>0.85</v>
      </c>
      <c r="AG1057" t="s">
        <v>722</v>
      </c>
      <c r="AH1057">
        <v>0.86699999999999999</v>
      </c>
      <c r="AI1057">
        <v>0.86699999999999999</v>
      </c>
      <c r="AJ1057">
        <v>3.9431499999999993</v>
      </c>
      <c r="AK1057">
        <v>10.630026900000001</v>
      </c>
      <c r="AL1057">
        <v>427.36773565674599</v>
      </c>
      <c r="AM1057">
        <v>1152.1069516055184</v>
      </c>
      <c r="AN1057" s="61">
        <v>0.21368386782837301</v>
      </c>
      <c r="AO1057">
        <v>0.57605347580275923</v>
      </c>
      <c r="AP1057">
        <v>0.19654642162853747</v>
      </c>
    </row>
    <row r="1058" spans="1:42" x14ac:dyDescent="0.35">
      <c r="A1058" s="48">
        <v>2020</v>
      </c>
      <c r="B1058">
        <v>255</v>
      </c>
      <c r="C1058">
        <v>7685</v>
      </c>
      <c r="D1058" t="s">
        <v>205</v>
      </c>
      <c r="E1058" t="s">
        <v>16</v>
      </c>
      <c r="F1058">
        <v>1989</v>
      </c>
      <c r="G1058">
        <v>80</v>
      </c>
      <c r="H1058">
        <v>1137.9951923076924</v>
      </c>
      <c r="J1058">
        <v>100</v>
      </c>
      <c r="K1058" t="s">
        <v>722</v>
      </c>
      <c r="L1058">
        <v>0.54</v>
      </c>
      <c r="M1058">
        <v>0.54</v>
      </c>
      <c r="N1058" t="s">
        <v>722</v>
      </c>
      <c r="O1058">
        <v>7000</v>
      </c>
      <c r="P1058">
        <v>7000</v>
      </c>
      <c r="Q1058">
        <v>35277.850961538461</v>
      </c>
      <c r="R1058" t="s">
        <v>722</v>
      </c>
      <c r="S1058">
        <v>2.63</v>
      </c>
      <c r="T1058">
        <v>2.63</v>
      </c>
      <c r="U1058" t="s">
        <v>722</v>
      </c>
      <c r="V1058">
        <v>2.8699999999999998E-4</v>
      </c>
      <c r="W1058">
        <v>2.8699999999999998E-4</v>
      </c>
      <c r="X1058" t="s">
        <v>722</v>
      </c>
      <c r="Y1058">
        <v>11.84</v>
      </c>
      <c r="Z1058">
        <v>11.84</v>
      </c>
      <c r="AA1058" t="s">
        <v>722</v>
      </c>
      <c r="AB1058">
        <v>6.0099999999999997E-5</v>
      </c>
      <c r="AC1058">
        <v>6.0099999999999997E-5</v>
      </c>
      <c r="AD1058" t="s">
        <v>722</v>
      </c>
      <c r="AE1058">
        <v>0.85</v>
      </c>
      <c r="AF1058">
        <v>0.85</v>
      </c>
      <c r="AG1058" t="s">
        <v>722</v>
      </c>
      <c r="AH1058">
        <v>0.86699999999999999</v>
      </c>
      <c r="AI1058">
        <v>0.86699999999999999</v>
      </c>
      <c r="AJ1058">
        <v>3.9431499999999993</v>
      </c>
      <c r="AK1058">
        <v>10.630026900000001</v>
      </c>
      <c r="AL1058">
        <v>427.36773565674599</v>
      </c>
      <c r="AM1058">
        <v>1152.1069516055184</v>
      </c>
      <c r="AN1058" s="61">
        <v>0.21368386782837301</v>
      </c>
      <c r="AO1058">
        <v>0.57605347580275923</v>
      </c>
      <c r="AP1058">
        <v>0.19654642162853747</v>
      </c>
    </row>
    <row r="1059" spans="1:42" x14ac:dyDescent="0.35">
      <c r="A1059" s="48">
        <v>2020</v>
      </c>
      <c r="B1059">
        <v>256</v>
      </c>
      <c r="C1059">
        <v>7686</v>
      </c>
      <c r="D1059" t="s">
        <v>205</v>
      </c>
      <c r="E1059" t="s">
        <v>16</v>
      </c>
      <c r="F1059">
        <v>1989</v>
      </c>
      <c r="G1059">
        <v>80</v>
      </c>
      <c r="H1059">
        <v>1137.9951923076924</v>
      </c>
      <c r="J1059">
        <v>100</v>
      </c>
      <c r="K1059" t="s">
        <v>722</v>
      </c>
      <c r="L1059">
        <v>0.54</v>
      </c>
      <c r="M1059">
        <v>0.54</v>
      </c>
      <c r="N1059" t="s">
        <v>722</v>
      </c>
      <c r="O1059">
        <v>7000</v>
      </c>
      <c r="P1059">
        <v>7000</v>
      </c>
      <c r="Q1059">
        <v>35277.850961538461</v>
      </c>
      <c r="R1059" t="s">
        <v>722</v>
      </c>
      <c r="S1059">
        <v>2.63</v>
      </c>
      <c r="T1059">
        <v>2.63</v>
      </c>
      <c r="U1059" t="s">
        <v>722</v>
      </c>
      <c r="V1059">
        <v>2.8699999999999998E-4</v>
      </c>
      <c r="W1059">
        <v>2.8699999999999998E-4</v>
      </c>
      <c r="X1059" t="s">
        <v>722</v>
      </c>
      <c r="Y1059">
        <v>11.84</v>
      </c>
      <c r="Z1059">
        <v>11.84</v>
      </c>
      <c r="AA1059" t="s">
        <v>722</v>
      </c>
      <c r="AB1059">
        <v>6.0099999999999997E-5</v>
      </c>
      <c r="AC1059">
        <v>6.0099999999999997E-5</v>
      </c>
      <c r="AD1059" t="s">
        <v>722</v>
      </c>
      <c r="AE1059">
        <v>0.85</v>
      </c>
      <c r="AF1059">
        <v>0.85</v>
      </c>
      <c r="AG1059" t="s">
        <v>722</v>
      </c>
      <c r="AH1059">
        <v>0.86699999999999999</v>
      </c>
      <c r="AI1059">
        <v>0.86699999999999999</v>
      </c>
      <c r="AJ1059">
        <v>3.9431499999999993</v>
      </c>
      <c r="AK1059">
        <v>10.630026900000001</v>
      </c>
      <c r="AL1059">
        <v>427.36773565674599</v>
      </c>
      <c r="AM1059">
        <v>1152.1069516055184</v>
      </c>
      <c r="AN1059" s="61">
        <v>0.21368386782837301</v>
      </c>
      <c r="AO1059">
        <v>0.57605347580275923</v>
      </c>
      <c r="AP1059">
        <v>0.19654642162853747</v>
      </c>
    </row>
    <row r="1060" spans="1:42" x14ac:dyDescent="0.35">
      <c r="A1060" s="48">
        <v>2020</v>
      </c>
      <c r="B1060">
        <v>257</v>
      </c>
      <c r="C1060">
        <v>9707</v>
      </c>
      <c r="D1060" t="s">
        <v>205</v>
      </c>
      <c r="E1060" t="s">
        <v>16</v>
      </c>
      <c r="F1060">
        <v>1989</v>
      </c>
      <c r="G1060">
        <v>80</v>
      </c>
      <c r="H1060">
        <v>1137.9951923076924</v>
      </c>
      <c r="J1060">
        <v>100</v>
      </c>
      <c r="K1060" t="s">
        <v>722</v>
      </c>
      <c r="L1060">
        <v>0.54</v>
      </c>
      <c r="M1060">
        <v>0.54</v>
      </c>
      <c r="N1060" t="s">
        <v>722</v>
      </c>
      <c r="O1060">
        <v>7000</v>
      </c>
      <c r="P1060">
        <v>7000</v>
      </c>
      <c r="Q1060">
        <v>35277.850961538461</v>
      </c>
      <c r="R1060" t="s">
        <v>722</v>
      </c>
      <c r="S1060">
        <v>2.63</v>
      </c>
      <c r="T1060">
        <v>2.63</v>
      </c>
      <c r="U1060" t="s">
        <v>722</v>
      </c>
      <c r="V1060">
        <v>2.8699999999999998E-4</v>
      </c>
      <c r="W1060">
        <v>2.8699999999999998E-4</v>
      </c>
      <c r="X1060" t="s">
        <v>722</v>
      </c>
      <c r="Y1060">
        <v>11.84</v>
      </c>
      <c r="Z1060">
        <v>11.84</v>
      </c>
      <c r="AA1060" t="s">
        <v>722</v>
      </c>
      <c r="AB1060">
        <v>6.0099999999999997E-5</v>
      </c>
      <c r="AC1060">
        <v>6.0099999999999997E-5</v>
      </c>
      <c r="AD1060" t="s">
        <v>722</v>
      </c>
      <c r="AE1060">
        <v>0.85</v>
      </c>
      <c r="AF1060">
        <v>0.85</v>
      </c>
      <c r="AG1060" t="s">
        <v>722</v>
      </c>
      <c r="AH1060">
        <v>0.86699999999999999</v>
      </c>
      <c r="AI1060">
        <v>0.86699999999999999</v>
      </c>
      <c r="AJ1060">
        <v>3.9431499999999993</v>
      </c>
      <c r="AK1060">
        <v>10.630026900000001</v>
      </c>
      <c r="AL1060">
        <v>427.36773565674599</v>
      </c>
      <c r="AM1060">
        <v>1152.1069516055184</v>
      </c>
      <c r="AN1060" s="61">
        <v>0.21368386782837301</v>
      </c>
      <c r="AO1060">
        <v>0.57605347580275923</v>
      </c>
      <c r="AP1060">
        <v>0.19654642162853747</v>
      </c>
    </row>
    <row r="1061" spans="1:42" x14ac:dyDescent="0.35">
      <c r="A1061" s="48">
        <v>2020</v>
      </c>
      <c r="B1061">
        <v>258</v>
      </c>
      <c r="C1061">
        <v>9708</v>
      </c>
      <c r="D1061" t="s">
        <v>205</v>
      </c>
      <c r="E1061" t="s">
        <v>16</v>
      </c>
      <c r="F1061">
        <v>1989</v>
      </c>
      <c r="G1061">
        <v>80</v>
      </c>
      <c r="H1061">
        <v>1137.9951923076924</v>
      </c>
      <c r="J1061">
        <v>100</v>
      </c>
      <c r="K1061" t="s">
        <v>722</v>
      </c>
      <c r="L1061">
        <v>0.54</v>
      </c>
      <c r="M1061">
        <v>0.54</v>
      </c>
      <c r="N1061" t="s">
        <v>722</v>
      </c>
      <c r="O1061">
        <v>7000</v>
      </c>
      <c r="P1061">
        <v>7000</v>
      </c>
      <c r="Q1061">
        <v>35277.850961538461</v>
      </c>
      <c r="R1061" t="s">
        <v>722</v>
      </c>
      <c r="S1061">
        <v>2.63</v>
      </c>
      <c r="T1061">
        <v>2.63</v>
      </c>
      <c r="U1061" t="s">
        <v>722</v>
      </c>
      <c r="V1061">
        <v>2.8699999999999998E-4</v>
      </c>
      <c r="W1061">
        <v>2.8699999999999998E-4</v>
      </c>
      <c r="X1061" t="s">
        <v>722</v>
      </c>
      <c r="Y1061">
        <v>11.84</v>
      </c>
      <c r="Z1061">
        <v>11.84</v>
      </c>
      <c r="AA1061" t="s">
        <v>722</v>
      </c>
      <c r="AB1061">
        <v>6.0099999999999997E-5</v>
      </c>
      <c r="AC1061">
        <v>6.0099999999999997E-5</v>
      </c>
      <c r="AD1061" t="s">
        <v>722</v>
      </c>
      <c r="AE1061">
        <v>0.85</v>
      </c>
      <c r="AF1061">
        <v>0.85</v>
      </c>
      <c r="AG1061" t="s">
        <v>722</v>
      </c>
      <c r="AH1061">
        <v>0.86699999999999999</v>
      </c>
      <c r="AI1061">
        <v>0.86699999999999999</v>
      </c>
      <c r="AJ1061">
        <v>3.9431499999999993</v>
      </c>
      <c r="AK1061">
        <v>10.630026900000001</v>
      </c>
      <c r="AL1061">
        <v>427.36773565674599</v>
      </c>
      <c r="AM1061">
        <v>1152.1069516055184</v>
      </c>
      <c r="AN1061" s="61">
        <v>0.21368386782837301</v>
      </c>
      <c r="AO1061">
        <v>0.57605347580275923</v>
      </c>
      <c r="AP1061">
        <v>0.19654642162853747</v>
      </c>
    </row>
    <row r="1062" spans="1:42" x14ac:dyDescent="0.35">
      <c r="A1062" s="48">
        <v>2020</v>
      </c>
      <c r="B1062">
        <v>259</v>
      </c>
      <c r="C1062">
        <v>9709</v>
      </c>
      <c r="D1062" t="s">
        <v>205</v>
      </c>
      <c r="E1062" t="s">
        <v>16</v>
      </c>
      <c r="F1062">
        <v>1989</v>
      </c>
      <c r="G1062">
        <v>80</v>
      </c>
      <c r="H1062">
        <v>1137.9951923076924</v>
      </c>
      <c r="J1062">
        <v>100</v>
      </c>
      <c r="K1062" t="s">
        <v>722</v>
      </c>
      <c r="L1062">
        <v>0.54</v>
      </c>
      <c r="M1062">
        <v>0.54</v>
      </c>
      <c r="N1062" t="s">
        <v>722</v>
      </c>
      <c r="O1062">
        <v>7000</v>
      </c>
      <c r="P1062">
        <v>7000</v>
      </c>
      <c r="Q1062">
        <v>35277.850961538461</v>
      </c>
      <c r="R1062" t="s">
        <v>722</v>
      </c>
      <c r="S1062">
        <v>2.63</v>
      </c>
      <c r="T1062">
        <v>2.63</v>
      </c>
      <c r="U1062" t="s">
        <v>722</v>
      </c>
      <c r="V1062">
        <v>2.8699999999999998E-4</v>
      </c>
      <c r="W1062">
        <v>2.8699999999999998E-4</v>
      </c>
      <c r="X1062" t="s">
        <v>722</v>
      </c>
      <c r="Y1062">
        <v>11.84</v>
      </c>
      <c r="Z1062">
        <v>11.84</v>
      </c>
      <c r="AA1062" t="s">
        <v>722</v>
      </c>
      <c r="AB1062">
        <v>6.0099999999999997E-5</v>
      </c>
      <c r="AC1062">
        <v>6.0099999999999997E-5</v>
      </c>
      <c r="AD1062" t="s">
        <v>722</v>
      </c>
      <c r="AE1062">
        <v>0.85</v>
      </c>
      <c r="AF1062">
        <v>0.85</v>
      </c>
      <c r="AG1062" t="s">
        <v>722</v>
      </c>
      <c r="AH1062">
        <v>0.86699999999999999</v>
      </c>
      <c r="AI1062">
        <v>0.86699999999999999</v>
      </c>
      <c r="AJ1062">
        <v>3.9431499999999993</v>
      </c>
      <c r="AK1062">
        <v>10.630026900000001</v>
      </c>
      <c r="AL1062">
        <v>427.36773565674599</v>
      </c>
      <c r="AM1062">
        <v>1152.1069516055184</v>
      </c>
      <c r="AN1062" s="61">
        <v>0.21368386782837301</v>
      </c>
      <c r="AO1062">
        <v>0.57605347580275923</v>
      </c>
      <c r="AP1062">
        <v>0.19654642162853747</v>
      </c>
    </row>
    <row r="1063" spans="1:42" x14ac:dyDescent="0.35">
      <c r="A1063" s="48">
        <v>2020</v>
      </c>
      <c r="B1063">
        <v>260</v>
      </c>
      <c r="C1063">
        <v>9710</v>
      </c>
      <c r="D1063" t="s">
        <v>205</v>
      </c>
      <c r="E1063" t="s">
        <v>16</v>
      </c>
      <c r="F1063">
        <v>1989</v>
      </c>
      <c r="G1063">
        <v>80</v>
      </c>
      <c r="H1063">
        <v>1137.9951923076924</v>
      </c>
      <c r="J1063">
        <v>100</v>
      </c>
      <c r="K1063" t="s">
        <v>722</v>
      </c>
      <c r="L1063">
        <v>0.54</v>
      </c>
      <c r="M1063">
        <v>0.54</v>
      </c>
      <c r="N1063" t="s">
        <v>722</v>
      </c>
      <c r="O1063">
        <v>7000</v>
      </c>
      <c r="P1063">
        <v>7000</v>
      </c>
      <c r="Q1063">
        <v>35277.850961538461</v>
      </c>
      <c r="R1063" t="s">
        <v>722</v>
      </c>
      <c r="S1063">
        <v>2.63</v>
      </c>
      <c r="T1063">
        <v>2.63</v>
      </c>
      <c r="U1063" t="s">
        <v>722</v>
      </c>
      <c r="V1063">
        <v>2.8699999999999998E-4</v>
      </c>
      <c r="W1063">
        <v>2.8699999999999998E-4</v>
      </c>
      <c r="X1063" t="s">
        <v>722</v>
      </c>
      <c r="Y1063">
        <v>11.84</v>
      </c>
      <c r="Z1063">
        <v>11.84</v>
      </c>
      <c r="AA1063" t="s">
        <v>722</v>
      </c>
      <c r="AB1063">
        <v>6.0099999999999997E-5</v>
      </c>
      <c r="AC1063">
        <v>6.0099999999999997E-5</v>
      </c>
      <c r="AD1063" t="s">
        <v>722</v>
      </c>
      <c r="AE1063">
        <v>0.85</v>
      </c>
      <c r="AF1063">
        <v>0.85</v>
      </c>
      <c r="AG1063" t="s">
        <v>722</v>
      </c>
      <c r="AH1063">
        <v>0.86699999999999999</v>
      </c>
      <c r="AI1063">
        <v>0.86699999999999999</v>
      </c>
      <c r="AJ1063">
        <v>3.9431499999999993</v>
      </c>
      <c r="AK1063">
        <v>10.630026900000001</v>
      </c>
      <c r="AL1063">
        <v>427.36773565674599</v>
      </c>
      <c r="AM1063">
        <v>1152.1069516055184</v>
      </c>
      <c r="AN1063" s="61">
        <v>0.21368386782837301</v>
      </c>
      <c r="AO1063">
        <v>0.57605347580275923</v>
      </c>
      <c r="AP1063">
        <v>0.19654642162853747</v>
      </c>
    </row>
    <row r="1064" spans="1:42" x14ac:dyDescent="0.35">
      <c r="A1064" s="48">
        <v>2020</v>
      </c>
      <c r="B1064">
        <v>261</v>
      </c>
      <c r="C1064">
        <v>9714</v>
      </c>
      <c r="D1064" t="s">
        <v>205</v>
      </c>
      <c r="E1064" t="s">
        <v>16</v>
      </c>
      <c r="F1064">
        <v>1989</v>
      </c>
      <c r="G1064">
        <v>80</v>
      </c>
      <c r="H1064">
        <v>1137.9951923076924</v>
      </c>
      <c r="J1064">
        <v>100</v>
      </c>
      <c r="K1064" t="s">
        <v>722</v>
      </c>
      <c r="L1064">
        <v>0.54</v>
      </c>
      <c r="M1064">
        <v>0.54</v>
      </c>
      <c r="N1064" t="s">
        <v>722</v>
      </c>
      <c r="O1064">
        <v>7000</v>
      </c>
      <c r="P1064">
        <v>7000</v>
      </c>
      <c r="Q1064">
        <v>35277.850961538461</v>
      </c>
      <c r="R1064" t="s">
        <v>722</v>
      </c>
      <c r="S1064">
        <v>2.63</v>
      </c>
      <c r="T1064">
        <v>2.63</v>
      </c>
      <c r="U1064" t="s">
        <v>722</v>
      </c>
      <c r="V1064">
        <v>2.8699999999999998E-4</v>
      </c>
      <c r="W1064">
        <v>2.8699999999999998E-4</v>
      </c>
      <c r="X1064" t="s">
        <v>722</v>
      </c>
      <c r="Y1064">
        <v>11.84</v>
      </c>
      <c r="Z1064">
        <v>11.84</v>
      </c>
      <c r="AA1064" t="s">
        <v>722</v>
      </c>
      <c r="AB1064">
        <v>6.0099999999999997E-5</v>
      </c>
      <c r="AC1064">
        <v>6.0099999999999997E-5</v>
      </c>
      <c r="AD1064" t="s">
        <v>722</v>
      </c>
      <c r="AE1064">
        <v>0.85</v>
      </c>
      <c r="AF1064">
        <v>0.85</v>
      </c>
      <c r="AG1064" t="s">
        <v>722</v>
      </c>
      <c r="AH1064">
        <v>0.86699999999999999</v>
      </c>
      <c r="AI1064">
        <v>0.86699999999999999</v>
      </c>
      <c r="AJ1064">
        <v>3.9431499999999993</v>
      </c>
      <c r="AK1064">
        <v>10.630026900000001</v>
      </c>
      <c r="AL1064">
        <v>427.36773565674599</v>
      </c>
      <c r="AM1064">
        <v>1152.1069516055184</v>
      </c>
      <c r="AN1064" s="61">
        <v>0.21368386782837301</v>
      </c>
      <c r="AO1064">
        <v>0.57605347580275923</v>
      </c>
      <c r="AP1064">
        <v>0.19654642162853747</v>
      </c>
    </row>
    <row r="1065" spans="1:42" x14ac:dyDescent="0.35">
      <c r="A1065" s="48">
        <v>2020</v>
      </c>
      <c r="B1065">
        <v>262</v>
      </c>
      <c r="C1065">
        <v>9715</v>
      </c>
      <c r="D1065" t="s">
        <v>205</v>
      </c>
      <c r="E1065" t="s">
        <v>16</v>
      </c>
      <c r="F1065">
        <v>1989</v>
      </c>
      <c r="G1065">
        <v>80</v>
      </c>
      <c r="H1065">
        <v>1137.9951923076924</v>
      </c>
      <c r="J1065">
        <v>100</v>
      </c>
      <c r="K1065" t="s">
        <v>722</v>
      </c>
      <c r="L1065">
        <v>0.54</v>
      </c>
      <c r="M1065">
        <v>0.54</v>
      </c>
      <c r="N1065" t="s">
        <v>722</v>
      </c>
      <c r="O1065">
        <v>7000</v>
      </c>
      <c r="P1065">
        <v>7000</v>
      </c>
      <c r="Q1065">
        <v>35277.850961538461</v>
      </c>
      <c r="R1065" t="s">
        <v>722</v>
      </c>
      <c r="S1065">
        <v>2.63</v>
      </c>
      <c r="T1065">
        <v>2.63</v>
      </c>
      <c r="U1065" t="s">
        <v>722</v>
      </c>
      <c r="V1065">
        <v>2.8699999999999998E-4</v>
      </c>
      <c r="W1065">
        <v>2.8699999999999998E-4</v>
      </c>
      <c r="X1065" t="s">
        <v>722</v>
      </c>
      <c r="Y1065">
        <v>11.84</v>
      </c>
      <c r="Z1065">
        <v>11.84</v>
      </c>
      <c r="AA1065" t="s">
        <v>722</v>
      </c>
      <c r="AB1065">
        <v>6.0099999999999997E-5</v>
      </c>
      <c r="AC1065">
        <v>6.0099999999999997E-5</v>
      </c>
      <c r="AD1065" t="s">
        <v>722</v>
      </c>
      <c r="AE1065">
        <v>0.85</v>
      </c>
      <c r="AF1065">
        <v>0.85</v>
      </c>
      <c r="AG1065" t="s">
        <v>722</v>
      </c>
      <c r="AH1065">
        <v>0.86699999999999999</v>
      </c>
      <c r="AI1065">
        <v>0.86699999999999999</v>
      </c>
      <c r="AJ1065">
        <v>3.9431499999999993</v>
      </c>
      <c r="AK1065">
        <v>10.630026900000001</v>
      </c>
      <c r="AL1065">
        <v>427.36773565674599</v>
      </c>
      <c r="AM1065">
        <v>1152.1069516055184</v>
      </c>
      <c r="AN1065" s="61">
        <v>0.21368386782837301</v>
      </c>
      <c r="AO1065">
        <v>0.57605347580275923</v>
      </c>
      <c r="AP1065">
        <v>0.19654642162853747</v>
      </c>
    </row>
    <row r="1066" spans="1:42" x14ac:dyDescent="0.35">
      <c r="A1066" s="48">
        <v>2020</v>
      </c>
      <c r="B1066">
        <v>263</v>
      </c>
      <c r="C1066">
        <v>9716</v>
      </c>
      <c r="D1066" t="s">
        <v>205</v>
      </c>
      <c r="E1066" t="s">
        <v>16</v>
      </c>
      <c r="F1066">
        <v>1989</v>
      </c>
      <c r="G1066">
        <v>80</v>
      </c>
      <c r="H1066">
        <v>1137.9951923076924</v>
      </c>
      <c r="J1066">
        <v>100</v>
      </c>
      <c r="K1066" t="s">
        <v>722</v>
      </c>
      <c r="L1066">
        <v>0.54</v>
      </c>
      <c r="M1066">
        <v>0.54</v>
      </c>
      <c r="N1066" t="s">
        <v>722</v>
      </c>
      <c r="O1066">
        <v>7000</v>
      </c>
      <c r="P1066">
        <v>7000</v>
      </c>
      <c r="Q1066">
        <v>35277.850961538461</v>
      </c>
      <c r="R1066" t="s">
        <v>722</v>
      </c>
      <c r="S1066">
        <v>2.63</v>
      </c>
      <c r="T1066">
        <v>2.63</v>
      </c>
      <c r="U1066" t="s">
        <v>722</v>
      </c>
      <c r="V1066">
        <v>2.8699999999999998E-4</v>
      </c>
      <c r="W1066">
        <v>2.8699999999999998E-4</v>
      </c>
      <c r="X1066" t="s">
        <v>722</v>
      </c>
      <c r="Y1066">
        <v>11.84</v>
      </c>
      <c r="Z1066">
        <v>11.84</v>
      </c>
      <c r="AA1066" t="s">
        <v>722</v>
      </c>
      <c r="AB1066">
        <v>6.0099999999999997E-5</v>
      </c>
      <c r="AC1066">
        <v>6.0099999999999997E-5</v>
      </c>
      <c r="AD1066" t="s">
        <v>722</v>
      </c>
      <c r="AE1066">
        <v>0.85</v>
      </c>
      <c r="AF1066">
        <v>0.85</v>
      </c>
      <c r="AG1066" t="s">
        <v>722</v>
      </c>
      <c r="AH1066">
        <v>0.86699999999999999</v>
      </c>
      <c r="AI1066">
        <v>0.86699999999999999</v>
      </c>
      <c r="AJ1066">
        <v>3.9431499999999993</v>
      </c>
      <c r="AK1066">
        <v>10.630026900000001</v>
      </c>
      <c r="AL1066">
        <v>427.36773565674599</v>
      </c>
      <c r="AM1066">
        <v>1152.1069516055184</v>
      </c>
      <c r="AN1066" s="61">
        <v>0.21368386782837301</v>
      </c>
      <c r="AO1066">
        <v>0.57605347580275923</v>
      </c>
      <c r="AP1066">
        <v>0.19654642162853747</v>
      </c>
    </row>
    <row r="1067" spans="1:42" x14ac:dyDescent="0.35">
      <c r="A1067" s="48">
        <v>2020</v>
      </c>
      <c r="B1067">
        <v>264</v>
      </c>
      <c r="C1067">
        <v>9717</v>
      </c>
      <c r="D1067" t="s">
        <v>205</v>
      </c>
      <c r="E1067" t="s">
        <v>16</v>
      </c>
      <c r="F1067">
        <v>1989</v>
      </c>
      <c r="G1067">
        <v>80</v>
      </c>
      <c r="H1067">
        <v>1137.9951923076924</v>
      </c>
      <c r="J1067">
        <v>100</v>
      </c>
      <c r="K1067" t="s">
        <v>722</v>
      </c>
      <c r="L1067">
        <v>0.54</v>
      </c>
      <c r="M1067">
        <v>0.54</v>
      </c>
      <c r="N1067" t="s">
        <v>722</v>
      </c>
      <c r="O1067">
        <v>7000</v>
      </c>
      <c r="P1067">
        <v>7000</v>
      </c>
      <c r="Q1067">
        <v>35277.850961538461</v>
      </c>
      <c r="R1067" t="s">
        <v>722</v>
      </c>
      <c r="S1067">
        <v>2.63</v>
      </c>
      <c r="T1067">
        <v>2.63</v>
      </c>
      <c r="U1067" t="s">
        <v>722</v>
      </c>
      <c r="V1067">
        <v>2.8699999999999998E-4</v>
      </c>
      <c r="W1067">
        <v>2.8699999999999998E-4</v>
      </c>
      <c r="X1067" t="s">
        <v>722</v>
      </c>
      <c r="Y1067">
        <v>11.84</v>
      </c>
      <c r="Z1067">
        <v>11.84</v>
      </c>
      <c r="AA1067" t="s">
        <v>722</v>
      </c>
      <c r="AB1067">
        <v>6.0099999999999997E-5</v>
      </c>
      <c r="AC1067">
        <v>6.0099999999999997E-5</v>
      </c>
      <c r="AD1067" t="s">
        <v>722</v>
      </c>
      <c r="AE1067">
        <v>0.85</v>
      </c>
      <c r="AF1067">
        <v>0.85</v>
      </c>
      <c r="AG1067" t="s">
        <v>722</v>
      </c>
      <c r="AH1067">
        <v>0.86699999999999999</v>
      </c>
      <c r="AI1067">
        <v>0.86699999999999999</v>
      </c>
      <c r="AJ1067">
        <v>3.9431499999999993</v>
      </c>
      <c r="AK1067">
        <v>10.630026900000001</v>
      </c>
      <c r="AL1067">
        <v>427.36773565674599</v>
      </c>
      <c r="AM1067">
        <v>1152.1069516055184</v>
      </c>
      <c r="AN1067" s="61">
        <v>0.21368386782837301</v>
      </c>
      <c r="AO1067">
        <v>0.57605347580275923</v>
      </c>
      <c r="AP1067">
        <v>0.19654642162853747</v>
      </c>
    </row>
    <row r="1068" spans="1:42" x14ac:dyDescent="0.35">
      <c r="A1068" s="48">
        <v>2020</v>
      </c>
      <c r="B1068">
        <v>265</v>
      </c>
      <c r="C1068">
        <v>9720</v>
      </c>
      <c r="D1068" t="s">
        <v>205</v>
      </c>
      <c r="E1068" t="s">
        <v>16</v>
      </c>
      <c r="F1068">
        <v>1989</v>
      </c>
      <c r="G1068">
        <v>80</v>
      </c>
      <c r="H1068">
        <v>1137.9951923076924</v>
      </c>
      <c r="J1068">
        <v>100</v>
      </c>
      <c r="K1068" t="s">
        <v>722</v>
      </c>
      <c r="L1068">
        <v>0.54</v>
      </c>
      <c r="M1068">
        <v>0.54</v>
      </c>
      <c r="N1068" t="s">
        <v>722</v>
      </c>
      <c r="O1068">
        <v>7000</v>
      </c>
      <c r="P1068">
        <v>7000</v>
      </c>
      <c r="Q1068">
        <v>35277.850961538461</v>
      </c>
      <c r="R1068" t="s">
        <v>722</v>
      </c>
      <c r="S1068">
        <v>2.63</v>
      </c>
      <c r="T1068">
        <v>2.63</v>
      </c>
      <c r="U1068" t="s">
        <v>722</v>
      </c>
      <c r="V1068">
        <v>2.8699999999999998E-4</v>
      </c>
      <c r="W1068">
        <v>2.8699999999999998E-4</v>
      </c>
      <c r="X1068" t="s">
        <v>722</v>
      </c>
      <c r="Y1068">
        <v>11.84</v>
      </c>
      <c r="Z1068">
        <v>11.84</v>
      </c>
      <c r="AA1068" t="s">
        <v>722</v>
      </c>
      <c r="AB1068">
        <v>6.0099999999999997E-5</v>
      </c>
      <c r="AC1068">
        <v>6.0099999999999997E-5</v>
      </c>
      <c r="AD1068" t="s">
        <v>722</v>
      </c>
      <c r="AE1068">
        <v>0.85</v>
      </c>
      <c r="AF1068">
        <v>0.85</v>
      </c>
      <c r="AG1068" t="s">
        <v>722</v>
      </c>
      <c r="AH1068">
        <v>0.86699999999999999</v>
      </c>
      <c r="AI1068">
        <v>0.86699999999999999</v>
      </c>
      <c r="AJ1068">
        <v>3.9431499999999993</v>
      </c>
      <c r="AK1068">
        <v>10.630026900000001</v>
      </c>
      <c r="AL1068">
        <v>427.36773565674599</v>
      </c>
      <c r="AM1068">
        <v>1152.1069516055184</v>
      </c>
      <c r="AN1068" s="61">
        <v>0.21368386782837301</v>
      </c>
      <c r="AO1068">
        <v>0.57605347580275923</v>
      </c>
      <c r="AP1068">
        <v>0.19654642162853747</v>
      </c>
    </row>
    <row r="1069" spans="1:42" x14ac:dyDescent="0.35">
      <c r="A1069" s="48">
        <v>2020</v>
      </c>
      <c r="B1069">
        <v>266</v>
      </c>
      <c r="C1069">
        <v>9721</v>
      </c>
      <c r="D1069" t="s">
        <v>205</v>
      </c>
      <c r="E1069" t="s">
        <v>16</v>
      </c>
      <c r="F1069">
        <v>1989</v>
      </c>
      <c r="G1069">
        <v>80</v>
      </c>
      <c r="H1069">
        <v>1137.9951923076924</v>
      </c>
      <c r="J1069">
        <v>100</v>
      </c>
      <c r="K1069" t="s">
        <v>722</v>
      </c>
      <c r="L1069">
        <v>0.54</v>
      </c>
      <c r="M1069">
        <v>0.54</v>
      </c>
      <c r="N1069" t="s">
        <v>722</v>
      </c>
      <c r="O1069">
        <v>7000</v>
      </c>
      <c r="P1069">
        <v>7000</v>
      </c>
      <c r="Q1069">
        <v>35277.850961538461</v>
      </c>
      <c r="R1069" t="s">
        <v>722</v>
      </c>
      <c r="S1069">
        <v>2.63</v>
      </c>
      <c r="T1069">
        <v>2.63</v>
      </c>
      <c r="U1069" t="s">
        <v>722</v>
      </c>
      <c r="V1069">
        <v>2.8699999999999998E-4</v>
      </c>
      <c r="W1069">
        <v>2.8699999999999998E-4</v>
      </c>
      <c r="X1069" t="s">
        <v>722</v>
      </c>
      <c r="Y1069">
        <v>11.84</v>
      </c>
      <c r="Z1069">
        <v>11.84</v>
      </c>
      <c r="AA1069" t="s">
        <v>722</v>
      </c>
      <c r="AB1069">
        <v>6.0099999999999997E-5</v>
      </c>
      <c r="AC1069">
        <v>6.0099999999999997E-5</v>
      </c>
      <c r="AD1069" t="s">
        <v>722</v>
      </c>
      <c r="AE1069">
        <v>0.85</v>
      </c>
      <c r="AF1069">
        <v>0.85</v>
      </c>
      <c r="AG1069" t="s">
        <v>722</v>
      </c>
      <c r="AH1069">
        <v>0.86699999999999999</v>
      </c>
      <c r="AI1069">
        <v>0.86699999999999999</v>
      </c>
      <c r="AJ1069">
        <v>3.9431499999999993</v>
      </c>
      <c r="AK1069">
        <v>10.630026900000001</v>
      </c>
      <c r="AL1069">
        <v>427.36773565674599</v>
      </c>
      <c r="AM1069">
        <v>1152.1069516055184</v>
      </c>
      <c r="AN1069" s="61">
        <v>0.21368386782837301</v>
      </c>
      <c r="AO1069">
        <v>0.57605347580275923</v>
      </c>
      <c r="AP1069">
        <v>0.19654642162853747</v>
      </c>
    </row>
    <row r="1070" spans="1:42" x14ac:dyDescent="0.35">
      <c r="A1070" s="48">
        <v>2020</v>
      </c>
      <c r="B1070">
        <v>267</v>
      </c>
      <c r="C1070">
        <v>9722</v>
      </c>
      <c r="D1070" t="s">
        <v>205</v>
      </c>
      <c r="E1070" t="s">
        <v>16</v>
      </c>
      <c r="F1070">
        <v>1989</v>
      </c>
      <c r="G1070">
        <v>80</v>
      </c>
      <c r="H1070">
        <v>1137.9951923076924</v>
      </c>
      <c r="J1070">
        <v>100</v>
      </c>
      <c r="K1070" t="s">
        <v>722</v>
      </c>
      <c r="L1070">
        <v>0.54</v>
      </c>
      <c r="M1070">
        <v>0.54</v>
      </c>
      <c r="N1070" t="s">
        <v>722</v>
      </c>
      <c r="O1070">
        <v>7000</v>
      </c>
      <c r="P1070">
        <v>7000</v>
      </c>
      <c r="Q1070">
        <v>35277.850961538461</v>
      </c>
      <c r="R1070" t="s">
        <v>722</v>
      </c>
      <c r="S1070">
        <v>2.63</v>
      </c>
      <c r="T1070">
        <v>2.63</v>
      </c>
      <c r="U1070" t="s">
        <v>722</v>
      </c>
      <c r="V1070">
        <v>2.8699999999999998E-4</v>
      </c>
      <c r="W1070">
        <v>2.8699999999999998E-4</v>
      </c>
      <c r="X1070" t="s">
        <v>722</v>
      </c>
      <c r="Y1070">
        <v>11.84</v>
      </c>
      <c r="Z1070">
        <v>11.84</v>
      </c>
      <c r="AA1070" t="s">
        <v>722</v>
      </c>
      <c r="AB1070">
        <v>6.0099999999999997E-5</v>
      </c>
      <c r="AC1070">
        <v>6.0099999999999997E-5</v>
      </c>
      <c r="AD1070" t="s">
        <v>722</v>
      </c>
      <c r="AE1070">
        <v>0.85</v>
      </c>
      <c r="AF1070">
        <v>0.85</v>
      </c>
      <c r="AG1070" t="s">
        <v>722</v>
      </c>
      <c r="AH1070">
        <v>0.86699999999999999</v>
      </c>
      <c r="AI1070">
        <v>0.86699999999999999</v>
      </c>
      <c r="AJ1070">
        <v>3.9431499999999993</v>
      </c>
      <c r="AK1070">
        <v>10.630026900000001</v>
      </c>
      <c r="AL1070">
        <v>427.36773565674599</v>
      </c>
      <c r="AM1070">
        <v>1152.1069516055184</v>
      </c>
      <c r="AN1070" s="61">
        <v>0.21368386782837301</v>
      </c>
      <c r="AO1070">
        <v>0.57605347580275923</v>
      </c>
      <c r="AP1070">
        <v>0.19654642162853747</v>
      </c>
    </row>
    <row r="1071" spans="1:42" x14ac:dyDescent="0.35">
      <c r="A1071" s="48">
        <v>2020</v>
      </c>
      <c r="B1071">
        <v>268</v>
      </c>
      <c r="C1071">
        <v>9723</v>
      </c>
      <c r="D1071" t="s">
        <v>205</v>
      </c>
      <c r="E1071" t="s">
        <v>16</v>
      </c>
      <c r="F1071">
        <v>1989</v>
      </c>
      <c r="G1071">
        <v>80</v>
      </c>
      <c r="H1071">
        <v>1137.9951923076924</v>
      </c>
      <c r="J1071">
        <v>100</v>
      </c>
      <c r="K1071" t="s">
        <v>722</v>
      </c>
      <c r="L1071">
        <v>0.54</v>
      </c>
      <c r="M1071">
        <v>0.54</v>
      </c>
      <c r="N1071" t="s">
        <v>722</v>
      </c>
      <c r="O1071">
        <v>7000</v>
      </c>
      <c r="P1071">
        <v>7000</v>
      </c>
      <c r="Q1071">
        <v>35277.850961538461</v>
      </c>
      <c r="R1071" t="s">
        <v>722</v>
      </c>
      <c r="S1071">
        <v>2.63</v>
      </c>
      <c r="T1071">
        <v>2.63</v>
      </c>
      <c r="U1071" t="s">
        <v>722</v>
      </c>
      <c r="V1071">
        <v>2.8699999999999998E-4</v>
      </c>
      <c r="W1071">
        <v>2.8699999999999998E-4</v>
      </c>
      <c r="X1071" t="s">
        <v>722</v>
      </c>
      <c r="Y1071">
        <v>11.84</v>
      </c>
      <c r="Z1071">
        <v>11.84</v>
      </c>
      <c r="AA1071" t="s">
        <v>722</v>
      </c>
      <c r="AB1071">
        <v>6.0099999999999997E-5</v>
      </c>
      <c r="AC1071">
        <v>6.0099999999999997E-5</v>
      </c>
      <c r="AD1071" t="s">
        <v>722</v>
      </c>
      <c r="AE1071">
        <v>0.85</v>
      </c>
      <c r="AF1071">
        <v>0.85</v>
      </c>
      <c r="AG1071" t="s">
        <v>722</v>
      </c>
      <c r="AH1071">
        <v>0.86699999999999999</v>
      </c>
      <c r="AI1071">
        <v>0.86699999999999999</v>
      </c>
      <c r="AJ1071">
        <v>3.9431499999999993</v>
      </c>
      <c r="AK1071">
        <v>10.630026900000001</v>
      </c>
      <c r="AL1071">
        <v>427.36773565674599</v>
      </c>
      <c r="AM1071">
        <v>1152.1069516055184</v>
      </c>
      <c r="AN1071" s="61">
        <v>0.21368386782837301</v>
      </c>
      <c r="AO1071">
        <v>0.57605347580275923</v>
      </c>
      <c r="AP1071">
        <v>0.19654642162853747</v>
      </c>
    </row>
    <row r="1072" spans="1:42" x14ac:dyDescent="0.35">
      <c r="A1072" s="48">
        <v>2020</v>
      </c>
      <c r="B1072">
        <v>269</v>
      </c>
      <c r="C1072">
        <v>9728</v>
      </c>
      <c r="D1072" t="s">
        <v>205</v>
      </c>
      <c r="E1072" t="s">
        <v>16</v>
      </c>
      <c r="F1072">
        <v>1989</v>
      </c>
      <c r="G1072">
        <v>80</v>
      </c>
      <c r="H1072">
        <v>1137.9951923076924</v>
      </c>
      <c r="J1072">
        <v>100</v>
      </c>
      <c r="K1072" t="s">
        <v>722</v>
      </c>
      <c r="L1072">
        <v>0.54</v>
      </c>
      <c r="M1072">
        <v>0.54</v>
      </c>
      <c r="N1072" t="s">
        <v>722</v>
      </c>
      <c r="O1072">
        <v>7000</v>
      </c>
      <c r="P1072">
        <v>7000</v>
      </c>
      <c r="Q1072">
        <v>35277.850961538461</v>
      </c>
      <c r="R1072" t="s">
        <v>722</v>
      </c>
      <c r="S1072">
        <v>2.63</v>
      </c>
      <c r="T1072">
        <v>2.63</v>
      </c>
      <c r="U1072" t="s">
        <v>722</v>
      </c>
      <c r="V1072">
        <v>2.8699999999999998E-4</v>
      </c>
      <c r="W1072">
        <v>2.8699999999999998E-4</v>
      </c>
      <c r="X1072" t="s">
        <v>722</v>
      </c>
      <c r="Y1072">
        <v>11.84</v>
      </c>
      <c r="Z1072">
        <v>11.84</v>
      </c>
      <c r="AA1072" t="s">
        <v>722</v>
      </c>
      <c r="AB1072">
        <v>6.0099999999999997E-5</v>
      </c>
      <c r="AC1072">
        <v>6.0099999999999997E-5</v>
      </c>
      <c r="AD1072" t="s">
        <v>722</v>
      </c>
      <c r="AE1072">
        <v>0.85</v>
      </c>
      <c r="AF1072">
        <v>0.85</v>
      </c>
      <c r="AG1072" t="s">
        <v>722</v>
      </c>
      <c r="AH1072">
        <v>0.86699999999999999</v>
      </c>
      <c r="AI1072">
        <v>0.86699999999999999</v>
      </c>
      <c r="AJ1072">
        <v>3.9431499999999993</v>
      </c>
      <c r="AK1072">
        <v>10.630026900000001</v>
      </c>
      <c r="AL1072">
        <v>427.36773565674599</v>
      </c>
      <c r="AM1072">
        <v>1152.1069516055184</v>
      </c>
      <c r="AN1072" s="61">
        <v>0.21368386782837301</v>
      </c>
      <c r="AO1072">
        <v>0.57605347580275923</v>
      </c>
      <c r="AP1072">
        <v>0.19654642162853747</v>
      </c>
    </row>
    <row r="1073" spans="1:42" x14ac:dyDescent="0.35">
      <c r="A1073" s="48">
        <v>2020</v>
      </c>
      <c r="B1073">
        <v>270</v>
      </c>
      <c r="C1073">
        <v>9740</v>
      </c>
      <c r="D1073" t="s">
        <v>205</v>
      </c>
      <c r="E1073" t="s">
        <v>16</v>
      </c>
      <c r="F1073">
        <v>1989</v>
      </c>
      <c r="G1073">
        <v>80</v>
      </c>
      <c r="H1073">
        <v>1137.9951923076924</v>
      </c>
      <c r="J1073">
        <v>100</v>
      </c>
      <c r="K1073" t="s">
        <v>722</v>
      </c>
      <c r="L1073">
        <v>0.54</v>
      </c>
      <c r="M1073">
        <v>0.54</v>
      </c>
      <c r="N1073" t="s">
        <v>722</v>
      </c>
      <c r="O1073">
        <v>7000</v>
      </c>
      <c r="P1073">
        <v>7000</v>
      </c>
      <c r="Q1073">
        <v>35277.850961538461</v>
      </c>
      <c r="R1073" t="s">
        <v>722</v>
      </c>
      <c r="S1073">
        <v>2.63</v>
      </c>
      <c r="T1073">
        <v>2.63</v>
      </c>
      <c r="U1073" t="s">
        <v>722</v>
      </c>
      <c r="V1073">
        <v>2.8699999999999998E-4</v>
      </c>
      <c r="W1073">
        <v>2.8699999999999998E-4</v>
      </c>
      <c r="X1073" t="s">
        <v>722</v>
      </c>
      <c r="Y1073">
        <v>11.84</v>
      </c>
      <c r="Z1073">
        <v>11.84</v>
      </c>
      <c r="AA1073" t="s">
        <v>722</v>
      </c>
      <c r="AB1073">
        <v>6.0099999999999997E-5</v>
      </c>
      <c r="AC1073">
        <v>6.0099999999999997E-5</v>
      </c>
      <c r="AD1073" t="s">
        <v>722</v>
      </c>
      <c r="AE1073">
        <v>0.85</v>
      </c>
      <c r="AF1073">
        <v>0.85</v>
      </c>
      <c r="AG1073" t="s">
        <v>722</v>
      </c>
      <c r="AH1073">
        <v>0.86699999999999999</v>
      </c>
      <c r="AI1073">
        <v>0.86699999999999999</v>
      </c>
      <c r="AJ1073">
        <v>3.9431499999999993</v>
      </c>
      <c r="AK1073">
        <v>10.630026900000001</v>
      </c>
      <c r="AL1073">
        <v>427.36773565674599</v>
      </c>
      <c r="AM1073">
        <v>1152.1069516055184</v>
      </c>
      <c r="AN1073" s="61">
        <v>0.21368386782837301</v>
      </c>
      <c r="AO1073">
        <v>0.57605347580275923</v>
      </c>
      <c r="AP1073">
        <v>0.19654642162853747</v>
      </c>
    </row>
    <row r="1074" spans="1:42" x14ac:dyDescent="0.35">
      <c r="A1074" s="48">
        <v>2020</v>
      </c>
      <c r="B1074">
        <v>271</v>
      </c>
      <c r="C1074">
        <v>392846</v>
      </c>
      <c r="D1074" t="s">
        <v>205</v>
      </c>
      <c r="E1074" t="s">
        <v>16</v>
      </c>
      <c r="F1074">
        <v>1989</v>
      </c>
      <c r="G1074">
        <v>80</v>
      </c>
      <c r="H1074">
        <v>1137.9951923076924</v>
      </c>
      <c r="J1074">
        <v>100</v>
      </c>
      <c r="K1074" t="s">
        <v>722</v>
      </c>
      <c r="L1074">
        <v>0.54</v>
      </c>
      <c r="M1074">
        <v>0.54</v>
      </c>
      <c r="N1074" t="s">
        <v>722</v>
      </c>
      <c r="O1074">
        <v>7000</v>
      </c>
      <c r="P1074">
        <v>7000</v>
      </c>
      <c r="Q1074">
        <v>35277.850961538461</v>
      </c>
      <c r="R1074" t="s">
        <v>722</v>
      </c>
      <c r="S1074">
        <v>2.63</v>
      </c>
      <c r="T1074">
        <v>2.63</v>
      </c>
      <c r="U1074" t="s">
        <v>722</v>
      </c>
      <c r="V1074">
        <v>2.8699999999999998E-4</v>
      </c>
      <c r="W1074">
        <v>2.8699999999999998E-4</v>
      </c>
      <c r="X1074" t="s">
        <v>722</v>
      </c>
      <c r="Y1074">
        <v>11.84</v>
      </c>
      <c r="Z1074">
        <v>11.84</v>
      </c>
      <c r="AA1074" t="s">
        <v>722</v>
      </c>
      <c r="AB1074">
        <v>6.0099999999999997E-5</v>
      </c>
      <c r="AC1074">
        <v>6.0099999999999997E-5</v>
      </c>
      <c r="AD1074" t="s">
        <v>722</v>
      </c>
      <c r="AE1074">
        <v>0.85</v>
      </c>
      <c r="AF1074">
        <v>0.85</v>
      </c>
      <c r="AG1074" t="s">
        <v>722</v>
      </c>
      <c r="AH1074">
        <v>0.86699999999999999</v>
      </c>
      <c r="AI1074">
        <v>0.86699999999999999</v>
      </c>
      <c r="AJ1074">
        <v>3.9431499999999993</v>
      </c>
      <c r="AK1074">
        <v>10.630026900000001</v>
      </c>
      <c r="AL1074">
        <v>427.36773565674599</v>
      </c>
      <c r="AM1074">
        <v>1152.1069516055184</v>
      </c>
      <c r="AN1074" s="61">
        <v>0.21368386782837301</v>
      </c>
      <c r="AO1074">
        <v>0.57605347580275923</v>
      </c>
      <c r="AP1074">
        <v>0.19654642162853747</v>
      </c>
    </row>
    <row r="1075" spans="1:42" x14ac:dyDescent="0.35">
      <c r="A1075" s="48">
        <v>2020</v>
      </c>
      <c r="B1075">
        <v>272</v>
      </c>
      <c r="C1075">
        <v>392847</v>
      </c>
      <c r="D1075" t="s">
        <v>205</v>
      </c>
      <c r="E1075" t="s">
        <v>16</v>
      </c>
      <c r="F1075">
        <v>1989</v>
      </c>
      <c r="G1075">
        <v>80</v>
      </c>
      <c r="H1075">
        <v>1137.9951923076924</v>
      </c>
      <c r="J1075">
        <v>100</v>
      </c>
      <c r="K1075" t="s">
        <v>722</v>
      </c>
      <c r="L1075">
        <v>0.54</v>
      </c>
      <c r="M1075">
        <v>0.54</v>
      </c>
      <c r="N1075" t="s">
        <v>722</v>
      </c>
      <c r="O1075">
        <v>7000</v>
      </c>
      <c r="P1075">
        <v>7000</v>
      </c>
      <c r="Q1075">
        <v>35277.850961538461</v>
      </c>
      <c r="R1075" t="s">
        <v>722</v>
      </c>
      <c r="S1075">
        <v>2.63</v>
      </c>
      <c r="T1075">
        <v>2.63</v>
      </c>
      <c r="U1075" t="s">
        <v>722</v>
      </c>
      <c r="V1075">
        <v>2.8699999999999998E-4</v>
      </c>
      <c r="W1075">
        <v>2.8699999999999998E-4</v>
      </c>
      <c r="X1075" t="s">
        <v>722</v>
      </c>
      <c r="Y1075">
        <v>11.84</v>
      </c>
      <c r="Z1075">
        <v>11.84</v>
      </c>
      <c r="AA1075" t="s">
        <v>722</v>
      </c>
      <c r="AB1075">
        <v>6.0099999999999997E-5</v>
      </c>
      <c r="AC1075">
        <v>6.0099999999999997E-5</v>
      </c>
      <c r="AD1075" t="s">
        <v>722</v>
      </c>
      <c r="AE1075">
        <v>0.85</v>
      </c>
      <c r="AF1075">
        <v>0.85</v>
      </c>
      <c r="AG1075" t="s">
        <v>722</v>
      </c>
      <c r="AH1075">
        <v>0.86699999999999999</v>
      </c>
      <c r="AI1075">
        <v>0.86699999999999999</v>
      </c>
      <c r="AJ1075">
        <v>3.9431499999999993</v>
      </c>
      <c r="AK1075">
        <v>10.630026900000001</v>
      </c>
      <c r="AL1075">
        <v>427.36773565674599</v>
      </c>
      <c r="AM1075">
        <v>1152.1069516055184</v>
      </c>
      <c r="AN1075" s="61">
        <v>0.21368386782837301</v>
      </c>
      <c r="AO1075">
        <v>0.57605347580275923</v>
      </c>
      <c r="AP1075">
        <v>0.19654642162853747</v>
      </c>
    </row>
    <row r="1076" spans="1:42" x14ac:dyDescent="0.35">
      <c r="A1076" s="48">
        <v>2020</v>
      </c>
      <c r="B1076">
        <v>273</v>
      </c>
      <c r="C1076" t="s">
        <v>262</v>
      </c>
      <c r="D1076" t="s">
        <v>205</v>
      </c>
      <c r="E1076" t="s">
        <v>16</v>
      </c>
      <c r="F1076">
        <v>1989</v>
      </c>
      <c r="G1076">
        <v>103</v>
      </c>
      <c r="H1076">
        <v>1137.9951923076924</v>
      </c>
      <c r="J1076">
        <v>175</v>
      </c>
      <c r="K1076" t="s">
        <v>722</v>
      </c>
      <c r="L1076">
        <v>0.54</v>
      </c>
      <c r="M1076">
        <v>0.54</v>
      </c>
      <c r="N1076" t="s">
        <v>722</v>
      </c>
      <c r="O1076">
        <v>7000</v>
      </c>
      <c r="P1076">
        <v>7000</v>
      </c>
      <c r="Q1076">
        <v>35277.850961538461</v>
      </c>
      <c r="R1076" t="s">
        <v>722</v>
      </c>
      <c r="S1076">
        <v>1.61</v>
      </c>
      <c r="T1076">
        <v>1.61</v>
      </c>
      <c r="U1076" t="s">
        <v>722</v>
      </c>
      <c r="V1076">
        <v>4.1499999999999999E-5</v>
      </c>
      <c r="W1076">
        <v>4.1499999999999999E-5</v>
      </c>
      <c r="X1076" t="s">
        <v>722</v>
      </c>
      <c r="Y1076">
        <v>12.94</v>
      </c>
      <c r="Z1076">
        <v>12.94</v>
      </c>
      <c r="AA1076" t="s">
        <v>722</v>
      </c>
      <c r="AB1076">
        <v>1.27E-4</v>
      </c>
      <c r="AC1076">
        <v>1.27E-4</v>
      </c>
      <c r="AD1076" t="s">
        <v>722</v>
      </c>
      <c r="AE1076">
        <v>0.85</v>
      </c>
      <c r="AF1076">
        <v>0.85</v>
      </c>
      <c r="AG1076" t="s">
        <v>722</v>
      </c>
      <c r="AH1076">
        <v>0.86699999999999999</v>
      </c>
      <c r="AI1076">
        <v>0.86699999999999999</v>
      </c>
      <c r="AJ1076">
        <v>1.6154250000000001</v>
      </c>
      <c r="AK1076">
        <v>11.989742999999999</v>
      </c>
      <c r="AL1076">
        <v>225.42001322055273</v>
      </c>
      <c r="AM1076">
        <v>1673.075522274961</v>
      </c>
      <c r="AN1076" s="61">
        <v>0.11271000661027637</v>
      </c>
      <c r="AO1076">
        <v>0.83653776113748057</v>
      </c>
      <c r="AP1076">
        <v>0.1036706640801322</v>
      </c>
    </row>
    <row r="1077" spans="1:42" x14ac:dyDescent="0.35">
      <c r="A1077" s="48">
        <v>2020</v>
      </c>
      <c r="B1077">
        <v>274</v>
      </c>
      <c r="C1077">
        <v>458270</v>
      </c>
      <c r="D1077" t="s">
        <v>205</v>
      </c>
      <c r="E1077" t="s">
        <v>16</v>
      </c>
      <c r="F1077">
        <v>1990</v>
      </c>
      <c r="G1077">
        <v>80</v>
      </c>
      <c r="H1077">
        <v>1095</v>
      </c>
      <c r="J1077">
        <v>100</v>
      </c>
      <c r="K1077" t="s">
        <v>722</v>
      </c>
      <c r="L1077">
        <v>0.54</v>
      </c>
      <c r="M1077">
        <v>0.54</v>
      </c>
      <c r="N1077" t="s">
        <v>722</v>
      </c>
      <c r="O1077">
        <v>7000</v>
      </c>
      <c r="P1077">
        <v>7000</v>
      </c>
      <c r="Q1077">
        <v>32850</v>
      </c>
      <c r="R1077" t="s">
        <v>722</v>
      </c>
      <c r="S1077">
        <v>2.63</v>
      </c>
      <c r="T1077">
        <v>2.63</v>
      </c>
      <c r="U1077" t="s">
        <v>722</v>
      </c>
      <c r="V1077">
        <v>2.8699999999999998E-4</v>
      </c>
      <c r="W1077">
        <v>2.8699999999999998E-4</v>
      </c>
      <c r="X1077" t="s">
        <v>722</v>
      </c>
      <c r="Y1077">
        <v>11.84</v>
      </c>
      <c r="Z1077">
        <v>11.84</v>
      </c>
      <c r="AA1077" t="s">
        <v>722</v>
      </c>
      <c r="AB1077">
        <v>6.0099999999999997E-5</v>
      </c>
      <c r="AC1077">
        <v>6.0099999999999997E-5</v>
      </c>
      <c r="AD1077" t="s">
        <v>722</v>
      </c>
      <c r="AE1077">
        <v>0.85</v>
      </c>
      <c r="AF1077">
        <v>0.85</v>
      </c>
      <c r="AG1077" t="s">
        <v>722</v>
      </c>
      <c r="AH1077">
        <v>0.86699999999999999</v>
      </c>
      <c r="AI1077">
        <v>0.86699999999999999</v>
      </c>
      <c r="AJ1077">
        <v>3.9431499999999993</v>
      </c>
      <c r="AK1077">
        <v>10.630026900000001</v>
      </c>
      <c r="AL1077">
        <v>411.22113143128928</v>
      </c>
      <c r="AM1077">
        <v>1108.5785955297265</v>
      </c>
      <c r="AN1077" s="61">
        <v>0.20561056571564465</v>
      </c>
      <c r="AO1077">
        <v>0.55428929776486324</v>
      </c>
      <c r="AP1077">
        <v>0.18912059834524994</v>
      </c>
    </row>
    <row r="1078" spans="1:42" x14ac:dyDescent="0.35">
      <c r="A1078" s="48">
        <v>2020</v>
      </c>
      <c r="B1078">
        <v>275</v>
      </c>
      <c r="C1078">
        <v>458298</v>
      </c>
      <c r="D1078" t="s">
        <v>205</v>
      </c>
      <c r="E1078" t="s">
        <v>16</v>
      </c>
      <c r="F1078">
        <v>1990</v>
      </c>
      <c r="G1078">
        <v>80</v>
      </c>
      <c r="H1078">
        <v>1095</v>
      </c>
      <c r="J1078">
        <v>100</v>
      </c>
      <c r="K1078" t="s">
        <v>722</v>
      </c>
      <c r="L1078">
        <v>0.54</v>
      </c>
      <c r="M1078">
        <v>0.54</v>
      </c>
      <c r="N1078" t="s">
        <v>722</v>
      </c>
      <c r="O1078">
        <v>7000</v>
      </c>
      <c r="P1078">
        <v>7000</v>
      </c>
      <c r="Q1078">
        <v>32850</v>
      </c>
      <c r="R1078" t="s">
        <v>722</v>
      </c>
      <c r="S1078">
        <v>2.63</v>
      </c>
      <c r="T1078">
        <v>2.63</v>
      </c>
      <c r="U1078" t="s">
        <v>722</v>
      </c>
      <c r="V1078">
        <v>2.8699999999999998E-4</v>
      </c>
      <c r="W1078">
        <v>2.8699999999999998E-4</v>
      </c>
      <c r="X1078" t="s">
        <v>722</v>
      </c>
      <c r="Y1078">
        <v>11.84</v>
      </c>
      <c r="Z1078">
        <v>11.84</v>
      </c>
      <c r="AA1078" t="s">
        <v>722</v>
      </c>
      <c r="AB1078">
        <v>6.0099999999999997E-5</v>
      </c>
      <c r="AC1078">
        <v>6.0099999999999997E-5</v>
      </c>
      <c r="AD1078" t="s">
        <v>722</v>
      </c>
      <c r="AE1078">
        <v>0.85</v>
      </c>
      <c r="AF1078">
        <v>0.85</v>
      </c>
      <c r="AG1078" t="s">
        <v>722</v>
      </c>
      <c r="AH1078">
        <v>0.86699999999999999</v>
      </c>
      <c r="AI1078">
        <v>0.86699999999999999</v>
      </c>
      <c r="AJ1078">
        <v>3.9431499999999993</v>
      </c>
      <c r="AK1078">
        <v>10.630026900000001</v>
      </c>
      <c r="AL1078">
        <v>411.22113143128928</v>
      </c>
      <c r="AM1078">
        <v>1108.5785955297265</v>
      </c>
      <c r="AN1078" s="61">
        <v>0.20561056571564465</v>
      </c>
      <c r="AO1078">
        <v>0.55428929776486324</v>
      </c>
      <c r="AP1078">
        <v>0.18912059834524994</v>
      </c>
    </row>
    <row r="1079" spans="1:42" x14ac:dyDescent="0.35">
      <c r="A1079" s="48">
        <v>2020</v>
      </c>
      <c r="B1079">
        <v>276</v>
      </c>
      <c r="C1079" t="s">
        <v>263</v>
      </c>
      <c r="D1079" t="s">
        <v>205</v>
      </c>
      <c r="E1079" t="s">
        <v>16</v>
      </c>
      <c r="F1079">
        <v>1990</v>
      </c>
      <c r="G1079">
        <v>105</v>
      </c>
      <c r="H1079">
        <v>1137.9951923076924</v>
      </c>
      <c r="J1079">
        <v>175</v>
      </c>
      <c r="K1079" t="s">
        <v>722</v>
      </c>
      <c r="L1079">
        <v>0.54</v>
      </c>
      <c r="M1079">
        <v>0.54</v>
      </c>
      <c r="N1079" t="s">
        <v>722</v>
      </c>
      <c r="O1079">
        <v>7000</v>
      </c>
      <c r="P1079">
        <v>7000</v>
      </c>
      <c r="Q1079">
        <v>34139.855769230773</v>
      </c>
      <c r="R1079" t="s">
        <v>722</v>
      </c>
      <c r="S1079">
        <v>1.61</v>
      </c>
      <c r="T1079">
        <v>1.61</v>
      </c>
      <c r="U1079" t="s">
        <v>722</v>
      </c>
      <c r="V1079">
        <v>4.1499999999999999E-5</v>
      </c>
      <c r="W1079">
        <v>4.1499999999999999E-5</v>
      </c>
      <c r="X1079" t="s">
        <v>722</v>
      </c>
      <c r="Y1079">
        <v>12.94</v>
      </c>
      <c r="Z1079">
        <v>12.94</v>
      </c>
      <c r="AA1079" t="s">
        <v>722</v>
      </c>
      <c r="AB1079">
        <v>1.27E-4</v>
      </c>
      <c r="AC1079">
        <v>1.27E-4</v>
      </c>
      <c r="AD1079" t="s">
        <v>722</v>
      </c>
      <c r="AE1079">
        <v>0.85</v>
      </c>
      <c r="AF1079">
        <v>0.85</v>
      </c>
      <c r="AG1079" t="s">
        <v>722</v>
      </c>
      <c r="AH1079">
        <v>0.86699999999999999</v>
      </c>
      <c r="AI1079">
        <v>0.86699999999999999</v>
      </c>
      <c r="AJ1079">
        <v>1.6154250000000001</v>
      </c>
      <c r="AK1079">
        <v>11.989742999999999</v>
      </c>
      <c r="AL1079">
        <v>229.7971008559033</v>
      </c>
      <c r="AM1079">
        <v>1705.5624256201061</v>
      </c>
      <c r="AN1079" s="61">
        <v>0.11489855042795165</v>
      </c>
      <c r="AO1079">
        <v>0.85278121281005304</v>
      </c>
      <c r="AP1079">
        <v>0.10568368668362992</v>
      </c>
    </row>
    <row r="1080" spans="1:42" x14ac:dyDescent="0.35">
      <c r="A1080" s="48">
        <v>2020</v>
      </c>
      <c r="B1080">
        <v>277</v>
      </c>
      <c r="C1080">
        <v>392764</v>
      </c>
      <c r="D1080" t="s">
        <v>205</v>
      </c>
      <c r="E1080" t="s">
        <v>16</v>
      </c>
      <c r="F1080">
        <v>1991</v>
      </c>
      <c r="G1080">
        <v>80</v>
      </c>
      <c r="H1080">
        <v>1137.9951923076924</v>
      </c>
      <c r="J1080">
        <v>100</v>
      </c>
      <c r="K1080" t="s">
        <v>722</v>
      </c>
      <c r="L1080">
        <v>0.54</v>
      </c>
      <c r="M1080">
        <v>0.54</v>
      </c>
      <c r="N1080" t="s">
        <v>722</v>
      </c>
      <c r="O1080">
        <v>7000</v>
      </c>
      <c r="P1080">
        <v>7000</v>
      </c>
      <c r="Q1080">
        <v>33001.860576923078</v>
      </c>
      <c r="R1080" t="s">
        <v>722</v>
      </c>
      <c r="S1080">
        <v>2.63</v>
      </c>
      <c r="T1080">
        <v>2.63</v>
      </c>
      <c r="U1080" t="s">
        <v>722</v>
      </c>
      <c r="V1080">
        <v>2.8699999999999998E-4</v>
      </c>
      <c r="W1080">
        <v>2.8699999999999998E-4</v>
      </c>
      <c r="X1080" t="s">
        <v>722</v>
      </c>
      <c r="Y1080">
        <v>11.84</v>
      </c>
      <c r="Z1080">
        <v>11.84</v>
      </c>
      <c r="AA1080" t="s">
        <v>722</v>
      </c>
      <c r="AB1080">
        <v>6.0099999999999997E-5</v>
      </c>
      <c r="AC1080">
        <v>6.0099999999999997E-5</v>
      </c>
      <c r="AD1080" t="s">
        <v>722</v>
      </c>
      <c r="AE1080">
        <v>0.85</v>
      </c>
      <c r="AF1080">
        <v>0.85</v>
      </c>
      <c r="AG1080" t="s">
        <v>722</v>
      </c>
      <c r="AH1080">
        <v>0.86699999999999999</v>
      </c>
      <c r="AI1080">
        <v>0.86699999999999999</v>
      </c>
      <c r="AJ1080">
        <v>3.9431499999999993</v>
      </c>
      <c r="AK1080">
        <v>10.630026900000001</v>
      </c>
      <c r="AL1080">
        <v>427.36773565674599</v>
      </c>
      <c r="AM1080">
        <v>1152.1069516055184</v>
      </c>
      <c r="AN1080" s="61">
        <v>0.21368386782837301</v>
      </c>
      <c r="AO1080">
        <v>0.57605347580275923</v>
      </c>
      <c r="AP1080">
        <v>0.19654642162853747</v>
      </c>
    </row>
    <row r="1081" spans="1:42" x14ac:dyDescent="0.35">
      <c r="A1081" s="48">
        <v>2020</v>
      </c>
      <c r="B1081">
        <v>278</v>
      </c>
      <c r="C1081">
        <v>392766</v>
      </c>
      <c r="D1081" t="s">
        <v>205</v>
      </c>
      <c r="E1081" t="s">
        <v>16</v>
      </c>
      <c r="F1081">
        <v>1991</v>
      </c>
      <c r="G1081">
        <v>80</v>
      </c>
      <c r="H1081">
        <v>1137.9951923076924</v>
      </c>
      <c r="J1081">
        <v>100</v>
      </c>
      <c r="K1081" t="s">
        <v>722</v>
      </c>
      <c r="L1081">
        <v>0.54</v>
      </c>
      <c r="M1081">
        <v>0.54</v>
      </c>
      <c r="N1081" t="s">
        <v>722</v>
      </c>
      <c r="O1081">
        <v>7000</v>
      </c>
      <c r="P1081">
        <v>7000</v>
      </c>
      <c r="Q1081">
        <v>33001.860576923078</v>
      </c>
      <c r="R1081" t="s">
        <v>722</v>
      </c>
      <c r="S1081">
        <v>2.63</v>
      </c>
      <c r="T1081">
        <v>2.63</v>
      </c>
      <c r="U1081" t="s">
        <v>722</v>
      </c>
      <c r="V1081">
        <v>2.8699999999999998E-4</v>
      </c>
      <c r="W1081">
        <v>2.8699999999999998E-4</v>
      </c>
      <c r="X1081" t="s">
        <v>722</v>
      </c>
      <c r="Y1081">
        <v>11.84</v>
      </c>
      <c r="Z1081">
        <v>11.84</v>
      </c>
      <c r="AA1081" t="s">
        <v>722</v>
      </c>
      <c r="AB1081">
        <v>6.0099999999999997E-5</v>
      </c>
      <c r="AC1081">
        <v>6.0099999999999997E-5</v>
      </c>
      <c r="AD1081" t="s">
        <v>722</v>
      </c>
      <c r="AE1081">
        <v>0.85</v>
      </c>
      <c r="AF1081">
        <v>0.85</v>
      </c>
      <c r="AG1081" t="s">
        <v>722</v>
      </c>
      <c r="AH1081">
        <v>0.86699999999999999</v>
      </c>
      <c r="AI1081">
        <v>0.86699999999999999</v>
      </c>
      <c r="AJ1081">
        <v>3.9431499999999993</v>
      </c>
      <c r="AK1081">
        <v>10.630026900000001</v>
      </c>
      <c r="AL1081">
        <v>427.36773565674599</v>
      </c>
      <c r="AM1081">
        <v>1152.1069516055184</v>
      </c>
      <c r="AN1081" s="61">
        <v>0.21368386782837301</v>
      </c>
      <c r="AO1081">
        <v>0.57605347580275923</v>
      </c>
      <c r="AP1081">
        <v>0.19654642162853747</v>
      </c>
    </row>
    <row r="1082" spans="1:42" x14ac:dyDescent="0.35">
      <c r="A1082" s="48">
        <v>2020</v>
      </c>
      <c r="B1082">
        <v>279</v>
      </c>
      <c r="C1082">
        <v>392771</v>
      </c>
      <c r="D1082" t="s">
        <v>205</v>
      </c>
      <c r="E1082" t="s">
        <v>16</v>
      </c>
      <c r="F1082">
        <v>1991</v>
      </c>
      <c r="G1082">
        <v>80</v>
      </c>
      <c r="H1082">
        <v>1137.9951923076924</v>
      </c>
      <c r="J1082">
        <v>100</v>
      </c>
      <c r="K1082" t="s">
        <v>722</v>
      </c>
      <c r="L1082">
        <v>0.54</v>
      </c>
      <c r="M1082">
        <v>0.54</v>
      </c>
      <c r="N1082" t="s">
        <v>722</v>
      </c>
      <c r="O1082">
        <v>7000</v>
      </c>
      <c r="P1082">
        <v>7000</v>
      </c>
      <c r="Q1082">
        <v>33001.860576923078</v>
      </c>
      <c r="R1082" t="s">
        <v>722</v>
      </c>
      <c r="S1082">
        <v>2.63</v>
      </c>
      <c r="T1082">
        <v>2.63</v>
      </c>
      <c r="U1082" t="s">
        <v>722</v>
      </c>
      <c r="V1082">
        <v>2.8699999999999998E-4</v>
      </c>
      <c r="W1082">
        <v>2.8699999999999998E-4</v>
      </c>
      <c r="X1082" t="s">
        <v>722</v>
      </c>
      <c r="Y1082">
        <v>11.84</v>
      </c>
      <c r="Z1082">
        <v>11.84</v>
      </c>
      <c r="AA1082" t="s">
        <v>722</v>
      </c>
      <c r="AB1082">
        <v>6.0099999999999997E-5</v>
      </c>
      <c r="AC1082">
        <v>6.0099999999999997E-5</v>
      </c>
      <c r="AD1082" t="s">
        <v>722</v>
      </c>
      <c r="AE1082">
        <v>0.85</v>
      </c>
      <c r="AF1082">
        <v>0.85</v>
      </c>
      <c r="AG1082" t="s">
        <v>722</v>
      </c>
      <c r="AH1082">
        <v>0.86699999999999999</v>
      </c>
      <c r="AI1082">
        <v>0.86699999999999999</v>
      </c>
      <c r="AJ1082">
        <v>3.9431499999999993</v>
      </c>
      <c r="AK1082">
        <v>10.630026900000001</v>
      </c>
      <c r="AL1082">
        <v>427.36773565674599</v>
      </c>
      <c r="AM1082">
        <v>1152.1069516055184</v>
      </c>
      <c r="AN1082" s="61">
        <v>0.21368386782837301</v>
      </c>
      <c r="AO1082">
        <v>0.57605347580275923</v>
      </c>
      <c r="AP1082">
        <v>0.19654642162853747</v>
      </c>
    </row>
    <row r="1083" spans="1:42" x14ac:dyDescent="0.35">
      <c r="A1083" s="48">
        <v>2020</v>
      </c>
      <c r="B1083">
        <v>280</v>
      </c>
      <c r="C1083">
        <v>392772</v>
      </c>
      <c r="D1083" t="s">
        <v>205</v>
      </c>
      <c r="E1083" t="s">
        <v>16</v>
      </c>
      <c r="F1083">
        <v>1991</v>
      </c>
      <c r="G1083">
        <v>80</v>
      </c>
      <c r="H1083">
        <v>1137.9951923076924</v>
      </c>
      <c r="J1083">
        <v>100</v>
      </c>
      <c r="K1083" t="s">
        <v>722</v>
      </c>
      <c r="L1083">
        <v>0.54</v>
      </c>
      <c r="M1083">
        <v>0.54</v>
      </c>
      <c r="N1083" t="s">
        <v>722</v>
      </c>
      <c r="O1083">
        <v>7000</v>
      </c>
      <c r="P1083">
        <v>7000</v>
      </c>
      <c r="Q1083">
        <v>33001.860576923078</v>
      </c>
      <c r="R1083" t="s">
        <v>722</v>
      </c>
      <c r="S1083">
        <v>2.63</v>
      </c>
      <c r="T1083">
        <v>2.63</v>
      </c>
      <c r="U1083" t="s">
        <v>722</v>
      </c>
      <c r="V1083">
        <v>2.8699999999999998E-4</v>
      </c>
      <c r="W1083">
        <v>2.8699999999999998E-4</v>
      </c>
      <c r="X1083" t="s">
        <v>722</v>
      </c>
      <c r="Y1083">
        <v>11.84</v>
      </c>
      <c r="Z1083">
        <v>11.84</v>
      </c>
      <c r="AA1083" t="s">
        <v>722</v>
      </c>
      <c r="AB1083">
        <v>6.0099999999999997E-5</v>
      </c>
      <c r="AC1083">
        <v>6.0099999999999997E-5</v>
      </c>
      <c r="AD1083" t="s">
        <v>722</v>
      </c>
      <c r="AE1083">
        <v>0.85</v>
      </c>
      <c r="AF1083">
        <v>0.85</v>
      </c>
      <c r="AG1083" t="s">
        <v>722</v>
      </c>
      <c r="AH1083">
        <v>0.86699999999999999</v>
      </c>
      <c r="AI1083">
        <v>0.86699999999999999</v>
      </c>
      <c r="AJ1083">
        <v>3.9431499999999993</v>
      </c>
      <c r="AK1083">
        <v>10.630026900000001</v>
      </c>
      <c r="AL1083">
        <v>427.36773565674599</v>
      </c>
      <c r="AM1083">
        <v>1152.1069516055184</v>
      </c>
      <c r="AN1083" s="61">
        <v>0.21368386782837301</v>
      </c>
      <c r="AO1083">
        <v>0.57605347580275923</v>
      </c>
      <c r="AP1083">
        <v>0.19654642162853747</v>
      </c>
    </row>
    <row r="1084" spans="1:42" x14ac:dyDescent="0.35">
      <c r="A1084" s="48">
        <v>2020</v>
      </c>
      <c r="B1084">
        <v>281</v>
      </c>
      <c r="C1084">
        <v>392774</v>
      </c>
      <c r="D1084" t="s">
        <v>205</v>
      </c>
      <c r="E1084" t="s">
        <v>16</v>
      </c>
      <c r="F1084">
        <v>1991</v>
      </c>
      <c r="G1084">
        <v>80</v>
      </c>
      <c r="H1084">
        <v>1137.9951923076924</v>
      </c>
      <c r="J1084">
        <v>100</v>
      </c>
      <c r="K1084" t="s">
        <v>722</v>
      </c>
      <c r="L1084">
        <v>0.54</v>
      </c>
      <c r="M1084">
        <v>0.54</v>
      </c>
      <c r="N1084" t="s">
        <v>722</v>
      </c>
      <c r="O1084">
        <v>7000</v>
      </c>
      <c r="P1084">
        <v>7000</v>
      </c>
      <c r="Q1084">
        <v>33001.860576923078</v>
      </c>
      <c r="R1084" t="s">
        <v>722</v>
      </c>
      <c r="S1084">
        <v>2.63</v>
      </c>
      <c r="T1084">
        <v>2.63</v>
      </c>
      <c r="U1084" t="s">
        <v>722</v>
      </c>
      <c r="V1084">
        <v>2.8699999999999998E-4</v>
      </c>
      <c r="W1084">
        <v>2.8699999999999998E-4</v>
      </c>
      <c r="X1084" t="s">
        <v>722</v>
      </c>
      <c r="Y1084">
        <v>11.84</v>
      </c>
      <c r="Z1084">
        <v>11.84</v>
      </c>
      <c r="AA1084" t="s">
        <v>722</v>
      </c>
      <c r="AB1084">
        <v>6.0099999999999997E-5</v>
      </c>
      <c r="AC1084">
        <v>6.0099999999999997E-5</v>
      </c>
      <c r="AD1084" t="s">
        <v>722</v>
      </c>
      <c r="AE1084">
        <v>0.85</v>
      </c>
      <c r="AF1084">
        <v>0.85</v>
      </c>
      <c r="AG1084" t="s">
        <v>722</v>
      </c>
      <c r="AH1084">
        <v>0.86699999999999999</v>
      </c>
      <c r="AI1084">
        <v>0.86699999999999999</v>
      </c>
      <c r="AJ1084">
        <v>3.9431499999999993</v>
      </c>
      <c r="AK1084">
        <v>10.630026900000001</v>
      </c>
      <c r="AL1084">
        <v>427.36773565674599</v>
      </c>
      <c r="AM1084">
        <v>1152.1069516055184</v>
      </c>
      <c r="AN1084" s="61">
        <v>0.21368386782837301</v>
      </c>
      <c r="AO1084">
        <v>0.57605347580275923</v>
      </c>
      <c r="AP1084">
        <v>0.19654642162853747</v>
      </c>
    </row>
    <row r="1085" spans="1:42" x14ac:dyDescent="0.35">
      <c r="A1085" s="48">
        <v>2020</v>
      </c>
      <c r="B1085">
        <v>282</v>
      </c>
      <c r="C1085">
        <v>392775</v>
      </c>
      <c r="D1085" t="s">
        <v>205</v>
      </c>
      <c r="E1085" t="s">
        <v>16</v>
      </c>
      <c r="F1085">
        <v>1991</v>
      </c>
      <c r="G1085">
        <v>80</v>
      </c>
      <c r="H1085">
        <v>1137.9951923076924</v>
      </c>
      <c r="J1085">
        <v>100</v>
      </c>
      <c r="K1085" t="s">
        <v>722</v>
      </c>
      <c r="L1085">
        <v>0.54</v>
      </c>
      <c r="M1085">
        <v>0.54</v>
      </c>
      <c r="N1085" t="s">
        <v>722</v>
      </c>
      <c r="O1085">
        <v>7000</v>
      </c>
      <c r="P1085">
        <v>7000</v>
      </c>
      <c r="Q1085">
        <v>33001.860576923078</v>
      </c>
      <c r="R1085" t="s">
        <v>722</v>
      </c>
      <c r="S1085">
        <v>2.63</v>
      </c>
      <c r="T1085">
        <v>2.63</v>
      </c>
      <c r="U1085" t="s">
        <v>722</v>
      </c>
      <c r="V1085">
        <v>2.8699999999999998E-4</v>
      </c>
      <c r="W1085">
        <v>2.8699999999999998E-4</v>
      </c>
      <c r="X1085" t="s">
        <v>722</v>
      </c>
      <c r="Y1085">
        <v>11.84</v>
      </c>
      <c r="Z1085">
        <v>11.84</v>
      </c>
      <c r="AA1085" t="s">
        <v>722</v>
      </c>
      <c r="AB1085">
        <v>6.0099999999999997E-5</v>
      </c>
      <c r="AC1085">
        <v>6.0099999999999997E-5</v>
      </c>
      <c r="AD1085" t="s">
        <v>722</v>
      </c>
      <c r="AE1085">
        <v>0.85</v>
      </c>
      <c r="AF1085">
        <v>0.85</v>
      </c>
      <c r="AG1085" t="s">
        <v>722</v>
      </c>
      <c r="AH1085">
        <v>0.86699999999999999</v>
      </c>
      <c r="AI1085">
        <v>0.86699999999999999</v>
      </c>
      <c r="AJ1085">
        <v>3.9431499999999993</v>
      </c>
      <c r="AK1085">
        <v>10.630026900000001</v>
      </c>
      <c r="AL1085">
        <v>427.36773565674599</v>
      </c>
      <c r="AM1085">
        <v>1152.1069516055184</v>
      </c>
      <c r="AN1085" s="61">
        <v>0.21368386782837301</v>
      </c>
      <c r="AO1085">
        <v>0.57605347580275923</v>
      </c>
      <c r="AP1085">
        <v>0.19654642162853747</v>
      </c>
    </row>
    <row r="1086" spans="1:42" x14ac:dyDescent="0.35">
      <c r="A1086" s="48">
        <v>2020</v>
      </c>
      <c r="B1086">
        <v>283</v>
      </c>
      <c r="C1086">
        <v>392776</v>
      </c>
      <c r="D1086" t="s">
        <v>205</v>
      </c>
      <c r="E1086" t="s">
        <v>16</v>
      </c>
      <c r="F1086">
        <v>1991</v>
      </c>
      <c r="G1086">
        <v>80</v>
      </c>
      <c r="H1086">
        <v>1137.9951923076924</v>
      </c>
      <c r="J1086">
        <v>100</v>
      </c>
      <c r="K1086" t="s">
        <v>722</v>
      </c>
      <c r="L1086">
        <v>0.54</v>
      </c>
      <c r="M1086">
        <v>0.54</v>
      </c>
      <c r="N1086" t="s">
        <v>722</v>
      </c>
      <c r="O1086">
        <v>7000</v>
      </c>
      <c r="P1086">
        <v>7000</v>
      </c>
      <c r="Q1086">
        <v>33001.860576923078</v>
      </c>
      <c r="R1086" t="s">
        <v>722</v>
      </c>
      <c r="S1086">
        <v>2.63</v>
      </c>
      <c r="T1086">
        <v>2.63</v>
      </c>
      <c r="U1086" t="s">
        <v>722</v>
      </c>
      <c r="V1086">
        <v>2.8699999999999998E-4</v>
      </c>
      <c r="W1086">
        <v>2.8699999999999998E-4</v>
      </c>
      <c r="X1086" t="s">
        <v>722</v>
      </c>
      <c r="Y1086">
        <v>11.84</v>
      </c>
      <c r="Z1086">
        <v>11.84</v>
      </c>
      <c r="AA1086" t="s">
        <v>722</v>
      </c>
      <c r="AB1086">
        <v>6.0099999999999997E-5</v>
      </c>
      <c r="AC1086">
        <v>6.0099999999999997E-5</v>
      </c>
      <c r="AD1086" t="s">
        <v>722</v>
      </c>
      <c r="AE1086">
        <v>0.85</v>
      </c>
      <c r="AF1086">
        <v>0.85</v>
      </c>
      <c r="AG1086" t="s">
        <v>722</v>
      </c>
      <c r="AH1086">
        <v>0.86699999999999999</v>
      </c>
      <c r="AI1086">
        <v>0.86699999999999999</v>
      </c>
      <c r="AJ1086">
        <v>3.9431499999999993</v>
      </c>
      <c r="AK1086">
        <v>10.630026900000001</v>
      </c>
      <c r="AL1086">
        <v>427.36773565674599</v>
      </c>
      <c r="AM1086">
        <v>1152.1069516055184</v>
      </c>
      <c r="AN1086" s="61">
        <v>0.21368386782837301</v>
      </c>
      <c r="AO1086">
        <v>0.57605347580275923</v>
      </c>
      <c r="AP1086">
        <v>0.19654642162853747</v>
      </c>
    </row>
    <row r="1087" spans="1:42" x14ac:dyDescent="0.35">
      <c r="A1087" s="48">
        <v>2020</v>
      </c>
      <c r="B1087">
        <v>284</v>
      </c>
      <c r="C1087">
        <v>392777</v>
      </c>
      <c r="D1087" t="s">
        <v>205</v>
      </c>
      <c r="E1087" t="s">
        <v>16</v>
      </c>
      <c r="F1087">
        <v>1991</v>
      </c>
      <c r="G1087">
        <v>80</v>
      </c>
      <c r="H1087">
        <v>1137.9951923076924</v>
      </c>
      <c r="J1087">
        <v>100</v>
      </c>
      <c r="K1087" t="s">
        <v>722</v>
      </c>
      <c r="L1087">
        <v>0.54</v>
      </c>
      <c r="M1087">
        <v>0.54</v>
      </c>
      <c r="N1087" t="s">
        <v>722</v>
      </c>
      <c r="O1087">
        <v>7000</v>
      </c>
      <c r="P1087">
        <v>7000</v>
      </c>
      <c r="Q1087">
        <v>33001.860576923078</v>
      </c>
      <c r="R1087" t="s">
        <v>722</v>
      </c>
      <c r="S1087">
        <v>2.63</v>
      </c>
      <c r="T1087">
        <v>2.63</v>
      </c>
      <c r="U1087" t="s">
        <v>722</v>
      </c>
      <c r="V1087">
        <v>2.8699999999999998E-4</v>
      </c>
      <c r="W1087">
        <v>2.8699999999999998E-4</v>
      </c>
      <c r="X1087" t="s">
        <v>722</v>
      </c>
      <c r="Y1087">
        <v>11.84</v>
      </c>
      <c r="Z1087">
        <v>11.84</v>
      </c>
      <c r="AA1087" t="s">
        <v>722</v>
      </c>
      <c r="AB1087">
        <v>6.0099999999999997E-5</v>
      </c>
      <c r="AC1087">
        <v>6.0099999999999997E-5</v>
      </c>
      <c r="AD1087" t="s">
        <v>722</v>
      </c>
      <c r="AE1087">
        <v>0.85</v>
      </c>
      <c r="AF1087">
        <v>0.85</v>
      </c>
      <c r="AG1087" t="s">
        <v>722</v>
      </c>
      <c r="AH1087">
        <v>0.86699999999999999</v>
      </c>
      <c r="AI1087">
        <v>0.86699999999999999</v>
      </c>
      <c r="AJ1087">
        <v>3.9431499999999993</v>
      </c>
      <c r="AK1087">
        <v>10.630026900000001</v>
      </c>
      <c r="AL1087">
        <v>427.36773565674599</v>
      </c>
      <c r="AM1087">
        <v>1152.1069516055184</v>
      </c>
      <c r="AN1087" s="61">
        <v>0.21368386782837301</v>
      </c>
      <c r="AO1087">
        <v>0.57605347580275923</v>
      </c>
      <c r="AP1087">
        <v>0.19654642162853747</v>
      </c>
    </row>
    <row r="1088" spans="1:42" x14ac:dyDescent="0.35">
      <c r="A1088" s="48">
        <v>2020</v>
      </c>
      <c r="B1088">
        <v>285</v>
      </c>
      <c r="C1088">
        <v>392779</v>
      </c>
      <c r="D1088" t="s">
        <v>205</v>
      </c>
      <c r="E1088" t="s">
        <v>16</v>
      </c>
      <c r="F1088">
        <v>1991</v>
      </c>
      <c r="G1088">
        <v>80</v>
      </c>
      <c r="H1088">
        <v>1137.9951923076924</v>
      </c>
      <c r="J1088">
        <v>100</v>
      </c>
      <c r="K1088" t="s">
        <v>722</v>
      </c>
      <c r="L1088">
        <v>0.54</v>
      </c>
      <c r="M1088">
        <v>0.54</v>
      </c>
      <c r="N1088" t="s">
        <v>722</v>
      </c>
      <c r="O1088">
        <v>7000</v>
      </c>
      <c r="P1088">
        <v>7000</v>
      </c>
      <c r="Q1088">
        <v>33001.860576923078</v>
      </c>
      <c r="R1088" t="s">
        <v>722</v>
      </c>
      <c r="S1088">
        <v>2.63</v>
      </c>
      <c r="T1088">
        <v>2.63</v>
      </c>
      <c r="U1088" t="s">
        <v>722</v>
      </c>
      <c r="V1088">
        <v>2.8699999999999998E-4</v>
      </c>
      <c r="W1088">
        <v>2.8699999999999998E-4</v>
      </c>
      <c r="X1088" t="s">
        <v>722</v>
      </c>
      <c r="Y1088">
        <v>11.84</v>
      </c>
      <c r="Z1088">
        <v>11.84</v>
      </c>
      <c r="AA1088" t="s">
        <v>722</v>
      </c>
      <c r="AB1088">
        <v>6.0099999999999997E-5</v>
      </c>
      <c r="AC1088">
        <v>6.0099999999999997E-5</v>
      </c>
      <c r="AD1088" t="s">
        <v>722</v>
      </c>
      <c r="AE1088">
        <v>0.85</v>
      </c>
      <c r="AF1088">
        <v>0.85</v>
      </c>
      <c r="AG1088" t="s">
        <v>722</v>
      </c>
      <c r="AH1088">
        <v>0.86699999999999999</v>
      </c>
      <c r="AI1088">
        <v>0.86699999999999999</v>
      </c>
      <c r="AJ1088">
        <v>3.9431499999999993</v>
      </c>
      <c r="AK1088">
        <v>10.630026900000001</v>
      </c>
      <c r="AL1088">
        <v>427.36773565674599</v>
      </c>
      <c r="AM1088">
        <v>1152.1069516055184</v>
      </c>
      <c r="AN1088" s="61">
        <v>0.21368386782837301</v>
      </c>
      <c r="AO1088">
        <v>0.57605347580275923</v>
      </c>
      <c r="AP1088">
        <v>0.19654642162853747</v>
      </c>
    </row>
    <row r="1089" spans="1:42" x14ac:dyDescent="0.35">
      <c r="A1089" s="48">
        <v>2020</v>
      </c>
      <c r="B1089">
        <v>286</v>
      </c>
      <c r="C1089">
        <v>392780</v>
      </c>
      <c r="D1089" t="s">
        <v>205</v>
      </c>
      <c r="E1089" t="s">
        <v>16</v>
      </c>
      <c r="F1089">
        <v>1991</v>
      </c>
      <c r="G1089">
        <v>80</v>
      </c>
      <c r="H1089">
        <v>1137.9951923076924</v>
      </c>
      <c r="J1089">
        <v>100</v>
      </c>
      <c r="K1089" t="s">
        <v>722</v>
      </c>
      <c r="L1089">
        <v>0.54</v>
      </c>
      <c r="M1089">
        <v>0.54</v>
      </c>
      <c r="N1089" t="s">
        <v>722</v>
      </c>
      <c r="O1089">
        <v>7000</v>
      </c>
      <c r="P1089">
        <v>7000</v>
      </c>
      <c r="Q1089">
        <v>33001.860576923078</v>
      </c>
      <c r="R1089" t="s">
        <v>722</v>
      </c>
      <c r="S1089">
        <v>2.63</v>
      </c>
      <c r="T1089">
        <v>2.63</v>
      </c>
      <c r="U1089" t="s">
        <v>722</v>
      </c>
      <c r="V1089">
        <v>2.8699999999999998E-4</v>
      </c>
      <c r="W1089">
        <v>2.8699999999999998E-4</v>
      </c>
      <c r="X1089" t="s">
        <v>722</v>
      </c>
      <c r="Y1089">
        <v>11.84</v>
      </c>
      <c r="Z1089">
        <v>11.84</v>
      </c>
      <c r="AA1089" t="s">
        <v>722</v>
      </c>
      <c r="AB1089">
        <v>6.0099999999999997E-5</v>
      </c>
      <c r="AC1089">
        <v>6.0099999999999997E-5</v>
      </c>
      <c r="AD1089" t="s">
        <v>722</v>
      </c>
      <c r="AE1089">
        <v>0.85</v>
      </c>
      <c r="AF1089">
        <v>0.85</v>
      </c>
      <c r="AG1089" t="s">
        <v>722</v>
      </c>
      <c r="AH1089">
        <v>0.86699999999999999</v>
      </c>
      <c r="AI1089">
        <v>0.86699999999999999</v>
      </c>
      <c r="AJ1089">
        <v>3.9431499999999993</v>
      </c>
      <c r="AK1089">
        <v>10.630026900000001</v>
      </c>
      <c r="AL1089">
        <v>427.36773565674599</v>
      </c>
      <c r="AM1089">
        <v>1152.1069516055184</v>
      </c>
      <c r="AN1089" s="61">
        <v>0.21368386782837301</v>
      </c>
      <c r="AO1089">
        <v>0.57605347580275923</v>
      </c>
      <c r="AP1089">
        <v>0.19654642162853747</v>
      </c>
    </row>
    <row r="1090" spans="1:42" x14ac:dyDescent="0.35">
      <c r="A1090" s="48">
        <v>2020</v>
      </c>
      <c r="B1090">
        <v>287</v>
      </c>
      <c r="C1090">
        <v>392781</v>
      </c>
      <c r="D1090" t="s">
        <v>205</v>
      </c>
      <c r="E1090" t="s">
        <v>16</v>
      </c>
      <c r="F1090">
        <v>1991</v>
      </c>
      <c r="G1090">
        <v>80</v>
      </c>
      <c r="H1090">
        <v>1137.9951923076924</v>
      </c>
      <c r="J1090">
        <v>100</v>
      </c>
      <c r="K1090" t="s">
        <v>722</v>
      </c>
      <c r="L1090">
        <v>0.54</v>
      </c>
      <c r="M1090">
        <v>0.54</v>
      </c>
      <c r="N1090" t="s">
        <v>722</v>
      </c>
      <c r="O1090">
        <v>7000</v>
      </c>
      <c r="P1090">
        <v>7000</v>
      </c>
      <c r="Q1090">
        <v>33001.860576923078</v>
      </c>
      <c r="R1090" t="s">
        <v>722</v>
      </c>
      <c r="S1090">
        <v>2.63</v>
      </c>
      <c r="T1090">
        <v>2.63</v>
      </c>
      <c r="U1090" t="s">
        <v>722</v>
      </c>
      <c r="V1090">
        <v>2.8699999999999998E-4</v>
      </c>
      <c r="W1090">
        <v>2.8699999999999998E-4</v>
      </c>
      <c r="X1090" t="s">
        <v>722</v>
      </c>
      <c r="Y1090">
        <v>11.84</v>
      </c>
      <c r="Z1090">
        <v>11.84</v>
      </c>
      <c r="AA1090" t="s">
        <v>722</v>
      </c>
      <c r="AB1090">
        <v>6.0099999999999997E-5</v>
      </c>
      <c r="AC1090">
        <v>6.0099999999999997E-5</v>
      </c>
      <c r="AD1090" t="s">
        <v>722</v>
      </c>
      <c r="AE1090">
        <v>0.85</v>
      </c>
      <c r="AF1090">
        <v>0.85</v>
      </c>
      <c r="AG1090" t="s">
        <v>722</v>
      </c>
      <c r="AH1090">
        <v>0.86699999999999999</v>
      </c>
      <c r="AI1090">
        <v>0.86699999999999999</v>
      </c>
      <c r="AJ1090">
        <v>3.9431499999999993</v>
      </c>
      <c r="AK1090">
        <v>10.630026900000001</v>
      </c>
      <c r="AL1090">
        <v>427.36773565674599</v>
      </c>
      <c r="AM1090">
        <v>1152.1069516055184</v>
      </c>
      <c r="AN1090" s="61">
        <v>0.21368386782837301</v>
      </c>
      <c r="AO1090">
        <v>0.57605347580275923</v>
      </c>
      <c r="AP1090">
        <v>0.19654642162853747</v>
      </c>
    </row>
    <row r="1091" spans="1:42" x14ac:dyDescent="0.35">
      <c r="A1091" s="48">
        <v>2020</v>
      </c>
      <c r="B1091">
        <v>288</v>
      </c>
      <c r="C1091">
        <v>392783</v>
      </c>
      <c r="D1091" t="s">
        <v>205</v>
      </c>
      <c r="E1091" t="s">
        <v>16</v>
      </c>
      <c r="F1091">
        <v>1991</v>
      </c>
      <c r="G1091">
        <v>80</v>
      </c>
      <c r="H1091">
        <v>1137.9951923076924</v>
      </c>
      <c r="J1091">
        <v>100</v>
      </c>
      <c r="K1091" t="s">
        <v>722</v>
      </c>
      <c r="L1091">
        <v>0.54</v>
      </c>
      <c r="M1091">
        <v>0.54</v>
      </c>
      <c r="N1091" t="s">
        <v>722</v>
      </c>
      <c r="O1091">
        <v>7000</v>
      </c>
      <c r="P1091">
        <v>7000</v>
      </c>
      <c r="Q1091">
        <v>33001.860576923078</v>
      </c>
      <c r="R1091" t="s">
        <v>722</v>
      </c>
      <c r="S1091">
        <v>2.63</v>
      </c>
      <c r="T1091">
        <v>2.63</v>
      </c>
      <c r="U1091" t="s">
        <v>722</v>
      </c>
      <c r="V1091">
        <v>2.8699999999999998E-4</v>
      </c>
      <c r="W1091">
        <v>2.8699999999999998E-4</v>
      </c>
      <c r="X1091" t="s">
        <v>722</v>
      </c>
      <c r="Y1091">
        <v>11.84</v>
      </c>
      <c r="Z1091">
        <v>11.84</v>
      </c>
      <c r="AA1091" t="s">
        <v>722</v>
      </c>
      <c r="AB1091">
        <v>6.0099999999999997E-5</v>
      </c>
      <c r="AC1091">
        <v>6.0099999999999997E-5</v>
      </c>
      <c r="AD1091" t="s">
        <v>722</v>
      </c>
      <c r="AE1091">
        <v>0.85</v>
      </c>
      <c r="AF1091">
        <v>0.85</v>
      </c>
      <c r="AG1091" t="s">
        <v>722</v>
      </c>
      <c r="AH1091">
        <v>0.86699999999999999</v>
      </c>
      <c r="AI1091">
        <v>0.86699999999999999</v>
      </c>
      <c r="AJ1091">
        <v>3.9431499999999993</v>
      </c>
      <c r="AK1091">
        <v>10.630026900000001</v>
      </c>
      <c r="AL1091">
        <v>427.36773565674599</v>
      </c>
      <c r="AM1091">
        <v>1152.1069516055184</v>
      </c>
      <c r="AN1091" s="61">
        <v>0.21368386782837301</v>
      </c>
      <c r="AO1091">
        <v>0.57605347580275923</v>
      </c>
      <c r="AP1091">
        <v>0.19654642162853747</v>
      </c>
    </row>
    <row r="1092" spans="1:42" x14ac:dyDescent="0.35">
      <c r="A1092" s="48">
        <v>2020</v>
      </c>
      <c r="B1092">
        <v>289</v>
      </c>
      <c r="C1092">
        <v>392784</v>
      </c>
      <c r="D1092" t="s">
        <v>205</v>
      </c>
      <c r="E1092" t="s">
        <v>16</v>
      </c>
      <c r="F1092">
        <v>1991</v>
      </c>
      <c r="G1092">
        <v>80</v>
      </c>
      <c r="H1092">
        <v>1137.9951923076924</v>
      </c>
      <c r="J1092">
        <v>100</v>
      </c>
      <c r="K1092" t="s">
        <v>722</v>
      </c>
      <c r="L1092">
        <v>0.54</v>
      </c>
      <c r="M1092">
        <v>0.54</v>
      </c>
      <c r="N1092" t="s">
        <v>722</v>
      </c>
      <c r="O1092">
        <v>7000</v>
      </c>
      <c r="P1092">
        <v>7000</v>
      </c>
      <c r="Q1092">
        <v>33001.860576923078</v>
      </c>
      <c r="R1092" t="s">
        <v>722</v>
      </c>
      <c r="S1092">
        <v>2.63</v>
      </c>
      <c r="T1092">
        <v>2.63</v>
      </c>
      <c r="U1092" t="s">
        <v>722</v>
      </c>
      <c r="V1092">
        <v>2.8699999999999998E-4</v>
      </c>
      <c r="W1092">
        <v>2.8699999999999998E-4</v>
      </c>
      <c r="X1092" t="s">
        <v>722</v>
      </c>
      <c r="Y1092">
        <v>11.84</v>
      </c>
      <c r="Z1092">
        <v>11.84</v>
      </c>
      <c r="AA1092" t="s">
        <v>722</v>
      </c>
      <c r="AB1092">
        <v>6.0099999999999997E-5</v>
      </c>
      <c r="AC1092">
        <v>6.0099999999999997E-5</v>
      </c>
      <c r="AD1092" t="s">
        <v>722</v>
      </c>
      <c r="AE1092">
        <v>0.85</v>
      </c>
      <c r="AF1092">
        <v>0.85</v>
      </c>
      <c r="AG1092" t="s">
        <v>722</v>
      </c>
      <c r="AH1092">
        <v>0.86699999999999999</v>
      </c>
      <c r="AI1092">
        <v>0.86699999999999999</v>
      </c>
      <c r="AJ1092">
        <v>3.9431499999999993</v>
      </c>
      <c r="AK1092">
        <v>10.630026900000001</v>
      </c>
      <c r="AL1092">
        <v>427.36773565674599</v>
      </c>
      <c r="AM1092">
        <v>1152.1069516055184</v>
      </c>
      <c r="AN1092" s="61">
        <v>0.21368386782837301</v>
      </c>
      <c r="AO1092">
        <v>0.57605347580275923</v>
      </c>
      <c r="AP1092">
        <v>0.19654642162853747</v>
      </c>
    </row>
    <row r="1093" spans="1:42" x14ac:dyDescent="0.35">
      <c r="A1093" s="48">
        <v>2020</v>
      </c>
      <c r="B1093">
        <v>290</v>
      </c>
      <c r="C1093">
        <v>392785</v>
      </c>
      <c r="D1093" t="s">
        <v>205</v>
      </c>
      <c r="E1093" t="s">
        <v>16</v>
      </c>
      <c r="F1093">
        <v>1991</v>
      </c>
      <c r="G1093">
        <v>80</v>
      </c>
      <c r="H1093">
        <v>1137.9951923076924</v>
      </c>
      <c r="J1093">
        <v>100</v>
      </c>
      <c r="K1093" t="s">
        <v>722</v>
      </c>
      <c r="L1093">
        <v>0.54</v>
      </c>
      <c r="M1093">
        <v>0.54</v>
      </c>
      <c r="N1093" t="s">
        <v>722</v>
      </c>
      <c r="O1093">
        <v>7000</v>
      </c>
      <c r="P1093">
        <v>7000</v>
      </c>
      <c r="Q1093">
        <v>33001.860576923078</v>
      </c>
      <c r="R1093" t="s">
        <v>722</v>
      </c>
      <c r="S1093">
        <v>2.63</v>
      </c>
      <c r="T1093">
        <v>2.63</v>
      </c>
      <c r="U1093" t="s">
        <v>722</v>
      </c>
      <c r="V1093">
        <v>2.8699999999999998E-4</v>
      </c>
      <c r="W1093">
        <v>2.8699999999999998E-4</v>
      </c>
      <c r="X1093" t="s">
        <v>722</v>
      </c>
      <c r="Y1093">
        <v>11.84</v>
      </c>
      <c r="Z1093">
        <v>11.84</v>
      </c>
      <c r="AA1093" t="s">
        <v>722</v>
      </c>
      <c r="AB1093">
        <v>6.0099999999999997E-5</v>
      </c>
      <c r="AC1093">
        <v>6.0099999999999997E-5</v>
      </c>
      <c r="AD1093" t="s">
        <v>722</v>
      </c>
      <c r="AE1093">
        <v>0.85</v>
      </c>
      <c r="AF1093">
        <v>0.85</v>
      </c>
      <c r="AG1093" t="s">
        <v>722</v>
      </c>
      <c r="AH1093">
        <v>0.86699999999999999</v>
      </c>
      <c r="AI1093">
        <v>0.86699999999999999</v>
      </c>
      <c r="AJ1093">
        <v>3.9431499999999993</v>
      </c>
      <c r="AK1093">
        <v>10.630026900000001</v>
      </c>
      <c r="AL1093">
        <v>427.36773565674599</v>
      </c>
      <c r="AM1093">
        <v>1152.1069516055184</v>
      </c>
      <c r="AN1093" s="61">
        <v>0.21368386782837301</v>
      </c>
      <c r="AO1093">
        <v>0.57605347580275923</v>
      </c>
      <c r="AP1093">
        <v>0.19654642162853747</v>
      </c>
    </row>
    <row r="1094" spans="1:42" x14ac:dyDescent="0.35">
      <c r="A1094" s="48">
        <v>2020</v>
      </c>
      <c r="B1094">
        <v>291</v>
      </c>
      <c r="C1094">
        <v>392786</v>
      </c>
      <c r="D1094" t="s">
        <v>205</v>
      </c>
      <c r="E1094" t="s">
        <v>16</v>
      </c>
      <c r="F1094">
        <v>1991</v>
      </c>
      <c r="G1094">
        <v>80</v>
      </c>
      <c r="H1094">
        <v>1137.9951923076924</v>
      </c>
      <c r="J1094">
        <v>100</v>
      </c>
      <c r="K1094" t="s">
        <v>722</v>
      </c>
      <c r="L1094">
        <v>0.54</v>
      </c>
      <c r="M1094">
        <v>0.54</v>
      </c>
      <c r="N1094" t="s">
        <v>722</v>
      </c>
      <c r="O1094">
        <v>7000</v>
      </c>
      <c r="P1094">
        <v>7000</v>
      </c>
      <c r="Q1094">
        <v>33001.860576923078</v>
      </c>
      <c r="R1094" t="s">
        <v>722</v>
      </c>
      <c r="S1094">
        <v>2.63</v>
      </c>
      <c r="T1094">
        <v>2.63</v>
      </c>
      <c r="U1094" t="s">
        <v>722</v>
      </c>
      <c r="V1094">
        <v>2.8699999999999998E-4</v>
      </c>
      <c r="W1094">
        <v>2.8699999999999998E-4</v>
      </c>
      <c r="X1094" t="s">
        <v>722</v>
      </c>
      <c r="Y1094">
        <v>11.84</v>
      </c>
      <c r="Z1094">
        <v>11.84</v>
      </c>
      <c r="AA1094" t="s">
        <v>722</v>
      </c>
      <c r="AB1094">
        <v>6.0099999999999997E-5</v>
      </c>
      <c r="AC1094">
        <v>6.0099999999999997E-5</v>
      </c>
      <c r="AD1094" t="s">
        <v>722</v>
      </c>
      <c r="AE1094">
        <v>0.85</v>
      </c>
      <c r="AF1094">
        <v>0.85</v>
      </c>
      <c r="AG1094" t="s">
        <v>722</v>
      </c>
      <c r="AH1094">
        <v>0.86699999999999999</v>
      </c>
      <c r="AI1094">
        <v>0.86699999999999999</v>
      </c>
      <c r="AJ1094">
        <v>3.9431499999999993</v>
      </c>
      <c r="AK1094">
        <v>10.630026900000001</v>
      </c>
      <c r="AL1094">
        <v>427.36773565674599</v>
      </c>
      <c r="AM1094">
        <v>1152.1069516055184</v>
      </c>
      <c r="AN1094" s="61">
        <v>0.21368386782837301</v>
      </c>
      <c r="AO1094">
        <v>0.57605347580275923</v>
      </c>
      <c r="AP1094">
        <v>0.19654642162853747</v>
      </c>
    </row>
    <row r="1095" spans="1:42" x14ac:dyDescent="0.35">
      <c r="A1095" s="48">
        <v>2020</v>
      </c>
      <c r="B1095">
        <v>292</v>
      </c>
      <c r="C1095">
        <v>393277</v>
      </c>
      <c r="D1095" t="s">
        <v>205</v>
      </c>
      <c r="E1095" t="s">
        <v>16</v>
      </c>
      <c r="F1095">
        <v>1992</v>
      </c>
      <c r="G1095">
        <v>80</v>
      </c>
      <c r="H1095">
        <v>1137.9951923076924</v>
      </c>
      <c r="J1095">
        <v>100</v>
      </c>
      <c r="K1095" t="s">
        <v>722</v>
      </c>
      <c r="L1095">
        <v>0.54</v>
      </c>
      <c r="M1095">
        <v>0.54</v>
      </c>
      <c r="N1095" t="s">
        <v>722</v>
      </c>
      <c r="O1095">
        <v>7000</v>
      </c>
      <c r="P1095">
        <v>7000</v>
      </c>
      <c r="Q1095">
        <v>31863.865384615387</v>
      </c>
      <c r="R1095" t="s">
        <v>722</v>
      </c>
      <c r="S1095">
        <v>2.63</v>
      </c>
      <c r="T1095">
        <v>2.63</v>
      </c>
      <c r="U1095" t="s">
        <v>722</v>
      </c>
      <c r="V1095">
        <v>2.8699999999999998E-4</v>
      </c>
      <c r="W1095">
        <v>2.8699999999999998E-4</v>
      </c>
      <c r="X1095" t="s">
        <v>722</v>
      </c>
      <c r="Y1095">
        <v>11.84</v>
      </c>
      <c r="Z1095">
        <v>11.84</v>
      </c>
      <c r="AA1095" t="s">
        <v>722</v>
      </c>
      <c r="AB1095">
        <v>6.0099999999999997E-5</v>
      </c>
      <c r="AC1095">
        <v>6.0099999999999997E-5</v>
      </c>
      <c r="AD1095" t="s">
        <v>722</v>
      </c>
      <c r="AE1095">
        <v>0.85</v>
      </c>
      <c r="AF1095">
        <v>0.85</v>
      </c>
      <c r="AG1095" t="s">
        <v>722</v>
      </c>
      <c r="AH1095">
        <v>0.86699999999999999</v>
      </c>
      <c r="AI1095">
        <v>0.86699999999999999</v>
      </c>
      <c r="AJ1095">
        <v>3.9431499999999993</v>
      </c>
      <c r="AK1095">
        <v>10.630026900000001</v>
      </c>
      <c r="AL1095">
        <v>427.36773565674599</v>
      </c>
      <c r="AM1095">
        <v>1152.1069516055184</v>
      </c>
      <c r="AN1095" s="61">
        <v>0.21368386782837301</v>
      </c>
      <c r="AO1095">
        <v>0.57605347580275923</v>
      </c>
      <c r="AP1095">
        <v>0.19654642162853747</v>
      </c>
    </row>
    <row r="1096" spans="1:42" x14ac:dyDescent="0.35">
      <c r="A1096" s="48">
        <v>2020</v>
      </c>
      <c r="B1096">
        <v>293</v>
      </c>
      <c r="C1096">
        <v>393278</v>
      </c>
      <c r="D1096" t="s">
        <v>205</v>
      </c>
      <c r="E1096" t="s">
        <v>16</v>
      </c>
      <c r="F1096">
        <v>1992</v>
      </c>
      <c r="G1096">
        <v>80</v>
      </c>
      <c r="H1096">
        <v>1137.9951923076924</v>
      </c>
      <c r="J1096">
        <v>100</v>
      </c>
      <c r="K1096" t="s">
        <v>722</v>
      </c>
      <c r="L1096">
        <v>0.54</v>
      </c>
      <c r="M1096">
        <v>0.54</v>
      </c>
      <c r="N1096" t="s">
        <v>722</v>
      </c>
      <c r="O1096">
        <v>7000</v>
      </c>
      <c r="P1096">
        <v>7000</v>
      </c>
      <c r="Q1096">
        <v>31863.865384615387</v>
      </c>
      <c r="R1096" t="s">
        <v>722</v>
      </c>
      <c r="S1096">
        <v>2.63</v>
      </c>
      <c r="T1096">
        <v>2.63</v>
      </c>
      <c r="U1096" t="s">
        <v>722</v>
      </c>
      <c r="V1096">
        <v>2.8699999999999998E-4</v>
      </c>
      <c r="W1096">
        <v>2.8699999999999998E-4</v>
      </c>
      <c r="X1096" t="s">
        <v>722</v>
      </c>
      <c r="Y1096">
        <v>11.84</v>
      </c>
      <c r="Z1096">
        <v>11.84</v>
      </c>
      <c r="AA1096" t="s">
        <v>722</v>
      </c>
      <c r="AB1096">
        <v>6.0099999999999997E-5</v>
      </c>
      <c r="AC1096">
        <v>6.0099999999999997E-5</v>
      </c>
      <c r="AD1096" t="s">
        <v>722</v>
      </c>
      <c r="AE1096">
        <v>0.85</v>
      </c>
      <c r="AF1096">
        <v>0.85</v>
      </c>
      <c r="AG1096" t="s">
        <v>722</v>
      </c>
      <c r="AH1096">
        <v>0.86699999999999999</v>
      </c>
      <c r="AI1096">
        <v>0.86699999999999999</v>
      </c>
      <c r="AJ1096">
        <v>3.9431499999999993</v>
      </c>
      <c r="AK1096">
        <v>10.630026900000001</v>
      </c>
      <c r="AL1096">
        <v>427.36773565674599</v>
      </c>
      <c r="AM1096">
        <v>1152.1069516055184</v>
      </c>
      <c r="AN1096" s="61">
        <v>0.21368386782837301</v>
      </c>
      <c r="AO1096">
        <v>0.57605347580275923</v>
      </c>
      <c r="AP1096">
        <v>0.19654642162853747</v>
      </c>
    </row>
    <row r="1097" spans="1:42" x14ac:dyDescent="0.35">
      <c r="A1097" s="48">
        <v>2020</v>
      </c>
      <c r="B1097">
        <v>294</v>
      </c>
      <c r="C1097">
        <v>393279</v>
      </c>
      <c r="D1097" t="s">
        <v>205</v>
      </c>
      <c r="E1097" t="s">
        <v>16</v>
      </c>
      <c r="F1097">
        <v>1992</v>
      </c>
      <c r="G1097">
        <v>80</v>
      </c>
      <c r="H1097">
        <v>1137.9951923076924</v>
      </c>
      <c r="J1097">
        <v>100</v>
      </c>
      <c r="K1097" t="s">
        <v>722</v>
      </c>
      <c r="L1097">
        <v>0.54</v>
      </c>
      <c r="M1097">
        <v>0.54</v>
      </c>
      <c r="N1097" t="s">
        <v>722</v>
      </c>
      <c r="O1097">
        <v>7000</v>
      </c>
      <c r="P1097">
        <v>7000</v>
      </c>
      <c r="Q1097">
        <v>31863.865384615387</v>
      </c>
      <c r="R1097" t="s">
        <v>722</v>
      </c>
      <c r="S1097">
        <v>2.63</v>
      </c>
      <c r="T1097">
        <v>2.63</v>
      </c>
      <c r="U1097" t="s">
        <v>722</v>
      </c>
      <c r="V1097">
        <v>2.8699999999999998E-4</v>
      </c>
      <c r="W1097">
        <v>2.8699999999999998E-4</v>
      </c>
      <c r="X1097" t="s">
        <v>722</v>
      </c>
      <c r="Y1097">
        <v>11.84</v>
      </c>
      <c r="Z1097">
        <v>11.84</v>
      </c>
      <c r="AA1097" t="s">
        <v>722</v>
      </c>
      <c r="AB1097">
        <v>6.0099999999999997E-5</v>
      </c>
      <c r="AC1097">
        <v>6.0099999999999997E-5</v>
      </c>
      <c r="AD1097" t="s">
        <v>722</v>
      </c>
      <c r="AE1097">
        <v>0.85</v>
      </c>
      <c r="AF1097">
        <v>0.85</v>
      </c>
      <c r="AG1097" t="s">
        <v>722</v>
      </c>
      <c r="AH1097">
        <v>0.86699999999999999</v>
      </c>
      <c r="AI1097">
        <v>0.86699999999999999</v>
      </c>
      <c r="AJ1097">
        <v>3.9431499999999993</v>
      </c>
      <c r="AK1097">
        <v>10.630026900000001</v>
      </c>
      <c r="AL1097">
        <v>427.36773565674599</v>
      </c>
      <c r="AM1097">
        <v>1152.1069516055184</v>
      </c>
      <c r="AN1097" s="61">
        <v>0.21368386782837301</v>
      </c>
      <c r="AO1097">
        <v>0.57605347580275923</v>
      </c>
      <c r="AP1097">
        <v>0.19654642162853747</v>
      </c>
    </row>
    <row r="1098" spans="1:42" x14ac:dyDescent="0.35">
      <c r="A1098" s="48">
        <v>2020</v>
      </c>
      <c r="B1098">
        <v>295</v>
      </c>
      <c r="C1098">
        <v>393280</v>
      </c>
      <c r="D1098" t="s">
        <v>205</v>
      </c>
      <c r="E1098" t="s">
        <v>16</v>
      </c>
      <c r="F1098">
        <v>1992</v>
      </c>
      <c r="G1098">
        <v>80</v>
      </c>
      <c r="H1098">
        <v>1137.9951923076924</v>
      </c>
      <c r="J1098">
        <v>100</v>
      </c>
      <c r="K1098" t="s">
        <v>722</v>
      </c>
      <c r="L1098">
        <v>0.54</v>
      </c>
      <c r="M1098">
        <v>0.54</v>
      </c>
      <c r="N1098" t="s">
        <v>722</v>
      </c>
      <c r="O1098">
        <v>7000</v>
      </c>
      <c r="P1098">
        <v>7000</v>
      </c>
      <c r="Q1098">
        <v>31863.865384615387</v>
      </c>
      <c r="R1098" t="s">
        <v>722</v>
      </c>
      <c r="S1098">
        <v>2.63</v>
      </c>
      <c r="T1098">
        <v>2.63</v>
      </c>
      <c r="U1098" t="s">
        <v>722</v>
      </c>
      <c r="V1098">
        <v>2.8699999999999998E-4</v>
      </c>
      <c r="W1098">
        <v>2.8699999999999998E-4</v>
      </c>
      <c r="X1098" t="s">
        <v>722</v>
      </c>
      <c r="Y1098">
        <v>11.84</v>
      </c>
      <c r="Z1098">
        <v>11.84</v>
      </c>
      <c r="AA1098" t="s">
        <v>722</v>
      </c>
      <c r="AB1098">
        <v>6.0099999999999997E-5</v>
      </c>
      <c r="AC1098">
        <v>6.0099999999999997E-5</v>
      </c>
      <c r="AD1098" t="s">
        <v>722</v>
      </c>
      <c r="AE1098">
        <v>0.85</v>
      </c>
      <c r="AF1098">
        <v>0.85</v>
      </c>
      <c r="AG1098" t="s">
        <v>722</v>
      </c>
      <c r="AH1098">
        <v>0.86699999999999999</v>
      </c>
      <c r="AI1098">
        <v>0.86699999999999999</v>
      </c>
      <c r="AJ1098">
        <v>3.9431499999999993</v>
      </c>
      <c r="AK1098">
        <v>10.630026900000001</v>
      </c>
      <c r="AL1098">
        <v>427.36773565674599</v>
      </c>
      <c r="AM1098">
        <v>1152.1069516055184</v>
      </c>
      <c r="AN1098" s="61">
        <v>0.21368386782837301</v>
      </c>
      <c r="AO1098">
        <v>0.57605347580275923</v>
      </c>
      <c r="AP1098">
        <v>0.19654642162853747</v>
      </c>
    </row>
    <row r="1099" spans="1:42" x14ac:dyDescent="0.35">
      <c r="A1099" s="48">
        <v>2020</v>
      </c>
      <c r="B1099">
        <v>296</v>
      </c>
      <c r="C1099">
        <v>393281</v>
      </c>
      <c r="D1099" t="s">
        <v>205</v>
      </c>
      <c r="E1099" t="s">
        <v>16</v>
      </c>
      <c r="F1099">
        <v>1992</v>
      </c>
      <c r="G1099">
        <v>80</v>
      </c>
      <c r="H1099">
        <v>1137.9951923076924</v>
      </c>
      <c r="J1099">
        <v>100</v>
      </c>
      <c r="K1099" t="s">
        <v>722</v>
      </c>
      <c r="L1099">
        <v>0.54</v>
      </c>
      <c r="M1099">
        <v>0.54</v>
      </c>
      <c r="N1099" t="s">
        <v>722</v>
      </c>
      <c r="O1099">
        <v>7000</v>
      </c>
      <c r="P1099">
        <v>7000</v>
      </c>
      <c r="Q1099">
        <v>31863.865384615387</v>
      </c>
      <c r="R1099" t="s">
        <v>722</v>
      </c>
      <c r="S1099">
        <v>2.63</v>
      </c>
      <c r="T1099">
        <v>2.63</v>
      </c>
      <c r="U1099" t="s">
        <v>722</v>
      </c>
      <c r="V1099">
        <v>2.8699999999999998E-4</v>
      </c>
      <c r="W1099">
        <v>2.8699999999999998E-4</v>
      </c>
      <c r="X1099" t="s">
        <v>722</v>
      </c>
      <c r="Y1099">
        <v>11.84</v>
      </c>
      <c r="Z1099">
        <v>11.84</v>
      </c>
      <c r="AA1099" t="s">
        <v>722</v>
      </c>
      <c r="AB1099">
        <v>6.0099999999999997E-5</v>
      </c>
      <c r="AC1099">
        <v>6.0099999999999997E-5</v>
      </c>
      <c r="AD1099" t="s">
        <v>722</v>
      </c>
      <c r="AE1099">
        <v>0.85</v>
      </c>
      <c r="AF1099">
        <v>0.85</v>
      </c>
      <c r="AG1099" t="s">
        <v>722</v>
      </c>
      <c r="AH1099">
        <v>0.86699999999999999</v>
      </c>
      <c r="AI1099">
        <v>0.86699999999999999</v>
      </c>
      <c r="AJ1099">
        <v>3.9431499999999993</v>
      </c>
      <c r="AK1099">
        <v>10.630026900000001</v>
      </c>
      <c r="AL1099">
        <v>427.36773565674599</v>
      </c>
      <c r="AM1099">
        <v>1152.1069516055184</v>
      </c>
      <c r="AN1099" s="61">
        <v>0.21368386782837301</v>
      </c>
      <c r="AO1099">
        <v>0.57605347580275923</v>
      </c>
      <c r="AP1099">
        <v>0.19654642162853747</v>
      </c>
    </row>
    <row r="1100" spans="1:42" x14ac:dyDescent="0.35">
      <c r="A1100" s="48">
        <v>2020</v>
      </c>
      <c r="B1100">
        <v>297</v>
      </c>
      <c r="C1100">
        <v>393282</v>
      </c>
      <c r="D1100" t="s">
        <v>205</v>
      </c>
      <c r="E1100" t="s">
        <v>16</v>
      </c>
      <c r="F1100">
        <v>1992</v>
      </c>
      <c r="G1100">
        <v>80</v>
      </c>
      <c r="H1100">
        <v>1137.9951923076924</v>
      </c>
      <c r="J1100">
        <v>100</v>
      </c>
      <c r="K1100" t="s">
        <v>722</v>
      </c>
      <c r="L1100">
        <v>0.54</v>
      </c>
      <c r="M1100">
        <v>0.54</v>
      </c>
      <c r="N1100" t="s">
        <v>722</v>
      </c>
      <c r="O1100">
        <v>7000</v>
      </c>
      <c r="P1100">
        <v>7000</v>
      </c>
      <c r="Q1100">
        <v>31863.865384615387</v>
      </c>
      <c r="R1100" t="s">
        <v>722</v>
      </c>
      <c r="S1100">
        <v>2.63</v>
      </c>
      <c r="T1100">
        <v>2.63</v>
      </c>
      <c r="U1100" t="s">
        <v>722</v>
      </c>
      <c r="V1100">
        <v>2.8699999999999998E-4</v>
      </c>
      <c r="W1100">
        <v>2.8699999999999998E-4</v>
      </c>
      <c r="X1100" t="s">
        <v>722</v>
      </c>
      <c r="Y1100">
        <v>11.84</v>
      </c>
      <c r="Z1100">
        <v>11.84</v>
      </c>
      <c r="AA1100" t="s">
        <v>722</v>
      </c>
      <c r="AB1100">
        <v>6.0099999999999997E-5</v>
      </c>
      <c r="AC1100">
        <v>6.0099999999999997E-5</v>
      </c>
      <c r="AD1100" t="s">
        <v>722</v>
      </c>
      <c r="AE1100">
        <v>0.85</v>
      </c>
      <c r="AF1100">
        <v>0.85</v>
      </c>
      <c r="AG1100" t="s">
        <v>722</v>
      </c>
      <c r="AH1100">
        <v>0.86699999999999999</v>
      </c>
      <c r="AI1100">
        <v>0.86699999999999999</v>
      </c>
      <c r="AJ1100">
        <v>3.9431499999999993</v>
      </c>
      <c r="AK1100">
        <v>10.630026900000001</v>
      </c>
      <c r="AL1100">
        <v>427.36773565674599</v>
      </c>
      <c r="AM1100">
        <v>1152.1069516055184</v>
      </c>
      <c r="AN1100" s="61">
        <v>0.21368386782837301</v>
      </c>
      <c r="AO1100">
        <v>0.57605347580275923</v>
      </c>
      <c r="AP1100">
        <v>0.19654642162853747</v>
      </c>
    </row>
    <row r="1101" spans="1:42" x14ac:dyDescent="0.35">
      <c r="A1101" s="48">
        <v>2020</v>
      </c>
      <c r="B1101">
        <v>298</v>
      </c>
      <c r="C1101">
        <v>393596</v>
      </c>
      <c r="D1101" t="s">
        <v>205</v>
      </c>
      <c r="E1101" t="s">
        <v>16</v>
      </c>
      <c r="F1101">
        <v>1992</v>
      </c>
      <c r="G1101">
        <v>80</v>
      </c>
      <c r="H1101">
        <v>1137.9951923076924</v>
      </c>
      <c r="J1101">
        <v>100</v>
      </c>
      <c r="K1101" t="s">
        <v>722</v>
      </c>
      <c r="L1101">
        <v>0.54</v>
      </c>
      <c r="M1101">
        <v>0.54</v>
      </c>
      <c r="N1101" t="s">
        <v>722</v>
      </c>
      <c r="O1101">
        <v>7000</v>
      </c>
      <c r="P1101">
        <v>7000</v>
      </c>
      <c r="Q1101">
        <v>31863.865384615387</v>
      </c>
      <c r="R1101" t="s">
        <v>722</v>
      </c>
      <c r="S1101">
        <v>2.63</v>
      </c>
      <c r="T1101">
        <v>2.63</v>
      </c>
      <c r="U1101" t="s">
        <v>722</v>
      </c>
      <c r="V1101">
        <v>2.8699999999999998E-4</v>
      </c>
      <c r="W1101">
        <v>2.8699999999999998E-4</v>
      </c>
      <c r="X1101" t="s">
        <v>722</v>
      </c>
      <c r="Y1101">
        <v>11.84</v>
      </c>
      <c r="Z1101">
        <v>11.84</v>
      </c>
      <c r="AA1101" t="s">
        <v>722</v>
      </c>
      <c r="AB1101">
        <v>6.0099999999999997E-5</v>
      </c>
      <c r="AC1101">
        <v>6.0099999999999997E-5</v>
      </c>
      <c r="AD1101" t="s">
        <v>722</v>
      </c>
      <c r="AE1101">
        <v>0.85</v>
      </c>
      <c r="AF1101">
        <v>0.85</v>
      </c>
      <c r="AG1101" t="s">
        <v>722</v>
      </c>
      <c r="AH1101">
        <v>0.86699999999999999</v>
      </c>
      <c r="AI1101">
        <v>0.86699999999999999</v>
      </c>
      <c r="AJ1101">
        <v>3.9431499999999993</v>
      </c>
      <c r="AK1101">
        <v>10.630026900000001</v>
      </c>
      <c r="AL1101">
        <v>427.36773565674599</v>
      </c>
      <c r="AM1101">
        <v>1152.1069516055184</v>
      </c>
      <c r="AN1101" s="61">
        <v>0.21368386782837301</v>
      </c>
      <c r="AO1101">
        <v>0.57605347580275923</v>
      </c>
      <c r="AP1101">
        <v>0.19654642162853747</v>
      </c>
    </row>
    <row r="1102" spans="1:42" x14ac:dyDescent="0.35">
      <c r="A1102" s="48">
        <v>2020</v>
      </c>
      <c r="B1102">
        <v>299</v>
      </c>
      <c r="C1102">
        <v>393597</v>
      </c>
      <c r="D1102" t="s">
        <v>205</v>
      </c>
      <c r="E1102" t="s">
        <v>16</v>
      </c>
      <c r="F1102">
        <v>1992</v>
      </c>
      <c r="G1102">
        <v>80</v>
      </c>
      <c r="H1102">
        <v>1137.9951923076924</v>
      </c>
      <c r="J1102">
        <v>100</v>
      </c>
      <c r="K1102" t="s">
        <v>722</v>
      </c>
      <c r="L1102">
        <v>0.54</v>
      </c>
      <c r="M1102">
        <v>0.54</v>
      </c>
      <c r="N1102" t="s">
        <v>722</v>
      </c>
      <c r="O1102">
        <v>7000</v>
      </c>
      <c r="P1102">
        <v>7000</v>
      </c>
      <c r="Q1102">
        <v>31863.865384615387</v>
      </c>
      <c r="R1102" t="s">
        <v>722</v>
      </c>
      <c r="S1102">
        <v>2.63</v>
      </c>
      <c r="T1102">
        <v>2.63</v>
      </c>
      <c r="U1102" t="s">
        <v>722</v>
      </c>
      <c r="V1102">
        <v>2.8699999999999998E-4</v>
      </c>
      <c r="W1102">
        <v>2.8699999999999998E-4</v>
      </c>
      <c r="X1102" t="s">
        <v>722</v>
      </c>
      <c r="Y1102">
        <v>11.84</v>
      </c>
      <c r="Z1102">
        <v>11.84</v>
      </c>
      <c r="AA1102" t="s">
        <v>722</v>
      </c>
      <c r="AB1102">
        <v>6.0099999999999997E-5</v>
      </c>
      <c r="AC1102">
        <v>6.0099999999999997E-5</v>
      </c>
      <c r="AD1102" t="s">
        <v>722</v>
      </c>
      <c r="AE1102">
        <v>0.85</v>
      </c>
      <c r="AF1102">
        <v>0.85</v>
      </c>
      <c r="AG1102" t="s">
        <v>722</v>
      </c>
      <c r="AH1102">
        <v>0.86699999999999999</v>
      </c>
      <c r="AI1102">
        <v>0.86699999999999999</v>
      </c>
      <c r="AJ1102">
        <v>3.9431499999999993</v>
      </c>
      <c r="AK1102">
        <v>10.630026900000001</v>
      </c>
      <c r="AL1102">
        <v>427.36773565674599</v>
      </c>
      <c r="AM1102">
        <v>1152.1069516055184</v>
      </c>
      <c r="AN1102" s="61">
        <v>0.21368386782837301</v>
      </c>
      <c r="AO1102">
        <v>0.57605347580275923</v>
      </c>
      <c r="AP1102">
        <v>0.19654642162853747</v>
      </c>
    </row>
    <row r="1103" spans="1:42" x14ac:dyDescent="0.35">
      <c r="A1103" s="48">
        <v>2020</v>
      </c>
      <c r="B1103">
        <v>300</v>
      </c>
      <c r="C1103">
        <v>393598</v>
      </c>
      <c r="D1103" t="s">
        <v>205</v>
      </c>
      <c r="E1103" t="s">
        <v>16</v>
      </c>
      <c r="F1103">
        <v>1992</v>
      </c>
      <c r="G1103">
        <v>80</v>
      </c>
      <c r="H1103">
        <v>1137.9951923076924</v>
      </c>
      <c r="J1103">
        <v>100</v>
      </c>
      <c r="K1103" t="s">
        <v>722</v>
      </c>
      <c r="L1103">
        <v>0.54</v>
      </c>
      <c r="M1103">
        <v>0.54</v>
      </c>
      <c r="N1103" t="s">
        <v>722</v>
      </c>
      <c r="O1103">
        <v>7000</v>
      </c>
      <c r="P1103">
        <v>7000</v>
      </c>
      <c r="Q1103">
        <v>31863.865384615387</v>
      </c>
      <c r="R1103" t="s">
        <v>722</v>
      </c>
      <c r="S1103">
        <v>2.63</v>
      </c>
      <c r="T1103">
        <v>2.63</v>
      </c>
      <c r="U1103" t="s">
        <v>722</v>
      </c>
      <c r="V1103">
        <v>2.8699999999999998E-4</v>
      </c>
      <c r="W1103">
        <v>2.8699999999999998E-4</v>
      </c>
      <c r="X1103" t="s">
        <v>722</v>
      </c>
      <c r="Y1103">
        <v>11.84</v>
      </c>
      <c r="Z1103">
        <v>11.84</v>
      </c>
      <c r="AA1103" t="s">
        <v>722</v>
      </c>
      <c r="AB1103">
        <v>6.0099999999999997E-5</v>
      </c>
      <c r="AC1103">
        <v>6.0099999999999997E-5</v>
      </c>
      <c r="AD1103" t="s">
        <v>722</v>
      </c>
      <c r="AE1103">
        <v>0.85</v>
      </c>
      <c r="AF1103">
        <v>0.85</v>
      </c>
      <c r="AG1103" t="s">
        <v>722</v>
      </c>
      <c r="AH1103">
        <v>0.86699999999999999</v>
      </c>
      <c r="AI1103">
        <v>0.86699999999999999</v>
      </c>
      <c r="AJ1103">
        <v>3.9431499999999993</v>
      </c>
      <c r="AK1103">
        <v>10.630026900000001</v>
      </c>
      <c r="AL1103">
        <v>427.36773565674599</v>
      </c>
      <c r="AM1103">
        <v>1152.1069516055184</v>
      </c>
      <c r="AN1103" s="61">
        <v>0.21368386782837301</v>
      </c>
      <c r="AO1103">
        <v>0.57605347580275923</v>
      </c>
      <c r="AP1103">
        <v>0.19654642162853747</v>
      </c>
    </row>
    <row r="1104" spans="1:42" x14ac:dyDescent="0.35">
      <c r="A1104" s="48">
        <v>2020</v>
      </c>
      <c r="B1104">
        <v>301</v>
      </c>
      <c r="C1104">
        <v>393599</v>
      </c>
      <c r="D1104" t="s">
        <v>205</v>
      </c>
      <c r="E1104" t="s">
        <v>16</v>
      </c>
      <c r="F1104">
        <v>1992</v>
      </c>
      <c r="G1104">
        <v>80</v>
      </c>
      <c r="H1104">
        <v>1137.9951923076924</v>
      </c>
      <c r="J1104">
        <v>100</v>
      </c>
      <c r="K1104" t="s">
        <v>722</v>
      </c>
      <c r="L1104">
        <v>0.54</v>
      </c>
      <c r="M1104">
        <v>0.54</v>
      </c>
      <c r="N1104" t="s">
        <v>722</v>
      </c>
      <c r="O1104">
        <v>7000</v>
      </c>
      <c r="P1104">
        <v>7000</v>
      </c>
      <c r="Q1104">
        <v>31863.865384615387</v>
      </c>
      <c r="R1104" t="s">
        <v>722</v>
      </c>
      <c r="S1104">
        <v>2.63</v>
      </c>
      <c r="T1104">
        <v>2.63</v>
      </c>
      <c r="U1104" t="s">
        <v>722</v>
      </c>
      <c r="V1104">
        <v>2.8699999999999998E-4</v>
      </c>
      <c r="W1104">
        <v>2.8699999999999998E-4</v>
      </c>
      <c r="X1104" t="s">
        <v>722</v>
      </c>
      <c r="Y1104">
        <v>11.84</v>
      </c>
      <c r="Z1104">
        <v>11.84</v>
      </c>
      <c r="AA1104" t="s">
        <v>722</v>
      </c>
      <c r="AB1104">
        <v>6.0099999999999997E-5</v>
      </c>
      <c r="AC1104">
        <v>6.0099999999999997E-5</v>
      </c>
      <c r="AD1104" t="s">
        <v>722</v>
      </c>
      <c r="AE1104">
        <v>0.85</v>
      </c>
      <c r="AF1104">
        <v>0.85</v>
      </c>
      <c r="AG1104" t="s">
        <v>722</v>
      </c>
      <c r="AH1104">
        <v>0.86699999999999999</v>
      </c>
      <c r="AI1104">
        <v>0.86699999999999999</v>
      </c>
      <c r="AJ1104">
        <v>3.9431499999999993</v>
      </c>
      <c r="AK1104">
        <v>10.630026900000001</v>
      </c>
      <c r="AL1104">
        <v>427.36773565674599</v>
      </c>
      <c r="AM1104">
        <v>1152.1069516055184</v>
      </c>
      <c r="AN1104" s="61">
        <v>0.21368386782837301</v>
      </c>
      <c r="AO1104">
        <v>0.57605347580275923</v>
      </c>
      <c r="AP1104">
        <v>0.19654642162853747</v>
      </c>
    </row>
    <row r="1105" spans="1:42" x14ac:dyDescent="0.35">
      <c r="A1105" s="48">
        <v>2020</v>
      </c>
      <c r="B1105">
        <v>302</v>
      </c>
      <c r="C1105">
        <v>393600</v>
      </c>
      <c r="D1105" t="s">
        <v>205</v>
      </c>
      <c r="E1105" t="s">
        <v>16</v>
      </c>
      <c r="F1105">
        <v>1992</v>
      </c>
      <c r="G1105">
        <v>80</v>
      </c>
      <c r="H1105">
        <v>1137.9951923076924</v>
      </c>
      <c r="J1105">
        <v>100</v>
      </c>
      <c r="K1105" t="s">
        <v>722</v>
      </c>
      <c r="L1105">
        <v>0.54</v>
      </c>
      <c r="M1105">
        <v>0.54</v>
      </c>
      <c r="N1105" t="s">
        <v>722</v>
      </c>
      <c r="O1105">
        <v>7000</v>
      </c>
      <c r="P1105">
        <v>7000</v>
      </c>
      <c r="Q1105">
        <v>31863.865384615387</v>
      </c>
      <c r="R1105" t="s">
        <v>722</v>
      </c>
      <c r="S1105">
        <v>2.63</v>
      </c>
      <c r="T1105">
        <v>2.63</v>
      </c>
      <c r="U1105" t="s">
        <v>722</v>
      </c>
      <c r="V1105">
        <v>2.8699999999999998E-4</v>
      </c>
      <c r="W1105">
        <v>2.8699999999999998E-4</v>
      </c>
      <c r="X1105" t="s">
        <v>722</v>
      </c>
      <c r="Y1105">
        <v>11.84</v>
      </c>
      <c r="Z1105">
        <v>11.84</v>
      </c>
      <c r="AA1105" t="s">
        <v>722</v>
      </c>
      <c r="AB1105">
        <v>6.0099999999999997E-5</v>
      </c>
      <c r="AC1105">
        <v>6.0099999999999997E-5</v>
      </c>
      <c r="AD1105" t="s">
        <v>722</v>
      </c>
      <c r="AE1105">
        <v>0.85</v>
      </c>
      <c r="AF1105">
        <v>0.85</v>
      </c>
      <c r="AG1105" t="s">
        <v>722</v>
      </c>
      <c r="AH1105">
        <v>0.86699999999999999</v>
      </c>
      <c r="AI1105">
        <v>0.86699999999999999</v>
      </c>
      <c r="AJ1105">
        <v>3.9431499999999993</v>
      </c>
      <c r="AK1105">
        <v>10.630026900000001</v>
      </c>
      <c r="AL1105">
        <v>427.36773565674599</v>
      </c>
      <c r="AM1105">
        <v>1152.1069516055184</v>
      </c>
      <c r="AN1105" s="61">
        <v>0.21368386782837301</v>
      </c>
      <c r="AO1105">
        <v>0.57605347580275923</v>
      </c>
      <c r="AP1105">
        <v>0.19654642162853747</v>
      </c>
    </row>
    <row r="1106" spans="1:42" x14ac:dyDescent="0.35">
      <c r="A1106" s="48">
        <v>2020</v>
      </c>
      <c r="B1106">
        <v>303</v>
      </c>
      <c r="C1106">
        <v>393601</v>
      </c>
      <c r="D1106" t="s">
        <v>205</v>
      </c>
      <c r="E1106" t="s">
        <v>16</v>
      </c>
      <c r="F1106">
        <v>1992</v>
      </c>
      <c r="G1106">
        <v>80</v>
      </c>
      <c r="H1106">
        <v>1137.9951923076924</v>
      </c>
      <c r="J1106">
        <v>100</v>
      </c>
      <c r="K1106" t="s">
        <v>722</v>
      </c>
      <c r="L1106">
        <v>0.54</v>
      </c>
      <c r="M1106">
        <v>0.54</v>
      </c>
      <c r="N1106" t="s">
        <v>722</v>
      </c>
      <c r="O1106">
        <v>7000</v>
      </c>
      <c r="P1106">
        <v>7000</v>
      </c>
      <c r="Q1106">
        <v>31863.865384615387</v>
      </c>
      <c r="R1106" t="s">
        <v>722</v>
      </c>
      <c r="S1106">
        <v>2.63</v>
      </c>
      <c r="T1106">
        <v>2.63</v>
      </c>
      <c r="U1106" t="s">
        <v>722</v>
      </c>
      <c r="V1106">
        <v>2.8699999999999998E-4</v>
      </c>
      <c r="W1106">
        <v>2.8699999999999998E-4</v>
      </c>
      <c r="X1106" t="s">
        <v>722</v>
      </c>
      <c r="Y1106">
        <v>11.84</v>
      </c>
      <c r="Z1106">
        <v>11.84</v>
      </c>
      <c r="AA1106" t="s">
        <v>722</v>
      </c>
      <c r="AB1106">
        <v>6.0099999999999997E-5</v>
      </c>
      <c r="AC1106">
        <v>6.0099999999999997E-5</v>
      </c>
      <c r="AD1106" t="s">
        <v>722</v>
      </c>
      <c r="AE1106">
        <v>0.85</v>
      </c>
      <c r="AF1106">
        <v>0.85</v>
      </c>
      <c r="AG1106" t="s">
        <v>722</v>
      </c>
      <c r="AH1106">
        <v>0.86699999999999999</v>
      </c>
      <c r="AI1106">
        <v>0.86699999999999999</v>
      </c>
      <c r="AJ1106">
        <v>3.9431499999999993</v>
      </c>
      <c r="AK1106">
        <v>10.630026900000001</v>
      </c>
      <c r="AL1106">
        <v>427.36773565674599</v>
      </c>
      <c r="AM1106">
        <v>1152.1069516055184</v>
      </c>
      <c r="AN1106" s="61">
        <v>0.21368386782837301</v>
      </c>
      <c r="AO1106">
        <v>0.57605347580275923</v>
      </c>
      <c r="AP1106">
        <v>0.19654642162853747</v>
      </c>
    </row>
    <row r="1107" spans="1:42" x14ac:dyDescent="0.35">
      <c r="A1107" s="48">
        <v>2020</v>
      </c>
      <c r="B1107">
        <v>304</v>
      </c>
      <c r="C1107">
        <v>393602</v>
      </c>
      <c r="D1107" t="s">
        <v>205</v>
      </c>
      <c r="E1107" t="s">
        <v>16</v>
      </c>
      <c r="F1107">
        <v>1992</v>
      </c>
      <c r="G1107">
        <v>80</v>
      </c>
      <c r="H1107">
        <v>1137.9951923076924</v>
      </c>
      <c r="J1107">
        <v>100</v>
      </c>
      <c r="K1107" t="s">
        <v>722</v>
      </c>
      <c r="L1107">
        <v>0.54</v>
      </c>
      <c r="M1107">
        <v>0.54</v>
      </c>
      <c r="N1107" t="s">
        <v>722</v>
      </c>
      <c r="O1107">
        <v>7000</v>
      </c>
      <c r="P1107">
        <v>7000</v>
      </c>
      <c r="Q1107">
        <v>31863.865384615387</v>
      </c>
      <c r="R1107" t="s">
        <v>722</v>
      </c>
      <c r="S1107">
        <v>2.63</v>
      </c>
      <c r="T1107">
        <v>2.63</v>
      </c>
      <c r="U1107" t="s">
        <v>722</v>
      </c>
      <c r="V1107">
        <v>2.8699999999999998E-4</v>
      </c>
      <c r="W1107">
        <v>2.8699999999999998E-4</v>
      </c>
      <c r="X1107" t="s">
        <v>722</v>
      </c>
      <c r="Y1107">
        <v>11.84</v>
      </c>
      <c r="Z1107">
        <v>11.84</v>
      </c>
      <c r="AA1107" t="s">
        <v>722</v>
      </c>
      <c r="AB1107">
        <v>6.0099999999999997E-5</v>
      </c>
      <c r="AC1107">
        <v>6.0099999999999997E-5</v>
      </c>
      <c r="AD1107" t="s">
        <v>722</v>
      </c>
      <c r="AE1107">
        <v>0.85</v>
      </c>
      <c r="AF1107">
        <v>0.85</v>
      </c>
      <c r="AG1107" t="s">
        <v>722</v>
      </c>
      <c r="AH1107">
        <v>0.86699999999999999</v>
      </c>
      <c r="AI1107">
        <v>0.86699999999999999</v>
      </c>
      <c r="AJ1107">
        <v>3.9431499999999993</v>
      </c>
      <c r="AK1107">
        <v>10.630026900000001</v>
      </c>
      <c r="AL1107">
        <v>427.36773565674599</v>
      </c>
      <c r="AM1107">
        <v>1152.1069516055184</v>
      </c>
      <c r="AN1107" s="61">
        <v>0.21368386782837301</v>
      </c>
      <c r="AO1107">
        <v>0.57605347580275923</v>
      </c>
      <c r="AP1107">
        <v>0.19654642162853747</v>
      </c>
    </row>
    <row r="1108" spans="1:42" x14ac:dyDescent="0.35">
      <c r="A1108" s="48">
        <v>2020</v>
      </c>
      <c r="B1108">
        <v>305</v>
      </c>
      <c r="C1108">
        <v>393603</v>
      </c>
      <c r="D1108" t="s">
        <v>205</v>
      </c>
      <c r="E1108" t="s">
        <v>16</v>
      </c>
      <c r="F1108">
        <v>1992</v>
      </c>
      <c r="G1108">
        <v>80</v>
      </c>
      <c r="H1108">
        <v>1137.9951923076924</v>
      </c>
      <c r="J1108">
        <v>100</v>
      </c>
      <c r="K1108" t="s">
        <v>722</v>
      </c>
      <c r="L1108">
        <v>0.54</v>
      </c>
      <c r="M1108">
        <v>0.54</v>
      </c>
      <c r="N1108" t="s">
        <v>722</v>
      </c>
      <c r="O1108">
        <v>7000</v>
      </c>
      <c r="P1108">
        <v>7000</v>
      </c>
      <c r="Q1108">
        <v>31863.865384615387</v>
      </c>
      <c r="R1108" t="s">
        <v>722</v>
      </c>
      <c r="S1108">
        <v>2.63</v>
      </c>
      <c r="T1108">
        <v>2.63</v>
      </c>
      <c r="U1108" t="s">
        <v>722</v>
      </c>
      <c r="V1108">
        <v>2.8699999999999998E-4</v>
      </c>
      <c r="W1108">
        <v>2.8699999999999998E-4</v>
      </c>
      <c r="X1108" t="s">
        <v>722</v>
      </c>
      <c r="Y1108">
        <v>11.84</v>
      </c>
      <c r="Z1108">
        <v>11.84</v>
      </c>
      <c r="AA1108" t="s">
        <v>722</v>
      </c>
      <c r="AB1108">
        <v>6.0099999999999997E-5</v>
      </c>
      <c r="AC1108">
        <v>6.0099999999999997E-5</v>
      </c>
      <c r="AD1108" t="s">
        <v>722</v>
      </c>
      <c r="AE1108">
        <v>0.85</v>
      </c>
      <c r="AF1108">
        <v>0.85</v>
      </c>
      <c r="AG1108" t="s">
        <v>722</v>
      </c>
      <c r="AH1108">
        <v>0.86699999999999999</v>
      </c>
      <c r="AI1108">
        <v>0.86699999999999999</v>
      </c>
      <c r="AJ1108">
        <v>3.9431499999999993</v>
      </c>
      <c r="AK1108">
        <v>10.630026900000001</v>
      </c>
      <c r="AL1108">
        <v>427.36773565674599</v>
      </c>
      <c r="AM1108">
        <v>1152.1069516055184</v>
      </c>
      <c r="AN1108" s="61">
        <v>0.21368386782837301</v>
      </c>
      <c r="AO1108">
        <v>0.57605347580275923</v>
      </c>
      <c r="AP1108">
        <v>0.19654642162853747</v>
      </c>
    </row>
    <row r="1109" spans="1:42" x14ac:dyDescent="0.35">
      <c r="A1109" s="48">
        <v>2020</v>
      </c>
      <c r="B1109">
        <v>306</v>
      </c>
      <c r="C1109">
        <v>393604</v>
      </c>
      <c r="D1109" t="s">
        <v>205</v>
      </c>
      <c r="E1109" t="s">
        <v>16</v>
      </c>
      <c r="F1109">
        <v>1992</v>
      </c>
      <c r="G1109">
        <v>80</v>
      </c>
      <c r="H1109">
        <v>1137.9951923076924</v>
      </c>
      <c r="J1109">
        <v>100</v>
      </c>
      <c r="K1109" t="s">
        <v>722</v>
      </c>
      <c r="L1109">
        <v>0.54</v>
      </c>
      <c r="M1109">
        <v>0.54</v>
      </c>
      <c r="N1109" t="s">
        <v>722</v>
      </c>
      <c r="O1109">
        <v>7000</v>
      </c>
      <c r="P1109">
        <v>7000</v>
      </c>
      <c r="Q1109">
        <v>31863.865384615387</v>
      </c>
      <c r="R1109" t="s">
        <v>722</v>
      </c>
      <c r="S1109">
        <v>2.63</v>
      </c>
      <c r="T1109">
        <v>2.63</v>
      </c>
      <c r="U1109" t="s">
        <v>722</v>
      </c>
      <c r="V1109">
        <v>2.8699999999999998E-4</v>
      </c>
      <c r="W1109">
        <v>2.8699999999999998E-4</v>
      </c>
      <c r="X1109" t="s">
        <v>722</v>
      </c>
      <c r="Y1109">
        <v>11.84</v>
      </c>
      <c r="Z1109">
        <v>11.84</v>
      </c>
      <c r="AA1109" t="s">
        <v>722</v>
      </c>
      <c r="AB1109">
        <v>6.0099999999999997E-5</v>
      </c>
      <c r="AC1109">
        <v>6.0099999999999997E-5</v>
      </c>
      <c r="AD1109" t="s">
        <v>722</v>
      </c>
      <c r="AE1109">
        <v>0.85</v>
      </c>
      <c r="AF1109">
        <v>0.85</v>
      </c>
      <c r="AG1109" t="s">
        <v>722</v>
      </c>
      <c r="AH1109">
        <v>0.86699999999999999</v>
      </c>
      <c r="AI1109">
        <v>0.86699999999999999</v>
      </c>
      <c r="AJ1109">
        <v>3.9431499999999993</v>
      </c>
      <c r="AK1109">
        <v>10.630026900000001</v>
      </c>
      <c r="AL1109">
        <v>427.36773565674599</v>
      </c>
      <c r="AM1109">
        <v>1152.1069516055184</v>
      </c>
      <c r="AN1109" s="61">
        <v>0.21368386782837301</v>
      </c>
      <c r="AO1109">
        <v>0.57605347580275923</v>
      </c>
      <c r="AP1109">
        <v>0.19654642162853747</v>
      </c>
    </row>
    <row r="1110" spans="1:42" x14ac:dyDescent="0.35">
      <c r="A1110" s="48">
        <v>2020</v>
      </c>
      <c r="B1110">
        <v>307</v>
      </c>
      <c r="C1110">
        <v>394196</v>
      </c>
      <c r="D1110" t="s">
        <v>205</v>
      </c>
      <c r="E1110" t="s">
        <v>16</v>
      </c>
      <c r="F1110">
        <v>1993</v>
      </c>
      <c r="G1110">
        <v>80</v>
      </c>
      <c r="H1110">
        <v>1137.9951923076924</v>
      </c>
      <c r="J1110">
        <v>100</v>
      </c>
      <c r="K1110" t="s">
        <v>722</v>
      </c>
      <c r="L1110">
        <v>0.54</v>
      </c>
      <c r="M1110">
        <v>0.54</v>
      </c>
      <c r="N1110" t="s">
        <v>722</v>
      </c>
      <c r="O1110">
        <v>7000</v>
      </c>
      <c r="P1110">
        <v>7000</v>
      </c>
      <c r="Q1110">
        <v>30725.870192307695</v>
      </c>
      <c r="R1110" t="s">
        <v>722</v>
      </c>
      <c r="S1110">
        <v>2.63</v>
      </c>
      <c r="T1110">
        <v>2.63</v>
      </c>
      <c r="U1110" t="s">
        <v>722</v>
      </c>
      <c r="V1110">
        <v>2.8699999999999998E-4</v>
      </c>
      <c r="W1110">
        <v>2.8699999999999998E-4</v>
      </c>
      <c r="X1110" t="s">
        <v>722</v>
      </c>
      <c r="Y1110">
        <v>11.84</v>
      </c>
      <c r="Z1110">
        <v>11.84</v>
      </c>
      <c r="AA1110" t="s">
        <v>722</v>
      </c>
      <c r="AB1110">
        <v>6.0099999999999997E-5</v>
      </c>
      <c r="AC1110">
        <v>6.0099999999999997E-5</v>
      </c>
      <c r="AD1110" t="s">
        <v>722</v>
      </c>
      <c r="AE1110">
        <v>0.85</v>
      </c>
      <c r="AF1110">
        <v>0.85</v>
      </c>
      <c r="AG1110" t="s">
        <v>722</v>
      </c>
      <c r="AH1110">
        <v>0.86699999999999999</v>
      </c>
      <c r="AI1110">
        <v>0.86699999999999999</v>
      </c>
      <c r="AJ1110">
        <v>3.9431499999999993</v>
      </c>
      <c r="AK1110">
        <v>10.630026900000001</v>
      </c>
      <c r="AL1110">
        <v>427.36773565674599</v>
      </c>
      <c r="AM1110">
        <v>1152.1069516055184</v>
      </c>
      <c r="AN1110" s="61">
        <v>0.21368386782837301</v>
      </c>
      <c r="AO1110">
        <v>0.57605347580275923</v>
      </c>
      <c r="AP1110">
        <v>0.19654642162853747</v>
      </c>
    </row>
    <row r="1111" spans="1:42" x14ac:dyDescent="0.35">
      <c r="A1111" s="48">
        <v>2020</v>
      </c>
      <c r="B1111">
        <v>308</v>
      </c>
      <c r="C1111">
        <v>394198</v>
      </c>
      <c r="D1111" t="s">
        <v>205</v>
      </c>
      <c r="E1111" t="s">
        <v>16</v>
      </c>
      <c r="F1111">
        <v>1993</v>
      </c>
      <c r="G1111">
        <v>80</v>
      </c>
      <c r="H1111">
        <v>1137.9951923076924</v>
      </c>
      <c r="J1111">
        <v>100</v>
      </c>
      <c r="K1111" t="s">
        <v>722</v>
      </c>
      <c r="L1111">
        <v>0.54</v>
      </c>
      <c r="M1111">
        <v>0.54</v>
      </c>
      <c r="N1111" t="s">
        <v>722</v>
      </c>
      <c r="O1111">
        <v>7000</v>
      </c>
      <c r="P1111">
        <v>7000</v>
      </c>
      <c r="Q1111">
        <v>30725.870192307695</v>
      </c>
      <c r="R1111" t="s">
        <v>722</v>
      </c>
      <c r="S1111">
        <v>2.63</v>
      </c>
      <c r="T1111">
        <v>2.63</v>
      </c>
      <c r="U1111" t="s">
        <v>722</v>
      </c>
      <c r="V1111">
        <v>2.8699999999999998E-4</v>
      </c>
      <c r="W1111">
        <v>2.8699999999999998E-4</v>
      </c>
      <c r="X1111" t="s">
        <v>722</v>
      </c>
      <c r="Y1111">
        <v>11.84</v>
      </c>
      <c r="Z1111">
        <v>11.84</v>
      </c>
      <c r="AA1111" t="s">
        <v>722</v>
      </c>
      <c r="AB1111">
        <v>6.0099999999999997E-5</v>
      </c>
      <c r="AC1111">
        <v>6.0099999999999997E-5</v>
      </c>
      <c r="AD1111" t="s">
        <v>722</v>
      </c>
      <c r="AE1111">
        <v>0.85</v>
      </c>
      <c r="AF1111">
        <v>0.85</v>
      </c>
      <c r="AG1111" t="s">
        <v>722</v>
      </c>
      <c r="AH1111">
        <v>0.86699999999999999</v>
      </c>
      <c r="AI1111">
        <v>0.86699999999999999</v>
      </c>
      <c r="AJ1111">
        <v>3.9431499999999993</v>
      </c>
      <c r="AK1111">
        <v>10.630026900000001</v>
      </c>
      <c r="AL1111">
        <v>427.36773565674599</v>
      </c>
      <c r="AM1111">
        <v>1152.1069516055184</v>
      </c>
      <c r="AN1111" s="61">
        <v>0.21368386782837301</v>
      </c>
      <c r="AO1111">
        <v>0.57605347580275923</v>
      </c>
      <c r="AP1111">
        <v>0.19654642162853747</v>
      </c>
    </row>
    <row r="1112" spans="1:42" x14ac:dyDescent="0.35">
      <c r="A1112" s="48">
        <v>2020</v>
      </c>
      <c r="B1112">
        <v>309</v>
      </c>
      <c r="C1112">
        <v>394199</v>
      </c>
      <c r="D1112" t="s">
        <v>205</v>
      </c>
      <c r="E1112" t="s">
        <v>16</v>
      </c>
      <c r="F1112">
        <v>1993</v>
      </c>
      <c r="G1112">
        <v>80</v>
      </c>
      <c r="H1112">
        <v>1137.9951923076924</v>
      </c>
      <c r="J1112">
        <v>100</v>
      </c>
      <c r="K1112" t="s">
        <v>722</v>
      </c>
      <c r="L1112">
        <v>0.54</v>
      </c>
      <c r="M1112">
        <v>0.54</v>
      </c>
      <c r="N1112" t="s">
        <v>722</v>
      </c>
      <c r="O1112">
        <v>7000</v>
      </c>
      <c r="P1112">
        <v>7000</v>
      </c>
      <c r="Q1112">
        <v>30725.870192307695</v>
      </c>
      <c r="R1112" t="s">
        <v>722</v>
      </c>
      <c r="S1112">
        <v>2.63</v>
      </c>
      <c r="T1112">
        <v>2.63</v>
      </c>
      <c r="U1112" t="s">
        <v>722</v>
      </c>
      <c r="V1112">
        <v>2.8699999999999998E-4</v>
      </c>
      <c r="W1112">
        <v>2.8699999999999998E-4</v>
      </c>
      <c r="X1112" t="s">
        <v>722</v>
      </c>
      <c r="Y1112">
        <v>11.84</v>
      </c>
      <c r="Z1112">
        <v>11.84</v>
      </c>
      <c r="AA1112" t="s">
        <v>722</v>
      </c>
      <c r="AB1112">
        <v>6.0099999999999997E-5</v>
      </c>
      <c r="AC1112">
        <v>6.0099999999999997E-5</v>
      </c>
      <c r="AD1112" t="s">
        <v>722</v>
      </c>
      <c r="AE1112">
        <v>0.85</v>
      </c>
      <c r="AF1112">
        <v>0.85</v>
      </c>
      <c r="AG1112" t="s">
        <v>722</v>
      </c>
      <c r="AH1112">
        <v>0.86699999999999999</v>
      </c>
      <c r="AI1112">
        <v>0.86699999999999999</v>
      </c>
      <c r="AJ1112">
        <v>3.9431499999999993</v>
      </c>
      <c r="AK1112">
        <v>10.630026900000001</v>
      </c>
      <c r="AL1112">
        <v>427.36773565674599</v>
      </c>
      <c r="AM1112">
        <v>1152.1069516055184</v>
      </c>
      <c r="AN1112" s="61">
        <v>0.21368386782837301</v>
      </c>
      <c r="AO1112">
        <v>0.57605347580275923</v>
      </c>
      <c r="AP1112">
        <v>0.19654642162853747</v>
      </c>
    </row>
    <row r="1113" spans="1:42" x14ac:dyDescent="0.35">
      <c r="A1113" s="48">
        <v>2020</v>
      </c>
      <c r="B1113">
        <v>310</v>
      </c>
      <c r="C1113">
        <v>394211</v>
      </c>
      <c r="D1113" t="s">
        <v>205</v>
      </c>
      <c r="E1113" t="s">
        <v>16</v>
      </c>
      <c r="F1113">
        <v>1993</v>
      </c>
      <c r="G1113">
        <v>80</v>
      </c>
      <c r="H1113">
        <v>1137.9951923076924</v>
      </c>
      <c r="J1113">
        <v>100</v>
      </c>
      <c r="K1113" t="s">
        <v>722</v>
      </c>
      <c r="L1113">
        <v>0.54</v>
      </c>
      <c r="M1113">
        <v>0.54</v>
      </c>
      <c r="N1113" t="s">
        <v>722</v>
      </c>
      <c r="O1113">
        <v>7000</v>
      </c>
      <c r="P1113">
        <v>7000</v>
      </c>
      <c r="Q1113">
        <v>30725.870192307695</v>
      </c>
      <c r="R1113" t="s">
        <v>722</v>
      </c>
      <c r="S1113">
        <v>2.63</v>
      </c>
      <c r="T1113">
        <v>2.63</v>
      </c>
      <c r="U1113" t="s">
        <v>722</v>
      </c>
      <c r="V1113">
        <v>2.8699999999999998E-4</v>
      </c>
      <c r="W1113">
        <v>2.8699999999999998E-4</v>
      </c>
      <c r="X1113" t="s">
        <v>722</v>
      </c>
      <c r="Y1113">
        <v>11.84</v>
      </c>
      <c r="Z1113">
        <v>11.84</v>
      </c>
      <c r="AA1113" t="s">
        <v>722</v>
      </c>
      <c r="AB1113">
        <v>6.0099999999999997E-5</v>
      </c>
      <c r="AC1113">
        <v>6.0099999999999997E-5</v>
      </c>
      <c r="AD1113" t="s">
        <v>722</v>
      </c>
      <c r="AE1113">
        <v>0.85</v>
      </c>
      <c r="AF1113">
        <v>0.85</v>
      </c>
      <c r="AG1113" t="s">
        <v>722</v>
      </c>
      <c r="AH1113">
        <v>0.86699999999999999</v>
      </c>
      <c r="AI1113">
        <v>0.86699999999999999</v>
      </c>
      <c r="AJ1113">
        <v>3.9431499999999993</v>
      </c>
      <c r="AK1113">
        <v>10.630026900000001</v>
      </c>
      <c r="AL1113">
        <v>427.36773565674599</v>
      </c>
      <c r="AM1113">
        <v>1152.1069516055184</v>
      </c>
      <c r="AN1113" s="61">
        <v>0.21368386782837301</v>
      </c>
      <c r="AO1113">
        <v>0.57605347580275923</v>
      </c>
      <c r="AP1113">
        <v>0.19654642162853747</v>
      </c>
    </row>
    <row r="1114" spans="1:42" x14ac:dyDescent="0.35">
      <c r="A1114" s="48">
        <v>2020</v>
      </c>
      <c r="B1114">
        <v>311</v>
      </c>
      <c r="C1114">
        <v>394233</v>
      </c>
      <c r="D1114" t="s">
        <v>205</v>
      </c>
      <c r="E1114" t="s">
        <v>16</v>
      </c>
      <c r="F1114">
        <v>1993</v>
      </c>
      <c r="G1114">
        <v>80</v>
      </c>
      <c r="H1114">
        <v>1137.9951923076924</v>
      </c>
      <c r="J1114">
        <v>100</v>
      </c>
      <c r="K1114" t="s">
        <v>722</v>
      </c>
      <c r="L1114">
        <v>0.54</v>
      </c>
      <c r="M1114">
        <v>0.54</v>
      </c>
      <c r="N1114" t="s">
        <v>722</v>
      </c>
      <c r="O1114">
        <v>7000</v>
      </c>
      <c r="P1114">
        <v>7000</v>
      </c>
      <c r="Q1114">
        <v>30725.870192307695</v>
      </c>
      <c r="R1114" t="s">
        <v>722</v>
      </c>
      <c r="S1114">
        <v>2.63</v>
      </c>
      <c r="T1114">
        <v>2.63</v>
      </c>
      <c r="U1114" t="s">
        <v>722</v>
      </c>
      <c r="V1114">
        <v>2.8699999999999998E-4</v>
      </c>
      <c r="W1114">
        <v>2.8699999999999998E-4</v>
      </c>
      <c r="X1114" t="s">
        <v>722</v>
      </c>
      <c r="Y1114">
        <v>11.84</v>
      </c>
      <c r="Z1114">
        <v>11.84</v>
      </c>
      <c r="AA1114" t="s">
        <v>722</v>
      </c>
      <c r="AB1114">
        <v>6.0099999999999997E-5</v>
      </c>
      <c r="AC1114">
        <v>6.0099999999999997E-5</v>
      </c>
      <c r="AD1114" t="s">
        <v>722</v>
      </c>
      <c r="AE1114">
        <v>0.85</v>
      </c>
      <c r="AF1114">
        <v>0.85</v>
      </c>
      <c r="AG1114" t="s">
        <v>722</v>
      </c>
      <c r="AH1114">
        <v>0.86699999999999999</v>
      </c>
      <c r="AI1114">
        <v>0.86699999999999999</v>
      </c>
      <c r="AJ1114">
        <v>3.9431499999999993</v>
      </c>
      <c r="AK1114">
        <v>10.630026900000001</v>
      </c>
      <c r="AL1114">
        <v>427.36773565674599</v>
      </c>
      <c r="AM1114">
        <v>1152.1069516055184</v>
      </c>
      <c r="AN1114" s="61">
        <v>0.21368386782837301</v>
      </c>
      <c r="AO1114">
        <v>0.57605347580275923</v>
      </c>
      <c r="AP1114">
        <v>0.19654642162853747</v>
      </c>
    </row>
    <row r="1115" spans="1:42" x14ac:dyDescent="0.35">
      <c r="A1115" s="48">
        <v>2020</v>
      </c>
      <c r="B1115">
        <v>312</v>
      </c>
      <c r="C1115">
        <v>394234</v>
      </c>
      <c r="D1115" t="s">
        <v>205</v>
      </c>
      <c r="E1115" t="s">
        <v>16</v>
      </c>
      <c r="F1115">
        <v>1993</v>
      </c>
      <c r="G1115">
        <v>80</v>
      </c>
      <c r="H1115">
        <v>1137.9951923076924</v>
      </c>
      <c r="J1115">
        <v>100</v>
      </c>
      <c r="K1115" t="s">
        <v>722</v>
      </c>
      <c r="L1115">
        <v>0.54</v>
      </c>
      <c r="M1115">
        <v>0.54</v>
      </c>
      <c r="N1115" t="s">
        <v>722</v>
      </c>
      <c r="O1115">
        <v>7000</v>
      </c>
      <c r="P1115">
        <v>7000</v>
      </c>
      <c r="Q1115">
        <v>30725.870192307695</v>
      </c>
      <c r="R1115" t="s">
        <v>722</v>
      </c>
      <c r="S1115">
        <v>2.63</v>
      </c>
      <c r="T1115">
        <v>2.63</v>
      </c>
      <c r="U1115" t="s">
        <v>722</v>
      </c>
      <c r="V1115">
        <v>2.8699999999999998E-4</v>
      </c>
      <c r="W1115">
        <v>2.8699999999999998E-4</v>
      </c>
      <c r="X1115" t="s">
        <v>722</v>
      </c>
      <c r="Y1115">
        <v>11.84</v>
      </c>
      <c r="Z1115">
        <v>11.84</v>
      </c>
      <c r="AA1115" t="s">
        <v>722</v>
      </c>
      <c r="AB1115">
        <v>6.0099999999999997E-5</v>
      </c>
      <c r="AC1115">
        <v>6.0099999999999997E-5</v>
      </c>
      <c r="AD1115" t="s">
        <v>722</v>
      </c>
      <c r="AE1115">
        <v>0.85</v>
      </c>
      <c r="AF1115">
        <v>0.85</v>
      </c>
      <c r="AG1115" t="s">
        <v>722</v>
      </c>
      <c r="AH1115">
        <v>0.86699999999999999</v>
      </c>
      <c r="AI1115">
        <v>0.86699999999999999</v>
      </c>
      <c r="AJ1115">
        <v>3.9431499999999993</v>
      </c>
      <c r="AK1115">
        <v>10.630026900000001</v>
      </c>
      <c r="AL1115">
        <v>427.36773565674599</v>
      </c>
      <c r="AM1115">
        <v>1152.1069516055184</v>
      </c>
      <c r="AN1115" s="61">
        <v>0.21368386782837301</v>
      </c>
      <c r="AO1115">
        <v>0.57605347580275923</v>
      </c>
      <c r="AP1115">
        <v>0.19654642162853747</v>
      </c>
    </row>
    <row r="1116" spans="1:42" x14ac:dyDescent="0.35">
      <c r="A1116" s="48">
        <v>2020</v>
      </c>
      <c r="B1116">
        <v>313</v>
      </c>
      <c r="C1116">
        <v>995944</v>
      </c>
      <c r="D1116" t="s">
        <v>205</v>
      </c>
      <c r="E1116" t="s">
        <v>16</v>
      </c>
      <c r="F1116">
        <v>1994</v>
      </c>
      <c r="G1116">
        <v>80</v>
      </c>
      <c r="H1116">
        <v>1137.9951923076924</v>
      </c>
      <c r="J1116">
        <v>100</v>
      </c>
      <c r="K1116" t="s">
        <v>722</v>
      </c>
      <c r="L1116">
        <v>0.54</v>
      </c>
      <c r="M1116">
        <v>0.54</v>
      </c>
      <c r="N1116" t="s">
        <v>722</v>
      </c>
      <c r="O1116">
        <v>7000</v>
      </c>
      <c r="P1116">
        <v>7000</v>
      </c>
      <c r="Q1116">
        <v>29587.875</v>
      </c>
      <c r="R1116" t="s">
        <v>722</v>
      </c>
      <c r="S1116">
        <v>2.63</v>
      </c>
      <c r="T1116">
        <v>2.63</v>
      </c>
      <c r="U1116" t="s">
        <v>722</v>
      </c>
      <c r="V1116">
        <v>2.8699999999999998E-4</v>
      </c>
      <c r="W1116">
        <v>2.8699999999999998E-4</v>
      </c>
      <c r="X1116" t="s">
        <v>722</v>
      </c>
      <c r="Y1116">
        <v>11.84</v>
      </c>
      <c r="Z1116">
        <v>11.84</v>
      </c>
      <c r="AA1116" t="s">
        <v>722</v>
      </c>
      <c r="AB1116">
        <v>6.0099999999999997E-5</v>
      </c>
      <c r="AC1116">
        <v>6.0099999999999997E-5</v>
      </c>
      <c r="AD1116" t="s">
        <v>722</v>
      </c>
      <c r="AE1116">
        <v>0.85</v>
      </c>
      <c r="AF1116">
        <v>0.85</v>
      </c>
      <c r="AG1116" t="s">
        <v>722</v>
      </c>
      <c r="AH1116">
        <v>0.86699999999999999</v>
      </c>
      <c r="AI1116">
        <v>0.86699999999999999</v>
      </c>
      <c r="AJ1116">
        <v>3.9431499999999993</v>
      </c>
      <c r="AK1116">
        <v>10.630026900000001</v>
      </c>
      <c r="AL1116">
        <v>427.36773565674599</v>
      </c>
      <c r="AM1116">
        <v>1152.1069516055184</v>
      </c>
      <c r="AN1116" s="61">
        <v>0.21368386782837301</v>
      </c>
      <c r="AO1116">
        <v>0.57605347580275923</v>
      </c>
      <c r="AP1116">
        <v>0.19654642162853747</v>
      </c>
    </row>
    <row r="1117" spans="1:42" x14ac:dyDescent="0.35">
      <c r="A1117" s="48">
        <v>2020</v>
      </c>
      <c r="B1117">
        <v>314</v>
      </c>
      <c r="C1117">
        <v>302272</v>
      </c>
      <c r="D1117" t="s">
        <v>205</v>
      </c>
      <c r="E1117" t="s">
        <v>16</v>
      </c>
      <c r="F1117">
        <v>1995</v>
      </c>
      <c r="G1117">
        <v>80</v>
      </c>
      <c r="H1117">
        <v>1137.9951923076924</v>
      </c>
      <c r="J1117">
        <v>100</v>
      </c>
      <c r="K1117" t="s">
        <v>722</v>
      </c>
      <c r="L1117">
        <v>0.54</v>
      </c>
      <c r="M1117">
        <v>0.54</v>
      </c>
      <c r="N1117" t="s">
        <v>722</v>
      </c>
      <c r="O1117">
        <v>7000</v>
      </c>
      <c r="P1117">
        <v>7000</v>
      </c>
      <c r="Q1117">
        <v>28449.879807692309</v>
      </c>
      <c r="R1117" t="s">
        <v>722</v>
      </c>
      <c r="S1117">
        <v>2.63</v>
      </c>
      <c r="T1117">
        <v>2.63</v>
      </c>
      <c r="U1117" t="s">
        <v>722</v>
      </c>
      <c r="V1117">
        <v>2.8699999999999998E-4</v>
      </c>
      <c r="W1117">
        <v>2.8699999999999998E-4</v>
      </c>
      <c r="X1117" t="s">
        <v>722</v>
      </c>
      <c r="Y1117">
        <v>11.84</v>
      </c>
      <c r="Z1117">
        <v>11.84</v>
      </c>
      <c r="AA1117" t="s">
        <v>722</v>
      </c>
      <c r="AB1117">
        <v>6.0099999999999997E-5</v>
      </c>
      <c r="AC1117">
        <v>6.0099999999999997E-5</v>
      </c>
      <c r="AD1117" t="s">
        <v>722</v>
      </c>
      <c r="AE1117">
        <v>0.85</v>
      </c>
      <c r="AF1117">
        <v>0.85</v>
      </c>
      <c r="AG1117" t="s">
        <v>722</v>
      </c>
      <c r="AH1117">
        <v>0.86699999999999999</v>
      </c>
      <c r="AI1117">
        <v>0.86699999999999999</v>
      </c>
      <c r="AJ1117">
        <v>3.9431499999999993</v>
      </c>
      <c r="AK1117">
        <v>10.630026900000001</v>
      </c>
      <c r="AL1117">
        <v>427.36773565674599</v>
      </c>
      <c r="AM1117">
        <v>1152.1069516055184</v>
      </c>
      <c r="AN1117" s="61">
        <v>0.21368386782837301</v>
      </c>
      <c r="AO1117">
        <v>0.57605347580275923</v>
      </c>
      <c r="AP1117">
        <v>0.19654642162853747</v>
      </c>
    </row>
    <row r="1118" spans="1:42" x14ac:dyDescent="0.35">
      <c r="A1118" s="48">
        <v>2020</v>
      </c>
      <c r="B1118">
        <v>315</v>
      </c>
      <c r="C1118">
        <v>302273</v>
      </c>
      <c r="D1118" t="s">
        <v>205</v>
      </c>
      <c r="E1118" t="s">
        <v>16</v>
      </c>
      <c r="F1118">
        <v>1995</v>
      </c>
      <c r="G1118">
        <v>80</v>
      </c>
      <c r="H1118">
        <v>1137.9951923076924</v>
      </c>
      <c r="J1118">
        <v>100</v>
      </c>
      <c r="K1118" t="s">
        <v>722</v>
      </c>
      <c r="L1118">
        <v>0.54</v>
      </c>
      <c r="M1118">
        <v>0.54</v>
      </c>
      <c r="N1118" t="s">
        <v>722</v>
      </c>
      <c r="O1118">
        <v>7000</v>
      </c>
      <c r="P1118">
        <v>7000</v>
      </c>
      <c r="Q1118">
        <v>28449.879807692309</v>
      </c>
      <c r="R1118" t="s">
        <v>722</v>
      </c>
      <c r="S1118">
        <v>2.63</v>
      </c>
      <c r="T1118">
        <v>2.63</v>
      </c>
      <c r="U1118" t="s">
        <v>722</v>
      </c>
      <c r="V1118">
        <v>2.8699999999999998E-4</v>
      </c>
      <c r="W1118">
        <v>2.8699999999999998E-4</v>
      </c>
      <c r="X1118" t="s">
        <v>722</v>
      </c>
      <c r="Y1118">
        <v>11.84</v>
      </c>
      <c r="Z1118">
        <v>11.84</v>
      </c>
      <c r="AA1118" t="s">
        <v>722</v>
      </c>
      <c r="AB1118">
        <v>6.0099999999999997E-5</v>
      </c>
      <c r="AC1118">
        <v>6.0099999999999997E-5</v>
      </c>
      <c r="AD1118" t="s">
        <v>722</v>
      </c>
      <c r="AE1118">
        <v>0.85</v>
      </c>
      <c r="AF1118">
        <v>0.85</v>
      </c>
      <c r="AG1118" t="s">
        <v>722</v>
      </c>
      <c r="AH1118">
        <v>0.86699999999999999</v>
      </c>
      <c r="AI1118">
        <v>0.86699999999999999</v>
      </c>
      <c r="AJ1118">
        <v>3.9431499999999993</v>
      </c>
      <c r="AK1118">
        <v>10.630026900000001</v>
      </c>
      <c r="AL1118">
        <v>427.36773565674599</v>
      </c>
      <c r="AM1118">
        <v>1152.1069516055184</v>
      </c>
      <c r="AN1118" s="61">
        <v>0.21368386782837301</v>
      </c>
      <c r="AO1118">
        <v>0.57605347580275923</v>
      </c>
      <c r="AP1118">
        <v>0.19654642162853747</v>
      </c>
    </row>
    <row r="1119" spans="1:42" x14ac:dyDescent="0.35">
      <c r="A1119" s="48">
        <v>2020</v>
      </c>
      <c r="B1119">
        <v>316</v>
      </c>
      <c r="C1119">
        <v>302274</v>
      </c>
      <c r="D1119" t="s">
        <v>205</v>
      </c>
      <c r="E1119" t="s">
        <v>16</v>
      </c>
      <c r="F1119">
        <v>1995</v>
      </c>
      <c r="G1119">
        <v>80</v>
      </c>
      <c r="H1119">
        <v>1137.9951923076924</v>
      </c>
      <c r="J1119">
        <v>100</v>
      </c>
      <c r="K1119" t="s">
        <v>722</v>
      </c>
      <c r="L1119">
        <v>0.54</v>
      </c>
      <c r="M1119">
        <v>0.54</v>
      </c>
      <c r="N1119" t="s">
        <v>722</v>
      </c>
      <c r="O1119">
        <v>7000</v>
      </c>
      <c r="P1119">
        <v>7000</v>
      </c>
      <c r="Q1119">
        <v>28449.879807692309</v>
      </c>
      <c r="R1119" t="s">
        <v>722</v>
      </c>
      <c r="S1119">
        <v>2.63</v>
      </c>
      <c r="T1119">
        <v>2.63</v>
      </c>
      <c r="U1119" t="s">
        <v>722</v>
      </c>
      <c r="V1119">
        <v>2.8699999999999998E-4</v>
      </c>
      <c r="W1119">
        <v>2.8699999999999998E-4</v>
      </c>
      <c r="X1119" t="s">
        <v>722</v>
      </c>
      <c r="Y1119">
        <v>11.84</v>
      </c>
      <c r="Z1119">
        <v>11.84</v>
      </c>
      <c r="AA1119" t="s">
        <v>722</v>
      </c>
      <c r="AB1119">
        <v>6.0099999999999997E-5</v>
      </c>
      <c r="AC1119">
        <v>6.0099999999999997E-5</v>
      </c>
      <c r="AD1119" t="s">
        <v>722</v>
      </c>
      <c r="AE1119">
        <v>0.85</v>
      </c>
      <c r="AF1119">
        <v>0.85</v>
      </c>
      <c r="AG1119" t="s">
        <v>722</v>
      </c>
      <c r="AH1119">
        <v>0.86699999999999999</v>
      </c>
      <c r="AI1119">
        <v>0.86699999999999999</v>
      </c>
      <c r="AJ1119">
        <v>3.9431499999999993</v>
      </c>
      <c r="AK1119">
        <v>10.630026900000001</v>
      </c>
      <c r="AL1119">
        <v>427.36773565674599</v>
      </c>
      <c r="AM1119">
        <v>1152.1069516055184</v>
      </c>
      <c r="AN1119" s="61">
        <v>0.21368386782837301</v>
      </c>
      <c r="AO1119">
        <v>0.57605347580275923</v>
      </c>
      <c r="AP1119">
        <v>0.19654642162853747</v>
      </c>
    </row>
    <row r="1120" spans="1:42" x14ac:dyDescent="0.35">
      <c r="A1120" s="48">
        <v>2020</v>
      </c>
      <c r="B1120">
        <v>317</v>
      </c>
      <c r="C1120">
        <v>302275</v>
      </c>
      <c r="D1120" t="s">
        <v>205</v>
      </c>
      <c r="E1120" t="s">
        <v>16</v>
      </c>
      <c r="F1120">
        <v>1995</v>
      </c>
      <c r="G1120">
        <v>80</v>
      </c>
      <c r="H1120">
        <v>1137.9951923076924</v>
      </c>
      <c r="J1120">
        <v>100</v>
      </c>
      <c r="K1120" t="s">
        <v>722</v>
      </c>
      <c r="L1120">
        <v>0.54</v>
      </c>
      <c r="M1120">
        <v>0.54</v>
      </c>
      <c r="N1120" t="s">
        <v>722</v>
      </c>
      <c r="O1120">
        <v>7000</v>
      </c>
      <c r="P1120">
        <v>7000</v>
      </c>
      <c r="Q1120">
        <v>28449.879807692309</v>
      </c>
      <c r="R1120" t="s">
        <v>722</v>
      </c>
      <c r="S1120">
        <v>2.63</v>
      </c>
      <c r="T1120">
        <v>2.63</v>
      </c>
      <c r="U1120" t="s">
        <v>722</v>
      </c>
      <c r="V1120">
        <v>2.8699999999999998E-4</v>
      </c>
      <c r="W1120">
        <v>2.8699999999999998E-4</v>
      </c>
      <c r="X1120" t="s">
        <v>722</v>
      </c>
      <c r="Y1120">
        <v>11.84</v>
      </c>
      <c r="Z1120">
        <v>11.84</v>
      </c>
      <c r="AA1120" t="s">
        <v>722</v>
      </c>
      <c r="AB1120">
        <v>6.0099999999999997E-5</v>
      </c>
      <c r="AC1120">
        <v>6.0099999999999997E-5</v>
      </c>
      <c r="AD1120" t="s">
        <v>722</v>
      </c>
      <c r="AE1120">
        <v>0.85</v>
      </c>
      <c r="AF1120">
        <v>0.85</v>
      </c>
      <c r="AG1120" t="s">
        <v>722</v>
      </c>
      <c r="AH1120">
        <v>0.86699999999999999</v>
      </c>
      <c r="AI1120">
        <v>0.86699999999999999</v>
      </c>
      <c r="AJ1120">
        <v>3.9431499999999993</v>
      </c>
      <c r="AK1120">
        <v>10.630026900000001</v>
      </c>
      <c r="AL1120">
        <v>427.36773565674599</v>
      </c>
      <c r="AM1120">
        <v>1152.1069516055184</v>
      </c>
      <c r="AN1120" s="61">
        <v>0.21368386782837301</v>
      </c>
      <c r="AO1120">
        <v>0.57605347580275923</v>
      </c>
      <c r="AP1120">
        <v>0.19654642162853747</v>
      </c>
    </row>
    <row r="1121" spans="1:42" x14ac:dyDescent="0.35">
      <c r="A1121" s="48">
        <v>2020</v>
      </c>
      <c r="B1121">
        <v>318</v>
      </c>
      <c r="C1121">
        <v>302276</v>
      </c>
      <c r="D1121" t="s">
        <v>205</v>
      </c>
      <c r="E1121" t="s">
        <v>16</v>
      </c>
      <c r="F1121">
        <v>1995</v>
      </c>
      <c r="G1121">
        <v>80</v>
      </c>
      <c r="H1121">
        <v>1137.9951923076924</v>
      </c>
      <c r="J1121">
        <v>100</v>
      </c>
      <c r="K1121" t="s">
        <v>722</v>
      </c>
      <c r="L1121">
        <v>0.54</v>
      </c>
      <c r="M1121">
        <v>0.54</v>
      </c>
      <c r="N1121" t="s">
        <v>722</v>
      </c>
      <c r="O1121">
        <v>7000</v>
      </c>
      <c r="P1121">
        <v>7000</v>
      </c>
      <c r="Q1121">
        <v>28449.879807692309</v>
      </c>
      <c r="R1121" t="s">
        <v>722</v>
      </c>
      <c r="S1121">
        <v>2.63</v>
      </c>
      <c r="T1121">
        <v>2.63</v>
      </c>
      <c r="U1121" t="s">
        <v>722</v>
      </c>
      <c r="V1121">
        <v>2.8699999999999998E-4</v>
      </c>
      <c r="W1121">
        <v>2.8699999999999998E-4</v>
      </c>
      <c r="X1121" t="s">
        <v>722</v>
      </c>
      <c r="Y1121">
        <v>11.84</v>
      </c>
      <c r="Z1121">
        <v>11.84</v>
      </c>
      <c r="AA1121" t="s">
        <v>722</v>
      </c>
      <c r="AB1121">
        <v>6.0099999999999997E-5</v>
      </c>
      <c r="AC1121">
        <v>6.0099999999999997E-5</v>
      </c>
      <c r="AD1121" t="s">
        <v>722</v>
      </c>
      <c r="AE1121">
        <v>0.85</v>
      </c>
      <c r="AF1121">
        <v>0.85</v>
      </c>
      <c r="AG1121" t="s">
        <v>722</v>
      </c>
      <c r="AH1121">
        <v>0.86699999999999999</v>
      </c>
      <c r="AI1121">
        <v>0.86699999999999999</v>
      </c>
      <c r="AJ1121">
        <v>3.9431499999999993</v>
      </c>
      <c r="AK1121">
        <v>10.630026900000001</v>
      </c>
      <c r="AL1121">
        <v>427.36773565674599</v>
      </c>
      <c r="AM1121">
        <v>1152.1069516055184</v>
      </c>
      <c r="AN1121" s="61">
        <v>0.21368386782837301</v>
      </c>
      <c r="AO1121">
        <v>0.57605347580275923</v>
      </c>
      <c r="AP1121">
        <v>0.19654642162853747</v>
      </c>
    </row>
    <row r="1122" spans="1:42" x14ac:dyDescent="0.35">
      <c r="A1122" s="48">
        <v>2020</v>
      </c>
      <c r="B1122">
        <v>319</v>
      </c>
      <c r="C1122">
        <v>302277</v>
      </c>
      <c r="D1122" t="s">
        <v>205</v>
      </c>
      <c r="E1122" t="s">
        <v>16</v>
      </c>
      <c r="F1122">
        <v>1995</v>
      </c>
      <c r="G1122">
        <v>80</v>
      </c>
      <c r="H1122">
        <v>1137.9951923076924</v>
      </c>
      <c r="J1122">
        <v>100</v>
      </c>
      <c r="K1122" t="s">
        <v>722</v>
      </c>
      <c r="L1122">
        <v>0.54</v>
      </c>
      <c r="M1122">
        <v>0.54</v>
      </c>
      <c r="N1122" t="s">
        <v>722</v>
      </c>
      <c r="O1122">
        <v>7000</v>
      </c>
      <c r="P1122">
        <v>7000</v>
      </c>
      <c r="Q1122">
        <v>28449.879807692309</v>
      </c>
      <c r="R1122" t="s">
        <v>722</v>
      </c>
      <c r="S1122">
        <v>2.63</v>
      </c>
      <c r="T1122">
        <v>2.63</v>
      </c>
      <c r="U1122" t="s">
        <v>722</v>
      </c>
      <c r="V1122">
        <v>2.8699999999999998E-4</v>
      </c>
      <c r="W1122">
        <v>2.8699999999999998E-4</v>
      </c>
      <c r="X1122" t="s">
        <v>722</v>
      </c>
      <c r="Y1122">
        <v>11.84</v>
      </c>
      <c r="Z1122">
        <v>11.84</v>
      </c>
      <c r="AA1122" t="s">
        <v>722</v>
      </c>
      <c r="AB1122">
        <v>6.0099999999999997E-5</v>
      </c>
      <c r="AC1122">
        <v>6.0099999999999997E-5</v>
      </c>
      <c r="AD1122" t="s">
        <v>722</v>
      </c>
      <c r="AE1122">
        <v>0.85</v>
      </c>
      <c r="AF1122">
        <v>0.85</v>
      </c>
      <c r="AG1122" t="s">
        <v>722</v>
      </c>
      <c r="AH1122">
        <v>0.86699999999999999</v>
      </c>
      <c r="AI1122">
        <v>0.86699999999999999</v>
      </c>
      <c r="AJ1122">
        <v>3.9431499999999993</v>
      </c>
      <c r="AK1122">
        <v>10.630026900000001</v>
      </c>
      <c r="AL1122">
        <v>427.36773565674599</v>
      </c>
      <c r="AM1122">
        <v>1152.1069516055184</v>
      </c>
      <c r="AN1122" s="61">
        <v>0.21368386782837301</v>
      </c>
      <c r="AO1122">
        <v>0.57605347580275923</v>
      </c>
      <c r="AP1122">
        <v>0.19654642162853747</v>
      </c>
    </row>
    <row r="1123" spans="1:42" x14ac:dyDescent="0.35">
      <c r="A1123" s="48">
        <v>2020</v>
      </c>
      <c r="B1123">
        <v>320</v>
      </c>
      <c r="C1123">
        <v>302278</v>
      </c>
      <c r="D1123" t="s">
        <v>205</v>
      </c>
      <c r="E1123" t="s">
        <v>16</v>
      </c>
      <c r="F1123">
        <v>1995</v>
      </c>
      <c r="G1123">
        <v>80</v>
      </c>
      <c r="H1123">
        <v>1137.9951923076924</v>
      </c>
      <c r="J1123">
        <v>100</v>
      </c>
      <c r="K1123" t="s">
        <v>722</v>
      </c>
      <c r="L1123">
        <v>0.54</v>
      </c>
      <c r="M1123">
        <v>0.54</v>
      </c>
      <c r="N1123" t="s">
        <v>722</v>
      </c>
      <c r="O1123">
        <v>7000</v>
      </c>
      <c r="P1123">
        <v>7000</v>
      </c>
      <c r="Q1123">
        <v>28449.879807692309</v>
      </c>
      <c r="R1123" t="s">
        <v>722</v>
      </c>
      <c r="S1123">
        <v>2.63</v>
      </c>
      <c r="T1123">
        <v>2.63</v>
      </c>
      <c r="U1123" t="s">
        <v>722</v>
      </c>
      <c r="V1123">
        <v>2.8699999999999998E-4</v>
      </c>
      <c r="W1123">
        <v>2.8699999999999998E-4</v>
      </c>
      <c r="X1123" t="s">
        <v>722</v>
      </c>
      <c r="Y1123">
        <v>11.84</v>
      </c>
      <c r="Z1123">
        <v>11.84</v>
      </c>
      <c r="AA1123" t="s">
        <v>722</v>
      </c>
      <c r="AB1123">
        <v>6.0099999999999997E-5</v>
      </c>
      <c r="AC1123">
        <v>6.0099999999999997E-5</v>
      </c>
      <c r="AD1123" t="s">
        <v>722</v>
      </c>
      <c r="AE1123">
        <v>0.85</v>
      </c>
      <c r="AF1123">
        <v>0.85</v>
      </c>
      <c r="AG1123" t="s">
        <v>722</v>
      </c>
      <c r="AH1123">
        <v>0.86699999999999999</v>
      </c>
      <c r="AI1123">
        <v>0.86699999999999999</v>
      </c>
      <c r="AJ1123">
        <v>3.9431499999999993</v>
      </c>
      <c r="AK1123">
        <v>10.630026900000001</v>
      </c>
      <c r="AL1123">
        <v>427.36773565674599</v>
      </c>
      <c r="AM1123">
        <v>1152.1069516055184</v>
      </c>
      <c r="AN1123" s="61">
        <v>0.21368386782837301</v>
      </c>
      <c r="AO1123">
        <v>0.57605347580275923</v>
      </c>
      <c r="AP1123">
        <v>0.19654642162853747</v>
      </c>
    </row>
    <row r="1124" spans="1:42" x14ac:dyDescent="0.35">
      <c r="A1124" s="48">
        <v>2020</v>
      </c>
      <c r="B1124">
        <v>321</v>
      </c>
      <c r="C1124">
        <v>497246</v>
      </c>
      <c r="D1124" t="s">
        <v>205</v>
      </c>
      <c r="E1124" t="s">
        <v>16</v>
      </c>
      <c r="F1124">
        <v>1996</v>
      </c>
      <c r="G1124">
        <v>80</v>
      </c>
      <c r="H1124">
        <v>1137.9951923076924</v>
      </c>
      <c r="J1124">
        <v>100</v>
      </c>
      <c r="K1124" t="s">
        <v>722</v>
      </c>
      <c r="L1124">
        <v>0.54</v>
      </c>
      <c r="M1124">
        <v>0.54</v>
      </c>
      <c r="N1124" t="s">
        <v>722</v>
      </c>
      <c r="O1124">
        <v>7000</v>
      </c>
      <c r="P1124">
        <v>7000</v>
      </c>
      <c r="Q1124">
        <v>27311.884615384617</v>
      </c>
      <c r="R1124" t="s">
        <v>722</v>
      </c>
      <c r="S1124">
        <v>2.63</v>
      </c>
      <c r="T1124">
        <v>2.63</v>
      </c>
      <c r="U1124" t="s">
        <v>722</v>
      </c>
      <c r="V1124">
        <v>2.8699999999999998E-4</v>
      </c>
      <c r="W1124">
        <v>2.8699999999999998E-4</v>
      </c>
      <c r="X1124" t="s">
        <v>722</v>
      </c>
      <c r="Y1124">
        <v>11.84</v>
      </c>
      <c r="Z1124">
        <v>11.84</v>
      </c>
      <c r="AA1124" t="s">
        <v>722</v>
      </c>
      <c r="AB1124">
        <v>6.0099999999999997E-5</v>
      </c>
      <c r="AC1124">
        <v>6.0099999999999997E-5</v>
      </c>
      <c r="AD1124" t="s">
        <v>722</v>
      </c>
      <c r="AE1124">
        <v>1</v>
      </c>
      <c r="AF1124">
        <v>1</v>
      </c>
      <c r="AG1124" t="s">
        <v>722</v>
      </c>
      <c r="AH1124">
        <v>0.97699999999999998</v>
      </c>
      <c r="AI1124">
        <v>0.97699999999999998</v>
      </c>
      <c r="AJ1124">
        <v>4.6389999999999993</v>
      </c>
      <c r="AK1124">
        <v>11.978703899999999</v>
      </c>
      <c r="AL1124">
        <v>502.78557136087767</v>
      </c>
      <c r="AM1124">
        <v>1298.2796905635425</v>
      </c>
      <c r="AN1124" s="61">
        <v>0.25139278568043882</v>
      </c>
      <c r="AO1124">
        <v>0.64913984528177127</v>
      </c>
      <c r="AP1124">
        <v>0.23123108426886763</v>
      </c>
    </row>
    <row r="1125" spans="1:42" x14ac:dyDescent="0.35">
      <c r="A1125" s="48">
        <v>2020</v>
      </c>
      <c r="B1125">
        <v>322</v>
      </c>
      <c r="C1125">
        <v>497247</v>
      </c>
      <c r="D1125" t="s">
        <v>205</v>
      </c>
      <c r="E1125" t="s">
        <v>16</v>
      </c>
      <c r="F1125">
        <v>1996</v>
      </c>
      <c r="G1125">
        <v>80</v>
      </c>
      <c r="H1125">
        <v>1137.9951923076924</v>
      </c>
      <c r="J1125">
        <v>100</v>
      </c>
      <c r="K1125" t="s">
        <v>722</v>
      </c>
      <c r="L1125">
        <v>0.54</v>
      </c>
      <c r="M1125">
        <v>0.54</v>
      </c>
      <c r="N1125" t="s">
        <v>722</v>
      </c>
      <c r="O1125">
        <v>7000</v>
      </c>
      <c r="P1125">
        <v>7000</v>
      </c>
      <c r="Q1125">
        <v>27311.884615384617</v>
      </c>
      <c r="R1125" t="s">
        <v>722</v>
      </c>
      <c r="S1125">
        <v>2.63</v>
      </c>
      <c r="T1125">
        <v>2.63</v>
      </c>
      <c r="U1125" t="s">
        <v>722</v>
      </c>
      <c r="V1125">
        <v>2.8699999999999998E-4</v>
      </c>
      <c r="W1125">
        <v>2.8699999999999998E-4</v>
      </c>
      <c r="X1125" t="s">
        <v>722</v>
      </c>
      <c r="Y1125">
        <v>11.84</v>
      </c>
      <c r="Z1125">
        <v>11.84</v>
      </c>
      <c r="AA1125" t="s">
        <v>722</v>
      </c>
      <c r="AB1125">
        <v>6.0099999999999997E-5</v>
      </c>
      <c r="AC1125">
        <v>6.0099999999999997E-5</v>
      </c>
      <c r="AD1125" t="s">
        <v>722</v>
      </c>
      <c r="AE1125">
        <v>1</v>
      </c>
      <c r="AF1125">
        <v>1</v>
      </c>
      <c r="AG1125" t="s">
        <v>722</v>
      </c>
      <c r="AH1125">
        <v>0.97699999999999998</v>
      </c>
      <c r="AI1125">
        <v>0.97699999999999998</v>
      </c>
      <c r="AJ1125">
        <v>4.6389999999999993</v>
      </c>
      <c r="AK1125">
        <v>11.978703899999999</v>
      </c>
      <c r="AL1125">
        <v>502.78557136087767</v>
      </c>
      <c r="AM1125">
        <v>1298.2796905635425</v>
      </c>
      <c r="AN1125" s="61">
        <v>0.25139278568043882</v>
      </c>
      <c r="AO1125">
        <v>0.64913984528177127</v>
      </c>
      <c r="AP1125">
        <v>0.23123108426886763</v>
      </c>
    </row>
    <row r="1126" spans="1:42" x14ac:dyDescent="0.35">
      <c r="A1126" s="48">
        <v>2020</v>
      </c>
      <c r="B1126">
        <v>323</v>
      </c>
      <c r="C1126">
        <v>497248</v>
      </c>
      <c r="D1126" t="s">
        <v>205</v>
      </c>
      <c r="E1126" t="s">
        <v>16</v>
      </c>
      <c r="F1126">
        <v>1996</v>
      </c>
      <c r="G1126">
        <v>80</v>
      </c>
      <c r="H1126">
        <v>1137.9951923076924</v>
      </c>
      <c r="J1126">
        <v>100</v>
      </c>
      <c r="K1126" t="s">
        <v>722</v>
      </c>
      <c r="L1126">
        <v>0.54</v>
      </c>
      <c r="M1126">
        <v>0.54</v>
      </c>
      <c r="N1126" t="s">
        <v>722</v>
      </c>
      <c r="O1126">
        <v>7000</v>
      </c>
      <c r="P1126">
        <v>7000</v>
      </c>
      <c r="Q1126">
        <v>27311.884615384617</v>
      </c>
      <c r="R1126" t="s">
        <v>722</v>
      </c>
      <c r="S1126">
        <v>2.63</v>
      </c>
      <c r="T1126">
        <v>2.63</v>
      </c>
      <c r="U1126" t="s">
        <v>722</v>
      </c>
      <c r="V1126">
        <v>2.8699999999999998E-4</v>
      </c>
      <c r="W1126">
        <v>2.8699999999999998E-4</v>
      </c>
      <c r="X1126" t="s">
        <v>722</v>
      </c>
      <c r="Y1126">
        <v>11.84</v>
      </c>
      <c r="Z1126">
        <v>11.84</v>
      </c>
      <c r="AA1126" t="s">
        <v>722</v>
      </c>
      <c r="AB1126">
        <v>6.0099999999999997E-5</v>
      </c>
      <c r="AC1126">
        <v>6.0099999999999997E-5</v>
      </c>
      <c r="AD1126" t="s">
        <v>722</v>
      </c>
      <c r="AE1126">
        <v>1</v>
      </c>
      <c r="AF1126">
        <v>1</v>
      </c>
      <c r="AG1126" t="s">
        <v>722</v>
      </c>
      <c r="AH1126">
        <v>0.97699999999999998</v>
      </c>
      <c r="AI1126">
        <v>0.97699999999999998</v>
      </c>
      <c r="AJ1126">
        <v>4.6389999999999993</v>
      </c>
      <c r="AK1126">
        <v>11.978703899999999</v>
      </c>
      <c r="AL1126">
        <v>502.78557136087767</v>
      </c>
      <c r="AM1126">
        <v>1298.2796905635425</v>
      </c>
      <c r="AN1126" s="61">
        <v>0.25139278568043882</v>
      </c>
      <c r="AO1126">
        <v>0.64913984528177127</v>
      </c>
      <c r="AP1126">
        <v>0.23123108426886763</v>
      </c>
    </row>
    <row r="1127" spans="1:42" x14ac:dyDescent="0.35">
      <c r="A1127" s="48">
        <v>2020</v>
      </c>
      <c r="B1127">
        <v>324</v>
      </c>
      <c r="C1127">
        <v>497249</v>
      </c>
      <c r="D1127" t="s">
        <v>205</v>
      </c>
      <c r="E1127" t="s">
        <v>16</v>
      </c>
      <c r="F1127">
        <v>1996</v>
      </c>
      <c r="G1127">
        <v>80</v>
      </c>
      <c r="H1127">
        <v>1137.9951923076924</v>
      </c>
      <c r="J1127">
        <v>100</v>
      </c>
      <c r="K1127" t="s">
        <v>722</v>
      </c>
      <c r="L1127">
        <v>0.54</v>
      </c>
      <c r="M1127">
        <v>0.54</v>
      </c>
      <c r="N1127" t="s">
        <v>722</v>
      </c>
      <c r="O1127">
        <v>7000</v>
      </c>
      <c r="P1127">
        <v>7000</v>
      </c>
      <c r="Q1127">
        <v>27311.884615384617</v>
      </c>
      <c r="R1127" t="s">
        <v>722</v>
      </c>
      <c r="S1127">
        <v>2.63</v>
      </c>
      <c r="T1127">
        <v>2.63</v>
      </c>
      <c r="U1127" t="s">
        <v>722</v>
      </c>
      <c r="V1127">
        <v>2.8699999999999998E-4</v>
      </c>
      <c r="W1127">
        <v>2.8699999999999998E-4</v>
      </c>
      <c r="X1127" t="s">
        <v>722</v>
      </c>
      <c r="Y1127">
        <v>11.84</v>
      </c>
      <c r="Z1127">
        <v>11.84</v>
      </c>
      <c r="AA1127" t="s">
        <v>722</v>
      </c>
      <c r="AB1127">
        <v>6.0099999999999997E-5</v>
      </c>
      <c r="AC1127">
        <v>6.0099999999999997E-5</v>
      </c>
      <c r="AD1127" t="s">
        <v>722</v>
      </c>
      <c r="AE1127">
        <v>1</v>
      </c>
      <c r="AF1127">
        <v>1</v>
      </c>
      <c r="AG1127" t="s">
        <v>722</v>
      </c>
      <c r="AH1127">
        <v>0.97699999999999998</v>
      </c>
      <c r="AI1127">
        <v>0.97699999999999998</v>
      </c>
      <c r="AJ1127">
        <v>4.6389999999999993</v>
      </c>
      <c r="AK1127">
        <v>11.978703899999999</v>
      </c>
      <c r="AL1127">
        <v>502.78557136087767</v>
      </c>
      <c r="AM1127">
        <v>1298.2796905635425</v>
      </c>
      <c r="AN1127" s="61">
        <v>0.25139278568043882</v>
      </c>
      <c r="AO1127">
        <v>0.64913984528177127</v>
      </c>
      <c r="AP1127">
        <v>0.23123108426886763</v>
      </c>
    </row>
    <row r="1128" spans="1:42" x14ac:dyDescent="0.35">
      <c r="A1128" s="48">
        <v>2020</v>
      </c>
      <c r="B1128">
        <v>325</v>
      </c>
      <c r="C1128">
        <v>497250</v>
      </c>
      <c r="D1128" t="s">
        <v>205</v>
      </c>
      <c r="E1128" t="s">
        <v>16</v>
      </c>
      <c r="F1128">
        <v>1996</v>
      </c>
      <c r="G1128">
        <v>80</v>
      </c>
      <c r="H1128">
        <v>1137.9951923076924</v>
      </c>
      <c r="J1128">
        <v>100</v>
      </c>
      <c r="K1128" t="s">
        <v>722</v>
      </c>
      <c r="L1128">
        <v>0.54</v>
      </c>
      <c r="M1128">
        <v>0.54</v>
      </c>
      <c r="N1128" t="s">
        <v>722</v>
      </c>
      <c r="O1128">
        <v>7000</v>
      </c>
      <c r="P1128">
        <v>7000</v>
      </c>
      <c r="Q1128">
        <v>27311.884615384617</v>
      </c>
      <c r="R1128" t="s">
        <v>722</v>
      </c>
      <c r="S1128">
        <v>2.63</v>
      </c>
      <c r="T1128">
        <v>2.63</v>
      </c>
      <c r="U1128" t="s">
        <v>722</v>
      </c>
      <c r="V1128">
        <v>2.8699999999999998E-4</v>
      </c>
      <c r="W1128">
        <v>2.8699999999999998E-4</v>
      </c>
      <c r="X1128" t="s">
        <v>722</v>
      </c>
      <c r="Y1128">
        <v>11.84</v>
      </c>
      <c r="Z1128">
        <v>11.84</v>
      </c>
      <c r="AA1128" t="s">
        <v>722</v>
      </c>
      <c r="AB1128">
        <v>6.0099999999999997E-5</v>
      </c>
      <c r="AC1128">
        <v>6.0099999999999997E-5</v>
      </c>
      <c r="AD1128" t="s">
        <v>722</v>
      </c>
      <c r="AE1128">
        <v>1</v>
      </c>
      <c r="AF1128">
        <v>1</v>
      </c>
      <c r="AG1128" t="s">
        <v>722</v>
      </c>
      <c r="AH1128">
        <v>0.97699999999999998</v>
      </c>
      <c r="AI1128">
        <v>0.97699999999999998</v>
      </c>
      <c r="AJ1128">
        <v>4.6389999999999993</v>
      </c>
      <c r="AK1128">
        <v>11.978703899999999</v>
      </c>
      <c r="AL1128">
        <v>502.78557136087767</v>
      </c>
      <c r="AM1128">
        <v>1298.2796905635425</v>
      </c>
      <c r="AN1128" s="61">
        <v>0.25139278568043882</v>
      </c>
      <c r="AO1128">
        <v>0.64913984528177127</v>
      </c>
      <c r="AP1128">
        <v>0.23123108426886763</v>
      </c>
    </row>
    <row r="1129" spans="1:42" x14ac:dyDescent="0.35">
      <c r="A1129" s="48">
        <v>2020</v>
      </c>
      <c r="B1129">
        <v>326</v>
      </c>
      <c r="C1129">
        <v>497251</v>
      </c>
      <c r="D1129" t="s">
        <v>205</v>
      </c>
      <c r="E1129" t="s">
        <v>16</v>
      </c>
      <c r="F1129">
        <v>1996</v>
      </c>
      <c r="G1129">
        <v>80</v>
      </c>
      <c r="H1129">
        <v>1137.9951923076924</v>
      </c>
      <c r="J1129">
        <v>100</v>
      </c>
      <c r="K1129" t="s">
        <v>722</v>
      </c>
      <c r="L1129">
        <v>0.54</v>
      </c>
      <c r="M1129">
        <v>0.54</v>
      </c>
      <c r="N1129" t="s">
        <v>722</v>
      </c>
      <c r="O1129">
        <v>7000</v>
      </c>
      <c r="P1129">
        <v>7000</v>
      </c>
      <c r="Q1129">
        <v>27311.884615384617</v>
      </c>
      <c r="R1129" t="s">
        <v>722</v>
      </c>
      <c r="S1129">
        <v>2.63</v>
      </c>
      <c r="T1129">
        <v>2.63</v>
      </c>
      <c r="U1129" t="s">
        <v>722</v>
      </c>
      <c r="V1129">
        <v>2.8699999999999998E-4</v>
      </c>
      <c r="W1129">
        <v>2.8699999999999998E-4</v>
      </c>
      <c r="X1129" t="s">
        <v>722</v>
      </c>
      <c r="Y1129">
        <v>11.84</v>
      </c>
      <c r="Z1129">
        <v>11.84</v>
      </c>
      <c r="AA1129" t="s">
        <v>722</v>
      </c>
      <c r="AB1129">
        <v>6.0099999999999997E-5</v>
      </c>
      <c r="AC1129">
        <v>6.0099999999999997E-5</v>
      </c>
      <c r="AD1129" t="s">
        <v>722</v>
      </c>
      <c r="AE1129">
        <v>1</v>
      </c>
      <c r="AF1129">
        <v>1</v>
      </c>
      <c r="AG1129" t="s">
        <v>722</v>
      </c>
      <c r="AH1129">
        <v>0.97699999999999998</v>
      </c>
      <c r="AI1129">
        <v>0.97699999999999998</v>
      </c>
      <c r="AJ1129">
        <v>4.6389999999999993</v>
      </c>
      <c r="AK1129">
        <v>11.978703899999999</v>
      </c>
      <c r="AL1129">
        <v>502.78557136087767</v>
      </c>
      <c r="AM1129">
        <v>1298.2796905635425</v>
      </c>
      <c r="AN1129" s="61">
        <v>0.25139278568043882</v>
      </c>
      <c r="AO1129">
        <v>0.64913984528177127</v>
      </c>
      <c r="AP1129">
        <v>0.23123108426886763</v>
      </c>
    </row>
    <row r="1130" spans="1:42" x14ac:dyDescent="0.35">
      <c r="A1130" s="48">
        <v>2020</v>
      </c>
      <c r="B1130">
        <v>327</v>
      </c>
      <c r="C1130">
        <v>497252</v>
      </c>
      <c r="D1130" t="s">
        <v>205</v>
      </c>
      <c r="E1130" t="s">
        <v>16</v>
      </c>
      <c r="F1130">
        <v>1996</v>
      </c>
      <c r="G1130">
        <v>80</v>
      </c>
      <c r="H1130">
        <v>1137.9951923076924</v>
      </c>
      <c r="J1130">
        <v>100</v>
      </c>
      <c r="K1130" t="s">
        <v>722</v>
      </c>
      <c r="L1130">
        <v>0.54</v>
      </c>
      <c r="M1130">
        <v>0.54</v>
      </c>
      <c r="N1130" t="s">
        <v>722</v>
      </c>
      <c r="O1130">
        <v>7000</v>
      </c>
      <c r="P1130">
        <v>7000</v>
      </c>
      <c r="Q1130">
        <v>27311.884615384617</v>
      </c>
      <c r="R1130" t="s">
        <v>722</v>
      </c>
      <c r="S1130">
        <v>2.63</v>
      </c>
      <c r="T1130">
        <v>2.63</v>
      </c>
      <c r="U1130" t="s">
        <v>722</v>
      </c>
      <c r="V1130">
        <v>2.8699999999999998E-4</v>
      </c>
      <c r="W1130">
        <v>2.8699999999999998E-4</v>
      </c>
      <c r="X1130" t="s">
        <v>722</v>
      </c>
      <c r="Y1130">
        <v>11.84</v>
      </c>
      <c r="Z1130">
        <v>11.84</v>
      </c>
      <c r="AA1130" t="s">
        <v>722</v>
      </c>
      <c r="AB1130">
        <v>6.0099999999999997E-5</v>
      </c>
      <c r="AC1130">
        <v>6.0099999999999997E-5</v>
      </c>
      <c r="AD1130" t="s">
        <v>722</v>
      </c>
      <c r="AE1130">
        <v>1</v>
      </c>
      <c r="AF1130">
        <v>1</v>
      </c>
      <c r="AG1130" t="s">
        <v>722</v>
      </c>
      <c r="AH1130">
        <v>0.97699999999999998</v>
      </c>
      <c r="AI1130">
        <v>0.97699999999999998</v>
      </c>
      <c r="AJ1130">
        <v>4.6389999999999993</v>
      </c>
      <c r="AK1130">
        <v>11.978703899999999</v>
      </c>
      <c r="AL1130">
        <v>502.78557136087767</v>
      </c>
      <c r="AM1130">
        <v>1298.2796905635425</v>
      </c>
      <c r="AN1130" s="61">
        <v>0.25139278568043882</v>
      </c>
      <c r="AO1130">
        <v>0.64913984528177127</v>
      </c>
      <c r="AP1130">
        <v>0.23123108426886763</v>
      </c>
    </row>
    <row r="1131" spans="1:42" x14ac:dyDescent="0.35">
      <c r="A1131" s="48">
        <v>2020</v>
      </c>
      <c r="B1131">
        <v>328</v>
      </c>
      <c r="C1131">
        <v>497253</v>
      </c>
      <c r="D1131" t="s">
        <v>205</v>
      </c>
      <c r="E1131" t="s">
        <v>16</v>
      </c>
      <c r="F1131">
        <v>1996</v>
      </c>
      <c r="G1131">
        <v>80</v>
      </c>
      <c r="H1131">
        <v>1137.9951923076924</v>
      </c>
      <c r="J1131">
        <v>100</v>
      </c>
      <c r="K1131" t="s">
        <v>722</v>
      </c>
      <c r="L1131">
        <v>0.54</v>
      </c>
      <c r="M1131">
        <v>0.54</v>
      </c>
      <c r="N1131" t="s">
        <v>722</v>
      </c>
      <c r="O1131">
        <v>7000</v>
      </c>
      <c r="P1131">
        <v>7000</v>
      </c>
      <c r="Q1131">
        <v>27311.884615384617</v>
      </c>
      <c r="R1131" t="s">
        <v>722</v>
      </c>
      <c r="S1131">
        <v>2.63</v>
      </c>
      <c r="T1131">
        <v>2.63</v>
      </c>
      <c r="U1131" t="s">
        <v>722</v>
      </c>
      <c r="V1131">
        <v>2.8699999999999998E-4</v>
      </c>
      <c r="W1131">
        <v>2.8699999999999998E-4</v>
      </c>
      <c r="X1131" t="s">
        <v>722</v>
      </c>
      <c r="Y1131">
        <v>11.84</v>
      </c>
      <c r="Z1131">
        <v>11.84</v>
      </c>
      <c r="AA1131" t="s">
        <v>722</v>
      </c>
      <c r="AB1131">
        <v>6.0099999999999997E-5</v>
      </c>
      <c r="AC1131">
        <v>6.0099999999999997E-5</v>
      </c>
      <c r="AD1131" t="s">
        <v>722</v>
      </c>
      <c r="AE1131">
        <v>1</v>
      </c>
      <c r="AF1131">
        <v>1</v>
      </c>
      <c r="AG1131" t="s">
        <v>722</v>
      </c>
      <c r="AH1131">
        <v>0.97699999999999998</v>
      </c>
      <c r="AI1131">
        <v>0.97699999999999998</v>
      </c>
      <c r="AJ1131">
        <v>4.6389999999999993</v>
      </c>
      <c r="AK1131">
        <v>11.978703899999999</v>
      </c>
      <c r="AL1131">
        <v>502.78557136087767</v>
      </c>
      <c r="AM1131">
        <v>1298.2796905635425</v>
      </c>
      <c r="AN1131" s="61">
        <v>0.25139278568043882</v>
      </c>
      <c r="AO1131">
        <v>0.64913984528177127</v>
      </c>
      <c r="AP1131">
        <v>0.23123108426886763</v>
      </c>
    </row>
    <row r="1132" spans="1:42" x14ac:dyDescent="0.35">
      <c r="A1132" s="48">
        <v>2020</v>
      </c>
      <c r="B1132">
        <v>329</v>
      </c>
      <c r="C1132">
        <v>497254</v>
      </c>
      <c r="D1132" t="s">
        <v>205</v>
      </c>
      <c r="E1132" t="s">
        <v>16</v>
      </c>
      <c r="F1132">
        <v>1996</v>
      </c>
      <c r="G1132">
        <v>80</v>
      </c>
      <c r="H1132">
        <v>1137.9951923076924</v>
      </c>
      <c r="J1132">
        <v>100</v>
      </c>
      <c r="K1132" t="s">
        <v>722</v>
      </c>
      <c r="L1132">
        <v>0.54</v>
      </c>
      <c r="M1132">
        <v>0.54</v>
      </c>
      <c r="N1132" t="s">
        <v>722</v>
      </c>
      <c r="O1132">
        <v>7000</v>
      </c>
      <c r="P1132">
        <v>7000</v>
      </c>
      <c r="Q1132">
        <v>27311.884615384617</v>
      </c>
      <c r="R1132" t="s">
        <v>722</v>
      </c>
      <c r="S1132">
        <v>2.63</v>
      </c>
      <c r="T1132">
        <v>2.63</v>
      </c>
      <c r="U1132" t="s">
        <v>722</v>
      </c>
      <c r="V1132">
        <v>2.8699999999999998E-4</v>
      </c>
      <c r="W1132">
        <v>2.8699999999999998E-4</v>
      </c>
      <c r="X1132" t="s">
        <v>722</v>
      </c>
      <c r="Y1132">
        <v>11.84</v>
      </c>
      <c r="Z1132">
        <v>11.84</v>
      </c>
      <c r="AA1132" t="s">
        <v>722</v>
      </c>
      <c r="AB1132">
        <v>6.0099999999999997E-5</v>
      </c>
      <c r="AC1132">
        <v>6.0099999999999997E-5</v>
      </c>
      <c r="AD1132" t="s">
        <v>722</v>
      </c>
      <c r="AE1132">
        <v>1</v>
      </c>
      <c r="AF1132">
        <v>1</v>
      </c>
      <c r="AG1132" t="s">
        <v>722</v>
      </c>
      <c r="AH1132">
        <v>0.97699999999999998</v>
      </c>
      <c r="AI1132">
        <v>0.97699999999999998</v>
      </c>
      <c r="AJ1132">
        <v>4.6389999999999993</v>
      </c>
      <c r="AK1132">
        <v>11.978703899999999</v>
      </c>
      <c r="AL1132">
        <v>502.78557136087767</v>
      </c>
      <c r="AM1132">
        <v>1298.2796905635425</v>
      </c>
      <c r="AN1132" s="61">
        <v>0.25139278568043882</v>
      </c>
      <c r="AO1132">
        <v>0.64913984528177127</v>
      </c>
      <c r="AP1132">
        <v>0.23123108426886763</v>
      </c>
    </row>
    <row r="1133" spans="1:42" x14ac:dyDescent="0.35">
      <c r="A1133" s="48">
        <v>2020</v>
      </c>
      <c r="B1133">
        <v>330</v>
      </c>
      <c r="C1133">
        <v>497255</v>
      </c>
      <c r="D1133" t="s">
        <v>205</v>
      </c>
      <c r="E1133" t="s">
        <v>16</v>
      </c>
      <c r="F1133">
        <v>1996</v>
      </c>
      <c r="G1133">
        <v>80</v>
      </c>
      <c r="H1133">
        <v>1137.9951923076924</v>
      </c>
      <c r="J1133">
        <v>100</v>
      </c>
      <c r="K1133" t="s">
        <v>722</v>
      </c>
      <c r="L1133">
        <v>0.54</v>
      </c>
      <c r="M1133">
        <v>0.54</v>
      </c>
      <c r="N1133" t="s">
        <v>722</v>
      </c>
      <c r="O1133">
        <v>7000</v>
      </c>
      <c r="P1133">
        <v>7000</v>
      </c>
      <c r="Q1133">
        <v>27311.884615384617</v>
      </c>
      <c r="R1133" t="s">
        <v>722</v>
      </c>
      <c r="S1133">
        <v>2.63</v>
      </c>
      <c r="T1133">
        <v>2.63</v>
      </c>
      <c r="U1133" t="s">
        <v>722</v>
      </c>
      <c r="V1133">
        <v>2.8699999999999998E-4</v>
      </c>
      <c r="W1133">
        <v>2.8699999999999998E-4</v>
      </c>
      <c r="X1133" t="s">
        <v>722</v>
      </c>
      <c r="Y1133">
        <v>11.84</v>
      </c>
      <c r="Z1133">
        <v>11.84</v>
      </c>
      <c r="AA1133" t="s">
        <v>722</v>
      </c>
      <c r="AB1133">
        <v>6.0099999999999997E-5</v>
      </c>
      <c r="AC1133">
        <v>6.0099999999999997E-5</v>
      </c>
      <c r="AD1133" t="s">
        <v>722</v>
      </c>
      <c r="AE1133">
        <v>1</v>
      </c>
      <c r="AF1133">
        <v>1</v>
      </c>
      <c r="AG1133" t="s">
        <v>722</v>
      </c>
      <c r="AH1133">
        <v>0.97699999999999998</v>
      </c>
      <c r="AI1133">
        <v>0.97699999999999998</v>
      </c>
      <c r="AJ1133">
        <v>4.6389999999999993</v>
      </c>
      <c r="AK1133">
        <v>11.978703899999999</v>
      </c>
      <c r="AL1133">
        <v>502.78557136087767</v>
      </c>
      <c r="AM1133">
        <v>1298.2796905635425</v>
      </c>
      <c r="AN1133" s="61">
        <v>0.25139278568043882</v>
      </c>
      <c r="AO1133">
        <v>0.64913984528177127</v>
      </c>
      <c r="AP1133">
        <v>0.23123108426886763</v>
      </c>
    </row>
    <row r="1134" spans="1:42" x14ac:dyDescent="0.35">
      <c r="A1134" s="48">
        <v>2020</v>
      </c>
      <c r="B1134">
        <v>331</v>
      </c>
      <c r="C1134">
        <v>497256</v>
      </c>
      <c r="D1134" t="s">
        <v>205</v>
      </c>
      <c r="E1134" t="s">
        <v>16</v>
      </c>
      <c r="F1134">
        <v>1996</v>
      </c>
      <c r="G1134">
        <v>80</v>
      </c>
      <c r="H1134">
        <v>1137.9951923076924</v>
      </c>
      <c r="J1134">
        <v>100</v>
      </c>
      <c r="K1134" t="s">
        <v>722</v>
      </c>
      <c r="L1134">
        <v>0.54</v>
      </c>
      <c r="M1134">
        <v>0.54</v>
      </c>
      <c r="N1134" t="s">
        <v>722</v>
      </c>
      <c r="O1134">
        <v>7000</v>
      </c>
      <c r="P1134">
        <v>7000</v>
      </c>
      <c r="Q1134">
        <v>27311.884615384617</v>
      </c>
      <c r="R1134" t="s">
        <v>722</v>
      </c>
      <c r="S1134">
        <v>2.63</v>
      </c>
      <c r="T1134">
        <v>2.63</v>
      </c>
      <c r="U1134" t="s">
        <v>722</v>
      </c>
      <c r="V1134">
        <v>2.8699999999999998E-4</v>
      </c>
      <c r="W1134">
        <v>2.8699999999999998E-4</v>
      </c>
      <c r="X1134" t="s">
        <v>722</v>
      </c>
      <c r="Y1134">
        <v>11.84</v>
      </c>
      <c r="Z1134">
        <v>11.84</v>
      </c>
      <c r="AA1134" t="s">
        <v>722</v>
      </c>
      <c r="AB1134">
        <v>6.0099999999999997E-5</v>
      </c>
      <c r="AC1134">
        <v>6.0099999999999997E-5</v>
      </c>
      <c r="AD1134" t="s">
        <v>722</v>
      </c>
      <c r="AE1134">
        <v>1</v>
      </c>
      <c r="AF1134">
        <v>1</v>
      </c>
      <c r="AG1134" t="s">
        <v>722</v>
      </c>
      <c r="AH1134">
        <v>0.97699999999999998</v>
      </c>
      <c r="AI1134">
        <v>0.97699999999999998</v>
      </c>
      <c r="AJ1134">
        <v>4.6389999999999993</v>
      </c>
      <c r="AK1134">
        <v>11.978703899999999</v>
      </c>
      <c r="AL1134">
        <v>502.78557136087767</v>
      </c>
      <c r="AM1134">
        <v>1298.2796905635425</v>
      </c>
      <c r="AN1134" s="61">
        <v>0.25139278568043882</v>
      </c>
      <c r="AO1134">
        <v>0.64913984528177127</v>
      </c>
      <c r="AP1134">
        <v>0.23123108426886763</v>
      </c>
    </row>
    <row r="1135" spans="1:42" x14ac:dyDescent="0.35">
      <c r="A1135" s="48">
        <v>2020</v>
      </c>
      <c r="B1135">
        <v>332</v>
      </c>
      <c r="C1135">
        <v>497257</v>
      </c>
      <c r="D1135" t="s">
        <v>205</v>
      </c>
      <c r="E1135" t="s">
        <v>16</v>
      </c>
      <c r="F1135">
        <v>1996</v>
      </c>
      <c r="G1135">
        <v>80</v>
      </c>
      <c r="H1135">
        <v>1137.9951923076924</v>
      </c>
      <c r="J1135">
        <v>100</v>
      </c>
      <c r="K1135" t="s">
        <v>722</v>
      </c>
      <c r="L1135">
        <v>0.54</v>
      </c>
      <c r="M1135">
        <v>0.54</v>
      </c>
      <c r="N1135" t="s">
        <v>722</v>
      </c>
      <c r="O1135">
        <v>7000</v>
      </c>
      <c r="P1135">
        <v>7000</v>
      </c>
      <c r="Q1135">
        <v>27311.884615384617</v>
      </c>
      <c r="R1135" t="s">
        <v>722</v>
      </c>
      <c r="S1135">
        <v>2.63</v>
      </c>
      <c r="T1135">
        <v>2.63</v>
      </c>
      <c r="U1135" t="s">
        <v>722</v>
      </c>
      <c r="V1135">
        <v>2.8699999999999998E-4</v>
      </c>
      <c r="W1135">
        <v>2.8699999999999998E-4</v>
      </c>
      <c r="X1135" t="s">
        <v>722</v>
      </c>
      <c r="Y1135">
        <v>11.84</v>
      </c>
      <c r="Z1135">
        <v>11.84</v>
      </c>
      <c r="AA1135" t="s">
        <v>722</v>
      </c>
      <c r="AB1135">
        <v>6.0099999999999997E-5</v>
      </c>
      <c r="AC1135">
        <v>6.0099999999999997E-5</v>
      </c>
      <c r="AD1135" t="s">
        <v>722</v>
      </c>
      <c r="AE1135">
        <v>1</v>
      </c>
      <c r="AF1135">
        <v>1</v>
      </c>
      <c r="AG1135" t="s">
        <v>722</v>
      </c>
      <c r="AH1135">
        <v>0.97699999999999998</v>
      </c>
      <c r="AI1135">
        <v>0.97699999999999998</v>
      </c>
      <c r="AJ1135">
        <v>4.6389999999999993</v>
      </c>
      <c r="AK1135">
        <v>11.978703899999999</v>
      </c>
      <c r="AL1135">
        <v>502.78557136087767</v>
      </c>
      <c r="AM1135">
        <v>1298.2796905635425</v>
      </c>
      <c r="AN1135" s="61">
        <v>0.25139278568043882</v>
      </c>
      <c r="AO1135">
        <v>0.64913984528177127</v>
      </c>
      <c r="AP1135">
        <v>0.23123108426886763</v>
      </c>
    </row>
    <row r="1136" spans="1:42" x14ac:dyDescent="0.35">
      <c r="A1136" s="48">
        <v>2020</v>
      </c>
      <c r="B1136">
        <v>333</v>
      </c>
      <c r="C1136">
        <v>497258</v>
      </c>
      <c r="D1136" t="s">
        <v>205</v>
      </c>
      <c r="E1136" t="s">
        <v>16</v>
      </c>
      <c r="F1136">
        <v>1996</v>
      </c>
      <c r="G1136">
        <v>80</v>
      </c>
      <c r="H1136">
        <v>1137.9951923076924</v>
      </c>
      <c r="J1136">
        <v>100</v>
      </c>
      <c r="K1136" t="s">
        <v>722</v>
      </c>
      <c r="L1136">
        <v>0.54</v>
      </c>
      <c r="M1136">
        <v>0.54</v>
      </c>
      <c r="N1136" t="s">
        <v>722</v>
      </c>
      <c r="O1136">
        <v>7000</v>
      </c>
      <c r="P1136">
        <v>7000</v>
      </c>
      <c r="Q1136">
        <v>27311.884615384617</v>
      </c>
      <c r="R1136" t="s">
        <v>722</v>
      </c>
      <c r="S1136">
        <v>2.63</v>
      </c>
      <c r="T1136">
        <v>2.63</v>
      </c>
      <c r="U1136" t="s">
        <v>722</v>
      </c>
      <c r="V1136">
        <v>2.8699999999999998E-4</v>
      </c>
      <c r="W1136">
        <v>2.8699999999999998E-4</v>
      </c>
      <c r="X1136" t="s">
        <v>722</v>
      </c>
      <c r="Y1136">
        <v>11.84</v>
      </c>
      <c r="Z1136">
        <v>11.84</v>
      </c>
      <c r="AA1136" t="s">
        <v>722</v>
      </c>
      <c r="AB1136">
        <v>6.0099999999999997E-5</v>
      </c>
      <c r="AC1136">
        <v>6.0099999999999997E-5</v>
      </c>
      <c r="AD1136" t="s">
        <v>722</v>
      </c>
      <c r="AE1136">
        <v>1</v>
      </c>
      <c r="AF1136">
        <v>1</v>
      </c>
      <c r="AG1136" t="s">
        <v>722</v>
      </c>
      <c r="AH1136">
        <v>0.97699999999999998</v>
      </c>
      <c r="AI1136">
        <v>0.97699999999999998</v>
      </c>
      <c r="AJ1136">
        <v>4.6389999999999993</v>
      </c>
      <c r="AK1136">
        <v>11.978703899999999</v>
      </c>
      <c r="AL1136">
        <v>502.78557136087767</v>
      </c>
      <c r="AM1136">
        <v>1298.2796905635425</v>
      </c>
      <c r="AN1136" s="61">
        <v>0.25139278568043882</v>
      </c>
      <c r="AO1136">
        <v>0.64913984528177127</v>
      </c>
      <c r="AP1136">
        <v>0.23123108426886763</v>
      </c>
    </row>
    <row r="1137" spans="1:42" x14ac:dyDescent="0.35">
      <c r="A1137" s="48">
        <v>2020</v>
      </c>
      <c r="B1137">
        <v>334</v>
      </c>
      <c r="C1137">
        <v>497259</v>
      </c>
      <c r="D1137" t="s">
        <v>205</v>
      </c>
      <c r="E1137" t="s">
        <v>16</v>
      </c>
      <c r="F1137">
        <v>1996</v>
      </c>
      <c r="G1137">
        <v>80</v>
      </c>
      <c r="H1137">
        <v>1137.9951923076924</v>
      </c>
      <c r="J1137">
        <v>100</v>
      </c>
      <c r="K1137" t="s">
        <v>722</v>
      </c>
      <c r="L1137">
        <v>0.54</v>
      </c>
      <c r="M1137">
        <v>0.54</v>
      </c>
      <c r="N1137" t="s">
        <v>722</v>
      </c>
      <c r="O1137">
        <v>7000</v>
      </c>
      <c r="P1137">
        <v>7000</v>
      </c>
      <c r="Q1137">
        <v>27311.884615384617</v>
      </c>
      <c r="R1137" t="s">
        <v>722</v>
      </c>
      <c r="S1137">
        <v>2.63</v>
      </c>
      <c r="T1137">
        <v>2.63</v>
      </c>
      <c r="U1137" t="s">
        <v>722</v>
      </c>
      <c r="V1137">
        <v>2.8699999999999998E-4</v>
      </c>
      <c r="W1137">
        <v>2.8699999999999998E-4</v>
      </c>
      <c r="X1137" t="s">
        <v>722</v>
      </c>
      <c r="Y1137">
        <v>11.84</v>
      </c>
      <c r="Z1137">
        <v>11.84</v>
      </c>
      <c r="AA1137" t="s">
        <v>722</v>
      </c>
      <c r="AB1137">
        <v>6.0099999999999997E-5</v>
      </c>
      <c r="AC1137">
        <v>6.0099999999999997E-5</v>
      </c>
      <c r="AD1137" t="s">
        <v>722</v>
      </c>
      <c r="AE1137">
        <v>1</v>
      </c>
      <c r="AF1137">
        <v>1</v>
      </c>
      <c r="AG1137" t="s">
        <v>722</v>
      </c>
      <c r="AH1137">
        <v>0.97699999999999998</v>
      </c>
      <c r="AI1137">
        <v>0.97699999999999998</v>
      </c>
      <c r="AJ1137">
        <v>4.6389999999999993</v>
      </c>
      <c r="AK1137">
        <v>11.978703899999999</v>
      </c>
      <c r="AL1137">
        <v>502.78557136087767</v>
      </c>
      <c r="AM1137">
        <v>1298.2796905635425</v>
      </c>
      <c r="AN1137" s="61">
        <v>0.25139278568043882</v>
      </c>
      <c r="AO1137">
        <v>0.64913984528177127</v>
      </c>
      <c r="AP1137">
        <v>0.23123108426886763</v>
      </c>
    </row>
    <row r="1138" spans="1:42" x14ac:dyDescent="0.35">
      <c r="A1138" s="48">
        <v>2020</v>
      </c>
      <c r="B1138">
        <v>335</v>
      </c>
      <c r="C1138">
        <v>497263</v>
      </c>
      <c r="D1138" t="s">
        <v>205</v>
      </c>
      <c r="E1138" t="s">
        <v>16</v>
      </c>
      <c r="F1138">
        <v>1997</v>
      </c>
      <c r="G1138">
        <v>80</v>
      </c>
      <c r="H1138">
        <v>1137.9951923076924</v>
      </c>
      <c r="J1138">
        <v>100</v>
      </c>
      <c r="K1138" t="s">
        <v>722</v>
      </c>
      <c r="L1138">
        <v>0.54</v>
      </c>
      <c r="M1138">
        <v>0.54</v>
      </c>
      <c r="N1138" t="s">
        <v>722</v>
      </c>
      <c r="O1138">
        <v>7000</v>
      </c>
      <c r="P1138">
        <v>7000</v>
      </c>
      <c r="Q1138">
        <v>26173.889423076926</v>
      </c>
      <c r="R1138" t="s">
        <v>722</v>
      </c>
      <c r="S1138">
        <v>2.63</v>
      </c>
      <c r="T1138">
        <v>2.63</v>
      </c>
      <c r="U1138" t="s">
        <v>722</v>
      </c>
      <c r="V1138">
        <v>2.8699999999999998E-4</v>
      </c>
      <c r="W1138">
        <v>2.8699999999999998E-4</v>
      </c>
      <c r="X1138" t="s">
        <v>722</v>
      </c>
      <c r="Y1138">
        <v>11.84</v>
      </c>
      <c r="Z1138">
        <v>11.84</v>
      </c>
      <c r="AA1138" t="s">
        <v>722</v>
      </c>
      <c r="AB1138">
        <v>6.0099999999999997E-5</v>
      </c>
      <c r="AC1138">
        <v>6.0099999999999997E-5</v>
      </c>
      <c r="AD1138" t="s">
        <v>722</v>
      </c>
      <c r="AE1138">
        <v>1</v>
      </c>
      <c r="AF1138">
        <v>1</v>
      </c>
      <c r="AG1138" t="s">
        <v>722</v>
      </c>
      <c r="AH1138">
        <v>0.97699999999999998</v>
      </c>
      <c r="AI1138">
        <v>0.97699999999999998</v>
      </c>
      <c r="AJ1138">
        <v>4.6389999999999993</v>
      </c>
      <c r="AK1138">
        <v>11.978703899999999</v>
      </c>
      <c r="AL1138">
        <v>502.78557136087767</v>
      </c>
      <c r="AM1138">
        <v>1298.2796905635425</v>
      </c>
      <c r="AN1138" s="61">
        <v>0.25139278568043882</v>
      </c>
      <c r="AO1138">
        <v>0.64913984528177127</v>
      </c>
      <c r="AP1138">
        <v>0.23123108426886763</v>
      </c>
    </row>
    <row r="1139" spans="1:42" x14ac:dyDescent="0.35">
      <c r="A1139" s="48">
        <v>2020</v>
      </c>
      <c r="B1139">
        <v>336</v>
      </c>
      <c r="C1139">
        <v>497297</v>
      </c>
      <c r="D1139" t="s">
        <v>205</v>
      </c>
      <c r="E1139" t="s">
        <v>16</v>
      </c>
      <c r="F1139">
        <v>1997</v>
      </c>
      <c r="G1139">
        <v>80</v>
      </c>
      <c r="H1139">
        <v>1137.9951923076924</v>
      </c>
      <c r="J1139">
        <v>100</v>
      </c>
      <c r="K1139" t="s">
        <v>722</v>
      </c>
      <c r="L1139">
        <v>0.54</v>
      </c>
      <c r="M1139">
        <v>0.54</v>
      </c>
      <c r="N1139" t="s">
        <v>722</v>
      </c>
      <c r="O1139">
        <v>7000</v>
      </c>
      <c r="P1139">
        <v>7000</v>
      </c>
      <c r="Q1139">
        <v>26173.889423076926</v>
      </c>
      <c r="R1139" t="s">
        <v>722</v>
      </c>
      <c r="S1139">
        <v>2.63</v>
      </c>
      <c r="T1139">
        <v>2.63</v>
      </c>
      <c r="U1139" t="s">
        <v>722</v>
      </c>
      <c r="V1139">
        <v>2.8699999999999998E-4</v>
      </c>
      <c r="W1139">
        <v>2.8699999999999998E-4</v>
      </c>
      <c r="X1139" t="s">
        <v>722</v>
      </c>
      <c r="Y1139">
        <v>11.84</v>
      </c>
      <c r="Z1139">
        <v>11.84</v>
      </c>
      <c r="AA1139" t="s">
        <v>722</v>
      </c>
      <c r="AB1139">
        <v>6.0099999999999997E-5</v>
      </c>
      <c r="AC1139">
        <v>6.0099999999999997E-5</v>
      </c>
      <c r="AD1139" t="s">
        <v>722</v>
      </c>
      <c r="AE1139">
        <v>1</v>
      </c>
      <c r="AF1139">
        <v>1</v>
      </c>
      <c r="AG1139" t="s">
        <v>722</v>
      </c>
      <c r="AH1139">
        <v>0.97699999999999998</v>
      </c>
      <c r="AI1139">
        <v>0.97699999999999998</v>
      </c>
      <c r="AJ1139">
        <v>4.6389999999999993</v>
      </c>
      <c r="AK1139">
        <v>11.978703899999999</v>
      </c>
      <c r="AL1139">
        <v>502.78557136087767</v>
      </c>
      <c r="AM1139">
        <v>1298.2796905635425</v>
      </c>
      <c r="AN1139" s="61">
        <v>0.25139278568043882</v>
      </c>
      <c r="AO1139">
        <v>0.64913984528177127</v>
      </c>
      <c r="AP1139">
        <v>0.23123108426886763</v>
      </c>
    </row>
    <row r="1140" spans="1:42" x14ac:dyDescent="0.35">
      <c r="A1140" s="48">
        <v>2020</v>
      </c>
      <c r="B1140">
        <v>337</v>
      </c>
      <c r="C1140">
        <v>497298</v>
      </c>
      <c r="D1140" t="s">
        <v>205</v>
      </c>
      <c r="E1140" t="s">
        <v>16</v>
      </c>
      <c r="F1140">
        <v>1997</v>
      </c>
      <c r="G1140">
        <v>80</v>
      </c>
      <c r="H1140">
        <v>1137.9951923076924</v>
      </c>
      <c r="J1140">
        <v>100</v>
      </c>
      <c r="K1140" t="s">
        <v>722</v>
      </c>
      <c r="L1140">
        <v>0.54</v>
      </c>
      <c r="M1140">
        <v>0.54</v>
      </c>
      <c r="N1140" t="s">
        <v>722</v>
      </c>
      <c r="O1140">
        <v>7000</v>
      </c>
      <c r="P1140">
        <v>7000</v>
      </c>
      <c r="Q1140">
        <v>26173.889423076926</v>
      </c>
      <c r="R1140" t="s">
        <v>722</v>
      </c>
      <c r="S1140">
        <v>2.63</v>
      </c>
      <c r="T1140">
        <v>2.63</v>
      </c>
      <c r="U1140" t="s">
        <v>722</v>
      </c>
      <c r="V1140">
        <v>2.8699999999999998E-4</v>
      </c>
      <c r="W1140">
        <v>2.8699999999999998E-4</v>
      </c>
      <c r="X1140" t="s">
        <v>722</v>
      </c>
      <c r="Y1140">
        <v>11.84</v>
      </c>
      <c r="Z1140">
        <v>11.84</v>
      </c>
      <c r="AA1140" t="s">
        <v>722</v>
      </c>
      <c r="AB1140">
        <v>6.0099999999999997E-5</v>
      </c>
      <c r="AC1140">
        <v>6.0099999999999997E-5</v>
      </c>
      <c r="AD1140" t="s">
        <v>722</v>
      </c>
      <c r="AE1140">
        <v>1</v>
      </c>
      <c r="AF1140">
        <v>1</v>
      </c>
      <c r="AG1140" t="s">
        <v>722</v>
      </c>
      <c r="AH1140">
        <v>0.97699999999999998</v>
      </c>
      <c r="AI1140">
        <v>0.97699999999999998</v>
      </c>
      <c r="AJ1140">
        <v>4.6389999999999993</v>
      </c>
      <c r="AK1140">
        <v>11.978703899999999</v>
      </c>
      <c r="AL1140">
        <v>502.78557136087767</v>
      </c>
      <c r="AM1140">
        <v>1298.2796905635425</v>
      </c>
      <c r="AN1140" s="61">
        <v>0.25139278568043882</v>
      </c>
      <c r="AO1140">
        <v>0.64913984528177127</v>
      </c>
      <c r="AP1140">
        <v>0.23123108426886763</v>
      </c>
    </row>
    <row r="1141" spans="1:42" x14ac:dyDescent="0.35">
      <c r="A1141" s="48">
        <v>2020</v>
      </c>
      <c r="B1141">
        <v>338</v>
      </c>
      <c r="C1141">
        <v>497306</v>
      </c>
      <c r="D1141" t="s">
        <v>205</v>
      </c>
      <c r="E1141" t="s">
        <v>16</v>
      </c>
      <c r="F1141">
        <v>1997</v>
      </c>
      <c r="G1141">
        <v>80</v>
      </c>
      <c r="H1141">
        <v>1137.9951923076924</v>
      </c>
      <c r="J1141">
        <v>100</v>
      </c>
      <c r="K1141" t="s">
        <v>722</v>
      </c>
      <c r="L1141">
        <v>0.54</v>
      </c>
      <c r="M1141">
        <v>0.54</v>
      </c>
      <c r="N1141" t="s">
        <v>722</v>
      </c>
      <c r="O1141">
        <v>7000</v>
      </c>
      <c r="P1141">
        <v>7000</v>
      </c>
      <c r="Q1141">
        <v>26173.889423076926</v>
      </c>
      <c r="R1141" t="s">
        <v>722</v>
      </c>
      <c r="S1141">
        <v>2.63</v>
      </c>
      <c r="T1141">
        <v>2.63</v>
      </c>
      <c r="U1141" t="s">
        <v>722</v>
      </c>
      <c r="V1141">
        <v>2.8699999999999998E-4</v>
      </c>
      <c r="W1141">
        <v>2.8699999999999998E-4</v>
      </c>
      <c r="X1141" t="s">
        <v>722</v>
      </c>
      <c r="Y1141">
        <v>11.84</v>
      </c>
      <c r="Z1141">
        <v>11.84</v>
      </c>
      <c r="AA1141" t="s">
        <v>722</v>
      </c>
      <c r="AB1141">
        <v>6.0099999999999997E-5</v>
      </c>
      <c r="AC1141">
        <v>6.0099999999999997E-5</v>
      </c>
      <c r="AD1141" t="s">
        <v>722</v>
      </c>
      <c r="AE1141">
        <v>1</v>
      </c>
      <c r="AF1141">
        <v>1</v>
      </c>
      <c r="AG1141" t="s">
        <v>722</v>
      </c>
      <c r="AH1141">
        <v>0.97699999999999998</v>
      </c>
      <c r="AI1141">
        <v>0.97699999999999998</v>
      </c>
      <c r="AJ1141">
        <v>4.6389999999999993</v>
      </c>
      <c r="AK1141">
        <v>11.978703899999999</v>
      </c>
      <c r="AL1141">
        <v>502.78557136087767</v>
      </c>
      <c r="AM1141">
        <v>1298.2796905635425</v>
      </c>
      <c r="AN1141" s="61">
        <v>0.25139278568043882</v>
      </c>
      <c r="AO1141">
        <v>0.64913984528177127</v>
      </c>
      <c r="AP1141">
        <v>0.23123108426886763</v>
      </c>
    </row>
    <row r="1142" spans="1:42" x14ac:dyDescent="0.35">
      <c r="A1142" s="48">
        <v>2020</v>
      </c>
      <c r="B1142">
        <v>339</v>
      </c>
      <c r="C1142">
        <v>497307</v>
      </c>
      <c r="D1142" t="s">
        <v>205</v>
      </c>
      <c r="E1142" t="s">
        <v>16</v>
      </c>
      <c r="F1142">
        <v>1997</v>
      </c>
      <c r="G1142">
        <v>80</v>
      </c>
      <c r="H1142">
        <v>1137.9951923076924</v>
      </c>
      <c r="J1142">
        <v>100</v>
      </c>
      <c r="K1142" t="s">
        <v>722</v>
      </c>
      <c r="L1142">
        <v>0.54</v>
      </c>
      <c r="M1142">
        <v>0.54</v>
      </c>
      <c r="N1142" t="s">
        <v>722</v>
      </c>
      <c r="O1142">
        <v>7000</v>
      </c>
      <c r="P1142">
        <v>7000</v>
      </c>
      <c r="Q1142">
        <v>26173.889423076926</v>
      </c>
      <c r="R1142" t="s">
        <v>722</v>
      </c>
      <c r="S1142">
        <v>2.63</v>
      </c>
      <c r="T1142">
        <v>2.63</v>
      </c>
      <c r="U1142" t="s">
        <v>722</v>
      </c>
      <c r="V1142">
        <v>2.8699999999999998E-4</v>
      </c>
      <c r="W1142">
        <v>2.8699999999999998E-4</v>
      </c>
      <c r="X1142" t="s">
        <v>722</v>
      </c>
      <c r="Y1142">
        <v>11.84</v>
      </c>
      <c r="Z1142">
        <v>11.84</v>
      </c>
      <c r="AA1142" t="s">
        <v>722</v>
      </c>
      <c r="AB1142">
        <v>6.0099999999999997E-5</v>
      </c>
      <c r="AC1142">
        <v>6.0099999999999997E-5</v>
      </c>
      <c r="AD1142" t="s">
        <v>722</v>
      </c>
      <c r="AE1142">
        <v>1</v>
      </c>
      <c r="AF1142">
        <v>1</v>
      </c>
      <c r="AG1142" t="s">
        <v>722</v>
      </c>
      <c r="AH1142">
        <v>0.97699999999999998</v>
      </c>
      <c r="AI1142">
        <v>0.97699999999999998</v>
      </c>
      <c r="AJ1142">
        <v>4.6389999999999993</v>
      </c>
      <c r="AK1142">
        <v>11.978703899999999</v>
      </c>
      <c r="AL1142">
        <v>502.78557136087767</v>
      </c>
      <c r="AM1142">
        <v>1298.2796905635425</v>
      </c>
      <c r="AN1142" s="61">
        <v>0.25139278568043882</v>
      </c>
      <c r="AO1142">
        <v>0.64913984528177127</v>
      </c>
      <c r="AP1142">
        <v>0.23123108426886763</v>
      </c>
    </row>
    <row r="1143" spans="1:42" x14ac:dyDescent="0.35">
      <c r="A1143" s="48">
        <v>2020</v>
      </c>
      <c r="B1143">
        <v>340</v>
      </c>
      <c r="C1143">
        <v>497309</v>
      </c>
      <c r="D1143" t="s">
        <v>205</v>
      </c>
      <c r="E1143" t="s">
        <v>16</v>
      </c>
      <c r="F1143">
        <v>1997</v>
      </c>
      <c r="G1143">
        <v>80</v>
      </c>
      <c r="H1143">
        <v>1137.9951923076924</v>
      </c>
      <c r="J1143">
        <v>100</v>
      </c>
      <c r="K1143" t="s">
        <v>722</v>
      </c>
      <c r="L1143">
        <v>0.54</v>
      </c>
      <c r="M1143">
        <v>0.54</v>
      </c>
      <c r="N1143" t="s">
        <v>722</v>
      </c>
      <c r="O1143">
        <v>7000</v>
      </c>
      <c r="P1143">
        <v>7000</v>
      </c>
      <c r="Q1143">
        <v>26173.889423076926</v>
      </c>
      <c r="R1143" t="s">
        <v>722</v>
      </c>
      <c r="S1143">
        <v>2.63</v>
      </c>
      <c r="T1143">
        <v>2.63</v>
      </c>
      <c r="U1143" t="s">
        <v>722</v>
      </c>
      <c r="V1143">
        <v>2.8699999999999998E-4</v>
      </c>
      <c r="W1143">
        <v>2.8699999999999998E-4</v>
      </c>
      <c r="X1143" t="s">
        <v>722</v>
      </c>
      <c r="Y1143">
        <v>11.84</v>
      </c>
      <c r="Z1143">
        <v>11.84</v>
      </c>
      <c r="AA1143" t="s">
        <v>722</v>
      </c>
      <c r="AB1143">
        <v>6.0099999999999997E-5</v>
      </c>
      <c r="AC1143">
        <v>6.0099999999999997E-5</v>
      </c>
      <c r="AD1143" t="s">
        <v>722</v>
      </c>
      <c r="AE1143">
        <v>1</v>
      </c>
      <c r="AF1143">
        <v>1</v>
      </c>
      <c r="AG1143" t="s">
        <v>722</v>
      </c>
      <c r="AH1143">
        <v>0.97699999999999998</v>
      </c>
      <c r="AI1143">
        <v>0.97699999999999998</v>
      </c>
      <c r="AJ1143">
        <v>4.6389999999999993</v>
      </c>
      <c r="AK1143">
        <v>11.978703899999999</v>
      </c>
      <c r="AL1143">
        <v>502.78557136087767</v>
      </c>
      <c r="AM1143">
        <v>1298.2796905635425</v>
      </c>
      <c r="AN1143" s="61">
        <v>0.25139278568043882</v>
      </c>
      <c r="AO1143">
        <v>0.64913984528177127</v>
      </c>
      <c r="AP1143">
        <v>0.23123108426886763</v>
      </c>
    </row>
    <row r="1144" spans="1:42" x14ac:dyDescent="0.35">
      <c r="A1144" s="48">
        <v>2020</v>
      </c>
      <c r="B1144">
        <v>341</v>
      </c>
      <c r="C1144">
        <v>497310</v>
      </c>
      <c r="D1144" t="s">
        <v>205</v>
      </c>
      <c r="E1144" t="s">
        <v>16</v>
      </c>
      <c r="F1144">
        <v>1997</v>
      </c>
      <c r="G1144">
        <v>80</v>
      </c>
      <c r="H1144">
        <v>1137.9951923076924</v>
      </c>
      <c r="J1144">
        <v>100</v>
      </c>
      <c r="K1144" t="s">
        <v>722</v>
      </c>
      <c r="L1144">
        <v>0.54</v>
      </c>
      <c r="M1144">
        <v>0.54</v>
      </c>
      <c r="N1144" t="s">
        <v>722</v>
      </c>
      <c r="O1144">
        <v>7000</v>
      </c>
      <c r="P1144">
        <v>7000</v>
      </c>
      <c r="Q1144">
        <v>26173.889423076926</v>
      </c>
      <c r="R1144" t="s">
        <v>722</v>
      </c>
      <c r="S1144">
        <v>2.63</v>
      </c>
      <c r="T1144">
        <v>2.63</v>
      </c>
      <c r="U1144" t="s">
        <v>722</v>
      </c>
      <c r="V1144">
        <v>2.8699999999999998E-4</v>
      </c>
      <c r="W1144">
        <v>2.8699999999999998E-4</v>
      </c>
      <c r="X1144" t="s">
        <v>722</v>
      </c>
      <c r="Y1144">
        <v>11.84</v>
      </c>
      <c r="Z1144">
        <v>11.84</v>
      </c>
      <c r="AA1144" t="s">
        <v>722</v>
      </c>
      <c r="AB1144">
        <v>6.0099999999999997E-5</v>
      </c>
      <c r="AC1144">
        <v>6.0099999999999997E-5</v>
      </c>
      <c r="AD1144" t="s">
        <v>722</v>
      </c>
      <c r="AE1144">
        <v>1</v>
      </c>
      <c r="AF1144">
        <v>1</v>
      </c>
      <c r="AG1144" t="s">
        <v>722</v>
      </c>
      <c r="AH1144">
        <v>0.97699999999999998</v>
      </c>
      <c r="AI1144">
        <v>0.97699999999999998</v>
      </c>
      <c r="AJ1144">
        <v>4.6389999999999993</v>
      </c>
      <c r="AK1144">
        <v>11.978703899999999</v>
      </c>
      <c r="AL1144">
        <v>502.78557136087767</v>
      </c>
      <c r="AM1144">
        <v>1298.2796905635425</v>
      </c>
      <c r="AN1144" s="61">
        <v>0.25139278568043882</v>
      </c>
      <c r="AO1144">
        <v>0.64913984528177127</v>
      </c>
      <c r="AP1144">
        <v>0.23123108426886763</v>
      </c>
    </row>
    <row r="1145" spans="1:42" x14ac:dyDescent="0.35">
      <c r="A1145" s="48">
        <v>2020</v>
      </c>
      <c r="B1145">
        <v>342</v>
      </c>
      <c r="C1145" t="s">
        <v>216</v>
      </c>
      <c r="D1145" t="s">
        <v>205</v>
      </c>
      <c r="E1145" t="s">
        <v>16</v>
      </c>
      <c r="F1145">
        <v>1998</v>
      </c>
      <c r="G1145">
        <v>105</v>
      </c>
      <c r="H1145">
        <v>1137.9951923076924</v>
      </c>
      <c r="J1145">
        <v>175</v>
      </c>
      <c r="K1145" t="s">
        <v>722</v>
      </c>
      <c r="L1145">
        <v>0.54</v>
      </c>
      <c r="M1145">
        <v>0.54</v>
      </c>
      <c r="N1145" t="s">
        <v>722</v>
      </c>
      <c r="O1145">
        <v>7000</v>
      </c>
      <c r="P1145">
        <v>7000</v>
      </c>
      <c r="Q1145">
        <v>25035.894230769234</v>
      </c>
      <c r="R1145" t="s">
        <v>722</v>
      </c>
      <c r="S1145">
        <v>1.61</v>
      </c>
      <c r="T1145">
        <v>1.61</v>
      </c>
      <c r="U1145" t="s">
        <v>722</v>
      </c>
      <c r="V1145">
        <v>4.1499999999999999E-5</v>
      </c>
      <c r="W1145">
        <v>4.1499999999999999E-5</v>
      </c>
      <c r="X1145" t="s">
        <v>722</v>
      </c>
      <c r="Y1145">
        <v>12.94</v>
      </c>
      <c r="Z1145">
        <v>12.94</v>
      </c>
      <c r="AA1145" t="s">
        <v>722</v>
      </c>
      <c r="AB1145">
        <v>1.27E-4</v>
      </c>
      <c r="AC1145">
        <v>1.27E-4</v>
      </c>
      <c r="AD1145" t="s">
        <v>722</v>
      </c>
      <c r="AE1145">
        <v>1</v>
      </c>
      <c r="AF1145">
        <v>1</v>
      </c>
      <c r="AG1145" t="s">
        <v>722</v>
      </c>
      <c r="AH1145">
        <v>0.97699999999999998</v>
      </c>
      <c r="AI1145">
        <v>0.97699999999999998</v>
      </c>
      <c r="AJ1145">
        <v>1.9005000000000001</v>
      </c>
      <c r="AK1145">
        <v>13.510932999999998</v>
      </c>
      <c r="AL1145">
        <v>270.34953041870972</v>
      </c>
      <c r="AM1145">
        <v>1921.9544288706388</v>
      </c>
      <c r="AN1145" s="61">
        <v>0.13517476520935487</v>
      </c>
      <c r="AO1145">
        <v>0.96097721443531936</v>
      </c>
      <c r="AP1145">
        <v>0.1243337490395646</v>
      </c>
    </row>
    <row r="1146" spans="1:42" x14ac:dyDescent="0.35">
      <c r="A1146" s="48">
        <v>2020</v>
      </c>
      <c r="B1146">
        <v>343</v>
      </c>
      <c r="C1146">
        <v>48413</v>
      </c>
      <c r="D1146" t="s">
        <v>205</v>
      </c>
      <c r="E1146" t="s">
        <v>16</v>
      </c>
      <c r="F1146">
        <v>2000</v>
      </c>
      <c r="G1146">
        <v>217</v>
      </c>
      <c r="H1146">
        <v>1137.9951923076924</v>
      </c>
      <c r="J1146">
        <v>300</v>
      </c>
      <c r="K1146" t="s">
        <v>722</v>
      </c>
      <c r="L1146">
        <v>0.54</v>
      </c>
      <c r="M1146">
        <v>0.54</v>
      </c>
      <c r="N1146" t="s">
        <v>722</v>
      </c>
      <c r="O1146">
        <v>7000</v>
      </c>
      <c r="P1146">
        <v>7000</v>
      </c>
      <c r="Q1146">
        <v>22759.903846153848</v>
      </c>
      <c r="R1146" t="s">
        <v>722</v>
      </c>
      <c r="S1146">
        <v>1.61</v>
      </c>
      <c r="T1146">
        <v>1.61</v>
      </c>
      <c r="U1146" t="s">
        <v>722</v>
      </c>
      <c r="V1146">
        <v>4.1499999999999999E-5</v>
      </c>
      <c r="W1146">
        <v>4.1499999999999999E-5</v>
      </c>
      <c r="X1146" t="s">
        <v>722</v>
      </c>
      <c r="Y1146">
        <v>12.94</v>
      </c>
      <c r="Z1146">
        <v>12.94</v>
      </c>
      <c r="AA1146" t="s">
        <v>722</v>
      </c>
      <c r="AB1146">
        <v>1.27E-4</v>
      </c>
      <c r="AC1146">
        <v>1.27E-4</v>
      </c>
      <c r="AD1146" t="s">
        <v>722</v>
      </c>
      <c r="AE1146">
        <v>1</v>
      </c>
      <c r="AF1146">
        <v>1</v>
      </c>
      <c r="AG1146" t="s">
        <v>722</v>
      </c>
      <c r="AH1146">
        <v>0.97699999999999998</v>
      </c>
      <c r="AI1146">
        <v>0.97699999999999998</v>
      </c>
      <c r="AJ1146">
        <v>1.9005000000000001</v>
      </c>
      <c r="AK1146">
        <v>13.510932999999998</v>
      </c>
      <c r="AL1146">
        <v>558.72236286533337</v>
      </c>
      <c r="AM1146">
        <v>3972.039152999319</v>
      </c>
      <c r="AN1146" s="61">
        <v>0.27936118143266669</v>
      </c>
      <c r="AO1146">
        <v>1.9860195764996595</v>
      </c>
      <c r="AP1146">
        <v>0.25695641468176683</v>
      </c>
    </row>
    <row r="1147" spans="1:42" x14ac:dyDescent="0.35">
      <c r="A1147" s="48">
        <v>2020</v>
      </c>
      <c r="B1147">
        <v>344</v>
      </c>
      <c r="C1147">
        <v>48416</v>
      </c>
      <c r="D1147" t="s">
        <v>205</v>
      </c>
      <c r="E1147" t="s">
        <v>16</v>
      </c>
      <c r="F1147">
        <v>2000</v>
      </c>
      <c r="G1147">
        <v>217</v>
      </c>
      <c r="H1147">
        <v>1137.9951923076924</v>
      </c>
      <c r="J1147">
        <v>300</v>
      </c>
      <c r="K1147" t="s">
        <v>722</v>
      </c>
      <c r="L1147">
        <v>0.54</v>
      </c>
      <c r="M1147">
        <v>0.54</v>
      </c>
      <c r="N1147" t="s">
        <v>722</v>
      </c>
      <c r="O1147">
        <v>7000</v>
      </c>
      <c r="P1147">
        <v>7000</v>
      </c>
      <c r="Q1147">
        <v>22759.903846153848</v>
      </c>
      <c r="R1147" t="s">
        <v>722</v>
      </c>
      <c r="S1147">
        <v>1.61</v>
      </c>
      <c r="T1147">
        <v>1.61</v>
      </c>
      <c r="U1147" t="s">
        <v>722</v>
      </c>
      <c r="V1147">
        <v>4.1499999999999999E-5</v>
      </c>
      <c r="W1147">
        <v>4.1499999999999999E-5</v>
      </c>
      <c r="X1147" t="s">
        <v>722</v>
      </c>
      <c r="Y1147">
        <v>12.94</v>
      </c>
      <c r="Z1147">
        <v>12.94</v>
      </c>
      <c r="AA1147" t="s">
        <v>722</v>
      </c>
      <c r="AB1147">
        <v>1.27E-4</v>
      </c>
      <c r="AC1147">
        <v>1.27E-4</v>
      </c>
      <c r="AD1147" t="s">
        <v>722</v>
      </c>
      <c r="AE1147">
        <v>1</v>
      </c>
      <c r="AF1147">
        <v>1</v>
      </c>
      <c r="AG1147" t="s">
        <v>722</v>
      </c>
      <c r="AH1147">
        <v>0.97699999999999998</v>
      </c>
      <c r="AI1147">
        <v>0.97699999999999998</v>
      </c>
      <c r="AJ1147">
        <v>1.9005000000000001</v>
      </c>
      <c r="AK1147">
        <v>13.510932999999998</v>
      </c>
      <c r="AL1147">
        <v>558.72236286533337</v>
      </c>
      <c r="AM1147">
        <v>3972.039152999319</v>
      </c>
      <c r="AN1147" s="61">
        <v>0.27936118143266669</v>
      </c>
      <c r="AO1147">
        <v>1.9860195764996595</v>
      </c>
      <c r="AP1147">
        <v>0.25695641468176683</v>
      </c>
    </row>
    <row r="1148" spans="1:42" x14ac:dyDescent="0.35">
      <c r="A1148" s="48">
        <v>2020</v>
      </c>
      <c r="B1148">
        <v>345</v>
      </c>
      <c r="C1148">
        <v>48418</v>
      </c>
      <c r="D1148" t="s">
        <v>205</v>
      </c>
      <c r="E1148" t="s">
        <v>16</v>
      </c>
      <c r="F1148">
        <v>2000</v>
      </c>
      <c r="G1148">
        <v>217</v>
      </c>
      <c r="H1148">
        <v>1137.9951923076924</v>
      </c>
      <c r="J1148">
        <v>300</v>
      </c>
      <c r="K1148" t="s">
        <v>722</v>
      </c>
      <c r="L1148">
        <v>0.54</v>
      </c>
      <c r="M1148">
        <v>0.54</v>
      </c>
      <c r="N1148" t="s">
        <v>722</v>
      </c>
      <c r="O1148">
        <v>7000</v>
      </c>
      <c r="P1148">
        <v>7000</v>
      </c>
      <c r="Q1148">
        <v>22759.903846153848</v>
      </c>
      <c r="R1148" t="s">
        <v>722</v>
      </c>
      <c r="S1148">
        <v>1.61</v>
      </c>
      <c r="T1148">
        <v>1.61</v>
      </c>
      <c r="U1148" t="s">
        <v>722</v>
      </c>
      <c r="V1148">
        <v>4.1499999999999999E-5</v>
      </c>
      <c r="W1148">
        <v>4.1499999999999999E-5</v>
      </c>
      <c r="X1148" t="s">
        <v>722</v>
      </c>
      <c r="Y1148">
        <v>12.94</v>
      </c>
      <c r="Z1148">
        <v>12.94</v>
      </c>
      <c r="AA1148" t="s">
        <v>722</v>
      </c>
      <c r="AB1148">
        <v>1.27E-4</v>
      </c>
      <c r="AC1148">
        <v>1.27E-4</v>
      </c>
      <c r="AD1148" t="s">
        <v>722</v>
      </c>
      <c r="AE1148">
        <v>1</v>
      </c>
      <c r="AF1148">
        <v>1</v>
      </c>
      <c r="AG1148" t="s">
        <v>722</v>
      </c>
      <c r="AH1148">
        <v>0.97699999999999998</v>
      </c>
      <c r="AI1148">
        <v>0.97699999999999998</v>
      </c>
      <c r="AJ1148">
        <v>1.9005000000000001</v>
      </c>
      <c r="AK1148">
        <v>13.510932999999998</v>
      </c>
      <c r="AL1148">
        <v>558.72236286533337</v>
      </c>
      <c r="AM1148">
        <v>3972.039152999319</v>
      </c>
      <c r="AN1148" s="61">
        <v>0.27936118143266669</v>
      </c>
      <c r="AO1148">
        <v>1.9860195764996595</v>
      </c>
      <c r="AP1148">
        <v>0.25695641468176683</v>
      </c>
    </row>
    <row r="1149" spans="1:42" x14ac:dyDescent="0.35">
      <c r="A1149" s="48">
        <v>2020</v>
      </c>
      <c r="B1149">
        <v>346</v>
      </c>
      <c r="C1149">
        <v>48419</v>
      </c>
      <c r="D1149" t="s">
        <v>205</v>
      </c>
      <c r="E1149" t="s">
        <v>16</v>
      </c>
      <c r="F1149">
        <v>2000</v>
      </c>
      <c r="G1149">
        <v>217</v>
      </c>
      <c r="H1149">
        <v>1137.9951923076924</v>
      </c>
      <c r="J1149">
        <v>300</v>
      </c>
      <c r="K1149" t="s">
        <v>722</v>
      </c>
      <c r="L1149">
        <v>0.54</v>
      </c>
      <c r="M1149">
        <v>0.54</v>
      </c>
      <c r="N1149" t="s">
        <v>722</v>
      </c>
      <c r="O1149">
        <v>7000</v>
      </c>
      <c r="P1149">
        <v>7000</v>
      </c>
      <c r="Q1149">
        <v>22759.903846153848</v>
      </c>
      <c r="R1149" t="s">
        <v>722</v>
      </c>
      <c r="S1149">
        <v>1.61</v>
      </c>
      <c r="T1149">
        <v>1.61</v>
      </c>
      <c r="U1149" t="s">
        <v>722</v>
      </c>
      <c r="V1149">
        <v>4.1499999999999999E-5</v>
      </c>
      <c r="W1149">
        <v>4.1499999999999999E-5</v>
      </c>
      <c r="X1149" t="s">
        <v>722</v>
      </c>
      <c r="Y1149">
        <v>12.94</v>
      </c>
      <c r="Z1149">
        <v>12.94</v>
      </c>
      <c r="AA1149" t="s">
        <v>722</v>
      </c>
      <c r="AB1149">
        <v>1.27E-4</v>
      </c>
      <c r="AC1149">
        <v>1.27E-4</v>
      </c>
      <c r="AD1149" t="s">
        <v>722</v>
      </c>
      <c r="AE1149">
        <v>1</v>
      </c>
      <c r="AF1149">
        <v>1</v>
      </c>
      <c r="AG1149" t="s">
        <v>722</v>
      </c>
      <c r="AH1149">
        <v>0.97699999999999998</v>
      </c>
      <c r="AI1149">
        <v>0.97699999999999998</v>
      </c>
      <c r="AJ1149">
        <v>1.9005000000000001</v>
      </c>
      <c r="AK1149">
        <v>13.510932999999998</v>
      </c>
      <c r="AL1149">
        <v>558.72236286533337</v>
      </c>
      <c r="AM1149">
        <v>3972.039152999319</v>
      </c>
      <c r="AN1149" s="61">
        <v>0.27936118143266669</v>
      </c>
      <c r="AO1149">
        <v>1.9860195764996595</v>
      </c>
      <c r="AP1149">
        <v>0.25695641468176683</v>
      </c>
    </row>
    <row r="1150" spans="1:42" x14ac:dyDescent="0.35">
      <c r="A1150" s="48">
        <v>2020</v>
      </c>
      <c r="B1150">
        <v>347</v>
      </c>
      <c r="C1150">
        <v>48420</v>
      </c>
      <c r="D1150" t="s">
        <v>205</v>
      </c>
      <c r="E1150" t="s">
        <v>16</v>
      </c>
      <c r="F1150">
        <v>2000</v>
      </c>
      <c r="G1150">
        <v>217</v>
      </c>
      <c r="H1150">
        <v>1137.9951923076924</v>
      </c>
      <c r="J1150">
        <v>300</v>
      </c>
      <c r="K1150" t="s">
        <v>722</v>
      </c>
      <c r="L1150">
        <v>0.54</v>
      </c>
      <c r="M1150">
        <v>0.54</v>
      </c>
      <c r="N1150" t="s">
        <v>722</v>
      </c>
      <c r="O1150">
        <v>7000</v>
      </c>
      <c r="P1150">
        <v>7000</v>
      </c>
      <c r="Q1150">
        <v>22759.903846153848</v>
      </c>
      <c r="R1150" t="s">
        <v>722</v>
      </c>
      <c r="S1150">
        <v>1.61</v>
      </c>
      <c r="T1150">
        <v>1.61</v>
      </c>
      <c r="U1150" t="s">
        <v>722</v>
      </c>
      <c r="V1150">
        <v>4.1499999999999999E-5</v>
      </c>
      <c r="W1150">
        <v>4.1499999999999999E-5</v>
      </c>
      <c r="X1150" t="s">
        <v>722</v>
      </c>
      <c r="Y1150">
        <v>12.94</v>
      </c>
      <c r="Z1150">
        <v>12.94</v>
      </c>
      <c r="AA1150" t="s">
        <v>722</v>
      </c>
      <c r="AB1150">
        <v>1.27E-4</v>
      </c>
      <c r="AC1150">
        <v>1.27E-4</v>
      </c>
      <c r="AD1150" t="s">
        <v>722</v>
      </c>
      <c r="AE1150">
        <v>1</v>
      </c>
      <c r="AF1150">
        <v>1</v>
      </c>
      <c r="AG1150" t="s">
        <v>722</v>
      </c>
      <c r="AH1150">
        <v>0.97699999999999998</v>
      </c>
      <c r="AI1150">
        <v>0.97699999999999998</v>
      </c>
      <c r="AJ1150">
        <v>1.9005000000000001</v>
      </c>
      <c r="AK1150">
        <v>13.510932999999998</v>
      </c>
      <c r="AL1150">
        <v>558.72236286533337</v>
      </c>
      <c r="AM1150">
        <v>3972.039152999319</v>
      </c>
      <c r="AN1150" s="61">
        <v>0.27936118143266669</v>
      </c>
      <c r="AO1150">
        <v>1.9860195764996595</v>
      </c>
      <c r="AP1150">
        <v>0.25695641468176683</v>
      </c>
    </row>
    <row r="1151" spans="1:42" x14ac:dyDescent="0.35">
      <c r="A1151" s="48">
        <v>2020</v>
      </c>
      <c r="B1151">
        <v>348</v>
      </c>
      <c r="C1151">
        <v>48421</v>
      </c>
      <c r="D1151" t="s">
        <v>205</v>
      </c>
      <c r="E1151" t="s">
        <v>16</v>
      </c>
      <c r="F1151">
        <v>2000</v>
      </c>
      <c r="G1151">
        <v>217</v>
      </c>
      <c r="H1151">
        <v>1137.9951923076924</v>
      </c>
      <c r="J1151">
        <v>300</v>
      </c>
      <c r="K1151" t="s">
        <v>722</v>
      </c>
      <c r="L1151">
        <v>0.54</v>
      </c>
      <c r="M1151">
        <v>0.54</v>
      </c>
      <c r="N1151" t="s">
        <v>722</v>
      </c>
      <c r="O1151">
        <v>7000</v>
      </c>
      <c r="P1151">
        <v>7000</v>
      </c>
      <c r="Q1151">
        <v>22759.903846153848</v>
      </c>
      <c r="R1151" t="s">
        <v>722</v>
      </c>
      <c r="S1151">
        <v>1.61</v>
      </c>
      <c r="T1151">
        <v>1.61</v>
      </c>
      <c r="U1151" t="s">
        <v>722</v>
      </c>
      <c r="V1151">
        <v>4.1499999999999999E-5</v>
      </c>
      <c r="W1151">
        <v>4.1499999999999999E-5</v>
      </c>
      <c r="X1151" t="s">
        <v>722</v>
      </c>
      <c r="Y1151">
        <v>12.94</v>
      </c>
      <c r="Z1151">
        <v>12.94</v>
      </c>
      <c r="AA1151" t="s">
        <v>722</v>
      </c>
      <c r="AB1151">
        <v>1.27E-4</v>
      </c>
      <c r="AC1151">
        <v>1.27E-4</v>
      </c>
      <c r="AD1151" t="s">
        <v>722</v>
      </c>
      <c r="AE1151">
        <v>1</v>
      </c>
      <c r="AF1151">
        <v>1</v>
      </c>
      <c r="AG1151" t="s">
        <v>722</v>
      </c>
      <c r="AH1151">
        <v>0.97699999999999998</v>
      </c>
      <c r="AI1151">
        <v>0.97699999999999998</v>
      </c>
      <c r="AJ1151">
        <v>1.9005000000000001</v>
      </c>
      <c r="AK1151">
        <v>13.510932999999998</v>
      </c>
      <c r="AL1151">
        <v>558.72236286533337</v>
      </c>
      <c r="AM1151">
        <v>3972.039152999319</v>
      </c>
      <c r="AN1151" s="61">
        <v>0.27936118143266669</v>
      </c>
      <c r="AO1151">
        <v>1.9860195764996595</v>
      </c>
      <c r="AP1151">
        <v>0.25695641468176683</v>
      </c>
    </row>
    <row r="1152" spans="1:42" x14ac:dyDescent="0.35">
      <c r="A1152" s="48">
        <v>2020</v>
      </c>
      <c r="B1152">
        <v>349</v>
      </c>
      <c r="C1152">
        <v>48422</v>
      </c>
      <c r="D1152" t="s">
        <v>205</v>
      </c>
      <c r="E1152" t="s">
        <v>16</v>
      </c>
      <c r="F1152">
        <v>2000</v>
      </c>
      <c r="G1152">
        <v>217</v>
      </c>
      <c r="H1152">
        <v>1137.9951923076924</v>
      </c>
      <c r="J1152">
        <v>300</v>
      </c>
      <c r="K1152" t="s">
        <v>722</v>
      </c>
      <c r="L1152">
        <v>0.54</v>
      </c>
      <c r="M1152">
        <v>0.54</v>
      </c>
      <c r="N1152" t="s">
        <v>722</v>
      </c>
      <c r="O1152">
        <v>7000</v>
      </c>
      <c r="P1152">
        <v>7000</v>
      </c>
      <c r="Q1152">
        <v>22759.903846153848</v>
      </c>
      <c r="R1152" t="s">
        <v>722</v>
      </c>
      <c r="S1152">
        <v>1.61</v>
      </c>
      <c r="T1152">
        <v>1.61</v>
      </c>
      <c r="U1152" t="s">
        <v>722</v>
      </c>
      <c r="V1152">
        <v>4.1499999999999999E-5</v>
      </c>
      <c r="W1152">
        <v>4.1499999999999999E-5</v>
      </c>
      <c r="X1152" t="s">
        <v>722</v>
      </c>
      <c r="Y1152">
        <v>12.94</v>
      </c>
      <c r="Z1152">
        <v>12.94</v>
      </c>
      <c r="AA1152" t="s">
        <v>722</v>
      </c>
      <c r="AB1152">
        <v>1.27E-4</v>
      </c>
      <c r="AC1152">
        <v>1.27E-4</v>
      </c>
      <c r="AD1152" t="s">
        <v>722</v>
      </c>
      <c r="AE1152">
        <v>1</v>
      </c>
      <c r="AF1152">
        <v>1</v>
      </c>
      <c r="AG1152" t="s">
        <v>722</v>
      </c>
      <c r="AH1152">
        <v>0.97699999999999998</v>
      </c>
      <c r="AI1152">
        <v>0.97699999999999998</v>
      </c>
      <c r="AJ1152">
        <v>1.9005000000000001</v>
      </c>
      <c r="AK1152">
        <v>13.510932999999998</v>
      </c>
      <c r="AL1152">
        <v>558.72236286533337</v>
      </c>
      <c r="AM1152">
        <v>3972.039152999319</v>
      </c>
      <c r="AN1152" s="61">
        <v>0.27936118143266669</v>
      </c>
      <c r="AO1152">
        <v>1.9860195764996595</v>
      </c>
      <c r="AP1152">
        <v>0.25695641468176683</v>
      </c>
    </row>
    <row r="1153" spans="1:42" x14ac:dyDescent="0.35">
      <c r="A1153" s="48">
        <v>2020</v>
      </c>
      <c r="B1153">
        <v>350</v>
      </c>
      <c r="C1153">
        <v>48430</v>
      </c>
      <c r="D1153" t="s">
        <v>205</v>
      </c>
      <c r="E1153" t="s">
        <v>16</v>
      </c>
      <c r="F1153">
        <v>2000</v>
      </c>
      <c r="G1153">
        <v>217</v>
      </c>
      <c r="H1153">
        <v>1137.9951923076924</v>
      </c>
      <c r="J1153">
        <v>300</v>
      </c>
      <c r="K1153" t="s">
        <v>722</v>
      </c>
      <c r="L1153">
        <v>0.54</v>
      </c>
      <c r="M1153">
        <v>0.54</v>
      </c>
      <c r="N1153" t="s">
        <v>722</v>
      </c>
      <c r="O1153">
        <v>7000</v>
      </c>
      <c r="P1153">
        <v>7000</v>
      </c>
      <c r="Q1153">
        <v>22759.903846153848</v>
      </c>
      <c r="R1153" t="s">
        <v>722</v>
      </c>
      <c r="S1153">
        <v>1.61</v>
      </c>
      <c r="T1153">
        <v>1.61</v>
      </c>
      <c r="U1153" t="s">
        <v>722</v>
      </c>
      <c r="V1153">
        <v>4.1499999999999999E-5</v>
      </c>
      <c r="W1153">
        <v>4.1499999999999999E-5</v>
      </c>
      <c r="X1153" t="s">
        <v>722</v>
      </c>
      <c r="Y1153">
        <v>12.94</v>
      </c>
      <c r="Z1153">
        <v>12.94</v>
      </c>
      <c r="AA1153" t="s">
        <v>722</v>
      </c>
      <c r="AB1153">
        <v>1.27E-4</v>
      </c>
      <c r="AC1153">
        <v>1.27E-4</v>
      </c>
      <c r="AD1153" t="s">
        <v>722</v>
      </c>
      <c r="AE1153">
        <v>1</v>
      </c>
      <c r="AF1153">
        <v>1</v>
      </c>
      <c r="AG1153" t="s">
        <v>722</v>
      </c>
      <c r="AH1153">
        <v>0.97699999999999998</v>
      </c>
      <c r="AI1153">
        <v>0.97699999999999998</v>
      </c>
      <c r="AJ1153">
        <v>1.9005000000000001</v>
      </c>
      <c r="AK1153">
        <v>13.510932999999998</v>
      </c>
      <c r="AL1153">
        <v>558.72236286533337</v>
      </c>
      <c r="AM1153">
        <v>3972.039152999319</v>
      </c>
      <c r="AN1153" s="61">
        <v>0.27936118143266669</v>
      </c>
      <c r="AO1153">
        <v>1.9860195764996595</v>
      </c>
      <c r="AP1153">
        <v>0.25695641468176683</v>
      </c>
    </row>
    <row r="1154" spans="1:42" x14ac:dyDescent="0.35">
      <c r="A1154" s="48">
        <v>2020</v>
      </c>
      <c r="B1154">
        <v>351</v>
      </c>
      <c r="C1154">
        <v>48543</v>
      </c>
      <c r="D1154" t="s">
        <v>205</v>
      </c>
      <c r="E1154" t="s">
        <v>16</v>
      </c>
      <c r="F1154">
        <v>2000</v>
      </c>
      <c r="G1154">
        <v>217</v>
      </c>
      <c r="H1154">
        <v>1137.9951923076924</v>
      </c>
      <c r="J1154">
        <v>300</v>
      </c>
      <c r="K1154" t="s">
        <v>722</v>
      </c>
      <c r="L1154">
        <v>0.54</v>
      </c>
      <c r="M1154">
        <v>0.54</v>
      </c>
      <c r="N1154" t="s">
        <v>722</v>
      </c>
      <c r="O1154">
        <v>7000</v>
      </c>
      <c r="P1154">
        <v>7000</v>
      </c>
      <c r="Q1154">
        <v>22759.903846153848</v>
      </c>
      <c r="R1154" t="s">
        <v>722</v>
      </c>
      <c r="S1154">
        <v>1.61</v>
      </c>
      <c r="T1154">
        <v>1.61</v>
      </c>
      <c r="U1154" t="s">
        <v>722</v>
      </c>
      <c r="V1154">
        <v>4.1499999999999999E-5</v>
      </c>
      <c r="W1154">
        <v>4.1499999999999999E-5</v>
      </c>
      <c r="X1154" t="s">
        <v>722</v>
      </c>
      <c r="Y1154">
        <v>12.94</v>
      </c>
      <c r="Z1154">
        <v>12.94</v>
      </c>
      <c r="AA1154" t="s">
        <v>722</v>
      </c>
      <c r="AB1154">
        <v>1.27E-4</v>
      </c>
      <c r="AC1154">
        <v>1.27E-4</v>
      </c>
      <c r="AD1154" t="s">
        <v>722</v>
      </c>
      <c r="AE1154">
        <v>1</v>
      </c>
      <c r="AF1154">
        <v>1</v>
      </c>
      <c r="AG1154" t="s">
        <v>722</v>
      </c>
      <c r="AH1154">
        <v>0.97699999999999998</v>
      </c>
      <c r="AI1154">
        <v>0.97699999999999998</v>
      </c>
      <c r="AJ1154">
        <v>1.9005000000000001</v>
      </c>
      <c r="AK1154">
        <v>13.510932999999998</v>
      </c>
      <c r="AL1154">
        <v>558.72236286533337</v>
      </c>
      <c r="AM1154">
        <v>3972.039152999319</v>
      </c>
      <c r="AN1154" s="61">
        <v>0.27936118143266669</v>
      </c>
      <c r="AO1154">
        <v>1.9860195764996595</v>
      </c>
      <c r="AP1154">
        <v>0.25695641468176683</v>
      </c>
    </row>
    <row r="1155" spans="1:42" x14ac:dyDescent="0.35">
      <c r="A1155" s="48">
        <v>2020</v>
      </c>
      <c r="B1155">
        <v>352</v>
      </c>
      <c r="C1155">
        <v>48544</v>
      </c>
      <c r="D1155" t="s">
        <v>205</v>
      </c>
      <c r="E1155" t="s">
        <v>16</v>
      </c>
      <c r="F1155">
        <v>2000</v>
      </c>
      <c r="G1155">
        <v>217</v>
      </c>
      <c r="H1155">
        <v>1137.9951923076924</v>
      </c>
      <c r="J1155">
        <v>300</v>
      </c>
      <c r="K1155" t="s">
        <v>722</v>
      </c>
      <c r="L1155">
        <v>0.54</v>
      </c>
      <c r="M1155">
        <v>0.54</v>
      </c>
      <c r="N1155" t="s">
        <v>722</v>
      </c>
      <c r="O1155">
        <v>7000</v>
      </c>
      <c r="P1155">
        <v>7000</v>
      </c>
      <c r="Q1155">
        <v>22759.903846153848</v>
      </c>
      <c r="R1155" t="s">
        <v>722</v>
      </c>
      <c r="S1155">
        <v>1.61</v>
      </c>
      <c r="T1155">
        <v>1.61</v>
      </c>
      <c r="U1155" t="s">
        <v>722</v>
      </c>
      <c r="V1155">
        <v>4.1499999999999999E-5</v>
      </c>
      <c r="W1155">
        <v>4.1499999999999999E-5</v>
      </c>
      <c r="X1155" t="s">
        <v>722</v>
      </c>
      <c r="Y1155">
        <v>12.94</v>
      </c>
      <c r="Z1155">
        <v>12.94</v>
      </c>
      <c r="AA1155" t="s">
        <v>722</v>
      </c>
      <c r="AB1155">
        <v>1.27E-4</v>
      </c>
      <c r="AC1155">
        <v>1.27E-4</v>
      </c>
      <c r="AD1155" t="s">
        <v>722</v>
      </c>
      <c r="AE1155">
        <v>1</v>
      </c>
      <c r="AF1155">
        <v>1</v>
      </c>
      <c r="AG1155" t="s">
        <v>722</v>
      </c>
      <c r="AH1155">
        <v>0.97699999999999998</v>
      </c>
      <c r="AI1155">
        <v>0.97699999999999998</v>
      </c>
      <c r="AJ1155">
        <v>1.9005000000000001</v>
      </c>
      <c r="AK1155">
        <v>13.510932999999998</v>
      </c>
      <c r="AL1155">
        <v>558.72236286533337</v>
      </c>
      <c r="AM1155">
        <v>3972.039152999319</v>
      </c>
      <c r="AN1155" s="61">
        <v>0.27936118143266669</v>
      </c>
      <c r="AO1155">
        <v>1.9860195764996595</v>
      </c>
      <c r="AP1155">
        <v>0.25695641468176683</v>
      </c>
    </row>
    <row r="1156" spans="1:42" x14ac:dyDescent="0.35">
      <c r="A1156" s="48">
        <v>2020</v>
      </c>
      <c r="B1156">
        <v>353</v>
      </c>
      <c r="C1156">
        <v>48545</v>
      </c>
      <c r="D1156" t="s">
        <v>205</v>
      </c>
      <c r="E1156" t="s">
        <v>16</v>
      </c>
      <c r="F1156">
        <v>2000</v>
      </c>
      <c r="G1156">
        <v>217</v>
      </c>
      <c r="H1156">
        <v>1137.9951923076924</v>
      </c>
      <c r="J1156">
        <v>300</v>
      </c>
      <c r="K1156" t="s">
        <v>722</v>
      </c>
      <c r="L1156">
        <v>0.54</v>
      </c>
      <c r="M1156">
        <v>0.54</v>
      </c>
      <c r="N1156" t="s">
        <v>722</v>
      </c>
      <c r="O1156">
        <v>7000</v>
      </c>
      <c r="P1156">
        <v>7000</v>
      </c>
      <c r="Q1156">
        <v>22759.903846153848</v>
      </c>
      <c r="R1156" t="s">
        <v>722</v>
      </c>
      <c r="S1156">
        <v>1.61</v>
      </c>
      <c r="T1156">
        <v>1.61</v>
      </c>
      <c r="U1156" t="s">
        <v>722</v>
      </c>
      <c r="V1156">
        <v>4.1499999999999999E-5</v>
      </c>
      <c r="W1156">
        <v>4.1499999999999999E-5</v>
      </c>
      <c r="X1156" t="s">
        <v>722</v>
      </c>
      <c r="Y1156">
        <v>12.94</v>
      </c>
      <c r="Z1156">
        <v>12.94</v>
      </c>
      <c r="AA1156" t="s">
        <v>722</v>
      </c>
      <c r="AB1156">
        <v>1.27E-4</v>
      </c>
      <c r="AC1156">
        <v>1.27E-4</v>
      </c>
      <c r="AD1156" t="s">
        <v>722</v>
      </c>
      <c r="AE1156">
        <v>1</v>
      </c>
      <c r="AF1156">
        <v>1</v>
      </c>
      <c r="AG1156" t="s">
        <v>722</v>
      </c>
      <c r="AH1156">
        <v>0.97699999999999998</v>
      </c>
      <c r="AI1156">
        <v>0.97699999999999998</v>
      </c>
      <c r="AJ1156">
        <v>1.9005000000000001</v>
      </c>
      <c r="AK1156">
        <v>13.510932999999998</v>
      </c>
      <c r="AL1156">
        <v>558.72236286533337</v>
      </c>
      <c r="AM1156">
        <v>3972.039152999319</v>
      </c>
      <c r="AN1156" s="61">
        <v>0.27936118143266669</v>
      </c>
      <c r="AO1156">
        <v>1.9860195764996595</v>
      </c>
      <c r="AP1156">
        <v>0.25695641468176683</v>
      </c>
    </row>
    <row r="1157" spans="1:42" x14ac:dyDescent="0.35">
      <c r="A1157" s="48">
        <v>2020</v>
      </c>
      <c r="B1157">
        <v>354</v>
      </c>
      <c r="C1157">
        <v>48546</v>
      </c>
      <c r="D1157" t="s">
        <v>205</v>
      </c>
      <c r="E1157" t="s">
        <v>16</v>
      </c>
      <c r="F1157">
        <v>2000</v>
      </c>
      <c r="G1157">
        <v>217</v>
      </c>
      <c r="H1157">
        <v>1137.9951923076924</v>
      </c>
      <c r="J1157">
        <v>300</v>
      </c>
      <c r="K1157" t="s">
        <v>722</v>
      </c>
      <c r="L1157">
        <v>0.54</v>
      </c>
      <c r="M1157">
        <v>0.54</v>
      </c>
      <c r="N1157" t="s">
        <v>722</v>
      </c>
      <c r="O1157">
        <v>7000</v>
      </c>
      <c r="P1157">
        <v>7000</v>
      </c>
      <c r="Q1157">
        <v>22759.903846153848</v>
      </c>
      <c r="R1157" t="s">
        <v>722</v>
      </c>
      <c r="S1157">
        <v>1.61</v>
      </c>
      <c r="T1157">
        <v>1.61</v>
      </c>
      <c r="U1157" t="s">
        <v>722</v>
      </c>
      <c r="V1157">
        <v>4.1499999999999999E-5</v>
      </c>
      <c r="W1157">
        <v>4.1499999999999999E-5</v>
      </c>
      <c r="X1157" t="s">
        <v>722</v>
      </c>
      <c r="Y1157">
        <v>12.94</v>
      </c>
      <c r="Z1157">
        <v>12.94</v>
      </c>
      <c r="AA1157" t="s">
        <v>722</v>
      </c>
      <c r="AB1157">
        <v>1.27E-4</v>
      </c>
      <c r="AC1157">
        <v>1.27E-4</v>
      </c>
      <c r="AD1157" t="s">
        <v>722</v>
      </c>
      <c r="AE1157">
        <v>1</v>
      </c>
      <c r="AF1157">
        <v>1</v>
      </c>
      <c r="AG1157" t="s">
        <v>722</v>
      </c>
      <c r="AH1157">
        <v>0.97699999999999998</v>
      </c>
      <c r="AI1157">
        <v>0.97699999999999998</v>
      </c>
      <c r="AJ1157">
        <v>1.9005000000000001</v>
      </c>
      <c r="AK1157">
        <v>13.510932999999998</v>
      </c>
      <c r="AL1157">
        <v>558.72236286533337</v>
      </c>
      <c r="AM1157">
        <v>3972.039152999319</v>
      </c>
      <c r="AN1157" s="61">
        <v>0.27936118143266669</v>
      </c>
      <c r="AO1157">
        <v>1.9860195764996595</v>
      </c>
      <c r="AP1157">
        <v>0.25695641468176683</v>
      </c>
    </row>
    <row r="1158" spans="1:42" x14ac:dyDescent="0.35">
      <c r="A1158" s="48">
        <v>2020</v>
      </c>
      <c r="B1158">
        <v>355</v>
      </c>
      <c r="C1158">
        <v>48548</v>
      </c>
      <c r="D1158" t="s">
        <v>205</v>
      </c>
      <c r="E1158" t="s">
        <v>16</v>
      </c>
      <c r="F1158">
        <v>2000</v>
      </c>
      <c r="G1158">
        <v>217</v>
      </c>
      <c r="H1158">
        <v>1137.9951923076924</v>
      </c>
      <c r="J1158">
        <v>300</v>
      </c>
      <c r="K1158" t="s">
        <v>722</v>
      </c>
      <c r="L1158">
        <v>0.54</v>
      </c>
      <c r="M1158">
        <v>0.54</v>
      </c>
      <c r="N1158" t="s">
        <v>722</v>
      </c>
      <c r="O1158">
        <v>7000</v>
      </c>
      <c r="P1158">
        <v>7000</v>
      </c>
      <c r="Q1158">
        <v>22759.903846153848</v>
      </c>
      <c r="R1158" t="s">
        <v>722</v>
      </c>
      <c r="S1158">
        <v>1.61</v>
      </c>
      <c r="T1158">
        <v>1.61</v>
      </c>
      <c r="U1158" t="s">
        <v>722</v>
      </c>
      <c r="V1158">
        <v>4.1499999999999999E-5</v>
      </c>
      <c r="W1158">
        <v>4.1499999999999999E-5</v>
      </c>
      <c r="X1158" t="s">
        <v>722</v>
      </c>
      <c r="Y1158">
        <v>12.94</v>
      </c>
      <c r="Z1158">
        <v>12.94</v>
      </c>
      <c r="AA1158" t="s">
        <v>722</v>
      </c>
      <c r="AB1158">
        <v>1.27E-4</v>
      </c>
      <c r="AC1158">
        <v>1.27E-4</v>
      </c>
      <c r="AD1158" t="s">
        <v>722</v>
      </c>
      <c r="AE1158">
        <v>1</v>
      </c>
      <c r="AF1158">
        <v>1</v>
      </c>
      <c r="AG1158" t="s">
        <v>722</v>
      </c>
      <c r="AH1158">
        <v>0.97699999999999998</v>
      </c>
      <c r="AI1158">
        <v>0.97699999999999998</v>
      </c>
      <c r="AJ1158">
        <v>1.9005000000000001</v>
      </c>
      <c r="AK1158">
        <v>13.510932999999998</v>
      </c>
      <c r="AL1158">
        <v>558.72236286533337</v>
      </c>
      <c r="AM1158">
        <v>3972.039152999319</v>
      </c>
      <c r="AN1158" s="61">
        <v>0.27936118143266669</v>
      </c>
      <c r="AO1158">
        <v>1.9860195764996595</v>
      </c>
      <c r="AP1158">
        <v>0.25695641468176683</v>
      </c>
    </row>
    <row r="1159" spans="1:42" x14ac:dyDescent="0.35">
      <c r="A1159" s="48">
        <v>2020</v>
      </c>
      <c r="B1159">
        <v>356</v>
      </c>
      <c r="C1159">
        <v>48550</v>
      </c>
      <c r="D1159" t="s">
        <v>205</v>
      </c>
      <c r="E1159" t="s">
        <v>16</v>
      </c>
      <c r="F1159">
        <v>2000</v>
      </c>
      <c r="G1159">
        <v>217</v>
      </c>
      <c r="H1159">
        <v>1137.9951923076924</v>
      </c>
      <c r="J1159">
        <v>300</v>
      </c>
      <c r="K1159" t="s">
        <v>722</v>
      </c>
      <c r="L1159">
        <v>0.54</v>
      </c>
      <c r="M1159">
        <v>0.54</v>
      </c>
      <c r="N1159" t="s">
        <v>722</v>
      </c>
      <c r="O1159">
        <v>7000</v>
      </c>
      <c r="P1159">
        <v>7000</v>
      </c>
      <c r="Q1159">
        <v>22759.903846153848</v>
      </c>
      <c r="R1159" t="s">
        <v>722</v>
      </c>
      <c r="S1159">
        <v>1.61</v>
      </c>
      <c r="T1159">
        <v>1.61</v>
      </c>
      <c r="U1159" t="s">
        <v>722</v>
      </c>
      <c r="V1159">
        <v>4.1499999999999999E-5</v>
      </c>
      <c r="W1159">
        <v>4.1499999999999999E-5</v>
      </c>
      <c r="X1159" t="s">
        <v>722</v>
      </c>
      <c r="Y1159">
        <v>12.94</v>
      </c>
      <c r="Z1159">
        <v>12.94</v>
      </c>
      <c r="AA1159" t="s">
        <v>722</v>
      </c>
      <c r="AB1159">
        <v>1.27E-4</v>
      </c>
      <c r="AC1159">
        <v>1.27E-4</v>
      </c>
      <c r="AD1159" t="s">
        <v>722</v>
      </c>
      <c r="AE1159">
        <v>1</v>
      </c>
      <c r="AF1159">
        <v>1</v>
      </c>
      <c r="AG1159" t="s">
        <v>722</v>
      </c>
      <c r="AH1159">
        <v>0.97699999999999998</v>
      </c>
      <c r="AI1159">
        <v>0.97699999999999998</v>
      </c>
      <c r="AJ1159">
        <v>1.9005000000000001</v>
      </c>
      <c r="AK1159">
        <v>13.510932999999998</v>
      </c>
      <c r="AL1159">
        <v>558.72236286533337</v>
      </c>
      <c r="AM1159">
        <v>3972.039152999319</v>
      </c>
      <c r="AN1159" s="61">
        <v>0.27936118143266669</v>
      </c>
      <c r="AO1159">
        <v>1.9860195764996595</v>
      </c>
      <c r="AP1159">
        <v>0.25695641468176683</v>
      </c>
    </row>
    <row r="1160" spans="1:42" x14ac:dyDescent="0.35">
      <c r="A1160" s="48">
        <v>2020</v>
      </c>
      <c r="B1160">
        <v>357</v>
      </c>
      <c r="C1160">
        <v>9705</v>
      </c>
      <c r="D1160" t="s">
        <v>205</v>
      </c>
      <c r="E1160" t="s">
        <v>16</v>
      </c>
      <c r="F1160">
        <v>2001</v>
      </c>
      <c r="G1160">
        <v>80</v>
      </c>
      <c r="H1160">
        <v>1137.9951923076924</v>
      </c>
      <c r="J1160">
        <v>100</v>
      </c>
      <c r="K1160" t="s">
        <v>722</v>
      </c>
      <c r="L1160">
        <v>0.54</v>
      </c>
      <c r="M1160">
        <v>0.54</v>
      </c>
      <c r="N1160" t="s">
        <v>722</v>
      </c>
      <c r="O1160">
        <v>7000</v>
      </c>
      <c r="P1160">
        <v>7000</v>
      </c>
      <c r="Q1160">
        <v>21621.908653846156</v>
      </c>
      <c r="R1160" t="s">
        <v>722</v>
      </c>
      <c r="S1160">
        <v>2.08</v>
      </c>
      <c r="T1160">
        <v>2.08</v>
      </c>
      <c r="U1160" t="s">
        <v>722</v>
      </c>
      <c r="V1160">
        <v>2.5599999999999999E-4</v>
      </c>
      <c r="W1160">
        <v>2.5599999999999999E-4</v>
      </c>
      <c r="X1160" t="s">
        <v>722</v>
      </c>
      <c r="Y1160">
        <v>9.58</v>
      </c>
      <c r="Z1160">
        <v>9.58</v>
      </c>
      <c r="AA1160" t="s">
        <v>722</v>
      </c>
      <c r="AB1160">
        <v>1.63E-4</v>
      </c>
      <c r="AC1160">
        <v>1.63E-4</v>
      </c>
      <c r="AD1160" t="s">
        <v>722</v>
      </c>
      <c r="AE1160">
        <v>1</v>
      </c>
      <c r="AF1160">
        <v>1</v>
      </c>
      <c r="AG1160" t="s">
        <v>722</v>
      </c>
      <c r="AH1160">
        <v>0.97699999999999998</v>
      </c>
      <c r="AI1160">
        <v>0.97699999999999998</v>
      </c>
      <c r="AJ1160">
        <v>3.8719999999999999</v>
      </c>
      <c r="AK1160">
        <v>10.474416999999999</v>
      </c>
      <c r="AL1160">
        <v>419.65633375928394</v>
      </c>
      <c r="AM1160">
        <v>1135.2415900015283</v>
      </c>
      <c r="AN1160" s="61">
        <v>0.20982816687964198</v>
      </c>
      <c r="AO1160">
        <v>0.56762079500076423</v>
      </c>
      <c r="AP1160">
        <v>0.1929999478958947</v>
      </c>
    </row>
    <row r="1161" spans="1:42" x14ac:dyDescent="0.35">
      <c r="A1161" s="48">
        <v>2020</v>
      </c>
      <c r="B1161">
        <v>358</v>
      </c>
      <c r="C1161" t="s">
        <v>266</v>
      </c>
      <c r="D1161" t="s">
        <v>205</v>
      </c>
      <c r="E1161" t="s">
        <v>16</v>
      </c>
      <c r="F1161">
        <v>2001</v>
      </c>
      <c r="G1161">
        <v>95</v>
      </c>
      <c r="H1161">
        <v>1137.9951923076924</v>
      </c>
      <c r="J1161">
        <v>100</v>
      </c>
      <c r="K1161" t="s">
        <v>722</v>
      </c>
      <c r="L1161">
        <v>0.54</v>
      </c>
      <c r="M1161">
        <v>0.54</v>
      </c>
      <c r="N1161" t="s">
        <v>722</v>
      </c>
      <c r="O1161">
        <v>7000</v>
      </c>
      <c r="P1161">
        <v>7000</v>
      </c>
      <c r="Q1161">
        <v>21621.908653846156</v>
      </c>
      <c r="R1161" t="s">
        <v>722</v>
      </c>
      <c r="S1161">
        <v>2.08</v>
      </c>
      <c r="T1161">
        <v>2.08</v>
      </c>
      <c r="U1161" t="s">
        <v>722</v>
      </c>
      <c r="V1161">
        <v>2.5599999999999999E-4</v>
      </c>
      <c r="W1161">
        <v>2.5599999999999999E-4</v>
      </c>
      <c r="X1161" t="s">
        <v>722</v>
      </c>
      <c r="Y1161">
        <v>9.58</v>
      </c>
      <c r="Z1161">
        <v>9.58</v>
      </c>
      <c r="AA1161" t="s">
        <v>722</v>
      </c>
      <c r="AB1161">
        <v>1.63E-4</v>
      </c>
      <c r="AC1161">
        <v>1.63E-4</v>
      </c>
      <c r="AD1161" t="s">
        <v>722</v>
      </c>
      <c r="AE1161">
        <v>1</v>
      </c>
      <c r="AF1161">
        <v>1</v>
      </c>
      <c r="AG1161" t="s">
        <v>722</v>
      </c>
      <c r="AH1161">
        <v>0.97699999999999998</v>
      </c>
      <c r="AI1161">
        <v>0.97699999999999998</v>
      </c>
      <c r="AJ1161">
        <v>3.8719999999999999</v>
      </c>
      <c r="AK1161">
        <v>10.474416999999999</v>
      </c>
      <c r="AL1161">
        <v>498.34189633914974</v>
      </c>
      <c r="AM1161">
        <v>1348.0993881268148</v>
      </c>
      <c r="AN1161" s="61">
        <v>0.24917094816957489</v>
      </c>
      <c r="AO1161">
        <v>0.67404969406340742</v>
      </c>
      <c r="AP1161">
        <v>0.22918743812637496</v>
      </c>
    </row>
    <row r="1162" spans="1:42" x14ac:dyDescent="0.35">
      <c r="A1162" s="48">
        <v>2020</v>
      </c>
      <c r="B1162">
        <v>359</v>
      </c>
      <c r="C1162" t="s">
        <v>247</v>
      </c>
      <c r="D1162" t="s">
        <v>205</v>
      </c>
      <c r="E1162" t="s">
        <v>16</v>
      </c>
      <c r="F1162">
        <v>2004</v>
      </c>
      <c r="G1162">
        <v>100</v>
      </c>
      <c r="H1162">
        <v>1137.9951923076924</v>
      </c>
      <c r="J1162">
        <v>175</v>
      </c>
      <c r="K1162" t="s">
        <v>722</v>
      </c>
      <c r="L1162">
        <v>0.54</v>
      </c>
      <c r="M1162">
        <v>0.54</v>
      </c>
      <c r="N1162" t="s">
        <v>722</v>
      </c>
      <c r="O1162">
        <v>7000</v>
      </c>
      <c r="P1162">
        <v>7000</v>
      </c>
      <c r="Q1162">
        <v>18207.923076923078</v>
      </c>
      <c r="R1162" t="s">
        <v>722</v>
      </c>
      <c r="S1162">
        <v>0.129</v>
      </c>
      <c r="T1162">
        <v>0.129</v>
      </c>
      <c r="U1162" t="s">
        <v>722</v>
      </c>
      <c r="V1162">
        <v>3.746E-4</v>
      </c>
      <c r="W1162">
        <v>3.746E-4</v>
      </c>
      <c r="X1162" t="s">
        <v>722</v>
      </c>
      <c r="Y1162">
        <v>0.13700000000000001</v>
      </c>
      <c r="Z1162">
        <v>0.13700000000000001</v>
      </c>
      <c r="AA1162" t="s">
        <v>722</v>
      </c>
      <c r="AB1162">
        <v>4.0660000000000002E-4</v>
      </c>
      <c r="AC1162">
        <v>4.0660000000000002E-4</v>
      </c>
      <c r="AD1162" t="s">
        <v>722</v>
      </c>
      <c r="AE1162">
        <v>1</v>
      </c>
      <c r="AF1162">
        <v>1</v>
      </c>
      <c r="AG1162" t="s">
        <v>722</v>
      </c>
      <c r="AH1162">
        <v>0.97699999999999998</v>
      </c>
      <c r="AI1162">
        <v>0.97699999999999998</v>
      </c>
      <c r="AJ1162">
        <v>2.7511999999999999</v>
      </c>
      <c r="AK1162">
        <v>2.9145864000000001</v>
      </c>
      <c r="AL1162">
        <v>372.72679023713266</v>
      </c>
      <c r="AM1162">
        <v>394.86203610817086</v>
      </c>
      <c r="AN1162" s="61">
        <v>0.18636339511856634</v>
      </c>
      <c r="AO1162">
        <v>0.19743101805408542</v>
      </c>
      <c r="AP1162">
        <v>0.17141705083005732</v>
      </c>
    </row>
    <row r="1163" spans="1:42" x14ac:dyDescent="0.35">
      <c r="A1163" s="48">
        <v>2020</v>
      </c>
      <c r="B1163">
        <v>360</v>
      </c>
      <c r="C1163">
        <v>833914</v>
      </c>
      <c r="D1163" t="s">
        <v>205</v>
      </c>
      <c r="E1163" t="s">
        <v>16</v>
      </c>
      <c r="F1163">
        <v>2007</v>
      </c>
      <c r="G1163">
        <v>100</v>
      </c>
      <c r="H1163">
        <v>1137.9951923076924</v>
      </c>
      <c r="J1163">
        <v>175</v>
      </c>
      <c r="K1163" t="s">
        <v>722</v>
      </c>
      <c r="L1163">
        <v>0.54</v>
      </c>
      <c r="M1163">
        <v>0.54</v>
      </c>
      <c r="N1163" t="s">
        <v>722</v>
      </c>
      <c r="O1163">
        <v>7000</v>
      </c>
      <c r="P1163">
        <v>7000</v>
      </c>
      <c r="Q1163">
        <v>14793.9375</v>
      </c>
      <c r="R1163" t="s">
        <v>722</v>
      </c>
      <c r="S1163">
        <v>0.129</v>
      </c>
      <c r="T1163">
        <v>0.129</v>
      </c>
      <c r="U1163" t="s">
        <v>722</v>
      </c>
      <c r="V1163">
        <v>1.662E-4</v>
      </c>
      <c r="W1163">
        <v>1.662E-4</v>
      </c>
      <c r="X1163" t="s">
        <v>722</v>
      </c>
      <c r="Y1163">
        <v>0.13700000000000001</v>
      </c>
      <c r="Z1163">
        <v>0.13700000000000001</v>
      </c>
      <c r="AA1163" t="s">
        <v>722</v>
      </c>
      <c r="AB1163">
        <v>1.806E-4</v>
      </c>
      <c r="AC1163">
        <v>1.806E-4</v>
      </c>
      <c r="AD1163" t="s">
        <v>722</v>
      </c>
      <c r="AE1163">
        <v>1</v>
      </c>
      <c r="AF1163">
        <v>1</v>
      </c>
      <c r="AG1163" t="s">
        <v>722</v>
      </c>
      <c r="AH1163">
        <v>0.97699999999999998</v>
      </c>
      <c r="AI1163">
        <v>0.97699999999999998</v>
      </c>
      <c r="AJ1163">
        <v>1.2924</v>
      </c>
      <c r="AK1163">
        <v>1.3689723999999999</v>
      </c>
      <c r="AL1163">
        <v>175.09163408784178</v>
      </c>
      <c r="AM1163">
        <v>185.46550180838327</v>
      </c>
      <c r="AN1163" s="61">
        <v>8.7545817043920893E-2</v>
      </c>
      <c r="AO1163">
        <v>9.2732750904191627E-2</v>
      </c>
      <c r="AP1163">
        <v>8.0524642516998438E-2</v>
      </c>
    </row>
    <row r="1164" spans="1:42" x14ac:dyDescent="0.35">
      <c r="A1164" s="48">
        <v>2020</v>
      </c>
      <c r="B1164">
        <v>361</v>
      </c>
      <c r="C1164">
        <v>833915</v>
      </c>
      <c r="D1164" t="s">
        <v>205</v>
      </c>
      <c r="E1164" t="s">
        <v>16</v>
      </c>
      <c r="F1164">
        <v>2007</v>
      </c>
      <c r="G1164">
        <v>100</v>
      </c>
      <c r="H1164">
        <v>1137.9951923076924</v>
      </c>
      <c r="J1164">
        <v>175</v>
      </c>
      <c r="K1164" t="s">
        <v>722</v>
      </c>
      <c r="L1164">
        <v>0.54</v>
      </c>
      <c r="M1164">
        <v>0.54</v>
      </c>
      <c r="N1164" t="s">
        <v>722</v>
      </c>
      <c r="O1164">
        <v>7000</v>
      </c>
      <c r="P1164">
        <v>7000</v>
      </c>
      <c r="Q1164">
        <v>14793.9375</v>
      </c>
      <c r="R1164" t="s">
        <v>722</v>
      </c>
      <c r="S1164">
        <v>0.129</v>
      </c>
      <c r="T1164">
        <v>0.129</v>
      </c>
      <c r="U1164" t="s">
        <v>722</v>
      </c>
      <c r="V1164">
        <v>1.662E-4</v>
      </c>
      <c r="W1164">
        <v>1.662E-4</v>
      </c>
      <c r="X1164" t="s">
        <v>722</v>
      </c>
      <c r="Y1164">
        <v>0.13700000000000001</v>
      </c>
      <c r="Z1164">
        <v>0.13700000000000001</v>
      </c>
      <c r="AA1164" t="s">
        <v>722</v>
      </c>
      <c r="AB1164">
        <v>1.806E-4</v>
      </c>
      <c r="AC1164">
        <v>1.806E-4</v>
      </c>
      <c r="AD1164" t="s">
        <v>722</v>
      </c>
      <c r="AE1164">
        <v>1</v>
      </c>
      <c r="AF1164">
        <v>1</v>
      </c>
      <c r="AG1164" t="s">
        <v>722</v>
      </c>
      <c r="AH1164">
        <v>0.97699999999999998</v>
      </c>
      <c r="AI1164">
        <v>0.97699999999999998</v>
      </c>
      <c r="AJ1164">
        <v>1.2924</v>
      </c>
      <c r="AK1164">
        <v>1.3689723999999999</v>
      </c>
      <c r="AL1164">
        <v>175.09163408784178</v>
      </c>
      <c r="AM1164">
        <v>185.46550180838327</v>
      </c>
      <c r="AN1164" s="61">
        <v>8.7545817043920893E-2</v>
      </c>
      <c r="AO1164">
        <v>9.2732750904191627E-2</v>
      </c>
      <c r="AP1164">
        <v>8.0524642516998438E-2</v>
      </c>
    </row>
    <row r="1165" spans="1:42" x14ac:dyDescent="0.35">
      <c r="A1165" s="48">
        <v>2020</v>
      </c>
      <c r="B1165">
        <v>362</v>
      </c>
      <c r="C1165">
        <v>833916</v>
      </c>
      <c r="D1165" t="s">
        <v>205</v>
      </c>
      <c r="E1165" t="s">
        <v>16</v>
      </c>
      <c r="F1165">
        <v>2007</v>
      </c>
      <c r="G1165">
        <v>100</v>
      </c>
      <c r="H1165">
        <v>1137.9951923076924</v>
      </c>
      <c r="J1165">
        <v>175</v>
      </c>
      <c r="K1165" t="s">
        <v>722</v>
      </c>
      <c r="L1165">
        <v>0.54</v>
      </c>
      <c r="M1165">
        <v>0.54</v>
      </c>
      <c r="N1165" t="s">
        <v>722</v>
      </c>
      <c r="O1165">
        <v>7000</v>
      </c>
      <c r="P1165">
        <v>7000</v>
      </c>
      <c r="Q1165">
        <v>14793.9375</v>
      </c>
      <c r="R1165" t="s">
        <v>722</v>
      </c>
      <c r="S1165">
        <v>0.129</v>
      </c>
      <c r="T1165">
        <v>0.129</v>
      </c>
      <c r="U1165" t="s">
        <v>722</v>
      </c>
      <c r="V1165">
        <v>1.662E-4</v>
      </c>
      <c r="W1165">
        <v>1.662E-4</v>
      </c>
      <c r="X1165" t="s">
        <v>722</v>
      </c>
      <c r="Y1165">
        <v>0.13700000000000001</v>
      </c>
      <c r="Z1165">
        <v>0.13700000000000001</v>
      </c>
      <c r="AA1165" t="s">
        <v>722</v>
      </c>
      <c r="AB1165">
        <v>1.806E-4</v>
      </c>
      <c r="AC1165">
        <v>1.806E-4</v>
      </c>
      <c r="AD1165" t="s">
        <v>722</v>
      </c>
      <c r="AE1165">
        <v>1</v>
      </c>
      <c r="AF1165">
        <v>1</v>
      </c>
      <c r="AG1165" t="s">
        <v>722</v>
      </c>
      <c r="AH1165">
        <v>0.97699999999999998</v>
      </c>
      <c r="AI1165">
        <v>0.97699999999999998</v>
      </c>
      <c r="AJ1165">
        <v>1.2924</v>
      </c>
      <c r="AK1165">
        <v>1.3689723999999999</v>
      </c>
      <c r="AL1165">
        <v>175.09163408784178</v>
      </c>
      <c r="AM1165">
        <v>185.46550180838327</v>
      </c>
      <c r="AN1165" s="61">
        <v>8.7545817043920893E-2</v>
      </c>
      <c r="AO1165">
        <v>9.2732750904191627E-2</v>
      </c>
      <c r="AP1165">
        <v>8.0524642516998438E-2</v>
      </c>
    </row>
    <row r="1166" spans="1:42" x14ac:dyDescent="0.35">
      <c r="A1166" s="48">
        <v>2020</v>
      </c>
      <c r="B1166">
        <v>363</v>
      </c>
      <c r="C1166">
        <v>833917</v>
      </c>
      <c r="D1166" t="s">
        <v>205</v>
      </c>
      <c r="E1166" t="s">
        <v>16</v>
      </c>
      <c r="F1166">
        <v>2007</v>
      </c>
      <c r="G1166">
        <v>100</v>
      </c>
      <c r="H1166">
        <v>1137.9951923076924</v>
      </c>
      <c r="J1166">
        <v>175</v>
      </c>
      <c r="K1166" t="s">
        <v>722</v>
      </c>
      <c r="L1166">
        <v>0.54</v>
      </c>
      <c r="M1166">
        <v>0.54</v>
      </c>
      <c r="N1166" t="s">
        <v>722</v>
      </c>
      <c r="O1166">
        <v>7000</v>
      </c>
      <c r="P1166">
        <v>7000</v>
      </c>
      <c r="Q1166">
        <v>14793.9375</v>
      </c>
      <c r="R1166" t="s">
        <v>722</v>
      </c>
      <c r="S1166">
        <v>0.129</v>
      </c>
      <c r="T1166">
        <v>0.129</v>
      </c>
      <c r="U1166" t="s">
        <v>722</v>
      </c>
      <c r="V1166">
        <v>1.662E-4</v>
      </c>
      <c r="W1166">
        <v>1.662E-4</v>
      </c>
      <c r="X1166" t="s">
        <v>722</v>
      </c>
      <c r="Y1166">
        <v>0.13700000000000001</v>
      </c>
      <c r="Z1166">
        <v>0.13700000000000001</v>
      </c>
      <c r="AA1166" t="s">
        <v>722</v>
      </c>
      <c r="AB1166">
        <v>1.806E-4</v>
      </c>
      <c r="AC1166">
        <v>1.806E-4</v>
      </c>
      <c r="AD1166" t="s">
        <v>722</v>
      </c>
      <c r="AE1166">
        <v>1</v>
      </c>
      <c r="AF1166">
        <v>1</v>
      </c>
      <c r="AG1166" t="s">
        <v>722</v>
      </c>
      <c r="AH1166">
        <v>0.97699999999999998</v>
      </c>
      <c r="AI1166">
        <v>0.97699999999999998</v>
      </c>
      <c r="AJ1166">
        <v>1.2924</v>
      </c>
      <c r="AK1166">
        <v>1.3689723999999999</v>
      </c>
      <c r="AL1166">
        <v>175.09163408784178</v>
      </c>
      <c r="AM1166">
        <v>185.46550180838327</v>
      </c>
      <c r="AN1166" s="61">
        <v>8.7545817043920893E-2</v>
      </c>
      <c r="AO1166">
        <v>9.2732750904191627E-2</v>
      </c>
      <c r="AP1166">
        <v>8.0524642516998438E-2</v>
      </c>
    </row>
    <row r="1167" spans="1:42" x14ac:dyDescent="0.35">
      <c r="A1167" s="48">
        <v>2020</v>
      </c>
      <c r="B1167">
        <v>364</v>
      </c>
      <c r="C1167">
        <v>833918</v>
      </c>
      <c r="D1167" t="s">
        <v>205</v>
      </c>
      <c r="E1167" t="s">
        <v>16</v>
      </c>
      <c r="F1167">
        <v>2007</v>
      </c>
      <c r="G1167">
        <v>100</v>
      </c>
      <c r="H1167">
        <v>1137.9951923076924</v>
      </c>
      <c r="J1167">
        <v>175</v>
      </c>
      <c r="K1167" t="s">
        <v>722</v>
      </c>
      <c r="L1167">
        <v>0.54</v>
      </c>
      <c r="M1167">
        <v>0.54</v>
      </c>
      <c r="N1167" t="s">
        <v>722</v>
      </c>
      <c r="O1167">
        <v>7000</v>
      </c>
      <c r="P1167">
        <v>7000</v>
      </c>
      <c r="Q1167">
        <v>14793.9375</v>
      </c>
      <c r="R1167" t="s">
        <v>722</v>
      </c>
      <c r="S1167">
        <v>0.129</v>
      </c>
      <c r="T1167">
        <v>0.129</v>
      </c>
      <c r="U1167" t="s">
        <v>722</v>
      </c>
      <c r="V1167">
        <v>1.662E-4</v>
      </c>
      <c r="W1167">
        <v>1.662E-4</v>
      </c>
      <c r="X1167" t="s">
        <v>722</v>
      </c>
      <c r="Y1167">
        <v>0.13700000000000001</v>
      </c>
      <c r="Z1167">
        <v>0.13700000000000001</v>
      </c>
      <c r="AA1167" t="s">
        <v>722</v>
      </c>
      <c r="AB1167">
        <v>1.806E-4</v>
      </c>
      <c r="AC1167">
        <v>1.806E-4</v>
      </c>
      <c r="AD1167" t="s">
        <v>722</v>
      </c>
      <c r="AE1167">
        <v>1</v>
      </c>
      <c r="AF1167">
        <v>1</v>
      </c>
      <c r="AG1167" t="s">
        <v>722</v>
      </c>
      <c r="AH1167">
        <v>0.97699999999999998</v>
      </c>
      <c r="AI1167">
        <v>0.97699999999999998</v>
      </c>
      <c r="AJ1167">
        <v>1.2924</v>
      </c>
      <c r="AK1167">
        <v>1.3689723999999999</v>
      </c>
      <c r="AL1167">
        <v>175.09163408784178</v>
      </c>
      <c r="AM1167">
        <v>185.46550180838327</v>
      </c>
      <c r="AN1167" s="61">
        <v>8.7545817043920893E-2</v>
      </c>
      <c r="AO1167">
        <v>9.2732750904191627E-2</v>
      </c>
      <c r="AP1167">
        <v>8.0524642516998438E-2</v>
      </c>
    </row>
    <row r="1168" spans="1:42" x14ac:dyDescent="0.35">
      <c r="A1168" s="48">
        <v>2020</v>
      </c>
      <c r="B1168">
        <v>365</v>
      </c>
      <c r="C1168">
        <v>833919</v>
      </c>
      <c r="D1168" t="s">
        <v>205</v>
      </c>
      <c r="E1168" t="s">
        <v>16</v>
      </c>
      <c r="F1168">
        <v>2007</v>
      </c>
      <c r="G1168">
        <v>100</v>
      </c>
      <c r="H1168">
        <v>1137.9951923076924</v>
      </c>
      <c r="J1168">
        <v>175</v>
      </c>
      <c r="K1168" t="s">
        <v>722</v>
      </c>
      <c r="L1168">
        <v>0.54</v>
      </c>
      <c r="M1168">
        <v>0.54</v>
      </c>
      <c r="N1168" t="s">
        <v>722</v>
      </c>
      <c r="O1168">
        <v>7000</v>
      </c>
      <c r="P1168">
        <v>7000</v>
      </c>
      <c r="Q1168">
        <v>14793.9375</v>
      </c>
      <c r="R1168" t="s">
        <v>722</v>
      </c>
      <c r="S1168">
        <v>0.129</v>
      </c>
      <c r="T1168">
        <v>0.129</v>
      </c>
      <c r="U1168" t="s">
        <v>722</v>
      </c>
      <c r="V1168">
        <v>1.662E-4</v>
      </c>
      <c r="W1168">
        <v>1.662E-4</v>
      </c>
      <c r="X1168" t="s">
        <v>722</v>
      </c>
      <c r="Y1168">
        <v>0.13700000000000001</v>
      </c>
      <c r="Z1168">
        <v>0.13700000000000001</v>
      </c>
      <c r="AA1168" t="s">
        <v>722</v>
      </c>
      <c r="AB1168">
        <v>1.806E-4</v>
      </c>
      <c r="AC1168">
        <v>1.806E-4</v>
      </c>
      <c r="AD1168" t="s">
        <v>722</v>
      </c>
      <c r="AE1168">
        <v>1</v>
      </c>
      <c r="AF1168">
        <v>1</v>
      </c>
      <c r="AG1168" t="s">
        <v>722</v>
      </c>
      <c r="AH1168">
        <v>0.97699999999999998</v>
      </c>
      <c r="AI1168">
        <v>0.97699999999999998</v>
      </c>
      <c r="AJ1168">
        <v>1.2924</v>
      </c>
      <c r="AK1168">
        <v>1.3689723999999999</v>
      </c>
      <c r="AL1168">
        <v>175.09163408784178</v>
      </c>
      <c r="AM1168">
        <v>185.46550180838327</v>
      </c>
      <c r="AN1168" s="61">
        <v>8.7545817043920893E-2</v>
      </c>
      <c r="AO1168">
        <v>9.2732750904191627E-2</v>
      </c>
      <c r="AP1168">
        <v>8.0524642516998438E-2</v>
      </c>
    </row>
    <row r="1169" spans="1:42" x14ac:dyDescent="0.35">
      <c r="A1169" s="48">
        <v>2020</v>
      </c>
      <c r="B1169">
        <v>366</v>
      </c>
      <c r="C1169">
        <v>69592</v>
      </c>
      <c r="D1169" t="s">
        <v>205</v>
      </c>
      <c r="E1169" t="s">
        <v>16</v>
      </c>
      <c r="F1169">
        <v>2008</v>
      </c>
      <c r="G1169">
        <v>75</v>
      </c>
      <c r="H1169">
        <v>1137.9951923076924</v>
      </c>
      <c r="J1169">
        <v>100</v>
      </c>
      <c r="K1169" t="s">
        <v>722</v>
      </c>
      <c r="L1169">
        <v>0.54</v>
      </c>
      <c r="M1169">
        <v>0.54</v>
      </c>
      <c r="N1169" t="s">
        <v>722</v>
      </c>
      <c r="O1169">
        <v>10000</v>
      </c>
      <c r="P1169">
        <v>10000</v>
      </c>
      <c r="Q1169">
        <v>13655.942307692309</v>
      </c>
      <c r="R1169" t="s">
        <v>722</v>
      </c>
      <c r="S1169">
        <v>0.27400000000000002</v>
      </c>
      <c r="T1169">
        <v>0.27400000000000002</v>
      </c>
      <c r="U1169" t="s">
        <v>722</v>
      </c>
      <c r="V1169">
        <v>3.278E-4</v>
      </c>
      <c r="W1169">
        <v>3.278E-4</v>
      </c>
      <c r="X1169" t="s">
        <v>722</v>
      </c>
      <c r="Y1169">
        <v>2.9000000000000001E-2</v>
      </c>
      <c r="Z1169">
        <v>2.9000000000000001E-2</v>
      </c>
      <c r="AA1169" t="s">
        <v>722</v>
      </c>
      <c r="AB1169">
        <v>1.1600000000000011E-5</v>
      </c>
      <c r="AC1169">
        <v>1.1600000000000011E-5</v>
      </c>
      <c r="AD1169" t="s">
        <v>722</v>
      </c>
      <c r="AE1169">
        <v>1</v>
      </c>
      <c r="AF1169">
        <v>1</v>
      </c>
      <c r="AG1169" t="s">
        <v>722</v>
      </c>
      <c r="AH1169">
        <v>0.97699999999999998</v>
      </c>
      <c r="AI1169">
        <v>0.97699999999999998</v>
      </c>
      <c r="AJ1169">
        <v>3.552</v>
      </c>
      <c r="AK1169">
        <v>0.1416650000000001</v>
      </c>
      <c r="AL1169">
        <v>360.91311761839245</v>
      </c>
      <c r="AM1169">
        <v>14.394357209293243</v>
      </c>
      <c r="AN1169" s="61">
        <v>0.18045655880919625</v>
      </c>
      <c r="AO1169">
        <v>7.1971786046466221E-3</v>
      </c>
      <c r="AP1169">
        <v>0.16598394279269871</v>
      </c>
    </row>
    <row r="1170" spans="1:42" x14ac:dyDescent="0.35">
      <c r="A1170" s="48">
        <v>2020</v>
      </c>
      <c r="B1170">
        <v>367</v>
      </c>
      <c r="C1170">
        <v>69593</v>
      </c>
      <c r="D1170" t="s">
        <v>205</v>
      </c>
      <c r="E1170" t="s">
        <v>16</v>
      </c>
      <c r="F1170">
        <v>2008</v>
      </c>
      <c r="G1170">
        <v>75</v>
      </c>
      <c r="H1170">
        <v>1137.9951923076924</v>
      </c>
      <c r="J1170">
        <v>100</v>
      </c>
      <c r="K1170" t="s">
        <v>722</v>
      </c>
      <c r="L1170">
        <v>0.54</v>
      </c>
      <c r="M1170">
        <v>0.54</v>
      </c>
      <c r="N1170" t="s">
        <v>722</v>
      </c>
      <c r="O1170">
        <v>10000</v>
      </c>
      <c r="P1170">
        <v>10000</v>
      </c>
      <c r="Q1170">
        <v>13655.942307692309</v>
      </c>
      <c r="R1170" t="s">
        <v>722</v>
      </c>
      <c r="S1170">
        <v>0.27400000000000002</v>
      </c>
      <c r="T1170">
        <v>0.27400000000000002</v>
      </c>
      <c r="U1170" t="s">
        <v>722</v>
      </c>
      <c r="V1170">
        <v>3.278E-4</v>
      </c>
      <c r="W1170">
        <v>3.278E-4</v>
      </c>
      <c r="X1170" t="s">
        <v>722</v>
      </c>
      <c r="Y1170">
        <v>2.9000000000000001E-2</v>
      </c>
      <c r="Z1170">
        <v>2.9000000000000001E-2</v>
      </c>
      <c r="AA1170" t="s">
        <v>722</v>
      </c>
      <c r="AB1170">
        <v>1.1600000000000011E-5</v>
      </c>
      <c r="AC1170">
        <v>1.1600000000000011E-5</v>
      </c>
      <c r="AD1170" t="s">
        <v>722</v>
      </c>
      <c r="AE1170">
        <v>1</v>
      </c>
      <c r="AF1170">
        <v>1</v>
      </c>
      <c r="AG1170" t="s">
        <v>722</v>
      </c>
      <c r="AH1170">
        <v>0.97699999999999998</v>
      </c>
      <c r="AI1170">
        <v>0.97699999999999998</v>
      </c>
      <c r="AJ1170">
        <v>3.552</v>
      </c>
      <c r="AK1170">
        <v>0.1416650000000001</v>
      </c>
      <c r="AL1170">
        <v>360.91311761839245</v>
      </c>
      <c r="AM1170">
        <v>14.394357209293243</v>
      </c>
      <c r="AN1170" s="61">
        <v>0.18045655880919625</v>
      </c>
      <c r="AO1170">
        <v>7.1971786046466221E-3</v>
      </c>
      <c r="AP1170">
        <v>0.16598394279269871</v>
      </c>
    </row>
    <row r="1171" spans="1:42" x14ac:dyDescent="0.35">
      <c r="A1171" s="48">
        <v>2020</v>
      </c>
      <c r="B1171">
        <v>368</v>
      </c>
      <c r="C1171">
        <v>69594</v>
      </c>
      <c r="D1171" t="s">
        <v>205</v>
      </c>
      <c r="E1171" t="s">
        <v>16</v>
      </c>
      <c r="F1171">
        <v>2008</v>
      </c>
      <c r="G1171">
        <v>75</v>
      </c>
      <c r="H1171">
        <v>1137.9951923076924</v>
      </c>
      <c r="J1171">
        <v>100</v>
      </c>
      <c r="K1171" t="s">
        <v>722</v>
      </c>
      <c r="L1171">
        <v>0.54</v>
      </c>
      <c r="M1171">
        <v>0.54</v>
      </c>
      <c r="N1171" t="s">
        <v>722</v>
      </c>
      <c r="O1171">
        <v>10000</v>
      </c>
      <c r="P1171">
        <v>10000</v>
      </c>
      <c r="Q1171">
        <v>13655.942307692309</v>
      </c>
      <c r="R1171" t="s">
        <v>722</v>
      </c>
      <c r="S1171">
        <v>0.27400000000000002</v>
      </c>
      <c r="T1171">
        <v>0.27400000000000002</v>
      </c>
      <c r="U1171" t="s">
        <v>722</v>
      </c>
      <c r="V1171">
        <v>3.278E-4</v>
      </c>
      <c r="W1171">
        <v>3.278E-4</v>
      </c>
      <c r="X1171" t="s">
        <v>722</v>
      </c>
      <c r="Y1171">
        <v>2.9000000000000001E-2</v>
      </c>
      <c r="Z1171">
        <v>2.9000000000000001E-2</v>
      </c>
      <c r="AA1171" t="s">
        <v>722</v>
      </c>
      <c r="AB1171">
        <v>1.1600000000000011E-5</v>
      </c>
      <c r="AC1171">
        <v>1.1600000000000011E-5</v>
      </c>
      <c r="AD1171" t="s">
        <v>722</v>
      </c>
      <c r="AE1171">
        <v>1</v>
      </c>
      <c r="AF1171">
        <v>1</v>
      </c>
      <c r="AG1171" t="s">
        <v>722</v>
      </c>
      <c r="AH1171">
        <v>0.97699999999999998</v>
      </c>
      <c r="AI1171">
        <v>0.97699999999999998</v>
      </c>
      <c r="AJ1171">
        <v>3.552</v>
      </c>
      <c r="AK1171">
        <v>0.1416650000000001</v>
      </c>
      <c r="AL1171">
        <v>360.91311761839245</v>
      </c>
      <c r="AM1171">
        <v>14.394357209293243</v>
      </c>
      <c r="AN1171" s="61">
        <v>0.18045655880919625</v>
      </c>
      <c r="AO1171">
        <v>7.1971786046466221E-3</v>
      </c>
      <c r="AP1171">
        <v>0.16598394279269871</v>
      </c>
    </row>
    <row r="1172" spans="1:42" x14ac:dyDescent="0.35">
      <c r="A1172" s="48">
        <v>2020</v>
      </c>
      <c r="B1172">
        <v>369</v>
      </c>
      <c r="C1172">
        <v>69595</v>
      </c>
      <c r="D1172" t="s">
        <v>205</v>
      </c>
      <c r="E1172" t="s">
        <v>16</v>
      </c>
      <c r="F1172">
        <v>2008</v>
      </c>
      <c r="G1172">
        <v>75</v>
      </c>
      <c r="H1172">
        <v>1137.9951923076924</v>
      </c>
      <c r="J1172">
        <v>100</v>
      </c>
      <c r="K1172" t="s">
        <v>722</v>
      </c>
      <c r="L1172">
        <v>0.54</v>
      </c>
      <c r="M1172">
        <v>0.54</v>
      </c>
      <c r="N1172" t="s">
        <v>722</v>
      </c>
      <c r="O1172">
        <v>10000</v>
      </c>
      <c r="P1172">
        <v>10000</v>
      </c>
      <c r="Q1172">
        <v>13655.942307692309</v>
      </c>
      <c r="R1172" t="s">
        <v>722</v>
      </c>
      <c r="S1172">
        <v>0.27400000000000002</v>
      </c>
      <c r="T1172">
        <v>0.27400000000000002</v>
      </c>
      <c r="U1172" t="s">
        <v>722</v>
      </c>
      <c r="V1172">
        <v>3.278E-4</v>
      </c>
      <c r="W1172">
        <v>3.278E-4</v>
      </c>
      <c r="X1172" t="s">
        <v>722</v>
      </c>
      <c r="Y1172">
        <v>2.9000000000000001E-2</v>
      </c>
      <c r="Z1172">
        <v>2.9000000000000001E-2</v>
      </c>
      <c r="AA1172" t="s">
        <v>722</v>
      </c>
      <c r="AB1172">
        <v>1.1600000000000011E-5</v>
      </c>
      <c r="AC1172">
        <v>1.1600000000000011E-5</v>
      </c>
      <c r="AD1172" t="s">
        <v>722</v>
      </c>
      <c r="AE1172">
        <v>1</v>
      </c>
      <c r="AF1172">
        <v>1</v>
      </c>
      <c r="AG1172" t="s">
        <v>722</v>
      </c>
      <c r="AH1172">
        <v>0.97699999999999998</v>
      </c>
      <c r="AI1172">
        <v>0.97699999999999998</v>
      </c>
      <c r="AJ1172">
        <v>3.552</v>
      </c>
      <c r="AK1172">
        <v>0.1416650000000001</v>
      </c>
      <c r="AL1172">
        <v>360.91311761839245</v>
      </c>
      <c r="AM1172">
        <v>14.394357209293243</v>
      </c>
      <c r="AN1172" s="61">
        <v>0.18045655880919625</v>
      </c>
      <c r="AO1172">
        <v>7.1971786046466221E-3</v>
      </c>
      <c r="AP1172">
        <v>0.16598394279269871</v>
      </c>
    </row>
    <row r="1173" spans="1:42" x14ac:dyDescent="0.35">
      <c r="A1173" s="48">
        <v>2020</v>
      </c>
      <c r="B1173">
        <v>370</v>
      </c>
      <c r="C1173" t="s">
        <v>281</v>
      </c>
      <c r="D1173" t="s">
        <v>205</v>
      </c>
      <c r="E1173" t="s">
        <v>16</v>
      </c>
      <c r="F1173">
        <v>2008</v>
      </c>
      <c r="G1173">
        <v>75</v>
      </c>
      <c r="H1173">
        <v>1137.9951923076924</v>
      </c>
      <c r="J1173">
        <v>100</v>
      </c>
      <c r="K1173" t="s">
        <v>722</v>
      </c>
      <c r="L1173">
        <v>0.54</v>
      </c>
      <c r="M1173">
        <v>0.54</v>
      </c>
      <c r="N1173" t="s">
        <v>722</v>
      </c>
      <c r="O1173">
        <v>10000</v>
      </c>
      <c r="P1173">
        <v>10000</v>
      </c>
      <c r="Q1173">
        <v>13655.942307692309</v>
      </c>
      <c r="R1173" t="s">
        <v>722</v>
      </c>
      <c r="S1173">
        <v>0.27400000000000002</v>
      </c>
      <c r="T1173">
        <v>0.27400000000000002</v>
      </c>
      <c r="U1173" t="s">
        <v>722</v>
      </c>
      <c r="V1173">
        <v>3.278E-4</v>
      </c>
      <c r="W1173">
        <v>3.278E-4</v>
      </c>
      <c r="X1173" t="s">
        <v>722</v>
      </c>
      <c r="Y1173">
        <v>2.9000000000000001E-2</v>
      </c>
      <c r="Z1173">
        <v>2.9000000000000001E-2</v>
      </c>
      <c r="AA1173" t="s">
        <v>722</v>
      </c>
      <c r="AB1173">
        <v>1.1600000000000011E-5</v>
      </c>
      <c r="AC1173">
        <v>1.1600000000000011E-5</v>
      </c>
      <c r="AD1173" t="s">
        <v>722</v>
      </c>
      <c r="AE1173">
        <v>1</v>
      </c>
      <c r="AF1173">
        <v>1</v>
      </c>
      <c r="AG1173" t="s">
        <v>722</v>
      </c>
      <c r="AH1173">
        <v>0.97699999999999998</v>
      </c>
      <c r="AI1173">
        <v>0.97699999999999998</v>
      </c>
      <c r="AJ1173">
        <v>3.552</v>
      </c>
      <c r="AK1173">
        <v>0.1416650000000001</v>
      </c>
      <c r="AL1173">
        <v>360.91311761839245</v>
      </c>
      <c r="AM1173">
        <v>14.394357209293243</v>
      </c>
      <c r="AN1173" s="61">
        <v>0.18045655880919625</v>
      </c>
      <c r="AO1173">
        <v>7.1971786046466221E-3</v>
      </c>
      <c r="AP1173">
        <v>0.16598394279269871</v>
      </c>
    </row>
    <row r="1174" spans="1:42" x14ac:dyDescent="0.35">
      <c r="A1174" s="48">
        <v>2020</v>
      </c>
      <c r="B1174">
        <v>371</v>
      </c>
      <c r="C1174" t="s">
        <v>282</v>
      </c>
      <c r="D1174" t="s">
        <v>205</v>
      </c>
      <c r="E1174" t="s">
        <v>16</v>
      </c>
      <c r="F1174">
        <v>2008</v>
      </c>
      <c r="G1174">
        <v>75</v>
      </c>
      <c r="H1174">
        <v>1137.9951923076924</v>
      </c>
      <c r="J1174">
        <v>100</v>
      </c>
      <c r="K1174" t="s">
        <v>722</v>
      </c>
      <c r="L1174">
        <v>0.54</v>
      </c>
      <c r="M1174">
        <v>0.54</v>
      </c>
      <c r="N1174" t="s">
        <v>722</v>
      </c>
      <c r="O1174">
        <v>10000</v>
      </c>
      <c r="P1174">
        <v>10000</v>
      </c>
      <c r="Q1174">
        <v>13655.942307692309</v>
      </c>
      <c r="R1174" t="s">
        <v>722</v>
      </c>
      <c r="S1174">
        <v>0.27400000000000002</v>
      </c>
      <c r="T1174">
        <v>0.27400000000000002</v>
      </c>
      <c r="U1174" t="s">
        <v>722</v>
      </c>
      <c r="V1174">
        <v>3.278E-4</v>
      </c>
      <c r="W1174">
        <v>3.278E-4</v>
      </c>
      <c r="X1174" t="s">
        <v>722</v>
      </c>
      <c r="Y1174">
        <v>2.9000000000000001E-2</v>
      </c>
      <c r="Z1174">
        <v>2.9000000000000001E-2</v>
      </c>
      <c r="AA1174" t="s">
        <v>722</v>
      </c>
      <c r="AB1174">
        <v>1.1600000000000011E-5</v>
      </c>
      <c r="AC1174">
        <v>1.1600000000000011E-5</v>
      </c>
      <c r="AD1174" t="s">
        <v>722</v>
      </c>
      <c r="AE1174">
        <v>1</v>
      </c>
      <c r="AF1174">
        <v>1</v>
      </c>
      <c r="AG1174" t="s">
        <v>722</v>
      </c>
      <c r="AH1174">
        <v>0.97699999999999998</v>
      </c>
      <c r="AI1174">
        <v>0.97699999999999998</v>
      </c>
      <c r="AJ1174">
        <v>3.552</v>
      </c>
      <c r="AK1174">
        <v>0.1416650000000001</v>
      </c>
      <c r="AL1174">
        <v>360.91311761839245</v>
      </c>
      <c r="AM1174">
        <v>14.394357209293243</v>
      </c>
      <c r="AN1174" s="61">
        <v>0.18045655880919625</v>
      </c>
      <c r="AO1174">
        <v>7.1971786046466221E-3</v>
      </c>
      <c r="AP1174">
        <v>0.16598394279269871</v>
      </c>
    </row>
    <row r="1175" spans="1:42" x14ac:dyDescent="0.35">
      <c r="A1175" s="48">
        <v>2020</v>
      </c>
      <c r="B1175">
        <v>372</v>
      </c>
      <c r="C1175" t="s">
        <v>283</v>
      </c>
      <c r="D1175" t="s">
        <v>205</v>
      </c>
      <c r="E1175" t="s">
        <v>16</v>
      </c>
      <c r="F1175">
        <v>2008</v>
      </c>
      <c r="G1175">
        <v>75</v>
      </c>
      <c r="H1175">
        <v>1137.9951923076924</v>
      </c>
      <c r="J1175">
        <v>100</v>
      </c>
      <c r="K1175" t="s">
        <v>722</v>
      </c>
      <c r="L1175">
        <v>0.54</v>
      </c>
      <c r="M1175">
        <v>0.54</v>
      </c>
      <c r="N1175" t="s">
        <v>722</v>
      </c>
      <c r="O1175">
        <v>10000</v>
      </c>
      <c r="P1175">
        <v>10000</v>
      </c>
      <c r="Q1175">
        <v>13655.942307692309</v>
      </c>
      <c r="R1175" t="s">
        <v>722</v>
      </c>
      <c r="S1175">
        <v>0.27400000000000002</v>
      </c>
      <c r="T1175">
        <v>0.27400000000000002</v>
      </c>
      <c r="U1175" t="s">
        <v>722</v>
      </c>
      <c r="V1175">
        <v>3.278E-4</v>
      </c>
      <c r="W1175">
        <v>3.278E-4</v>
      </c>
      <c r="X1175" t="s">
        <v>722</v>
      </c>
      <c r="Y1175">
        <v>2.9000000000000001E-2</v>
      </c>
      <c r="Z1175">
        <v>2.9000000000000001E-2</v>
      </c>
      <c r="AA1175" t="s">
        <v>722</v>
      </c>
      <c r="AB1175">
        <v>1.1600000000000011E-5</v>
      </c>
      <c r="AC1175">
        <v>1.1600000000000011E-5</v>
      </c>
      <c r="AD1175" t="s">
        <v>722</v>
      </c>
      <c r="AE1175">
        <v>1</v>
      </c>
      <c r="AF1175">
        <v>1</v>
      </c>
      <c r="AG1175" t="s">
        <v>722</v>
      </c>
      <c r="AH1175">
        <v>0.97699999999999998</v>
      </c>
      <c r="AI1175">
        <v>0.97699999999999998</v>
      </c>
      <c r="AJ1175">
        <v>3.552</v>
      </c>
      <c r="AK1175">
        <v>0.1416650000000001</v>
      </c>
      <c r="AL1175">
        <v>360.91311761839245</v>
      </c>
      <c r="AM1175">
        <v>14.394357209293243</v>
      </c>
      <c r="AN1175" s="61">
        <v>0.18045655880919625</v>
      </c>
      <c r="AO1175">
        <v>7.1971786046466221E-3</v>
      </c>
      <c r="AP1175">
        <v>0.16598394279269871</v>
      </c>
    </row>
    <row r="1176" spans="1:42" x14ac:dyDescent="0.35">
      <c r="A1176" s="48">
        <v>2020</v>
      </c>
      <c r="B1176">
        <v>373</v>
      </c>
      <c r="C1176" t="s">
        <v>284</v>
      </c>
      <c r="D1176" t="s">
        <v>205</v>
      </c>
      <c r="E1176" t="s">
        <v>16</v>
      </c>
      <c r="F1176">
        <v>2008</v>
      </c>
      <c r="G1176">
        <v>75</v>
      </c>
      <c r="H1176">
        <v>1137.9951923076924</v>
      </c>
      <c r="J1176">
        <v>100</v>
      </c>
      <c r="K1176" t="s">
        <v>722</v>
      </c>
      <c r="L1176">
        <v>0.54</v>
      </c>
      <c r="M1176">
        <v>0.54</v>
      </c>
      <c r="N1176" t="s">
        <v>722</v>
      </c>
      <c r="O1176">
        <v>10000</v>
      </c>
      <c r="P1176">
        <v>10000</v>
      </c>
      <c r="Q1176">
        <v>13655.942307692309</v>
      </c>
      <c r="R1176" t="s">
        <v>722</v>
      </c>
      <c r="S1176">
        <v>0.27400000000000002</v>
      </c>
      <c r="T1176">
        <v>0.27400000000000002</v>
      </c>
      <c r="U1176" t="s">
        <v>722</v>
      </c>
      <c r="V1176">
        <v>3.278E-4</v>
      </c>
      <c r="W1176">
        <v>3.278E-4</v>
      </c>
      <c r="X1176" t="s">
        <v>722</v>
      </c>
      <c r="Y1176">
        <v>2.9000000000000001E-2</v>
      </c>
      <c r="Z1176">
        <v>2.9000000000000001E-2</v>
      </c>
      <c r="AA1176" t="s">
        <v>722</v>
      </c>
      <c r="AB1176">
        <v>1.1600000000000011E-5</v>
      </c>
      <c r="AC1176">
        <v>1.1600000000000011E-5</v>
      </c>
      <c r="AD1176" t="s">
        <v>722</v>
      </c>
      <c r="AE1176">
        <v>1</v>
      </c>
      <c r="AF1176">
        <v>1</v>
      </c>
      <c r="AG1176" t="s">
        <v>722</v>
      </c>
      <c r="AH1176">
        <v>0.97699999999999998</v>
      </c>
      <c r="AI1176">
        <v>0.97699999999999998</v>
      </c>
      <c r="AJ1176">
        <v>3.552</v>
      </c>
      <c r="AK1176">
        <v>0.1416650000000001</v>
      </c>
      <c r="AL1176">
        <v>360.91311761839245</v>
      </c>
      <c r="AM1176">
        <v>14.394357209293243</v>
      </c>
      <c r="AN1176" s="61">
        <v>0.18045655880919625</v>
      </c>
      <c r="AO1176">
        <v>7.1971786046466221E-3</v>
      </c>
      <c r="AP1176">
        <v>0.16598394279269871</v>
      </c>
    </row>
    <row r="1177" spans="1:42" x14ac:dyDescent="0.35">
      <c r="A1177" s="48">
        <v>2020</v>
      </c>
      <c r="B1177">
        <v>374</v>
      </c>
      <c r="C1177" t="s">
        <v>285</v>
      </c>
      <c r="D1177" t="s">
        <v>205</v>
      </c>
      <c r="E1177" t="s">
        <v>16</v>
      </c>
      <c r="F1177">
        <v>2008</v>
      </c>
      <c r="G1177">
        <v>75</v>
      </c>
      <c r="H1177">
        <v>1137.9951923076924</v>
      </c>
      <c r="J1177">
        <v>100</v>
      </c>
      <c r="K1177" t="s">
        <v>722</v>
      </c>
      <c r="L1177">
        <v>0.54</v>
      </c>
      <c r="M1177">
        <v>0.54</v>
      </c>
      <c r="N1177" t="s">
        <v>722</v>
      </c>
      <c r="O1177">
        <v>10000</v>
      </c>
      <c r="P1177">
        <v>10000</v>
      </c>
      <c r="Q1177">
        <v>13655.942307692309</v>
      </c>
      <c r="R1177" t="s">
        <v>722</v>
      </c>
      <c r="S1177">
        <v>0.27400000000000002</v>
      </c>
      <c r="T1177">
        <v>0.27400000000000002</v>
      </c>
      <c r="U1177" t="s">
        <v>722</v>
      </c>
      <c r="V1177">
        <v>3.278E-4</v>
      </c>
      <c r="W1177">
        <v>3.278E-4</v>
      </c>
      <c r="X1177" t="s">
        <v>722</v>
      </c>
      <c r="Y1177">
        <v>2.9000000000000001E-2</v>
      </c>
      <c r="Z1177">
        <v>2.9000000000000001E-2</v>
      </c>
      <c r="AA1177" t="s">
        <v>722</v>
      </c>
      <c r="AB1177">
        <v>1.1600000000000011E-5</v>
      </c>
      <c r="AC1177">
        <v>1.1600000000000011E-5</v>
      </c>
      <c r="AD1177" t="s">
        <v>722</v>
      </c>
      <c r="AE1177">
        <v>1</v>
      </c>
      <c r="AF1177">
        <v>1</v>
      </c>
      <c r="AG1177" t="s">
        <v>722</v>
      </c>
      <c r="AH1177">
        <v>0.97699999999999998</v>
      </c>
      <c r="AI1177">
        <v>0.97699999999999998</v>
      </c>
      <c r="AJ1177">
        <v>3.552</v>
      </c>
      <c r="AK1177">
        <v>0.1416650000000001</v>
      </c>
      <c r="AL1177">
        <v>360.91311761839245</v>
      </c>
      <c r="AM1177">
        <v>14.394357209293243</v>
      </c>
      <c r="AN1177" s="61">
        <v>0.18045655880919625</v>
      </c>
      <c r="AO1177">
        <v>7.1971786046466221E-3</v>
      </c>
      <c r="AP1177">
        <v>0.16598394279269871</v>
      </c>
    </row>
    <row r="1178" spans="1:42" x14ac:dyDescent="0.35">
      <c r="A1178" s="48">
        <v>2020</v>
      </c>
      <c r="B1178">
        <v>375</v>
      </c>
      <c r="C1178" t="s">
        <v>279</v>
      </c>
      <c r="D1178" t="s">
        <v>205</v>
      </c>
      <c r="E1178" t="s">
        <v>16</v>
      </c>
      <c r="F1178">
        <v>2009</v>
      </c>
      <c r="G1178">
        <v>75</v>
      </c>
      <c r="H1178">
        <v>1137.9951923076924</v>
      </c>
      <c r="J1178">
        <v>100</v>
      </c>
      <c r="K1178" t="s">
        <v>722</v>
      </c>
      <c r="L1178">
        <v>0.54</v>
      </c>
      <c r="M1178">
        <v>0.54</v>
      </c>
      <c r="N1178" t="s">
        <v>722</v>
      </c>
      <c r="O1178">
        <v>10000</v>
      </c>
      <c r="P1178">
        <v>10000</v>
      </c>
      <c r="Q1178">
        <v>12517.947115384617</v>
      </c>
      <c r="R1178" t="s">
        <v>722</v>
      </c>
      <c r="S1178">
        <v>0.27400000000000002</v>
      </c>
      <c r="T1178">
        <v>0.27400000000000002</v>
      </c>
      <c r="U1178" t="s">
        <v>722</v>
      </c>
      <c r="V1178">
        <v>3.278E-4</v>
      </c>
      <c r="W1178">
        <v>3.278E-4</v>
      </c>
      <c r="X1178" t="s">
        <v>722</v>
      </c>
      <c r="Y1178">
        <v>2.9000000000000001E-2</v>
      </c>
      <c r="Z1178">
        <v>2.9000000000000001E-2</v>
      </c>
      <c r="AA1178" t="s">
        <v>722</v>
      </c>
      <c r="AB1178">
        <v>1.1600000000000011E-5</v>
      </c>
      <c r="AC1178">
        <v>1.1600000000000011E-5</v>
      </c>
      <c r="AD1178" t="s">
        <v>722</v>
      </c>
      <c r="AE1178">
        <v>1</v>
      </c>
      <c r="AF1178">
        <v>1</v>
      </c>
      <c r="AG1178" t="s">
        <v>722</v>
      </c>
      <c r="AH1178">
        <v>0.97699999999999998</v>
      </c>
      <c r="AI1178">
        <v>0.97699999999999998</v>
      </c>
      <c r="AJ1178">
        <v>3.552</v>
      </c>
      <c r="AK1178">
        <v>0.1416650000000001</v>
      </c>
      <c r="AL1178">
        <v>360.91311761839245</v>
      </c>
      <c r="AM1178">
        <v>14.394357209293243</v>
      </c>
      <c r="AN1178" s="61">
        <v>0.18045655880919625</v>
      </c>
      <c r="AO1178">
        <v>7.1971786046466221E-3</v>
      </c>
      <c r="AP1178">
        <v>0.16598394279269871</v>
      </c>
    </row>
    <row r="1179" spans="1:42" x14ac:dyDescent="0.35">
      <c r="A1179" s="48">
        <v>2020</v>
      </c>
      <c r="B1179">
        <v>376</v>
      </c>
      <c r="C1179" t="s">
        <v>280</v>
      </c>
      <c r="D1179" t="s">
        <v>205</v>
      </c>
      <c r="E1179" t="s">
        <v>16</v>
      </c>
      <c r="F1179">
        <v>2009</v>
      </c>
      <c r="G1179">
        <v>75</v>
      </c>
      <c r="H1179">
        <v>1137.9951923076924</v>
      </c>
      <c r="J1179">
        <v>100</v>
      </c>
      <c r="K1179" t="s">
        <v>722</v>
      </c>
      <c r="L1179">
        <v>0.54</v>
      </c>
      <c r="M1179">
        <v>0.54</v>
      </c>
      <c r="N1179" t="s">
        <v>722</v>
      </c>
      <c r="O1179">
        <v>10000</v>
      </c>
      <c r="P1179">
        <v>10000</v>
      </c>
      <c r="Q1179">
        <v>12517.947115384617</v>
      </c>
      <c r="R1179" t="s">
        <v>722</v>
      </c>
      <c r="S1179">
        <v>0.27400000000000002</v>
      </c>
      <c r="T1179">
        <v>0.27400000000000002</v>
      </c>
      <c r="U1179" t="s">
        <v>722</v>
      </c>
      <c r="V1179">
        <v>3.278E-4</v>
      </c>
      <c r="W1179">
        <v>3.278E-4</v>
      </c>
      <c r="X1179" t="s">
        <v>722</v>
      </c>
      <c r="Y1179">
        <v>2.9000000000000001E-2</v>
      </c>
      <c r="Z1179">
        <v>2.9000000000000001E-2</v>
      </c>
      <c r="AA1179" t="s">
        <v>722</v>
      </c>
      <c r="AB1179">
        <v>1.1600000000000011E-5</v>
      </c>
      <c r="AC1179">
        <v>1.1600000000000011E-5</v>
      </c>
      <c r="AD1179" t="s">
        <v>722</v>
      </c>
      <c r="AE1179">
        <v>1</v>
      </c>
      <c r="AF1179">
        <v>1</v>
      </c>
      <c r="AG1179" t="s">
        <v>722</v>
      </c>
      <c r="AH1179">
        <v>0.97699999999999998</v>
      </c>
      <c r="AI1179">
        <v>0.97699999999999998</v>
      </c>
      <c r="AJ1179">
        <v>3.552</v>
      </c>
      <c r="AK1179">
        <v>0.1416650000000001</v>
      </c>
      <c r="AL1179">
        <v>360.91311761839245</v>
      </c>
      <c r="AM1179">
        <v>14.394357209293243</v>
      </c>
      <c r="AN1179" s="61">
        <v>0.18045655880919625</v>
      </c>
      <c r="AO1179">
        <v>7.1971786046466221E-3</v>
      </c>
      <c r="AP1179">
        <v>0.16598394279269871</v>
      </c>
    </row>
    <row r="1180" spans="1:42" x14ac:dyDescent="0.35">
      <c r="A1180" s="48">
        <v>2020</v>
      </c>
      <c r="B1180">
        <v>377</v>
      </c>
      <c r="C1180" t="s">
        <v>251</v>
      </c>
      <c r="D1180" t="s">
        <v>205</v>
      </c>
      <c r="E1180" t="s">
        <v>16</v>
      </c>
      <c r="F1180">
        <v>2010</v>
      </c>
      <c r="G1180">
        <v>80</v>
      </c>
      <c r="H1180">
        <v>1137.9951923076924</v>
      </c>
      <c r="J1180">
        <v>100</v>
      </c>
      <c r="K1180" t="s">
        <v>722</v>
      </c>
      <c r="L1180">
        <v>0.54</v>
      </c>
      <c r="M1180">
        <v>0.54</v>
      </c>
      <c r="N1180" t="s">
        <v>722</v>
      </c>
      <c r="O1180">
        <v>10000</v>
      </c>
      <c r="P1180">
        <v>10000</v>
      </c>
      <c r="Q1180">
        <v>11379.951923076924</v>
      </c>
      <c r="R1180" t="s">
        <v>722</v>
      </c>
      <c r="S1180">
        <v>1.7000000000000001E-2</v>
      </c>
      <c r="T1180">
        <v>1.7000000000000001E-2</v>
      </c>
      <c r="U1180" t="s">
        <v>722</v>
      </c>
      <c r="V1180">
        <v>3.2639999999999999E-5</v>
      </c>
      <c r="W1180">
        <v>3.2639999999999999E-5</v>
      </c>
      <c r="X1180" t="s">
        <v>722</v>
      </c>
      <c r="Y1180">
        <v>3.7999999999999999E-2</v>
      </c>
      <c r="Z1180">
        <v>3.7999999999999999E-2</v>
      </c>
      <c r="AA1180" t="s">
        <v>722</v>
      </c>
      <c r="AB1180">
        <v>7.5559999999999988E-5</v>
      </c>
      <c r="AC1180">
        <v>7.5559999999999988E-5</v>
      </c>
      <c r="AD1180" t="s">
        <v>722</v>
      </c>
      <c r="AE1180">
        <v>1</v>
      </c>
      <c r="AF1180">
        <v>1</v>
      </c>
      <c r="AG1180" t="s">
        <v>722</v>
      </c>
      <c r="AH1180">
        <v>0.97699999999999998</v>
      </c>
      <c r="AI1180">
        <v>0.97699999999999998</v>
      </c>
      <c r="AJ1180">
        <v>0.34339999999999998</v>
      </c>
      <c r="AK1180">
        <v>0.7753471999999999</v>
      </c>
      <c r="AL1180">
        <v>37.218487864911701</v>
      </c>
      <c r="AM1180">
        <v>84.033926483090454</v>
      </c>
      <c r="AN1180" s="61">
        <v>1.8609243932455853E-2</v>
      </c>
      <c r="AO1180">
        <v>4.2016963241545233E-2</v>
      </c>
      <c r="AP1180">
        <v>1.7116782569072893E-2</v>
      </c>
    </row>
    <row r="1181" spans="1:42" x14ac:dyDescent="0.35">
      <c r="A1181" s="48">
        <v>2020</v>
      </c>
      <c r="B1181">
        <v>378</v>
      </c>
      <c r="C1181" t="s">
        <v>252</v>
      </c>
      <c r="D1181" t="s">
        <v>205</v>
      </c>
      <c r="E1181" t="s">
        <v>16</v>
      </c>
      <c r="F1181">
        <v>2010</v>
      </c>
      <c r="G1181">
        <v>80</v>
      </c>
      <c r="H1181">
        <v>1137.9951923076924</v>
      </c>
      <c r="J1181">
        <v>100</v>
      </c>
      <c r="K1181" t="s">
        <v>722</v>
      </c>
      <c r="L1181">
        <v>0.54</v>
      </c>
      <c r="M1181">
        <v>0.54</v>
      </c>
      <c r="N1181" t="s">
        <v>722</v>
      </c>
      <c r="O1181">
        <v>10000</v>
      </c>
      <c r="P1181">
        <v>10000</v>
      </c>
      <c r="Q1181">
        <v>11379.951923076924</v>
      </c>
      <c r="R1181" t="s">
        <v>722</v>
      </c>
      <c r="S1181">
        <v>1.7000000000000001E-2</v>
      </c>
      <c r="T1181">
        <v>1.7000000000000001E-2</v>
      </c>
      <c r="U1181" t="s">
        <v>722</v>
      </c>
      <c r="V1181">
        <v>3.2639999999999999E-5</v>
      </c>
      <c r="W1181">
        <v>3.2639999999999999E-5</v>
      </c>
      <c r="X1181" t="s">
        <v>722</v>
      </c>
      <c r="Y1181">
        <v>3.7999999999999999E-2</v>
      </c>
      <c r="Z1181">
        <v>3.7999999999999999E-2</v>
      </c>
      <c r="AA1181" t="s">
        <v>722</v>
      </c>
      <c r="AB1181">
        <v>7.5559999999999988E-5</v>
      </c>
      <c r="AC1181">
        <v>7.5559999999999988E-5</v>
      </c>
      <c r="AD1181" t="s">
        <v>722</v>
      </c>
      <c r="AE1181">
        <v>1</v>
      </c>
      <c r="AF1181">
        <v>1</v>
      </c>
      <c r="AG1181" t="s">
        <v>722</v>
      </c>
      <c r="AH1181">
        <v>0.97699999999999998</v>
      </c>
      <c r="AI1181">
        <v>0.97699999999999998</v>
      </c>
      <c r="AJ1181">
        <v>0.34339999999999998</v>
      </c>
      <c r="AK1181">
        <v>0.7753471999999999</v>
      </c>
      <c r="AL1181">
        <v>37.218487864911701</v>
      </c>
      <c r="AM1181">
        <v>84.033926483090454</v>
      </c>
      <c r="AN1181" s="61">
        <v>1.8609243932455853E-2</v>
      </c>
      <c r="AO1181">
        <v>4.2016963241545233E-2</v>
      </c>
      <c r="AP1181">
        <v>1.7116782569072893E-2</v>
      </c>
    </row>
    <row r="1182" spans="1:42" x14ac:dyDescent="0.35">
      <c r="A1182" s="48">
        <v>2020</v>
      </c>
      <c r="B1182">
        <v>379</v>
      </c>
      <c r="C1182" t="s">
        <v>288</v>
      </c>
      <c r="D1182" t="s">
        <v>205</v>
      </c>
      <c r="E1182" t="s">
        <v>16</v>
      </c>
      <c r="F1182">
        <v>2010</v>
      </c>
      <c r="G1182">
        <v>80</v>
      </c>
      <c r="H1182">
        <v>1137.9951923076924</v>
      </c>
      <c r="J1182">
        <v>100</v>
      </c>
      <c r="K1182" t="s">
        <v>722</v>
      </c>
      <c r="L1182">
        <v>0.54</v>
      </c>
      <c r="M1182">
        <v>0.54</v>
      </c>
      <c r="N1182" t="s">
        <v>722</v>
      </c>
      <c r="O1182">
        <v>10000</v>
      </c>
      <c r="P1182">
        <v>10000</v>
      </c>
      <c r="Q1182">
        <v>11379.951923076924</v>
      </c>
      <c r="R1182" t="s">
        <v>722</v>
      </c>
      <c r="S1182">
        <v>1.7000000000000001E-2</v>
      </c>
      <c r="T1182">
        <v>1.7000000000000001E-2</v>
      </c>
      <c r="U1182" t="s">
        <v>722</v>
      </c>
      <c r="V1182">
        <v>3.2639999999999999E-5</v>
      </c>
      <c r="W1182">
        <v>3.2639999999999999E-5</v>
      </c>
      <c r="X1182" t="s">
        <v>722</v>
      </c>
      <c r="Y1182">
        <v>3.7999999999999999E-2</v>
      </c>
      <c r="Z1182">
        <v>3.7999999999999999E-2</v>
      </c>
      <c r="AA1182" t="s">
        <v>722</v>
      </c>
      <c r="AB1182">
        <v>7.5559999999999988E-5</v>
      </c>
      <c r="AC1182">
        <v>7.5559999999999988E-5</v>
      </c>
      <c r="AD1182" t="s">
        <v>722</v>
      </c>
      <c r="AE1182">
        <v>1</v>
      </c>
      <c r="AF1182">
        <v>1</v>
      </c>
      <c r="AG1182" t="s">
        <v>722</v>
      </c>
      <c r="AH1182">
        <v>0.97699999999999998</v>
      </c>
      <c r="AI1182">
        <v>0.97699999999999998</v>
      </c>
      <c r="AJ1182">
        <v>0.34339999999999998</v>
      </c>
      <c r="AK1182">
        <v>0.7753471999999999</v>
      </c>
      <c r="AL1182">
        <v>37.218487864911701</v>
      </c>
      <c r="AM1182">
        <v>84.033926483090454</v>
      </c>
      <c r="AN1182" s="61">
        <v>1.8609243932455853E-2</v>
      </c>
      <c r="AO1182">
        <v>4.2016963241545233E-2</v>
      </c>
      <c r="AP1182">
        <v>1.7116782569072893E-2</v>
      </c>
    </row>
    <row r="1183" spans="1:42" x14ac:dyDescent="0.35">
      <c r="A1183" s="48">
        <v>2020</v>
      </c>
      <c r="B1183">
        <v>380</v>
      </c>
      <c r="C1183" t="s">
        <v>289</v>
      </c>
      <c r="D1183" t="s">
        <v>205</v>
      </c>
      <c r="E1183" t="s">
        <v>16</v>
      </c>
      <c r="F1183">
        <v>2010</v>
      </c>
      <c r="G1183">
        <v>80</v>
      </c>
      <c r="H1183">
        <v>1137.9951923076924</v>
      </c>
      <c r="J1183">
        <v>100</v>
      </c>
      <c r="K1183" t="s">
        <v>722</v>
      </c>
      <c r="L1183">
        <v>0.54</v>
      </c>
      <c r="M1183">
        <v>0.54</v>
      </c>
      <c r="N1183" t="s">
        <v>722</v>
      </c>
      <c r="O1183">
        <v>10000</v>
      </c>
      <c r="P1183">
        <v>10000</v>
      </c>
      <c r="Q1183">
        <v>11379.951923076924</v>
      </c>
      <c r="R1183" t="s">
        <v>722</v>
      </c>
      <c r="S1183">
        <v>1.7000000000000001E-2</v>
      </c>
      <c r="T1183">
        <v>1.7000000000000001E-2</v>
      </c>
      <c r="U1183" t="s">
        <v>722</v>
      </c>
      <c r="V1183">
        <v>3.2639999999999999E-5</v>
      </c>
      <c r="W1183">
        <v>3.2639999999999999E-5</v>
      </c>
      <c r="X1183" t="s">
        <v>722</v>
      </c>
      <c r="Y1183">
        <v>3.7999999999999999E-2</v>
      </c>
      <c r="Z1183">
        <v>3.7999999999999999E-2</v>
      </c>
      <c r="AA1183" t="s">
        <v>722</v>
      </c>
      <c r="AB1183">
        <v>7.5559999999999988E-5</v>
      </c>
      <c r="AC1183">
        <v>7.5559999999999988E-5</v>
      </c>
      <c r="AD1183" t="s">
        <v>722</v>
      </c>
      <c r="AE1183">
        <v>1</v>
      </c>
      <c r="AF1183">
        <v>1</v>
      </c>
      <c r="AG1183" t="s">
        <v>722</v>
      </c>
      <c r="AH1183">
        <v>0.97699999999999998</v>
      </c>
      <c r="AI1183">
        <v>0.97699999999999998</v>
      </c>
      <c r="AJ1183">
        <v>0.34339999999999998</v>
      </c>
      <c r="AK1183">
        <v>0.7753471999999999</v>
      </c>
      <c r="AL1183">
        <v>37.218487864911701</v>
      </c>
      <c r="AM1183">
        <v>84.033926483090454</v>
      </c>
      <c r="AN1183" s="61">
        <v>1.8609243932455853E-2</v>
      </c>
      <c r="AO1183">
        <v>4.2016963241545233E-2</v>
      </c>
      <c r="AP1183">
        <v>1.7116782569072893E-2</v>
      </c>
    </row>
    <row r="1184" spans="1:42" x14ac:dyDescent="0.35">
      <c r="A1184" s="48">
        <v>2020</v>
      </c>
      <c r="B1184">
        <v>381</v>
      </c>
      <c r="C1184" t="s">
        <v>290</v>
      </c>
      <c r="D1184" t="s">
        <v>205</v>
      </c>
      <c r="E1184" t="s">
        <v>16</v>
      </c>
      <c r="F1184">
        <v>2010</v>
      </c>
      <c r="G1184">
        <v>80</v>
      </c>
      <c r="H1184">
        <v>1137.9951923076924</v>
      </c>
      <c r="J1184">
        <v>100</v>
      </c>
      <c r="K1184" t="s">
        <v>722</v>
      </c>
      <c r="L1184">
        <v>0.54</v>
      </c>
      <c r="M1184">
        <v>0.54</v>
      </c>
      <c r="N1184" t="s">
        <v>722</v>
      </c>
      <c r="O1184">
        <v>10000</v>
      </c>
      <c r="P1184">
        <v>10000</v>
      </c>
      <c r="Q1184">
        <v>11379.951923076924</v>
      </c>
      <c r="R1184" t="s">
        <v>722</v>
      </c>
      <c r="S1184">
        <v>1.7000000000000001E-2</v>
      </c>
      <c r="T1184">
        <v>1.7000000000000001E-2</v>
      </c>
      <c r="U1184" t="s">
        <v>722</v>
      </c>
      <c r="V1184">
        <v>3.2639999999999999E-5</v>
      </c>
      <c r="W1184">
        <v>3.2639999999999999E-5</v>
      </c>
      <c r="X1184" t="s">
        <v>722</v>
      </c>
      <c r="Y1184">
        <v>3.7999999999999999E-2</v>
      </c>
      <c r="Z1184">
        <v>3.7999999999999999E-2</v>
      </c>
      <c r="AA1184" t="s">
        <v>722</v>
      </c>
      <c r="AB1184">
        <v>7.5559999999999988E-5</v>
      </c>
      <c r="AC1184">
        <v>7.5559999999999988E-5</v>
      </c>
      <c r="AD1184" t="s">
        <v>722</v>
      </c>
      <c r="AE1184">
        <v>1</v>
      </c>
      <c r="AF1184">
        <v>1</v>
      </c>
      <c r="AG1184" t="s">
        <v>722</v>
      </c>
      <c r="AH1184">
        <v>0.97699999999999998</v>
      </c>
      <c r="AI1184">
        <v>0.97699999999999998</v>
      </c>
      <c r="AJ1184">
        <v>0.34339999999999998</v>
      </c>
      <c r="AK1184">
        <v>0.7753471999999999</v>
      </c>
      <c r="AL1184">
        <v>37.218487864911701</v>
      </c>
      <c r="AM1184">
        <v>84.033926483090454</v>
      </c>
      <c r="AN1184" s="61">
        <v>1.8609243932455853E-2</v>
      </c>
      <c r="AO1184">
        <v>4.2016963241545233E-2</v>
      </c>
      <c r="AP1184">
        <v>1.7116782569072893E-2</v>
      </c>
    </row>
    <row r="1185" spans="1:42" x14ac:dyDescent="0.35">
      <c r="A1185" s="48">
        <v>2020</v>
      </c>
      <c r="B1185">
        <v>382</v>
      </c>
      <c r="C1185" t="s">
        <v>291</v>
      </c>
      <c r="D1185" t="s">
        <v>205</v>
      </c>
      <c r="E1185" t="s">
        <v>16</v>
      </c>
      <c r="F1185">
        <v>2010</v>
      </c>
      <c r="G1185">
        <v>80</v>
      </c>
      <c r="H1185">
        <v>1137.9951923076924</v>
      </c>
      <c r="J1185">
        <v>100</v>
      </c>
      <c r="K1185" t="s">
        <v>722</v>
      </c>
      <c r="L1185">
        <v>0.54</v>
      </c>
      <c r="M1185">
        <v>0.54</v>
      </c>
      <c r="N1185" t="s">
        <v>722</v>
      </c>
      <c r="O1185">
        <v>10000</v>
      </c>
      <c r="P1185">
        <v>10000</v>
      </c>
      <c r="Q1185">
        <v>11379.951923076924</v>
      </c>
      <c r="R1185" t="s">
        <v>722</v>
      </c>
      <c r="S1185">
        <v>1.7000000000000001E-2</v>
      </c>
      <c r="T1185">
        <v>1.7000000000000001E-2</v>
      </c>
      <c r="U1185" t="s">
        <v>722</v>
      </c>
      <c r="V1185">
        <v>3.2639999999999999E-5</v>
      </c>
      <c r="W1185">
        <v>3.2639999999999999E-5</v>
      </c>
      <c r="X1185" t="s">
        <v>722</v>
      </c>
      <c r="Y1185">
        <v>3.7999999999999999E-2</v>
      </c>
      <c r="Z1185">
        <v>3.7999999999999999E-2</v>
      </c>
      <c r="AA1185" t="s">
        <v>722</v>
      </c>
      <c r="AB1185">
        <v>7.5559999999999988E-5</v>
      </c>
      <c r="AC1185">
        <v>7.5559999999999988E-5</v>
      </c>
      <c r="AD1185" t="s">
        <v>722</v>
      </c>
      <c r="AE1185">
        <v>1</v>
      </c>
      <c r="AF1185">
        <v>1</v>
      </c>
      <c r="AG1185" t="s">
        <v>722</v>
      </c>
      <c r="AH1185">
        <v>0.97699999999999998</v>
      </c>
      <c r="AI1185">
        <v>0.97699999999999998</v>
      </c>
      <c r="AJ1185">
        <v>0.34339999999999998</v>
      </c>
      <c r="AK1185">
        <v>0.7753471999999999</v>
      </c>
      <c r="AL1185">
        <v>37.218487864911701</v>
      </c>
      <c r="AM1185">
        <v>84.033926483090454</v>
      </c>
      <c r="AN1185" s="61">
        <v>1.8609243932455853E-2</v>
      </c>
      <c r="AO1185">
        <v>4.2016963241545233E-2</v>
      </c>
      <c r="AP1185">
        <v>1.7116782569072893E-2</v>
      </c>
    </row>
    <row r="1186" spans="1:42" x14ac:dyDescent="0.35">
      <c r="A1186" s="48">
        <v>2020</v>
      </c>
      <c r="B1186">
        <v>383</v>
      </c>
      <c r="C1186" t="s">
        <v>292</v>
      </c>
      <c r="D1186" t="s">
        <v>205</v>
      </c>
      <c r="E1186" t="s">
        <v>16</v>
      </c>
      <c r="F1186">
        <v>2010</v>
      </c>
      <c r="G1186">
        <v>80</v>
      </c>
      <c r="H1186">
        <v>1137.9951923076924</v>
      </c>
      <c r="J1186">
        <v>100</v>
      </c>
      <c r="K1186" t="s">
        <v>722</v>
      </c>
      <c r="L1186">
        <v>0.54</v>
      </c>
      <c r="M1186">
        <v>0.54</v>
      </c>
      <c r="N1186" t="s">
        <v>722</v>
      </c>
      <c r="O1186">
        <v>10000</v>
      </c>
      <c r="P1186">
        <v>10000</v>
      </c>
      <c r="Q1186">
        <v>11379.951923076924</v>
      </c>
      <c r="R1186" t="s">
        <v>722</v>
      </c>
      <c r="S1186">
        <v>1.7000000000000001E-2</v>
      </c>
      <c r="T1186">
        <v>1.7000000000000001E-2</v>
      </c>
      <c r="U1186" t="s">
        <v>722</v>
      </c>
      <c r="V1186">
        <v>3.2639999999999999E-5</v>
      </c>
      <c r="W1186">
        <v>3.2639999999999999E-5</v>
      </c>
      <c r="X1186" t="s">
        <v>722</v>
      </c>
      <c r="Y1186">
        <v>3.7999999999999999E-2</v>
      </c>
      <c r="Z1186">
        <v>3.7999999999999999E-2</v>
      </c>
      <c r="AA1186" t="s">
        <v>722</v>
      </c>
      <c r="AB1186">
        <v>7.5559999999999988E-5</v>
      </c>
      <c r="AC1186">
        <v>7.5559999999999988E-5</v>
      </c>
      <c r="AD1186" t="s">
        <v>722</v>
      </c>
      <c r="AE1186">
        <v>1</v>
      </c>
      <c r="AF1186">
        <v>1</v>
      </c>
      <c r="AG1186" t="s">
        <v>722</v>
      </c>
      <c r="AH1186">
        <v>0.97699999999999998</v>
      </c>
      <c r="AI1186">
        <v>0.97699999999999998</v>
      </c>
      <c r="AJ1186">
        <v>0.34339999999999998</v>
      </c>
      <c r="AK1186">
        <v>0.7753471999999999</v>
      </c>
      <c r="AL1186">
        <v>37.218487864911701</v>
      </c>
      <c r="AM1186">
        <v>84.033926483090454</v>
      </c>
      <c r="AN1186" s="61">
        <v>1.8609243932455853E-2</v>
      </c>
      <c r="AO1186">
        <v>4.2016963241545233E-2</v>
      </c>
      <c r="AP1186">
        <v>1.7116782569072893E-2</v>
      </c>
    </row>
    <row r="1187" spans="1:42" x14ac:dyDescent="0.35">
      <c r="A1187" s="48">
        <v>2020</v>
      </c>
      <c r="B1187">
        <v>384</v>
      </c>
      <c r="C1187" t="s">
        <v>293</v>
      </c>
      <c r="D1187" t="s">
        <v>205</v>
      </c>
      <c r="E1187" t="s">
        <v>16</v>
      </c>
      <c r="F1187">
        <v>2010</v>
      </c>
      <c r="G1187">
        <v>80</v>
      </c>
      <c r="H1187">
        <v>1137.9951923076924</v>
      </c>
      <c r="J1187">
        <v>100</v>
      </c>
      <c r="K1187" t="s">
        <v>722</v>
      </c>
      <c r="L1187">
        <v>0.54</v>
      </c>
      <c r="M1187">
        <v>0.54</v>
      </c>
      <c r="N1187" t="s">
        <v>722</v>
      </c>
      <c r="O1187">
        <v>10000</v>
      </c>
      <c r="P1187">
        <v>10000</v>
      </c>
      <c r="Q1187">
        <v>11379.951923076924</v>
      </c>
      <c r="R1187" t="s">
        <v>722</v>
      </c>
      <c r="S1187">
        <v>1.7000000000000001E-2</v>
      </c>
      <c r="T1187">
        <v>1.7000000000000001E-2</v>
      </c>
      <c r="U1187" t="s">
        <v>722</v>
      </c>
      <c r="V1187">
        <v>3.2639999999999999E-5</v>
      </c>
      <c r="W1187">
        <v>3.2639999999999999E-5</v>
      </c>
      <c r="X1187" t="s">
        <v>722</v>
      </c>
      <c r="Y1187">
        <v>3.7999999999999999E-2</v>
      </c>
      <c r="Z1187">
        <v>3.7999999999999999E-2</v>
      </c>
      <c r="AA1187" t="s">
        <v>722</v>
      </c>
      <c r="AB1187">
        <v>7.5559999999999988E-5</v>
      </c>
      <c r="AC1187">
        <v>7.5559999999999988E-5</v>
      </c>
      <c r="AD1187" t="s">
        <v>722</v>
      </c>
      <c r="AE1187">
        <v>1</v>
      </c>
      <c r="AF1187">
        <v>1</v>
      </c>
      <c r="AG1187" t="s">
        <v>722</v>
      </c>
      <c r="AH1187">
        <v>0.97699999999999998</v>
      </c>
      <c r="AI1187">
        <v>0.97699999999999998</v>
      </c>
      <c r="AJ1187">
        <v>0.34339999999999998</v>
      </c>
      <c r="AK1187">
        <v>0.7753471999999999</v>
      </c>
      <c r="AL1187">
        <v>37.218487864911701</v>
      </c>
      <c r="AM1187">
        <v>84.033926483090454</v>
      </c>
      <c r="AN1187" s="61">
        <v>1.8609243932455853E-2</v>
      </c>
      <c r="AO1187">
        <v>4.2016963241545233E-2</v>
      </c>
      <c r="AP1187">
        <v>1.7116782569072893E-2</v>
      </c>
    </row>
    <row r="1188" spans="1:42" x14ac:dyDescent="0.35">
      <c r="A1188" s="48">
        <v>2020</v>
      </c>
      <c r="B1188">
        <v>385</v>
      </c>
      <c r="C1188" t="s">
        <v>286</v>
      </c>
      <c r="D1188" t="s">
        <v>205</v>
      </c>
      <c r="E1188" t="s">
        <v>16</v>
      </c>
      <c r="F1188">
        <v>2010</v>
      </c>
      <c r="G1188">
        <v>75</v>
      </c>
      <c r="H1188">
        <v>1137.9951923076924</v>
      </c>
      <c r="J1188">
        <v>100</v>
      </c>
      <c r="K1188" t="s">
        <v>722</v>
      </c>
      <c r="L1188">
        <v>0.54</v>
      </c>
      <c r="M1188">
        <v>0.54</v>
      </c>
      <c r="N1188" t="s">
        <v>722</v>
      </c>
      <c r="O1188">
        <v>10000</v>
      </c>
      <c r="P1188">
        <v>10000</v>
      </c>
      <c r="Q1188">
        <v>11379.951923076924</v>
      </c>
      <c r="R1188" t="s">
        <v>722</v>
      </c>
      <c r="S1188">
        <v>1.7000000000000001E-2</v>
      </c>
      <c r="T1188">
        <v>1.7000000000000001E-2</v>
      </c>
      <c r="U1188" t="s">
        <v>722</v>
      </c>
      <c r="V1188">
        <v>3.2639999999999999E-5</v>
      </c>
      <c r="W1188">
        <v>3.2639999999999999E-5</v>
      </c>
      <c r="X1188" t="s">
        <v>722</v>
      </c>
      <c r="Y1188">
        <v>3.7999999999999999E-2</v>
      </c>
      <c r="Z1188">
        <v>3.7999999999999999E-2</v>
      </c>
      <c r="AA1188" t="s">
        <v>722</v>
      </c>
      <c r="AB1188">
        <v>7.5559999999999988E-5</v>
      </c>
      <c r="AC1188">
        <v>7.5559999999999988E-5</v>
      </c>
      <c r="AD1188" t="s">
        <v>722</v>
      </c>
      <c r="AE1188">
        <v>1</v>
      </c>
      <c r="AF1188">
        <v>1</v>
      </c>
      <c r="AG1188" t="s">
        <v>722</v>
      </c>
      <c r="AH1188">
        <v>0.97699999999999998</v>
      </c>
      <c r="AI1188">
        <v>0.97699999999999998</v>
      </c>
      <c r="AJ1188">
        <v>0.34339999999999998</v>
      </c>
      <c r="AK1188">
        <v>0.7753471999999999</v>
      </c>
      <c r="AL1188">
        <v>34.892332373354719</v>
      </c>
      <c r="AM1188">
        <v>78.781806077897315</v>
      </c>
      <c r="AN1188" s="61">
        <v>1.744616618667736E-2</v>
      </c>
      <c r="AO1188">
        <v>3.9390903038948662E-2</v>
      </c>
      <c r="AP1188">
        <v>1.6046983658505834E-2</v>
      </c>
    </row>
    <row r="1189" spans="1:42" x14ac:dyDescent="0.35">
      <c r="A1189" s="48">
        <v>2020</v>
      </c>
      <c r="B1189">
        <v>386</v>
      </c>
      <c r="C1189" t="s">
        <v>287</v>
      </c>
      <c r="D1189" t="s">
        <v>205</v>
      </c>
      <c r="E1189" t="s">
        <v>16</v>
      </c>
      <c r="F1189">
        <v>2010</v>
      </c>
      <c r="G1189">
        <v>75</v>
      </c>
      <c r="H1189">
        <v>1137.9951923076924</v>
      </c>
      <c r="J1189">
        <v>100</v>
      </c>
      <c r="K1189" t="s">
        <v>722</v>
      </c>
      <c r="L1189">
        <v>0.54</v>
      </c>
      <c r="M1189">
        <v>0.54</v>
      </c>
      <c r="N1189" t="s">
        <v>722</v>
      </c>
      <c r="O1189">
        <v>10000</v>
      </c>
      <c r="P1189">
        <v>10000</v>
      </c>
      <c r="Q1189">
        <v>11379.951923076924</v>
      </c>
      <c r="R1189" t="s">
        <v>722</v>
      </c>
      <c r="S1189">
        <v>1.7000000000000001E-2</v>
      </c>
      <c r="T1189">
        <v>1.7000000000000001E-2</v>
      </c>
      <c r="U1189" t="s">
        <v>722</v>
      </c>
      <c r="V1189">
        <v>3.2639999999999999E-5</v>
      </c>
      <c r="W1189">
        <v>3.2639999999999999E-5</v>
      </c>
      <c r="X1189" t="s">
        <v>722</v>
      </c>
      <c r="Y1189">
        <v>3.7999999999999999E-2</v>
      </c>
      <c r="Z1189">
        <v>3.7999999999999999E-2</v>
      </c>
      <c r="AA1189" t="s">
        <v>722</v>
      </c>
      <c r="AB1189">
        <v>7.5559999999999988E-5</v>
      </c>
      <c r="AC1189">
        <v>7.5559999999999988E-5</v>
      </c>
      <c r="AD1189" t="s">
        <v>722</v>
      </c>
      <c r="AE1189">
        <v>1</v>
      </c>
      <c r="AF1189">
        <v>1</v>
      </c>
      <c r="AG1189" t="s">
        <v>722</v>
      </c>
      <c r="AH1189">
        <v>0.97699999999999998</v>
      </c>
      <c r="AI1189">
        <v>0.97699999999999998</v>
      </c>
      <c r="AJ1189">
        <v>0.34339999999999998</v>
      </c>
      <c r="AK1189">
        <v>0.7753471999999999</v>
      </c>
      <c r="AL1189">
        <v>34.892332373354719</v>
      </c>
      <c r="AM1189">
        <v>78.781806077897315</v>
      </c>
      <c r="AN1189" s="61">
        <v>1.744616618667736E-2</v>
      </c>
      <c r="AO1189">
        <v>3.9390903038948662E-2</v>
      </c>
      <c r="AP1189">
        <v>1.6046983658505834E-2</v>
      </c>
    </row>
    <row r="1190" spans="1:42" x14ac:dyDescent="0.35">
      <c r="A1190" s="48">
        <v>2020</v>
      </c>
      <c r="B1190">
        <v>387</v>
      </c>
      <c r="C1190" t="s">
        <v>294</v>
      </c>
      <c r="D1190" t="s">
        <v>205</v>
      </c>
      <c r="E1190" t="s">
        <v>16</v>
      </c>
      <c r="F1190">
        <v>2010</v>
      </c>
      <c r="G1190">
        <v>75</v>
      </c>
      <c r="H1190">
        <v>1137.9951923076924</v>
      </c>
      <c r="J1190">
        <v>100</v>
      </c>
      <c r="K1190" t="s">
        <v>722</v>
      </c>
      <c r="L1190">
        <v>0.54</v>
      </c>
      <c r="M1190">
        <v>0.54</v>
      </c>
      <c r="N1190" t="s">
        <v>722</v>
      </c>
      <c r="O1190">
        <v>10000</v>
      </c>
      <c r="P1190">
        <v>10000</v>
      </c>
      <c r="Q1190">
        <v>11379.951923076924</v>
      </c>
      <c r="R1190" t="s">
        <v>722</v>
      </c>
      <c r="S1190">
        <v>1.7000000000000001E-2</v>
      </c>
      <c r="T1190">
        <v>1.7000000000000001E-2</v>
      </c>
      <c r="U1190" t="s">
        <v>722</v>
      </c>
      <c r="V1190">
        <v>3.2639999999999999E-5</v>
      </c>
      <c r="W1190">
        <v>3.2639999999999999E-5</v>
      </c>
      <c r="X1190" t="s">
        <v>722</v>
      </c>
      <c r="Y1190">
        <v>3.7999999999999999E-2</v>
      </c>
      <c r="Z1190">
        <v>3.7999999999999999E-2</v>
      </c>
      <c r="AA1190" t="s">
        <v>722</v>
      </c>
      <c r="AB1190">
        <v>7.5559999999999988E-5</v>
      </c>
      <c r="AC1190">
        <v>7.5559999999999988E-5</v>
      </c>
      <c r="AD1190" t="s">
        <v>722</v>
      </c>
      <c r="AE1190">
        <v>1</v>
      </c>
      <c r="AF1190">
        <v>1</v>
      </c>
      <c r="AG1190" t="s">
        <v>722</v>
      </c>
      <c r="AH1190">
        <v>0.97699999999999998</v>
      </c>
      <c r="AI1190">
        <v>0.97699999999999998</v>
      </c>
      <c r="AJ1190">
        <v>0.34339999999999998</v>
      </c>
      <c r="AK1190">
        <v>0.7753471999999999</v>
      </c>
      <c r="AL1190">
        <v>34.892332373354719</v>
      </c>
      <c r="AM1190">
        <v>78.781806077897315</v>
      </c>
      <c r="AN1190" s="61">
        <v>1.744616618667736E-2</v>
      </c>
      <c r="AO1190">
        <v>3.9390903038948662E-2</v>
      </c>
      <c r="AP1190">
        <v>1.6046983658505834E-2</v>
      </c>
    </row>
    <row r="1191" spans="1:42" x14ac:dyDescent="0.35">
      <c r="A1191" s="48">
        <v>2020</v>
      </c>
      <c r="B1191">
        <v>388</v>
      </c>
      <c r="C1191" t="s">
        <v>299</v>
      </c>
      <c r="D1191" t="s">
        <v>205</v>
      </c>
      <c r="E1191" t="s">
        <v>16</v>
      </c>
      <c r="F1191">
        <v>2010</v>
      </c>
      <c r="G1191">
        <v>100</v>
      </c>
      <c r="H1191">
        <v>1137.9951923076924</v>
      </c>
      <c r="J1191">
        <v>175</v>
      </c>
      <c r="K1191" t="s">
        <v>722</v>
      </c>
      <c r="L1191">
        <v>0.54</v>
      </c>
      <c r="M1191">
        <v>0.54</v>
      </c>
      <c r="N1191" t="s">
        <v>722</v>
      </c>
      <c r="O1191">
        <v>10000</v>
      </c>
      <c r="P1191">
        <v>10000</v>
      </c>
      <c r="Q1191">
        <v>11379.951923076924</v>
      </c>
      <c r="R1191" t="s">
        <v>722</v>
      </c>
      <c r="S1191">
        <v>0.129</v>
      </c>
      <c r="T1191">
        <v>0.129</v>
      </c>
      <c r="U1191" t="s">
        <v>722</v>
      </c>
      <c r="V1191">
        <v>1.0200000000000001E-5</v>
      </c>
      <c r="W1191">
        <v>1.0200000000000001E-5</v>
      </c>
      <c r="X1191" t="s">
        <v>722</v>
      </c>
      <c r="Y1191">
        <v>0.13700000000000001</v>
      </c>
      <c r="Z1191">
        <v>0.13700000000000001</v>
      </c>
      <c r="AA1191" t="s">
        <v>722</v>
      </c>
      <c r="AB1191">
        <v>5.66E-5</v>
      </c>
      <c r="AC1191">
        <v>5.66E-5</v>
      </c>
      <c r="AD1191" t="s">
        <v>722</v>
      </c>
      <c r="AE1191">
        <v>1</v>
      </c>
      <c r="AF1191">
        <v>1</v>
      </c>
      <c r="AG1191" t="s">
        <v>722</v>
      </c>
      <c r="AH1191">
        <v>0.97699999999999998</v>
      </c>
      <c r="AI1191">
        <v>0.97699999999999998</v>
      </c>
      <c r="AJ1191">
        <v>0.23100000000000001</v>
      </c>
      <c r="AK1191">
        <v>0.68683099999999997</v>
      </c>
      <c r="AL1191">
        <v>31.29539420790115</v>
      </c>
      <c r="AM1191">
        <v>93.050419477086365</v>
      </c>
      <c r="AN1191" s="61">
        <v>1.5647697103950576E-2</v>
      </c>
      <c r="AO1191">
        <v>4.652520973854319E-2</v>
      </c>
      <c r="AP1191">
        <v>1.439275179621374E-2</v>
      </c>
    </row>
    <row r="1192" spans="1:42" x14ac:dyDescent="0.35">
      <c r="A1192" s="48">
        <v>2020</v>
      </c>
      <c r="B1192">
        <v>389</v>
      </c>
      <c r="C1192" t="s">
        <v>298</v>
      </c>
      <c r="D1192" t="s">
        <v>205</v>
      </c>
      <c r="E1192" t="s">
        <v>16</v>
      </c>
      <c r="F1192">
        <v>2011</v>
      </c>
      <c r="G1192">
        <v>79</v>
      </c>
      <c r="H1192">
        <v>1137.9951923076924</v>
      </c>
      <c r="J1192">
        <v>100</v>
      </c>
      <c r="K1192" t="s">
        <v>722</v>
      </c>
      <c r="L1192">
        <v>0.54</v>
      </c>
      <c r="M1192">
        <v>0.54</v>
      </c>
      <c r="N1192" t="s">
        <v>722</v>
      </c>
      <c r="O1192">
        <v>10000</v>
      </c>
      <c r="P1192">
        <v>10000</v>
      </c>
      <c r="Q1192">
        <v>10241.95673076923</v>
      </c>
      <c r="R1192" t="s">
        <v>722</v>
      </c>
      <c r="S1192">
        <v>1.7000000000000001E-2</v>
      </c>
      <c r="T1192">
        <v>1.7000000000000001E-2</v>
      </c>
      <c r="U1192" t="s">
        <v>722</v>
      </c>
      <c r="V1192">
        <v>3.2639999999999999E-5</v>
      </c>
      <c r="W1192">
        <v>3.2639999999999999E-5</v>
      </c>
      <c r="X1192" t="s">
        <v>722</v>
      </c>
      <c r="Y1192">
        <v>3.7999999999999999E-2</v>
      </c>
      <c r="Z1192">
        <v>3.7999999999999999E-2</v>
      </c>
      <c r="AA1192" t="s">
        <v>722</v>
      </c>
      <c r="AB1192">
        <v>7.5559999999999988E-5</v>
      </c>
      <c r="AC1192">
        <v>7.5559999999999988E-5</v>
      </c>
      <c r="AD1192" t="s">
        <v>722</v>
      </c>
      <c r="AE1192">
        <v>1</v>
      </c>
      <c r="AF1192">
        <v>1</v>
      </c>
      <c r="AG1192" t="s">
        <v>722</v>
      </c>
      <c r="AH1192">
        <v>0.97699999999999998</v>
      </c>
      <c r="AI1192">
        <v>0.97699999999999998</v>
      </c>
      <c r="AJ1192">
        <v>0.34339999999999998</v>
      </c>
      <c r="AK1192">
        <v>0.7753471999999999</v>
      </c>
      <c r="AL1192">
        <v>36.753256766600309</v>
      </c>
      <c r="AM1192">
        <v>82.983502402051826</v>
      </c>
      <c r="AN1192" s="61">
        <v>1.8376628383300155E-2</v>
      </c>
      <c r="AO1192">
        <v>4.1491751201025918E-2</v>
      </c>
      <c r="AP1192">
        <v>1.6902822786959482E-2</v>
      </c>
    </row>
    <row r="1193" spans="1:42" x14ac:dyDescent="0.35">
      <c r="A1193" s="48">
        <v>2020</v>
      </c>
      <c r="B1193">
        <v>390</v>
      </c>
      <c r="C1193" t="s">
        <v>703</v>
      </c>
      <c r="D1193" t="s">
        <v>205</v>
      </c>
      <c r="E1193" t="s">
        <v>16</v>
      </c>
      <c r="F1193">
        <v>2014</v>
      </c>
      <c r="G1193">
        <v>95</v>
      </c>
      <c r="H1193">
        <v>1137.9951923076924</v>
      </c>
      <c r="J1193">
        <v>100</v>
      </c>
      <c r="K1193" t="s">
        <v>722</v>
      </c>
      <c r="L1193">
        <v>0.54</v>
      </c>
      <c r="M1193">
        <v>0.54</v>
      </c>
      <c r="N1193" t="s">
        <v>722</v>
      </c>
      <c r="O1193">
        <v>10000</v>
      </c>
      <c r="P1193">
        <v>10000</v>
      </c>
      <c r="Q1193">
        <v>6827.9711538461543</v>
      </c>
      <c r="R1193" t="s">
        <v>722</v>
      </c>
      <c r="S1193">
        <v>1.7000000000000001E-2</v>
      </c>
      <c r="T1193">
        <v>1.7000000000000001E-2</v>
      </c>
      <c r="U1193" t="s">
        <v>722</v>
      </c>
      <c r="V1193">
        <v>3.2639999999999999E-5</v>
      </c>
      <c r="W1193">
        <v>3.2639999999999999E-5</v>
      </c>
      <c r="X1193" t="s">
        <v>722</v>
      </c>
      <c r="Y1193">
        <v>3.7999999999999999E-2</v>
      </c>
      <c r="Z1193">
        <v>3.7999999999999999E-2</v>
      </c>
      <c r="AA1193" t="s">
        <v>722</v>
      </c>
      <c r="AB1193">
        <v>7.5559999999999988E-5</v>
      </c>
      <c r="AC1193">
        <v>7.5559999999999988E-5</v>
      </c>
      <c r="AD1193" t="s">
        <v>722</v>
      </c>
      <c r="AE1193">
        <v>1</v>
      </c>
      <c r="AF1193">
        <v>1</v>
      </c>
      <c r="AG1193" t="s">
        <v>722</v>
      </c>
      <c r="AH1193">
        <v>0.97699999999999998</v>
      </c>
      <c r="AI1193">
        <v>0.97699999999999998</v>
      </c>
      <c r="AJ1193">
        <v>0.23986497846153848</v>
      </c>
      <c r="AK1193">
        <v>0.54118130587576929</v>
      </c>
      <c r="AL1193">
        <v>30.871582704512498</v>
      </c>
      <c r="AM1193">
        <v>69.652199956980454</v>
      </c>
      <c r="AN1193" s="61">
        <v>1.5435791352256249E-2</v>
      </c>
      <c r="AO1193">
        <v>3.4826099978490226E-2</v>
      </c>
      <c r="AP1193">
        <v>1.4197840885805297E-2</v>
      </c>
    </row>
    <row r="1194" spans="1:42" x14ac:dyDescent="0.35">
      <c r="A1194" s="48">
        <v>2020</v>
      </c>
      <c r="B1194">
        <v>391</v>
      </c>
      <c r="C1194" t="s">
        <v>303</v>
      </c>
      <c r="D1194" t="s">
        <v>205</v>
      </c>
      <c r="E1194" t="s">
        <v>16</v>
      </c>
      <c r="F1194">
        <v>2015</v>
      </c>
      <c r="G1194">
        <v>86</v>
      </c>
      <c r="H1194">
        <v>1137.9951923076924</v>
      </c>
      <c r="J1194">
        <v>100</v>
      </c>
      <c r="K1194" t="s">
        <v>722</v>
      </c>
      <c r="L1194">
        <v>0.54</v>
      </c>
      <c r="M1194">
        <v>0.54</v>
      </c>
      <c r="N1194" t="s">
        <v>722</v>
      </c>
      <c r="O1194">
        <v>10000</v>
      </c>
      <c r="P1194">
        <v>10000</v>
      </c>
      <c r="Q1194">
        <v>5689.9759615384619</v>
      </c>
      <c r="R1194" t="s">
        <v>722</v>
      </c>
      <c r="S1194">
        <v>1.7000000000000001E-2</v>
      </c>
      <c r="T1194">
        <v>1.7000000000000001E-2</v>
      </c>
      <c r="U1194" t="s">
        <v>722</v>
      </c>
      <c r="V1194">
        <v>3.2639999999999999E-5</v>
      </c>
      <c r="W1194">
        <v>3.2639999999999999E-5</v>
      </c>
      <c r="X1194" t="s">
        <v>722</v>
      </c>
      <c r="Y1194">
        <v>3.7999999999999999E-2</v>
      </c>
      <c r="Z1194">
        <v>3.7999999999999999E-2</v>
      </c>
      <c r="AA1194" t="s">
        <v>722</v>
      </c>
      <c r="AB1194">
        <v>7.5559999999999988E-5</v>
      </c>
      <c r="AC1194">
        <v>7.5559999999999988E-5</v>
      </c>
      <c r="AD1194" t="s">
        <v>722</v>
      </c>
      <c r="AE1194">
        <v>1</v>
      </c>
      <c r="AF1194">
        <v>1</v>
      </c>
      <c r="AG1194" t="s">
        <v>722</v>
      </c>
      <c r="AH1194">
        <v>0.97699999999999998</v>
      </c>
      <c r="AI1194">
        <v>0.97699999999999998</v>
      </c>
      <c r="AJ1194">
        <v>0.20272081538461539</v>
      </c>
      <c r="AK1194">
        <v>0.45717208822980765</v>
      </c>
      <c r="AL1194">
        <v>23.619203182612441</v>
      </c>
      <c r="AM1194">
        <v>53.265573250740381</v>
      </c>
      <c r="AN1194" s="61">
        <v>1.1809601591306222E-2</v>
      </c>
      <c r="AO1194">
        <v>2.6632786625370192E-2</v>
      </c>
      <c r="AP1194">
        <v>1.0862471543683463E-2</v>
      </c>
    </row>
    <row r="1195" spans="1:42" x14ac:dyDescent="0.35">
      <c r="A1195" s="48">
        <v>2020</v>
      </c>
      <c r="B1195">
        <v>392</v>
      </c>
      <c r="C1195" t="s">
        <v>304</v>
      </c>
      <c r="D1195" t="s">
        <v>205</v>
      </c>
      <c r="E1195" t="s">
        <v>16</v>
      </c>
      <c r="F1195">
        <v>2015</v>
      </c>
      <c r="G1195">
        <v>86</v>
      </c>
      <c r="H1195">
        <v>1137.9951923076924</v>
      </c>
      <c r="J1195">
        <v>100</v>
      </c>
      <c r="K1195" t="s">
        <v>722</v>
      </c>
      <c r="L1195">
        <v>0.54</v>
      </c>
      <c r="M1195">
        <v>0.54</v>
      </c>
      <c r="N1195" t="s">
        <v>722</v>
      </c>
      <c r="O1195">
        <v>10000</v>
      </c>
      <c r="P1195">
        <v>10000</v>
      </c>
      <c r="Q1195">
        <v>5689.9759615384619</v>
      </c>
      <c r="R1195" t="s">
        <v>722</v>
      </c>
      <c r="S1195">
        <v>1.7000000000000001E-2</v>
      </c>
      <c r="T1195">
        <v>1.7000000000000001E-2</v>
      </c>
      <c r="U1195" t="s">
        <v>722</v>
      </c>
      <c r="V1195">
        <v>3.2639999999999999E-5</v>
      </c>
      <c r="W1195">
        <v>3.2639999999999999E-5</v>
      </c>
      <c r="X1195" t="s">
        <v>722</v>
      </c>
      <c r="Y1195">
        <v>3.7999999999999999E-2</v>
      </c>
      <c r="Z1195">
        <v>3.7999999999999999E-2</v>
      </c>
      <c r="AA1195" t="s">
        <v>722</v>
      </c>
      <c r="AB1195">
        <v>7.5559999999999988E-5</v>
      </c>
      <c r="AC1195">
        <v>7.5559999999999988E-5</v>
      </c>
      <c r="AD1195" t="s">
        <v>722</v>
      </c>
      <c r="AE1195">
        <v>1</v>
      </c>
      <c r="AF1195">
        <v>1</v>
      </c>
      <c r="AG1195" t="s">
        <v>722</v>
      </c>
      <c r="AH1195">
        <v>0.97699999999999998</v>
      </c>
      <c r="AI1195">
        <v>0.97699999999999998</v>
      </c>
      <c r="AJ1195">
        <v>0.20272081538461539</v>
      </c>
      <c r="AK1195">
        <v>0.45717208822980765</v>
      </c>
      <c r="AL1195">
        <v>23.619203182612441</v>
      </c>
      <c r="AM1195">
        <v>53.265573250740381</v>
      </c>
      <c r="AN1195" s="61">
        <v>1.1809601591306222E-2</v>
      </c>
      <c r="AO1195">
        <v>2.6632786625370192E-2</v>
      </c>
      <c r="AP1195">
        <v>1.0862471543683463E-2</v>
      </c>
    </row>
    <row r="1196" spans="1:42" x14ac:dyDescent="0.35">
      <c r="A1196" s="48">
        <v>2020</v>
      </c>
      <c r="B1196">
        <v>393</v>
      </c>
      <c r="C1196" t="s">
        <v>305</v>
      </c>
      <c r="D1196" t="s">
        <v>205</v>
      </c>
      <c r="E1196" t="s">
        <v>16</v>
      </c>
      <c r="F1196">
        <v>2015</v>
      </c>
      <c r="G1196">
        <v>86</v>
      </c>
      <c r="H1196">
        <v>1137.9951923076924</v>
      </c>
      <c r="J1196">
        <v>100</v>
      </c>
      <c r="K1196" t="s">
        <v>722</v>
      </c>
      <c r="L1196">
        <v>0.54</v>
      </c>
      <c r="M1196">
        <v>0.54</v>
      </c>
      <c r="N1196" t="s">
        <v>722</v>
      </c>
      <c r="O1196">
        <v>10000</v>
      </c>
      <c r="P1196">
        <v>10000</v>
      </c>
      <c r="Q1196">
        <v>5689.9759615384619</v>
      </c>
      <c r="R1196" t="s">
        <v>722</v>
      </c>
      <c r="S1196">
        <v>1.7000000000000001E-2</v>
      </c>
      <c r="T1196">
        <v>1.7000000000000001E-2</v>
      </c>
      <c r="U1196" t="s">
        <v>722</v>
      </c>
      <c r="V1196">
        <v>3.2639999999999999E-5</v>
      </c>
      <c r="W1196">
        <v>3.2639999999999999E-5</v>
      </c>
      <c r="X1196" t="s">
        <v>722</v>
      </c>
      <c r="Y1196">
        <v>3.7999999999999999E-2</v>
      </c>
      <c r="Z1196">
        <v>3.7999999999999999E-2</v>
      </c>
      <c r="AA1196" t="s">
        <v>722</v>
      </c>
      <c r="AB1196">
        <v>7.5559999999999988E-5</v>
      </c>
      <c r="AC1196">
        <v>7.5559999999999988E-5</v>
      </c>
      <c r="AD1196" t="s">
        <v>722</v>
      </c>
      <c r="AE1196">
        <v>1</v>
      </c>
      <c r="AF1196">
        <v>1</v>
      </c>
      <c r="AG1196" t="s">
        <v>722</v>
      </c>
      <c r="AH1196">
        <v>0.97699999999999998</v>
      </c>
      <c r="AI1196">
        <v>0.97699999999999998</v>
      </c>
      <c r="AJ1196">
        <v>0.20272081538461539</v>
      </c>
      <c r="AK1196">
        <v>0.45717208822980765</v>
      </c>
      <c r="AL1196">
        <v>23.619203182612441</v>
      </c>
      <c r="AM1196">
        <v>53.265573250740381</v>
      </c>
      <c r="AN1196" s="61">
        <v>1.1809601591306222E-2</v>
      </c>
      <c r="AO1196">
        <v>2.6632786625370192E-2</v>
      </c>
      <c r="AP1196">
        <v>1.0862471543683463E-2</v>
      </c>
    </row>
    <row r="1197" spans="1:42" x14ac:dyDescent="0.35">
      <c r="A1197" s="48">
        <v>2020</v>
      </c>
      <c r="B1197">
        <v>394</v>
      </c>
      <c r="C1197" t="s">
        <v>363</v>
      </c>
      <c r="D1197" t="s">
        <v>205</v>
      </c>
      <c r="E1197" t="s">
        <v>16</v>
      </c>
      <c r="F1197">
        <v>2015</v>
      </c>
      <c r="G1197">
        <v>86</v>
      </c>
      <c r="H1197">
        <v>1137.9951923076924</v>
      </c>
      <c r="J1197">
        <v>100</v>
      </c>
      <c r="K1197" t="s">
        <v>722</v>
      </c>
      <c r="L1197">
        <v>0.54</v>
      </c>
      <c r="M1197">
        <v>0.54</v>
      </c>
      <c r="N1197" t="s">
        <v>722</v>
      </c>
      <c r="O1197">
        <v>10000</v>
      </c>
      <c r="P1197">
        <v>10000</v>
      </c>
      <c r="Q1197">
        <v>5689.9759615384619</v>
      </c>
      <c r="R1197" t="s">
        <v>722</v>
      </c>
      <c r="S1197">
        <v>1.7000000000000001E-2</v>
      </c>
      <c r="T1197">
        <v>1.7000000000000001E-2</v>
      </c>
      <c r="U1197" t="s">
        <v>722</v>
      </c>
      <c r="V1197">
        <v>3.2639999999999999E-5</v>
      </c>
      <c r="W1197">
        <v>3.2639999999999999E-5</v>
      </c>
      <c r="X1197" t="s">
        <v>722</v>
      </c>
      <c r="Y1197">
        <v>3.7999999999999999E-2</v>
      </c>
      <c r="Z1197">
        <v>3.7999999999999999E-2</v>
      </c>
      <c r="AA1197" t="s">
        <v>722</v>
      </c>
      <c r="AB1197">
        <v>7.5559999999999988E-5</v>
      </c>
      <c r="AC1197">
        <v>7.5559999999999988E-5</v>
      </c>
      <c r="AD1197" t="s">
        <v>722</v>
      </c>
      <c r="AE1197">
        <v>1</v>
      </c>
      <c r="AF1197">
        <v>1</v>
      </c>
      <c r="AG1197" t="s">
        <v>722</v>
      </c>
      <c r="AH1197">
        <v>0.97699999999999998</v>
      </c>
      <c r="AI1197">
        <v>0.97699999999999998</v>
      </c>
      <c r="AJ1197">
        <v>0.20272081538461539</v>
      </c>
      <c r="AK1197">
        <v>0.45717208822980765</v>
      </c>
      <c r="AL1197">
        <v>23.619203182612441</v>
      </c>
      <c r="AM1197">
        <v>53.265573250740381</v>
      </c>
      <c r="AN1197" s="61">
        <v>1.1809601591306222E-2</v>
      </c>
      <c r="AO1197">
        <v>2.6632786625370192E-2</v>
      </c>
      <c r="AP1197">
        <v>1.0862471543683463E-2</v>
      </c>
    </row>
    <row r="1198" spans="1:42" x14ac:dyDescent="0.35">
      <c r="A1198" s="48">
        <v>2020</v>
      </c>
      <c r="B1198">
        <v>395</v>
      </c>
      <c r="C1198" t="s">
        <v>364</v>
      </c>
      <c r="D1198" t="s">
        <v>205</v>
      </c>
      <c r="E1198" t="s">
        <v>16</v>
      </c>
      <c r="F1198">
        <v>2015</v>
      </c>
      <c r="G1198">
        <v>86</v>
      </c>
      <c r="H1198">
        <v>1137.9951923076924</v>
      </c>
      <c r="J1198">
        <v>100</v>
      </c>
      <c r="K1198" t="s">
        <v>722</v>
      </c>
      <c r="L1198">
        <v>0.54</v>
      </c>
      <c r="M1198">
        <v>0.54</v>
      </c>
      <c r="N1198" t="s">
        <v>722</v>
      </c>
      <c r="O1198">
        <v>10000</v>
      </c>
      <c r="P1198">
        <v>10000</v>
      </c>
      <c r="Q1198">
        <v>5689.9759615384619</v>
      </c>
      <c r="R1198" t="s">
        <v>722</v>
      </c>
      <c r="S1198">
        <v>1.7000000000000001E-2</v>
      </c>
      <c r="T1198">
        <v>1.7000000000000001E-2</v>
      </c>
      <c r="U1198" t="s">
        <v>722</v>
      </c>
      <c r="V1198">
        <v>3.2639999999999999E-5</v>
      </c>
      <c r="W1198">
        <v>3.2639999999999999E-5</v>
      </c>
      <c r="X1198" t="s">
        <v>722</v>
      </c>
      <c r="Y1198">
        <v>3.7999999999999999E-2</v>
      </c>
      <c r="Z1198">
        <v>3.7999999999999999E-2</v>
      </c>
      <c r="AA1198" t="s">
        <v>722</v>
      </c>
      <c r="AB1198">
        <v>7.5559999999999988E-5</v>
      </c>
      <c r="AC1198">
        <v>7.5559999999999988E-5</v>
      </c>
      <c r="AD1198" t="s">
        <v>722</v>
      </c>
      <c r="AE1198">
        <v>1</v>
      </c>
      <c r="AF1198">
        <v>1</v>
      </c>
      <c r="AG1198" t="s">
        <v>722</v>
      </c>
      <c r="AH1198">
        <v>0.97699999999999998</v>
      </c>
      <c r="AI1198">
        <v>0.97699999999999998</v>
      </c>
      <c r="AJ1198">
        <v>0.20272081538461539</v>
      </c>
      <c r="AK1198">
        <v>0.45717208822980765</v>
      </c>
      <c r="AL1198">
        <v>23.619203182612441</v>
      </c>
      <c r="AM1198">
        <v>53.265573250740381</v>
      </c>
      <c r="AN1198" s="61">
        <v>1.1809601591306222E-2</v>
      </c>
      <c r="AO1198">
        <v>2.6632786625370192E-2</v>
      </c>
      <c r="AP1198">
        <v>1.0862471543683463E-2</v>
      </c>
    </row>
    <row r="1199" spans="1:42" x14ac:dyDescent="0.35">
      <c r="A1199" s="48">
        <v>2020</v>
      </c>
      <c r="B1199">
        <v>396</v>
      </c>
      <c r="C1199" t="s">
        <v>365</v>
      </c>
      <c r="D1199" t="s">
        <v>205</v>
      </c>
      <c r="E1199" t="s">
        <v>16</v>
      </c>
      <c r="F1199">
        <v>2015</v>
      </c>
      <c r="G1199">
        <v>86</v>
      </c>
      <c r="H1199">
        <v>1137.9951923076924</v>
      </c>
      <c r="J1199">
        <v>100</v>
      </c>
      <c r="K1199" t="s">
        <v>722</v>
      </c>
      <c r="L1199">
        <v>0.54</v>
      </c>
      <c r="M1199">
        <v>0.54</v>
      </c>
      <c r="N1199" t="s">
        <v>722</v>
      </c>
      <c r="O1199">
        <v>10000</v>
      </c>
      <c r="P1199">
        <v>10000</v>
      </c>
      <c r="Q1199">
        <v>5689.9759615384619</v>
      </c>
      <c r="R1199" t="s">
        <v>722</v>
      </c>
      <c r="S1199">
        <v>1.7000000000000001E-2</v>
      </c>
      <c r="T1199">
        <v>1.7000000000000001E-2</v>
      </c>
      <c r="U1199" t="s">
        <v>722</v>
      </c>
      <c r="V1199">
        <v>3.2639999999999999E-5</v>
      </c>
      <c r="W1199">
        <v>3.2639999999999999E-5</v>
      </c>
      <c r="X1199" t="s">
        <v>722</v>
      </c>
      <c r="Y1199">
        <v>3.7999999999999999E-2</v>
      </c>
      <c r="Z1199">
        <v>3.7999999999999999E-2</v>
      </c>
      <c r="AA1199" t="s">
        <v>722</v>
      </c>
      <c r="AB1199">
        <v>7.5559999999999988E-5</v>
      </c>
      <c r="AC1199">
        <v>7.5559999999999988E-5</v>
      </c>
      <c r="AD1199" t="s">
        <v>722</v>
      </c>
      <c r="AE1199">
        <v>1</v>
      </c>
      <c r="AF1199">
        <v>1</v>
      </c>
      <c r="AG1199" t="s">
        <v>722</v>
      </c>
      <c r="AH1199">
        <v>0.97699999999999998</v>
      </c>
      <c r="AI1199">
        <v>0.97699999999999998</v>
      </c>
      <c r="AJ1199">
        <v>0.20272081538461539</v>
      </c>
      <c r="AK1199">
        <v>0.45717208822980765</v>
      </c>
      <c r="AL1199">
        <v>23.619203182612441</v>
      </c>
      <c r="AM1199">
        <v>53.265573250740381</v>
      </c>
      <c r="AN1199" s="61">
        <v>1.1809601591306222E-2</v>
      </c>
      <c r="AO1199">
        <v>2.6632786625370192E-2</v>
      </c>
      <c r="AP1199">
        <v>1.0862471543683463E-2</v>
      </c>
    </row>
    <row r="1200" spans="1:42" x14ac:dyDescent="0.35">
      <c r="A1200" s="48">
        <v>2020</v>
      </c>
      <c r="B1200">
        <v>397</v>
      </c>
      <c r="C1200" t="s">
        <v>704</v>
      </c>
      <c r="D1200" t="s">
        <v>205</v>
      </c>
      <c r="E1200" t="s">
        <v>16</v>
      </c>
      <c r="F1200">
        <v>2015</v>
      </c>
      <c r="G1200">
        <v>75</v>
      </c>
      <c r="H1200">
        <v>1137.9951923076924</v>
      </c>
      <c r="J1200">
        <v>100</v>
      </c>
      <c r="K1200" t="s">
        <v>722</v>
      </c>
      <c r="L1200">
        <v>0.54</v>
      </c>
      <c r="M1200">
        <v>0.54</v>
      </c>
      <c r="N1200" t="s">
        <v>722</v>
      </c>
      <c r="O1200">
        <v>10000</v>
      </c>
      <c r="P1200">
        <v>10000</v>
      </c>
      <c r="Q1200">
        <v>5689.9759615384619</v>
      </c>
      <c r="R1200" t="s">
        <v>722</v>
      </c>
      <c r="S1200">
        <v>1.7000000000000001E-2</v>
      </c>
      <c r="T1200">
        <v>1.7000000000000001E-2</v>
      </c>
      <c r="U1200" t="s">
        <v>722</v>
      </c>
      <c r="V1200">
        <v>3.2639999999999999E-5</v>
      </c>
      <c r="W1200">
        <v>3.2639999999999999E-5</v>
      </c>
      <c r="X1200" t="s">
        <v>722</v>
      </c>
      <c r="Y1200">
        <v>3.7999999999999999E-2</v>
      </c>
      <c r="Z1200">
        <v>3.7999999999999999E-2</v>
      </c>
      <c r="AA1200" t="s">
        <v>722</v>
      </c>
      <c r="AB1200">
        <v>7.5559999999999988E-5</v>
      </c>
      <c r="AC1200">
        <v>7.5559999999999988E-5</v>
      </c>
      <c r="AD1200" t="s">
        <v>722</v>
      </c>
      <c r="AE1200">
        <v>1</v>
      </c>
      <c r="AF1200">
        <v>1</v>
      </c>
      <c r="AG1200" t="s">
        <v>722</v>
      </c>
      <c r="AH1200">
        <v>0.97699999999999998</v>
      </c>
      <c r="AI1200">
        <v>0.97699999999999998</v>
      </c>
      <c r="AJ1200">
        <v>0.20272081538461539</v>
      </c>
      <c r="AK1200">
        <v>0.45717208822980765</v>
      </c>
      <c r="AL1200">
        <v>20.598142310417828</v>
      </c>
      <c r="AM1200">
        <v>46.452534811692196</v>
      </c>
      <c r="AN1200" s="61">
        <v>1.0299071155208913E-2</v>
      </c>
      <c r="AO1200">
        <v>2.3226267405846098E-2</v>
      </c>
      <c r="AP1200">
        <v>9.4730856485611588E-3</v>
      </c>
    </row>
    <row r="1201" spans="1:42" x14ac:dyDescent="0.35">
      <c r="A1201" s="48">
        <v>2020</v>
      </c>
      <c r="B1201">
        <v>398</v>
      </c>
      <c r="C1201" t="s">
        <v>369</v>
      </c>
      <c r="D1201" t="s">
        <v>205</v>
      </c>
      <c r="E1201" t="s">
        <v>16</v>
      </c>
      <c r="F1201">
        <v>2016</v>
      </c>
      <c r="G1201">
        <v>169</v>
      </c>
      <c r="H1201">
        <v>1137.9951923076924</v>
      </c>
      <c r="J1201">
        <v>175</v>
      </c>
      <c r="K1201" t="s">
        <v>722</v>
      </c>
      <c r="L1201">
        <v>0.54</v>
      </c>
      <c r="M1201">
        <v>0.54</v>
      </c>
      <c r="N1201" t="s">
        <v>722</v>
      </c>
      <c r="O1201">
        <v>10000</v>
      </c>
      <c r="P1201">
        <v>10000</v>
      </c>
      <c r="Q1201">
        <v>4551.9807692307695</v>
      </c>
      <c r="R1201" t="s">
        <v>722</v>
      </c>
      <c r="S1201">
        <v>0.129</v>
      </c>
      <c r="T1201">
        <v>0.129</v>
      </c>
      <c r="U1201" t="s">
        <v>722</v>
      </c>
      <c r="V1201">
        <v>1.0200000000000001E-5</v>
      </c>
      <c r="W1201">
        <v>1.0200000000000001E-5</v>
      </c>
      <c r="X1201" t="s">
        <v>722</v>
      </c>
      <c r="Y1201">
        <v>0.13700000000000001</v>
      </c>
      <c r="Z1201">
        <v>0.13700000000000001</v>
      </c>
      <c r="AA1201" t="s">
        <v>722</v>
      </c>
      <c r="AB1201">
        <v>5.66E-5</v>
      </c>
      <c r="AC1201">
        <v>5.66E-5</v>
      </c>
      <c r="AD1201" t="s">
        <v>722</v>
      </c>
      <c r="AE1201">
        <v>1</v>
      </c>
      <c r="AF1201">
        <v>1</v>
      </c>
      <c r="AG1201" t="s">
        <v>722</v>
      </c>
      <c r="AH1201">
        <v>0.97699999999999998</v>
      </c>
      <c r="AI1201">
        <v>0.97699999999999998</v>
      </c>
      <c r="AJ1201">
        <v>0.17543020384615385</v>
      </c>
      <c r="AK1201">
        <v>0.38556534297307693</v>
      </c>
      <c r="AL1201">
        <v>40.166086498791998</v>
      </c>
      <c r="AM1201">
        <v>88.278133281850728</v>
      </c>
      <c r="AN1201" s="61">
        <v>2.0083043249395999E-2</v>
      </c>
      <c r="AO1201">
        <v>4.4139066640925366E-2</v>
      </c>
      <c r="AP1201">
        <v>1.8472383180794437E-2</v>
      </c>
    </row>
    <row r="1202" spans="1:42" x14ac:dyDescent="0.35">
      <c r="A1202" s="48">
        <v>2020</v>
      </c>
      <c r="B1202">
        <v>399</v>
      </c>
      <c r="C1202" t="s">
        <v>370</v>
      </c>
      <c r="D1202" t="s">
        <v>205</v>
      </c>
      <c r="E1202" t="s">
        <v>16</v>
      </c>
      <c r="F1202">
        <v>2016</v>
      </c>
      <c r="G1202">
        <v>169</v>
      </c>
      <c r="H1202">
        <v>1137.9951923076924</v>
      </c>
      <c r="J1202">
        <v>175</v>
      </c>
      <c r="K1202" t="s">
        <v>722</v>
      </c>
      <c r="L1202">
        <v>0.54</v>
      </c>
      <c r="M1202">
        <v>0.54</v>
      </c>
      <c r="N1202" t="s">
        <v>722</v>
      </c>
      <c r="O1202">
        <v>10000</v>
      </c>
      <c r="P1202">
        <v>10000</v>
      </c>
      <c r="Q1202">
        <v>4551.9807692307695</v>
      </c>
      <c r="R1202" t="s">
        <v>722</v>
      </c>
      <c r="S1202">
        <v>0.129</v>
      </c>
      <c r="T1202">
        <v>0.129</v>
      </c>
      <c r="U1202" t="s">
        <v>722</v>
      </c>
      <c r="V1202">
        <v>1.0200000000000001E-5</v>
      </c>
      <c r="W1202">
        <v>1.0200000000000001E-5</v>
      </c>
      <c r="X1202" t="s">
        <v>722</v>
      </c>
      <c r="Y1202">
        <v>0.13700000000000001</v>
      </c>
      <c r="Z1202">
        <v>0.13700000000000001</v>
      </c>
      <c r="AA1202" t="s">
        <v>722</v>
      </c>
      <c r="AB1202">
        <v>5.66E-5</v>
      </c>
      <c r="AC1202">
        <v>5.66E-5</v>
      </c>
      <c r="AD1202" t="s">
        <v>722</v>
      </c>
      <c r="AE1202">
        <v>1</v>
      </c>
      <c r="AF1202">
        <v>1</v>
      </c>
      <c r="AG1202" t="s">
        <v>722</v>
      </c>
      <c r="AH1202">
        <v>0.97699999999999998</v>
      </c>
      <c r="AI1202">
        <v>0.97699999999999998</v>
      </c>
      <c r="AJ1202">
        <v>0.17543020384615385</v>
      </c>
      <c r="AK1202">
        <v>0.38556534297307693</v>
      </c>
      <c r="AL1202">
        <v>40.166086498791998</v>
      </c>
      <c r="AM1202">
        <v>88.278133281850728</v>
      </c>
      <c r="AN1202" s="61">
        <v>2.0083043249395999E-2</v>
      </c>
      <c r="AO1202">
        <v>4.4139066640925366E-2</v>
      </c>
      <c r="AP1202">
        <v>1.8472383180794437E-2</v>
      </c>
    </row>
    <row r="1203" spans="1:42" x14ac:dyDescent="0.35">
      <c r="A1203" s="48">
        <v>2020</v>
      </c>
      <c r="B1203">
        <v>400</v>
      </c>
      <c r="C1203" t="s">
        <v>371</v>
      </c>
      <c r="D1203" t="s">
        <v>205</v>
      </c>
      <c r="E1203" t="s">
        <v>16</v>
      </c>
      <c r="F1203">
        <v>2016</v>
      </c>
      <c r="G1203">
        <v>86</v>
      </c>
      <c r="H1203">
        <v>1137.9951923076924</v>
      </c>
      <c r="J1203">
        <v>100</v>
      </c>
      <c r="K1203" t="s">
        <v>722</v>
      </c>
      <c r="L1203">
        <v>0.54</v>
      </c>
      <c r="M1203">
        <v>0.54</v>
      </c>
      <c r="N1203" t="s">
        <v>722</v>
      </c>
      <c r="O1203">
        <v>10000</v>
      </c>
      <c r="P1203">
        <v>10000</v>
      </c>
      <c r="Q1203">
        <v>4551.9807692307695</v>
      </c>
      <c r="R1203" t="s">
        <v>722</v>
      </c>
      <c r="S1203">
        <v>1.7000000000000001E-2</v>
      </c>
      <c r="T1203">
        <v>1.7000000000000001E-2</v>
      </c>
      <c r="U1203" t="s">
        <v>722</v>
      </c>
      <c r="V1203">
        <v>3.2639999999999999E-5</v>
      </c>
      <c r="W1203">
        <v>3.2639999999999999E-5</v>
      </c>
      <c r="X1203" t="s">
        <v>722</v>
      </c>
      <c r="Y1203">
        <v>3.7999999999999999E-2</v>
      </c>
      <c r="Z1203">
        <v>3.7999999999999999E-2</v>
      </c>
      <c r="AA1203" t="s">
        <v>722</v>
      </c>
      <c r="AB1203">
        <v>7.5559999999999988E-5</v>
      </c>
      <c r="AC1203">
        <v>7.5559999999999988E-5</v>
      </c>
      <c r="AD1203" t="s">
        <v>722</v>
      </c>
      <c r="AE1203">
        <v>1</v>
      </c>
      <c r="AF1203">
        <v>1</v>
      </c>
      <c r="AG1203" t="s">
        <v>722</v>
      </c>
      <c r="AH1203">
        <v>0.97699999999999998</v>
      </c>
      <c r="AI1203">
        <v>0.97699999999999998</v>
      </c>
      <c r="AJ1203">
        <v>0.16557665230769231</v>
      </c>
      <c r="AK1203">
        <v>0.37316287058384606</v>
      </c>
      <c r="AL1203">
        <v>19.291499916929361</v>
      </c>
      <c r="AM1203">
        <v>43.47757601410899</v>
      </c>
      <c r="AN1203" s="61">
        <v>9.6457499584646795E-3</v>
      </c>
      <c r="AO1203">
        <v>2.1738788007054498E-2</v>
      </c>
      <c r="AP1203">
        <v>8.8721608117958116E-3</v>
      </c>
    </row>
    <row r="1204" spans="1:42" x14ac:dyDescent="0.35">
      <c r="A1204" s="48">
        <v>2020</v>
      </c>
      <c r="B1204">
        <v>401</v>
      </c>
      <c r="C1204" t="s">
        <v>372</v>
      </c>
      <c r="D1204" t="s">
        <v>205</v>
      </c>
      <c r="E1204" t="s">
        <v>16</v>
      </c>
      <c r="F1204">
        <v>2016</v>
      </c>
      <c r="G1204">
        <v>86</v>
      </c>
      <c r="H1204">
        <v>1137.9951923076924</v>
      </c>
      <c r="J1204">
        <v>100</v>
      </c>
      <c r="K1204" t="s">
        <v>722</v>
      </c>
      <c r="L1204">
        <v>0.54</v>
      </c>
      <c r="M1204">
        <v>0.54</v>
      </c>
      <c r="N1204" t="s">
        <v>722</v>
      </c>
      <c r="O1204">
        <v>10000</v>
      </c>
      <c r="P1204">
        <v>10000</v>
      </c>
      <c r="Q1204">
        <v>4551.9807692307695</v>
      </c>
      <c r="R1204" t="s">
        <v>722</v>
      </c>
      <c r="S1204">
        <v>1.7000000000000001E-2</v>
      </c>
      <c r="T1204">
        <v>1.7000000000000001E-2</v>
      </c>
      <c r="U1204" t="s">
        <v>722</v>
      </c>
      <c r="V1204">
        <v>3.2639999999999999E-5</v>
      </c>
      <c r="W1204">
        <v>3.2639999999999999E-5</v>
      </c>
      <c r="X1204" t="s">
        <v>722</v>
      </c>
      <c r="Y1204">
        <v>3.7999999999999999E-2</v>
      </c>
      <c r="Z1204">
        <v>3.7999999999999999E-2</v>
      </c>
      <c r="AA1204" t="s">
        <v>722</v>
      </c>
      <c r="AB1204">
        <v>7.5559999999999988E-5</v>
      </c>
      <c r="AC1204">
        <v>7.5559999999999988E-5</v>
      </c>
      <c r="AD1204" t="s">
        <v>722</v>
      </c>
      <c r="AE1204">
        <v>1</v>
      </c>
      <c r="AF1204">
        <v>1</v>
      </c>
      <c r="AG1204" t="s">
        <v>722</v>
      </c>
      <c r="AH1204">
        <v>0.97699999999999998</v>
      </c>
      <c r="AI1204">
        <v>0.97699999999999998</v>
      </c>
      <c r="AJ1204">
        <v>0.16557665230769231</v>
      </c>
      <c r="AK1204">
        <v>0.37316287058384606</v>
      </c>
      <c r="AL1204">
        <v>19.291499916929361</v>
      </c>
      <c r="AM1204">
        <v>43.47757601410899</v>
      </c>
      <c r="AN1204" s="61">
        <v>9.6457499584646795E-3</v>
      </c>
      <c r="AO1204">
        <v>2.1738788007054498E-2</v>
      </c>
      <c r="AP1204">
        <v>8.8721608117958116E-3</v>
      </c>
    </row>
    <row r="1205" spans="1:42" x14ac:dyDescent="0.35">
      <c r="A1205" s="48">
        <v>2020</v>
      </c>
      <c r="B1205">
        <v>402</v>
      </c>
      <c r="C1205" t="s">
        <v>373</v>
      </c>
      <c r="D1205" t="s">
        <v>205</v>
      </c>
      <c r="E1205" t="s">
        <v>16</v>
      </c>
      <c r="F1205">
        <v>2016</v>
      </c>
      <c r="G1205">
        <v>86</v>
      </c>
      <c r="H1205">
        <v>1137.9951923076924</v>
      </c>
      <c r="J1205">
        <v>100</v>
      </c>
      <c r="K1205" t="s">
        <v>722</v>
      </c>
      <c r="L1205">
        <v>0.54</v>
      </c>
      <c r="M1205">
        <v>0.54</v>
      </c>
      <c r="N1205" t="s">
        <v>722</v>
      </c>
      <c r="O1205">
        <v>10000</v>
      </c>
      <c r="P1205">
        <v>10000</v>
      </c>
      <c r="Q1205">
        <v>4551.9807692307695</v>
      </c>
      <c r="R1205" t="s">
        <v>722</v>
      </c>
      <c r="S1205">
        <v>1.7000000000000001E-2</v>
      </c>
      <c r="T1205">
        <v>1.7000000000000001E-2</v>
      </c>
      <c r="U1205" t="s">
        <v>722</v>
      </c>
      <c r="V1205">
        <v>3.2639999999999999E-5</v>
      </c>
      <c r="W1205">
        <v>3.2639999999999999E-5</v>
      </c>
      <c r="X1205" t="s">
        <v>722</v>
      </c>
      <c r="Y1205">
        <v>3.7999999999999999E-2</v>
      </c>
      <c r="Z1205">
        <v>3.7999999999999999E-2</v>
      </c>
      <c r="AA1205" t="s">
        <v>722</v>
      </c>
      <c r="AB1205">
        <v>7.5559999999999988E-5</v>
      </c>
      <c r="AC1205">
        <v>7.5559999999999988E-5</v>
      </c>
      <c r="AD1205" t="s">
        <v>722</v>
      </c>
      <c r="AE1205">
        <v>1</v>
      </c>
      <c r="AF1205">
        <v>1</v>
      </c>
      <c r="AG1205" t="s">
        <v>722</v>
      </c>
      <c r="AH1205">
        <v>0.97699999999999998</v>
      </c>
      <c r="AI1205">
        <v>0.97699999999999998</v>
      </c>
      <c r="AJ1205">
        <v>0.16557665230769231</v>
      </c>
      <c r="AK1205">
        <v>0.37316287058384606</v>
      </c>
      <c r="AL1205">
        <v>19.291499916929361</v>
      </c>
      <c r="AM1205">
        <v>43.47757601410899</v>
      </c>
      <c r="AN1205" s="61">
        <v>9.6457499584646795E-3</v>
      </c>
      <c r="AO1205">
        <v>2.1738788007054498E-2</v>
      </c>
      <c r="AP1205">
        <v>8.8721608117958116E-3</v>
      </c>
    </row>
    <row r="1206" spans="1:42" x14ac:dyDescent="0.35">
      <c r="A1206" s="48">
        <v>2020</v>
      </c>
      <c r="B1206">
        <v>403</v>
      </c>
      <c r="C1206" t="s">
        <v>374</v>
      </c>
      <c r="D1206" t="s">
        <v>205</v>
      </c>
      <c r="E1206" t="s">
        <v>16</v>
      </c>
      <c r="F1206">
        <v>2016</v>
      </c>
      <c r="G1206">
        <v>86</v>
      </c>
      <c r="H1206">
        <v>1137.9951923076924</v>
      </c>
      <c r="J1206">
        <v>100</v>
      </c>
      <c r="K1206" t="s">
        <v>722</v>
      </c>
      <c r="L1206">
        <v>0.54</v>
      </c>
      <c r="M1206">
        <v>0.54</v>
      </c>
      <c r="N1206" t="s">
        <v>722</v>
      </c>
      <c r="O1206">
        <v>10000</v>
      </c>
      <c r="P1206">
        <v>10000</v>
      </c>
      <c r="Q1206">
        <v>4551.9807692307695</v>
      </c>
      <c r="R1206" t="s">
        <v>722</v>
      </c>
      <c r="S1206">
        <v>1.7000000000000001E-2</v>
      </c>
      <c r="T1206">
        <v>1.7000000000000001E-2</v>
      </c>
      <c r="U1206" t="s">
        <v>722</v>
      </c>
      <c r="V1206">
        <v>3.2639999999999999E-5</v>
      </c>
      <c r="W1206">
        <v>3.2639999999999999E-5</v>
      </c>
      <c r="X1206" t="s">
        <v>722</v>
      </c>
      <c r="Y1206">
        <v>3.7999999999999999E-2</v>
      </c>
      <c r="Z1206">
        <v>3.7999999999999999E-2</v>
      </c>
      <c r="AA1206" t="s">
        <v>722</v>
      </c>
      <c r="AB1206">
        <v>7.5559999999999988E-5</v>
      </c>
      <c r="AC1206">
        <v>7.5559999999999988E-5</v>
      </c>
      <c r="AD1206" t="s">
        <v>722</v>
      </c>
      <c r="AE1206">
        <v>1</v>
      </c>
      <c r="AF1206">
        <v>1</v>
      </c>
      <c r="AG1206" t="s">
        <v>722</v>
      </c>
      <c r="AH1206">
        <v>0.97699999999999998</v>
      </c>
      <c r="AI1206">
        <v>0.97699999999999998</v>
      </c>
      <c r="AJ1206">
        <v>0.16557665230769231</v>
      </c>
      <c r="AK1206">
        <v>0.37316287058384606</v>
      </c>
      <c r="AL1206">
        <v>19.291499916929361</v>
      </c>
      <c r="AM1206">
        <v>43.47757601410899</v>
      </c>
      <c r="AN1206" s="61">
        <v>9.6457499584646795E-3</v>
      </c>
      <c r="AO1206">
        <v>2.1738788007054498E-2</v>
      </c>
      <c r="AP1206">
        <v>8.8721608117958116E-3</v>
      </c>
    </row>
    <row r="1207" spans="1:42" x14ac:dyDescent="0.35">
      <c r="A1207" s="48">
        <v>2020</v>
      </c>
      <c r="B1207">
        <v>404</v>
      </c>
      <c r="C1207" t="s">
        <v>375</v>
      </c>
      <c r="D1207" t="s">
        <v>205</v>
      </c>
      <c r="E1207" t="s">
        <v>16</v>
      </c>
      <c r="F1207">
        <v>2016</v>
      </c>
      <c r="G1207">
        <v>86</v>
      </c>
      <c r="H1207">
        <v>1137.9951923076924</v>
      </c>
      <c r="J1207">
        <v>100</v>
      </c>
      <c r="K1207" t="s">
        <v>722</v>
      </c>
      <c r="L1207">
        <v>0.54</v>
      </c>
      <c r="M1207">
        <v>0.54</v>
      </c>
      <c r="N1207" t="s">
        <v>722</v>
      </c>
      <c r="O1207">
        <v>10000</v>
      </c>
      <c r="P1207">
        <v>10000</v>
      </c>
      <c r="Q1207">
        <v>4551.9807692307695</v>
      </c>
      <c r="R1207" t="s">
        <v>722</v>
      </c>
      <c r="S1207">
        <v>1.7000000000000001E-2</v>
      </c>
      <c r="T1207">
        <v>1.7000000000000001E-2</v>
      </c>
      <c r="U1207" t="s">
        <v>722</v>
      </c>
      <c r="V1207">
        <v>3.2639999999999999E-5</v>
      </c>
      <c r="W1207">
        <v>3.2639999999999999E-5</v>
      </c>
      <c r="X1207" t="s">
        <v>722</v>
      </c>
      <c r="Y1207">
        <v>3.7999999999999999E-2</v>
      </c>
      <c r="Z1207">
        <v>3.7999999999999999E-2</v>
      </c>
      <c r="AA1207" t="s">
        <v>722</v>
      </c>
      <c r="AB1207">
        <v>7.5559999999999988E-5</v>
      </c>
      <c r="AC1207">
        <v>7.5559999999999988E-5</v>
      </c>
      <c r="AD1207" t="s">
        <v>722</v>
      </c>
      <c r="AE1207">
        <v>1</v>
      </c>
      <c r="AF1207">
        <v>1</v>
      </c>
      <c r="AG1207" t="s">
        <v>722</v>
      </c>
      <c r="AH1207">
        <v>0.97699999999999998</v>
      </c>
      <c r="AI1207">
        <v>0.97699999999999998</v>
      </c>
      <c r="AJ1207">
        <v>0.16557665230769231</v>
      </c>
      <c r="AK1207">
        <v>0.37316287058384606</v>
      </c>
      <c r="AL1207">
        <v>19.291499916929361</v>
      </c>
      <c r="AM1207">
        <v>43.47757601410899</v>
      </c>
      <c r="AN1207" s="61">
        <v>9.6457499584646795E-3</v>
      </c>
      <c r="AO1207">
        <v>2.1738788007054498E-2</v>
      </c>
      <c r="AP1207">
        <v>8.8721608117958116E-3</v>
      </c>
    </row>
    <row r="1208" spans="1:42" x14ac:dyDescent="0.35">
      <c r="A1208" s="48">
        <v>2020</v>
      </c>
      <c r="B1208">
        <v>405</v>
      </c>
      <c r="C1208" t="s">
        <v>376</v>
      </c>
      <c r="D1208" t="s">
        <v>205</v>
      </c>
      <c r="E1208" t="s">
        <v>16</v>
      </c>
      <c r="F1208">
        <v>2016</v>
      </c>
      <c r="G1208">
        <v>86</v>
      </c>
      <c r="H1208">
        <v>1137.9951923076924</v>
      </c>
      <c r="J1208">
        <v>100</v>
      </c>
      <c r="K1208" t="s">
        <v>722</v>
      </c>
      <c r="L1208">
        <v>0.54</v>
      </c>
      <c r="M1208">
        <v>0.54</v>
      </c>
      <c r="N1208" t="s">
        <v>722</v>
      </c>
      <c r="O1208">
        <v>10000</v>
      </c>
      <c r="P1208">
        <v>10000</v>
      </c>
      <c r="Q1208">
        <v>4551.9807692307695</v>
      </c>
      <c r="R1208" t="s">
        <v>722</v>
      </c>
      <c r="S1208">
        <v>1.7000000000000001E-2</v>
      </c>
      <c r="T1208">
        <v>1.7000000000000001E-2</v>
      </c>
      <c r="U1208" t="s">
        <v>722</v>
      </c>
      <c r="V1208">
        <v>3.2639999999999999E-5</v>
      </c>
      <c r="W1208">
        <v>3.2639999999999999E-5</v>
      </c>
      <c r="X1208" t="s">
        <v>722</v>
      </c>
      <c r="Y1208">
        <v>3.7999999999999999E-2</v>
      </c>
      <c r="Z1208">
        <v>3.7999999999999999E-2</v>
      </c>
      <c r="AA1208" t="s">
        <v>722</v>
      </c>
      <c r="AB1208">
        <v>7.5559999999999988E-5</v>
      </c>
      <c r="AC1208">
        <v>7.5559999999999988E-5</v>
      </c>
      <c r="AD1208" t="s">
        <v>722</v>
      </c>
      <c r="AE1208">
        <v>1</v>
      </c>
      <c r="AF1208">
        <v>1</v>
      </c>
      <c r="AG1208" t="s">
        <v>722</v>
      </c>
      <c r="AH1208">
        <v>0.97699999999999998</v>
      </c>
      <c r="AI1208">
        <v>0.97699999999999998</v>
      </c>
      <c r="AJ1208">
        <v>0.16557665230769231</v>
      </c>
      <c r="AK1208">
        <v>0.37316287058384606</v>
      </c>
      <c r="AL1208">
        <v>19.291499916929361</v>
      </c>
      <c r="AM1208">
        <v>43.47757601410899</v>
      </c>
      <c r="AN1208" s="61">
        <v>9.6457499584646795E-3</v>
      </c>
      <c r="AO1208">
        <v>2.1738788007054498E-2</v>
      </c>
      <c r="AP1208">
        <v>8.8721608117958116E-3</v>
      </c>
    </row>
    <row r="1209" spans="1:42" x14ac:dyDescent="0.35">
      <c r="A1209" s="48">
        <v>2020</v>
      </c>
      <c r="B1209">
        <v>406</v>
      </c>
      <c r="C1209" t="s">
        <v>377</v>
      </c>
      <c r="D1209" t="s">
        <v>205</v>
      </c>
      <c r="E1209" t="s">
        <v>16</v>
      </c>
      <c r="F1209">
        <v>2016</v>
      </c>
      <c r="G1209">
        <v>86</v>
      </c>
      <c r="H1209">
        <v>1137.9951923076924</v>
      </c>
      <c r="J1209">
        <v>100</v>
      </c>
      <c r="K1209" t="s">
        <v>722</v>
      </c>
      <c r="L1209">
        <v>0.54</v>
      </c>
      <c r="M1209">
        <v>0.54</v>
      </c>
      <c r="N1209" t="s">
        <v>722</v>
      </c>
      <c r="O1209">
        <v>10000</v>
      </c>
      <c r="P1209">
        <v>10000</v>
      </c>
      <c r="Q1209">
        <v>4551.9807692307695</v>
      </c>
      <c r="R1209" t="s">
        <v>722</v>
      </c>
      <c r="S1209">
        <v>1.7000000000000001E-2</v>
      </c>
      <c r="T1209">
        <v>1.7000000000000001E-2</v>
      </c>
      <c r="U1209" t="s">
        <v>722</v>
      </c>
      <c r="V1209">
        <v>3.2639999999999999E-5</v>
      </c>
      <c r="W1209">
        <v>3.2639999999999999E-5</v>
      </c>
      <c r="X1209" t="s">
        <v>722</v>
      </c>
      <c r="Y1209">
        <v>3.7999999999999999E-2</v>
      </c>
      <c r="Z1209">
        <v>3.7999999999999999E-2</v>
      </c>
      <c r="AA1209" t="s">
        <v>722</v>
      </c>
      <c r="AB1209">
        <v>7.5559999999999988E-5</v>
      </c>
      <c r="AC1209">
        <v>7.5559999999999988E-5</v>
      </c>
      <c r="AD1209" t="s">
        <v>722</v>
      </c>
      <c r="AE1209">
        <v>1</v>
      </c>
      <c r="AF1209">
        <v>1</v>
      </c>
      <c r="AG1209" t="s">
        <v>722</v>
      </c>
      <c r="AH1209">
        <v>0.97699999999999998</v>
      </c>
      <c r="AI1209">
        <v>0.97699999999999998</v>
      </c>
      <c r="AJ1209">
        <v>0.16557665230769231</v>
      </c>
      <c r="AK1209">
        <v>0.37316287058384606</v>
      </c>
      <c r="AL1209">
        <v>19.291499916929361</v>
      </c>
      <c r="AM1209">
        <v>43.47757601410899</v>
      </c>
      <c r="AN1209" s="61">
        <v>9.6457499584646795E-3</v>
      </c>
      <c r="AO1209">
        <v>2.1738788007054498E-2</v>
      </c>
      <c r="AP1209">
        <v>8.8721608117958116E-3</v>
      </c>
    </row>
    <row r="1210" spans="1:42" x14ac:dyDescent="0.35">
      <c r="A1210" s="48">
        <v>2020</v>
      </c>
      <c r="B1210">
        <v>407</v>
      </c>
      <c r="C1210" t="s">
        <v>378</v>
      </c>
      <c r="D1210" t="s">
        <v>205</v>
      </c>
      <c r="E1210" t="s">
        <v>16</v>
      </c>
      <c r="F1210">
        <v>2016</v>
      </c>
      <c r="G1210">
        <v>86</v>
      </c>
      <c r="H1210">
        <v>1137.9951923076924</v>
      </c>
      <c r="J1210">
        <v>100</v>
      </c>
      <c r="K1210" t="s">
        <v>722</v>
      </c>
      <c r="L1210">
        <v>0.54</v>
      </c>
      <c r="M1210">
        <v>0.54</v>
      </c>
      <c r="N1210" t="s">
        <v>722</v>
      </c>
      <c r="O1210">
        <v>10000</v>
      </c>
      <c r="P1210">
        <v>10000</v>
      </c>
      <c r="Q1210">
        <v>4551.9807692307695</v>
      </c>
      <c r="R1210" t="s">
        <v>722</v>
      </c>
      <c r="S1210">
        <v>1.7000000000000001E-2</v>
      </c>
      <c r="T1210">
        <v>1.7000000000000001E-2</v>
      </c>
      <c r="U1210" t="s">
        <v>722</v>
      </c>
      <c r="V1210">
        <v>3.2639999999999999E-5</v>
      </c>
      <c r="W1210">
        <v>3.2639999999999999E-5</v>
      </c>
      <c r="X1210" t="s">
        <v>722</v>
      </c>
      <c r="Y1210">
        <v>3.7999999999999999E-2</v>
      </c>
      <c r="Z1210">
        <v>3.7999999999999999E-2</v>
      </c>
      <c r="AA1210" t="s">
        <v>722</v>
      </c>
      <c r="AB1210">
        <v>7.5559999999999988E-5</v>
      </c>
      <c r="AC1210">
        <v>7.5559999999999988E-5</v>
      </c>
      <c r="AD1210" t="s">
        <v>722</v>
      </c>
      <c r="AE1210">
        <v>1</v>
      </c>
      <c r="AF1210">
        <v>1</v>
      </c>
      <c r="AG1210" t="s">
        <v>722</v>
      </c>
      <c r="AH1210">
        <v>0.97699999999999998</v>
      </c>
      <c r="AI1210">
        <v>0.97699999999999998</v>
      </c>
      <c r="AJ1210">
        <v>0.16557665230769231</v>
      </c>
      <c r="AK1210">
        <v>0.37316287058384606</v>
      </c>
      <c r="AL1210">
        <v>19.291499916929361</v>
      </c>
      <c r="AM1210">
        <v>43.47757601410899</v>
      </c>
      <c r="AN1210" s="61">
        <v>9.6457499584646795E-3</v>
      </c>
      <c r="AO1210">
        <v>2.1738788007054498E-2</v>
      </c>
      <c r="AP1210">
        <v>8.8721608117958116E-3</v>
      </c>
    </row>
    <row r="1211" spans="1:42" x14ac:dyDescent="0.35">
      <c r="A1211" s="48">
        <v>2020</v>
      </c>
      <c r="B1211">
        <v>408</v>
      </c>
      <c r="C1211" t="s">
        <v>366</v>
      </c>
      <c r="D1211" t="s">
        <v>205</v>
      </c>
      <c r="E1211" t="s">
        <v>16</v>
      </c>
      <c r="F1211">
        <v>2016</v>
      </c>
      <c r="G1211">
        <v>75</v>
      </c>
      <c r="H1211">
        <v>1137.9951923076924</v>
      </c>
      <c r="J1211">
        <v>100</v>
      </c>
      <c r="K1211" t="s">
        <v>722</v>
      </c>
      <c r="L1211">
        <v>0.54</v>
      </c>
      <c r="M1211">
        <v>0.54</v>
      </c>
      <c r="N1211" t="s">
        <v>722</v>
      </c>
      <c r="O1211">
        <v>10000</v>
      </c>
      <c r="P1211">
        <v>10000</v>
      </c>
      <c r="Q1211">
        <v>4551.9807692307695</v>
      </c>
      <c r="R1211" t="s">
        <v>722</v>
      </c>
      <c r="S1211">
        <v>1.7000000000000001E-2</v>
      </c>
      <c r="T1211">
        <v>1.7000000000000001E-2</v>
      </c>
      <c r="U1211" t="s">
        <v>722</v>
      </c>
      <c r="V1211">
        <v>3.2639999999999999E-5</v>
      </c>
      <c r="W1211">
        <v>3.2639999999999999E-5</v>
      </c>
      <c r="X1211" t="s">
        <v>722</v>
      </c>
      <c r="Y1211">
        <v>3.7999999999999999E-2</v>
      </c>
      <c r="Z1211">
        <v>3.7999999999999999E-2</v>
      </c>
      <c r="AA1211" t="s">
        <v>722</v>
      </c>
      <c r="AB1211">
        <v>7.5559999999999988E-5</v>
      </c>
      <c r="AC1211">
        <v>7.5559999999999988E-5</v>
      </c>
      <c r="AD1211" t="s">
        <v>722</v>
      </c>
      <c r="AE1211">
        <v>1</v>
      </c>
      <c r="AF1211">
        <v>1</v>
      </c>
      <c r="AG1211" t="s">
        <v>722</v>
      </c>
      <c r="AH1211">
        <v>0.97699999999999998</v>
      </c>
      <c r="AI1211">
        <v>0.97699999999999998</v>
      </c>
      <c r="AJ1211">
        <v>0.16557665230769231</v>
      </c>
      <c r="AK1211">
        <v>0.37316287058384606</v>
      </c>
      <c r="AL1211">
        <v>16.823982485694209</v>
      </c>
      <c r="AM1211">
        <v>37.916490709978774</v>
      </c>
      <c r="AN1211" s="61">
        <v>8.4119912428471041E-3</v>
      </c>
      <c r="AO1211">
        <v>1.8958245354989391E-2</v>
      </c>
      <c r="AP1211">
        <v>7.7373495451707663E-3</v>
      </c>
    </row>
    <row r="1212" spans="1:42" x14ac:dyDescent="0.35">
      <c r="A1212" s="48">
        <v>2020</v>
      </c>
      <c r="B1212">
        <v>409</v>
      </c>
      <c r="C1212" t="s">
        <v>367</v>
      </c>
      <c r="D1212" t="s">
        <v>205</v>
      </c>
      <c r="E1212" t="s">
        <v>16</v>
      </c>
      <c r="F1212">
        <v>2016</v>
      </c>
      <c r="G1212">
        <v>75</v>
      </c>
      <c r="H1212">
        <v>1137.9951923076924</v>
      </c>
      <c r="J1212">
        <v>100</v>
      </c>
      <c r="K1212" t="s">
        <v>722</v>
      </c>
      <c r="L1212">
        <v>0.54</v>
      </c>
      <c r="M1212">
        <v>0.54</v>
      </c>
      <c r="N1212" t="s">
        <v>722</v>
      </c>
      <c r="O1212">
        <v>10000</v>
      </c>
      <c r="P1212">
        <v>10000</v>
      </c>
      <c r="Q1212">
        <v>4551.9807692307695</v>
      </c>
      <c r="R1212" t="s">
        <v>722</v>
      </c>
      <c r="S1212">
        <v>1.7000000000000001E-2</v>
      </c>
      <c r="T1212">
        <v>1.7000000000000001E-2</v>
      </c>
      <c r="U1212" t="s">
        <v>722</v>
      </c>
      <c r="V1212">
        <v>3.2639999999999999E-5</v>
      </c>
      <c r="W1212">
        <v>3.2639999999999999E-5</v>
      </c>
      <c r="X1212" t="s">
        <v>722</v>
      </c>
      <c r="Y1212">
        <v>3.7999999999999999E-2</v>
      </c>
      <c r="Z1212">
        <v>3.7999999999999999E-2</v>
      </c>
      <c r="AA1212" t="s">
        <v>722</v>
      </c>
      <c r="AB1212">
        <v>7.5559999999999988E-5</v>
      </c>
      <c r="AC1212">
        <v>7.5559999999999988E-5</v>
      </c>
      <c r="AD1212" t="s">
        <v>722</v>
      </c>
      <c r="AE1212">
        <v>1</v>
      </c>
      <c r="AF1212">
        <v>1</v>
      </c>
      <c r="AG1212" t="s">
        <v>722</v>
      </c>
      <c r="AH1212">
        <v>0.97699999999999998</v>
      </c>
      <c r="AI1212">
        <v>0.97699999999999998</v>
      </c>
      <c r="AJ1212">
        <v>0.16557665230769231</v>
      </c>
      <c r="AK1212">
        <v>0.37316287058384606</v>
      </c>
      <c r="AL1212">
        <v>16.823982485694209</v>
      </c>
      <c r="AM1212">
        <v>37.916490709978774</v>
      </c>
      <c r="AN1212" s="61">
        <v>8.4119912428471041E-3</v>
      </c>
      <c r="AO1212">
        <v>1.8958245354989391E-2</v>
      </c>
      <c r="AP1212">
        <v>7.7373495451707663E-3</v>
      </c>
    </row>
    <row r="1213" spans="1:42" x14ac:dyDescent="0.35">
      <c r="A1213" s="48">
        <v>2020</v>
      </c>
      <c r="B1213">
        <v>410</v>
      </c>
      <c r="C1213" t="s">
        <v>368</v>
      </c>
      <c r="D1213" t="s">
        <v>205</v>
      </c>
      <c r="E1213" t="s">
        <v>16</v>
      </c>
      <c r="F1213">
        <v>2016</v>
      </c>
      <c r="G1213">
        <v>75</v>
      </c>
      <c r="H1213">
        <v>1137.9951923076924</v>
      </c>
      <c r="J1213">
        <v>100</v>
      </c>
      <c r="K1213" t="s">
        <v>722</v>
      </c>
      <c r="L1213">
        <v>0.54</v>
      </c>
      <c r="M1213">
        <v>0.54</v>
      </c>
      <c r="N1213" t="s">
        <v>722</v>
      </c>
      <c r="O1213">
        <v>10000</v>
      </c>
      <c r="P1213">
        <v>10000</v>
      </c>
      <c r="Q1213">
        <v>4551.9807692307695</v>
      </c>
      <c r="R1213" t="s">
        <v>722</v>
      </c>
      <c r="S1213">
        <v>1.7000000000000001E-2</v>
      </c>
      <c r="T1213">
        <v>1.7000000000000001E-2</v>
      </c>
      <c r="U1213" t="s">
        <v>722</v>
      </c>
      <c r="V1213">
        <v>3.2639999999999999E-5</v>
      </c>
      <c r="W1213">
        <v>3.2639999999999999E-5</v>
      </c>
      <c r="X1213" t="s">
        <v>722</v>
      </c>
      <c r="Y1213">
        <v>3.7999999999999999E-2</v>
      </c>
      <c r="Z1213">
        <v>3.7999999999999999E-2</v>
      </c>
      <c r="AA1213" t="s">
        <v>722</v>
      </c>
      <c r="AB1213">
        <v>7.5559999999999988E-5</v>
      </c>
      <c r="AC1213">
        <v>7.5559999999999988E-5</v>
      </c>
      <c r="AD1213" t="s">
        <v>722</v>
      </c>
      <c r="AE1213">
        <v>1</v>
      </c>
      <c r="AF1213">
        <v>1</v>
      </c>
      <c r="AG1213" t="s">
        <v>722</v>
      </c>
      <c r="AH1213">
        <v>0.97699999999999998</v>
      </c>
      <c r="AI1213">
        <v>0.97699999999999998</v>
      </c>
      <c r="AJ1213">
        <v>0.16557665230769231</v>
      </c>
      <c r="AK1213">
        <v>0.37316287058384606</v>
      </c>
      <c r="AL1213">
        <v>16.823982485694209</v>
      </c>
      <c r="AM1213">
        <v>37.916490709978774</v>
      </c>
      <c r="AN1213" s="61">
        <v>8.4119912428471041E-3</v>
      </c>
      <c r="AO1213">
        <v>1.8958245354989391E-2</v>
      </c>
      <c r="AP1213">
        <v>7.7373495451707663E-3</v>
      </c>
    </row>
    <row r="1214" spans="1:42" x14ac:dyDescent="0.35">
      <c r="A1214" s="48">
        <v>2020</v>
      </c>
      <c r="B1214">
        <v>411</v>
      </c>
      <c r="C1214" t="s">
        <v>705</v>
      </c>
      <c r="D1214" t="s">
        <v>205</v>
      </c>
      <c r="E1214" t="s">
        <v>16</v>
      </c>
      <c r="F1214">
        <v>2016</v>
      </c>
      <c r="G1214">
        <v>61</v>
      </c>
      <c r="H1214">
        <v>1137.9951923076924</v>
      </c>
      <c r="J1214">
        <v>75</v>
      </c>
      <c r="K1214" t="s">
        <v>722</v>
      </c>
      <c r="L1214">
        <v>0.54</v>
      </c>
      <c r="M1214">
        <v>0.54</v>
      </c>
      <c r="N1214" t="s">
        <v>722</v>
      </c>
      <c r="O1214">
        <v>10000</v>
      </c>
      <c r="P1214">
        <v>10000</v>
      </c>
      <c r="Q1214">
        <v>4551.9807692307695</v>
      </c>
      <c r="R1214" t="s">
        <v>722</v>
      </c>
      <c r="S1214">
        <v>1.2999999999999999E-2</v>
      </c>
      <c r="T1214">
        <v>1.2999999999999999E-2</v>
      </c>
      <c r="U1214" t="s">
        <v>722</v>
      </c>
      <c r="V1214">
        <v>6.6879999999999997E-5</v>
      </c>
      <c r="W1214">
        <v>6.6879999999999997E-5</v>
      </c>
      <c r="X1214" t="s">
        <v>722</v>
      </c>
      <c r="Y1214">
        <v>0.01</v>
      </c>
      <c r="Z1214">
        <v>0.01</v>
      </c>
      <c r="AA1214" t="s">
        <v>722</v>
      </c>
      <c r="AB1214">
        <v>4.7720000000000004E-5</v>
      </c>
      <c r="AC1214">
        <v>4.7720000000000004E-5</v>
      </c>
      <c r="AD1214" t="s">
        <v>722</v>
      </c>
      <c r="AE1214">
        <v>1</v>
      </c>
      <c r="AF1214">
        <v>1</v>
      </c>
      <c r="AG1214" t="s">
        <v>722</v>
      </c>
      <c r="AH1214">
        <v>0.97699999999999998</v>
      </c>
      <c r="AI1214">
        <v>0.97699999999999998</v>
      </c>
      <c r="AJ1214">
        <v>0.31743647384615387</v>
      </c>
      <c r="AK1214">
        <v>0.22199445029461543</v>
      </c>
      <c r="AL1214">
        <v>26.233431804496572</v>
      </c>
      <c r="AM1214">
        <v>18.345958176195442</v>
      </c>
      <c r="AN1214" s="61">
        <v>1.3116715902248286E-2</v>
      </c>
      <c r="AO1214">
        <v>9.1729790880977213E-3</v>
      </c>
      <c r="AP1214">
        <v>1.2064755286887973E-2</v>
      </c>
    </row>
    <row r="1215" spans="1:42" x14ac:dyDescent="0.35">
      <c r="A1215" s="48">
        <v>2020</v>
      </c>
      <c r="B1215">
        <v>412</v>
      </c>
      <c r="C1215" t="s">
        <v>706</v>
      </c>
      <c r="D1215" t="s">
        <v>205</v>
      </c>
      <c r="E1215" t="s">
        <v>16</v>
      </c>
      <c r="F1215">
        <v>2017</v>
      </c>
      <c r="G1215">
        <v>169</v>
      </c>
      <c r="H1215">
        <v>1137.9951923076924</v>
      </c>
      <c r="J1215">
        <v>175</v>
      </c>
      <c r="K1215" t="s">
        <v>722</v>
      </c>
      <c r="L1215">
        <v>0.54</v>
      </c>
      <c r="M1215">
        <v>0.54</v>
      </c>
      <c r="N1215" t="s">
        <v>722</v>
      </c>
      <c r="O1215">
        <v>10000</v>
      </c>
      <c r="P1215">
        <v>10000</v>
      </c>
      <c r="Q1215">
        <v>3413.9855769230771</v>
      </c>
      <c r="R1215" t="s">
        <v>722</v>
      </c>
      <c r="S1215">
        <v>0.129</v>
      </c>
      <c r="T1215">
        <v>0.129</v>
      </c>
      <c r="U1215" t="s">
        <v>722</v>
      </c>
      <c r="V1215">
        <v>1.0200000000000001E-5</v>
      </c>
      <c r="W1215">
        <v>1.0200000000000001E-5</v>
      </c>
      <c r="X1215" t="s">
        <v>722</v>
      </c>
      <c r="Y1215">
        <v>0.13700000000000001</v>
      </c>
      <c r="Z1215">
        <v>0.13700000000000001</v>
      </c>
      <c r="AA1215" t="s">
        <v>722</v>
      </c>
      <c r="AB1215">
        <v>5.66E-5</v>
      </c>
      <c r="AC1215">
        <v>5.66E-5</v>
      </c>
      <c r="AD1215" t="s">
        <v>722</v>
      </c>
      <c r="AE1215">
        <v>1</v>
      </c>
      <c r="AF1215">
        <v>1</v>
      </c>
      <c r="AG1215" t="s">
        <v>722</v>
      </c>
      <c r="AH1215">
        <v>0.97699999999999998</v>
      </c>
      <c r="AI1215">
        <v>0.97699999999999998</v>
      </c>
      <c r="AJ1215">
        <v>0.16382265288461539</v>
      </c>
      <c r="AK1215">
        <v>0.32263625722980771</v>
      </c>
      <c r="AL1215">
        <v>37.50844895554912</v>
      </c>
      <c r="AM1215">
        <v>73.870037949129809</v>
      </c>
      <c r="AN1215" s="61">
        <v>1.8754224477774563E-2</v>
      </c>
      <c r="AO1215">
        <v>3.6935018974564908E-2</v>
      </c>
      <c r="AP1215">
        <v>1.7250135674657042E-2</v>
      </c>
    </row>
    <row r="1216" spans="1:42" x14ac:dyDescent="0.35">
      <c r="A1216" s="48">
        <v>2020</v>
      </c>
      <c r="B1216">
        <v>413</v>
      </c>
      <c r="C1216" t="s">
        <v>707</v>
      </c>
      <c r="D1216" t="s">
        <v>205</v>
      </c>
      <c r="E1216" t="s">
        <v>16</v>
      </c>
      <c r="F1216">
        <v>2017</v>
      </c>
      <c r="G1216">
        <v>169</v>
      </c>
      <c r="H1216">
        <v>1137.9951923076924</v>
      </c>
      <c r="J1216">
        <v>175</v>
      </c>
      <c r="K1216" t="s">
        <v>722</v>
      </c>
      <c r="L1216">
        <v>0.54</v>
      </c>
      <c r="M1216">
        <v>0.54</v>
      </c>
      <c r="N1216" t="s">
        <v>722</v>
      </c>
      <c r="O1216">
        <v>10000</v>
      </c>
      <c r="P1216">
        <v>10000</v>
      </c>
      <c r="Q1216">
        <v>3413.9855769230771</v>
      </c>
      <c r="R1216" t="s">
        <v>722</v>
      </c>
      <c r="S1216">
        <v>0.129</v>
      </c>
      <c r="T1216">
        <v>0.129</v>
      </c>
      <c r="U1216" t="s">
        <v>722</v>
      </c>
      <c r="V1216">
        <v>1.0200000000000001E-5</v>
      </c>
      <c r="W1216">
        <v>1.0200000000000001E-5</v>
      </c>
      <c r="X1216" t="s">
        <v>722</v>
      </c>
      <c r="Y1216">
        <v>0.13700000000000001</v>
      </c>
      <c r="Z1216">
        <v>0.13700000000000001</v>
      </c>
      <c r="AA1216" t="s">
        <v>722</v>
      </c>
      <c r="AB1216">
        <v>5.66E-5</v>
      </c>
      <c r="AC1216">
        <v>5.66E-5</v>
      </c>
      <c r="AD1216" t="s">
        <v>722</v>
      </c>
      <c r="AE1216">
        <v>1</v>
      </c>
      <c r="AF1216">
        <v>1</v>
      </c>
      <c r="AG1216" t="s">
        <v>722</v>
      </c>
      <c r="AH1216">
        <v>0.97699999999999998</v>
      </c>
      <c r="AI1216">
        <v>0.97699999999999998</v>
      </c>
      <c r="AJ1216">
        <v>0.16382265288461539</v>
      </c>
      <c r="AK1216">
        <v>0.32263625722980771</v>
      </c>
      <c r="AL1216">
        <v>37.50844895554912</v>
      </c>
      <c r="AM1216">
        <v>73.870037949129809</v>
      </c>
      <c r="AN1216" s="61">
        <v>1.8754224477774563E-2</v>
      </c>
      <c r="AO1216">
        <v>3.6935018974564908E-2</v>
      </c>
      <c r="AP1216">
        <v>1.7250135674657042E-2</v>
      </c>
    </row>
    <row r="1217" spans="1:42" x14ac:dyDescent="0.35">
      <c r="A1217" s="48">
        <v>2020</v>
      </c>
      <c r="B1217">
        <v>414</v>
      </c>
      <c r="C1217" t="s">
        <v>708</v>
      </c>
      <c r="D1217" t="s">
        <v>205</v>
      </c>
      <c r="E1217" t="s">
        <v>16</v>
      </c>
      <c r="F1217">
        <v>2017</v>
      </c>
      <c r="G1217">
        <v>169</v>
      </c>
      <c r="H1217">
        <v>1137.9951923076924</v>
      </c>
      <c r="J1217">
        <v>175</v>
      </c>
      <c r="K1217" t="s">
        <v>722</v>
      </c>
      <c r="L1217">
        <v>0.54</v>
      </c>
      <c r="M1217">
        <v>0.54</v>
      </c>
      <c r="N1217" t="s">
        <v>722</v>
      </c>
      <c r="O1217">
        <v>10000</v>
      </c>
      <c r="P1217">
        <v>10000</v>
      </c>
      <c r="Q1217">
        <v>3413.9855769230771</v>
      </c>
      <c r="R1217" t="s">
        <v>722</v>
      </c>
      <c r="S1217">
        <v>0.129</v>
      </c>
      <c r="T1217">
        <v>0.129</v>
      </c>
      <c r="U1217" t="s">
        <v>722</v>
      </c>
      <c r="V1217">
        <v>1.0200000000000001E-5</v>
      </c>
      <c r="W1217">
        <v>1.0200000000000001E-5</v>
      </c>
      <c r="X1217" t="s">
        <v>722</v>
      </c>
      <c r="Y1217">
        <v>0.13700000000000001</v>
      </c>
      <c r="Z1217">
        <v>0.13700000000000001</v>
      </c>
      <c r="AA1217" t="s">
        <v>722</v>
      </c>
      <c r="AB1217">
        <v>5.66E-5</v>
      </c>
      <c r="AC1217">
        <v>5.66E-5</v>
      </c>
      <c r="AD1217" t="s">
        <v>722</v>
      </c>
      <c r="AE1217">
        <v>1</v>
      </c>
      <c r="AF1217">
        <v>1</v>
      </c>
      <c r="AG1217" t="s">
        <v>722</v>
      </c>
      <c r="AH1217">
        <v>0.97699999999999998</v>
      </c>
      <c r="AI1217">
        <v>0.97699999999999998</v>
      </c>
      <c r="AJ1217">
        <v>0.16382265288461539</v>
      </c>
      <c r="AK1217">
        <v>0.32263625722980771</v>
      </c>
      <c r="AL1217">
        <v>37.50844895554912</v>
      </c>
      <c r="AM1217">
        <v>73.870037949129809</v>
      </c>
      <c r="AN1217" s="61">
        <v>1.8754224477774563E-2</v>
      </c>
      <c r="AO1217">
        <v>3.6935018974564908E-2</v>
      </c>
      <c r="AP1217">
        <v>1.7250135674657042E-2</v>
      </c>
    </row>
    <row r="1218" spans="1:42" x14ac:dyDescent="0.35">
      <c r="A1218" s="48">
        <v>2020</v>
      </c>
      <c r="B1218">
        <v>415</v>
      </c>
      <c r="C1218" t="s">
        <v>709</v>
      </c>
      <c r="D1218" t="s">
        <v>205</v>
      </c>
      <c r="E1218" t="s">
        <v>16</v>
      </c>
      <c r="F1218">
        <v>2017</v>
      </c>
      <c r="G1218">
        <v>169</v>
      </c>
      <c r="H1218">
        <v>1137.9951923076924</v>
      </c>
      <c r="J1218">
        <v>175</v>
      </c>
      <c r="K1218" t="s">
        <v>722</v>
      </c>
      <c r="L1218">
        <v>0.54</v>
      </c>
      <c r="M1218">
        <v>0.54</v>
      </c>
      <c r="N1218" t="s">
        <v>722</v>
      </c>
      <c r="O1218">
        <v>10000</v>
      </c>
      <c r="P1218">
        <v>10000</v>
      </c>
      <c r="Q1218">
        <v>3413.9855769230771</v>
      </c>
      <c r="R1218" t="s">
        <v>722</v>
      </c>
      <c r="S1218">
        <v>0.129</v>
      </c>
      <c r="T1218">
        <v>0.129</v>
      </c>
      <c r="U1218" t="s">
        <v>722</v>
      </c>
      <c r="V1218">
        <v>1.0200000000000001E-5</v>
      </c>
      <c r="W1218">
        <v>1.0200000000000001E-5</v>
      </c>
      <c r="X1218" t="s">
        <v>722</v>
      </c>
      <c r="Y1218">
        <v>0.13700000000000001</v>
      </c>
      <c r="Z1218">
        <v>0.13700000000000001</v>
      </c>
      <c r="AA1218" t="s">
        <v>722</v>
      </c>
      <c r="AB1218">
        <v>5.66E-5</v>
      </c>
      <c r="AC1218">
        <v>5.66E-5</v>
      </c>
      <c r="AD1218" t="s">
        <v>722</v>
      </c>
      <c r="AE1218">
        <v>1</v>
      </c>
      <c r="AF1218">
        <v>1</v>
      </c>
      <c r="AG1218" t="s">
        <v>722</v>
      </c>
      <c r="AH1218">
        <v>0.97699999999999998</v>
      </c>
      <c r="AI1218">
        <v>0.97699999999999998</v>
      </c>
      <c r="AJ1218">
        <v>0.16382265288461539</v>
      </c>
      <c r="AK1218">
        <v>0.32263625722980771</v>
      </c>
      <c r="AL1218">
        <v>37.50844895554912</v>
      </c>
      <c r="AM1218">
        <v>73.870037949129809</v>
      </c>
      <c r="AN1218" s="61">
        <v>1.8754224477774563E-2</v>
      </c>
      <c r="AO1218">
        <v>3.6935018974564908E-2</v>
      </c>
      <c r="AP1218">
        <v>1.7250135674657042E-2</v>
      </c>
    </row>
    <row r="1219" spans="1:42" x14ac:dyDescent="0.35">
      <c r="A1219" s="48">
        <v>2020</v>
      </c>
      <c r="B1219">
        <v>416</v>
      </c>
      <c r="C1219" t="s">
        <v>710</v>
      </c>
      <c r="D1219" t="s">
        <v>205</v>
      </c>
      <c r="E1219" t="s">
        <v>16</v>
      </c>
      <c r="F1219">
        <v>2017</v>
      </c>
      <c r="G1219">
        <v>169</v>
      </c>
      <c r="H1219">
        <v>1137.9951923076924</v>
      </c>
      <c r="J1219">
        <v>175</v>
      </c>
      <c r="K1219" t="s">
        <v>722</v>
      </c>
      <c r="L1219">
        <v>0.54</v>
      </c>
      <c r="M1219">
        <v>0.54</v>
      </c>
      <c r="N1219" t="s">
        <v>722</v>
      </c>
      <c r="O1219">
        <v>10000</v>
      </c>
      <c r="P1219">
        <v>10000</v>
      </c>
      <c r="Q1219">
        <v>3413.9855769230771</v>
      </c>
      <c r="R1219" t="s">
        <v>722</v>
      </c>
      <c r="S1219">
        <v>0.129</v>
      </c>
      <c r="T1219">
        <v>0.129</v>
      </c>
      <c r="U1219" t="s">
        <v>722</v>
      </c>
      <c r="V1219">
        <v>1.0200000000000001E-5</v>
      </c>
      <c r="W1219">
        <v>1.0200000000000001E-5</v>
      </c>
      <c r="X1219" t="s">
        <v>722</v>
      </c>
      <c r="Y1219">
        <v>0.13700000000000001</v>
      </c>
      <c r="Z1219">
        <v>0.13700000000000001</v>
      </c>
      <c r="AA1219" t="s">
        <v>722</v>
      </c>
      <c r="AB1219">
        <v>5.66E-5</v>
      </c>
      <c r="AC1219">
        <v>5.66E-5</v>
      </c>
      <c r="AD1219" t="s">
        <v>722</v>
      </c>
      <c r="AE1219">
        <v>1</v>
      </c>
      <c r="AF1219">
        <v>1</v>
      </c>
      <c r="AG1219" t="s">
        <v>722</v>
      </c>
      <c r="AH1219">
        <v>0.97699999999999998</v>
      </c>
      <c r="AI1219">
        <v>0.97699999999999998</v>
      </c>
      <c r="AJ1219">
        <v>0.16382265288461539</v>
      </c>
      <c r="AK1219">
        <v>0.32263625722980771</v>
      </c>
      <c r="AL1219">
        <v>37.50844895554912</v>
      </c>
      <c r="AM1219">
        <v>73.870037949129809</v>
      </c>
      <c r="AN1219" s="61">
        <v>1.8754224477774563E-2</v>
      </c>
      <c r="AO1219">
        <v>3.6935018974564908E-2</v>
      </c>
      <c r="AP1219">
        <v>1.7250135674657042E-2</v>
      </c>
    </row>
    <row r="1220" spans="1:42" x14ac:dyDescent="0.35">
      <c r="A1220" s="48">
        <v>2020</v>
      </c>
      <c r="B1220">
        <v>417</v>
      </c>
      <c r="C1220" t="s">
        <v>379</v>
      </c>
      <c r="D1220" t="s">
        <v>205</v>
      </c>
      <c r="E1220" t="s">
        <v>16</v>
      </c>
      <c r="F1220">
        <v>2017</v>
      </c>
      <c r="G1220">
        <v>86</v>
      </c>
      <c r="H1220">
        <v>1137.9951923076924</v>
      </c>
      <c r="J1220">
        <v>100</v>
      </c>
      <c r="K1220" t="s">
        <v>722</v>
      </c>
      <c r="L1220">
        <v>0.54</v>
      </c>
      <c r="M1220">
        <v>0.54</v>
      </c>
      <c r="N1220" t="s">
        <v>722</v>
      </c>
      <c r="O1220">
        <v>10000</v>
      </c>
      <c r="P1220">
        <v>10000</v>
      </c>
      <c r="Q1220">
        <v>3413.9855769230771</v>
      </c>
      <c r="R1220" t="s">
        <v>722</v>
      </c>
      <c r="S1220">
        <v>1.7000000000000001E-2</v>
      </c>
      <c r="T1220">
        <v>1.7000000000000001E-2</v>
      </c>
      <c r="U1220" t="s">
        <v>722</v>
      </c>
      <c r="V1220">
        <v>3.2639999999999999E-5</v>
      </c>
      <c r="W1220">
        <v>3.2639999999999999E-5</v>
      </c>
      <c r="X1220" t="s">
        <v>722</v>
      </c>
      <c r="Y1220">
        <v>3.7999999999999999E-2</v>
      </c>
      <c r="Z1220">
        <v>3.7999999999999999E-2</v>
      </c>
      <c r="AA1220" t="s">
        <v>722</v>
      </c>
      <c r="AB1220">
        <v>7.5559999999999988E-5</v>
      </c>
      <c r="AC1220">
        <v>7.5559999999999988E-5</v>
      </c>
      <c r="AD1220" t="s">
        <v>722</v>
      </c>
      <c r="AE1220">
        <v>1</v>
      </c>
      <c r="AF1220">
        <v>1</v>
      </c>
      <c r="AG1220" t="s">
        <v>722</v>
      </c>
      <c r="AH1220">
        <v>0.97699999999999998</v>
      </c>
      <c r="AI1220">
        <v>0.97699999999999998</v>
      </c>
      <c r="AJ1220">
        <v>0.12843248923076922</v>
      </c>
      <c r="AK1220">
        <v>0.28915365293788459</v>
      </c>
      <c r="AL1220">
        <v>14.963796651246277</v>
      </c>
      <c r="AM1220">
        <v>33.689578777477621</v>
      </c>
      <c r="AN1220" s="61">
        <v>7.4818983256231385E-3</v>
      </c>
      <c r="AO1220">
        <v>1.6844789388738811E-2</v>
      </c>
      <c r="AP1220">
        <v>6.8818500799081627E-3</v>
      </c>
    </row>
    <row r="1221" spans="1:42" x14ac:dyDescent="0.35">
      <c r="A1221" s="48">
        <v>2020</v>
      </c>
      <c r="B1221">
        <v>418</v>
      </c>
      <c r="C1221" t="s">
        <v>380</v>
      </c>
      <c r="D1221" t="s">
        <v>205</v>
      </c>
      <c r="E1221" t="s">
        <v>16</v>
      </c>
      <c r="F1221">
        <v>2017</v>
      </c>
      <c r="G1221">
        <v>86</v>
      </c>
      <c r="H1221">
        <v>1137.9951923076924</v>
      </c>
      <c r="J1221">
        <v>100</v>
      </c>
      <c r="K1221" t="s">
        <v>722</v>
      </c>
      <c r="L1221">
        <v>0.54</v>
      </c>
      <c r="M1221">
        <v>0.54</v>
      </c>
      <c r="N1221" t="s">
        <v>722</v>
      </c>
      <c r="O1221">
        <v>10000</v>
      </c>
      <c r="P1221">
        <v>10000</v>
      </c>
      <c r="Q1221">
        <v>3413.9855769230771</v>
      </c>
      <c r="R1221" t="s">
        <v>722</v>
      </c>
      <c r="S1221">
        <v>1.7000000000000001E-2</v>
      </c>
      <c r="T1221">
        <v>1.7000000000000001E-2</v>
      </c>
      <c r="U1221" t="s">
        <v>722</v>
      </c>
      <c r="V1221">
        <v>3.2639999999999999E-5</v>
      </c>
      <c r="W1221">
        <v>3.2639999999999999E-5</v>
      </c>
      <c r="X1221" t="s">
        <v>722</v>
      </c>
      <c r="Y1221">
        <v>3.7999999999999999E-2</v>
      </c>
      <c r="Z1221">
        <v>3.7999999999999999E-2</v>
      </c>
      <c r="AA1221" t="s">
        <v>722</v>
      </c>
      <c r="AB1221">
        <v>7.5559999999999988E-5</v>
      </c>
      <c r="AC1221">
        <v>7.5559999999999988E-5</v>
      </c>
      <c r="AD1221" t="s">
        <v>722</v>
      </c>
      <c r="AE1221">
        <v>1</v>
      </c>
      <c r="AF1221">
        <v>1</v>
      </c>
      <c r="AG1221" t="s">
        <v>722</v>
      </c>
      <c r="AH1221">
        <v>0.97699999999999998</v>
      </c>
      <c r="AI1221">
        <v>0.97699999999999998</v>
      </c>
      <c r="AJ1221">
        <v>0.12843248923076922</v>
      </c>
      <c r="AK1221">
        <v>0.28915365293788459</v>
      </c>
      <c r="AL1221">
        <v>14.963796651246277</v>
      </c>
      <c r="AM1221">
        <v>33.689578777477621</v>
      </c>
      <c r="AN1221" s="61">
        <v>7.4818983256231385E-3</v>
      </c>
      <c r="AO1221">
        <v>1.6844789388738811E-2</v>
      </c>
      <c r="AP1221">
        <v>6.8818500799081627E-3</v>
      </c>
    </row>
    <row r="1222" spans="1:42" x14ac:dyDescent="0.35">
      <c r="A1222" s="48">
        <v>2020</v>
      </c>
      <c r="B1222">
        <v>419</v>
      </c>
      <c r="C1222" t="s">
        <v>711</v>
      </c>
      <c r="D1222" t="s">
        <v>205</v>
      </c>
      <c r="E1222" t="s">
        <v>16</v>
      </c>
      <c r="F1222">
        <v>2017</v>
      </c>
      <c r="G1222">
        <v>61</v>
      </c>
      <c r="H1222">
        <v>1137.9951923076924</v>
      </c>
      <c r="J1222">
        <v>75</v>
      </c>
      <c r="K1222" t="s">
        <v>722</v>
      </c>
      <c r="L1222">
        <v>0.54</v>
      </c>
      <c r="M1222">
        <v>0.54</v>
      </c>
      <c r="N1222" t="s">
        <v>722</v>
      </c>
      <c r="O1222">
        <v>10000</v>
      </c>
      <c r="P1222">
        <v>10000</v>
      </c>
      <c r="Q1222">
        <v>3413.9855769230771</v>
      </c>
      <c r="R1222" t="s">
        <v>722</v>
      </c>
      <c r="S1222">
        <v>1.2999999999999999E-2</v>
      </c>
      <c r="T1222">
        <v>1.2999999999999999E-2</v>
      </c>
      <c r="U1222" t="s">
        <v>722</v>
      </c>
      <c r="V1222">
        <v>6.6879999999999997E-5</v>
      </c>
      <c r="W1222">
        <v>6.6879999999999997E-5</v>
      </c>
      <c r="X1222" t="s">
        <v>722</v>
      </c>
      <c r="Y1222">
        <v>0.01</v>
      </c>
      <c r="Z1222">
        <v>0.01</v>
      </c>
      <c r="AA1222" t="s">
        <v>722</v>
      </c>
      <c r="AB1222">
        <v>4.7720000000000004E-5</v>
      </c>
      <c r="AC1222">
        <v>4.7720000000000004E-5</v>
      </c>
      <c r="AD1222" t="s">
        <v>722</v>
      </c>
      <c r="AE1222">
        <v>1</v>
      </c>
      <c r="AF1222">
        <v>1</v>
      </c>
      <c r="AG1222" t="s">
        <v>722</v>
      </c>
      <c r="AH1222">
        <v>0.97699999999999998</v>
      </c>
      <c r="AI1222">
        <v>0.97699999999999998</v>
      </c>
      <c r="AJ1222">
        <v>0.24132735538461539</v>
      </c>
      <c r="AK1222">
        <v>0.16893833772096156</v>
      </c>
      <c r="AL1222">
        <v>19.943658784182663</v>
      </c>
      <c r="AM1222">
        <v>13.96132053784012</v>
      </c>
      <c r="AN1222" s="61">
        <v>9.9718293920913314E-3</v>
      </c>
      <c r="AO1222">
        <v>6.9806602689200603E-3</v>
      </c>
      <c r="AP1222">
        <v>9.1720886748456066E-3</v>
      </c>
    </row>
    <row r="1223" spans="1:42" x14ac:dyDescent="0.35">
      <c r="A1223" s="48">
        <v>2020</v>
      </c>
      <c r="B1223">
        <v>420</v>
      </c>
      <c r="C1223" t="s">
        <v>385</v>
      </c>
      <c r="D1223" t="s">
        <v>205</v>
      </c>
      <c r="E1223" t="s">
        <v>16</v>
      </c>
      <c r="F1223">
        <v>2017</v>
      </c>
      <c r="G1223">
        <v>61</v>
      </c>
      <c r="H1223">
        <v>1137.9951923076924</v>
      </c>
      <c r="J1223">
        <v>75</v>
      </c>
      <c r="K1223" t="s">
        <v>722</v>
      </c>
      <c r="L1223">
        <v>0.54</v>
      </c>
      <c r="M1223">
        <v>0.54</v>
      </c>
      <c r="N1223" t="s">
        <v>722</v>
      </c>
      <c r="O1223">
        <v>10000</v>
      </c>
      <c r="P1223">
        <v>10000</v>
      </c>
      <c r="Q1223">
        <v>3413.9855769230771</v>
      </c>
      <c r="R1223" t="s">
        <v>722</v>
      </c>
      <c r="S1223">
        <v>1.2999999999999999E-2</v>
      </c>
      <c r="T1223">
        <v>1.2999999999999999E-2</v>
      </c>
      <c r="U1223" t="s">
        <v>722</v>
      </c>
      <c r="V1223">
        <v>6.6879999999999997E-5</v>
      </c>
      <c r="W1223">
        <v>6.6879999999999997E-5</v>
      </c>
      <c r="X1223" t="s">
        <v>722</v>
      </c>
      <c r="Y1223">
        <v>0.01</v>
      </c>
      <c r="Z1223">
        <v>0.01</v>
      </c>
      <c r="AA1223" t="s">
        <v>722</v>
      </c>
      <c r="AB1223">
        <v>4.7720000000000004E-5</v>
      </c>
      <c r="AC1223">
        <v>4.7720000000000004E-5</v>
      </c>
      <c r="AD1223" t="s">
        <v>722</v>
      </c>
      <c r="AE1223">
        <v>1</v>
      </c>
      <c r="AF1223">
        <v>1</v>
      </c>
      <c r="AG1223" t="s">
        <v>722</v>
      </c>
      <c r="AH1223">
        <v>0.97699999999999998</v>
      </c>
      <c r="AI1223">
        <v>0.97699999999999998</v>
      </c>
      <c r="AJ1223">
        <v>0.24132735538461539</v>
      </c>
      <c r="AK1223">
        <v>0.16893833772096156</v>
      </c>
      <c r="AL1223">
        <v>19.943658784182663</v>
      </c>
      <c r="AM1223">
        <v>13.96132053784012</v>
      </c>
      <c r="AN1223" s="61">
        <v>9.9718293920913314E-3</v>
      </c>
      <c r="AO1223">
        <v>6.9806602689200603E-3</v>
      </c>
      <c r="AP1223">
        <v>9.1720886748456066E-3</v>
      </c>
    </row>
    <row r="1224" spans="1:42" x14ac:dyDescent="0.35">
      <c r="A1224" s="48">
        <v>2020</v>
      </c>
      <c r="B1224">
        <v>421</v>
      </c>
      <c r="C1224" t="s">
        <v>386</v>
      </c>
      <c r="D1224" t="s">
        <v>205</v>
      </c>
      <c r="E1224" t="s">
        <v>16</v>
      </c>
      <c r="F1224">
        <v>2017</v>
      </c>
      <c r="G1224">
        <v>75</v>
      </c>
      <c r="H1224">
        <v>1137.9951923076924</v>
      </c>
      <c r="J1224">
        <v>100</v>
      </c>
      <c r="K1224" t="s">
        <v>722</v>
      </c>
      <c r="L1224">
        <v>0.54</v>
      </c>
      <c r="M1224">
        <v>0.54</v>
      </c>
      <c r="N1224" t="s">
        <v>722</v>
      </c>
      <c r="O1224">
        <v>10000</v>
      </c>
      <c r="P1224">
        <v>10000</v>
      </c>
      <c r="Q1224">
        <v>3413.9855769230771</v>
      </c>
      <c r="R1224" t="s">
        <v>722</v>
      </c>
      <c r="S1224">
        <v>1.7000000000000001E-2</v>
      </c>
      <c r="T1224">
        <v>1.7000000000000001E-2</v>
      </c>
      <c r="U1224" t="s">
        <v>722</v>
      </c>
      <c r="V1224">
        <v>3.2639999999999999E-5</v>
      </c>
      <c r="W1224">
        <v>3.2639999999999999E-5</v>
      </c>
      <c r="X1224" t="s">
        <v>722</v>
      </c>
      <c r="Y1224">
        <v>3.7999999999999999E-2</v>
      </c>
      <c r="Z1224">
        <v>3.7999999999999999E-2</v>
      </c>
      <c r="AA1224" t="s">
        <v>722</v>
      </c>
      <c r="AB1224">
        <v>7.5559999999999988E-5</v>
      </c>
      <c r="AC1224">
        <v>7.5559999999999988E-5</v>
      </c>
      <c r="AD1224" t="s">
        <v>722</v>
      </c>
      <c r="AE1224">
        <v>1</v>
      </c>
      <c r="AF1224">
        <v>1</v>
      </c>
      <c r="AG1224" t="s">
        <v>722</v>
      </c>
      <c r="AH1224">
        <v>0.97699999999999998</v>
      </c>
      <c r="AI1224">
        <v>0.97699999999999998</v>
      </c>
      <c r="AJ1224">
        <v>0.12843248923076922</v>
      </c>
      <c r="AK1224">
        <v>0.28915365293788459</v>
      </c>
      <c r="AL1224">
        <v>13.049822660970593</v>
      </c>
      <c r="AM1224">
        <v>29.380446608265366</v>
      </c>
      <c r="AN1224" s="61">
        <v>6.5249113304852967E-3</v>
      </c>
      <c r="AO1224">
        <v>1.4690223304132683E-2</v>
      </c>
      <c r="AP1224">
        <v>6.0016134417803756E-3</v>
      </c>
    </row>
    <row r="1225" spans="1:42" x14ac:dyDescent="0.35">
      <c r="A1225" s="48">
        <v>2020</v>
      </c>
      <c r="B1225">
        <v>422</v>
      </c>
      <c r="C1225" t="s">
        <v>387</v>
      </c>
      <c r="D1225" t="s">
        <v>205</v>
      </c>
      <c r="E1225" t="s">
        <v>16</v>
      </c>
      <c r="F1225">
        <v>2017</v>
      </c>
      <c r="G1225">
        <v>75</v>
      </c>
      <c r="H1225">
        <v>1137.9951923076924</v>
      </c>
      <c r="J1225">
        <v>100</v>
      </c>
      <c r="K1225" t="s">
        <v>722</v>
      </c>
      <c r="L1225">
        <v>0.54</v>
      </c>
      <c r="M1225">
        <v>0.54</v>
      </c>
      <c r="N1225" t="s">
        <v>722</v>
      </c>
      <c r="O1225">
        <v>10000</v>
      </c>
      <c r="P1225">
        <v>10000</v>
      </c>
      <c r="Q1225">
        <v>3413.9855769230771</v>
      </c>
      <c r="R1225" t="s">
        <v>722</v>
      </c>
      <c r="S1225">
        <v>1.7000000000000001E-2</v>
      </c>
      <c r="T1225">
        <v>1.7000000000000001E-2</v>
      </c>
      <c r="U1225" t="s">
        <v>722</v>
      </c>
      <c r="V1225">
        <v>3.2639999999999999E-5</v>
      </c>
      <c r="W1225">
        <v>3.2639999999999999E-5</v>
      </c>
      <c r="X1225" t="s">
        <v>722</v>
      </c>
      <c r="Y1225">
        <v>3.7999999999999999E-2</v>
      </c>
      <c r="Z1225">
        <v>3.7999999999999999E-2</v>
      </c>
      <c r="AA1225" t="s">
        <v>722</v>
      </c>
      <c r="AB1225">
        <v>7.5559999999999988E-5</v>
      </c>
      <c r="AC1225">
        <v>7.5559999999999988E-5</v>
      </c>
      <c r="AD1225" t="s">
        <v>722</v>
      </c>
      <c r="AE1225">
        <v>1</v>
      </c>
      <c r="AF1225">
        <v>1</v>
      </c>
      <c r="AG1225" t="s">
        <v>722</v>
      </c>
      <c r="AH1225">
        <v>0.97699999999999998</v>
      </c>
      <c r="AI1225">
        <v>0.97699999999999998</v>
      </c>
      <c r="AJ1225">
        <v>0.12843248923076922</v>
      </c>
      <c r="AK1225">
        <v>0.28915365293788459</v>
      </c>
      <c r="AL1225">
        <v>13.049822660970593</v>
      </c>
      <c r="AM1225">
        <v>29.380446608265366</v>
      </c>
      <c r="AN1225" s="61">
        <v>6.5249113304852967E-3</v>
      </c>
      <c r="AO1225">
        <v>1.4690223304132683E-2</v>
      </c>
      <c r="AP1225">
        <v>6.0016134417803756E-3</v>
      </c>
    </row>
    <row r="1226" spans="1:42" x14ac:dyDescent="0.35">
      <c r="A1226" s="48">
        <v>2020</v>
      </c>
      <c r="B1226">
        <v>423</v>
      </c>
      <c r="C1226" t="s">
        <v>388</v>
      </c>
      <c r="D1226" t="s">
        <v>205</v>
      </c>
      <c r="E1226" t="s">
        <v>16</v>
      </c>
      <c r="F1226">
        <v>2017</v>
      </c>
      <c r="G1226">
        <v>75</v>
      </c>
      <c r="H1226">
        <v>1137.9951923076924</v>
      </c>
      <c r="J1226">
        <v>100</v>
      </c>
      <c r="K1226" t="s">
        <v>722</v>
      </c>
      <c r="L1226">
        <v>0.54</v>
      </c>
      <c r="M1226">
        <v>0.54</v>
      </c>
      <c r="N1226" t="s">
        <v>722</v>
      </c>
      <c r="O1226">
        <v>10000</v>
      </c>
      <c r="P1226">
        <v>10000</v>
      </c>
      <c r="Q1226">
        <v>3413.9855769230771</v>
      </c>
      <c r="R1226" t="s">
        <v>722</v>
      </c>
      <c r="S1226">
        <v>1.7000000000000001E-2</v>
      </c>
      <c r="T1226">
        <v>1.7000000000000001E-2</v>
      </c>
      <c r="U1226" t="s">
        <v>722</v>
      </c>
      <c r="V1226">
        <v>3.2639999999999999E-5</v>
      </c>
      <c r="W1226">
        <v>3.2639999999999999E-5</v>
      </c>
      <c r="X1226" t="s">
        <v>722</v>
      </c>
      <c r="Y1226">
        <v>3.7999999999999999E-2</v>
      </c>
      <c r="Z1226">
        <v>3.7999999999999999E-2</v>
      </c>
      <c r="AA1226" t="s">
        <v>722</v>
      </c>
      <c r="AB1226">
        <v>7.5559999999999988E-5</v>
      </c>
      <c r="AC1226">
        <v>7.5559999999999988E-5</v>
      </c>
      <c r="AD1226" t="s">
        <v>722</v>
      </c>
      <c r="AE1226">
        <v>1</v>
      </c>
      <c r="AF1226">
        <v>1</v>
      </c>
      <c r="AG1226" t="s">
        <v>722</v>
      </c>
      <c r="AH1226">
        <v>0.97699999999999998</v>
      </c>
      <c r="AI1226">
        <v>0.97699999999999998</v>
      </c>
      <c r="AJ1226">
        <v>0.12843248923076922</v>
      </c>
      <c r="AK1226">
        <v>0.28915365293788459</v>
      </c>
      <c r="AL1226">
        <v>13.049822660970593</v>
      </c>
      <c r="AM1226">
        <v>29.380446608265366</v>
      </c>
      <c r="AN1226" s="61">
        <v>6.5249113304852967E-3</v>
      </c>
      <c r="AO1226">
        <v>1.4690223304132683E-2</v>
      </c>
      <c r="AP1226">
        <v>6.0016134417803756E-3</v>
      </c>
    </row>
    <row r="1227" spans="1:42" x14ac:dyDescent="0.35">
      <c r="A1227" s="48">
        <v>2020</v>
      </c>
      <c r="B1227">
        <v>424</v>
      </c>
      <c r="C1227" t="s">
        <v>389</v>
      </c>
      <c r="D1227" t="s">
        <v>205</v>
      </c>
      <c r="E1227" t="s">
        <v>16</v>
      </c>
      <c r="F1227">
        <v>2017</v>
      </c>
      <c r="G1227">
        <v>61</v>
      </c>
      <c r="H1227">
        <v>1137.9951923076924</v>
      </c>
      <c r="J1227">
        <v>75</v>
      </c>
      <c r="K1227" t="s">
        <v>722</v>
      </c>
      <c r="L1227">
        <v>0.54</v>
      </c>
      <c r="M1227">
        <v>0.54</v>
      </c>
      <c r="N1227" t="s">
        <v>722</v>
      </c>
      <c r="O1227">
        <v>10000</v>
      </c>
      <c r="P1227">
        <v>10000</v>
      </c>
      <c r="Q1227">
        <v>3413.9855769230771</v>
      </c>
      <c r="R1227" t="s">
        <v>722</v>
      </c>
      <c r="S1227">
        <v>1.2999999999999999E-2</v>
      </c>
      <c r="T1227">
        <v>1.2999999999999999E-2</v>
      </c>
      <c r="U1227" t="s">
        <v>722</v>
      </c>
      <c r="V1227">
        <v>6.6879999999999997E-5</v>
      </c>
      <c r="W1227">
        <v>6.6879999999999997E-5</v>
      </c>
      <c r="X1227" t="s">
        <v>722</v>
      </c>
      <c r="Y1227">
        <v>0.01</v>
      </c>
      <c r="Z1227">
        <v>0.01</v>
      </c>
      <c r="AA1227" t="s">
        <v>722</v>
      </c>
      <c r="AB1227">
        <v>4.7720000000000004E-5</v>
      </c>
      <c r="AC1227">
        <v>4.7720000000000004E-5</v>
      </c>
      <c r="AD1227" t="s">
        <v>722</v>
      </c>
      <c r="AE1227">
        <v>1</v>
      </c>
      <c r="AF1227">
        <v>1</v>
      </c>
      <c r="AG1227" t="s">
        <v>722</v>
      </c>
      <c r="AH1227">
        <v>0.97699999999999998</v>
      </c>
      <c r="AI1227">
        <v>0.97699999999999998</v>
      </c>
      <c r="AJ1227">
        <v>0.24132735538461539</v>
      </c>
      <c r="AK1227">
        <v>0.16893833772096156</v>
      </c>
      <c r="AL1227">
        <v>19.943658784182663</v>
      </c>
      <c r="AM1227">
        <v>13.96132053784012</v>
      </c>
      <c r="AN1227" s="61">
        <v>9.9718293920913314E-3</v>
      </c>
      <c r="AO1227">
        <v>6.9806602689200603E-3</v>
      </c>
      <c r="AP1227">
        <v>9.1720886748456066E-3</v>
      </c>
    </row>
    <row r="1228" spans="1:42" x14ac:dyDescent="0.35">
      <c r="A1228" s="48">
        <v>2020</v>
      </c>
      <c r="B1228">
        <v>425</v>
      </c>
      <c r="C1228" t="s">
        <v>391</v>
      </c>
      <c r="D1228" t="s">
        <v>205</v>
      </c>
      <c r="E1228" t="s">
        <v>16</v>
      </c>
      <c r="F1228">
        <v>2017</v>
      </c>
      <c r="G1228">
        <v>61</v>
      </c>
      <c r="H1228">
        <v>1137.9951923076924</v>
      </c>
      <c r="J1228">
        <v>75</v>
      </c>
      <c r="K1228" t="s">
        <v>722</v>
      </c>
      <c r="L1228">
        <v>0.54</v>
      </c>
      <c r="M1228">
        <v>0.54</v>
      </c>
      <c r="N1228" t="s">
        <v>722</v>
      </c>
      <c r="O1228">
        <v>10000</v>
      </c>
      <c r="P1228">
        <v>10000</v>
      </c>
      <c r="Q1228">
        <v>3413.9855769230771</v>
      </c>
      <c r="R1228" t="s">
        <v>722</v>
      </c>
      <c r="S1228">
        <v>1.2999999999999999E-2</v>
      </c>
      <c r="T1228">
        <v>1.2999999999999999E-2</v>
      </c>
      <c r="U1228" t="s">
        <v>722</v>
      </c>
      <c r="V1228">
        <v>6.6879999999999997E-5</v>
      </c>
      <c r="W1228">
        <v>6.6879999999999997E-5</v>
      </c>
      <c r="X1228" t="s">
        <v>722</v>
      </c>
      <c r="Y1228">
        <v>0.01</v>
      </c>
      <c r="Z1228">
        <v>0.01</v>
      </c>
      <c r="AA1228" t="s">
        <v>722</v>
      </c>
      <c r="AB1228">
        <v>4.7720000000000004E-5</v>
      </c>
      <c r="AC1228">
        <v>4.7720000000000004E-5</v>
      </c>
      <c r="AD1228" t="s">
        <v>722</v>
      </c>
      <c r="AE1228">
        <v>1</v>
      </c>
      <c r="AF1228">
        <v>1</v>
      </c>
      <c r="AG1228" t="s">
        <v>722</v>
      </c>
      <c r="AH1228">
        <v>0.97699999999999998</v>
      </c>
      <c r="AI1228">
        <v>0.97699999999999998</v>
      </c>
      <c r="AJ1228">
        <v>0.24132735538461539</v>
      </c>
      <c r="AK1228">
        <v>0.16893833772096156</v>
      </c>
      <c r="AL1228">
        <v>19.943658784182663</v>
      </c>
      <c r="AM1228">
        <v>13.96132053784012</v>
      </c>
      <c r="AN1228" s="61">
        <v>9.9718293920913314E-3</v>
      </c>
      <c r="AO1228">
        <v>6.9806602689200603E-3</v>
      </c>
      <c r="AP1228">
        <v>9.1720886748456066E-3</v>
      </c>
    </row>
    <row r="1229" spans="1:42" x14ac:dyDescent="0.35">
      <c r="A1229" s="48">
        <v>2020</v>
      </c>
      <c r="B1229">
        <v>426</v>
      </c>
      <c r="C1229" t="s">
        <v>392</v>
      </c>
      <c r="D1229" t="s">
        <v>205</v>
      </c>
      <c r="E1229" t="s">
        <v>16</v>
      </c>
      <c r="F1229">
        <v>2017</v>
      </c>
      <c r="G1229">
        <v>61</v>
      </c>
      <c r="H1229">
        <v>1137.9951923076924</v>
      </c>
      <c r="J1229">
        <v>75</v>
      </c>
      <c r="K1229" t="s">
        <v>722</v>
      </c>
      <c r="L1229">
        <v>0.54</v>
      </c>
      <c r="M1229">
        <v>0.54</v>
      </c>
      <c r="N1229" t="s">
        <v>722</v>
      </c>
      <c r="O1229">
        <v>10000</v>
      </c>
      <c r="P1229">
        <v>10000</v>
      </c>
      <c r="Q1229">
        <v>3413.9855769230771</v>
      </c>
      <c r="R1229" t="s">
        <v>722</v>
      </c>
      <c r="S1229">
        <v>1.2999999999999999E-2</v>
      </c>
      <c r="T1229">
        <v>1.2999999999999999E-2</v>
      </c>
      <c r="U1229" t="s">
        <v>722</v>
      </c>
      <c r="V1229">
        <v>6.6879999999999997E-5</v>
      </c>
      <c r="W1229">
        <v>6.6879999999999997E-5</v>
      </c>
      <c r="X1229" t="s">
        <v>722</v>
      </c>
      <c r="Y1229">
        <v>0.01</v>
      </c>
      <c r="Z1229">
        <v>0.01</v>
      </c>
      <c r="AA1229" t="s">
        <v>722</v>
      </c>
      <c r="AB1229">
        <v>4.7720000000000004E-5</v>
      </c>
      <c r="AC1229">
        <v>4.7720000000000004E-5</v>
      </c>
      <c r="AD1229" t="s">
        <v>722</v>
      </c>
      <c r="AE1229">
        <v>1</v>
      </c>
      <c r="AF1229">
        <v>1</v>
      </c>
      <c r="AG1229" t="s">
        <v>722</v>
      </c>
      <c r="AH1229">
        <v>0.97699999999999998</v>
      </c>
      <c r="AI1229">
        <v>0.97699999999999998</v>
      </c>
      <c r="AJ1229">
        <v>0.24132735538461539</v>
      </c>
      <c r="AK1229">
        <v>0.16893833772096156</v>
      </c>
      <c r="AL1229">
        <v>19.943658784182663</v>
      </c>
      <c r="AM1229">
        <v>13.96132053784012</v>
      </c>
      <c r="AN1229" s="61">
        <v>9.9718293920913314E-3</v>
      </c>
      <c r="AO1229">
        <v>6.9806602689200603E-3</v>
      </c>
      <c r="AP1229">
        <v>9.1720886748456066E-3</v>
      </c>
    </row>
    <row r="1230" spans="1:42" x14ac:dyDescent="0.35">
      <c r="A1230" s="48">
        <v>2020</v>
      </c>
      <c r="B1230">
        <v>427</v>
      </c>
      <c r="C1230" t="s">
        <v>394</v>
      </c>
      <c r="D1230" t="s">
        <v>205</v>
      </c>
      <c r="E1230" t="s">
        <v>16</v>
      </c>
      <c r="F1230">
        <v>2017</v>
      </c>
      <c r="G1230">
        <v>61</v>
      </c>
      <c r="H1230">
        <v>1137.9951923076924</v>
      </c>
      <c r="J1230">
        <v>75</v>
      </c>
      <c r="K1230" t="s">
        <v>722</v>
      </c>
      <c r="L1230">
        <v>0.54</v>
      </c>
      <c r="M1230">
        <v>0.54</v>
      </c>
      <c r="N1230" t="s">
        <v>722</v>
      </c>
      <c r="O1230">
        <v>10000</v>
      </c>
      <c r="P1230">
        <v>10000</v>
      </c>
      <c r="Q1230">
        <v>3413.9855769230771</v>
      </c>
      <c r="R1230" t="s">
        <v>722</v>
      </c>
      <c r="S1230">
        <v>1.2999999999999999E-2</v>
      </c>
      <c r="T1230">
        <v>1.2999999999999999E-2</v>
      </c>
      <c r="U1230" t="s">
        <v>722</v>
      </c>
      <c r="V1230">
        <v>6.6879999999999997E-5</v>
      </c>
      <c r="W1230">
        <v>6.6879999999999997E-5</v>
      </c>
      <c r="X1230" t="s">
        <v>722</v>
      </c>
      <c r="Y1230">
        <v>0.01</v>
      </c>
      <c r="Z1230">
        <v>0.01</v>
      </c>
      <c r="AA1230" t="s">
        <v>722</v>
      </c>
      <c r="AB1230">
        <v>4.7720000000000004E-5</v>
      </c>
      <c r="AC1230">
        <v>4.7720000000000004E-5</v>
      </c>
      <c r="AD1230" t="s">
        <v>722</v>
      </c>
      <c r="AE1230">
        <v>1</v>
      </c>
      <c r="AF1230">
        <v>1</v>
      </c>
      <c r="AG1230" t="s">
        <v>722</v>
      </c>
      <c r="AH1230">
        <v>0.97699999999999998</v>
      </c>
      <c r="AI1230">
        <v>0.97699999999999998</v>
      </c>
      <c r="AJ1230">
        <v>0.24132735538461539</v>
      </c>
      <c r="AK1230">
        <v>0.16893833772096156</v>
      </c>
      <c r="AL1230">
        <v>19.943658784182663</v>
      </c>
      <c r="AM1230">
        <v>13.96132053784012</v>
      </c>
      <c r="AN1230" s="61">
        <v>9.9718293920913314E-3</v>
      </c>
      <c r="AO1230">
        <v>6.9806602689200603E-3</v>
      </c>
      <c r="AP1230">
        <v>9.1720886748456066E-3</v>
      </c>
    </row>
    <row r="1231" spans="1:42" x14ac:dyDescent="0.35">
      <c r="A1231" s="48">
        <v>2020</v>
      </c>
      <c r="B1231">
        <v>428</v>
      </c>
      <c r="C1231">
        <v>173862</v>
      </c>
      <c r="D1231" t="s">
        <v>205</v>
      </c>
      <c r="E1231" t="s">
        <v>16</v>
      </c>
      <c r="F1231">
        <v>2018</v>
      </c>
      <c r="G1231">
        <v>100</v>
      </c>
      <c r="H1231">
        <v>1137.9951923076924</v>
      </c>
      <c r="J1231">
        <v>175</v>
      </c>
      <c r="K1231" t="s">
        <v>722</v>
      </c>
      <c r="L1231">
        <v>0.54</v>
      </c>
      <c r="M1231">
        <v>0.54</v>
      </c>
      <c r="N1231" t="s">
        <v>722</v>
      </c>
      <c r="O1231">
        <v>10000</v>
      </c>
      <c r="P1231">
        <v>10000</v>
      </c>
      <c r="Q1231">
        <v>2275.9903846153848</v>
      </c>
      <c r="R1231" t="s">
        <v>722</v>
      </c>
      <c r="S1231">
        <v>0.129</v>
      </c>
      <c r="T1231">
        <v>0.129</v>
      </c>
      <c r="U1231" t="s">
        <v>722</v>
      </c>
      <c r="V1231">
        <v>1.0200000000000001E-5</v>
      </c>
      <c r="W1231">
        <v>1.0200000000000001E-5</v>
      </c>
      <c r="X1231" t="s">
        <v>722</v>
      </c>
      <c r="Y1231">
        <v>0.13700000000000001</v>
      </c>
      <c r="Z1231">
        <v>0.13700000000000001</v>
      </c>
      <c r="AA1231" t="s">
        <v>722</v>
      </c>
      <c r="AB1231">
        <v>5.66E-5</v>
      </c>
      <c r="AC1231">
        <v>5.66E-5</v>
      </c>
      <c r="AD1231" t="s">
        <v>722</v>
      </c>
      <c r="AE1231">
        <v>1</v>
      </c>
      <c r="AF1231">
        <v>1</v>
      </c>
      <c r="AG1231" t="s">
        <v>722</v>
      </c>
      <c r="AH1231">
        <v>0.97699999999999998</v>
      </c>
      <c r="AI1231">
        <v>0.97699999999999998</v>
      </c>
      <c r="AJ1231">
        <v>0.15221510192307694</v>
      </c>
      <c r="AK1231">
        <v>0.25970717148653844</v>
      </c>
      <c r="AL1231">
        <v>20.62178190077292</v>
      </c>
      <c r="AM1231">
        <v>35.18458142982773</v>
      </c>
      <c r="AN1231" s="61">
        <v>1.031089095038646E-2</v>
      </c>
      <c r="AO1231">
        <v>1.7592290714913868E-2</v>
      </c>
      <c r="AP1231">
        <v>9.4839574961654658E-3</v>
      </c>
    </row>
    <row r="1232" spans="1:42" x14ac:dyDescent="0.35">
      <c r="A1232" s="48">
        <v>2020</v>
      </c>
      <c r="B1232">
        <v>429</v>
      </c>
      <c r="C1232">
        <v>414659</v>
      </c>
      <c r="D1232" t="s">
        <v>205</v>
      </c>
      <c r="E1232" t="s">
        <v>16</v>
      </c>
      <c r="F1232">
        <v>2018</v>
      </c>
      <c r="G1232">
        <v>169</v>
      </c>
      <c r="H1232">
        <v>1137.9951923076924</v>
      </c>
      <c r="J1232">
        <v>175</v>
      </c>
      <c r="K1232" t="s">
        <v>722</v>
      </c>
      <c r="L1232">
        <v>0.54</v>
      </c>
      <c r="M1232">
        <v>0.54</v>
      </c>
      <c r="N1232" t="s">
        <v>722</v>
      </c>
      <c r="O1232">
        <v>10000</v>
      </c>
      <c r="P1232">
        <v>10000</v>
      </c>
      <c r="Q1232">
        <v>2275.9903846153848</v>
      </c>
      <c r="R1232" t="s">
        <v>722</v>
      </c>
      <c r="S1232">
        <v>0.129</v>
      </c>
      <c r="T1232">
        <v>0.129</v>
      </c>
      <c r="U1232" t="s">
        <v>722</v>
      </c>
      <c r="V1232">
        <v>1.0200000000000001E-5</v>
      </c>
      <c r="W1232">
        <v>1.0200000000000001E-5</v>
      </c>
      <c r="X1232" t="s">
        <v>722</v>
      </c>
      <c r="Y1232">
        <v>0.13700000000000001</v>
      </c>
      <c r="Z1232">
        <v>0.13700000000000001</v>
      </c>
      <c r="AA1232" t="s">
        <v>722</v>
      </c>
      <c r="AB1232">
        <v>5.66E-5</v>
      </c>
      <c r="AC1232">
        <v>5.66E-5</v>
      </c>
      <c r="AD1232" t="s">
        <v>722</v>
      </c>
      <c r="AE1232">
        <v>1</v>
      </c>
      <c r="AF1232">
        <v>1</v>
      </c>
      <c r="AG1232" t="s">
        <v>722</v>
      </c>
      <c r="AH1232">
        <v>0.97699999999999998</v>
      </c>
      <c r="AI1232">
        <v>0.97699999999999998</v>
      </c>
      <c r="AJ1232">
        <v>0.15221510192307694</v>
      </c>
      <c r="AK1232">
        <v>0.25970717148653844</v>
      </c>
      <c r="AL1232">
        <v>34.850811412306243</v>
      </c>
      <c r="AM1232">
        <v>59.461942616408862</v>
      </c>
      <c r="AN1232" s="61">
        <v>1.7425405706153124E-2</v>
      </c>
      <c r="AO1232">
        <v>2.9730971308204429E-2</v>
      </c>
      <c r="AP1232">
        <v>1.6027888168519643E-2</v>
      </c>
    </row>
    <row r="1233" spans="1:42" x14ac:dyDescent="0.35">
      <c r="A1233" s="48">
        <v>2020</v>
      </c>
      <c r="B1233">
        <v>430</v>
      </c>
      <c r="C1233">
        <v>414660</v>
      </c>
      <c r="D1233" t="s">
        <v>205</v>
      </c>
      <c r="E1233" t="s">
        <v>16</v>
      </c>
      <c r="F1233">
        <v>2018</v>
      </c>
      <c r="G1233">
        <v>169</v>
      </c>
      <c r="H1233">
        <v>1137.9951923076924</v>
      </c>
      <c r="J1233">
        <v>175</v>
      </c>
      <c r="K1233" t="s">
        <v>722</v>
      </c>
      <c r="L1233">
        <v>0.54</v>
      </c>
      <c r="M1233">
        <v>0.54</v>
      </c>
      <c r="N1233" t="s">
        <v>722</v>
      </c>
      <c r="O1233">
        <v>10000</v>
      </c>
      <c r="P1233">
        <v>10000</v>
      </c>
      <c r="Q1233">
        <v>2275.9903846153848</v>
      </c>
      <c r="R1233" t="s">
        <v>722</v>
      </c>
      <c r="S1233">
        <v>0.129</v>
      </c>
      <c r="T1233">
        <v>0.129</v>
      </c>
      <c r="U1233" t="s">
        <v>722</v>
      </c>
      <c r="V1233">
        <v>1.0200000000000001E-5</v>
      </c>
      <c r="W1233">
        <v>1.0200000000000001E-5</v>
      </c>
      <c r="X1233" t="s">
        <v>722</v>
      </c>
      <c r="Y1233">
        <v>0.13700000000000001</v>
      </c>
      <c r="Z1233">
        <v>0.13700000000000001</v>
      </c>
      <c r="AA1233" t="s">
        <v>722</v>
      </c>
      <c r="AB1233">
        <v>5.66E-5</v>
      </c>
      <c r="AC1233">
        <v>5.66E-5</v>
      </c>
      <c r="AD1233" t="s">
        <v>722</v>
      </c>
      <c r="AE1233">
        <v>1</v>
      </c>
      <c r="AF1233">
        <v>1</v>
      </c>
      <c r="AG1233" t="s">
        <v>722</v>
      </c>
      <c r="AH1233">
        <v>0.97699999999999998</v>
      </c>
      <c r="AI1233">
        <v>0.97699999999999998</v>
      </c>
      <c r="AJ1233">
        <v>0.15221510192307694</v>
      </c>
      <c r="AK1233">
        <v>0.25970717148653844</v>
      </c>
      <c r="AL1233">
        <v>34.850811412306243</v>
      </c>
      <c r="AM1233">
        <v>59.461942616408862</v>
      </c>
      <c r="AN1233" s="61">
        <v>1.7425405706153124E-2</v>
      </c>
      <c r="AO1233">
        <v>2.9730971308204429E-2</v>
      </c>
      <c r="AP1233">
        <v>1.6027888168519643E-2</v>
      </c>
    </row>
    <row r="1234" spans="1:42" x14ac:dyDescent="0.35">
      <c r="A1234" s="48">
        <v>2020</v>
      </c>
      <c r="B1234">
        <v>431</v>
      </c>
      <c r="C1234">
        <v>414661</v>
      </c>
      <c r="D1234" t="s">
        <v>205</v>
      </c>
      <c r="E1234" t="s">
        <v>16</v>
      </c>
      <c r="F1234">
        <v>2018</v>
      </c>
      <c r="G1234">
        <v>169</v>
      </c>
      <c r="H1234">
        <v>1137.9951923076924</v>
      </c>
      <c r="J1234">
        <v>175</v>
      </c>
      <c r="K1234" t="s">
        <v>722</v>
      </c>
      <c r="L1234">
        <v>0.54</v>
      </c>
      <c r="M1234">
        <v>0.54</v>
      </c>
      <c r="N1234" t="s">
        <v>722</v>
      </c>
      <c r="O1234">
        <v>10000</v>
      </c>
      <c r="P1234">
        <v>10000</v>
      </c>
      <c r="Q1234">
        <v>2275.9903846153848</v>
      </c>
      <c r="R1234" t="s">
        <v>722</v>
      </c>
      <c r="S1234">
        <v>0.129</v>
      </c>
      <c r="T1234">
        <v>0.129</v>
      </c>
      <c r="U1234" t="s">
        <v>722</v>
      </c>
      <c r="V1234">
        <v>1.0200000000000001E-5</v>
      </c>
      <c r="W1234">
        <v>1.0200000000000001E-5</v>
      </c>
      <c r="X1234" t="s">
        <v>722</v>
      </c>
      <c r="Y1234">
        <v>0.13700000000000001</v>
      </c>
      <c r="Z1234">
        <v>0.13700000000000001</v>
      </c>
      <c r="AA1234" t="s">
        <v>722</v>
      </c>
      <c r="AB1234">
        <v>5.66E-5</v>
      </c>
      <c r="AC1234">
        <v>5.66E-5</v>
      </c>
      <c r="AD1234" t="s">
        <v>722</v>
      </c>
      <c r="AE1234">
        <v>1</v>
      </c>
      <c r="AF1234">
        <v>1</v>
      </c>
      <c r="AG1234" t="s">
        <v>722</v>
      </c>
      <c r="AH1234">
        <v>0.97699999999999998</v>
      </c>
      <c r="AI1234">
        <v>0.97699999999999998</v>
      </c>
      <c r="AJ1234">
        <v>0.15221510192307694</v>
      </c>
      <c r="AK1234">
        <v>0.25970717148653844</v>
      </c>
      <c r="AL1234">
        <v>34.850811412306243</v>
      </c>
      <c r="AM1234">
        <v>59.461942616408862</v>
      </c>
      <c r="AN1234" s="61">
        <v>1.7425405706153124E-2</v>
      </c>
      <c r="AO1234">
        <v>2.9730971308204429E-2</v>
      </c>
      <c r="AP1234">
        <v>1.6027888168519643E-2</v>
      </c>
    </row>
    <row r="1235" spans="1:42" x14ac:dyDescent="0.35">
      <c r="A1235" s="48">
        <v>2020</v>
      </c>
      <c r="B1235">
        <v>432</v>
      </c>
      <c r="C1235">
        <v>414662</v>
      </c>
      <c r="D1235" t="s">
        <v>205</v>
      </c>
      <c r="E1235" t="s">
        <v>16</v>
      </c>
      <c r="F1235">
        <v>2018</v>
      </c>
      <c r="G1235">
        <v>169</v>
      </c>
      <c r="H1235">
        <v>1137.9951923076924</v>
      </c>
      <c r="J1235">
        <v>175</v>
      </c>
      <c r="K1235" t="s">
        <v>722</v>
      </c>
      <c r="L1235">
        <v>0.54</v>
      </c>
      <c r="M1235">
        <v>0.54</v>
      </c>
      <c r="N1235" t="s">
        <v>722</v>
      </c>
      <c r="O1235">
        <v>10000</v>
      </c>
      <c r="P1235">
        <v>10000</v>
      </c>
      <c r="Q1235">
        <v>2275.9903846153848</v>
      </c>
      <c r="R1235" t="s">
        <v>722</v>
      </c>
      <c r="S1235">
        <v>0.129</v>
      </c>
      <c r="T1235">
        <v>0.129</v>
      </c>
      <c r="U1235" t="s">
        <v>722</v>
      </c>
      <c r="V1235">
        <v>1.0200000000000001E-5</v>
      </c>
      <c r="W1235">
        <v>1.0200000000000001E-5</v>
      </c>
      <c r="X1235" t="s">
        <v>722</v>
      </c>
      <c r="Y1235">
        <v>0.13700000000000001</v>
      </c>
      <c r="Z1235">
        <v>0.13700000000000001</v>
      </c>
      <c r="AA1235" t="s">
        <v>722</v>
      </c>
      <c r="AB1235">
        <v>5.66E-5</v>
      </c>
      <c r="AC1235">
        <v>5.66E-5</v>
      </c>
      <c r="AD1235" t="s">
        <v>722</v>
      </c>
      <c r="AE1235">
        <v>1</v>
      </c>
      <c r="AF1235">
        <v>1</v>
      </c>
      <c r="AG1235" t="s">
        <v>722</v>
      </c>
      <c r="AH1235">
        <v>0.97699999999999998</v>
      </c>
      <c r="AI1235">
        <v>0.97699999999999998</v>
      </c>
      <c r="AJ1235">
        <v>0.15221510192307694</v>
      </c>
      <c r="AK1235">
        <v>0.25970717148653844</v>
      </c>
      <c r="AL1235">
        <v>34.850811412306243</v>
      </c>
      <c r="AM1235">
        <v>59.461942616408862</v>
      </c>
      <c r="AN1235" s="61">
        <v>1.7425405706153124E-2</v>
      </c>
      <c r="AO1235">
        <v>2.9730971308204429E-2</v>
      </c>
      <c r="AP1235">
        <v>1.6027888168519643E-2</v>
      </c>
    </row>
    <row r="1236" spans="1:42" x14ac:dyDescent="0.35">
      <c r="A1236" s="48">
        <v>2020</v>
      </c>
      <c r="B1236">
        <v>433</v>
      </c>
      <c r="C1236">
        <v>414663</v>
      </c>
      <c r="D1236" t="s">
        <v>205</v>
      </c>
      <c r="E1236" t="s">
        <v>16</v>
      </c>
      <c r="F1236">
        <v>2018</v>
      </c>
      <c r="G1236">
        <v>169</v>
      </c>
      <c r="H1236">
        <v>1137.9951923076924</v>
      </c>
      <c r="J1236">
        <v>175</v>
      </c>
      <c r="K1236" t="s">
        <v>722</v>
      </c>
      <c r="L1236">
        <v>0.54</v>
      </c>
      <c r="M1236">
        <v>0.54</v>
      </c>
      <c r="N1236" t="s">
        <v>722</v>
      </c>
      <c r="O1236">
        <v>10000</v>
      </c>
      <c r="P1236">
        <v>10000</v>
      </c>
      <c r="Q1236">
        <v>2275.9903846153848</v>
      </c>
      <c r="R1236" t="s">
        <v>722</v>
      </c>
      <c r="S1236">
        <v>0.129</v>
      </c>
      <c r="T1236">
        <v>0.129</v>
      </c>
      <c r="U1236" t="s">
        <v>722</v>
      </c>
      <c r="V1236">
        <v>1.0200000000000001E-5</v>
      </c>
      <c r="W1236">
        <v>1.0200000000000001E-5</v>
      </c>
      <c r="X1236" t="s">
        <v>722</v>
      </c>
      <c r="Y1236">
        <v>0.13700000000000001</v>
      </c>
      <c r="Z1236">
        <v>0.13700000000000001</v>
      </c>
      <c r="AA1236" t="s">
        <v>722</v>
      </c>
      <c r="AB1236">
        <v>5.66E-5</v>
      </c>
      <c r="AC1236">
        <v>5.66E-5</v>
      </c>
      <c r="AD1236" t="s">
        <v>722</v>
      </c>
      <c r="AE1236">
        <v>1</v>
      </c>
      <c r="AF1236">
        <v>1</v>
      </c>
      <c r="AG1236" t="s">
        <v>722</v>
      </c>
      <c r="AH1236">
        <v>0.97699999999999998</v>
      </c>
      <c r="AI1236">
        <v>0.97699999999999998</v>
      </c>
      <c r="AJ1236">
        <v>0.15221510192307694</v>
      </c>
      <c r="AK1236">
        <v>0.25970717148653844</v>
      </c>
      <c r="AL1236">
        <v>34.850811412306243</v>
      </c>
      <c r="AM1236">
        <v>59.461942616408862</v>
      </c>
      <c r="AN1236" s="61">
        <v>1.7425405706153124E-2</v>
      </c>
      <c r="AO1236">
        <v>2.9730971308204429E-2</v>
      </c>
      <c r="AP1236">
        <v>1.6027888168519643E-2</v>
      </c>
    </row>
    <row r="1237" spans="1:42" x14ac:dyDescent="0.35">
      <c r="A1237" s="48">
        <v>2020</v>
      </c>
      <c r="B1237">
        <v>434</v>
      </c>
      <c r="C1237">
        <v>414664</v>
      </c>
      <c r="D1237" t="s">
        <v>205</v>
      </c>
      <c r="E1237" t="s">
        <v>16</v>
      </c>
      <c r="F1237">
        <v>2018</v>
      </c>
      <c r="G1237">
        <v>169</v>
      </c>
      <c r="H1237">
        <v>1137.9951923076924</v>
      </c>
      <c r="J1237">
        <v>175</v>
      </c>
      <c r="K1237" t="s">
        <v>722</v>
      </c>
      <c r="L1237">
        <v>0.54</v>
      </c>
      <c r="M1237">
        <v>0.54</v>
      </c>
      <c r="N1237" t="s">
        <v>722</v>
      </c>
      <c r="O1237">
        <v>10000</v>
      </c>
      <c r="P1237">
        <v>10000</v>
      </c>
      <c r="Q1237">
        <v>2275.9903846153848</v>
      </c>
      <c r="R1237" t="s">
        <v>722</v>
      </c>
      <c r="S1237">
        <v>0.129</v>
      </c>
      <c r="T1237">
        <v>0.129</v>
      </c>
      <c r="U1237" t="s">
        <v>722</v>
      </c>
      <c r="V1237">
        <v>1.0200000000000001E-5</v>
      </c>
      <c r="W1237">
        <v>1.0200000000000001E-5</v>
      </c>
      <c r="X1237" t="s">
        <v>722</v>
      </c>
      <c r="Y1237">
        <v>0.13700000000000001</v>
      </c>
      <c r="Z1237">
        <v>0.13700000000000001</v>
      </c>
      <c r="AA1237" t="s">
        <v>722</v>
      </c>
      <c r="AB1237">
        <v>5.66E-5</v>
      </c>
      <c r="AC1237">
        <v>5.66E-5</v>
      </c>
      <c r="AD1237" t="s">
        <v>722</v>
      </c>
      <c r="AE1237">
        <v>1</v>
      </c>
      <c r="AF1237">
        <v>1</v>
      </c>
      <c r="AG1237" t="s">
        <v>722</v>
      </c>
      <c r="AH1237">
        <v>0.97699999999999998</v>
      </c>
      <c r="AI1237">
        <v>0.97699999999999998</v>
      </c>
      <c r="AJ1237">
        <v>0.15221510192307694</v>
      </c>
      <c r="AK1237">
        <v>0.25970717148653844</v>
      </c>
      <c r="AL1237">
        <v>34.850811412306243</v>
      </c>
      <c r="AM1237">
        <v>59.461942616408862</v>
      </c>
      <c r="AN1237" s="61">
        <v>1.7425405706153124E-2</v>
      </c>
      <c r="AO1237">
        <v>2.9730971308204429E-2</v>
      </c>
      <c r="AP1237">
        <v>1.6027888168519643E-2</v>
      </c>
    </row>
    <row r="1238" spans="1:42" x14ac:dyDescent="0.35">
      <c r="A1238" s="48">
        <v>2020</v>
      </c>
      <c r="B1238">
        <v>435</v>
      </c>
      <c r="C1238">
        <v>414665</v>
      </c>
      <c r="D1238" t="s">
        <v>205</v>
      </c>
      <c r="E1238" t="s">
        <v>16</v>
      </c>
      <c r="F1238">
        <v>2018</v>
      </c>
      <c r="G1238">
        <v>169</v>
      </c>
      <c r="H1238">
        <v>1137.9951923076924</v>
      </c>
      <c r="J1238">
        <v>175</v>
      </c>
      <c r="K1238" t="s">
        <v>722</v>
      </c>
      <c r="L1238">
        <v>0.54</v>
      </c>
      <c r="M1238">
        <v>0.54</v>
      </c>
      <c r="N1238" t="s">
        <v>722</v>
      </c>
      <c r="O1238">
        <v>10000</v>
      </c>
      <c r="P1238">
        <v>10000</v>
      </c>
      <c r="Q1238">
        <v>2275.9903846153848</v>
      </c>
      <c r="R1238" t="s">
        <v>722</v>
      </c>
      <c r="S1238">
        <v>0.129</v>
      </c>
      <c r="T1238">
        <v>0.129</v>
      </c>
      <c r="U1238" t="s">
        <v>722</v>
      </c>
      <c r="V1238">
        <v>1.0200000000000001E-5</v>
      </c>
      <c r="W1238">
        <v>1.0200000000000001E-5</v>
      </c>
      <c r="X1238" t="s">
        <v>722</v>
      </c>
      <c r="Y1238">
        <v>0.13700000000000001</v>
      </c>
      <c r="Z1238">
        <v>0.13700000000000001</v>
      </c>
      <c r="AA1238" t="s">
        <v>722</v>
      </c>
      <c r="AB1238">
        <v>5.66E-5</v>
      </c>
      <c r="AC1238">
        <v>5.66E-5</v>
      </c>
      <c r="AD1238" t="s">
        <v>722</v>
      </c>
      <c r="AE1238">
        <v>1</v>
      </c>
      <c r="AF1238">
        <v>1</v>
      </c>
      <c r="AG1238" t="s">
        <v>722</v>
      </c>
      <c r="AH1238">
        <v>0.97699999999999998</v>
      </c>
      <c r="AI1238">
        <v>0.97699999999999998</v>
      </c>
      <c r="AJ1238">
        <v>0.15221510192307694</v>
      </c>
      <c r="AK1238">
        <v>0.25970717148653844</v>
      </c>
      <c r="AL1238">
        <v>34.850811412306243</v>
      </c>
      <c r="AM1238">
        <v>59.461942616408862</v>
      </c>
      <c r="AN1238" s="61">
        <v>1.7425405706153124E-2</v>
      </c>
      <c r="AO1238">
        <v>2.9730971308204429E-2</v>
      </c>
      <c r="AP1238">
        <v>1.6027888168519643E-2</v>
      </c>
    </row>
    <row r="1239" spans="1:42" x14ac:dyDescent="0.35">
      <c r="A1239" s="48">
        <v>2020</v>
      </c>
      <c r="B1239">
        <v>436</v>
      </c>
      <c r="C1239">
        <v>414666</v>
      </c>
      <c r="D1239" t="s">
        <v>205</v>
      </c>
      <c r="E1239" t="s">
        <v>16</v>
      </c>
      <c r="F1239">
        <v>2018</v>
      </c>
      <c r="G1239">
        <v>169</v>
      </c>
      <c r="H1239">
        <v>1137.9951923076924</v>
      </c>
      <c r="J1239">
        <v>175</v>
      </c>
      <c r="K1239" t="s">
        <v>722</v>
      </c>
      <c r="L1239">
        <v>0.54</v>
      </c>
      <c r="M1239">
        <v>0.54</v>
      </c>
      <c r="N1239" t="s">
        <v>722</v>
      </c>
      <c r="O1239">
        <v>10000</v>
      </c>
      <c r="P1239">
        <v>10000</v>
      </c>
      <c r="Q1239">
        <v>2275.9903846153848</v>
      </c>
      <c r="R1239" t="s">
        <v>722</v>
      </c>
      <c r="S1239">
        <v>0.129</v>
      </c>
      <c r="T1239">
        <v>0.129</v>
      </c>
      <c r="U1239" t="s">
        <v>722</v>
      </c>
      <c r="V1239">
        <v>1.0200000000000001E-5</v>
      </c>
      <c r="W1239">
        <v>1.0200000000000001E-5</v>
      </c>
      <c r="X1239" t="s">
        <v>722</v>
      </c>
      <c r="Y1239">
        <v>0.13700000000000001</v>
      </c>
      <c r="Z1239">
        <v>0.13700000000000001</v>
      </c>
      <c r="AA1239" t="s">
        <v>722</v>
      </c>
      <c r="AB1239">
        <v>5.66E-5</v>
      </c>
      <c r="AC1239">
        <v>5.66E-5</v>
      </c>
      <c r="AD1239" t="s">
        <v>722</v>
      </c>
      <c r="AE1239">
        <v>1</v>
      </c>
      <c r="AF1239">
        <v>1</v>
      </c>
      <c r="AG1239" t="s">
        <v>722</v>
      </c>
      <c r="AH1239">
        <v>0.97699999999999998</v>
      </c>
      <c r="AI1239">
        <v>0.97699999999999998</v>
      </c>
      <c r="AJ1239">
        <v>0.15221510192307694</v>
      </c>
      <c r="AK1239">
        <v>0.25970717148653844</v>
      </c>
      <c r="AL1239">
        <v>34.850811412306243</v>
      </c>
      <c r="AM1239">
        <v>59.461942616408862</v>
      </c>
      <c r="AN1239" s="61">
        <v>1.7425405706153124E-2</v>
      </c>
      <c r="AO1239">
        <v>2.9730971308204429E-2</v>
      </c>
      <c r="AP1239">
        <v>1.6027888168519643E-2</v>
      </c>
    </row>
    <row r="1240" spans="1:42" x14ac:dyDescent="0.35">
      <c r="A1240" s="48">
        <v>2020</v>
      </c>
      <c r="B1240">
        <v>437</v>
      </c>
      <c r="C1240">
        <v>414667</v>
      </c>
      <c r="D1240" t="s">
        <v>205</v>
      </c>
      <c r="E1240" t="s">
        <v>16</v>
      </c>
      <c r="F1240">
        <v>2018</v>
      </c>
      <c r="G1240">
        <v>169</v>
      </c>
      <c r="H1240">
        <v>1137.9951923076924</v>
      </c>
      <c r="J1240">
        <v>175</v>
      </c>
      <c r="K1240" t="s">
        <v>722</v>
      </c>
      <c r="L1240">
        <v>0.54</v>
      </c>
      <c r="M1240">
        <v>0.54</v>
      </c>
      <c r="N1240" t="s">
        <v>722</v>
      </c>
      <c r="O1240">
        <v>10000</v>
      </c>
      <c r="P1240">
        <v>10000</v>
      </c>
      <c r="Q1240">
        <v>2275.9903846153848</v>
      </c>
      <c r="R1240" t="s">
        <v>722</v>
      </c>
      <c r="S1240">
        <v>0.129</v>
      </c>
      <c r="T1240">
        <v>0.129</v>
      </c>
      <c r="U1240" t="s">
        <v>722</v>
      </c>
      <c r="V1240">
        <v>1.0200000000000001E-5</v>
      </c>
      <c r="W1240">
        <v>1.0200000000000001E-5</v>
      </c>
      <c r="X1240" t="s">
        <v>722</v>
      </c>
      <c r="Y1240">
        <v>0.13700000000000001</v>
      </c>
      <c r="Z1240">
        <v>0.13700000000000001</v>
      </c>
      <c r="AA1240" t="s">
        <v>722</v>
      </c>
      <c r="AB1240">
        <v>5.66E-5</v>
      </c>
      <c r="AC1240">
        <v>5.66E-5</v>
      </c>
      <c r="AD1240" t="s">
        <v>722</v>
      </c>
      <c r="AE1240">
        <v>1</v>
      </c>
      <c r="AF1240">
        <v>1</v>
      </c>
      <c r="AG1240" t="s">
        <v>722</v>
      </c>
      <c r="AH1240">
        <v>0.97699999999999998</v>
      </c>
      <c r="AI1240">
        <v>0.97699999999999998</v>
      </c>
      <c r="AJ1240">
        <v>0.15221510192307694</v>
      </c>
      <c r="AK1240">
        <v>0.25970717148653844</v>
      </c>
      <c r="AL1240">
        <v>34.850811412306243</v>
      </c>
      <c r="AM1240">
        <v>59.461942616408862</v>
      </c>
      <c r="AN1240" s="61">
        <v>1.7425405706153124E-2</v>
      </c>
      <c r="AO1240">
        <v>2.9730971308204429E-2</v>
      </c>
      <c r="AP1240">
        <v>1.6027888168519643E-2</v>
      </c>
    </row>
    <row r="1241" spans="1:42" x14ac:dyDescent="0.35">
      <c r="A1241" s="48">
        <v>2020</v>
      </c>
      <c r="B1241">
        <v>438</v>
      </c>
      <c r="C1241">
        <v>414668</v>
      </c>
      <c r="D1241" t="s">
        <v>205</v>
      </c>
      <c r="E1241" t="s">
        <v>16</v>
      </c>
      <c r="F1241">
        <v>2018</v>
      </c>
      <c r="G1241">
        <v>169</v>
      </c>
      <c r="H1241">
        <v>1137.9951923076924</v>
      </c>
      <c r="J1241">
        <v>175</v>
      </c>
      <c r="K1241" t="s">
        <v>722</v>
      </c>
      <c r="L1241">
        <v>0.54</v>
      </c>
      <c r="M1241">
        <v>0.54</v>
      </c>
      <c r="N1241" t="s">
        <v>722</v>
      </c>
      <c r="O1241">
        <v>10000</v>
      </c>
      <c r="P1241">
        <v>10000</v>
      </c>
      <c r="Q1241">
        <v>2275.9903846153848</v>
      </c>
      <c r="R1241" t="s">
        <v>722</v>
      </c>
      <c r="S1241">
        <v>0.129</v>
      </c>
      <c r="T1241">
        <v>0.129</v>
      </c>
      <c r="U1241" t="s">
        <v>722</v>
      </c>
      <c r="V1241">
        <v>1.0200000000000001E-5</v>
      </c>
      <c r="W1241">
        <v>1.0200000000000001E-5</v>
      </c>
      <c r="X1241" t="s">
        <v>722</v>
      </c>
      <c r="Y1241">
        <v>0.13700000000000001</v>
      </c>
      <c r="Z1241">
        <v>0.13700000000000001</v>
      </c>
      <c r="AA1241" t="s">
        <v>722</v>
      </c>
      <c r="AB1241">
        <v>5.66E-5</v>
      </c>
      <c r="AC1241">
        <v>5.66E-5</v>
      </c>
      <c r="AD1241" t="s">
        <v>722</v>
      </c>
      <c r="AE1241">
        <v>1</v>
      </c>
      <c r="AF1241">
        <v>1</v>
      </c>
      <c r="AG1241" t="s">
        <v>722</v>
      </c>
      <c r="AH1241">
        <v>0.97699999999999998</v>
      </c>
      <c r="AI1241">
        <v>0.97699999999999998</v>
      </c>
      <c r="AJ1241">
        <v>0.15221510192307694</v>
      </c>
      <c r="AK1241">
        <v>0.25970717148653844</v>
      </c>
      <c r="AL1241">
        <v>34.850811412306243</v>
      </c>
      <c r="AM1241">
        <v>59.461942616408862</v>
      </c>
      <c r="AN1241" s="61">
        <v>1.7425405706153124E-2</v>
      </c>
      <c r="AO1241">
        <v>2.9730971308204429E-2</v>
      </c>
      <c r="AP1241">
        <v>1.6027888168519643E-2</v>
      </c>
    </row>
    <row r="1242" spans="1:42" x14ac:dyDescent="0.35">
      <c r="A1242" s="48">
        <v>2020</v>
      </c>
      <c r="B1242">
        <v>439</v>
      </c>
      <c r="C1242">
        <v>414669</v>
      </c>
      <c r="D1242" t="s">
        <v>205</v>
      </c>
      <c r="E1242" t="s">
        <v>16</v>
      </c>
      <c r="F1242">
        <v>2018</v>
      </c>
      <c r="G1242">
        <v>169</v>
      </c>
      <c r="H1242">
        <v>1137.9951923076924</v>
      </c>
      <c r="J1242">
        <v>175</v>
      </c>
      <c r="K1242" t="s">
        <v>722</v>
      </c>
      <c r="L1242">
        <v>0.54</v>
      </c>
      <c r="M1242">
        <v>0.54</v>
      </c>
      <c r="N1242" t="s">
        <v>722</v>
      </c>
      <c r="O1242">
        <v>10000</v>
      </c>
      <c r="P1242">
        <v>10000</v>
      </c>
      <c r="Q1242">
        <v>2275.9903846153848</v>
      </c>
      <c r="R1242" t="s">
        <v>722</v>
      </c>
      <c r="S1242">
        <v>0.129</v>
      </c>
      <c r="T1242">
        <v>0.129</v>
      </c>
      <c r="U1242" t="s">
        <v>722</v>
      </c>
      <c r="V1242">
        <v>1.0200000000000001E-5</v>
      </c>
      <c r="W1242">
        <v>1.0200000000000001E-5</v>
      </c>
      <c r="X1242" t="s">
        <v>722</v>
      </c>
      <c r="Y1242">
        <v>0.13700000000000001</v>
      </c>
      <c r="Z1242">
        <v>0.13700000000000001</v>
      </c>
      <c r="AA1242" t="s">
        <v>722</v>
      </c>
      <c r="AB1242">
        <v>5.66E-5</v>
      </c>
      <c r="AC1242">
        <v>5.66E-5</v>
      </c>
      <c r="AD1242" t="s">
        <v>722</v>
      </c>
      <c r="AE1242">
        <v>1</v>
      </c>
      <c r="AF1242">
        <v>1</v>
      </c>
      <c r="AG1242" t="s">
        <v>722</v>
      </c>
      <c r="AH1242">
        <v>0.97699999999999998</v>
      </c>
      <c r="AI1242">
        <v>0.97699999999999998</v>
      </c>
      <c r="AJ1242">
        <v>0.15221510192307694</v>
      </c>
      <c r="AK1242">
        <v>0.25970717148653844</v>
      </c>
      <c r="AL1242">
        <v>34.850811412306243</v>
      </c>
      <c r="AM1242">
        <v>59.461942616408862</v>
      </c>
      <c r="AN1242" s="61">
        <v>1.7425405706153124E-2</v>
      </c>
      <c r="AO1242">
        <v>2.9730971308204429E-2</v>
      </c>
      <c r="AP1242">
        <v>1.6027888168519643E-2</v>
      </c>
    </row>
    <row r="1243" spans="1:42" x14ac:dyDescent="0.35">
      <c r="A1243" s="48">
        <v>2020</v>
      </c>
      <c r="B1243">
        <v>440</v>
      </c>
      <c r="C1243">
        <v>414670</v>
      </c>
      <c r="D1243" t="s">
        <v>205</v>
      </c>
      <c r="E1243" t="s">
        <v>16</v>
      </c>
      <c r="F1243">
        <v>2018</v>
      </c>
      <c r="G1243">
        <v>169</v>
      </c>
      <c r="H1243">
        <v>1137.9951923076924</v>
      </c>
      <c r="J1243">
        <v>175</v>
      </c>
      <c r="K1243" t="s">
        <v>722</v>
      </c>
      <c r="L1243">
        <v>0.54</v>
      </c>
      <c r="M1243">
        <v>0.54</v>
      </c>
      <c r="N1243" t="s">
        <v>722</v>
      </c>
      <c r="O1243">
        <v>10000</v>
      </c>
      <c r="P1243">
        <v>10000</v>
      </c>
      <c r="Q1243">
        <v>2275.9903846153848</v>
      </c>
      <c r="R1243" t="s">
        <v>722</v>
      </c>
      <c r="S1243">
        <v>0.129</v>
      </c>
      <c r="T1243">
        <v>0.129</v>
      </c>
      <c r="U1243" t="s">
        <v>722</v>
      </c>
      <c r="V1243">
        <v>1.0200000000000001E-5</v>
      </c>
      <c r="W1243">
        <v>1.0200000000000001E-5</v>
      </c>
      <c r="X1243" t="s">
        <v>722</v>
      </c>
      <c r="Y1243">
        <v>0.13700000000000001</v>
      </c>
      <c r="Z1243">
        <v>0.13700000000000001</v>
      </c>
      <c r="AA1243" t="s">
        <v>722</v>
      </c>
      <c r="AB1243">
        <v>5.66E-5</v>
      </c>
      <c r="AC1243">
        <v>5.66E-5</v>
      </c>
      <c r="AD1243" t="s">
        <v>722</v>
      </c>
      <c r="AE1243">
        <v>1</v>
      </c>
      <c r="AF1243">
        <v>1</v>
      </c>
      <c r="AG1243" t="s">
        <v>722</v>
      </c>
      <c r="AH1243">
        <v>0.97699999999999998</v>
      </c>
      <c r="AI1243">
        <v>0.97699999999999998</v>
      </c>
      <c r="AJ1243">
        <v>0.15221510192307694</v>
      </c>
      <c r="AK1243">
        <v>0.25970717148653844</v>
      </c>
      <c r="AL1243">
        <v>34.850811412306243</v>
      </c>
      <c r="AM1243">
        <v>59.461942616408862</v>
      </c>
      <c r="AN1243" s="61">
        <v>1.7425405706153124E-2</v>
      </c>
      <c r="AO1243">
        <v>2.9730971308204429E-2</v>
      </c>
      <c r="AP1243">
        <v>1.6027888168519643E-2</v>
      </c>
    </row>
    <row r="1244" spans="1:42" x14ac:dyDescent="0.35">
      <c r="A1244" s="48">
        <v>2020</v>
      </c>
      <c r="B1244">
        <v>441</v>
      </c>
      <c r="C1244">
        <v>414671</v>
      </c>
      <c r="D1244" t="s">
        <v>205</v>
      </c>
      <c r="E1244" t="s">
        <v>16</v>
      </c>
      <c r="F1244">
        <v>2018</v>
      </c>
      <c r="G1244">
        <v>169</v>
      </c>
      <c r="H1244">
        <v>1137.9951923076924</v>
      </c>
      <c r="J1244">
        <v>175</v>
      </c>
      <c r="K1244" t="s">
        <v>722</v>
      </c>
      <c r="L1244">
        <v>0.54</v>
      </c>
      <c r="M1244">
        <v>0.54</v>
      </c>
      <c r="N1244" t="s">
        <v>722</v>
      </c>
      <c r="O1244">
        <v>10000</v>
      </c>
      <c r="P1244">
        <v>10000</v>
      </c>
      <c r="Q1244">
        <v>2275.9903846153848</v>
      </c>
      <c r="R1244" t="s">
        <v>722</v>
      </c>
      <c r="S1244">
        <v>0.129</v>
      </c>
      <c r="T1244">
        <v>0.129</v>
      </c>
      <c r="U1244" t="s">
        <v>722</v>
      </c>
      <c r="V1244">
        <v>1.0200000000000001E-5</v>
      </c>
      <c r="W1244">
        <v>1.0200000000000001E-5</v>
      </c>
      <c r="X1244" t="s">
        <v>722</v>
      </c>
      <c r="Y1244">
        <v>0.13700000000000001</v>
      </c>
      <c r="Z1244">
        <v>0.13700000000000001</v>
      </c>
      <c r="AA1244" t="s">
        <v>722</v>
      </c>
      <c r="AB1244">
        <v>5.66E-5</v>
      </c>
      <c r="AC1244">
        <v>5.66E-5</v>
      </c>
      <c r="AD1244" t="s">
        <v>722</v>
      </c>
      <c r="AE1244">
        <v>1</v>
      </c>
      <c r="AF1244">
        <v>1</v>
      </c>
      <c r="AG1244" t="s">
        <v>722</v>
      </c>
      <c r="AH1244">
        <v>0.97699999999999998</v>
      </c>
      <c r="AI1244">
        <v>0.97699999999999998</v>
      </c>
      <c r="AJ1244">
        <v>0.15221510192307694</v>
      </c>
      <c r="AK1244">
        <v>0.25970717148653844</v>
      </c>
      <c r="AL1244">
        <v>34.850811412306243</v>
      </c>
      <c r="AM1244">
        <v>59.461942616408862</v>
      </c>
      <c r="AN1244" s="61">
        <v>1.7425405706153124E-2</v>
      </c>
      <c r="AO1244">
        <v>2.9730971308204429E-2</v>
      </c>
      <c r="AP1244">
        <v>1.6027888168519643E-2</v>
      </c>
    </row>
    <row r="1245" spans="1:42" x14ac:dyDescent="0.35">
      <c r="A1245" s="48">
        <v>2020</v>
      </c>
      <c r="B1245">
        <v>442</v>
      </c>
      <c r="C1245">
        <v>414672</v>
      </c>
      <c r="D1245" t="s">
        <v>205</v>
      </c>
      <c r="E1245" t="s">
        <v>16</v>
      </c>
      <c r="F1245">
        <v>2018</v>
      </c>
      <c r="G1245">
        <v>169</v>
      </c>
      <c r="H1245">
        <v>1137.9951923076924</v>
      </c>
      <c r="J1245">
        <v>175</v>
      </c>
      <c r="K1245" t="s">
        <v>722</v>
      </c>
      <c r="L1245">
        <v>0.54</v>
      </c>
      <c r="M1245">
        <v>0.54</v>
      </c>
      <c r="N1245" t="s">
        <v>722</v>
      </c>
      <c r="O1245">
        <v>10000</v>
      </c>
      <c r="P1245">
        <v>10000</v>
      </c>
      <c r="Q1245">
        <v>2275.9903846153848</v>
      </c>
      <c r="R1245" t="s">
        <v>722</v>
      </c>
      <c r="S1245">
        <v>0.129</v>
      </c>
      <c r="T1245">
        <v>0.129</v>
      </c>
      <c r="U1245" t="s">
        <v>722</v>
      </c>
      <c r="V1245">
        <v>1.0200000000000001E-5</v>
      </c>
      <c r="W1245">
        <v>1.0200000000000001E-5</v>
      </c>
      <c r="X1245" t="s">
        <v>722</v>
      </c>
      <c r="Y1245">
        <v>0.13700000000000001</v>
      </c>
      <c r="Z1245">
        <v>0.13700000000000001</v>
      </c>
      <c r="AA1245" t="s">
        <v>722</v>
      </c>
      <c r="AB1245">
        <v>5.66E-5</v>
      </c>
      <c r="AC1245">
        <v>5.66E-5</v>
      </c>
      <c r="AD1245" t="s">
        <v>722</v>
      </c>
      <c r="AE1245">
        <v>1</v>
      </c>
      <c r="AF1245">
        <v>1</v>
      </c>
      <c r="AG1245" t="s">
        <v>722</v>
      </c>
      <c r="AH1245">
        <v>0.97699999999999998</v>
      </c>
      <c r="AI1245">
        <v>0.97699999999999998</v>
      </c>
      <c r="AJ1245">
        <v>0.15221510192307694</v>
      </c>
      <c r="AK1245">
        <v>0.25970717148653844</v>
      </c>
      <c r="AL1245">
        <v>34.850811412306243</v>
      </c>
      <c r="AM1245">
        <v>59.461942616408862</v>
      </c>
      <c r="AN1245" s="61">
        <v>1.7425405706153124E-2</v>
      </c>
      <c r="AO1245">
        <v>2.9730971308204429E-2</v>
      </c>
      <c r="AP1245">
        <v>1.6027888168519643E-2</v>
      </c>
    </row>
    <row r="1246" spans="1:42" x14ac:dyDescent="0.35">
      <c r="A1246" s="48">
        <v>2020</v>
      </c>
      <c r="B1246">
        <v>443</v>
      </c>
      <c r="C1246">
        <v>414673</v>
      </c>
      <c r="D1246" t="s">
        <v>205</v>
      </c>
      <c r="E1246" t="s">
        <v>16</v>
      </c>
      <c r="F1246">
        <v>2018</v>
      </c>
      <c r="G1246">
        <v>169</v>
      </c>
      <c r="H1246">
        <v>1137.9951923076924</v>
      </c>
      <c r="J1246">
        <v>175</v>
      </c>
      <c r="K1246" t="s">
        <v>722</v>
      </c>
      <c r="L1246">
        <v>0.54</v>
      </c>
      <c r="M1246">
        <v>0.54</v>
      </c>
      <c r="N1246" t="s">
        <v>722</v>
      </c>
      <c r="O1246">
        <v>10000</v>
      </c>
      <c r="P1246">
        <v>10000</v>
      </c>
      <c r="Q1246">
        <v>2275.9903846153848</v>
      </c>
      <c r="R1246" t="s">
        <v>722</v>
      </c>
      <c r="S1246">
        <v>0.129</v>
      </c>
      <c r="T1246">
        <v>0.129</v>
      </c>
      <c r="U1246" t="s">
        <v>722</v>
      </c>
      <c r="V1246">
        <v>1.0200000000000001E-5</v>
      </c>
      <c r="W1246">
        <v>1.0200000000000001E-5</v>
      </c>
      <c r="X1246" t="s">
        <v>722</v>
      </c>
      <c r="Y1246">
        <v>0.13700000000000001</v>
      </c>
      <c r="Z1246">
        <v>0.13700000000000001</v>
      </c>
      <c r="AA1246" t="s">
        <v>722</v>
      </c>
      <c r="AB1246">
        <v>5.66E-5</v>
      </c>
      <c r="AC1246">
        <v>5.66E-5</v>
      </c>
      <c r="AD1246" t="s">
        <v>722</v>
      </c>
      <c r="AE1246">
        <v>1</v>
      </c>
      <c r="AF1246">
        <v>1</v>
      </c>
      <c r="AG1246" t="s">
        <v>722</v>
      </c>
      <c r="AH1246">
        <v>0.97699999999999998</v>
      </c>
      <c r="AI1246">
        <v>0.97699999999999998</v>
      </c>
      <c r="AJ1246">
        <v>0.15221510192307694</v>
      </c>
      <c r="AK1246">
        <v>0.25970717148653844</v>
      </c>
      <c r="AL1246">
        <v>34.850811412306243</v>
      </c>
      <c r="AM1246">
        <v>59.461942616408862</v>
      </c>
      <c r="AN1246" s="61">
        <v>1.7425405706153124E-2</v>
      </c>
      <c r="AO1246">
        <v>2.9730971308204429E-2</v>
      </c>
      <c r="AP1246">
        <v>1.6027888168519643E-2</v>
      </c>
    </row>
    <row r="1247" spans="1:42" x14ac:dyDescent="0.35">
      <c r="A1247" s="48">
        <v>2020</v>
      </c>
      <c r="B1247">
        <v>444</v>
      </c>
      <c r="C1247">
        <v>414674</v>
      </c>
      <c r="D1247" t="s">
        <v>205</v>
      </c>
      <c r="E1247" t="s">
        <v>16</v>
      </c>
      <c r="F1247">
        <v>2018</v>
      </c>
      <c r="G1247">
        <v>169</v>
      </c>
      <c r="H1247">
        <v>1137.9951923076924</v>
      </c>
      <c r="J1247">
        <v>175</v>
      </c>
      <c r="K1247" t="s">
        <v>722</v>
      </c>
      <c r="L1247">
        <v>0.54</v>
      </c>
      <c r="M1247">
        <v>0.54</v>
      </c>
      <c r="N1247" t="s">
        <v>722</v>
      </c>
      <c r="O1247">
        <v>10000</v>
      </c>
      <c r="P1247">
        <v>10000</v>
      </c>
      <c r="Q1247">
        <v>2275.9903846153848</v>
      </c>
      <c r="R1247" t="s">
        <v>722</v>
      </c>
      <c r="S1247">
        <v>0.129</v>
      </c>
      <c r="T1247">
        <v>0.129</v>
      </c>
      <c r="U1247" t="s">
        <v>722</v>
      </c>
      <c r="V1247">
        <v>1.0200000000000001E-5</v>
      </c>
      <c r="W1247">
        <v>1.0200000000000001E-5</v>
      </c>
      <c r="X1247" t="s">
        <v>722</v>
      </c>
      <c r="Y1247">
        <v>0.13700000000000001</v>
      </c>
      <c r="Z1247">
        <v>0.13700000000000001</v>
      </c>
      <c r="AA1247" t="s">
        <v>722</v>
      </c>
      <c r="AB1247">
        <v>5.66E-5</v>
      </c>
      <c r="AC1247">
        <v>5.66E-5</v>
      </c>
      <c r="AD1247" t="s">
        <v>722</v>
      </c>
      <c r="AE1247">
        <v>1</v>
      </c>
      <c r="AF1247">
        <v>1</v>
      </c>
      <c r="AG1247" t="s">
        <v>722</v>
      </c>
      <c r="AH1247">
        <v>0.97699999999999998</v>
      </c>
      <c r="AI1247">
        <v>0.97699999999999998</v>
      </c>
      <c r="AJ1247">
        <v>0.15221510192307694</v>
      </c>
      <c r="AK1247">
        <v>0.25970717148653844</v>
      </c>
      <c r="AL1247">
        <v>34.850811412306243</v>
      </c>
      <c r="AM1247">
        <v>59.461942616408862</v>
      </c>
      <c r="AN1247" s="61">
        <v>1.7425405706153124E-2</v>
      </c>
      <c r="AO1247">
        <v>2.9730971308204429E-2</v>
      </c>
      <c r="AP1247">
        <v>1.6027888168519643E-2</v>
      </c>
    </row>
    <row r="1248" spans="1:42" x14ac:dyDescent="0.35">
      <c r="A1248" s="48">
        <v>2020</v>
      </c>
      <c r="B1248">
        <v>445</v>
      </c>
      <c r="C1248">
        <v>414675</v>
      </c>
      <c r="D1248" t="s">
        <v>205</v>
      </c>
      <c r="E1248" t="s">
        <v>16</v>
      </c>
      <c r="F1248">
        <v>2018</v>
      </c>
      <c r="G1248">
        <v>169</v>
      </c>
      <c r="H1248">
        <v>1137.9951923076924</v>
      </c>
      <c r="J1248">
        <v>175</v>
      </c>
      <c r="K1248" t="s">
        <v>722</v>
      </c>
      <c r="L1248">
        <v>0.54</v>
      </c>
      <c r="M1248">
        <v>0.54</v>
      </c>
      <c r="N1248" t="s">
        <v>722</v>
      </c>
      <c r="O1248">
        <v>10000</v>
      </c>
      <c r="P1248">
        <v>10000</v>
      </c>
      <c r="Q1248">
        <v>2275.9903846153848</v>
      </c>
      <c r="R1248" t="s">
        <v>722</v>
      </c>
      <c r="S1248">
        <v>0.129</v>
      </c>
      <c r="T1248">
        <v>0.129</v>
      </c>
      <c r="U1248" t="s">
        <v>722</v>
      </c>
      <c r="V1248">
        <v>1.0200000000000001E-5</v>
      </c>
      <c r="W1248">
        <v>1.0200000000000001E-5</v>
      </c>
      <c r="X1248" t="s">
        <v>722</v>
      </c>
      <c r="Y1248">
        <v>0.13700000000000001</v>
      </c>
      <c r="Z1248">
        <v>0.13700000000000001</v>
      </c>
      <c r="AA1248" t="s">
        <v>722</v>
      </c>
      <c r="AB1248">
        <v>5.66E-5</v>
      </c>
      <c r="AC1248">
        <v>5.66E-5</v>
      </c>
      <c r="AD1248" t="s">
        <v>722</v>
      </c>
      <c r="AE1248">
        <v>1</v>
      </c>
      <c r="AF1248">
        <v>1</v>
      </c>
      <c r="AG1248" t="s">
        <v>722</v>
      </c>
      <c r="AH1248">
        <v>0.97699999999999998</v>
      </c>
      <c r="AI1248">
        <v>0.97699999999999998</v>
      </c>
      <c r="AJ1248">
        <v>0.15221510192307694</v>
      </c>
      <c r="AK1248">
        <v>0.25970717148653844</v>
      </c>
      <c r="AL1248">
        <v>34.850811412306243</v>
      </c>
      <c r="AM1248">
        <v>59.461942616408862</v>
      </c>
      <c r="AN1248" s="61">
        <v>1.7425405706153124E-2</v>
      </c>
      <c r="AO1248">
        <v>2.9730971308204429E-2</v>
      </c>
      <c r="AP1248">
        <v>1.6027888168519643E-2</v>
      </c>
    </row>
    <row r="1249" spans="1:42" x14ac:dyDescent="0.35">
      <c r="A1249" s="48">
        <v>2020</v>
      </c>
      <c r="B1249">
        <v>446</v>
      </c>
      <c r="C1249">
        <v>414676</v>
      </c>
      <c r="D1249" t="s">
        <v>205</v>
      </c>
      <c r="E1249" t="s">
        <v>16</v>
      </c>
      <c r="F1249">
        <v>2018</v>
      </c>
      <c r="G1249">
        <v>169</v>
      </c>
      <c r="H1249">
        <v>1137.9951923076924</v>
      </c>
      <c r="J1249">
        <v>175</v>
      </c>
      <c r="K1249" t="s">
        <v>722</v>
      </c>
      <c r="L1249">
        <v>0.54</v>
      </c>
      <c r="M1249">
        <v>0.54</v>
      </c>
      <c r="N1249" t="s">
        <v>722</v>
      </c>
      <c r="O1249">
        <v>10000</v>
      </c>
      <c r="P1249">
        <v>10000</v>
      </c>
      <c r="Q1249">
        <v>2275.9903846153848</v>
      </c>
      <c r="R1249" t="s">
        <v>722</v>
      </c>
      <c r="S1249">
        <v>0.129</v>
      </c>
      <c r="T1249">
        <v>0.129</v>
      </c>
      <c r="U1249" t="s">
        <v>722</v>
      </c>
      <c r="V1249">
        <v>1.0200000000000001E-5</v>
      </c>
      <c r="W1249">
        <v>1.0200000000000001E-5</v>
      </c>
      <c r="X1249" t="s">
        <v>722</v>
      </c>
      <c r="Y1249">
        <v>0.13700000000000001</v>
      </c>
      <c r="Z1249">
        <v>0.13700000000000001</v>
      </c>
      <c r="AA1249" t="s">
        <v>722</v>
      </c>
      <c r="AB1249">
        <v>5.66E-5</v>
      </c>
      <c r="AC1249">
        <v>5.66E-5</v>
      </c>
      <c r="AD1249" t="s">
        <v>722</v>
      </c>
      <c r="AE1249">
        <v>1</v>
      </c>
      <c r="AF1249">
        <v>1</v>
      </c>
      <c r="AG1249" t="s">
        <v>722</v>
      </c>
      <c r="AH1249">
        <v>0.97699999999999998</v>
      </c>
      <c r="AI1249">
        <v>0.97699999999999998</v>
      </c>
      <c r="AJ1249">
        <v>0.15221510192307694</v>
      </c>
      <c r="AK1249">
        <v>0.25970717148653844</v>
      </c>
      <c r="AL1249">
        <v>34.850811412306243</v>
      </c>
      <c r="AM1249">
        <v>59.461942616408862</v>
      </c>
      <c r="AN1249" s="61">
        <v>1.7425405706153124E-2</v>
      </c>
      <c r="AO1249">
        <v>2.9730971308204429E-2</v>
      </c>
      <c r="AP1249">
        <v>1.6027888168519643E-2</v>
      </c>
    </row>
    <row r="1250" spans="1:42" x14ac:dyDescent="0.35">
      <c r="A1250" s="48">
        <v>2020</v>
      </c>
      <c r="B1250">
        <v>447</v>
      </c>
      <c r="C1250">
        <v>414677</v>
      </c>
      <c r="D1250" t="s">
        <v>205</v>
      </c>
      <c r="E1250" t="s">
        <v>16</v>
      </c>
      <c r="F1250">
        <v>2018</v>
      </c>
      <c r="G1250">
        <v>169</v>
      </c>
      <c r="H1250">
        <v>1137.9951923076924</v>
      </c>
      <c r="J1250">
        <v>175</v>
      </c>
      <c r="K1250" t="s">
        <v>722</v>
      </c>
      <c r="L1250">
        <v>0.54</v>
      </c>
      <c r="M1250">
        <v>0.54</v>
      </c>
      <c r="N1250" t="s">
        <v>722</v>
      </c>
      <c r="O1250">
        <v>10000</v>
      </c>
      <c r="P1250">
        <v>10000</v>
      </c>
      <c r="Q1250">
        <v>2275.9903846153848</v>
      </c>
      <c r="R1250" t="s">
        <v>722</v>
      </c>
      <c r="S1250">
        <v>0.129</v>
      </c>
      <c r="T1250">
        <v>0.129</v>
      </c>
      <c r="U1250" t="s">
        <v>722</v>
      </c>
      <c r="V1250">
        <v>1.0200000000000001E-5</v>
      </c>
      <c r="W1250">
        <v>1.0200000000000001E-5</v>
      </c>
      <c r="X1250" t="s">
        <v>722</v>
      </c>
      <c r="Y1250">
        <v>0.13700000000000001</v>
      </c>
      <c r="Z1250">
        <v>0.13700000000000001</v>
      </c>
      <c r="AA1250" t="s">
        <v>722</v>
      </c>
      <c r="AB1250">
        <v>5.66E-5</v>
      </c>
      <c r="AC1250">
        <v>5.66E-5</v>
      </c>
      <c r="AD1250" t="s">
        <v>722</v>
      </c>
      <c r="AE1250">
        <v>1</v>
      </c>
      <c r="AF1250">
        <v>1</v>
      </c>
      <c r="AG1250" t="s">
        <v>722</v>
      </c>
      <c r="AH1250">
        <v>0.97699999999999998</v>
      </c>
      <c r="AI1250">
        <v>0.97699999999999998</v>
      </c>
      <c r="AJ1250">
        <v>0.15221510192307694</v>
      </c>
      <c r="AK1250">
        <v>0.25970717148653844</v>
      </c>
      <c r="AL1250">
        <v>34.850811412306243</v>
      </c>
      <c r="AM1250">
        <v>59.461942616408862</v>
      </c>
      <c r="AN1250" s="61">
        <v>1.7425405706153124E-2</v>
      </c>
      <c r="AO1250">
        <v>2.9730971308204429E-2</v>
      </c>
      <c r="AP1250">
        <v>1.6027888168519643E-2</v>
      </c>
    </row>
    <row r="1251" spans="1:42" x14ac:dyDescent="0.35">
      <c r="A1251" s="48">
        <v>2020</v>
      </c>
      <c r="B1251">
        <v>448</v>
      </c>
      <c r="C1251">
        <v>414678</v>
      </c>
      <c r="D1251" t="s">
        <v>205</v>
      </c>
      <c r="E1251" t="s">
        <v>16</v>
      </c>
      <c r="F1251">
        <v>2018</v>
      </c>
      <c r="G1251">
        <v>169</v>
      </c>
      <c r="H1251">
        <v>1137.9951923076924</v>
      </c>
      <c r="J1251">
        <v>175</v>
      </c>
      <c r="K1251" t="s">
        <v>722</v>
      </c>
      <c r="L1251">
        <v>0.54</v>
      </c>
      <c r="M1251">
        <v>0.54</v>
      </c>
      <c r="N1251" t="s">
        <v>722</v>
      </c>
      <c r="O1251">
        <v>10000</v>
      </c>
      <c r="P1251">
        <v>10000</v>
      </c>
      <c r="Q1251">
        <v>2275.9903846153848</v>
      </c>
      <c r="R1251" t="s">
        <v>722</v>
      </c>
      <c r="S1251">
        <v>0.129</v>
      </c>
      <c r="T1251">
        <v>0.129</v>
      </c>
      <c r="U1251" t="s">
        <v>722</v>
      </c>
      <c r="V1251">
        <v>1.0200000000000001E-5</v>
      </c>
      <c r="W1251">
        <v>1.0200000000000001E-5</v>
      </c>
      <c r="X1251" t="s">
        <v>722</v>
      </c>
      <c r="Y1251">
        <v>0.13700000000000001</v>
      </c>
      <c r="Z1251">
        <v>0.13700000000000001</v>
      </c>
      <c r="AA1251" t="s">
        <v>722</v>
      </c>
      <c r="AB1251">
        <v>5.66E-5</v>
      </c>
      <c r="AC1251">
        <v>5.66E-5</v>
      </c>
      <c r="AD1251" t="s">
        <v>722</v>
      </c>
      <c r="AE1251">
        <v>1</v>
      </c>
      <c r="AF1251">
        <v>1</v>
      </c>
      <c r="AG1251" t="s">
        <v>722</v>
      </c>
      <c r="AH1251">
        <v>0.97699999999999998</v>
      </c>
      <c r="AI1251">
        <v>0.97699999999999998</v>
      </c>
      <c r="AJ1251">
        <v>0.15221510192307694</v>
      </c>
      <c r="AK1251">
        <v>0.25970717148653844</v>
      </c>
      <c r="AL1251">
        <v>34.850811412306243</v>
      </c>
      <c r="AM1251">
        <v>59.461942616408862</v>
      </c>
      <c r="AN1251" s="61">
        <v>1.7425405706153124E-2</v>
      </c>
      <c r="AO1251">
        <v>2.9730971308204429E-2</v>
      </c>
      <c r="AP1251">
        <v>1.6027888168519643E-2</v>
      </c>
    </row>
    <row r="1252" spans="1:42" x14ac:dyDescent="0.35">
      <c r="A1252" s="48">
        <v>2020</v>
      </c>
      <c r="B1252">
        <v>449</v>
      </c>
      <c r="C1252">
        <v>414679</v>
      </c>
      <c r="D1252" t="s">
        <v>205</v>
      </c>
      <c r="E1252" t="s">
        <v>16</v>
      </c>
      <c r="F1252">
        <v>2018</v>
      </c>
      <c r="G1252">
        <v>169</v>
      </c>
      <c r="H1252">
        <v>1137.9951923076924</v>
      </c>
      <c r="J1252">
        <v>175</v>
      </c>
      <c r="K1252" t="s">
        <v>722</v>
      </c>
      <c r="L1252">
        <v>0.54</v>
      </c>
      <c r="M1252">
        <v>0.54</v>
      </c>
      <c r="N1252" t="s">
        <v>722</v>
      </c>
      <c r="O1252">
        <v>10000</v>
      </c>
      <c r="P1252">
        <v>10000</v>
      </c>
      <c r="Q1252">
        <v>2275.9903846153848</v>
      </c>
      <c r="R1252" t="s">
        <v>722</v>
      </c>
      <c r="S1252">
        <v>0.129</v>
      </c>
      <c r="T1252">
        <v>0.129</v>
      </c>
      <c r="U1252" t="s">
        <v>722</v>
      </c>
      <c r="V1252">
        <v>1.0200000000000001E-5</v>
      </c>
      <c r="W1252">
        <v>1.0200000000000001E-5</v>
      </c>
      <c r="X1252" t="s">
        <v>722</v>
      </c>
      <c r="Y1252">
        <v>0.13700000000000001</v>
      </c>
      <c r="Z1252">
        <v>0.13700000000000001</v>
      </c>
      <c r="AA1252" t="s">
        <v>722</v>
      </c>
      <c r="AB1252">
        <v>5.66E-5</v>
      </c>
      <c r="AC1252">
        <v>5.66E-5</v>
      </c>
      <c r="AD1252" t="s">
        <v>722</v>
      </c>
      <c r="AE1252">
        <v>1</v>
      </c>
      <c r="AF1252">
        <v>1</v>
      </c>
      <c r="AG1252" t="s">
        <v>722</v>
      </c>
      <c r="AH1252">
        <v>0.97699999999999998</v>
      </c>
      <c r="AI1252">
        <v>0.97699999999999998</v>
      </c>
      <c r="AJ1252">
        <v>0.15221510192307694</v>
      </c>
      <c r="AK1252">
        <v>0.25970717148653844</v>
      </c>
      <c r="AL1252">
        <v>34.850811412306243</v>
      </c>
      <c r="AM1252">
        <v>59.461942616408862</v>
      </c>
      <c r="AN1252" s="61">
        <v>1.7425405706153124E-2</v>
      </c>
      <c r="AO1252">
        <v>2.9730971308204429E-2</v>
      </c>
      <c r="AP1252">
        <v>1.6027888168519643E-2</v>
      </c>
    </row>
    <row r="1253" spans="1:42" x14ac:dyDescent="0.35">
      <c r="A1253" s="48">
        <v>2020</v>
      </c>
      <c r="B1253">
        <v>450</v>
      </c>
      <c r="C1253">
        <v>414680</v>
      </c>
      <c r="D1253" t="s">
        <v>205</v>
      </c>
      <c r="E1253" t="s">
        <v>16</v>
      </c>
      <c r="F1253">
        <v>2018</v>
      </c>
      <c r="G1253">
        <v>169</v>
      </c>
      <c r="H1253">
        <v>1137.9951923076924</v>
      </c>
      <c r="J1253">
        <v>175</v>
      </c>
      <c r="K1253" t="s">
        <v>722</v>
      </c>
      <c r="L1253">
        <v>0.54</v>
      </c>
      <c r="M1253">
        <v>0.54</v>
      </c>
      <c r="N1253" t="s">
        <v>722</v>
      </c>
      <c r="O1253">
        <v>10000</v>
      </c>
      <c r="P1253">
        <v>10000</v>
      </c>
      <c r="Q1253">
        <v>2275.9903846153848</v>
      </c>
      <c r="R1253" t="s">
        <v>722</v>
      </c>
      <c r="S1253">
        <v>0.129</v>
      </c>
      <c r="T1253">
        <v>0.129</v>
      </c>
      <c r="U1253" t="s">
        <v>722</v>
      </c>
      <c r="V1253">
        <v>1.0200000000000001E-5</v>
      </c>
      <c r="W1253">
        <v>1.0200000000000001E-5</v>
      </c>
      <c r="X1253" t="s">
        <v>722</v>
      </c>
      <c r="Y1253">
        <v>0.13700000000000001</v>
      </c>
      <c r="Z1253">
        <v>0.13700000000000001</v>
      </c>
      <c r="AA1253" t="s">
        <v>722</v>
      </c>
      <c r="AB1253">
        <v>5.66E-5</v>
      </c>
      <c r="AC1253">
        <v>5.66E-5</v>
      </c>
      <c r="AD1253" t="s">
        <v>722</v>
      </c>
      <c r="AE1253">
        <v>1</v>
      </c>
      <c r="AF1253">
        <v>1</v>
      </c>
      <c r="AG1253" t="s">
        <v>722</v>
      </c>
      <c r="AH1253">
        <v>0.97699999999999998</v>
      </c>
      <c r="AI1253">
        <v>0.97699999999999998</v>
      </c>
      <c r="AJ1253">
        <v>0.15221510192307694</v>
      </c>
      <c r="AK1253">
        <v>0.25970717148653844</v>
      </c>
      <c r="AL1253">
        <v>34.850811412306243</v>
      </c>
      <c r="AM1253">
        <v>59.461942616408862</v>
      </c>
      <c r="AN1253" s="61">
        <v>1.7425405706153124E-2</v>
      </c>
      <c r="AO1253">
        <v>2.9730971308204429E-2</v>
      </c>
      <c r="AP1253">
        <v>1.6027888168519643E-2</v>
      </c>
    </row>
    <row r="1254" spans="1:42" x14ac:dyDescent="0.35">
      <c r="A1254" s="48">
        <v>2020</v>
      </c>
      <c r="B1254">
        <v>451</v>
      </c>
      <c r="C1254">
        <v>414681</v>
      </c>
      <c r="D1254" t="s">
        <v>205</v>
      </c>
      <c r="E1254" t="s">
        <v>16</v>
      </c>
      <c r="F1254">
        <v>2018</v>
      </c>
      <c r="G1254">
        <v>169</v>
      </c>
      <c r="H1254">
        <v>1137.9951923076924</v>
      </c>
      <c r="J1254">
        <v>175</v>
      </c>
      <c r="K1254" t="s">
        <v>722</v>
      </c>
      <c r="L1254">
        <v>0.54</v>
      </c>
      <c r="M1254">
        <v>0.54</v>
      </c>
      <c r="N1254" t="s">
        <v>722</v>
      </c>
      <c r="O1254">
        <v>10000</v>
      </c>
      <c r="P1254">
        <v>10000</v>
      </c>
      <c r="Q1254">
        <v>2275.9903846153848</v>
      </c>
      <c r="R1254" t="s">
        <v>722</v>
      </c>
      <c r="S1254">
        <v>0.129</v>
      </c>
      <c r="T1254">
        <v>0.129</v>
      </c>
      <c r="U1254" t="s">
        <v>722</v>
      </c>
      <c r="V1254">
        <v>1.0200000000000001E-5</v>
      </c>
      <c r="W1254">
        <v>1.0200000000000001E-5</v>
      </c>
      <c r="X1254" t="s">
        <v>722</v>
      </c>
      <c r="Y1254">
        <v>0.13700000000000001</v>
      </c>
      <c r="Z1254">
        <v>0.13700000000000001</v>
      </c>
      <c r="AA1254" t="s">
        <v>722</v>
      </c>
      <c r="AB1254">
        <v>5.66E-5</v>
      </c>
      <c r="AC1254">
        <v>5.66E-5</v>
      </c>
      <c r="AD1254" t="s">
        <v>722</v>
      </c>
      <c r="AE1254">
        <v>1</v>
      </c>
      <c r="AF1254">
        <v>1</v>
      </c>
      <c r="AG1254" t="s">
        <v>722</v>
      </c>
      <c r="AH1254">
        <v>0.97699999999999998</v>
      </c>
      <c r="AI1254">
        <v>0.97699999999999998</v>
      </c>
      <c r="AJ1254">
        <v>0.15221510192307694</v>
      </c>
      <c r="AK1254">
        <v>0.25970717148653844</v>
      </c>
      <c r="AL1254">
        <v>34.850811412306243</v>
      </c>
      <c r="AM1254">
        <v>59.461942616408862</v>
      </c>
      <c r="AN1254" s="61">
        <v>1.7425405706153124E-2</v>
      </c>
      <c r="AO1254">
        <v>2.9730971308204429E-2</v>
      </c>
      <c r="AP1254">
        <v>1.6027888168519643E-2</v>
      </c>
    </row>
    <row r="1255" spans="1:42" x14ac:dyDescent="0.35">
      <c r="A1255" s="48">
        <v>2020</v>
      </c>
      <c r="B1255">
        <v>452</v>
      </c>
      <c r="C1255">
        <v>414682</v>
      </c>
      <c r="D1255" t="s">
        <v>205</v>
      </c>
      <c r="E1255" t="s">
        <v>16</v>
      </c>
      <c r="F1255">
        <v>2018</v>
      </c>
      <c r="G1255">
        <v>169</v>
      </c>
      <c r="H1255">
        <v>1137.9951923076924</v>
      </c>
      <c r="J1255">
        <v>175</v>
      </c>
      <c r="K1255" t="s">
        <v>722</v>
      </c>
      <c r="L1255">
        <v>0.54</v>
      </c>
      <c r="M1255">
        <v>0.54</v>
      </c>
      <c r="N1255" t="s">
        <v>722</v>
      </c>
      <c r="O1255">
        <v>10000</v>
      </c>
      <c r="P1255">
        <v>10000</v>
      </c>
      <c r="Q1255">
        <v>2275.9903846153848</v>
      </c>
      <c r="R1255" t="s">
        <v>722</v>
      </c>
      <c r="S1255">
        <v>0.129</v>
      </c>
      <c r="T1255">
        <v>0.129</v>
      </c>
      <c r="U1255" t="s">
        <v>722</v>
      </c>
      <c r="V1255">
        <v>1.0200000000000001E-5</v>
      </c>
      <c r="W1255">
        <v>1.0200000000000001E-5</v>
      </c>
      <c r="X1255" t="s">
        <v>722</v>
      </c>
      <c r="Y1255">
        <v>0.13700000000000001</v>
      </c>
      <c r="Z1255">
        <v>0.13700000000000001</v>
      </c>
      <c r="AA1255" t="s">
        <v>722</v>
      </c>
      <c r="AB1255">
        <v>5.66E-5</v>
      </c>
      <c r="AC1255">
        <v>5.66E-5</v>
      </c>
      <c r="AD1255" t="s">
        <v>722</v>
      </c>
      <c r="AE1255">
        <v>1</v>
      </c>
      <c r="AF1255">
        <v>1</v>
      </c>
      <c r="AG1255" t="s">
        <v>722</v>
      </c>
      <c r="AH1255">
        <v>0.97699999999999998</v>
      </c>
      <c r="AI1255">
        <v>0.97699999999999998</v>
      </c>
      <c r="AJ1255">
        <v>0.15221510192307694</v>
      </c>
      <c r="AK1255">
        <v>0.25970717148653844</v>
      </c>
      <c r="AL1255">
        <v>34.850811412306243</v>
      </c>
      <c r="AM1255">
        <v>59.461942616408862</v>
      </c>
      <c r="AN1255" s="61">
        <v>1.7425405706153124E-2</v>
      </c>
      <c r="AO1255">
        <v>2.9730971308204429E-2</v>
      </c>
      <c r="AP1255">
        <v>1.6027888168519643E-2</v>
      </c>
    </row>
    <row r="1256" spans="1:42" x14ac:dyDescent="0.35">
      <c r="A1256" s="48">
        <v>2020</v>
      </c>
      <c r="B1256">
        <v>453</v>
      </c>
      <c r="C1256">
        <v>414683</v>
      </c>
      <c r="D1256" t="s">
        <v>205</v>
      </c>
      <c r="E1256" t="s">
        <v>16</v>
      </c>
      <c r="F1256">
        <v>2018</v>
      </c>
      <c r="G1256">
        <v>169</v>
      </c>
      <c r="H1256">
        <v>1137.9951923076924</v>
      </c>
      <c r="J1256">
        <v>175</v>
      </c>
      <c r="K1256" t="s">
        <v>722</v>
      </c>
      <c r="L1256">
        <v>0.54</v>
      </c>
      <c r="M1256">
        <v>0.54</v>
      </c>
      <c r="N1256" t="s">
        <v>722</v>
      </c>
      <c r="O1256">
        <v>10000</v>
      </c>
      <c r="P1256">
        <v>10000</v>
      </c>
      <c r="Q1256">
        <v>2275.9903846153848</v>
      </c>
      <c r="R1256" t="s">
        <v>722</v>
      </c>
      <c r="S1256">
        <v>0.129</v>
      </c>
      <c r="T1256">
        <v>0.129</v>
      </c>
      <c r="U1256" t="s">
        <v>722</v>
      </c>
      <c r="V1256">
        <v>1.0200000000000001E-5</v>
      </c>
      <c r="W1256">
        <v>1.0200000000000001E-5</v>
      </c>
      <c r="X1256" t="s">
        <v>722</v>
      </c>
      <c r="Y1256">
        <v>0.13700000000000001</v>
      </c>
      <c r="Z1256">
        <v>0.13700000000000001</v>
      </c>
      <c r="AA1256" t="s">
        <v>722</v>
      </c>
      <c r="AB1256">
        <v>5.66E-5</v>
      </c>
      <c r="AC1256">
        <v>5.66E-5</v>
      </c>
      <c r="AD1256" t="s">
        <v>722</v>
      </c>
      <c r="AE1256">
        <v>1</v>
      </c>
      <c r="AF1256">
        <v>1</v>
      </c>
      <c r="AG1256" t="s">
        <v>722</v>
      </c>
      <c r="AH1256">
        <v>0.97699999999999998</v>
      </c>
      <c r="AI1256">
        <v>0.97699999999999998</v>
      </c>
      <c r="AJ1256">
        <v>0.15221510192307694</v>
      </c>
      <c r="AK1256">
        <v>0.25970717148653844</v>
      </c>
      <c r="AL1256">
        <v>34.850811412306243</v>
      </c>
      <c r="AM1256">
        <v>59.461942616408862</v>
      </c>
      <c r="AN1256" s="61">
        <v>1.7425405706153124E-2</v>
      </c>
      <c r="AO1256">
        <v>2.9730971308204429E-2</v>
      </c>
      <c r="AP1256">
        <v>1.6027888168519643E-2</v>
      </c>
    </row>
    <row r="1257" spans="1:42" x14ac:dyDescent="0.35">
      <c r="A1257" s="48">
        <v>2020</v>
      </c>
      <c r="B1257">
        <v>454</v>
      </c>
      <c r="C1257" t="s">
        <v>395</v>
      </c>
      <c r="D1257" t="s">
        <v>205</v>
      </c>
      <c r="E1257" t="s">
        <v>16</v>
      </c>
      <c r="F1257">
        <v>2018</v>
      </c>
      <c r="G1257">
        <v>61</v>
      </c>
      <c r="H1257">
        <v>1137.9951923076924</v>
      </c>
      <c r="J1257">
        <v>75</v>
      </c>
      <c r="K1257" t="s">
        <v>722</v>
      </c>
      <c r="L1257">
        <v>0.54</v>
      </c>
      <c r="M1257">
        <v>0.54</v>
      </c>
      <c r="N1257" t="s">
        <v>722</v>
      </c>
      <c r="O1257">
        <v>10000</v>
      </c>
      <c r="P1257">
        <v>10000</v>
      </c>
      <c r="Q1257">
        <v>2275.9903846153848</v>
      </c>
      <c r="R1257" t="s">
        <v>722</v>
      </c>
      <c r="S1257">
        <v>1.2999999999999999E-2</v>
      </c>
      <c r="T1257">
        <v>1.2999999999999999E-2</v>
      </c>
      <c r="U1257" t="s">
        <v>722</v>
      </c>
      <c r="V1257">
        <v>6.6879999999999997E-5</v>
      </c>
      <c r="W1257">
        <v>6.6879999999999997E-5</v>
      </c>
      <c r="X1257" t="s">
        <v>722</v>
      </c>
      <c r="Y1257">
        <v>0.01</v>
      </c>
      <c r="Z1257">
        <v>0.01</v>
      </c>
      <c r="AA1257" t="s">
        <v>722</v>
      </c>
      <c r="AB1257">
        <v>4.7720000000000004E-5</v>
      </c>
      <c r="AC1257">
        <v>4.7720000000000004E-5</v>
      </c>
      <c r="AD1257" t="s">
        <v>722</v>
      </c>
      <c r="AE1257">
        <v>1</v>
      </c>
      <c r="AF1257">
        <v>1</v>
      </c>
      <c r="AG1257" t="s">
        <v>722</v>
      </c>
      <c r="AH1257">
        <v>0.97699999999999998</v>
      </c>
      <c r="AI1257">
        <v>0.97699999999999998</v>
      </c>
      <c r="AJ1257">
        <v>0.16521823692307694</v>
      </c>
      <c r="AK1257">
        <v>0.1158822251473077</v>
      </c>
      <c r="AL1257">
        <v>13.653885763868756</v>
      </c>
      <c r="AM1257">
        <v>9.5766828994847959</v>
      </c>
      <c r="AN1257" s="61">
        <v>6.8269428819343779E-3</v>
      </c>
      <c r="AO1257">
        <v>4.7883414497423985E-3</v>
      </c>
      <c r="AP1257">
        <v>6.2794220628032407E-3</v>
      </c>
    </row>
    <row r="1258" spans="1:42" x14ac:dyDescent="0.35">
      <c r="A1258" s="48">
        <v>2020</v>
      </c>
      <c r="B1258">
        <v>455</v>
      </c>
      <c r="C1258" t="s">
        <v>396</v>
      </c>
      <c r="D1258" t="s">
        <v>205</v>
      </c>
      <c r="E1258" t="s">
        <v>16</v>
      </c>
      <c r="F1258">
        <v>2018</v>
      </c>
      <c r="G1258">
        <v>61</v>
      </c>
      <c r="H1258">
        <v>1137.9951923076924</v>
      </c>
      <c r="J1258">
        <v>75</v>
      </c>
      <c r="K1258" t="s">
        <v>722</v>
      </c>
      <c r="L1258">
        <v>0.54</v>
      </c>
      <c r="M1258">
        <v>0.54</v>
      </c>
      <c r="N1258" t="s">
        <v>722</v>
      </c>
      <c r="O1258">
        <v>10000</v>
      </c>
      <c r="P1258">
        <v>10000</v>
      </c>
      <c r="Q1258">
        <v>2275.9903846153848</v>
      </c>
      <c r="R1258" t="s">
        <v>722</v>
      </c>
      <c r="S1258">
        <v>1.2999999999999999E-2</v>
      </c>
      <c r="T1258">
        <v>1.2999999999999999E-2</v>
      </c>
      <c r="U1258" t="s">
        <v>722</v>
      </c>
      <c r="V1258">
        <v>6.6879999999999997E-5</v>
      </c>
      <c r="W1258">
        <v>6.6879999999999997E-5</v>
      </c>
      <c r="X1258" t="s">
        <v>722</v>
      </c>
      <c r="Y1258">
        <v>0.01</v>
      </c>
      <c r="Z1258">
        <v>0.01</v>
      </c>
      <c r="AA1258" t="s">
        <v>722</v>
      </c>
      <c r="AB1258">
        <v>4.7720000000000004E-5</v>
      </c>
      <c r="AC1258">
        <v>4.7720000000000004E-5</v>
      </c>
      <c r="AD1258" t="s">
        <v>722</v>
      </c>
      <c r="AE1258">
        <v>1</v>
      </c>
      <c r="AF1258">
        <v>1</v>
      </c>
      <c r="AG1258" t="s">
        <v>722</v>
      </c>
      <c r="AH1258">
        <v>0.97699999999999998</v>
      </c>
      <c r="AI1258">
        <v>0.97699999999999998</v>
      </c>
      <c r="AJ1258">
        <v>0.16521823692307694</v>
      </c>
      <c r="AK1258">
        <v>0.1158822251473077</v>
      </c>
      <c r="AL1258">
        <v>13.653885763868756</v>
      </c>
      <c r="AM1258">
        <v>9.5766828994847959</v>
      </c>
      <c r="AN1258" s="61">
        <v>6.8269428819343779E-3</v>
      </c>
      <c r="AO1258">
        <v>4.7883414497423985E-3</v>
      </c>
      <c r="AP1258">
        <v>6.2794220628032407E-3</v>
      </c>
    </row>
    <row r="1259" spans="1:42" x14ac:dyDescent="0.35">
      <c r="A1259" s="48">
        <v>2020</v>
      </c>
      <c r="B1259">
        <v>456</v>
      </c>
      <c r="C1259" t="s">
        <v>398</v>
      </c>
      <c r="D1259" t="s">
        <v>205</v>
      </c>
      <c r="E1259" t="s">
        <v>16</v>
      </c>
      <c r="F1259">
        <v>2018</v>
      </c>
      <c r="G1259">
        <v>61</v>
      </c>
      <c r="H1259">
        <v>1137.9951923076924</v>
      </c>
      <c r="J1259">
        <v>75</v>
      </c>
      <c r="K1259" t="s">
        <v>722</v>
      </c>
      <c r="L1259">
        <v>0.54</v>
      </c>
      <c r="M1259">
        <v>0.54</v>
      </c>
      <c r="N1259" t="s">
        <v>722</v>
      </c>
      <c r="O1259">
        <v>10000</v>
      </c>
      <c r="P1259">
        <v>10000</v>
      </c>
      <c r="Q1259">
        <v>2275.9903846153848</v>
      </c>
      <c r="R1259" t="s">
        <v>722</v>
      </c>
      <c r="S1259">
        <v>1.2999999999999999E-2</v>
      </c>
      <c r="T1259">
        <v>1.2999999999999999E-2</v>
      </c>
      <c r="U1259" t="s">
        <v>722</v>
      </c>
      <c r="V1259">
        <v>6.6879999999999997E-5</v>
      </c>
      <c r="W1259">
        <v>6.6879999999999997E-5</v>
      </c>
      <c r="X1259" t="s">
        <v>722</v>
      </c>
      <c r="Y1259">
        <v>0.01</v>
      </c>
      <c r="Z1259">
        <v>0.01</v>
      </c>
      <c r="AA1259" t="s">
        <v>722</v>
      </c>
      <c r="AB1259">
        <v>4.7720000000000004E-5</v>
      </c>
      <c r="AC1259">
        <v>4.7720000000000004E-5</v>
      </c>
      <c r="AD1259" t="s">
        <v>722</v>
      </c>
      <c r="AE1259">
        <v>1</v>
      </c>
      <c r="AF1259">
        <v>1</v>
      </c>
      <c r="AG1259" t="s">
        <v>722</v>
      </c>
      <c r="AH1259">
        <v>0.97699999999999998</v>
      </c>
      <c r="AI1259">
        <v>0.97699999999999998</v>
      </c>
      <c r="AJ1259">
        <v>0.16521823692307694</v>
      </c>
      <c r="AK1259">
        <v>0.1158822251473077</v>
      </c>
      <c r="AL1259">
        <v>13.653885763868756</v>
      </c>
      <c r="AM1259">
        <v>9.5766828994847959</v>
      </c>
      <c r="AN1259" s="61">
        <v>6.8269428819343779E-3</v>
      </c>
      <c r="AO1259">
        <v>4.7883414497423985E-3</v>
      </c>
      <c r="AP1259">
        <v>6.2794220628032407E-3</v>
      </c>
    </row>
    <row r="1260" spans="1:42" x14ac:dyDescent="0.35">
      <c r="A1260" s="48">
        <v>2020</v>
      </c>
      <c r="B1260">
        <v>457</v>
      </c>
      <c r="C1260" t="s">
        <v>399</v>
      </c>
      <c r="D1260" t="s">
        <v>205</v>
      </c>
      <c r="E1260" t="s">
        <v>16</v>
      </c>
      <c r="F1260">
        <v>2018</v>
      </c>
      <c r="G1260">
        <v>61</v>
      </c>
      <c r="H1260">
        <v>1137.9951923076924</v>
      </c>
      <c r="J1260">
        <v>75</v>
      </c>
      <c r="K1260" t="s">
        <v>722</v>
      </c>
      <c r="L1260">
        <v>0.54</v>
      </c>
      <c r="M1260">
        <v>0.54</v>
      </c>
      <c r="N1260" t="s">
        <v>722</v>
      </c>
      <c r="O1260">
        <v>10000</v>
      </c>
      <c r="P1260">
        <v>10000</v>
      </c>
      <c r="Q1260">
        <v>2275.9903846153848</v>
      </c>
      <c r="R1260" t="s">
        <v>722</v>
      </c>
      <c r="S1260">
        <v>1.2999999999999999E-2</v>
      </c>
      <c r="T1260">
        <v>1.2999999999999999E-2</v>
      </c>
      <c r="U1260" t="s">
        <v>722</v>
      </c>
      <c r="V1260">
        <v>6.6879999999999997E-5</v>
      </c>
      <c r="W1260">
        <v>6.6879999999999997E-5</v>
      </c>
      <c r="X1260" t="s">
        <v>722</v>
      </c>
      <c r="Y1260">
        <v>0.01</v>
      </c>
      <c r="Z1260">
        <v>0.01</v>
      </c>
      <c r="AA1260" t="s">
        <v>722</v>
      </c>
      <c r="AB1260">
        <v>4.7720000000000004E-5</v>
      </c>
      <c r="AC1260">
        <v>4.7720000000000004E-5</v>
      </c>
      <c r="AD1260" t="s">
        <v>722</v>
      </c>
      <c r="AE1260">
        <v>1</v>
      </c>
      <c r="AF1260">
        <v>1</v>
      </c>
      <c r="AG1260" t="s">
        <v>722</v>
      </c>
      <c r="AH1260">
        <v>0.97699999999999998</v>
      </c>
      <c r="AI1260">
        <v>0.97699999999999998</v>
      </c>
      <c r="AJ1260">
        <v>0.16521823692307694</v>
      </c>
      <c r="AK1260">
        <v>0.1158822251473077</v>
      </c>
      <c r="AL1260">
        <v>13.653885763868756</v>
      </c>
      <c r="AM1260">
        <v>9.5766828994847959</v>
      </c>
      <c r="AN1260" s="61">
        <v>6.8269428819343779E-3</v>
      </c>
      <c r="AO1260">
        <v>4.7883414497423985E-3</v>
      </c>
      <c r="AP1260">
        <v>6.2794220628032407E-3</v>
      </c>
    </row>
    <row r="1261" spans="1:42" x14ac:dyDescent="0.35">
      <c r="A1261" s="48">
        <v>2020</v>
      </c>
      <c r="B1261">
        <v>458</v>
      </c>
      <c r="C1261" t="s">
        <v>400</v>
      </c>
      <c r="D1261" t="s">
        <v>205</v>
      </c>
      <c r="E1261" t="s">
        <v>16</v>
      </c>
      <c r="F1261">
        <v>2018</v>
      </c>
      <c r="G1261">
        <v>61</v>
      </c>
      <c r="H1261">
        <v>1137.9951923076924</v>
      </c>
      <c r="J1261">
        <v>75</v>
      </c>
      <c r="K1261" t="s">
        <v>722</v>
      </c>
      <c r="L1261">
        <v>0.54</v>
      </c>
      <c r="M1261">
        <v>0.54</v>
      </c>
      <c r="N1261" t="s">
        <v>722</v>
      </c>
      <c r="O1261">
        <v>10000</v>
      </c>
      <c r="P1261">
        <v>10000</v>
      </c>
      <c r="Q1261">
        <v>2275.9903846153848</v>
      </c>
      <c r="R1261" t="s">
        <v>722</v>
      </c>
      <c r="S1261">
        <v>1.2999999999999999E-2</v>
      </c>
      <c r="T1261">
        <v>1.2999999999999999E-2</v>
      </c>
      <c r="U1261" t="s">
        <v>722</v>
      </c>
      <c r="V1261">
        <v>6.6879999999999997E-5</v>
      </c>
      <c r="W1261">
        <v>6.6879999999999997E-5</v>
      </c>
      <c r="X1261" t="s">
        <v>722</v>
      </c>
      <c r="Y1261">
        <v>0.01</v>
      </c>
      <c r="Z1261">
        <v>0.01</v>
      </c>
      <c r="AA1261" t="s">
        <v>722</v>
      </c>
      <c r="AB1261">
        <v>4.7720000000000004E-5</v>
      </c>
      <c r="AC1261">
        <v>4.7720000000000004E-5</v>
      </c>
      <c r="AD1261" t="s">
        <v>722</v>
      </c>
      <c r="AE1261">
        <v>1</v>
      </c>
      <c r="AF1261">
        <v>1</v>
      </c>
      <c r="AG1261" t="s">
        <v>722</v>
      </c>
      <c r="AH1261">
        <v>0.97699999999999998</v>
      </c>
      <c r="AI1261">
        <v>0.97699999999999998</v>
      </c>
      <c r="AJ1261">
        <v>0.16521823692307694</v>
      </c>
      <c r="AK1261">
        <v>0.1158822251473077</v>
      </c>
      <c r="AL1261">
        <v>13.653885763868756</v>
      </c>
      <c r="AM1261">
        <v>9.5766828994847959</v>
      </c>
      <c r="AN1261" s="61">
        <v>6.8269428819343779E-3</v>
      </c>
      <c r="AO1261">
        <v>4.7883414497423985E-3</v>
      </c>
      <c r="AP1261">
        <v>6.2794220628032407E-3</v>
      </c>
    </row>
    <row r="1262" spans="1:42" x14ac:dyDescent="0.35">
      <c r="A1262" s="48">
        <v>2020</v>
      </c>
      <c r="B1262">
        <v>459</v>
      </c>
      <c r="C1262" t="s">
        <v>401</v>
      </c>
      <c r="D1262" t="s">
        <v>205</v>
      </c>
      <c r="E1262" t="s">
        <v>16</v>
      </c>
      <c r="F1262">
        <v>2018</v>
      </c>
      <c r="G1262">
        <v>61</v>
      </c>
      <c r="H1262">
        <v>1137.9951923076924</v>
      </c>
      <c r="J1262">
        <v>75</v>
      </c>
      <c r="K1262" t="s">
        <v>722</v>
      </c>
      <c r="L1262">
        <v>0.54</v>
      </c>
      <c r="M1262">
        <v>0.54</v>
      </c>
      <c r="N1262" t="s">
        <v>722</v>
      </c>
      <c r="O1262">
        <v>10000</v>
      </c>
      <c r="P1262">
        <v>10000</v>
      </c>
      <c r="Q1262">
        <v>2275.9903846153848</v>
      </c>
      <c r="R1262" t="s">
        <v>722</v>
      </c>
      <c r="S1262">
        <v>1.2999999999999999E-2</v>
      </c>
      <c r="T1262">
        <v>1.2999999999999999E-2</v>
      </c>
      <c r="U1262" t="s">
        <v>722</v>
      </c>
      <c r="V1262">
        <v>6.6879999999999997E-5</v>
      </c>
      <c r="W1262">
        <v>6.6879999999999997E-5</v>
      </c>
      <c r="X1262" t="s">
        <v>722</v>
      </c>
      <c r="Y1262">
        <v>0.01</v>
      </c>
      <c r="Z1262">
        <v>0.01</v>
      </c>
      <c r="AA1262" t="s">
        <v>722</v>
      </c>
      <c r="AB1262">
        <v>4.7720000000000004E-5</v>
      </c>
      <c r="AC1262">
        <v>4.7720000000000004E-5</v>
      </c>
      <c r="AD1262" t="s">
        <v>722</v>
      </c>
      <c r="AE1262">
        <v>1</v>
      </c>
      <c r="AF1262">
        <v>1</v>
      </c>
      <c r="AG1262" t="s">
        <v>722</v>
      </c>
      <c r="AH1262">
        <v>0.97699999999999998</v>
      </c>
      <c r="AI1262">
        <v>0.97699999999999998</v>
      </c>
      <c r="AJ1262">
        <v>0.16521823692307694</v>
      </c>
      <c r="AK1262">
        <v>0.1158822251473077</v>
      </c>
      <c r="AL1262">
        <v>13.653885763868756</v>
      </c>
      <c r="AM1262">
        <v>9.5766828994847959</v>
      </c>
      <c r="AN1262" s="61">
        <v>6.8269428819343779E-3</v>
      </c>
      <c r="AO1262">
        <v>4.7883414497423985E-3</v>
      </c>
      <c r="AP1262">
        <v>6.2794220628032407E-3</v>
      </c>
    </row>
    <row r="1263" spans="1:42" x14ac:dyDescent="0.35">
      <c r="A1263" s="48">
        <v>2020</v>
      </c>
      <c r="B1263">
        <v>460</v>
      </c>
      <c r="C1263" t="s">
        <v>273</v>
      </c>
      <c r="D1263" t="s">
        <v>205</v>
      </c>
      <c r="E1263" t="s">
        <v>16</v>
      </c>
      <c r="F1263">
        <v>2018</v>
      </c>
      <c r="G1263">
        <v>61</v>
      </c>
      <c r="H1263">
        <v>1137.9951923076924</v>
      </c>
      <c r="J1263">
        <v>75</v>
      </c>
      <c r="K1263" t="s">
        <v>722</v>
      </c>
      <c r="L1263">
        <v>0.54</v>
      </c>
      <c r="M1263">
        <v>0.54</v>
      </c>
      <c r="N1263" t="s">
        <v>722</v>
      </c>
      <c r="O1263">
        <v>10000</v>
      </c>
      <c r="P1263">
        <v>10000</v>
      </c>
      <c r="Q1263">
        <v>2275.9903846153848</v>
      </c>
      <c r="R1263" t="s">
        <v>722</v>
      </c>
      <c r="S1263">
        <v>1.2999999999999999E-2</v>
      </c>
      <c r="T1263">
        <v>1.2999999999999999E-2</v>
      </c>
      <c r="U1263" t="s">
        <v>722</v>
      </c>
      <c r="V1263">
        <v>6.6879999999999997E-5</v>
      </c>
      <c r="W1263">
        <v>6.6879999999999997E-5</v>
      </c>
      <c r="X1263" t="s">
        <v>722</v>
      </c>
      <c r="Y1263">
        <v>0.01</v>
      </c>
      <c r="Z1263">
        <v>0.01</v>
      </c>
      <c r="AA1263" t="s">
        <v>722</v>
      </c>
      <c r="AB1263">
        <v>4.7720000000000004E-5</v>
      </c>
      <c r="AC1263">
        <v>4.7720000000000004E-5</v>
      </c>
      <c r="AD1263" t="s">
        <v>722</v>
      </c>
      <c r="AE1263">
        <v>1</v>
      </c>
      <c r="AF1263">
        <v>1</v>
      </c>
      <c r="AG1263" t="s">
        <v>722</v>
      </c>
      <c r="AH1263">
        <v>0.97699999999999998</v>
      </c>
      <c r="AI1263">
        <v>0.97699999999999998</v>
      </c>
      <c r="AJ1263">
        <v>0.16521823692307694</v>
      </c>
      <c r="AK1263">
        <v>0.1158822251473077</v>
      </c>
      <c r="AL1263">
        <v>13.653885763868756</v>
      </c>
      <c r="AM1263">
        <v>9.5766828994847959</v>
      </c>
      <c r="AN1263" s="61">
        <v>6.8269428819343779E-3</v>
      </c>
      <c r="AO1263">
        <v>4.7883414497423985E-3</v>
      </c>
      <c r="AP1263">
        <v>6.2794220628032407E-3</v>
      </c>
    </row>
    <row r="1264" spans="1:42" x14ac:dyDescent="0.35">
      <c r="A1264" s="48">
        <v>2020</v>
      </c>
      <c r="B1264">
        <v>461</v>
      </c>
      <c r="C1264" t="s">
        <v>274</v>
      </c>
      <c r="D1264" t="s">
        <v>205</v>
      </c>
      <c r="E1264" t="s">
        <v>16</v>
      </c>
      <c r="F1264">
        <v>2018</v>
      </c>
      <c r="G1264">
        <v>61</v>
      </c>
      <c r="H1264">
        <v>1137.9951923076924</v>
      </c>
      <c r="J1264">
        <v>75</v>
      </c>
      <c r="K1264" t="s">
        <v>722</v>
      </c>
      <c r="L1264">
        <v>0.54</v>
      </c>
      <c r="M1264">
        <v>0.54</v>
      </c>
      <c r="N1264" t="s">
        <v>722</v>
      </c>
      <c r="O1264">
        <v>10000</v>
      </c>
      <c r="P1264">
        <v>10000</v>
      </c>
      <c r="Q1264">
        <v>2275.9903846153848</v>
      </c>
      <c r="R1264" t="s">
        <v>722</v>
      </c>
      <c r="S1264">
        <v>1.2999999999999999E-2</v>
      </c>
      <c r="T1264">
        <v>1.2999999999999999E-2</v>
      </c>
      <c r="U1264" t="s">
        <v>722</v>
      </c>
      <c r="V1264">
        <v>6.6879999999999997E-5</v>
      </c>
      <c r="W1264">
        <v>6.6879999999999997E-5</v>
      </c>
      <c r="X1264" t="s">
        <v>722</v>
      </c>
      <c r="Y1264">
        <v>0.01</v>
      </c>
      <c r="Z1264">
        <v>0.01</v>
      </c>
      <c r="AA1264" t="s">
        <v>722</v>
      </c>
      <c r="AB1264">
        <v>4.7720000000000004E-5</v>
      </c>
      <c r="AC1264">
        <v>4.7720000000000004E-5</v>
      </c>
      <c r="AD1264" t="s">
        <v>722</v>
      </c>
      <c r="AE1264">
        <v>1</v>
      </c>
      <c r="AF1264">
        <v>1</v>
      </c>
      <c r="AG1264" t="s">
        <v>722</v>
      </c>
      <c r="AH1264">
        <v>0.97699999999999998</v>
      </c>
      <c r="AI1264">
        <v>0.97699999999999998</v>
      </c>
      <c r="AJ1264">
        <v>0.16521823692307694</v>
      </c>
      <c r="AK1264">
        <v>0.1158822251473077</v>
      </c>
      <c r="AL1264">
        <v>13.653885763868756</v>
      </c>
      <c r="AM1264">
        <v>9.5766828994847959</v>
      </c>
      <c r="AN1264" s="61">
        <v>6.8269428819343779E-3</v>
      </c>
      <c r="AO1264">
        <v>4.7883414497423985E-3</v>
      </c>
      <c r="AP1264">
        <v>6.2794220628032407E-3</v>
      </c>
    </row>
    <row r="1265" spans="1:42" x14ac:dyDescent="0.35">
      <c r="A1265" s="48">
        <v>2020</v>
      </c>
      <c r="B1265">
        <v>462</v>
      </c>
      <c r="C1265" t="s">
        <v>402</v>
      </c>
      <c r="D1265" t="s">
        <v>205</v>
      </c>
      <c r="E1265" t="s">
        <v>16</v>
      </c>
      <c r="F1265">
        <v>2018</v>
      </c>
      <c r="G1265">
        <v>61</v>
      </c>
      <c r="H1265">
        <v>1137.9951923076924</v>
      </c>
      <c r="J1265">
        <v>75</v>
      </c>
      <c r="K1265" t="s">
        <v>722</v>
      </c>
      <c r="L1265">
        <v>0.54</v>
      </c>
      <c r="M1265">
        <v>0.54</v>
      </c>
      <c r="N1265" t="s">
        <v>722</v>
      </c>
      <c r="O1265">
        <v>10000</v>
      </c>
      <c r="P1265">
        <v>10000</v>
      </c>
      <c r="Q1265">
        <v>2275.9903846153848</v>
      </c>
      <c r="R1265" t="s">
        <v>722</v>
      </c>
      <c r="S1265">
        <v>1.2999999999999999E-2</v>
      </c>
      <c r="T1265">
        <v>1.2999999999999999E-2</v>
      </c>
      <c r="U1265" t="s">
        <v>722</v>
      </c>
      <c r="V1265">
        <v>6.6879999999999997E-5</v>
      </c>
      <c r="W1265">
        <v>6.6879999999999997E-5</v>
      </c>
      <c r="X1265" t="s">
        <v>722</v>
      </c>
      <c r="Y1265">
        <v>0.01</v>
      </c>
      <c r="Z1265">
        <v>0.01</v>
      </c>
      <c r="AA1265" t="s">
        <v>722</v>
      </c>
      <c r="AB1265">
        <v>4.7720000000000004E-5</v>
      </c>
      <c r="AC1265">
        <v>4.7720000000000004E-5</v>
      </c>
      <c r="AD1265" t="s">
        <v>722</v>
      </c>
      <c r="AE1265">
        <v>1</v>
      </c>
      <c r="AF1265">
        <v>1</v>
      </c>
      <c r="AG1265" t="s">
        <v>722</v>
      </c>
      <c r="AH1265">
        <v>0.97699999999999998</v>
      </c>
      <c r="AI1265">
        <v>0.97699999999999998</v>
      </c>
      <c r="AJ1265">
        <v>0.16521823692307694</v>
      </c>
      <c r="AK1265">
        <v>0.1158822251473077</v>
      </c>
      <c r="AL1265">
        <v>13.653885763868756</v>
      </c>
      <c r="AM1265">
        <v>9.5766828994847959</v>
      </c>
      <c r="AN1265" s="61">
        <v>6.8269428819343779E-3</v>
      </c>
      <c r="AO1265">
        <v>4.7883414497423985E-3</v>
      </c>
      <c r="AP1265">
        <v>6.2794220628032407E-3</v>
      </c>
    </row>
    <row r="1266" spans="1:42" x14ac:dyDescent="0.35">
      <c r="A1266" s="48">
        <v>2020</v>
      </c>
      <c r="B1266">
        <v>463</v>
      </c>
      <c r="C1266" t="s">
        <v>403</v>
      </c>
      <c r="D1266" t="s">
        <v>205</v>
      </c>
      <c r="E1266" t="s">
        <v>16</v>
      </c>
      <c r="F1266">
        <v>2018</v>
      </c>
      <c r="G1266">
        <v>61</v>
      </c>
      <c r="H1266">
        <v>1137.9951923076924</v>
      </c>
      <c r="J1266">
        <v>75</v>
      </c>
      <c r="K1266" t="s">
        <v>722</v>
      </c>
      <c r="L1266">
        <v>0.54</v>
      </c>
      <c r="M1266">
        <v>0.54</v>
      </c>
      <c r="N1266" t="s">
        <v>722</v>
      </c>
      <c r="O1266">
        <v>10000</v>
      </c>
      <c r="P1266">
        <v>10000</v>
      </c>
      <c r="Q1266">
        <v>2275.9903846153848</v>
      </c>
      <c r="R1266" t="s">
        <v>722</v>
      </c>
      <c r="S1266">
        <v>1.2999999999999999E-2</v>
      </c>
      <c r="T1266">
        <v>1.2999999999999999E-2</v>
      </c>
      <c r="U1266" t="s">
        <v>722</v>
      </c>
      <c r="V1266">
        <v>6.6879999999999997E-5</v>
      </c>
      <c r="W1266">
        <v>6.6879999999999997E-5</v>
      </c>
      <c r="X1266" t="s">
        <v>722</v>
      </c>
      <c r="Y1266">
        <v>0.01</v>
      </c>
      <c r="Z1266">
        <v>0.01</v>
      </c>
      <c r="AA1266" t="s">
        <v>722</v>
      </c>
      <c r="AB1266">
        <v>4.7720000000000004E-5</v>
      </c>
      <c r="AC1266">
        <v>4.7720000000000004E-5</v>
      </c>
      <c r="AD1266" t="s">
        <v>722</v>
      </c>
      <c r="AE1266">
        <v>1</v>
      </c>
      <c r="AF1266">
        <v>1</v>
      </c>
      <c r="AG1266" t="s">
        <v>722</v>
      </c>
      <c r="AH1266">
        <v>0.97699999999999998</v>
      </c>
      <c r="AI1266">
        <v>0.97699999999999998</v>
      </c>
      <c r="AJ1266">
        <v>0.16521823692307694</v>
      </c>
      <c r="AK1266">
        <v>0.1158822251473077</v>
      </c>
      <c r="AL1266">
        <v>13.653885763868756</v>
      </c>
      <c r="AM1266">
        <v>9.5766828994847959</v>
      </c>
      <c r="AN1266" s="61">
        <v>6.8269428819343779E-3</v>
      </c>
      <c r="AO1266">
        <v>4.7883414497423985E-3</v>
      </c>
      <c r="AP1266">
        <v>6.2794220628032407E-3</v>
      </c>
    </row>
    <row r="1267" spans="1:42" x14ac:dyDescent="0.35">
      <c r="A1267" s="48">
        <v>2020</v>
      </c>
      <c r="B1267">
        <v>464</v>
      </c>
      <c r="C1267" t="s">
        <v>404</v>
      </c>
      <c r="D1267" t="s">
        <v>205</v>
      </c>
      <c r="E1267" t="s">
        <v>16</v>
      </c>
      <c r="F1267">
        <v>2018</v>
      </c>
      <c r="G1267">
        <v>61</v>
      </c>
      <c r="H1267">
        <v>1137.9951923076924</v>
      </c>
      <c r="J1267">
        <v>75</v>
      </c>
      <c r="K1267" t="s">
        <v>722</v>
      </c>
      <c r="L1267">
        <v>0.54</v>
      </c>
      <c r="M1267">
        <v>0.54</v>
      </c>
      <c r="N1267" t="s">
        <v>722</v>
      </c>
      <c r="O1267">
        <v>10000</v>
      </c>
      <c r="P1267">
        <v>10000</v>
      </c>
      <c r="Q1267">
        <v>2275.9903846153848</v>
      </c>
      <c r="R1267" t="s">
        <v>722</v>
      </c>
      <c r="S1267">
        <v>1.2999999999999999E-2</v>
      </c>
      <c r="T1267">
        <v>1.2999999999999999E-2</v>
      </c>
      <c r="U1267" t="s">
        <v>722</v>
      </c>
      <c r="V1267">
        <v>6.6879999999999997E-5</v>
      </c>
      <c r="W1267">
        <v>6.6879999999999997E-5</v>
      </c>
      <c r="X1267" t="s">
        <v>722</v>
      </c>
      <c r="Y1267">
        <v>0.01</v>
      </c>
      <c r="Z1267">
        <v>0.01</v>
      </c>
      <c r="AA1267" t="s">
        <v>722</v>
      </c>
      <c r="AB1267">
        <v>4.7720000000000004E-5</v>
      </c>
      <c r="AC1267">
        <v>4.7720000000000004E-5</v>
      </c>
      <c r="AD1267" t="s">
        <v>722</v>
      </c>
      <c r="AE1267">
        <v>1</v>
      </c>
      <c r="AF1267">
        <v>1</v>
      </c>
      <c r="AG1267" t="s">
        <v>722</v>
      </c>
      <c r="AH1267">
        <v>0.97699999999999998</v>
      </c>
      <c r="AI1267">
        <v>0.97699999999999998</v>
      </c>
      <c r="AJ1267">
        <v>0.16521823692307694</v>
      </c>
      <c r="AK1267">
        <v>0.1158822251473077</v>
      </c>
      <c r="AL1267">
        <v>13.653885763868756</v>
      </c>
      <c r="AM1267">
        <v>9.5766828994847959</v>
      </c>
      <c r="AN1267" s="61">
        <v>6.8269428819343779E-3</v>
      </c>
      <c r="AO1267">
        <v>4.7883414497423985E-3</v>
      </c>
      <c r="AP1267">
        <v>6.2794220628032407E-3</v>
      </c>
    </row>
    <row r="1268" spans="1:42" x14ac:dyDescent="0.35">
      <c r="A1268" s="48">
        <v>2020</v>
      </c>
      <c r="B1268">
        <v>465</v>
      </c>
      <c r="C1268">
        <v>415896</v>
      </c>
      <c r="D1268" t="s">
        <v>205</v>
      </c>
      <c r="E1268" t="s">
        <v>16</v>
      </c>
      <c r="F1268">
        <v>2019</v>
      </c>
      <c r="G1268">
        <v>169</v>
      </c>
      <c r="H1268">
        <v>1137.9951923076924</v>
      </c>
      <c r="J1268">
        <v>175</v>
      </c>
      <c r="K1268" t="s">
        <v>722</v>
      </c>
      <c r="L1268">
        <v>0.54</v>
      </c>
      <c r="M1268">
        <v>0.54</v>
      </c>
      <c r="N1268" t="s">
        <v>722</v>
      </c>
      <c r="O1268">
        <v>10000</v>
      </c>
      <c r="P1268">
        <v>10000</v>
      </c>
      <c r="Q1268">
        <v>1137.9951923076924</v>
      </c>
      <c r="R1268" t="s">
        <v>722</v>
      </c>
      <c r="S1268">
        <v>0.129</v>
      </c>
      <c r="T1268">
        <v>0.129</v>
      </c>
      <c r="U1268" t="s">
        <v>722</v>
      </c>
      <c r="V1268">
        <v>1.0200000000000001E-5</v>
      </c>
      <c r="W1268">
        <v>1.0200000000000001E-5</v>
      </c>
      <c r="X1268" t="s">
        <v>722</v>
      </c>
      <c r="Y1268">
        <v>0.13700000000000001</v>
      </c>
      <c r="Z1268">
        <v>0.13700000000000001</v>
      </c>
      <c r="AA1268" t="s">
        <v>722</v>
      </c>
      <c r="AB1268">
        <v>5.66E-5</v>
      </c>
      <c r="AC1268">
        <v>5.66E-5</v>
      </c>
      <c r="AD1268" t="s">
        <v>722</v>
      </c>
      <c r="AE1268">
        <v>1</v>
      </c>
      <c r="AF1268">
        <v>1</v>
      </c>
      <c r="AG1268" t="s">
        <v>722</v>
      </c>
      <c r="AH1268">
        <v>0.97699999999999998</v>
      </c>
      <c r="AI1268">
        <v>0.97699999999999998</v>
      </c>
      <c r="AJ1268">
        <v>0.14060755096153846</v>
      </c>
      <c r="AK1268">
        <v>0.19677808574326922</v>
      </c>
      <c r="AL1268">
        <v>32.193173869063351</v>
      </c>
      <c r="AM1268">
        <v>45.053847283687951</v>
      </c>
      <c r="AN1268" s="61">
        <v>1.6096586934531677E-2</v>
      </c>
      <c r="AO1268">
        <v>2.2526923641843975E-2</v>
      </c>
      <c r="AP1268">
        <v>1.4805640662382236E-2</v>
      </c>
    </row>
    <row r="1269" spans="1:42" x14ac:dyDescent="0.35">
      <c r="A1269" s="48">
        <v>2020</v>
      </c>
      <c r="B1269">
        <v>466</v>
      </c>
      <c r="C1269">
        <v>415897</v>
      </c>
      <c r="D1269" t="s">
        <v>205</v>
      </c>
      <c r="E1269" t="s">
        <v>16</v>
      </c>
      <c r="F1269">
        <v>2019</v>
      </c>
      <c r="G1269">
        <v>169</v>
      </c>
      <c r="H1269">
        <v>1137.9951923076924</v>
      </c>
      <c r="J1269">
        <v>175</v>
      </c>
      <c r="K1269" t="s">
        <v>722</v>
      </c>
      <c r="L1269">
        <v>0.54</v>
      </c>
      <c r="M1269">
        <v>0.54</v>
      </c>
      <c r="N1269" t="s">
        <v>722</v>
      </c>
      <c r="O1269">
        <v>10000</v>
      </c>
      <c r="P1269">
        <v>10000</v>
      </c>
      <c r="Q1269">
        <v>1137.9951923076924</v>
      </c>
      <c r="R1269" t="s">
        <v>722</v>
      </c>
      <c r="S1269">
        <v>0.129</v>
      </c>
      <c r="T1269">
        <v>0.129</v>
      </c>
      <c r="U1269" t="s">
        <v>722</v>
      </c>
      <c r="V1269">
        <v>1.0200000000000001E-5</v>
      </c>
      <c r="W1269">
        <v>1.0200000000000001E-5</v>
      </c>
      <c r="X1269" t="s">
        <v>722</v>
      </c>
      <c r="Y1269">
        <v>0.13700000000000001</v>
      </c>
      <c r="Z1269">
        <v>0.13700000000000001</v>
      </c>
      <c r="AA1269" t="s">
        <v>722</v>
      </c>
      <c r="AB1269">
        <v>5.66E-5</v>
      </c>
      <c r="AC1269">
        <v>5.66E-5</v>
      </c>
      <c r="AD1269" t="s">
        <v>722</v>
      </c>
      <c r="AE1269">
        <v>1</v>
      </c>
      <c r="AF1269">
        <v>1</v>
      </c>
      <c r="AG1269" t="s">
        <v>722</v>
      </c>
      <c r="AH1269">
        <v>0.97699999999999998</v>
      </c>
      <c r="AI1269">
        <v>0.97699999999999998</v>
      </c>
      <c r="AJ1269">
        <v>0.14060755096153846</v>
      </c>
      <c r="AK1269">
        <v>0.19677808574326922</v>
      </c>
      <c r="AL1269">
        <v>32.193173869063351</v>
      </c>
      <c r="AM1269">
        <v>45.053847283687951</v>
      </c>
      <c r="AN1269" s="61">
        <v>1.6096586934531677E-2</v>
      </c>
      <c r="AO1269">
        <v>2.2526923641843975E-2</v>
      </c>
      <c r="AP1269">
        <v>1.4805640662382236E-2</v>
      </c>
    </row>
    <row r="1270" spans="1:42" x14ac:dyDescent="0.35">
      <c r="A1270" s="48">
        <v>2020</v>
      </c>
      <c r="B1270">
        <v>467</v>
      </c>
      <c r="C1270">
        <v>415898</v>
      </c>
      <c r="D1270" t="s">
        <v>205</v>
      </c>
      <c r="E1270" t="s">
        <v>16</v>
      </c>
      <c r="F1270">
        <v>2019</v>
      </c>
      <c r="G1270">
        <v>169</v>
      </c>
      <c r="H1270">
        <v>1137.9951923076924</v>
      </c>
      <c r="J1270">
        <v>175</v>
      </c>
      <c r="K1270" t="s">
        <v>722</v>
      </c>
      <c r="L1270">
        <v>0.54</v>
      </c>
      <c r="M1270">
        <v>0.54</v>
      </c>
      <c r="N1270" t="s">
        <v>722</v>
      </c>
      <c r="O1270">
        <v>10000</v>
      </c>
      <c r="P1270">
        <v>10000</v>
      </c>
      <c r="Q1270">
        <v>1137.9951923076924</v>
      </c>
      <c r="R1270" t="s">
        <v>722</v>
      </c>
      <c r="S1270">
        <v>0.129</v>
      </c>
      <c r="T1270">
        <v>0.129</v>
      </c>
      <c r="U1270" t="s">
        <v>722</v>
      </c>
      <c r="V1270">
        <v>1.0200000000000001E-5</v>
      </c>
      <c r="W1270">
        <v>1.0200000000000001E-5</v>
      </c>
      <c r="X1270" t="s">
        <v>722</v>
      </c>
      <c r="Y1270">
        <v>0.13700000000000001</v>
      </c>
      <c r="Z1270">
        <v>0.13700000000000001</v>
      </c>
      <c r="AA1270" t="s">
        <v>722</v>
      </c>
      <c r="AB1270">
        <v>5.66E-5</v>
      </c>
      <c r="AC1270">
        <v>5.66E-5</v>
      </c>
      <c r="AD1270" t="s">
        <v>722</v>
      </c>
      <c r="AE1270">
        <v>1</v>
      </c>
      <c r="AF1270">
        <v>1</v>
      </c>
      <c r="AG1270" t="s">
        <v>722</v>
      </c>
      <c r="AH1270">
        <v>0.97699999999999998</v>
      </c>
      <c r="AI1270">
        <v>0.97699999999999998</v>
      </c>
      <c r="AJ1270">
        <v>0.14060755096153846</v>
      </c>
      <c r="AK1270">
        <v>0.19677808574326922</v>
      </c>
      <c r="AL1270">
        <v>32.193173869063351</v>
      </c>
      <c r="AM1270">
        <v>45.053847283687951</v>
      </c>
      <c r="AN1270" s="61">
        <v>1.6096586934531677E-2</v>
      </c>
      <c r="AO1270">
        <v>2.2526923641843975E-2</v>
      </c>
      <c r="AP1270">
        <v>1.4805640662382236E-2</v>
      </c>
    </row>
    <row r="1271" spans="1:42" x14ac:dyDescent="0.35">
      <c r="A1271" s="48">
        <v>2020</v>
      </c>
      <c r="B1271">
        <v>468</v>
      </c>
      <c r="C1271">
        <v>415899</v>
      </c>
      <c r="D1271" t="s">
        <v>205</v>
      </c>
      <c r="E1271" t="s">
        <v>16</v>
      </c>
      <c r="F1271">
        <v>2019</v>
      </c>
      <c r="G1271">
        <v>169</v>
      </c>
      <c r="H1271">
        <v>1137.9951923076924</v>
      </c>
      <c r="J1271">
        <v>175</v>
      </c>
      <c r="K1271" t="s">
        <v>722</v>
      </c>
      <c r="L1271">
        <v>0.54</v>
      </c>
      <c r="M1271">
        <v>0.54</v>
      </c>
      <c r="N1271" t="s">
        <v>722</v>
      </c>
      <c r="O1271">
        <v>10000</v>
      </c>
      <c r="P1271">
        <v>10000</v>
      </c>
      <c r="Q1271">
        <v>1137.9951923076924</v>
      </c>
      <c r="R1271" t="s">
        <v>722</v>
      </c>
      <c r="S1271">
        <v>0.129</v>
      </c>
      <c r="T1271">
        <v>0.129</v>
      </c>
      <c r="U1271" t="s">
        <v>722</v>
      </c>
      <c r="V1271">
        <v>1.0200000000000001E-5</v>
      </c>
      <c r="W1271">
        <v>1.0200000000000001E-5</v>
      </c>
      <c r="X1271" t="s">
        <v>722</v>
      </c>
      <c r="Y1271">
        <v>0.13700000000000001</v>
      </c>
      <c r="Z1271">
        <v>0.13700000000000001</v>
      </c>
      <c r="AA1271" t="s">
        <v>722</v>
      </c>
      <c r="AB1271">
        <v>5.66E-5</v>
      </c>
      <c r="AC1271">
        <v>5.66E-5</v>
      </c>
      <c r="AD1271" t="s">
        <v>722</v>
      </c>
      <c r="AE1271">
        <v>1</v>
      </c>
      <c r="AF1271">
        <v>1</v>
      </c>
      <c r="AG1271" t="s">
        <v>722</v>
      </c>
      <c r="AH1271">
        <v>0.97699999999999998</v>
      </c>
      <c r="AI1271">
        <v>0.97699999999999998</v>
      </c>
      <c r="AJ1271">
        <v>0.14060755096153846</v>
      </c>
      <c r="AK1271">
        <v>0.19677808574326922</v>
      </c>
      <c r="AL1271">
        <v>32.193173869063351</v>
      </c>
      <c r="AM1271">
        <v>45.053847283687951</v>
      </c>
      <c r="AN1271" s="61">
        <v>1.6096586934531677E-2</v>
      </c>
      <c r="AO1271">
        <v>2.2526923641843975E-2</v>
      </c>
      <c r="AP1271">
        <v>1.4805640662382236E-2</v>
      </c>
    </row>
    <row r="1272" spans="1:42" x14ac:dyDescent="0.35">
      <c r="A1272" s="48">
        <v>2020</v>
      </c>
      <c r="B1272">
        <v>469</v>
      </c>
      <c r="C1272">
        <v>415900</v>
      </c>
      <c r="D1272" t="s">
        <v>205</v>
      </c>
      <c r="E1272" t="s">
        <v>16</v>
      </c>
      <c r="F1272">
        <v>2019</v>
      </c>
      <c r="G1272">
        <v>169</v>
      </c>
      <c r="H1272">
        <v>1137.9951923076924</v>
      </c>
      <c r="J1272">
        <v>175</v>
      </c>
      <c r="K1272" t="s">
        <v>722</v>
      </c>
      <c r="L1272">
        <v>0.54</v>
      </c>
      <c r="M1272">
        <v>0.54</v>
      </c>
      <c r="N1272" t="s">
        <v>722</v>
      </c>
      <c r="O1272">
        <v>10000</v>
      </c>
      <c r="P1272">
        <v>10000</v>
      </c>
      <c r="Q1272">
        <v>1137.9951923076924</v>
      </c>
      <c r="R1272" t="s">
        <v>722</v>
      </c>
      <c r="S1272">
        <v>0.129</v>
      </c>
      <c r="T1272">
        <v>0.129</v>
      </c>
      <c r="U1272" t="s">
        <v>722</v>
      </c>
      <c r="V1272">
        <v>1.0200000000000001E-5</v>
      </c>
      <c r="W1272">
        <v>1.0200000000000001E-5</v>
      </c>
      <c r="X1272" t="s">
        <v>722</v>
      </c>
      <c r="Y1272">
        <v>0.13700000000000001</v>
      </c>
      <c r="Z1272">
        <v>0.13700000000000001</v>
      </c>
      <c r="AA1272" t="s">
        <v>722</v>
      </c>
      <c r="AB1272">
        <v>5.66E-5</v>
      </c>
      <c r="AC1272">
        <v>5.66E-5</v>
      </c>
      <c r="AD1272" t="s">
        <v>722</v>
      </c>
      <c r="AE1272">
        <v>1</v>
      </c>
      <c r="AF1272">
        <v>1</v>
      </c>
      <c r="AG1272" t="s">
        <v>722</v>
      </c>
      <c r="AH1272">
        <v>0.97699999999999998</v>
      </c>
      <c r="AI1272">
        <v>0.97699999999999998</v>
      </c>
      <c r="AJ1272">
        <v>0.14060755096153846</v>
      </c>
      <c r="AK1272">
        <v>0.19677808574326922</v>
      </c>
      <c r="AL1272">
        <v>32.193173869063351</v>
      </c>
      <c r="AM1272">
        <v>45.053847283687951</v>
      </c>
      <c r="AN1272" s="61">
        <v>1.6096586934531677E-2</v>
      </c>
      <c r="AO1272">
        <v>2.2526923641843975E-2</v>
      </c>
      <c r="AP1272">
        <v>1.4805640662382236E-2</v>
      </c>
    </row>
    <row r="1273" spans="1:42" x14ac:dyDescent="0.35">
      <c r="A1273" s="48">
        <v>2020</v>
      </c>
      <c r="B1273">
        <v>470</v>
      </c>
      <c r="C1273">
        <v>415901</v>
      </c>
      <c r="D1273" t="s">
        <v>205</v>
      </c>
      <c r="E1273" t="s">
        <v>16</v>
      </c>
      <c r="F1273">
        <v>2019</v>
      </c>
      <c r="G1273">
        <v>169</v>
      </c>
      <c r="H1273">
        <v>1137.9951923076924</v>
      </c>
      <c r="J1273">
        <v>175</v>
      </c>
      <c r="K1273" t="s">
        <v>722</v>
      </c>
      <c r="L1273">
        <v>0.54</v>
      </c>
      <c r="M1273">
        <v>0.54</v>
      </c>
      <c r="N1273" t="s">
        <v>722</v>
      </c>
      <c r="O1273">
        <v>10000</v>
      </c>
      <c r="P1273">
        <v>10000</v>
      </c>
      <c r="Q1273">
        <v>1137.9951923076924</v>
      </c>
      <c r="R1273" t="s">
        <v>722</v>
      </c>
      <c r="S1273">
        <v>0.129</v>
      </c>
      <c r="T1273">
        <v>0.129</v>
      </c>
      <c r="U1273" t="s">
        <v>722</v>
      </c>
      <c r="V1273">
        <v>1.0200000000000001E-5</v>
      </c>
      <c r="W1273">
        <v>1.0200000000000001E-5</v>
      </c>
      <c r="X1273" t="s">
        <v>722</v>
      </c>
      <c r="Y1273">
        <v>0.13700000000000001</v>
      </c>
      <c r="Z1273">
        <v>0.13700000000000001</v>
      </c>
      <c r="AA1273" t="s">
        <v>722</v>
      </c>
      <c r="AB1273">
        <v>5.66E-5</v>
      </c>
      <c r="AC1273">
        <v>5.66E-5</v>
      </c>
      <c r="AD1273" t="s">
        <v>722</v>
      </c>
      <c r="AE1273">
        <v>1</v>
      </c>
      <c r="AF1273">
        <v>1</v>
      </c>
      <c r="AG1273" t="s">
        <v>722</v>
      </c>
      <c r="AH1273">
        <v>0.97699999999999998</v>
      </c>
      <c r="AI1273">
        <v>0.97699999999999998</v>
      </c>
      <c r="AJ1273">
        <v>0.14060755096153846</v>
      </c>
      <c r="AK1273">
        <v>0.19677808574326922</v>
      </c>
      <c r="AL1273">
        <v>32.193173869063351</v>
      </c>
      <c r="AM1273">
        <v>45.053847283687951</v>
      </c>
      <c r="AN1273" s="61">
        <v>1.6096586934531677E-2</v>
      </c>
      <c r="AO1273">
        <v>2.2526923641843975E-2</v>
      </c>
      <c r="AP1273">
        <v>1.4805640662382236E-2</v>
      </c>
    </row>
    <row r="1274" spans="1:42" x14ac:dyDescent="0.35">
      <c r="A1274" s="48">
        <v>2020</v>
      </c>
      <c r="B1274">
        <v>471</v>
      </c>
      <c r="C1274">
        <v>415902</v>
      </c>
      <c r="D1274" t="s">
        <v>205</v>
      </c>
      <c r="E1274" t="s">
        <v>16</v>
      </c>
      <c r="F1274">
        <v>2019</v>
      </c>
      <c r="G1274">
        <v>169</v>
      </c>
      <c r="H1274">
        <v>1137.9951923076924</v>
      </c>
      <c r="J1274">
        <v>175</v>
      </c>
      <c r="K1274" t="s">
        <v>722</v>
      </c>
      <c r="L1274">
        <v>0.54</v>
      </c>
      <c r="M1274">
        <v>0.54</v>
      </c>
      <c r="N1274" t="s">
        <v>722</v>
      </c>
      <c r="O1274">
        <v>10000</v>
      </c>
      <c r="P1274">
        <v>10000</v>
      </c>
      <c r="Q1274">
        <v>1137.9951923076924</v>
      </c>
      <c r="R1274" t="s">
        <v>722</v>
      </c>
      <c r="S1274">
        <v>0.129</v>
      </c>
      <c r="T1274">
        <v>0.129</v>
      </c>
      <c r="U1274" t="s">
        <v>722</v>
      </c>
      <c r="V1274">
        <v>1.0200000000000001E-5</v>
      </c>
      <c r="W1274">
        <v>1.0200000000000001E-5</v>
      </c>
      <c r="X1274" t="s">
        <v>722</v>
      </c>
      <c r="Y1274">
        <v>0.13700000000000001</v>
      </c>
      <c r="Z1274">
        <v>0.13700000000000001</v>
      </c>
      <c r="AA1274" t="s">
        <v>722</v>
      </c>
      <c r="AB1274">
        <v>5.66E-5</v>
      </c>
      <c r="AC1274">
        <v>5.66E-5</v>
      </c>
      <c r="AD1274" t="s">
        <v>722</v>
      </c>
      <c r="AE1274">
        <v>1</v>
      </c>
      <c r="AF1274">
        <v>1</v>
      </c>
      <c r="AG1274" t="s">
        <v>722</v>
      </c>
      <c r="AH1274">
        <v>0.97699999999999998</v>
      </c>
      <c r="AI1274">
        <v>0.97699999999999998</v>
      </c>
      <c r="AJ1274">
        <v>0.14060755096153846</v>
      </c>
      <c r="AK1274">
        <v>0.19677808574326922</v>
      </c>
      <c r="AL1274">
        <v>32.193173869063351</v>
      </c>
      <c r="AM1274">
        <v>45.053847283687951</v>
      </c>
      <c r="AN1274" s="61">
        <v>1.6096586934531677E-2</v>
      </c>
      <c r="AO1274">
        <v>2.2526923641843975E-2</v>
      </c>
      <c r="AP1274">
        <v>1.4805640662382236E-2</v>
      </c>
    </row>
    <row r="1275" spans="1:42" x14ac:dyDescent="0.35">
      <c r="A1275" s="48">
        <v>2020</v>
      </c>
      <c r="B1275">
        <v>472</v>
      </c>
      <c r="C1275">
        <v>415903</v>
      </c>
      <c r="D1275" t="s">
        <v>205</v>
      </c>
      <c r="E1275" t="s">
        <v>16</v>
      </c>
      <c r="F1275">
        <v>2019</v>
      </c>
      <c r="G1275">
        <v>169</v>
      </c>
      <c r="H1275">
        <v>1137.9951923076924</v>
      </c>
      <c r="J1275">
        <v>175</v>
      </c>
      <c r="K1275" t="s">
        <v>722</v>
      </c>
      <c r="L1275">
        <v>0.54</v>
      </c>
      <c r="M1275">
        <v>0.54</v>
      </c>
      <c r="N1275" t="s">
        <v>722</v>
      </c>
      <c r="O1275">
        <v>10000</v>
      </c>
      <c r="P1275">
        <v>10000</v>
      </c>
      <c r="Q1275">
        <v>1137.9951923076924</v>
      </c>
      <c r="R1275" t="s">
        <v>722</v>
      </c>
      <c r="S1275">
        <v>0.129</v>
      </c>
      <c r="T1275">
        <v>0.129</v>
      </c>
      <c r="U1275" t="s">
        <v>722</v>
      </c>
      <c r="V1275">
        <v>1.0200000000000001E-5</v>
      </c>
      <c r="W1275">
        <v>1.0200000000000001E-5</v>
      </c>
      <c r="X1275" t="s">
        <v>722</v>
      </c>
      <c r="Y1275">
        <v>0.13700000000000001</v>
      </c>
      <c r="Z1275">
        <v>0.13700000000000001</v>
      </c>
      <c r="AA1275" t="s">
        <v>722</v>
      </c>
      <c r="AB1275">
        <v>5.66E-5</v>
      </c>
      <c r="AC1275">
        <v>5.66E-5</v>
      </c>
      <c r="AD1275" t="s">
        <v>722</v>
      </c>
      <c r="AE1275">
        <v>1</v>
      </c>
      <c r="AF1275">
        <v>1</v>
      </c>
      <c r="AG1275" t="s">
        <v>722</v>
      </c>
      <c r="AH1275">
        <v>0.97699999999999998</v>
      </c>
      <c r="AI1275">
        <v>0.97699999999999998</v>
      </c>
      <c r="AJ1275">
        <v>0.14060755096153846</v>
      </c>
      <c r="AK1275">
        <v>0.19677808574326922</v>
      </c>
      <c r="AL1275">
        <v>32.193173869063351</v>
      </c>
      <c r="AM1275">
        <v>45.053847283687951</v>
      </c>
      <c r="AN1275" s="61">
        <v>1.6096586934531677E-2</v>
      </c>
      <c r="AO1275">
        <v>2.2526923641843975E-2</v>
      </c>
      <c r="AP1275">
        <v>1.4805640662382236E-2</v>
      </c>
    </row>
    <row r="1276" spans="1:42" x14ac:dyDescent="0.35">
      <c r="A1276" s="48">
        <v>2020</v>
      </c>
      <c r="B1276">
        <v>473</v>
      </c>
      <c r="C1276">
        <v>415904</v>
      </c>
      <c r="D1276" t="s">
        <v>205</v>
      </c>
      <c r="E1276" t="s">
        <v>16</v>
      </c>
      <c r="F1276">
        <v>2019</v>
      </c>
      <c r="G1276">
        <v>169</v>
      </c>
      <c r="H1276">
        <v>1137.9951923076924</v>
      </c>
      <c r="J1276">
        <v>175</v>
      </c>
      <c r="K1276" t="s">
        <v>722</v>
      </c>
      <c r="L1276">
        <v>0.54</v>
      </c>
      <c r="M1276">
        <v>0.54</v>
      </c>
      <c r="N1276" t="s">
        <v>722</v>
      </c>
      <c r="O1276">
        <v>10000</v>
      </c>
      <c r="P1276">
        <v>10000</v>
      </c>
      <c r="Q1276">
        <v>1137.9951923076924</v>
      </c>
      <c r="R1276" t="s">
        <v>722</v>
      </c>
      <c r="S1276">
        <v>0.129</v>
      </c>
      <c r="T1276">
        <v>0.129</v>
      </c>
      <c r="U1276" t="s">
        <v>722</v>
      </c>
      <c r="V1276">
        <v>1.0200000000000001E-5</v>
      </c>
      <c r="W1276">
        <v>1.0200000000000001E-5</v>
      </c>
      <c r="X1276" t="s">
        <v>722</v>
      </c>
      <c r="Y1276">
        <v>0.13700000000000001</v>
      </c>
      <c r="Z1276">
        <v>0.13700000000000001</v>
      </c>
      <c r="AA1276" t="s">
        <v>722</v>
      </c>
      <c r="AB1276">
        <v>5.66E-5</v>
      </c>
      <c r="AC1276">
        <v>5.66E-5</v>
      </c>
      <c r="AD1276" t="s">
        <v>722</v>
      </c>
      <c r="AE1276">
        <v>1</v>
      </c>
      <c r="AF1276">
        <v>1</v>
      </c>
      <c r="AG1276" t="s">
        <v>722</v>
      </c>
      <c r="AH1276">
        <v>0.97699999999999998</v>
      </c>
      <c r="AI1276">
        <v>0.97699999999999998</v>
      </c>
      <c r="AJ1276">
        <v>0.14060755096153846</v>
      </c>
      <c r="AK1276">
        <v>0.19677808574326922</v>
      </c>
      <c r="AL1276">
        <v>32.193173869063351</v>
      </c>
      <c r="AM1276">
        <v>45.053847283687951</v>
      </c>
      <c r="AN1276" s="61">
        <v>1.6096586934531677E-2</v>
      </c>
      <c r="AO1276">
        <v>2.2526923641843975E-2</v>
      </c>
      <c r="AP1276">
        <v>1.4805640662382236E-2</v>
      </c>
    </row>
    <row r="1277" spans="1:42" x14ac:dyDescent="0.35">
      <c r="A1277" s="48">
        <v>2020</v>
      </c>
      <c r="B1277">
        <v>474</v>
      </c>
      <c r="C1277">
        <v>415905</v>
      </c>
      <c r="D1277" t="s">
        <v>205</v>
      </c>
      <c r="E1277" t="s">
        <v>16</v>
      </c>
      <c r="F1277">
        <v>2019</v>
      </c>
      <c r="G1277">
        <v>169</v>
      </c>
      <c r="H1277">
        <v>1137.9951923076924</v>
      </c>
      <c r="J1277">
        <v>175</v>
      </c>
      <c r="K1277" t="s">
        <v>722</v>
      </c>
      <c r="L1277">
        <v>0.54</v>
      </c>
      <c r="M1277">
        <v>0.54</v>
      </c>
      <c r="N1277" t="s">
        <v>722</v>
      </c>
      <c r="O1277">
        <v>10000</v>
      </c>
      <c r="P1277">
        <v>10000</v>
      </c>
      <c r="Q1277">
        <v>1137.9951923076924</v>
      </c>
      <c r="R1277" t="s">
        <v>722</v>
      </c>
      <c r="S1277">
        <v>0.129</v>
      </c>
      <c r="T1277">
        <v>0.129</v>
      </c>
      <c r="U1277" t="s">
        <v>722</v>
      </c>
      <c r="V1277">
        <v>1.0200000000000001E-5</v>
      </c>
      <c r="W1277">
        <v>1.0200000000000001E-5</v>
      </c>
      <c r="X1277" t="s">
        <v>722</v>
      </c>
      <c r="Y1277">
        <v>0.13700000000000001</v>
      </c>
      <c r="Z1277">
        <v>0.13700000000000001</v>
      </c>
      <c r="AA1277" t="s">
        <v>722</v>
      </c>
      <c r="AB1277">
        <v>5.66E-5</v>
      </c>
      <c r="AC1277">
        <v>5.66E-5</v>
      </c>
      <c r="AD1277" t="s">
        <v>722</v>
      </c>
      <c r="AE1277">
        <v>1</v>
      </c>
      <c r="AF1277">
        <v>1</v>
      </c>
      <c r="AG1277" t="s">
        <v>722</v>
      </c>
      <c r="AH1277">
        <v>0.97699999999999998</v>
      </c>
      <c r="AI1277">
        <v>0.97699999999999998</v>
      </c>
      <c r="AJ1277">
        <v>0.14060755096153846</v>
      </c>
      <c r="AK1277">
        <v>0.19677808574326922</v>
      </c>
      <c r="AL1277">
        <v>32.193173869063351</v>
      </c>
      <c r="AM1277">
        <v>45.053847283687951</v>
      </c>
      <c r="AN1277" s="61">
        <v>1.6096586934531677E-2</v>
      </c>
      <c r="AO1277">
        <v>2.2526923641843975E-2</v>
      </c>
      <c r="AP1277">
        <v>1.4805640662382236E-2</v>
      </c>
    </row>
    <row r="1278" spans="1:42" x14ac:dyDescent="0.35">
      <c r="A1278" s="48">
        <v>2020</v>
      </c>
      <c r="B1278">
        <v>475</v>
      </c>
      <c r="C1278">
        <v>415906</v>
      </c>
      <c r="D1278" t="s">
        <v>205</v>
      </c>
      <c r="E1278" t="s">
        <v>16</v>
      </c>
      <c r="F1278">
        <v>2019</v>
      </c>
      <c r="G1278">
        <v>169</v>
      </c>
      <c r="H1278">
        <v>1137.9951923076924</v>
      </c>
      <c r="J1278">
        <v>175</v>
      </c>
      <c r="K1278" t="s">
        <v>722</v>
      </c>
      <c r="L1278">
        <v>0.54</v>
      </c>
      <c r="M1278">
        <v>0.54</v>
      </c>
      <c r="N1278" t="s">
        <v>722</v>
      </c>
      <c r="O1278">
        <v>10000</v>
      </c>
      <c r="P1278">
        <v>10000</v>
      </c>
      <c r="Q1278">
        <v>1137.9951923076924</v>
      </c>
      <c r="R1278" t="s">
        <v>722</v>
      </c>
      <c r="S1278">
        <v>0.129</v>
      </c>
      <c r="T1278">
        <v>0.129</v>
      </c>
      <c r="U1278" t="s">
        <v>722</v>
      </c>
      <c r="V1278">
        <v>1.0200000000000001E-5</v>
      </c>
      <c r="W1278">
        <v>1.0200000000000001E-5</v>
      </c>
      <c r="X1278" t="s">
        <v>722</v>
      </c>
      <c r="Y1278">
        <v>0.13700000000000001</v>
      </c>
      <c r="Z1278">
        <v>0.13700000000000001</v>
      </c>
      <c r="AA1278" t="s">
        <v>722</v>
      </c>
      <c r="AB1278">
        <v>5.66E-5</v>
      </c>
      <c r="AC1278">
        <v>5.66E-5</v>
      </c>
      <c r="AD1278" t="s">
        <v>722</v>
      </c>
      <c r="AE1278">
        <v>1</v>
      </c>
      <c r="AF1278">
        <v>1</v>
      </c>
      <c r="AG1278" t="s">
        <v>722</v>
      </c>
      <c r="AH1278">
        <v>0.97699999999999998</v>
      </c>
      <c r="AI1278">
        <v>0.97699999999999998</v>
      </c>
      <c r="AJ1278">
        <v>0.14060755096153846</v>
      </c>
      <c r="AK1278">
        <v>0.19677808574326922</v>
      </c>
      <c r="AL1278">
        <v>32.193173869063351</v>
      </c>
      <c r="AM1278">
        <v>45.053847283687951</v>
      </c>
      <c r="AN1278" s="61">
        <v>1.6096586934531677E-2</v>
      </c>
      <c r="AO1278">
        <v>2.2526923641843975E-2</v>
      </c>
      <c r="AP1278">
        <v>1.4805640662382236E-2</v>
      </c>
    </row>
    <row r="1279" spans="1:42" x14ac:dyDescent="0.35">
      <c r="A1279" s="48">
        <v>2020</v>
      </c>
      <c r="B1279">
        <v>476</v>
      </c>
      <c r="C1279">
        <v>415907</v>
      </c>
      <c r="D1279" t="s">
        <v>205</v>
      </c>
      <c r="E1279" t="s">
        <v>16</v>
      </c>
      <c r="F1279">
        <v>2019</v>
      </c>
      <c r="G1279">
        <v>169</v>
      </c>
      <c r="H1279">
        <v>1137.9951923076924</v>
      </c>
      <c r="J1279">
        <v>175</v>
      </c>
      <c r="K1279" t="s">
        <v>722</v>
      </c>
      <c r="L1279">
        <v>0.54</v>
      </c>
      <c r="M1279">
        <v>0.54</v>
      </c>
      <c r="N1279" t="s">
        <v>722</v>
      </c>
      <c r="O1279">
        <v>10000</v>
      </c>
      <c r="P1279">
        <v>10000</v>
      </c>
      <c r="Q1279">
        <v>1137.9951923076924</v>
      </c>
      <c r="R1279" t="s">
        <v>722</v>
      </c>
      <c r="S1279">
        <v>0.129</v>
      </c>
      <c r="T1279">
        <v>0.129</v>
      </c>
      <c r="U1279" t="s">
        <v>722</v>
      </c>
      <c r="V1279">
        <v>1.0200000000000001E-5</v>
      </c>
      <c r="W1279">
        <v>1.0200000000000001E-5</v>
      </c>
      <c r="X1279" t="s">
        <v>722</v>
      </c>
      <c r="Y1279">
        <v>0.13700000000000001</v>
      </c>
      <c r="Z1279">
        <v>0.13700000000000001</v>
      </c>
      <c r="AA1279" t="s">
        <v>722</v>
      </c>
      <c r="AB1279">
        <v>5.66E-5</v>
      </c>
      <c r="AC1279">
        <v>5.66E-5</v>
      </c>
      <c r="AD1279" t="s">
        <v>722</v>
      </c>
      <c r="AE1279">
        <v>1</v>
      </c>
      <c r="AF1279">
        <v>1</v>
      </c>
      <c r="AG1279" t="s">
        <v>722</v>
      </c>
      <c r="AH1279">
        <v>0.97699999999999998</v>
      </c>
      <c r="AI1279">
        <v>0.97699999999999998</v>
      </c>
      <c r="AJ1279">
        <v>0.14060755096153846</v>
      </c>
      <c r="AK1279">
        <v>0.19677808574326922</v>
      </c>
      <c r="AL1279">
        <v>32.193173869063351</v>
      </c>
      <c r="AM1279">
        <v>45.053847283687951</v>
      </c>
      <c r="AN1279" s="61">
        <v>1.6096586934531677E-2</v>
      </c>
      <c r="AO1279">
        <v>2.2526923641843975E-2</v>
      </c>
      <c r="AP1279">
        <v>1.4805640662382236E-2</v>
      </c>
    </row>
    <row r="1280" spans="1:42" x14ac:dyDescent="0.35">
      <c r="A1280" s="48">
        <v>2020</v>
      </c>
      <c r="B1280">
        <v>477</v>
      </c>
      <c r="C1280">
        <v>415908</v>
      </c>
      <c r="D1280" t="s">
        <v>205</v>
      </c>
      <c r="E1280" t="s">
        <v>16</v>
      </c>
      <c r="F1280">
        <v>2019</v>
      </c>
      <c r="G1280">
        <v>169</v>
      </c>
      <c r="H1280">
        <v>1137.9951923076924</v>
      </c>
      <c r="J1280">
        <v>175</v>
      </c>
      <c r="K1280" t="s">
        <v>722</v>
      </c>
      <c r="L1280">
        <v>0.54</v>
      </c>
      <c r="M1280">
        <v>0.54</v>
      </c>
      <c r="N1280" t="s">
        <v>722</v>
      </c>
      <c r="O1280">
        <v>10000</v>
      </c>
      <c r="P1280">
        <v>10000</v>
      </c>
      <c r="Q1280">
        <v>1137.9951923076924</v>
      </c>
      <c r="R1280" t="s">
        <v>722</v>
      </c>
      <c r="S1280">
        <v>0.129</v>
      </c>
      <c r="T1280">
        <v>0.129</v>
      </c>
      <c r="U1280" t="s">
        <v>722</v>
      </c>
      <c r="V1280">
        <v>1.0200000000000001E-5</v>
      </c>
      <c r="W1280">
        <v>1.0200000000000001E-5</v>
      </c>
      <c r="X1280" t="s">
        <v>722</v>
      </c>
      <c r="Y1280">
        <v>0.13700000000000001</v>
      </c>
      <c r="Z1280">
        <v>0.13700000000000001</v>
      </c>
      <c r="AA1280" t="s">
        <v>722</v>
      </c>
      <c r="AB1280">
        <v>5.66E-5</v>
      </c>
      <c r="AC1280">
        <v>5.66E-5</v>
      </c>
      <c r="AD1280" t="s">
        <v>722</v>
      </c>
      <c r="AE1280">
        <v>1</v>
      </c>
      <c r="AF1280">
        <v>1</v>
      </c>
      <c r="AG1280" t="s">
        <v>722</v>
      </c>
      <c r="AH1280">
        <v>0.97699999999999998</v>
      </c>
      <c r="AI1280">
        <v>0.97699999999999998</v>
      </c>
      <c r="AJ1280">
        <v>0.14060755096153846</v>
      </c>
      <c r="AK1280">
        <v>0.19677808574326922</v>
      </c>
      <c r="AL1280">
        <v>32.193173869063351</v>
      </c>
      <c r="AM1280">
        <v>45.053847283687951</v>
      </c>
      <c r="AN1280" s="61">
        <v>1.6096586934531677E-2</v>
      </c>
      <c r="AO1280">
        <v>2.2526923641843975E-2</v>
      </c>
      <c r="AP1280">
        <v>1.4805640662382236E-2</v>
      </c>
    </row>
    <row r="1281" spans="1:42" x14ac:dyDescent="0.35">
      <c r="A1281" s="48">
        <v>2020</v>
      </c>
      <c r="B1281">
        <v>478</v>
      </c>
      <c r="C1281">
        <v>415909</v>
      </c>
      <c r="D1281" t="s">
        <v>205</v>
      </c>
      <c r="E1281" t="s">
        <v>16</v>
      </c>
      <c r="F1281">
        <v>2019</v>
      </c>
      <c r="G1281">
        <v>169</v>
      </c>
      <c r="H1281">
        <v>1137.9951923076924</v>
      </c>
      <c r="J1281">
        <v>175</v>
      </c>
      <c r="K1281" t="s">
        <v>722</v>
      </c>
      <c r="L1281">
        <v>0.54</v>
      </c>
      <c r="M1281">
        <v>0.54</v>
      </c>
      <c r="N1281" t="s">
        <v>722</v>
      </c>
      <c r="O1281">
        <v>10000</v>
      </c>
      <c r="P1281">
        <v>10000</v>
      </c>
      <c r="Q1281">
        <v>1137.9951923076924</v>
      </c>
      <c r="R1281" t="s">
        <v>722</v>
      </c>
      <c r="S1281">
        <v>0.129</v>
      </c>
      <c r="T1281">
        <v>0.129</v>
      </c>
      <c r="U1281" t="s">
        <v>722</v>
      </c>
      <c r="V1281">
        <v>1.0200000000000001E-5</v>
      </c>
      <c r="W1281">
        <v>1.0200000000000001E-5</v>
      </c>
      <c r="X1281" t="s">
        <v>722</v>
      </c>
      <c r="Y1281">
        <v>0.13700000000000001</v>
      </c>
      <c r="Z1281">
        <v>0.13700000000000001</v>
      </c>
      <c r="AA1281" t="s">
        <v>722</v>
      </c>
      <c r="AB1281">
        <v>5.66E-5</v>
      </c>
      <c r="AC1281">
        <v>5.66E-5</v>
      </c>
      <c r="AD1281" t="s">
        <v>722</v>
      </c>
      <c r="AE1281">
        <v>1</v>
      </c>
      <c r="AF1281">
        <v>1</v>
      </c>
      <c r="AG1281" t="s">
        <v>722</v>
      </c>
      <c r="AH1281">
        <v>0.97699999999999998</v>
      </c>
      <c r="AI1281">
        <v>0.97699999999999998</v>
      </c>
      <c r="AJ1281">
        <v>0.14060755096153846</v>
      </c>
      <c r="AK1281">
        <v>0.19677808574326922</v>
      </c>
      <c r="AL1281">
        <v>32.193173869063351</v>
      </c>
      <c r="AM1281">
        <v>45.053847283687951</v>
      </c>
      <c r="AN1281" s="61">
        <v>1.6096586934531677E-2</v>
      </c>
      <c r="AO1281">
        <v>2.2526923641843975E-2</v>
      </c>
      <c r="AP1281">
        <v>1.4805640662382236E-2</v>
      </c>
    </row>
    <row r="1282" spans="1:42" x14ac:dyDescent="0.35">
      <c r="A1282" s="48">
        <v>2020</v>
      </c>
      <c r="B1282">
        <v>479</v>
      </c>
      <c r="C1282">
        <v>415910</v>
      </c>
      <c r="D1282" t="s">
        <v>205</v>
      </c>
      <c r="E1282" t="s">
        <v>16</v>
      </c>
      <c r="F1282">
        <v>2019</v>
      </c>
      <c r="G1282">
        <v>169</v>
      </c>
      <c r="H1282">
        <v>1137.9951923076924</v>
      </c>
      <c r="J1282">
        <v>175</v>
      </c>
      <c r="K1282" t="s">
        <v>722</v>
      </c>
      <c r="L1282">
        <v>0.54</v>
      </c>
      <c r="M1282">
        <v>0.54</v>
      </c>
      <c r="N1282" t="s">
        <v>722</v>
      </c>
      <c r="O1282">
        <v>10000</v>
      </c>
      <c r="P1282">
        <v>10000</v>
      </c>
      <c r="Q1282">
        <v>1137.9951923076924</v>
      </c>
      <c r="R1282" t="s">
        <v>722</v>
      </c>
      <c r="S1282">
        <v>0.129</v>
      </c>
      <c r="T1282">
        <v>0.129</v>
      </c>
      <c r="U1282" t="s">
        <v>722</v>
      </c>
      <c r="V1282">
        <v>1.0200000000000001E-5</v>
      </c>
      <c r="W1282">
        <v>1.0200000000000001E-5</v>
      </c>
      <c r="X1282" t="s">
        <v>722</v>
      </c>
      <c r="Y1282">
        <v>0.13700000000000001</v>
      </c>
      <c r="Z1282">
        <v>0.13700000000000001</v>
      </c>
      <c r="AA1282" t="s">
        <v>722</v>
      </c>
      <c r="AB1282">
        <v>5.66E-5</v>
      </c>
      <c r="AC1282">
        <v>5.66E-5</v>
      </c>
      <c r="AD1282" t="s">
        <v>722</v>
      </c>
      <c r="AE1282">
        <v>1</v>
      </c>
      <c r="AF1282">
        <v>1</v>
      </c>
      <c r="AG1282" t="s">
        <v>722</v>
      </c>
      <c r="AH1282">
        <v>0.97699999999999998</v>
      </c>
      <c r="AI1282">
        <v>0.97699999999999998</v>
      </c>
      <c r="AJ1282">
        <v>0.14060755096153846</v>
      </c>
      <c r="AK1282">
        <v>0.19677808574326922</v>
      </c>
      <c r="AL1282">
        <v>32.193173869063351</v>
      </c>
      <c r="AM1282">
        <v>45.053847283687951</v>
      </c>
      <c r="AN1282" s="61">
        <v>1.6096586934531677E-2</v>
      </c>
      <c r="AO1282">
        <v>2.2526923641843975E-2</v>
      </c>
      <c r="AP1282">
        <v>1.4805640662382236E-2</v>
      </c>
    </row>
    <row r="1283" spans="1:42" x14ac:dyDescent="0.35">
      <c r="A1283" s="48">
        <v>2020</v>
      </c>
      <c r="B1283">
        <v>480</v>
      </c>
      <c r="C1283">
        <v>518838</v>
      </c>
      <c r="D1283" t="s">
        <v>205</v>
      </c>
      <c r="E1283" t="s">
        <v>16</v>
      </c>
      <c r="F1283">
        <v>2019</v>
      </c>
      <c r="G1283">
        <v>86</v>
      </c>
      <c r="H1283">
        <v>1137.9951923076924</v>
      </c>
      <c r="J1283">
        <v>100</v>
      </c>
      <c r="K1283" t="s">
        <v>722</v>
      </c>
      <c r="L1283">
        <v>0.54</v>
      </c>
      <c r="M1283">
        <v>0.54</v>
      </c>
      <c r="N1283" t="s">
        <v>722</v>
      </c>
      <c r="O1283">
        <v>10000</v>
      </c>
      <c r="P1283">
        <v>10000</v>
      </c>
      <c r="Q1283">
        <v>1137.9951923076924</v>
      </c>
      <c r="R1283" t="s">
        <v>722</v>
      </c>
      <c r="S1283">
        <v>1.7000000000000001E-2</v>
      </c>
      <c r="T1283">
        <v>1.7000000000000001E-2</v>
      </c>
      <c r="U1283" t="s">
        <v>722</v>
      </c>
      <c r="V1283">
        <v>3.2639999999999999E-5</v>
      </c>
      <c r="W1283">
        <v>3.2639999999999999E-5</v>
      </c>
      <c r="X1283" t="s">
        <v>722</v>
      </c>
      <c r="Y1283">
        <v>3.7999999999999999E-2</v>
      </c>
      <c r="Z1283">
        <v>3.7999999999999999E-2</v>
      </c>
      <c r="AA1283" t="s">
        <v>722</v>
      </c>
      <c r="AB1283">
        <v>7.5559999999999988E-5</v>
      </c>
      <c r="AC1283">
        <v>7.5559999999999988E-5</v>
      </c>
      <c r="AD1283" t="s">
        <v>722</v>
      </c>
      <c r="AE1283">
        <v>1</v>
      </c>
      <c r="AF1283">
        <v>1</v>
      </c>
      <c r="AG1283" t="s">
        <v>722</v>
      </c>
      <c r="AH1283">
        <v>0.97699999999999998</v>
      </c>
      <c r="AI1283">
        <v>0.97699999999999998</v>
      </c>
      <c r="AJ1283">
        <v>5.4144163076923081E-2</v>
      </c>
      <c r="AK1283">
        <v>0.12113521764596154</v>
      </c>
      <c r="AL1283">
        <v>6.3083901198801158</v>
      </c>
      <c r="AM1283">
        <v>14.113584304214855</v>
      </c>
      <c r="AN1283" s="61">
        <v>3.154195059940058E-3</v>
      </c>
      <c r="AO1283">
        <v>7.0567921521074283E-3</v>
      </c>
      <c r="AP1283">
        <v>2.9012286161328653E-3</v>
      </c>
    </row>
    <row r="1284" spans="1:42" x14ac:dyDescent="0.35">
      <c r="A1284" s="48">
        <v>2020</v>
      </c>
      <c r="B1284">
        <v>481</v>
      </c>
      <c r="C1284">
        <v>518839</v>
      </c>
      <c r="D1284" t="s">
        <v>205</v>
      </c>
      <c r="E1284" t="s">
        <v>16</v>
      </c>
      <c r="F1284">
        <v>2019</v>
      </c>
      <c r="G1284">
        <v>86</v>
      </c>
      <c r="H1284">
        <v>1137.9951923076924</v>
      </c>
      <c r="J1284">
        <v>100</v>
      </c>
      <c r="K1284" t="s">
        <v>722</v>
      </c>
      <c r="L1284">
        <v>0.54</v>
      </c>
      <c r="M1284">
        <v>0.54</v>
      </c>
      <c r="N1284" t="s">
        <v>722</v>
      </c>
      <c r="O1284">
        <v>10000</v>
      </c>
      <c r="P1284">
        <v>10000</v>
      </c>
      <c r="Q1284">
        <v>1137.9951923076924</v>
      </c>
      <c r="R1284" t="s">
        <v>722</v>
      </c>
      <c r="S1284">
        <v>1.7000000000000001E-2</v>
      </c>
      <c r="T1284">
        <v>1.7000000000000001E-2</v>
      </c>
      <c r="U1284" t="s">
        <v>722</v>
      </c>
      <c r="V1284">
        <v>3.2639999999999999E-5</v>
      </c>
      <c r="W1284">
        <v>3.2639999999999999E-5</v>
      </c>
      <c r="X1284" t="s">
        <v>722</v>
      </c>
      <c r="Y1284">
        <v>3.7999999999999999E-2</v>
      </c>
      <c r="Z1284">
        <v>3.7999999999999999E-2</v>
      </c>
      <c r="AA1284" t="s">
        <v>722</v>
      </c>
      <c r="AB1284">
        <v>7.5559999999999988E-5</v>
      </c>
      <c r="AC1284">
        <v>7.5559999999999988E-5</v>
      </c>
      <c r="AD1284" t="s">
        <v>722</v>
      </c>
      <c r="AE1284">
        <v>1</v>
      </c>
      <c r="AF1284">
        <v>1</v>
      </c>
      <c r="AG1284" t="s">
        <v>722</v>
      </c>
      <c r="AH1284">
        <v>0.97699999999999998</v>
      </c>
      <c r="AI1284">
        <v>0.97699999999999998</v>
      </c>
      <c r="AJ1284">
        <v>5.4144163076923081E-2</v>
      </c>
      <c r="AK1284">
        <v>0.12113521764596154</v>
      </c>
      <c r="AL1284">
        <v>6.3083901198801158</v>
      </c>
      <c r="AM1284">
        <v>14.113584304214855</v>
      </c>
      <c r="AN1284" s="61">
        <v>3.154195059940058E-3</v>
      </c>
      <c r="AO1284">
        <v>7.0567921521074283E-3</v>
      </c>
      <c r="AP1284">
        <v>2.9012286161328653E-3</v>
      </c>
    </row>
    <row r="1285" spans="1:42" x14ac:dyDescent="0.35">
      <c r="A1285" s="48">
        <v>2020</v>
      </c>
      <c r="B1285">
        <v>482</v>
      </c>
      <c r="C1285">
        <v>518840</v>
      </c>
      <c r="D1285" t="s">
        <v>205</v>
      </c>
      <c r="E1285" t="s">
        <v>16</v>
      </c>
      <c r="F1285">
        <v>2019</v>
      </c>
      <c r="G1285">
        <v>86</v>
      </c>
      <c r="H1285">
        <v>1137.9951923076924</v>
      </c>
      <c r="J1285">
        <v>100</v>
      </c>
      <c r="K1285" t="s">
        <v>722</v>
      </c>
      <c r="L1285">
        <v>0.54</v>
      </c>
      <c r="M1285">
        <v>0.54</v>
      </c>
      <c r="N1285" t="s">
        <v>722</v>
      </c>
      <c r="O1285">
        <v>10000</v>
      </c>
      <c r="P1285">
        <v>10000</v>
      </c>
      <c r="Q1285">
        <v>1137.9951923076924</v>
      </c>
      <c r="R1285" t="s">
        <v>722</v>
      </c>
      <c r="S1285">
        <v>1.7000000000000001E-2</v>
      </c>
      <c r="T1285">
        <v>1.7000000000000001E-2</v>
      </c>
      <c r="U1285" t="s">
        <v>722</v>
      </c>
      <c r="V1285">
        <v>3.2639999999999999E-5</v>
      </c>
      <c r="W1285">
        <v>3.2639999999999999E-5</v>
      </c>
      <c r="X1285" t="s">
        <v>722</v>
      </c>
      <c r="Y1285">
        <v>3.7999999999999999E-2</v>
      </c>
      <c r="Z1285">
        <v>3.7999999999999999E-2</v>
      </c>
      <c r="AA1285" t="s">
        <v>722</v>
      </c>
      <c r="AB1285">
        <v>7.5559999999999988E-5</v>
      </c>
      <c r="AC1285">
        <v>7.5559999999999988E-5</v>
      </c>
      <c r="AD1285" t="s">
        <v>722</v>
      </c>
      <c r="AE1285">
        <v>1</v>
      </c>
      <c r="AF1285">
        <v>1</v>
      </c>
      <c r="AG1285" t="s">
        <v>722</v>
      </c>
      <c r="AH1285">
        <v>0.97699999999999998</v>
      </c>
      <c r="AI1285">
        <v>0.97699999999999998</v>
      </c>
      <c r="AJ1285">
        <v>5.4144163076923081E-2</v>
      </c>
      <c r="AK1285">
        <v>0.12113521764596154</v>
      </c>
      <c r="AL1285">
        <v>6.3083901198801158</v>
      </c>
      <c r="AM1285">
        <v>14.113584304214855</v>
      </c>
      <c r="AN1285" s="61">
        <v>3.154195059940058E-3</v>
      </c>
      <c r="AO1285">
        <v>7.0567921521074283E-3</v>
      </c>
      <c r="AP1285">
        <v>2.9012286161328653E-3</v>
      </c>
    </row>
    <row r="1286" spans="1:42" x14ac:dyDescent="0.35">
      <c r="A1286" s="48">
        <v>2020</v>
      </c>
      <c r="B1286">
        <v>483</v>
      </c>
      <c r="C1286">
        <v>518841</v>
      </c>
      <c r="D1286" t="s">
        <v>205</v>
      </c>
      <c r="E1286" t="s">
        <v>16</v>
      </c>
      <c r="F1286">
        <v>2019</v>
      </c>
      <c r="G1286">
        <v>86</v>
      </c>
      <c r="H1286">
        <v>1137.9951923076924</v>
      </c>
      <c r="J1286">
        <v>100</v>
      </c>
      <c r="K1286" t="s">
        <v>722</v>
      </c>
      <c r="L1286">
        <v>0.54</v>
      </c>
      <c r="M1286">
        <v>0.54</v>
      </c>
      <c r="N1286" t="s">
        <v>722</v>
      </c>
      <c r="O1286">
        <v>10000</v>
      </c>
      <c r="P1286">
        <v>10000</v>
      </c>
      <c r="Q1286">
        <v>1137.9951923076924</v>
      </c>
      <c r="R1286" t="s">
        <v>722</v>
      </c>
      <c r="S1286">
        <v>1.7000000000000001E-2</v>
      </c>
      <c r="T1286">
        <v>1.7000000000000001E-2</v>
      </c>
      <c r="U1286" t="s">
        <v>722</v>
      </c>
      <c r="V1286">
        <v>3.2639999999999999E-5</v>
      </c>
      <c r="W1286">
        <v>3.2639999999999999E-5</v>
      </c>
      <c r="X1286" t="s">
        <v>722</v>
      </c>
      <c r="Y1286">
        <v>3.7999999999999999E-2</v>
      </c>
      <c r="Z1286">
        <v>3.7999999999999999E-2</v>
      </c>
      <c r="AA1286" t="s">
        <v>722</v>
      </c>
      <c r="AB1286">
        <v>7.5559999999999988E-5</v>
      </c>
      <c r="AC1286">
        <v>7.5559999999999988E-5</v>
      </c>
      <c r="AD1286" t="s">
        <v>722</v>
      </c>
      <c r="AE1286">
        <v>1</v>
      </c>
      <c r="AF1286">
        <v>1</v>
      </c>
      <c r="AG1286" t="s">
        <v>722</v>
      </c>
      <c r="AH1286">
        <v>0.97699999999999998</v>
      </c>
      <c r="AI1286">
        <v>0.97699999999999998</v>
      </c>
      <c r="AJ1286">
        <v>5.4144163076923081E-2</v>
      </c>
      <c r="AK1286">
        <v>0.12113521764596154</v>
      </c>
      <c r="AL1286">
        <v>6.3083901198801158</v>
      </c>
      <c r="AM1286">
        <v>14.113584304214855</v>
      </c>
      <c r="AN1286" s="61">
        <v>3.154195059940058E-3</v>
      </c>
      <c r="AO1286">
        <v>7.0567921521074283E-3</v>
      </c>
      <c r="AP1286">
        <v>2.9012286161328653E-3</v>
      </c>
    </row>
    <row r="1287" spans="1:42" x14ac:dyDescent="0.35">
      <c r="A1287" s="48">
        <v>2020</v>
      </c>
      <c r="B1287">
        <v>484</v>
      </c>
      <c r="C1287">
        <v>518842</v>
      </c>
      <c r="D1287" t="s">
        <v>205</v>
      </c>
      <c r="E1287" t="s">
        <v>16</v>
      </c>
      <c r="F1287">
        <v>2019</v>
      </c>
      <c r="G1287">
        <v>86</v>
      </c>
      <c r="H1287">
        <v>1137.9951923076924</v>
      </c>
      <c r="J1287">
        <v>100</v>
      </c>
      <c r="K1287" t="s">
        <v>722</v>
      </c>
      <c r="L1287">
        <v>0.54</v>
      </c>
      <c r="M1287">
        <v>0.54</v>
      </c>
      <c r="N1287" t="s">
        <v>722</v>
      </c>
      <c r="O1287">
        <v>10000</v>
      </c>
      <c r="P1287">
        <v>10000</v>
      </c>
      <c r="Q1287">
        <v>1137.9951923076924</v>
      </c>
      <c r="R1287" t="s">
        <v>722</v>
      </c>
      <c r="S1287">
        <v>1.7000000000000001E-2</v>
      </c>
      <c r="T1287">
        <v>1.7000000000000001E-2</v>
      </c>
      <c r="U1287" t="s">
        <v>722</v>
      </c>
      <c r="V1287">
        <v>3.2639999999999999E-5</v>
      </c>
      <c r="W1287">
        <v>3.2639999999999999E-5</v>
      </c>
      <c r="X1287" t="s">
        <v>722</v>
      </c>
      <c r="Y1287">
        <v>3.7999999999999999E-2</v>
      </c>
      <c r="Z1287">
        <v>3.7999999999999999E-2</v>
      </c>
      <c r="AA1287" t="s">
        <v>722</v>
      </c>
      <c r="AB1287">
        <v>7.5559999999999988E-5</v>
      </c>
      <c r="AC1287">
        <v>7.5559999999999988E-5</v>
      </c>
      <c r="AD1287" t="s">
        <v>722</v>
      </c>
      <c r="AE1287">
        <v>1</v>
      </c>
      <c r="AF1287">
        <v>1</v>
      </c>
      <c r="AG1287" t="s">
        <v>722</v>
      </c>
      <c r="AH1287">
        <v>0.97699999999999998</v>
      </c>
      <c r="AI1287">
        <v>0.97699999999999998</v>
      </c>
      <c r="AJ1287">
        <v>5.4144163076923081E-2</v>
      </c>
      <c r="AK1287">
        <v>0.12113521764596154</v>
      </c>
      <c r="AL1287">
        <v>6.3083901198801158</v>
      </c>
      <c r="AM1287">
        <v>14.113584304214855</v>
      </c>
      <c r="AN1287" s="61">
        <v>3.154195059940058E-3</v>
      </c>
      <c r="AO1287">
        <v>7.0567921521074283E-3</v>
      </c>
      <c r="AP1287">
        <v>2.9012286161328653E-3</v>
      </c>
    </row>
    <row r="1288" spans="1:42" x14ac:dyDescent="0.35">
      <c r="A1288" s="48">
        <v>2020</v>
      </c>
      <c r="B1288">
        <v>485</v>
      </c>
      <c r="C1288">
        <v>518843</v>
      </c>
      <c r="D1288" t="s">
        <v>205</v>
      </c>
      <c r="E1288" t="s">
        <v>16</v>
      </c>
      <c r="F1288">
        <v>2019</v>
      </c>
      <c r="G1288">
        <v>86</v>
      </c>
      <c r="H1288">
        <v>1137.9951923076924</v>
      </c>
      <c r="J1288">
        <v>100</v>
      </c>
      <c r="K1288" t="s">
        <v>722</v>
      </c>
      <c r="L1288">
        <v>0.54</v>
      </c>
      <c r="M1288">
        <v>0.54</v>
      </c>
      <c r="N1288" t="s">
        <v>722</v>
      </c>
      <c r="O1288">
        <v>10000</v>
      </c>
      <c r="P1288">
        <v>10000</v>
      </c>
      <c r="Q1288">
        <v>1137.9951923076924</v>
      </c>
      <c r="R1288" t="s">
        <v>722</v>
      </c>
      <c r="S1288">
        <v>1.7000000000000001E-2</v>
      </c>
      <c r="T1288">
        <v>1.7000000000000001E-2</v>
      </c>
      <c r="U1288" t="s">
        <v>722</v>
      </c>
      <c r="V1288">
        <v>3.2639999999999999E-5</v>
      </c>
      <c r="W1288">
        <v>3.2639999999999999E-5</v>
      </c>
      <c r="X1288" t="s">
        <v>722</v>
      </c>
      <c r="Y1288">
        <v>3.7999999999999999E-2</v>
      </c>
      <c r="Z1288">
        <v>3.7999999999999999E-2</v>
      </c>
      <c r="AA1288" t="s">
        <v>722</v>
      </c>
      <c r="AB1288">
        <v>7.5559999999999988E-5</v>
      </c>
      <c r="AC1288">
        <v>7.5559999999999988E-5</v>
      </c>
      <c r="AD1288" t="s">
        <v>722</v>
      </c>
      <c r="AE1288">
        <v>1</v>
      </c>
      <c r="AF1288">
        <v>1</v>
      </c>
      <c r="AG1288" t="s">
        <v>722</v>
      </c>
      <c r="AH1288">
        <v>0.97699999999999998</v>
      </c>
      <c r="AI1288">
        <v>0.97699999999999998</v>
      </c>
      <c r="AJ1288">
        <v>5.4144163076923081E-2</v>
      </c>
      <c r="AK1288">
        <v>0.12113521764596154</v>
      </c>
      <c r="AL1288">
        <v>6.3083901198801158</v>
      </c>
      <c r="AM1288">
        <v>14.113584304214855</v>
      </c>
      <c r="AN1288" s="61">
        <v>3.154195059940058E-3</v>
      </c>
      <c r="AO1288">
        <v>7.0567921521074283E-3</v>
      </c>
      <c r="AP1288">
        <v>2.9012286161328653E-3</v>
      </c>
    </row>
    <row r="1289" spans="1:42" x14ac:dyDescent="0.35">
      <c r="A1289" s="48">
        <v>2020</v>
      </c>
      <c r="B1289">
        <v>486</v>
      </c>
      <c r="C1289">
        <v>518913</v>
      </c>
      <c r="D1289" t="s">
        <v>205</v>
      </c>
      <c r="E1289" t="s">
        <v>16</v>
      </c>
      <c r="F1289">
        <v>2019</v>
      </c>
      <c r="G1289">
        <v>61</v>
      </c>
      <c r="H1289">
        <v>1137.9951923076924</v>
      </c>
      <c r="J1289">
        <v>75</v>
      </c>
      <c r="K1289" t="s">
        <v>722</v>
      </c>
      <c r="L1289">
        <v>0.54</v>
      </c>
      <c r="M1289">
        <v>0.54</v>
      </c>
      <c r="N1289" t="s">
        <v>722</v>
      </c>
      <c r="O1289">
        <v>10000</v>
      </c>
      <c r="P1289">
        <v>10000</v>
      </c>
      <c r="Q1289">
        <v>1137.9951923076924</v>
      </c>
      <c r="R1289" t="s">
        <v>722</v>
      </c>
      <c r="S1289">
        <v>1.2999999999999999E-2</v>
      </c>
      <c r="T1289">
        <v>1.2999999999999999E-2</v>
      </c>
      <c r="U1289" t="s">
        <v>722</v>
      </c>
      <c r="V1289">
        <v>6.6879999999999997E-5</v>
      </c>
      <c r="W1289">
        <v>6.6879999999999997E-5</v>
      </c>
      <c r="X1289" t="s">
        <v>722</v>
      </c>
      <c r="Y1289">
        <v>0.01</v>
      </c>
      <c r="Z1289">
        <v>0.01</v>
      </c>
      <c r="AA1289" t="s">
        <v>722</v>
      </c>
      <c r="AB1289">
        <v>4.7720000000000004E-5</v>
      </c>
      <c r="AC1289">
        <v>4.7720000000000004E-5</v>
      </c>
      <c r="AD1289" t="s">
        <v>722</v>
      </c>
      <c r="AE1289">
        <v>1</v>
      </c>
      <c r="AF1289">
        <v>1</v>
      </c>
      <c r="AG1289" t="s">
        <v>722</v>
      </c>
      <c r="AH1289">
        <v>0.97699999999999998</v>
      </c>
      <c r="AI1289">
        <v>0.97699999999999998</v>
      </c>
      <c r="AJ1289">
        <v>8.9109118461538461E-2</v>
      </c>
      <c r="AK1289">
        <v>6.282611257365385E-2</v>
      </c>
      <c r="AL1289">
        <v>7.364112743554843</v>
      </c>
      <c r="AM1289">
        <v>5.1920452611294721</v>
      </c>
      <c r="AN1289" s="61">
        <v>3.6820563717774217E-3</v>
      </c>
      <c r="AO1289">
        <v>2.5960226305647362E-3</v>
      </c>
      <c r="AP1289">
        <v>3.3867554507608722E-3</v>
      </c>
    </row>
    <row r="1290" spans="1:42" x14ac:dyDescent="0.35">
      <c r="A1290" s="48">
        <v>2020</v>
      </c>
      <c r="B1290">
        <v>487</v>
      </c>
      <c r="C1290">
        <v>518914</v>
      </c>
      <c r="D1290" t="s">
        <v>205</v>
      </c>
      <c r="E1290" t="s">
        <v>16</v>
      </c>
      <c r="F1290">
        <v>2019</v>
      </c>
      <c r="G1290">
        <v>61</v>
      </c>
      <c r="H1290">
        <v>1137.9951923076924</v>
      </c>
      <c r="J1290">
        <v>75</v>
      </c>
      <c r="K1290" t="s">
        <v>722</v>
      </c>
      <c r="L1290">
        <v>0.54</v>
      </c>
      <c r="M1290">
        <v>0.54</v>
      </c>
      <c r="N1290" t="s">
        <v>722</v>
      </c>
      <c r="O1290">
        <v>10000</v>
      </c>
      <c r="P1290">
        <v>10000</v>
      </c>
      <c r="Q1290">
        <v>1137.9951923076924</v>
      </c>
      <c r="R1290" t="s">
        <v>722</v>
      </c>
      <c r="S1290">
        <v>1.2999999999999999E-2</v>
      </c>
      <c r="T1290">
        <v>1.2999999999999999E-2</v>
      </c>
      <c r="U1290" t="s">
        <v>722</v>
      </c>
      <c r="V1290">
        <v>6.6879999999999997E-5</v>
      </c>
      <c r="W1290">
        <v>6.6879999999999997E-5</v>
      </c>
      <c r="X1290" t="s">
        <v>722</v>
      </c>
      <c r="Y1290">
        <v>0.01</v>
      </c>
      <c r="Z1290">
        <v>0.01</v>
      </c>
      <c r="AA1290" t="s">
        <v>722</v>
      </c>
      <c r="AB1290">
        <v>4.7720000000000004E-5</v>
      </c>
      <c r="AC1290">
        <v>4.7720000000000004E-5</v>
      </c>
      <c r="AD1290" t="s">
        <v>722</v>
      </c>
      <c r="AE1290">
        <v>1</v>
      </c>
      <c r="AF1290">
        <v>1</v>
      </c>
      <c r="AG1290" t="s">
        <v>722</v>
      </c>
      <c r="AH1290">
        <v>0.97699999999999998</v>
      </c>
      <c r="AI1290">
        <v>0.97699999999999998</v>
      </c>
      <c r="AJ1290">
        <v>8.9109118461538461E-2</v>
      </c>
      <c r="AK1290">
        <v>6.282611257365385E-2</v>
      </c>
      <c r="AL1290">
        <v>7.364112743554843</v>
      </c>
      <c r="AM1290">
        <v>5.1920452611294721</v>
      </c>
      <c r="AN1290" s="61">
        <v>3.6820563717774217E-3</v>
      </c>
      <c r="AO1290">
        <v>2.5960226305647362E-3</v>
      </c>
      <c r="AP1290">
        <v>3.3867554507608722E-3</v>
      </c>
    </row>
    <row r="1291" spans="1:42" x14ac:dyDescent="0.35">
      <c r="A1291" s="48">
        <v>2020</v>
      </c>
      <c r="B1291">
        <v>488</v>
      </c>
      <c r="C1291" t="s">
        <v>275</v>
      </c>
      <c r="D1291" t="s">
        <v>205</v>
      </c>
      <c r="E1291" t="s">
        <v>16</v>
      </c>
      <c r="F1291">
        <v>2019</v>
      </c>
      <c r="G1291">
        <v>64</v>
      </c>
      <c r="H1291">
        <v>1137.9951923076924</v>
      </c>
      <c r="J1291">
        <v>75</v>
      </c>
      <c r="K1291" t="s">
        <v>722</v>
      </c>
      <c r="L1291">
        <v>0.54</v>
      </c>
      <c r="M1291">
        <v>0.54</v>
      </c>
      <c r="N1291" t="s">
        <v>722</v>
      </c>
      <c r="O1291">
        <v>10000</v>
      </c>
      <c r="P1291">
        <v>10000</v>
      </c>
      <c r="Q1291">
        <v>1137.9951923076924</v>
      </c>
      <c r="R1291" t="s">
        <v>722</v>
      </c>
      <c r="S1291">
        <v>1.2999999999999999E-2</v>
      </c>
      <c r="T1291">
        <v>1.2999999999999999E-2</v>
      </c>
      <c r="U1291" t="s">
        <v>722</v>
      </c>
      <c r="V1291">
        <v>6.6879999999999997E-5</v>
      </c>
      <c r="W1291">
        <v>6.6879999999999997E-5</v>
      </c>
      <c r="X1291" t="s">
        <v>722</v>
      </c>
      <c r="Y1291">
        <v>0.01</v>
      </c>
      <c r="Z1291">
        <v>0.01</v>
      </c>
      <c r="AA1291" t="s">
        <v>722</v>
      </c>
      <c r="AB1291">
        <v>4.7720000000000004E-5</v>
      </c>
      <c r="AC1291">
        <v>4.7720000000000004E-5</v>
      </c>
      <c r="AD1291" t="s">
        <v>722</v>
      </c>
      <c r="AE1291">
        <v>1</v>
      </c>
      <c r="AF1291">
        <v>1</v>
      </c>
      <c r="AG1291" t="s">
        <v>722</v>
      </c>
      <c r="AH1291">
        <v>0.97699999999999998</v>
      </c>
      <c r="AI1291">
        <v>0.97699999999999998</v>
      </c>
      <c r="AJ1291">
        <v>8.9109118461538461E-2</v>
      </c>
      <c r="AK1291">
        <v>6.282611257365385E-2</v>
      </c>
      <c r="AL1291">
        <v>7.7262822227460664</v>
      </c>
      <c r="AM1291">
        <v>5.4473917493817412</v>
      </c>
      <c r="AN1291" s="61">
        <v>3.8631411113730332E-3</v>
      </c>
      <c r="AO1291">
        <v>2.7236958746908705E-3</v>
      </c>
      <c r="AP1291">
        <v>3.5533171942409157E-3</v>
      </c>
    </row>
    <row r="1292" spans="1:42" x14ac:dyDescent="0.35">
      <c r="A1292" s="48">
        <v>2020</v>
      </c>
      <c r="B1292">
        <v>489</v>
      </c>
      <c r="C1292" t="s">
        <v>712</v>
      </c>
      <c r="D1292" t="s">
        <v>205</v>
      </c>
      <c r="E1292" t="s">
        <v>16</v>
      </c>
      <c r="F1292">
        <v>2019</v>
      </c>
      <c r="G1292">
        <v>64</v>
      </c>
      <c r="H1292">
        <v>1137.9951923076924</v>
      </c>
      <c r="J1292">
        <v>75</v>
      </c>
      <c r="K1292" t="s">
        <v>722</v>
      </c>
      <c r="L1292">
        <v>0.54</v>
      </c>
      <c r="M1292">
        <v>0.54</v>
      </c>
      <c r="N1292" t="s">
        <v>722</v>
      </c>
      <c r="O1292">
        <v>10000</v>
      </c>
      <c r="P1292">
        <v>10000</v>
      </c>
      <c r="Q1292">
        <v>1137.9951923076924</v>
      </c>
      <c r="R1292" t="s">
        <v>722</v>
      </c>
      <c r="S1292">
        <v>1.2999999999999999E-2</v>
      </c>
      <c r="T1292">
        <v>1.2999999999999999E-2</v>
      </c>
      <c r="U1292" t="s">
        <v>722</v>
      </c>
      <c r="V1292">
        <v>6.6879999999999997E-5</v>
      </c>
      <c r="W1292">
        <v>6.6879999999999997E-5</v>
      </c>
      <c r="X1292" t="s">
        <v>722</v>
      </c>
      <c r="Y1292">
        <v>0.01</v>
      </c>
      <c r="Z1292">
        <v>0.01</v>
      </c>
      <c r="AA1292" t="s">
        <v>722</v>
      </c>
      <c r="AB1292">
        <v>4.7720000000000004E-5</v>
      </c>
      <c r="AC1292">
        <v>4.7720000000000004E-5</v>
      </c>
      <c r="AD1292" t="s">
        <v>722</v>
      </c>
      <c r="AE1292">
        <v>1</v>
      </c>
      <c r="AF1292">
        <v>1</v>
      </c>
      <c r="AG1292" t="s">
        <v>722</v>
      </c>
      <c r="AH1292">
        <v>0.97699999999999998</v>
      </c>
      <c r="AI1292">
        <v>0.97699999999999998</v>
      </c>
      <c r="AJ1292">
        <v>8.9109118461538461E-2</v>
      </c>
      <c r="AK1292">
        <v>6.282611257365385E-2</v>
      </c>
      <c r="AL1292">
        <v>7.7262822227460664</v>
      </c>
      <c r="AM1292">
        <v>5.4473917493817412</v>
      </c>
      <c r="AN1292" s="61">
        <v>3.8631411113730332E-3</v>
      </c>
      <c r="AO1292">
        <v>2.7236958746908705E-3</v>
      </c>
      <c r="AP1292">
        <v>3.5533171942409157E-3</v>
      </c>
    </row>
    <row r="1293" spans="1:42" x14ac:dyDescent="0.35">
      <c r="A1293" s="48">
        <v>2020</v>
      </c>
      <c r="B1293">
        <v>490</v>
      </c>
      <c r="C1293" t="s">
        <v>713</v>
      </c>
      <c r="D1293" t="s">
        <v>205</v>
      </c>
      <c r="E1293" t="s">
        <v>16</v>
      </c>
      <c r="F1293">
        <v>2019</v>
      </c>
      <c r="G1293">
        <v>64</v>
      </c>
      <c r="H1293">
        <v>1137.9951923076924</v>
      </c>
      <c r="J1293">
        <v>75</v>
      </c>
      <c r="K1293" t="s">
        <v>722</v>
      </c>
      <c r="L1293">
        <v>0.54</v>
      </c>
      <c r="M1293">
        <v>0.54</v>
      </c>
      <c r="N1293" t="s">
        <v>722</v>
      </c>
      <c r="O1293">
        <v>10000</v>
      </c>
      <c r="P1293">
        <v>10000</v>
      </c>
      <c r="Q1293">
        <v>1137.9951923076924</v>
      </c>
      <c r="R1293" t="s">
        <v>722</v>
      </c>
      <c r="S1293">
        <v>1.2999999999999999E-2</v>
      </c>
      <c r="T1293">
        <v>1.2999999999999999E-2</v>
      </c>
      <c r="U1293" t="s">
        <v>722</v>
      </c>
      <c r="V1293">
        <v>6.6879999999999997E-5</v>
      </c>
      <c r="W1293">
        <v>6.6879999999999997E-5</v>
      </c>
      <c r="X1293" t="s">
        <v>722</v>
      </c>
      <c r="Y1293">
        <v>0.01</v>
      </c>
      <c r="Z1293">
        <v>0.01</v>
      </c>
      <c r="AA1293" t="s">
        <v>722</v>
      </c>
      <c r="AB1293">
        <v>4.7720000000000004E-5</v>
      </c>
      <c r="AC1293">
        <v>4.7720000000000004E-5</v>
      </c>
      <c r="AD1293" t="s">
        <v>722</v>
      </c>
      <c r="AE1293">
        <v>1</v>
      </c>
      <c r="AF1293">
        <v>1</v>
      </c>
      <c r="AG1293" t="s">
        <v>722</v>
      </c>
      <c r="AH1293">
        <v>0.97699999999999998</v>
      </c>
      <c r="AI1293">
        <v>0.97699999999999998</v>
      </c>
      <c r="AJ1293">
        <v>8.9109118461538461E-2</v>
      </c>
      <c r="AK1293">
        <v>6.282611257365385E-2</v>
      </c>
      <c r="AL1293">
        <v>7.7262822227460664</v>
      </c>
      <c r="AM1293">
        <v>5.4473917493817412</v>
      </c>
      <c r="AN1293" s="61">
        <v>3.8631411113730332E-3</v>
      </c>
      <c r="AO1293">
        <v>2.7236958746908705E-3</v>
      </c>
      <c r="AP1293">
        <v>3.5533171942409157E-3</v>
      </c>
    </row>
    <row r="1294" spans="1:42" x14ac:dyDescent="0.35">
      <c r="A1294" s="48">
        <v>2020</v>
      </c>
      <c r="B1294">
        <v>491</v>
      </c>
      <c r="C1294" t="s">
        <v>714</v>
      </c>
      <c r="D1294" t="s">
        <v>205</v>
      </c>
      <c r="E1294" t="s">
        <v>16</v>
      </c>
      <c r="F1294">
        <v>2019</v>
      </c>
      <c r="G1294">
        <v>64</v>
      </c>
      <c r="H1294">
        <v>1137.9951923076924</v>
      </c>
      <c r="J1294">
        <v>75</v>
      </c>
      <c r="K1294" t="s">
        <v>722</v>
      </c>
      <c r="L1294">
        <v>0.54</v>
      </c>
      <c r="M1294">
        <v>0.54</v>
      </c>
      <c r="N1294" t="s">
        <v>722</v>
      </c>
      <c r="O1294">
        <v>10000</v>
      </c>
      <c r="P1294">
        <v>10000</v>
      </c>
      <c r="Q1294">
        <v>1137.9951923076924</v>
      </c>
      <c r="R1294" t="s">
        <v>722</v>
      </c>
      <c r="S1294">
        <v>1.2999999999999999E-2</v>
      </c>
      <c r="T1294">
        <v>1.2999999999999999E-2</v>
      </c>
      <c r="U1294" t="s">
        <v>722</v>
      </c>
      <c r="V1294">
        <v>6.6879999999999997E-5</v>
      </c>
      <c r="W1294">
        <v>6.6879999999999997E-5</v>
      </c>
      <c r="X1294" t="s">
        <v>722</v>
      </c>
      <c r="Y1294">
        <v>0.01</v>
      </c>
      <c r="Z1294">
        <v>0.01</v>
      </c>
      <c r="AA1294" t="s">
        <v>722</v>
      </c>
      <c r="AB1294">
        <v>4.7720000000000004E-5</v>
      </c>
      <c r="AC1294">
        <v>4.7720000000000004E-5</v>
      </c>
      <c r="AD1294" t="s">
        <v>722</v>
      </c>
      <c r="AE1294">
        <v>1</v>
      </c>
      <c r="AF1294">
        <v>1</v>
      </c>
      <c r="AG1294" t="s">
        <v>722</v>
      </c>
      <c r="AH1294">
        <v>0.97699999999999998</v>
      </c>
      <c r="AI1294">
        <v>0.97699999999999998</v>
      </c>
      <c r="AJ1294">
        <v>8.9109118461538461E-2</v>
      </c>
      <c r="AK1294">
        <v>6.282611257365385E-2</v>
      </c>
      <c r="AL1294">
        <v>7.7262822227460664</v>
      </c>
      <c r="AM1294">
        <v>5.4473917493817412</v>
      </c>
      <c r="AN1294" s="61">
        <v>3.8631411113730332E-3</v>
      </c>
      <c r="AO1294">
        <v>2.7236958746908705E-3</v>
      </c>
      <c r="AP1294">
        <v>3.5533171942409157E-3</v>
      </c>
    </row>
    <row r="1295" spans="1:42" x14ac:dyDescent="0.35">
      <c r="A1295" s="48">
        <v>2020</v>
      </c>
      <c r="B1295">
        <v>492</v>
      </c>
      <c r="C1295" t="s">
        <v>715</v>
      </c>
      <c r="D1295" t="s">
        <v>205</v>
      </c>
      <c r="E1295" t="s">
        <v>16</v>
      </c>
      <c r="F1295">
        <v>2019</v>
      </c>
      <c r="G1295">
        <v>64</v>
      </c>
      <c r="H1295">
        <v>1137.9951923076924</v>
      </c>
      <c r="J1295">
        <v>75</v>
      </c>
      <c r="K1295" t="s">
        <v>722</v>
      </c>
      <c r="L1295">
        <v>0.54</v>
      </c>
      <c r="M1295">
        <v>0.54</v>
      </c>
      <c r="N1295" t="s">
        <v>722</v>
      </c>
      <c r="O1295">
        <v>10000</v>
      </c>
      <c r="P1295">
        <v>10000</v>
      </c>
      <c r="Q1295">
        <v>1137.9951923076924</v>
      </c>
      <c r="R1295" t="s">
        <v>722</v>
      </c>
      <c r="S1295">
        <v>1.2999999999999999E-2</v>
      </c>
      <c r="T1295">
        <v>1.2999999999999999E-2</v>
      </c>
      <c r="U1295" t="s">
        <v>722</v>
      </c>
      <c r="V1295">
        <v>6.6879999999999997E-5</v>
      </c>
      <c r="W1295">
        <v>6.6879999999999997E-5</v>
      </c>
      <c r="X1295" t="s">
        <v>722</v>
      </c>
      <c r="Y1295">
        <v>0.01</v>
      </c>
      <c r="Z1295">
        <v>0.01</v>
      </c>
      <c r="AA1295" t="s">
        <v>722</v>
      </c>
      <c r="AB1295">
        <v>4.7720000000000004E-5</v>
      </c>
      <c r="AC1295">
        <v>4.7720000000000004E-5</v>
      </c>
      <c r="AD1295" t="s">
        <v>722</v>
      </c>
      <c r="AE1295">
        <v>1</v>
      </c>
      <c r="AF1295">
        <v>1</v>
      </c>
      <c r="AG1295" t="s">
        <v>722</v>
      </c>
      <c r="AH1295">
        <v>0.97699999999999998</v>
      </c>
      <c r="AI1295">
        <v>0.97699999999999998</v>
      </c>
      <c r="AJ1295">
        <v>8.9109118461538461E-2</v>
      </c>
      <c r="AK1295">
        <v>6.282611257365385E-2</v>
      </c>
      <c r="AL1295">
        <v>7.7262822227460664</v>
      </c>
      <c r="AM1295">
        <v>5.4473917493817412</v>
      </c>
      <c r="AN1295" s="61">
        <v>3.8631411113730332E-3</v>
      </c>
      <c r="AO1295">
        <v>2.7236958746908705E-3</v>
      </c>
      <c r="AP1295">
        <v>3.5533171942409157E-3</v>
      </c>
    </row>
    <row r="1296" spans="1:42" x14ac:dyDescent="0.35">
      <c r="A1296" s="48">
        <v>2020</v>
      </c>
      <c r="B1296">
        <v>493</v>
      </c>
      <c r="C1296">
        <v>9706</v>
      </c>
      <c r="D1296" t="s">
        <v>205</v>
      </c>
      <c r="E1296" t="s">
        <v>16</v>
      </c>
      <c r="F1296">
        <v>2020</v>
      </c>
      <c r="G1296">
        <v>80</v>
      </c>
      <c r="H1296">
        <v>1137.9951923076924</v>
      </c>
      <c r="J1296">
        <v>100</v>
      </c>
      <c r="K1296" t="s">
        <v>722</v>
      </c>
      <c r="L1296">
        <v>0.54</v>
      </c>
      <c r="M1296">
        <v>0.54</v>
      </c>
      <c r="N1296" t="s">
        <v>722</v>
      </c>
      <c r="O1296">
        <v>10000</v>
      </c>
      <c r="P1296">
        <v>10000</v>
      </c>
      <c r="Q1296">
        <v>1137.9951923076924</v>
      </c>
      <c r="R1296" t="s">
        <v>722</v>
      </c>
      <c r="S1296">
        <v>1.7000000000000001E-2</v>
      </c>
      <c r="T1296">
        <v>1.7000000000000001E-2</v>
      </c>
      <c r="U1296" t="s">
        <v>722</v>
      </c>
      <c r="V1296">
        <v>3.2639999999999999E-5</v>
      </c>
      <c r="W1296">
        <v>3.2639999999999999E-5</v>
      </c>
      <c r="X1296" t="s">
        <v>722</v>
      </c>
      <c r="Y1296">
        <v>3.7999999999999999E-2</v>
      </c>
      <c r="Z1296">
        <v>3.7999999999999999E-2</v>
      </c>
      <c r="AA1296" t="s">
        <v>722</v>
      </c>
      <c r="AB1296">
        <v>7.5559999999999988E-5</v>
      </c>
      <c r="AC1296">
        <v>7.5559999999999988E-5</v>
      </c>
      <c r="AD1296" t="s">
        <v>722</v>
      </c>
      <c r="AE1296">
        <v>1</v>
      </c>
      <c r="AF1296">
        <v>1</v>
      </c>
      <c r="AG1296" t="s">
        <v>722</v>
      </c>
      <c r="AH1296">
        <v>0.97699999999999998</v>
      </c>
      <c r="AI1296">
        <v>0.97699999999999998</v>
      </c>
      <c r="AJ1296">
        <v>5.4144163076923081E-2</v>
      </c>
      <c r="AK1296">
        <v>0.12113521764596154</v>
      </c>
      <c r="AL1296">
        <v>5.8682698789582464</v>
      </c>
      <c r="AM1296">
        <v>13.128915631827773</v>
      </c>
      <c r="AN1296" s="61">
        <v>2.9341349394791231E-3</v>
      </c>
      <c r="AO1296">
        <v>6.5644578159138869E-3</v>
      </c>
      <c r="AP1296">
        <v>2.6988173173328974E-3</v>
      </c>
    </row>
    <row r="1297" spans="1:42" x14ac:dyDescent="0.35">
      <c r="A1297" s="48">
        <v>2020</v>
      </c>
      <c r="B1297">
        <v>494</v>
      </c>
      <c r="C1297">
        <v>9729</v>
      </c>
      <c r="D1297" t="s">
        <v>205</v>
      </c>
      <c r="E1297" t="s">
        <v>16</v>
      </c>
      <c r="F1297">
        <v>2020</v>
      </c>
      <c r="G1297">
        <v>80</v>
      </c>
      <c r="H1297">
        <v>1137.9951923076924</v>
      </c>
      <c r="J1297">
        <v>100</v>
      </c>
      <c r="K1297" t="s">
        <v>722</v>
      </c>
      <c r="L1297">
        <v>0.54</v>
      </c>
      <c r="M1297">
        <v>0.54</v>
      </c>
      <c r="N1297" t="s">
        <v>722</v>
      </c>
      <c r="O1297">
        <v>10000</v>
      </c>
      <c r="P1297">
        <v>10000</v>
      </c>
      <c r="Q1297">
        <v>1137.9951923076924</v>
      </c>
      <c r="R1297" t="s">
        <v>722</v>
      </c>
      <c r="S1297">
        <v>1.7000000000000001E-2</v>
      </c>
      <c r="T1297">
        <v>1.7000000000000001E-2</v>
      </c>
      <c r="U1297" t="s">
        <v>722</v>
      </c>
      <c r="V1297">
        <v>3.2639999999999999E-5</v>
      </c>
      <c r="W1297">
        <v>3.2639999999999999E-5</v>
      </c>
      <c r="X1297" t="s">
        <v>722</v>
      </c>
      <c r="Y1297">
        <v>3.7999999999999999E-2</v>
      </c>
      <c r="Z1297">
        <v>3.7999999999999999E-2</v>
      </c>
      <c r="AA1297" t="s">
        <v>722</v>
      </c>
      <c r="AB1297">
        <v>7.5559999999999988E-5</v>
      </c>
      <c r="AC1297">
        <v>7.5559999999999988E-5</v>
      </c>
      <c r="AD1297" t="s">
        <v>722</v>
      </c>
      <c r="AE1297">
        <v>1</v>
      </c>
      <c r="AF1297">
        <v>1</v>
      </c>
      <c r="AG1297" t="s">
        <v>722</v>
      </c>
      <c r="AH1297">
        <v>0.97699999999999998</v>
      </c>
      <c r="AI1297">
        <v>0.97699999999999998</v>
      </c>
      <c r="AJ1297">
        <v>5.4144163076923081E-2</v>
      </c>
      <c r="AK1297">
        <v>0.12113521764596154</v>
      </c>
      <c r="AL1297">
        <v>5.8682698789582464</v>
      </c>
      <c r="AM1297">
        <v>13.128915631827773</v>
      </c>
      <c r="AN1297" s="61">
        <v>2.9341349394791231E-3</v>
      </c>
      <c r="AO1297">
        <v>6.5644578159138869E-3</v>
      </c>
      <c r="AP1297">
        <v>2.6988173173328974E-3</v>
      </c>
    </row>
    <row r="1298" spans="1:42" x14ac:dyDescent="0.35">
      <c r="A1298" s="48">
        <v>2020</v>
      </c>
      <c r="B1298">
        <v>495</v>
      </c>
      <c r="C1298">
        <v>48292</v>
      </c>
      <c r="D1298" t="s">
        <v>205</v>
      </c>
      <c r="E1298" t="s">
        <v>16</v>
      </c>
      <c r="F1298">
        <v>2020</v>
      </c>
      <c r="G1298">
        <v>61</v>
      </c>
      <c r="H1298">
        <v>1137.9951923076924</v>
      </c>
      <c r="J1298">
        <v>75</v>
      </c>
      <c r="K1298" t="s">
        <v>722</v>
      </c>
      <c r="L1298">
        <v>0.54</v>
      </c>
      <c r="M1298">
        <v>0.54</v>
      </c>
      <c r="N1298" t="s">
        <v>722</v>
      </c>
      <c r="O1298">
        <v>10000</v>
      </c>
      <c r="P1298">
        <v>10000</v>
      </c>
      <c r="Q1298">
        <v>1137.9951923076924</v>
      </c>
      <c r="R1298" t="s">
        <v>722</v>
      </c>
      <c r="S1298">
        <v>1.2999999999999999E-2</v>
      </c>
      <c r="T1298">
        <v>1.2999999999999999E-2</v>
      </c>
      <c r="U1298" t="s">
        <v>722</v>
      </c>
      <c r="V1298">
        <v>6.6879999999999997E-5</v>
      </c>
      <c r="W1298">
        <v>6.6879999999999997E-5</v>
      </c>
      <c r="X1298" t="s">
        <v>722</v>
      </c>
      <c r="Y1298">
        <v>0.01</v>
      </c>
      <c r="Z1298">
        <v>0.01</v>
      </c>
      <c r="AA1298" t="s">
        <v>722</v>
      </c>
      <c r="AB1298">
        <v>4.7720000000000004E-5</v>
      </c>
      <c r="AC1298">
        <v>4.7720000000000004E-5</v>
      </c>
      <c r="AD1298" t="s">
        <v>722</v>
      </c>
      <c r="AE1298">
        <v>1</v>
      </c>
      <c r="AF1298">
        <v>1</v>
      </c>
      <c r="AG1298" t="s">
        <v>722</v>
      </c>
      <c r="AH1298">
        <v>0.97699999999999998</v>
      </c>
      <c r="AI1298">
        <v>0.97699999999999998</v>
      </c>
      <c r="AJ1298">
        <v>8.9109118461538461E-2</v>
      </c>
      <c r="AK1298">
        <v>6.282611257365385E-2</v>
      </c>
      <c r="AL1298">
        <v>7.364112743554843</v>
      </c>
      <c r="AM1298">
        <v>5.1920452611294721</v>
      </c>
      <c r="AN1298" s="61">
        <v>3.6820563717774217E-3</v>
      </c>
      <c r="AO1298">
        <v>2.5960226305647362E-3</v>
      </c>
      <c r="AP1298">
        <v>3.3867554507608722E-3</v>
      </c>
    </row>
    <row r="1299" spans="1:42" x14ac:dyDescent="0.35">
      <c r="A1299" s="48">
        <v>2020</v>
      </c>
      <c r="B1299">
        <v>496</v>
      </c>
      <c r="C1299">
        <v>48293</v>
      </c>
      <c r="D1299" t="s">
        <v>205</v>
      </c>
      <c r="E1299" t="s">
        <v>16</v>
      </c>
      <c r="F1299">
        <v>2020</v>
      </c>
      <c r="G1299">
        <v>61</v>
      </c>
      <c r="H1299">
        <v>1137.9951923076924</v>
      </c>
      <c r="J1299">
        <v>75</v>
      </c>
      <c r="K1299" t="s">
        <v>722</v>
      </c>
      <c r="L1299">
        <v>0.54</v>
      </c>
      <c r="M1299">
        <v>0.54</v>
      </c>
      <c r="N1299" t="s">
        <v>722</v>
      </c>
      <c r="O1299">
        <v>10000</v>
      </c>
      <c r="P1299">
        <v>10000</v>
      </c>
      <c r="Q1299">
        <v>1137.9951923076924</v>
      </c>
      <c r="R1299" t="s">
        <v>722</v>
      </c>
      <c r="S1299">
        <v>1.2999999999999999E-2</v>
      </c>
      <c r="T1299">
        <v>1.2999999999999999E-2</v>
      </c>
      <c r="U1299" t="s">
        <v>722</v>
      </c>
      <c r="V1299">
        <v>6.6879999999999997E-5</v>
      </c>
      <c r="W1299">
        <v>6.6879999999999997E-5</v>
      </c>
      <c r="X1299" t="s">
        <v>722</v>
      </c>
      <c r="Y1299">
        <v>0.01</v>
      </c>
      <c r="Z1299">
        <v>0.01</v>
      </c>
      <c r="AA1299" t="s">
        <v>722</v>
      </c>
      <c r="AB1299">
        <v>4.7720000000000004E-5</v>
      </c>
      <c r="AC1299">
        <v>4.7720000000000004E-5</v>
      </c>
      <c r="AD1299" t="s">
        <v>722</v>
      </c>
      <c r="AE1299">
        <v>1</v>
      </c>
      <c r="AF1299">
        <v>1</v>
      </c>
      <c r="AG1299" t="s">
        <v>722</v>
      </c>
      <c r="AH1299">
        <v>0.97699999999999998</v>
      </c>
      <c r="AI1299">
        <v>0.97699999999999998</v>
      </c>
      <c r="AJ1299">
        <v>8.9109118461538461E-2</v>
      </c>
      <c r="AK1299">
        <v>6.282611257365385E-2</v>
      </c>
      <c r="AL1299">
        <v>7.364112743554843</v>
      </c>
      <c r="AM1299">
        <v>5.1920452611294721</v>
      </c>
      <c r="AN1299" s="61">
        <v>3.6820563717774217E-3</v>
      </c>
      <c r="AO1299">
        <v>2.5960226305647362E-3</v>
      </c>
      <c r="AP1299">
        <v>3.3867554507608722E-3</v>
      </c>
    </row>
    <row r="1300" spans="1:42" x14ac:dyDescent="0.35">
      <c r="A1300" s="48">
        <v>2020</v>
      </c>
      <c r="B1300">
        <v>497</v>
      </c>
      <c r="C1300">
        <v>48299</v>
      </c>
      <c r="D1300" t="s">
        <v>205</v>
      </c>
      <c r="E1300" t="s">
        <v>16</v>
      </c>
      <c r="F1300">
        <v>2020</v>
      </c>
      <c r="G1300">
        <v>61</v>
      </c>
      <c r="H1300">
        <v>1137.9951923076924</v>
      </c>
      <c r="J1300">
        <v>75</v>
      </c>
      <c r="K1300" t="s">
        <v>722</v>
      </c>
      <c r="L1300">
        <v>0.54</v>
      </c>
      <c r="M1300">
        <v>0.54</v>
      </c>
      <c r="N1300" t="s">
        <v>722</v>
      </c>
      <c r="O1300">
        <v>10000</v>
      </c>
      <c r="P1300">
        <v>10000</v>
      </c>
      <c r="Q1300">
        <v>1137.9951923076924</v>
      </c>
      <c r="R1300" t="s">
        <v>722</v>
      </c>
      <c r="S1300">
        <v>1.2999999999999999E-2</v>
      </c>
      <c r="T1300">
        <v>1.2999999999999999E-2</v>
      </c>
      <c r="U1300" t="s">
        <v>722</v>
      </c>
      <c r="V1300">
        <v>6.6879999999999997E-5</v>
      </c>
      <c r="W1300">
        <v>6.6879999999999997E-5</v>
      </c>
      <c r="X1300" t="s">
        <v>722</v>
      </c>
      <c r="Y1300">
        <v>0.01</v>
      </c>
      <c r="Z1300">
        <v>0.01</v>
      </c>
      <c r="AA1300" t="s">
        <v>722</v>
      </c>
      <c r="AB1300">
        <v>4.7720000000000004E-5</v>
      </c>
      <c r="AC1300">
        <v>4.7720000000000004E-5</v>
      </c>
      <c r="AD1300" t="s">
        <v>722</v>
      </c>
      <c r="AE1300">
        <v>1</v>
      </c>
      <c r="AF1300">
        <v>1</v>
      </c>
      <c r="AG1300" t="s">
        <v>722</v>
      </c>
      <c r="AH1300">
        <v>0.97699999999999998</v>
      </c>
      <c r="AI1300">
        <v>0.97699999999999998</v>
      </c>
      <c r="AJ1300">
        <v>8.9109118461538461E-2</v>
      </c>
      <c r="AK1300">
        <v>6.282611257365385E-2</v>
      </c>
      <c r="AL1300">
        <v>7.364112743554843</v>
      </c>
      <c r="AM1300">
        <v>5.1920452611294721</v>
      </c>
      <c r="AN1300" s="61">
        <v>3.6820563717774217E-3</v>
      </c>
      <c r="AO1300">
        <v>2.5960226305647362E-3</v>
      </c>
      <c r="AP1300">
        <v>3.3867554507608722E-3</v>
      </c>
    </row>
    <row r="1301" spans="1:42" x14ac:dyDescent="0.35">
      <c r="A1301" s="48">
        <v>2020</v>
      </c>
      <c r="B1301">
        <v>498</v>
      </c>
      <c r="C1301">
        <v>48300</v>
      </c>
      <c r="D1301" t="s">
        <v>205</v>
      </c>
      <c r="E1301" t="s">
        <v>16</v>
      </c>
      <c r="F1301">
        <v>2020</v>
      </c>
      <c r="G1301">
        <v>61</v>
      </c>
      <c r="H1301">
        <v>1137.9951923076924</v>
      </c>
      <c r="J1301">
        <v>75</v>
      </c>
      <c r="K1301" t="s">
        <v>722</v>
      </c>
      <c r="L1301">
        <v>0.54</v>
      </c>
      <c r="M1301">
        <v>0.54</v>
      </c>
      <c r="N1301" t="s">
        <v>722</v>
      </c>
      <c r="O1301">
        <v>10000</v>
      </c>
      <c r="P1301">
        <v>10000</v>
      </c>
      <c r="Q1301">
        <v>1137.9951923076924</v>
      </c>
      <c r="R1301" t="s">
        <v>722</v>
      </c>
      <c r="S1301">
        <v>1.2999999999999999E-2</v>
      </c>
      <c r="T1301">
        <v>1.2999999999999999E-2</v>
      </c>
      <c r="U1301" t="s">
        <v>722</v>
      </c>
      <c r="V1301">
        <v>6.6879999999999997E-5</v>
      </c>
      <c r="W1301">
        <v>6.6879999999999997E-5</v>
      </c>
      <c r="X1301" t="s">
        <v>722</v>
      </c>
      <c r="Y1301">
        <v>0.01</v>
      </c>
      <c r="Z1301">
        <v>0.01</v>
      </c>
      <c r="AA1301" t="s">
        <v>722</v>
      </c>
      <c r="AB1301">
        <v>4.7720000000000004E-5</v>
      </c>
      <c r="AC1301">
        <v>4.7720000000000004E-5</v>
      </c>
      <c r="AD1301" t="s">
        <v>722</v>
      </c>
      <c r="AE1301">
        <v>1</v>
      </c>
      <c r="AF1301">
        <v>1</v>
      </c>
      <c r="AG1301" t="s">
        <v>722</v>
      </c>
      <c r="AH1301">
        <v>0.97699999999999998</v>
      </c>
      <c r="AI1301">
        <v>0.97699999999999998</v>
      </c>
      <c r="AJ1301">
        <v>8.9109118461538461E-2</v>
      </c>
      <c r="AK1301">
        <v>6.282611257365385E-2</v>
      </c>
      <c r="AL1301">
        <v>7.364112743554843</v>
      </c>
      <c r="AM1301">
        <v>5.1920452611294721</v>
      </c>
      <c r="AN1301" s="61">
        <v>3.6820563717774217E-3</v>
      </c>
      <c r="AO1301">
        <v>2.5960226305647362E-3</v>
      </c>
      <c r="AP1301">
        <v>3.3867554507608722E-3</v>
      </c>
    </row>
    <row r="1302" spans="1:42" x14ac:dyDescent="0.35">
      <c r="A1302" s="48">
        <v>2020</v>
      </c>
      <c r="B1302">
        <v>499</v>
      </c>
      <c r="C1302">
        <v>48302</v>
      </c>
      <c r="D1302" t="s">
        <v>205</v>
      </c>
      <c r="E1302" t="s">
        <v>16</v>
      </c>
      <c r="F1302">
        <v>2020</v>
      </c>
      <c r="G1302">
        <v>61</v>
      </c>
      <c r="H1302">
        <v>1137.9951923076924</v>
      </c>
      <c r="J1302">
        <v>75</v>
      </c>
      <c r="K1302" t="s">
        <v>722</v>
      </c>
      <c r="L1302">
        <v>0.54</v>
      </c>
      <c r="M1302">
        <v>0.54</v>
      </c>
      <c r="N1302" t="s">
        <v>722</v>
      </c>
      <c r="O1302">
        <v>10000</v>
      </c>
      <c r="P1302">
        <v>10000</v>
      </c>
      <c r="Q1302">
        <v>1137.9951923076924</v>
      </c>
      <c r="R1302" t="s">
        <v>722</v>
      </c>
      <c r="S1302">
        <v>1.2999999999999999E-2</v>
      </c>
      <c r="T1302">
        <v>1.2999999999999999E-2</v>
      </c>
      <c r="U1302" t="s">
        <v>722</v>
      </c>
      <c r="V1302">
        <v>6.6879999999999997E-5</v>
      </c>
      <c r="W1302">
        <v>6.6879999999999997E-5</v>
      </c>
      <c r="X1302" t="s">
        <v>722</v>
      </c>
      <c r="Y1302">
        <v>0.01</v>
      </c>
      <c r="Z1302">
        <v>0.01</v>
      </c>
      <c r="AA1302" t="s">
        <v>722</v>
      </c>
      <c r="AB1302">
        <v>4.7720000000000004E-5</v>
      </c>
      <c r="AC1302">
        <v>4.7720000000000004E-5</v>
      </c>
      <c r="AD1302" t="s">
        <v>722</v>
      </c>
      <c r="AE1302">
        <v>1</v>
      </c>
      <c r="AF1302">
        <v>1</v>
      </c>
      <c r="AG1302" t="s">
        <v>722</v>
      </c>
      <c r="AH1302">
        <v>0.97699999999999998</v>
      </c>
      <c r="AI1302">
        <v>0.97699999999999998</v>
      </c>
      <c r="AJ1302">
        <v>8.9109118461538461E-2</v>
      </c>
      <c r="AK1302">
        <v>6.282611257365385E-2</v>
      </c>
      <c r="AL1302">
        <v>7.364112743554843</v>
      </c>
      <c r="AM1302">
        <v>5.1920452611294721</v>
      </c>
      <c r="AN1302" s="61">
        <v>3.6820563717774217E-3</v>
      </c>
      <c r="AO1302">
        <v>2.5960226305647362E-3</v>
      </c>
      <c r="AP1302">
        <v>3.3867554507608722E-3</v>
      </c>
    </row>
    <row r="1303" spans="1:42" x14ac:dyDescent="0.35">
      <c r="A1303" s="48">
        <v>2020</v>
      </c>
      <c r="B1303">
        <v>500</v>
      </c>
      <c r="C1303">
        <v>419469</v>
      </c>
      <c r="D1303" t="s">
        <v>205</v>
      </c>
      <c r="E1303" t="s">
        <v>16</v>
      </c>
      <c r="F1303">
        <v>2020</v>
      </c>
      <c r="G1303">
        <v>61</v>
      </c>
      <c r="H1303">
        <v>1137.9951923076924</v>
      </c>
      <c r="J1303">
        <v>75</v>
      </c>
      <c r="K1303" t="s">
        <v>722</v>
      </c>
      <c r="L1303">
        <v>0.54</v>
      </c>
      <c r="M1303">
        <v>0.54</v>
      </c>
      <c r="N1303" t="s">
        <v>722</v>
      </c>
      <c r="O1303">
        <v>10000</v>
      </c>
      <c r="P1303">
        <v>10000</v>
      </c>
      <c r="Q1303">
        <v>1137.9951923076924</v>
      </c>
      <c r="R1303" t="s">
        <v>722</v>
      </c>
      <c r="S1303">
        <v>1.2999999999999999E-2</v>
      </c>
      <c r="T1303">
        <v>1.2999999999999999E-2</v>
      </c>
      <c r="U1303" t="s">
        <v>722</v>
      </c>
      <c r="V1303">
        <v>6.6879999999999997E-5</v>
      </c>
      <c r="W1303">
        <v>6.6879999999999997E-5</v>
      </c>
      <c r="X1303" t="s">
        <v>722</v>
      </c>
      <c r="Y1303">
        <v>0.01</v>
      </c>
      <c r="Z1303">
        <v>0.01</v>
      </c>
      <c r="AA1303" t="s">
        <v>722</v>
      </c>
      <c r="AB1303">
        <v>4.7720000000000004E-5</v>
      </c>
      <c r="AC1303">
        <v>4.7720000000000004E-5</v>
      </c>
      <c r="AD1303" t="s">
        <v>722</v>
      </c>
      <c r="AE1303">
        <v>1</v>
      </c>
      <c r="AF1303">
        <v>1</v>
      </c>
      <c r="AG1303" t="s">
        <v>722</v>
      </c>
      <c r="AH1303">
        <v>0.97699999999999998</v>
      </c>
      <c r="AI1303">
        <v>0.97699999999999998</v>
      </c>
      <c r="AJ1303">
        <v>8.9109118461538461E-2</v>
      </c>
      <c r="AK1303">
        <v>6.282611257365385E-2</v>
      </c>
      <c r="AL1303">
        <v>7.364112743554843</v>
      </c>
      <c r="AM1303">
        <v>5.1920452611294721</v>
      </c>
      <c r="AN1303" s="61">
        <v>3.6820563717774217E-3</v>
      </c>
      <c r="AO1303">
        <v>2.5960226305647362E-3</v>
      </c>
      <c r="AP1303">
        <v>3.3867554507608722E-3</v>
      </c>
    </row>
    <row r="1304" spans="1:42" x14ac:dyDescent="0.35">
      <c r="A1304" s="48">
        <v>2020</v>
      </c>
      <c r="B1304">
        <v>501</v>
      </c>
      <c r="C1304">
        <v>419470</v>
      </c>
      <c r="D1304" t="s">
        <v>205</v>
      </c>
      <c r="E1304" t="s">
        <v>16</v>
      </c>
      <c r="F1304">
        <v>2020</v>
      </c>
      <c r="G1304">
        <v>61</v>
      </c>
      <c r="H1304">
        <v>1137.9951923076924</v>
      </c>
      <c r="J1304">
        <v>75</v>
      </c>
      <c r="K1304" t="s">
        <v>722</v>
      </c>
      <c r="L1304">
        <v>0.54</v>
      </c>
      <c r="M1304">
        <v>0.54</v>
      </c>
      <c r="N1304" t="s">
        <v>722</v>
      </c>
      <c r="O1304">
        <v>10000</v>
      </c>
      <c r="P1304">
        <v>10000</v>
      </c>
      <c r="Q1304">
        <v>1137.9951923076924</v>
      </c>
      <c r="R1304" t="s">
        <v>722</v>
      </c>
      <c r="S1304">
        <v>1.2999999999999999E-2</v>
      </c>
      <c r="T1304">
        <v>1.2999999999999999E-2</v>
      </c>
      <c r="U1304" t="s">
        <v>722</v>
      </c>
      <c r="V1304">
        <v>6.6879999999999997E-5</v>
      </c>
      <c r="W1304">
        <v>6.6879999999999997E-5</v>
      </c>
      <c r="X1304" t="s">
        <v>722</v>
      </c>
      <c r="Y1304">
        <v>0.01</v>
      </c>
      <c r="Z1304">
        <v>0.01</v>
      </c>
      <c r="AA1304" t="s">
        <v>722</v>
      </c>
      <c r="AB1304">
        <v>4.7720000000000004E-5</v>
      </c>
      <c r="AC1304">
        <v>4.7720000000000004E-5</v>
      </c>
      <c r="AD1304" t="s">
        <v>722</v>
      </c>
      <c r="AE1304">
        <v>1</v>
      </c>
      <c r="AF1304">
        <v>1</v>
      </c>
      <c r="AG1304" t="s">
        <v>722</v>
      </c>
      <c r="AH1304">
        <v>0.97699999999999998</v>
      </c>
      <c r="AI1304">
        <v>0.97699999999999998</v>
      </c>
      <c r="AJ1304">
        <v>8.9109118461538461E-2</v>
      </c>
      <c r="AK1304">
        <v>6.282611257365385E-2</v>
      </c>
      <c r="AL1304">
        <v>7.364112743554843</v>
      </c>
      <c r="AM1304">
        <v>5.1920452611294721</v>
      </c>
      <c r="AN1304" s="61">
        <v>3.6820563717774217E-3</v>
      </c>
      <c r="AO1304">
        <v>2.5960226305647362E-3</v>
      </c>
      <c r="AP1304">
        <v>3.3867554507608722E-3</v>
      </c>
    </row>
    <row r="1305" spans="1:42" x14ac:dyDescent="0.35">
      <c r="A1305" s="48">
        <v>2020</v>
      </c>
      <c r="B1305">
        <v>502</v>
      </c>
      <c r="C1305">
        <v>419471</v>
      </c>
      <c r="D1305" t="s">
        <v>205</v>
      </c>
      <c r="E1305" t="s">
        <v>16</v>
      </c>
      <c r="F1305">
        <v>2020</v>
      </c>
      <c r="G1305">
        <v>61</v>
      </c>
      <c r="H1305">
        <v>1137.9951923076924</v>
      </c>
      <c r="J1305">
        <v>75</v>
      </c>
      <c r="K1305" t="s">
        <v>722</v>
      </c>
      <c r="L1305">
        <v>0.54</v>
      </c>
      <c r="M1305">
        <v>0.54</v>
      </c>
      <c r="N1305" t="s">
        <v>722</v>
      </c>
      <c r="O1305">
        <v>10000</v>
      </c>
      <c r="P1305">
        <v>10000</v>
      </c>
      <c r="Q1305">
        <v>1137.9951923076924</v>
      </c>
      <c r="R1305" t="s">
        <v>722</v>
      </c>
      <c r="S1305">
        <v>1.2999999999999999E-2</v>
      </c>
      <c r="T1305">
        <v>1.2999999999999999E-2</v>
      </c>
      <c r="U1305" t="s">
        <v>722</v>
      </c>
      <c r="V1305">
        <v>6.6879999999999997E-5</v>
      </c>
      <c r="W1305">
        <v>6.6879999999999997E-5</v>
      </c>
      <c r="X1305" t="s">
        <v>722</v>
      </c>
      <c r="Y1305">
        <v>0.01</v>
      </c>
      <c r="Z1305">
        <v>0.01</v>
      </c>
      <c r="AA1305" t="s">
        <v>722</v>
      </c>
      <c r="AB1305">
        <v>4.7720000000000004E-5</v>
      </c>
      <c r="AC1305">
        <v>4.7720000000000004E-5</v>
      </c>
      <c r="AD1305" t="s">
        <v>722</v>
      </c>
      <c r="AE1305">
        <v>1</v>
      </c>
      <c r="AF1305">
        <v>1</v>
      </c>
      <c r="AG1305" t="s">
        <v>722</v>
      </c>
      <c r="AH1305">
        <v>0.97699999999999998</v>
      </c>
      <c r="AI1305">
        <v>0.97699999999999998</v>
      </c>
      <c r="AJ1305">
        <v>8.9109118461538461E-2</v>
      </c>
      <c r="AK1305">
        <v>6.282611257365385E-2</v>
      </c>
      <c r="AL1305">
        <v>7.364112743554843</v>
      </c>
      <c r="AM1305">
        <v>5.1920452611294721</v>
      </c>
      <c r="AN1305" s="61">
        <v>3.6820563717774217E-3</v>
      </c>
      <c r="AO1305">
        <v>2.5960226305647362E-3</v>
      </c>
      <c r="AP1305">
        <v>3.3867554507608722E-3</v>
      </c>
    </row>
    <row r="1306" spans="1:42" x14ac:dyDescent="0.35">
      <c r="A1306" s="48">
        <v>2020</v>
      </c>
      <c r="B1306">
        <v>503</v>
      </c>
      <c r="C1306">
        <v>419472</v>
      </c>
      <c r="D1306" t="s">
        <v>205</v>
      </c>
      <c r="E1306" t="s">
        <v>16</v>
      </c>
      <c r="F1306">
        <v>2020</v>
      </c>
      <c r="G1306">
        <v>61</v>
      </c>
      <c r="H1306">
        <v>1137.9951923076924</v>
      </c>
      <c r="J1306">
        <v>75</v>
      </c>
      <c r="K1306" t="s">
        <v>722</v>
      </c>
      <c r="L1306">
        <v>0.54</v>
      </c>
      <c r="M1306">
        <v>0.54</v>
      </c>
      <c r="N1306" t="s">
        <v>722</v>
      </c>
      <c r="O1306">
        <v>10000</v>
      </c>
      <c r="P1306">
        <v>10000</v>
      </c>
      <c r="Q1306">
        <v>1137.9951923076924</v>
      </c>
      <c r="R1306" t="s">
        <v>722</v>
      </c>
      <c r="S1306">
        <v>1.2999999999999999E-2</v>
      </c>
      <c r="T1306">
        <v>1.2999999999999999E-2</v>
      </c>
      <c r="U1306" t="s">
        <v>722</v>
      </c>
      <c r="V1306">
        <v>6.6879999999999997E-5</v>
      </c>
      <c r="W1306">
        <v>6.6879999999999997E-5</v>
      </c>
      <c r="X1306" t="s">
        <v>722</v>
      </c>
      <c r="Y1306">
        <v>0.01</v>
      </c>
      <c r="Z1306">
        <v>0.01</v>
      </c>
      <c r="AA1306" t="s">
        <v>722</v>
      </c>
      <c r="AB1306">
        <v>4.7720000000000004E-5</v>
      </c>
      <c r="AC1306">
        <v>4.7720000000000004E-5</v>
      </c>
      <c r="AD1306" t="s">
        <v>722</v>
      </c>
      <c r="AE1306">
        <v>1</v>
      </c>
      <c r="AF1306">
        <v>1</v>
      </c>
      <c r="AG1306" t="s">
        <v>722</v>
      </c>
      <c r="AH1306">
        <v>0.97699999999999998</v>
      </c>
      <c r="AI1306">
        <v>0.97699999999999998</v>
      </c>
      <c r="AJ1306">
        <v>8.9109118461538461E-2</v>
      </c>
      <c r="AK1306">
        <v>6.282611257365385E-2</v>
      </c>
      <c r="AL1306">
        <v>7.364112743554843</v>
      </c>
      <c r="AM1306">
        <v>5.1920452611294721</v>
      </c>
      <c r="AN1306" s="61">
        <v>3.6820563717774217E-3</v>
      </c>
      <c r="AO1306">
        <v>2.5960226305647362E-3</v>
      </c>
      <c r="AP1306">
        <v>3.3867554507608722E-3</v>
      </c>
    </row>
    <row r="1307" spans="1:42" x14ac:dyDescent="0.35">
      <c r="A1307" s="48">
        <v>2020</v>
      </c>
      <c r="B1307">
        <v>504</v>
      </c>
      <c r="C1307">
        <v>419473</v>
      </c>
      <c r="D1307" t="s">
        <v>205</v>
      </c>
      <c r="E1307" t="s">
        <v>16</v>
      </c>
      <c r="F1307">
        <v>2020</v>
      </c>
      <c r="G1307">
        <v>61</v>
      </c>
      <c r="H1307">
        <v>1137.9951923076924</v>
      </c>
      <c r="J1307">
        <v>75</v>
      </c>
      <c r="K1307" t="s">
        <v>722</v>
      </c>
      <c r="L1307">
        <v>0.54</v>
      </c>
      <c r="M1307">
        <v>0.54</v>
      </c>
      <c r="N1307" t="s">
        <v>722</v>
      </c>
      <c r="O1307">
        <v>10000</v>
      </c>
      <c r="P1307">
        <v>10000</v>
      </c>
      <c r="Q1307">
        <v>1137.9951923076924</v>
      </c>
      <c r="R1307" t="s">
        <v>722</v>
      </c>
      <c r="S1307">
        <v>1.2999999999999999E-2</v>
      </c>
      <c r="T1307">
        <v>1.2999999999999999E-2</v>
      </c>
      <c r="U1307" t="s">
        <v>722</v>
      </c>
      <c r="V1307">
        <v>6.6879999999999997E-5</v>
      </c>
      <c r="W1307">
        <v>6.6879999999999997E-5</v>
      </c>
      <c r="X1307" t="s">
        <v>722</v>
      </c>
      <c r="Y1307">
        <v>0.01</v>
      </c>
      <c r="Z1307">
        <v>0.01</v>
      </c>
      <c r="AA1307" t="s">
        <v>722</v>
      </c>
      <c r="AB1307">
        <v>4.7720000000000004E-5</v>
      </c>
      <c r="AC1307">
        <v>4.7720000000000004E-5</v>
      </c>
      <c r="AD1307" t="s">
        <v>722</v>
      </c>
      <c r="AE1307">
        <v>1</v>
      </c>
      <c r="AF1307">
        <v>1</v>
      </c>
      <c r="AG1307" t="s">
        <v>722</v>
      </c>
      <c r="AH1307">
        <v>0.97699999999999998</v>
      </c>
      <c r="AI1307">
        <v>0.97699999999999998</v>
      </c>
      <c r="AJ1307">
        <v>8.9109118461538461E-2</v>
      </c>
      <c r="AK1307">
        <v>6.282611257365385E-2</v>
      </c>
      <c r="AL1307">
        <v>7.364112743554843</v>
      </c>
      <c r="AM1307">
        <v>5.1920452611294721</v>
      </c>
      <c r="AN1307" s="61">
        <v>3.6820563717774217E-3</v>
      </c>
      <c r="AO1307">
        <v>2.5960226305647362E-3</v>
      </c>
      <c r="AP1307">
        <v>3.3867554507608722E-3</v>
      </c>
    </row>
    <row r="1308" spans="1:42" x14ac:dyDescent="0.35">
      <c r="A1308" s="48">
        <v>2020</v>
      </c>
      <c r="B1308">
        <v>505</v>
      </c>
      <c r="C1308">
        <v>419474</v>
      </c>
      <c r="D1308" t="s">
        <v>205</v>
      </c>
      <c r="E1308" t="s">
        <v>16</v>
      </c>
      <c r="F1308">
        <v>2020</v>
      </c>
      <c r="G1308">
        <v>61</v>
      </c>
      <c r="H1308">
        <v>1137.9951923076924</v>
      </c>
      <c r="J1308">
        <v>75</v>
      </c>
      <c r="K1308" t="s">
        <v>722</v>
      </c>
      <c r="L1308">
        <v>0.54</v>
      </c>
      <c r="M1308">
        <v>0.54</v>
      </c>
      <c r="N1308" t="s">
        <v>722</v>
      </c>
      <c r="O1308">
        <v>10000</v>
      </c>
      <c r="P1308">
        <v>10000</v>
      </c>
      <c r="Q1308">
        <v>1137.9951923076924</v>
      </c>
      <c r="R1308" t="s">
        <v>722</v>
      </c>
      <c r="S1308">
        <v>1.2999999999999999E-2</v>
      </c>
      <c r="T1308">
        <v>1.2999999999999999E-2</v>
      </c>
      <c r="U1308" t="s">
        <v>722</v>
      </c>
      <c r="V1308">
        <v>6.6879999999999997E-5</v>
      </c>
      <c r="W1308">
        <v>6.6879999999999997E-5</v>
      </c>
      <c r="X1308" t="s">
        <v>722</v>
      </c>
      <c r="Y1308">
        <v>0.01</v>
      </c>
      <c r="Z1308">
        <v>0.01</v>
      </c>
      <c r="AA1308" t="s">
        <v>722</v>
      </c>
      <c r="AB1308">
        <v>4.7720000000000004E-5</v>
      </c>
      <c r="AC1308">
        <v>4.7720000000000004E-5</v>
      </c>
      <c r="AD1308" t="s">
        <v>722</v>
      </c>
      <c r="AE1308">
        <v>1</v>
      </c>
      <c r="AF1308">
        <v>1</v>
      </c>
      <c r="AG1308" t="s">
        <v>722</v>
      </c>
      <c r="AH1308">
        <v>0.97699999999999998</v>
      </c>
      <c r="AI1308">
        <v>0.97699999999999998</v>
      </c>
      <c r="AJ1308">
        <v>8.9109118461538461E-2</v>
      </c>
      <c r="AK1308">
        <v>6.282611257365385E-2</v>
      </c>
      <c r="AL1308">
        <v>7.364112743554843</v>
      </c>
      <c r="AM1308">
        <v>5.1920452611294721</v>
      </c>
      <c r="AN1308" s="61">
        <v>3.6820563717774217E-3</v>
      </c>
      <c r="AO1308">
        <v>2.5960226305647362E-3</v>
      </c>
      <c r="AP1308">
        <v>3.3867554507608722E-3</v>
      </c>
    </row>
    <row r="1309" spans="1:42" x14ac:dyDescent="0.35">
      <c r="A1309" s="48">
        <v>2020</v>
      </c>
      <c r="B1309">
        <v>506</v>
      </c>
      <c r="C1309">
        <v>419475</v>
      </c>
      <c r="D1309" t="s">
        <v>205</v>
      </c>
      <c r="E1309" t="s">
        <v>16</v>
      </c>
      <c r="F1309">
        <v>2020</v>
      </c>
      <c r="G1309">
        <v>61</v>
      </c>
      <c r="H1309">
        <v>1137.9951923076924</v>
      </c>
      <c r="J1309">
        <v>75</v>
      </c>
      <c r="K1309" t="s">
        <v>722</v>
      </c>
      <c r="L1309">
        <v>0.54</v>
      </c>
      <c r="M1309">
        <v>0.54</v>
      </c>
      <c r="N1309" t="s">
        <v>722</v>
      </c>
      <c r="O1309">
        <v>10000</v>
      </c>
      <c r="P1309">
        <v>10000</v>
      </c>
      <c r="Q1309">
        <v>1137.9951923076924</v>
      </c>
      <c r="R1309" t="s">
        <v>722</v>
      </c>
      <c r="S1309">
        <v>1.2999999999999999E-2</v>
      </c>
      <c r="T1309">
        <v>1.2999999999999999E-2</v>
      </c>
      <c r="U1309" t="s">
        <v>722</v>
      </c>
      <c r="V1309">
        <v>6.6879999999999997E-5</v>
      </c>
      <c r="W1309">
        <v>6.6879999999999997E-5</v>
      </c>
      <c r="X1309" t="s">
        <v>722</v>
      </c>
      <c r="Y1309">
        <v>0.01</v>
      </c>
      <c r="Z1309">
        <v>0.01</v>
      </c>
      <c r="AA1309" t="s">
        <v>722</v>
      </c>
      <c r="AB1309">
        <v>4.7720000000000004E-5</v>
      </c>
      <c r="AC1309">
        <v>4.7720000000000004E-5</v>
      </c>
      <c r="AD1309" t="s">
        <v>722</v>
      </c>
      <c r="AE1309">
        <v>1</v>
      </c>
      <c r="AF1309">
        <v>1</v>
      </c>
      <c r="AG1309" t="s">
        <v>722</v>
      </c>
      <c r="AH1309">
        <v>0.97699999999999998</v>
      </c>
      <c r="AI1309">
        <v>0.97699999999999998</v>
      </c>
      <c r="AJ1309">
        <v>8.9109118461538461E-2</v>
      </c>
      <c r="AK1309">
        <v>6.282611257365385E-2</v>
      </c>
      <c r="AL1309">
        <v>7.364112743554843</v>
      </c>
      <c r="AM1309">
        <v>5.1920452611294721</v>
      </c>
      <c r="AN1309" s="61">
        <v>3.6820563717774217E-3</v>
      </c>
      <c r="AO1309">
        <v>2.5960226305647362E-3</v>
      </c>
      <c r="AP1309">
        <v>3.3867554507608722E-3</v>
      </c>
    </row>
    <row r="1310" spans="1:42" x14ac:dyDescent="0.35">
      <c r="A1310" s="48">
        <v>2020</v>
      </c>
      <c r="B1310">
        <v>507</v>
      </c>
      <c r="C1310">
        <v>419476</v>
      </c>
      <c r="D1310" t="s">
        <v>205</v>
      </c>
      <c r="E1310" t="s">
        <v>16</v>
      </c>
      <c r="F1310">
        <v>2020</v>
      </c>
      <c r="G1310">
        <v>61</v>
      </c>
      <c r="H1310">
        <v>1137.9951923076924</v>
      </c>
      <c r="J1310">
        <v>75</v>
      </c>
      <c r="K1310" t="s">
        <v>722</v>
      </c>
      <c r="L1310">
        <v>0.54</v>
      </c>
      <c r="M1310">
        <v>0.54</v>
      </c>
      <c r="N1310" t="s">
        <v>722</v>
      </c>
      <c r="O1310">
        <v>10000</v>
      </c>
      <c r="P1310">
        <v>10000</v>
      </c>
      <c r="Q1310">
        <v>1137.9951923076924</v>
      </c>
      <c r="R1310" t="s">
        <v>722</v>
      </c>
      <c r="S1310">
        <v>1.2999999999999999E-2</v>
      </c>
      <c r="T1310">
        <v>1.2999999999999999E-2</v>
      </c>
      <c r="U1310" t="s">
        <v>722</v>
      </c>
      <c r="V1310">
        <v>6.6879999999999997E-5</v>
      </c>
      <c r="W1310">
        <v>6.6879999999999997E-5</v>
      </c>
      <c r="X1310" t="s">
        <v>722</v>
      </c>
      <c r="Y1310">
        <v>0.01</v>
      </c>
      <c r="Z1310">
        <v>0.01</v>
      </c>
      <c r="AA1310" t="s">
        <v>722</v>
      </c>
      <c r="AB1310">
        <v>4.7720000000000004E-5</v>
      </c>
      <c r="AC1310">
        <v>4.7720000000000004E-5</v>
      </c>
      <c r="AD1310" t="s">
        <v>722</v>
      </c>
      <c r="AE1310">
        <v>1</v>
      </c>
      <c r="AF1310">
        <v>1</v>
      </c>
      <c r="AG1310" t="s">
        <v>722</v>
      </c>
      <c r="AH1310">
        <v>0.97699999999999998</v>
      </c>
      <c r="AI1310">
        <v>0.97699999999999998</v>
      </c>
      <c r="AJ1310">
        <v>8.9109118461538461E-2</v>
      </c>
      <c r="AK1310">
        <v>6.282611257365385E-2</v>
      </c>
      <c r="AL1310">
        <v>7.364112743554843</v>
      </c>
      <c r="AM1310">
        <v>5.1920452611294721</v>
      </c>
      <c r="AN1310" s="61">
        <v>3.6820563717774217E-3</v>
      </c>
      <c r="AO1310">
        <v>2.5960226305647362E-3</v>
      </c>
      <c r="AP1310">
        <v>3.3867554507608722E-3</v>
      </c>
    </row>
    <row r="1311" spans="1:42" x14ac:dyDescent="0.35">
      <c r="A1311" s="48">
        <v>2020</v>
      </c>
      <c r="B1311">
        <v>508</v>
      </c>
      <c r="C1311">
        <v>419477</v>
      </c>
      <c r="D1311" t="s">
        <v>205</v>
      </c>
      <c r="E1311" t="s">
        <v>16</v>
      </c>
      <c r="F1311">
        <v>2020</v>
      </c>
      <c r="G1311">
        <v>61</v>
      </c>
      <c r="H1311">
        <v>1137.9951923076924</v>
      </c>
      <c r="J1311">
        <v>75</v>
      </c>
      <c r="K1311" t="s">
        <v>722</v>
      </c>
      <c r="L1311">
        <v>0.54</v>
      </c>
      <c r="M1311">
        <v>0.54</v>
      </c>
      <c r="N1311" t="s">
        <v>722</v>
      </c>
      <c r="O1311">
        <v>10000</v>
      </c>
      <c r="P1311">
        <v>10000</v>
      </c>
      <c r="Q1311">
        <v>1137.9951923076924</v>
      </c>
      <c r="R1311" t="s">
        <v>722</v>
      </c>
      <c r="S1311">
        <v>1.2999999999999999E-2</v>
      </c>
      <c r="T1311">
        <v>1.2999999999999999E-2</v>
      </c>
      <c r="U1311" t="s">
        <v>722</v>
      </c>
      <c r="V1311">
        <v>6.6879999999999997E-5</v>
      </c>
      <c r="W1311">
        <v>6.6879999999999997E-5</v>
      </c>
      <c r="X1311" t="s">
        <v>722</v>
      </c>
      <c r="Y1311">
        <v>0.01</v>
      </c>
      <c r="Z1311">
        <v>0.01</v>
      </c>
      <c r="AA1311" t="s">
        <v>722</v>
      </c>
      <c r="AB1311">
        <v>4.7720000000000004E-5</v>
      </c>
      <c r="AC1311">
        <v>4.7720000000000004E-5</v>
      </c>
      <c r="AD1311" t="s">
        <v>722</v>
      </c>
      <c r="AE1311">
        <v>1</v>
      </c>
      <c r="AF1311">
        <v>1</v>
      </c>
      <c r="AG1311" t="s">
        <v>722</v>
      </c>
      <c r="AH1311">
        <v>0.97699999999999998</v>
      </c>
      <c r="AI1311">
        <v>0.97699999999999998</v>
      </c>
      <c r="AJ1311">
        <v>8.9109118461538461E-2</v>
      </c>
      <c r="AK1311">
        <v>6.282611257365385E-2</v>
      </c>
      <c r="AL1311">
        <v>7.364112743554843</v>
      </c>
      <c r="AM1311">
        <v>5.1920452611294721</v>
      </c>
      <c r="AN1311" s="61">
        <v>3.6820563717774217E-3</v>
      </c>
      <c r="AO1311">
        <v>2.5960226305647362E-3</v>
      </c>
      <c r="AP1311">
        <v>3.3867554507608722E-3</v>
      </c>
    </row>
    <row r="1312" spans="1:42" x14ac:dyDescent="0.35">
      <c r="A1312" s="48">
        <v>2020</v>
      </c>
      <c r="B1312">
        <v>509</v>
      </c>
      <c r="C1312">
        <v>419493</v>
      </c>
      <c r="D1312" t="s">
        <v>205</v>
      </c>
      <c r="E1312" t="s">
        <v>16</v>
      </c>
      <c r="F1312">
        <v>2020</v>
      </c>
      <c r="G1312">
        <v>61</v>
      </c>
      <c r="H1312">
        <v>1137.9951923076924</v>
      </c>
      <c r="J1312">
        <v>75</v>
      </c>
      <c r="K1312" t="s">
        <v>722</v>
      </c>
      <c r="L1312">
        <v>0.54</v>
      </c>
      <c r="M1312">
        <v>0.54</v>
      </c>
      <c r="N1312" t="s">
        <v>722</v>
      </c>
      <c r="O1312">
        <v>10000</v>
      </c>
      <c r="P1312">
        <v>10000</v>
      </c>
      <c r="Q1312">
        <v>1137.9951923076924</v>
      </c>
      <c r="R1312" t="s">
        <v>722</v>
      </c>
      <c r="S1312">
        <v>1.2999999999999999E-2</v>
      </c>
      <c r="T1312">
        <v>1.2999999999999999E-2</v>
      </c>
      <c r="U1312" t="s">
        <v>722</v>
      </c>
      <c r="V1312">
        <v>6.6879999999999997E-5</v>
      </c>
      <c r="W1312">
        <v>6.6879999999999997E-5</v>
      </c>
      <c r="X1312" t="s">
        <v>722</v>
      </c>
      <c r="Y1312">
        <v>0.01</v>
      </c>
      <c r="Z1312">
        <v>0.01</v>
      </c>
      <c r="AA1312" t="s">
        <v>722</v>
      </c>
      <c r="AB1312">
        <v>4.7720000000000004E-5</v>
      </c>
      <c r="AC1312">
        <v>4.7720000000000004E-5</v>
      </c>
      <c r="AD1312" t="s">
        <v>722</v>
      </c>
      <c r="AE1312">
        <v>1</v>
      </c>
      <c r="AF1312">
        <v>1</v>
      </c>
      <c r="AG1312" t="s">
        <v>722</v>
      </c>
      <c r="AH1312">
        <v>0.97699999999999998</v>
      </c>
      <c r="AI1312">
        <v>0.97699999999999998</v>
      </c>
      <c r="AJ1312">
        <v>8.9109118461538461E-2</v>
      </c>
      <c r="AK1312">
        <v>6.282611257365385E-2</v>
      </c>
      <c r="AL1312">
        <v>7.364112743554843</v>
      </c>
      <c r="AM1312">
        <v>5.1920452611294721</v>
      </c>
      <c r="AN1312" s="61">
        <v>3.6820563717774217E-3</v>
      </c>
      <c r="AO1312">
        <v>2.5960226305647362E-3</v>
      </c>
      <c r="AP1312">
        <v>3.3867554507608722E-3</v>
      </c>
    </row>
    <row r="1313" spans="1:42" x14ac:dyDescent="0.35">
      <c r="A1313" s="48">
        <v>2020</v>
      </c>
      <c r="B1313">
        <v>510</v>
      </c>
      <c r="C1313">
        <v>419494</v>
      </c>
      <c r="D1313" t="s">
        <v>205</v>
      </c>
      <c r="E1313" t="s">
        <v>16</v>
      </c>
      <c r="F1313">
        <v>2020</v>
      </c>
      <c r="G1313">
        <v>61</v>
      </c>
      <c r="H1313">
        <v>1137.9951923076924</v>
      </c>
      <c r="J1313">
        <v>75</v>
      </c>
      <c r="K1313" t="s">
        <v>722</v>
      </c>
      <c r="L1313">
        <v>0.54</v>
      </c>
      <c r="M1313">
        <v>0.54</v>
      </c>
      <c r="N1313" t="s">
        <v>722</v>
      </c>
      <c r="O1313">
        <v>10000</v>
      </c>
      <c r="P1313">
        <v>10000</v>
      </c>
      <c r="Q1313">
        <v>1137.9951923076924</v>
      </c>
      <c r="R1313" t="s">
        <v>722</v>
      </c>
      <c r="S1313">
        <v>1.2999999999999999E-2</v>
      </c>
      <c r="T1313">
        <v>1.2999999999999999E-2</v>
      </c>
      <c r="U1313" t="s">
        <v>722</v>
      </c>
      <c r="V1313">
        <v>6.6879999999999997E-5</v>
      </c>
      <c r="W1313">
        <v>6.6879999999999997E-5</v>
      </c>
      <c r="X1313" t="s">
        <v>722</v>
      </c>
      <c r="Y1313">
        <v>0.01</v>
      </c>
      <c r="Z1313">
        <v>0.01</v>
      </c>
      <c r="AA1313" t="s">
        <v>722</v>
      </c>
      <c r="AB1313">
        <v>4.7720000000000004E-5</v>
      </c>
      <c r="AC1313">
        <v>4.7720000000000004E-5</v>
      </c>
      <c r="AD1313" t="s">
        <v>722</v>
      </c>
      <c r="AE1313">
        <v>1</v>
      </c>
      <c r="AF1313">
        <v>1</v>
      </c>
      <c r="AG1313" t="s">
        <v>722</v>
      </c>
      <c r="AH1313">
        <v>0.97699999999999998</v>
      </c>
      <c r="AI1313">
        <v>0.97699999999999998</v>
      </c>
      <c r="AJ1313">
        <v>8.9109118461538461E-2</v>
      </c>
      <c r="AK1313">
        <v>6.282611257365385E-2</v>
      </c>
      <c r="AL1313">
        <v>7.364112743554843</v>
      </c>
      <c r="AM1313">
        <v>5.1920452611294721</v>
      </c>
      <c r="AN1313" s="61">
        <v>3.6820563717774217E-3</v>
      </c>
      <c r="AO1313">
        <v>2.5960226305647362E-3</v>
      </c>
      <c r="AP1313">
        <v>3.3867554507608722E-3</v>
      </c>
    </row>
    <row r="1314" spans="1:42" x14ac:dyDescent="0.35">
      <c r="A1314" s="48">
        <v>2020</v>
      </c>
      <c r="B1314">
        <v>511</v>
      </c>
      <c r="C1314">
        <v>419495</v>
      </c>
      <c r="D1314" t="s">
        <v>205</v>
      </c>
      <c r="E1314" t="s">
        <v>16</v>
      </c>
      <c r="F1314">
        <v>2020</v>
      </c>
      <c r="G1314">
        <v>61</v>
      </c>
      <c r="H1314">
        <v>1137.9951923076924</v>
      </c>
      <c r="J1314">
        <v>75</v>
      </c>
      <c r="K1314" t="s">
        <v>722</v>
      </c>
      <c r="L1314">
        <v>0.54</v>
      </c>
      <c r="M1314">
        <v>0.54</v>
      </c>
      <c r="N1314" t="s">
        <v>722</v>
      </c>
      <c r="O1314">
        <v>10000</v>
      </c>
      <c r="P1314">
        <v>10000</v>
      </c>
      <c r="Q1314">
        <v>1137.9951923076924</v>
      </c>
      <c r="R1314" t="s">
        <v>722</v>
      </c>
      <c r="S1314">
        <v>1.2999999999999999E-2</v>
      </c>
      <c r="T1314">
        <v>1.2999999999999999E-2</v>
      </c>
      <c r="U1314" t="s">
        <v>722</v>
      </c>
      <c r="V1314">
        <v>6.6879999999999997E-5</v>
      </c>
      <c r="W1314">
        <v>6.6879999999999997E-5</v>
      </c>
      <c r="X1314" t="s">
        <v>722</v>
      </c>
      <c r="Y1314">
        <v>0.01</v>
      </c>
      <c r="Z1314">
        <v>0.01</v>
      </c>
      <c r="AA1314" t="s">
        <v>722</v>
      </c>
      <c r="AB1314">
        <v>4.7720000000000004E-5</v>
      </c>
      <c r="AC1314">
        <v>4.7720000000000004E-5</v>
      </c>
      <c r="AD1314" t="s">
        <v>722</v>
      </c>
      <c r="AE1314">
        <v>1</v>
      </c>
      <c r="AF1314">
        <v>1</v>
      </c>
      <c r="AG1314" t="s">
        <v>722</v>
      </c>
      <c r="AH1314">
        <v>0.97699999999999998</v>
      </c>
      <c r="AI1314">
        <v>0.97699999999999998</v>
      </c>
      <c r="AJ1314">
        <v>8.9109118461538461E-2</v>
      </c>
      <c r="AK1314">
        <v>6.282611257365385E-2</v>
      </c>
      <c r="AL1314">
        <v>7.364112743554843</v>
      </c>
      <c r="AM1314">
        <v>5.1920452611294721</v>
      </c>
      <c r="AN1314" s="61">
        <v>3.6820563717774217E-3</v>
      </c>
      <c r="AO1314">
        <v>2.5960226305647362E-3</v>
      </c>
      <c r="AP1314">
        <v>3.3867554507608722E-3</v>
      </c>
    </row>
    <row r="1315" spans="1:42" x14ac:dyDescent="0.35">
      <c r="A1315" s="48">
        <v>2020</v>
      </c>
      <c r="B1315">
        <v>512</v>
      </c>
      <c r="C1315">
        <v>419496</v>
      </c>
      <c r="D1315" t="s">
        <v>205</v>
      </c>
      <c r="E1315" t="s">
        <v>16</v>
      </c>
      <c r="F1315">
        <v>2020</v>
      </c>
      <c r="G1315">
        <v>61</v>
      </c>
      <c r="H1315">
        <v>1137.9951923076924</v>
      </c>
      <c r="J1315">
        <v>75</v>
      </c>
      <c r="K1315" t="s">
        <v>722</v>
      </c>
      <c r="L1315">
        <v>0.54</v>
      </c>
      <c r="M1315">
        <v>0.54</v>
      </c>
      <c r="N1315" t="s">
        <v>722</v>
      </c>
      <c r="O1315">
        <v>10000</v>
      </c>
      <c r="P1315">
        <v>10000</v>
      </c>
      <c r="Q1315">
        <v>1137.9951923076924</v>
      </c>
      <c r="R1315" t="s">
        <v>722</v>
      </c>
      <c r="S1315">
        <v>1.2999999999999999E-2</v>
      </c>
      <c r="T1315">
        <v>1.2999999999999999E-2</v>
      </c>
      <c r="U1315" t="s">
        <v>722</v>
      </c>
      <c r="V1315">
        <v>6.6879999999999997E-5</v>
      </c>
      <c r="W1315">
        <v>6.6879999999999997E-5</v>
      </c>
      <c r="X1315" t="s">
        <v>722</v>
      </c>
      <c r="Y1315">
        <v>0.01</v>
      </c>
      <c r="Z1315">
        <v>0.01</v>
      </c>
      <c r="AA1315" t="s">
        <v>722</v>
      </c>
      <c r="AB1315">
        <v>4.7720000000000004E-5</v>
      </c>
      <c r="AC1315">
        <v>4.7720000000000004E-5</v>
      </c>
      <c r="AD1315" t="s">
        <v>722</v>
      </c>
      <c r="AE1315">
        <v>1</v>
      </c>
      <c r="AF1315">
        <v>1</v>
      </c>
      <c r="AG1315" t="s">
        <v>722</v>
      </c>
      <c r="AH1315">
        <v>0.97699999999999998</v>
      </c>
      <c r="AI1315">
        <v>0.97699999999999998</v>
      </c>
      <c r="AJ1315">
        <v>8.9109118461538461E-2</v>
      </c>
      <c r="AK1315">
        <v>6.282611257365385E-2</v>
      </c>
      <c r="AL1315">
        <v>7.364112743554843</v>
      </c>
      <c r="AM1315">
        <v>5.1920452611294721</v>
      </c>
      <c r="AN1315" s="61">
        <v>3.6820563717774217E-3</v>
      </c>
      <c r="AO1315">
        <v>2.5960226305647362E-3</v>
      </c>
      <c r="AP1315">
        <v>3.3867554507608722E-3</v>
      </c>
    </row>
    <row r="1316" spans="1:42" x14ac:dyDescent="0.35">
      <c r="A1316" s="48">
        <v>2020</v>
      </c>
      <c r="B1316">
        <v>513</v>
      </c>
      <c r="C1316">
        <v>419497</v>
      </c>
      <c r="D1316" t="s">
        <v>205</v>
      </c>
      <c r="E1316" t="s">
        <v>16</v>
      </c>
      <c r="F1316">
        <v>2020</v>
      </c>
      <c r="G1316">
        <v>61</v>
      </c>
      <c r="H1316">
        <v>1137.9951923076924</v>
      </c>
      <c r="J1316">
        <v>75</v>
      </c>
      <c r="K1316" t="s">
        <v>722</v>
      </c>
      <c r="L1316">
        <v>0.54</v>
      </c>
      <c r="M1316">
        <v>0.54</v>
      </c>
      <c r="N1316" t="s">
        <v>722</v>
      </c>
      <c r="O1316">
        <v>10000</v>
      </c>
      <c r="P1316">
        <v>10000</v>
      </c>
      <c r="Q1316">
        <v>1137.9951923076924</v>
      </c>
      <c r="R1316" t="s">
        <v>722</v>
      </c>
      <c r="S1316">
        <v>1.2999999999999999E-2</v>
      </c>
      <c r="T1316">
        <v>1.2999999999999999E-2</v>
      </c>
      <c r="U1316" t="s">
        <v>722</v>
      </c>
      <c r="V1316">
        <v>6.6879999999999997E-5</v>
      </c>
      <c r="W1316">
        <v>6.6879999999999997E-5</v>
      </c>
      <c r="X1316" t="s">
        <v>722</v>
      </c>
      <c r="Y1316">
        <v>0.01</v>
      </c>
      <c r="Z1316">
        <v>0.01</v>
      </c>
      <c r="AA1316" t="s">
        <v>722</v>
      </c>
      <c r="AB1316">
        <v>4.7720000000000004E-5</v>
      </c>
      <c r="AC1316">
        <v>4.7720000000000004E-5</v>
      </c>
      <c r="AD1316" t="s">
        <v>722</v>
      </c>
      <c r="AE1316">
        <v>1</v>
      </c>
      <c r="AF1316">
        <v>1</v>
      </c>
      <c r="AG1316" t="s">
        <v>722</v>
      </c>
      <c r="AH1316">
        <v>0.97699999999999998</v>
      </c>
      <c r="AI1316">
        <v>0.97699999999999998</v>
      </c>
      <c r="AJ1316">
        <v>8.9109118461538461E-2</v>
      </c>
      <c r="AK1316">
        <v>6.282611257365385E-2</v>
      </c>
      <c r="AL1316">
        <v>7.364112743554843</v>
      </c>
      <c r="AM1316">
        <v>5.1920452611294721</v>
      </c>
      <c r="AN1316" s="61">
        <v>3.6820563717774217E-3</v>
      </c>
      <c r="AO1316">
        <v>2.5960226305647362E-3</v>
      </c>
      <c r="AP1316">
        <v>3.3867554507608722E-3</v>
      </c>
    </row>
    <row r="1317" spans="1:42" x14ac:dyDescent="0.35">
      <c r="A1317" s="48">
        <v>2020</v>
      </c>
      <c r="B1317">
        <v>514</v>
      </c>
      <c r="C1317">
        <v>419498</v>
      </c>
      <c r="D1317" t="s">
        <v>205</v>
      </c>
      <c r="E1317" t="s">
        <v>16</v>
      </c>
      <c r="F1317">
        <v>2020</v>
      </c>
      <c r="G1317">
        <v>61</v>
      </c>
      <c r="H1317">
        <v>1137.9951923076924</v>
      </c>
      <c r="J1317">
        <v>75</v>
      </c>
      <c r="K1317" t="s">
        <v>722</v>
      </c>
      <c r="L1317">
        <v>0.54</v>
      </c>
      <c r="M1317">
        <v>0.54</v>
      </c>
      <c r="N1317" t="s">
        <v>722</v>
      </c>
      <c r="O1317">
        <v>10000</v>
      </c>
      <c r="P1317">
        <v>10000</v>
      </c>
      <c r="Q1317">
        <v>1137.9951923076924</v>
      </c>
      <c r="R1317" t="s">
        <v>722</v>
      </c>
      <c r="S1317">
        <v>1.2999999999999999E-2</v>
      </c>
      <c r="T1317">
        <v>1.2999999999999999E-2</v>
      </c>
      <c r="U1317" t="s">
        <v>722</v>
      </c>
      <c r="V1317">
        <v>6.6879999999999997E-5</v>
      </c>
      <c r="W1317">
        <v>6.6879999999999997E-5</v>
      </c>
      <c r="X1317" t="s">
        <v>722</v>
      </c>
      <c r="Y1317">
        <v>0.01</v>
      </c>
      <c r="Z1317">
        <v>0.01</v>
      </c>
      <c r="AA1317" t="s">
        <v>722</v>
      </c>
      <c r="AB1317">
        <v>4.7720000000000004E-5</v>
      </c>
      <c r="AC1317">
        <v>4.7720000000000004E-5</v>
      </c>
      <c r="AD1317" t="s">
        <v>722</v>
      </c>
      <c r="AE1317">
        <v>1</v>
      </c>
      <c r="AF1317">
        <v>1</v>
      </c>
      <c r="AG1317" t="s">
        <v>722</v>
      </c>
      <c r="AH1317">
        <v>0.97699999999999998</v>
      </c>
      <c r="AI1317">
        <v>0.97699999999999998</v>
      </c>
      <c r="AJ1317">
        <v>8.9109118461538461E-2</v>
      </c>
      <c r="AK1317">
        <v>6.282611257365385E-2</v>
      </c>
      <c r="AL1317">
        <v>7.364112743554843</v>
      </c>
      <c r="AM1317">
        <v>5.1920452611294721</v>
      </c>
      <c r="AN1317" s="61">
        <v>3.6820563717774217E-3</v>
      </c>
      <c r="AO1317">
        <v>2.5960226305647362E-3</v>
      </c>
      <c r="AP1317">
        <v>3.3867554507608722E-3</v>
      </c>
    </row>
    <row r="1318" spans="1:42" x14ac:dyDescent="0.35">
      <c r="A1318" s="48">
        <v>2020</v>
      </c>
      <c r="B1318">
        <v>515</v>
      </c>
      <c r="C1318">
        <v>419499</v>
      </c>
      <c r="D1318" t="s">
        <v>205</v>
      </c>
      <c r="E1318" t="s">
        <v>16</v>
      </c>
      <c r="F1318">
        <v>2020</v>
      </c>
      <c r="G1318">
        <v>61</v>
      </c>
      <c r="H1318">
        <v>1137.9951923076924</v>
      </c>
      <c r="J1318">
        <v>75</v>
      </c>
      <c r="K1318" t="s">
        <v>722</v>
      </c>
      <c r="L1318">
        <v>0.54</v>
      </c>
      <c r="M1318">
        <v>0.54</v>
      </c>
      <c r="N1318" t="s">
        <v>722</v>
      </c>
      <c r="O1318">
        <v>10000</v>
      </c>
      <c r="P1318">
        <v>10000</v>
      </c>
      <c r="Q1318">
        <v>1137.9951923076924</v>
      </c>
      <c r="R1318" t="s">
        <v>722</v>
      </c>
      <c r="S1318">
        <v>1.2999999999999999E-2</v>
      </c>
      <c r="T1318">
        <v>1.2999999999999999E-2</v>
      </c>
      <c r="U1318" t="s">
        <v>722</v>
      </c>
      <c r="V1318">
        <v>6.6879999999999997E-5</v>
      </c>
      <c r="W1318">
        <v>6.6879999999999997E-5</v>
      </c>
      <c r="X1318" t="s">
        <v>722</v>
      </c>
      <c r="Y1318">
        <v>0.01</v>
      </c>
      <c r="Z1318">
        <v>0.01</v>
      </c>
      <c r="AA1318" t="s">
        <v>722</v>
      </c>
      <c r="AB1318">
        <v>4.7720000000000004E-5</v>
      </c>
      <c r="AC1318">
        <v>4.7720000000000004E-5</v>
      </c>
      <c r="AD1318" t="s">
        <v>722</v>
      </c>
      <c r="AE1318">
        <v>1</v>
      </c>
      <c r="AF1318">
        <v>1</v>
      </c>
      <c r="AG1318" t="s">
        <v>722</v>
      </c>
      <c r="AH1318">
        <v>0.97699999999999998</v>
      </c>
      <c r="AI1318">
        <v>0.97699999999999998</v>
      </c>
      <c r="AJ1318">
        <v>8.9109118461538461E-2</v>
      </c>
      <c r="AK1318">
        <v>6.282611257365385E-2</v>
      </c>
      <c r="AL1318">
        <v>7.364112743554843</v>
      </c>
      <c r="AM1318">
        <v>5.1920452611294721</v>
      </c>
      <c r="AN1318" s="61">
        <v>3.6820563717774217E-3</v>
      </c>
      <c r="AO1318">
        <v>2.5960226305647362E-3</v>
      </c>
      <c r="AP1318">
        <v>3.3867554507608722E-3</v>
      </c>
    </row>
    <row r="1319" spans="1:42" x14ac:dyDescent="0.35">
      <c r="A1319" s="48">
        <v>2020</v>
      </c>
      <c r="B1319">
        <v>516</v>
      </c>
      <c r="C1319">
        <v>419500</v>
      </c>
      <c r="D1319" t="s">
        <v>205</v>
      </c>
      <c r="E1319" t="s">
        <v>16</v>
      </c>
      <c r="F1319">
        <v>2020</v>
      </c>
      <c r="G1319">
        <v>61</v>
      </c>
      <c r="H1319">
        <v>1137.9951923076924</v>
      </c>
      <c r="J1319">
        <v>75</v>
      </c>
      <c r="K1319" t="s">
        <v>722</v>
      </c>
      <c r="L1319">
        <v>0.54</v>
      </c>
      <c r="M1319">
        <v>0.54</v>
      </c>
      <c r="N1319" t="s">
        <v>722</v>
      </c>
      <c r="O1319">
        <v>10000</v>
      </c>
      <c r="P1319">
        <v>10000</v>
      </c>
      <c r="Q1319">
        <v>1137.9951923076924</v>
      </c>
      <c r="R1319" t="s">
        <v>722</v>
      </c>
      <c r="S1319">
        <v>1.2999999999999999E-2</v>
      </c>
      <c r="T1319">
        <v>1.2999999999999999E-2</v>
      </c>
      <c r="U1319" t="s">
        <v>722</v>
      </c>
      <c r="V1319">
        <v>6.6879999999999997E-5</v>
      </c>
      <c r="W1319">
        <v>6.6879999999999997E-5</v>
      </c>
      <c r="X1319" t="s">
        <v>722</v>
      </c>
      <c r="Y1319">
        <v>0.01</v>
      </c>
      <c r="Z1319">
        <v>0.01</v>
      </c>
      <c r="AA1319" t="s">
        <v>722</v>
      </c>
      <c r="AB1319">
        <v>4.7720000000000004E-5</v>
      </c>
      <c r="AC1319">
        <v>4.7720000000000004E-5</v>
      </c>
      <c r="AD1319" t="s">
        <v>722</v>
      </c>
      <c r="AE1319">
        <v>1</v>
      </c>
      <c r="AF1319">
        <v>1</v>
      </c>
      <c r="AG1319" t="s">
        <v>722</v>
      </c>
      <c r="AH1319">
        <v>0.97699999999999998</v>
      </c>
      <c r="AI1319">
        <v>0.97699999999999998</v>
      </c>
      <c r="AJ1319">
        <v>8.9109118461538461E-2</v>
      </c>
      <c r="AK1319">
        <v>6.282611257365385E-2</v>
      </c>
      <c r="AL1319">
        <v>7.364112743554843</v>
      </c>
      <c r="AM1319">
        <v>5.1920452611294721</v>
      </c>
      <c r="AN1319" s="61">
        <v>3.6820563717774217E-3</v>
      </c>
      <c r="AO1319">
        <v>2.5960226305647362E-3</v>
      </c>
      <c r="AP1319">
        <v>3.3867554507608722E-3</v>
      </c>
    </row>
    <row r="1320" spans="1:42" x14ac:dyDescent="0.35">
      <c r="A1320" s="48">
        <v>2020</v>
      </c>
      <c r="B1320">
        <v>517</v>
      </c>
      <c r="C1320">
        <v>419525</v>
      </c>
      <c r="D1320" t="s">
        <v>205</v>
      </c>
      <c r="E1320" t="s">
        <v>16</v>
      </c>
      <c r="F1320">
        <v>2020</v>
      </c>
      <c r="G1320">
        <v>61</v>
      </c>
      <c r="H1320">
        <v>1137.9951923076924</v>
      </c>
      <c r="J1320">
        <v>75</v>
      </c>
      <c r="K1320" t="s">
        <v>722</v>
      </c>
      <c r="L1320">
        <v>0.54</v>
      </c>
      <c r="M1320">
        <v>0.54</v>
      </c>
      <c r="N1320" t="s">
        <v>722</v>
      </c>
      <c r="O1320">
        <v>10000</v>
      </c>
      <c r="P1320">
        <v>10000</v>
      </c>
      <c r="Q1320">
        <v>1137.9951923076924</v>
      </c>
      <c r="R1320" t="s">
        <v>722</v>
      </c>
      <c r="S1320">
        <v>1.2999999999999999E-2</v>
      </c>
      <c r="T1320">
        <v>1.2999999999999999E-2</v>
      </c>
      <c r="U1320" t="s">
        <v>722</v>
      </c>
      <c r="V1320">
        <v>6.6879999999999997E-5</v>
      </c>
      <c r="W1320">
        <v>6.6879999999999997E-5</v>
      </c>
      <c r="X1320" t="s">
        <v>722</v>
      </c>
      <c r="Y1320">
        <v>0.01</v>
      </c>
      <c r="Z1320">
        <v>0.01</v>
      </c>
      <c r="AA1320" t="s">
        <v>722</v>
      </c>
      <c r="AB1320">
        <v>4.7720000000000004E-5</v>
      </c>
      <c r="AC1320">
        <v>4.7720000000000004E-5</v>
      </c>
      <c r="AD1320" t="s">
        <v>722</v>
      </c>
      <c r="AE1320">
        <v>1</v>
      </c>
      <c r="AF1320">
        <v>1</v>
      </c>
      <c r="AG1320" t="s">
        <v>722</v>
      </c>
      <c r="AH1320">
        <v>0.97699999999999998</v>
      </c>
      <c r="AI1320">
        <v>0.97699999999999998</v>
      </c>
      <c r="AJ1320">
        <v>8.9109118461538461E-2</v>
      </c>
      <c r="AK1320">
        <v>6.282611257365385E-2</v>
      </c>
      <c r="AL1320">
        <v>7.364112743554843</v>
      </c>
      <c r="AM1320">
        <v>5.1920452611294721</v>
      </c>
      <c r="AN1320" s="61">
        <v>3.6820563717774217E-3</v>
      </c>
      <c r="AO1320">
        <v>2.5960226305647362E-3</v>
      </c>
      <c r="AP1320">
        <v>3.3867554507608722E-3</v>
      </c>
    </row>
    <row r="1321" spans="1:42" x14ac:dyDescent="0.35">
      <c r="A1321" s="48">
        <v>2020</v>
      </c>
      <c r="B1321">
        <v>518</v>
      </c>
      <c r="C1321">
        <v>419526</v>
      </c>
      <c r="D1321" t="s">
        <v>205</v>
      </c>
      <c r="E1321" t="s">
        <v>16</v>
      </c>
      <c r="F1321">
        <v>2020</v>
      </c>
      <c r="G1321">
        <v>61</v>
      </c>
      <c r="H1321">
        <v>1137.9951923076924</v>
      </c>
      <c r="J1321">
        <v>75</v>
      </c>
      <c r="K1321" t="s">
        <v>722</v>
      </c>
      <c r="L1321">
        <v>0.54</v>
      </c>
      <c r="M1321">
        <v>0.54</v>
      </c>
      <c r="N1321" t="s">
        <v>722</v>
      </c>
      <c r="O1321">
        <v>10000</v>
      </c>
      <c r="P1321">
        <v>10000</v>
      </c>
      <c r="Q1321">
        <v>1137.9951923076924</v>
      </c>
      <c r="R1321" t="s">
        <v>722</v>
      </c>
      <c r="S1321">
        <v>1.2999999999999999E-2</v>
      </c>
      <c r="T1321">
        <v>1.2999999999999999E-2</v>
      </c>
      <c r="U1321" t="s">
        <v>722</v>
      </c>
      <c r="V1321">
        <v>6.6879999999999997E-5</v>
      </c>
      <c r="W1321">
        <v>6.6879999999999997E-5</v>
      </c>
      <c r="X1321" t="s">
        <v>722</v>
      </c>
      <c r="Y1321">
        <v>0.01</v>
      </c>
      <c r="Z1321">
        <v>0.01</v>
      </c>
      <c r="AA1321" t="s">
        <v>722</v>
      </c>
      <c r="AB1321">
        <v>4.7720000000000004E-5</v>
      </c>
      <c r="AC1321">
        <v>4.7720000000000004E-5</v>
      </c>
      <c r="AD1321" t="s">
        <v>722</v>
      </c>
      <c r="AE1321">
        <v>1</v>
      </c>
      <c r="AF1321">
        <v>1</v>
      </c>
      <c r="AG1321" t="s">
        <v>722</v>
      </c>
      <c r="AH1321">
        <v>0.97699999999999998</v>
      </c>
      <c r="AI1321">
        <v>0.97699999999999998</v>
      </c>
      <c r="AJ1321">
        <v>8.9109118461538461E-2</v>
      </c>
      <c r="AK1321">
        <v>6.282611257365385E-2</v>
      </c>
      <c r="AL1321">
        <v>7.364112743554843</v>
      </c>
      <c r="AM1321">
        <v>5.1920452611294721</v>
      </c>
      <c r="AN1321" s="61">
        <v>3.6820563717774217E-3</v>
      </c>
      <c r="AO1321">
        <v>2.5960226305647362E-3</v>
      </c>
      <c r="AP1321">
        <v>3.3867554507608722E-3</v>
      </c>
    </row>
    <row r="1322" spans="1:42" x14ac:dyDescent="0.35">
      <c r="A1322" s="48">
        <v>2020</v>
      </c>
      <c r="B1322">
        <v>519</v>
      </c>
      <c r="C1322">
        <v>419527</v>
      </c>
      <c r="D1322" t="s">
        <v>205</v>
      </c>
      <c r="E1322" t="s">
        <v>16</v>
      </c>
      <c r="F1322">
        <v>2020</v>
      </c>
      <c r="G1322">
        <v>61</v>
      </c>
      <c r="H1322">
        <v>1137.9951923076924</v>
      </c>
      <c r="J1322">
        <v>75</v>
      </c>
      <c r="K1322" t="s">
        <v>722</v>
      </c>
      <c r="L1322">
        <v>0.54</v>
      </c>
      <c r="M1322">
        <v>0.54</v>
      </c>
      <c r="N1322" t="s">
        <v>722</v>
      </c>
      <c r="O1322">
        <v>10000</v>
      </c>
      <c r="P1322">
        <v>10000</v>
      </c>
      <c r="Q1322">
        <v>1137.9951923076924</v>
      </c>
      <c r="R1322" t="s">
        <v>722</v>
      </c>
      <c r="S1322">
        <v>1.2999999999999999E-2</v>
      </c>
      <c r="T1322">
        <v>1.2999999999999999E-2</v>
      </c>
      <c r="U1322" t="s">
        <v>722</v>
      </c>
      <c r="V1322">
        <v>6.6879999999999997E-5</v>
      </c>
      <c r="W1322">
        <v>6.6879999999999997E-5</v>
      </c>
      <c r="X1322" t="s">
        <v>722</v>
      </c>
      <c r="Y1322">
        <v>0.01</v>
      </c>
      <c r="Z1322">
        <v>0.01</v>
      </c>
      <c r="AA1322" t="s">
        <v>722</v>
      </c>
      <c r="AB1322">
        <v>4.7720000000000004E-5</v>
      </c>
      <c r="AC1322">
        <v>4.7720000000000004E-5</v>
      </c>
      <c r="AD1322" t="s">
        <v>722</v>
      </c>
      <c r="AE1322">
        <v>1</v>
      </c>
      <c r="AF1322">
        <v>1</v>
      </c>
      <c r="AG1322" t="s">
        <v>722</v>
      </c>
      <c r="AH1322">
        <v>0.97699999999999998</v>
      </c>
      <c r="AI1322">
        <v>0.97699999999999998</v>
      </c>
      <c r="AJ1322">
        <v>8.9109118461538461E-2</v>
      </c>
      <c r="AK1322">
        <v>6.282611257365385E-2</v>
      </c>
      <c r="AL1322">
        <v>7.364112743554843</v>
      </c>
      <c r="AM1322">
        <v>5.1920452611294721</v>
      </c>
      <c r="AN1322" s="61">
        <v>3.6820563717774217E-3</v>
      </c>
      <c r="AO1322">
        <v>2.5960226305647362E-3</v>
      </c>
      <c r="AP1322">
        <v>3.3867554507608722E-3</v>
      </c>
    </row>
    <row r="1323" spans="1:42" x14ac:dyDescent="0.35">
      <c r="A1323" s="48">
        <v>2020</v>
      </c>
      <c r="B1323">
        <v>520</v>
      </c>
      <c r="C1323">
        <v>419528</v>
      </c>
      <c r="D1323" t="s">
        <v>205</v>
      </c>
      <c r="E1323" t="s">
        <v>16</v>
      </c>
      <c r="F1323">
        <v>2020</v>
      </c>
      <c r="G1323">
        <v>61</v>
      </c>
      <c r="H1323">
        <v>1137.9951923076924</v>
      </c>
      <c r="J1323">
        <v>75</v>
      </c>
      <c r="K1323" t="s">
        <v>722</v>
      </c>
      <c r="L1323">
        <v>0.54</v>
      </c>
      <c r="M1323">
        <v>0.54</v>
      </c>
      <c r="N1323" t="s">
        <v>722</v>
      </c>
      <c r="O1323">
        <v>10000</v>
      </c>
      <c r="P1323">
        <v>10000</v>
      </c>
      <c r="Q1323">
        <v>1137.9951923076924</v>
      </c>
      <c r="R1323" t="s">
        <v>722</v>
      </c>
      <c r="S1323">
        <v>1.2999999999999999E-2</v>
      </c>
      <c r="T1323">
        <v>1.2999999999999999E-2</v>
      </c>
      <c r="U1323" t="s">
        <v>722</v>
      </c>
      <c r="V1323">
        <v>6.6879999999999997E-5</v>
      </c>
      <c r="W1323">
        <v>6.6879999999999997E-5</v>
      </c>
      <c r="X1323" t="s">
        <v>722</v>
      </c>
      <c r="Y1323">
        <v>0.01</v>
      </c>
      <c r="Z1323">
        <v>0.01</v>
      </c>
      <c r="AA1323" t="s">
        <v>722</v>
      </c>
      <c r="AB1323">
        <v>4.7720000000000004E-5</v>
      </c>
      <c r="AC1323">
        <v>4.7720000000000004E-5</v>
      </c>
      <c r="AD1323" t="s">
        <v>722</v>
      </c>
      <c r="AE1323">
        <v>1</v>
      </c>
      <c r="AF1323">
        <v>1</v>
      </c>
      <c r="AG1323" t="s">
        <v>722</v>
      </c>
      <c r="AH1323">
        <v>0.97699999999999998</v>
      </c>
      <c r="AI1323">
        <v>0.97699999999999998</v>
      </c>
      <c r="AJ1323">
        <v>8.9109118461538461E-2</v>
      </c>
      <c r="AK1323">
        <v>6.282611257365385E-2</v>
      </c>
      <c r="AL1323">
        <v>7.364112743554843</v>
      </c>
      <c r="AM1323">
        <v>5.1920452611294721</v>
      </c>
      <c r="AN1323" s="61">
        <v>3.6820563717774217E-3</v>
      </c>
      <c r="AO1323">
        <v>2.5960226305647362E-3</v>
      </c>
      <c r="AP1323">
        <v>3.3867554507608722E-3</v>
      </c>
    </row>
    <row r="1324" spans="1:42" x14ac:dyDescent="0.35">
      <c r="A1324" s="48">
        <v>2020</v>
      </c>
      <c r="B1324">
        <v>521</v>
      </c>
      <c r="C1324">
        <v>419533</v>
      </c>
      <c r="D1324" t="s">
        <v>205</v>
      </c>
      <c r="E1324" t="s">
        <v>16</v>
      </c>
      <c r="F1324">
        <v>2020</v>
      </c>
      <c r="G1324">
        <v>61</v>
      </c>
      <c r="H1324">
        <v>1137.9951923076924</v>
      </c>
      <c r="J1324">
        <v>75</v>
      </c>
      <c r="K1324" t="s">
        <v>722</v>
      </c>
      <c r="L1324">
        <v>0.54</v>
      </c>
      <c r="M1324">
        <v>0.54</v>
      </c>
      <c r="N1324" t="s">
        <v>722</v>
      </c>
      <c r="O1324">
        <v>10000</v>
      </c>
      <c r="P1324">
        <v>10000</v>
      </c>
      <c r="Q1324">
        <v>1137.9951923076924</v>
      </c>
      <c r="R1324" t="s">
        <v>722</v>
      </c>
      <c r="S1324">
        <v>1.2999999999999999E-2</v>
      </c>
      <c r="T1324">
        <v>1.2999999999999999E-2</v>
      </c>
      <c r="U1324" t="s">
        <v>722</v>
      </c>
      <c r="V1324">
        <v>6.6879999999999997E-5</v>
      </c>
      <c r="W1324">
        <v>6.6879999999999997E-5</v>
      </c>
      <c r="X1324" t="s">
        <v>722</v>
      </c>
      <c r="Y1324">
        <v>0.01</v>
      </c>
      <c r="Z1324">
        <v>0.01</v>
      </c>
      <c r="AA1324" t="s">
        <v>722</v>
      </c>
      <c r="AB1324">
        <v>4.7720000000000004E-5</v>
      </c>
      <c r="AC1324">
        <v>4.7720000000000004E-5</v>
      </c>
      <c r="AD1324" t="s">
        <v>722</v>
      </c>
      <c r="AE1324">
        <v>1</v>
      </c>
      <c r="AF1324">
        <v>1</v>
      </c>
      <c r="AG1324" t="s">
        <v>722</v>
      </c>
      <c r="AH1324">
        <v>0.97699999999999998</v>
      </c>
      <c r="AI1324">
        <v>0.97699999999999998</v>
      </c>
      <c r="AJ1324">
        <v>8.9109118461538461E-2</v>
      </c>
      <c r="AK1324">
        <v>6.282611257365385E-2</v>
      </c>
      <c r="AL1324">
        <v>7.364112743554843</v>
      </c>
      <c r="AM1324">
        <v>5.1920452611294721</v>
      </c>
      <c r="AN1324" s="61">
        <v>3.6820563717774217E-3</v>
      </c>
      <c r="AO1324">
        <v>2.5960226305647362E-3</v>
      </c>
      <c r="AP1324">
        <v>3.3867554507608722E-3</v>
      </c>
    </row>
    <row r="1325" spans="1:42" x14ac:dyDescent="0.35">
      <c r="A1325" s="48">
        <v>2020</v>
      </c>
      <c r="B1325">
        <v>522</v>
      </c>
      <c r="C1325">
        <v>419534</v>
      </c>
      <c r="D1325" t="s">
        <v>205</v>
      </c>
      <c r="E1325" t="s">
        <v>16</v>
      </c>
      <c r="F1325">
        <v>2020</v>
      </c>
      <c r="G1325">
        <v>61</v>
      </c>
      <c r="H1325">
        <v>1137.9951923076924</v>
      </c>
      <c r="J1325">
        <v>75</v>
      </c>
      <c r="K1325" t="s">
        <v>722</v>
      </c>
      <c r="L1325">
        <v>0.54</v>
      </c>
      <c r="M1325">
        <v>0.54</v>
      </c>
      <c r="N1325" t="s">
        <v>722</v>
      </c>
      <c r="O1325">
        <v>10000</v>
      </c>
      <c r="P1325">
        <v>10000</v>
      </c>
      <c r="Q1325">
        <v>1137.9951923076924</v>
      </c>
      <c r="R1325" t="s">
        <v>722</v>
      </c>
      <c r="S1325">
        <v>1.2999999999999999E-2</v>
      </c>
      <c r="T1325">
        <v>1.2999999999999999E-2</v>
      </c>
      <c r="U1325" t="s">
        <v>722</v>
      </c>
      <c r="V1325">
        <v>6.6879999999999997E-5</v>
      </c>
      <c r="W1325">
        <v>6.6879999999999997E-5</v>
      </c>
      <c r="X1325" t="s">
        <v>722</v>
      </c>
      <c r="Y1325">
        <v>0.01</v>
      </c>
      <c r="Z1325">
        <v>0.01</v>
      </c>
      <c r="AA1325" t="s">
        <v>722</v>
      </c>
      <c r="AB1325">
        <v>4.7720000000000004E-5</v>
      </c>
      <c r="AC1325">
        <v>4.7720000000000004E-5</v>
      </c>
      <c r="AD1325" t="s">
        <v>722</v>
      </c>
      <c r="AE1325">
        <v>1</v>
      </c>
      <c r="AF1325">
        <v>1</v>
      </c>
      <c r="AG1325" t="s">
        <v>722</v>
      </c>
      <c r="AH1325">
        <v>0.97699999999999998</v>
      </c>
      <c r="AI1325">
        <v>0.97699999999999998</v>
      </c>
      <c r="AJ1325">
        <v>8.9109118461538461E-2</v>
      </c>
      <c r="AK1325">
        <v>6.282611257365385E-2</v>
      </c>
      <c r="AL1325">
        <v>7.364112743554843</v>
      </c>
      <c r="AM1325">
        <v>5.1920452611294721</v>
      </c>
      <c r="AN1325" s="61">
        <v>3.6820563717774217E-3</v>
      </c>
      <c r="AO1325">
        <v>2.5960226305647362E-3</v>
      </c>
      <c r="AP1325">
        <v>3.3867554507608722E-3</v>
      </c>
    </row>
    <row r="1326" spans="1:42" x14ac:dyDescent="0.35">
      <c r="A1326" s="48">
        <v>2020</v>
      </c>
      <c r="B1326">
        <v>523</v>
      </c>
      <c r="C1326">
        <v>419535</v>
      </c>
      <c r="D1326" t="s">
        <v>205</v>
      </c>
      <c r="E1326" t="s">
        <v>16</v>
      </c>
      <c r="F1326">
        <v>2020</v>
      </c>
      <c r="G1326">
        <v>61</v>
      </c>
      <c r="H1326">
        <v>1137.9951923076924</v>
      </c>
      <c r="J1326">
        <v>75</v>
      </c>
      <c r="K1326" t="s">
        <v>722</v>
      </c>
      <c r="L1326">
        <v>0.54</v>
      </c>
      <c r="M1326">
        <v>0.54</v>
      </c>
      <c r="N1326" t="s">
        <v>722</v>
      </c>
      <c r="O1326">
        <v>10000</v>
      </c>
      <c r="P1326">
        <v>10000</v>
      </c>
      <c r="Q1326">
        <v>1137.9951923076924</v>
      </c>
      <c r="R1326" t="s">
        <v>722</v>
      </c>
      <c r="S1326">
        <v>1.2999999999999999E-2</v>
      </c>
      <c r="T1326">
        <v>1.2999999999999999E-2</v>
      </c>
      <c r="U1326" t="s">
        <v>722</v>
      </c>
      <c r="V1326">
        <v>6.6879999999999997E-5</v>
      </c>
      <c r="W1326">
        <v>6.6879999999999997E-5</v>
      </c>
      <c r="X1326" t="s">
        <v>722</v>
      </c>
      <c r="Y1326">
        <v>0.01</v>
      </c>
      <c r="Z1326">
        <v>0.01</v>
      </c>
      <c r="AA1326" t="s">
        <v>722</v>
      </c>
      <c r="AB1326">
        <v>4.7720000000000004E-5</v>
      </c>
      <c r="AC1326">
        <v>4.7720000000000004E-5</v>
      </c>
      <c r="AD1326" t="s">
        <v>722</v>
      </c>
      <c r="AE1326">
        <v>1</v>
      </c>
      <c r="AF1326">
        <v>1</v>
      </c>
      <c r="AG1326" t="s">
        <v>722</v>
      </c>
      <c r="AH1326">
        <v>0.97699999999999998</v>
      </c>
      <c r="AI1326">
        <v>0.97699999999999998</v>
      </c>
      <c r="AJ1326">
        <v>8.9109118461538461E-2</v>
      </c>
      <c r="AK1326">
        <v>6.282611257365385E-2</v>
      </c>
      <c r="AL1326">
        <v>7.364112743554843</v>
      </c>
      <c r="AM1326">
        <v>5.1920452611294721</v>
      </c>
      <c r="AN1326" s="61">
        <v>3.6820563717774217E-3</v>
      </c>
      <c r="AO1326">
        <v>2.5960226305647362E-3</v>
      </c>
      <c r="AP1326">
        <v>3.3867554507608722E-3</v>
      </c>
    </row>
    <row r="1327" spans="1:42" x14ac:dyDescent="0.35">
      <c r="A1327" s="48">
        <v>2020</v>
      </c>
      <c r="B1327">
        <v>524</v>
      </c>
      <c r="C1327">
        <v>419542</v>
      </c>
      <c r="D1327" t="s">
        <v>205</v>
      </c>
      <c r="E1327" t="s">
        <v>16</v>
      </c>
      <c r="F1327">
        <v>2020</v>
      </c>
      <c r="G1327">
        <v>61</v>
      </c>
      <c r="H1327">
        <v>1137.9951923076924</v>
      </c>
      <c r="J1327">
        <v>75</v>
      </c>
      <c r="K1327" t="s">
        <v>722</v>
      </c>
      <c r="L1327">
        <v>0.54</v>
      </c>
      <c r="M1327">
        <v>0.54</v>
      </c>
      <c r="N1327" t="s">
        <v>722</v>
      </c>
      <c r="O1327">
        <v>10000</v>
      </c>
      <c r="P1327">
        <v>10000</v>
      </c>
      <c r="Q1327">
        <v>1137.9951923076924</v>
      </c>
      <c r="R1327" t="s">
        <v>722</v>
      </c>
      <c r="S1327">
        <v>1.2999999999999999E-2</v>
      </c>
      <c r="T1327">
        <v>1.2999999999999999E-2</v>
      </c>
      <c r="U1327" t="s">
        <v>722</v>
      </c>
      <c r="V1327">
        <v>6.6879999999999997E-5</v>
      </c>
      <c r="W1327">
        <v>6.6879999999999997E-5</v>
      </c>
      <c r="X1327" t="s">
        <v>722</v>
      </c>
      <c r="Y1327">
        <v>0.01</v>
      </c>
      <c r="Z1327">
        <v>0.01</v>
      </c>
      <c r="AA1327" t="s">
        <v>722</v>
      </c>
      <c r="AB1327">
        <v>4.7720000000000004E-5</v>
      </c>
      <c r="AC1327">
        <v>4.7720000000000004E-5</v>
      </c>
      <c r="AD1327" t="s">
        <v>722</v>
      </c>
      <c r="AE1327">
        <v>1</v>
      </c>
      <c r="AF1327">
        <v>1</v>
      </c>
      <c r="AG1327" t="s">
        <v>722</v>
      </c>
      <c r="AH1327">
        <v>0.97699999999999998</v>
      </c>
      <c r="AI1327">
        <v>0.97699999999999998</v>
      </c>
      <c r="AJ1327">
        <v>8.9109118461538461E-2</v>
      </c>
      <c r="AK1327">
        <v>6.282611257365385E-2</v>
      </c>
      <c r="AL1327">
        <v>7.364112743554843</v>
      </c>
      <c r="AM1327">
        <v>5.1920452611294721</v>
      </c>
      <c r="AN1327" s="61">
        <v>3.6820563717774217E-3</v>
      </c>
      <c r="AO1327">
        <v>2.5960226305647362E-3</v>
      </c>
      <c r="AP1327">
        <v>3.3867554507608722E-3</v>
      </c>
    </row>
    <row r="1328" spans="1:42" x14ac:dyDescent="0.35">
      <c r="A1328" s="48">
        <v>2020</v>
      </c>
      <c r="B1328">
        <v>525</v>
      </c>
      <c r="C1328">
        <v>419543</v>
      </c>
      <c r="D1328" t="s">
        <v>205</v>
      </c>
      <c r="E1328" t="s">
        <v>16</v>
      </c>
      <c r="F1328">
        <v>2020</v>
      </c>
      <c r="G1328">
        <v>61</v>
      </c>
      <c r="H1328">
        <v>1137.9951923076924</v>
      </c>
      <c r="J1328">
        <v>75</v>
      </c>
      <c r="K1328" t="s">
        <v>722</v>
      </c>
      <c r="L1328">
        <v>0.54</v>
      </c>
      <c r="M1328">
        <v>0.54</v>
      </c>
      <c r="N1328" t="s">
        <v>722</v>
      </c>
      <c r="O1328">
        <v>10000</v>
      </c>
      <c r="P1328">
        <v>10000</v>
      </c>
      <c r="Q1328">
        <v>1137.9951923076924</v>
      </c>
      <c r="R1328" t="s">
        <v>722</v>
      </c>
      <c r="S1328">
        <v>1.2999999999999999E-2</v>
      </c>
      <c r="T1328">
        <v>1.2999999999999999E-2</v>
      </c>
      <c r="U1328" t="s">
        <v>722</v>
      </c>
      <c r="V1328">
        <v>6.6879999999999997E-5</v>
      </c>
      <c r="W1328">
        <v>6.6879999999999997E-5</v>
      </c>
      <c r="X1328" t="s">
        <v>722</v>
      </c>
      <c r="Y1328">
        <v>0.01</v>
      </c>
      <c r="Z1328">
        <v>0.01</v>
      </c>
      <c r="AA1328" t="s">
        <v>722</v>
      </c>
      <c r="AB1328">
        <v>4.7720000000000004E-5</v>
      </c>
      <c r="AC1328">
        <v>4.7720000000000004E-5</v>
      </c>
      <c r="AD1328" t="s">
        <v>722</v>
      </c>
      <c r="AE1328">
        <v>1</v>
      </c>
      <c r="AF1328">
        <v>1</v>
      </c>
      <c r="AG1328" t="s">
        <v>722</v>
      </c>
      <c r="AH1328">
        <v>0.97699999999999998</v>
      </c>
      <c r="AI1328">
        <v>0.97699999999999998</v>
      </c>
      <c r="AJ1328">
        <v>8.9109118461538461E-2</v>
      </c>
      <c r="AK1328">
        <v>6.282611257365385E-2</v>
      </c>
      <c r="AL1328">
        <v>7.364112743554843</v>
      </c>
      <c r="AM1328">
        <v>5.1920452611294721</v>
      </c>
      <c r="AN1328" s="61">
        <v>3.6820563717774217E-3</v>
      </c>
      <c r="AO1328">
        <v>2.5960226305647362E-3</v>
      </c>
      <c r="AP1328">
        <v>3.3867554507608722E-3</v>
      </c>
    </row>
    <row r="1329" spans="1:42" x14ac:dyDescent="0.35">
      <c r="A1329" s="48">
        <v>2020</v>
      </c>
      <c r="B1329">
        <v>526</v>
      </c>
      <c r="C1329">
        <v>419544</v>
      </c>
      <c r="D1329" t="s">
        <v>205</v>
      </c>
      <c r="E1329" t="s">
        <v>16</v>
      </c>
      <c r="F1329">
        <v>2020</v>
      </c>
      <c r="G1329">
        <v>61</v>
      </c>
      <c r="H1329">
        <v>1137.9951923076924</v>
      </c>
      <c r="J1329">
        <v>75</v>
      </c>
      <c r="K1329" t="s">
        <v>722</v>
      </c>
      <c r="L1329">
        <v>0.54</v>
      </c>
      <c r="M1329">
        <v>0.54</v>
      </c>
      <c r="N1329" t="s">
        <v>722</v>
      </c>
      <c r="O1329">
        <v>10000</v>
      </c>
      <c r="P1329">
        <v>10000</v>
      </c>
      <c r="Q1329">
        <v>1137.9951923076924</v>
      </c>
      <c r="R1329" t="s">
        <v>722</v>
      </c>
      <c r="S1329">
        <v>1.2999999999999999E-2</v>
      </c>
      <c r="T1329">
        <v>1.2999999999999999E-2</v>
      </c>
      <c r="U1329" t="s">
        <v>722</v>
      </c>
      <c r="V1329">
        <v>6.6879999999999997E-5</v>
      </c>
      <c r="W1329">
        <v>6.6879999999999997E-5</v>
      </c>
      <c r="X1329" t="s">
        <v>722</v>
      </c>
      <c r="Y1329">
        <v>0.01</v>
      </c>
      <c r="Z1329">
        <v>0.01</v>
      </c>
      <c r="AA1329" t="s">
        <v>722</v>
      </c>
      <c r="AB1329">
        <v>4.7720000000000004E-5</v>
      </c>
      <c r="AC1329">
        <v>4.7720000000000004E-5</v>
      </c>
      <c r="AD1329" t="s">
        <v>722</v>
      </c>
      <c r="AE1329">
        <v>1</v>
      </c>
      <c r="AF1329">
        <v>1</v>
      </c>
      <c r="AG1329" t="s">
        <v>722</v>
      </c>
      <c r="AH1329">
        <v>0.97699999999999998</v>
      </c>
      <c r="AI1329">
        <v>0.97699999999999998</v>
      </c>
      <c r="AJ1329">
        <v>8.9109118461538461E-2</v>
      </c>
      <c r="AK1329">
        <v>6.282611257365385E-2</v>
      </c>
      <c r="AL1329">
        <v>7.364112743554843</v>
      </c>
      <c r="AM1329">
        <v>5.1920452611294721</v>
      </c>
      <c r="AN1329" s="61">
        <v>3.6820563717774217E-3</v>
      </c>
      <c r="AO1329">
        <v>2.5960226305647362E-3</v>
      </c>
      <c r="AP1329">
        <v>3.3867554507608722E-3</v>
      </c>
    </row>
    <row r="1330" spans="1:42" x14ac:dyDescent="0.35">
      <c r="A1330" s="48">
        <v>2020</v>
      </c>
      <c r="B1330">
        <v>527</v>
      </c>
      <c r="C1330">
        <v>419545</v>
      </c>
      <c r="D1330" t="s">
        <v>205</v>
      </c>
      <c r="E1330" t="s">
        <v>16</v>
      </c>
      <c r="F1330">
        <v>2020</v>
      </c>
      <c r="G1330">
        <v>61</v>
      </c>
      <c r="H1330">
        <v>1137.9951923076924</v>
      </c>
      <c r="J1330">
        <v>75</v>
      </c>
      <c r="K1330" t="s">
        <v>722</v>
      </c>
      <c r="L1330">
        <v>0.54</v>
      </c>
      <c r="M1330">
        <v>0.54</v>
      </c>
      <c r="N1330" t="s">
        <v>722</v>
      </c>
      <c r="O1330">
        <v>10000</v>
      </c>
      <c r="P1330">
        <v>10000</v>
      </c>
      <c r="Q1330">
        <v>1137.9951923076924</v>
      </c>
      <c r="R1330" t="s">
        <v>722</v>
      </c>
      <c r="S1330">
        <v>1.2999999999999999E-2</v>
      </c>
      <c r="T1330">
        <v>1.2999999999999999E-2</v>
      </c>
      <c r="U1330" t="s">
        <v>722</v>
      </c>
      <c r="V1330">
        <v>6.6879999999999997E-5</v>
      </c>
      <c r="W1330">
        <v>6.6879999999999997E-5</v>
      </c>
      <c r="X1330" t="s">
        <v>722</v>
      </c>
      <c r="Y1330">
        <v>0.01</v>
      </c>
      <c r="Z1330">
        <v>0.01</v>
      </c>
      <c r="AA1330" t="s">
        <v>722</v>
      </c>
      <c r="AB1330">
        <v>4.7720000000000004E-5</v>
      </c>
      <c r="AC1330">
        <v>4.7720000000000004E-5</v>
      </c>
      <c r="AD1330" t="s">
        <v>722</v>
      </c>
      <c r="AE1330">
        <v>1</v>
      </c>
      <c r="AF1330">
        <v>1</v>
      </c>
      <c r="AG1330" t="s">
        <v>722</v>
      </c>
      <c r="AH1330">
        <v>0.97699999999999998</v>
      </c>
      <c r="AI1330">
        <v>0.97699999999999998</v>
      </c>
      <c r="AJ1330">
        <v>8.9109118461538461E-2</v>
      </c>
      <c r="AK1330">
        <v>6.282611257365385E-2</v>
      </c>
      <c r="AL1330">
        <v>7.364112743554843</v>
      </c>
      <c r="AM1330">
        <v>5.1920452611294721</v>
      </c>
      <c r="AN1330" s="61">
        <v>3.6820563717774217E-3</v>
      </c>
      <c r="AO1330">
        <v>2.5960226305647362E-3</v>
      </c>
      <c r="AP1330">
        <v>3.3867554507608722E-3</v>
      </c>
    </row>
    <row r="1331" spans="1:42" x14ac:dyDescent="0.35">
      <c r="A1331" s="48">
        <v>2020</v>
      </c>
      <c r="B1331">
        <v>528</v>
      </c>
      <c r="C1331">
        <v>419546</v>
      </c>
      <c r="D1331" t="s">
        <v>205</v>
      </c>
      <c r="E1331" t="s">
        <v>16</v>
      </c>
      <c r="F1331">
        <v>2020</v>
      </c>
      <c r="G1331">
        <v>61</v>
      </c>
      <c r="H1331">
        <v>1137.9951923076924</v>
      </c>
      <c r="J1331">
        <v>75</v>
      </c>
      <c r="K1331" t="s">
        <v>722</v>
      </c>
      <c r="L1331">
        <v>0.54</v>
      </c>
      <c r="M1331">
        <v>0.54</v>
      </c>
      <c r="N1331" t="s">
        <v>722</v>
      </c>
      <c r="O1331">
        <v>10000</v>
      </c>
      <c r="P1331">
        <v>10000</v>
      </c>
      <c r="Q1331">
        <v>1137.9951923076924</v>
      </c>
      <c r="R1331" t="s">
        <v>722</v>
      </c>
      <c r="S1331">
        <v>1.2999999999999999E-2</v>
      </c>
      <c r="T1331">
        <v>1.2999999999999999E-2</v>
      </c>
      <c r="U1331" t="s">
        <v>722</v>
      </c>
      <c r="V1331">
        <v>6.6879999999999997E-5</v>
      </c>
      <c r="W1331">
        <v>6.6879999999999997E-5</v>
      </c>
      <c r="X1331" t="s">
        <v>722</v>
      </c>
      <c r="Y1331">
        <v>0.01</v>
      </c>
      <c r="Z1331">
        <v>0.01</v>
      </c>
      <c r="AA1331" t="s">
        <v>722</v>
      </c>
      <c r="AB1331">
        <v>4.7720000000000004E-5</v>
      </c>
      <c r="AC1331">
        <v>4.7720000000000004E-5</v>
      </c>
      <c r="AD1331" t="s">
        <v>722</v>
      </c>
      <c r="AE1331">
        <v>1</v>
      </c>
      <c r="AF1331">
        <v>1</v>
      </c>
      <c r="AG1331" t="s">
        <v>722</v>
      </c>
      <c r="AH1331">
        <v>0.97699999999999998</v>
      </c>
      <c r="AI1331">
        <v>0.97699999999999998</v>
      </c>
      <c r="AJ1331">
        <v>8.9109118461538461E-2</v>
      </c>
      <c r="AK1331">
        <v>6.282611257365385E-2</v>
      </c>
      <c r="AL1331">
        <v>7.364112743554843</v>
      </c>
      <c r="AM1331">
        <v>5.1920452611294721</v>
      </c>
      <c r="AN1331" s="61">
        <v>3.6820563717774217E-3</v>
      </c>
      <c r="AO1331">
        <v>2.5960226305647362E-3</v>
      </c>
      <c r="AP1331">
        <v>3.3867554507608722E-3</v>
      </c>
    </row>
    <row r="1332" spans="1:42" x14ac:dyDescent="0.35">
      <c r="A1332" s="48">
        <v>2020</v>
      </c>
      <c r="B1332">
        <v>529</v>
      </c>
      <c r="C1332">
        <v>419547</v>
      </c>
      <c r="D1332" t="s">
        <v>205</v>
      </c>
      <c r="E1332" t="s">
        <v>16</v>
      </c>
      <c r="F1332">
        <v>2020</v>
      </c>
      <c r="G1332">
        <v>61</v>
      </c>
      <c r="H1332">
        <v>1137.9951923076924</v>
      </c>
      <c r="J1332">
        <v>75</v>
      </c>
      <c r="K1332" t="s">
        <v>722</v>
      </c>
      <c r="L1332">
        <v>0.54</v>
      </c>
      <c r="M1332">
        <v>0.54</v>
      </c>
      <c r="N1332" t="s">
        <v>722</v>
      </c>
      <c r="O1332">
        <v>10000</v>
      </c>
      <c r="P1332">
        <v>10000</v>
      </c>
      <c r="Q1332">
        <v>1137.9951923076924</v>
      </c>
      <c r="R1332" t="s">
        <v>722</v>
      </c>
      <c r="S1332">
        <v>1.2999999999999999E-2</v>
      </c>
      <c r="T1332">
        <v>1.2999999999999999E-2</v>
      </c>
      <c r="U1332" t="s">
        <v>722</v>
      </c>
      <c r="V1332">
        <v>6.6879999999999997E-5</v>
      </c>
      <c r="W1332">
        <v>6.6879999999999997E-5</v>
      </c>
      <c r="X1332" t="s">
        <v>722</v>
      </c>
      <c r="Y1332">
        <v>0.01</v>
      </c>
      <c r="Z1332">
        <v>0.01</v>
      </c>
      <c r="AA1332" t="s">
        <v>722</v>
      </c>
      <c r="AB1332">
        <v>4.7720000000000004E-5</v>
      </c>
      <c r="AC1332">
        <v>4.7720000000000004E-5</v>
      </c>
      <c r="AD1332" t="s">
        <v>722</v>
      </c>
      <c r="AE1332">
        <v>1</v>
      </c>
      <c r="AF1332">
        <v>1</v>
      </c>
      <c r="AG1332" t="s">
        <v>722</v>
      </c>
      <c r="AH1332">
        <v>0.97699999999999998</v>
      </c>
      <c r="AI1332">
        <v>0.97699999999999998</v>
      </c>
      <c r="AJ1332">
        <v>8.9109118461538461E-2</v>
      </c>
      <c r="AK1332">
        <v>6.282611257365385E-2</v>
      </c>
      <c r="AL1332">
        <v>7.364112743554843</v>
      </c>
      <c r="AM1332">
        <v>5.1920452611294721</v>
      </c>
      <c r="AN1332" s="61">
        <v>3.6820563717774217E-3</v>
      </c>
      <c r="AO1332">
        <v>2.5960226305647362E-3</v>
      </c>
      <c r="AP1332">
        <v>3.3867554507608722E-3</v>
      </c>
    </row>
    <row r="1333" spans="1:42" x14ac:dyDescent="0.35">
      <c r="A1333" s="48">
        <v>2020</v>
      </c>
      <c r="B1333">
        <v>530</v>
      </c>
      <c r="C1333">
        <v>419625</v>
      </c>
      <c r="D1333" t="s">
        <v>205</v>
      </c>
      <c r="E1333" t="s">
        <v>16</v>
      </c>
      <c r="F1333">
        <v>2020</v>
      </c>
      <c r="G1333">
        <v>61</v>
      </c>
      <c r="H1333">
        <v>1137.9951923076924</v>
      </c>
      <c r="J1333">
        <v>75</v>
      </c>
      <c r="K1333" t="s">
        <v>722</v>
      </c>
      <c r="L1333">
        <v>0.54</v>
      </c>
      <c r="M1333">
        <v>0.54</v>
      </c>
      <c r="N1333" t="s">
        <v>722</v>
      </c>
      <c r="O1333">
        <v>10000</v>
      </c>
      <c r="P1333">
        <v>10000</v>
      </c>
      <c r="Q1333">
        <v>1137.9951923076924</v>
      </c>
      <c r="R1333" t="s">
        <v>722</v>
      </c>
      <c r="S1333">
        <v>1.2999999999999999E-2</v>
      </c>
      <c r="T1333">
        <v>1.2999999999999999E-2</v>
      </c>
      <c r="U1333" t="s">
        <v>722</v>
      </c>
      <c r="V1333">
        <v>6.6879999999999997E-5</v>
      </c>
      <c r="W1333">
        <v>6.6879999999999997E-5</v>
      </c>
      <c r="X1333" t="s">
        <v>722</v>
      </c>
      <c r="Y1333">
        <v>0.01</v>
      </c>
      <c r="Z1333">
        <v>0.01</v>
      </c>
      <c r="AA1333" t="s">
        <v>722</v>
      </c>
      <c r="AB1333">
        <v>4.7720000000000004E-5</v>
      </c>
      <c r="AC1333">
        <v>4.7720000000000004E-5</v>
      </c>
      <c r="AD1333" t="s">
        <v>722</v>
      </c>
      <c r="AE1333">
        <v>1</v>
      </c>
      <c r="AF1333">
        <v>1</v>
      </c>
      <c r="AG1333" t="s">
        <v>722</v>
      </c>
      <c r="AH1333">
        <v>0.97699999999999998</v>
      </c>
      <c r="AI1333">
        <v>0.97699999999999998</v>
      </c>
      <c r="AJ1333">
        <v>8.9109118461538461E-2</v>
      </c>
      <c r="AK1333">
        <v>6.282611257365385E-2</v>
      </c>
      <c r="AL1333">
        <v>7.364112743554843</v>
      </c>
      <c r="AM1333">
        <v>5.1920452611294721</v>
      </c>
      <c r="AN1333" s="61">
        <v>3.6820563717774217E-3</v>
      </c>
      <c r="AO1333">
        <v>2.5960226305647362E-3</v>
      </c>
      <c r="AP1333">
        <v>3.3867554507608722E-3</v>
      </c>
    </row>
    <row r="1334" spans="1:42" x14ac:dyDescent="0.35">
      <c r="A1334" s="48">
        <v>2020</v>
      </c>
      <c r="B1334">
        <v>531</v>
      </c>
      <c r="C1334">
        <v>419626</v>
      </c>
      <c r="D1334" t="s">
        <v>205</v>
      </c>
      <c r="E1334" t="s">
        <v>16</v>
      </c>
      <c r="F1334">
        <v>2020</v>
      </c>
      <c r="G1334">
        <v>61</v>
      </c>
      <c r="H1334">
        <v>1137.9951923076924</v>
      </c>
      <c r="J1334">
        <v>75</v>
      </c>
      <c r="K1334" t="s">
        <v>722</v>
      </c>
      <c r="L1334">
        <v>0.54</v>
      </c>
      <c r="M1334">
        <v>0.54</v>
      </c>
      <c r="N1334" t="s">
        <v>722</v>
      </c>
      <c r="O1334">
        <v>10000</v>
      </c>
      <c r="P1334">
        <v>10000</v>
      </c>
      <c r="Q1334">
        <v>1137.9951923076924</v>
      </c>
      <c r="R1334" t="s">
        <v>722</v>
      </c>
      <c r="S1334">
        <v>1.2999999999999999E-2</v>
      </c>
      <c r="T1334">
        <v>1.2999999999999999E-2</v>
      </c>
      <c r="U1334" t="s">
        <v>722</v>
      </c>
      <c r="V1334">
        <v>6.6879999999999997E-5</v>
      </c>
      <c r="W1334">
        <v>6.6879999999999997E-5</v>
      </c>
      <c r="X1334" t="s">
        <v>722</v>
      </c>
      <c r="Y1334">
        <v>0.01</v>
      </c>
      <c r="Z1334">
        <v>0.01</v>
      </c>
      <c r="AA1334" t="s">
        <v>722</v>
      </c>
      <c r="AB1334">
        <v>4.7720000000000004E-5</v>
      </c>
      <c r="AC1334">
        <v>4.7720000000000004E-5</v>
      </c>
      <c r="AD1334" t="s">
        <v>722</v>
      </c>
      <c r="AE1334">
        <v>1</v>
      </c>
      <c r="AF1334">
        <v>1</v>
      </c>
      <c r="AG1334" t="s">
        <v>722</v>
      </c>
      <c r="AH1334">
        <v>0.97699999999999998</v>
      </c>
      <c r="AI1334">
        <v>0.97699999999999998</v>
      </c>
      <c r="AJ1334">
        <v>8.9109118461538461E-2</v>
      </c>
      <c r="AK1334">
        <v>6.282611257365385E-2</v>
      </c>
      <c r="AL1334">
        <v>7.364112743554843</v>
      </c>
      <c r="AM1334">
        <v>5.1920452611294721</v>
      </c>
      <c r="AN1334" s="61">
        <v>3.6820563717774217E-3</v>
      </c>
      <c r="AO1334">
        <v>2.5960226305647362E-3</v>
      </c>
      <c r="AP1334">
        <v>3.3867554507608722E-3</v>
      </c>
    </row>
    <row r="1335" spans="1:42" x14ac:dyDescent="0.35">
      <c r="A1335" s="48">
        <v>2020</v>
      </c>
      <c r="B1335">
        <v>532</v>
      </c>
      <c r="C1335" t="s">
        <v>326</v>
      </c>
      <c r="D1335" t="s">
        <v>205</v>
      </c>
      <c r="E1335" t="s">
        <v>408</v>
      </c>
      <c r="F1335">
        <v>2012</v>
      </c>
      <c r="G1335">
        <v>175</v>
      </c>
      <c r="H1335">
        <v>1137.9951923076924</v>
      </c>
      <c r="J1335">
        <v>300</v>
      </c>
      <c r="K1335" t="s">
        <v>722</v>
      </c>
      <c r="L1335">
        <v>0.54</v>
      </c>
      <c r="M1335">
        <v>0.54</v>
      </c>
      <c r="N1335" t="s">
        <v>722</v>
      </c>
      <c r="O1335">
        <v>10000</v>
      </c>
      <c r="P1335">
        <v>10000</v>
      </c>
      <c r="Q1335">
        <v>9103.961538461539</v>
      </c>
      <c r="R1335" t="s">
        <v>722</v>
      </c>
      <c r="S1335">
        <v>1.7999999999999999E-2</v>
      </c>
      <c r="T1335">
        <v>1.7999999999999999E-2</v>
      </c>
      <c r="U1335" t="s">
        <v>722</v>
      </c>
      <c r="V1335">
        <v>8.1839999999999989E-5</v>
      </c>
      <c r="W1335">
        <v>8.1839999999999989E-5</v>
      </c>
      <c r="X1335" t="s">
        <v>722</v>
      </c>
      <c r="Y1335">
        <v>7.0000000000000001E-3</v>
      </c>
      <c r="Z1335">
        <v>7.0000000000000001E-3</v>
      </c>
      <c r="AA1335" t="s">
        <v>722</v>
      </c>
      <c r="AB1335">
        <v>3.2360000000000002E-5</v>
      </c>
      <c r="AC1335">
        <v>3.2360000000000002E-5</v>
      </c>
      <c r="AD1335" t="s">
        <v>722</v>
      </c>
      <c r="AE1335">
        <v>1</v>
      </c>
      <c r="AF1335">
        <v>1</v>
      </c>
      <c r="AG1335" t="s">
        <v>722</v>
      </c>
      <c r="AH1335">
        <v>1</v>
      </c>
      <c r="AI1335">
        <v>1</v>
      </c>
      <c r="AJ1335">
        <v>0.76306821230769228</v>
      </c>
      <c r="AK1335">
        <v>0.30160419538461541</v>
      </c>
      <c r="AL1335">
        <v>180.91303417945178</v>
      </c>
      <c r="AM1335">
        <v>71.506228706957415</v>
      </c>
      <c r="AN1335" s="61">
        <v>9.0456517089725894E-2</v>
      </c>
      <c r="AO1335">
        <v>3.5753114353478707E-2</v>
      </c>
      <c r="AP1335">
        <v>8.3201904419129877E-2</v>
      </c>
    </row>
    <row r="1336" spans="1:42" x14ac:dyDescent="0.35">
      <c r="A1336" s="48">
        <v>2020</v>
      </c>
      <c r="B1336">
        <v>533</v>
      </c>
      <c r="C1336" t="s">
        <v>405</v>
      </c>
      <c r="D1336" t="s">
        <v>205</v>
      </c>
      <c r="E1336" t="s">
        <v>408</v>
      </c>
      <c r="F1336">
        <v>2018</v>
      </c>
      <c r="G1336">
        <v>175</v>
      </c>
      <c r="H1336">
        <v>1137.9951923076924</v>
      </c>
      <c r="J1336">
        <v>300</v>
      </c>
      <c r="K1336" t="s">
        <v>722</v>
      </c>
      <c r="L1336">
        <v>0.54</v>
      </c>
      <c r="M1336">
        <v>0.54</v>
      </c>
      <c r="N1336" t="s">
        <v>722</v>
      </c>
      <c r="O1336">
        <v>10000</v>
      </c>
      <c r="P1336">
        <v>10000</v>
      </c>
      <c r="Q1336">
        <v>2275.9903846153848</v>
      </c>
      <c r="R1336" t="s">
        <v>722</v>
      </c>
      <c r="S1336">
        <v>1.7999999999999999E-2</v>
      </c>
      <c r="T1336">
        <v>1.7999999999999999E-2</v>
      </c>
      <c r="U1336" t="s">
        <v>722</v>
      </c>
      <c r="V1336">
        <v>8.1839999999999989E-5</v>
      </c>
      <c r="W1336">
        <v>8.1839999999999989E-5</v>
      </c>
      <c r="X1336" t="s">
        <v>722</v>
      </c>
      <c r="Y1336">
        <v>7.0000000000000001E-3</v>
      </c>
      <c r="Z1336">
        <v>7.0000000000000001E-3</v>
      </c>
      <c r="AA1336" t="s">
        <v>722</v>
      </c>
      <c r="AB1336">
        <v>3.2360000000000002E-5</v>
      </c>
      <c r="AC1336">
        <v>3.2360000000000002E-5</v>
      </c>
      <c r="AD1336" t="s">
        <v>722</v>
      </c>
      <c r="AE1336">
        <v>1</v>
      </c>
      <c r="AF1336">
        <v>1</v>
      </c>
      <c r="AG1336" t="s">
        <v>722</v>
      </c>
      <c r="AH1336">
        <v>1</v>
      </c>
      <c r="AI1336">
        <v>1</v>
      </c>
      <c r="AJ1336">
        <v>0.20426705307692306</v>
      </c>
      <c r="AK1336">
        <v>8.0651048846153858E-2</v>
      </c>
      <c r="AL1336">
        <v>48.428923861580103</v>
      </c>
      <c r="AM1336">
        <v>19.121260355462699</v>
      </c>
      <c r="AN1336" s="61">
        <v>2.4214461930790052E-2</v>
      </c>
      <c r="AO1336">
        <v>9.5606301777313493E-3</v>
      </c>
      <c r="AP1336">
        <v>2.2272462083940688E-2</v>
      </c>
    </row>
    <row r="1337" spans="1:42" x14ac:dyDescent="0.35">
      <c r="A1337" s="48">
        <v>2020</v>
      </c>
      <c r="B1337">
        <v>534</v>
      </c>
      <c r="C1337" t="s">
        <v>410</v>
      </c>
      <c r="D1337" t="s">
        <v>411</v>
      </c>
      <c r="E1337" t="s">
        <v>9</v>
      </c>
      <c r="F1337">
        <v>2012</v>
      </c>
      <c r="G1337">
        <v>200</v>
      </c>
      <c r="H1337">
        <v>20</v>
      </c>
      <c r="I1337" t="s">
        <v>734</v>
      </c>
      <c r="J1337">
        <v>300</v>
      </c>
      <c r="K1337">
        <v>0.34</v>
      </c>
      <c r="L1337" t="s">
        <v>722</v>
      </c>
      <c r="M1337">
        <v>0.34</v>
      </c>
      <c r="N1337">
        <v>12000</v>
      </c>
      <c r="O1337" t="s">
        <v>722</v>
      </c>
      <c r="P1337">
        <v>12000</v>
      </c>
      <c r="Q1337">
        <v>160</v>
      </c>
      <c r="R1337">
        <v>7.0000000000000007E-2</v>
      </c>
      <c r="S1337" t="s">
        <v>722</v>
      </c>
      <c r="T1337">
        <v>7.0000000000000007E-2</v>
      </c>
      <c r="U1337">
        <v>1.8300000000000001E-5</v>
      </c>
      <c r="V1337" t="s">
        <v>722</v>
      </c>
      <c r="W1337">
        <v>1.8300000000000001E-5</v>
      </c>
      <c r="X1337">
        <v>1.5153859999999999</v>
      </c>
      <c r="Y1337" t="s">
        <v>722</v>
      </c>
      <c r="Z1337">
        <v>1.5153859999999999</v>
      </c>
      <c r="AA1337">
        <v>1.9700000000000001E-5</v>
      </c>
      <c r="AB1337" t="s">
        <v>722</v>
      </c>
      <c r="AC1337">
        <v>1.9700000000000001E-5</v>
      </c>
      <c r="AD1337">
        <v>0.9</v>
      </c>
      <c r="AE1337" t="s">
        <v>722</v>
      </c>
      <c r="AF1337">
        <v>0.9</v>
      </c>
      <c r="AG1337">
        <v>0.95</v>
      </c>
      <c r="AH1337" t="s">
        <v>722</v>
      </c>
      <c r="AI1337">
        <v>0.95</v>
      </c>
      <c r="AJ1337">
        <v>6.5635200000000005E-2</v>
      </c>
      <c r="AK1337">
        <v>1.4426110999999999</v>
      </c>
      <c r="AL1337">
        <v>0.19679315152501353</v>
      </c>
      <c r="AM1337">
        <v>4.3253617692025994</v>
      </c>
      <c r="AN1337" s="61">
        <v>9.8396575762506775E-5</v>
      </c>
      <c r="AO1337">
        <v>2.1626808846012999E-3</v>
      </c>
      <c r="AP1337">
        <v>1.1905985667263319E-4</v>
      </c>
    </row>
    <row r="1338" spans="1:42" x14ac:dyDescent="0.35">
      <c r="A1338" s="48">
        <v>2020</v>
      </c>
      <c r="B1338">
        <v>535</v>
      </c>
      <c r="C1338">
        <v>828552</v>
      </c>
      <c r="D1338" t="s">
        <v>412</v>
      </c>
      <c r="E1338" t="s">
        <v>9</v>
      </c>
      <c r="F1338">
        <v>2005</v>
      </c>
      <c r="G1338">
        <v>50</v>
      </c>
      <c r="H1338">
        <v>589.79999999999995</v>
      </c>
      <c r="I1338" t="s">
        <v>620</v>
      </c>
      <c r="J1338">
        <v>75</v>
      </c>
      <c r="K1338">
        <v>0.2</v>
      </c>
      <c r="L1338" t="s">
        <v>722</v>
      </c>
      <c r="M1338">
        <v>0.2</v>
      </c>
      <c r="N1338">
        <v>12000</v>
      </c>
      <c r="O1338" t="s">
        <v>722</v>
      </c>
      <c r="P1338">
        <v>12000</v>
      </c>
      <c r="Q1338">
        <v>8847</v>
      </c>
      <c r="R1338">
        <v>0.28000000000000003</v>
      </c>
      <c r="S1338" t="s">
        <v>722</v>
      </c>
      <c r="T1338">
        <v>0.28000000000000003</v>
      </c>
      <c r="U1338">
        <v>2.9200000000000002E-5</v>
      </c>
      <c r="V1338" t="s">
        <v>722</v>
      </c>
      <c r="W1338">
        <v>2.9200000000000002E-5</v>
      </c>
      <c r="X1338">
        <v>4.5518270000000003</v>
      </c>
      <c r="Y1338" t="s">
        <v>722</v>
      </c>
      <c r="Z1338">
        <v>4.5518270000000003</v>
      </c>
      <c r="AA1338">
        <v>7.3200000000000004E-5</v>
      </c>
      <c r="AB1338" t="s">
        <v>722</v>
      </c>
      <c r="AC1338">
        <v>7.3200000000000004E-5</v>
      </c>
      <c r="AD1338">
        <v>0.9</v>
      </c>
      <c r="AE1338" t="s">
        <v>722</v>
      </c>
      <c r="AF1338">
        <v>0.9</v>
      </c>
      <c r="AG1338">
        <v>0.93</v>
      </c>
      <c r="AH1338" t="s">
        <v>722</v>
      </c>
      <c r="AI1338">
        <v>0.93</v>
      </c>
      <c r="AJ1338">
        <v>0.48449916000000004</v>
      </c>
      <c r="AK1338">
        <v>4.8354674820000003</v>
      </c>
      <c r="AL1338">
        <v>6.2998767939592986</v>
      </c>
      <c r="AM1338">
        <v>62.874927126388833</v>
      </c>
      <c r="AN1338" s="61">
        <v>3.1499383969796494E-3</v>
      </c>
      <c r="AO1338">
        <v>3.143746356319442E-2</v>
      </c>
      <c r="AP1338">
        <v>3.8114254603453758E-3</v>
      </c>
    </row>
    <row r="1339" spans="1:42" x14ac:dyDescent="0.35">
      <c r="A1339" s="48">
        <v>2020</v>
      </c>
      <c r="B1339">
        <v>536</v>
      </c>
      <c r="C1339">
        <v>838002</v>
      </c>
      <c r="D1339" t="s">
        <v>412</v>
      </c>
      <c r="E1339" t="s">
        <v>9</v>
      </c>
      <c r="F1339">
        <v>2015</v>
      </c>
      <c r="G1339">
        <v>100</v>
      </c>
      <c r="H1339">
        <v>589.79999999999995</v>
      </c>
      <c r="I1339" t="s">
        <v>622</v>
      </c>
      <c r="J1339">
        <v>175</v>
      </c>
      <c r="K1339">
        <v>0.2</v>
      </c>
      <c r="L1339" t="s">
        <v>722</v>
      </c>
      <c r="M1339">
        <v>0.2</v>
      </c>
      <c r="N1339">
        <v>12000</v>
      </c>
      <c r="O1339" t="s">
        <v>722</v>
      </c>
      <c r="P1339">
        <v>12000</v>
      </c>
      <c r="Q1339">
        <v>2949</v>
      </c>
      <c r="R1339">
        <v>0.05</v>
      </c>
      <c r="S1339" t="s">
        <v>722</v>
      </c>
      <c r="T1339">
        <v>0.05</v>
      </c>
      <c r="U1339">
        <v>1.17E-5</v>
      </c>
      <c r="V1339" t="s">
        <v>722</v>
      </c>
      <c r="W1339">
        <v>1.17E-5</v>
      </c>
      <c r="X1339">
        <v>1.126007</v>
      </c>
      <c r="Y1339" t="s">
        <v>722</v>
      </c>
      <c r="Z1339">
        <v>1.126007</v>
      </c>
      <c r="AA1339">
        <v>1.4800000000000001E-5</v>
      </c>
      <c r="AB1339" t="s">
        <v>722</v>
      </c>
      <c r="AC1339">
        <v>1.4800000000000001E-5</v>
      </c>
      <c r="AD1339">
        <v>0.9</v>
      </c>
      <c r="AE1339" t="s">
        <v>722</v>
      </c>
      <c r="AF1339">
        <v>0.9</v>
      </c>
      <c r="AG1339">
        <v>0.95</v>
      </c>
      <c r="AH1339" t="s">
        <v>722</v>
      </c>
      <c r="AI1339">
        <v>0.95</v>
      </c>
      <c r="AJ1339">
        <v>7.6052970000000011E-2</v>
      </c>
      <c r="AK1339">
        <v>1.11116959</v>
      </c>
      <c r="AL1339">
        <v>1.9778128854327954</v>
      </c>
      <c r="AM1339">
        <v>28.896774616468967</v>
      </c>
      <c r="AN1339" s="61">
        <v>9.8890644271639773E-4</v>
      </c>
      <c r="AO1339">
        <v>1.4448387308234485E-2</v>
      </c>
      <c r="AP1339">
        <v>1.1965767956868413E-3</v>
      </c>
    </row>
    <row r="1340" spans="1:42" x14ac:dyDescent="0.35">
      <c r="A1340" s="48">
        <v>2020</v>
      </c>
      <c r="B1340">
        <v>537</v>
      </c>
      <c r="C1340">
        <v>163980</v>
      </c>
      <c r="D1340" t="s">
        <v>412</v>
      </c>
      <c r="E1340" t="s">
        <v>49</v>
      </c>
      <c r="F1340">
        <v>1994</v>
      </c>
      <c r="G1340">
        <v>50</v>
      </c>
      <c r="H1340">
        <v>589.79999999999995</v>
      </c>
      <c r="J1340">
        <v>75</v>
      </c>
      <c r="K1340" t="s">
        <v>723</v>
      </c>
      <c r="L1340" t="s">
        <v>723</v>
      </c>
      <c r="M1340">
        <v>0</v>
      </c>
      <c r="N1340" t="s">
        <v>723</v>
      </c>
      <c r="O1340" t="s">
        <v>723</v>
      </c>
      <c r="P1340">
        <v>0</v>
      </c>
      <c r="Q1340">
        <v>15334.8</v>
      </c>
      <c r="R1340" t="s">
        <v>723</v>
      </c>
      <c r="S1340" t="s">
        <v>723</v>
      </c>
      <c r="T1340">
        <v>0</v>
      </c>
      <c r="U1340" t="s">
        <v>723</v>
      </c>
      <c r="V1340" t="s">
        <v>723</v>
      </c>
      <c r="W1340">
        <v>0</v>
      </c>
      <c r="X1340" t="s">
        <v>723</v>
      </c>
      <c r="Y1340" t="s">
        <v>723</v>
      </c>
      <c r="Z1340">
        <v>0</v>
      </c>
      <c r="AA1340" t="s">
        <v>723</v>
      </c>
      <c r="AB1340" t="s">
        <v>722</v>
      </c>
      <c r="AC1340">
        <v>0</v>
      </c>
      <c r="AD1340" t="s">
        <v>723</v>
      </c>
      <c r="AE1340" t="s">
        <v>723</v>
      </c>
      <c r="AF1340">
        <v>0</v>
      </c>
      <c r="AG1340" t="s">
        <v>723</v>
      </c>
      <c r="AH1340" t="s">
        <v>723</v>
      </c>
      <c r="AI1340">
        <v>0</v>
      </c>
      <c r="AJ1340">
        <v>0</v>
      </c>
      <c r="AK1340">
        <v>0</v>
      </c>
      <c r="AL1340" t="s">
        <v>723</v>
      </c>
      <c r="AM1340" t="s">
        <v>723</v>
      </c>
      <c r="AN1340" s="61" t="s">
        <v>723</v>
      </c>
      <c r="AO1340" t="s">
        <v>723</v>
      </c>
      <c r="AP1340" t="s">
        <v>723</v>
      </c>
    </row>
    <row r="1341" spans="1:42" x14ac:dyDescent="0.35">
      <c r="A1341" s="48">
        <v>2020</v>
      </c>
      <c r="B1341">
        <v>538</v>
      </c>
      <c r="C1341">
        <v>163998</v>
      </c>
      <c r="D1341" t="s">
        <v>412</v>
      </c>
      <c r="E1341" t="s">
        <v>49</v>
      </c>
      <c r="F1341">
        <v>1994</v>
      </c>
      <c r="G1341">
        <v>50</v>
      </c>
      <c r="H1341">
        <v>589.79999999999995</v>
      </c>
      <c r="J1341">
        <v>75</v>
      </c>
      <c r="K1341" t="s">
        <v>723</v>
      </c>
      <c r="L1341" t="s">
        <v>723</v>
      </c>
      <c r="M1341">
        <v>0</v>
      </c>
      <c r="N1341" t="s">
        <v>723</v>
      </c>
      <c r="O1341" t="s">
        <v>723</v>
      </c>
      <c r="P1341">
        <v>0</v>
      </c>
      <c r="Q1341">
        <v>15334.8</v>
      </c>
      <c r="R1341" t="s">
        <v>723</v>
      </c>
      <c r="S1341" t="s">
        <v>723</v>
      </c>
      <c r="T1341">
        <v>0</v>
      </c>
      <c r="U1341" t="s">
        <v>723</v>
      </c>
      <c r="V1341" t="s">
        <v>723</v>
      </c>
      <c r="W1341">
        <v>0</v>
      </c>
      <c r="X1341" t="s">
        <v>723</v>
      </c>
      <c r="Y1341" t="s">
        <v>723</v>
      </c>
      <c r="Z1341">
        <v>0</v>
      </c>
      <c r="AA1341" t="s">
        <v>723</v>
      </c>
      <c r="AB1341" t="s">
        <v>722</v>
      </c>
      <c r="AC1341">
        <v>0</v>
      </c>
      <c r="AD1341" t="s">
        <v>723</v>
      </c>
      <c r="AE1341" t="s">
        <v>723</v>
      </c>
      <c r="AF1341">
        <v>0</v>
      </c>
      <c r="AG1341" t="s">
        <v>723</v>
      </c>
      <c r="AH1341" t="s">
        <v>723</v>
      </c>
      <c r="AI1341">
        <v>0</v>
      </c>
      <c r="AJ1341">
        <v>0</v>
      </c>
      <c r="AK1341">
        <v>0</v>
      </c>
      <c r="AL1341" t="s">
        <v>723</v>
      </c>
      <c r="AM1341" t="s">
        <v>723</v>
      </c>
      <c r="AN1341" s="61" t="s">
        <v>723</v>
      </c>
      <c r="AO1341" t="s">
        <v>723</v>
      </c>
      <c r="AP1341" t="s">
        <v>723</v>
      </c>
    </row>
    <row r="1342" spans="1:42" x14ac:dyDescent="0.35">
      <c r="A1342" s="48">
        <v>2020</v>
      </c>
      <c r="B1342">
        <v>539</v>
      </c>
      <c r="C1342">
        <v>161252</v>
      </c>
      <c r="D1342" t="s">
        <v>412</v>
      </c>
      <c r="E1342" t="s">
        <v>49</v>
      </c>
      <c r="F1342">
        <v>2000</v>
      </c>
      <c r="G1342">
        <v>50</v>
      </c>
      <c r="H1342">
        <v>589.79999999999995</v>
      </c>
      <c r="J1342">
        <v>75</v>
      </c>
      <c r="K1342" t="s">
        <v>723</v>
      </c>
      <c r="L1342" t="s">
        <v>723</v>
      </c>
      <c r="M1342">
        <v>0</v>
      </c>
      <c r="N1342" t="s">
        <v>723</v>
      </c>
      <c r="O1342" t="s">
        <v>723</v>
      </c>
      <c r="P1342">
        <v>0</v>
      </c>
      <c r="Q1342">
        <v>11796</v>
      </c>
      <c r="R1342" t="s">
        <v>723</v>
      </c>
      <c r="S1342" t="s">
        <v>723</v>
      </c>
      <c r="T1342">
        <v>0</v>
      </c>
      <c r="U1342" t="s">
        <v>723</v>
      </c>
      <c r="V1342" t="s">
        <v>723</v>
      </c>
      <c r="W1342">
        <v>0</v>
      </c>
      <c r="X1342" t="s">
        <v>723</v>
      </c>
      <c r="Y1342" t="s">
        <v>723</v>
      </c>
      <c r="Z1342">
        <v>0</v>
      </c>
      <c r="AA1342" t="s">
        <v>723</v>
      </c>
      <c r="AB1342" t="s">
        <v>722</v>
      </c>
      <c r="AC1342">
        <v>0</v>
      </c>
      <c r="AD1342" t="s">
        <v>723</v>
      </c>
      <c r="AE1342" t="s">
        <v>723</v>
      </c>
      <c r="AF1342">
        <v>0</v>
      </c>
      <c r="AG1342" t="s">
        <v>723</v>
      </c>
      <c r="AH1342" t="s">
        <v>723</v>
      </c>
      <c r="AI1342">
        <v>0</v>
      </c>
      <c r="AJ1342">
        <v>0</v>
      </c>
      <c r="AK1342">
        <v>0</v>
      </c>
      <c r="AL1342" t="s">
        <v>723</v>
      </c>
      <c r="AM1342" t="s">
        <v>723</v>
      </c>
      <c r="AN1342" s="61" t="s">
        <v>723</v>
      </c>
      <c r="AO1342" t="s">
        <v>723</v>
      </c>
      <c r="AP1342" t="s">
        <v>723</v>
      </c>
    </row>
    <row r="1343" spans="1:42" x14ac:dyDescent="0.35">
      <c r="A1343" s="48">
        <v>2020</v>
      </c>
      <c r="B1343">
        <v>540</v>
      </c>
      <c r="C1343">
        <v>161253</v>
      </c>
      <c r="D1343" t="s">
        <v>412</v>
      </c>
      <c r="E1343" t="s">
        <v>49</v>
      </c>
      <c r="F1343">
        <v>2000</v>
      </c>
      <c r="G1343">
        <v>50</v>
      </c>
      <c r="H1343">
        <v>589.79999999999995</v>
      </c>
      <c r="J1343">
        <v>75</v>
      </c>
      <c r="K1343" t="s">
        <v>723</v>
      </c>
      <c r="L1343" t="s">
        <v>723</v>
      </c>
      <c r="M1343">
        <v>0</v>
      </c>
      <c r="N1343" t="s">
        <v>723</v>
      </c>
      <c r="O1343" t="s">
        <v>723</v>
      </c>
      <c r="P1343">
        <v>0</v>
      </c>
      <c r="Q1343">
        <v>11796</v>
      </c>
      <c r="R1343" t="s">
        <v>723</v>
      </c>
      <c r="S1343" t="s">
        <v>723</v>
      </c>
      <c r="T1343">
        <v>0</v>
      </c>
      <c r="U1343" t="s">
        <v>723</v>
      </c>
      <c r="V1343" t="s">
        <v>723</v>
      </c>
      <c r="W1343">
        <v>0</v>
      </c>
      <c r="X1343" t="s">
        <v>723</v>
      </c>
      <c r="Y1343" t="s">
        <v>723</v>
      </c>
      <c r="Z1343">
        <v>0</v>
      </c>
      <c r="AA1343" t="s">
        <v>723</v>
      </c>
      <c r="AB1343" t="s">
        <v>722</v>
      </c>
      <c r="AC1343">
        <v>0</v>
      </c>
      <c r="AD1343" t="s">
        <v>723</v>
      </c>
      <c r="AE1343" t="s">
        <v>723</v>
      </c>
      <c r="AF1343">
        <v>0</v>
      </c>
      <c r="AG1343" t="s">
        <v>723</v>
      </c>
      <c r="AH1343" t="s">
        <v>723</v>
      </c>
      <c r="AI1343">
        <v>0</v>
      </c>
      <c r="AJ1343">
        <v>0</v>
      </c>
      <c r="AK1343">
        <v>0</v>
      </c>
      <c r="AL1343" t="s">
        <v>723</v>
      </c>
      <c r="AM1343" t="s">
        <v>723</v>
      </c>
      <c r="AN1343" s="61" t="s">
        <v>723</v>
      </c>
      <c r="AO1343" t="s">
        <v>723</v>
      </c>
      <c r="AP1343" t="s">
        <v>723</v>
      </c>
    </row>
    <row r="1344" spans="1:42" x14ac:dyDescent="0.35">
      <c r="A1344" s="48">
        <v>2020</v>
      </c>
      <c r="B1344">
        <v>541</v>
      </c>
      <c r="C1344">
        <v>161254</v>
      </c>
      <c r="D1344" t="s">
        <v>412</v>
      </c>
      <c r="E1344" t="s">
        <v>49</v>
      </c>
      <c r="F1344">
        <v>2000</v>
      </c>
      <c r="G1344">
        <v>50</v>
      </c>
      <c r="H1344">
        <v>589.79999999999995</v>
      </c>
      <c r="J1344">
        <v>75</v>
      </c>
      <c r="K1344" t="s">
        <v>723</v>
      </c>
      <c r="L1344" t="s">
        <v>723</v>
      </c>
      <c r="M1344">
        <v>0</v>
      </c>
      <c r="N1344" t="s">
        <v>723</v>
      </c>
      <c r="O1344" t="s">
        <v>723</v>
      </c>
      <c r="P1344">
        <v>0</v>
      </c>
      <c r="Q1344">
        <v>11796</v>
      </c>
      <c r="R1344" t="s">
        <v>723</v>
      </c>
      <c r="S1344" t="s">
        <v>723</v>
      </c>
      <c r="T1344">
        <v>0</v>
      </c>
      <c r="U1344" t="s">
        <v>723</v>
      </c>
      <c r="V1344" t="s">
        <v>723</v>
      </c>
      <c r="W1344">
        <v>0</v>
      </c>
      <c r="X1344" t="s">
        <v>723</v>
      </c>
      <c r="Y1344" t="s">
        <v>723</v>
      </c>
      <c r="Z1344">
        <v>0</v>
      </c>
      <c r="AA1344" t="s">
        <v>723</v>
      </c>
      <c r="AB1344" t="s">
        <v>722</v>
      </c>
      <c r="AC1344">
        <v>0</v>
      </c>
      <c r="AD1344" t="s">
        <v>723</v>
      </c>
      <c r="AE1344" t="s">
        <v>723</v>
      </c>
      <c r="AF1344">
        <v>0</v>
      </c>
      <c r="AG1344" t="s">
        <v>723</v>
      </c>
      <c r="AH1344" t="s">
        <v>723</v>
      </c>
      <c r="AI1344">
        <v>0</v>
      </c>
      <c r="AJ1344">
        <v>0</v>
      </c>
      <c r="AK1344">
        <v>0</v>
      </c>
      <c r="AL1344" t="s">
        <v>723</v>
      </c>
      <c r="AM1344" t="s">
        <v>723</v>
      </c>
      <c r="AN1344" s="61" t="s">
        <v>723</v>
      </c>
      <c r="AO1344" t="s">
        <v>723</v>
      </c>
      <c r="AP1344" t="s">
        <v>723</v>
      </c>
    </row>
    <row r="1345" spans="1:42" x14ac:dyDescent="0.35">
      <c r="A1345" s="48">
        <v>2020</v>
      </c>
      <c r="B1345">
        <v>542</v>
      </c>
      <c r="C1345">
        <v>292450</v>
      </c>
      <c r="D1345" t="s">
        <v>412</v>
      </c>
      <c r="E1345" t="s">
        <v>49</v>
      </c>
      <c r="F1345">
        <v>2002</v>
      </c>
      <c r="G1345">
        <v>50</v>
      </c>
      <c r="H1345">
        <v>589.79999999999995</v>
      </c>
      <c r="J1345">
        <v>75</v>
      </c>
      <c r="K1345" t="s">
        <v>723</v>
      </c>
      <c r="L1345" t="s">
        <v>723</v>
      </c>
      <c r="M1345">
        <v>0</v>
      </c>
      <c r="N1345" t="s">
        <v>723</v>
      </c>
      <c r="O1345" t="s">
        <v>723</v>
      </c>
      <c r="P1345">
        <v>0</v>
      </c>
      <c r="Q1345">
        <v>10616.4</v>
      </c>
      <c r="R1345" t="s">
        <v>723</v>
      </c>
      <c r="S1345" t="s">
        <v>723</v>
      </c>
      <c r="T1345">
        <v>0</v>
      </c>
      <c r="U1345" t="s">
        <v>723</v>
      </c>
      <c r="V1345" t="s">
        <v>723</v>
      </c>
      <c r="W1345">
        <v>0</v>
      </c>
      <c r="X1345" t="s">
        <v>723</v>
      </c>
      <c r="Y1345" t="s">
        <v>723</v>
      </c>
      <c r="Z1345">
        <v>0</v>
      </c>
      <c r="AA1345" t="s">
        <v>723</v>
      </c>
      <c r="AB1345" t="s">
        <v>722</v>
      </c>
      <c r="AC1345">
        <v>0</v>
      </c>
      <c r="AD1345" t="s">
        <v>723</v>
      </c>
      <c r="AE1345" t="s">
        <v>723</v>
      </c>
      <c r="AF1345">
        <v>0</v>
      </c>
      <c r="AG1345" t="s">
        <v>723</v>
      </c>
      <c r="AH1345" t="s">
        <v>723</v>
      </c>
      <c r="AI1345">
        <v>0</v>
      </c>
      <c r="AJ1345">
        <v>0</v>
      </c>
      <c r="AK1345">
        <v>0</v>
      </c>
      <c r="AL1345" t="s">
        <v>723</v>
      </c>
      <c r="AM1345" t="s">
        <v>723</v>
      </c>
      <c r="AN1345" s="61" t="s">
        <v>723</v>
      </c>
      <c r="AO1345" t="s">
        <v>723</v>
      </c>
      <c r="AP1345" t="s">
        <v>723</v>
      </c>
    </row>
    <row r="1346" spans="1:42" x14ac:dyDescent="0.35">
      <c r="A1346" s="48">
        <v>2020</v>
      </c>
      <c r="B1346">
        <v>543</v>
      </c>
      <c r="C1346">
        <v>13459</v>
      </c>
      <c r="D1346" t="s">
        <v>412</v>
      </c>
      <c r="E1346" t="s">
        <v>49</v>
      </c>
      <c r="F1346">
        <v>2008</v>
      </c>
      <c r="G1346">
        <v>52</v>
      </c>
      <c r="H1346">
        <v>589.79999999999995</v>
      </c>
      <c r="J1346">
        <v>75</v>
      </c>
      <c r="K1346" t="s">
        <v>723</v>
      </c>
      <c r="L1346" t="s">
        <v>723</v>
      </c>
      <c r="M1346">
        <v>0</v>
      </c>
      <c r="N1346" t="s">
        <v>723</v>
      </c>
      <c r="O1346" t="s">
        <v>723</v>
      </c>
      <c r="P1346">
        <v>0</v>
      </c>
      <c r="Q1346">
        <v>7077.5999999999995</v>
      </c>
      <c r="R1346" t="s">
        <v>723</v>
      </c>
      <c r="S1346" t="s">
        <v>723</v>
      </c>
      <c r="T1346">
        <v>0</v>
      </c>
      <c r="U1346" t="s">
        <v>723</v>
      </c>
      <c r="V1346" t="s">
        <v>723</v>
      </c>
      <c r="W1346">
        <v>0</v>
      </c>
      <c r="X1346" t="s">
        <v>723</v>
      </c>
      <c r="Y1346" t="s">
        <v>723</v>
      </c>
      <c r="Z1346">
        <v>0</v>
      </c>
      <c r="AA1346" t="s">
        <v>723</v>
      </c>
      <c r="AB1346" t="s">
        <v>722</v>
      </c>
      <c r="AC1346">
        <v>0</v>
      </c>
      <c r="AD1346" t="s">
        <v>723</v>
      </c>
      <c r="AE1346" t="s">
        <v>723</v>
      </c>
      <c r="AF1346">
        <v>0</v>
      </c>
      <c r="AG1346" t="s">
        <v>723</v>
      </c>
      <c r="AH1346" t="s">
        <v>723</v>
      </c>
      <c r="AI1346">
        <v>0</v>
      </c>
      <c r="AJ1346">
        <v>0</v>
      </c>
      <c r="AK1346">
        <v>0</v>
      </c>
      <c r="AL1346" t="s">
        <v>723</v>
      </c>
      <c r="AM1346" t="s">
        <v>723</v>
      </c>
      <c r="AN1346" s="61" t="s">
        <v>723</v>
      </c>
      <c r="AO1346" t="s">
        <v>723</v>
      </c>
      <c r="AP1346" t="s">
        <v>723</v>
      </c>
    </row>
    <row r="1347" spans="1:42" x14ac:dyDescent="0.35">
      <c r="A1347" s="48">
        <v>2020</v>
      </c>
      <c r="B1347">
        <v>544</v>
      </c>
      <c r="C1347">
        <v>502544</v>
      </c>
      <c r="D1347" t="s">
        <v>412</v>
      </c>
      <c r="E1347" t="s">
        <v>49</v>
      </c>
      <c r="F1347">
        <v>2014</v>
      </c>
      <c r="G1347">
        <v>24</v>
      </c>
      <c r="H1347">
        <v>589.79999999999995</v>
      </c>
      <c r="J1347">
        <v>25</v>
      </c>
      <c r="K1347" t="s">
        <v>723</v>
      </c>
      <c r="L1347" t="s">
        <v>723</v>
      </c>
      <c r="M1347">
        <v>0</v>
      </c>
      <c r="N1347" t="s">
        <v>723</v>
      </c>
      <c r="O1347" t="s">
        <v>723</v>
      </c>
      <c r="P1347">
        <v>0</v>
      </c>
      <c r="Q1347">
        <v>3538.7999999999997</v>
      </c>
      <c r="R1347" t="s">
        <v>723</v>
      </c>
      <c r="S1347" t="s">
        <v>723</v>
      </c>
      <c r="T1347">
        <v>0</v>
      </c>
      <c r="U1347" t="s">
        <v>723</v>
      </c>
      <c r="V1347" t="s">
        <v>723</v>
      </c>
      <c r="W1347">
        <v>0</v>
      </c>
      <c r="X1347" t="s">
        <v>723</v>
      </c>
      <c r="Y1347" t="s">
        <v>723</v>
      </c>
      <c r="Z1347">
        <v>0</v>
      </c>
      <c r="AA1347" t="s">
        <v>723</v>
      </c>
      <c r="AB1347" t="s">
        <v>722</v>
      </c>
      <c r="AC1347">
        <v>0</v>
      </c>
      <c r="AD1347" t="s">
        <v>723</v>
      </c>
      <c r="AE1347" t="s">
        <v>723</v>
      </c>
      <c r="AF1347">
        <v>0</v>
      </c>
      <c r="AG1347" t="s">
        <v>723</v>
      </c>
      <c r="AH1347" t="s">
        <v>723</v>
      </c>
      <c r="AI1347">
        <v>0</v>
      </c>
      <c r="AJ1347">
        <v>0</v>
      </c>
      <c r="AK1347">
        <v>0</v>
      </c>
      <c r="AL1347" t="s">
        <v>723</v>
      </c>
      <c r="AM1347" t="s">
        <v>723</v>
      </c>
      <c r="AN1347" s="61" t="s">
        <v>723</v>
      </c>
      <c r="AO1347" t="s">
        <v>723</v>
      </c>
      <c r="AP1347" t="s">
        <v>723</v>
      </c>
    </row>
    <row r="1348" spans="1:42" x14ac:dyDescent="0.35">
      <c r="A1348" s="48">
        <v>2020</v>
      </c>
      <c r="B1348">
        <v>545</v>
      </c>
      <c r="C1348">
        <v>502925</v>
      </c>
      <c r="D1348" t="s">
        <v>412</v>
      </c>
      <c r="E1348" t="s">
        <v>49</v>
      </c>
      <c r="F1348">
        <v>2014</v>
      </c>
      <c r="G1348">
        <v>36</v>
      </c>
      <c r="H1348">
        <v>589.79999999999995</v>
      </c>
      <c r="J1348">
        <v>50</v>
      </c>
      <c r="K1348" t="s">
        <v>723</v>
      </c>
      <c r="L1348" t="s">
        <v>723</v>
      </c>
      <c r="M1348">
        <v>0</v>
      </c>
      <c r="N1348" t="s">
        <v>723</v>
      </c>
      <c r="O1348" t="s">
        <v>723</v>
      </c>
      <c r="P1348">
        <v>0</v>
      </c>
      <c r="Q1348">
        <v>3538.7999999999997</v>
      </c>
      <c r="R1348" t="s">
        <v>723</v>
      </c>
      <c r="S1348" t="s">
        <v>723</v>
      </c>
      <c r="T1348">
        <v>0</v>
      </c>
      <c r="U1348" t="s">
        <v>723</v>
      </c>
      <c r="V1348" t="s">
        <v>723</v>
      </c>
      <c r="W1348">
        <v>0</v>
      </c>
      <c r="X1348" t="s">
        <v>723</v>
      </c>
      <c r="Y1348" t="s">
        <v>723</v>
      </c>
      <c r="Z1348">
        <v>0</v>
      </c>
      <c r="AA1348" t="s">
        <v>723</v>
      </c>
      <c r="AB1348" t="s">
        <v>722</v>
      </c>
      <c r="AC1348">
        <v>0</v>
      </c>
      <c r="AD1348" t="s">
        <v>723</v>
      </c>
      <c r="AE1348" t="s">
        <v>723</v>
      </c>
      <c r="AF1348">
        <v>0</v>
      </c>
      <c r="AG1348" t="s">
        <v>723</v>
      </c>
      <c r="AH1348" t="s">
        <v>723</v>
      </c>
      <c r="AI1348">
        <v>0</v>
      </c>
      <c r="AJ1348">
        <v>0</v>
      </c>
      <c r="AK1348">
        <v>0</v>
      </c>
      <c r="AL1348" t="s">
        <v>723</v>
      </c>
      <c r="AM1348" t="s">
        <v>723</v>
      </c>
      <c r="AN1348" s="61" t="s">
        <v>723</v>
      </c>
      <c r="AO1348" t="s">
        <v>723</v>
      </c>
      <c r="AP1348" t="s">
        <v>723</v>
      </c>
    </row>
    <row r="1349" spans="1:42" x14ac:dyDescent="0.35">
      <c r="A1349" s="48">
        <v>2020</v>
      </c>
      <c r="B1349">
        <v>546</v>
      </c>
      <c r="C1349" t="s">
        <v>415</v>
      </c>
      <c r="D1349" t="s">
        <v>412</v>
      </c>
      <c r="E1349" t="s">
        <v>16</v>
      </c>
      <c r="F1349">
        <v>2008</v>
      </c>
      <c r="G1349">
        <v>57</v>
      </c>
      <c r="H1349">
        <v>589.79999999999995</v>
      </c>
      <c r="J1349">
        <v>75</v>
      </c>
      <c r="K1349" t="s">
        <v>722</v>
      </c>
      <c r="L1349">
        <v>0.3</v>
      </c>
      <c r="M1349">
        <v>0.3</v>
      </c>
      <c r="N1349" t="s">
        <v>722</v>
      </c>
      <c r="O1349">
        <v>10000</v>
      </c>
      <c r="P1349">
        <v>10000</v>
      </c>
      <c r="Q1349">
        <v>7077.5999999999995</v>
      </c>
      <c r="R1349" t="s">
        <v>722</v>
      </c>
      <c r="S1349">
        <v>0.14299999999999999</v>
      </c>
      <c r="T1349">
        <v>0.14299999999999999</v>
      </c>
      <c r="U1349" t="s">
        <v>722</v>
      </c>
      <c r="V1349">
        <v>1.426E-4</v>
      </c>
      <c r="W1349">
        <v>1.426E-4</v>
      </c>
      <c r="X1349" t="s">
        <v>722</v>
      </c>
      <c r="Y1349">
        <v>8.7999999999999995E-2</v>
      </c>
      <c r="Z1349">
        <v>8.7999999999999995E-2</v>
      </c>
      <c r="AA1349" t="s">
        <v>722</v>
      </c>
      <c r="AB1349">
        <v>2.0500000000000002E-4</v>
      </c>
      <c r="AC1349">
        <v>2.0500000000000002E-4</v>
      </c>
      <c r="AD1349" t="s">
        <v>722</v>
      </c>
      <c r="AE1349">
        <v>1</v>
      </c>
      <c r="AF1349">
        <v>1</v>
      </c>
      <c r="AG1349" t="s">
        <v>722</v>
      </c>
      <c r="AH1349">
        <v>0.97699999999999998</v>
      </c>
      <c r="AI1349">
        <v>0.97699999999999998</v>
      </c>
      <c r="AJ1349">
        <v>1.1522657599999999</v>
      </c>
      <c r="AK1349">
        <v>1.5035131160000001</v>
      </c>
      <c r="AL1349">
        <v>25.620511437925639</v>
      </c>
      <c r="AM1349">
        <v>33.430460508996838</v>
      </c>
      <c r="AN1349" s="61">
        <v>1.2810255718962821E-2</v>
      </c>
      <c r="AO1349">
        <v>1.671523025449842E-2</v>
      </c>
      <c r="AP1349">
        <v>1.1782873210302003E-2</v>
      </c>
    </row>
    <row r="1350" spans="1:42" x14ac:dyDescent="0.35">
      <c r="A1350" s="48">
        <v>2020</v>
      </c>
      <c r="B1350">
        <v>547</v>
      </c>
      <c r="C1350" t="s">
        <v>416</v>
      </c>
      <c r="D1350" t="s">
        <v>412</v>
      </c>
      <c r="E1350" t="s">
        <v>408</v>
      </c>
      <c r="F1350">
        <v>2007</v>
      </c>
      <c r="G1350">
        <v>57</v>
      </c>
      <c r="H1350">
        <v>589.79999999999995</v>
      </c>
      <c r="J1350">
        <v>75</v>
      </c>
      <c r="K1350" t="s">
        <v>722</v>
      </c>
      <c r="L1350">
        <v>0.3</v>
      </c>
      <c r="M1350">
        <v>0.3</v>
      </c>
      <c r="N1350" t="s">
        <v>722</v>
      </c>
      <c r="O1350">
        <v>7000</v>
      </c>
      <c r="P1350">
        <v>7000</v>
      </c>
      <c r="Q1350">
        <v>7667.4</v>
      </c>
      <c r="R1350" t="s">
        <v>722</v>
      </c>
      <c r="S1350">
        <v>0.153</v>
      </c>
      <c r="T1350">
        <v>0.153</v>
      </c>
      <c r="U1350" t="s">
        <v>722</v>
      </c>
      <c r="V1350">
        <v>2.2360000000000001E-4</v>
      </c>
      <c r="W1350">
        <v>2.2360000000000001E-4</v>
      </c>
      <c r="X1350" t="s">
        <v>722</v>
      </c>
      <c r="Y1350">
        <v>8.7999999999999995E-2</v>
      </c>
      <c r="Z1350">
        <v>8.7999999999999995E-2</v>
      </c>
      <c r="AA1350" t="s">
        <v>722</v>
      </c>
      <c r="AB1350">
        <v>1.2799999999999999E-4</v>
      </c>
      <c r="AC1350">
        <v>1.2799999999999999E-4</v>
      </c>
      <c r="AD1350" t="s">
        <v>722</v>
      </c>
      <c r="AE1350">
        <v>1</v>
      </c>
      <c r="AF1350">
        <v>1</v>
      </c>
      <c r="AG1350" t="s">
        <v>722</v>
      </c>
      <c r="AH1350">
        <v>1</v>
      </c>
      <c r="AI1350">
        <v>1</v>
      </c>
      <c r="AJ1350">
        <v>1.7182000000000002</v>
      </c>
      <c r="AK1350">
        <v>0.98399999999999987</v>
      </c>
      <c r="AL1350">
        <v>38.204001438560354</v>
      </c>
      <c r="AM1350">
        <v>21.87913945730612</v>
      </c>
      <c r="AN1350" s="61">
        <v>1.9102000719280178E-2</v>
      </c>
      <c r="AO1350">
        <v>1.0939569728653061E-2</v>
      </c>
      <c r="AP1350">
        <v>1.7570020261593908E-2</v>
      </c>
    </row>
    <row r="1351" spans="1:42" x14ac:dyDescent="0.35">
      <c r="A1351" s="48">
        <v>2020</v>
      </c>
      <c r="B1351">
        <v>548</v>
      </c>
      <c r="C1351" t="s">
        <v>417</v>
      </c>
      <c r="D1351" t="s">
        <v>412</v>
      </c>
      <c r="E1351" t="s">
        <v>408</v>
      </c>
      <c r="F1351">
        <v>2008</v>
      </c>
      <c r="G1351">
        <v>52</v>
      </c>
      <c r="H1351">
        <v>589.79999999999995</v>
      </c>
      <c r="J1351">
        <v>75</v>
      </c>
      <c r="K1351" t="s">
        <v>722</v>
      </c>
      <c r="L1351">
        <v>0.3</v>
      </c>
      <c r="M1351">
        <v>0.3</v>
      </c>
      <c r="N1351" t="s">
        <v>722</v>
      </c>
      <c r="O1351">
        <v>10000</v>
      </c>
      <c r="P1351">
        <v>10000</v>
      </c>
      <c r="Q1351">
        <v>7077.5999999999995</v>
      </c>
      <c r="R1351" t="s">
        <v>722</v>
      </c>
      <c r="S1351">
        <v>0.153</v>
      </c>
      <c r="T1351">
        <v>0.153</v>
      </c>
      <c r="U1351" t="s">
        <v>722</v>
      </c>
      <c r="V1351">
        <v>2.2360000000000001E-4</v>
      </c>
      <c r="W1351">
        <v>2.2360000000000001E-4</v>
      </c>
      <c r="X1351" t="s">
        <v>722</v>
      </c>
      <c r="Y1351">
        <v>8.7999999999999995E-2</v>
      </c>
      <c r="Z1351">
        <v>8.7999999999999995E-2</v>
      </c>
      <c r="AA1351" t="s">
        <v>722</v>
      </c>
      <c r="AB1351">
        <v>1.2799999999999999E-4</v>
      </c>
      <c r="AC1351">
        <v>1.2799999999999999E-4</v>
      </c>
      <c r="AD1351" t="s">
        <v>722</v>
      </c>
      <c r="AE1351">
        <v>1</v>
      </c>
      <c r="AF1351">
        <v>1</v>
      </c>
      <c r="AG1351" t="s">
        <v>722</v>
      </c>
      <c r="AH1351">
        <v>1</v>
      </c>
      <c r="AI1351">
        <v>1</v>
      </c>
      <c r="AJ1351">
        <v>1.7355513600000001</v>
      </c>
      <c r="AK1351">
        <v>0.99393279999999984</v>
      </c>
      <c r="AL1351">
        <v>35.204736352149837</v>
      </c>
      <c r="AM1351">
        <v>20.161398263520166</v>
      </c>
      <c r="AN1351" s="61">
        <v>1.7602368176074919E-2</v>
      </c>
      <c r="AO1351">
        <v>1.0080699131760084E-2</v>
      </c>
      <c r="AP1351">
        <v>1.6190658248353709E-2</v>
      </c>
    </row>
    <row r="1352" spans="1:42" x14ac:dyDescent="0.35">
      <c r="A1352" s="48">
        <v>2020</v>
      </c>
      <c r="B1352">
        <v>549</v>
      </c>
      <c r="C1352" t="s">
        <v>418</v>
      </c>
      <c r="D1352" t="s">
        <v>419</v>
      </c>
      <c r="E1352" t="s">
        <v>9</v>
      </c>
      <c r="F1352">
        <v>1994</v>
      </c>
      <c r="G1352">
        <v>200</v>
      </c>
      <c r="H1352">
        <v>476</v>
      </c>
      <c r="I1352" t="s">
        <v>766</v>
      </c>
      <c r="J1352">
        <v>300</v>
      </c>
      <c r="K1352">
        <v>0.34</v>
      </c>
      <c r="L1352" t="s">
        <v>722</v>
      </c>
      <c r="M1352">
        <v>0.34</v>
      </c>
      <c r="N1352">
        <v>12000</v>
      </c>
      <c r="O1352" t="s">
        <v>722</v>
      </c>
      <c r="P1352">
        <v>12000</v>
      </c>
      <c r="Q1352">
        <v>12376</v>
      </c>
      <c r="R1352">
        <v>0.68</v>
      </c>
      <c r="S1352" t="s">
        <v>722</v>
      </c>
      <c r="T1352">
        <v>0.68</v>
      </c>
      <c r="U1352">
        <v>3.15E-5</v>
      </c>
      <c r="V1352" t="s">
        <v>722</v>
      </c>
      <c r="W1352">
        <v>3.15E-5</v>
      </c>
      <c r="X1352">
        <v>7.338571</v>
      </c>
      <c r="Y1352" t="s">
        <v>722</v>
      </c>
      <c r="Z1352">
        <v>7.338571</v>
      </c>
      <c r="AA1352">
        <v>1.7000000000000001E-4</v>
      </c>
      <c r="AB1352" t="s">
        <v>722</v>
      </c>
      <c r="AC1352">
        <v>1.7000000000000001E-4</v>
      </c>
      <c r="AD1352">
        <v>0.9</v>
      </c>
      <c r="AE1352" t="s">
        <v>722</v>
      </c>
      <c r="AF1352">
        <v>0.9</v>
      </c>
      <c r="AG1352">
        <v>0.93</v>
      </c>
      <c r="AH1352" t="s">
        <v>722</v>
      </c>
      <c r="AI1352">
        <v>0.93</v>
      </c>
      <c r="AJ1352">
        <v>0.95220000000000005</v>
      </c>
      <c r="AK1352">
        <v>8.7220710300000004</v>
      </c>
      <c r="AL1352">
        <v>67.948254067853924</v>
      </c>
      <c r="AM1352">
        <v>622.40022930509178</v>
      </c>
      <c r="AN1352" s="61">
        <v>3.3974127033926965E-2</v>
      </c>
      <c r="AO1352">
        <v>0.31120011465254588</v>
      </c>
      <c r="AP1352">
        <v>4.1108693711051629E-2</v>
      </c>
    </row>
    <row r="1353" spans="1:42" x14ac:dyDescent="0.35">
      <c r="A1353" s="48">
        <v>2020</v>
      </c>
      <c r="B1353">
        <v>550</v>
      </c>
      <c r="C1353" t="s">
        <v>420</v>
      </c>
      <c r="D1353" t="s">
        <v>419</v>
      </c>
      <c r="E1353" t="s">
        <v>9</v>
      </c>
      <c r="F1353">
        <v>1999</v>
      </c>
      <c r="G1353">
        <v>208</v>
      </c>
      <c r="H1353">
        <v>476</v>
      </c>
      <c r="I1353" t="s">
        <v>766</v>
      </c>
      <c r="J1353">
        <v>300</v>
      </c>
      <c r="K1353">
        <v>0.34</v>
      </c>
      <c r="L1353" t="s">
        <v>722</v>
      </c>
      <c r="M1353">
        <v>0.34</v>
      </c>
      <c r="N1353">
        <v>12000</v>
      </c>
      <c r="O1353" t="s">
        <v>722</v>
      </c>
      <c r="P1353">
        <v>12000</v>
      </c>
      <c r="Q1353">
        <v>9996</v>
      </c>
      <c r="R1353">
        <v>0.32</v>
      </c>
      <c r="S1353" t="s">
        <v>722</v>
      </c>
      <c r="T1353">
        <v>0.32</v>
      </c>
      <c r="U1353">
        <v>1.4800000000000001E-5</v>
      </c>
      <c r="V1353" t="s">
        <v>722</v>
      </c>
      <c r="W1353">
        <v>1.4800000000000001E-5</v>
      </c>
      <c r="X1353">
        <v>5.9577549999999997</v>
      </c>
      <c r="Y1353" t="s">
        <v>722</v>
      </c>
      <c r="Z1353">
        <v>5.9577549999999997</v>
      </c>
      <c r="AA1353">
        <v>1.3799999999999999E-4</v>
      </c>
      <c r="AB1353" t="s">
        <v>722</v>
      </c>
      <c r="AC1353">
        <v>1.3799999999999999E-4</v>
      </c>
      <c r="AD1353">
        <v>0.9</v>
      </c>
      <c r="AE1353" t="s">
        <v>722</v>
      </c>
      <c r="AF1353">
        <v>0.9</v>
      </c>
      <c r="AG1353">
        <v>0.93</v>
      </c>
      <c r="AH1353" t="s">
        <v>722</v>
      </c>
      <c r="AI1353">
        <v>0.93</v>
      </c>
      <c r="AJ1353">
        <v>0.42114672000000003</v>
      </c>
      <c r="AK1353">
        <v>6.8235987900000001</v>
      </c>
      <c r="AL1353">
        <v>31.254811703024025</v>
      </c>
      <c r="AM1353">
        <v>506.40379039027664</v>
      </c>
      <c r="AN1353" s="61">
        <v>1.5627405851512014E-2</v>
      </c>
      <c r="AO1353">
        <v>0.25320189519513836</v>
      </c>
      <c r="AP1353">
        <v>1.8909161080329535E-2</v>
      </c>
    </row>
    <row r="1354" spans="1:42" x14ac:dyDescent="0.35">
      <c r="A1354" s="48">
        <v>2020</v>
      </c>
      <c r="B1354">
        <v>551</v>
      </c>
      <c r="C1354" t="s">
        <v>421</v>
      </c>
      <c r="D1354" t="s">
        <v>419</v>
      </c>
      <c r="E1354" t="s">
        <v>9</v>
      </c>
      <c r="F1354">
        <v>1999</v>
      </c>
      <c r="G1354">
        <v>208</v>
      </c>
      <c r="H1354">
        <v>476</v>
      </c>
      <c r="I1354" t="s">
        <v>766</v>
      </c>
      <c r="J1354">
        <v>300</v>
      </c>
      <c r="K1354">
        <v>0.34</v>
      </c>
      <c r="L1354" t="s">
        <v>722</v>
      </c>
      <c r="M1354">
        <v>0.34</v>
      </c>
      <c r="N1354">
        <v>12000</v>
      </c>
      <c r="O1354" t="s">
        <v>722</v>
      </c>
      <c r="P1354">
        <v>12000</v>
      </c>
      <c r="Q1354">
        <v>9996</v>
      </c>
      <c r="R1354">
        <v>0.32</v>
      </c>
      <c r="S1354" t="s">
        <v>722</v>
      </c>
      <c r="T1354">
        <v>0.32</v>
      </c>
      <c r="U1354">
        <v>1.4800000000000001E-5</v>
      </c>
      <c r="V1354" t="s">
        <v>722</v>
      </c>
      <c r="W1354">
        <v>1.4800000000000001E-5</v>
      </c>
      <c r="X1354">
        <v>5.9577549999999997</v>
      </c>
      <c r="Y1354" t="s">
        <v>722</v>
      </c>
      <c r="Z1354">
        <v>5.9577549999999997</v>
      </c>
      <c r="AA1354">
        <v>1.3799999999999999E-4</v>
      </c>
      <c r="AB1354" t="s">
        <v>722</v>
      </c>
      <c r="AC1354">
        <v>1.3799999999999999E-4</v>
      </c>
      <c r="AD1354">
        <v>0.9</v>
      </c>
      <c r="AE1354" t="s">
        <v>722</v>
      </c>
      <c r="AF1354">
        <v>0.9</v>
      </c>
      <c r="AG1354">
        <v>0.93</v>
      </c>
      <c r="AH1354" t="s">
        <v>722</v>
      </c>
      <c r="AI1354">
        <v>0.93</v>
      </c>
      <c r="AJ1354">
        <v>0.42114672000000003</v>
      </c>
      <c r="AK1354">
        <v>6.8235987900000001</v>
      </c>
      <c r="AL1354">
        <v>31.254811703024025</v>
      </c>
      <c r="AM1354">
        <v>506.40379039027664</v>
      </c>
      <c r="AN1354" s="61">
        <v>1.5627405851512014E-2</v>
      </c>
      <c r="AO1354">
        <v>0.25320189519513836</v>
      </c>
      <c r="AP1354">
        <v>1.8909161080329535E-2</v>
      </c>
    </row>
    <row r="1355" spans="1:42" x14ac:dyDescent="0.35">
      <c r="A1355" s="48">
        <v>2020</v>
      </c>
      <c r="B1355">
        <v>552</v>
      </c>
      <c r="C1355">
        <v>9329</v>
      </c>
      <c r="D1355" t="s">
        <v>419</v>
      </c>
      <c r="E1355" t="s">
        <v>9</v>
      </c>
      <c r="F1355">
        <v>2001</v>
      </c>
      <c r="G1355">
        <v>152</v>
      </c>
      <c r="H1355">
        <v>476</v>
      </c>
      <c r="I1355" t="s">
        <v>619</v>
      </c>
      <c r="J1355">
        <v>175</v>
      </c>
      <c r="K1355">
        <v>0.34</v>
      </c>
      <c r="L1355" t="s">
        <v>722</v>
      </c>
      <c r="M1355">
        <v>0.34</v>
      </c>
      <c r="N1355">
        <v>12000</v>
      </c>
      <c r="O1355" t="s">
        <v>722</v>
      </c>
      <c r="P1355">
        <v>12000</v>
      </c>
      <c r="Q1355">
        <v>9044</v>
      </c>
      <c r="R1355">
        <v>0.68</v>
      </c>
      <c r="S1355" t="s">
        <v>722</v>
      </c>
      <c r="T1355">
        <v>0.68</v>
      </c>
      <c r="U1355">
        <v>3.15E-5</v>
      </c>
      <c r="V1355" t="s">
        <v>722</v>
      </c>
      <c r="W1355">
        <v>3.15E-5</v>
      </c>
      <c r="X1355">
        <v>5.6509340000000003</v>
      </c>
      <c r="Y1355" t="s">
        <v>722</v>
      </c>
      <c r="Z1355">
        <v>5.6509340000000003</v>
      </c>
      <c r="AA1355">
        <v>1.3100000000000001E-4</v>
      </c>
      <c r="AB1355" t="s">
        <v>722</v>
      </c>
      <c r="AC1355">
        <v>1.3100000000000001E-4</v>
      </c>
      <c r="AD1355">
        <v>0.9</v>
      </c>
      <c r="AE1355" t="s">
        <v>722</v>
      </c>
      <c r="AF1355">
        <v>0.9</v>
      </c>
      <c r="AG1355">
        <v>0.93</v>
      </c>
      <c r="AH1355" t="s">
        <v>722</v>
      </c>
      <c r="AI1355">
        <v>0.93</v>
      </c>
      <c r="AJ1355">
        <v>0.86839739999999999</v>
      </c>
      <c r="AK1355">
        <v>6.3571991400000014</v>
      </c>
      <c r="AL1355">
        <v>47.095805762411743</v>
      </c>
      <c r="AM1355">
        <v>344.77005100477157</v>
      </c>
      <c r="AN1355" s="61">
        <v>2.3547902881205875E-2</v>
      </c>
      <c r="AO1355">
        <v>0.1723850255023858</v>
      </c>
      <c r="AP1355">
        <v>2.8492962486259106E-2</v>
      </c>
    </row>
    <row r="1356" spans="1:42" x14ac:dyDescent="0.35">
      <c r="A1356" s="48">
        <v>2020</v>
      </c>
      <c r="B1356">
        <v>553</v>
      </c>
      <c r="C1356">
        <v>52041</v>
      </c>
      <c r="D1356" t="s">
        <v>419</v>
      </c>
      <c r="E1356" t="s">
        <v>9</v>
      </c>
      <c r="F1356">
        <v>2001</v>
      </c>
      <c r="G1356">
        <v>165</v>
      </c>
      <c r="H1356">
        <v>476</v>
      </c>
      <c r="I1356" t="s">
        <v>619</v>
      </c>
      <c r="J1356">
        <v>175</v>
      </c>
      <c r="K1356">
        <v>0.34</v>
      </c>
      <c r="L1356" t="s">
        <v>722</v>
      </c>
      <c r="M1356">
        <v>0.34</v>
      </c>
      <c r="N1356">
        <v>12000</v>
      </c>
      <c r="O1356" t="s">
        <v>722</v>
      </c>
      <c r="P1356">
        <v>12000</v>
      </c>
      <c r="Q1356">
        <v>9044</v>
      </c>
      <c r="R1356">
        <v>0.68</v>
      </c>
      <c r="S1356" t="s">
        <v>722</v>
      </c>
      <c r="T1356">
        <v>0.68</v>
      </c>
      <c r="U1356">
        <v>3.15E-5</v>
      </c>
      <c r="V1356" t="s">
        <v>722</v>
      </c>
      <c r="W1356">
        <v>3.15E-5</v>
      </c>
      <c r="X1356">
        <v>5.6509340000000003</v>
      </c>
      <c r="Y1356" t="s">
        <v>722</v>
      </c>
      <c r="Z1356">
        <v>5.6509340000000003</v>
      </c>
      <c r="AA1356">
        <v>1.3100000000000001E-4</v>
      </c>
      <c r="AB1356" t="s">
        <v>722</v>
      </c>
      <c r="AC1356">
        <v>1.3100000000000001E-4</v>
      </c>
      <c r="AD1356">
        <v>0.9</v>
      </c>
      <c r="AE1356" t="s">
        <v>722</v>
      </c>
      <c r="AF1356">
        <v>0.9</v>
      </c>
      <c r="AG1356">
        <v>0.93</v>
      </c>
      <c r="AH1356" t="s">
        <v>722</v>
      </c>
      <c r="AI1356">
        <v>0.93</v>
      </c>
      <c r="AJ1356">
        <v>0.86839739999999999</v>
      </c>
      <c r="AK1356">
        <v>6.3571991400000014</v>
      </c>
      <c r="AL1356">
        <v>51.123736518407497</v>
      </c>
      <c r="AM1356">
        <v>374.25696326175876</v>
      </c>
      <c r="AN1356" s="61">
        <v>2.5561868259203747E-2</v>
      </c>
      <c r="AO1356">
        <v>0.18712848163087939</v>
      </c>
      <c r="AP1356">
        <v>3.0929860593636532E-2</v>
      </c>
    </row>
    <row r="1357" spans="1:42" x14ac:dyDescent="0.35">
      <c r="A1357" s="48">
        <v>2020</v>
      </c>
      <c r="B1357">
        <v>554</v>
      </c>
      <c r="C1357" t="s">
        <v>426</v>
      </c>
      <c r="D1357" t="s">
        <v>419</v>
      </c>
      <c r="E1357" t="s">
        <v>9</v>
      </c>
      <c r="F1357">
        <v>2006</v>
      </c>
      <c r="G1357">
        <v>173</v>
      </c>
      <c r="H1357">
        <v>476</v>
      </c>
      <c r="I1357" t="s">
        <v>620</v>
      </c>
      <c r="J1357">
        <v>175</v>
      </c>
      <c r="K1357">
        <v>0.34</v>
      </c>
      <c r="L1357" t="s">
        <v>722</v>
      </c>
      <c r="M1357">
        <v>0.34</v>
      </c>
      <c r="N1357">
        <v>12000</v>
      </c>
      <c r="O1357" t="s">
        <v>722</v>
      </c>
      <c r="P1357">
        <v>12000</v>
      </c>
      <c r="Q1357">
        <v>6664</v>
      </c>
      <c r="R1357">
        <v>0.16</v>
      </c>
      <c r="S1357" t="s">
        <v>722</v>
      </c>
      <c r="T1357">
        <v>0.16</v>
      </c>
      <c r="U1357">
        <v>2.5700000000000001E-5</v>
      </c>
      <c r="V1357" t="s">
        <v>722</v>
      </c>
      <c r="W1357">
        <v>2.5700000000000001E-5</v>
      </c>
      <c r="X1357">
        <v>3.9660980000000001</v>
      </c>
      <c r="Y1357" t="s">
        <v>722</v>
      </c>
      <c r="Z1357">
        <v>3.9660980000000001</v>
      </c>
      <c r="AA1357">
        <v>5.77E-5</v>
      </c>
      <c r="AB1357" t="s">
        <v>722</v>
      </c>
      <c r="AC1357">
        <v>5.77E-5</v>
      </c>
      <c r="AD1357">
        <v>0.9</v>
      </c>
      <c r="AE1357" t="s">
        <v>722</v>
      </c>
      <c r="AF1357">
        <v>0.9</v>
      </c>
      <c r="AG1357">
        <v>0.93</v>
      </c>
      <c r="AH1357" t="s">
        <v>722</v>
      </c>
      <c r="AI1357">
        <v>0.93</v>
      </c>
      <c r="AJ1357">
        <v>0.29813832000000001</v>
      </c>
      <c r="AK1357">
        <v>4.0460680440000001</v>
      </c>
      <c r="AL1357">
        <v>18.402805337361386</v>
      </c>
      <c r="AM1357">
        <v>249.74650221229712</v>
      </c>
      <c r="AN1357" s="61">
        <v>9.2014026686806933E-3</v>
      </c>
      <c r="AO1357">
        <v>0.12487325110614857</v>
      </c>
      <c r="AP1357">
        <v>1.1133697229103639E-2</v>
      </c>
    </row>
    <row r="1358" spans="1:42" x14ac:dyDescent="0.35">
      <c r="A1358" s="48">
        <v>2020</v>
      </c>
      <c r="B1358">
        <v>555</v>
      </c>
      <c r="C1358">
        <v>21468</v>
      </c>
      <c r="D1358" t="s">
        <v>419</v>
      </c>
      <c r="E1358" t="s">
        <v>9</v>
      </c>
      <c r="F1358">
        <v>2007</v>
      </c>
      <c r="G1358">
        <v>110</v>
      </c>
      <c r="H1358">
        <v>476</v>
      </c>
      <c r="I1358" t="s">
        <v>621</v>
      </c>
      <c r="J1358">
        <v>175</v>
      </c>
      <c r="K1358">
        <v>0.34</v>
      </c>
      <c r="L1358" t="s">
        <v>722</v>
      </c>
      <c r="M1358">
        <v>0.34</v>
      </c>
      <c r="N1358">
        <v>12000</v>
      </c>
      <c r="O1358" t="s">
        <v>722</v>
      </c>
      <c r="P1358">
        <v>12000</v>
      </c>
      <c r="Q1358">
        <v>6188</v>
      </c>
      <c r="R1358">
        <v>0.1</v>
      </c>
      <c r="S1358" t="s">
        <v>722</v>
      </c>
      <c r="T1358">
        <v>0.1</v>
      </c>
      <c r="U1358">
        <v>2.5000000000000001E-5</v>
      </c>
      <c r="V1358" t="s">
        <v>722</v>
      </c>
      <c r="W1358">
        <v>2.5000000000000001E-5</v>
      </c>
      <c r="X1358">
        <v>2.855912</v>
      </c>
      <c r="Y1358" t="s">
        <v>722</v>
      </c>
      <c r="Z1358">
        <v>2.855912</v>
      </c>
      <c r="AA1358">
        <v>3.7299999999999999E-5</v>
      </c>
      <c r="AB1358" t="s">
        <v>722</v>
      </c>
      <c r="AC1358">
        <v>3.7299999999999999E-5</v>
      </c>
      <c r="AD1358">
        <v>0.9</v>
      </c>
      <c r="AE1358" t="s">
        <v>722</v>
      </c>
      <c r="AF1358">
        <v>0.9</v>
      </c>
      <c r="AG1358">
        <v>0.95</v>
      </c>
      <c r="AH1358" t="s">
        <v>722</v>
      </c>
      <c r="AI1358">
        <v>0.95</v>
      </c>
      <c r="AJ1358">
        <v>0.22923000000000004</v>
      </c>
      <c r="AK1358">
        <v>2.9323881799999998</v>
      </c>
      <c r="AL1358">
        <v>8.9967213337384866</v>
      </c>
      <c r="AM1358">
        <v>115.08912139688769</v>
      </c>
      <c r="AN1358" s="61">
        <v>4.4983606668692428E-3</v>
      </c>
      <c r="AO1358">
        <v>5.7544560698443846E-2</v>
      </c>
      <c r="AP1358">
        <v>5.443016406911784E-3</v>
      </c>
    </row>
    <row r="1359" spans="1:42" x14ac:dyDescent="0.35">
      <c r="A1359" s="48">
        <v>2020</v>
      </c>
      <c r="B1359">
        <v>556</v>
      </c>
      <c r="C1359">
        <v>21470</v>
      </c>
      <c r="D1359" t="s">
        <v>419</v>
      </c>
      <c r="E1359" t="s">
        <v>9</v>
      </c>
      <c r="F1359">
        <v>2007</v>
      </c>
      <c r="G1359">
        <v>110</v>
      </c>
      <c r="H1359">
        <v>476</v>
      </c>
      <c r="I1359" t="s">
        <v>621</v>
      </c>
      <c r="J1359">
        <v>175</v>
      </c>
      <c r="K1359">
        <v>0.34</v>
      </c>
      <c r="L1359" t="s">
        <v>722</v>
      </c>
      <c r="M1359">
        <v>0.34</v>
      </c>
      <c r="N1359">
        <v>12000</v>
      </c>
      <c r="O1359" t="s">
        <v>722</v>
      </c>
      <c r="P1359">
        <v>12000</v>
      </c>
      <c r="Q1359">
        <v>6188</v>
      </c>
      <c r="R1359">
        <v>0.1</v>
      </c>
      <c r="S1359" t="s">
        <v>722</v>
      </c>
      <c r="T1359">
        <v>0.1</v>
      </c>
      <c r="U1359">
        <v>2.5000000000000001E-5</v>
      </c>
      <c r="V1359" t="s">
        <v>722</v>
      </c>
      <c r="W1359">
        <v>2.5000000000000001E-5</v>
      </c>
      <c r="X1359">
        <v>2.855912</v>
      </c>
      <c r="Y1359" t="s">
        <v>722</v>
      </c>
      <c r="Z1359">
        <v>2.855912</v>
      </c>
      <c r="AA1359">
        <v>3.7299999999999999E-5</v>
      </c>
      <c r="AB1359" t="s">
        <v>722</v>
      </c>
      <c r="AC1359">
        <v>3.7299999999999999E-5</v>
      </c>
      <c r="AD1359">
        <v>0.9</v>
      </c>
      <c r="AE1359" t="s">
        <v>722</v>
      </c>
      <c r="AF1359">
        <v>0.9</v>
      </c>
      <c r="AG1359">
        <v>0.95</v>
      </c>
      <c r="AH1359" t="s">
        <v>722</v>
      </c>
      <c r="AI1359">
        <v>0.95</v>
      </c>
      <c r="AJ1359">
        <v>0.22923000000000004</v>
      </c>
      <c r="AK1359">
        <v>2.9323881799999998</v>
      </c>
      <c r="AL1359">
        <v>8.9967213337384866</v>
      </c>
      <c r="AM1359">
        <v>115.08912139688769</v>
      </c>
      <c r="AN1359" s="61">
        <v>4.4983606668692428E-3</v>
      </c>
      <c r="AO1359">
        <v>5.7544560698443846E-2</v>
      </c>
      <c r="AP1359">
        <v>5.443016406911784E-3</v>
      </c>
    </row>
    <row r="1360" spans="1:42" x14ac:dyDescent="0.35">
      <c r="A1360" s="48">
        <v>2020</v>
      </c>
      <c r="B1360">
        <v>557</v>
      </c>
      <c r="C1360">
        <v>22892</v>
      </c>
      <c r="D1360" t="s">
        <v>419</v>
      </c>
      <c r="E1360" t="s">
        <v>9</v>
      </c>
      <c r="F1360">
        <v>2007</v>
      </c>
      <c r="G1360">
        <v>170</v>
      </c>
      <c r="H1360">
        <v>476</v>
      </c>
      <c r="I1360" t="s">
        <v>621</v>
      </c>
      <c r="J1360">
        <v>175</v>
      </c>
      <c r="K1360">
        <v>0.34</v>
      </c>
      <c r="L1360" t="s">
        <v>722</v>
      </c>
      <c r="M1360">
        <v>0.34</v>
      </c>
      <c r="N1360">
        <v>12000</v>
      </c>
      <c r="O1360" t="s">
        <v>722</v>
      </c>
      <c r="P1360">
        <v>12000</v>
      </c>
      <c r="Q1360">
        <v>6188</v>
      </c>
      <c r="R1360">
        <v>0.1</v>
      </c>
      <c r="S1360" t="s">
        <v>722</v>
      </c>
      <c r="T1360">
        <v>0.1</v>
      </c>
      <c r="U1360">
        <v>2.5000000000000001E-5</v>
      </c>
      <c r="V1360" t="s">
        <v>722</v>
      </c>
      <c r="W1360">
        <v>2.5000000000000001E-5</v>
      </c>
      <c r="X1360">
        <v>2.855912</v>
      </c>
      <c r="Y1360" t="s">
        <v>722</v>
      </c>
      <c r="Z1360">
        <v>2.855912</v>
      </c>
      <c r="AA1360">
        <v>3.7299999999999999E-5</v>
      </c>
      <c r="AB1360" t="s">
        <v>722</v>
      </c>
      <c r="AC1360">
        <v>3.7299999999999999E-5</v>
      </c>
      <c r="AD1360">
        <v>0.9</v>
      </c>
      <c r="AE1360" t="s">
        <v>722</v>
      </c>
      <c r="AF1360">
        <v>0.9</v>
      </c>
      <c r="AG1360">
        <v>0.95</v>
      </c>
      <c r="AH1360" t="s">
        <v>722</v>
      </c>
      <c r="AI1360">
        <v>0.95</v>
      </c>
      <c r="AJ1360">
        <v>0.22923000000000004</v>
      </c>
      <c r="AK1360">
        <v>2.9323881799999998</v>
      </c>
      <c r="AL1360">
        <v>13.904023879414021</v>
      </c>
      <c r="AM1360">
        <v>177.86500579519009</v>
      </c>
      <c r="AN1360" s="61">
        <v>6.9520119397070111E-3</v>
      </c>
      <c r="AO1360">
        <v>8.893250289759505E-2</v>
      </c>
      <c r="AP1360">
        <v>8.4119344470454833E-3</v>
      </c>
    </row>
    <row r="1361" spans="1:42" x14ac:dyDescent="0.35">
      <c r="A1361" s="48">
        <v>2020</v>
      </c>
      <c r="B1361">
        <v>558</v>
      </c>
      <c r="C1361">
        <v>4849</v>
      </c>
      <c r="D1361" t="s">
        <v>419</v>
      </c>
      <c r="E1361" t="s">
        <v>9</v>
      </c>
      <c r="F1361">
        <v>2009</v>
      </c>
      <c r="G1361">
        <v>175</v>
      </c>
      <c r="H1361">
        <v>476</v>
      </c>
      <c r="I1361" t="s">
        <v>621</v>
      </c>
      <c r="J1361">
        <v>300</v>
      </c>
      <c r="K1361">
        <v>0.34</v>
      </c>
      <c r="L1361" t="s">
        <v>722</v>
      </c>
      <c r="M1361">
        <v>0.34</v>
      </c>
      <c r="N1361">
        <v>12000</v>
      </c>
      <c r="O1361" t="s">
        <v>722</v>
      </c>
      <c r="P1361">
        <v>12000</v>
      </c>
      <c r="Q1361">
        <v>5236</v>
      </c>
      <c r="R1361">
        <v>0.1</v>
      </c>
      <c r="S1361" t="s">
        <v>722</v>
      </c>
      <c r="T1361">
        <v>0.1</v>
      </c>
      <c r="U1361">
        <v>2.5000000000000001E-5</v>
      </c>
      <c r="V1361" t="s">
        <v>722</v>
      </c>
      <c r="W1361">
        <v>2.5000000000000001E-5</v>
      </c>
      <c r="X1361">
        <v>2.5785309999999999</v>
      </c>
      <c r="Y1361" t="s">
        <v>722</v>
      </c>
      <c r="Z1361">
        <v>2.5785309999999999</v>
      </c>
      <c r="AA1361">
        <v>3.3500000000000001E-5</v>
      </c>
      <c r="AB1361" t="s">
        <v>722</v>
      </c>
      <c r="AC1361">
        <v>3.3500000000000001E-5</v>
      </c>
      <c r="AD1361">
        <v>0.9</v>
      </c>
      <c r="AE1361" t="s">
        <v>722</v>
      </c>
      <c r="AF1361">
        <v>0.9</v>
      </c>
      <c r="AG1361">
        <v>0.95</v>
      </c>
      <c r="AH1361" t="s">
        <v>722</v>
      </c>
      <c r="AI1361">
        <v>0.95</v>
      </c>
      <c r="AJ1361">
        <v>0.20781000000000002</v>
      </c>
      <c r="AK1361">
        <v>2.6162401499999999</v>
      </c>
      <c r="AL1361">
        <v>12.975515483207975</v>
      </c>
      <c r="AM1361">
        <v>163.35626088309201</v>
      </c>
      <c r="AN1361" s="61">
        <v>6.4877577416039868E-3</v>
      </c>
      <c r="AO1361">
        <v>8.167813044154601E-2</v>
      </c>
      <c r="AP1361">
        <v>7.8501868673408245E-3</v>
      </c>
    </row>
    <row r="1362" spans="1:42" x14ac:dyDescent="0.35">
      <c r="A1362" s="48">
        <v>2020</v>
      </c>
      <c r="B1362">
        <v>559</v>
      </c>
      <c r="C1362">
        <v>4850</v>
      </c>
      <c r="D1362" t="s">
        <v>419</v>
      </c>
      <c r="E1362" t="s">
        <v>9</v>
      </c>
      <c r="F1362">
        <v>2009</v>
      </c>
      <c r="G1362">
        <v>175</v>
      </c>
      <c r="H1362">
        <v>476</v>
      </c>
      <c r="I1362" t="s">
        <v>621</v>
      </c>
      <c r="J1362">
        <v>300</v>
      </c>
      <c r="K1362">
        <v>0.34</v>
      </c>
      <c r="L1362" t="s">
        <v>722</v>
      </c>
      <c r="M1362">
        <v>0.34</v>
      </c>
      <c r="N1362">
        <v>12000</v>
      </c>
      <c r="O1362" t="s">
        <v>722</v>
      </c>
      <c r="P1362">
        <v>12000</v>
      </c>
      <c r="Q1362">
        <v>5236</v>
      </c>
      <c r="R1362">
        <v>0.1</v>
      </c>
      <c r="S1362" t="s">
        <v>722</v>
      </c>
      <c r="T1362">
        <v>0.1</v>
      </c>
      <c r="U1362">
        <v>2.5000000000000001E-5</v>
      </c>
      <c r="V1362" t="s">
        <v>722</v>
      </c>
      <c r="W1362">
        <v>2.5000000000000001E-5</v>
      </c>
      <c r="X1362">
        <v>2.5785309999999999</v>
      </c>
      <c r="Y1362" t="s">
        <v>722</v>
      </c>
      <c r="Z1362">
        <v>2.5785309999999999</v>
      </c>
      <c r="AA1362">
        <v>3.3500000000000001E-5</v>
      </c>
      <c r="AB1362" t="s">
        <v>722</v>
      </c>
      <c r="AC1362">
        <v>3.3500000000000001E-5</v>
      </c>
      <c r="AD1362">
        <v>0.9</v>
      </c>
      <c r="AE1362" t="s">
        <v>722</v>
      </c>
      <c r="AF1362">
        <v>0.9</v>
      </c>
      <c r="AG1362">
        <v>0.95</v>
      </c>
      <c r="AH1362" t="s">
        <v>722</v>
      </c>
      <c r="AI1362">
        <v>0.95</v>
      </c>
      <c r="AJ1362">
        <v>0.20781000000000002</v>
      </c>
      <c r="AK1362">
        <v>2.6162401499999999</v>
      </c>
      <c r="AL1362">
        <v>12.975515483207975</v>
      </c>
      <c r="AM1362">
        <v>163.35626088309201</v>
      </c>
      <c r="AN1362" s="61">
        <v>6.4877577416039868E-3</v>
      </c>
      <c r="AO1362">
        <v>8.167813044154601E-2</v>
      </c>
      <c r="AP1362">
        <v>7.8501868673408245E-3</v>
      </c>
    </row>
    <row r="1363" spans="1:42" x14ac:dyDescent="0.35">
      <c r="A1363" s="48">
        <v>2020</v>
      </c>
      <c r="B1363">
        <v>560</v>
      </c>
      <c r="C1363" t="s">
        <v>434</v>
      </c>
      <c r="D1363" t="s">
        <v>419</v>
      </c>
      <c r="E1363" t="s">
        <v>9</v>
      </c>
      <c r="F1363">
        <v>2010</v>
      </c>
      <c r="G1363">
        <v>155</v>
      </c>
      <c r="H1363">
        <v>476</v>
      </c>
      <c r="I1363" t="s">
        <v>621</v>
      </c>
      <c r="J1363">
        <v>175</v>
      </c>
      <c r="K1363">
        <v>0.34</v>
      </c>
      <c r="L1363" t="s">
        <v>722</v>
      </c>
      <c r="M1363">
        <v>0.34</v>
      </c>
      <c r="N1363">
        <v>12000</v>
      </c>
      <c r="O1363" t="s">
        <v>722</v>
      </c>
      <c r="P1363">
        <v>12000</v>
      </c>
      <c r="Q1363">
        <v>4760</v>
      </c>
      <c r="R1363">
        <v>0.1</v>
      </c>
      <c r="S1363" t="s">
        <v>722</v>
      </c>
      <c r="T1363">
        <v>0.1</v>
      </c>
      <c r="U1363">
        <v>2.5000000000000001E-5</v>
      </c>
      <c r="V1363" t="s">
        <v>722</v>
      </c>
      <c r="W1363">
        <v>2.5000000000000001E-5</v>
      </c>
      <c r="X1363">
        <v>2.9919570000000002</v>
      </c>
      <c r="Y1363" t="s">
        <v>722</v>
      </c>
      <c r="Z1363">
        <v>2.9919570000000002</v>
      </c>
      <c r="AA1363">
        <v>3.9100000000000002E-5</v>
      </c>
      <c r="AB1363" t="s">
        <v>722</v>
      </c>
      <c r="AC1363">
        <v>3.9100000000000002E-5</v>
      </c>
      <c r="AD1363">
        <v>0.9</v>
      </c>
      <c r="AE1363" t="s">
        <v>722</v>
      </c>
      <c r="AF1363">
        <v>0.9</v>
      </c>
      <c r="AG1363">
        <v>0.95</v>
      </c>
      <c r="AH1363" t="s">
        <v>722</v>
      </c>
      <c r="AI1363">
        <v>0.95</v>
      </c>
      <c r="AJ1363">
        <v>0.19710000000000003</v>
      </c>
      <c r="AK1363">
        <v>3.0191693500000003</v>
      </c>
      <c r="AL1363">
        <v>10.90030002047874</v>
      </c>
      <c r="AM1363">
        <v>166.97032839996848</v>
      </c>
      <c r="AN1363" s="61">
        <v>5.4501500102393709E-3</v>
      </c>
      <c r="AO1363">
        <v>8.3485164199984238E-2</v>
      </c>
      <c r="AP1363">
        <v>6.5946815123896383E-3</v>
      </c>
    </row>
    <row r="1364" spans="1:42" x14ac:dyDescent="0.35">
      <c r="A1364" s="48">
        <v>2020</v>
      </c>
      <c r="B1364">
        <v>561</v>
      </c>
      <c r="C1364" t="s">
        <v>435</v>
      </c>
      <c r="D1364" t="s">
        <v>419</v>
      </c>
      <c r="E1364" t="s">
        <v>9</v>
      </c>
      <c r="F1364">
        <v>2010</v>
      </c>
      <c r="G1364">
        <v>155</v>
      </c>
      <c r="H1364">
        <v>476</v>
      </c>
      <c r="I1364" t="s">
        <v>621</v>
      </c>
      <c r="J1364">
        <v>175</v>
      </c>
      <c r="K1364">
        <v>0.34</v>
      </c>
      <c r="L1364" t="s">
        <v>722</v>
      </c>
      <c r="M1364">
        <v>0.34</v>
      </c>
      <c r="N1364">
        <v>12000</v>
      </c>
      <c r="O1364" t="s">
        <v>722</v>
      </c>
      <c r="P1364">
        <v>12000</v>
      </c>
      <c r="Q1364">
        <v>4760</v>
      </c>
      <c r="R1364">
        <v>0.1</v>
      </c>
      <c r="S1364" t="s">
        <v>722</v>
      </c>
      <c r="T1364">
        <v>0.1</v>
      </c>
      <c r="U1364">
        <v>2.5000000000000001E-5</v>
      </c>
      <c r="V1364" t="s">
        <v>722</v>
      </c>
      <c r="W1364">
        <v>2.5000000000000001E-5</v>
      </c>
      <c r="X1364">
        <v>2.9919570000000002</v>
      </c>
      <c r="Y1364" t="s">
        <v>722</v>
      </c>
      <c r="Z1364">
        <v>2.9919570000000002</v>
      </c>
      <c r="AA1364">
        <v>3.9100000000000002E-5</v>
      </c>
      <c r="AB1364" t="s">
        <v>722</v>
      </c>
      <c r="AC1364">
        <v>3.9100000000000002E-5</v>
      </c>
      <c r="AD1364">
        <v>0.9</v>
      </c>
      <c r="AE1364" t="s">
        <v>722</v>
      </c>
      <c r="AF1364">
        <v>0.9</v>
      </c>
      <c r="AG1364">
        <v>0.95</v>
      </c>
      <c r="AH1364" t="s">
        <v>722</v>
      </c>
      <c r="AI1364">
        <v>0.95</v>
      </c>
      <c r="AJ1364">
        <v>0.19710000000000003</v>
      </c>
      <c r="AK1364">
        <v>3.0191693500000003</v>
      </c>
      <c r="AL1364">
        <v>10.90030002047874</v>
      </c>
      <c r="AM1364">
        <v>166.97032839996848</v>
      </c>
      <c r="AN1364" s="61">
        <v>5.4501500102393709E-3</v>
      </c>
      <c r="AO1364">
        <v>8.3485164199984238E-2</v>
      </c>
      <c r="AP1364">
        <v>6.5946815123896383E-3</v>
      </c>
    </row>
    <row r="1365" spans="1:42" x14ac:dyDescent="0.35">
      <c r="A1365" s="48">
        <v>2020</v>
      </c>
      <c r="B1365">
        <v>562</v>
      </c>
      <c r="C1365">
        <v>835676</v>
      </c>
      <c r="D1365" t="s">
        <v>419</v>
      </c>
      <c r="E1365" t="s">
        <v>9</v>
      </c>
      <c r="F1365">
        <v>2012</v>
      </c>
      <c r="G1365">
        <v>155</v>
      </c>
      <c r="H1365">
        <v>476</v>
      </c>
      <c r="I1365" t="s">
        <v>734</v>
      </c>
      <c r="J1365">
        <v>175</v>
      </c>
      <c r="K1365">
        <v>0.34</v>
      </c>
      <c r="L1365" t="s">
        <v>722</v>
      </c>
      <c r="M1365">
        <v>0.34</v>
      </c>
      <c r="N1365">
        <v>12000</v>
      </c>
      <c r="O1365" t="s">
        <v>722</v>
      </c>
      <c r="P1365">
        <v>12000</v>
      </c>
      <c r="Q1365">
        <v>3808</v>
      </c>
      <c r="R1365">
        <v>0.09</v>
      </c>
      <c r="S1365" t="s">
        <v>722</v>
      </c>
      <c r="T1365">
        <v>0.09</v>
      </c>
      <c r="U1365">
        <v>2.1699999999999999E-5</v>
      </c>
      <c r="V1365" t="s">
        <v>722</v>
      </c>
      <c r="W1365">
        <v>2.1699999999999999E-5</v>
      </c>
      <c r="X1365">
        <v>2.6726589999999999</v>
      </c>
      <c r="Y1365" t="s">
        <v>722</v>
      </c>
      <c r="Z1365">
        <v>2.6726589999999999</v>
      </c>
      <c r="AA1365">
        <v>3.4900000000000001E-5</v>
      </c>
      <c r="AB1365" t="s">
        <v>722</v>
      </c>
      <c r="AC1365">
        <v>3.4900000000000001E-5</v>
      </c>
      <c r="AD1365">
        <v>0.9</v>
      </c>
      <c r="AE1365" t="s">
        <v>722</v>
      </c>
      <c r="AF1365">
        <v>0.9</v>
      </c>
      <c r="AG1365">
        <v>0.95</v>
      </c>
      <c r="AH1365" t="s">
        <v>722</v>
      </c>
      <c r="AI1365">
        <v>0.95</v>
      </c>
      <c r="AJ1365">
        <v>0.15537023999999999</v>
      </c>
      <c r="AK1365">
        <v>2.6652802900000001</v>
      </c>
      <c r="AL1365">
        <v>8.5925024365996272</v>
      </c>
      <c r="AM1365">
        <v>147.3990603737625</v>
      </c>
      <c r="AN1365" s="61">
        <v>4.2962512182998141E-3</v>
      </c>
      <c r="AO1365">
        <v>7.3699530186881246E-2</v>
      </c>
      <c r="AP1365">
        <v>5.1984639741427746E-3</v>
      </c>
    </row>
    <row r="1366" spans="1:42" x14ac:dyDescent="0.35">
      <c r="A1366" s="48">
        <v>2020</v>
      </c>
      <c r="B1366">
        <v>563</v>
      </c>
      <c r="C1366" t="s">
        <v>442</v>
      </c>
      <c r="D1366" t="s">
        <v>419</v>
      </c>
      <c r="E1366" t="s">
        <v>9</v>
      </c>
      <c r="F1366">
        <v>2013</v>
      </c>
      <c r="G1366">
        <v>155</v>
      </c>
      <c r="H1366">
        <v>476</v>
      </c>
      <c r="I1366" t="s">
        <v>734</v>
      </c>
      <c r="J1366">
        <v>175</v>
      </c>
      <c r="K1366">
        <v>0.34</v>
      </c>
      <c r="L1366" t="s">
        <v>722</v>
      </c>
      <c r="M1366">
        <v>0.34</v>
      </c>
      <c r="N1366">
        <v>12000</v>
      </c>
      <c r="O1366" t="s">
        <v>722</v>
      </c>
      <c r="P1366">
        <v>12000</v>
      </c>
      <c r="Q1366">
        <v>3332</v>
      </c>
      <c r="R1366">
        <v>0.09</v>
      </c>
      <c r="S1366" t="s">
        <v>722</v>
      </c>
      <c r="T1366">
        <v>0.09</v>
      </c>
      <c r="U1366">
        <v>2.1699999999999999E-5</v>
      </c>
      <c r="V1366" t="s">
        <v>722</v>
      </c>
      <c r="W1366">
        <v>2.1699999999999999E-5</v>
      </c>
      <c r="X1366">
        <v>1.9504440000000001</v>
      </c>
      <c r="Y1366" t="s">
        <v>722</v>
      </c>
      <c r="Z1366">
        <v>1.9504440000000001</v>
      </c>
      <c r="AA1366">
        <v>2.5400000000000001E-5</v>
      </c>
      <c r="AB1366" t="s">
        <v>722</v>
      </c>
      <c r="AC1366">
        <v>2.5400000000000001E-5</v>
      </c>
      <c r="AD1366">
        <v>0.9</v>
      </c>
      <c r="AE1366" t="s">
        <v>722</v>
      </c>
      <c r="AF1366">
        <v>0.9</v>
      </c>
      <c r="AG1366">
        <v>0.95</v>
      </c>
      <c r="AH1366" t="s">
        <v>722</v>
      </c>
      <c r="AI1366">
        <v>0.95</v>
      </c>
      <c r="AJ1366">
        <v>0.14607396</v>
      </c>
      <c r="AK1366">
        <v>1.9333229599999999</v>
      </c>
      <c r="AL1366">
        <v>8.0783865508848844</v>
      </c>
      <c r="AM1366">
        <v>106.9193318136987</v>
      </c>
      <c r="AN1366" s="61">
        <v>4.0391932754424422E-3</v>
      </c>
      <c r="AO1366">
        <v>5.3459665906849356E-2</v>
      </c>
      <c r="AP1366">
        <v>4.8874238632853548E-3</v>
      </c>
    </row>
    <row r="1367" spans="1:42" x14ac:dyDescent="0.35">
      <c r="A1367" s="48">
        <v>2020</v>
      </c>
      <c r="B1367">
        <v>564</v>
      </c>
      <c r="C1367">
        <v>838006</v>
      </c>
      <c r="D1367" t="s">
        <v>419</v>
      </c>
      <c r="E1367" t="s">
        <v>9</v>
      </c>
      <c r="F1367">
        <v>2014</v>
      </c>
      <c r="G1367">
        <v>155</v>
      </c>
      <c r="H1367">
        <v>476</v>
      </c>
      <c r="I1367" t="s">
        <v>734</v>
      </c>
      <c r="J1367">
        <v>175</v>
      </c>
      <c r="K1367">
        <v>0.34</v>
      </c>
      <c r="L1367" t="s">
        <v>722</v>
      </c>
      <c r="M1367">
        <v>0.34</v>
      </c>
      <c r="N1367">
        <v>12000</v>
      </c>
      <c r="O1367" t="s">
        <v>722</v>
      </c>
      <c r="P1367">
        <v>12000</v>
      </c>
      <c r="Q1367">
        <v>2856</v>
      </c>
      <c r="R1367">
        <v>0.09</v>
      </c>
      <c r="S1367" t="s">
        <v>722</v>
      </c>
      <c r="T1367">
        <v>0.09</v>
      </c>
      <c r="U1367">
        <v>2.1699999999999999E-5</v>
      </c>
      <c r="V1367" t="s">
        <v>722</v>
      </c>
      <c r="W1367">
        <v>2.1699999999999999E-5</v>
      </c>
      <c r="X1367">
        <v>1.8741300000000001</v>
      </c>
      <c r="Y1367" t="s">
        <v>722</v>
      </c>
      <c r="Z1367">
        <v>1.8741300000000001</v>
      </c>
      <c r="AA1367">
        <v>2.44E-5</v>
      </c>
      <c r="AB1367" t="s">
        <v>722</v>
      </c>
      <c r="AC1367">
        <v>2.44E-5</v>
      </c>
      <c r="AD1367">
        <v>0.9</v>
      </c>
      <c r="AE1367" t="s">
        <v>722</v>
      </c>
      <c r="AF1367">
        <v>0.9</v>
      </c>
      <c r="AG1367">
        <v>0.95</v>
      </c>
      <c r="AH1367" t="s">
        <v>722</v>
      </c>
      <c r="AI1367">
        <v>0.95</v>
      </c>
      <c r="AJ1367">
        <v>0.13677767999999998</v>
      </c>
      <c r="AK1367">
        <v>1.84662558</v>
      </c>
      <c r="AL1367">
        <v>7.564270665170139</v>
      </c>
      <c r="AM1367">
        <v>102.12467198117993</v>
      </c>
      <c r="AN1367" s="61">
        <v>3.7821353325850696E-3</v>
      </c>
      <c r="AO1367">
        <v>5.1062335990589972E-2</v>
      </c>
      <c r="AP1367">
        <v>4.576383752427934E-3</v>
      </c>
    </row>
    <row r="1368" spans="1:42" x14ac:dyDescent="0.35">
      <c r="A1368" s="48">
        <v>2020</v>
      </c>
      <c r="B1368">
        <v>565</v>
      </c>
      <c r="C1368">
        <v>838007</v>
      </c>
      <c r="D1368" t="s">
        <v>419</v>
      </c>
      <c r="E1368" t="s">
        <v>9</v>
      </c>
      <c r="F1368">
        <v>2014</v>
      </c>
      <c r="G1368">
        <v>155</v>
      </c>
      <c r="H1368">
        <v>476</v>
      </c>
      <c r="I1368" t="s">
        <v>734</v>
      </c>
      <c r="J1368">
        <v>175</v>
      </c>
      <c r="K1368">
        <v>0.34</v>
      </c>
      <c r="L1368" t="s">
        <v>722</v>
      </c>
      <c r="M1368">
        <v>0.34</v>
      </c>
      <c r="N1368">
        <v>12000</v>
      </c>
      <c r="O1368" t="s">
        <v>722</v>
      </c>
      <c r="P1368">
        <v>12000</v>
      </c>
      <c r="Q1368">
        <v>2856</v>
      </c>
      <c r="R1368">
        <v>0.09</v>
      </c>
      <c r="S1368" t="s">
        <v>722</v>
      </c>
      <c r="T1368">
        <v>0.09</v>
      </c>
      <c r="U1368">
        <v>2.1699999999999999E-5</v>
      </c>
      <c r="V1368" t="s">
        <v>722</v>
      </c>
      <c r="W1368">
        <v>2.1699999999999999E-5</v>
      </c>
      <c r="X1368">
        <v>1.8741300000000001</v>
      </c>
      <c r="Y1368" t="s">
        <v>722</v>
      </c>
      <c r="Z1368">
        <v>1.8741300000000001</v>
      </c>
      <c r="AA1368">
        <v>2.44E-5</v>
      </c>
      <c r="AB1368" t="s">
        <v>722</v>
      </c>
      <c r="AC1368">
        <v>2.44E-5</v>
      </c>
      <c r="AD1368">
        <v>0.9</v>
      </c>
      <c r="AE1368" t="s">
        <v>722</v>
      </c>
      <c r="AF1368">
        <v>0.9</v>
      </c>
      <c r="AG1368">
        <v>0.95</v>
      </c>
      <c r="AH1368" t="s">
        <v>722</v>
      </c>
      <c r="AI1368">
        <v>0.95</v>
      </c>
      <c r="AJ1368">
        <v>0.13677767999999998</v>
      </c>
      <c r="AK1368">
        <v>1.84662558</v>
      </c>
      <c r="AL1368">
        <v>7.564270665170139</v>
      </c>
      <c r="AM1368">
        <v>102.12467198117993</v>
      </c>
      <c r="AN1368" s="61">
        <v>3.7821353325850696E-3</v>
      </c>
      <c r="AO1368">
        <v>5.1062335990589972E-2</v>
      </c>
      <c r="AP1368">
        <v>4.576383752427934E-3</v>
      </c>
    </row>
    <row r="1369" spans="1:42" x14ac:dyDescent="0.35">
      <c r="A1369" s="48">
        <v>2020</v>
      </c>
      <c r="B1369">
        <v>566</v>
      </c>
      <c r="C1369">
        <v>838008</v>
      </c>
      <c r="D1369" t="s">
        <v>419</v>
      </c>
      <c r="E1369" t="s">
        <v>9</v>
      </c>
      <c r="F1369">
        <v>2014</v>
      </c>
      <c r="G1369">
        <v>155</v>
      </c>
      <c r="H1369">
        <v>476</v>
      </c>
      <c r="I1369" t="s">
        <v>734</v>
      </c>
      <c r="J1369">
        <v>175</v>
      </c>
      <c r="K1369">
        <v>0.34</v>
      </c>
      <c r="L1369" t="s">
        <v>722</v>
      </c>
      <c r="M1369">
        <v>0.34</v>
      </c>
      <c r="N1369">
        <v>12000</v>
      </c>
      <c r="O1369" t="s">
        <v>722</v>
      </c>
      <c r="P1369">
        <v>12000</v>
      </c>
      <c r="Q1369">
        <v>2856</v>
      </c>
      <c r="R1369">
        <v>0.09</v>
      </c>
      <c r="S1369" t="s">
        <v>722</v>
      </c>
      <c r="T1369">
        <v>0.09</v>
      </c>
      <c r="U1369">
        <v>2.1699999999999999E-5</v>
      </c>
      <c r="V1369" t="s">
        <v>722</v>
      </c>
      <c r="W1369">
        <v>2.1699999999999999E-5</v>
      </c>
      <c r="X1369">
        <v>1.8741300000000001</v>
      </c>
      <c r="Y1369" t="s">
        <v>722</v>
      </c>
      <c r="Z1369">
        <v>1.8741300000000001</v>
      </c>
      <c r="AA1369">
        <v>2.44E-5</v>
      </c>
      <c r="AB1369" t="s">
        <v>722</v>
      </c>
      <c r="AC1369">
        <v>2.44E-5</v>
      </c>
      <c r="AD1369">
        <v>0.9</v>
      </c>
      <c r="AE1369" t="s">
        <v>722</v>
      </c>
      <c r="AF1369">
        <v>0.9</v>
      </c>
      <c r="AG1369">
        <v>0.95</v>
      </c>
      <c r="AH1369" t="s">
        <v>722</v>
      </c>
      <c r="AI1369">
        <v>0.95</v>
      </c>
      <c r="AJ1369">
        <v>0.13677767999999998</v>
      </c>
      <c r="AK1369">
        <v>1.84662558</v>
      </c>
      <c r="AL1369">
        <v>7.564270665170139</v>
      </c>
      <c r="AM1369">
        <v>102.12467198117993</v>
      </c>
      <c r="AN1369" s="61">
        <v>3.7821353325850696E-3</v>
      </c>
      <c r="AO1369">
        <v>5.1062335990589972E-2</v>
      </c>
      <c r="AP1369">
        <v>4.576383752427934E-3</v>
      </c>
    </row>
    <row r="1370" spans="1:42" x14ac:dyDescent="0.35">
      <c r="A1370" s="48">
        <v>2020</v>
      </c>
      <c r="B1370">
        <v>567</v>
      </c>
      <c r="C1370">
        <v>22093</v>
      </c>
      <c r="D1370" t="s">
        <v>419</v>
      </c>
      <c r="E1370" t="s">
        <v>9</v>
      </c>
      <c r="F1370">
        <v>2015</v>
      </c>
      <c r="G1370">
        <v>155</v>
      </c>
      <c r="H1370">
        <v>476</v>
      </c>
      <c r="I1370" t="s">
        <v>622</v>
      </c>
      <c r="J1370">
        <v>175</v>
      </c>
      <c r="K1370">
        <v>0.34</v>
      </c>
      <c r="L1370" t="s">
        <v>722</v>
      </c>
      <c r="M1370">
        <v>0.34</v>
      </c>
      <c r="N1370">
        <v>12000</v>
      </c>
      <c r="O1370" t="s">
        <v>722</v>
      </c>
      <c r="P1370">
        <v>12000</v>
      </c>
      <c r="Q1370">
        <v>2380</v>
      </c>
      <c r="R1370">
        <v>0.05</v>
      </c>
      <c r="S1370" t="s">
        <v>722</v>
      </c>
      <c r="T1370">
        <v>0.05</v>
      </c>
      <c r="U1370">
        <v>1.17E-5</v>
      </c>
      <c r="V1370" t="s">
        <v>722</v>
      </c>
      <c r="W1370">
        <v>1.17E-5</v>
      </c>
      <c r="X1370">
        <v>1.126007</v>
      </c>
      <c r="Y1370" t="s">
        <v>722</v>
      </c>
      <c r="Z1370">
        <v>1.126007</v>
      </c>
      <c r="AA1370">
        <v>1.4800000000000001E-5</v>
      </c>
      <c r="AB1370" t="s">
        <v>722</v>
      </c>
      <c r="AC1370">
        <v>1.4800000000000001E-5</v>
      </c>
      <c r="AD1370">
        <v>0.9</v>
      </c>
      <c r="AE1370" t="s">
        <v>722</v>
      </c>
      <c r="AF1370">
        <v>0.9</v>
      </c>
      <c r="AG1370">
        <v>0.95</v>
      </c>
      <c r="AH1370" t="s">
        <v>722</v>
      </c>
      <c r="AI1370">
        <v>0.95</v>
      </c>
      <c r="AJ1370">
        <v>7.0061399999999996E-2</v>
      </c>
      <c r="AK1370">
        <v>1.1031694499999998</v>
      </c>
      <c r="AL1370">
        <v>3.8746335862748307</v>
      </c>
      <c r="AM1370">
        <v>61.009020692169045</v>
      </c>
      <c r="AN1370" s="61">
        <v>1.9373167931374152E-3</v>
      </c>
      <c r="AO1370">
        <v>3.0504510346084524E-2</v>
      </c>
      <c r="AP1370">
        <v>2.3441533196962724E-3</v>
      </c>
    </row>
    <row r="1371" spans="1:42" x14ac:dyDescent="0.35">
      <c r="A1371" s="48">
        <v>2020</v>
      </c>
      <c r="B1371">
        <v>568</v>
      </c>
      <c r="C1371">
        <v>770595</v>
      </c>
      <c r="D1371" t="s">
        <v>419</v>
      </c>
      <c r="E1371" t="s">
        <v>9</v>
      </c>
      <c r="F1371">
        <v>2015</v>
      </c>
      <c r="G1371">
        <v>325</v>
      </c>
      <c r="H1371">
        <v>476</v>
      </c>
      <c r="I1371" t="s">
        <v>622</v>
      </c>
      <c r="J1371">
        <v>600</v>
      </c>
      <c r="K1371">
        <v>0.34</v>
      </c>
      <c r="L1371" t="s">
        <v>722</v>
      </c>
      <c r="M1371">
        <v>0.34</v>
      </c>
      <c r="N1371">
        <v>12000</v>
      </c>
      <c r="O1371" t="s">
        <v>722</v>
      </c>
      <c r="P1371">
        <v>12000</v>
      </c>
      <c r="Q1371">
        <v>2380</v>
      </c>
      <c r="R1371">
        <v>0.05</v>
      </c>
      <c r="S1371" t="s">
        <v>722</v>
      </c>
      <c r="T1371">
        <v>0.05</v>
      </c>
      <c r="U1371">
        <v>1.17E-5</v>
      </c>
      <c r="V1371" t="s">
        <v>722</v>
      </c>
      <c r="W1371">
        <v>1.17E-5</v>
      </c>
      <c r="X1371">
        <v>0.81261700000000003</v>
      </c>
      <c r="Y1371" t="s">
        <v>722</v>
      </c>
      <c r="Z1371">
        <v>0.81261700000000003</v>
      </c>
      <c r="AA1371">
        <v>1.0699999999999999E-5</v>
      </c>
      <c r="AB1371" t="s">
        <v>722</v>
      </c>
      <c r="AC1371">
        <v>1.0699999999999999E-5</v>
      </c>
      <c r="AD1371">
        <v>0.9</v>
      </c>
      <c r="AE1371" t="s">
        <v>722</v>
      </c>
      <c r="AF1371">
        <v>0.9</v>
      </c>
      <c r="AG1371">
        <v>0.95</v>
      </c>
      <c r="AH1371" t="s">
        <v>722</v>
      </c>
      <c r="AI1371">
        <v>0.95</v>
      </c>
      <c r="AJ1371">
        <v>7.0061399999999996E-2</v>
      </c>
      <c r="AK1371">
        <v>0.79617884999999999</v>
      </c>
      <c r="AL1371">
        <v>8.1242317131569024</v>
      </c>
      <c r="AM1371">
        <v>92.323896789313267</v>
      </c>
      <c r="AN1371" s="61">
        <v>4.0621158565784512E-3</v>
      </c>
      <c r="AO1371">
        <v>4.6161948394656635E-2</v>
      </c>
      <c r="AP1371">
        <v>4.9151601864599256E-3</v>
      </c>
    </row>
    <row r="1372" spans="1:42" x14ac:dyDescent="0.35">
      <c r="A1372" s="48">
        <v>2020</v>
      </c>
      <c r="B1372">
        <v>569</v>
      </c>
      <c r="C1372">
        <v>770605</v>
      </c>
      <c r="D1372" t="s">
        <v>419</v>
      </c>
      <c r="E1372" t="s">
        <v>9</v>
      </c>
      <c r="F1372">
        <v>2015</v>
      </c>
      <c r="G1372">
        <v>325</v>
      </c>
      <c r="H1372">
        <v>476</v>
      </c>
      <c r="I1372" t="s">
        <v>622</v>
      </c>
      <c r="J1372">
        <v>600</v>
      </c>
      <c r="K1372">
        <v>0.34</v>
      </c>
      <c r="L1372" t="s">
        <v>722</v>
      </c>
      <c r="M1372">
        <v>0.34</v>
      </c>
      <c r="N1372">
        <v>12000</v>
      </c>
      <c r="O1372" t="s">
        <v>722</v>
      </c>
      <c r="P1372">
        <v>12000</v>
      </c>
      <c r="Q1372">
        <v>2380</v>
      </c>
      <c r="R1372">
        <v>0.05</v>
      </c>
      <c r="S1372" t="s">
        <v>722</v>
      </c>
      <c r="T1372">
        <v>0.05</v>
      </c>
      <c r="U1372">
        <v>1.17E-5</v>
      </c>
      <c r="V1372" t="s">
        <v>722</v>
      </c>
      <c r="W1372">
        <v>1.17E-5</v>
      </c>
      <c r="X1372">
        <v>0.81261700000000003</v>
      </c>
      <c r="Y1372" t="s">
        <v>722</v>
      </c>
      <c r="Z1372">
        <v>0.81261700000000003</v>
      </c>
      <c r="AA1372">
        <v>1.0699999999999999E-5</v>
      </c>
      <c r="AB1372" t="s">
        <v>722</v>
      </c>
      <c r="AC1372">
        <v>1.0699999999999999E-5</v>
      </c>
      <c r="AD1372">
        <v>0.9</v>
      </c>
      <c r="AE1372" t="s">
        <v>722</v>
      </c>
      <c r="AF1372">
        <v>0.9</v>
      </c>
      <c r="AG1372">
        <v>0.95</v>
      </c>
      <c r="AH1372" t="s">
        <v>722</v>
      </c>
      <c r="AI1372">
        <v>0.95</v>
      </c>
      <c r="AJ1372">
        <v>7.0061399999999996E-2</v>
      </c>
      <c r="AK1372">
        <v>0.79617884999999999</v>
      </c>
      <c r="AL1372">
        <v>8.1242317131569024</v>
      </c>
      <c r="AM1372">
        <v>92.323896789313267</v>
      </c>
      <c r="AN1372" s="61">
        <v>4.0621158565784512E-3</v>
      </c>
      <c r="AO1372">
        <v>4.6161948394656635E-2</v>
      </c>
      <c r="AP1372">
        <v>4.9151601864599256E-3</v>
      </c>
    </row>
    <row r="1373" spans="1:42" x14ac:dyDescent="0.35">
      <c r="A1373" s="48">
        <v>2020</v>
      </c>
      <c r="B1373">
        <v>570</v>
      </c>
      <c r="C1373">
        <v>770606</v>
      </c>
      <c r="D1373" t="s">
        <v>419</v>
      </c>
      <c r="E1373" t="s">
        <v>9</v>
      </c>
      <c r="F1373">
        <v>2015</v>
      </c>
      <c r="G1373">
        <v>325</v>
      </c>
      <c r="H1373">
        <v>476</v>
      </c>
      <c r="I1373" t="s">
        <v>622</v>
      </c>
      <c r="J1373">
        <v>600</v>
      </c>
      <c r="K1373">
        <v>0.34</v>
      </c>
      <c r="L1373" t="s">
        <v>722</v>
      </c>
      <c r="M1373">
        <v>0.34</v>
      </c>
      <c r="N1373">
        <v>12000</v>
      </c>
      <c r="O1373" t="s">
        <v>722</v>
      </c>
      <c r="P1373">
        <v>12000</v>
      </c>
      <c r="Q1373">
        <v>2380</v>
      </c>
      <c r="R1373">
        <v>0.05</v>
      </c>
      <c r="S1373" t="s">
        <v>722</v>
      </c>
      <c r="T1373">
        <v>0.05</v>
      </c>
      <c r="U1373">
        <v>1.17E-5</v>
      </c>
      <c r="V1373" t="s">
        <v>722</v>
      </c>
      <c r="W1373">
        <v>1.17E-5</v>
      </c>
      <c r="X1373">
        <v>0.81261700000000003</v>
      </c>
      <c r="Y1373" t="s">
        <v>722</v>
      </c>
      <c r="Z1373">
        <v>0.81261700000000003</v>
      </c>
      <c r="AA1373">
        <v>1.0699999999999999E-5</v>
      </c>
      <c r="AB1373" t="s">
        <v>722</v>
      </c>
      <c r="AC1373">
        <v>1.0699999999999999E-5</v>
      </c>
      <c r="AD1373">
        <v>0.9</v>
      </c>
      <c r="AE1373" t="s">
        <v>722</v>
      </c>
      <c r="AF1373">
        <v>0.9</v>
      </c>
      <c r="AG1373">
        <v>0.95</v>
      </c>
      <c r="AH1373" t="s">
        <v>722</v>
      </c>
      <c r="AI1373">
        <v>0.95</v>
      </c>
      <c r="AJ1373">
        <v>7.0061399999999996E-2</v>
      </c>
      <c r="AK1373">
        <v>0.79617884999999999</v>
      </c>
      <c r="AL1373">
        <v>8.1242317131569024</v>
      </c>
      <c r="AM1373">
        <v>92.323896789313267</v>
      </c>
      <c r="AN1373" s="61">
        <v>4.0621158565784512E-3</v>
      </c>
      <c r="AO1373">
        <v>4.6161948394656635E-2</v>
      </c>
      <c r="AP1373">
        <v>4.9151601864599256E-3</v>
      </c>
    </row>
    <row r="1374" spans="1:42" x14ac:dyDescent="0.35">
      <c r="A1374" s="48">
        <v>2020</v>
      </c>
      <c r="B1374">
        <v>571</v>
      </c>
      <c r="C1374" t="s">
        <v>445</v>
      </c>
      <c r="D1374" t="s">
        <v>419</v>
      </c>
      <c r="E1374" t="s">
        <v>9</v>
      </c>
      <c r="F1374">
        <v>2015</v>
      </c>
      <c r="G1374">
        <v>155</v>
      </c>
      <c r="H1374">
        <v>476</v>
      </c>
      <c r="I1374" t="s">
        <v>622</v>
      </c>
      <c r="J1374">
        <v>175</v>
      </c>
      <c r="K1374">
        <v>0.34</v>
      </c>
      <c r="L1374" t="s">
        <v>722</v>
      </c>
      <c r="M1374">
        <v>0.34</v>
      </c>
      <c r="N1374">
        <v>12000</v>
      </c>
      <c r="O1374" t="s">
        <v>722</v>
      </c>
      <c r="P1374">
        <v>12000</v>
      </c>
      <c r="Q1374">
        <v>2380</v>
      </c>
      <c r="R1374">
        <v>0.05</v>
      </c>
      <c r="S1374" t="s">
        <v>722</v>
      </c>
      <c r="T1374">
        <v>0.05</v>
      </c>
      <c r="U1374">
        <v>1.17E-5</v>
      </c>
      <c r="V1374" t="s">
        <v>722</v>
      </c>
      <c r="W1374">
        <v>1.17E-5</v>
      </c>
      <c r="X1374">
        <v>1.126007</v>
      </c>
      <c r="Y1374" t="s">
        <v>722</v>
      </c>
      <c r="Z1374">
        <v>1.126007</v>
      </c>
      <c r="AA1374">
        <v>1.4800000000000001E-5</v>
      </c>
      <c r="AB1374" t="s">
        <v>722</v>
      </c>
      <c r="AC1374">
        <v>1.4800000000000001E-5</v>
      </c>
      <c r="AD1374">
        <v>0.9</v>
      </c>
      <c r="AE1374" t="s">
        <v>722</v>
      </c>
      <c r="AF1374">
        <v>0.9</v>
      </c>
      <c r="AG1374">
        <v>0.95</v>
      </c>
      <c r="AH1374" t="s">
        <v>722</v>
      </c>
      <c r="AI1374">
        <v>0.95</v>
      </c>
      <c r="AJ1374">
        <v>7.0061399999999996E-2</v>
      </c>
      <c r="AK1374">
        <v>1.1031694499999998</v>
      </c>
      <c r="AL1374">
        <v>3.8746335862748307</v>
      </c>
      <c r="AM1374">
        <v>61.009020692169045</v>
      </c>
      <c r="AN1374" s="61">
        <v>1.9373167931374152E-3</v>
      </c>
      <c r="AO1374">
        <v>3.0504510346084524E-2</v>
      </c>
      <c r="AP1374">
        <v>2.3441533196962724E-3</v>
      </c>
    </row>
    <row r="1375" spans="1:42" x14ac:dyDescent="0.35">
      <c r="A1375" s="48">
        <v>2020</v>
      </c>
      <c r="B1375">
        <v>572</v>
      </c>
      <c r="C1375">
        <v>5380</v>
      </c>
      <c r="D1375" t="s">
        <v>419</v>
      </c>
      <c r="E1375" t="s">
        <v>9</v>
      </c>
      <c r="F1375">
        <v>2016</v>
      </c>
      <c r="G1375">
        <v>175</v>
      </c>
      <c r="H1375">
        <v>476</v>
      </c>
      <c r="I1375" t="s">
        <v>622</v>
      </c>
      <c r="J1375">
        <v>300</v>
      </c>
      <c r="K1375">
        <v>0.34</v>
      </c>
      <c r="L1375" t="s">
        <v>722</v>
      </c>
      <c r="M1375">
        <v>0.34</v>
      </c>
      <c r="N1375">
        <v>12000</v>
      </c>
      <c r="O1375" t="s">
        <v>722</v>
      </c>
      <c r="P1375">
        <v>12000</v>
      </c>
      <c r="Q1375">
        <v>1904</v>
      </c>
      <c r="R1375">
        <v>0.05</v>
      </c>
      <c r="S1375" t="s">
        <v>722</v>
      </c>
      <c r="T1375">
        <v>0.05</v>
      </c>
      <c r="U1375">
        <v>1.17E-5</v>
      </c>
      <c r="V1375" t="s">
        <v>722</v>
      </c>
      <c r="W1375">
        <v>1.17E-5</v>
      </c>
      <c r="X1375">
        <v>0.88619700000000001</v>
      </c>
      <c r="Y1375" t="s">
        <v>722</v>
      </c>
      <c r="Z1375">
        <v>0.88619700000000001</v>
      </c>
      <c r="AA1375">
        <v>1.17E-5</v>
      </c>
      <c r="AB1375" t="s">
        <v>722</v>
      </c>
      <c r="AC1375">
        <v>1.17E-5</v>
      </c>
      <c r="AD1375">
        <v>0.9</v>
      </c>
      <c r="AE1375" t="s">
        <v>722</v>
      </c>
      <c r="AF1375">
        <v>0.9</v>
      </c>
      <c r="AG1375">
        <v>0.95</v>
      </c>
      <c r="AH1375" t="s">
        <v>722</v>
      </c>
      <c r="AI1375">
        <v>0.95</v>
      </c>
      <c r="AJ1375">
        <v>6.5049120000000002E-2</v>
      </c>
      <c r="AK1375">
        <v>0.86305010999999998</v>
      </c>
      <c r="AL1375">
        <v>4.0616229427315984</v>
      </c>
      <c r="AM1375">
        <v>53.888263630669094</v>
      </c>
      <c r="AN1375" s="61">
        <v>2.0308114713657992E-3</v>
      </c>
      <c r="AO1375">
        <v>2.694413181533455E-2</v>
      </c>
      <c r="AP1375">
        <v>2.4572818803526172E-3</v>
      </c>
    </row>
    <row r="1376" spans="1:42" x14ac:dyDescent="0.35">
      <c r="A1376" s="48">
        <v>2020</v>
      </c>
      <c r="B1376">
        <v>573</v>
      </c>
      <c r="C1376">
        <v>411249</v>
      </c>
      <c r="D1376" t="s">
        <v>419</v>
      </c>
      <c r="E1376" t="s">
        <v>9</v>
      </c>
      <c r="F1376">
        <v>2016</v>
      </c>
      <c r="G1376">
        <v>325</v>
      </c>
      <c r="H1376">
        <v>476</v>
      </c>
      <c r="I1376" t="s">
        <v>622</v>
      </c>
      <c r="J1376">
        <v>600</v>
      </c>
      <c r="K1376">
        <v>0.34</v>
      </c>
      <c r="L1376" t="s">
        <v>722</v>
      </c>
      <c r="M1376">
        <v>0.34</v>
      </c>
      <c r="N1376">
        <v>12000</v>
      </c>
      <c r="O1376" t="s">
        <v>722</v>
      </c>
      <c r="P1376">
        <v>12000</v>
      </c>
      <c r="Q1376">
        <v>1904</v>
      </c>
      <c r="R1376">
        <v>0.05</v>
      </c>
      <c r="S1376" t="s">
        <v>722</v>
      </c>
      <c r="T1376">
        <v>0.05</v>
      </c>
      <c r="U1376">
        <v>1.17E-5</v>
      </c>
      <c r="V1376" t="s">
        <v>722</v>
      </c>
      <c r="W1376">
        <v>1.17E-5</v>
      </c>
      <c r="X1376">
        <v>0.90412800000000004</v>
      </c>
      <c r="Y1376" t="s">
        <v>722</v>
      </c>
      <c r="Z1376">
        <v>0.90412800000000004</v>
      </c>
      <c r="AA1376">
        <v>1.19E-5</v>
      </c>
      <c r="AB1376" t="s">
        <v>722</v>
      </c>
      <c r="AC1376">
        <v>1.19E-5</v>
      </c>
      <c r="AD1376">
        <v>0.9</v>
      </c>
      <c r="AE1376" t="s">
        <v>722</v>
      </c>
      <c r="AF1376">
        <v>0.9</v>
      </c>
      <c r="AG1376">
        <v>0.95</v>
      </c>
      <c r="AH1376" t="s">
        <v>722</v>
      </c>
      <c r="AI1376">
        <v>0.95</v>
      </c>
      <c r="AJ1376">
        <v>6.5049120000000002E-2</v>
      </c>
      <c r="AK1376">
        <v>0.88044632</v>
      </c>
      <c r="AL1376">
        <v>7.5430140365015399</v>
      </c>
      <c r="AM1376">
        <v>102.09544648945484</v>
      </c>
      <c r="AN1376" s="61">
        <v>3.7715070182507702E-3</v>
      </c>
      <c r="AO1376">
        <v>5.1047723244727422E-2</v>
      </c>
      <c r="AP1376">
        <v>4.563523492083432E-3</v>
      </c>
    </row>
    <row r="1377" spans="1:42" x14ac:dyDescent="0.35">
      <c r="A1377" s="48">
        <v>2020</v>
      </c>
      <c r="B1377">
        <v>574</v>
      </c>
      <c r="C1377">
        <v>411250</v>
      </c>
      <c r="D1377" t="s">
        <v>419</v>
      </c>
      <c r="E1377" t="s">
        <v>9</v>
      </c>
      <c r="F1377">
        <v>2016</v>
      </c>
      <c r="G1377">
        <v>325</v>
      </c>
      <c r="H1377">
        <v>476</v>
      </c>
      <c r="I1377" t="s">
        <v>622</v>
      </c>
      <c r="J1377">
        <v>600</v>
      </c>
      <c r="K1377">
        <v>0.34</v>
      </c>
      <c r="L1377" t="s">
        <v>722</v>
      </c>
      <c r="M1377">
        <v>0.34</v>
      </c>
      <c r="N1377">
        <v>12000</v>
      </c>
      <c r="O1377" t="s">
        <v>722</v>
      </c>
      <c r="P1377">
        <v>12000</v>
      </c>
      <c r="Q1377">
        <v>1904</v>
      </c>
      <c r="R1377">
        <v>0.05</v>
      </c>
      <c r="S1377" t="s">
        <v>722</v>
      </c>
      <c r="T1377">
        <v>0.05</v>
      </c>
      <c r="U1377">
        <v>1.17E-5</v>
      </c>
      <c r="V1377" t="s">
        <v>722</v>
      </c>
      <c r="W1377">
        <v>1.17E-5</v>
      </c>
      <c r="X1377">
        <v>0.90412800000000004</v>
      </c>
      <c r="Y1377" t="s">
        <v>722</v>
      </c>
      <c r="Z1377">
        <v>0.90412800000000004</v>
      </c>
      <c r="AA1377">
        <v>1.19E-5</v>
      </c>
      <c r="AB1377" t="s">
        <v>722</v>
      </c>
      <c r="AC1377">
        <v>1.19E-5</v>
      </c>
      <c r="AD1377">
        <v>0.9</v>
      </c>
      <c r="AE1377" t="s">
        <v>722</v>
      </c>
      <c r="AF1377">
        <v>0.9</v>
      </c>
      <c r="AG1377">
        <v>0.95</v>
      </c>
      <c r="AH1377" t="s">
        <v>722</v>
      </c>
      <c r="AI1377">
        <v>0.95</v>
      </c>
      <c r="AJ1377">
        <v>6.5049120000000002E-2</v>
      </c>
      <c r="AK1377">
        <v>0.88044632</v>
      </c>
      <c r="AL1377">
        <v>7.5430140365015399</v>
      </c>
      <c r="AM1377">
        <v>102.09544648945484</v>
      </c>
      <c r="AN1377" s="61">
        <v>3.7715070182507702E-3</v>
      </c>
      <c r="AO1377">
        <v>5.1047723244727422E-2</v>
      </c>
      <c r="AP1377">
        <v>4.563523492083432E-3</v>
      </c>
    </row>
    <row r="1378" spans="1:42" x14ac:dyDescent="0.35">
      <c r="A1378" s="48">
        <v>2020</v>
      </c>
      <c r="B1378">
        <v>575</v>
      </c>
      <c r="C1378">
        <v>411252</v>
      </c>
      <c r="D1378" t="s">
        <v>419</v>
      </c>
      <c r="E1378" t="s">
        <v>9</v>
      </c>
      <c r="F1378">
        <v>2016</v>
      </c>
      <c r="G1378">
        <v>325</v>
      </c>
      <c r="H1378">
        <v>476</v>
      </c>
      <c r="I1378" t="s">
        <v>622</v>
      </c>
      <c r="J1378">
        <v>600</v>
      </c>
      <c r="K1378">
        <v>0.34</v>
      </c>
      <c r="L1378" t="s">
        <v>722</v>
      </c>
      <c r="M1378">
        <v>0.34</v>
      </c>
      <c r="N1378">
        <v>12000</v>
      </c>
      <c r="O1378" t="s">
        <v>722</v>
      </c>
      <c r="P1378">
        <v>12000</v>
      </c>
      <c r="Q1378">
        <v>1904</v>
      </c>
      <c r="R1378">
        <v>0.05</v>
      </c>
      <c r="S1378" t="s">
        <v>722</v>
      </c>
      <c r="T1378">
        <v>0.05</v>
      </c>
      <c r="U1378">
        <v>1.17E-5</v>
      </c>
      <c r="V1378" t="s">
        <v>722</v>
      </c>
      <c r="W1378">
        <v>1.17E-5</v>
      </c>
      <c r="X1378">
        <v>0.90412800000000004</v>
      </c>
      <c r="Y1378" t="s">
        <v>722</v>
      </c>
      <c r="Z1378">
        <v>0.90412800000000004</v>
      </c>
      <c r="AA1378">
        <v>1.19E-5</v>
      </c>
      <c r="AB1378" t="s">
        <v>722</v>
      </c>
      <c r="AC1378">
        <v>1.19E-5</v>
      </c>
      <c r="AD1378">
        <v>0.9</v>
      </c>
      <c r="AE1378" t="s">
        <v>722</v>
      </c>
      <c r="AF1378">
        <v>0.9</v>
      </c>
      <c r="AG1378">
        <v>0.95</v>
      </c>
      <c r="AH1378" t="s">
        <v>722</v>
      </c>
      <c r="AI1378">
        <v>0.95</v>
      </c>
      <c r="AJ1378">
        <v>6.5049120000000002E-2</v>
      </c>
      <c r="AK1378">
        <v>0.88044632</v>
      </c>
      <c r="AL1378">
        <v>7.5430140365015399</v>
      </c>
      <c r="AM1378">
        <v>102.09544648945484</v>
      </c>
      <c r="AN1378" s="61">
        <v>3.7715070182507702E-3</v>
      </c>
      <c r="AO1378">
        <v>5.1047723244727422E-2</v>
      </c>
      <c r="AP1378">
        <v>4.563523492083432E-3</v>
      </c>
    </row>
    <row r="1379" spans="1:42" x14ac:dyDescent="0.35">
      <c r="A1379" s="48">
        <v>2020</v>
      </c>
      <c r="B1379">
        <v>576</v>
      </c>
      <c r="C1379">
        <v>411253</v>
      </c>
      <c r="D1379" t="s">
        <v>419</v>
      </c>
      <c r="E1379" t="s">
        <v>9</v>
      </c>
      <c r="F1379">
        <v>2016</v>
      </c>
      <c r="G1379">
        <v>325</v>
      </c>
      <c r="H1379">
        <v>476</v>
      </c>
      <c r="I1379" t="s">
        <v>622</v>
      </c>
      <c r="J1379">
        <v>600</v>
      </c>
      <c r="K1379">
        <v>0.34</v>
      </c>
      <c r="L1379" t="s">
        <v>722</v>
      </c>
      <c r="M1379">
        <v>0.34</v>
      </c>
      <c r="N1379">
        <v>12000</v>
      </c>
      <c r="O1379" t="s">
        <v>722</v>
      </c>
      <c r="P1379">
        <v>12000</v>
      </c>
      <c r="Q1379">
        <v>1904</v>
      </c>
      <c r="R1379">
        <v>0.05</v>
      </c>
      <c r="S1379" t="s">
        <v>722</v>
      </c>
      <c r="T1379">
        <v>0.05</v>
      </c>
      <c r="U1379">
        <v>1.17E-5</v>
      </c>
      <c r="V1379" t="s">
        <v>722</v>
      </c>
      <c r="W1379">
        <v>1.17E-5</v>
      </c>
      <c r="X1379">
        <v>0.90412800000000004</v>
      </c>
      <c r="Y1379" t="s">
        <v>722</v>
      </c>
      <c r="Z1379">
        <v>0.90412800000000004</v>
      </c>
      <c r="AA1379">
        <v>1.19E-5</v>
      </c>
      <c r="AB1379" t="s">
        <v>722</v>
      </c>
      <c r="AC1379">
        <v>1.19E-5</v>
      </c>
      <c r="AD1379">
        <v>0.9</v>
      </c>
      <c r="AE1379" t="s">
        <v>722</v>
      </c>
      <c r="AF1379">
        <v>0.9</v>
      </c>
      <c r="AG1379">
        <v>0.95</v>
      </c>
      <c r="AH1379" t="s">
        <v>722</v>
      </c>
      <c r="AI1379">
        <v>0.95</v>
      </c>
      <c r="AJ1379">
        <v>6.5049120000000002E-2</v>
      </c>
      <c r="AK1379">
        <v>0.88044632</v>
      </c>
      <c r="AL1379">
        <v>7.5430140365015399</v>
      </c>
      <c r="AM1379">
        <v>102.09544648945484</v>
      </c>
      <c r="AN1379" s="61">
        <v>3.7715070182507702E-3</v>
      </c>
      <c r="AO1379">
        <v>5.1047723244727422E-2</v>
      </c>
      <c r="AP1379">
        <v>4.563523492083432E-3</v>
      </c>
    </row>
    <row r="1380" spans="1:42" x14ac:dyDescent="0.35">
      <c r="A1380" s="48">
        <v>2020</v>
      </c>
      <c r="B1380">
        <v>577</v>
      </c>
      <c r="C1380" t="s">
        <v>459</v>
      </c>
      <c r="D1380" t="s">
        <v>419</v>
      </c>
      <c r="E1380" t="s">
        <v>9</v>
      </c>
      <c r="F1380">
        <v>2016</v>
      </c>
      <c r="G1380">
        <v>240</v>
      </c>
      <c r="H1380">
        <v>476</v>
      </c>
      <c r="I1380" t="s">
        <v>622</v>
      </c>
      <c r="J1380">
        <v>300</v>
      </c>
      <c r="K1380">
        <v>0.34</v>
      </c>
      <c r="L1380" t="s">
        <v>722</v>
      </c>
      <c r="M1380">
        <v>0.34</v>
      </c>
      <c r="N1380">
        <v>12000</v>
      </c>
      <c r="O1380" t="s">
        <v>722</v>
      </c>
      <c r="P1380">
        <v>12000</v>
      </c>
      <c r="Q1380">
        <v>1904</v>
      </c>
      <c r="R1380">
        <v>0.05</v>
      </c>
      <c r="S1380" t="s">
        <v>722</v>
      </c>
      <c r="T1380">
        <v>0.05</v>
      </c>
      <c r="U1380">
        <v>1.17E-5</v>
      </c>
      <c r="V1380" t="s">
        <v>722</v>
      </c>
      <c r="W1380">
        <v>1.17E-5</v>
      </c>
      <c r="X1380">
        <v>0.88619700000000001</v>
      </c>
      <c r="Y1380" t="s">
        <v>722</v>
      </c>
      <c r="Z1380">
        <v>0.88619700000000001</v>
      </c>
      <c r="AA1380">
        <v>1.17E-5</v>
      </c>
      <c r="AB1380" t="s">
        <v>722</v>
      </c>
      <c r="AC1380">
        <v>1.17E-5</v>
      </c>
      <c r="AD1380">
        <v>0.9</v>
      </c>
      <c r="AE1380" t="s">
        <v>722</v>
      </c>
      <c r="AF1380">
        <v>0.9</v>
      </c>
      <c r="AG1380">
        <v>0.95</v>
      </c>
      <c r="AH1380" t="s">
        <v>722</v>
      </c>
      <c r="AI1380">
        <v>0.95</v>
      </c>
      <c r="AJ1380">
        <v>6.5049120000000002E-2</v>
      </c>
      <c r="AK1380">
        <v>0.86305010999999998</v>
      </c>
      <c r="AL1380">
        <v>5.5702257500319075</v>
      </c>
      <c r="AM1380">
        <v>73.903904407774775</v>
      </c>
      <c r="AN1380" s="61">
        <v>2.7851128750159535E-3</v>
      </c>
      <c r="AO1380">
        <v>3.6951952203887382E-2</v>
      </c>
      <c r="AP1380">
        <v>3.3699865787693035E-3</v>
      </c>
    </row>
    <row r="1381" spans="1:42" x14ac:dyDescent="0.35">
      <c r="A1381" s="48">
        <v>2020</v>
      </c>
      <c r="B1381">
        <v>578</v>
      </c>
      <c r="C1381" t="s">
        <v>450</v>
      </c>
      <c r="D1381" t="s">
        <v>419</v>
      </c>
      <c r="E1381" t="s">
        <v>9</v>
      </c>
      <c r="F1381">
        <v>2016</v>
      </c>
      <c r="G1381">
        <v>155</v>
      </c>
      <c r="H1381">
        <v>476</v>
      </c>
      <c r="I1381" t="s">
        <v>622</v>
      </c>
      <c r="J1381">
        <v>175</v>
      </c>
      <c r="K1381">
        <v>0.34</v>
      </c>
      <c r="L1381" t="s">
        <v>722</v>
      </c>
      <c r="M1381">
        <v>0.34</v>
      </c>
      <c r="N1381">
        <v>12000</v>
      </c>
      <c r="O1381" t="s">
        <v>722</v>
      </c>
      <c r="P1381">
        <v>12000</v>
      </c>
      <c r="Q1381">
        <v>1904</v>
      </c>
      <c r="R1381">
        <v>0.05</v>
      </c>
      <c r="S1381" t="s">
        <v>722</v>
      </c>
      <c r="T1381">
        <v>0.05</v>
      </c>
      <c r="U1381">
        <v>1.17E-5</v>
      </c>
      <c r="V1381" t="s">
        <v>722</v>
      </c>
      <c r="W1381">
        <v>1.17E-5</v>
      </c>
      <c r="X1381">
        <v>0.89566800000000002</v>
      </c>
      <c r="Y1381" t="s">
        <v>722</v>
      </c>
      <c r="Z1381">
        <v>0.89566800000000002</v>
      </c>
      <c r="AA1381">
        <v>1.1800000000000001E-5</v>
      </c>
      <c r="AB1381" t="s">
        <v>722</v>
      </c>
      <c r="AC1381">
        <v>1.1800000000000001E-5</v>
      </c>
      <c r="AD1381">
        <v>0.9</v>
      </c>
      <c r="AE1381" t="s">
        <v>722</v>
      </c>
      <c r="AF1381">
        <v>0.9</v>
      </c>
      <c r="AG1381">
        <v>0.95</v>
      </c>
      <c r="AH1381" t="s">
        <v>722</v>
      </c>
      <c r="AI1381">
        <v>0.95</v>
      </c>
      <c r="AJ1381">
        <v>6.5049120000000002E-2</v>
      </c>
      <c r="AK1381">
        <v>0.87222843999999999</v>
      </c>
      <c r="AL1381">
        <v>3.5974374635622732</v>
      </c>
      <c r="AM1381">
        <v>48.237197779777468</v>
      </c>
      <c r="AN1381" s="61">
        <v>1.7987187317811367E-3</v>
      </c>
      <c r="AO1381">
        <v>2.4118598889888737E-2</v>
      </c>
      <c r="AP1381">
        <v>2.1764496654551753E-3</v>
      </c>
    </row>
    <row r="1382" spans="1:42" x14ac:dyDescent="0.35">
      <c r="A1382" s="48">
        <v>2020</v>
      </c>
      <c r="B1382">
        <v>579</v>
      </c>
      <c r="C1382" t="s">
        <v>451</v>
      </c>
      <c r="D1382" t="s">
        <v>419</v>
      </c>
      <c r="E1382" t="s">
        <v>9</v>
      </c>
      <c r="F1382">
        <v>2016</v>
      </c>
      <c r="G1382">
        <v>155</v>
      </c>
      <c r="H1382">
        <v>476</v>
      </c>
      <c r="I1382" t="s">
        <v>622</v>
      </c>
      <c r="J1382">
        <v>175</v>
      </c>
      <c r="K1382">
        <v>0.34</v>
      </c>
      <c r="L1382" t="s">
        <v>722</v>
      </c>
      <c r="M1382">
        <v>0.34</v>
      </c>
      <c r="N1382">
        <v>12000</v>
      </c>
      <c r="O1382" t="s">
        <v>722</v>
      </c>
      <c r="P1382">
        <v>12000</v>
      </c>
      <c r="Q1382">
        <v>1904</v>
      </c>
      <c r="R1382">
        <v>0.05</v>
      </c>
      <c r="S1382" t="s">
        <v>722</v>
      </c>
      <c r="T1382">
        <v>0.05</v>
      </c>
      <c r="U1382">
        <v>1.17E-5</v>
      </c>
      <c r="V1382" t="s">
        <v>722</v>
      </c>
      <c r="W1382">
        <v>1.17E-5</v>
      </c>
      <c r="X1382">
        <v>0.89566800000000002</v>
      </c>
      <c r="Y1382" t="s">
        <v>722</v>
      </c>
      <c r="Z1382">
        <v>0.89566800000000002</v>
      </c>
      <c r="AA1382">
        <v>1.1800000000000001E-5</v>
      </c>
      <c r="AB1382" t="s">
        <v>722</v>
      </c>
      <c r="AC1382">
        <v>1.1800000000000001E-5</v>
      </c>
      <c r="AD1382">
        <v>0.9</v>
      </c>
      <c r="AE1382" t="s">
        <v>722</v>
      </c>
      <c r="AF1382">
        <v>0.9</v>
      </c>
      <c r="AG1382">
        <v>0.95</v>
      </c>
      <c r="AH1382" t="s">
        <v>722</v>
      </c>
      <c r="AI1382">
        <v>0.95</v>
      </c>
      <c r="AJ1382">
        <v>6.5049120000000002E-2</v>
      </c>
      <c r="AK1382">
        <v>0.87222843999999999</v>
      </c>
      <c r="AL1382">
        <v>3.5974374635622732</v>
      </c>
      <c r="AM1382">
        <v>48.237197779777468</v>
      </c>
      <c r="AN1382" s="61">
        <v>1.7987187317811367E-3</v>
      </c>
      <c r="AO1382">
        <v>2.4118598889888737E-2</v>
      </c>
      <c r="AP1382">
        <v>2.1764496654551753E-3</v>
      </c>
    </row>
    <row r="1383" spans="1:42" x14ac:dyDescent="0.35">
      <c r="A1383" s="48">
        <v>2020</v>
      </c>
      <c r="B1383">
        <v>580</v>
      </c>
      <c r="C1383" t="s">
        <v>453</v>
      </c>
      <c r="D1383" t="s">
        <v>419</v>
      </c>
      <c r="E1383" t="s">
        <v>9</v>
      </c>
      <c r="F1383">
        <v>2016</v>
      </c>
      <c r="G1383">
        <v>240</v>
      </c>
      <c r="H1383">
        <v>476</v>
      </c>
      <c r="I1383" t="s">
        <v>622</v>
      </c>
      <c r="J1383">
        <v>300</v>
      </c>
      <c r="K1383">
        <v>0.34</v>
      </c>
      <c r="L1383" t="s">
        <v>722</v>
      </c>
      <c r="M1383">
        <v>0.34</v>
      </c>
      <c r="N1383">
        <v>12000</v>
      </c>
      <c r="O1383" t="s">
        <v>722</v>
      </c>
      <c r="P1383">
        <v>12000</v>
      </c>
      <c r="Q1383">
        <v>1904</v>
      </c>
      <c r="R1383">
        <v>0.05</v>
      </c>
      <c r="S1383" t="s">
        <v>722</v>
      </c>
      <c r="T1383">
        <v>0.05</v>
      </c>
      <c r="U1383">
        <v>1.17E-5</v>
      </c>
      <c r="V1383" t="s">
        <v>722</v>
      </c>
      <c r="W1383">
        <v>1.17E-5</v>
      </c>
      <c r="X1383">
        <v>0.88619700000000001</v>
      </c>
      <c r="Y1383" t="s">
        <v>722</v>
      </c>
      <c r="Z1383">
        <v>0.88619700000000001</v>
      </c>
      <c r="AA1383">
        <v>1.17E-5</v>
      </c>
      <c r="AB1383" t="s">
        <v>722</v>
      </c>
      <c r="AC1383">
        <v>1.17E-5</v>
      </c>
      <c r="AD1383">
        <v>0.9</v>
      </c>
      <c r="AE1383" t="s">
        <v>722</v>
      </c>
      <c r="AF1383">
        <v>0.9</v>
      </c>
      <c r="AG1383">
        <v>0.95</v>
      </c>
      <c r="AH1383" t="s">
        <v>722</v>
      </c>
      <c r="AI1383">
        <v>0.95</v>
      </c>
      <c r="AJ1383">
        <v>6.5049120000000002E-2</v>
      </c>
      <c r="AK1383">
        <v>0.86305010999999998</v>
      </c>
      <c r="AL1383">
        <v>5.5702257500319075</v>
      </c>
      <c r="AM1383">
        <v>73.903904407774775</v>
      </c>
      <c r="AN1383" s="61">
        <v>2.7851128750159535E-3</v>
      </c>
      <c r="AO1383">
        <v>3.6951952203887382E-2</v>
      </c>
      <c r="AP1383">
        <v>3.3699865787693035E-3</v>
      </c>
    </row>
    <row r="1384" spans="1:42" x14ac:dyDescent="0.35">
      <c r="A1384" s="48">
        <v>2020</v>
      </c>
      <c r="B1384">
        <v>581</v>
      </c>
      <c r="C1384" t="s">
        <v>454</v>
      </c>
      <c r="D1384" t="s">
        <v>419</v>
      </c>
      <c r="E1384" t="s">
        <v>9</v>
      </c>
      <c r="F1384">
        <v>2016</v>
      </c>
      <c r="G1384">
        <v>240</v>
      </c>
      <c r="H1384">
        <v>476</v>
      </c>
      <c r="I1384" t="s">
        <v>622</v>
      </c>
      <c r="J1384">
        <v>300</v>
      </c>
      <c r="K1384">
        <v>0.34</v>
      </c>
      <c r="L1384" t="s">
        <v>722</v>
      </c>
      <c r="M1384">
        <v>0.34</v>
      </c>
      <c r="N1384">
        <v>12000</v>
      </c>
      <c r="O1384" t="s">
        <v>722</v>
      </c>
      <c r="P1384">
        <v>12000</v>
      </c>
      <c r="Q1384">
        <v>1904</v>
      </c>
      <c r="R1384">
        <v>0.05</v>
      </c>
      <c r="S1384" t="s">
        <v>722</v>
      </c>
      <c r="T1384">
        <v>0.05</v>
      </c>
      <c r="U1384">
        <v>1.17E-5</v>
      </c>
      <c r="V1384" t="s">
        <v>722</v>
      </c>
      <c r="W1384">
        <v>1.17E-5</v>
      </c>
      <c r="X1384">
        <v>0.88619700000000001</v>
      </c>
      <c r="Y1384" t="s">
        <v>722</v>
      </c>
      <c r="Z1384">
        <v>0.88619700000000001</v>
      </c>
      <c r="AA1384">
        <v>1.17E-5</v>
      </c>
      <c r="AB1384" t="s">
        <v>722</v>
      </c>
      <c r="AC1384">
        <v>1.17E-5</v>
      </c>
      <c r="AD1384">
        <v>0.9</v>
      </c>
      <c r="AE1384" t="s">
        <v>722</v>
      </c>
      <c r="AF1384">
        <v>0.9</v>
      </c>
      <c r="AG1384">
        <v>0.95</v>
      </c>
      <c r="AH1384" t="s">
        <v>722</v>
      </c>
      <c r="AI1384">
        <v>0.95</v>
      </c>
      <c r="AJ1384">
        <v>6.5049120000000002E-2</v>
      </c>
      <c r="AK1384">
        <v>0.86305010999999998</v>
      </c>
      <c r="AL1384">
        <v>5.5702257500319075</v>
      </c>
      <c r="AM1384">
        <v>73.903904407774775</v>
      </c>
      <c r="AN1384" s="61">
        <v>2.7851128750159535E-3</v>
      </c>
      <c r="AO1384">
        <v>3.6951952203887382E-2</v>
      </c>
      <c r="AP1384">
        <v>3.3699865787693035E-3</v>
      </c>
    </row>
    <row r="1385" spans="1:42" x14ac:dyDescent="0.35">
      <c r="A1385" s="48">
        <v>2020</v>
      </c>
      <c r="B1385">
        <v>582</v>
      </c>
      <c r="C1385">
        <v>412069</v>
      </c>
      <c r="D1385" t="s">
        <v>419</v>
      </c>
      <c r="E1385" t="s">
        <v>9</v>
      </c>
      <c r="F1385">
        <v>2017</v>
      </c>
      <c r="G1385">
        <v>325</v>
      </c>
      <c r="H1385">
        <v>476</v>
      </c>
      <c r="I1385" t="s">
        <v>622</v>
      </c>
      <c r="J1385">
        <v>600</v>
      </c>
      <c r="K1385">
        <v>0.34</v>
      </c>
      <c r="L1385" t="s">
        <v>722</v>
      </c>
      <c r="M1385">
        <v>0.34</v>
      </c>
      <c r="N1385">
        <v>12000</v>
      </c>
      <c r="O1385" t="s">
        <v>722</v>
      </c>
      <c r="P1385">
        <v>12000</v>
      </c>
      <c r="Q1385">
        <v>1428</v>
      </c>
      <c r="R1385">
        <v>0.05</v>
      </c>
      <c r="S1385" t="s">
        <v>722</v>
      </c>
      <c r="T1385">
        <v>0.05</v>
      </c>
      <c r="U1385">
        <v>1.17E-5</v>
      </c>
      <c r="V1385" t="s">
        <v>722</v>
      </c>
      <c r="W1385">
        <v>1.17E-5</v>
      </c>
      <c r="X1385">
        <v>0.23100000000000001</v>
      </c>
      <c r="Y1385" t="s">
        <v>722</v>
      </c>
      <c r="Z1385">
        <v>0.23100000000000001</v>
      </c>
      <c r="AA1385">
        <v>3.05E-6</v>
      </c>
      <c r="AB1385" t="s">
        <v>722</v>
      </c>
      <c r="AC1385">
        <v>3.05E-6</v>
      </c>
      <c r="AD1385">
        <v>0.9</v>
      </c>
      <c r="AE1385" t="s">
        <v>722</v>
      </c>
      <c r="AF1385">
        <v>0.9</v>
      </c>
      <c r="AG1385">
        <v>0.95</v>
      </c>
      <c r="AH1385" t="s">
        <v>722</v>
      </c>
      <c r="AI1385">
        <v>0.95</v>
      </c>
      <c r="AJ1385">
        <v>6.0036840000000008E-2</v>
      </c>
      <c r="AK1385">
        <v>0.22358763000000001</v>
      </c>
      <c r="AL1385">
        <v>6.9617963598461774</v>
      </c>
      <c r="AM1385">
        <v>25.926940002848816</v>
      </c>
      <c r="AN1385" s="61">
        <v>3.4808981799230886E-3</v>
      </c>
      <c r="AO1385">
        <v>1.2963470001424409E-2</v>
      </c>
      <c r="AP1385">
        <v>4.2118867977069367E-3</v>
      </c>
    </row>
    <row r="1386" spans="1:42" x14ac:dyDescent="0.35">
      <c r="A1386" s="48">
        <v>2020</v>
      </c>
      <c r="B1386">
        <v>583</v>
      </c>
      <c r="C1386" t="s">
        <v>716</v>
      </c>
      <c r="D1386" t="s">
        <v>419</v>
      </c>
      <c r="E1386" t="s">
        <v>9</v>
      </c>
      <c r="F1386">
        <v>2017</v>
      </c>
      <c r="G1386">
        <v>130</v>
      </c>
      <c r="H1386">
        <v>476</v>
      </c>
      <c r="I1386" t="s">
        <v>622</v>
      </c>
      <c r="J1386">
        <v>175</v>
      </c>
      <c r="K1386">
        <v>0.34</v>
      </c>
      <c r="L1386" t="s">
        <v>722</v>
      </c>
      <c r="M1386">
        <v>0.34</v>
      </c>
      <c r="N1386">
        <v>12000</v>
      </c>
      <c r="O1386" t="s">
        <v>722</v>
      </c>
      <c r="P1386">
        <v>12000</v>
      </c>
      <c r="Q1386">
        <v>1428</v>
      </c>
      <c r="R1386">
        <v>0.05</v>
      </c>
      <c r="S1386" t="s">
        <v>722</v>
      </c>
      <c r="T1386">
        <v>0.05</v>
      </c>
      <c r="U1386">
        <v>1.17E-5</v>
      </c>
      <c r="V1386" t="s">
        <v>722</v>
      </c>
      <c r="W1386">
        <v>1.17E-5</v>
      </c>
      <c r="X1386">
        <v>1.1519999999999999</v>
      </c>
      <c r="Y1386" t="s">
        <v>722</v>
      </c>
      <c r="Z1386">
        <v>1.1519999999999999</v>
      </c>
      <c r="AA1386">
        <v>1.52E-5</v>
      </c>
      <c r="AB1386" t="s">
        <v>722</v>
      </c>
      <c r="AC1386">
        <v>1.52E-5</v>
      </c>
      <c r="AD1386">
        <v>0.9</v>
      </c>
      <c r="AE1386" t="s">
        <v>722</v>
      </c>
      <c r="AF1386">
        <v>0.9</v>
      </c>
      <c r="AG1386">
        <v>0.95</v>
      </c>
      <c r="AH1386" t="s">
        <v>722</v>
      </c>
      <c r="AI1386">
        <v>0.95</v>
      </c>
      <c r="AJ1386">
        <v>6.0036840000000008E-2</v>
      </c>
      <c r="AK1386">
        <v>1.11502032</v>
      </c>
      <c r="AL1386">
        <v>2.784718543938471</v>
      </c>
      <c r="AM1386">
        <v>51.718540848788969</v>
      </c>
      <c r="AN1386" s="61">
        <v>1.3923592719692355E-3</v>
      </c>
      <c r="AO1386">
        <v>2.5859270424394485E-2</v>
      </c>
      <c r="AP1386">
        <v>1.6847547190827748E-3</v>
      </c>
    </row>
    <row r="1387" spans="1:42" x14ac:dyDescent="0.35">
      <c r="A1387" s="48">
        <v>2020</v>
      </c>
      <c r="B1387">
        <v>584</v>
      </c>
      <c r="C1387" t="s">
        <v>717</v>
      </c>
      <c r="D1387" t="s">
        <v>419</v>
      </c>
      <c r="E1387" t="s">
        <v>9</v>
      </c>
      <c r="F1387">
        <v>2017</v>
      </c>
      <c r="G1387">
        <v>130</v>
      </c>
      <c r="H1387">
        <v>476</v>
      </c>
      <c r="I1387" t="s">
        <v>622</v>
      </c>
      <c r="J1387">
        <v>175</v>
      </c>
      <c r="K1387">
        <v>0.34</v>
      </c>
      <c r="L1387" t="s">
        <v>722</v>
      </c>
      <c r="M1387">
        <v>0.34</v>
      </c>
      <c r="N1387">
        <v>12000</v>
      </c>
      <c r="O1387" t="s">
        <v>722</v>
      </c>
      <c r="P1387">
        <v>12000</v>
      </c>
      <c r="Q1387">
        <v>1428</v>
      </c>
      <c r="R1387">
        <v>0.05</v>
      </c>
      <c r="S1387" t="s">
        <v>722</v>
      </c>
      <c r="T1387">
        <v>0.05</v>
      </c>
      <c r="U1387">
        <v>1.17E-5</v>
      </c>
      <c r="V1387" t="s">
        <v>722</v>
      </c>
      <c r="W1387">
        <v>1.17E-5</v>
      </c>
      <c r="X1387">
        <v>1.1519999999999999</v>
      </c>
      <c r="Y1387" t="s">
        <v>722</v>
      </c>
      <c r="Z1387">
        <v>1.1519999999999999</v>
      </c>
      <c r="AA1387">
        <v>1.52E-5</v>
      </c>
      <c r="AB1387" t="s">
        <v>722</v>
      </c>
      <c r="AC1387">
        <v>1.52E-5</v>
      </c>
      <c r="AD1387">
        <v>0.9</v>
      </c>
      <c r="AE1387" t="s">
        <v>722</v>
      </c>
      <c r="AF1387">
        <v>0.9</v>
      </c>
      <c r="AG1387">
        <v>0.95</v>
      </c>
      <c r="AH1387" t="s">
        <v>722</v>
      </c>
      <c r="AI1387">
        <v>0.95</v>
      </c>
      <c r="AJ1387">
        <v>6.0036840000000008E-2</v>
      </c>
      <c r="AK1387">
        <v>1.11502032</v>
      </c>
      <c r="AL1387">
        <v>2.784718543938471</v>
      </c>
      <c r="AM1387">
        <v>51.718540848788969</v>
      </c>
      <c r="AN1387" s="61">
        <v>1.3923592719692355E-3</v>
      </c>
      <c r="AO1387">
        <v>2.5859270424394485E-2</v>
      </c>
      <c r="AP1387">
        <v>1.6847547190827748E-3</v>
      </c>
    </row>
    <row r="1388" spans="1:42" x14ac:dyDescent="0.35">
      <c r="A1388" s="48">
        <v>2020</v>
      </c>
      <c r="B1388">
        <v>585</v>
      </c>
      <c r="C1388">
        <v>4400</v>
      </c>
      <c r="D1388" t="s">
        <v>419</v>
      </c>
      <c r="E1388" t="s">
        <v>9</v>
      </c>
      <c r="F1388">
        <v>2018</v>
      </c>
      <c r="G1388">
        <v>155</v>
      </c>
      <c r="H1388">
        <v>476</v>
      </c>
      <c r="I1388" t="s">
        <v>622</v>
      </c>
      <c r="J1388">
        <v>175</v>
      </c>
      <c r="K1388">
        <v>0.34</v>
      </c>
      <c r="L1388" t="s">
        <v>722</v>
      </c>
      <c r="M1388">
        <v>0.34</v>
      </c>
      <c r="N1388">
        <v>12000</v>
      </c>
      <c r="O1388" t="s">
        <v>722</v>
      </c>
      <c r="P1388">
        <v>12000</v>
      </c>
      <c r="Q1388">
        <v>952</v>
      </c>
      <c r="R1388">
        <v>0.05</v>
      </c>
      <c r="S1388" t="s">
        <v>722</v>
      </c>
      <c r="T1388">
        <v>0.05</v>
      </c>
      <c r="U1388">
        <v>1.17E-5</v>
      </c>
      <c r="V1388" t="s">
        <v>722</v>
      </c>
      <c r="W1388">
        <v>1.17E-5</v>
      </c>
      <c r="X1388">
        <v>0.95399999999999996</v>
      </c>
      <c r="Y1388" t="s">
        <v>722</v>
      </c>
      <c r="Z1388">
        <v>0.95399999999999996</v>
      </c>
      <c r="AA1388">
        <v>1.26E-5</v>
      </c>
      <c r="AB1388" t="s">
        <v>722</v>
      </c>
      <c r="AC1388">
        <v>1.26E-5</v>
      </c>
      <c r="AD1388">
        <v>0.9</v>
      </c>
      <c r="AE1388" t="s">
        <v>722</v>
      </c>
      <c r="AF1388">
        <v>0.9</v>
      </c>
      <c r="AG1388">
        <v>0.95</v>
      </c>
      <c r="AH1388" t="s">
        <v>722</v>
      </c>
      <c r="AI1388">
        <v>0.95</v>
      </c>
      <c r="AJ1388">
        <v>5.502456E-2</v>
      </c>
      <c r="AK1388">
        <v>0.91769543999999992</v>
      </c>
      <c r="AL1388">
        <v>3.0430452181371566</v>
      </c>
      <c r="AM1388">
        <v>50.751677440006318</v>
      </c>
      <c r="AN1388" s="61">
        <v>1.5215226090685783E-3</v>
      </c>
      <c r="AO1388">
        <v>2.5375838720003163E-2</v>
      </c>
      <c r="AP1388">
        <v>1.8410423569729798E-3</v>
      </c>
    </row>
    <row r="1389" spans="1:42" x14ac:dyDescent="0.35">
      <c r="A1389" s="48">
        <v>2020</v>
      </c>
      <c r="B1389">
        <v>586</v>
      </c>
      <c r="C1389">
        <v>414754</v>
      </c>
      <c r="D1389" t="s">
        <v>419</v>
      </c>
      <c r="E1389" t="s">
        <v>9</v>
      </c>
      <c r="F1389">
        <v>2018</v>
      </c>
      <c r="G1389">
        <v>155</v>
      </c>
      <c r="H1389">
        <v>476</v>
      </c>
      <c r="I1389" t="s">
        <v>622</v>
      </c>
      <c r="J1389">
        <v>175</v>
      </c>
      <c r="K1389">
        <v>0.34</v>
      </c>
      <c r="L1389" t="s">
        <v>722</v>
      </c>
      <c r="M1389">
        <v>0.34</v>
      </c>
      <c r="N1389">
        <v>12000</v>
      </c>
      <c r="O1389" t="s">
        <v>722</v>
      </c>
      <c r="P1389">
        <v>12000</v>
      </c>
      <c r="Q1389">
        <v>952</v>
      </c>
      <c r="R1389">
        <v>0.05</v>
      </c>
      <c r="S1389" t="s">
        <v>722</v>
      </c>
      <c r="T1389">
        <v>0.05</v>
      </c>
      <c r="U1389">
        <v>1.17E-5</v>
      </c>
      <c r="V1389" t="s">
        <v>722</v>
      </c>
      <c r="W1389">
        <v>1.17E-5</v>
      </c>
      <c r="X1389">
        <v>0.95399999999999996</v>
      </c>
      <c r="Y1389" t="s">
        <v>722</v>
      </c>
      <c r="Z1389">
        <v>0.95399999999999996</v>
      </c>
      <c r="AA1389">
        <v>1.26E-5</v>
      </c>
      <c r="AB1389" t="s">
        <v>722</v>
      </c>
      <c r="AC1389">
        <v>1.26E-5</v>
      </c>
      <c r="AD1389">
        <v>0.9</v>
      </c>
      <c r="AE1389" t="s">
        <v>722</v>
      </c>
      <c r="AF1389">
        <v>0.9</v>
      </c>
      <c r="AG1389">
        <v>0.95</v>
      </c>
      <c r="AH1389" t="s">
        <v>722</v>
      </c>
      <c r="AI1389">
        <v>0.95</v>
      </c>
      <c r="AJ1389">
        <v>5.502456E-2</v>
      </c>
      <c r="AK1389">
        <v>0.91769543999999992</v>
      </c>
      <c r="AL1389">
        <v>3.0430452181371566</v>
      </c>
      <c r="AM1389">
        <v>50.751677440006318</v>
      </c>
      <c r="AN1389" s="61">
        <v>1.5215226090685783E-3</v>
      </c>
      <c r="AO1389">
        <v>2.5375838720003163E-2</v>
      </c>
      <c r="AP1389">
        <v>1.8410423569729798E-3</v>
      </c>
    </row>
    <row r="1390" spans="1:42" x14ac:dyDescent="0.35">
      <c r="A1390" s="48">
        <v>2020</v>
      </c>
      <c r="B1390">
        <v>587</v>
      </c>
      <c r="C1390">
        <v>518553</v>
      </c>
      <c r="D1390" t="s">
        <v>419</v>
      </c>
      <c r="E1390" t="s">
        <v>9</v>
      </c>
      <c r="F1390">
        <v>2018</v>
      </c>
      <c r="G1390">
        <v>155</v>
      </c>
      <c r="H1390">
        <v>476</v>
      </c>
      <c r="I1390" t="s">
        <v>622</v>
      </c>
      <c r="J1390">
        <v>175</v>
      </c>
      <c r="K1390">
        <v>0.34</v>
      </c>
      <c r="L1390" t="s">
        <v>722</v>
      </c>
      <c r="M1390">
        <v>0.34</v>
      </c>
      <c r="N1390">
        <v>12000</v>
      </c>
      <c r="O1390" t="s">
        <v>722</v>
      </c>
      <c r="P1390">
        <v>12000</v>
      </c>
      <c r="Q1390">
        <v>952</v>
      </c>
      <c r="R1390">
        <v>0.05</v>
      </c>
      <c r="S1390" t="s">
        <v>722</v>
      </c>
      <c r="T1390">
        <v>0.05</v>
      </c>
      <c r="U1390">
        <v>1.17E-5</v>
      </c>
      <c r="V1390" t="s">
        <v>722</v>
      </c>
      <c r="W1390">
        <v>1.17E-5</v>
      </c>
      <c r="X1390">
        <v>0.95399999999999996</v>
      </c>
      <c r="Y1390" t="s">
        <v>722</v>
      </c>
      <c r="Z1390">
        <v>0.95399999999999996</v>
      </c>
      <c r="AA1390">
        <v>1.26E-5</v>
      </c>
      <c r="AB1390" t="s">
        <v>722</v>
      </c>
      <c r="AC1390">
        <v>1.26E-5</v>
      </c>
      <c r="AD1390">
        <v>0.9</v>
      </c>
      <c r="AE1390" t="s">
        <v>722</v>
      </c>
      <c r="AF1390">
        <v>0.9</v>
      </c>
      <c r="AG1390">
        <v>0.95</v>
      </c>
      <c r="AH1390" t="s">
        <v>722</v>
      </c>
      <c r="AI1390">
        <v>0.95</v>
      </c>
      <c r="AJ1390">
        <v>5.502456E-2</v>
      </c>
      <c r="AK1390">
        <v>0.91769543999999992</v>
      </c>
      <c r="AL1390">
        <v>3.0430452181371566</v>
      </c>
      <c r="AM1390">
        <v>50.751677440006318</v>
      </c>
      <c r="AN1390" s="61">
        <v>1.5215226090685783E-3</v>
      </c>
      <c r="AO1390">
        <v>2.5375838720003163E-2</v>
      </c>
      <c r="AP1390">
        <v>1.8410423569729798E-3</v>
      </c>
    </row>
    <row r="1391" spans="1:42" x14ac:dyDescent="0.35">
      <c r="A1391" s="48">
        <v>2020</v>
      </c>
      <c r="B1391">
        <v>588</v>
      </c>
      <c r="C1391" t="s">
        <v>461</v>
      </c>
      <c r="D1391" t="s">
        <v>419</v>
      </c>
      <c r="E1391" t="s">
        <v>9</v>
      </c>
      <c r="F1391">
        <v>2018</v>
      </c>
      <c r="G1391">
        <v>155</v>
      </c>
      <c r="H1391">
        <v>476</v>
      </c>
      <c r="I1391" t="s">
        <v>622</v>
      </c>
      <c r="J1391">
        <v>175</v>
      </c>
      <c r="K1391">
        <v>0.34</v>
      </c>
      <c r="L1391" t="s">
        <v>722</v>
      </c>
      <c r="M1391">
        <v>0.34</v>
      </c>
      <c r="N1391">
        <v>12000</v>
      </c>
      <c r="O1391" t="s">
        <v>722</v>
      </c>
      <c r="P1391">
        <v>12000</v>
      </c>
      <c r="Q1391">
        <v>952</v>
      </c>
      <c r="R1391">
        <v>0.05</v>
      </c>
      <c r="S1391" t="s">
        <v>722</v>
      </c>
      <c r="T1391">
        <v>0.05</v>
      </c>
      <c r="U1391">
        <v>1.17E-5</v>
      </c>
      <c r="V1391" t="s">
        <v>722</v>
      </c>
      <c r="W1391">
        <v>1.17E-5</v>
      </c>
      <c r="X1391">
        <v>0.95399999999999996</v>
      </c>
      <c r="Y1391" t="s">
        <v>722</v>
      </c>
      <c r="Z1391">
        <v>0.95399999999999996</v>
      </c>
      <c r="AA1391">
        <v>1.26E-5</v>
      </c>
      <c r="AB1391" t="s">
        <v>722</v>
      </c>
      <c r="AC1391">
        <v>1.26E-5</v>
      </c>
      <c r="AD1391">
        <v>0.9</v>
      </c>
      <c r="AE1391" t="s">
        <v>722</v>
      </c>
      <c r="AF1391">
        <v>0.9</v>
      </c>
      <c r="AG1391">
        <v>0.95</v>
      </c>
      <c r="AH1391" t="s">
        <v>722</v>
      </c>
      <c r="AI1391">
        <v>0.95</v>
      </c>
      <c r="AJ1391">
        <v>5.502456E-2</v>
      </c>
      <c r="AK1391">
        <v>0.91769543999999992</v>
      </c>
      <c r="AL1391">
        <v>3.0430452181371566</v>
      </c>
      <c r="AM1391">
        <v>50.751677440006318</v>
      </c>
      <c r="AN1391" s="61">
        <v>1.5215226090685783E-3</v>
      </c>
      <c r="AO1391">
        <v>2.5375838720003163E-2</v>
      </c>
      <c r="AP1391">
        <v>1.8410423569729798E-3</v>
      </c>
    </row>
    <row r="1392" spans="1:42" x14ac:dyDescent="0.35">
      <c r="A1392" s="48">
        <v>2020</v>
      </c>
      <c r="B1392">
        <v>589</v>
      </c>
      <c r="C1392" t="s">
        <v>462</v>
      </c>
      <c r="D1392" t="s">
        <v>419</v>
      </c>
      <c r="E1392" t="s">
        <v>9</v>
      </c>
      <c r="F1392">
        <v>2018</v>
      </c>
      <c r="G1392">
        <v>155</v>
      </c>
      <c r="H1392">
        <v>476</v>
      </c>
      <c r="I1392" t="s">
        <v>622</v>
      </c>
      <c r="J1392">
        <v>175</v>
      </c>
      <c r="K1392">
        <v>0.34</v>
      </c>
      <c r="L1392" t="s">
        <v>722</v>
      </c>
      <c r="M1392">
        <v>0.34</v>
      </c>
      <c r="N1392">
        <v>12000</v>
      </c>
      <c r="O1392" t="s">
        <v>722</v>
      </c>
      <c r="P1392">
        <v>12000</v>
      </c>
      <c r="Q1392">
        <v>952</v>
      </c>
      <c r="R1392">
        <v>0.05</v>
      </c>
      <c r="S1392" t="s">
        <v>722</v>
      </c>
      <c r="T1392">
        <v>0.05</v>
      </c>
      <c r="U1392">
        <v>1.17E-5</v>
      </c>
      <c r="V1392" t="s">
        <v>722</v>
      </c>
      <c r="W1392">
        <v>1.17E-5</v>
      </c>
      <c r="X1392">
        <v>0.95399999999999996</v>
      </c>
      <c r="Y1392" t="s">
        <v>722</v>
      </c>
      <c r="Z1392">
        <v>0.95399999999999996</v>
      </c>
      <c r="AA1392">
        <v>1.26E-5</v>
      </c>
      <c r="AB1392" t="s">
        <v>722</v>
      </c>
      <c r="AC1392">
        <v>1.26E-5</v>
      </c>
      <c r="AD1392">
        <v>0.9</v>
      </c>
      <c r="AE1392" t="s">
        <v>722</v>
      </c>
      <c r="AF1392">
        <v>0.9</v>
      </c>
      <c r="AG1392">
        <v>0.95</v>
      </c>
      <c r="AH1392" t="s">
        <v>722</v>
      </c>
      <c r="AI1392">
        <v>0.95</v>
      </c>
      <c r="AJ1392">
        <v>5.502456E-2</v>
      </c>
      <c r="AK1392">
        <v>0.91769543999999992</v>
      </c>
      <c r="AL1392">
        <v>3.0430452181371566</v>
      </c>
      <c r="AM1392">
        <v>50.751677440006318</v>
      </c>
      <c r="AN1392" s="61">
        <v>1.5215226090685783E-3</v>
      </c>
      <c r="AO1392">
        <v>2.5375838720003163E-2</v>
      </c>
      <c r="AP1392">
        <v>1.8410423569729798E-3</v>
      </c>
    </row>
    <row r="1393" spans="1:42" x14ac:dyDescent="0.35">
      <c r="A1393" s="48">
        <v>2020</v>
      </c>
      <c r="B1393">
        <v>590</v>
      </c>
      <c r="C1393" t="s">
        <v>463</v>
      </c>
      <c r="D1393" t="s">
        <v>419</v>
      </c>
      <c r="E1393" t="s">
        <v>9</v>
      </c>
      <c r="F1393">
        <v>2018</v>
      </c>
      <c r="G1393">
        <v>155</v>
      </c>
      <c r="H1393">
        <v>476</v>
      </c>
      <c r="I1393" t="s">
        <v>622</v>
      </c>
      <c r="J1393">
        <v>175</v>
      </c>
      <c r="K1393">
        <v>0.34</v>
      </c>
      <c r="L1393" t="s">
        <v>722</v>
      </c>
      <c r="M1393">
        <v>0.34</v>
      </c>
      <c r="N1393">
        <v>12000</v>
      </c>
      <c r="O1393" t="s">
        <v>722</v>
      </c>
      <c r="P1393">
        <v>12000</v>
      </c>
      <c r="Q1393">
        <v>952</v>
      </c>
      <c r="R1393">
        <v>0.05</v>
      </c>
      <c r="S1393" t="s">
        <v>722</v>
      </c>
      <c r="T1393">
        <v>0.05</v>
      </c>
      <c r="U1393">
        <v>1.17E-5</v>
      </c>
      <c r="V1393" t="s">
        <v>722</v>
      </c>
      <c r="W1393">
        <v>1.17E-5</v>
      </c>
      <c r="X1393">
        <v>0.95399999999999996</v>
      </c>
      <c r="Y1393" t="s">
        <v>722</v>
      </c>
      <c r="Z1393">
        <v>0.95399999999999996</v>
      </c>
      <c r="AA1393">
        <v>1.26E-5</v>
      </c>
      <c r="AB1393" t="s">
        <v>722</v>
      </c>
      <c r="AC1393">
        <v>1.26E-5</v>
      </c>
      <c r="AD1393">
        <v>0.9</v>
      </c>
      <c r="AE1393" t="s">
        <v>722</v>
      </c>
      <c r="AF1393">
        <v>0.9</v>
      </c>
      <c r="AG1393">
        <v>0.95</v>
      </c>
      <c r="AH1393" t="s">
        <v>722</v>
      </c>
      <c r="AI1393">
        <v>0.95</v>
      </c>
      <c r="AJ1393">
        <v>5.502456E-2</v>
      </c>
      <c r="AK1393">
        <v>0.91769543999999992</v>
      </c>
      <c r="AL1393">
        <v>3.0430452181371566</v>
      </c>
      <c r="AM1393">
        <v>50.751677440006318</v>
      </c>
      <c r="AN1393" s="61">
        <v>1.5215226090685783E-3</v>
      </c>
      <c r="AO1393">
        <v>2.5375838720003163E-2</v>
      </c>
      <c r="AP1393">
        <v>1.8410423569729798E-3</v>
      </c>
    </row>
    <row r="1394" spans="1:42" x14ac:dyDescent="0.35">
      <c r="A1394" s="48">
        <v>2020</v>
      </c>
      <c r="B1394">
        <v>591</v>
      </c>
      <c r="C1394" t="s">
        <v>464</v>
      </c>
      <c r="D1394" t="s">
        <v>419</v>
      </c>
      <c r="E1394" t="s">
        <v>9</v>
      </c>
      <c r="F1394">
        <v>2018</v>
      </c>
      <c r="G1394">
        <v>155</v>
      </c>
      <c r="H1394">
        <v>476</v>
      </c>
      <c r="I1394" t="s">
        <v>622</v>
      </c>
      <c r="J1394">
        <v>175</v>
      </c>
      <c r="K1394">
        <v>0.34</v>
      </c>
      <c r="L1394" t="s">
        <v>722</v>
      </c>
      <c r="M1394">
        <v>0.34</v>
      </c>
      <c r="N1394">
        <v>12000</v>
      </c>
      <c r="O1394" t="s">
        <v>722</v>
      </c>
      <c r="P1394">
        <v>12000</v>
      </c>
      <c r="Q1394">
        <v>952</v>
      </c>
      <c r="R1394">
        <v>0.05</v>
      </c>
      <c r="S1394" t="s">
        <v>722</v>
      </c>
      <c r="T1394">
        <v>0.05</v>
      </c>
      <c r="U1394">
        <v>1.17E-5</v>
      </c>
      <c r="V1394" t="s">
        <v>722</v>
      </c>
      <c r="W1394">
        <v>1.17E-5</v>
      </c>
      <c r="X1394">
        <v>0.95399999999999996</v>
      </c>
      <c r="Y1394" t="s">
        <v>722</v>
      </c>
      <c r="Z1394">
        <v>0.95399999999999996</v>
      </c>
      <c r="AA1394">
        <v>1.26E-5</v>
      </c>
      <c r="AB1394" t="s">
        <v>722</v>
      </c>
      <c r="AC1394">
        <v>1.26E-5</v>
      </c>
      <c r="AD1394">
        <v>0.9</v>
      </c>
      <c r="AE1394" t="s">
        <v>722</v>
      </c>
      <c r="AF1394">
        <v>0.9</v>
      </c>
      <c r="AG1394">
        <v>0.95</v>
      </c>
      <c r="AH1394" t="s">
        <v>722</v>
      </c>
      <c r="AI1394">
        <v>0.95</v>
      </c>
      <c r="AJ1394">
        <v>5.502456E-2</v>
      </c>
      <c r="AK1394">
        <v>0.91769543999999992</v>
      </c>
      <c r="AL1394">
        <v>3.0430452181371566</v>
      </c>
      <c r="AM1394">
        <v>50.751677440006318</v>
      </c>
      <c r="AN1394" s="61">
        <v>1.5215226090685783E-3</v>
      </c>
      <c r="AO1394">
        <v>2.5375838720003163E-2</v>
      </c>
      <c r="AP1394">
        <v>1.8410423569729798E-3</v>
      </c>
    </row>
    <row r="1395" spans="1:42" x14ac:dyDescent="0.35">
      <c r="A1395" s="48">
        <v>2020</v>
      </c>
      <c r="B1395">
        <v>592</v>
      </c>
      <c r="C1395" t="s">
        <v>465</v>
      </c>
      <c r="D1395" t="s">
        <v>419</v>
      </c>
      <c r="E1395" t="s">
        <v>9</v>
      </c>
      <c r="F1395">
        <v>2018</v>
      </c>
      <c r="G1395">
        <v>155</v>
      </c>
      <c r="H1395">
        <v>476</v>
      </c>
      <c r="I1395" t="s">
        <v>622</v>
      </c>
      <c r="J1395">
        <v>175</v>
      </c>
      <c r="K1395">
        <v>0.34</v>
      </c>
      <c r="L1395" t="s">
        <v>722</v>
      </c>
      <c r="M1395">
        <v>0.34</v>
      </c>
      <c r="N1395">
        <v>12000</v>
      </c>
      <c r="O1395" t="s">
        <v>722</v>
      </c>
      <c r="P1395">
        <v>12000</v>
      </c>
      <c r="Q1395">
        <v>952</v>
      </c>
      <c r="R1395">
        <v>0.05</v>
      </c>
      <c r="S1395" t="s">
        <v>722</v>
      </c>
      <c r="T1395">
        <v>0.05</v>
      </c>
      <c r="U1395">
        <v>1.17E-5</v>
      </c>
      <c r="V1395" t="s">
        <v>722</v>
      </c>
      <c r="W1395">
        <v>1.17E-5</v>
      </c>
      <c r="X1395">
        <v>0.95399999999999996</v>
      </c>
      <c r="Y1395" t="s">
        <v>722</v>
      </c>
      <c r="Z1395">
        <v>0.95399999999999996</v>
      </c>
      <c r="AA1395">
        <v>1.26E-5</v>
      </c>
      <c r="AB1395" t="s">
        <v>722</v>
      </c>
      <c r="AC1395">
        <v>1.26E-5</v>
      </c>
      <c r="AD1395">
        <v>0.9</v>
      </c>
      <c r="AE1395" t="s">
        <v>722</v>
      </c>
      <c r="AF1395">
        <v>0.9</v>
      </c>
      <c r="AG1395">
        <v>0.95</v>
      </c>
      <c r="AH1395" t="s">
        <v>722</v>
      </c>
      <c r="AI1395">
        <v>0.95</v>
      </c>
      <c r="AJ1395">
        <v>5.502456E-2</v>
      </c>
      <c r="AK1395">
        <v>0.91769543999999992</v>
      </c>
      <c r="AL1395">
        <v>3.0430452181371566</v>
      </c>
      <c r="AM1395">
        <v>50.751677440006318</v>
      </c>
      <c r="AN1395" s="61">
        <v>1.5215226090685783E-3</v>
      </c>
      <c r="AO1395">
        <v>2.5375838720003163E-2</v>
      </c>
      <c r="AP1395">
        <v>1.8410423569729798E-3</v>
      </c>
    </row>
    <row r="1396" spans="1:42" x14ac:dyDescent="0.35">
      <c r="A1396" s="48">
        <v>2020</v>
      </c>
      <c r="B1396">
        <v>593</v>
      </c>
      <c r="C1396" t="s">
        <v>466</v>
      </c>
      <c r="D1396" t="s">
        <v>419</v>
      </c>
      <c r="E1396" t="s">
        <v>9</v>
      </c>
      <c r="F1396">
        <v>2018</v>
      </c>
      <c r="G1396">
        <v>155</v>
      </c>
      <c r="H1396">
        <v>476</v>
      </c>
      <c r="I1396" t="s">
        <v>622</v>
      </c>
      <c r="J1396">
        <v>175</v>
      </c>
      <c r="K1396">
        <v>0.34</v>
      </c>
      <c r="L1396" t="s">
        <v>722</v>
      </c>
      <c r="M1396">
        <v>0.34</v>
      </c>
      <c r="N1396">
        <v>12000</v>
      </c>
      <c r="O1396" t="s">
        <v>722</v>
      </c>
      <c r="P1396">
        <v>12000</v>
      </c>
      <c r="Q1396">
        <v>952</v>
      </c>
      <c r="R1396">
        <v>0.05</v>
      </c>
      <c r="S1396" t="s">
        <v>722</v>
      </c>
      <c r="T1396">
        <v>0.05</v>
      </c>
      <c r="U1396">
        <v>1.17E-5</v>
      </c>
      <c r="V1396" t="s">
        <v>722</v>
      </c>
      <c r="W1396">
        <v>1.17E-5</v>
      </c>
      <c r="X1396">
        <v>0.95399999999999996</v>
      </c>
      <c r="Y1396" t="s">
        <v>722</v>
      </c>
      <c r="Z1396">
        <v>0.95399999999999996</v>
      </c>
      <c r="AA1396">
        <v>1.26E-5</v>
      </c>
      <c r="AB1396" t="s">
        <v>722</v>
      </c>
      <c r="AC1396">
        <v>1.26E-5</v>
      </c>
      <c r="AD1396">
        <v>0.9</v>
      </c>
      <c r="AE1396" t="s">
        <v>722</v>
      </c>
      <c r="AF1396">
        <v>0.9</v>
      </c>
      <c r="AG1396">
        <v>0.95</v>
      </c>
      <c r="AH1396" t="s">
        <v>722</v>
      </c>
      <c r="AI1396">
        <v>0.95</v>
      </c>
      <c r="AJ1396">
        <v>5.502456E-2</v>
      </c>
      <c r="AK1396">
        <v>0.91769543999999992</v>
      </c>
      <c r="AL1396">
        <v>3.0430452181371566</v>
      </c>
      <c r="AM1396">
        <v>50.751677440006318</v>
      </c>
      <c r="AN1396" s="61">
        <v>1.5215226090685783E-3</v>
      </c>
      <c r="AO1396">
        <v>2.5375838720003163E-2</v>
      </c>
      <c r="AP1396">
        <v>1.8410423569729798E-3</v>
      </c>
    </row>
    <row r="1397" spans="1:42" x14ac:dyDescent="0.35">
      <c r="A1397" s="48">
        <v>2020</v>
      </c>
      <c r="B1397">
        <v>594</v>
      </c>
      <c r="C1397" t="s">
        <v>467</v>
      </c>
      <c r="D1397" t="s">
        <v>419</v>
      </c>
      <c r="E1397" t="s">
        <v>9</v>
      </c>
      <c r="F1397">
        <v>2018</v>
      </c>
      <c r="G1397">
        <v>155</v>
      </c>
      <c r="H1397">
        <v>476</v>
      </c>
      <c r="I1397" t="s">
        <v>622</v>
      </c>
      <c r="J1397">
        <v>175</v>
      </c>
      <c r="K1397">
        <v>0.34</v>
      </c>
      <c r="L1397" t="s">
        <v>722</v>
      </c>
      <c r="M1397">
        <v>0.34</v>
      </c>
      <c r="N1397">
        <v>12000</v>
      </c>
      <c r="O1397" t="s">
        <v>722</v>
      </c>
      <c r="P1397">
        <v>12000</v>
      </c>
      <c r="Q1397">
        <v>952</v>
      </c>
      <c r="R1397">
        <v>0.05</v>
      </c>
      <c r="S1397" t="s">
        <v>722</v>
      </c>
      <c r="T1397">
        <v>0.05</v>
      </c>
      <c r="U1397">
        <v>1.17E-5</v>
      </c>
      <c r="V1397" t="s">
        <v>722</v>
      </c>
      <c r="W1397">
        <v>1.17E-5</v>
      </c>
      <c r="X1397">
        <v>0.95399999999999996</v>
      </c>
      <c r="Y1397" t="s">
        <v>722</v>
      </c>
      <c r="Z1397">
        <v>0.95399999999999996</v>
      </c>
      <c r="AA1397">
        <v>1.26E-5</v>
      </c>
      <c r="AB1397" t="s">
        <v>722</v>
      </c>
      <c r="AC1397">
        <v>1.26E-5</v>
      </c>
      <c r="AD1397">
        <v>0.9</v>
      </c>
      <c r="AE1397" t="s">
        <v>722</v>
      </c>
      <c r="AF1397">
        <v>0.9</v>
      </c>
      <c r="AG1397">
        <v>0.95</v>
      </c>
      <c r="AH1397" t="s">
        <v>722</v>
      </c>
      <c r="AI1397">
        <v>0.95</v>
      </c>
      <c r="AJ1397">
        <v>5.502456E-2</v>
      </c>
      <c r="AK1397">
        <v>0.91769543999999992</v>
      </c>
      <c r="AL1397">
        <v>3.0430452181371566</v>
      </c>
      <c r="AM1397">
        <v>50.751677440006318</v>
      </c>
      <c r="AN1397" s="61">
        <v>1.5215226090685783E-3</v>
      </c>
      <c r="AO1397">
        <v>2.5375838720003163E-2</v>
      </c>
      <c r="AP1397">
        <v>1.8410423569729798E-3</v>
      </c>
    </row>
    <row r="1398" spans="1:42" x14ac:dyDescent="0.35">
      <c r="A1398" s="48">
        <v>2020</v>
      </c>
      <c r="B1398">
        <v>595</v>
      </c>
      <c r="C1398">
        <v>416146</v>
      </c>
      <c r="D1398" t="s">
        <v>419</v>
      </c>
      <c r="E1398" t="s">
        <v>9</v>
      </c>
      <c r="F1398">
        <v>2019</v>
      </c>
      <c r="G1398">
        <v>155</v>
      </c>
      <c r="H1398">
        <v>476</v>
      </c>
      <c r="I1398" t="s">
        <v>622</v>
      </c>
      <c r="J1398">
        <v>175</v>
      </c>
      <c r="K1398">
        <v>0.34</v>
      </c>
      <c r="L1398" t="s">
        <v>722</v>
      </c>
      <c r="M1398">
        <v>0.34</v>
      </c>
      <c r="N1398">
        <v>12000</v>
      </c>
      <c r="O1398" t="s">
        <v>722</v>
      </c>
      <c r="P1398">
        <v>12000</v>
      </c>
      <c r="Q1398">
        <v>476</v>
      </c>
      <c r="R1398">
        <v>0.05</v>
      </c>
      <c r="S1398" t="s">
        <v>722</v>
      </c>
      <c r="T1398">
        <v>0.05</v>
      </c>
      <c r="U1398">
        <v>1.17E-5</v>
      </c>
      <c r="V1398" t="s">
        <v>722</v>
      </c>
      <c r="W1398">
        <v>1.17E-5</v>
      </c>
      <c r="X1398">
        <v>0.75700000000000001</v>
      </c>
      <c r="Y1398" t="s">
        <v>722</v>
      </c>
      <c r="Z1398">
        <v>0.75700000000000001</v>
      </c>
      <c r="AA1398">
        <v>9.9799999999999993E-6</v>
      </c>
      <c r="AB1398" t="s">
        <v>722</v>
      </c>
      <c r="AC1398">
        <v>9.9799999999999993E-6</v>
      </c>
      <c r="AD1398">
        <v>0.9</v>
      </c>
      <c r="AE1398" t="s">
        <v>722</v>
      </c>
      <c r="AF1398">
        <v>0.9</v>
      </c>
      <c r="AG1398">
        <v>0.95</v>
      </c>
      <c r="AH1398" t="s">
        <v>722</v>
      </c>
      <c r="AI1398">
        <v>0.95</v>
      </c>
      <c r="AJ1398">
        <v>5.0012279999999999E-2</v>
      </c>
      <c r="AK1398">
        <v>0.72366295599999997</v>
      </c>
      <c r="AL1398">
        <v>2.7658490954245991</v>
      </c>
      <c r="AM1398">
        <v>40.021021482021844</v>
      </c>
      <c r="AN1398" s="61">
        <v>1.3829245477122996E-3</v>
      </c>
      <c r="AO1398">
        <v>2.0010510741010921E-2</v>
      </c>
      <c r="AP1398">
        <v>1.6733387027318824E-3</v>
      </c>
    </row>
    <row r="1399" spans="1:42" x14ac:dyDescent="0.35">
      <c r="A1399" s="48">
        <v>2020</v>
      </c>
      <c r="B1399">
        <v>596</v>
      </c>
      <c r="C1399">
        <v>416167</v>
      </c>
      <c r="D1399" t="s">
        <v>419</v>
      </c>
      <c r="E1399" t="s">
        <v>9</v>
      </c>
      <c r="F1399">
        <v>2019</v>
      </c>
      <c r="G1399">
        <v>155</v>
      </c>
      <c r="H1399">
        <v>476</v>
      </c>
      <c r="I1399" t="s">
        <v>622</v>
      </c>
      <c r="J1399">
        <v>175</v>
      </c>
      <c r="K1399">
        <v>0.34</v>
      </c>
      <c r="L1399" t="s">
        <v>722</v>
      </c>
      <c r="M1399">
        <v>0.34</v>
      </c>
      <c r="N1399">
        <v>12000</v>
      </c>
      <c r="O1399" t="s">
        <v>722</v>
      </c>
      <c r="P1399">
        <v>12000</v>
      </c>
      <c r="Q1399">
        <v>476</v>
      </c>
      <c r="R1399">
        <v>0.05</v>
      </c>
      <c r="S1399" t="s">
        <v>722</v>
      </c>
      <c r="T1399">
        <v>0.05</v>
      </c>
      <c r="U1399">
        <v>1.17E-5</v>
      </c>
      <c r="V1399" t="s">
        <v>722</v>
      </c>
      <c r="W1399">
        <v>1.17E-5</v>
      </c>
      <c r="X1399">
        <v>0.75700000000000001</v>
      </c>
      <c r="Y1399" t="s">
        <v>722</v>
      </c>
      <c r="Z1399">
        <v>0.75700000000000001</v>
      </c>
      <c r="AA1399">
        <v>9.9799999999999993E-6</v>
      </c>
      <c r="AB1399" t="s">
        <v>722</v>
      </c>
      <c r="AC1399">
        <v>9.9799999999999993E-6</v>
      </c>
      <c r="AD1399">
        <v>0.9</v>
      </c>
      <c r="AE1399" t="s">
        <v>722</v>
      </c>
      <c r="AF1399">
        <v>0.9</v>
      </c>
      <c r="AG1399">
        <v>0.95</v>
      </c>
      <c r="AH1399" t="s">
        <v>722</v>
      </c>
      <c r="AI1399">
        <v>0.95</v>
      </c>
      <c r="AJ1399">
        <v>5.0012279999999999E-2</v>
      </c>
      <c r="AK1399">
        <v>0.72366295599999997</v>
      </c>
      <c r="AL1399">
        <v>2.7658490954245991</v>
      </c>
      <c r="AM1399">
        <v>40.021021482021844</v>
      </c>
      <c r="AN1399" s="61">
        <v>1.3829245477122996E-3</v>
      </c>
      <c r="AO1399">
        <v>2.0010510741010921E-2</v>
      </c>
      <c r="AP1399">
        <v>1.6733387027318824E-3</v>
      </c>
    </row>
    <row r="1400" spans="1:42" x14ac:dyDescent="0.35">
      <c r="A1400" s="48">
        <v>2020</v>
      </c>
      <c r="B1400">
        <v>597</v>
      </c>
      <c r="C1400">
        <v>416178</v>
      </c>
      <c r="D1400" t="s">
        <v>419</v>
      </c>
      <c r="E1400" t="s">
        <v>9</v>
      </c>
      <c r="F1400">
        <v>2019</v>
      </c>
      <c r="G1400">
        <v>155</v>
      </c>
      <c r="H1400">
        <v>476</v>
      </c>
      <c r="I1400" t="s">
        <v>622</v>
      </c>
      <c r="J1400">
        <v>175</v>
      </c>
      <c r="K1400">
        <v>0.34</v>
      </c>
      <c r="L1400" t="s">
        <v>722</v>
      </c>
      <c r="M1400">
        <v>0.34</v>
      </c>
      <c r="N1400">
        <v>12000</v>
      </c>
      <c r="O1400" t="s">
        <v>722</v>
      </c>
      <c r="P1400">
        <v>12000</v>
      </c>
      <c r="Q1400">
        <v>476</v>
      </c>
      <c r="R1400">
        <v>0.05</v>
      </c>
      <c r="S1400" t="s">
        <v>722</v>
      </c>
      <c r="T1400">
        <v>0.05</v>
      </c>
      <c r="U1400">
        <v>1.17E-5</v>
      </c>
      <c r="V1400" t="s">
        <v>722</v>
      </c>
      <c r="W1400">
        <v>1.17E-5</v>
      </c>
      <c r="X1400">
        <v>0.75700000000000001</v>
      </c>
      <c r="Y1400" t="s">
        <v>722</v>
      </c>
      <c r="Z1400">
        <v>0.75700000000000001</v>
      </c>
      <c r="AA1400">
        <v>9.9799999999999993E-6</v>
      </c>
      <c r="AB1400" t="s">
        <v>722</v>
      </c>
      <c r="AC1400">
        <v>9.9799999999999993E-6</v>
      </c>
      <c r="AD1400">
        <v>0.9</v>
      </c>
      <c r="AE1400" t="s">
        <v>722</v>
      </c>
      <c r="AF1400">
        <v>0.9</v>
      </c>
      <c r="AG1400">
        <v>0.95</v>
      </c>
      <c r="AH1400" t="s">
        <v>722</v>
      </c>
      <c r="AI1400">
        <v>0.95</v>
      </c>
      <c r="AJ1400">
        <v>5.0012279999999999E-2</v>
      </c>
      <c r="AK1400">
        <v>0.72366295599999997</v>
      </c>
      <c r="AL1400">
        <v>2.7658490954245991</v>
      </c>
      <c r="AM1400">
        <v>40.021021482021844</v>
      </c>
      <c r="AN1400" s="61">
        <v>1.3829245477122996E-3</v>
      </c>
      <c r="AO1400">
        <v>2.0010510741010921E-2</v>
      </c>
      <c r="AP1400">
        <v>1.6733387027318824E-3</v>
      </c>
    </row>
    <row r="1401" spans="1:42" x14ac:dyDescent="0.35">
      <c r="A1401" s="48">
        <v>2020</v>
      </c>
      <c r="B1401">
        <v>598</v>
      </c>
      <c r="C1401">
        <v>416181</v>
      </c>
      <c r="D1401" t="s">
        <v>419</v>
      </c>
      <c r="E1401" t="s">
        <v>9</v>
      </c>
      <c r="F1401">
        <v>2019</v>
      </c>
      <c r="G1401">
        <v>155</v>
      </c>
      <c r="H1401">
        <v>476</v>
      </c>
      <c r="I1401" t="s">
        <v>622</v>
      </c>
      <c r="J1401">
        <v>175</v>
      </c>
      <c r="K1401">
        <v>0.34</v>
      </c>
      <c r="L1401" t="s">
        <v>722</v>
      </c>
      <c r="M1401">
        <v>0.34</v>
      </c>
      <c r="N1401">
        <v>12000</v>
      </c>
      <c r="O1401" t="s">
        <v>722</v>
      </c>
      <c r="P1401">
        <v>12000</v>
      </c>
      <c r="Q1401">
        <v>476</v>
      </c>
      <c r="R1401">
        <v>0.05</v>
      </c>
      <c r="S1401" t="s">
        <v>722</v>
      </c>
      <c r="T1401">
        <v>0.05</v>
      </c>
      <c r="U1401">
        <v>1.17E-5</v>
      </c>
      <c r="V1401" t="s">
        <v>722</v>
      </c>
      <c r="W1401">
        <v>1.17E-5</v>
      </c>
      <c r="X1401">
        <v>0.75700000000000001</v>
      </c>
      <c r="Y1401" t="s">
        <v>722</v>
      </c>
      <c r="Z1401">
        <v>0.75700000000000001</v>
      </c>
      <c r="AA1401">
        <v>9.9799999999999993E-6</v>
      </c>
      <c r="AB1401" t="s">
        <v>722</v>
      </c>
      <c r="AC1401">
        <v>9.9799999999999993E-6</v>
      </c>
      <c r="AD1401">
        <v>0.9</v>
      </c>
      <c r="AE1401" t="s">
        <v>722</v>
      </c>
      <c r="AF1401">
        <v>0.9</v>
      </c>
      <c r="AG1401">
        <v>0.95</v>
      </c>
      <c r="AH1401" t="s">
        <v>722</v>
      </c>
      <c r="AI1401">
        <v>0.95</v>
      </c>
      <c r="AJ1401">
        <v>5.0012279999999999E-2</v>
      </c>
      <c r="AK1401">
        <v>0.72366295599999997</v>
      </c>
      <c r="AL1401">
        <v>2.7658490954245991</v>
      </c>
      <c r="AM1401">
        <v>40.021021482021844</v>
      </c>
      <c r="AN1401" s="61">
        <v>1.3829245477122996E-3</v>
      </c>
      <c r="AO1401">
        <v>2.0010510741010921E-2</v>
      </c>
      <c r="AP1401">
        <v>1.6733387027318824E-3</v>
      </c>
    </row>
    <row r="1402" spans="1:42" x14ac:dyDescent="0.35">
      <c r="A1402" s="48">
        <v>2020</v>
      </c>
      <c r="B1402">
        <v>599</v>
      </c>
      <c r="C1402">
        <v>419164</v>
      </c>
      <c r="D1402" t="s">
        <v>419</v>
      </c>
      <c r="E1402" t="s">
        <v>9</v>
      </c>
      <c r="F1402">
        <v>2020</v>
      </c>
      <c r="G1402">
        <v>155</v>
      </c>
      <c r="H1402">
        <v>476</v>
      </c>
      <c r="I1402" t="s">
        <v>622</v>
      </c>
      <c r="J1402">
        <v>175</v>
      </c>
      <c r="K1402">
        <v>0.34</v>
      </c>
      <c r="L1402" t="s">
        <v>722</v>
      </c>
      <c r="M1402">
        <v>0.34</v>
      </c>
      <c r="N1402">
        <v>12000</v>
      </c>
      <c r="O1402" t="s">
        <v>722</v>
      </c>
      <c r="P1402">
        <v>12000</v>
      </c>
      <c r="Q1402">
        <v>476</v>
      </c>
      <c r="R1402">
        <v>0.05</v>
      </c>
      <c r="S1402" t="s">
        <v>722</v>
      </c>
      <c r="T1402">
        <v>0.05</v>
      </c>
      <c r="U1402">
        <v>1.17E-5</v>
      </c>
      <c r="V1402" t="s">
        <v>722</v>
      </c>
      <c r="W1402">
        <v>1.17E-5</v>
      </c>
      <c r="X1402">
        <v>0.55900000000000005</v>
      </c>
      <c r="Y1402" t="s">
        <v>722</v>
      </c>
      <c r="Z1402">
        <v>0.55900000000000005</v>
      </c>
      <c r="AA1402">
        <v>7.3699999999999997E-6</v>
      </c>
      <c r="AB1402" t="s">
        <v>722</v>
      </c>
      <c r="AC1402">
        <v>7.3699999999999997E-6</v>
      </c>
      <c r="AD1402">
        <v>0.9</v>
      </c>
      <c r="AE1402" t="s">
        <v>722</v>
      </c>
      <c r="AF1402">
        <v>0.9</v>
      </c>
      <c r="AG1402">
        <v>0.95</v>
      </c>
      <c r="AH1402" t="s">
        <v>722</v>
      </c>
      <c r="AI1402">
        <v>0.95</v>
      </c>
      <c r="AJ1402">
        <v>5.0012279999999999E-2</v>
      </c>
      <c r="AK1402">
        <v>0.53438271400000004</v>
      </c>
      <c r="AL1402">
        <v>2.7658490954245991</v>
      </c>
      <c r="AM1402">
        <v>29.553180661378409</v>
      </c>
      <c r="AN1402" s="61">
        <v>1.3829245477122996E-3</v>
      </c>
      <c r="AO1402">
        <v>1.4776590330689206E-2</v>
      </c>
      <c r="AP1402">
        <v>1.6733387027318824E-3</v>
      </c>
    </row>
    <row r="1403" spans="1:42" x14ac:dyDescent="0.35">
      <c r="A1403" s="48">
        <v>2020</v>
      </c>
      <c r="B1403">
        <v>600</v>
      </c>
      <c r="C1403">
        <v>419170</v>
      </c>
      <c r="D1403" t="s">
        <v>419</v>
      </c>
      <c r="E1403" t="s">
        <v>9</v>
      </c>
      <c r="F1403">
        <v>2020</v>
      </c>
      <c r="G1403">
        <v>155</v>
      </c>
      <c r="H1403">
        <v>476</v>
      </c>
      <c r="I1403" t="s">
        <v>622</v>
      </c>
      <c r="J1403">
        <v>175</v>
      </c>
      <c r="K1403">
        <v>0.34</v>
      </c>
      <c r="L1403" t="s">
        <v>722</v>
      </c>
      <c r="M1403">
        <v>0.34</v>
      </c>
      <c r="N1403">
        <v>12000</v>
      </c>
      <c r="O1403" t="s">
        <v>722</v>
      </c>
      <c r="P1403">
        <v>12000</v>
      </c>
      <c r="Q1403">
        <v>476</v>
      </c>
      <c r="R1403">
        <v>0.05</v>
      </c>
      <c r="S1403" t="s">
        <v>722</v>
      </c>
      <c r="T1403">
        <v>0.05</v>
      </c>
      <c r="U1403">
        <v>1.17E-5</v>
      </c>
      <c r="V1403" t="s">
        <v>722</v>
      </c>
      <c r="W1403">
        <v>1.17E-5</v>
      </c>
      <c r="X1403">
        <v>0.55900000000000005</v>
      </c>
      <c r="Y1403" t="s">
        <v>722</v>
      </c>
      <c r="Z1403">
        <v>0.55900000000000005</v>
      </c>
      <c r="AA1403">
        <v>7.3699999999999997E-6</v>
      </c>
      <c r="AB1403" t="s">
        <v>722</v>
      </c>
      <c r="AC1403">
        <v>7.3699999999999997E-6</v>
      </c>
      <c r="AD1403">
        <v>0.9</v>
      </c>
      <c r="AE1403" t="s">
        <v>722</v>
      </c>
      <c r="AF1403">
        <v>0.9</v>
      </c>
      <c r="AG1403">
        <v>0.95</v>
      </c>
      <c r="AH1403" t="s">
        <v>722</v>
      </c>
      <c r="AI1403">
        <v>0.95</v>
      </c>
      <c r="AJ1403">
        <v>5.0012279999999999E-2</v>
      </c>
      <c r="AK1403">
        <v>0.53438271400000004</v>
      </c>
      <c r="AL1403">
        <v>2.7658490954245991</v>
      </c>
      <c r="AM1403">
        <v>29.553180661378409</v>
      </c>
      <c r="AN1403" s="61">
        <v>1.3829245477122996E-3</v>
      </c>
      <c r="AO1403">
        <v>1.4776590330689206E-2</v>
      </c>
      <c r="AP1403">
        <v>1.6733387027318824E-3</v>
      </c>
    </row>
    <row r="1404" spans="1:42" x14ac:dyDescent="0.35">
      <c r="A1404" s="48">
        <v>2020</v>
      </c>
      <c r="B1404">
        <v>601</v>
      </c>
      <c r="C1404">
        <v>419171</v>
      </c>
      <c r="D1404" t="s">
        <v>419</v>
      </c>
      <c r="E1404" t="s">
        <v>9</v>
      </c>
      <c r="F1404">
        <v>2020</v>
      </c>
      <c r="G1404">
        <v>155</v>
      </c>
      <c r="H1404">
        <v>476</v>
      </c>
      <c r="I1404" t="s">
        <v>622</v>
      </c>
      <c r="J1404">
        <v>175</v>
      </c>
      <c r="K1404">
        <v>0.34</v>
      </c>
      <c r="L1404" t="s">
        <v>722</v>
      </c>
      <c r="M1404">
        <v>0.34</v>
      </c>
      <c r="N1404">
        <v>12000</v>
      </c>
      <c r="O1404" t="s">
        <v>722</v>
      </c>
      <c r="P1404">
        <v>12000</v>
      </c>
      <c r="Q1404">
        <v>476</v>
      </c>
      <c r="R1404">
        <v>0.05</v>
      </c>
      <c r="S1404" t="s">
        <v>722</v>
      </c>
      <c r="T1404">
        <v>0.05</v>
      </c>
      <c r="U1404">
        <v>1.17E-5</v>
      </c>
      <c r="V1404" t="s">
        <v>722</v>
      </c>
      <c r="W1404">
        <v>1.17E-5</v>
      </c>
      <c r="X1404">
        <v>0.55900000000000005</v>
      </c>
      <c r="Y1404" t="s">
        <v>722</v>
      </c>
      <c r="Z1404">
        <v>0.55900000000000005</v>
      </c>
      <c r="AA1404">
        <v>7.3699999999999997E-6</v>
      </c>
      <c r="AB1404" t="s">
        <v>722</v>
      </c>
      <c r="AC1404">
        <v>7.3699999999999997E-6</v>
      </c>
      <c r="AD1404">
        <v>0.9</v>
      </c>
      <c r="AE1404" t="s">
        <v>722</v>
      </c>
      <c r="AF1404">
        <v>0.9</v>
      </c>
      <c r="AG1404">
        <v>0.95</v>
      </c>
      <c r="AH1404" t="s">
        <v>722</v>
      </c>
      <c r="AI1404">
        <v>0.95</v>
      </c>
      <c r="AJ1404">
        <v>5.0012279999999999E-2</v>
      </c>
      <c r="AK1404">
        <v>0.53438271400000004</v>
      </c>
      <c r="AL1404">
        <v>2.7658490954245991</v>
      </c>
      <c r="AM1404">
        <v>29.553180661378409</v>
      </c>
      <c r="AN1404" s="61">
        <v>1.3829245477122996E-3</v>
      </c>
      <c r="AO1404">
        <v>1.4776590330689206E-2</v>
      </c>
      <c r="AP1404">
        <v>1.6733387027318824E-3</v>
      </c>
    </row>
    <row r="1405" spans="1:42" x14ac:dyDescent="0.35">
      <c r="A1405" s="48">
        <v>2020</v>
      </c>
      <c r="B1405">
        <v>602</v>
      </c>
      <c r="C1405">
        <v>419375</v>
      </c>
      <c r="D1405" t="s">
        <v>419</v>
      </c>
      <c r="E1405" t="s">
        <v>9</v>
      </c>
      <c r="F1405">
        <v>2020</v>
      </c>
      <c r="G1405">
        <v>155</v>
      </c>
      <c r="H1405">
        <v>476</v>
      </c>
      <c r="I1405" t="s">
        <v>622</v>
      </c>
      <c r="J1405">
        <v>175</v>
      </c>
      <c r="K1405">
        <v>0.34</v>
      </c>
      <c r="L1405" t="s">
        <v>722</v>
      </c>
      <c r="M1405">
        <v>0.34</v>
      </c>
      <c r="N1405">
        <v>12000</v>
      </c>
      <c r="O1405" t="s">
        <v>722</v>
      </c>
      <c r="P1405">
        <v>12000</v>
      </c>
      <c r="Q1405">
        <v>476</v>
      </c>
      <c r="R1405">
        <v>0.05</v>
      </c>
      <c r="S1405" t="s">
        <v>722</v>
      </c>
      <c r="T1405">
        <v>0.05</v>
      </c>
      <c r="U1405">
        <v>1.17E-5</v>
      </c>
      <c r="V1405" t="s">
        <v>722</v>
      </c>
      <c r="W1405">
        <v>1.17E-5</v>
      </c>
      <c r="X1405">
        <v>0.55900000000000005</v>
      </c>
      <c r="Y1405" t="s">
        <v>722</v>
      </c>
      <c r="Z1405">
        <v>0.55900000000000005</v>
      </c>
      <c r="AA1405">
        <v>7.3699999999999997E-6</v>
      </c>
      <c r="AB1405" t="s">
        <v>722</v>
      </c>
      <c r="AC1405">
        <v>7.3699999999999997E-6</v>
      </c>
      <c r="AD1405">
        <v>0.9</v>
      </c>
      <c r="AE1405" t="s">
        <v>722</v>
      </c>
      <c r="AF1405">
        <v>0.9</v>
      </c>
      <c r="AG1405">
        <v>0.95</v>
      </c>
      <c r="AH1405" t="s">
        <v>722</v>
      </c>
      <c r="AI1405">
        <v>0.95</v>
      </c>
      <c r="AJ1405">
        <v>5.0012279999999999E-2</v>
      </c>
      <c r="AK1405">
        <v>0.53438271400000004</v>
      </c>
      <c r="AL1405">
        <v>2.7658490954245991</v>
      </c>
      <c r="AM1405">
        <v>29.553180661378409</v>
      </c>
      <c r="AN1405" s="61">
        <v>1.3829245477122996E-3</v>
      </c>
      <c r="AO1405">
        <v>1.4776590330689206E-2</v>
      </c>
      <c r="AP1405">
        <v>1.6733387027318824E-3</v>
      </c>
    </row>
    <row r="1406" spans="1:42" x14ac:dyDescent="0.35">
      <c r="A1406" s="48">
        <v>2020</v>
      </c>
      <c r="B1406">
        <v>603</v>
      </c>
      <c r="C1406" t="s">
        <v>468</v>
      </c>
      <c r="D1406" t="s">
        <v>469</v>
      </c>
      <c r="E1406" t="s">
        <v>16</v>
      </c>
      <c r="F1406">
        <v>2002</v>
      </c>
      <c r="G1406">
        <v>25</v>
      </c>
      <c r="H1406">
        <v>365</v>
      </c>
      <c r="J1406">
        <v>50</v>
      </c>
      <c r="K1406" t="s">
        <v>722</v>
      </c>
      <c r="L1406">
        <v>0.5</v>
      </c>
      <c r="M1406">
        <v>0.5</v>
      </c>
      <c r="N1406" t="s">
        <v>722</v>
      </c>
      <c r="O1406">
        <v>7000</v>
      </c>
      <c r="P1406">
        <v>7000</v>
      </c>
      <c r="Q1406">
        <v>6570</v>
      </c>
      <c r="R1406" t="s">
        <v>722</v>
      </c>
      <c r="S1406">
        <v>2.34</v>
      </c>
      <c r="T1406">
        <v>2.34</v>
      </c>
      <c r="U1406" t="s">
        <v>722</v>
      </c>
      <c r="V1406">
        <v>3.7399999999999998E-4</v>
      </c>
      <c r="W1406">
        <v>3.7399999999999998E-4</v>
      </c>
      <c r="X1406" t="s">
        <v>722</v>
      </c>
      <c r="Y1406">
        <v>5.52</v>
      </c>
      <c r="Z1406">
        <v>5.52</v>
      </c>
      <c r="AA1406" t="s">
        <v>722</v>
      </c>
      <c r="AB1406">
        <v>3.0800000000000001E-4</v>
      </c>
      <c r="AC1406">
        <v>3.0800000000000001E-4</v>
      </c>
      <c r="AD1406" t="s">
        <v>722</v>
      </c>
      <c r="AE1406">
        <v>1</v>
      </c>
      <c r="AF1406">
        <v>1</v>
      </c>
      <c r="AG1406" t="s">
        <v>722</v>
      </c>
      <c r="AH1406">
        <v>0.97699999999999998</v>
      </c>
      <c r="AI1406">
        <v>0.97699999999999998</v>
      </c>
      <c r="AJ1406">
        <v>4.7971799999999991</v>
      </c>
      <c r="AK1406">
        <v>7.3700581199999995</v>
      </c>
      <c r="AL1406">
        <v>48.252870192679822</v>
      </c>
      <c r="AM1406">
        <v>74.132398154095938</v>
      </c>
      <c r="AN1406" s="61">
        <v>2.412643509633991E-2</v>
      </c>
      <c r="AO1406">
        <v>3.7066199077047973E-2</v>
      </c>
      <c r="AP1406">
        <v>2.2191495001613448E-2</v>
      </c>
    </row>
    <row r="1407" spans="1:42" x14ac:dyDescent="0.35">
      <c r="A1407" s="48">
        <v>2020</v>
      </c>
      <c r="B1407">
        <v>604</v>
      </c>
      <c r="C1407" t="s">
        <v>470</v>
      </c>
      <c r="D1407" t="s">
        <v>469</v>
      </c>
      <c r="E1407" t="s">
        <v>16</v>
      </c>
      <c r="F1407">
        <v>2002</v>
      </c>
      <c r="G1407">
        <v>25</v>
      </c>
      <c r="H1407">
        <v>365</v>
      </c>
      <c r="J1407">
        <v>50</v>
      </c>
      <c r="K1407" t="s">
        <v>722</v>
      </c>
      <c r="L1407">
        <v>0.5</v>
      </c>
      <c r="M1407">
        <v>0.5</v>
      </c>
      <c r="N1407" t="s">
        <v>722</v>
      </c>
      <c r="O1407">
        <v>7000</v>
      </c>
      <c r="P1407">
        <v>7000</v>
      </c>
      <c r="Q1407">
        <v>6570</v>
      </c>
      <c r="R1407" t="s">
        <v>722</v>
      </c>
      <c r="S1407">
        <v>2.34</v>
      </c>
      <c r="T1407">
        <v>2.34</v>
      </c>
      <c r="U1407" t="s">
        <v>722</v>
      </c>
      <c r="V1407">
        <v>3.7399999999999998E-4</v>
      </c>
      <c r="W1407">
        <v>3.7399999999999998E-4</v>
      </c>
      <c r="X1407" t="s">
        <v>722</v>
      </c>
      <c r="Y1407">
        <v>5.52</v>
      </c>
      <c r="Z1407">
        <v>5.52</v>
      </c>
      <c r="AA1407" t="s">
        <v>722</v>
      </c>
      <c r="AB1407">
        <v>3.0800000000000001E-4</v>
      </c>
      <c r="AC1407">
        <v>3.0800000000000001E-4</v>
      </c>
      <c r="AD1407" t="s">
        <v>722</v>
      </c>
      <c r="AE1407">
        <v>1</v>
      </c>
      <c r="AF1407">
        <v>1</v>
      </c>
      <c r="AG1407" t="s">
        <v>722</v>
      </c>
      <c r="AH1407">
        <v>0.97699999999999998</v>
      </c>
      <c r="AI1407">
        <v>0.97699999999999998</v>
      </c>
      <c r="AJ1407">
        <v>4.7971799999999991</v>
      </c>
      <c r="AK1407">
        <v>7.3700581199999995</v>
      </c>
      <c r="AL1407">
        <v>48.252870192679822</v>
      </c>
      <c r="AM1407">
        <v>74.132398154095938</v>
      </c>
      <c r="AN1407" s="61">
        <v>2.412643509633991E-2</v>
      </c>
      <c r="AO1407">
        <v>3.7066199077047973E-2</v>
      </c>
      <c r="AP1407">
        <v>2.2191495001613448E-2</v>
      </c>
    </row>
    <row r="1408" spans="1:42" x14ac:dyDescent="0.35">
      <c r="A1408" s="48">
        <v>2020</v>
      </c>
      <c r="B1408">
        <v>605</v>
      </c>
      <c r="C1408" t="s">
        <v>718</v>
      </c>
      <c r="D1408" t="s">
        <v>469</v>
      </c>
      <c r="E1408" t="s">
        <v>16</v>
      </c>
      <c r="F1408">
        <v>2018</v>
      </c>
      <c r="G1408">
        <v>25</v>
      </c>
      <c r="H1408">
        <v>365</v>
      </c>
      <c r="J1408">
        <v>50</v>
      </c>
      <c r="K1408" t="s">
        <v>722</v>
      </c>
      <c r="L1408">
        <v>0.5</v>
      </c>
      <c r="M1408">
        <v>0.5</v>
      </c>
      <c r="N1408" t="s">
        <v>722</v>
      </c>
      <c r="O1408">
        <v>10000</v>
      </c>
      <c r="P1408">
        <v>10000</v>
      </c>
      <c r="Q1408">
        <v>730</v>
      </c>
      <c r="R1408" t="s">
        <v>722</v>
      </c>
      <c r="S1408">
        <v>0.32400000000000001</v>
      </c>
      <c r="T1408">
        <v>0.32400000000000001</v>
      </c>
      <c r="U1408" t="s">
        <v>722</v>
      </c>
      <c r="V1408">
        <v>2.4719999999999999E-4</v>
      </c>
      <c r="W1408">
        <v>2.4719999999999999E-4</v>
      </c>
      <c r="X1408" t="s">
        <v>722</v>
      </c>
      <c r="Y1408">
        <v>9.1999999999999998E-2</v>
      </c>
      <c r="Z1408">
        <v>9.1999999999999998E-2</v>
      </c>
      <c r="AA1408" t="s">
        <v>722</v>
      </c>
      <c r="AB1408">
        <v>6.9599999999999998E-5</v>
      </c>
      <c r="AC1408">
        <v>6.9599999999999998E-5</v>
      </c>
      <c r="AD1408" t="s">
        <v>722</v>
      </c>
      <c r="AE1408">
        <v>1</v>
      </c>
      <c r="AF1408">
        <v>1</v>
      </c>
      <c r="AG1408" t="s">
        <v>722</v>
      </c>
      <c r="AH1408">
        <v>0.97699999999999998</v>
      </c>
      <c r="AI1408">
        <v>0.97699999999999998</v>
      </c>
      <c r="AJ1408">
        <v>0.50445600000000002</v>
      </c>
      <c r="AK1408">
        <v>0.13952341599999998</v>
      </c>
      <c r="AL1408">
        <v>5.0741164363060163</v>
      </c>
      <c r="AM1408">
        <v>1.4034089363099296</v>
      </c>
      <c r="AN1408" s="61">
        <v>2.5370582181530083E-3</v>
      </c>
      <c r="AO1408">
        <v>7.0170446815496482E-4</v>
      </c>
      <c r="AP1408">
        <v>2.3335861490571368E-3</v>
      </c>
    </row>
    <row r="1409" spans="1:42" x14ac:dyDescent="0.35">
      <c r="A1409" s="48">
        <v>2020</v>
      </c>
      <c r="B1409">
        <v>606</v>
      </c>
      <c r="C1409">
        <v>48318</v>
      </c>
      <c r="D1409" t="s">
        <v>472</v>
      </c>
      <c r="E1409" t="s">
        <v>16</v>
      </c>
      <c r="F1409">
        <v>2000</v>
      </c>
      <c r="G1409">
        <v>300</v>
      </c>
      <c r="H1409">
        <v>646.75</v>
      </c>
      <c r="J1409">
        <v>600</v>
      </c>
      <c r="K1409" t="s">
        <v>722</v>
      </c>
      <c r="L1409">
        <v>0.25</v>
      </c>
      <c r="M1409">
        <v>0.25</v>
      </c>
      <c r="N1409" t="s">
        <v>722</v>
      </c>
      <c r="O1409">
        <v>7000</v>
      </c>
      <c r="P1409">
        <v>7000</v>
      </c>
      <c r="Q1409">
        <v>12935</v>
      </c>
      <c r="R1409" t="s">
        <v>722</v>
      </c>
      <c r="S1409">
        <v>1.61</v>
      </c>
      <c r="T1409">
        <v>1.61</v>
      </c>
      <c r="U1409" t="s">
        <v>722</v>
      </c>
      <c r="V1409">
        <v>4.1499999999999999E-5</v>
      </c>
      <c r="W1409">
        <v>4.1499999999999999E-5</v>
      </c>
      <c r="X1409" t="s">
        <v>722</v>
      </c>
      <c r="Y1409">
        <v>12.94</v>
      </c>
      <c r="Z1409">
        <v>12.94</v>
      </c>
      <c r="AA1409" t="s">
        <v>722</v>
      </c>
      <c r="AB1409">
        <v>1.27E-4</v>
      </c>
      <c r="AC1409">
        <v>1.27E-4</v>
      </c>
      <c r="AD1409" t="s">
        <v>722</v>
      </c>
      <c r="AE1409">
        <v>1</v>
      </c>
      <c r="AF1409">
        <v>1</v>
      </c>
      <c r="AG1409" t="s">
        <v>722</v>
      </c>
      <c r="AH1409">
        <v>0.97699999999999998</v>
      </c>
      <c r="AI1409">
        <v>0.97699999999999998</v>
      </c>
      <c r="AJ1409">
        <v>1.9005000000000001</v>
      </c>
      <c r="AK1409">
        <v>13.510932999999998</v>
      </c>
      <c r="AL1409">
        <v>203.23562348502466</v>
      </c>
      <c r="AM1409">
        <v>1444.8318295813704</v>
      </c>
      <c r="AN1409" s="61">
        <v>0.10161781174251235</v>
      </c>
      <c r="AO1409">
        <v>0.72241591479068523</v>
      </c>
      <c r="AP1409">
        <v>9.3468063240762844E-2</v>
      </c>
    </row>
    <row r="1410" spans="1:42" x14ac:dyDescent="0.35">
      <c r="A1410" s="48">
        <v>2020</v>
      </c>
      <c r="B1410">
        <v>607</v>
      </c>
      <c r="C1410">
        <v>29833</v>
      </c>
      <c r="D1410" t="s">
        <v>472</v>
      </c>
      <c r="E1410" t="s">
        <v>16</v>
      </c>
      <c r="F1410">
        <v>2019</v>
      </c>
      <c r="G1410">
        <v>100</v>
      </c>
      <c r="H1410">
        <v>646.75</v>
      </c>
      <c r="J1410">
        <v>175</v>
      </c>
      <c r="K1410" t="s">
        <v>722</v>
      </c>
      <c r="L1410">
        <v>0.25</v>
      </c>
      <c r="M1410">
        <v>0.25</v>
      </c>
      <c r="N1410" t="s">
        <v>722</v>
      </c>
      <c r="O1410">
        <v>10000</v>
      </c>
      <c r="P1410">
        <v>10000</v>
      </c>
      <c r="Q1410">
        <v>646.75</v>
      </c>
      <c r="R1410" t="s">
        <v>722</v>
      </c>
      <c r="S1410">
        <v>0.129</v>
      </c>
      <c r="T1410">
        <v>0.129</v>
      </c>
      <c r="U1410" t="s">
        <v>722</v>
      </c>
      <c r="V1410">
        <v>1.0200000000000001E-5</v>
      </c>
      <c r="W1410">
        <v>1.0200000000000001E-5</v>
      </c>
      <c r="X1410" t="s">
        <v>722</v>
      </c>
      <c r="Y1410">
        <v>0.13700000000000001</v>
      </c>
      <c r="Z1410">
        <v>0.13700000000000001</v>
      </c>
      <c r="AA1410" t="s">
        <v>722</v>
      </c>
      <c r="AB1410">
        <v>5.66E-5</v>
      </c>
      <c r="AC1410">
        <v>5.66E-5</v>
      </c>
      <c r="AD1410" t="s">
        <v>722</v>
      </c>
      <c r="AE1410">
        <v>1</v>
      </c>
      <c r="AF1410">
        <v>1</v>
      </c>
      <c r="AG1410" t="s">
        <v>722</v>
      </c>
      <c r="AH1410">
        <v>0.97699999999999998</v>
      </c>
      <c r="AI1410">
        <v>0.97699999999999998</v>
      </c>
      <c r="AJ1410">
        <v>0.13559684999999999</v>
      </c>
      <c r="AK1410">
        <v>0.16961311085</v>
      </c>
      <c r="AL1410">
        <v>4.8334842326327037</v>
      </c>
      <c r="AM1410">
        <v>6.0460275953405853</v>
      </c>
      <c r="AN1410" s="61">
        <v>2.4167421163163523E-3</v>
      </c>
      <c r="AO1410">
        <v>3.0230137976702928E-3</v>
      </c>
      <c r="AP1410">
        <v>2.2229193985877807E-3</v>
      </c>
    </row>
    <row r="1411" spans="1:42" x14ac:dyDescent="0.35">
      <c r="A1411" s="48">
        <v>2020</v>
      </c>
      <c r="B1411">
        <v>608</v>
      </c>
      <c r="C1411" t="s">
        <v>480</v>
      </c>
      <c r="D1411" t="s">
        <v>476</v>
      </c>
      <c r="E1411" t="s">
        <v>9</v>
      </c>
      <c r="F1411">
        <v>1990</v>
      </c>
      <c r="G1411">
        <v>74</v>
      </c>
      <c r="H1411">
        <v>398.3125</v>
      </c>
      <c r="I1411" t="s">
        <v>766</v>
      </c>
      <c r="J1411">
        <v>75</v>
      </c>
      <c r="K1411">
        <v>0.34</v>
      </c>
      <c r="L1411" t="s">
        <v>722</v>
      </c>
      <c r="M1411">
        <v>0.34</v>
      </c>
      <c r="N1411">
        <v>12000</v>
      </c>
      <c r="O1411" t="s">
        <v>722</v>
      </c>
      <c r="P1411">
        <v>12000</v>
      </c>
      <c r="Q1411">
        <v>11949.375</v>
      </c>
      <c r="R1411">
        <v>0.99</v>
      </c>
      <c r="S1411" t="s">
        <v>722</v>
      </c>
      <c r="T1411">
        <v>0.99</v>
      </c>
      <c r="U1411">
        <v>4.5800000000000002E-5</v>
      </c>
      <c r="V1411" t="s">
        <v>722</v>
      </c>
      <c r="W1411">
        <v>4.5800000000000002E-5</v>
      </c>
      <c r="X1411">
        <v>8.3019999999999996</v>
      </c>
      <c r="Y1411" t="s">
        <v>722</v>
      </c>
      <c r="Z1411">
        <v>8.3019999999999996</v>
      </c>
      <c r="AA1411">
        <v>1.92E-4</v>
      </c>
      <c r="AB1411" t="s">
        <v>722</v>
      </c>
      <c r="AC1411">
        <v>1.92E-4</v>
      </c>
      <c r="AD1411">
        <v>0.9</v>
      </c>
      <c r="AE1411" t="s">
        <v>722</v>
      </c>
      <c r="AF1411">
        <v>0.9</v>
      </c>
      <c r="AG1411">
        <v>0.93</v>
      </c>
      <c r="AH1411" t="s">
        <v>722</v>
      </c>
      <c r="AI1411">
        <v>0.93</v>
      </c>
      <c r="AJ1411">
        <v>1.3835532375000001</v>
      </c>
      <c r="AK1411">
        <v>9.8545404000000012</v>
      </c>
      <c r="AL1411">
        <v>30.567836867756053</v>
      </c>
      <c r="AM1411">
        <v>217.72344944110725</v>
      </c>
      <c r="AN1411" s="61">
        <v>1.5283918433878028E-2</v>
      </c>
      <c r="AO1411">
        <v>0.10886172472055362</v>
      </c>
      <c r="AP1411">
        <v>1.8493541304992412E-2</v>
      </c>
    </row>
    <row r="1412" spans="1:42" x14ac:dyDescent="0.35">
      <c r="A1412" s="48">
        <v>2020</v>
      </c>
      <c r="B1412">
        <v>609</v>
      </c>
      <c r="C1412" t="s">
        <v>477</v>
      </c>
      <c r="D1412" t="s">
        <v>476</v>
      </c>
      <c r="E1412" t="s">
        <v>9</v>
      </c>
      <c r="F1412">
        <v>2004</v>
      </c>
      <c r="G1412">
        <v>65</v>
      </c>
      <c r="H1412">
        <v>398.3125</v>
      </c>
      <c r="I1412" t="s">
        <v>620</v>
      </c>
      <c r="J1412">
        <v>75</v>
      </c>
      <c r="K1412">
        <v>0.34</v>
      </c>
      <c r="L1412" t="s">
        <v>722</v>
      </c>
      <c r="M1412">
        <v>0.34</v>
      </c>
      <c r="N1412">
        <v>12000</v>
      </c>
      <c r="O1412" t="s">
        <v>722</v>
      </c>
      <c r="P1412">
        <v>12000</v>
      </c>
      <c r="Q1412">
        <v>6373</v>
      </c>
      <c r="R1412">
        <v>0.46</v>
      </c>
      <c r="S1412" t="s">
        <v>722</v>
      </c>
      <c r="T1412">
        <v>0.46</v>
      </c>
      <c r="U1412">
        <v>3.3300000000000003E-5</v>
      </c>
      <c r="V1412" t="s">
        <v>722</v>
      </c>
      <c r="W1412">
        <v>3.3300000000000003E-5</v>
      </c>
      <c r="X1412">
        <v>4.6529189999999998</v>
      </c>
      <c r="Y1412" t="s">
        <v>722</v>
      </c>
      <c r="Z1412">
        <v>4.6529189999999998</v>
      </c>
      <c r="AA1412">
        <v>8.5000000000000006E-5</v>
      </c>
      <c r="AB1412" t="s">
        <v>722</v>
      </c>
      <c r="AC1412">
        <v>8.5000000000000006E-5</v>
      </c>
      <c r="AD1412">
        <v>0.9</v>
      </c>
      <c r="AE1412" t="s">
        <v>722</v>
      </c>
      <c r="AF1412">
        <v>0.9</v>
      </c>
      <c r="AG1412">
        <v>0.93</v>
      </c>
      <c r="AH1412" t="s">
        <v>722</v>
      </c>
      <c r="AI1412">
        <v>0.93</v>
      </c>
      <c r="AJ1412">
        <v>0.60499881</v>
      </c>
      <c r="AK1412">
        <v>4.8310003200000002</v>
      </c>
      <c r="AL1412">
        <v>11.740997332097015</v>
      </c>
      <c r="AM1412">
        <v>93.753509810176041</v>
      </c>
      <c r="AN1412" s="61">
        <v>5.870498666048508E-3</v>
      </c>
      <c r="AO1412">
        <v>4.6876754905088025E-2</v>
      </c>
      <c r="AP1412">
        <v>7.1033033859186946E-3</v>
      </c>
    </row>
    <row r="1413" spans="1:42" x14ac:dyDescent="0.35">
      <c r="A1413" s="48">
        <v>2020</v>
      </c>
      <c r="B1413">
        <v>610</v>
      </c>
      <c r="C1413">
        <v>828844</v>
      </c>
      <c r="D1413" t="s">
        <v>476</v>
      </c>
      <c r="E1413" t="s">
        <v>9</v>
      </c>
      <c r="F1413">
        <v>2006</v>
      </c>
      <c r="G1413">
        <v>100</v>
      </c>
      <c r="H1413">
        <v>398.3125</v>
      </c>
      <c r="I1413" t="s">
        <v>620</v>
      </c>
      <c r="J1413">
        <v>175</v>
      </c>
      <c r="K1413">
        <v>0.34</v>
      </c>
      <c r="L1413" t="s">
        <v>722</v>
      </c>
      <c r="M1413">
        <v>0.34</v>
      </c>
      <c r="N1413">
        <v>12000</v>
      </c>
      <c r="O1413" t="s">
        <v>722</v>
      </c>
      <c r="P1413">
        <v>12000</v>
      </c>
      <c r="Q1413">
        <v>5576.375</v>
      </c>
      <c r="R1413">
        <v>0.16</v>
      </c>
      <c r="S1413" t="s">
        <v>722</v>
      </c>
      <c r="T1413">
        <v>0.16</v>
      </c>
      <c r="U1413">
        <v>2.5700000000000001E-5</v>
      </c>
      <c r="V1413" t="s">
        <v>722</v>
      </c>
      <c r="W1413">
        <v>2.5700000000000001E-5</v>
      </c>
      <c r="X1413">
        <v>3.9660980000000001</v>
      </c>
      <c r="Y1413" t="s">
        <v>722</v>
      </c>
      <c r="Z1413">
        <v>3.9660980000000001</v>
      </c>
      <c r="AA1413">
        <v>5.77E-5</v>
      </c>
      <c r="AB1413" t="s">
        <v>722</v>
      </c>
      <c r="AC1413">
        <v>5.77E-5</v>
      </c>
      <c r="AD1413">
        <v>0.9</v>
      </c>
      <c r="AE1413" t="s">
        <v>722</v>
      </c>
      <c r="AF1413">
        <v>0.9</v>
      </c>
      <c r="AG1413">
        <v>0.93</v>
      </c>
      <c r="AH1413" t="s">
        <v>722</v>
      </c>
      <c r="AI1413">
        <v>0.93</v>
      </c>
      <c r="AJ1413">
        <v>0.27298155375000005</v>
      </c>
      <c r="AK1413">
        <v>3.9877049988750004</v>
      </c>
      <c r="AL1413">
        <v>8.1502403013383908</v>
      </c>
      <c r="AM1413">
        <v>119.05842554271703</v>
      </c>
      <c r="AN1413" s="61">
        <v>4.0751201506691957E-3</v>
      </c>
      <c r="AO1413">
        <v>5.9529212771358517E-2</v>
      </c>
      <c r="AP1413">
        <v>4.9308953823097267E-3</v>
      </c>
    </row>
    <row r="1414" spans="1:42" x14ac:dyDescent="0.35">
      <c r="A1414" s="48">
        <v>2020</v>
      </c>
      <c r="B1414">
        <v>611</v>
      </c>
      <c r="C1414" t="s">
        <v>478</v>
      </c>
      <c r="D1414" t="s">
        <v>476</v>
      </c>
      <c r="E1414" t="s">
        <v>9</v>
      </c>
      <c r="F1414">
        <v>2006</v>
      </c>
      <c r="G1414">
        <v>200</v>
      </c>
      <c r="H1414">
        <v>398.3125</v>
      </c>
      <c r="I1414" t="s">
        <v>620</v>
      </c>
      <c r="J1414">
        <v>300</v>
      </c>
      <c r="K1414">
        <v>0.34</v>
      </c>
      <c r="L1414" t="s">
        <v>722</v>
      </c>
      <c r="M1414">
        <v>0.34</v>
      </c>
      <c r="N1414">
        <v>12000</v>
      </c>
      <c r="O1414" t="s">
        <v>722</v>
      </c>
      <c r="P1414">
        <v>12000</v>
      </c>
      <c r="Q1414">
        <v>5576.375</v>
      </c>
      <c r="R1414">
        <v>0.12</v>
      </c>
      <c r="S1414" t="s">
        <v>722</v>
      </c>
      <c r="T1414">
        <v>0.12</v>
      </c>
      <c r="U1414">
        <v>2.4000000000000001E-5</v>
      </c>
      <c r="V1414" t="s">
        <v>722</v>
      </c>
      <c r="W1414">
        <v>2.4000000000000001E-5</v>
      </c>
      <c r="X1414">
        <v>4.077636</v>
      </c>
      <c r="Y1414" t="s">
        <v>722</v>
      </c>
      <c r="Z1414">
        <v>4.077636</v>
      </c>
      <c r="AA1414">
        <v>5.8900000000000002E-5</v>
      </c>
      <c r="AB1414" t="s">
        <v>722</v>
      </c>
      <c r="AC1414">
        <v>5.8900000000000002E-5</v>
      </c>
      <c r="AD1414">
        <v>0.9</v>
      </c>
      <c r="AE1414" t="s">
        <v>722</v>
      </c>
      <c r="AF1414">
        <v>0.9</v>
      </c>
      <c r="AG1414">
        <v>0.93</v>
      </c>
      <c r="AH1414" t="s">
        <v>722</v>
      </c>
      <c r="AI1414">
        <v>0.93</v>
      </c>
      <c r="AJ1414">
        <v>0.22844969999999998</v>
      </c>
      <c r="AK1414">
        <v>4.0976585733750008</v>
      </c>
      <c r="AL1414">
        <v>13.64136093586627</v>
      </c>
      <c r="AM1414">
        <v>244.68248192646021</v>
      </c>
      <c r="AN1414" s="61">
        <v>6.8206804679331358E-3</v>
      </c>
      <c r="AO1414">
        <v>0.12234124096323011</v>
      </c>
      <c r="AP1414">
        <v>8.2530233661990936E-3</v>
      </c>
    </row>
    <row r="1415" spans="1:42" x14ac:dyDescent="0.35">
      <c r="A1415" s="48">
        <v>2020</v>
      </c>
      <c r="B1415">
        <v>612</v>
      </c>
      <c r="C1415">
        <v>831593</v>
      </c>
      <c r="D1415" t="s">
        <v>476</v>
      </c>
      <c r="E1415" t="s">
        <v>9</v>
      </c>
      <c r="F1415">
        <v>2007</v>
      </c>
      <c r="G1415">
        <v>75</v>
      </c>
      <c r="H1415">
        <v>398.3125</v>
      </c>
      <c r="I1415" t="s">
        <v>620</v>
      </c>
      <c r="J1415">
        <v>100</v>
      </c>
      <c r="K1415">
        <v>0.34</v>
      </c>
      <c r="L1415" t="s">
        <v>722</v>
      </c>
      <c r="M1415">
        <v>0.34</v>
      </c>
      <c r="N1415">
        <v>12000</v>
      </c>
      <c r="O1415" t="s">
        <v>722</v>
      </c>
      <c r="P1415">
        <v>12000</v>
      </c>
      <c r="Q1415">
        <v>5178.0625</v>
      </c>
      <c r="R1415">
        <v>0.19</v>
      </c>
      <c r="S1415" t="s">
        <v>722</v>
      </c>
      <c r="T1415">
        <v>0.19</v>
      </c>
      <c r="U1415">
        <v>2.7100000000000001E-5</v>
      </c>
      <c r="V1415" t="s">
        <v>722</v>
      </c>
      <c r="W1415">
        <v>2.7100000000000001E-5</v>
      </c>
      <c r="X1415">
        <v>3.7382870000000001</v>
      </c>
      <c r="Y1415" t="s">
        <v>722</v>
      </c>
      <c r="Z1415">
        <v>3.7382870000000001</v>
      </c>
      <c r="AA1415">
        <v>5.5600000000000003E-5</v>
      </c>
      <c r="AB1415" t="s">
        <v>722</v>
      </c>
      <c r="AC1415">
        <v>5.5600000000000003E-5</v>
      </c>
      <c r="AD1415">
        <v>0.9</v>
      </c>
      <c r="AE1415" t="s">
        <v>722</v>
      </c>
      <c r="AF1415">
        <v>0.9</v>
      </c>
      <c r="AG1415">
        <v>0.95</v>
      </c>
      <c r="AH1415" t="s">
        <v>722</v>
      </c>
      <c r="AI1415">
        <v>0.95</v>
      </c>
      <c r="AJ1415">
        <v>0.29729294437499998</v>
      </c>
      <c r="AK1415">
        <v>3.8248779112499998</v>
      </c>
      <c r="AL1415">
        <v>6.657067766841763</v>
      </c>
      <c r="AM1415">
        <v>85.64774891855329</v>
      </c>
      <c r="AN1415" s="61">
        <v>3.3285338834208819E-3</v>
      </c>
      <c r="AO1415">
        <v>4.2823874459276642E-2</v>
      </c>
      <c r="AP1415">
        <v>4.0275259989392669E-3</v>
      </c>
    </row>
    <row r="1416" spans="1:42" x14ac:dyDescent="0.35">
      <c r="A1416" s="48">
        <v>2020</v>
      </c>
      <c r="B1416">
        <v>613</v>
      </c>
      <c r="C1416" t="s">
        <v>484</v>
      </c>
      <c r="D1416" t="s">
        <v>476</v>
      </c>
      <c r="E1416" t="s">
        <v>49</v>
      </c>
      <c r="F1416">
        <v>2006</v>
      </c>
      <c r="G1416">
        <v>50</v>
      </c>
      <c r="H1416">
        <v>398.3125</v>
      </c>
      <c r="J1416">
        <v>75</v>
      </c>
      <c r="K1416" t="s">
        <v>723</v>
      </c>
      <c r="L1416" t="s">
        <v>723</v>
      </c>
      <c r="M1416">
        <v>0</v>
      </c>
      <c r="N1416" t="s">
        <v>723</v>
      </c>
      <c r="O1416" t="s">
        <v>723</v>
      </c>
      <c r="P1416">
        <v>0</v>
      </c>
      <c r="Q1416">
        <v>5576.375</v>
      </c>
      <c r="R1416" t="s">
        <v>723</v>
      </c>
      <c r="S1416" t="s">
        <v>723</v>
      </c>
      <c r="T1416">
        <v>0</v>
      </c>
      <c r="U1416" t="s">
        <v>723</v>
      </c>
      <c r="V1416" t="s">
        <v>723</v>
      </c>
      <c r="W1416">
        <v>0</v>
      </c>
      <c r="X1416" t="s">
        <v>723</v>
      </c>
      <c r="Y1416" t="s">
        <v>723</v>
      </c>
      <c r="Z1416">
        <v>0</v>
      </c>
      <c r="AA1416" t="s">
        <v>723</v>
      </c>
      <c r="AB1416" t="s">
        <v>722</v>
      </c>
      <c r="AC1416">
        <v>0</v>
      </c>
      <c r="AD1416" t="s">
        <v>723</v>
      </c>
      <c r="AE1416" t="s">
        <v>723</v>
      </c>
      <c r="AF1416">
        <v>0</v>
      </c>
      <c r="AG1416" t="s">
        <v>723</v>
      </c>
      <c r="AH1416" t="s">
        <v>723</v>
      </c>
      <c r="AI1416">
        <v>0</v>
      </c>
      <c r="AJ1416">
        <v>0</v>
      </c>
      <c r="AK1416">
        <v>0</v>
      </c>
      <c r="AL1416" t="s">
        <v>723</v>
      </c>
      <c r="AM1416" t="s">
        <v>723</v>
      </c>
      <c r="AN1416" s="61" t="s">
        <v>723</v>
      </c>
      <c r="AO1416" t="s">
        <v>723</v>
      </c>
      <c r="AP1416" t="s">
        <v>723</v>
      </c>
    </row>
    <row r="1417" spans="1:42" x14ac:dyDescent="0.35">
      <c r="A1417" s="48">
        <v>2020</v>
      </c>
      <c r="B1417">
        <v>614</v>
      </c>
      <c r="C1417" t="s">
        <v>485</v>
      </c>
      <c r="D1417" t="s">
        <v>476</v>
      </c>
      <c r="E1417" t="s">
        <v>49</v>
      </c>
      <c r="F1417">
        <v>2006</v>
      </c>
      <c r="G1417">
        <v>50</v>
      </c>
      <c r="H1417">
        <v>398.3125</v>
      </c>
      <c r="J1417">
        <v>75</v>
      </c>
      <c r="K1417" t="s">
        <v>723</v>
      </c>
      <c r="L1417" t="s">
        <v>723</v>
      </c>
      <c r="M1417">
        <v>0</v>
      </c>
      <c r="N1417" t="s">
        <v>723</v>
      </c>
      <c r="O1417" t="s">
        <v>723</v>
      </c>
      <c r="P1417">
        <v>0</v>
      </c>
      <c r="Q1417">
        <v>5576.375</v>
      </c>
      <c r="R1417" t="s">
        <v>723</v>
      </c>
      <c r="S1417" t="s">
        <v>723</v>
      </c>
      <c r="T1417">
        <v>0</v>
      </c>
      <c r="U1417" t="s">
        <v>723</v>
      </c>
      <c r="V1417" t="s">
        <v>723</v>
      </c>
      <c r="W1417">
        <v>0</v>
      </c>
      <c r="X1417" t="s">
        <v>723</v>
      </c>
      <c r="Y1417" t="s">
        <v>723</v>
      </c>
      <c r="Z1417">
        <v>0</v>
      </c>
      <c r="AA1417" t="s">
        <v>723</v>
      </c>
      <c r="AB1417" t="s">
        <v>722</v>
      </c>
      <c r="AC1417">
        <v>0</v>
      </c>
      <c r="AD1417" t="s">
        <v>723</v>
      </c>
      <c r="AE1417" t="s">
        <v>723</v>
      </c>
      <c r="AF1417">
        <v>0</v>
      </c>
      <c r="AG1417" t="s">
        <v>723</v>
      </c>
      <c r="AH1417" t="s">
        <v>723</v>
      </c>
      <c r="AI1417">
        <v>0</v>
      </c>
      <c r="AJ1417">
        <v>0</v>
      </c>
      <c r="AK1417">
        <v>0</v>
      </c>
      <c r="AL1417" t="s">
        <v>723</v>
      </c>
      <c r="AM1417" t="s">
        <v>723</v>
      </c>
      <c r="AN1417" s="61" t="s">
        <v>723</v>
      </c>
      <c r="AO1417" t="s">
        <v>723</v>
      </c>
      <c r="AP1417" t="s">
        <v>723</v>
      </c>
    </row>
    <row r="1418" spans="1:42" x14ac:dyDescent="0.35">
      <c r="A1418" s="48">
        <v>2020</v>
      </c>
      <c r="B1418">
        <v>615</v>
      </c>
      <c r="C1418" t="s">
        <v>486</v>
      </c>
      <c r="D1418" t="s">
        <v>476</v>
      </c>
      <c r="E1418" t="s">
        <v>49</v>
      </c>
      <c r="F1418">
        <v>2007</v>
      </c>
      <c r="G1418">
        <v>50</v>
      </c>
      <c r="H1418">
        <v>398.3125</v>
      </c>
      <c r="J1418">
        <v>75</v>
      </c>
      <c r="K1418" t="s">
        <v>723</v>
      </c>
      <c r="L1418" t="s">
        <v>723</v>
      </c>
      <c r="M1418">
        <v>0</v>
      </c>
      <c r="N1418" t="s">
        <v>723</v>
      </c>
      <c r="O1418" t="s">
        <v>723</v>
      </c>
      <c r="P1418">
        <v>0</v>
      </c>
      <c r="Q1418">
        <v>5178.0625</v>
      </c>
      <c r="R1418" t="s">
        <v>723</v>
      </c>
      <c r="S1418" t="s">
        <v>723</v>
      </c>
      <c r="T1418">
        <v>0</v>
      </c>
      <c r="U1418" t="s">
        <v>723</v>
      </c>
      <c r="V1418" t="s">
        <v>723</v>
      </c>
      <c r="W1418">
        <v>0</v>
      </c>
      <c r="X1418" t="s">
        <v>723</v>
      </c>
      <c r="Y1418" t="s">
        <v>723</v>
      </c>
      <c r="Z1418">
        <v>0</v>
      </c>
      <c r="AA1418" t="s">
        <v>723</v>
      </c>
      <c r="AB1418" t="s">
        <v>722</v>
      </c>
      <c r="AC1418">
        <v>0</v>
      </c>
      <c r="AD1418" t="s">
        <v>723</v>
      </c>
      <c r="AE1418" t="s">
        <v>723</v>
      </c>
      <c r="AF1418">
        <v>0</v>
      </c>
      <c r="AG1418" t="s">
        <v>723</v>
      </c>
      <c r="AH1418" t="s">
        <v>723</v>
      </c>
      <c r="AI1418">
        <v>0</v>
      </c>
      <c r="AJ1418">
        <v>0</v>
      </c>
      <c r="AK1418">
        <v>0</v>
      </c>
      <c r="AL1418" t="s">
        <v>723</v>
      </c>
      <c r="AM1418" t="s">
        <v>723</v>
      </c>
      <c r="AN1418" s="61" t="s">
        <v>723</v>
      </c>
      <c r="AO1418" t="s">
        <v>723</v>
      </c>
      <c r="AP1418" t="s">
        <v>723</v>
      </c>
    </row>
    <row r="1419" spans="1:42" x14ac:dyDescent="0.35">
      <c r="A1419" s="48">
        <v>2020</v>
      </c>
      <c r="B1419">
        <v>616</v>
      </c>
      <c r="C1419">
        <v>416360</v>
      </c>
      <c r="D1419" t="s">
        <v>476</v>
      </c>
      <c r="E1419" t="s">
        <v>49</v>
      </c>
      <c r="F1419">
        <v>2019</v>
      </c>
      <c r="G1419">
        <v>50</v>
      </c>
      <c r="H1419">
        <v>398.3125</v>
      </c>
      <c r="J1419">
        <v>75</v>
      </c>
      <c r="K1419" t="s">
        <v>723</v>
      </c>
      <c r="L1419" t="s">
        <v>723</v>
      </c>
      <c r="M1419">
        <v>0</v>
      </c>
      <c r="N1419" t="s">
        <v>723</v>
      </c>
      <c r="O1419" t="s">
        <v>723</v>
      </c>
      <c r="P1419">
        <v>0</v>
      </c>
      <c r="Q1419">
        <v>398.3125</v>
      </c>
      <c r="R1419" t="s">
        <v>723</v>
      </c>
      <c r="S1419" t="s">
        <v>723</v>
      </c>
      <c r="T1419">
        <v>0</v>
      </c>
      <c r="U1419" t="s">
        <v>723</v>
      </c>
      <c r="V1419" t="s">
        <v>723</v>
      </c>
      <c r="W1419">
        <v>0</v>
      </c>
      <c r="X1419" t="s">
        <v>723</v>
      </c>
      <c r="Y1419" t="s">
        <v>723</v>
      </c>
      <c r="Z1419">
        <v>0</v>
      </c>
      <c r="AA1419" t="s">
        <v>723</v>
      </c>
      <c r="AB1419" t="s">
        <v>722</v>
      </c>
      <c r="AC1419">
        <v>0</v>
      </c>
      <c r="AD1419" t="s">
        <v>723</v>
      </c>
      <c r="AE1419" t="s">
        <v>723</v>
      </c>
      <c r="AF1419">
        <v>0</v>
      </c>
      <c r="AG1419" t="s">
        <v>723</v>
      </c>
      <c r="AH1419" t="s">
        <v>723</v>
      </c>
      <c r="AI1419">
        <v>0</v>
      </c>
      <c r="AJ1419">
        <v>0</v>
      </c>
      <c r="AK1419">
        <v>0</v>
      </c>
      <c r="AL1419" t="s">
        <v>723</v>
      </c>
      <c r="AM1419" t="s">
        <v>723</v>
      </c>
      <c r="AN1419" s="61" t="s">
        <v>723</v>
      </c>
      <c r="AO1419" t="s">
        <v>723</v>
      </c>
      <c r="AP1419" t="s">
        <v>723</v>
      </c>
    </row>
    <row r="1420" spans="1:42" x14ac:dyDescent="0.35">
      <c r="A1420" s="48">
        <v>2020</v>
      </c>
      <c r="B1420">
        <v>617</v>
      </c>
      <c r="C1420">
        <v>496048</v>
      </c>
      <c r="D1420" t="s">
        <v>476</v>
      </c>
      <c r="E1420" t="s">
        <v>16</v>
      </c>
      <c r="F1420">
        <v>2001</v>
      </c>
      <c r="G1420">
        <v>83</v>
      </c>
      <c r="H1420">
        <v>365</v>
      </c>
      <c r="J1420">
        <v>100</v>
      </c>
      <c r="K1420" t="s">
        <v>722</v>
      </c>
      <c r="L1420">
        <v>0.5</v>
      </c>
      <c r="M1420">
        <v>0.5</v>
      </c>
      <c r="N1420" t="s">
        <v>722</v>
      </c>
      <c r="O1420">
        <v>7000</v>
      </c>
      <c r="P1420">
        <v>7000</v>
      </c>
      <c r="Q1420">
        <v>6935</v>
      </c>
      <c r="R1420" t="s">
        <v>722</v>
      </c>
      <c r="S1420">
        <v>2.08</v>
      </c>
      <c r="T1420">
        <v>2.08</v>
      </c>
      <c r="U1420" t="s">
        <v>722</v>
      </c>
      <c r="V1420">
        <v>2.5599999999999999E-4</v>
      </c>
      <c r="W1420">
        <v>2.5599999999999999E-4</v>
      </c>
      <c r="X1420" t="s">
        <v>722</v>
      </c>
      <c r="Y1420">
        <v>9.58</v>
      </c>
      <c r="Z1420">
        <v>9.58</v>
      </c>
      <c r="AA1420" t="s">
        <v>722</v>
      </c>
      <c r="AB1420">
        <v>1.63E-4</v>
      </c>
      <c r="AC1420">
        <v>1.63E-4</v>
      </c>
      <c r="AD1420" t="s">
        <v>722</v>
      </c>
      <c r="AE1420">
        <v>1</v>
      </c>
      <c r="AF1420">
        <v>1</v>
      </c>
      <c r="AG1420" t="s">
        <v>722</v>
      </c>
      <c r="AH1420">
        <v>0.97699999999999998</v>
      </c>
      <c r="AI1420">
        <v>0.97699999999999998</v>
      </c>
      <c r="AJ1420">
        <v>3.8553600000000001</v>
      </c>
      <c r="AK1420">
        <v>10.464065685</v>
      </c>
      <c r="AL1420">
        <v>128.74790111659064</v>
      </c>
      <c r="AM1420">
        <v>349.4424629839728</v>
      </c>
      <c r="AN1420" s="61">
        <v>6.4373950558295326E-2</v>
      </c>
      <c r="AO1420">
        <v>0.1747212314919864</v>
      </c>
      <c r="AP1420">
        <v>5.9211159723520035E-2</v>
      </c>
    </row>
    <row r="1421" spans="1:42" x14ac:dyDescent="0.35">
      <c r="A1421" s="48">
        <v>2020</v>
      </c>
      <c r="B1421">
        <v>618</v>
      </c>
      <c r="C1421">
        <v>299953</v>
      </c>
      <c r="D1421" t="s">
        <v>476</v>
      </c>
      <c r="E1421" t="s">
        <v>16</v>
      </c>
      <c r="F1421">
        <v>2002</v>
      </c>
      <c r="G1421">
        <v>22</v>
      </c>
      <c r="H1421">
        <v>398.3125</v>
      </c>
      <c r="J1421">
        <v>25</v>
      </c>
      <c r="K1421" t="s">
        <v>722</v>
      </c>
      <c r="L1421">
        <v>0.5</v>
      </c>
      <c r="M1421">
        <v>0.5</v>
      </c>
      <c r="N1421" t="s">
        <v>722</v>
      </c>
      <c r="O1421">
        <v>2000</v>
      </c>
      <c r="P1421">
        <v>2000</v>
      </c>
      <c r="Q1421">
        <v>7169.625</v>
      </c>
      <c r="R1421" t="s">
        <v>722</v>
      </c>
      <c r="S1421">
        <v>1.54</v>
      </c>
      <c r="T1421">
        <v>1.54</v>
      </c>
      <c r="U1421" t="s">
        <v>722</v>
      </c>
      <c r="V1421">
        <v>2.2499999999999999E-4</v>
      </c>
      <c r="W1421">
        <v>2.2499999999999999E-4</v>
      </c>
      <c r="X1421" t="s">
        <v>722</v>
      </c>
      <c r="Y1421">
        <v>7.32</v>
      </c>
      <c r="Z1421">
        <v>7.32</v>
      </c>
      <c r="AA1421" t="s">
        <v>722</v>
      </c>
      <c r="AB1421">
        <v>2.6600000000000001E-4</v>
      </c>
      <c r="AC1421">
        <v>2.6600000000000001E-4</v>
      </c>
      <c r="AD1421" t="s">
        <v>722</v>
      </c>
      <c r="AE1421">
        <v>1</v>
      </c>
      <c r="AF1421">
        <v>1</v>
      </c>
      <c r="AG1421" t="s">
        <v>722</v>
      </c>
      <c r="AH1421">
        <v>0.97699999999999998</v>
      </c>
      <c r="AI1421">
        <v>0.97699999999999998</v>
      </c>
      <c r="AJ1421">
        <v>1.99</v>
      </c>
      <c r="AK1421">
        <v>7.6714039999999999</v>
      </c>
      <c r="AL1421">
        <v>19.222238295145925</v>
      </c>
      <c r="AM1421">
        <v>74.101284294641005</v>
      </c>
      <c r="AN1421" s="61">
        <v>9.6111191475729638E-3</v>
      </c>
      <c r="AO1421">
        <v>3.7050642147320505E-2</v>
      </c>
      <c r="AP1421">
        <v>8.8403073919376112E-3</v>
      </c>
    </row>
    <row r="1422" spans="1:42" x14ac:dyDescent="0.35">
      <c r="A1422" s="48">
        <v>2020</v>
      </c>
      <c r="B1422">
        <v>619</v>
      </c>
      <c r="C1422">
        <v>299954</v>
      </c>
      <c r="D1422" t="s">
        <v>476</v>
      </c>
      <c r="E1422" t="s">
        <v>16</v>
      </c>
      <c r="F1422">
        <v>2002</v>
      </c>
      <c r="G1422">
        <v>22</v>
      </c>
      <c r="H1422">
        <v>398.3125</v>
      </c>
      <c r="J1422">
        <v>25</v>
      </c>
      <c r="K1422" t="s">
        <v>722</v>
      </c>
      <c r="L1422">
        <v>0.5</v>
      </c>
      <c r="M1422">
        <v>0.5</v>
      </c>
      <c r="N1422" t="s">
        <v>722</v>
      </c>
      <c r="O1422">
        <v>2000</v>
      </c>
      <c r="P1422">
        <v>2000</v>
      </c>
      <c r="Q1422">
        <v>7169.625</v>
      </c>
      <c r="R1422" t="s">
        <v>722</v>
      </c>
      <c r="S1422">
        <v>1.54</v>
      </c>
      <c r="T1422">
        <v>1.54</v>
      </c>
      <c r="U1422" t="s">
        <v>722</v>
      </c>
      <c r="V1422">
        <v>2.2499999999999999E-4</v>
      </c>
      <c r="W1422">
        <v>2.2499999999999999E-4</v>
      </c>
      <c r="X1422" t="s">
        <v>722</v>
      </c>
      <c r="Y1422">
        <v>7.32</v>
      </c>
      <c r="Z1422">
        <v>7.32</v>
      </c>
      <c r="AA1422" t="s">
        <v>722</v>
      </c>
      <c r="AB1422">
        <v>2.6600000000000001E-4</v>
      </c>
      <c r="AC1422">
        <v>2.6600000000000001E-4</v>
      </c>
      <c r="AD1422" t="s">
        <v>722</v>
      </c>
      <c r="AE1422">
        <v>1</v>
      </c>
      <c r="AF1422">
        <v>1</v>
      </c>
      <c r="AG1422" t="s">
        <v>722</v>
      </c>
      <c r="AH1422">
        <v>0.97699999999999998</v>
      </c>
      <c r="AI1422">
        <v>0.97699999999999998</v>
      </c>
      <c r="AJ1422">
        <v>1.99</v>
      </c>
      <c r="AK1422">
        <v>7.6714039999999999</v>
      </c>
      <c r="AL1422">
        <v>19.222238295145925</v>
      </c>
      <c r="AM1422">
        <v>74.101284294641005</v>
      </c>
      <c r="AN1422" s="61">
        <v>9.6111191475729638E-3</v>
      </c>
      <c r="AO1422">
        <v>3.7050642147320505E-2</v>
      </c>
      <c r="AP1422">
        <v>8.8403073919376112E-3</v>
      </c>
    </row>
    <row r="1423" spans="1:42" x14ac:dyDescent="0.35">
      <c r="A1423" s="48">
        <v>2020</v>
      </c>
      <c r="B1423">
        <v>620</v>
      </c>
      <c r="C1423">
        <v>299956</v>
      </c>
      <c r="D1423" t="s">
        <v>476</v>
      </c>
      <c r="E1423" t="s">
        <v>16</v>
      </c>
      <c r="F1423">
        <v>2002</v>
      </c>
      <c r="G1423">
        <v>22</v>
      </c>
      <c r="H1423">
        <v>398.3125</v>
      </c>
      <c r="J1423">
        <v>25</v>
      </c>
      <c r="K1423" t="s">
        <v>722</v>
      </c>
      <c r="L1423">
        <v>0.5</v>
      </c>
      <c r="M1423">
        <v>0.5</v>
      </c>
      <c r="N1423" t="s">
        <v>722</v>
      </c>
      <c r="O1423">
        <v>2000</v>
      </c>
      <c r="P1423">
        <v>2000</v>
      </c>
      <c r="Q1423">
        <v>7169.625</v>
      </c>
      <c r="R1423" t="s">
        <v>722</v>
      </c>
      <c r="S1423">
        <v>1.54</v>
      </c>
      <c r="T1423">
        <v>1.54</v>
      </c>
      <c r="U1423" t="s">
        <v>722</v>
      </c>
      <c r="V1423">
        <v>2.2499999999999999E-4</v>
      </c>
      <c r="W1423">
        <v>2.2499999999999999E-4</v>
      </c>
      <c r="X1423" t="s">
        <v>722</v>
      </c>
      <c r="Y1423">
        <v>7.32</v>
      </c>
      <c r="Z1423">
        <v>7.32</v>
      </c>
      <c r="AA1423" t="s">
        <v>722</v>
      </c>
      <c r="AB1423">
        <v>2.6600000000000001E-4</v>
      </c>
      <c r="AC1423">
        <v>2.6600000000000001E-4</v>
      </c>
      <c r="AD1423" t="s">
        <v>722</v>
      </c>
      <c r="AE1423">
        <v>1</v>
      </c>
      <c r="AF1423">
        <v>1</v>
      </c>
      <c r="AG1423" t="s">
        <v>722</v>
      </c>
      <c r="AH1423">
        <v>0.97699999999999998</v>
      </c>
      <c r="AI1423">
        <v>0.97699999999999998</v>
      </c>
      <c r="AJ1423">
        <v>1.99</v>
      </c>
      <c r="AK1423">
        <v>7.6714039999999999</v>
      </c>
      <c r="AL1423">
        <v>19.222238295145925</v>
      </c>
      <c r="AM1423">
        <v>74.101284294641005</v>
      </c>
      <c r="AN1423" s="61">
        <v>9.6111191475729638E-3</v>
      </c>
      <c r="AO1423">
        <v>3.7050642147320505E-2</v>
      </c>
      <c r="AP1423">
        <v>8.8403073919376112E-3</v>
      </c>
    </row>
    <row r="1424" spans="1:42" x14ac:dyDescent="0.35">
      <c r="A1424" s="48">
        <v>2020</v>
      </c>
      <c r="B1424">
        <v>621</v>
      </c>
      <c r="C1424">
        <v>297499</v>
      </c>
      <c r="D1424" t="s">
        <v>476</v>
      </c>
      <c r="E1424" t="s">
        <v>16</v>
      </c>
      <c r="F1424">
        <v>2004</v>
      </c>
      <c r="G1424">
        <v>217</v>
      </c>
      <c r="H1424">
        <v>398.3125</v>
      </c>
      <c r="J1424">
        <v>300</v>
      </c>
      <c r="K1424" t="s">
        <v>722</v>
      </c>
      <c r="L1424">
        <v>0.5</v>
      </c>
      <c r="M1424">
        <v>0.5</v>
      </c>
      <c r="N1424" t="s">
        <v>722</v>
      </c>
      <c r="O1424">
        <v>7000</v>
      </c>
      <c r="P1424">
        <v>7000</v>
      </c>
      <c r="Q1424">
        <v>6373</v>
      </c>
      <c r="R1424" t="s">
        <v>722</v>
      </c>
      <c r="S1424">
        <v>0.129</v>
      </c>
      <c r="T1424">
        <v>0.129</v>
      </c>
      <c r="U1424" t="s">
        <v>722</v>
      </c>
      <c r="V1424">
        <v>3.746E-4</v>
      </c>
      <c r="W1424">
        <v>3.746E-4</v>
      </c>
      <c r="X1424" t="s">
        <v>722</v>
      </c>
      <c r="Y1424">
        <v>0.13700000000000001</v>
      </c>
      <c r="Z1424">
        <v>0.13700000000000001</v>
      </c>
      <c r="AA1424" t="s">
        <v>722</v>
      </c>
      <c r="AB1424">
        <v>4.0660000000000002E-4</v>
      </c>
      <c r="AC1424">
        <v>4.0660000000000002E-4</v>
      </c>
      <c r="AD1424" t="s">
        <v>722</v>
      </c>
      <c r="AE1424">
        <v>1</v>
      </c>
      <c r="AF1424">
        <v>1</v>
      </c>
      <c r="AG1424" t="s">
        <v>722</v>
      </c>
      <c r="AH1424">
        <v>0.97699999999999998</v>
      </c>
      <c r="AI1424">
        <v>0.97699999999999998</v>
      </c>
      <c r="AJ1424">
        <v>2.5163258000000002</v>
      </c>
      <c r="AK1424">
        <v>2.6655117786000004</v>
      </c>
      <c r="AL1424">
        <v>239.74789565586443</v>
      </c>
      <c r="AM1424">
        <v>253.96188353879714</v>
      </c>
      <c r="AN1424" s="61">
        <v>0.11987394782793222</v>
      </c>
      <c r="AO1424">
        <v>0.12698094176939859</v>
      </c>
      <c r="AP1424">
        <v>0.11026005721213204</v>
      </c>
    </row>
    <row r="1425" spans="1:42" x14ac:dyDescent="0.35">
      <c r="A1425" s="48">
        <v>2020</v>
      </c>
      <c r="B1425">
        <v>622</v>
      </c>
      <c r="C1425">
        <v>828248</v>
      </c>
      <c r="D1425" t="s">
        <v>476</v>
      </c>
      <c r="E1425" t="s">
        <v>16</v>
      </c>
      <c r="F1425">
        <v>2004</v>
      </c>
      <c r="G1425">
        <v>169</v>
      </c>
      <c r="H1425">
        <v>398.3125</v>
      </c>
      <c r="J1425">
        <v>175</v>
      </c>
      <c r="K1425" t="s">
        <v>722</v>
      </c>
      <c r="L1425">
        <v>0.5</v>
      </c>
      <c r="M1425">
        <v>0.5</v>
      </c>
      <c r="N1425" t="s">
        <v>722</v>
      </c>
      <c r="O1425">
        <v>7000</v>
      </c>
      <c r="P1425">
        <v>7000</v>
      </c>
      <c r="Q1425">
        <v>6373</v>
      </c>
      <c r="R1425" t="s">
        <v>722</v>
      </c>
      <c r="S1425">
        <v>0.129</v>
      </c>
      <c r="T1425">
        <v>0.129</v>
      </c>
      <c r="U1425" t="s">
        <v>722</v>
      </c>
      <c r="V1425">
        <v>3.746E-4</v>
      </c>
      <c r="W1425">
        <v>3.746E-4</v>
      </c>
      <c r="X1425" t="s">
        <v>722</v>
      </c>
      <c r="Y1425">
        <v>0.13700000000000001</v>
      </c>
      <c r="Z1425">
        <v>0.13700000000000001</v>
      </c>
      <c r="AA1425" t="s">
        <v>722</v>
      </c>
      <c r="AB1425">
        <v>4.0660000000000002E-4</v>
      </c>
      <c r="AC1425">
        <v>4.0660000000000002E-4</v>
      </c>
      <c r="AD1425" t="s">
        <v>722</v>
      </c>
      <c r="AE1425">
        <v>1</v>
      </c>
      <c r="AF1425">
        <v>1</v>
      </c>
      <c r="AG1425" t="s">
        <v>722</v>
      </c>
      <c r="AH1425">
        <v>0.97699999999999998</v>
      </c>
      <c r="AI1425">
        <v>0.97699999999999998</v>
      </c>
      <c r="AJ1425">
        <v>2.5163258000000002</v>
      </c>
      <c r="AK1425">
        <v>2.6655117786000004</v>
      </c>
      <c r="AL1425">
        <v>186.71610306839213</v>
      </c>
      <c r="AM1425">
        <v>197.78598303251943</v>
      </c>
      <c r="AN1425" s="61">
        <v>9.3358051534196074E-2</v>
      </c>
      <c r="AO1425">
        <v>9.8892991516259715E-2</v>
      </c>
      <c r="AP1425">
        <v>8.587073580115355E-2</v>
      </c>
    </row>
    <row r="1426" spans="1:42" x14ac:dyDescent="0.35">
      <c r="A1426" s="48">
        <v>2020</v>
      </c>
      <c r="B1426">
        <v>623</v>
      </c>
      <c r="C1426">
        <v>61728</v>
      </c>
      <c r="D1426" t="s">
        <v>476</v>
      </c>
      <c r="E1426" t="s">
        <v>16</v>
      </c>
      <c r="F1426">
        <v>2006</v>
      </c>
      <c r="G1426">
        <v>100</v>
      </c>
      <c r="H1426">
        <v>398.3125</v>
      </c>
      <c r="J1426">
        <v>175</v>
      </c>
      <c r="K1426" t="s">
        <v>722</v>
      </c>
      <c r="L1426">
        <v>0.5</v>
      </c>
      <c r="M1426">
        <v>0.5</v>
      </c>
      <c r="N1426" t="s">
        <v>722</v>
      </c>
      <c r="O1426">
        <v>7000</v>
      </c>
      <c r="P1426">
        <v>7000</v>
      </c>
      <c r="Q1426">
        <v>5576.375</v>
      </c>
      <c r="R1426" t="s">
        <v>722</v>
      </c>
      <c r="S1426">
        <v>0.129</v>
      </c>
      <c r="T1426">
        <v>0.129</v>
      </c>
      <c r="U1426" t="s">
        <v>722</v>
      </c>
      <c r="V1426">
        <v>3.746E-4</v>
      </c>
      <c r="W1426">
        <v>3.746E-4</v>
      </c>
      <c r="X1426" t="s">
        <v>722</v>
      </c>
      <c r="Y1426">
        <v>0.13700000000000001</v>
      </c>
      <c r="Z1426">
        <v>0.13700000000000001</v>
      </c>
      <c r="AA1426" t="s">
        <v>722</v>
      </c>
      <c r="AB1426">
        <v>4.0660000000000002E-4</v>
      </c>
      <c r="AC1426">
        <v>4.0660000000000002E-4</v>
      </c>
      <c r="AD1426" t="s">
        <v>722</v>
      </c>
      <c r="AE1426">
        <v>1</v>
      </c>
      <c r="AF1426">
        <v>1</v>
      </c>
      <c r="AG1426" t="s">
        <v>722</v>
      </c>
      <c r="AH1426">
        <v>0.97699999999999998</v>
      </c>
      <c r="AI1426">
        <v>0.97699999999999998</v>
      </c>
      <c r="AJ1426">
        <v>2.2179100749999998</v>
      </c>
      <c r="AK1426">
        <v>2.3490539312749998</v>
      </c>
      <c r="AL1426">
        <v>97.380529874040576</v>
      </c>
      <c r="AM1426">
        <v>103.13858939040061</v>
      </c>
      <c r="AN1426" s="61">
        <v>4.8690264937020292E-2</v>
      </c>
      <c r="AO1426">
        <v>5.1569294695200309E-2</v>
      </c>
      <c r="AP1426">
        <v>4.4785305689071263E-2</v>
      </c>
    </row>
    <row r="1427" spans="1:42" x14ac:dyDescent="0.35">
      <c r="A1427" s="48">
        <v>2020</v>
      </c>
      <c r="B1427">
        <v>624</v>
      </c>
      <c r="C1427">
        <v>23846</v>
      </c>
      <c r="D1427" t="s">
        <v>476</v>
      </c>
      <c r="E1427" t="s">
        <v>16</v>
      </c>
      <c r="F1427">
        <v>2009</v>
      </c>
      <c r="G1427">
        <v>114</v>
      </c>
      <c r="H1427">
        <v>398.3125</v>
      </c>
      <c r="J1427">
        <v>175</v>
      </c>
      <c r="K1427" t="s">
        <v>722</v>
      </c>
      <c r="L1427">
        <v>0.5</v>
      </c>
      <c r="M1427">
        <v>0.5</v>
      </c>
      <c r="N1427" t="s">
        <v>722</v>
      </c>
      <c r="O1427">
        <v>10000</v>
      </c>
      <c r="P1427">
        <v>10000</v>
      </c>
      <c r="Q1427">
        <v>4381.4375</v>
      </c>
      <c r="R1427" t="s">
        <v>722</v>
      </c>
      <c r="S1427">
        <v>0.129</v>
      </c>
      <c r="T1427">
        <v>0.129</v>
      </c>
      <c r="U1427" t="s">
        <v>722</v>
      </c>
      <c r="V1427">
        <v>1.662E-4</v>
      </c>
      <c r="W1427">
        <v>1.662E-4</v>
      </c>
      <c r="X1427" t="s">
        <v>722</v>
      </c>
      <c r="Y1427">
        <v>0.13700000000000001</v>
      </c>
      <c r="Z1427">
        <v>0.13700000000000001</v>
      </c>
      <c r="AA1427" t="s">
        <v>722</v>
      </c>
      <c r="AB1427">
        <v>1.806E-4</v>
      </c>
      <c r="AC1427">
        <v>1.806E-4</v>
      </c>
      <c r="AD1427" t="s">
        <v>722</v>
      </c>
      <c r="AE1427">
        <v>1</v>
      </c>
      <c r="AF1427">
        <v>1</v>
      </c>
      <c r="AG1427" t="s">
        <v>722</v>
      </c>
      <c r="AH1427">
        <v>0.97699999999999998</v>
      </c>
      <c r="AI1427">
        <v>0.97699999999999998</v>
      </c>
      <c r="AJ1427">
        <v>0.85719491250000002</v>
      </c>
      <c r="AK1427">
        <v>0.9069369974125</v>
      </c>
      <c r="AL1427">
        <v>42.905467235601662</v>
      </c>
      <c r="AM1427">
        <v>45.395224656372385</v>
      </c>
      <c r="AN1427" s="61">
        <v>2.1452733617800833E-2</v>
      </c>
      <c r="AO1427">
        <v>2.2697612328186192E-2</v>
      </c>
      <c r="AP1427">
        <v>1.9732224381653205E-2</v>
      </c>
    </row>
    <row r="1428" spans="1:42" x14ac:dyDescent="0.35">
      <c r="A1428" s="48">
        <v>2020</v>
      </c>
      <c r="B1428">
        <v>625</v>
      </c>
      <c r="C1428">
        <v>837547</v>
      </c>
      <c r="D1428" t="s">
        <v>476</v>
      </c>
      <c r="E1428" t="s">
        <v>16</v>
      </c>
      <c r="F1428">
        <v>2013</v>
      </c>
      <c r="G1428">
        <v>22</v>
      </c>
      <c r="H1428">
        <v>398.3125</v>
      </c>
      <c r="J1428">
        <v>25</v>
      </c>
      <c r="K1428" t="s">
        <v>722</v>
      </c>
      <c r="L1428">
        <v>0.5</v>
      </c>
      <c r="M1428">
        <v>0.5</v>
      </c>
      <c r="N1428" t="s">
        <v>722</v>
      </c>
      <c r="O1428">
        <v>2000</v>
      </c>
      <c r="P1428">
        <v>2000</v>
      </c>
      <c r="Q1428">
        <v>2788.1875</v>
      </c>
      <c r="R1428" t="s">
        <v>722</v>
      </c>
      <c r="S1428">
        <v>1.54</v>
      </c>
      <c r="T1428">
        <v>1.54</v>
      </c>
      <c r="U1428" t="s">
        <v>722</v>
      </c>
      <c r="V1428">
        <v>2.2499999999999999E-4</v>
      </c>
      <c r="W1428">
        <v>2.2499999999999999E-4</v>
      </c>
      <c r="X1428" t="s">
        <v>722</v>
      </c>
      <c r="Y1428">
        <v>7.32</v>
      </c>
      <c r="Z1428">
        <v>7.32</v>
      </c>
      <c r="AA1428" t="s">
        <v>722</v>
      </c>
      <c r="AB1428">
        <v>2.6600000000000001E-4</v>
      </c>
      <c r="AC1428">
        <v>2.6600000000000001E-4</v>
      </c>
      <c r="AD1428" t="s">
        <v>722</v>
      </c>
      <c r="AE1428">
        <v>1</v>
      </c>
      <c r="AF1428">
        <v>1</v>
      </c>
      <c r="AG1428" t="s">
        <v>722</v>
      </c>
      <c r="AH1428">
        <v>0.97699999999999998</v>
      </c>
      <c r="AI1428">
        <v>0.97699999999999998</v>
      </c>
      <c r="AJ1428">
        <v>1.99</v>
      </c>
      <c r="AK1428">
        <v>7.6714039999999999</v>
      </c>
      <c r="AL1428">
        <v>19.222238295145925</v>
      </c>
      <c r="AM1428">
        <v>74.101284294641005</v>
      </c>
      <c r="AN1428" s="61">
        <v>9.6111191475729638E-3</v>
      </c>
      <c r="AO1428">
        <v>3.7050642147320505E-2</v>
      </c>
      <c r="AP1428">
        <v>8.8403073919376112E-3</v>
      </c>
    </row>
    <row r="1429" spans="1:42" x14ac:dyDescent="0.35">
      <c r="A1429" s="48">
        <v>2020</v>
      </c>
      <c r="B1429">
        <v>626</v>
      </c>
      <c r="C1429">
        <v>837550</v>
      </c>
      <c r="D1429" t="s">
        <v>476</v>
      </c>
      <c r="E1429" t="s">
        <v>16</v>
      </c>
      <c r="F1429">
        <v>2013</v>
      </c>
      <c r="G1429">
        <v>22</v>
      </c>
      <c r="H1429">
        <v>398.3125</v>
      </c>
      <c r="J1429">
        <v>25</v>
      </c>
      <c r="K1429" t="s">
        <v>722</v>
      </c>
      <c r="L1429">
        <v>0.5</v>
      </c>
      <c r="M1429">
        <v>0.5</v>
      </c>
      <c r="N1429" t="s">
        <v>722</v>
      </c>
      <c r="O1429">
        <v>2000</v>
      </c>
      <c r="P1429">
        <v>2000</v>
      </c>
      <c r="Q1429">
        <v>2788.1875</v>
      </c>
      <c r="R1429" t="s">
        <v>722</v>
      </c>
      <c r="S1429">
        <v>1.54</v>
      </c>
      <c r="T1429">
        <v>1.54</v>
      </c>
      <c r="U1429" t="s">
        <v>722</v>
      </c>
      <c r="V1429">
        <v>2.2499999999999999E-4</v>
      </c>
      <c r="W1429">
        <v>2.2499999999999999E-4</v>
      </c>
      <c r="X1429" t="s">
        <v>722</v>
      </c>
      <c r="Y1429">
        <v>7.32</v>
      </c>
      <c r="Z1429">
        <v>7.32</v>
      </c>
      <c r="AA1429" t="s">
        <v>722</v>
      </c>
      <c r="AB1429">
        <v>2.6600000000000001E-4</v>
      </c>
      <c r="AC1429">
        <v>2.6600000000000001E-4</v>
      </c>
      <c r="AD1429" t="s">
        <v>722</v>
      </c>
      <c r="AE1429">
        <v>1</v>
      </c>
      <c r="AF1429">
        <v>1</v>
      </c>
      <c r="AG1429" t="s">
        <v>722</v>
      </c>
      <c r="AH1429">
        <v>0.97699999999999998</v>
      </c>
      <c r="AI1429">
        <v>0.97699999999999998</v>
      </c>
      <c r="AJ1429">
        <v>1.99</v>
      </c>
      <c r="AK1429">
        <v>7.6714039999999999</v>
      </c>
      <c r="AL1429">
        <v>19.222238295145925</v>
      </c>
      <c r="AM1429">
        <v>74.101284294641005</v>
      </c>
      <c r="AN1429" s="61">
        <v>9.6111191475729638E-3</v>
      </c>
      <c r="AO1429">
        <v>3.7050642147320505E-2</v>
      </c>
      <c r="AP1429">
        <v>8.8403073919376112E-3</v>
      </c>
    </row>
    <row r="1430" spans="1:42" x14ac:dyDescent="0.35">
      <c r="A1430" s="48">
        <v>2020</v>
      </c>
      <c r="B1430">
        <v>627</v>
      </c>
      <c r="C1430">
        <v>837552</v>
      </c>
      <c r="D1430" t="s">
        <v>476</v>
      </c>
      <c r="E1430" t="s">
        <v>16</v>
      </c>
      <c r="F1430">
        <v>2013</v>
      </c>
      <c r="G1430">
        <v>22</v>
      </c>
      <c r="H1430">
        <v>398.3125</v>
      </c>
      <c r="J1430">
        <v>25</v>
      </c>
      <c r="K1430" t="s">
        <v>722</v>
      </c>
      <c r="L1430">
        <v>0.5</v>
      </c>
      <c r="M1430">
        <v>0.5</v>
      </c>
      <c r="N1430" t="s">
        <v>722</v>
      </c>
      <c r="O1430">
        <v>2000</v>
      </c>
      <c r="P1430">
        <v>2000</v>
      </c>
      <c r="Q1430">
        <v>2788.1875</v>
      </c>
      <c r="R1430" t="s">
        <v>722</v>
      </c>
      <c r="S1430">
        <v>1.54</v>
      </c>
      <c r="T1430">
        <v>1.54</v>
      </c>
      <c r="U1430" t="s">
        <v>722</v>
      </c>
      <c r="V1430">
        <v>2.2499999999999999E-4</v>
      </c>
      <c r="W1430">
        <v>2.2499999999999999E-4</v>
      </c>
      <c r="X1430" t="s">
        <v>722</v>
      </c>
      <c r="Y1430">
        <v>7.32</v>
      </c>
      <c r="Z1430">
        <v>7.32</v>
      </c>
      <c r="AA1430" t="s">
        <v>722</v>
      </c>
      <c r="AB1430">
        <v>2.6600000000000001E-4</v>
      </c>
      <c r="AC1430">
        <v>2.6600000000000001E-4</v>
      </c>
      <c r="AD1430" t="s">
        <v>722</v>
      </c>
      <c r="AE1430">
        <v>1</v>
      </c>
      <c r="AF1430">
        <v>1</v>
      </c>
      <c r="AG1430" t="s">
        <v>722</v>
      </c>
      <c r="AH1430">
        <v>0.97699999999999998</v>
      </c>
      <c r="AI1430">
        <v>0.97699999999999998</v>
      </c>
      <c r="AJ1430">
        <v>1.99</v>
      </c>
      <c r="AK1430">
        <v>7.6714039999999999</v>
      </c>
      <c r="AL1430">
        <v>19.222238295145925</v>
      </c>
      <c r="AM1430">
        <v>74.101284294641005</v>
      </c>
      <c r="AN1430" s="61">
        <v>9.6111191475729638E-3</v>
      </c>
      <c r="AO1430">
        <v>3.7050642147320505E-2</v>
      </c>
      <c r="AP1430">
        <v>8.8403073919376112E-3</v>
      </c>
    </row>
    <row r="1431" spans="1:42" x14ac:dyDescent="0.35">
      <c r="A1431" s="48">
        <v>2020</v>
      </c>
      <c r="B1431">
        <v>628</v>
      </c>
      <c r="C1431">
        <v>837553</v>
      </c>
      <c r="D1431" t="s">
        <v>476</v>
      </c>
      <c r="E1431" t="s">
        <v>16</v>
      </c>
      <c r="F1431">
        <v>2013</v>
      </c>
      <c r="G1431">
        <v>22</v>
      </c>
      <c r="H1431">
        <v>398.3125</v>
      </c>
      <c r="J1431">
        <v>25</v>
      </c>
      <c r="K1431" t="s">
        <v>722</v>
      </c>
      <c r="L1431">
        <v>0.5</v>
      </c>
      <c r="M1431">
        <v>0.5</v>
      </c>
      <c r="N1431" t="s">
        <v>722</v>
      </c>
      <c r="O1431">
        <v>2000</v>
      </c>
      <c r="P1431">
        <v>2000</v>
      </c>
      <c r="Q1431">
        <v>2788.1875</v>
      </c>
      <c r="R1431" t="s">
        <v>722</v>
      </c>
      <c r="S1431">
        <v>1.54</v>
      </c>
      <c r="T1431">
        <v>1.54</v>
      </c>
      <c r="U1431" t="s">
        <v>722</v>
      </c>
      <c r="V1431">
        <v>2.2499999999999999E-4</v>
      </c>
      <c r="W1431">
        <v>2.2499999999999999E-4</v>
      </c>
      <c r="X1431" t="s">
        <v>722</v>
      </c>
      <c r="Y1431">
        <v>7.32</v>
      </c>
      <c r="Z1431">
        <v>7.32</v>
      </c>
      <c r="AA1431" t="s">
        <v>722</v>
      </c>
      <c r="AB1431">
        <v>2.6600000000000001E-4</v>
      </c>
      <c r="AC1431">
        <v>2.6600000000000001E-4</v>
      </c>
      <c r="AD1431" t="s">
        <v>722</v>
      </c>
      <c r="AE1431">
        <v>1</v>
      </c>
      <c r="AF1431">
        <v>1</v>
      </c>
      <c r="AG1431" t="s">
        <v>722</v>
      </c>
      <c r="AH1431">
        <v>0.97699999999999998</v>
      </c>
      <c r="AI1431">
        <v>0.97699999999999998</v>
      </c>
      <c r="AJ1431">
        <v>1.99</v>
      </c>
      <c r="AK1431">
        <v>7.6714039999999999</v>
      </c>
      <c r="AL1431">
        <v>19.222238295145925</v>
      </c>
      <c r="AM1431">
        <v>74.101284294641005</v>
      </c>
      <c r="AN1431" s="61">
        <v>9.6111191475729638E-3</v>
      </c>
      <c r="AO1431">
        <v>3.7050642147320505E-2</v>
      </c>
      <c r="AP1431">
        <v>8.8403073919376112E-3</v>
      </c>
    </row>
    <row r="1432" spans="1:42" x14ac:dyDescent="0.35">
      <c r="A1432" s="48">
        <v>2020</v>
      </c>
      <c r="B1432">
        <v>629</v>
      </c>
      <c r="C1432">
        <v>415654</v>
      </c>
      <c r="D1432" t="s">
        <v>476</v>
      </c>
      <c r="E1432" t="s">
        <v>16</v>
      </c>
      <c r="F1432">
        <v>2019</v>
      </c>
      <c r="G1432">
        <v>169</v>
      </c>
      <c r="H1432">
        <v>398.3125</v>
      </c>
      <c r="J1432">
        <v>175</v>
      </c>
      <c r="K1432" t="s">
        <v>722</v>
      </c>
      <c r="L1432">
        <v>0.5</v>
      </c>
      <c r="M1432">
        <v>0.5</v>
      </c>
      <c r="N1432" t="s">
        <v>722</v>
      </c>
      <c r="O1432">
        <v>10000</v>
      </c>
      <c r="P1432">
        <v>10000</v>
      </c>
      <c r="Q1432">
        <v>398.3125</v>
      </c>
      <c r="R1432" t="s">
        <v>722</v>
      </c>
      <c r="S1432">
        <v>0.129</v>
      </c>
      <c r="T1432">
        <v>0.129</v>
      </c>
      <c r="U1432" t="s">
        <v>722</v>
      </c>
      <c r="V1432">
        <v>1.0200000000000001E-5</v>
      </c>
      <c r="W1432">
        <v>1.0200000000000001E-5</v>
      </c>
      <c r="X1432" t="s">
        <v>722</v>
      </c>
      <c r="Y1432">
        <v>0.13700000000000001</v>
      </c>
      <c r="Z1432">
        <v>0.13700000000000001</v>
      </c>
      <c r="AA1432" t="s">
        <v>722</v>
      </c>
      <c r="AB1432">
        <v>5.66E-5</v>
      </c>
      <c r="AC1432">
        <v>5.66E-5</v>
      </c>
      <c r="AD1432" t="s">
        <v>722</v>
      </c>
      <c r="AE1432">
        <v>1</v>
      </c>
      <c r="AF1432">
        <v>1</v>
      </c>
      <c r="AG1432" t="s">
        <v>722</v>
      </c>
      <c r="AH1432">
        <v>0.97699999999999998</v>
      </c>
      <c r="AI1432">
        <v>0.97699999999999998</v>
      </c>
      <c r="AJ1432">
        <v>0.1330627875</v>
      </c>
      <c r="AK1432">
        <v>0.1558749642875</v>
      </c>
      <c r="AL1432">
        <v>9.8735088856210727</v>
      </c>
      <c r="AM1432">
        <v>11.566215272158633</v>
      </c>
      <c r="AN1432" s="61">
        <v>4.9367544428105363E-3</v>
      </c>
      <c r="AO1432">
        <v>5.7831076360793168E-3</v>
      </c>
      <c r="AP1432">
        <v>4.5408267364971311E-3</v>
      </c>
    </row>
    <row r="1433" spans="1:42" x14ac:dyDescent="0.35">
      <c r="A1433" s="48">
        <v>2020</v>
      </c>
      <c r="B1433">
        <v>630</v>
      </c>
      <c r="C1433">
        <v>415655</v>
      </c>
      <c r="D1433" t="s">
        <v>476</v>
      </c>
      <c r="E1433" t="s">
        <v>16</v>
      </c>
      <c r="F1433">
        <v>2019</v>
      </c>
      <c r="G1433">
        <v>169</v>
      </c>
      <c r="H1433">
        <v>398.3125</v>
      </c>
      <c r="J1433">
        <v>175</v>
      </c>
      <c r="K1433" t="s">
        <v>722</v>
      </c>
      <c r="L1433">
        <v>0.5</v>
      </c>
      <c r="M1433">
        <v>0.5</v>
      </c>
      <c r="N1433" t="s">
        <v>722</v>
      </c>
      <c r="O1433">
        <v>10000</v>
      </c>
      <c r="P1433">
        <v>10000</v>
      </c>
      <c r="Q1433">
        <v>398.3125</v>
      </c>
      <c r="R1433" t="s">
        <v>722</v>
      </c>
      <c r="S1433">
        <v>0.129</v>
      </c>
      <c r="T1433">
        <v>0.129</v>
      </c>
      <c r="U1433" t="s">
        <v>722</v>
      </c>
      <c r="V1433">
        <v>1.0200000000000001E-5</v>
      </c>
      <c r="W1433">
        <v>1.0200000000000001E-5</v>
      </c>
      <c r="X1433" t="s">
        <v>722</v>
      </c>
      <c r="Y1433">
        <v>0.13700000000000001</v>
      </c>
      <c r="Z1433">
        <v>0.13700000000000001</v>
      </c>
      <c r="AA1433" t="s">
        <v>722</v>
      </c>
      <c r="AB1433">
        <v>5.66E-5</v>
      </c>
      <c r="AC1433">
        <v>5.66E-5</v>
      </c>
      <c r="AD1433" t="s">
        <v>722</v>
      </c>
      <c r="AE1433">
        <v>1</v>
      </c>
      <c r="AF1433">
        <v>1</v>
      </c>
      <c r="AG1433" t="s">
        <v>722</v>
      </c>
      <c r="AH1433">
        <v>0.97699999999999998</v>
      </c>
      <c r="AI1433">
        <v>0.97699999999999998</v>
      </c>
      <c r="AJ1433">
        <v>0.1330627875</v>
      </c>
      <c r="AK1433">
        <v>0.1558749642875</v>
      </c>
      <c r="AL1433">
        <v>9.8735088856210727</v>
      </c>
      <c r="AM1433">
        <v>11.566215272158633</v>
      </c>
      <c r="AN1433" s="61">
        <v>4.9367544428105363E-3</v>
      </c>
      <c r="AO1433">
        <v>5.7831076360793168E-3</v>
      </c>
      <c r="AP1433">
        <v>4.5408267364971311E-3</v>
      </c>
    </row>
    <row r="1434" spans="1:42" x14ac:dyDescent="0.35">
      <c r="A1434" s="48">
        <v>2020</v>
      </c>
      <c r="B1434">
        <v>631</v>
      </c>
      <c r="C1434">
        <v>415788</v>
      </c>
      <c r="D1434" t="s">
        <v>476</v>
      </c>
      <c r="E1434" t="s">
        <v>16</v>
      </c>
      <c r="F1434">
        <v>2019</v>
      </c>
      <c r="G1434">
        <v>169</v>
      </c>
      <c r="H1434">
        <v>398.3125</v>
      </c>
      <c r="J1434">
        <v>175</v>
      </c>
      <c r="K1434" t="s">
        <v>722</v>
      </c>
      <c r="L1434">
        <v>0.5</v>
      </c>
      <c r="M1434">
        <v>0.5</v>
      </c>
      <c r="N1434" t="s">
        <v>722</v>
      </c>
      <c r="O1434">
        <v>10000</v>
      </c>
      <c r="P1434">
        <v>10000</v>
      </c>
      <c r="Q1434">
        <v>398.3125</v>
      </c>
      <c r="R1434" t="s">
        <v>722</v>
      </c>
      <c r="S1434">
        <v>0.129</v>
      </c>
      <c r="T1434">
        <v>0.129</v>
      </c>
      <c r="U1434" t="s">
        <v>722</v>
      </c>
      <c r="V1434">
        <v>1.0200000000000001E-5</v>
      </c>
      <c r="W1434">
        <v>1.0200000000000001E-5</v>
      </c>
      <c r="X1434" t="s">
        <v>722</v>
      </c>
      <c r="Y1434">
        <v>0.13700000000000001</v>
      </c>
      <c r="Z1434">
        <v>0.13700000000000001</v>
      </c>
      <c r="AA1434" t="s">
        <v>722</v>
      </c>
      <c r="AB1434">
        <v>5.66E-5</v>
      </c>
      <c r="AC1434">
        <v>5.66E-5</v>
      </c>
      <c r="AD1434" t="s">
        <v>722</v>
      </c>
      <c r="AE1434">
        <v>1</v>
      </c>
      <c r="AF1434">
        <v>1</v>
      </c>
      <c r="AG1434" t="s">
        <v>722</v>
      </c>
      <c r="AH1434">
        <v>0.97699999999999998</v>
      </c>
      <c r="AI1434">
        <v>0.97699999999999998</v>
      </c>
      <c r="AJ1434">
        <v>0.1330627875</v>
      </c>
      <c r="AK1434">
        <v>0.1558749642875</v>
      </c>
      <c r="AL1434">
        <v>9.8735088856210727</v>
      </c>
      <c r="AM1434">
        <v>11.566215272158633</v>
      </c>
      <c r="AN1434" s="61">
        <v>4.9367544428105363E-3</v>
      </c>
      <c r="AO1434">
        <v>5.7831076360793168E-3</v>
      </c>
      <c r="AP1434">
        <v>4.5408267364971311E-3</v>
      </c>
    </row>
    <row r="1435" spans="1:42" x14ac:dyDescent="0.35">
      <c r="A1435" s="48">
        <v>2020</v>
      </c>
      <c r="B1435">
        <v>632</v>
      </c>
      <c r="C1435">
        <v>299893</v>
      </c>
      <c r="D1435" t="s">
        <v>492</v>
      </c>
      <c r="E1435" t="s">
        <v>9</v>
      </c>
      <c r="F1435">
        <v>2002</v>
      </c>
      <c r="G1435">
        <v>15.7</v>
      </c>
      <c r="H1435">
        <v>182.54430379746836</v>
      </c>
      <c r="I1435" t="s">
        <v>619</v>
      </c>
      <c r="J1435">
        <v>25</v>
      </c>
      <c r="K1435">
        <v>0.34</v>
      </c>
      <c r="L1435" t="s">
        <v>722</v>
      </c>
      <c r="M1435">
        <v>0.34</v>
      </c>
      <c r="N1435">
        <v>5000</v>
      </c>
      <c r="O1435" t="s">
        <v>722</v>
      </c>
      <c r="P1435">
        <v>5000</v>
      </c>
      <c r="Q1435">
        <v>3285.7974683544303</v>
      </c>
      <c r="R1435">
        <v>1.45</v>
      </c>
      <c r="S1435" t="s">
        <v>722</v>
      </c>
      <c r="T1435">
        <v>1.45</v>
      </c>
      <c r="U1435">
        <v>1.85E-4</v>
      </c>
      <c r="V1435" t="s">
        <v>722</v>
      </c>
      <c r="W1435">
        <v>1.85E-4</v>
      </c>
      <c r="X1435">
        <v>5.4222400000000004</v>
      </c>
      <c r="Y1435" t="s">
        <v>722</v>
      </c>
      <c r="Z1435">
        <v>5.4222400000000004</v>
      </c>
      <c r="AA1435">
        <v>0</v>
      </c>
      <c r="AB1435" t="s">
        <v>722</v>
      </c>
      <c r="AC1435">
        <v>0</v>
      </c>
      <c r="AD1435">
        <v>0.9</v>
      </c>
      <c r="AE1435" t="s">
        <v>722</v>
      </c>
      <c r="AF1435">
        <v>0.9</v>
      </c>
      <c r="AG1435">
        <v>0.93</v>
      </c>
      <c r="AH1435" t="s">
        <v>722</v>
      </c>
      <c r="AI1435">
        <v>0.93</v>
      </c>
      <c r="AJ1435">
        <v>1.8520852784810127</v>
      </c>
      <c r="AK1435">
        <v>5.0426832000000008</v>
      </c>
      <c r="AL1435">
        <v>3.9787082473704913</v>
      </c>
      <c r="AM1435">
        <v>10.832851742751064</v>
      </c>
      <c r="AN1435" s="61">
        <v>1.9893541236852457E-3</v>
      </c>
      <c r="AO1435">
        <v>5.4164258713755324E-3</v>
      </c>
      <c r="AP1435">
        <v>2.4071184896591472E-3</v>
      </c>
    </row>
    <row r="1436" spans="1:42" x14ac:dyDescent="0.35">
      <c r="A1436" s="48">
        <v>2020</v>
      </c>
      <c r="B1436">
        <v>633</v>
      </c>
      <c r="C1436">
        <v>299894</v>
      </c>
      <c r="D1436" t="s">
        <v>492</v>
      </c>
      <c r="E1436" t="s">
        <v>9</v>
      </c>
      <c r="F1436">
        <v>2002</v>
      </c>
      <c r="G1436">
        <v>15.7</v>
      </c>
      <c r="H1436">
        <v>182.54430379746836</v>
      </c>
      <c r="I1436" t="s">
        <v>619</v>
      </c>
      <c r="J1436">
        <v>25</v>
      </c>
      <c r="K1436">
        <v>0.34</v>
      </c>
      <c r="L1436" t="s">
        <v>722</v>
      </c>
      <c r="M1436">
        <v>0.34</v>
      </c>
      <c r="N1436">
        <v>5000</v>
      </c>
      <c r="O1436" t="s">
        <v>722</v>
      </c>
      <c r="P1436">
        <v>5000</v>
      </c>
      <c r="Q1436">
        <v>3285.7974683544303</v>
      </c>
      <c r="R1436">
        <v>1.45</v>
      </c>
      <c r="S1436" t="s">
        <v>722</v>
      </c>
      <c r="T1436">
        <v>1.45</v>
      </c>
      <c r="U1436">
        <v>1.85E-4</v>
      </c>
      <c r="V1436" t="s">
        <v>722</v>
      </c>
      <c r="W1436">
        <v>1.85E-4</v>
      </c>
      <c r="X1436">
        <v>5.4222400000000004</v>
      </c>
      <c r="Y1436" t="s">
        <v>722</v>
      </c>
      <c r="Z1436">
        <v>5.4222400000000004</v>
      </c>
      <c r="AA1436">
        <v>0</v>
      </c>
      <c r="AB1436" t="s">
        <v>722</v>
      </c>
      <c r="AC1436">
        <v>0</v>
      </c>
      <c r="AD1436">
        <v>0.9</v>
      </c>
      <c r="AE1436" t="s">
        <v>722</v>
      </c>
      <c r="AF1436">
        <v>0.9</v>
      </c>
      <c r="AG1436">
        <v>0.93</v>
      </c>
      <c r="AH1436" t="s">
        <v>722</v>
      </c>
      <c r="AI1436">
        <v>0.93</v>
      </c>
      <c r="AJ1436">
        <v>1.8520852784810127</v>
      </c>
      <c r="AK1436">
        <v>5.0426832000000008</v>
      </c>
      <c r="AL1436">
        <v>3.9787082473704913</v>
      </c>
      <c r="AM1436">
        <v>10.832851742751064</v>
      </c>
      <c r="AN1436" s="61">
        <v>1.9893541236852457E-3</v>
      </c>
      <c r="AO1436">
        <v>5.4164258713755324E-3</v>
      </c>
      <c r="AP1436">
        <v>2.4071184896591472E-3</v>
      </c>
    </row>
    <row r="1437" spans="1:42" x14ac:dyDescent="0.35">
      <c r="A1437" s="48">
        <v>2020</v>
      </c>
      <c r="B1437">
        <v>634</v>
      </c>
      <c r="C1437">
        <v>299895</v>
      </c>
      <c r="D1437" t="s">
        <v>492</v>
      </c>
      <c r="E1437" t="s">
        <v>9</v>
      </c>
      <c r="F1437">
        <v>2002</v>
      </c>
      <c r="G1437">
        <v>15.7</v>
      </c>
      <c r="H1437">
        <v>182.54430379746836</v>
      </c>
      <c r="I1437" t="s">
        <v>619</v>
      </c>
      <c r="J1437">
        <v>25</v>
      </c>
      <c r="K1437">
        <v>0.34</v>
      </c>
      <c r="L1437" t="s">
        <v>722</v>
      </c>
      <c r="M1437">
        <v>0.34</v>
      </c>
      <c r="N1437">
        <v>5000</v>
      </c>
      <c r="O1437" t="s">
        <v>722</v>
      </c>
      <c r="P1437">
        <v>5000</v>
      </c>
      <c r="Q1437">
        <v>3285.7974683544303</v>
      </c>
      <c r="R1437">
        <v>1.45</v>
      </c>
      <c r="S1437" t="s">
        <v>722</v>
      </c>
      <c r="T1437">
        <v>1.45</v>
      </c>
      <c r="U1437">
        <v>1.85E-4</v>
      </c>
      <c r="V1437" t="s">
        <v>722</v>
      </c>
      <c r="W1437">
        <v>1.85E-4</v>
      </c>
      <c r="X1437">
        <v>5.4222400000000004</v>
      </c>
      <c r="Y1437" t="s">
        <v>722</v>
      </c>
      <c r="Z1437">
        <v>5.4222400000000004</v>
      </c>
      <c r="AA1437">
        <v>0</v>
      </c>
      <c r="AB1437" t="s">
        <v>722</v>
      </c>
      <c r="AC1437">
        <v>0</v>
      </c>
      <c r="AD1437">
        <v>0.9</v>
      </c>
      <c r="AE1437" t="s">
        <v>722</v>
      </c>
      <c r="AF1437">
        <v>0.9</v>
      </c>
      <c r="AG1437">
        <v>0.93</v>
      </c>
      <c r="AH1437" t="s">
        <v>722</v>
      </c>
      <c r="AI1437">
        <v>0.93</v>
      </c>
      <c r="AJ1437">
        <v>1.8520852784810127</v>
      </c>
      <c r="AK1437">
        <v>5.0426832000000008</v>
      </c>
      <c r="AL1437">
        <v>3.9787082473704913</v>
      </c>
      <c r="AM1437">
        <v>10.832851742751064</v>
      </c>
      <c r="AN1437" s="61">
        <v>1.9893541236852457E-3</v>
      </c>
      <c r="AO1437">
        <v>5.4164258713755324E-3</v>
      </c>
      <c r="AP1437">
        <v>2.4071184896591472E-3</v>
      </c>
    </row>
    <row r="1438" spans="1:42" x14ac:dyDescent="0.35">
      <c r="A1438" s="48">
        <v>2020</v>
      </c>
      <c r="B1438">
        <v>635</v>
      </c>
      <c r="C1438">
        <v>299896</v>
      </c>
      <c r="D1438" t="s">
        <v>492</v>
      </c>
      <c r="E1438" t="s">
        <v>9</v>
      </c>
      <c r="F1438">
        <v>2002</v>
      </c>
      <c r="G1438">
        <v>15.7</v>
      </c>
      <c r="H1438">
        <v>182.54430379746836</v>
      </c>
      <c r="I1438" t="s">
        <v>619</v>
      </c>
      <c r="J1438">
        <v>25</v>
      </c>
      <c r="K1438">
        <v>0.34</v>
      </c>
      <c r="L1438" t="s">
        <v>722</v>
      </c>
      <c r="M1438">
        <v>0.34</v>
      </c>
      <c r="N1438">
        <v>5000</v>
      </c>
      <c r="O1438" t="s">
        <v>722</v>
      </c>
      <c r="P1438">
        <v>5000</v>
      </c>
      <c r="Q1438">
        <v>3285.7974683544303</v>
      </c>
      <c r="R1438">
        <v>1.45</v>
      </c>
      <c r="S1438" t="s">
        <v>722</v>
      </c>
      <c r="T1438">
        <v>1.45</v>
      </c>
      <c r="U1438">
        <v>1.85E-4</v>
      </c>
      <c r="V1438" t="s">
        <v>722</v>
      </c>
      <c r="W1438">
        <v>1.85E-4</v>
      </c>
      <c r="X1438">
        <v>5.4222400000000004</v>
      </c>
      <c r="Y1438" t="s">
        <v>722</v>
      </c>
      <c r="Z1438">
        <v>5.4222400000000004</v>
      </c>
      <c r="AA1438">
        <v>0</v>
      </c>
      <c r="AB1438" t="s">
        <v>722</v>
      </c>
      <c r="AC1438">
        <v>0</v>
      </c>
      <c r="AD1438">
        <v>0.9</v>
      </c>
      <c r="AE1438" t="s">
        <v>722</v>
      </c>
      <c r="AF1438">
        <v>0.9</v>
      </c>
      <c r="AG1438">
        <v>0.93</v>
      </c>
      <c r="AH1438" t="s">
        <v>722</v>
      </c>
      <c r="AI1438">
        <v>0.93</v>
      </c>
      <c r="AJ1438">
        <v>1.8520852784810127</v>
      </c>
      <c r="AK1438">
        <v>5.0426832000000008</v>
      </c>
      <c r="AL1438">
        <v>3.9787082473704913</v>
      </c>
      <c r="AM1438">
        <v>10.832851742751064</v>
      </c>
      <c r="AN1438" s="61">
        <v>1.9893541236852457E-3</v>
      </c>
      <c r="AO1438">
        <v>5.4164258713755324E-3</v>
      </c>
      <c r="AP1438">
        <v>2.4071184896591472E-3</v>
      </c>
    </row>
    <row r="1439" spans="1:42" x14ac:dyDescent="0.35">
      <c r="A1439" s="48">
        <v>2020</v>
      </c>
      <c r="B1439">
        <v>636</v>
      </c>
      <c r="C1439">
        <v>299955</v>
      </c>
      <c r="D1439" t="s">
        <v>492</v>
      </c>
      <c r="E1439" t="s">
        <v>9</v>
      </c>
      <c r="F1439">
        <v>2002</v>
      </c>
      <c r="G1439">
        <v>15.7</v>
      </c>
      <c r="H1439">
        <v>182.54430379746836</v>
      </c>
      <c r="I1439" t="s">
        <v>619</v>
      </c>
      <c r="J1439">
        <v>25</v>
      </c>
      <c r="K1439">
        <v>0.34</v>
      </c>
      <c r="L1439" t="s">
        <v>722</v>
      </c>
      <c r="M1439">
        <v>0.34</v>
      </c>
      <c r="N1439">
        <v>5000</v>
      </c>
      <c r="O1439" t="s">
        <v>722</v>
      </c>
      <c r="P1439">
        <v>5000</v>
      </c>
      <c r="Q1439">
        <v>3285.7974683544303</v>
      </c>
      <c r="R1439">
        <v>1.45</v>
      </c>
      <c r="S1439" t="s">
        <v>722</v>
      </c>
      <c r="T1439">
        <v>1.45</v>
      </c>
      <c r="U1439">
        <v>1.85E-4</v>
      </c>
      <c r="V1439" t="s">
        <v>722</v>
      </c>
      <c r="W1439">
        <v>1.85E-4</v>
      </c>
      <c r="X1439">
        <v>5.4222400000000004</v>
      </c>
      <c r="Y1439" t="s">
        <v>722</v>
      </c>
      <c r="Z1439">
        <v>5.4222400000000004</v>
      </c>
      <c r="AA1439">
        <v>0</v>
      </c>
      <c r="AB1439" t="s">
        <v>722</v>
      </c>
      <c r="AC1439">
        <v>0</v>
      </c>
      <c r="AD1439">
        <v>0.9</v>
      </c>
      <c r="AE1439" t="s">
        <v>722</v>
      </c>
      <c r="AF1439">
        <v>0.9</v>
      </c>
      <c r="AG1439">
        <v>0.93</v>
      </c>
      <c r="AH1439" t="s">
        <v>722</v>
      </c>
      <c r="AI1439">
        <v>0.93</v>
      </c>
      <c r="AJ1439">
        <v>1.8520852784810127</v>
      </c>
      <c r="AK1439">
        <v>5.0426832000000008</v>
      </c>
      <c r="AL1439">
        <v>3.9787082473704913</v>
      </c>
      <c r="AM1439">
        <v>10.832851742751064</v>
      </c>
      <c r="AN1439" s="61">
        <v>1.9893541236852457E-3</v>
      </c>
      <c r="AO1439">
        <v>5.4164258713755324E-3</v>
      </c>
      <c r="AP1439">
        <v>2.4071184896591472E-3</v>
      </c>
    </row>
    <row r="1440" spans="1:42" x14ac:dyDescent="0.35">
      <c r="A1440" s="48">
        <v>2020</v>
      </c>
      <c r="B1440">
        <v>637</v>
      </c>
      <c r="C1440">
        <v>833142</v>
      </c>
      <c r="D1440" t="s">
        <v>492</v>
      </c>
      <c r="E1440" t="s">
        <v>9</v>
      </c>
      <c r="F1440">
        <v>2008</v>
      </c>
      <c r="G1440">
        <v>15.7</v>
      </c>
      <c r="H1440">
        <v>182.54430379746836</v>
      </c>
      <c r="I1440" t="s">
        <v>622</v>
      </c>
      <c r="J1440">
        <v>25</v>
      </c>
      <c r="K1440">
        <v>0.34</v>
      </c>
      <c r="L1440" t="s">
        <v>722</v>
      </c>
      <c r="M1440">
        <v>0.34</v>
      </c>
      <c r="N1440">
        <v>5000</v>
      </c>
      <c r="O1440" t="s">
        <v>722</v>
      </c>
      <c r="P1440">
        <v>5000</v>
      </c>
      <c r="Q1440">
        <v>2190.5316455696202</v>
      </c>
      <c r="R1440">
        <v>0.1</v>
      </c>
      <c r="S1440" t="s">
        <v>722</v>
      </c>
      <c r="T1440">
        <v>0.1</v>
      </c>
      <c r="U1440">
        <v>4.0000000000000003E-5</v>
      </c>
      <c r="V1440" t="s">
        <v>722</v>
      </c>
      <c r="W1440">
        <v>4.0000000000000003E-5</v>
      </c>
      <c r="X1440">
        <v>4.147723</v>
      </c>
      <c r="Y1440" t="s">
        <v>722</v>
      </c>
      <c r="Z1440">
        <v>4.147723</v>
      </c>
      <c r="AA1440">
        <v>0</v>
      </c>
      <c r="AB1440" t="s">
        <v>722</v>
      </c>
      <c r="AC1440">
        <v>0</v>
      </c>
      <c r="AD1440">
        <v>0.9</v>
      </c>
      <c r="AE1440" t="s">
        <v>722</v>
      </c>
      <c r="AF1440">
        <v>0.9</v>
      </c>
      <c r="AG1440">
        <v>0.95</v>
      </c>
      <c r="AH1440" t="s">
        <v>722</v>
      </c>
      <c r="AI1440">
        <v>0.95</v>
      </c>
      <c r="AJ1440">
        <v>0.16885913924050636</v>
      </c>
      <c r="AK1440">
        <v>3.94033685</v>
      </c>
      <c r="AL1440">
        <v>0.36274855037511838</v>
      </c>
      <c r="AM1440">
        <v>8.4647564043977059</v>
      </c>
      <c r="AN1440" s="61">
        <v>1.813742751875592E-4</v>
      </c>
      <c r="AO1440">
        <v>4.2323782021988533E-3</v>
      </c>
      <c r="AP1440">
        <v>2.1946287297694661E-4</v>
      </c>
    </row>
    <row r="1441" spans="1:42" x14ac:dyDescent="0.35">
      <c r="A1441" s="48">
        <v>2020</v>
      </c>
      <c r="B1441">
        <v>638</v>
      </c>
      <c r="C1441">
        <v>833143</v>
      </c>
      <c r="D1441" t="s">
        <v>492</v>
      </c>
      <c r="E1441" t="s">
        <v>9</v>
      </c>
      <c r="F1441">
        <v>2008</v>
      </c>
      <c r="G1441">
        <v>15.7</v>
      </c>
      <c r="H1441">
        <v>182.54430379746836</v>
      </c>
      <c r="I1441" t="s">
        <v>622</v>
      </c>
      <c r="J1441">
        <v>25</v>
      </c>
      <c r="K1441">
        <v>0.34</v>
      </c>
      <c r="L1441" t="s">
        <v>722</v>
      </c>
      <c r="M1441">
        <v>0.34</v>
      </c>
      <c r="N1441">
        <v>5000</v>
      </c>
      <c r="O1441" t="s">
        <v>722</v>
      </c>
      <c r="P1441">
        <v>5000</v>
      </c>
      <c r="Q1441">
        <v>2190.5316455696202</v>
      </c>
      <c r="R1441">
        <v>0.1</v>
      </c>
      <c r="S1441" t="s">
        <v>722</v>
      </c>
      <c r="T1441">
        <v>0.1</v>
      </c>
      <c r="U1441">
        <v>4.0000000000000003E-5</v>
      </c>
      <c r="V1441" t="s">
        <v>722</v>
      </c>
      <c r="W1441">
        <v>4.0000000000000003E-5</v>
      </c>
      <c r="X1441">
        <v>4.147723</v>
      </c>
      <c r="Y1441" t="s">
        <v>722</v>
      </c>
      <c r="Z1441">
        <v>4.147723</v>
      </c>
      <c r="AA1441">
        <v>0</v>
      </c>
      <c r="AB1441" t="s">
        <v>722</v>
      </c>
      <c r="AC1441">
        <v>0</v>
      </c>
      <c r="AD1441">
        <v>0.9</v>
      </c>
      <c r="AE1441" t="s">
        <v>722</v>
      </c>
      <c r="AF1441">
        <v>0.9</v>
      </c>
      <c r="AG1441">
        <v>0.95</v>
      </c>
      <c r="AH1441" t="s">
        <v>722</v>
      </c>
      <c r="AI1441">
        <v>0.95</v>
      </c>
      <c r="AJ1441">
        <v>0.16885913924050636</v>
      </c>
      <c r="AK1441">
        <v>3.94033685</v>
      </c>
      <c r="AL1441">
        <v>0.36274855037511838</v>
      </c>
      <c r="AM1441">
        <v>8.4647564043977059</v>
      </c>
      <c r="AN1441" s="61">
        <v>1.813742751875592E-4</v>
      </c>
      <c r="AO1441">
        <v>4.2323782021988533E-3</v>
      </c>
      <c r="AP1441">
        <v>2.1946287297694661E-4</v>
      </c>
    </row>
    <row r="1442" spans="1:42" x14ac:dyDescent="0.35">
      <c r="A1442" s="48">
        <v>2020</v>
      </c>
      <c r="B1442">
        <v>639</v>
      </c>
      <c r="C1442">
        <v>833144</v>
      </c>
      <c r="D1442" t="s">
        <v>492</v>
      </c>
      <c r="E1442" t="s">
        <v>9</v>
      </c>
      <c r="F1442">
        <v>2008</v>
      </c>
      <c r="G1442">
        <v>15.7</v>
      </c>
      <c r="H1442">
        <v>182.54430379746836</v>
      </c>
      <c r="I1442" t="s">
        <v>622</v>
      </c>
      <c r="J1442">
        <v>25</v>
      </c>
      <c r="K1442">
        <v>0.34</v>
      </c>
      <c r="L1442" t="s">
        <v>722</v>
      </c>
      <c r="M1442">
        <v>0.34</v>
      </c>
      <c r="N1442">
        <v>5000</v>
      </c>
      <c r="O1442" t="s">
        <v>722</v>
      </c>
      <c r="P1442">
        <v>5000</v>
      </c>
      <c r="Q1442">
        <v>2190.5316455696202</v>
      </c>
      <c r="R1442">
        <v>0.1</v>
      </c>
      <c r="S1442" t="s">
        <v>722</v>
      </c>
      <c r="T1442">
        <v>0.1</v>
      </c>
      <c r="U1442">
        <v>4.0000000000000003E-5</v>
      </c>
      <c r="V1442" t="s">
        <v>722</v>
      </c>
      <c r="W1442">
        <v>4.0000000000000003E-5</v>
      </c>
      <c r="X1442">
        <v>4.147723</v>
      </c>
      <c r="Y1442" t="s">
        <v>722</v>
      </c>
      <c r="Z1442">
        <v>4.147723</v>
      </c>
      <c r="AA1442">
        <v>0</v>
      </c>
      <c r="AB1442" t="s">
        <v>722</v>
      </c>
      <c r="AC1442">
        <v>0</v>
      </c>
      <c r="AD1442">
        <v>0.9</v>
      </c>
      <c r="AE1442" t="s">
        <v>722</v>
      </c>
      <c r="AF1442">
        <v>0.9</v>
      </c>
      <c r="AG1442">
        <v>0.95</v>
      </c>
      <c r="AH1442" t="s">
        <v>722</v>
      </c>
      <c r="AI1442">
        <v>0.95</v>
      </c>
      <c r="AJ1442">
        <v>0.16885913924050636</v>
      </c>
      <c r="AK1442">
        <v>3.94033685</v>
      </c>
      <c r="AL1442">
        <v>0.36274855037511838</v>
      </c>
      <c r="AM1442">
        <v>8.4647564043977059</v>
      </c>
      <c r="AN1442" s="61">
        <v>1.813742751875592E-4</v>
      </c>
      <c r="AO1442">
        <v>4.2323782021988533E-3</v>
      </c>
      <c r="AP1442">
        <v>2.1946287297694661E-4</v>
      </c>
    </row>
    <row r="1443" spans="1:42" x14ac:dyDescent="0.35">
      <c r="A1443" s="48">
        <v>2020</v>
      </c>
      <c r="B1443">
        <v>640</v>
      </c>
      <c r="C1443">
        <v>833171</v>
      </c>
      <c r="D1443" t="s">
        <v>492</v>
      </c>
      <c r="E1443" t="s">
        <v>9</v>
      </c>
      <c r="F1443">
        <v>2008</v>
      </c>
      <c r="G1443">
        <v>15.7</v>
      </c>
      <c r="H1443">
        <v>182.54430379746836</v>
      </c>
      <c r="I1443" t="s">
        <v>622</v>
      </c>
      <c r="J1443">
        <v>25</v>
      </c>
      <c r="K1443">
        <v>0.34</v>
      </c>
      <c r="L1443" t="s">
        <v>722</v>
      </c>
      <c r="M1443">
        <v>0.34</v>
      </c>
      <c r="N1443">
        <v>5000</v>
      </c>
      <c r="O1443" t="s">
        <v>722</v>
      </c>
      <c r="P1443">
        <v>5000</v>
      </c>
      <c r="Q1443">
        <v>2190.5316455696202</v>
      </c>
      <c r="R1443">
        <v>0.1</v>
      </c>
      <c r="S1443" t="s">
        <v>722</v>
      </c>
      <c r="T1443">
        <v>0.1</v>
      </c>
      <c r="U1443">
        <v>4.0000000000000003E-5</v>
      </c>
      <c r="V1443" t="s">
        <v>722</v>
      </c>
      <c r="W1443">
        <v>4.0000000000000003E-5</v>
      </c>
      <c r="X1443">
        <v>4.147723</v>
      </c>
      <c r="Y1443" t="s">
        <v>722</v>
      </c>
      <c r="Z1443">
        <v>4.147723</v>
      </c>
      <c r="AA1443">
        <v>0</v>
      </c>
      <c r="AB1443" t="s">
        <v>722</v>
      </c>
      <c r="AC1443">
        <v>0</v>
      </c>
      <c r="AD1443">
        <v>0.9</v>
      </c>
      <c r="AE1443" t="s">
        <v>722</v>
      </c>
      <c r="AF1443">
        <v>0.9</v>
      </c>
      <c r="AG1443">
        <v>0.95</v>
      </c>
      <c r="AH1443" t="s">
        <v>722</v>
      </c>
      <c r="AI1443">
        <v>0.95</v>
      </c>
      <c r="AJ1443">
        <v>0.16885913924050636</v>
      </c>
      <c r="AK1443">
        <v>3.94033685</v>
      </c>
      <c r="AL1443">
        <v>0.36274855037511838</v>
      </c>
      <c r="AM1443">
        <v>8.4647564043977059</v>
      </c>
      <c r="AN1443" s="61">
        <v>1.813742751875592E-4</v>
      </c>
      <c r="AO1443">
        <v>4.2323782021988533E-3</v>
      </c>
      <c r="AP1443">
        <v>2.1946287297694661E-4</v>
      </c>
    </row>
    <row r="1444" spans="1:42" x14ac:dyDescent="0.35">
      <c r="A1444" s="48">
        <v>2020</v>
      </c>
      <c r="B1444">
        <v>641</v>
      </c>
      <c r="C1444">
        <v>834893</v>
      </c>
      <c r="D1444" t="s">
        <v>492</v>
      </c>
      <c r="E1444" t="s">
        <v>9</v>
      </c>
      <c r="F1444">
        <v>2010</v>
      </c>
      <c r="G1444">
        <v>15.7</v>
      </c>
      <c r="H1444">
        <v>182.54430379746836</v>
      </c>
      <c r="I1444" t="s">
        <v>622</v>
      </c>
      <c r="J1444">
        <v>25</v>
      </c>
      <c r="K1444">
        <v>0.34</v>
      </c>
      <c r="L1444" t="s">
        <v>722</v>
      </c>
      <c r="M1444">
        <v>0.34</v>
      </c>
      <c r="N1444">
        <v>5000</v>
      </c>
      <c r="O1444" t="s">
        <v>722</v>
      </c>
      <c r="P1444">
        <v>5000</v>
      </c>
      <c r="Q1444">
        <v>1825.4430379746836</v>
      </c>
      <c r="R1444">
        <v>0.1</v>
      </c>
      <c r="S1444" t="s">
        <v>722</v>
      </c>
      <c r="T1444">
        <v>0.1</v>
      </c>
      <c r="U1444">
        <v>4.0000000000000003E-5</v>
      </c>
      <c r="V1444" t="s">
        <v>722</v>
      </c>
      <c r="W1444">
        <v>4.0000000000000003E-5</v>
      </c>
      <c r="X1444">
        <v>4.0902079999999996</v>
      </c>
      <c r="Y1444" t="s">
        <v>722</v>
      </c>
      <c r="Z1444">
        <v>4.0902079999999996</v>
      </c>
      <c r="AA1444">
        <v>0</v>
      </c>
      <c r="AB1444" t="s">
        <v>722</v>
      </c>
      <c r="AC1444">
        <v>0</v>
      </c>
      <c r="AD1444">
        <v>0.9</v>
      </c>
      <c r="AE1444" t="s">
        <v>722</v>
      </c>
      <c r="AF1444">
        <v>0.9</v>
      </c>
      <c r="AG1444">
        <v>0.95</v>
      </c>
      <c r="AH1444" t="s">
        <v>722</v>
      </c>
      <c r="AI1444">
        <v>0.95</v>
      </c>
      <c r="AJ1444">
        <v>0.15571594936708863</v>
      </c>
      <c r="AK1444">
        <v>3.8856975999999994</v>
      </c>
      <c r="AL1444">
        <v>0.33451393366836968</v>
      </c>
      <c r="AM1444">
        <v>8.3473786372230574</v>
      </c>
      <c r="AN1444" s="61">
        <v>1.6725696683418483E-4</v>
      </c>
      <c r="AO1444">
        <v>4.173689318611529E-3</v>
      </c>
      <c r="AP1444">
        <v>2.0238092986936363E-4</v>
      </c>
    </row>
    <row r="1445" spans="1:42" x14ac:dyDescent="0.35">
      <c r="A1445" s="48">
        <v>2020</v>
      </c>
      <c r="B1445">
        <v>642</v>
      </c>
      <c r="C1445">
        <v>834894</v>
      </c>
      <c r="D1445" t="s">
        <v>492</v>
      </c>
      <c r="E1445" t="s">
        <v>9</v>
      </c>
      <c r="F1445">
        <v>2010</v>
      </c>
      <c r="G1445">
        <v>15.7</v>
      </c>
      <c r="H1445">
        <v>182.54430379746836</v>
      </c>
      <c r="I1445" t="s">
        <v>622</v>
      </c>
      <c r="J1445">
        <v>25</v>
      </c>
      <c r="K1445">
        <v>0.34</v>
      </c>
      <c r="L1445" t="s">
        <v>722</v>
      </c>
      <c r="M1445">
        <v>0.34</v>
      </c>
      <c r="N1445">
        <v>5000</v>
      </c>
      <c r="O1445" t="s">
        <v>722</v>
      </c>
      <c r="P1445">
        <v>5000</v>
      </c>
      <c r="Q1445">
        <v>1825.4430379746836</v>
      </c>
      <c r="R1445">
        <v>0.1</v>
      </c>
      <c r="S1445" t="s">
        <v>722</v>
      </c>
      <c r="T1445">
        <v>0.1</v>
      </c>
      <c r="U1445">
        <v>4.0000000000000003E-5</v>
      </c>
      <c r="V1445" t="s">
        <v>722</v>
      </c>
      <c r="W1445">
        <v>4.0000000000000003E-5</v>
      </c>
      <c r="X1445">
        <v>4.0902079999999996</v>
      </c>
      <c r="Y1445" t="s">
        <v>722</v>
      </c>
      <c r="Z1445">
        <v>4.0902079999999996</v>
      </c>
      <c r="AA1445">
        <v>0</v>
      </c>
      <c r="AB1445" t="s">
        <v>722</v>
      </c>
      <c r="AC1445">
        <v>0</v>
      </c>
      <c r="AD1445">
        <v>0.9</v>
      </c>
      <c r="AE1445" t="s">
        <v>722</v>
      </c>
      <c r="AF1445">
        <v>0.9</v>
      </c>
      <c r="AG1445">
        <v>0.95</v>
      </c>
      <c r="AH1445" t="s">
        <v>722</v>
      </c>
      <c r="AI1445">
        <v>0.95</v>
      </c>
      <c r="AJ1445">
        <v>0.15571594936708863</v>
      </c>
      <c r="AK1445">
        <v>3.8856975999999994</v>
      </c>
      <c r="AL1445">
        <v>0.33451393366836968</v>
      </c>
      <c r="AM1445">
        <v>8.3473786372230574</v>
      </c>
      <c r="AN1445" s="61">
        <v>1.6725696683418483E-4</v>
      </c>
      <c r="AO1445">
        <v>4.173689318611529E-3</v>
      </c>
      <c r="AP1445">
        <v>2.0238092986936363E-4</v>
      </c>
    </row>
    <row r="1446" spans="1:42" x14ac:dyDescent="0.35">
      <c r="A1446" s="48">
        <v>2020</v>
      </c>
      <c r="B1446">
        <v>643</v>
      </c>
      <c r="C1446">
        <v>834895</v>
      </c>
      <c r="D1446" t="s">
        <v>492</v>
      </c>
      <c r="E1446" t="s">
        <v>9</v>
      </c>
      <c r="F1446">
        <v>2010</v>
      </c>
      <c r="G1446">
        <v>15.7</v>
      </c>
      <c r="H1446">
        <v>182.54430379746836</v>
      </c>
      <c r="I1446" t="s">
        <v>622</v>
      </c>
      <c r="J1446">
        <v>25</v>
      </c>
      <c r="K1446">
        <v>0.34</v>
      </c>
      <c r="L1446" t="s">
        <v>722</v>
      </c>
      <c r="M1446">
        <v>0.34</v>
      </c>
      <c r="N1446">
        <v>5000</v>
      </c>
      <c r="O1446" t="s">
        <v>722</v>
      </c>
      <c r="P1446">
        <v>5000</v>
      </c>
      <c r="Q1446">
        <v>1825.4430379746836</v>
      </c>
      <c r="R1446">
        <v>0.1</v>
      </c>
      <c r="S1446" t="s">
        <v>722</v>
      </c>
      <c r="T1446">
        <v>0.1</v>
      </c>
      <c r="U1446">
        <v>4.0000000000000003E-5</v>
      </c>
      <c r="V1446" t="s">
        <v>722</v>
      </c>
      <c r="W1446">
        <v>4.0000000000000003E-5</v>
      </c>
      <c r="X1446">
        <v>4.0902079999999996</v>
      </c>
      <c r="Y1446" t="s">
        <v>722</v>
      </c>
      <c r="Z1446">
        <v>4.0902079999999996</v>
      </c>
      <c r="AA1446">
        <v>0</v>
      </c>
      <c r="AB1446" t="s">
        <v>722</v>
      </c>
      <c r="AC1446">
        <v>0</v>
      </c>
      <c r="AD1446">
        <v>0.9</v>
      </c>
      <c r="AE1446" t="s">
        <v>722</v>
      </c>
      <c r="AF1446">
        <v>0.9</v>
      </c>
      <c r="AG1446">
        <v>0.95</v>
      </c>
      <c r="AH1446" t="s">
        <v>722</v>
      </c>
      <c r="AI1446">
        <v>0.95</v>
      </c>
      <c r="AJ1446">
        <v>0.15571594936708863</v>
      </c>
      <c r="AK1446">
        <v>3.8856975999999994</v>
      </c>
      <c r="AL1446">
        <v>0.33451393366836968</v>
      </c>
      <c r="AM1446">
        <v>8.3473786372230574</v>
      </c>
      <c r="AN1446" s="61">
        <v>1.6725696683418483E-4</v>
      </c>
      <c r="AO1446">
        <v>4.173689318611529E-3</v>
      </c>
      <c r="AP1446">
        <v>2.0238092986936363E-4</v>
      </c>
    </row>
    <row r="1447" spans="1:42" x14ac:dyDescent="0.35">
      <c r="A1447" s="48">
        <v>2020</v>
      </c>
      <c r="B1447">
        <v>644</v>
      </c>
      <c r="C1447">
        <v>835727</v>
      </c>
      <c r="D1447" t="s">
        <v>492</v>
      </c>
      <c r="E1447" t="s">
        <v>9</v>
      </c>
      <c r="F1447">
        <v>2012</v>
      </c>
      <c r="G1447">
        <v>15.7</v>
      </c>
      <c r="H1447">
        <v>182.54430379746836</v>
      </c>
      <c r="I1447" t="s">
        <v>622</v>
      </c>
      <c r="J1447">
        <v>25</v>
      </c>
      <c r="K1447">
        <v>0.34</v>
      </c>
      <c r="L1447" t="s">
        <v>722</v>
      </c>
      <c r="M1447">
        <v>0.34</v>
      </c>
      <c r="N1447">
        <v>5000</v>
      </c>
      <c r="O1447" t="s">
        <v>722</v>
      </c>
      <c r="P1447">
        <v>5000</v>
      </c>
      <c r="Q1447">
        <v>1460.3544303797469</v>
      </c>
      <c r="R1447">
        <v>0.1</v>
      </c>
      <c r="S1447" t="s">
        <v>722</v>
      </c>
      <c r="T1447">
        <v>0.1</v>
      </c>
      <c r="U1447">
        <v>4.0000000000000003E-5</v>
      </c>
      <c r="V1447" t="s">
        <v>722</v>
      </c>
      <c r="W1447">
        <v>4.0000000000000003E-5</v>
      </c>
      <c r="X1447">
        <v>3.8319030000000001</v>
      </c>
      <c r="Y1447" t="s">
        <v>722</v>
      </c>
      <c r="Z1447">
        <v>3.8319030000000001</v>
      </c>
      <c r="AA1447">
        <v>0</v>
      </c>
      <c r="AB1447" t="s">
        <v>722</v>
      </c>
      <c r="AC1447">
        <v>0</v>
      </c>
      <c r="AD1447">
        <v>0.9</v>
      </c>
      <c r="AE1447" t="s">
        <v>722</v>
      </c>
      <c r="AF1447">
        <v>0.9</v>
      </c>
      <c r="AG1447">
        <v>0.95</v>
      </c>
      <c r="AH1447" t="s">
        <v>722</v>
      </c>
      <c r="AI1447">
        <v>0.95</v>
      </c>
      <c r="AJ1447">
        <v>0.1425727594936709</v>
      </c>
      <c r="AK1447">
        <v>3.6403078499999997</v>
      </c>
      <c r="AL1447">
        <v>0.30627931696162086</v>
      </c>
      <c r="AM1447">
        <v>7.8202246052305755</v>
      </c>
      <c r="AN1447" s="61">
        <v>1.5313965848081043E-4</v>
      </c>
      <c r="AO1447">
        <v>3.9101123026152882E-3</v>
      </c>
      <c r="AP1447">
        <v>1.852989867617806E-4</v>
      </c>
    </row>
    <row r="1448" spans="1:42" x14ac:dyDescent="0.35">
      <c r="A1448" s="48">
        <v>2020</v>
      </c>
      <c r="B1448">
        <v>645</v>
      </c>
      <c r="C1448">
        <v>419219</v>
      </c>
      <c r="D1448" t="s">
        <v>492</v>
      </c>
      <c r="E1448" t="s">
        <v>9</v>
      </c>
      <c r="F1448">
        <v>2020</v>
      </c>
      <c r="G1448">
        <v>15.7</v>
      </c>
      <c r="H1448">
        <v>182.54430379746836</v>
      </c>
      <c r="I1448" t="s">
        <v>622</v>
      </c>
      <c r="J1448">
        <v>25</v>
      </c>
      <c r="K1448">
        <v>0.34</v>
      </c>
      <c r="L1448" t="s">
        <v>722</v>
      </c>
      <c r="M1448">
        <v>0.34</v>
      </c>
      <c r="N1448">
        <v>5000</v>
      </c>
      <c r="O1448" t="s">
        <v>722</v>
      </c>
      <c r="P1448">
        <v>5000</v>
      </c>
      <c r="Q1448">
        <v>182.54430379746836</v>
      </c>
      <c r="R1448">
        <v>0.1</v>
      </c>
      <c r="S1448" t="s">
        <v>722</v>
      </c>
      <c r="T1448">
        <v>0.1</v>
      </c>
      <c r="U1448">
        <v>4.0000000000000003E-5</v>
      </c>
      <c r="V1448" t="s">
        <v>722</v>
      </c>
      <c r="W1448">
        <v>4.0000000000000003E-5</v>
      </c>
      <c r="X1448">
        <v>3.8551829999999998</v>
      </c>
      <c r="Y1448" t="s">
        <v>722</v>
      </c>
      <c r="Z1448">
        <v>3.8551829999999998</v>
      </c>
      <c r="AA1448">
        <v>0</v>
      </c>
      <c r="AB1448" t="s">
        <v>722</v>
      </c>
      <c r="AC1448">
        <v>0</v>
      </c>
      <c r="AD1448">
        <v>0.9</v>
      </c>
      <c r="AE1448" t="s">
        <v>722</v>
      </c>
      <c r="AF1448">
        <v>0.9</v>
      </c>
      <c r="AG1448">
        <v>0.95</v>
      </c>
      <c r="AH1448" t="s">
        <v>722</v>
      </c>
      <c r="AI1448">
        <v>0.95</v>
      </c>
      <c r="AJ1448">
        <v>9.657159493670886E-2</v>
      </c>
      <c r="AK1448">
        <v>3.6624238499999997</v>
      </c>
      <c r="AL1448">
        <v>0.2074581584880002</v>
      </c>
      <c r="AM1448">
        <v>7.8677348968036593</v>
      </c>
      <c r="AN1448" s="61">
        <v>1.0372907924400011E-4</v>
      </c>
      <c r="AO1448">
        <v>3.9338674484018302E-3</v>
      </c>
      <c r="AP1448">
        <v>1.2551218588524013E-4</v>
      </c>
    </row>
    <row r="1449" spans="1:42" x14ac:dyDescent="0.35">
      <c r="A1449" s="48">
        <v>2020</v>
      </c>
      <c r="B1449">
        <v>646</v>
      </c>
      <c r="C1449" t="s">
        <v>719</v>
      </c>
      <c r="D1449" t="s">
        <v>492</v>
      </c>
      <c r="E1449" t="s">
        <v>49</v>
      </c>
      <c r="F1449">
        <v>2018</v>
      </c>
      <c r="G1449">
        <v>25</v>
      </c>
      <c r="H1449">
        <v>182.54430379746836</v>
      </c>
      <c r="J1449">
        <v>50</v>
      </c>
      <c r="K1449" t="s">
        <v>723</v>
      </c>
      <c r="L1449" t="s">
        <v>723</v>
      </c>
      <c r="M1449">
        <v>0</v>
      </c>
      <c r="N1449" t="s">
        <v>723</v>
      </c>
      <c r="O1449" t="s">
        <v>723</v>
      </c>
      <c r="P1449">
        <v>0</v>
      </c>
      <c r="Q1449">
        <v>365.08860759493672</v>
      </c>
      <c r="R1449" t="s">
        <v>723</v>
      </c>
      <c r="S1449" t="s">
        <v>723</v>
      </c>
      <c r="T1449">
        <v>0</v>
      </c>
      <c r="U1449" t="s">
        <v>723</v>
      </c>
      <c r="V1449" t="s">
        <v>723</v>
      </c>
      <c r="W1449">
        <v>0</v>
      </c>
      <c r="X1449" t="s">
        <v>723</v>
      </c>
      <c r="Y1449" t="s">
        <v>723</v>
      </c>
      <c r="Z1449">
        <v>0</v>
      </c>
      <c r="AA1449" t="s">
        <v>723</v>
      </c>
      <c r="AB1449" t="s">
        <v>722</v>
      </c>
      <c r="AC1449">
        <v>0</v>
      </c>
      <c r="AD1449" t="s">
        <v>723</v>
      </c>
      <c r="AE1449" t="s">
        <v>723</v>
      </c>
      <c r="AF1449">
        <v>0</v>
      </c>
      <c r="AG1449" t="s">
        <v>723</v>
      </c>
      <c r="AH1449" t="s">
        <v>723</v>
      </c>
      <c r="AI1449">
        <v>0</v>
      </c>
      <c r="AJ1449">
        <v>0</v>
      </c>
      <c r="AK1449">
        <v>0</v>
      </c>
      <c r="AL1449" t="s">
        <v>723</v>
      </c>
      <c r="AM1449" t="s">
        <v>723</v>
      </c>
      <c r="AN1449" s="61" t="s">
        <v>723</v>
      </c>
      <c r="AO1449" t="s">
        <v>723</v>
      </c>
      <c r="AP1449" t="s">
        <v>723</v>
      </c>
    </row>
    <row r="1450" spans="1:42" x14ac:dyDescent="0.35">
      <c r="A1450" s="48">
        <v>2020</v>
      </c>
      <c r="B1450">
        <v>647</v>
      </c>
      <c r="C1450">
        <v>28407</v>
      </c>
      <c r="D1450" t="s">
        <v>492</v>
      </c>
      <c r="E1450" t="s">
        <v>16</v>
      </c>
      <c r="F1450">
        <v>2011</v>
      </c>
      <c r="G1450">
        <v>138</v>
      </c>
      <c r="H1450">
        <v>182.54430379746836</v>
      </c>
      <c r="J1450">
        <v>175</v>
      </c>
      <c r="K1450" t="s">
        <v>722</v>
      </c>
      <c r="L1450">
        <v>0.5</v>
      </c>
      <c r="M1450">
        <v>0.5</v>
      </c>
      <c r="N1450" t="s">
        <v>722</v>
      </c>
      <c r="O1450">
        <v>10000</v>
      </c>
      <c r="P1450">
        <v>10000</v>
      </c>
      <c r="Q1450">
        <v>1642.8987341772151</v>
      </c>
      <c r="R1450" t="s">
        <v>722</v>
      </c>
      <c r="S1450">
        <v>0.129</v>
      </c>
      <c r="T1450">
        <v>0.129</v>
      </c>
      <c r="U1450" t="s">
        <v>722</v>
      </c>
      <c r="V1450">
        <v>1.0200000000000001E-5</v>
      </c>
      <c r="W1450">
        <v>1.0200000000000001E-5</v>
      </c>
      <c r="X1450" t="s">
        <v>722</v>
      </c>
      <c r="Y1450">
        <v>0.13700000000000001</v>
      </c>
      <c r="Z1450">
        <v>0.13700000000000001</v>
      </c>
      <c r="AA1450" t="s">
        <v>722</v>
      </c>
      <c r="AB1450">
        <v>5.66E-5</v>
      </c>
      <c r="AC1450">
        <v>5.66E-5</v>
      </c>
      <c r="AD1450" t="s">
        <v>722</v>
      </c>
      <c r="AE1450">
        <v>1</v>
      </c>
      <c r="AF1450">
        <v>1</v>
      </c>
      <c r="AG1450" t="s">
        <v>722</v>
      </c>
      <c r="AH1450">
        <v>0.97699999999999998</v>
      </c>
      <c r="AI1450">
        <v>0.97699999999999998</v>
      </c>
      <c r="AJ1450">
        <v>0.1457575670886076</v>
      </c>
      <c r="AK1450">
        <v>0.22469834278227849</v>
      </c>
      <c r="AL1450">
        <v>4.0474616866037305</v>
      </c>
      <c r="AM1450">
        <v>6.2395246546737075</v>
      </c>
      <c r="AN1450" s="61">
        <v>2.023730843301865E-3</v>
      </c>
      <c r="AO1450">
        <v>3.1197623273368541E-3</v>
      </c>
      <c r="AP1450">
        <v>1.8614276296690553E-3</v>
      </c>
    </row>
    <row r="1451" spans="1:42" x14ac:dyDescent="0.35">
      <c r="A1451" s="48">
        <v>2020</v>
      </c>
      <c r="B1451">
        <v>648</v>
      </c>
      <c r="C1451">
        <v>47377</v>
      </c>
      <c r="D1451" t="s">
        <v>492</v>
      </c>
      <c r="E1451" t="s">
        <v>16</v>
      </c>
      <c r="F1451">
        <v>2012</v>
      </c>
      <c r="G1451">
        <v>51</v>
      </c>
      <c r="H1451">
        <v>182.54430379746836</v>
      </c>
      <c r="J1451">
        <v>75</v>
      </c>
      <c r="K1451" t="s">
        <v>722</v>
      </c>
      <c r="L1451">
        <v>0.5</v>
      </c>
      <c r="M1451">
        <v>0.5</v>
      </c>
      <c r="N1451" t="s">
        <v>722</v>
      </c>
      <c r="O1451">
        <v>10000</v>
      </c>
      <c r="P1451">
        <v>10000</v>
      </c>
      <c r="Q1451">
        <v>1460.3544303797469</v>
      </c>
      <c r="R1451" t="s">
        <v>722</v>
      </c>
      <c r="S1451">
        <v>1.2999999999999999E-2</v>
      </c>
      <c r="T1451">
        <v>1.2999999999999999E-2</v>
      </c>
      <c r="U1451" t="s">
        <v>722</v>
      </c>
      <c r="V1451">
        <v>6.6879999999999997E-5</v>
      </c>
      <c r="W1451">
        <v>6.6879999999999997E-5</v>
      </c>
      <c r="X1451" t="s">
        <v>722</v>
      </c>
      <c r="Y1451">
        <v>0.01</v>
      </c>
      <c r="Z1451">
        <v>0.01</v>
      </c>
      <c r="AA1451" t="s">
        <v>722</v>
      </c>
      <c r="AB1451">
        <v>4.7720000000000004E-5</v>
      </c>
      <c r="AC1451">
        <v>4.7720000000000004E-5</v>
      </c>
      <c r="AD1451" t="s">
        <v>722</v>
      </c>
      <c r="AE1451">
        <v>1</v>
      </c>
      <c r="AF1451">
        <v>1</v>
      </c>
      <c r="AG1451" t="s">
        <v>722</v>
      </c>
      <c r="AH1451">
        <v>0.97699999999999998</v>
      </c>
      <c r="AI1451">
        <v>0.97699999999999998</v>
      </c>
      <c r="AJ1451">
        <v>0.11066850430379746</v>
      </c>
      <c r="AK1451">
        <v>7.7855286809113924E-2</v>
      </c>
      <c r="AL1451">
        <v>1.1357082115299202</v>
      </c>
      <c r="AM1451">
        <v>0.79897066555993657</v>
      </c>
      <c r="AN1451" s="61">
        <v>5.6785410576496017E-4</v>
      </c>
      <c r="AO1451">
        <v>3.9948533277996828E-4</v>
      </c>
      <c r="AP1451">
        <v>5.2231220648261034E-4</v>
      </c>
    </row>
    <row r="1452" spans="1:42" x14ac:dyDescent="0.35">
      <c r="A1452" s="48">
        <v>2020</v>
      </c>
      <c r="B1452">
        <v>649</v>
      </c>
      <c r="C1452">
        <v>47508</v>
      </c>
      <c r="D1452" t="s">
        <v>492</v>
      </c>
      <c r="E1452" t="s">
        <v>16</v>
      </c>
      <c r="F1452">
        <v>2012</v>
      </c>
      <c r="G1452">
        <v>51</v>
      </c>
      <c r="H1452">
        <v>182.54430379746836</v>
      </c>
      <c r="J1452">
        <v>75</v>
      </c>
      <c r="K1452" t="s">
        <v>722</v>
      </c>
      <c r="L1452">
        <v>0.5</v>
      </c>
      <c r="M1452">
        <v>0.5</v>
      </c>
      <c r="N1452" t="s">
        <v>722</v>
      </c>
      <c r="O1452">
        <v>10000</v>
      </c>
      <c r="P1452">
        <v>10000</v>
      </c>
      <c r="Q1452">
        <v>1460.3544303797469</v>
      </c>
      <c r="R1452" t="s">
        <v>722</v>
      </c>
      <c r="S1452">
        <v>1.2999999999999999E-2</v>
      </c>
      <c r="T1452">
        <v>1.2999999999999999E-2</v>
      </c>
      <c r="U1452" t="s">
        <v>722</v>
      </c>
      <c r="V1452">
        <v>6.6879999999999997E-5</v>
      </c>
      <c r="W1452">
        <v>6.6879999999999997E-5</v>
      </c>
      <c r="X1452" t="s">
        <v>722</v>
      </c>
      <c r="Y1452">
        <v>0.01</v>
      </c>
      <c r="Z1452">
        <v>0.01</v>
      </c>
      <c r="AA1452" t="s">
        <v>722</v>
      </c>
      <c r="AB1452">
        <v>4.7720000000000004E-5</v>
      </c>
      <c r="AC1452">
        <v>4.7720000000000004E-5</v>
      </c>
      <c r="AD1452" t="s">
        <v>722</v>
      </c>
      <c r="AE1452">
        <v>1</v>
      </c>
      <c r="AF1452">
        <v>1</v>
      </c>
      <c r="AG1452" t="s">
        <v>722</v>
      </c>
      <c r="AH1452">
        <v>0.97699999999999998</v>
      </c>
      <c r="AI1452">
        <v>0.97699999999999998</v>
      </c>
      <c r="AJ1452">
        <v>0.11066850430379746</v>
      </c>
      <c r="AK1452">
        <v>7.7855286809113924E-2</v>
      </c>
      <c r="AL1452">
        <v>1.1357082115299202</v>
      </c>
      <c r="AM1452">
        <v>0.79897066555993657</v>
      </c>
      <c r="AN1452" s="61">
        <v>5.6785410576496017E-4</v>
      </c>
      <c r="AO1452">
        <v>3.9948533277996828E-4</v>
      </c>
      <c r="AP1452">
        <v>5.2231220648261034E-4</v>
      </c>
    </row>
    <row r="1453" spans="1:42" x14ac:dyDescent="0.35">
      <c r="A1453" s="48">
        <v>2020</v>
      </c>
      <c r="B1453">
        <v>650</v>
      </c>
      <c r="C1453" t="s">
        <v>720</v>
      </c>
      <c r="D1453" t="s">
        <v>492</v>
      </c>
      <c r="E1453" t="s">
        <v>16</v>
      </c>
      <c r="F1453">
        <v>2013</v>
      </c>
      <c r="G1453">
        <v>5</v>
      </c>
      <c r="H1453">
        <v>182.54430379746836</v>
      </c>
      <c r="J1453">
        <v>25</v>
      </c>
      <c r="K1453" t="s">
        <v>722</v>
      </c>
      <c r="L1453">
        <v>0.5</v>
      </c>
      <c r="M1453">
        <v>0.5</v>
      </c>
      <c r="N1453" t="s">
        <v>722</v>
      </c>
      <c r="O1453">
        <v>2000</v>
      </c>
      <c r="P1453">
        <v>2000</v>
      </c>
      <c r="Q1453">
        <v>1277.8101265822786</v>
      </c>
      <c r="R1453" t="s">
        <v>722</v>
      </c>
      <c r="S1453">
        <v>1.2999999999999999E-2</v>
      </c>
      <c r="T1453">
        <v>1.2999999999999999E-2</v>
      </c>
      <c r="U1453" t="s">
        <v>722</v>
      </c>
      <c r="V1453">
        <v>6.6879999999999997E-5</v>
      </c>
      <c r="W1453">
        <v>6.6879999999999997E-5</v>
      </c>
      <c r="X1453" t="s">
        <v>722</v>
      </c>
      <c r="Y1453">
        <v>0.01</v>
      </c>
      <c r="Z1453">
        <v>0.01</v>
      </c>
      <c r="AA1453" t="s">
        <v>722</v>
      </c>
      <c r="AB1453">
        <v>4.7720000000000004E-5</v>
      </c>
      <c r="AC1453">
        <v>4.7720000000000004E-5</v>
      </c>
      <c r="AD1453" t="s">
        <v>722</v>
      </c>
      <c r="AE1453">
        <v>1</v>
      </c>
      <c r="AF1453">
        <v>1</v>
      </c>
      <c r="AG1453" t="s">
        <v>722</v>
      </c>
      <c r="AH1453">
        <v>0.97699999999999998</v>
      </c>
      <c r="AI1453">
        <v>0.97699999999999998</v>
      </c>
      <c r="AJ1453">
        <v>9.845994126582279E-2</v>
      </c>
      <c r="AK1453">
        <v>6.9344625957974693E-2</v>
      </c>
      <c r="AL1453">
        <v>9.9060867306416805E-2</v>
      </c>
      <c r="AM1453">
        <v>6.9767853830931634E-2</v>
      </c>
      <c r="AN1453" s="61">
        <v>4.9530433653208403E-5</v>
      </c>
      <c r="AO1453">
        <v>3.4883926915465821E-5</v>
      </c>
      <c r="AP1453">
        <v>4.555809287422109E-5</v>
      </c>
    </row>
    <row r="1454" spans="1:42" x14ac:dyDescent="0.35">
      <c r="A1454" s="48">
        <v>2020</v>
      </c>
      <c r="B1454">
        <v>651</v>
      </c>
      <c r="C1454">
        <v>838004</v>
      </c>
      <c r="D1454" t="s">
        <v>492</v>
      </c>
      <c r="E1454" t="s">
        <v>16</v>
      </c>
      <c r="F1454">
        <v>2014</v>
      </c>
      <c r="G1454">
        <v>25</v>
      </c>
      <c r="H1454">
        <v>182.54430379746836</v>
      </c>
      <c r="J1454">
        <v>50</v>
      </c>
      <c r="K1454" t="s">
        <v>722</v>
      </c>
      <c r="L1454">
        <v>0.5</v>
      </c>
      <c r="M1454">
        <v>0.5</v>
      </c>
      <c r="N1454" t="s">
        <v>722</v>
      </c>
      <c r="O1454">
        <v>10000</v>
      </c>
      <c r="P1454">
        <v>10000</v>
      </c>
      <c r="Q1454">
        <v>1095.2658227848101</v>
      </c>
      <c r="R1454" t="s">
        <v>722</v>
      </c>
      <c r="S1454">
        <v>1.2999999999999999E-2</v>
      </c>
      <c r="T1454">
        <v>1.2999999999999999E-2</v>
      </c>
      <c r="U1454" t="s">
        <v>722</v>
      </c>
      <c r="V1454">
        <v>6.6879999999999997E-5</v>
      </c>
      <c r="W1454">
        <v>6.6879999999999997E-5</v>
      </c>
      <c r="X1454" t="s">
        <v>722</v>
      </c>
      <c r="Y1454">
        <v>0.01</v>
      </c>
      <c r="Z1454">
        <v>0.01</v>
      </c>
      <c r="AA1454" t="s">
        <v>722</v>
      </c>
      <c r="AB1454">
        <v>4.7720000000000004E-5</v>
      </c>
      <c r="AC1454">
        <v>4.7720000000000004E-5</v>
      </c>
      <c r="AD1454" t="s">
        <v>722</v>
      </c>
      <c r="AE1454">
        <v>1</v>
      </c>
      <c r="AF1454">
        <v>1</v>
      </c>
      <c r="AG1454" t="s">
        <v>722</v>
      </c>
      <c r="AH1454">
        <v>0.97699999999999998</v>
      </c>
      <c r="AI1454">
        <v>0.97699999999999998</v>
      </c>
      <c r="AJ1454">
        <v>8.6251378227848091E-2</v>
      </c>
      <c r="AK1454">
        <v>6.0833965106835447E-2</v>
      </c>
      <c r="AL1454">
        <v>0.43388896152989331</v>
      </c>
      <c r="AM1454">
        <v>0.30602625127013161</v>
      </c>
      <c r="AN1454" s="61">
        <v>2.1694448076494665E-4</v>
      </c>
      <c r="AO1454">
        <v>1.5301312563506579E-4</v>
      </c>
      <c r="AP1454">
        <v>1.9954553340759793E-4</v>
      </c>
    </row>
    <row r="1455" spans="1:42" x14ac:dyDescent="0.35">
      <c r="A1455" s="48">
        <v>2020</v>
      </c>
      <c r="B1455">
        <v>652</v>
      </c>
      <c r="C1455" t="s">
        <v>553</v>
      </c>
      <c r="D1455" t="s">
        <v>492</v>
      </c>
      <c r="E1455" t="s">
        <v>16</v>
      </c>
      <c r="F1455">
        <v>2014</v>
      </c>
      <c r="G1455">
        <v>138</v>
      </c>
      <c r="H1455">
        <v>182.54430379746836</v>
      </c>
      <c r="J1455">
        <v>175</v>
      </c>
      <c r="K1455" t="s">
        <v>722</v>
      </c>
      <c r="L1455">
        <v>0.5</v>
      </c>
      <c r="M1455">
        <v>0.5</v>
      </c>
      <c r="N1455" t="s">
        <v>722</v>
      </c>
      <c r="O1455">
        <v>10000</v>
      </c>
      <c r="P1455">
        <v>10000</v>
      </c>
      <c r="Q1455">
        <v>1095.2658227848101</v>
      </c>
      <c r="R1455" t="s">
        <v>722</v>
      </c>
      <c r="S1455">
        <v>0.129</v>
      </c>
      <c r="T1455">
        <v>0.129</v>
      </c>
      <c r="U1455" t="s">
        <v>722</v>
      </c>
      <c r="V1455">
        <v>1.0200000000000001E-5</v>
      </c>
      <c r="W1455">
        <v>1.0200000000000001E-5</v>
      </c>
      <c r="X1455" t="s">
        <v>722</v>
      </c>
      <c r="Y1455">
        <v>0.13700000000000001</v>
      </c>
      <c r="Z1455">
        <v>0.13700000000000001</v>
      </c>
      <c r="AA1455" t="s">
        <v>722</v>
      </c>
      <c r="AB1455">
        <v>5.66E-5</v>
      </c>
      <c r="AC1455">
        <v>5.66E-5</v>
      </c>
      <c r="AD1455" t="s">
        <v>722</v>
      </c>
      <c r="AE1455">
        <v>1</v>
      </c>
      <c r="AF1455">
        <v>1</v>
      </c>
      <c r="AG1455" t="s">
        <v>722</v>
      </c>
      <c r="AH1455">
        <v>0.97699999999999998</v>
      </c>
      <c r="AI1455">
        <v>0.97699999999999998</v>
      </c>
      <c r="AJ1455">
        <v>0.14017171139240506</v>
      </c>
      <c r="AK1455">
        <v>0.19441522852151899</v>
      </c>
      <c r="AL1455">
        <v>3.8923511330395852</v>
      </c>
      <c r="AM1455">
        <v>5.398609516134413</v>
      </c>
      <c r="AN1455" s="61">
        <v>1.9461755665197927E-3</v>
      </c>
      <c r="AO1455">
        <v>2.6993047580672063E-3</v>
      </c>
      <c r="AP1455">
        <v>1.7900922860849052E-3</v>
      </c>
    </row>
    <row r="1456" spans="1:42" x14ac:dyDescent="0.35">
      <c r="A1456" s="48">
        <v>2020</v>
      </c>
      <c r="B1456">
        <v>653</v>
      </c>
      <c r="C1456" t="s">
        <v>554</v>
      </c>
      <c r="D1456" t="s">
        <v>492</v>
      </c>
      <c r="E1456" t="s">
        <v>16</v>
      </c>
      <c r="F1456">
        <v>2015</v>
      </c>
      <c r="G1456">
        <v>138</v>
      </c>
      <c r="H1456">
        <v>182.54430379746836</v>
      </c>
      <c r="J1456">
        <v>175</v>
      </c>
      <c r="K1456" t="s">
        <v>722</v>
      </c>
      <c r="L1456">
        <v>0.5</v>
      </c>
      <c r="M1456">
        <v>0.5</v>
      </c>
      <c r="N1456" t="s">
        <v>722</v>
      </c>
      <c r="O1456">
        <v>10000</v>
      </c>
      <c r="P1456">
        <v>10000</v>
      </c>
      <c r="Q1456">
        <v>912.72151898734182</v>
      </c>
      <c r="R1456" t="s">
        <v>722</v>
      </c>
      <c r="S1456">
        <v>0.129</v>
      </c>
      <c r="T1456">
        <v>0.129</v>
      </c>
      <c r="U1456" t="s">
        <v>722</v>
      </c>
      <c r="V1456">
        <v>1.0200000000000001E-5</v>
      </c>
      <c r="W1456">
        <v>1.0200000000000001E-5</v>
      </c>
      <c r="X1456" t="s">
        <v>722</v>
      </c>
      <c r="Y1456">
        <v>0.13700000000000001</v>
      </c>
      <c r="Z1456">
        <v>0.13700000000000001</v>
      </c>
      <c r="AA1456" t="s">
        <v>722</v>
      </c>
      <c r="AB1456">
        <v>5.66E-5</v>
      </c>
      <c r="AC1456">
        <v>5.66E-5</v>
      </c>
      <c r="AD1456" t="s">
        <v>722</v>
      </c>
      <c r="AE1456">
        <v>1</v>
      </c>
      <c r="AF1456">
        <v>1</v>
      </c>
      <c r="AG1456" t="s">
        <v>722</v>
      </c>
      <c r="AH1456">
        <v>0.97699999999999998</v>
      </c>
      <c r="AI1456">
        <v>0.97699999999999998</v>
      </c>
      <c r="AJ1456">
        <v>0.13830975949367089</v>
      </c>
      <c r="AK1456">
        <v>0.18432085710126583</v>
      </c>
      <c r="AL1456">
        <v>3.8406476151848703</v>
      </c>
      <c r="AM1456">
        <v>5.1183044699546478</v>
      </c>
      <c r="AN1456" s="61">
        <v>1.9203238075924352E-3</v>
      </c>
      <c r="AO1456">
        <v>2.5591522349773244E-3</v>
      </c>
      <c r="AP1456">
        <v>1.7663138382235219E-3</v>
      </c>
    </row>
    <row r="1457" spans="1:42" x14ac:dyDescent="0.35">
      <c r="A1457" s="48">
        <v>2020</v>
      </c>
      <c r="B1457">
        <v>654</v>
      </c>
      <c r="C1457" t="s">
        <v>569</v>
      </c>
      <c r="D1457" t="s">
        <v>492</v>
      </c>
      <c r="E1457" t="s">
        <v>16</v>
      </c>
      <c r="F1457">
        <v>2016</v>
      </c>
      <c r="G1457">
        <v>138</v>
      </c>
      <c r="H1457">
        <v>182.54430379746836</v>
      </c>
      <c r="J1457">
        <v>175</v>
      </c>
      <c r="K1457" t="s">
        <v>722</v>
      </c>
      <c r="L1457">
        <v>0.5</v>
      </c>
      <c r="M1457">
        <v>0.5</v>
      </c>
      <c r="N1457" t="s">
        <v>722</v>
      </c>
      <c r="O1457">
        <v>10000</v>
      </c>
      <c r="P1457">
        <v>10000</v>
      </c>
      <c r="Q1457">
        <v>730.17721518987344</v>
      </c>
      <c r="R1457" t="s">
        <v>722</v>
      </c>
      <c r="S1457">
        <v>0.129</v>
      </c>
      <c r="T1457">
        <v>0.129</v>
      </c>
      <c r="U1457" t="s">
        <v>722</v>
      </c>
      <c r="V1457">
        <v>1.0200000000000001E-5</v>
      </c>
      <c r="W1457">
        <v>1.0200000000000001E-5</v>
      </c>
      <c r="X1457" t="s">
        <v>722</v>
      </c>
      <c r="Y1457">
        <v>0.13700000000000001</v>
      </c>
      <c r="Z1457">
        <v>0.13700000000000001</v>
      </c>
      <c r="AA1457" t="s">
        <v>722</v>
      </c>
      <c r="AB1457">
        <v>5.66E-5</v>
      </c>
      <c r="AC1457">
        <v>5.66E-5</v>
      </c>
      <c r="AD1457" t="s">
        <v>722</v>
      </c>
      <c r="AE1457">
        <v>1</v>
      </c>
      <c r="AF1457">
        <v>1</v>
      </c>
      <c r="AG1457" t="s">
        <v>722</v>
      </c>
      <c r="AH1457">
        <v>0.97699999999999998</v>
      </c>
      <c r="AI1457">
        <v>0.97699999999999998</v>
      </c>
      <c r="AJ1457">
        <v>0.13644780759493672</v>
      </c>
      <c r="AK1457">
        <v>0.17422648568101265</v>
      </c>
      <c r="AL1457">
        <v>3.7889440973301558</v>
      </c>
      <c r="AM1457">
        <v>4.8379994237748818</v>
      </c>
      <c r="AN1457" s="61">
        <v>1.8944720486650782E-3</v>
      </c>
      <c r="AO1457">
        <v>2.4189997118874412E-3</v>
      </c>
      <c r="AP1457">
        <v>1.7425353903621388E-3</v>
      </c>
    </row>
    <row r="1458" spans="1:42" x14ac:dyDescent="0.35">
      <c r="A1458" s="48">
        <v>2020</v>
      </c>
      <c r="B1458">
        <v>655</v>
      </c>
      <c r="C1458" t="s">
        <v>570</v>
      </c>
      <c r="D1458" t="s">
        <v>492</v>
      </c>
      <c r="E1458" t="s">
        <v>16</v>
      </c>
      <c r="F1458">
        <v>2016</v>
      </c>
      <c r="G1458">
        <v>138</v>
      </c>
      <c r="H1458">
        <v>182.54430379746836</v>
      </c>
      <c r="J1458">
        <v>175</v>
      </c>
      <c r="K1458" t="s">
        <v>722</v>
      </c>
      <c r="L1458">
        <v>0.5</v>
      </c>
      <c r="M1458">
        <v>0.5</v>
      </c>
      <c r="N1458" t="s">
        <v>722</v>
      </c>
      <c r="O1458">
        <v>10000</v>
      </c>
      <c r="P1458">
        <v>10000</v>
      </c>
      <c r="Q1458">
        <v>730.17721518987344</v>
      </c>
      <c r="R1458" t="s">
        <v>722</v>
      </c>
      <c r="S1458">
        <v>0.129</v>
      </c>
      <c r="T1458">
        <v>0.129</v>
      </c>
      <c r="U1458" t="s">
        <v>722</v>
      </c>
      <c r="V1458">
        <v>1.0200000000000001E-5</v>
      </c>
      <c r="W1458">
        <v>1.0200000000000001E-5</v>
      </c>
      <c r="X1458" t="s">
        <v>722</v>
      </c>
      <c r="Y1458">
        <v>0.13700000000000001</v>
      </c>
      <c r="Z1458">
        <v>0.13700000000000001</v>
      </c>
      <c r="AA1458" t="s">
        <v>722</v>
      </c>
      <c r="AB1458">
        <v>5.66E-5</v>
      </c>
      <c r="AC1458">
        <v>5.66E-5</v>
      </c>
      <c r="AD1458" t="s">
        <v>722</v>
      </c>
      <c r="AE1458">
        <v>1</v>
      </c>
      <c r="AF1458">
        <v>1</v>
      </c>
      <c r="AG1458" t="s">
        <v>722</v>
      </c>
      <c r="AH1458">
        <v>0.97699999999999998</v>
      </c>
      <c r="AI1458">
        <v>0.97699999999999998</v>
      </c>
      <c r="AJ1458">
        <v>0.13644780759493672</v>
      </c>
      <c r="AK1458">
        <v>0.17422648568101265</v>
      </c>
      <c r="AL1458">
        <v>3.7889440973301558</v>
      </c>
      <c r="AM1458">
        <v>4.8379994237748818</v>
      </c>
      <c r="AN1458" s="61">
        <v>1.8944720486650782E-3</v>
      </c>
      <c r="AO1458">
        <v>2.4189997118874412E-3</v>
      </c>
      <c r="AP1458">
        <v>1.7425353903621388E-3</v>
      </c>
    </row>
    <row r="1459" spans="1:42" x14ac:dyDescent="0.35">
      <c r="A1459" s="48">
        <v>2020</v>
      </c>
      <c r="B1459">
        <v>656</v>
      </c>
      <c r="C1459" t="s">
        <v>571</v>
      </c>
      <c r="D1459" t="s">
        <v>492</v>
      </c>
      <c r="E1459" t="s">
        <v>16</v>
      </c>
      <c r="F1459">
        <v>2016</v>
      </c>
      <c r="G1459">
        <v>138</v>
      </c>
      <c r="H1459">
        <v>182.54430379746836</v>
      </c>
      <c r="J1459">
        <v>175</v>
      </c>
      <c r="K1459" t="s">
        <v>722</v>
      </c>
      <c r="L1459">
        <v>0.5</v>
      </c>
      <c r="M1459">
        <v>0.5</v>
      </c>
      <c r="N1459" t="s">
        <v>722</v>
      </c>
      <c r="O1459">
        <v>10000</v>
      </c>
      <c r="P1459">
        <v>10000</v>
      </c>
      <c r="Q1459">
        <v>730.17721518987344</v>
      </c>
      <c r="R1459" t="s">
        <v>722</v>
      </c>
      <c r="S1459">
        <v>0.129</v>
      </c>
      <c r="T1459">
        <v>0.129</v>
      </c>
      <c r="U1459" t="s">
        <v>722</v>
      </c>
      <c r="V1459">
        <v>1.0200000000000001E-5</v>
      </c>
      <c r="W1459">
        <v>1.0200000000000001E-5</v>
      </c>
      <c r="X1459" t="s">
        <v>722</v>
      </c>
      <c r="Y1459">
        <v>0.13700000000000001</v>
      </c>
      <c r="Z1459">
        <v>0.13700000000000001</v>
      </c>
      <c r="AA1459" t="s">
        <v>722</v>
      </c>
      <c r="AB1459">
        <v>5.66E-5</v>
      </c>
      <c r="AC1459">
        <v>5.66E-5</v>
      </c>
      <c r="AD1459" t="s">
        <v>722</v>
      </c>
      <c r="AE1459">
        <v>1</v>
      </c>
      <c r="AF1459">
        <v>1</v>
      </c>
      <c r="AG1459" t="s">
        <v>722</v>
      </c>
      <c r="AH1459">
        <v>0.97699999999999998</v>
      </c>
      <c r="AI1459">
        <v>0.97699999999999998</v>
      </c>
      <c r="AJ1459">
        <v>0.13644780759493672</v>
      </c>
      <c r="AK1459">
        <v>0.17422648568101265</v>
      </c>
      <c r="AL1459">
        <v>3.7889440973301558</v>
      </c>
      <c r="AM1459">
        <v>4.8379994237748818</v>
      </c>
      <c r="AN1459" s="61">
        <v>1.8944720486650782E-3</v>
      </c>
      <c r="AO1459">
        <v>2.4189997118874412E-3</v>
      </c>
      <c r="AP1459">
        <v>1.7425353903621388E-3</v>
      </c>
    </row>
    <row r="1460" spans="1:42" x14ac:dyDescent="0.35">
      <c r="A1460" s="48">
        <v>2020</v>
      </c>
      <c r="B1460">
        <v>657</v>
      </c>
      <c r="C1460">
        <v>411976</v>
      </c>
      <c r="D1460" t="s">
        <v>492</v>
      </c>
      <c r="E1460" t="s">
        <v>16</v>
      </c>
      <c r="F1460">
        <v>2017</v>
      </c>
      <c r="G1460">
        <v>22</v>
      </c>
      <c r="H1460">
        <v>182.54430379746836</v>
      </c>
      <c r="J1460">
        <v>25</v>
      </c>
      <c r="K1460" t="s">
        <v>722</v>
      </c>
      <c r="L1460">
        <v>0.5</v>
      </c>
      <c r="M1460">
        <v>0.5</v>
      </c>
      <c r="N1460" t="s">
        <v>722</v>
      </c>
      <c r="O1460">
        <v>2000</v>
      </c>
      <c r="P1460">
        <v>2000</v>
      </c>
      <c r="Q1460">
        <v>547.63291139240505</v>
      </c>
      <c r="R1460" t="s">
        <v>722</v>
      </c>
      <c r="S1460">
        <v>0.129</v>
      </c>
      <c r="T1460">
        <v>0.129</v>
      </c>
      <c r="U1460" t="s">
        <v>722</v>
      </c>
      <c r="V1460">
        <v>1.0200000000000001E-5</v>
      </c>
      <c r="W1460">
        <v>1.0200000000000001E-5</v>
      </c>
      <c r="X1460" t="s">
        <v>722</v>
      </c>
      <c r="Y1460">
        <v>0.13700000000000001</v>
      </c>
      <c r="Z1460">
        <v>0.13700000000000001</v>
      </c>
      <c r="AA1460" t="s">
        <v>722</v>
      </c>
      <c r="AB1460">
        <v>5.66E-5</v>
      </c>
      <c r="AC1460">
        <v>5.66E-5</v>
      </c>
      <c r="AD1460" t="s">
        <v>722</v>
      </c>
      <c r="AE1460">
        <v>1</v>
      </c>
      <c r="AF1460">
        <v>1</v>
      </c>
      <c r="AG1460" t="s">
        <v>722</v>
      </c>
      <c r="AH1460">
        <v>0.97699999999999998</v>
      </c>
      <c r="AI1460">
        <v>0.97699999999999998</v>
      </c>
      <c r="AJ1460">
        <v>0.13458585569620254</v>
      </c>
      <c r="AK1460">
        <v>0.16413211426075949</v>
      </c>
      <c r="AL1460">
        <v>0.59579197643811377</v>
      </c>
      <c r="AM1460">
        <v>0.72658895874704754</v>
      </c>
      <c r="AN1460" s="61">
        <v>2.9789598821905689E-4</v>
      </c>
      <c r="AO1460">
        <v>3.6329447937352379E-4</v>
      </c>
      <c r="AP1460">
        <v>2.7400472996388849E-4</v>
      </c>
    </row>
    <row r="1461" spans="1:42" x14ac:dyDescent="0.35">
      <c r="A1461" s="48">
        <v>2020</v>
      </c>
      <c r="B1461">
        <v>658</v>
      </c>
      <c r="C1461">
        <v>411977</v>
      </c>
      <c r="D1461" t="s">
        <v>492</v>
      </c>
      <c r="E1461" t="s">
        <v>16</v>
      </c>
      <c r="F1461">
        <v>2017</v>
      </c>
      <c r="G1461">
        <v>22</v>
      </c>
      <c r="H1461">
        <v>182.54430379746836</v>
      </c>
      <c r="J1461">
        <v>25</v>
      </c>
      <c r="K1461" t="s">
        <v>722</v>
      </c>
      <c r="L1461">
        <v>0.5</v>
      </c>
      <c r="M1461">
        <v>0.5</v>
      </c>
      <c r="N1461" t="s">
        <v>722</v>
      </c>
      <c r="O1461">
        <v>2000</v>
      </c>
      <c r="P1461">
        <v>2000</v>
      </c>
      <c r="Q1461">
        <v>547.63291139240505</v>
      </c>
      <c r="R1461" t="s">
        <v>722</v>
      </c>
      <c r="S1461">
        <v>0.129</v>
      </c>
      <c r="T1461">
        <v>0.129</v>
      </c>
      <c r="U1461" t="s">
        <v>722</v>
      </c>
      <c r="V1461">
        <v>1.0200000000000001E-5</v>
      </c>
      <c r="W1461">
        <v>1.0200000000000001E-5</v>
      </c>
      <c r="X1461" t="s">
        <v>722</v>
      </c>
      <c r="Y1461">
        <v>0.13700000000000001</v>
      </c>
      <c r="Z1461">
        <v>0.13700000000000001</v>
      </c>
      <c r="AA1461" t="s">
        <v>722</v>
      </c>
      <c r="AB1461">
        <v>5.66E-5</v>
      </c>
      <c r="AC1461">
        <v>5.66E-5</v>
      </c>
      <c r="AD1461" t="s">
        <v>722</v>
      </c>
      <c r="AE1461">
        <v>1</v>
      </c>
      <c r="AF1461">
        <v>1</v>
      </c>
      <c r="AG1461" t="s">
        <v>722</v>
      </c>
      <c r="AH1461">
        <v>0.97699999999999998</v>
      </c>
      <c r="AI1461">
        <v>0.97699999999999998</v>
      </c>
      <c r="AJ1461">
        <v>0.13458585569620254</v>
      </c>
      <c r="AK1461">
        <v>0.16413211426075949</v>
      </c>
      <c r="AL1461">
        <v>0.59579197643811377</v>
      </c>
      <c r="AM1461">
        <v>0.72658895874704754</v>
      </c>
      <c r="AN1461" s="61">
        <v>2.9789598821905689E-4</v>
      </c>
      <c r="AO1461">
        <v>3.6329447937352379E-4</v>
      </c>
      <c r="AP1461">
        <v>2.7400472996388849E-4</v>
      </c>
    </row>
    <row r="1462" spans="1:42" x14ac:dyDescent="0.35">
      <c r="A1462" s="48">
        <v>2020</v>
      </c>
      <c r="B1462">
        <v>659</v>
      </c>
      <c r="C1462">
        <v>411978</v>
      </c>
      <c r="D1462" t="s">
        <v>492</v>
      </c>
      <c r="E1462" t="s">
        <v>16</v>
      </c>
      <c r="F1462">
        <v>2017</v>
      </c>
      <c r="G1462">
        <v>22</v>
      </c>
      <c r="H1462">
        <v>182.54430379746836</v>
      </c>
      <c r="J1462">
        <v>25</v>
      </c>
      <c r="K1462" t="s">
        <v>722</v>
      </c>
      <c r="L1462">
        <v>0.5</v>
      </c>
      <c r="M1462">
        <v>0.5</v>
      </c>
      <c r="N1462" t="s">
        <v>722</v>
      </c>
      <c r="O1462">
        <v>2000</v>
      </c>
      <c r="P1462">
        <v>2000</v>
      </c>
      <c r="Q1462">
        <v>547.63291139240505</v>
      </c>
      <c r="R1462" t="s">
        <v>722</v>
      </c>
      <c r="S1462">
        <v>0.129</v>
      </c>
      <c r="T1462">
        <v>0.129</v>
      </c>
      <c r="U1462" t="s">
        <v>722</v>
      </c>
      <c r="V1462">
        <v>1.0200000000000001E-5</v>
      </c>
      <c r="W1462">
        <v>1.0200000000000001E-5</v>
      </c>
      <c r="X1462" t="s">
        <v>722</v>
      </c>
      <c r="Y1462">
        <v>0.13700000000000001</v>
      </c>
      <c r="Z1462">
        <v>0.13700000000000001</v>
      </c>
      <c r="AA1462" t="s">
        <v>722</v>
      </c>
      <c r="AB1462">
        <v>5.66E-5</v>
      </c>
      <c r="AC1462">
        <v>5.66E-5</v>
      </c>
      <c r="AD1462" t="s">
        <v>722</v>
      </c>
      <c r="AE1462">
        <v>1</v>
      </c>
      <c r="AF1462">
        <v>1</v>
      </c>
      <c r="AG1462" t="s">
        <v>722</v>
      </c>
      <c r="AH1462">
        <v>0.97699999999999998</v>
      </c>
      <c r="AI1462">
        <v>0.97699999999999998</v>
      </c>
      <c r="AJ1462">
        <v>0.13458585569620254</v>
      </c>
      <c r="AK1462">
        <v>0.16413211426075949</v>
      </c>
      <c r="AL1462">
        <v>0.59579197643811377</v>
      </c>
      <c r="AM1462">
        <v>0.72658895874704754</v>
      </c>
      <c r="AN1462" s="61">
        <v>2.9789598821905689E-4</v>
      </c>
      <c r="AO1462">
        <v>3.6329447937352379E-4</v>
      </c>
      <c r="AP1462">
        <v>2.7400472996388849E-4</v>
      </c>
    </row>
    <row r="1463" spans="1:42" x14ac:dyDescent="0.35">
      <c r="A1463" s="48">
        <v>2020</v>
      </c>
      <c r="B1463">
        <v>660</v>
      </c>
      <c r="C1463">
        <v>512014</v>
      </c>
      <c r="D1463" t="s">
        <v>492</v>
      </c>
      <c r="E1463" t="s">
        <v>16</v>
      </c>
      <c r="F1463">
        <v>2017</v>
      </c>
      <c r="G1463">
        <v>138</v>
      </c>
      <c r="H1463">
        <v>182.54430379746836</v>
      </c>
      <c r="J1463">
        <v>175</v>
      </c>
      <c r="K1463" t="s">
        <v>722</v>
      </c>
      <c r="L1463">
        <v>0.5</v>
      </c>
      <c r="M1463">
        <v>0.5</v>
      </c>
      <c r="N1463" t="s">
        <v>722</v>
      </c>
      <c r="O1463">
        <v>10000</v>
      </c>
      <c r="P1463">
        <v>10000</v>
      </c>
      <c r="Q1463">
        <v>547.63291139240505</v>
      </c>
      <c r="R1463" t="s">
        <v>722</v>
      </c>
      <c r="S1463">
        <v>0.129</v>
      </c>
      <c r="T1463">
        <v>0.129</v>
      </c>
      <c r="U1463" t="s">
        <v>722</v>
      </c>
      <c r="V1463">
        <v>1.0200000000000001E-5</v>
      </c>
      <c r="W1463">
        <v>1.0200000000000001E-5</v>
      </c>
      <c r="X1463" t="s">
        <v>722</v>
      </c>
      <c r="Y1463">
        <v>0.13700000000000001</v>
      </c>
      <c r="Z1463">
        <v>0.13700000000000001</v>
      </c>
      <c r="AA1463" t="s">
        <v>722</v>
      </c>
      <c r="AB1463">
        <v>5.66E-5</v>
      </c>
      <c r="AC1463">
        <v>5.66E-5</v>
      </c>
      <c r="AD1463" t="s">
        <v>722</v>
      </c>
      <c r="AE1463">
        <v>1</v>
      </c>
      <c r="AF1463">
        <v>1</v>
      </c>
      <c r="AG1463" t="s">
        <v>722</v>
      </c>
      <c r="AH1463">
        <v>0.97699999999999998</v>
      </c>
      <c r="AI1463">
        <v>0.97699999999999998</v>
      </c>
      <c r="AJ1463">
        <v>0.13458585569620254</v>
      </c>
      <c r="AK1463">
        <v>0.16413211426075949</v>
      </c>
      <c r="AL1463">
        <v>3.7372405794754409</v>
      </c>
      <c r="AM1463">
        <v>4.5576943775951166</v>
      </c>
      <c r="AN1463" s="61">
        <v>1.8686202897377205E-3</v>
      </c>
      <c r="AO1463">
        <v>2.2788471887975584E-3</v>
      </c>
      <c r="AP1463">
        <v>1.7187569425007553E-3</v>
      </c>
    </row>
    <row r="1464" spans="1:42" x14ac:dyDescent="0.35">
      <c r="A1464" s="48">
        <v>2020</v>
      </c>
      <c r="B1464">
        <v>661</v>
      </c>
      <c r="C1464">
        <v>512015</v>
      </c>
      <c r="D1464" t="s">
        <v>492</v>
      </c>
      <c r="E1464" t="s">
        <v>16</v>
      </c>
      <c r="F1464">
        <v>2017</v>
      </c>
      <c r="G1464">
        <v>138</v>
      </c>
      <c r="H1464">
        <v>182.54430379746836</v>
      </c>
      <c r="J1464">
        <v>175</v>
      </c>
      <c r="K1464" t="s">
        <v>722</v>
      </c>
      <c r="L1464">
        <v>0.5</v>
      </c>
      <c r="M1464">
        <v>0.5</v>
      </c>
      <c r="N1464" t="s">
        <v>722</v>
      </c>
      <c r="O1464">
        <v>10000</v>
      </c>
      <c r="P1464">
        <v>10000</v>
      </c>
      <c r="Q1464">
        <v>547.63291139240505</v>
      </c>
      <c r="R1464" t="s">
        <v>722</v>
      </c>
      <c r="S1464">
        <v>0.129</v>
      </c>
      <c r="T1464">
        <v>0.129</v>
      </c>
      <c r="U1464" t="s">
        <v>722</v>
      </c>
      <c r="V1464">
        <v>1.0200000000000001E-5</v>
      </c>
      <c r="W1464">
        <v>1.0200000000000001E-5</v>
      </c>
      <c r="X1464" t="s">
        <v>722</v>
      </c>
      <c r="Y1464">
        <v>0.13700000000000001</v>
      </c>
      <c r="Z1464">
        <v>0.13700000000000001</v>
      </c>
      <c r="AA1464" t="s">
        <v>722</v>
      </c>
      <c r="AB1464">
        <v>5.66E-5</v>
      </c>
      <c r="AC1464">
        <v>5.66E-5</v>
      </c>
      <c r="AD1464" t="s">
        <v>722</v>
      </c>
      <c r="AE1464">
        <v>1</v>
      </c>
      <c r="AF1464">
        <v>1</v>
      </c>
      <c r="AG1464" t="s">
        <v>722</v>
      </c>
      <c r="AH1464">
        <v>0.97699999999999998</v>
      </c>
      <c r="AI1464">
        <v>0.97699999999999998</v>
      </c>
      <c r="AJ1464">
        <v>0.13458585569620254</v>
      </c>
      <c r="AK1464">
        <v>0.16413211426075949</v>
      </c>
      <c r="AL1464">
        <v>3.7372405794754409</v>
      </c>
      <c r="AM1464">
        <v>4.5576943775951166</v>
      </c>
      <c r="AN1464" s="61">
        <v>1.8686202897377205E-3</v>
      </c>
      <c r="AO1464">
        <v>2.2788471887975584E-3</v>
      </c>
      <c r="AP1464">
        <v>1.7187569425007553E-3</v>
      </c>
    </row>
    <row r="1465" spans="1:42" x14ac:dyDescent="0.35">
      <c r="A1465" s="48">
        <v>2020</v>
      </c>
      <c r="B1465">
        <v>662</v>
      </c>
      <c r="C1465">
        <v>780014</v>
      </c>
      <c r="D1465" t="s">
        <v>574</v>
      </c>
      <c r="E1465" t="s">
        <v>49</v>
      </c>
      <c r="F1465">
        <v>2019</v>
      </c>
      <c r="G1465">
        <v>175</v>
      </c>
      <c r="H1465">
        <v>276</v>
      </c>
      <c r="J1465">
        <v>300</v>
      </c>
      <c r="K1465" t="s">
        <v>723</v>
      </c>
      <c r="L1465" t="s">
        <v>723</v>
      </c>
      <c r="M1465">
        <v>0</v>
      </c>
      <c r="N1465" t="s">
        <v>723</v>
      </c>
      <c r="O1465" t="s">
        <v>723</v>
      </c>
      <c r="P1465">
        <v>0</v>
      </c>
      <c r="Q1465">
        <v>276</v>
      </c>
      <c r="R1465" t="s">
        <v>723</v>
      </c>
      <c r="S1465" t="s">
        <v>723</v>
      </c>
      <c r="T1465">
        <v>0</v>
      </c>
      <c r="U1465" t="s">
        <v>723</v>
      </c>
      <c r="V1465" t="s">
        <v>723</v>
      </c>
      <c r="W1465">
        <v>0</v>
      </c>
      <c r="X1465" t="s">
        <v>723</v>
      </c>
      <c r="Y1465" t="s">
        <v>723</v>
      </c>
      <c r="Z1465">
        <v>0</v>
      </c>
      <c r="AA1465" t="s">
        <v>723</v>
      </c>
      <c r="AB1465" t="s">
        <v>722</v>
      </c>
      <c r="AC1465">
        <v>0</v>
      </c>
      <c r="AD1465" t="s">
        <v>723</v>
      </c>
      <c r="AE1465" t="s">
        <v>723</v>
      </c>
      <c r="AF1465">
        <v>0</v>
      </c>
      <c r="AG1465" t="s">
        <v>723</v>
      </c>
      <c r="AH1465" t="s">
        <v>723</v>
      </c>
      <c r="AI1465">
        <v>0</v>
      </c>
      <c r="AJ1465">
        <v>0</v>
      </c>
      <c r="AK1465">
        <v>0</v>
      </c>
      <c r="AL1465" t="s">
        <v>723</v>
      </c>
      <c r="AM1465" t="s">
        <v>723</v>
      </c>
      <c r="AN1465" s="61" t="s">
        <v>723</v>
      </c>
      <c r="AO1465" t="s">
        <v>723</v>
      </c>
      <c r="AP1465" t="s">
        <v>723</v>
      </c>
    </row>
    <row r="1466" spans="1:42" x14ac:dyDescent="0.35">
      <c r="A1466" s="48">
        <v>2020</v>
      </c>
      <c r="B1466">
        <v>663</v>
      </c>
      <c r="C1466">
        <v>750119</v>
      </c>
      <c r="D1466" t="s">
        <v>574</v>
      </c>
      <c r="E1466" t="s">
        <v>16</v>
      </c>
      <c r="F1466">
        <v>2011</v>
      </c>
      <c r="G1466">
        <v>175</v>
      </c>
      <c r="H1466">
        <v>276</v>
      </c>
      <c r="J1466">
        <v>300</v>
      </c>
      <c r="K1466" t="s">
        <v>722</v>
      </c>
      <c r="L1466">
        <v>0.59</v>
      </c>
      <c r="M1466">
        <v>0.59</v>
      </c>
      <c r="N1466" t="s">
        <v>722</v>
      </c>
      <c r="O1466">
        <v>10000</v>
      </c>
      <c r="P1466">
        <v>10000</v>
      </c>
      <c r="Q1466">
        <v>2484</v>
      </c>
      <c r="R1466" t="s">
        <v>722</v>
      </c>
      <c r="S1466">
        <v>0.129</v>
      </c>
      <c r="T1466">
        <v>0.129</v>
      </c>
      <c r="U1466" t="s">
        <v>722</v>
      </c>
      <c r="V1466">
        <v>1.0200000000000001E-5</v>
      </c>
      <c r="W1466">
        <v>1.0200000000000001E-5</v>
      </c>
      <c r="X1466" t="s">
        <v>722</v>
      </c>
      <c r="Y1466">
        <v>0.13700000000000001</v>
      </c>
      <c r="Z1466">
        <v>0.13700000000000001</v>
      </c>
      <c r="AA1466" t="s">
        <v>722</v>
      </c>
      <c r="AB1466">
        <v>5.66E-5</v>
      </c>
      <c r="AC1466">
        <v>5.66E-5</v>
      </c>
      <c r="AD1466" t="s">
        <v>722</v>
      </c>
      <c r="AE1466">
        <v>1</v>
      </c>
      <c r="AF1466">
        <v>1</v>
      </c>
      <c r="AG1466" t="s">
        <v>722</v>
      </c>
      <c r="AH1466">
        <v>0.97699999999999998</v>
      </c>
      <c r="AI1466">
        <v>0.97699999999999998</v>
      </c>
      <c r="AJ1466">
        <v>0.1543368</v>
      </c>
      <c r="AK1466">
        <v>0.27120972879999999</v>
      </c>
      <c r="AL1466">
        <v>9.6962296557148857</v>
      </c>
      <c r="AM1466">
        <v>17.038786700961481</v>
      </c>
      <c r="AN1466" s="61">
        <v>4.8481148278574429E-3</v>
      </c>
      <c r="AO1466">
        <v>8.5193933504807418E-3</v>
      </c>
      <c r="AP1466">
        <v>4.4592960186632755E-3</v>
      </c>
    </row>
    <row r="1467" spans="1:42" x14ac:dyDescent="0.35">
      <c r="A1467" s="48">
        <v>2020</v>
      </c>
      <c r="B1467">
        <v>664</v>
      </c>
      <c r="C1467">
        <v>25108</v>
      </c>
      <c r="D1467" t="s">
        <v>574</v>
      </c>
      <c r="E1467" t="s">
        <v>16</v>
      </c>
      <c r="F1467">
        <v>2017</v>
      </c>
      <c r="G1467">
        <v>49</v>
      </c>
      <c r="H1467">
        <v>276</v>
      </c>
      <c r="J1467">
        <v>50</v>
      </c>
      <c r="K1467" t="s">
        <v>722</v>
      </c>
      <c r="L1467">
        <v>0.59</v>
      </c>
      <c r="M1467">
        <v>0.59</v>
      </c>
      <c r="N1467" t="s">
        <v>722</v>
      </c>
      <c r="O1467">
        <v>10000</v>
      </c>
      <c r="P1467">
        <v>10000</v>
      </c>
      <c r="Q1467">
        <v>828</v>
      </c>
      <c r="R1467" t="s">
        <v>722</v>
      </c>
      <c r="S1467">
        <v>0.129</v>
      </c>
      <c r="T1467">
        <v>0.129</v>
      </c>
      <c r="U1467" t="s">
        <v>722</v>
      </c>
      <c r="V1467">
        <v>1.0200000000000001E-5</v>
      </c>
      <c r="W1467">
        <v>1.0200000000000001E-5</v>
      </c>
      <c r="X1467" t="s">
        <v>722</v>
      </c>
      <c r="Y1467">
        <v>0.13700000000000001</v>
      </c>
      <c r="Z1467">
        <v>0.13700000000000001</v>
      </c>
      <c r="AA1467" t="s">
        <v>722</v>
      </c>
      <c r="AB1467">
        <v>5.66E-5</v>
      </c>
      <c r="AC1467">
        <v>5.66E-5</v>
      </c>
      <c r="AD1467" t="s">
        <v>722</v>
      </c>
      <c r="AE1467">
        <v>1</v>
      </c>
      <c r="AF1467">
        <v>1</v>
      </c>
      <c r="AG1467" t="s">
        <v>722</v>
      </c>
      <c r="AH1467">
        <v>0.97699999999999998</v>
      </c>
      <c r="AI1467">
        <v>0.97699999999999998</v>
      </c>
      <c r="AJ1467">
        <v>0.1374456</v>
      </c>
      <c r="AK1467">
        <v>0.1796359096</v>
      </c>
      <c r="AL1467">
        <v>2.4178105855175653</v>
      </c>
      <c r="AM1467">
        <v>3.1599818675167217</v>
      </c>
      <c r="AN1467" s="61">
        <v>1.2089052927587826E-3</v>
      </c>
      <c r="AO1467">
        <v>1.5799909337583611E-3</v>
      </c>
      <c r="AP1467">
        <v>1.1119510882795281E-3</v>
      </c>
    </row>
    <row r="1468" spans="1:42" x14ac:dyDescent="0.35">
      <c r="A1468" s="48">
        <v>2020</v>
      </c>
      <c r="B1468">
        <v>665</v>
      </c>
      <c r="C1468">
        <v>26305</v>
      </c>
      <c r="D1468" t="s">
        <v>574</v>
      </c>
      <c r="E1468" t="s">
        <v>16</v>
      </c>
      <c r="F1468">
        <v>2018</v>
      </c>
      <c r="G1468">
        <v>49</v>
      </c>
      <c r="H1468">
        <v>276</v>
      </c>
      <c r="J1468">
        <v>50</v>
      </c>
      <c r="K1468" t="s">
        <v>722</v>
      </c>
      <c r="L1468">
        <v>0.59</v>
      </c>
      <c r="M1468">
        <v>0.59</v>
      </c>
      <c r="N1468" t="s">
        <v>722</v>
      </c>
      <c r="O1468">
        <v>10000</v>
      </c>
      <c r="P1468">
        <v>10000</v>
      </c>
      <c r="Q1468">
        <v>552</v>
      </c>
      <c r="R1468" t="s">
        <v>722</v>
      </c>
      <c r="S1468">
        <v>0.129</v>
      </c>
      <c r="T1468">
        <v>0.129</v>
      </c>
      <c r="U1468" t="s">
        <v>722</v>
      </c>
      <c r="V1468">
        <v>1.0200000000000001E-5</v>
      </c>
      <c r="W1468">
        <v>1.0200000000000001E-5</v>
      </c>
      <c r="X1468" t="s">
        <v>722</v>
      </c>
      <c r="Y1468">
        <v>0.13700000000000001</v>
      </c>
      <c r="Z1468">
        <v>0.13700000000000001</v>
      </c>
      <c r="AA1468" t="s">
        <v>722</v>
      </c>
      <c r="AB1468">
        <v>5.66E-5</v>
      </c>
      <c r="AC1468">
        <v>5.66E-5</v>
      </c>
      <c r="AD1468" t="s">
        <v>722</v>
      </c>
      <c r="AE1468">
        <v>1</v>
      </c>
      <c r="AF1468">
        <v>1</v>
      </c>
      <c r="AG1468" t="s">
        <v>722</v>
      </c>
      <c r="AH1468">
        <v>0.97699999999999998</v>
      </c>
      <c r="AI1468">
        <v>0.97699999999999998</v>
      </c>
      <c r="AJ1468">
        <v>0.13463040000000001</v>
      </c>
      <c r="AK1468">
        <v>0.16437360640000001</v>
      </c>
      <c r="AL1468">
        <v>2.3682882991704646</v>
      </c>
      <c r="AM1468">
        <v>2.8915021327246397</v>
      </c>
      <c r="AN1468" s="61">
        <v>1.1841441495852323E-3</v>
      </c>
      <c r="AO1468">
        <v>1.44575106636232E-3</v>
      </c>
      <c r="AP1468">
        <v>1.0891757887884965E-3</v>
      </c>
    </row>
    <row r="1469" spans="1:42" x14ac:dyDescent="0.35">
      <c r="A1469" s="48">
        <v>2020</v>
      </c>
      <c r="B1469">
        <v>666</v>
      </c>
      <c r="C1469" t="s">
        <v>721</v>
      </c>
      <c r="D1469" t="s">
        <v>574</v>
      </c>
      <c r="E1469" t="s">
        <v>16</v>
      </c>
      <c r="F1469">
        <v>2018</v>
      </c>
      <c r="G1469">
        <v>175</v>
      </c>
      <c r="H1469">
        <v>276</v>
      </c>
      <c r="J1469">
        <v>300</v>
      </c>
      <c r="K1469" t="s">
        <v>722</v>
      </c>
      <c r="L1469">
        <v>0.59</v>
      </c>
      <c r="M1469">
        <v>0.59</v>
      </c>
      <c r="N1469" t="s">
        <v>722</v>
      </c>
      <c r="O1469">
        <v>10000</v>
      </c>
      <c r="P1469">
        <v>10000</v>
      </c>
      <c r="Q1469">
        <v>552</v>
      </c>
      <c r="R1469" t="s">
        <v>722</v>
      </c>
      <c r="S1469">
        <v>0.129</v>
      </c>
      <c r="T1469">
        <v>0.129</v>
      </c>
      <c r="U1469" t="s">
        <v>722</v>
      </c>
      <c r="V1469">
        <v>1.0200000000000001E-5</v>
      </c>
      <c r="W1469">
        <v>1.0200000000000001E-5</v>
      </c>
      <c r="X1469" t="s">
        <v>722</v>
      </c>
      <c r="Y1469">
        <v>0.13700000000000001</v>
      </c>
      <c r="Z1469">
        <v>0.13700000000000001</v>
      </c>
      <c r="AA1469" t="s">
        <v>722</v>
      </c>
      <c r="AB1469">
        <v>5.66E-5</v>
      </c>
      <c r="AC1469">
        <v>5.66E-5</v>
      </c>
      <c r="AD1469" t="s">
        <v>722</v>
      </c>
      <c r="AE1469">
        <v>1</v>
      </c>
      <c r="AF1469">
        <v>1</v>
      </c>
      <c r="AG1469" t="s">
        <v>722</v>
      </c>
      <c r="AH1469">
        <v>0.97699999999999998</v>
      </c>
      <c r="AI1469">
        <v>0.97699999999999998</v>
      </c>
      <c r="AJ1469">
        <v>0.13463040000000001</v>
      </c>
      <c r="AK1469">
        <v>0.16437360640000001</v>
      </c>
      <c r="AL1469">
        <v>8.4581724970373724</v>
      </c>
      <c r="AM1469">
        <v>10.326793331159429</v>
      </c>
      <c r="AN1469" s="61">
        <v>4.2290862485186865E-3</v>
      </c>
      <c r="AO1469">
        <v>5.1633966655797144E-3</v>
      </c>
      <c r="AP1469">
        <v>3.8899135313874874E-3</v>
      </c>
    </row>
    <row r="1470" spans="1:42" x14ac:dyDescent="0.35">
      <c r="A1470" s="48">
        <v>2020</v>
      </c>
      <c r="B1470">
        <v>667</v>
      </c>
      <c r="C1470" t="s">
        <v>575</v>
      </c>
      <c r="D1470" t="s">
        <v>576</v>
      </c>
      <c r="E1470" t="s">
        <v>16</v>
      </c>
      <c r="F1470">
        <v>1987</v>
      </c>
      <c r="G1470">
        <v>200</v>
      </c>
      <c r="H1470">
        <v>842</v>
      </c>
      <c r="J1470">
        <v>300</v>
      </c>
      <c r="K1470" t="s">
        <v>722</v>
      </c>
      <c r="L1470">
        <v>0.2</v>
      </c>
      <c r="M1470">
        <v>0.2</v>
      </c>
      <c r="N1470" t="s">
        <v>722</v>
      </c>
      <c r="O1470">
        <v>7000</v>
      </c>
      <c r="P1470">
        <v>7000</v>
      </c>
      <c r="Q1470">
        <v>27786</v>
      </c>
      <c r="R1470" t="s">
        <v>722</v>
      </c>
      <c r="S1470">
        <v>1.61</v>
      </c>
      <c r="T1470">
        <v>1.61</v>
      </c>
      <c r="U1470" t="s">
        <v>722</v>
      </c>
      <c r="V1470">
        <v>4.1499999999999999E-5</v>
      </c>
      <c r="W1470">
        <v>4.1499999999999999E-5</v>
      </c>
      <c r="X1470" t="s">
        <v>722</v>
      </c>
      <c r="Y1470">
        <v>12.94</v>
      </c>
      <c r="Z1470">
        <v>12.94</v>
      </c>
      <c r="AA1470" t="s">
        <v>722</v>
      </c>
      <c r="AB1470">
        <v>1.27E-4</v>
      </c>
      <c r="AC1470">
        <v>1.27E-4</v>
      </c>
      <c r="AD1470" t="s">
        <v>722</v>
      </c>
      <c r="AE1470">
        <v>0.85</v>
      </c>
      <c r="AF1470">
        <v>0.85</v>
      </c>
      <c r="AG1470" t="s">
        <v>722</v>
      </c>
      <c r="AH1470">
        <v>0.86699999999999999</v>
      </c>
      <c r="AI1470">
        <v>0.86699999999999999</v>
      </c>
      <c r="AJ1470">
        <v>1.6154250000000001</v>
      </c>
      <c r="AK1470">
        <v>11.989742999999999</v>
      </c>
      <c r="AL1470">
        <v>119.94803616295398</v>
      </c>
      <c r="AM1470">
        <v>890.25867926305716</v>
      </c>
      <c r="AN1470" s="61">
        <v>5.9974018081476989E-2</v>
      </c>
      <c r="AO1470">
        <v>0.44512933963152862</v>
      </c>
      <c r="AP1470">
        <v>5.516410183134253E-2</v>
      </c>
    </row>
    <row r="1471" spans="1:42" x14ac:dyDescent="0.35">
      <c r="A1471" s="48">
        <v>2020</v>
      </c>
      <c r="B1471">
        <v>668</v>
      </c>
      <c r="C1471">
        <v>48516</v>
      </c>
      <c r="D1471" t="s">
        <v>576</v>
      </c>
      <c r="E1471" t="s">
        <v>16</v>
      </c>
      <c r="F1471">
        <v>2000</v>
      </c>
      <c r="G1471">
        <v>217</v>
      </c>
      <c r="H1471">
        <v>842</v>
      </c>
      <c r="J1471">
        <v>300</v>
      </c>
      <c r="K1471" t="s">
        <v>722</v>
      </c>
      <c r="L1471">
        <v>0.2</v>
      </c>
      <c r="M1471">
        <v>0.2</v>
      </c>
      <c r="N1471" t="s">
        <v>722</v>
      </c>
      <c r="O1471">
        <v>7000</v>
      </c>
      <c r="P1471">
        <v>7000</v>
      </c>
      <c r="Q1471">
        <v>16840</v>
      </c>
      <c r="R1471" t="s">
        <v>722</v>
      </c>
      <c r="S1471">
        <v>1.61</v>
      </c>
      <c r="T1471">
        <v>1.61</v>
      </c>
      <c r="U1471" t="s">
        <v>722</v>
      </c>
      <c r="V1471">
        <v>4.1499999999999999E-5</v>
      </c>
      <c r="W1471">
        <v>4.1499999999999999E-5</v>
      </c>
      <c r="X1471" t="s">
        <v>722</v>
      </c>
      <c r="Y1471">
        <v>12.94</v>
      </c>
      <c r="Z1471">
        <v>12.94</v>
      </c>
      <c r="AA1471" t="s">
        <v>722</v>
      </c>
      <c r="AB1471">
        <v>1.27E-4</v>
      </c>
      <c r="AC1471">
        <v>1.27E-4</v>
      </c>
      <c r="AD1471" t="s">
        <v>722</v>
      </c>
      <c r="AE1471">
        <v>1</v>
      </c>
      <c r="AF1471">
        <v>1</v>
      </c>
      <c r="AG1471" t="s">
        <v>722</v>
      </c>
      <c r="AH1471">
        <v>0.97699999999999998</v>
      </c>
      <c r="AI1471">
        <v>0.97699999999999998</v>
      </c>
      <c r="AJ1471">
        <v>1.9005000000000001</v>
      </c>
      <c r="AK1471">
        <v>13.510932999999998</v>
      </c>
      <c r="AL1471">
        <v>153.1101402785942</v>
      </c>
      <c r="AM1471">
        <v>1088.4824240592934</v>
      </c>
      <c r="AN1471" s="61">
        <v>7.6555070139297104E-2</v>
      </c>
      <c r="AO1471">
        <v>0.5442412120296467</v>
      </c>
      <c r="AP1471">
        <v>7.0415353514125478E-2</v>
      </c>
    </row>
    <row r="1472" spans="1:42" x14ac:dyDescent="0.35">
      <c r="A1472" s="48">
        <v>2020</v>
      </c>
      <c r="B1472">
        <v>669</v>
      </c>
      <c r="C1472">
        <v>48517</v>
      </c>
      <c r="D1472" t="s">
        <v>576</v>
      </c>
      <c r="E1472" t="s">
        <v>16</v>
      </c>
      <c r="F1472">
        <v>2000</v>
      </c>
      <c r="G1472">
        <v>217</v>
      </c>
      <c r="H1472">
        <v>842</v>
      </c>
      <c r="J1472">
        <v>300</v>
      </c>
      <c r="K1472" t="s">
        <v>722</v>
      </c>
      <c r="L1472">
        <v>0.2</v>
      </c>
      <c r="M1472">
        <v>0.2</v>
      </c>
      <c r="N1472" t="s">
        <v>722</v>
      </c>
      <c r="O1472">
        <v>7000</v>
      </c>
      <c r="P1472">
        <v>7000</v>
      </c>
      <c r="Q1472">
        <v>16840</v>
      </c>
      <c r="R1472" t="s">
        <v>722</v>
      </c>
      <c r="S1472">
        <v>1.61</v>
      </c>
      <c r="T1472">
        <v>1.61</v>
      </c>
      <c r="U1472" t="s">
        <v>722</v>
      </c>
      <c r="V1472">
        <v>4.1499999999999999E-5</v>
      </c>
      <c r="W1472">
        <v>4.1499999999999999E-5</v>
      </c>
      <c r="X1472" t="s">
        <v>722</v>
      </c>
      <c r="Y1472">
        <v>12.94</v>
      </c>
      <c r="Z1472">
        <v>12.94</v>
      </c>
      <c r="AA1472" t="s">
        <v>722</v>
      </c>
      <c r="AB1472">
        <v>1.27E-4</v>
      </c>
      <c r="AC1472">
        <v>1.27E-4</v>
      </c>
      <c r="AD1472" t="s">
        <v>722</v>
      </c>
      <c r="AE1472">
        <v>1</v>
      </c>
      <c r="AF1472">
        <v>1</v>
      </c>
      <c r="AG1472" t="s">
        <v>722</v>
      </c>
      <c r="AH1472">
        <v>0.97699999999999998</v>
      </c>
      <c r="AI1472">
        <v>0.97699999999999998</v>
      </c>
      <c r="AJ1472">
        <v>1.9005000000000001</v>
      </c>
      <c r="AK1472">
        <v>13.510932999999998</v>
      </c>
      <c r="AL1472">
        <v>153.1101402785942</v>
      </c>
      <c r="AM1472">
        <v>1088.4824240592934</v>
      </c>
      <c r="AN1472" s="61">
        <v>7.6555070139297104E-2</v>
      </c>
      <c r="AO1472">
        <v>0.5442412120296467</v>
      </c>
      <c r="AP1472">
        <v>7.0415353514125478E-2</v>
      </c>
    </row>
    <row r="1473" spans="1:43" x14ac:dyDescent="0.35">
      <c r="A1473" s="48">
        <v>2020</v>
      </c>
      <c r="B1473">
        <v>670</v>
      </c>
      <c r="C1473">
        <v>48518</v>
      </c>
      <c r="D1473" t="s">
        <v>576</v>
      </c>
      <c r="E1473" t="s">
        <v>16</v>
      </c>
      <c r="F1473">
        <v>2000</v>
      </c>
      <c r="G1473">
        <v>217</v>
      </c>
      <c r="H1473">
        <v>842</v>
      </c>
      <c r="J1473">
        <v>300</v>
      </c>
      <c r="K1473" t="s">
        <v>722</v>
      </c>
      <c r="L1473">
        <v>0.2</v>
      </c>
      <c r="M1473">
        <v>0.2</v>
      </c>
      <c r="N1473" t="s">
        <v>722</v>
      </c>
      <c r="O1473">
        <v>7000</v>
      </c>
      <c r="P1473">
        <v>7000</v>
      </c>
      <c r="Q1473">
        <v>16840</v>
      </c>
      <c r="R1473" t="s">
        <v>722</v>
      </c>
      <c r="S1473">
        <v>1.61</v>
      </c>
      <c r="T1473">
        <v>1.61</v>
      </c>
      <c r="U1473" t="s">
        <v>722</v>
      </c>
      <c r="V1473">
        <v>4.1499999999999999E-5</v>
      </c>
      <c r="W1473">
        <v>4.1499999999999999E-5</v>
      </c>
      <c r="X1473" t="s">
        <v>722</v>
      </c>
      <c r="Y1473">
        <v>12.94</v>
      </c>
      <c r="Z1473">
        <v>12.94</v>
      </c>
      <c r="AA1473" t="s">
        <v>722</v>
      </c>
      <c r="AB1473">
        <v>1.27E-4</v>
      </c>
      <c r="AC1473">
        <v>1.27E-4</v>
      </c>
      <c r="AD1473" t="s">
        <v>722</v>
      </c>
      <c r="AE1473">
        <v>1</v>
      </c>
      <c r="AF1473">
        <v>1</v>
      </c>
      <c r="AG1473" t="s">
        <v>722</v>
      </c>
      <c r="AH1473">
        <v>0.97699999999999998</v>
      </c>
      <c r="AI1473">
        <v>0.97699999999999998</v>
      </c>
      <c r="AJ1473">
        <v>1.9005000000000001</v>
      </c>
      <c r="AK1473">
        <v>13.510932999999998</v>
      </c>
      <c r="AL1473">
        <v>153.1101402785942</v>
      </c>
      <c r="AM1473">
        <v>1088.4824240592934</v>
      </c>
      <c r="AN1473" s="61">
        <v>7.6555070139297104E-2</v>
      </c>
      <c r="AO1473">
        <v>0.5442412120296467</v>
      </c>
      <c r="AP1473">
        <v>7.0415353514125478E-2</v>
      </c>
    </row>
    <row r="1474" spans="1:43" x14ac:dyDescent="0.35">
      <c r="A1474" s="48">
        <v>2020</v>
      </c>
      <c r="B1474">
        <v>671</v>
      </c>
      <c r="C1474">
        <v>48683</v>
      </c>
      <c r="D1474" t="s">
        <v>576</v>
      </c>
      <c r="E1474" t="s">
        <v>16</v>
      </c>
      <c r="F1474">
        <v>2001</v>
      </c>
      <c r="G1474">
        <v>135</v>
      </c>
      <c r="H1474">
        <v>842</v>
      </c>
      <c r="J1474">
        <v>175</v>
      </c>
      <c r="K1474" t="s">
        <v>722</v>
      </c>
      <c r="L1474">
        <v>0.2</v>
      </c>
      <c r="M1474">
        <v>0.2</v>
      </c>
      <c r="N1474" t="s">
        <v>722</v>
      </c>
      <c r="O1474">
        <v>7000</v>
      </c>
      <c r="P1474">
        <v>7000</v>
      </c>
      <c r="Q1474">
        <v>15998</v>
      </c>
      <c r="R1474" t="s">
        <v>722</v>
      </c>
      <c r="S1474">
        <v>1.33</v>
      </c>
      <c r="T1474">
        <v>1.33</v>
      </c>
      <c r="U1474" t="s">
        <v>722</v>
      </c>
      <c r="V1474">
        <v>3.9799999999999998E-5</v>
      </c>
      <c r="W1474">
        <v>3.9799999999999998E-5</v>
      </c>
      <c r="X1474" t="s">
        <v>722</v>
      </c>
      <c r="Y1474">
        <v>10.29</v>
      </c>
      <c r="Z1474">
        <v>10.29</v>
      </c>
      <c r="AA1474" t="s">
        <v>722</v>
      </c>
      <c r="AB1474">
        <v>1.0900000000000001E-4</v>
      </c>
      <c r="AC1474">
        <v>1.0900000000000001E-4</v>
      </c>
      <c r="AD1474" t="s">
        <v>722</v>
      </c>
      <c r="AE1474">
        <v>1</v>
      </c>
      <c r="AF1474">
        <v>1</v>
      </c>
      <c r="AG1474" t="s">
        <v>722</v>
      </c>
      <c r="AH1474">
        <v>0.97699999999999998</v>
      </c>
      <c r="AI1474">
        <v>0.97699999999999998</v>
      </c>
      <c r="AJ1474">
        <v>1.6086</v>
      </c>
      <c r="AK1474">
        <v>10.798780999999998</v>
      </c>
      <c r="AL1474">
        <v>80.622856156068053</v>
      </c>
      <c r="AM1474">
        <v>541.2337232524435</v>
      </c>
      <c r="AN1474" s="61">
        <v>4.0311428078034027E-2</v>
      </c>
      <c r="AO1474">
        <v>0.27061686162622173</v>
      </c>
      <c r="AP1474">
        <v>3.7078451546175693E-2</v>
      </c>
    </row>
    <row r="1475" spans="1:43" x14ac:dyDescent="0.35">
      <c r="A1475" s="48">
        <v>2020</v>
      </c>
      <c r="B1475">
        <v>672</v>
      </c>
      <c r="C1475">
        <v>48787</v>
      </c>
      <c r="D1475" t="s">
        <v>576</v>
      </c>
      <c r="E1475" t="s">
        <v>16</v>
      </c>
      <c r="F1475">
        <v>2001</v>
      </c>
      <c r="G1475">
        <v>225</v>
      </c>
      <c r="H1475">
        <v>841.08695652173901</v>
      </c>
      <c r="J1475">
        <v>300</v>
      </c>
      <c r="K1475" t="s">
        <v>722</v>
      </c>
      <c r="L1475">
        <v>0.2</v>
      </c>
      <c r="M1475">
        <v>0.2</v>
      </c>
      <c r="N1475" t="s">
        <v>722</v>
      </c>
      <c r="O1475">
        <v>7000</v>
      </c>
      <c r="P1475">
        <v>7000</v>
      </c>
      <c r="Q1475">
        <v>15980.65217391304</v>
      </c>
      <c r="R1475" t="s">
        <v>722</v>
      </c>
      <c r="S1475">
        <v>1.33</v>
      </c>
      <c r="T1475">
        <v>1.33</v>
      </c>
      <c r="U1475" t="s">
        <v>722</v>
      </c>
      <c r="V1475">
        <v>3.9799999999999998E-5</v>
      </c>
      <c r="W1475">
        <v>3.9799999999999998E-5</v>
      </c>
      <c r="X1475" t="s">
        <v>722</v>
      </c>
      <c r="Y1475">
        <v>10.29</v>
      </c>
      <c r="Z1475">
        <v>10.29</v>
      </c>
      <c r="AA1475" t="s">
        <v>722</v>
      </c>
      <c r="AB1475">
        <v>1.0900000000000001E-4</v>
      </c>
      <c r="AC1475">
        <v>1.0900000000000001E-4</v>
      </c>
      <c r="AD1475" t="s">
        <v>722</v>
      </c>
      <c r="AE1475">
        <v>1</v>
      </c>
      <c r="AF1475">
        <v>1</v>
      </c>
      <c r="AG1475" t="s">
        <v>722</v>
      </c>
      <c r="AH1475">
        <v>0.97699999999999998</v>
      </c>
      <c r="AI1475">
        <v>0.97699999999999998</v>
      </c>
      <c r="AJ1475">
        <v>1.6086</v>
      </c>
      <c r="AK1475">
        <v>10.798780999999998</v>
      </c>
      <c r="AL1475">
        <v>134.22571795407211</v>
      </c>
      <c r="AM1475">
        <v>901.07803851410711</v>
      </c>
      <c r="AN1475" s="61">
        <v>6.7112858977036061E-2</v>
      </c>
      <c r="AO1475">
        <v>0.45053901925705359</v>
      </c>
      <c r="AP1475">
        <v>6.1730407687077764E-2</v>
      </c>
    </row>
    <row r="1476" spans="1:43" x14ac:dyDescent="0.35">
      <c r="A1476" s="48">
        <v>2020</v>
      </c>
      <c r="B1476">
        <v>673</v>
      </c>
      <c r="C1476">
        <v>48931</v>
      </c>
      <c r="D1476" t="s">
        <v>576</v>
      </c>
      <c r="E1476" t="s">
        <v>16</v>
      </c>
      <c r="F1476">
        <v>2001</v>
      </c>
      <c r="G1476">
        <v>135</v>
      </c>
      <c r="H1476">
        <v>842</v>
      </c>
      <c r="J1476">
        <v>175</v>
      </c>
      <c r="K1476" t="s">
        <v>722</v>
      </c>
      <c r="L1476">
        <v>0.2</v>
      </c>
      <c r="M1476">
        <v>0.2</v>
      </c>
      <c r="N1476" t="s">
        <v>722</v>
      </c>
      <c r="O1476">
        <v>7000</v>
      </c>
      <c r="P1476">
        <v>7000</v>
      </c>
      <c r="Q1476">
        <v>15998</v>
      </c>
      <c r="R1476" t="s">
        <v>722</v>
      </c>
      <c r="S1476">
        <v>1.33</v>
      </c>
      <c r="T1476">
        <v>1.33</v>
      </c>
      <c r="U1476" t="s">
        <v>722</v>
      </c>
      <c r="V1476">
        <v>3.9799999999999998E-5</v>
      </c>
      <c r="W1476">
        <v>3.9799999999999998E-5</v>
      </c>
      <c r="X1476" t="s">
        <v>722</v>
      </c>
      <c r="Y1476">
        <v>10.29</v>
      </c>
      <c r="Z1476">
        <v>10.29</v>
      </c>
      <c r="AA1476" t="s">
        <v>722</v>
      </c>
      <c r="AB1476">
        <v>1.0900000000000001E-4</v>
      </c>
      <c r="AC1476">
        <v>1.0900000000000001E-4</v>
      </c>
      <c r="AD1476" t="s">
        <v>722</v>
      </c>
      <c r="AE1476">
        <v>1</v>
      </c>
      <c r="AF1476">
        <v>1</v>
      </c>
      <c r="AG1476" t="s">
        <v>722</v>
      </c>
      <c r="AH1476">
        <v>0.97699999999999998</v>
      </c>
      <c r="AI1476">
        <v>0.97699999999999998</v>
      </c>
      <c r="AJ1476">
        <v>1.6086</v>
      </c>
      <c r="AK1476">
        <v>10.798780999999998</v>
      </c>
      <c r="AL1476">
        <v>80.622856156068053</v>
      </c>
      <c r="AM1476">
        <v>541.2337232524435</v>
      </c>
      <c r="AN1476" s="61">
        <v>4.0311428078034027E-2</v>
      </c>
      <c r="AO1476">
        <v>0.27061686162622173</v>
      </c>
      <c r="AP1476">
        <v>3.7078451546175693E-2</v>
      </c>
    </row>
    <row r="1477" spans="1:43" x14ac:dyDescent="0.35">
      <c r="A1477" s="48">
        <v>2020</v>
      </c>
      <c r="B1477">
        <v>674</v>
      </c>
      <c r="C1477" t="s">
        <v>577</v>
      </c>
      <c r="D1477" t="s">
        <v>576</v>
      </c>
      <c r="E1477" t="s">
        <v>16</v>
      </c>
      <c r="F1477">
        <v>2002</v>
      </c>
      <c r="G1477">
        <v>135</v>
      </c>
      <c r="H1477">
        <v>842</v>
      </c>
      <c r="J1477">
        <v>175</v>
      </c>
      <c r="K1477" t="s">
        <v>722</v>
      </c>
      <c r="L1477">
        <v>0.2</v>
      </c>
      <c r="M1477">
        <v>0.2</v>
      </c>
      <c r="N1477" t="s">
        <v>722</v>
      </c>
      <c r="O1477">
        <v>7000</v>
      </c>
      <c r="P1477">
        <v>7000</v>
      </c>
      <c r="Q1477">
        <v>15156</v>
      </c>
      <c r="R1477" t="s">
        <v>722</v>
      </c>
      <c r="S1477">
        <v>1.06</v>
      </c>
      <c r="T1477">
        <v>1.06</v>
      </c>
      <c r="U1477" t="s">
        <v>722</v>
      </c>
      <c r="V1477">
        <v>3.8099999999999998E-5</v>
      </c>
      <c r="W1477">
        <v>3.8099999999999998E-5</v>
      </c>
      <c r="X1477" t="s">
        <v>722</v>
      </c>
      <c r="Y1477">
        <v>7.64</v>
      </c>
      <c r="Z1477">
        <v>7.64</v>
      </c>
      <c r="AA1477" t="s">
        <v>722</v>
      </c>
      <c r="AB1477">
        <v>9.1700000000000006E-5</v>
      </c>
      <c r="AC1477">
        <v>9.1700000000000006E-5</v>
      </c>
      <c r="AD1477" t="s">
        <v>722</v>
      </c>
      <c r="AE1477">
        <v>1</v>
      </c>
      <c r="AF1477">
        <v>1</v>
      </c>
      <c r="AG1477" t="s">
        <v>722</v>
      </c>
      <c r="AH1477">
        <v>0.97699999999999998</v>
      </c>
      <c r="AI1477">
        <v>0.97699999999999998</v>
      </c>
      <c r="AJ1477">
        <v>1.3267</v>
      </c>
      <c r="AK1477">
        <v>8.0914163000000006</v>
      </c>
      <c r="AL1477">
        <v>66.49405897193553</v>
      </c>
      <c r="AM1477">
        <v>405.54090044371776</v>
      </c>
      <c r="AN1477" s="61">
        <v>3.3247029485967763E-2</v>
      </c>
      <c r="AO1477">
        <v>0.20277045022185888</v>
      </c>
      <c r="AP1477">
        <v>3.0580617721193148E-2</v>
      </c>
      <c r="AQ1477" t="s">
        <v>679</v>
      </c>
    </row>
    <row r="1478" spans="1:43" x14ac:dyDescent="0.35">
      <c r="A1478" s="48">
        <v>2020</v>
      </c>
      <c r="B1478">
        <v>675</v>
      </c>
      <c r="C1478">
        <v>828152</v>
      </c>
      <c r="D1478" t="s">
        <v>576</v>
      </c>
      <c r="E1478" t="s">
        <v>16</v>
      </c>
      <c r="F1478">
        <v>2004</v>
      </c>
      <c r="G1478">
        <v>135</v>
      </c>
      <c r="H1478">
        <v>842</v>
      </c>
      <c r="J1478">
        <v>175</v>
      </c>
      <c r="K1478" t="s">
        <v>722</v>
      </c>
      <c r="L1478">
        <v>0.2</v>
      </c>
      <c r="M1478">
        <v>0.2</v>
      </c>
      <c r="N1478" t="s">
        <v>722</v>
      </c>
      <c r="O1478">
        <v>7000</v>
      </c>
      <c r="P1478">
        <v>7000</v>
      </c>
      <c r="Q1478">
        <v>13472</v>
      </c>
      <c r="R1478" t="s">
        <v>722</v>
      </c>
      <c r="S1478">
        <v>0.129</v>
      </c>
      <c r="T1478">
        <v>0.129</v>
      </c>
      <c r="U1478" t="s">
        <v>722</v>
      </c>
      <c r="V1478">
        <v>3.746E-4</v>
      </c>
      <c r="W1478">
        <v>3.746E-4</v>
      </c>
      <c r="X1478" t="s">
        <v>722</v>
      </c>
      <c r="Y1478">
        <v>0.13700000000000001</v>
      </c>
      <c r="Z1478">
        <v>0.13700000000000001</v>
      </c>
      <c r="AA1478" t="s">
        <v>722</v>
      </c>
      <c r="AB1478">
        <v>4.0660000000000002E-4</v>
      </c>
      <c r="AC1478">
        <v>4.0660000000000002E-4</v>
      </c>
      <c r="AD1478" t="s">
        <v>722</v>
      </c>
      <c r="AE1478">
        <v>1</v>
      </c>
      <c r="AF1478">
        <v>1</v>
      </c>
      <c r="AG1478" t="s">
        <v>722</v>
      </c>
      <c r="AH1478">
        <v>0.97699999999999998</v>
      </c>
      <c r="AI1478">
        <v>0.97699999999999998</v>
      </c>
      <c r="AJ1478">
        <v>2.7511999999999999</v>
      </c>
      <c r="AK1478">
        <v>2.9145864000000001</v>
      </c>
      <c r="AL1478">
        <v>137.88984325287481</v>
      </c>
      <c r="AM1478">
        <v>146.07875176030851</v>
      </c>
      <c r="AN1478" s="61">
        <v>6.8944921626437408E-2</v>
      </c>
      <c r="AO1478">
        <v>7.3039375880154259E-2</v>
      </c>
      <c r="AP1478">
        <v>6.3415538911997124E-2</v>
      </c>
      <c r="AQ1478" t="s">
        <v>679</v>
      </c>
    </row>
    <row r="1479" spans="1:43" x14ac:dyDescent="0.35">
      <c r="A1479" s="48">
        <v>2020</v>
      </c>
      <c r="B1479">
        <v>676</v>
      </c>
      <c r="C1479">
        <v>828309</v>
      </c>
      <c r="D1479" t="s">
        <v>576</v>
      </c>
      <c r="E1479" t="s">
        <v>16</v>
      </c>
      <c r="F1479">
        <v>2004</v>
      </c>
      <c r="G1479">
        <v>225</v>
      </c>
      <c r="H1479">
        <v>842</v>
      </c>
      <c r="J1479">
        <v>300</v>
      </c>
      <c r="K1479" t="s">
        <v>722</v>
      </c>
      <c r="L1479">
        <v>0.2</v>
      </c>
      <c r="M1479">
        <v>0.2</v>
      </c>
      <c r="N1479" t="s">
        <v>722</v>
      </c>
      <c r="O1479">
        <v>7000</v>
      </c>
      <c r="P1479">
        <v>7000</v>
      </c>
      <c r="Q1479">
        <v>13472</v>
      </c>
      <c r="R1479" t="s">
        <v>722</v>
      </c>
      <c r="S1479">
        <v>0.129</v>
      </c>
      <c r="T1479">
        <v>0.129</v>
      </c>
      <c r="U1479" t="s">
        <v>722</v>
      </c>
      <c r="V1479">
        <v>3.746E-4</v>
      </c>
      <c r="W1479">
        <v>3.746E-4</v>
      </c>
      <c r="X1479" t="s">
        <v>722</v>
      </c>
      <c r="Y1479">
        <v>0.13700000000000001</v>
      </c>
      <c r="Z1479">
        <v>0.13700000000000001</v>
      </c>
      <c r="AA1479" t="s">
        <v>722</v>
      </c>
      <c r="AB1479">
        <v>4.0660000000000002E-4</v>
      </c>
      <c r="AC1479">
        <v>4.0660000000000002E-4</v>
      </c>
      <c r="AD1479" t="s">
        <v>722</v>
      </c>
      <c r="AE1479">
        <v>1</v>
      </c>
      <c r="AF1479">
        <v>1</v>
      </c>
      <c r="AG1479" t="s">
        <v>722</v>
      </c>
      <c r="AH1479">
        <v>0.97699999999999998</v>
      </c>
      <c r="AI1479">
        <v>0.97699999999999998</v>
      </c>
      <c r="AJ1479">
        <v>2.7511999999999999</v>
      </c>
      <c r="AK1479">
        <v>2.9145864000000001</v>
      </c>
      <c r="AL1479">
        <v>229.81640542145806</v>
      </c>
      <c r="AM1479">
        <v>243.46458626718083</v>
      </c>
      <c r="AN1479" s="61">
        <v>0.11490820271072903</v>
      </c>
      <c r="AO1479">
        <v>0.12173229313359042</v>
      </c>
      <c r="AP1479">
        <v>0.10569256485332856</v>
      </c>
      <c r="AQ1479" t="s">
        <v>679</v>
      </c>
    </row>
    <row r="1480" spans="1:43" x14ac:dyDescent="0.35">
      <c r="A1480" s="48">
        <v>2020</v>
      </c>
      <c r="B1480">
        <v>677</v>
      </c>
      <c r="C1480">
        <v>828310</v>
      </c>
      <c r="D1480" t="s">
        <v>576</v>
      </c>
      <c r="E1480" t="s">
        <v>16</v>
      </c>
      <c r="F1480">
        <v>2004</v>
      </c>
      <c r="G1480">
        <v>225</v>
      </c>
      <c r="H1480">
        <v>842</v>
      </c>
      <c r="J1480">
        <v>300</v>
      </c>
      <c r="K1480" t="s">
        <v>722</v>
      </c>
      <c r="L1480">
        <v>0.2</v>
      </c>
      <c r="M1480">
        <v>0.2</v>
      </c>
      <c r="N1480" t="s">
        <v>722</v>
      </c>
      <c r="O1480">
        <v>7000</v>
      </c>
      <c r="P1480">
        <v>7000</v>
      </c>
      <c r="Q1480">
        <v>13472</v>
      </c>
      <c r="R1480" t="s">
        <v>722</v>
      </c>
      <c r="S1480">
        <v>0.129</v>
      </c>
      <c r="T1480">
        <v>0.129</v>
      </c>
      <c r="U1480" t="s">
        <v>722</v>
      </c>
      <c r="V1480">
        <v>3.746E-4</v>
      </c>
      <c r="W1480">
        <v>3.746E-4</v>
      </c>
      <c r="X1480" t="s">
        <v>722</v>
      </c>
      <c r="Y1480">
        <v>0.13700000000000001</v>
      </c>
      <c r="Z1480">
        <v>0.13700000000000001</v>
      </c>
      <c r="AA1480" t="s">
        <v>722</v>
      </c>
      <c r="AB1480">
        <v>4.0660000000000002E-4</v>
      </c>
      <c r="AC1480">
        <v>4.0660000000000002E-4</v>
      </c>
      <c r="AD1480" t="s">
        <v>722</v>
      </c>
      <c r="AE1480">
        <v>1</v>
      </c>
      <c r="AF1480">
        <v>1</v>
      </c>
      <c r="AG1480" t="s">
        <v>722</v>
      </c>
      <c r="AH1480">
        <v>0.97699999999999998</v>
      </c>
      <c r="AI1480">
        <v>0.97699999999999998</v>
      </c>
      <c r="AJ1480">
        <v>2.7511999999999999</v>
      </c>
      <c r="AK1480">
        <v>2.9145864000000001</v>
      </c>
      <c r="AL1480">
        <v>229.81640542145806</v>
      </c>
      <c r="AM1480">
        <v>243.46458626718083</v>
      </c>
      <c r="AN1480" s="61">
        <v>0.11490820271072903</v>
      </c>
      <c r="AO1480">
        <v>0.12173229313359042</v>
      </c>
      <c r="AP1480">
        <v>0.10569256485332856</v>
      </c>
    </row>
    <row r="1481" spans="1:43" x14ac:dyDescent="0.35">
      <c r="A1481" s="48">
        <v>2020</v>
      </c>
      <c r="B1481">
        <v>678</v>
      </c>
      <c r="C1481">
        <v>828516</v>
      </c>
      <c r="D1481" t="s">
        <v>576</v>
      </c>
      <c r="E1481" t="s">
        <v>16</v>
      </c>
      <c r="F1481">
        <v>2005</v>
      </c>
      <c r="G1481">
        <v>225</v>
      </c>
      <c r="H1481">
        <v>842</v>
      </c>
      <c r="J1481">
        <v>300</v>
      </c>
      <c r="K1481" t="s">
        <v>722</v>
      </c>
      <c r="L1481">
        <v>0.2</v>
      </c>
      <c r="M1481">
        <v>0.2</v>
      </c>
      <c r="N1481" t="s">
        <v>722</v>
      </c>
      <c r="O1481">
        <v>7000</v>
      </c>
      <c r="P1481">
        <v>7000</v>
      </c>
      <c r="Q1481">
        <v>12630</v>
      </c>
      <c r="R1481" t="s">
        <v>722</v>
      </c>
      <c r="S1481">
        <v>0.129</v>
      </c>
      <c r="T1481">
        <v>0.129</v>
      </c>
      <c r="U1481" t="s">
        <v>722</v>
      </c>
      <c r="V1481">
        <v>3.746E-4</v>
      </c>
      <c r="W1481">
        <v>3.746E-4</v>
      </c>
      <c r="X1481" t="s">
        <v>722</v>
      </c>
      <c r="Y1481">
        <v>0.13700000000000001</v>
      </c>
      <c r="Z1481">
        <v>0.13700000000000001</v>
      </c>
      <c r="AA1481" t="s">
        <v>722</v>
      </c>
      <c r="AB1481">
        <v>4.0660000000000002E-4</v>
      </c>
      <c r="AC1481">
        <v>4.0660000000000002E-4</v>
      </c>
      <c r="AD1481" t="s">
        <v>722</v>
      </c>
      <c r="AE1481">
        <v>1</v>
      </c>
      <c r="AF1481">
        <v>1</v>
      </c>
      <c r="AG1481" t="s">
        <v>722</v>
      </c>
      <c r="AH1481">
        <v>0.97699999999999998</v>
      </c>
      <c r="AI1481">
        <v>0.97699999999999998</v>
      </c>
      <c r="AJ1481">
        <v>2.7511999999999999</v>
      </c>
      <c r="AK1481">
        <v>2.9145864000000001</v>
      </c>
      <c r="AL1481">
        <v>229.81640542145806</v>
      </c>
      <c r="AM1481">
        <v>243.46458626718083</v>
      </c>
      <c r="AN1481" s="61">
        <v>0.11490820271072903</v>
      </c>
      <c r="AO1481">
        <v>0.12173229313359042</v>
      </c>
      <c r="AP1481">
        <v>0.10569256485332856</v>
      </c>
    </row>
    <row r="1482" spans="1:43" x14ac:dyDescent="0.35">
      <c r="A1482" s="48">
        <v>2020</v>
      </c>
      <c r="B1482">
        <v>679</v>
      </c>
      <c r="C1482">
        <v>829729</v>
      </c>
      <c r="D1482" t="s">
        <v>576</v>
      </c>
      <c r="E1482" t="s">
        <v>16</v>
      </c>
      <c r="F1482">
        <v>2006</v>
      </c>
      <c r="G1482">
        <v>285</v>
      </c>
      <c r="H1482">
        <v>840.73033707865056</v>
      </c>
      <c r="J1482">
        <v>300</v>
      </c>
      <c r="K1482" t="s">
        <v>722</v>
      </c>
      <c r="L1482">
        <v>0.2</v>
      </c>
      <c r="M1482">
        <v>0.2</v>
      </c>
      <c r="N1482" t="s">
        <v>722</v>
      </c>
      <c r="O1482">
        <v>7000</v>
      </c>
      <c r="P1482">
        <v>7000</v>
      </c>
      <c r="Q1482">
        <v>11770.224719101108</v>
      </c>
      <c r="R1482" t="s">
        <v>722</v>
      </c>
      <c r="S1482">
        <v>0.129</v>
      </c>
      <c r="T1482">
        <v>0.129</v>
      </c>
      <c r="U1482" t="s">
        <v>722</v>
      </c>
      <c r="V1482">
        <v>3.746E-4</v>
      </c>
      <c r="W1482">
        <v>3.746E-4</v>
      </c>
      <c r="X1482" t="s">
        <v>722</v>
      </c>
      <c r="Y1482">
        <v>0.13700000000000001</v>
      </c>
      <c r="Z1482">
        <v>0.13700000000000001</v>
      </c>
      <c r="AA1482" t="s">
        <v>722</v>
      </c>
      <c r="AB1482">
        <v>4.0660000000000002E-4</v>
      </c>
      <c r="AC1482">
        <v>4.0660000000000002E-4</v>
      </c>
      <c r="AD1482" t="s">
        <v>722</v>
      </c>
      <c r="AE1482">
        <v>1</v>
      </c>
      <c r="AF1482">
        <v>1</v>
      </c>
      <c r="AG1482" t="s">
        <v>722</v>
      </c>
      <c r="AH1482">
        <v>0.97699999999999998</v>
      </c>
      <c r="AI1482">
        <v>0.97699999999999998</v>
      </c>
      <c r="AJ1482">
        <v>2.7511999999999999</v>
      </c>
      <c r="AK1482">
        <v>2.9145864000000001</v>
      </c>
      <c r="AL1482">
        <v>290.66182548911627</v>
      </c>
      <c r="AM1482">
        <v>307.92345288228836</v>
      </c>
      <c r="AN1482" s="61">
        <v>0.14533091274455812</v>
      </c>
      <c r="AO1482">
        <v>0.15396172644114417</v>
      </c>
      <c r="AP1482">
        <v>0.13367537354244455</v>
      </c>
    </row>
    <row r="1483" spans="1:43" x14ac:dyDescent="0.35">
      <c r="A1483" s="48">
        <v>2020</v>
      </c>
      <c r="B1483">
        <v>680</v>
      </c>
      <c r="C1483">
        <v>830690</v>
      </c>
      <c r="D1483" t="s">
        <v>576</v>
      </c>
      <c r="E1483" t="s">
        <v>16</v>
      </c>
      <c r="F1483">
        <v>2007</v>
      </c>
      <c r="G1483">
        <v>285</v>
      </c>
      <c r="H1483">
        <v>842</v>
      </c>
      <c r="J1483">
        <v>300</v>
      </c>
      <c r="K1483" t="s">
        <v>722</v>
      </c>
      <c r="L1483">
        <v>0.2</v>
      </c>
      <c r="M1483">
        <v>0.2</v>
      </c>
      <c r="N1483" t="s">
        <v>722</v>
      </c>
      <c r="O1483">
        <v>7000</v>
      </c>
      <c r="P1483">
        <v>7000</v>
      </c>
      <c r="Q1483">
        <v>10946</v>
      </c>
      <c r="R1483" t="s">
        <v>722</v>
      </c>
      <c r="S1483">
        <v>0.129</v>
      </c>
      <c r="T1483">
        <v>0.129</v>
      </c>
      <c r="U1483" t="s">
        <v>722</v>
      </c>
      <c r="V1483">
        <v>1.662E-4</v>
      </c>
      <c r="W1483">
        <v>1.662E-4</v>
      </c>
      <c r="X1483" t="s">
        <v>722</v>
      </c>
      <c r="Y1483">
        <v>0.13700000000000001</v>
      </c>
      <c r="Z1483">
        <v>0.13700000000000001</v>
      </c>
      <c r="AA1483" t="s">
        <v>722</v>
      </c>
      <c r="AB1483">
        <v>1.806E-4</v>
      </c>
      <c r="AC1483">
        <v>1.806E-4</v>
      </c>
      <c r="AD1483" t="s">
        <v>722</v>
      </c>
      <c r="AE1483">
        <v>1</v>
      </c>
      <c r="AF1483">
        <v>1</v>
      </c>
      <c r="AG1483" t="s">
        <v>722</v>
      </c>
      <c r="AH1483">
        <v>0.97699999999999998</v>
      </c>
      <c r="AI1483">
        <v>0.97699999999999998</v>
      </c>
      <c r="AJ1483">
        <v>1.2924</v>
      </c>
      <c r="AK1483">
        <v>1.3689723999999999</v>
      </c>
      <c r="AL1483">
        <v>136.74710974525433</v>
      </c>
      <c r="AM1483">
        <v>144.84913263774698</v>
      </c>
      <c r="AN1483" s="61">
        <v>6.8373554872627168E-2</v>
      </c>
      <c r="AO1483">
        <v>7.2424566318873493E-2</v>
      </c>
      <c r="AP1483">
        <v>6.2889995771842469E-2</v>
      </c>
    </row>
    <row r="1484" spans="1:43" x14ac:dyDescent="0.35">
      <c r="A1484" s="48">
        <v>2020</v>
      </c>
      <c r="B1484">
        <v>681</v>
      </c>
      <c r="C1484">
        <v>831670</v>
      </c>
      <c r="D1484" t="s">
        <v>576</v>
      </c>
      <c r="E1484" t="s">
        <v>16</v>
      </c>
      <c r="F1484">
        <v>2008</v>
      </c>
      <c r="G1484">
        <v>285</v>
      </c>
      <c r="H1484">
        <v>838.51351351351252</v>
      </c>
      <c r="J1484">
        <v>300</v>
      </c>
      <c r="K1484" t="s">
        <v>722</v>
      </c>
      <c r="L1484">
        <v>0.2</v>
      </c>
      <c r="M1484">
        <v>0.2</v>
      </c>
      <c r="N1484" t="s">
        <v>722</v>
      </c>
      <c r="O1484">
        <v>10000</v>
      </c>
      <c r="P1484">
        <v>10000</v>
      </c>
      <c r="Q1484">
        <v>10062.162162162151</v>
      </c>
      <c r="R1484" t="s">
        <v>722</v>
      </c>
      <c r="S1484">
        <v>0.129</v>
      </c>
      <c r="T1484">
        <v>0.129</v>
      </c>
      <c r="U1484" t="s">
        <v>722</v>
      </c>
      <c r="V1484">
        <v>1.662E-4</v>
      </c>
      <c r="W1484">
        <v>1.662E-4</v>
      </c>
      <c r="X1484" t="s">
        <v>722</v>
      </c>
      <c r="Y1484">
        <v>0.13700000000000001</v>
      </c>
      <c r="Z1484">
        <v>0.13700000000000001</v>
      </c>
      <c r="AA1484" t="s">
        <v>722</v>
      </c>
      <c r="AB1484">
        <v>1.806E-4</v>
      </c>
      <c r="AC1484">
        <v>1.806E-4</v>
      </c>
      <c r="AD1484" t="s">
        <v>722</v>
      </c>
      <c r="AE1484">
        <v>1</v>
      </c>
      <c r="AF1484">
        <v>1</v>
      </c>
      <c r="AG1484" t="s">
        <v>722</v>
      </c>
      <c r="AH1484">
        <v>0.97699999999999998</v>
      </c>
      <c r="AI1484">
        <v>0.97699999999999998</v>
      </c>
      <c r="AJ1484">
        <v>1.7909999999999999</v>
      </c>
      <c r="AK1484">
        <v>1.8983110000000001</v>
      </c>
      <c r="AL1484">
        <v>188.71862649288823</v>
      </c>
      <c r="AM1484">
        <v>200.0260438728873</v>
      </c>
      <c r="AN1484" s="61">
        <v>9.4359313246444115E-2</v>
      </c>
      <c r="AO1484">
        <v>0.10001302193644365</v>
      </c>
      <c r="AP1484">
        <v>8.6791696324079293E-2</v>
      </c>
    </row>
    <row r="1485" spans="1:43" x14ac:dyDescent="0.35">
      <c r="A1485" s="48">
        <v>2020</v>
      </c>
      <c r="B1485">
        <v>682</v>
      </c>
      <c r="C1485">
        <v>833084</v>
      </c>
      <c r="D1485" t="s">
        <v>576</v>
      </c>
      <c r="E1485" t="s">
        <v>16</v>
      </c>
      <c r="F1485">
        <v>2009</v>
      </c>
      <c r="G1485">
        <v>285</v>
      </c>
      <c r="H1485">
        <v>841.08695652173924</v>
      </c>
      <c r="J1485">
        <v>300</v>
      </c>
      <c r="K1485" t="s">
        <v>722</v>
      </c>
      <c r="L1485">
        <v>0.2</v>
      </c>
      <c r="M1485">
        <v>0.2</v>
      </c>
      <c r="N1485" t="s">
        <v>722</v>
      </c>
      <c r="O1485">
        <v>10000</v>
      </c>
      <c r="P1485">
        <v>10000</v>
      </c>
      <c r="Q1485">
        <v>9251.9565217391319</v>
      </c>
      <c r="R1485" t="s">
        <v>722</v>
      </c>
      <c r="S1485">
        <v>0.129</v>
      </c>
      <c r="T1485">
        <v>0.129</v>
      </c>
      <c r="U1485" t="s">
        <v>722</v>
      </c>
      <c r="V1485">
        <v>1.662E-4</v>
      </c>
      <c r="W1485">
        <v>1.662E-4</v>
      </c>
      <c r="X1485" t="s">
        <v>722</v>
      </c>
      <c r="Y1485">
        <v>0.13700000000000001</v>
      </c>
      <c r="Z1485">
        <v>0.13700000000000001</v>
      </c>
      <c r="AA1485" t="s">
        <v>722</v>
      </c>
      <c r="AB1485">
        <v>1.806E-4</v>
      </c>
      <c r="AC1485">
        <v>1.806E-4</v>
      </c>
      <c r="AD1485" t="s">
        <v>722</v>
      </c>
      <c r="AE1485">
        <v>1</v>
      </c>
      <c r="AF1485">
        <v>1</v>
      </c>
      <c r="AG1485" t="s">
        <v>722</v>
      </c>
      <c r="AH1485">
        <v>0.97699999999999998</v>
      </c>
      <c r="AI1485">
        <v>0.97699999999999998</v>
      </c>
      <c r="AJ1485">
        <v>1.6666751739130437</v>
      </c>
      <c r="AK1485">
        <v>1.7663215708260873</v>
      </c>
      <c r="AL1485">
        <v>176.15743563676162</v>
      </c>
      <c r="AM1485">
        <v>186.68945412806272</v>
      </c>
      <c r="AN1485" s="61">
        <v>8.8078717818380808E-2</v>
      </c>
      <c r="AO1485">
        <v>9.3344727064031366E-2</v>
      </c>
      <c r="AP1485">
        <v>8.1014804649346669E-2</v>
      </c>
    </row>
    <row r="1486" spans="1:43" x14ac:dyDescent="0.35">
      <c r="A1486" s="48">
        <v>2020</v>
      </c>
      <c r="B1486">
        <v>683</v>
      </c>
      <c r="C1486">
        <v>833221</v>
      </c>
      <c r="D1486" t="s">
        <v>576</v>
      </c>
      <c r="E1486" t="s">
        <v>16</v>
      </c>
      <c r="F1486">
        <v>2009</v>
      </c>
      <c r="G1486">
        <v>285</v>
      </c>
      <c r="H1486">
        <v>841.08695652173924</v>
      </c>
      <c r="J1486">
        <v>300</v>
      </c>
      <c r="K1486" t="s">
        <v>722</v>
      </c>
      <c r="L1486">
        <v>0.2</v>
      </c>
      <c r="M1486">
        <v>0.2</v>
      </c>
      <c r="N1486" t="s">
        <v>722</v>
      </c>
      <c r="O1486">
        <v>10000</v>
      </c>
      <c r="P1486">
        <v>10000</v>
      </c>
      <c r="Q1486">
        <v>9251.9565217391319</v>
      </c>
      <c r="R1486" t="s">
        <v>722</v>
      </c>
      <c r="S1486">
        <v>0.129</v>
      </c>
      <c r="T1486">
        <v>0.129</v>
      </c>
      <c r="U1486" t="s">
        <v>722</v>
      </c>
      <c r="V1486">
        <v>1.662E-4</v>
      </c>
      <c r="W1486">
        <v>1.662E-4</v>
      </c>
      <c r="X1486" t="s">
        <v>722</v>
      </c>
      <c r="Y1486">
        <v>0.13700000000000001</v>
      </c>
      <c r="Z1486">
        <v>0.13700000000000001</v>
      </c>
      <c r="AA1486" t="s">
        <v>722</v>
      </c>
      <c r="AB1486">
        <v>1.806E-4</v>
      </c>
      <c r="AC1486">
        <v>1.806E-4</v>
      </c>
      <c r="AD1486" t="s">
        <v>722</v>
      </c>
      <c r="AE1486">
        <v>1</v>
      </c>
      <c r="AF1486">
        <v>1</v>
      </c>
      <c r="AG1486" t="s">
        <v>722</v>
      </c>
      <c r="AH1486">
        <v>0.97699999999999998</v>
      </c>
      <c r="AI1486">
        <v>0.97699999999999998</v>
      </c>
      <c r="AJ1486">
        <v>1.6666751739130437</v>
      </c>
      <c r="AK1486">
        <v>1.7663215708260873</v>
      </c>
      <c r="AL1486">
        <v>176.15743563676162</v>
      </c>
      <c r="AM1486">
        <v>186.68945412806272</v>
      </c>
      <c r="AN1486" s="61">
        <v>8.8078717818380808E-2</v>
      </c>
      <c r="AO1486">
        <v>9.3344727064031366E-2</v>
      </c>
      <c r="AP1486">
        <v>8.1014804649346669E-2</v>
      </c>
    </row>
    <row r="1487" spans="1:43" x14ac:dyDescent="0.35">
      <c r="A1487" s="48">
        <v>2020</v>
      </c>
      <c r="B1487">
        <v>684</v>
      </c>
      <c r="C1487">
        <v>833222</v>
      </c>
      <c r="D1487" t="s">
        <v>576</v>
      </c>
      <c r="E1487" t="s">
        <v>16</v>
      </c>
      <c r="F1487">
        <v>2009</v>
      </c>
      <c r="G1487">
        <v>285</v>
      </c>
      <c r="H1487">
        <v>841.08695652173924</v>
      </c>
      <c r="J1487">
        <v>300</v>
      </c>
      <c r="K1487" t="s">
        <v>722</v>
      </c>
      <c r="L1487">
        <v>0.2</v>
      </c>
      <c r="M1487">
        <v>0.2</v>
      </c>
      <c r="N1487" t="s">
        <v>722</v>
      </c>
      <c r="O1487">
        <v>10000</v>
      </c>
      <c r="P1487">
        <v>10000</v>
      </c>
      <c r="Q1487">
        <v>9251.9565217391319</v>
      </c>
      <c r="R1487" t="s">
        <v>722</v>
      </c>
      <c r="S1487">
        <v>0.129</v>
      </c>
      <c r="T1487">
        <v>0.129</v>
      </c>
      <c r="U1487" t="s">
        <v>722</v>
      </c>
      <c r="V1487">
        <v>1.662E-4</v>
      </c>
      <c r="W1487">
        <v>1.662E-4</v>
      </c>
      <c r="X1487" t="s">
        <v>722</v>
      </c>
      <c r="Y1487">
        <v>0.13700000000000001</v>
      </c>
      <c r="Z1487">
        <v>0.13700000000000001</v>
      </c>
      <c r="AA1487" t="s">
        <v>722</v>
      </c>
      <c r="AB1487">
        <v>1.806E-4</v>
      </c>
      <c r="AC1487">
        <v>1.806E-4</v>
      </c>
      <c r="AD1487" t="s">
        <v>722</v>
      </c>
      <c r="AE1487">
        <v>1</v>
      </c>
      <c r="AF1487">
        <v>1</v>
      </c>
      <c r="AG1487" t="s">
        <v>722</v>
      </c>
      <c r="AH1487">
        <v>0.97699999999999998</v>
      </c>
      <c r="AI1487">
        <v>0.97699999999999998</v>
      </c>
      <c r="AJ1487">
        <v>1.6666751739130437</v>
      </c>
      <c r="AK1487">
        <v>1.7663215708260873</v>
      </c>
      <c r="AL1487">
        <v>176.15743563676162</v>
      </c>
      <c r="AM1487">
        <v>186.68945412806272</v>
      </c>
      <c r="AN1487" s="61">
        <v>8.8078717818380808E-2</v>
      </c>
      <c r="AO1487">
        <v>9.3344727064031366E-2</v>
      </c>
      <c r="AP1487">
        <v>8.1014804649346669E-2</v>
      </c>
    </row>
    <row r="1488" spans="1:43" x14ac:dyDescent="0.35">
      <c r="A1488" s="48">
        <v>2020</v>
      </c>
      <c r="B1488">
        <v>685</v>
      </c>
      <c r="C1488">
        <v>5167</v>
      </c>
      <c r="D1488" t="s">
        <v>576</v>
      </c>
      <c r="E1488" t="s">
        <v>16</v>
      </c>
      <c r="F1488">
        <v>2011</v>
      </c>
      <c r="G1488">
        <v>383</v>
      </c>
      <c r="H1488">
        <v>842</v>
      </c>
      <c r="J1488">
        <v>600</v>
      </c>
      <c r="K1488" t="s">
        <v>722</v>
      </c>
      <c r="L1488">
        <v>0.2</v>
      </c>
      <c r="M1488">
        <v>0.2</v>
      </c>
      <c r="N1488" t="s">
        <v>722</v>
      </c>
      <c r="O1488">
        <v>10000</v>
      </c>
      <c r="P1488">
        <v>10000</v>
      </c>
      <c r="Q1488">
        <v>7578</v>
      </c>
      <c r="R1488" t="s">
        <v>722</v>
      </c>
      <c r="S1488">
        <v>0.129</v>
      </c>
      <c r="T1488">
        <v>0.129</v>
      </c>
      <c r="U1488" t="s">
        <v>722</v>
      </c>
      <c r="V1488">
        <v>1.0200000000000001E-5</v>
      </c>
      <c r="W1488">
        <v>1.0200000000000001E-5</v>
      </c>
      <c r="X1488" t="s">
        <v>722</v>
      </c>
      <c r="Y1488">
        <v>0.13700000000000001</v>
      </c>
      <c r="Z1488">
        <v>0.13700000000000001</v>
      </c>
      <c r="AA1488" t="s">
        <v>722</v>
      </c>
      <c r="AB1488">
        <v>5.66E-5</v>
      </c>
      <c r="AC1488">
        <v>5.66E-5</v>
      </c>
      <c r="AD1488" t="s">
        <v>722</v>
      </c>
      <c r="AE1488">
        <v>1</v>
      </c>
      <c r="AF1488">
        <v>1</v>
      </c>
      <c r="AG1488" t="s">
        <v>722</v>
      </c>
      <c r="AH1488">
        <v>0.97699999999999998</v>
      </c>
      <c r="AI1488">
        <v>0.97699999999999998</v>
      </c>
      <c r="AJ1488">
        <v>0.20629560000000002</v>
      </c>
      <c r="AK1488">
        <v>0.55289875960000001</v>
      </c>
      <c r="AL1488">
        <v>29.333581101287042</v>
      </c>
      <c r="AM1488">
        <v>78.617772776189156</v>
      </c>
      <c r="AN1488" s="61">
        <v>1.4666790550643523E-2</v>
      </c>
      <c r="AO1488">
        <v>3.9308886388094579E-2</v>
      </c>
      <c r="AP1488">
        <v>1.3490513948481912E-2</v>
      </c>
    </row>
    <row r="1489" spans="1:43" x14ac:dyDescent="0.35">
      <c r="A1489" s="48">
        <v>2020</v>
      </c>
      <c r="B1489">
        <v>686</v>
      </c>
      <c r="C1489">
        <v>835364</v>
      </c>
      <c r="D1489" t="s">
        <v>576</v>
      </c>
      <c r="E1489" t="s">
        <v>16</v>
      </c>
      <c r="F1489">
        <v>2012</v>
      </c>
      <c r="G1489">
        <v>285</v>
      </c>
      <c r="H1489">
        <v>839.15887850467277</v>
      </c>
      <c r="J1489">
        <v>300</v>
      </c>
      <c r="K1489" t="s">
        <v>722</v>
      </c>
      <c r="L1489">
        <v>0.2</v>
      </c>
      <c r="M1489">
        <v>0.2</v>
      </c>
      <c r="N1489" t="s">
        <v>722</v>
      </c>
      <c r="O1489">
        <v>10000</v>
      </c>
      <c r="P1489">
        <v>10000</v>
      </c>
      <c r="Q1489">
        <v>6713.2710280373822</v>
      </c>
      <c r="R1489" t="s">
        <v>722</v>
      </c>
      <c r="S1489">
        <v>0.129</v>
      </c>
      <c r="T1489">
        <v>0.129</v>
      </c>
      <c r="U1489" t="s">
        <v>722</v>
      </c>
      <c r="V1489">
        <v>1.0200000000000001E-5</v>
      </c>
      <c r="W1489">
        <v>1.0200000000000001E-5</v>
      </c>
      <c r="X1489" t="s">
        <v>722</v>
      </c>
      <c r="Y1489">
        <v>0.13700000000000001</v>
      </c>
      <c r="Z1489">
        <v>0.13700000000000001</v>
      </c>
      <c r="AA1489" t="s">
        <v>722</v>
      </c>
      <c r="AB1489">
        <v>5.66E-5</v>
      </c>
      <c r="AC1489">
        <v>5.66E-5</v>
      </c>
      <c r="AD1489" t="s">
        <v>722</v>
      </c>
      <c r="AE1489">
        <v>1</v>
      </c>
      <c r="AF1489">
        <v>1</v>
      </c>
      <c r="AG1489" t="s">
        <v>722</v>
      </c>
      <c r="AH1489">
        <v>0.97699999999999998</v>
      </c>
      <c r="AI1489">
        <v>0.97699999999999998</v>
      </c>
      <c r="AJ1489">
        <v>0.1974753644859813</v>
      </c>
      <c r="AK1489">
        <v>0.5050808039626169</v>
      </c>
      <c r="AL1489">
        <v>20.824099637033974</v>
      </c>
      <c r="AM1489">
        <v>53.261595510144851</v>
      </c>
      <c r="AN1489" s="61">
        <v>1.0412049818516988E-2</v>
      </c>
      <c r="AO1489">
        <v>2.6630797755072426E-2</v>
      </c>
      <c r="AP1489">
        <v>9.5770034230719253E-3</v>
      </c>
      <c r="AQ1489" t="s">
        <v>679</v>
      </c>
    </row>
    <row r="1490" spans="1:43" x14ac:dyDescent="0.35">
      <c r="A1490" s="48">
        <v>2020</v>
      </c>
      <c r="B1490">
        <v>687</v>
      </c>
      <c r="C1490">
        <v>835365</v>
      </c>
      <c r="D1490" t="s">
        <v>576</v>
      </c>
      <c r="E1490" t="s">
        <v>16</v>
      </c>
      <c r="F1490">
        <v>2012</v>
      </c>
      <c r="G1490">
        <v>285</v>
      </c>
      <c r="H1490">
        <v>839.15887850467277</v>
      </c>
      <c r="J1490">
        <v>300</v>
      </c>
      <c r="K1490" t="s">
        <v>722</v>
      </c>
      <c r="L1490">
        <v>0.2</v>
      </c>
      <c r="M1490">
        <v>0.2</v>
      </c>
      <c r="N1490" t="s">
        <v>722</v>
      </c>
      <c r="O1490">
        <v>10000</v>
      </c>
      <c r="P1490">
        <v>10000</v>
      </c>
      <c r="Q1490">
        <v>6713.2710280373822</v>
      </c>
      <c r="R1490" t="s">
        <v>722</v>
      </c>
      <c r="S1490">
        <v>0.129</v>
      </c>
      <c r="T1490">
        <v>0.129</v>
      </c>
      <c r="U1490" t="s">
        <v>722</v>
      </c>
      <c r="V1490">
        <v>1.0200000000000001E-5</v>
      </c>
      <c r="W1490">
        <v>1.0200000000000001E-5</v>
      </c>
      <c r="X1490" t="s">
        <v>722</v>
      </c>
      <c r="Y1490">
        <v>0.13700000000000001</v>
      </c>
      <c r="Z1490">
        <v>0.13700000000000001</v>
      </c>
      <c r="AA1490" t="s">
        <v>722</v>
      </c>
      <c r="AB1490">
        <v>5.66E-5</v>
      </c>
      <c r="AC1490">
        <v>5.66E-5</v>
      </c>
      <c r="AD1490" t="s">
        <v>722</v>
      </c>
      <c r="AE1490">
        <v>1</v>
      </c>
      <c r="AF1490">
        <v>1</v>
      </c>
      <c r="AG1490" t="s">
        <v>722</v>
      </c>
      <c r="AH1490">
        <v>0.97699999999999998</v>
      </c>
      <c r="AI1490">
        <v>0.97699999999999998</v>
      </c>
      <c r="AJ1490">
        <v>0.1974753644859813</v>
      </c>
      <c r="AK1490">
        <v>0.5050808039626169</v>
      </c>
      <c r="AL1490">
        <v>20.824099637033974</v>
      </c>
      <c r="AM1490">
        <v>53.261595510144851</v>
      </c>
      <c r="AN1490" s="61">
        <v>1.0412049818516988E-2</v>
      </c>
      <c r="AO1490">
        <v>2.6630797755072426E-2</v>
      </c>
      <c r="AP1490">
        <v>9.5770034230719253E-3</v>
      </c>
      <c r="AQ1490" t="s">
        <v>679</v>
      </c>
    </row>
    <row r="1491" spans="1:43" x14ac:dyDescent="0.35">
      <c r="A1491" s="48">
        <v>2020</v>
      </c>
      <c r="B1491">
        <v>688</v>
      </c>
      <c r="C1491">
        <v>836451</v>
      </c>
      <c r="D1491" t="s">
        <v>576</v>
      </c>
      <c r="E1491" t="s">
        <v>16</v>
      </c>
      <c r="F1491">
        <v>2012</v>
      </c>
      <c r="G1491">
        <v>285</v>
      </c>
      <c r="H1491">
        <v>839.15887850467277</v>
      </c>
      <c r="J1491">
        <v>300</v>
      </c>
      <c r="K1491" t="s">
        <v>722</v>
      </c>
      <c r="L1491">
        <v>0.2</v>
      </c>
      <c r="M1491">
        <v>0.2</v>
      </c>
      <c r="N1491" t="s">
        <v>722</v>
      </c>
      <c r="O1491">
        <v>10000</v>
      </c>
      <c r="P1491">
        <v>10000</v>
      </c>
      <c r="Q1491">
        <v>6713.2710280373822</v>
      </c>
      <c r="R1491" t="s">
        <v>722</v>
      </c>
      <c r="S1491">
        <v>0.129</v>
      </c>
      <c r="T1491">
        <v>0.129</v>
      </c>
      <c r="U1491" t="s">
        <v>722</v>
      </c>
      <c r="V1491">
        <v>1.0200000000000001E-5</v>
      </c>
      <c r="W1491">
        <v>1.0200000000000001E-5</v>
      </c>
      <c r="X1491" t="s">
        <v>722</v>
      </c>
      <c r="Y1491">
        <v>0.13700000000000001</v>
      </c>
      <c r="Z1491">
        <v>0.13700000000000001</v>
      </c>
      <c r="AA1491" t="s">
        <v>722</v>
      </c>
      <c r="AB1491">
        <v>5.66E-5</v>
      </c>
      <c r="AC1491">
        <v>5.66E-5</v>
      </c>
      <c r="AD1491" t="s">
        <v>722</v>
      </c>
      <c r="AE1491">
        <v>1</v>
      </c>
      <c r="AF1491">
        <v>1</v>
      </c>
      <c r="AG1491" t="s">
        <v>722</v>
      </c>
      <c r="AH1491">
        <v>0.97699999999999998</v>
      </c>
      <c r="AI1491">
        <v>0.97699999999999998</v>
      </c>
      <c r="AJ1491">
        <v>0.1974753644859813</v>
      </c>
      <c r="AK1491">
        <v>0.5050808039626169</v>
      </c>
      <c r="AL1491">
        <v>20.824099637033974</v>
      </c>
      <c r="AM1491">
        <v>53.261595510144851</v>
      </c>
      <c r="AN1491" s="61">
        <v>1.0412049818516988E-2</v>
      </c>
      <c r="AO1491">
        <v>2.6630797755072426E-2</v>
      </c>
      <c r="AP1491">
        <v>9.5770034230719253E-3</v>
      </c>
      <c r="AQ1491" t="s">
        <v>679</v>
      </c>
    </row>
    <row r="1492" spans="1:43" x14ac:dyDescent="0.35">
      <c r="A1492" s="48">
        <v>2020</v>
      </c>
      <c r="B1492">
        <v>689</v>
      </c>
      <c r="C1492">
        <v>836452</v>
      </c>
      <c r="D1492" t="s">
        <v>576</v>
      </c>
      <c r="E1492" t="s">
        <v>16</v>
      </c>
      <c r="F1492">
        <v>2012</v>
      </c>
      <c r="G1492">
        <v>285</v>
      </c>
      <c r="H1492">
        <v>839.15887850467277</v>
      </c>
      <c r="J1492">
        <v>300</v>
      </c>
      <c r="K1492" t="s">
        <v>722</v>
      </c>
      <c r="L1492">
        <v>0.2</v>
      </c>
      <c r="M1492">
        <v>0.2</v>
      </c>
      <c r="N1492" t="s">
        <v>722</v>
      </c>
      <c r="O1492">
        <v>10000</v>
      </c>
      <c r="P1492">
        <v>10000</v>
      </c>
      <c r="Q1492">
        <v>6713.2710280373822</v>
      </c>
      <c r="R1492" t="s">
        <v>722</v>
      </c>
      <c r="S1492">
        <v>0.129</v>
      </c>
      <c r="T1492">
        <v>0.129</v>
      </c>
      <c r="U1492" t="s">
        <v>722</v>
      </c>
      <c r="V1492">
        <v>1.0200000000000001E-5</v>
      </c>
      <c r="W1492">
        <v>1.0200000000000001E-5</v>
      </c>
      <c r="X1492" t="s">
        <v>722</v>
      </c>
      <c r="Y1492">
        <v>0.13700000000000001</v>
      </c>
      <c r="Z1492">
        <v>0.13700000000000001</v>
      </c>
      <c r="AA1492" t="s">
        <v>722</v>
      </c>
      <c r="AB1492">
        <v>5.66E-5</v>
      </c>
      <c r="AC1492">
        <v>5.66E-5</v>
      </c>
      <c r="AD1492" t="s">
        <v>722</v>
      </c>
      <c r="AE1492">
        <v>1</v>
      </c>
      <c r="AF1492">
        <v>1</v>
      </c>
      <c r="AG1492" t="s">
        <v>722</v>
      </c>
      <c r="AH1492">
        <v>0.97699999999999998</v>
      </c>
      <c r="AI1492">
        <v>0.97699999999999998</v>
      </c>
      <c r="AJ1492">
        <v>0.1974753644859813</v>
      </c>
      <c r="AK1492">
        <v>0.5050808039626169</v>
      </c>
      <c r="AL1492">
        <v>20.824099637033974</v>
      </c>
      <c r="AM1492">
        <v>53.261595510144851</v>
      </c>
      <c r="AN1492" s="61">
        <v>1.0412049818516988E-2</v>
      </c>
      <c r="AO1492">
        <v>2.6630797755072426E-2</v>
      </c>
      <c r="AP1492">
        <v>9.5770034230719253E-3</v>
      </c>
      <c r="AQ1492" t="s">
        <v>679</v>
      </c>
    </row>
    <row r="1493" spans="1:43" x14ac:dyDescent="0.35">
      <c r="A1493" s="48">
        <v>2020</v>
      </c>
      <c r="B1493">
        <v>690</v>
      </c>
      <c r="C1493">
        <v>838020</v>
      </c>
      <c r="D1493" t="s">
        <v>576</v>
      </c>
      <c r="E1493" t="s">
        <v>16</v>
      </c>
      <c r="F1493">
        <v>2014</v>
      </c>
      <c r="G1493">
        <v>285</v>
      </c>
      <c r="H1493">
        <v>842</v>
      </c>
      <c r="J1493">
        <v>300</v>
      </c>
      <c r="K1493" t="s">
        <v>722</v>
      </c>
      <c r="L1493">
        <v>0.2</v>
      </c>
      <c r="M1493">
        <v>0.2</v>
      </c>
      <c r="N1493" t="s">
        <v>722</v>
      </c>
      <c r="O1493">
        <v>10000</v>
      </c>
      <c r="P1493">
        <v>10000</v>
      </c>
      <c r="Q1493">
        <v>5052</v>
      </c>
      <c r="R1493" t="s">
        <v>722</v>
      </c>
      <c r="S1493">
        <v>0.129</v>
      </c>
      <c r="T1493">
        <v>0.129</v>
      </c>
      <c r="U1493" t="s">
        <v>722</v>
      </c>
      <c r="V1493">
        <v>1.0200000000000001E-5</v>
      </c>
      <c r="W1493">
        <v>1.0200000000000001E-5</v>
      </c>
      <c r="X1493" t="s">
        <v>722</v>
      </c>
      <c r="Y1493">
        <v>0.13700000000000001</v>
      </c>
      <c r="Z1493">
        <v>0.13700000000000001</v>
      </c>
      <c r="AA1493" t="s">
        <v>722</v>
      </c>
      <c r="AB1493">
        <v>5.66E-5</v>
      </c>
      <c r="AC1493">
        <v>5.66E-5</v>
      </c>
      <c r="AD1493" t="s">
        <v>722</v>
      </c>
      <c r="AE1493">
        <v>1</v>
      </c>
      <c r="AF1493">
        <v>1</v>
      </c>
      <c r="AG1493" t="s">
        <v>722</v>
      </c>
      <c r="AH1493">
        <v>0.97699999999999998</v>
      </c>
      <c r="AI1493">
        <v>0.97699999999999998</v>
      </c>
      <c r="AJ1493">
        <v>0.18053040000000001</v>
      </c>
      <c r="AK1493">
        <v>0.41321550639999999</v>
      </c>
      <c r="AL1493">
        <v>19.10167937260497</v>
      </c>
      <c r="AM1493">
        <v>43.721778243671956</v>
      </c>
      <c r="AN1493" s="61">
        <v>9.5508396863024855E-3</v>
      </c>
      <c r="AO1493">
        <v>2.186088912183598E-2</v>
      </c>
      <c r="AP1493">
        <v>8.7848623434610262E-3</v>
      </c>
      <c r="AQ1493" t="s">
        <v>679</v>
      </c>
    </row>
    <row r="1494" spans="1:43" x14ac:dyDescent="0.35">
      <c r="A1494" s="48">
        <v>2020</v>
      </c>
      <c r="B1494">
        <v>691</v>
      </c>
      <c r="C1494">
        <v>6341</v>
      </c>
      <c r="D1494" t="s">
        <v>576</v>
      </c>
      <c r="E1494" t="s">
        <v>16</v>
      </c>
      <c r="F1494">
        <v>2015</v>
      </c>
      <c r="G1494">
        <v>316</v>
      </c>
      <c r="H1494">
        <v>842</v>
      </c>
      <c r="J1494">
        <v>600</v>
      </c>
      <c r="K1494" t="s">
        <v>722</v>
      </c>
      <c r="L1494">
        <v>0.2</v>
      </c>
      <c r="M1494">
        <v>0.2</v>
      </c>
      <c r="N1494" t="s">
        <v>722</v>
      </c>
      <c r="O1494">
        <v>10000</v>
      </c>
      <c r="P1494">
        <v>10000</v>
      </c>
      <c r="Q1494">
        <v>4210</v>
      </c>
      <c r="R1494" t="s">
        <v>722</v>
      </c>
      <c r="S1494">
        <v>0.129</v>
      </c>
      <c r="T1494">
        <v>0.129</v>
      </c>
      <c r="U1494" t="s">
        <v>722</v>
      </c>
      <c r="V1494">
        <v>1.0200000000000001E-5</v>
      </c>
      <c r="W1494">
        <v>1.0200000000000001E-5</v>
      </c>
      <c r="X1494" t="s">
        <v>722</v>
      </c>
      <c r="Y1494">
        <v>0.13700000000000001</v>
      </c>
      <c r="Z1494">
        <v>0.13700000000000001</v>
      </c>
      <c r="AA1494" t="s">
        <v>722</v>
      </c>
      <c r="AB1494">
        <v>5.66E-5</v>
      </c>
      <c r="AC1494">
        <v>5.66E-5</v>
      </c>
      <c r="AD1494" t="s">
        <v>722</v>
      </c>
      <c r="AE1494">
        <v>1</v>
      </c>
      <c r="AF1494">
        <v>1</v>
      </c>
      <c r="AG1494" t="s">
        <v>722</v>
      </c>
      <c r="AH1494">
        <v>0.97699999999999998</v>
      </c>
      <c r="AI1494">
        <v>0.97699999999999998</v>
      </c>
      <c r="AJ1494">
        <v>0.17194200000000001</v>
      </c>
      <c r="AK1494">
        <v>0.36665442199999998</v>
      </c>
      <c r="AL1494">
        <v>20.171834823412045</v>
      </c>
      <c r="AM1494">
        <v>43.015042501876295</v>
      </c>
      <c r="AN1494" s="61">
        <v>1.0085917411706023E-2</v>
      </c>
      <c r="AO1494">
        <v>2.150752125093815E-2</v>
      </c>
      <c r="AP1494">
        <v>9.2770268352871995E-3</v>
      </c>
    </row>
    <row r="1495" spans="1:43" x14ac:dyDescent="0.35">
      <c r="A1495" s="48">
        <v>2020</v>
      </c>
      <c r="B1495">
        <v>692</v>
      </c>
      <c r="C1495">
        <v>770661</v>
      </c>
      <c r="D1495" t="s">
        <v>576</v>
      </c>
      <c r="E1495" t="s">
        <v>16</v>
      </c>
      <c r="F1495">
        <v>2015</v>
      </c>
      <c r="G1495">
        <v>285</v>
      </c>
      <c r="H1495">
        <v>839.18803418803429</v>
      </c>
      <c r="J1495">
        <v>300</v>
      </c>
      <c r="K1495" t="s">
        <v>722</v>
      </c>
      <c r="L1495">
        <v>0.2</v>
      </c>
      <c r="M1495">
        <v>0.2</v>
      </c>
      <c r="N1495" t="s">
        <v>722</v>
      </c>
      <c r="O1495">
        <v>10000</v>
      </c>
      <c r="P1495">
        <v>10000</v>
      </c>
      <c r="Q1495">
        <v>4195.9401709401718</v>
      </c>
      <c r="R1495" t="s">
        <v>722</v>
      </c>
      <c r="S1495">
        <v>0.129</v>
      </c>
      <c r="T1495">
        <v>0.129</v>
      </c>
      <c r="U1495" t="s">
        <v>722</v>
      </c>
      <c r="V1495">
        <v>1.0200000000000001E-5</v>
      </c>
      <c r="W1495">
        <v>1.0200000000000001E-5</v>
      </c>
      <c r="X1495" t="s">
        <v>722</v>
      </c>
      <c r="Y1495">
        <v>0.13700000000000001</v>
      </c>
      <c r="Z1495">
        <v>0.13700000000000001</v>
      </c>
      <c r="AA1495" t="s">
        <v>722</v>
      </c>
      <c r="AB1495">
        <v>5.66E-5</v>
      </c>
      <c r="AC1495">
        <v>5.66E-5</v>
      </c>
      <c r="AD1495" t="s">
        <v>722</v>
      </c>
      <c r="AE1495">
        <v>1</v>
      </c>
      <c r="AF1495">
        <v>1</v>
      </c>
      <c r="AG1495" t="s">
        <v>722</v>
      </c>
      <c r="AH1495">
        <v>0.97699999999999998</v>
      </c>
      <c r="AI1495">
        <v>0.97699999999999998</v>
      </c>
      <c r="AJ1495">
        <v>0.17179858974358975</v>
      </c>
      <c r="AK1495">
        <v>0.36587693876068383</v>
      </c>
      <c r="AL1495">
        <v>18.117071250079409</v>
      </c>
      <c r="AM1495">
        <v>38.583661124235633</v>
      </c>
      <c r="AN1495" s="61">
        <v>9.0585356250397035E-3</v>
      </c>
      <c r="AO1495">
        <v>1.9291830562117817E-2</v>
      </c>
      <c r="AP1495">
        <v>8.3320410679115185E-3</v>
      </c>
      <c r="AQ1495" t="s">
        <v>679</v>
      </c>
    </row>
    <row r="1496" spans="1:43" x14ac:dyDescent="0.35">
      <c r="A1496" s="48">
        <v>2020</v>
      </c>
      <c r="B1496">
        <v>693</v>
      </c>
      <c r="C1496">
        <v>770662</v>
      </c>
      <c r="D1496" t="s">
        <v>576</v>
      </c>
      <c r="E1496" t="s">
        <v>16</v>
      </c>
      <c r="F1496">
        <v>2015</v>
      </c>
      <c r="G1496">
        <v>285</v>
      </c>
      <c r="H1496">
        <v>839.18803418803429</v>
      </c>
      <c r="J1496">
        <v>300</v>
      </c>
      <c r="K1496" t="s">
        <v>722</v>
      </c>
      <c r="L1496">
        <v>0.2</v>
      </c>
      <c r="M1496">
        <v>0.2</v>
      </c>
      <c r="N1496" t="s">
        <v>722</v>
      </c>
      <c r="O1496">
        <v>10000</v>
      </c>
      <c r="P1496">
        <v>10000</v>
      </c>
      <c r="Q1496">
        <v>4195.9401709401718</v>
      </c>
      <c r="R1496" t="s">
        <v>722</v>
      </c>
      <c r="S1496">
        <v>0.129</v>
      </c>
      <c r="T1496">
        <v>0.129</v>
      </c>
      <c r="U1496" t="s">
        <v>722</v>
      </c>
      <c r="V1496">
        <v>1.0200000000000001E-5</v>
      </c>
      <c r="W1496">
        <v>1.0200000000000001E-5</v>
      </c>
      <c r="X1496" t="s">
        <v>722</v>
      </c>
      <c r="Y1496">
        <v>0.13700000000000001</v>
      </c>
      <c r="Z1496">
        <v>0.13700000000000001</v>
      </c>
      <c r="AA1496" t="s">
        <v>722</v>
      </c>
      <c r="AB1496">
        <v>5.66E-5</v>
      </c>
      <c r="AC1496">
        <v>5.66E-5</v>
      </c>
      <c r="AD1496" t="s">
        <v>722</v>
      </c>
      <c r="AE1496">
        <v>1</v>
      </c>
      <c r="AF1496">
        <v>1</v>
      </c>
      <c r="AG1496" t="s">
        <v>722</v>
      </c>
      <c r="AH1496">
        <v>0.97699999999999998</v>
      </c>
      <c r="AI1496">
        <v>0.97699999999999998</v>
      </c>
      <c r="AJ1496">
        <v>0.17179858974358975</v>
      </c>
      <c r="AK1496">
        <v>0.36587693876068383</v>
      </c>
      <c r="AL1496">
        <v>18.117071250079409</v>
      </c>
      <c r="AM1496">
        <v>38.583661124235633</v>
      </c>
      <c r="AN1496" s="61">
        <v>9.0585356250397035E-3</v>
      </c>
      <c r="AO1496">
        <v>1.9291830562117817E-2</v>
      </c>
      <c r="AP1496">
        <v>8.3320410679115185E-3</v>
      </c>
      <c r="AQ1496" t="s">
        <v>679</v>
      </c>
    </row>
    <row r="1497" spans="1:43" x14ac:dyDescent="0.35">
      <c r="A1497" s="48">
        <v>2020</v>
      </c>
      <c r="B1497">
        <v>694</v>
      </c>
      <c r="C1497">
        <v>770663</v>
      </c>
      <c r="D1497" t="s">
        <v>576</v>
      </c>
      <c r="E1497" t="s">
        <v>16</v>
      </c>
      <c r="F1497">
        <v>2015</v>
      </c>
      <c r="G1497">
        <v>285</v>
      </c>
      <c r="H1497">
        <v>839.18803418803429</v>
      </c>
      <c r="J1497">
        <v>300</v>
      </c>
      <c r="K1497" t="s">
        <v>722</v>
      </c>
      <c r="L1497">
        <v>0.2</v>
      </c>
      <c r="M1497">
        <v>0.2</v>
      </c>
      <c r="N1497" t="s">
        <v>722</v>
      </c>
      <c r="O1497">
        <v>10000</v>
      </c>
      <c r="P1497">
        <v>10000</v>
      </c>
      <c r="Q1497">
        <v>4195.9401709401718</v>
      </c>
      <c r="R1497" t="s">
        <v>722</v>
      </c>
      <c r="S1497">
        <v>0.129</v>
      </c>
      <c r="T1497">
        <v>0.129</v>
      </c>
      <c r="U1497" t="s">
        <v>722</v>
      </c>
      <c r="V1497">
        <v>1.0200000000000001E-5</v>
      </c>
      <c r="W1497">
        <v>1.0200000000000001E-5</v>
      </c>
      <c r="X1497" t="s">
        <v>722</v>
      </c>
      <c r="Y1497">
        <v>0.13700000000000001</v>
      </c>
      <c r="Z1497">
        <v>0.13700000000000001</v>
      </c>
      <c r="AA1497" t="s">
        <v>722</v>
      </c>
      <c r="AB1497">
        <v>5.66E-5</v>
      </c>
      <c r="AC1497">
        <v>5.66E-5</v>
      </c>
      <c r="AD1497" t="s">
        <v>722</v>
      </c>
      <c r="AE1497">
        <v>1</v>
      </c>
      <c r="AF1497">
        <v>1</v>
      </c>
      <c r="AG1497" t="s">
        <v>722</v>
      </c>
      <c r="AH1497">
        <v>0.97699999999999998</v>
      </c>
      <c r="AI1497">
        <v>0.97699999999999998</v>
      </c>
      <c r="AJ1497">
        <v>0.17179858974358975</v>
      </c>
      <c r="AK1497">
        <v>0.36587693876068383</v>
      </c>
      <c r="AL1497">
        <v>18.117071250079409</v>
      </c>
      <c r="AM1497">
        <v>38.583661124235633</v>
      </c>
      <c r="AN1497" s="61">
        <v>9.0585356250397035E-3</v>
      </c>
      <c r="AO1497">
        <v>1.9291830562117817E-2</v>
      </c>
      <c r="AP1497">
        <v>8.3320410679115185E-3</v>
      </c>
      <c r="AQ1497" t="s">
        <v>679</v>
      </c>
    </row>
    <row r="1498" spans="1:43" x14ac:dyDescent="0.35">
      <c r="A1498" s="48">
        <v>2020</v>
      </c>
      <c r="B1498">
        <v>695</v>
      </c>
      <c r="C1498">
        <v>770664</v>
      </c>
      <c r="D1498" t="s">
        <v>576</v>
      </c>
      <c r="E1498" t="s">
        <v>16</v>
      </c>
      <c r="F1498">
        <v>2015</v>
      </c>
      <c r="G1498">
        <v>285</v>
      </c>
      <c r="H1498">
        <v>839.18803418803429</v>
      </c>
      <c r="J1498">
        <v>300</v>
      </c>
      <c r="K1498" t="s">
        <v>722</v>
      </c>
      <c r="L1498">
        <v>0.2</v>
      </c>
      <c r="M1498">
        <v>0.2</v>
      </c>
      <c r="N1498" t="s">
        <v>722</v>
      </c>
      <c r="O1498">
        <v>10000</v>
      </c>
      <c r="P1498">
        <v>10000</v>
      </c>
      <c r="Q1498">
        <v>4195.9401709401718</v>
      </c>
      <c r="R1498" t="s">
        <v>722</v>
      </c>
      <c r="S1498">
        <v>0.129</v>
      </c>
      <c r="T1498">
        <v>0.129</v>
      </c>
      <c r="U1498" t="s">
        <v>722</v>
      </c>
      <c r="V1498">
        <v>1.0200000000000001E-5</v>
      </c>
      <c r="W1498">
        <v>1.0200000000000001E-5</v>
      </c>
      <c r="X1498" t="s">
        <v>722</v>
      </c>
      <c r="Y1498">
        <v>0.13700000000000001</v>
      </c>
      <c r="Z1498">
        <v>0.13700000000000001</v>
      </c>
      <c r="AA1498" t="s">
        <v>722</v>
      </c>
      <c r="AB1498">
        <v>5.66E-5</v>
      </c>
      <c r="AC1498">
        <v>5.66E-5</v>
      </c>
      <c r="AD1498" t="s">
        <v>722</v>
      </c>
      <c r="AE1498">
        <v>1</v>
      </c>
      <c r="AF1498">
        <v>1</v>
      </c>
      <c r="AG1498" t="s">
        <v>722</v>
      </c>
      <c r="AH1498">
        <v>0.97699999999999998</v>
      </c>
      <c r="AI1498">
        <v>0.97699999999999998</v>
      </c>
      <c r="AJ1498">
        <v>0.17179858974358975</v>
      </c>
      <c r="AK1498">
        <v>0.36587693876068383</v>
      </c>
      <c r="AL1498">
        <v>18.117071250079409</v>
      </c>
      <c r="AM1498">
        <v>38.583661124235633</v>
      </c>
      <c r="AN1498" s="61">
        <v>9.0585356250397035E-3</v>
      </c>
      <c r="AO1498">
        <v>1.9291830562117817E-2</v>
      </c>
      <c r="AP1498">
        <v>8.3320410679115185E-3</v>
      </c>
      <c r="AQ1498" t="s">
        <v>679</v>
      </c>
    </row>
    <row r="1499" spans="1:43" x14ac:dyDescent="0.35">
      <c r="A1499" s="48">
        <v>2020</v>
      </c>
      <c r="B1499">
        <v>696</v>
      </c>
      <c r="C1499">
        <v>770666</v>
      </c>
      <c r="D1499" t="s">
        <v>576</v>
      </c>
      <c r="E1499" t="s">
        <v>16</v>
      </c>
      <c r="F1499">
        <v>2015</v>
      </c>
      <c r="G1499">
        <v>285</v>
      </c>
      <c r="H1499">
        <v>839.18803418803429</v>
      </c>
      <c r="J1499">
        <v>300</v>
      </c>
      <c r="K1499" t="s">
        <v>722</v>
      </c>
      <c r="L1499">
        <v>0.2</v>
      </c>
      <c r="M1499">
        <v>0.2</v>
      </c>
      <c r="N1499" t="s">
        <v>722</v>
      </c>
      <c r="O1499">
        <v>10000</v>
      </c>
      <c r="P1499">
        <v>10000</v>
      </c>
      <c r="Q1499">
        <v>4195.9401709401718</v>
      </c>
      <c r="R1499" t="s">
        <v>722</v>
      </c>
      <c r="S1499">
        <v>0.129</v>
      </c>
      <c r="T1499">
        <v>0.129</v>
      </c>
      <c r="U1499" t="s">
        <v>722</v>
      </c>
      <c r="V1499">
        <v>1.0200000000000001E-5</v>
      </c>
      <c r="W1499">
        <v>1.0200000000000001E-5</v>
      </c>
      <c r="X1499" t="s">
        <v>722</v>
      </c>
      <c r="Y1499">
        <v>0.13700000000000001</v>
      </c>
      <c r="Z1499">
        <v>0.13700000000000001</v>
      </c>
      <c r="AA1499" t="s">
        <v>722</v>
      </c>
      <c r="AB1499">
        <v>5.66E-5</v>
      </c>
      <c r="AC1499">
        <v>5.66E-5</v>
      </c>
      <c r="AD1499" t="s">
        <v>722</v>
      </c>
      <c r="AE1499">
        <v>1</v>
      </c>
      <c r="AF1499">
        <v>1</v>
      </c>
      <c r="AG1499" t="s">
        <v>722</v>
      </c>
      <c r="AH1499">
        <v>0.97699999999999998</v>
      </c>
      <c r="AI1499">
        <v>0.97699999999999998</v>
      </c>
      <c r="AJ1499">
        <v>0.17179858974358975</v>
      </c>
      <c r="AK1499">
        <v>0.36587693876068383</v>
      </c>
      <c r="AL1499">
        <v>18.117071250079409</v>
      </c>
      <c r="AM1499">
        <v>38.583661124235633</v>
      </c>
      <c r="AN1499" s="61">
        <v>9.0585356250397035E-3</v>
      </c>
      <c r="AO1499">
        <v>1.9291830562117817E-2</v>
      </c>
      <c r="AP1499">
        <v>8.3320410679115185E-3</v>
      </c>
      <c r="AQ1499" t="s">
        <v>679</v>
      </c>
    </row>
    <row r="1500" spans="1:43" x14ac:dyDescent="0.35">
      <c r="A1500" s="48">
        <v>2020</v>
      </c>
      <c r="B1500">
        <v>697</v>
      </c>
      <c r="C1500">
        <v>770667</v>
      </c>
      <c r="D1500" t="s">
        <v>576</v>
      </c>
      <c r="E1500" t="s">
        <v>16</v>
      </c>
      <c r="F1500">
        <v>2015</v>
      </c>
      <c r="G1500">
        <v>285</v>
      </c>
      <c r="H1500">
        <v>839.18803418803429</v>
      </c>
      <c r="J1500">
        <v>300</v>
      </c>
      <c r="K1500" t="s">
        <v>722</v>
      </c>
      <c r="L1500">
        <v>0.2</v>
      </c>
      <c r="M1500">
        <v>0.2</v>
      </c>
      <c r="N1500" t="s">
        <v>722</v>
      </c>
      <c r="O1500">
        <v>10000</v>
      </c>
      <c r="P1500">
        <v>10000</v>
      </c>
      <c r="Q1500">
        <v>4195.9401709401718</v>
      </c>
      <c r="R1500" t="s">
        <v>722</v>
      </c>
      <c r="S1500">
        <v>0.129</v>
      </c>
      <c r="T1500">
        <v>0.129</v>
      </c>
      <c r="U1500" t="s">
        <v>722</v>
      </c>
      <c r="V1500">
        <v>1.0200000000000001E-5</v>
      </c>
      <c r="W1500">
        <v>1.0200000000000001E-5</v>
      </c>
      <c r="X1500" t="s">
        <v>722</v>
      </c>
      <c r="Y1500">
        <v>0.13700000000000001</v>
      </c>
      <c r="Z1500">
        <v>0.13700000000000001</v>
      </c>
      <c r="AA1500" t="s">
        <v>722</v>
      </c>
      <c r="AB1500">
        <v>5.66E-5</v>
      </c>
      <c r="AC1500">
        <v>5.66E-5</v>
      </c>
      <c r="AD1500" t="s">
        <v>722</v>
      </c>
      <c r="AE1500">
        <v>1</v>
      </c>
      <c r="AF1500">
        <v>1</v>
      </c>
      <c r="AG1500" t="s">
        <v>722</v>
      </c>
      <c r="AH1500">
        <v>0.97699999999999998</v>
      </c>
      <c r="AI1500">
        <v>0.97699999999999998</v>
      </c>
      <c r="AJ1500">
        <v>0.17179858974358975</v>
      </c>
      <c r="AK1500">
        <v>0.36587693876068383</v>
      </c>
      <c r="AL1500">
        <v>18.117071250079409</v>
      </c>
      <c r="AM1500">
        <v>38.583661124235633</v>
      </c>
      <c r="AN1500" s="61">
        <v>9.0585356250397035E-3</v>
      </c>
      <c r="AO1500">
        <v>1.9291830562117817E-2</v>
      </c>
      <c r="AP1500">
        <v>8.3320410679115185E-3</v>
      </c>
      <c r="AQ1500" t="s">
        <v>679</v>
      </c>
    </row>
    <row r="1501" spans="1:43" x14ac:dyDescent="0.35">
      <c r="A1501" s="48">
        <v>2020</v>
      </c>
      <c r="B1501">
        <v>698</v>
      </c>
      <c r="C1501">
        <v>7690</v>
      </c>
      <c r="D1501" t="s">
        <v>576</v>
      </c>
      <c r="E1501" t="s">
        <v>16</v>
      </c>
      <c r="F1501">
        <v>2016</v>
      </c>
      <c r="G1501">
        <v>149</v>
      </c>
      <c r="H1501">
        <v>842</v>
      </c>
      <c r="J1501">
        <v>175</v>
      </c>
      <c r="K1501" t="s">
        <v>722</v>
      </c>
      <c r="L1501">
        <v>0.2</v>
      </c>
      <c r="M1501">
        <v>0.2</v>
      </c>
      <c r="N1501" t="s">
        <v>722</v>
      </c>
      <c r="O1501">
        <v>10000</v>
      </c>
      <c r="P1501">
        <v>10000</v>
      </c>
      <c r="Q1501">
        <v>3368</v>
      </c>
      <c r="R1501" t="s">
        <v>722</v>
      </c>
      <c r="S1501">
        <v>0.129</v>
      </c>
      <c r="T1501">
        <v>0.129</v>
      </c>
      <c r="U1501" t="s">
        <v>722</v>
      </c>
      <c r="V1501">
        <v>1.0200000000000001E-5</v>
      </c>
      <c r="W1501">
        <v>1.0200000000000001E-5</v>
      </c>
      <c r="X1501" t="s">
        <v>722</v>
      </c>
      <c r="Y1501">
        <v>0.13700000000000001</v>
      </c>
      <c r="Z1501">
        <v>0.13700000000000001</v>
      </c>
      <c r="AA1501" t="s">
        <v>722</v>
      </c>
      <c r="AB1501">
        <v>5.66E-5</v>
      </c>
      <c r="AC1501">
        <v>5.66E-5</v>
      </c>
      <c r="AD1501" t="s">
        <v>722</v>
      </c>
      <c r="AE1501">
        <v>1</v>
      </c>
      <c r="AF1501">
        <v>1</v>
      </c>
      <c r="AG1501" t="s">
        <v>722</v>
      </c>
      <c r="AH1501">
        <v>0.97699999999999998</v>
      </c>
      <c r="AI1501">
        <v>0.97699999999999998</v>
      </c>
      <c r="AJ1501">
        <v>0.16335360000000002</v>
      </c>
      <c r="AK1501">
        <v>0.32009333759999997</v>
      </c>
      <c r="AL1501">
        <v>9.036314234650817</v>
      </c>
      <c r="AM1501">
        <v>17.706766076607856</v>
      </c>
      <c r="AN1501" s="61">
        <v>4.518157117325409E-3</v>
      </c>
      <c r="AO1501">
        <v>8.8533830383039289E-3</v>
      </c>
      <c r="AP1501">
        <v>4.1558009165159112E-3</v>
      </c>
      <c r="AQ1501" t="s">
        <v>679</v>
      </c>
    </row>
    <row r="1502" spans="1:43" x14ac:dyDescent="0.35">
      <c r="A1502" s="48">
        <v>2020</v>
      </c>
      <c r="B1502">
        <v>699</v>
      </c>
      <c r="C1502">
        <v>7691</v>
      </c>
      <c r="D1502" t="s">
        <v>576</v>
      </c>
      <c r="E1502" t="s">
        <v>16</v>
      </c>
      <c r="F1502">
        <v>2016</v>
      </c>
      <c r="G1502">
        <v>149</v>
      </c>
      <c r="H1502">
        <v>842</v>
      </c>
      <c r="J1502">
        <v>175</v>
      </c>
      <c r="K1502" t="s">
        <v>722</v>
      </c>
      <c r="L1502">
        <v>0.2</v>
      </c>
      <c r="M1502">
        <v>0.2</v>
      </c>
      <c r="N1502" t="s">
        <v>722</v>
      </c>
      <c r="O1502">
        <v>10000</v>
      </c>
      <c r="P1502">
        <v>10000</v>
      </c>
      <c r="Q1502">
        <v>3368</v>
      </c>
      <c r="R1502" t="s">
        <v>722</v>
      </c>
      <c r="S1502">
        <v>0.129</v>
      </c>
      <c r="T1502">
        <v>0.129</v>
      </c>
      <c r="U1502" t="s">
        <v>722</v>
      </c>
      <c r="V1502">
        <v>1.0200000000000001E-5</v>
      </c>
      <c r="W1502">
        <v>1.0200000000000001E-5</v>
      </c>
      <c r="X1502" t="s">
        <v>722</v>
      </c>
      <c r="Y1502">
        <v>0.13700000000000001</v>
      </c>
      <c r="Z1502">
        <v>0.13700000000000001</v>
      </c>
      <c r="AA1502" t="s">
        <v>722</v>
      </c>
      <c r="AB1502">
        <v>5.66E-5</v>
      </c>
      <c r="AC1502">
        <v>5.66E-5</v>
      </c>
      <c r="AD1502" t="s">
        <v>722</v>
      </c>
      <c r="AE1502">
        <v>1</v>
      </c>
      <c r="AF1502">
        <v>1</v>
      </c>
      <c r="AG1502" t="s">
        <v>722</v>
      </c>
      <c r="AH1502">
        <v>0.97699999999999998</v>
      </c>
      <c r="AI1502">
        <v>0.97699999999999998</v>
      </c>
      <c r="AJ1502">
        <v>0.16335360000000002</v>
      </c>
      <c r="AK1502">
        <v>0.32009333759999997</v>
      </c>
      <c r="AL1502">
        <v>9.036314234650817</v>
      </c>
      <c r="AM1502">
        <v>17.706766076607856</v>
      </c>
      <c r="AN1502" s="61">
        <v>4.518157117325409E-3</v>
      </c>
      <c r="AO1502">
        <v>8.8533830383039289E-3</v>
      </c>
      <c r="AP1502">
        <v>4.1558009165159112E-3</v>
      </c>
      <c r="AQ1502" t="s">
        <v>679</v>
      </c>
    </row>
    <row r="1503" spans="1:43" x14ac:dyDescent="0.35">
      <c r="A1503" s="48">
        <v>2020</v>
      </c>
      <c r="B1503">
        <v>700</v>
      </c>
      <c r="C1503">
        <v>410563</v>
      </c>
      <c r="D1503" t="s">
        <v>576</v>
      </c>
      <c r="E1503" t="s">
        <v>16</v>
      </c>
      <c r="F1503">
        <v>2016</v>
      </c>
      <c r="G1503">
        <v>285</v>
      </c>
      <c r="H1503">
        <v>842</v>
      </c>
      <c r="J1503">
        <v>300</v>
      </c>
      <c r="K1503" t="s">
        <v>722</v>
      </c>
      <c r="L1503">
        <v>0.2</v>
      </c>
      <c r="M1503">
        <v>0.2</v>
      </c>
      <c r="N1503" t="s">
        <v>722</v>
      </c>
      <c r="O1503">
        <v>10000</v>
      </c>
      <c r="P1503">
        <v>10000</v>
      </c>
      <c r="Q1503">
        <v>3368</v>
      </c>
      <c r="R1503" t="s">
        <v>722</v>
      </c>
      <c r="S1503">
        <v>0.129</v>
      </c>
      <c r="T1503">
        <v>0.129</v>
      </c>
      <c r="U1503" t="s">
        <v>722</v>
      </c>
      <c r="V1503">
        <v>1.0200000000000001E-5</v>
      </c>
      <c r="W1503">
        <v>1.0200000000000001E-5</v>
      </c>
      <c r="X1503" t="s">
        <v>722</v>
      </c>
      <c r="Y1503">
        <v>0.13700000000000001</v>
      </c>
      <c r="Z1503">
        <v>0.13700000000000001</v>
      </c>
      <c r="AA1503" t="s">
        <v>722</v>
      </c>
      <c r="AB1503">
        <v>5.66E-5</v>
      </c>
      <c r="AC1503">
        <v>5.66E-5</v>
      </c>
      <c r="AD1503" t="s">
        <v>722</v>
      </c>
      <c r="AE1503">
        <v>1</v>
      </c>
      <c r="AF1503">
        <v>1</v>
      </c>
      <c r="AG1503" t="s">
        <v>722</v>
      </c>
      <c r="AH1503">
        <v>0.97699999999999998</v>
      </c>
      <c r="AI1503">
        <v>0.97699999999999998</v>
      </c>
      <c r="AJ1503">
        <v>0.16335360000000002</v>
      </c>
      <c r="AK1503">
        <v>0.32009333759999997</v>
      </c>
      <c r="AL1503">
        <v>17.284225213929414</v>
      </c>
      <c r="AM1503">
        <v>33.868646522370732</v>
      </c>
      <c r="AN1503" s="61">
        <v>8.6421126069647063E-3</v>
      </c>
      <c r="AO1503">
        <v>1.6934323261185366E-2</v>
      </c>
      <c r="AP1503">
        <v>7.9490151758861358E-3</v>
      </c>
    </row>
    <row r="1504" spans="1:43" x14ac:dyDescent="0.35">
      <c r="A1504" s="48">
        <v>2020</v>
      </c>
      <c r="B1504">
        <v>701</v>
      </c>
      <c r="C1504">
        <v>410564</v>
      </c>
      <c r="D1504" t="s">
        <v>576</v>
      </c>
      <c r="E1504" t="s">
        <v>16</v>
      </c>
      <c r="F1504">
        <v>2016</v>
      </c>
      <c r="G1504">
        <v>285</v>
      </c>
      <c r="H1504">
        <v>842</v>
      </c>
      <c r="J1504">
        <v>300</v>
      </c>
      <c r="K1504" t="s">
        <v>722</v>
      </c>
      <c r="L1504">
        <v>0.2</v>
      </c>
      <c r="M1504">
        <v>0.2</v>
      </c>
      <c r="N1504" t="s">
        <v>722</v>
      </c>
      <c r="O1504">
        <v>10000</v>
      </c>
      <c r="P1504">
        <v>10000</v>
      </c>
      <c r="Q1504">
        <v>3368</v>
      </c>
      <c r="R1504" t="s">
        <v>722</v>
      </c>
      <c r="S1504">
        <v>0.129</v>
      </c>
      <c r="T1504">
        <v>0.129</v>
      </c>
      <c r="U1504" t="s">
        <v>722</v>
      </c>
      <c r="V1504">
        <v>1.0200000000000001E-5</v>
      </c>
      <c r="W1504">
        <v>1.0200000000000001E-5</v>
      </c>
      <c r="X1504" t="s">
        <v>722</v>
      </c>
      <c r="Y1504">
        <v>0.13700000000000001</v>
      </c>
      <c r="Z1504">
        <v>0.13700000000000001</v>
      </c>
      <c r="AA1504" t="s">
        <v>722</v>
      </c>
      <c r="AB1504">
        <v>5.66E-5</v>
      </c>
      <c r="AC1504">
        <v>5.66E-5</v>
      </c>
      <c r="AD1504" t="s">
        <v>722</v>
      </c>
      <c r="AE1504">
        <v>1</v>
      </c>
      <c r="AF1504">
        <v>1</v>
      </c>
      <c r="AG1504" t="s">
        <v>722</v>
      </c>
      <c r="AH1504">
        <v>0.97699999999999998</v>
      </c>
      <c r="AI1504">
        <v>0.97699999999999998</v>
      </c>
      <c r="AJ1504">
        <v>0.16335360000000002</v>
      </c>
      <c r="AK1504">
        <v>0.32009333759999997</v>
      </c>
      <c r="AL1504">
        <v>17.284225213929414</v>
      </c>
      <c r="AM1504">
        <v>33.868646522370732</v>
      </c>
      <c r="AN1504" s="61">
        <v>8.6421126069647063E-3</v>
      </c>
      <c r="AO1504">
        <v>1.6934323261185366E-2</v>
      </c>
      <c r="AP1504">
        <v>7.9490151758861358E-3</v>
      </c>
    </row>
    <row r="1505" spans="1:42" x14ac:dyDescent="0.35">
      <c r="A1505" s="48">
        <v>2020</v>
      </c>
      <c r="B1505">
        <v>702</v>
      </c>
      <c r="C1505">
        <v>414804</v>
      </c>
      <c r="D1505" t="s">
        <v>576</v>
      </c>
      <c r="E1505" t="s">
        <v>16</v>
      </c>
      <c r="F1505">
        <v>2018</v>
      </c>
      <c r="G1505">
        <v>285</v>
      </c>
      <c r="H1505">
        <v>842</v>
      </c>
      <c r="J1505">
        <v>300</v>
      </c>
      <c r="K1505" t="s">
        <v>722</v>
      </c>
      <c r="L1505">
        <v>0.2</v>
      </c>
      <c r="M1505">
        <v>0.2</v>
      </c>
      <c r="N1505" t="s">
        <v>722</v>
      </c>
      <c r="O1505">
        <v>10000</v>
      </c>
      <c r="P1505">
        <v>10000</v>
      </c>
      <c r="Q1505">
        <v>1684</v>
      </c>
      <c r="R1505" t="s">
        <v>722</v>
      </c>
      <c r="S1505">
        <v>0.129</v>
      </c>
      <c r="T1505">
        <v>0.129</v>
      </c>
      <c r="U1505" t="s">
        <v>722</v>
      </c>
      <c r="V1505">
        <v>1.0200000000000001E-5</v>
      </c>
      <c r="W1505">
        <v>1.0200000000000001E-5</v>
      </c>
      <c r="X1505" t="s">
        <v>722</v>
      </c>
      <c r="Y1505">
        <v>0.13700000000000001</v>
      </c>
      <c r="Z1505">
        <v>0.13700000000000001</v>
      </c>
      <c r="AA1505" t="s">
        <v>722</v>
      </c>
      <c r="AB1505">
        <v>5.66E-5</v>
      </c>
      <c r="AC1505">
        <v>5.66E-5</v>
      </c>
      <c r="AD1505" t="s">
        <v>722</v>
      </c>
      <c r="AE1505">
        <v>1</v>
      </c>
      <c r="AF1505">
        <v>1</v>
      </c>
      <c r="AG1505" t="s">
        <v>722</v>
      </c>
      <c r="AH1505">
        <v>0.97699999999999998</v>
      </c>
      <c r="AI1505">
        <v>0.97699999999999998</v>
      </c>
      <c r="AJ1505">
        <v>0.1461768</v>
      </c>
      <c r="AK1505">
        <v>0.22697116880000001</v>
      </c>
      <c r="AL1505">
        <v>15.466771055253862</v>
      </c>
      <c r="AM1505">
        <v>24.015514801069514</v>
      </c>
      <c r="AN1505" s="61">
        <v>7.7333855276269315E-3</v>
      </c>
      <c r="AO1505">
        <v>1.2007757400534759E-2</v>
      </c>
      <c r="AP1505">
        <v>7.1131680083112514E-3</v>
      </c>
    </row>
    <row r="1506" spans="1:42" x14ac:dyDescent="0.35">
      <c r="A1506" s="48">
        <v>2020</v>
      </c>
      <c r="B1506">
        <v>703</v>
      </c>
      <c r="C1506">
        <v>414934</v>
      </c>
      <c r="D1506" t="s">
        <v>576</v>
      </c>
      <c r="E1506" t="s">
        <v>16</v>
      </c>
      <c r="F1506">
        <v>2019</v>
      </c>
      <c r="G1506">
        <v>385</v>
      </c>
      <c r="H1506">
        <v>842</v>
      </c>
      <c r="J1506">
        <v>600</v>
      </c>
      <c r="K1506" t="s">
        <v>722</v>
      </c>
      <c r="L1506">
        <v>0.2</v>
      </c>
      <c r="M1506">
        <v>0.2</v>
      </c>
      <c r="N1506" t="s">
        <v>722</v>
      </c>
      <c r="O1506">
        <v>10000</v>
      </c>
      <c r="P1506">
        <v>10000</v>
      </c>
      <c r="Q1506">
        <v>842</v>
      </c>
      <c r="R1506" t="s">
        <v>722</v>
      </c>
      <c r="S1506">
        <v>0.129</v>
      </c>
      <c r="T1506">
        <v>0.129</v>
      </c>
      <c r="U1506" t="s">
        <v>722</v>
      </c>
      <c r="V1506">
        <v>1.0200000000000001E-5</v>
      </c>
      <c r="W1506">
        <v>1.0200000000000001E-5</v>
      </c>
      <c r="X1506" t="s">
        <v>722</v>
      </c>
      <c r="Y1506">
        <v>0.13700000000000001</v>
      </c>
      <c r="Z1506">
        <v>0.13700000000000001</v>
      </c>
      <c r="AA1506" t="s">
        <v>722</v>
      </c>
      <c r="AB1506">
        <v>5.66E-5</v>
      </c>
      <c r="AC1506">
        <v>5.66E-5</v>
      </c>
      <c r="AD1506" t="s">
        <v>722</v>
      </c>
      <c r="AE1506">
        <v>1</v>
      </c>
      <c r="AF1506">
        <v>1</v>
      </c>
      <c r="AG1506" t="s">
        <v>722</v>
      </c>
      <c r="AH1506">
        <v>0.97699999999999998</v>
      </c>
      <c r="AI1506">
        <v>0.97699999999999998</v>
      </c>
      <c r="AJ1506">
        <v>0.1375884</v>
      </c>
      <c r="AK1506">
        <v>0.1804100844</v>
      </c>
      <c r="AL1506">
        <v>19.666129581500677</v>
      </c>
      <c r="AM1506">
        <v>25.78682576161852</v>
      </c>
      <c r="AN1506" s="61">
        <v>9.8330647907503392E-3</v>
      </c>
      <c r="AO1506">
        <v>1.2893412880809261E-2</v>
      </c>
      <c r="AP1506">
        <v>9.0444529945321612E-3</v>
      </c>
    </row>
    <row r="1507" spans="1:42" x14ac:dyDescent="0.35">
      <c r="A1507" s="48">
        <v>2020</v>
      </c>
      <c r="B1507">
        <v>704</v>
      </c>
      <c r="C1507">
        <v>414940</v>
      </c>
      <c r="D1507" t="s">
        <v>576</v>
      </c>
      <c r="E1507" t="s">
        <v>16</v>
      </c>
      <c r="F1507">
        <v>2019</v>
      </c>
      <c r="G1507">
        <v>385</v>
      </c>
      <c r="H1507">
        <v>842</v>
      </c>
      <c r="J1507">
        <v>600</v>
      </c>
      <c r="K1507" t="s">
        <v>722</v>
      </c>
      <c r="L1507">
        <v>0.2</v>
      </c>
      <c r="M1507">
        <v>0.2</v>
      </c>
      <c r="N1507" t="s">
        <v>722</v>
      </c>
      <c r="O1507">
        <v>10000</v>
      </c>
      <c r="P1507">
        <v>10000</v>
      </c>
      <c r="Q1507">
        <v>842</v>
      </c>
      <c r="R1507" t="s">
        <v>722</v>
      </c>
      <c r="S1507">
        <v>0.129</v>
      </c>
      <c r="T1507">
        <v>0.129</v>
      </c>
      <c r="U1507" t="s">
        <v>722</v>
      </c>
      <c r="V1507">
        <v>1.0200000000000001E-5</v>
      </c>
      <c r="W1507">
        <v>1.0200000000000001E-5</v>
      </c>
      <c r="X1507" t="s">
        <v>722</v>
      </c>
      <c r="Y1507">
        <v>0.13700000000000001</v>
      </c>
      <c r="Z1507">
        <v>0.13700000000000001</v>
      </c>
      <c r="AA1507" t="s">
        <v>722</v>
      </c>
      <c r="AB1507">
        <v>5.66E-5</v>
      </c>
      <c r="AC1507">
        <v>5.66E-5</v>
      </c>
      <c r="AD1507" t="s">
        <v>722</v>
      </c>
      <c r="AE1507">
        <v>1</v>
      </c>
      <c r="AF1507">
        <v>1</v>
      </c>
      <c r="AG1507" t="s">
        <v>722</v>
      </c>
      <c r="AH1507">
        <v>0.97699999999999998</v>
      </c>
      <c r="AI1507">
        <v>0.97699999999999998</v>
      </c>
      <c r="AJ1507">
        <v>0.1375884</v>
      </c>
      <c r="AK1507">
        <v>0.1804100844</v>
      </c>
      <c r="AL1507">
        <v>19.666129581500677</v>
      </c>
      <c r="AM1507">
        <v>25.78682576161852</v>
      </c>
      <c r="AN1507" s="61">
        <v>9.8330647907503392E-3</v>
      </c>
      <c r="AO1507">
        <v>1.2893412880809261E-2</v>
      </c>
      <c r="AP1507">
        <v>9.0444529945321612E-3</v>
      </c>
    </row>
    <row r="1508" spans="1:42" x14ac:dyDescent="0.35">
      <c r="A1508" s="48">
        <v>2020</v>
      </c>
      <c r="B1508">
        <v>705</v>
      </c>
      <c r="C1508">
        <v>416207</v>
      </c>
      <c r="D1508" t="s">
        <v>576</v>
      </c>
      <c r="E1508" t="s">
        <v>16</v>
      </c>
      <c r="F1508">
        <v>2019</v>
      </c>
      <c r="G1508">
        <v>285</v>
      </c>
      <c r="H1508">
        <v>842</v>
      </c>
      <c r="J1508">
        <v>300</v>
      </c>
      <c r="K1508" t="s">
        <v>722</v>
      </c>
      <c r="L1508">
        <v>0.2</v>
      </c>
      <c r="M1508">
        <v>0.2</v>
      </c>
      <c r="N1508" t="s">
        <v>722</v>
      </c>
      <c r="O1508">
        <v>10000</v>
      </c>
      <c r="P1508">
        <v>10000</v>
      </c>
      <c r="Q1508">
        <v>842</v>
      </c>
      <c r="R1508" t="s">
        <v>722</v>
      </c>
      <c r="S1508">
        <v>0.129</v>
      </c>
      <c r="T1508">
        <v>0.129</v>
      </c>
      <c r="U1508" t="s">
        <v>722</v>
      </c>
      <c r="V1508">
        <v>1.0200000000000001E-5</v>
      </c>
      <c r="W1508">
        <v>1.0200000000000001E-5</v>
      </c>
      <c r="X1508" t="s">
        <v>722</v>
      </c>
      <c r="Y1508">
        <v>0.13700000000000001</v>
      </c>
      <c r="Z1508">
        <v>0.13700000000000001</v>
      </c>
      <c r="AA1508" t="s">
        <v>722</v>
      </c>
      <c r="AB1508">
        <v>5.66E-5</v>
      </c>
      <c r="AC1508">
        <v>5.66E-5</v>
      </c>
      <c r="AD1508" t="s">
        <v>722</v>
      </c>
      <c r="AE1508">
        <v>1</v>
      </c>
      <c r="AF1508">
        <v>1</v>
      </c>
      <c r="AG1508" t="s">
        <v>722</v>
      </c>
      <c r="AH1508">
        <v>0.97699999999999998</v>
      </c>
      <c r="AI1508">
        <v>0.97699999999999998</v>
      </c>
      <c r="AJ1508">
        <v>0.1375884</v>
      </c>
      <c r="AK1508">
        <v>0.1804100844</v>
      </c>
      <c r="AL1508">
        <v>14.558043975916084</v>
      </c>
      <c r="AM1508">
        <v>19.088948940418906</v>
      </c>
      <c r="AN1508" s="61">
        <v>7.2790219879580419E-3</v>
      </c>
      <c r="AO1508">
        <v>9.5444744702094537E-3</v>
      </c>
      <c r="AP1508">
        <v>6.6952444245238062E-3</v>
      </c>
    </row>
    <row r="1509" spans="1:42" x14ac:dyDescent="0.35">
      <c r="A1509" s="48">
        <v>2020</v>
      </c>
      <c r="B1509">
        <v>706</v>
      </c>
      <c r="C1509">
        <v>416231</v>
      </c>
      <c r="D1509" t="s">
        <v>576</v>
      </c>
      <c r="E1509" t="s">
        <v>16</v>
      </c>
      <c r="F1509">
        <v>2019</v>
      </c>
      <c r="G1509">
        <v>285</v>
      </c>
      <c r="H1509">
        <v>842</v>
      </c>
      <c r="J1509">
        <v>300</v>
      </c>
      <c r="K1509" t="s">
        <v>722</v>
      </c>
      <c r="L1509">
        <v>0.2</v>
      </c>
      <c r="M1509">
        <v>0.2</v>
      </c>
      <c r="N1509" t="s">
        <v>722</v>
      </c>
      <c r="O1509">
        <v>10000</v>
      </c>
      <c r="P1509">
        <v>10000</v>
      </c>
      <c r="Q1509">
        <v>842</v>
      </c>
      <c r="R1509" t="s">
        <v>722</v>
      </c>
      <c r="S1509">
        <v>0.129</v>
      </c>
      <c r="T1509">
        <v>0.129</v>
      </c>
      <c r="U1509" t="s">
        <v>722</v>
      </c>
      <c r="V1509">
        <v>1.0200000000000001E-5</v>
      </c>
      <c r="W1509">
        <v>1.0200000000000001E-5</v>
      </c>
      <c r="X1509" t="s">
        <v>722</v>
      </c>
      <c r="Y1509">
        <v>0.13700000000000001</v>
      </c>
      <c r="Z1509">
        <v>0.13700000000000001</v>
      </c>
      <c r="AA1509" t="s">
        <v>722</v>
      </c>
      <c r="AB1509">
        <v>5.66E-5</v>
      </c>
      <c r="AC1509">
        <v>5.66E-5</v>
      </c>
      <c r="AD1509" t="s">
        <v>722</v>
      </c>
      <c r="AE1509">
        <v>1</v>
      </c>
      <c r="AF1509">
        <v>1</v>
      </c>
      <c r="AG1509" t="s">
        <v>722</v>
      </c>
      <c r="AH1509">
        <v>0.97699999999999998</v>
      </c>
      <c r="AI1509">
        <v>0.97699999999999998</v>
      </c>
      <c r="AJ1509">
        <v>0.1375884</v>
      </c>
      <c r="AK1509">
        <v>0.1804100844</v>
      </c>
      <c r="AL1509">
        <v>14.558043975916084</v>
      </c>
      <c r="AM1509">
        <v>19.088948940418906</v>
      </c>
      <c r="AN1509" s="61">
        <v>7.2790219879580419E-3</v>
      </c>
      <c r="AO1509">
        <v>9.5444744702094537E-3</v>
      </c>
      <c r="AP1509">
        <v>6.6952444245238062E-3</v>
      </c>
    </row>
    <row r="1510" spans="1:42" x14ac:dyDescent="0.35">
      <c r="A1510" s="48">
        <v>2020</v>
      </c>
      <c r="B1510">
        <v>707</v>
      </c>
      <c r="C1510">
        <v>416233</v>
      </c>
      <c r="D1510" t="s">
        <v>576</v>
      </c>
      <c r="E1510" t="s">
        <v>16</v>
      </c>
      <c r="F1510">
        <v>2019</v>
      </c>
      <c r="G1510">
        <v>285</v>
      </c>
      <c r="H1510">
        <v>842</v>
      </c>
      <c r="J1510">
        <v>300</v>
      </c>
      <c r="K1510" t="s">
        <v>722</v>
      </c>
      <c r="L1510">
        <v>0.2</v>
      </c>
      <c r="M1510">
        <v>0.2</v>
      </c>
      <c r="N1510" t="s">
        <v>722</v>
      </c>
      <c r="O1510">
        <v>10000</v>
      </c>
      <c r="P1510">
        <v>10000</v>
      </c>
      <c r="Q1510">
        <v>842</v>
      </c>
      <c r="R1510" t="s">
        <v>722</v>
      </c>
      <c r="S1510">
        <v>0.129</v>
      </c>
      <c r="T1510">
        <v>0.129</v>
      </c>
      <c r="U1510" t="s">
        <v>722</v>
      </c>
      <c r="V1510">
        <v>1.0200000000000001E-5</v>
      </c>
      <c r="W1510">
        <v>1.0200000000000001E-5</v>
      </c>
      <c r="X1510" t="s">
        <v>722</v>
      </c>
      <c r="Y1510">
        <v>0.13700000000000001</v>
      </c>
      <c r="Z1510">
        <v>0.13700000000000001</v>
      </c>
      <c r="AA1510" t="s">
        <v>722</v>
      </c>
      <c r="AB1510">
        <v>5.66E-5</v>
      </c>
      <c r="AC1510">
        <v>5.66E-5</v>
      </c>
      <c r="AD1510" t="s">
        <v>722</v>
      </c>
      <c r="AE1510">
        <v>1</v>
      </c>
      <c r="AF1510">
        <v>1</v>
      </c>
      <c r="AG1510" t="s">
        <v>722</v>
      </c>
      <c r="AH1510">
        <v>0.97699999999999998</v>
      </c>
      <c r="AI1510">
        <v>0.97699999999999998</v>
      </c>
      <c r="AJ1510">
        <v>0.1375884</v>
      </c>
      <c r="AK1510">
        <v>0.1804100844</v>
      </c>
      <c r="AL1510">
        <v>14.558043975916084</v>
      </c>
      <c r="AM1510">
        <v>19.088948940418906</v>
      </c>
      <c r="AN1510" s="61">
        <v>7.2790219879580419E-3</v>
      </c>
      <c r="AO1510">
        <v>9.5444744702094537E-3</v>
      </c>
      <c r="AP1510">
        <v>6.6952444245238062E-3</v>
      </c>
    </row>
    <row r="1511" spans="1:42" x14ac:dyDescent="0.35">
      <c r="A1511" s="48">
        <v>2020</v>
      </c>
      <c r="B1511">
        <v>708</v>
      </c>
      <c r="C1511">
        <v>417789</v>
      </c>
      <c r="D1511" t="s">
        <v>576</v>
      </c>
      <c r="E1511" t="s">
        <v>16</v>
      </c>
      <c r="F1511">
        <v>2019</v>
      </c>
      <c r="G1511">
        <v>385</v>
      </c>
      <c r="H1511">
        <v>842</v>
      </c>
      <c r="J1511">
        <v>600</v>
      </c>
      <c r="K1511" t="s">
        <v>722</v>
      </c>
      <c r="L1511">
        <v>0.2</v>
      </c>
      <c r="M1511">
        <v>0.2</v>
      </c>
      <c r="N1511" t="s">
        <v>722</v>
      </c>
      <c r="O1511">
        <v>10000</v>
      </c>
      <c r="P1511">
        <v>10000</v>
      </c>
      <c r="Q1511">
        <v>842</v>
      </c>
      <c r="R1511" t="s">
        <v>722</v>
      </c>
      <c r="S1511">
        <v>0.129</v>
      </c>
      <c r="T1511">
        <v>0.129</v>
      </c>
      <c r="U1511" t="s">
        <v>722</v>
      </c>
      <c r="V1511">
        <v>1.0200000000000001E-5</v>
      </c>
      <c r="W1511">
        <v>1.0200000000000001E-5</v>
      </c>
      <c r="X1511" t="s">
        <v>722</v>
      </c>
      <c r="Y1511">
        <v>0.13700000000000001</v>
      </c>
      <c r="Z1511">
        <v>0.13700000000000001</v>
      </c>
      <c r="AA1511" t="s">
        <v>722</v>
      </c>
      <c r="AB1511">
        <v>5.66E-5</v>
      </c>
      <c r="AC1511">
        <v>5.66E-5</v>
      </c>
      <c r="AD1511" t="s">
        <v>722</v>
      </c>
      <c r="AE1511">
        <v>1</v>
      </c>
      <c r="AF1511">
        <v>1</v>
      </c>
      <c r="AG1511" t="s">
        <v>722</v>
      </c>
      <c r="AH1511">
        <v>0.97699999999999998</v>
      </c>
      <c r="AI1511">
        <v>0.97699999999999998</v>
      </c>
      <c r="AJ1511">
        <v>0.1375884</v>
      </c>
      <c r="AK1511">
        <v>0.1804100844</v>
      </c>
      <c r="AL1511">
        <v>19.666129581500677</v>
      </c>
      <c r="AM1511">
        <v>25.78682576161852</v>
      </c>
      <c r="AN1511" s="61">
        <v>9.8330647907503392E-3</v>
      </c>
      <c r="AO1511">
        <v>1.2893412880809261E-2</v>
      </c>
      <c r="AP1511">
        <v>9.0444529945321612E-3</v>
      </c>
    </row>
    <row r="1512" spans="1:42" x14ac:dyDescent="0.35">
      <c r="A1512" s="48">
        <v>2020</v>
      </c>
      <c r="B1512">
        <v>709</v>
      </c>
      <c r="C1512">
        <v>419314</v>
      </c>
      <c r="D1512" t="s">
        <v>576</v>
      </c>
      <c r="E1512" t="s">
        <v>16</v>
      </c>
      <c r="F1512">
        <v>2020</v>
      </c>
      <c r="G1512">
        <v>385</v>
      </c>
      <c r="H1512">
        <v>842</v>
      </c>
      <c r="J1512">
        <v>600</v>
      </c>
      <c r="K1512" t="s">
        <v>722</v>
      </c>
      <c r="L1512">
        <v>0.2</v>
      </c>
      <c r="M1512">
        <v>0.2</v>
      </c>
      <c r="N1512" t="s">
        <v>722</v>
      </c>
      <c r="O1512">
        <v>10000</v>
      </c>
      <c r="P1512">
        <v>10000</v>
      </c>
      <c r="Q1512">
        <v>842</v>
      </c>
      <c r="R1512" t="s">
        <v>722</v>
      </c>
      <c r="S1512">
        <v>0.129</v>
      </c>
      <c r="T1512">
        <v>0.129</v>
      </c>
      <c r="U1512" t="s">
        <v>722</v>
      </c>
      <c r="V1512">
        <v>1.0200000000000001E-5</v>
      </c>
      <c r="W1512">
        <v>1.0200000000000001E-5</v>
      </c>
      <c r="X1512" t="s">
        <v>722</v>
      </c>
      <c r="Y1512">
        <v>0.13700000000000001</v>
      </c>
      <c r="Z1512">
        <v>0.13700000000000001</v>
      </c>
      <c r="AA1512" t="s">
        <v>722</v>
      </c>
      <c r="AB1512">
        <v>5.66E-5</v>
      </c>
      <c r="AC1512">
        <v>5.66E-5</v>
      </c>
      <c r="AD1512" t="s">
        <v>722</v>
      </c>
      <c r="AE1512">
        <v>1</v>
      </c>
      <c r="AF1512">
        <v>1</v>
      </c>
      <c r="AG1512" t="s">
        <v>722</v>
      </c>
      <c r="AH1512">
        <v>0.97699999999999998</v>
      </c>
      <c r="AI1512">
        <v>0.97699999999999998</v>
      </c>
      <c r="AJ1512">
        <v>0.1375884</v>
      </c>
      <c r="AK1512">
        <v>0.1804100844</v>
      </c>
      <c r="AL1512">
        <v>19.666129581500677</v>
      </c>
      <c r="AM1512">
        <v>25.78682576161852</v>
      </c>
      <c r="AN1512" s="61">
        <v>9.8330647907503392E-3</v>
      </c>
      <c r="AO1512">
        <v>1.2893412880809261E-2</v>
      </c>
      <c r="AP1512">
        <v>9.0444529945321612E-3</v>
      </c>
    </row>
    <row r="1513" spans="1:42" x14ac:dyDescent="0.35">
      <c r="A1513" s="48">
        <v>2020</v>
      </c>
      <c r="B1513">
        <v>710</v>
      </c>
      <c r="C1513">
        <v>419315</v>
      </c>
      <c r="D1513" t="s">
        <v>576</v>
      </c>
      <c r="E1513" t="s">
        <v>16</v>
      </c>
      <c r="F1513">
        <v>2020</v>
      </c>
      <c r="G1513">
        <v>385</v>
      </c>
      <c r="H1513">
        <v>842</v>
      </c>
      <c r="J1513">
        <v>600</v>
      </c>
      <c r="K1513" t="s">
        <v>722</v>
      </c>
      <c r="L1513">
        <v>0.2</v>
      </c>
      <c r="M1513">
        <v>0.2</v>
      </c>
      <c r="N1513" t="s">
        <v>722</v>
      </c>
      <c r="O1513">
        <v>10000</v>
      </c>
      <c r="P1513">
        <v>10000</v>
      </c>
      <c r="Q1513">
        <v>842</v>
      </c>
      <c r="R1513" t="s">
        <v>722</v>
      </c>
      <c r="S1513">
        <v>0.129</v>
      </c>
      <c r="T1513">
        <v>0.129</v>
      </c>
      <c r="U1513" t="s">
        <v>722</v>
      </c>
      <c r="V1513">
        <v>1.0200000000000001E-5</v>
      </c>
      <c r="W1513">
        <v>1.0200000000000001E-5</v>
      </c>
      <c r="X1513" t="s">
        <v>722</v>
      </c>
      <c r="Y1513">
        <v>0.13700000000000001</v>
      </c>
      <c r="Z1513">
        <v>0.13700000000000001</v>
      </c>
      <c r="AA1513" t="s">
        <v>722</v>
      </c>
      <c r="AB1513">
        <v>5.66E-5</v>
      </c>
      <c r="AC1513">
        <v>5.66E-5</v>
      </c>
      <c r="AD1513" t="s">
        <v>722</v>
      </c>
      <c r="AE1513">
        <v>1</v>
      </c>
      <c r="AF1513">
        <v>1</v>
      </c>
      <c r="AG1513" t="s">
        <v>722</v>
      </c>
      <c r="AH1513">
        <v>0.97699999999999998</v>
      </c>
      <c r="AI1513">
        <v>0.97699999999999998</v>
      </c>
      <c r="AJ1513">
        <v>0.1375884</v>
      </c>
      <c r="AK1513">
        <v>0.1804100844</v>
      </c>
      <c r="AL1513">
        <v>19.666129581500677</v>
      </c>
      <c r="AM1513">
        <v>25.78682576161852</v>
      </c>
      <c r="AN1513" s="61">
        <v>9.8330647907503392E-3</v>
      </c>
      <c r="AO1513">
        <v>1.2893412880809261E-2</v>
      </c>
      <c r="AP1513">
        <v>9.0444529945321612E-3</v>
      </c>
    </row>
    <row r="1514" spans="1:42" x14ac:dyDescent="0.35">
      <c r="A1514" s="48">
        <v>2020</v>
      </c>
      <c r="B1514">
        <v>711</v>
      </c>
      <c r="C1514">
        <v>419316</v>
      </c>
      <c r="D1514" t="s">
        <v>576</v>
      </c>
      <c r="E1514" t="s">
        <v>16</v>
      </c>
      <c r="F1514">
        <v>2020</v>
      </c>
      <c r="G1514">
        <v>385</v>
      </c>
      <c r="H1514">
        <v>842</v>
      </c>
      <c r="J1514">
        <v>600</v>
      </c>
      <c r="K1514" t="s">
        <v>722</v>
      </c>
      <c r="L1514">
        <v>0.2</v>
      </c>
      <c r="M1514">
        <v>0.2</v>
      </c>
      <c r="N1514" t="s">
        <v>722</v>
      </c>
      <c r="O1514">
        <v>10000</v>
      </c>
      <c r="P1514">
        <v>10000</v>
      </c>
      <c r="Q1514">
        <v>842</v>
      </c>
      <c r="R1514" t="s">
        <v>722</v>
      </c>
      <c r="S1514">
        <v>0.129</v>
      </c>
      <c r="T1514">
        <v>0.129</v>
      </c>
      <c r="U1514" t="s">
        <v>722</v>
      </c>
      <c r="V1514">
        <v>1.0200000000000001E-5</v>
      </c>
      <c r="W1514">
        <v>1.0200000000000001E-5</v>
      </c>
      <c r="X1514" t="s">
        <v>722</v>
      </c>
      <c r="Y1514">
        <v>0.13700000000000001</v>
      </c>
      <c r="Z1514">
        <v>0.13700000000000001</v>
      </c>
      <c r="AA1514" t="s">
        <v>722</v>
      </c>
      <c r="AB1514">
        <v>5.66E-5</v>
      </c>
      <c r="AC1514">
        <v>5.66E-5</v>
      </c>
      <c r="AD1514" t="s">
        <v>722</v>
      </c>
      <c r="AE1514">
        <v>1</v>
      </c>
      <c r="AF1514">
        <v>1</v>
      </c>
      <c r="AG1514" t="s">
        <v>722</v>
      </c>
      <c r="AH1514">
        <v>0.97699999999999998</v>
      </c>
      <c r="AI1514">
        <v>0.97699999999999998</v>
      </c>
      <c r="AJ1514">
        <v>0.1375884</v>
      </c>
      <c r="AK1514">
        <v>0.1804100844</v>
      </c>
      <c r="AL1514">
        <v>19.666129581500677</v>
      </c>
      <c r="AM1514">
        <v>25.78682576161852</v>
      </c>
      <c r="AN1514" s="61">
        <v>9.8330647907503392E-3</v>
      </c>
      <c r="AO1514">
        <v>1.2893412880809261E-2</v>
      </c>
      <c r="AP1514">
        <v>9.0444529945321612E-3</v>
      </c>
    </row>
    <row r="1515" spans="1:42" x14ac:dyDescent="0.35">
      <c r="A1515" s="48">
        <v>2020</v>
      </c>
      <c r="B1515">
        <v>712</v>
      </c>
      <c r="C1515">
        <v>419317</v>
      </c>
      <c r="D1515" t="s">
        <v>576</v>
      </c>
      <c r="E1515" t="s">
        <v>16</v>
      </c>
      <c r="F1515">
        <v>2020</v>
      </c>
      <c r="G1515">
        <v>385</v>
      </c>
      <c r="H1515">
        <v>842</v>
      </c>
      <c r="J1515">
        <v>600</v>
      </c>
      <c r="K1515" t="s">
        <v>722</v>
      </c>
      <c r="L1515">
        <v>0.2</v>
      </c>
      <c r="M1515">
        <v>0.2</v>
      </c>
      <c r="N1515" t="s">
        <v>722</v>
      </c>
      <c r="O1515">
        <v>10000</v>
      </c>
      <c r="P1515">
        <v>10000</v>
      </c>
      <c r="Q1515">
        <v>842</v>
      </c>
      <c r="R1515" t="s">
        <v>722</v>
      </c>
      <c r="S1515">
        <v>0.129</v>
      </c>
      <c r="T1515">
        <v>0.129</v>
      </c>
      <c r="U1515" t="s">
        <v>722</v>
      </c>
      <c r="V1515">
        <v>1.0200000000000001E-5</v>
      </c>
      <c r="W1515">
        <v>1.0200000000000001E-5</v>
      </c>
      <c r="X1515" t="s">
        <v>722</v>
      </c>
      <c r="Y1515">
        <v>0.13700000000000001</v>
      </c>
      <c r="Z1515">
        <v>0.13700000000000001</v>
      </c>
      <c r="AA1515" t="s">
        <v>722</v>
      </c>
      <c r="AB1515">
        <v>5.66E-5</v>
      </c>
      <c r="AC1515">
        <v>5.66E-5</v>
      </c>
      <c r="AD1515" t="s">
        <v>722</v>
      </c>
      <c r="AE1515">
        <v>1</v>
      </c>
      <c r="AF1515">
        <v>1</v>
      </c>
      <c r="AG1515" t="s">
        <v>722</v>
      </c>
      <c r="AH1515">
        <v>0.97699999999999998</v>
      </c>
      <c r="AI1515">
        <v>0.97699999999999998</v>
      </c>
      <c r="AJ1515">
        <v>0.1375884</v>
      </c>
      <c r="AK1515">
        <v>0.1804100844</v>
      </c>
      <c r="AL1515">
        <v>19.666129581500677</v>
      </c>
      <c r="AM1515">
        <v>25.78682576161852</v>
      </c>
      <c r="AN1515" s="61">
        <v>9.8330647907503392E-3</v>
      </c>
      <c r="AO1515">
        <v>1.2893412880809261E-2</v>
      </c>
      <c r="AP1515">
        <v>9.0444529945321612E-3</v>
      </c>
    </row>
    <row r="1516" spans="1:42" x14ac:dyDescent="0.35">
      <c r="A1516" s="48">
        <v>2020</v>
      </c>
      <c r="B1516">
        <v>713</v>
      </c>
      <c r="C1516">
        <v>419318</v>
      </c>
      <c r="D1516" t="s">
        <v>576</v>
      </c>
      <c r="E1516" t="s">
        <v>16</v>
      </c>
      <c r="F1516">
        <v>2020</v>
      </c>
      <c r="G1516">
        <v>385</v>
      </c>
      <c r="H1516">
        <v>842</v>
      </c>
      <c r="J1516">
        <v>600</v>
      </c>
      <c r="K1516" t="s">
        <v>722</v>
      </c>
      <c r="L1516">
        <v>0.2</v>
      </c>
      <c r="M1516">
        <v>0.2</v>
      </c>
      <c r="N1516" t="s">
        <v>722</v>
      </c>
      <c r="O1516">
        <v>10000</v>
      </c>
      <c r="P1516">
        <v>10000</v>
      </c>
      <c r="Q1516">
        <v>842</v>
      </c>
      <c r="R1516" t="s">
        <v>722</v>
      </c>
      <c r="S1516">
        <v>0.129</v>
      </c>
      <c r="T1516">
        <v>0.129</v>
      </c>
      <c r="U1516" t="s">
        <v>722</v>
      </c>
      <c r="V1516">
        <v>1.0200000000000001E-5</v>
      </c>
      <c r="W1516">
        <v>1.0200000000000001E-5</v>
      </c>
      <c r="X1516" t="s">
        <v>722</v>
      </c>
      <c r="Y1516">
        <v>0.13700000000000001</v>
      </c>
      <c r="Z1516">
        <v>0.13700000000000001</v>
      </c>
      <c r="AA1516" t="s">
        <v>722</v>
      </c>
      <c r="AB1516">
        <v>5.66E-5</v>
      </c>
      <c r="AC1516">
        <v>5.66E-5</v>
      </c>
      <c r="AD1516" t="s">
        <v>722</v>
      </c>
      <c r="AE1516">
        <v>1</v>
      </c>
      <c r="AF1516">
        <v>1</v>
      </c>
      <c r="AG1516" t="s">
        <v>722</v>
      </c>
      <c r="AH1516">
        <v>0.97699999999999998</v>
      </c>
      <c r="AI1516">
        <v>0.97699999999999998</v>
      </c>
      <c r="AJ1516">
        <v>0.1375884</v>
      </c>
      <c r="AK1516">
        <v>0.1804100844</v>
      </c>
      <c r="AL1516">
        <v>19.666129581500677</v>
      </c>
      <c r="AM1516">
        <v>25.78682576161852</v>
      </c>
      <c r="AN1516" s="61">
        <v>9.8330647907503392E-3</v>
      </c>
      <c r="AO1516">
        <v>1.2893412880809261E-2</v>
      </c>
      <c r="AP1516">
        <v>9.0444529945321612E-3</v>
      </c>
    </row>
    <row r="1517" spans="1:42" x14ac:dyDescent="0.35">
      <c r="A1517" s="48">
        <v>2020</v>
      </c>
      <c r="B1517">
        <v>714</v>
      </c>
      <c r="C1517">
        <v>419319</v>
      </c>
      <c r="D1517" t="s">
        <v>576</v>
      </c>
      <c r="E1517" t="s">
        <v>16</v>
      </c>
      <c r="F1517">
        <v>2020</v>
      </c>
      <c r="G1517">
        <v>385</v>
      </c>
      <c r="H1517">
        <v>842</v>
      </c>
      <c r="J1517">
        <v>600</v>
      </c>
      <c r="K1517" t="s">
        <v>722</v>
      </c>
      <c r="L1517">
        <v>0.2</v>
      </c>
      <c r="M1517">
        <v>0.2</v>
      </c>
      <c r="N1517" t="s">
        <v>722</v>
      </c>
      <c r="O1517">
        <v>10000</v>
      </c>
      <c r="P1517">
        <v>10000</v>
      </c>
      <c r="Q1517">
        <v>842</v>
      </c>
      <c r="R1517" t="s">
        <v>722</v>
      </c>
      <c r="S1517">
        <v>0.129</v>
      </c>
      <c r="T1517">
        <v>0.129</v>
      </c>
      <c r="U1517" t="s">
        <v>722</v>
      </c>
      <c r="V1517">
        <v>1.0200000000000001E-5</v>
      </c>
      <c r="W1517">
        <v>1.0200000000000001E-5</v>
      </c>
      <c r="X1517" t="s">
        <v>722</v>
      </c>
      <c r="Y1517">
        <v>0.13700000000000001</v>
      </c>
      <c r="Z1517">
        <v>0.13700000000000001</v>
      </c>
      <c r="AA1517" t="s">
        <v>722</v>
      </c>
      <c r="AB1517">
        <v>5.66E-5</v>
      </c>
      <c r="AC1517">
        <v>5.66E-5</v>
      </c>
      <c r="AD1517" t="s">
        <v>722</v>
      </c>
      <c r="AE1517">
        <v>1</v>
      </c>
      <c r="AF1517">
        <v>1</v>
      </c>
      <c r="AG1517" t="s">
        <v>722</v>
      </c>
      <c r="AH1517">
        <v>0.97699999999999998</v>
      </c>
      <c r="AI1517">
        <v>0.97699999999999998</v>
      </c>
      <c r="AJ1517">
        <v>0.1375884</v>
      </c>
      <c r="AK1517">
        <v>0.1804100844</v>
      </c>
      <c r="AL1517">
        <v>19.666129581500677</v>
      </c>
      <c r="AM1517">
        <v>25.78682576161852</v>
      </c>
      <c r="AN1517" s="61">
        <v>9.8330647907503392E-3</v>
      </c>
      <c r="AO1517">
        <v>1.2893412880809261E-2</v>
      </c>
      <c r="AP1517">
        <v>9.0444529945321612E-3</v>
      </c>
    </row>
    <row r="1518" spans="1:42" x14ac:dyDescent="0.35">
      <c r="A1518" s="48">
        <v>2020</v>
      </c>
      <c r="B1518">
        <v>715</v>
      </c>
      <c r="C1518">
        <v>419320</v>
      </c>
      <c r="D1518" t="s">
        <v>576</v>
      </c>
      <c r="E1518" t="s">
        <v>16</v>
      </c>
      <c r="F1518">
        <v>2020</v>
      </c>
      <c r="G1518">
        <v>385</v>
      </c>
      <c r="H1518">
        <v>842</v>
      </c>
      <c r="J1518">
        <v>600</v>
      </c>
      <c r="K1518" t="s">
        <v>722</v>
      </c>
      <c r="L1518">
        <v>0.2</v>
      </c>
      <c r="M1518">
        <v>0.2</v>
      </c>
      <c r="N1518" t="s">
        <v>722</v>
      </c>
      <c r="O1518">
        <v>10000</v>
      </c>
      <c r="P1518">
        <v>10000</v>
      </c>
      <c r="Q1518">
        <v>842</v>
      </c>
      <c r="R1518" t="s">
        <v>722</v>
      </c>
      <c r="S1518">
        <v>0.129</v>
      </c>
      <c r="T1518">
        <v>0.129</v>
      </c>
      <c r="U1518" t="s">
        <v>722</v>
      </c>
      <c r="V1518">
        <v>1.0200000000000001E-5</v>
      </c>
      <c r="W1518">
        <v>1.0200000000000001E-5</v>
      </c>
      <c r="X1518" t="s">
        <v>722</v>
      </c>
      <c r="Y1518">
        <v>0.13700000000000001</v>
      </c>
      <c r="Z1518">
        <v>0.13700000000000001</v>
      </c>
      <c r="AA1518" t="s">
        <v>722</v>
      </c>
      <c r="AB1518">
        <v>5.66E-5</v>
      </c>
      <c r="AC1518">
        <v>5.66E-5</v>
      </c>
      <c r="AD1518" t="s">
        <v>722</v>
      </c>
      <c r="AE1518">
        <v>1</v>
      </c>
      <c r="AF1518">
        <v>1</v>
      </c>
      <c r="AG1518" t="s">
        <v>722</v>
      </c>
      <c r="AH1518">
        <v>0.97699999999999998</v>
      </c>
      <c r="AI1518">
        <v>0.97699999999999998</v>
      </c>
      <c r="AJ1518">
        <v>0.1375884</v>
      </c>
      <c r="AK1518">
        <v>0.1804100844</v>
      </c>
      <c r="AL1518">
        <v>19.666129581500677</v>
      </c>
      <c r="AM1518">
        <v>25.78682576161852</v>
      </c>
      <c r="AN1518" s="61">
        <v>9.8330647907503392E-3</v>
      </c>
      <c r="AO1518">
        <v>1.2893412880809261E-2</v>
      </c>
      <c r="AP1518">
        <v>9.0444529945321612E-3</v>
      </c>
    </row>
    <row r="1519" spans="1:42" x14ac:dyDescent="0.35">
      <c r="A1519" s="48">
        <v>2020</v>
      </c>
      <c r="B1519">
        <v>716</v>
      </c>
      <c r="C1519">
        <v>419324</v>
      </c>
      <c r="D1519" t="s">
        <v>576</v>
      </c>
      <c r="E1519" t="s">
        <v>16</v>
      </c>
      <c r="F1519">
        <v>2020</v>
      </c>
      <c r="G1519">
        <v>385</v>
      </c>
      <c r="H1519">
        <v>842</v>
      </c>
      <c r="J1519">
        <v>600</v>
      </c>
      <c r="K1519" t="s">
        <v>722</v>
      </c>
      <c r="L1519">
        <v>0.2</v>
      </c>
      <c r="M1519">
        <v>0.2</v>
      </c>
      <c r="N1519" t="s">
        <v>722</v>
      </c>
      <c r="O1519">
        <v>10000</v>
      </c>
      <c r="P1519">
        <v>10000</v>
      </c>
      <c r="Q1519">
        <v>842</v>
      </c>
      <c r="R1519" t="s">
        <v>722</v>
      </c>
      <c r="S1519">
        <v>0.129</v>
      </c>
      <c r="T1519">
        <v>0.129</v>
      </c>
      <c r="U1519" t="s">
        <v>722</v>
      </c>
      <c r="V1519">
        <v>1.0200000000000001E-5</v>
      </c>
      <c r="W1519">
        <v>1.0200000000000001E-5</v>
      </c>
      <c r="X1519" t="s">
        <v>722</v>
      </c>
      <c r="Y1519">
        <v>0.13700000000000001</v>
      </c>
      <c r="Z1519">
        <v>0.13700000000000001</v>
      </c>
      <c r="AA1519" t="s">
        <v>722</v>
      </c>
      <c r="AB1519">
        <v>5.66E-5</v>
      </c>
      <c r="AC1519">
        <v>5.66E-5</v>
      </c>
      <c r="AD1519" t="s">
        <v>722</v>
      </c>
      <c r="AE1519">
        <v>1</v>
      </c>
      <c r="AF1519">
        <v>1</v>
      </c>
      <c r="AG1519" t="s">
        <v>722</v>
      </c>
      <c r="AH1519">
        <v>0.97699999999999998</v>
      </c>
      <c r="AI1519">
        <v>0.97699999999999998</v>
      </c>
      <c r="AJ1519">
        <v>0.1375884</v>
      </c>
      <c r="AK1519">
        <v>0.1804100844</v>
      </c>
      <c r="AL1519">
        <v>19.666129581500677</v>
      </c>
      <c r="AM1519">
        <v>25.78682576161852</v>
      </c>
      <c r="AN1519" s="61">
        <v>9.8330647907503392E-3</v>
      </c>
      <c r="AO1519">
        <v>1.2893412880809261E-2</v>
      </c>
      <c r="AP1519">
        <v>9.0444529945321612E-3</v>
      </c>
    </row>
    <row r="1520" spans="1:42" x14ac:dyDescent="0.35">
      <c r="A1520" s="48">
        <v>2020</v>
      </c>
      <c r="B1520">
        <v>717</v>
      </c>
      <c r="C1520">
        <v>419351</v>
      </c>
      <c r="D1520" t="s">
        <v>576</v>
      </c>
      <c r="E1520" t="s">
        <v>16</v>
      </c>
      <c r="F1520">
        <v>2020</v>
      </c>
      <c r="G1520">
        <v>385</v>
      </c>
      <c r="H1520">
        <v>842</v>
      </c>
      <c r="J1520">
        <v>600</v>
      </c>
      <c r="K1520" t="s">
        <v>722</v>
      </c>
      <c r="L1520">
        <v>0.2</v>
      </c>
      <c r="M1520">
        <v>0.2</v>
      </c>
      <c r="N1520" t="s">
        <v>722</v>
      </c>
      <c r="O1520">
        <v>10000</v>
      </c>
      <c r="P1520">
        <v>10000</v>
      </c>
      <c r="Q1520">
        <v>842</v>
      </c>
      <c r="R1520" t="s">
        <v>722</v>
      </c>
      <c r="S1520">
        <v>0.129</v>
      </c>
      <c r="T1520">
        <v>0.129</v>
      </c>
      <c r="U1520" t="s">
        <v>722</v>
      </c>
      <c r="V1520">
        <v>1.0200000000000001E-5</v>
      </c>
      <c r="W1520">
        <v>1.0200000000000001E-5</v>
      </c>
      <c r="X1520" t="s">
        <v>722</v>
      </c>
      <c r="Y1520">
        <v>0.13700000000000001</v>
      </c>
      <c r="Z1520">
        <v>0.13700000000000001</v>
      </c>
      <c r="AA1520" t="s">
        <v>722</v>
      </c>
      <c r="AB1520">
        <v>5.66E-5</v>
      </c>
      <c r="AC1520">
        <v>5.66E-5</v>
      </c>
      <c r="AD1520" t="s">
        <v>722</v>
      </c>
      <c r="AE1520">
        <v>1</v>
      </c>
      <c r="AF1520">
        <v>1</v>
      </c>
      <c r="AG1520" t="s">
        <v>722</v>
      </c>
      <c r="AH1520">
        <v>0.97699999999999998</v>
      </c>
      <c r="AI1520">
        <v>0.97699999999999998</v>
      </c>
      <c r="AJ1520">
        <v>0.1375884</v>
      </c>
      <c r="AK1520">
        <v>0.1804100844</v>
      </c>
      <c r="AL1520">
        <v>19.666129581500677</v>
      </c>
      <c r="AM1520">
        <v>25.78682576161852</v>
      </c>
      <c r="AN1520" s="61">
        <v>9.8330647907503392E-3</v>
      </c>
      <c r="AO1520">
        <v>1.2893412880809261E-2</v>
      </c>
      <c r="AP1520">
        <v>9.0444529945321612E-3</v>
      </c>
    </row>
    <row r="1521" spans="1:42" x14ac:dyDescent="0.35">
      <c r="A1521" s="48">
        <v>2020</v>
      </c>
      <c r="B1521">
        <v>718</v>
      </c>
      <c r="C1521">
        <v>419352</v>
      </c>
      <c r="D1521" t="s">
        <v>576</v>
      </c>
      <c r="E1521" t="s">
        <v>16</v>
      </c>
      <c r="F1521">
        <v>2020</v>
      </c>
      <c r="G1521">
        <v>385</v>
      </c>
      <c r="H1521">
        <v>842</v>
      </c>
      <c r="J1521">
        <v>600</v>
      </c>
      <c r="K1521" t="s">
        <v>722</v>
      </c>
      <c r="L1521">
        <v>0.2</v>
      </c>
      <c r="M1521">
        <v>0.2</v>
      </c>
      <c r="N1521" t="s">
        <v>722</v>
      </c>
      <c r="O1521">
        <v>10000</v>
      </c>
      <c r="P1521">
        <v>10000</v>
      </c>
      <c r="Q1521">
        <v>842</v>
      </c>
      <c r="R1521" t="s">
        <v>722</v>
      </c>
      <c r="S1521">
        <v>0.129</v>
      </c>
      <c r="T1521">
        <v>0.129</v>
      </c>
      <c r="U1521" t="s">
        <v>722</v>
      </c>
      <c r="V1521">
        <v>1.0200000000000001E-5</v>
      </c>
      <c r="W1521">
        <v>1.0200000000000001E-5</v>
      </c>
      <c r="X1521" t="s">
        <v>722</v>
      </c>
      <c r="Y1521">
        <v>0.13700000000000001</v>
      </c>
      <c r="Z1521">
        <v>0.13700000000000001</v>
      </c>
      <c r="AA1521" t="s">
        <v>722</v>
      </c>
      <c r="AB1521">
        <v>5.66E-5</v>
      </c>
      <c r="AC1521">
        <v>5.66E-5</v>
      </c>
      <c r="AD1521" t="s">
        <v>722</v>
      </c>
      <c r="AE1521">
        <v>1</v>
      </c>
      <c r="AF1521">
        <v>1</v>
      </c>
      <c r="AG1521" t="s">
        <v>722</v>
      </c>
      <c r="AH1521">
        <v>0.97699999999999998</v>
      </c>
      <c r="AI1521">
        <v>0.97699999999999998</v>
      </c>
      <c r="AJ1521">
        <v>0.1375884</v>
      </c>
      <c r="AK1521">
        <v>0.1804100844</v>
      </c>
      <c r="AL1521">
        <v>19.666129581500677</v>
      </c>
      <c r="AM1521">
        <v>25.78682576161852</v>
      </c>
      <c r="AN1521" s="61">
        <v>9.8330647907503392E-3</v>
      </c>
      <c r="AO1521">
        <v>1.2893412880809261E-2</v>
      </c>
      <c r="AP1521">
        <v>9.0444529945321612E-3</v>
      </c>
    </row>
    <row r="1522" spans="1:42" x14ac:dyDescent="0.35">
      <c r="A1522" s="48">
        <v>2020</v>
      </c>
      <c r="B1522">
        <v>719</v>
      </c>
      <c r="C1522">
        <v>419384</v>
      </c>
      <c r="D1522" t="s">
        <v>576</v>
      </c>
      <c r="E1522" t="s">
        <v>16</v>
      </c>
      <c r="F1522">
        <v>2020</v>
      </c>
      <c r="G1522">
        <v>385</v>
      </c>
      <c r="H1522">
        <v>842</v>
      </c>
      <c r="J1522">
        <v>600</v>
      </c>
      <c r="K1522" t="s">
        <v>722</v>
      </c>
      <c r="L1522">
        <v>0.2</v>
      </c>
      <c r="M1522">
        <v>0.2</v>
      </c>
      <c r="N1522" t="s">
        <v>722</v>
      </c>
      <c r="O1522">
        <v>10000</v>
      </c>
      <c r="P1522">
        <v>10000</v>
      </c>
      <c r="Q1522">
        <v>842</v>
      </c>
      <c r="R1522" t="s">
        <v>722</v>
      </c>
      <c r="S1522">
        <v>0.129</v>
      </c>
      <c r="T1522">
        <v>0.129</v>
      </c>
      <c r="U1522" t="s">
        <v>722</v>
      </c>
      <c r="V1522">
        <v>1.0200000000000001E-5</v>
      </c>
      <c r="W1522">
        <v>1.0200000000000001E-5</v>
      </c>
      <c r="X1522" t="s">
        <v>722</v>
      </c>
      <c r="Y1522">
        <v>0.13700000000000001</v>
      </c>
      <c r="Z1522">
        <v>0.13700000000000001</v>
      </c>
      <c r="AA1522" t="s">
        <v>722</v>
      </c>
      <c r="AB1522">
        <v>5.66E-5</v>
      </c>
      <c r="AC1522">
        <v>5.66E-5</v>
      </c>
      <c r="AD1522" t="s">
        <v>722</v>
      </c>
      <c r="AE1522">
        <v>1</v>
      </c>
      <c r="AF1522">
        <v>1</v>
      </c>
      <c r="AG1522" t="s">
        <v>722</v>
      </c>
      <c r="AH1522">
        <v>0.97699999999999998</v>
      </c>
      <c r="AI1522">
        <v>0.97699999999999998</v>
      </c>
      <c r="AJ1522">
        <v>0.1375884</v>
      </c>
      <c r="AK1522">
        <v>0.1804100844</v>
      </c>
      <c r="AL1522">
        <v>19.666129581500677</v>
      </c>
      <c r="AM1522">
        <v>25.78682576161852</v>
      </c>
      <c r="AN1522" s="61">
        <v>9.8330647907503392E-3</v>
      </c>
      <c r="AO1522">
        <v>1.2893412880809261E-2</v>
      </c>
      <c r="AP1522">
        <v>9.0444529945321612E-3</v>
      </c>
    </row>
  </sheetData>
  <pageMargins left="0.7" right="0.7" top="0.75" bottom="0.75" header="0.3" footer="0.3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F9E77-E5A9-4018-941D-752492A29F11}">
  <dimension ref="A1:AT803"/>
  <sheetViews>
    <sheetView workbookViewId="0">
      <selection activeCell="H9" sqref="H9"/>
    </sheetView>
  </sheetViews>
  <sheetFormatPr defaultColWidth="5.54296875" defaultRowHeight="14.5" x14ac:dyDescent="0.35"/>
  <cols>
    <col min="1" max="7" width="5.54296875" style="49"/>
    <col min="8" max="8" width="8.08984375" style="75" customWidth="1"/>
    <col min="9" max="11" width="5.54296875" style="49"/>
    <col min="12" max="12" width="6" style="49" bestFit="1" customWidth="1"/>
    <col min="13" max="16" width="5.54296875" style="49"/>
    <col min="17" max="17" width="5.54296875" style="151"/>
    <col min="18" max="18" width="5.54296875" style="155"/>
    <col min="19" max="19" width="5.54296875" style="49"/>
    <col min="20" max="20" width="5.54296875" style="151"/>
    <col min="21" max="21" width="5.54296875" style="155"/>
    <col min="22" max="22" width="5.54296875" style="49"/>
    <col min="23" max="23" width="5.54296875" style="151"/>
    <col min="24" max="24" width="5.54296875" style="155"/>
    <col min="25" max="25" width="5.54296875" style="49"/>
    <col min="26" max="26" width="5.54296875" style="153"/>
    <col min="27" max="27" width="5.54296875" style="156"/>
    <col min="28" max="28" width="5.54296875" style="49"/>
    <col min="29" max="29" width="5.54296875" style="151"/>
    <col min="30" max="30" width="5.54296875" style="155"/>
    <col min="31" max="31" width="5.54296875" style="49"/>
    <col min="32" max="32" width="5.54296875" style="151"/>
    <col min="33" max="33" width="5.54296875" style="155"/>
    <col min="34" max="43" width="5.54296875" style="49"/>
    <col min="44" max="44" width="11.26953125" style="49" bestFit="1" customWidth="1"/>
    <col min="45" max="16384" width="5.54296875" style="49"/>
  </cols>
  <sheetData>
    <row r="1" spans="1:46" ht="43.5" customHeight="1" x14ac:dyDescent="0.35">
      <c r="A1" s="55" t="s">
        <v>0</v>
      </c>
      <c r="B1" s="55" t="s">
        <v>1</v>
      </c>
      <c r="C1" s="55" t="s">
        <v>2</v>
      </c>
      <c r="D1" s="55" t="s">
        <v>3</v>
      </c>
      <c r="E1" s="55" t="s">
        <v>4</v>
      </c>
      <c r="F1" s="55" t="s">
        <v>5</v>
      </c>
      <c r="G1" s="55" t="s">
        <v>6</v>
      </c>
      <c r="H1" s="55" t="s">
        <v>765</v>
      </c>
      <c r="I1" s="56" t="s">
        <v>578</v>
      </c>
      <c r="J1" s="57" t="s">
        <v>592</v>
      </c>
      <c r="K1" s="57" t="s">
        <v>593</v>
      </c>
      <c r="L1" s="56" t="s">
        <v>580</v>
      </c>
      <c r="M1" s="57" t="s">
        <v>591</v>
      </c>
      <c r="N1" s="57" t="s">
        <v>590</v>
      </c>
      <c r="O1" s="56" t="s">
        <v>579</v>
      </c>
      <c r="P1" s="57" t="s">
        <v>624</v>
      </c>
      <c r="Q1" s="51" t="s">
        <v>659</v>
      </c>
      <c r="R1" s="52" t="s">
        <v>657</v>
      </c>
      <c r="S1" s="52" t="s">
        <v>630</v>
      </c>
      <c r="T1" s="51" t="s">
        <v>660</v>
      </c>
      <c r="U1" s="52" t="s">
        <v>658</v>
      </c>
      <c r="V1" s="52" t="s">
        <v>635</v>
      </c>
      <c r="W1" s="51" t="s">
        <v>661</v>
      </c>
      <c r="X1" s="52" t="s">
        <v>662</v>
      </c>
      <c r="Y1" s="52" t="s">
        <v>636</v>
      </c>
      <c r="Z1" s="152" t="s">
        <v>663</v>
      </c>
      <c r="AA1" s="46" t="s">
        <v>664</v>
      </c>
      <c r="AB1" s="52" t="s">
        <v>637</v>
      </c>
      <c r="AC1" s="154" t="s">
        <v>666</v>
      </c>
      <c r="AD1" s="43" t="s">
        <v>667</v>
      </c>
      <c r="AE1" s="43" t="s">
        <v>665</v>
      </c>
      <c r="AF1" s="154" t="s">
        <v>669</v>
      </c>
      <c r="AG1" s="43" t="s">
        <v>670</v>
      </c>
      <c r="AH1" s="53" t="s">
        <v>668</v>
      </c>
      <c r="AI1" s="50" t="s">
        <v>671</v>
      </c>
      <c r="AJ1" s="51" t="s">
        <v>672</v>
      </c>
      <c r="AK1" s="50" t="s">
        <v>674</v>
      </c>
      <c r="AL1" s="51" t="s">
        <v>673</v>
      </c>
      <c r="AM1" s="50" t="s">
        <v>675</v>
      </c>
      <c r="AN1" s="54" t="s">
        <v>676</v>
      </c>
      <c r="AO1" s="50" t="s">
        <v>677</v>
      </c>
      <c r="AP1" s="58" t="s">
        <v>678</v>
      </c>
      <c r="AQ1" s="59"/>
      <c r="AR1" s="60" t="s">
        <v>680</v>
      </c>
      <c r="AS1"/>
      <c r="AT1"/>
    </row>
    <row r="2" spans="1:46" s="47" customFormat="1" x14ac:dyDescent="0.35">
      <c r="A2" s="157">
        <v>1</v>
      </c>
      <c r="B2" s="157" t="s">
        <v>7</v>
      </c>
      <c r="C2" s="157" t="s">
        <v>8</v>
      </c>
      <c r="D2" s="157" t="s">
        <v>9</v>
      </c>
      <c r="E2" s="157">
        <v>2006</v>
      </c>
      <c r="F2" s="157">
        <v>99</v>
      </c>
      <c r="G2" s="157">
        <v>1271</v>
      </c>
      <c r="H2" s="157" t="s">
        <v>620</v>
      </c>
      <c r="I2" s="157">
        <f t="shared" ref="I2:I65" si="0">IF(AND(F2&lt;25,F2&gt;0),25,IF(AND(F2&lt;50,F2&gt;=25),50,IF(AND(F2&lt;75,F2&gt;=50),75,IF(AND(F2&lt;100,F2&gt;=75),100,IF(AND(F2&lt;175,F2&gt;=100),175,IF(AND(F2&lt;300,F2&gt;=175),300,IF(AND(F2&lt;600,F2&gt;=300),600,IF(AND(F2&lt;750,F2&gt;=600),750,IF(F2&gt;750,9999)))))))))</f>
        <v>100</v>
      </c>
      <c r="J2" s="157">
        <f>IF(D2="Electric","--",IF(D2="Diesel",VLOOKUP(C2,[2]ORDLF!A:B,2,FALSE),""))</f>
        <v>0.75</v>
      </c>
      <c r="K2" s="157" t="str">
        <f>IF(D2="Electric","--",IF(D2="Gasoline",VLOOKUP(C2,LSILF!A:C,3,FALSE),""))</f>
        <v/>
      </c>
      <c r="L2" s="158">
        <f>VLOOKUP(C2,ORDLF[[Equipment Type]:[Load Factor]],2,FALSE)</f>
        <v>0.34</v>
      </c>
      <c r="M2" s="157" cm="1">
        <f t="array" ref="M2">IF(D2="Electric","--",IF(D2="Diesel",_xlfn._xlws.FILTER(DIESCH[CH Cap],(DIESCH[HP Bin]=I2)),""))</f>
        <v>12000</v>
      </c>
      <c r="N2" s="157" t="str" cm="1">
        <f t="array" ref="N2">IF(D2="Electric","--",IF(D2="Gasoline",_xlfn._xlws.FILTER(LSICH[CH Cap],(LSICH[Fuel Type]=D2)*(LSICH[MY]=E2)),""))</f>
        <v/>
      </c>
      <c r="O2" s="157">
        <f t="shared" ref="O2:O65" si="1">SUM(M2:N2)</f>
        <v>12000</v>
      </c>
      <c r="P2" s="157">
        <f t="shared" ref="P2:P65" si="2">ABS(IF(E2=2017,G2,(G2*(2017-E2))))</f>
        <v>13981</v>
      </c>
      <c r="Q2" s="157" cm="1">
        <f t="array" ref="Q2">IF(D2="Electric","--",IF(D2="Diesel",_xlfn._xlws.FILTER(ORDEF[HC-ZH (g/hp-hr)],(ORDEF[HP]=I2)*(ORDEF[Model_Year]=E2)),""))</f>
        <v>0.19</v>
      </c>
      <c r="R2" s="157" t="str" cm="1">
        <f t="array" ref="R2">IF(D2="Electric","--",IF(D2="Gasoline",_xlfn._xlws.FILTER(LSIEF[HC-ZH (g/hp-hr)],(LSIEF[Fuel]=D2)*(LSIEF[HP Bin]=I2)*(LSIEF[Model Year]=E2)),""))</f>
        <v/>
      </c>
      <c r="S2" s="158">
        <f t="shared" ref="S2:S65" si="3">SUM(Q2:R2)</f>
        <v>0.19</v>
      </c>
      <c r="T2" s="159" cm="1">
        <f t="array" ref="T2">IF(D2="Electric","--",IF(D2="Diesel",_xlfn._xlws.FILTER(ORDEF[HCDR],(ORDEF[HP]=I2)*(ORDEF[Model_Year]=E2),),""))</f>
        <v>2.7100000000000001E-5</v>
      </c>
      <c r="U2" s="159" t="str" cm="1">
        <f t="array" ref="U2">IF(D2="Electric","--",IF(D2="Gasoline",_xlfn._xlws.FILTER(LSIEF[HC DR],(LSIEF[Fuel]=D2)*(LSIEF[HP Bin]=I2)*(LSIEF[Model Year]=E2)),""))</f>
        <v/>
      </c>
      <c r="V2" s="159">
        <f t="shared" ref="V2:V65" si="4">SUM(T2:U2)</f>
        <v>2.7100000000000001E-5</v>
      </c>
      <c r="W2" s="158" cm="1">
        <f t="array" ref="W2">IF(D2="Electric","--",IF(D2="Diesel",_xlfn._xlws.FILTER(ORDEF[NOXzh],(ORDEF[HP]=I2)*(ORDEF[Model_Year]=E2)),""))</f>
        <v>4.5528709999999997</v>
      </c>
      <c r="X2" s="158" t="str" cm="1">
        <f t="array" ref="X2">IF(D2="Electric","--",IF(D2="Gasoline",_xlfn._xlws.FILTER(LSIEF[NOX-ZH (g/hp-hr)],(LSIEF[Fuel]=D2)*(LSIEF[HP Bin]=I2)*(LSIEF[Model Year]=E2)),""))</f>
        <v/>
      </c>
      <c r="Y2" s="158">
        <f t="shared" ref="Y2:Y65" si="5">SUM(W2:X2)</f>
        <v>4.5528709999999997</v>
      </c>
      <c r="Z2" s="159" cm="1">
        <f t="array" ref="Z2">IF(D2="Electric","--",IF(D2="Diesel",_xlfn._xlws.FILTER(ORDEF[NOXdr],(ORDEF[HP]=I2)*(ORDEF[Model_Year]=E2)),""))</f>
        <v>6.7700000000000006E-5</v>
      </c>
      <c r="AA2" s="159" t="str" cm="1">
        <f t="array" ref="AA2">IF(E2="Electric","--",IF(D2="Gasoline",_xlfn._xlws.FILTER(LSIEF[NOX DR],(LSIEF[Fuel]=D2)*(LSIEF[HP Bin]=I2)*(LSIEF[Model Year]=E2)),""))</f>
        <v/>
      </c>
      <c r="AB2" s="159">
        <f t="shared" ref="AB2:AB65" si="6">SUM(Z2:AA2)</f>
        <v>6.7700000000000006E-5</v>
      </c>
      <c r="AC2" s="158" cm="1">
        <f t="array" ref="AC2">IF(D2="Electric","--",IF(D2="Diesel",_xlfn._xlws.FILTER(DFCF[Fuel_HC],(DFCF[MY]=E2)),""))</f>
        <v>0.9</v>
      </c>
      <c r="AD2" s="158" t="str" cm="1">
        <f t="array" ref="AD2">IF(D2="Electric","--",IF(D2="Gasoline",_xlfn._xlws.FILTER(GFCF[Fuel_HC],(GFCF[MY]=E2)),""))</f>
        <v/>
      </c>
      <c r="AE2" s="158">
        <f t="shared" ref="AE2:AE65" si="7">SUM(AC2:AD2)</f>
        <v>0.9</v>
      </c>
      <c r="AF2" s="157" cm="1">
        <f t="array" ref="AF2">IF(D2="Electric","--",IF(D2="Diesel",_xlfn._xlws.FILTER(DFCF[Fuel_NOX],(DFCF[MY]=E2)),""))</f>
        <v>0.93</v>
      </c>
      <c r="AG2" s="157" t="str" cm="1">
        <f t="array" ref="AG2">IF(D2="Electric","--",IF(D2="Gasoline",_xlfn._xlws.FILTER(GFCF[Fuel_NOX],(GFCF[MY]=E2)),""))</f>
        <v/>
      </c>
      <c r="AH2" s="157">
        <f t="shared" ref="AH2:AH65" si="8">SUM(AF2:AG2)</f>
        <v>0.93</v>
      </c>
      <c r="AI2" s="158">
        <f t="shared" ref="AI2:AI65" si="9">IFERROR((S2+V2*IF(P2&gt;O2,O2,P2))*AE2,"0")</f>
        <v>0.46368000000000009</v>
      </c>
      <c r="AJ2" s="158">
        <f t="shared" ref="AJ2:AJ65" si="10">IFERROR((Y2+AB2*IF(P2&gt;O2,O2,P2))*AH2,"0")</f>
        <v>4.9897020300000001</v>
      </c>
      <c r="AK2" s="158">
        <f t="shared" ref="AK2:AK65" si="11">IF($D2="Electric","--",CONVERT(AI2*$F2*$L2*$G2,"g","lbm"))</f>
        <v>43.733303637360578</v>
      </c>
      <c r="AL2" s="158">
        <f t="shared" ref="AL2:AL65" si="12">IF($D2="Electric","--",CONVERT(AJ2*$F2*$L2*$G2,"g","lbm"))</f>
        <v>470.61799934856896</v>
      </c>
      <c r="AM2" s="158">
        <f t="shared" ref="AM2:AM65" si="13">IF($D2="Electric","--",CONVERT(AK2,"lbm","ton"))</f>
        <v>2.1866651818680288E-2</v>
      </c>
      <c r="AN2" s="158">
        <f t="shared" ref="AN2:AN65" si="14">IF($D2="Electric","--",CONVERT(AL2,"lbm","ton"))</f>
        <v>0.23530899967428448</v>
      </c>
      <c r="AO2" s="158">
        <f t="shared" ref="AO2:AO65" si="15">IF(D2="Electric",AM2,IF(D2="Diesel",AM2*1.21,AM2*0.9198))</f>
        <v>2.6458648700603146E-2</v>
      </c>
      <c r="AP2" s="157"/>
      <c r="AR2" s="44">
        <v>155.8372704206266</v>
      </c>
      <c r="AS2" s="169"/>
      <c r="AT2" s="169"/>
    </row>
    <row r="3" spans="1:46" s="47" customFormat="1" x14ac:dyDescent="0.35">
      <c r="A3" s="157">
        <v>2</v>
      </c>
      <c r="B3" s="157" t="s">
        <v>10</v>
      </c>
      <c r="C3" s="157" t="s">
        <v>8</v>
      </c>
      <c r="D3" s="157" t="s">
        <v>9</v>
      </c>
      <c r="E3" s="157">
        <v>2011</v>
      </c>
      <c r="F3" s="157">
        <v>126</v>
      </c>
      <c r="G3" s="157">
        <v>1271</v>
      </c>
      <c r="H3" s="157" t="s">
        <v>621</v>
      </c>
      <c r="I3" s="157">
        <f t="shared" si="0"/>
        <v>175</v>
      </c>
      <c r="J3" s="157">
        <f>IF(D3="Electric","--",IF(D3="Diesel",VLOOKUP(C3,[2]ORDLF!A:B,2,FALSE),""))</f>
        <v>0.75</v>
      </c>
      <c r="K3" s="157" t="str">
        <f>IF(D3="Electric","--",IF(D3="Gasoline",VLOOKUP(C3,LSILF!A:C,3,FALSE),""))</f>
        <v/>
      </c>
      <c r="L3" s="158">
        <f>VLOOKUP(C3,ORDLF[[Equipment Type]:[Load Factor]],2,FALSE)</f>
        <v>0.34</v>
      </c>
      <c r="M3" s="157" cm="1">
        <f t="array" ref="M3">IF(D3="Electric","--",IF(D3="Diesel",_xlfn._xlws.FILTER(DIESCH[CH Cap],(DIESCH[HP Bin]=I3)),""))</f>
        <v>12000</v>
      </c>
      <c r="N3" s="157" t="str" cm="1">
        <f t="array" ref="N3">IF(D3="Electric","--",IF(D3="Gasoline",_xlfn._xlws.FILTER(LSICH[CH Cap],(LSICH[Fuel Type]=D3)*(LSICH[MY]=E3)),""))</f>
        <v/>
      </c>
      <c r="O3" s="157">
        <f t="shared" si="1"/>
        <v>12000</v>
      </c>
      <c r="P3" s="157">
        <f t="shared" si="2"/>
        <v>7626</v>
      </c>
      <c r="Q3" s="157" cm="1">
        <f t="array" ref="Q3">IF(D3="Electric","--",IF(D3="Diesel",_xlfn._xlws.FILTER(ORDEF[HC-ZH (g/hp-hr)],(ORDEF[HP]=I3)*(ORDEF[Model_Year]=E3)),""))</f>
        <v>0.1</v>
      </c>
      <c r="R3" s="157" t="str" cm="1">
        <f t="array" ref="R3">IF(D3="Electric","--",IF(D3="Gasoline",_xlfn._xlws.FILTER(LSIEF[HC-ZH (g/hp-hr)],(LSIEF[Fuel]=D3)*(LSIEF[HP Bin]=I3)*(LSIEF[Model Year]=E3)),""))</f>
        <v/>
      </c>
      <c r="S3" s="158">
        <f t="shared" si="3"/>
        <v>0.1</v>
      </c>
      <c r="T3" s="159" cm="1">
        <f t="array" ref="T3">IF(D3="Electric","--",IF(D3="Diesel",_xlfn._xlws.FILTER(ORDEF[HCDR],(ORDEF[HP]=I3)*(ORDEF[Model_Year]=E3),),""))</f>
        <v>2.5000000000000001E-5</v>
      </c>
      <c r="U3" s="159" t="str" cm="1">
        <f t="array" ref="U3">IF(D3="Electric","--",IF(D3="Gasoline",_xlfn._xlws.FILTER(LSIEF[HC DR],(LSIEF[Fuel]=D3)*(LSIEF[HP Bin]=I3)*(LSIEF[Model Year]=E3)),""))</f>
        <v/>
      </c>
      <c r="V3" s="159">
        <f t="shared" si="4"/>
        <v>2.5000000000000001E-5</v>
      </c>
      <c r="W3" s="158" cm="1">
        <f t="array" ref="W3">IF(D3="Electric","--",IF(D3="Diesel",_xlfn._xlws.FILTER(ORDEF[NOXzh],(ORDEF[HP]=I3)*(ORDEF[Model_Year]=E3)),""))</f>
        <v>2.6726589999999999</v>
      </c>
      <c r="X3" s="158" t="str" cm="1">
        <f t="array" ref="X3">IF(D3="Electric","--",IF(D3="Gasoline",_xlfn._xlws.FILTER(LSIEF[NOX-ZH (g/hp-hr)],(LSIEF[Fuel]=D3)*(LSIEF[HP Bin]=I3)*(LSIEF[Model Year]=E3)),""))</f>
        <v/>
      </c>
      <c r="Y3" s="158">
        <f t="shared" si="5"/>
        <v>2.6726589999999999</v>
      </c>
      <c r="Z3" s="159" cm="1">
        <f t="array" ref="Z3">IF(D3="Electric","--",IF(D3="Diesel",_xlfn._xlws.FILTER(ORDEF[NOXdr],(ORDEF[HP]=I3)*(ORDEF[Model_Year]=E3)),""))</f>
        <v>3.4900000000000001E-5</v>
      </c>
      <c r="AA3" s="159" t="str" cm="1">
        <f t="array" ref="AA3">IF(E3="Electric","--",IF(D3="Gasoline",_xlfn._xlws.FILTER(LSIEF[NOX DR],(LSIEF[Fuel]=D3)*(LSIEF[HP Bin]=I3)*(LSIEF[Model Year]=E3)),""))</f>
        <v/>
      </c>
      <c r="AB3" s="159">
        <f t="shared" si="6"/>
        <v>3.4900000000000001E-5</v>
      </c>
      <c r="AC3" s="158" cm="1">
        <f t="array" ref="AC3">IF(D3="Electric","--",IF(D3="Diesel",_xlfn._xlws.FILTER(DFCF[Fuel_HC],(DFCF[MY]=E3)),""))</f>
        <v>0.9</v>
      </c>
      <c r="AD3" s="158" t="str" cm="1">
        <f t="array" ref="AD3">IF(D3="Electric","--",IF(D3="Gasoline",_xlfn._xlws.FILTER(GFCF[Fuel_HC],(GFCF[MY]=E3)),""))</f>
        <v/>
      </c>
      <c r="AE3" s="158">
        <f t="shared" si="7"/>
        <v>0.9</v>
      </c>
      <c r="AF3" s="157" cm="1">
        <f t="array" ref="AF3">IF(D3="Electric","--",IF(D3="Diesel",_xlfn._xlws.FILTER(DFCF[Fuel_NOX],(DFCF[MY]=E3)),""))</f>
        <v>0.95</v>
      </c>
      <c r="AG3" s="157" t="str" cm="1">
        <f t="array" ref="AG3">IF(D3="Electric","--",IF(D3="Gasoline",_xlfn._xlws.FILTER(GFCF[Fuel_NOX],(GFCF[MY]=E3)),""))</f>
        <v/>
      </c>
      <c r="AH3" s="157">
        <f t="shared" si="8"/>
        <v>0.95</v>
      </c>
      <c r="AI3" s="158">
        <f t="shared" si="9"/>
        <v>0.26158500000000001</v>
      </c>
      <c r="AJ3" s="158">
        <f t="shared" si="10"/>
        <v>2.7918660799999997</v>
      </c>
      <c r="AK3" s="158">
        <f t="shared" si="11"/>
        <v>31.40090094416712</v>
      </c>
      <c r="AL3" s="158">
        <f t="shared" si="12"/>
        <v>335.13813952428512</v>
      </c>
      <c r="AM3" s="158">
        <f t="shared" si="13"/>
        <v>1.5700450472083561E-2</v>
      </c>
      <c r="AN3" s="158">
        <f t="shared" si="14"/>
        <v>0.16756906976214259</v>
      </c>
      <c r="AO3" s="158">
        <f t="shared" si="15"/>
        <v>1.8997545071221106E-2</v>
      </c>
      <c r="AP3" s="157"/>
      <c r="AR3" s="169"/>
      <c r="AS3" s="169"/>
      <c r="AT3" s="169"/>
    </row>
    <row r="4" spans="1:46" s="47" customFormat="1" x14ac:dyDescent="0.35">
      <c r="A4" s="157">
        <v>3</v>
      </c>
      <c r="B4" s="157" t="s">
        <v>11</v>
      </c>
      <c r="C4" s="157" t="s">
        <v>8</v>
      </c>
      <c r="D4" s="157" t="s">
        <v>9</v>
      </c>
      <c r="E4" s="157">
        <v>2011</v>
      </c>
      <c r="F4" s="157">
        <v>126</v>
      </c>
      <c r="G4" s="157">
        <v>1271</v>
      </c>
      <c r="H4" s="157" t="s">
        <v>621</v>
      </c>
      <c r="I4" s="157">
        <f t="shared" si="0"/>
        <v>175</v>
      </c>
      <c r="J4" s="157">
        <f>IF(D4="Electric","--",IF(D4="Diesel",VLOOKUP(C4,[2]ORDLF!A:B,2,FALSE),""))</f>
        <v>0.75</v>
      </c>
      <c r="K4" s="157" t="str">
        <f>IF(D4="Electric","--",IF(D4="Gasoline",VLOOKUP(C4,LSILF!A:C,3,FALSE),""))</f>
        <v/>
      </c>
      <c r="L4" s="158">
        <f>VLOOKUP(C4,ORDLF[[Equipment Type]:[Load Factor]],2,FALSE)</f>
        <v>0.34</v>
      </c>
      <c r="M4" s="157" cm="1">
        <f t="array" ref="M4">IF(D4="Electric","--",IF(D4="Diesel",_xlfn._xlws.FILTER(DIESCH[CH Cap],(DIESCH[HP Bin]=I4)),""))</f>
        <v>12000</v>
      </c>
      <c r="N4" s="157" t="str" cm="1">
        <f t="array" ref="N4">IF(D4="Electric","--",IF(D4="Gasoline",_xlfn._xlws.FILTER(LSICH[CH Cap],(LSICH[Fuel Type]=D4)*(LSICH[MY]=E4)),""))</f>
        <v/>
      </c>
      <c r="O4" s="157">
        <f t="shared" si="1"/>
        <v>12000</v>
      </c>
      <c r="P4" s="157">
        <f t="shared" si="2"/>
        <v>7626</v>
      </c>
      <c r="Q4" s="157" cm="1">
        <f t="array" ref="Q4">IF(D4="Electric","--",IF(D4="Diesel",_xlfn._xlws.FILTER(ORDEF[HC-ZH (g/hp-hr)],(ORDEF[HP]=I4)*(ORDEF[Model_Year]=E4)),""))</f>
        <v>0.1</v>
      </c>
      <c r="R4" s="157" t="str" cm="1">
        <f t="array" ref="R4">IF(D4="Electric","--",IF(D4="Gasoline",_xlfn._xlws.FILTER(LSIEF[HC-ZH (g/hp-hr)],(LSIEF[Fuel]=D4)*(LSIEF[HP Bin]=I4)*(LSIEF[Model Year]=E4)),""))</f>
        <v/>
      </c>
      <c r="S4" s="158">
        <f t="shared" si="3"/>
        <v>0.1</v>
      </c>
      <c r="T4" s="159" cm="1">
        <f t="array" ref="T4">IF(D4="Electric","--",IF(D4="Diesel",_xlfn._xlws.FILTER(ORDEF[HCDR],(ORDEF[HP]=I4)*(ORDEF[Model_Year]=E4),),""))</f>
        <v>2.5000000000000001E-5</v>
      </c>
      <c r="U4" s="159" t="str" cm="1">
        <f t="array" ref="U4">IF(D4="Electric","--",IF(D4="Gasoline",_xlfn._xlws.FILTER(LSIEF[HC DR],(LSIEF[Fuel]=D4)*(LSIEF[HP Bin]=I4)*(LSIEF[Model Year]=E4)),""))</f>
        <v/>
      </c>
      <c r="V4" s="159">
        <f t="shared" si="4"/>
        <v>2.5000000000000001E-5</v>
      </c>
      <c r="W4" s="158" cm="1">
        <f t="array" ref="W4">IF(D4="Electric","--",IF(D4="Diesel",_xlfn._xlws.FILTER(ORDEF[NOXzh],(ORDEF[HP]=I4)*(ORDEF[Model_Year]=E4)),""))</f>
        <v>2.6726589999999999</v>
      </c>
      <c r="X4" s="158" t="str" cm="1">
        <f t="array" ref="X4">IF(D4="Electric","--",IF(D4="Gasoline",_xlfn._xlws.FILTER(LSIEF[NOX-ZH (g/hp-hr)],(LSIEF[Fuel]=D4)*(LSIEF[HP Bin]=I4)*(LSIEF[Model Year]=E4)),""))</f>
        <v/>
      </c>
      <c r="Y4" s="158">
        <f t="shared" si="5"/>
        <v>2.6726589999999999</v>
      </c>
      <c r="Z4" s="159" cm="1">
        <f t="array" ref="Z4">IF(D4="Electric","--",IF(D4="Diesel",_xlfn._xlws.FILTER(ORDEF[NOXdr],(ORDEF[HP]=I4)*(ORDEF[Model_Year]=E4)),""))</f>
        <v>3.4900000000000001E-5</v>
      </c>
      <c r="AA4" s="159" t="str" cm="1">
        <f t="array" ref="AA4">IF(E4="Electric","--",IF(D4="Gasoline",_xlfn._xlws.FILTER(LSIEF[NOX DR],(LSIEF[Fuel]=D4)*(LSIEF[HP Bin]=I4)*(LSIEF[Model Year]=E4)),""))</f>
        <v/>
      </c>
      <c r="AB4" s="159">
        <f t="shared" si="6"/>
        <v>3.4900000000000001E-5</v>
      </c>
      <c r="AC4" s="158" cm="1">
        <f t="array" ref="AC4">IF(D4="Electric","--",IF(D4="Diesel",_xlfn._xlws.FILTER(DFCF[Fuel_HC],(DFCF[MY]=E4)),""))</f>
        <v>0.9</v>
      </c>
      <c r="AD4" s="158" t="str" cm="1">
        <f t="array" ref="AD4">IF(D4="Electric","--",IF(D4="Gasoline",_xlfn._xlws.FILTER(GFCF[Fuel_HC],(GFCF[MY]=E4)),""))</f>
        <v/>
      </c>
      <c r="AE4" s="158">
        <f t="shared" si="7"/>
        <v>0.9</v>
      </c>
      <c r="AF4" s="157" cm="1">
        <f t="array" ref="AF4">IF(D4="Electric","--",IF(D4="Diesel",_xlfn._xlws.FILTER(DFCF[Fuel_NOX],(DFCF[MY]=E4)),""))</f>
        <v>0.95</v>
      </c>
      <c r="AG4" s="157" t="str" cm="1">
        <f t="array" ref="AG4">IF(D4="Electric","--",IF(D4="Gasoline",_xlfn._xlws.FILTER(GFCF[Fuel_NOX],(GFCF[MY]=E4)),""))</f>
        <v/>
      </c>
      <c r="AH4" s="157">
        <f t="shared" si="8"/>
        <v>0.95</v>
      </c>
      <c r="AI4" s="158">
        <f t="shared" si="9"/>
        <v>0.26158500000000001</v>
      </c>
      <c r="AJ4" s="158">
        <f t="shared" si="10"/>
        <v>2.7918660799999997</v>
      </c>
      <c r="AK4" s="158">
        <f t="shared" si="11"/>
        <v>31.40090094416712</v>
      </c>
      <c r="AL4" s="158">
        <f t="shared" si="12"/>
        <v>335.13813952428512</v>
      </c>
      <c r="AM4" s="158">
        <f t="shared" si="13"/>
        <v>1.5700450472083561E-2</v>
      </c>
      <c r="AN4" s="158">
        <f t="shared" si="14"/>
        <v>0.16756906976214259</v>
      </c>
      <c r="AO4" s="158">
        <f t="shared" si="15"/>
        <v>1.8997545071221106E-2</v>
      </c>
      <c r="AP4" s="157"/>
      <c r="AR4" s="169"/>
      <c r="AS4" s="169"/>
      <c r="AT4" s="169"/>
    </row>
    <row r="5" spans="1:46" s="47" customFormat="1" x14ac:dyDescent="0.35">
      <c r="A5" s="157">
        <v>4</v>
      </c>
      <c r="B5" s="157" t="s">
        <v>12</v>
      </c>
      <c r="C5" s="157" t="s">
        <v>8</v>
      </c>
      <c r="D5" s="157" t="s">
        <v>9</v>
      </c>
      <c r="E5" s="157">
        <v>2015</v>
      </c>
      <c r="F5" s="157">
        <v>110</v>
      </c>
      <c r="G5" s="157">
        <v>1271</v>
      </c>
      <c r="H5" s="157" t="s">
        <v>622</v>
      </c>
      <c r="I5" s="157">
        <f t="shared" si="0"/>
        <v>175</v>
      </c>
      <c r="J5" s="157">
        <f>IF(D5="Electric","--",IF(D5="Diesel",VLOOKUP(C5,[2]ORDLF!A:B,2,FALSE),""))</f>
        <v>0.75</v>
      </c>
      <c r="K5" s="157" t="str">
        <f>IF(D5="Electric","--",IF(D5="Gasoline",VLOOKUP(C5,LSILF!A:C,3,FALSE),""))</f>
        <v/>
      </c>
      <c r="L5" s="158">
        <f>VLOOKUP(C5,ORDLF[[Equipment Type]:[Load Factor]],2,FALSE)</f>
        <v>0.34</v>
      </c>
      <c r="M5" s="157" cm="1">
        <f t="array" ref="M5">IF(D5="Electric","--",IF(D5="Diesel",_xlfn._xlws.FILTER(DIESCH[CH Cap],(DIESCH[HP Bin]=I5)),""))</f>
        <v>12000</v>
      </c>
      <c r="N5" s="157" t="str" cm="1">
        <f t="array" ref="N5">IF(D5="Electric","--",IF(D5="Gasoline",_xlfn._xlws.FILTER(LSICH[CH Cap],(LSICH[Fuel Type]=D5)*(LSICH[MY]=E5)),""))</f>
        <v/>
      </c>
      <c r="O5" s="157">
        <f t="shared" si="1"/>
        <v>12000</v>
      </c>
      <c r="P5" s="157">
        <f t="shared" si="2"/>
        <v>2542</v>
      </c>
      <c r="Q5" s="157" cm="1">
        <f t="array" ref="Q5">IF(D5="Electric","--",IF(D5="Diesel",_xlfn._xlws.FILTER(ORDEF[HC-ZH (g/hp-hr)],(ORDEF[HP]=I5)*(ORDEF[Model_Year]=E5)),""))</f>
        <v>0.05</v>
      </c>
      <c r="R5" s="157" t="str" cm="1">
        <f t="array" ref="R5">IF(D5="Electric","--",IF(D5="Gasoline",_xlfn._xlws.FILTER(LSIEF[HC-ZH (g/hp-hr)],(LSIEF[Fuel]=D5)*(LSIEF[HP Bin]=I5)*(LSIEF[Model Year]=E5)),""))</f>
        <v/>
      </c>
      <c r="S5" s="158">
        <f t="shared" si="3"/>
        <v>0.05</v>
      </c>
      <c r="T5" s="159" cm="1">
        <f t="array" ref="T5">IF(D5="Electric","--",IF(D5="Diesel",_xlfn._xlws.FILTER(ORDEF[HCDR],(ORDEF[HP]=I5)*(ORDEF[Model_Year]=E5),),""))</f>
        <v>1.17E-5</v>
      </c>
      <c r="U5" s="159" t="str" cm="1">
        <f t="array" ref="U5">IF(D5="Electric","--",IF(D5="Gasoline",_xlfn._xlws.FILTER(LSIEF[HC DR],(LSIEF[Fuel]=D5)*(LSIEF[HP Bin]=I5)*(LSIEF[Model Year]=E5)),""))</f>
        <v/>
      </c>
      <c r="V5" s="159">
        <f t="shared" si="4"/>
        <v>1.17E-5</v>
      </c>
      <c r="W5" s="158" cm="1">
        <f t="array" ref="W5">IF(D5="Electric","--",IF(D5="Diesel",_xlfn._xlws.FILTER(ORDEF[NOXzh],(ORDEF[HP]=I5)*(ORDEF[Model_Year]=E5)),""))</f>
        <v>1.126007</v>
      </c>
      <c r="X5" s="158" t="str" cm="1">
        <f t="array" ref="X5">IF(D5="Electric","--",IF(D5="Gasoline",_xlfn._xlws.FILTER(LSIEF[NOX-ZH (g/hp-hr)],(LSIEF[Fuel]=D5)*(LSIEF[HP Bin]=I5)*(LSIEF[Model Year]=E5)),""))</f>
        <v/>
      </c>
      <c r="Y5" s="158">
        <f t="shared" si="5"/>
        <v>1.126007</v>
      </c>
      <c r="Z5" s="159" cm="1">
        <f t="array" ref="Z5">IF(D5="Electric","--",IF(D5="Diesel",_xlfn._xlws.FILTER(ORDEF[NOXdr],(ORDEF[HP]=I5)*(ORDEF[Model_Year]=E5)),""))</f>
        <v>1.4800000000000001E-5</v>
      </c>
      <c r="AA5" s="159" t="str" cm="1">
        <f t="array" ref="AA5">IF(E5="Electric","--",IF(D5="Gasoline",_xlfn._xlws.FILTER(LSIEF[NOX DR],(LSIEF[Fuel]=D5)*(LSIEF[HP Bin]=I5)*(LSIEF[Model Year]=E5)),""))</f>
        <v/>
      </c>
      <c r="AB5" s="159">
        <f t="shared" si="6"/>
        <v>1.4800000000000001E-5</v>
      </c>
      <c r="AC5" s="158" cm="1">
        <f t="array" ref="AC5">IF(D5="Electric","--",IF(D5="Diesel",_xlfn._xlws.FILTER(DFCF[Fuel_HC],(DFCF[MY]=E5)),""))</f>
        <v>0.9</v>
      </c>
      <c r="AD5" s="158" t="str" cm="1">
        <f t="array" ref="AD5">IF(D5="Electric","--",IF(D5="Gasoline",_xlfn._xlws.FILTER(GFCF[Fuel_HC],(GFCF[MY]=E5)),""))</f>
        <v/>
      </c>
      <c r="AE5" s="158">
        <f t="shared" si="7"/>
        <v>0.9</v>
      </c>
      <c r="AF5" s="157" cm="1">
        <f t="array" ref="AF5">IF(D5="Electric","--",IF(D5="Diesel",_xlfn._xlws.FILTER(DFCF[Fuel_NOX],(DFCF[MY]=E5)),""))</f>
        <v>0.95</v>
      </c>
      <c r="AG5" s="157" t="str" cm="1">
        <f t="array" ref="AG5">IF(D5="Electric","--",IF(D5="Gasoline",_xlfn._xlws.FILTER(GFCF[Fuel_NOX],(GFCF[MY]=E5)),""))</f>
        <v/>
      </c>
      <c r="AH5" s="157">
        <f t="shared" si="8"/>
        <v>0.95</v>
      </c>
      <c r="AI5" s="158">
        <f t="shared" si="9"/>
        <v>7.1767259999999999E-2</v>
      </c>
      <c r="AJ5" s="158">
        <f t="shared" si="10"/>
        <v>1.1054471699999999</v>
      </c>
      <c r="AK5" s="158">
        <f t="shared" si="11"/>
        <v>7.5210379112064869</v>
      </c>
      <c r="AL5" s="158">
        <f t="shared" si="12"/>
        <v>115.84823043830741</v>
      </c>
      <c r="AM5" s="158">
        <f t="shared" si="13"/>
        <v>3.7605189556032437E-3</v>
      </c>
      <c r="AN5" s="158">
        <f t="shared" si="14"/>
        <v>5.7924115219153707E-2</v>
      </c>
      <c r="AO5" s="158">
        <f t="shared" si="15"/>
        <v>4.5502279362799247E-3</v>
      </c>
      <c r="AP5" s="157"/>
      <c r="AR5" s="169"/>
      <c r="AS5" s="169"/>
      <c r="AT5" s="169"/>
    </row>
    <row r="6" spans="1:46" s="47" customFormat="1" x14ac:dyDescent="0.35">
      <c r="A6" s="157">
        <v>5</v>
      </c>
      <c r="B6" s="157" t="s">
        <v>13</v>
      </c>
      <c r="C6" s="157" t="s">
        <v>8</v>
      </c>
      <c r="D6" s="157" t="s">
        <v>9</v>
      </c>
      <c r="E6" s="157">
        <v>2016</v>
      </c>
      <c r="F6" s="157">
        <v>118</v>
      </c>
      <c r="G6" s="157">
        <v>1271</v>
      </c>
      <c r="H6" s="157" t="s">
        <v>622</v>
      </c>
      <c r="I6" s="157">
        <f t="shared" si="0"/>
        <v>175</v>
      </c>
      <c r="J6" s="157">
        <f>IF(D6="Electric","--",IF(D6="Diesel",VLOOKUP(C6,[2]ORDLF!A:B,2,FALSE),""))</f>
        <v>0.75</v>
      </c>
      <c r="K6" s="157" t="str">
        <f>IF(D6="Electric","--",IF(D6="Gasoline",VLOOKUP(C6,LSILF!A:C,3,FALSE),""))</f>
        <v/>
      </c>
      <c r="L6" s="158">
        <f>VLOOKUP(C6,ORDLF[[Equipment Type]:[Load Factor]],2,FALSE)</f>
        <v>0.34</v>
      </c>
      <c r="M6" s="157" cm="1">
        <f t="array" ref="M6">IF(D6="Electric","--",IF(D6="Diesel",_xlfn._xlws.FILTER(DIESCH[CH Cap],(DIESCH[HP Bin]=I6)),""))</f>
        <v>12000</v>
      </c>
      <c r="N6" s="157" t="str" cm="1">
        <f t="array" ref="N6">IF(D6="Electric","--",IF(D6="Gasoline",_xlfn._xlws.FILTER(LSICH[CH Cap],(LSICH[Fuel Type]=D6)*(LSICH[MY]=E6)),""))</f>
        <v/>
      </c>
      <c r="O6" s="157">
        <f t="shared" si="1"/>
        <v>12000</v>
      </c>
      <c r="P6" s="157">
        <f t="shared" si="2"/>
        <v>1271</v>
      </c>
      <c r="Q6" s="157" cm="1">
        <f t="array" ref="Q6">IF(D6="Electric","--",IF(D6="Diesel",_xlfn._xlws.FILTER(ORDEF[HC-ZH (g/hp-hr)],(ORDEF[HP]=I6)*(ORDEF[Model_Year]=E6)),""))</f>
        <v>0.05</v>
      </c>
      <c r="R6" s="157" t="str" cm="1">
        <f t="array" ref="R6">IF(D6="Electric","--",IF(D6="Gasoline",_xlfn._xlws.FILTER(LSIEF[HC-ZH (g/hp-hr)],(LSIEF[Fuel]=D6)*(LSIEF[HP Bin]=I6)*(LSIEF[Model Year]=E6)),""))</f>
        <v/>
      </c>
      <c r="S6" s="158">
        <f t="shared" si="3"/>
        <v>0.05</v>
      </c>
      <c r="T6" s="159" cm="1">
        <f t="array" ref="T6">IF(D6="Electric","--",IF(D6="Diesel",_xlfn._xlws.FILTER(ORDEF[HCDR],(ORDEF[HP]=I6)*(ORDEF[Model_Year]=E6),),""))</f>
        <v>1.17E-5</v>
      </c>
      <c r="U6" s="159" t="str" cm="1">
        <f t="array" ref="U6">IF(D6="Electric","--",IF(D6="Gasoline",_xlfn._xlws.FILTER(LSIEF[HC DR],(LSIEF[Fuel]=D6)*(LSIEF[HP Bin]=I6)*(LSIEF[Model Year]=E6)),""))</f>
        <v/>
      </c>
      <c r="V6" s="159">
        <f t="shared" si="4"/>
        <v>1.17E-5</v>
      </c>
      <c r="W6" s="158" cm="1">
        <f t="array" ref="W6">IF(D6="Electric","--",IF(D6="Diesel",_xlfn._xlws.FILTER(ORDEF[NOXzh],(ORDEF[HP]=I6)*(ORDEF[Model_Year]=E6)),""))</f>
        <v>0.89566800000000002</v>
      </c>
      <c r="X6" s="158" t="str" cm="1">
        <f t="array" ref="X6">IF(D6="Electric","--",IF(D6="Gasoline",_xlfn._xlws.FILTER(LSIEF[NOX-ZH (g/hp-hr)],(LSIEF[Fuel]=D6)*(LSIEF[HP Bin]=I6)*(LSIEF[Model Year]=E6)),""))</f>
        <v/>
      </c>
      <c r="Y6" s="158">
        <f t="shared" si="5"/>
        <v>0.89566800000000002</v>
      </c>
      <c r="Z6" s="159" cm="1">
        <f t="array" ref="Z6">IF(D6="Electric","--",IF(D6="Diesel",_xlfn._xlws.FILTER(ORDEF[NOXdr],(ORDEF[HP]=I6)*(ORDEF[Model_Year]=E6)),""))</f>
        <v>1.1800000000000001E-5</v>
      </c>
      <c r="AA6" s="159" t="str" cm="1">
        <f t="array" ref="AA6">IF(E6="Electric","--",IF(D6="Gasoline",_xlfn._xlws.FILTER(LSIEF[NOX DR],(LSIEF[Fuel]=D6)*(LSIEF[HP Bin]=I6)*(LSIEF[Model Year]=E6)),""))</f>
        <v/>
      </c>
      <c r="AB6" s="159">
        <f t="shared" si="6"/>
        <v>1.1800000000000001E-5</v>
      </c>
      <c r="AC6" s="158" cm="1">
        <f t="array" ref="AC6">IF(D6="Electric","--",IF(D6="Diesel",_xlfn._xlws.FILTER(DFCF[Fuel_HC],(DFCF[MY]=E6)),""))</f>
        <v>0.9</v>
      </c>
      <c r="AD6" s="158" t="str" cm="1">
        <f t="array" ref="AD6">IF(D6="Electric","--",IF(D6="Gasoline",_xlfn._xlws.FILTER(GFCF[Fuel_HC],(GFCF[MY]=E6)),""))</f>
        <v/>
      </c>
      <c r="AE6" s="158">
        <f t="shared" si="7"/>
        <v>0.9</v>
      </c>
      <c r="AF6" s="157" cm="1">
        <f t="array" ref="AF6">IF(D6="Electric","--",IF(D6="Diesel",_xlfn._xlws.FILTER(DFCF[Fuel_NOX],(DFCF[MY]=E6)),""))</f>
        <v>0.95</v>
      </c>
      <c r="AG6" s="157" t="str" cm="1">
        <f t="array" ref="AG6">IF(D6="Electric","--",IF(D6="Gasoline",_xlfn._xlws.FILTER(GFCF[Fuel_NOX],(GFCF[MY]=E6)),""))</f>
        <v/>
      </c>
      <c r="AH6" s="157">
        <f t="shared" si="8"/>
        <v>0.95</v>
      </c>
      <c r="AI6" s="158">
        <f t="shared" si="9"/>
        <v>5.8383630000000006E-2</v>
      </c>
      <c r="AJ6" s="158">
        <f t="shared" si="10"/>
        <v>0.86513250999999991</v>
      </c>
      <c r="AK6" s="158">
        <f t="shared" si="11"/>
        <v>6.5634446638676947</v>
      </c>
      <c r="AL6" s="158">
        <f t="shared" si="12"/>
        <v>97.257559290129137</v>
      </c>
      <c r="AM6" s="158">
        <f t="shared" si="13"/>
        <v>3.2817223319338475E-3</v>
      </c>
      <c r="AN6" s="158">
        <f t="shared" si="14"/>
        <v>4.8628779645064575E-2</v>
      </c>
      <c r="AO6" s="158">
        <f t="shared" si="15"/>
        <v>3.9708840216399555E-3</v>
      </c>
      <c r="AP6" s="157"/>
      <c r="AR6" s="169"/>
      <c r="AS6" s="169"/>
      <c r="AT6" s="169"/>
    </row>
    <row r="7" spans="1:46" s="47" customFormat="1" x14ac:dyDescent="0.35">
      <c r="A7" s="157">
        <v>6</v>
      </c>
      <c r="B7" s="157" t="s">
        <v>14</v>
      </c>
      <c r="C7" s="157" t="s">
        <v>8</v>
      </c>
      <c r="D7" s="157" t="s">
        <v>9</v>
      </c>
      <c r="E7" s="157">
        <v>2016</v>
      </c>
      <c r="F7" s="157">
        <v>130</v>
      </c>
      <c r="G7" s="157">
        <v>1271</v>
      </c>
      <c r="H7" s="157" t="s">
        <v>622</v>
      </c>
      <c r="I7" s="157">
        <f t="shared" si="0"/>
        <v>175</v>
      </c>
      <c r="J7" s="157">
        <f>IF(D7="Electric","--",IF(D7="Diesel",VLOOKUP(C7,[2]ORDLF!A:B,2,FALSE),""))</f>
        <v>0.75</v>
      </c>
      <c r="K7" s="157" t="str">
        <f>IF(D7="Electric","--",IF(D7="Gasoline",VLOOKUP(C7,LSILF!A:C,3,FALSE),""))</f>
        <v/>
      </c>
      <c r="L7" s="158">
        <f>VLOOKUP(C7,ORDLF[[Equipment Type]:[Load Factor]],2,FALSE)</f>
        <v>0.34</v>
      </c>
      <c r="M7" s="157" cm="1">
        <f t="array" ref="M7">IF(D7="Electric","--",IF(D7="Diesel",_xlfn._xlws.FILTER(DIESCH[CH Cap],(DIESCH[HP Bin]=I7)),""))</f>
        <v>12000</v>
      </c>
      <c r="N7" s="157" t="str" cm="1">
        <f t="array" ref="N7">IF(D7="Electric","--",IF(D7="Gasoline",_xlfn._xlws.FILTER(LSICH[CH Cap],(LSICH[Fuel Type]=D7)*(LSICH[MY]=E7)),""))</f>
        <v/>
      </c>
      <c r="O7" s="157">
        <f t="shared" si="1"/>
        <v>12000</v>
      </c>
      <c r="P7" s="157">
        <f t="shared" si="2"/>
        <v>1271</v>
      </c>
      <c r="Q7" s="157" cm="1">
        <f t="array" ref="Q7">IF(D7="Electric","--",IF(D7="Diesel",_xlfn._xlws.FILTER(ORDEF[HC-ZH (g/hp-hr)],(ORDEF[HP]=I7)*(ORDEF[Model_Year]=E7)),""))</f>
        <v>0.05</v>
      </c>
      <c r="R7" s="157" t="str" cm="1">
        <f t="array" ref="R7">IF(D7="Electric","--",IF(D7="Gasoline",_xlfn._xlws.FILTER(LSIEF[HC-ZH (g/hp-hr)],(LSIEF[Fuel]=D7)*(LSIEF[HP Bin]=I7)*(LSIEF[Model Year]=E7)),""))</f>
        <v/>
      </c>
      <c r="S7" s="158">
        <f t="shared" si="3"/>
        <v>0.05</v>
      </c>
      <c r="T7" s="159" cm="1">
        <f t="array" ref="T7">IF(D7="Electric","--",IF(D7="Diesel",_xlfn._xlws.FILTER(ORDEF[HCDR],(ORDEF[HP]=I7)*(ORDEF[Model_Year]=E7),),""))</f>
        <v>1.17E-5</v>
      </c>
      <c r="U7" s="159" t="str" cm="1">
        <f t="array" ref="U7">IF(D7="Electric","--",IF(D7="Gasoline",_xlfn._xlws.FILTER(LSIEF[HC DR],(LSIEF[Fuel]=D7)*(LSIEF[HP Bin]=I7)*(LSIEF[Model Year]=E7)),""))</f>
        <v/>
      </c>
      <c r="V7" s="159">
        <f t="shared" si="4"/>
        <v>1.17E-5</v>
      </c>
      <c r="W7" s="158" cm="1">
        <f t="array" ref="W7">IF(D7="Electric","--",IF(D7="Diesel",_xlfn._xlws.FILTER(ORDEF[NOXzh],(ORDEF[HP]=I7)*(ORDEF[Model_Year]=E7)),""))</f>
        <v>0.89566800000000002</v>
      </c>
      <c r="X7" s="158" t="str" cm="1">
        <f t="array" ref="X7">IF(D7="Electric","--",IF(D7="Gasoline",_xlfn._xlws.FILTER(LSIEF[NOX-ZH (g/hp-hr)],(LSIEF[Fuel]=D7)*(LSIEF[HP Bin]=I7)*(LSIEF[Model Year]=E7)),""))</f>
        <v/>
      </c>
      <c r="Y7" s="158">
        <f t="shared" si="5"/>
        <v>0.89566800000000002</v>
      </c>
      <c r="Z7" s="159" cm="1">
        <f t="array" ref="Z7">IF(D7="Electric","--",IF(D7="Diesel",_xlfn._xlws.FILTER(ORDEF[NOXdr],(ORDEF[HP]=I7)*(ORDEF[Model_Year]=E7)),""))</f>
        <v>1.1800000000000001E-5</v>
      </c>
      <c r="AA7" s="159" t="str" cm="1">
        <f t="array" ref="AA7">IF(E7="Electric","--",IF(D7="Gasoline",_xlfn._xlws.FILTER(LSIEF[NOX DR],(LSIEF[Fuel]=D7)*(LSIEF[HP Bin]=I7)*(LSIEF[Model Year]=E7)),""))</f>
        <v/>
      </c>
      <c r="AB7" s="159">
        <f t="shared" si="6"/>
        <v>1.1800000000000001E-5</v>
      </c>
      <c r="AC7" s="158" cm="1">
        <f t="array" ref="AC7">IF(D7="Electric","--",IF(D7="Diesel",_xlfn._xlws.FILTER(DFCF[Fuel_HC],(DFCF[MY]=E7)),""))</f>
        <v>0.9</v>
      </c>
      <c r="AD7" s="158" t="str" cm="1">
        <f t="array" ref="AD7">IF(D7="Electric","--",IF(D7="Gasoline",_xlfn._xlws.FILTER(GFCF[Fuel_HC],(GFCF[MY]=E7)),""))</f>
        <v/>
      </c>
      <c r="AE7" s="158">
        <f t="shared" si="7"/>
        <v>0.9</v>
      </c>
      <c r="AF7" s="157" cm="1">
        <f t="array" ref="AF7">IF(D7="Electric","--",IF(D7="Diesel",_xlfn._xlws.FILTER(DFCF[Fuel_NOX],(DFCF[MY]=E7)),""))</f>
        <v>0.95</v>
      </c>
      <c r="AG7" s="157" t="str" cm="1">
        <f t="array" ref="AG7">IF(D7="Electric","--",IF(D7="Gasoline",_xlfn._xlws.FILTER(GFCF[Fuel_NOX],(GFCF[MY]=E7)),""))</f>
        <v/>
      </c>
      <c r="AH7" s="157">
        <f t="shared" si="8"/>
        <v>0.95</v>
      </c>
      <c r="AI7" s="158">
        <f t="shared" si="9"/>
        <v>5.8383630000000006E-2</v>
      </c>
      <c r="AJ7" s="158">
        <f t="shared" si="10"/>
        <v>0.86513250999999991</v>
      </c>
      <c r="AK7" s="158">
        <f t="shared" si="11"/>
        <v>7.230913612735594</v>
      </c>
      <c r="AL7" s="158">
        <f t="shared" si="12"/>
        <v>107.14815853997278</v>
      </c>
      <c r="AM7" s="158">
        <f t="shared" si="13"/>
        <v>3.6154568063677972E-3</v>
      </c>
      <c r="AN7" s="158">
        <f t="shared" si="14"/>
        <v>5.3574079269986391E-2</v>
      </c>
      <c r="AO7" s="158">
        <f t="shared" si="15"/>
        <v>4.3747027357050345E-3</v>
      </c>
      <c r="AP7" s="157"/>
      <c r="AR7" s="169"/>
      <c r="AS7" s="169"/>
      <c r="AT7" s="169"/>
    </row>
    <row r="8" spans="1:46" s="47" customFormat="1" x14ac:dyDescent="0.35">
      <c r="A8" s="157">
        <v>7</v>
      </c>
      <c r="B8" s="157" t="s">
        <v>15</v>
      </c>
      <c r="C8" s="157" t="s">
        <v>8</v>
      </c>
      <c r="D8" s="157" t="s">
        <v>16</v>
      </c>
      <c r="E8" s="157">
        <v>2018</v>
      </c>
      <c r="F8" s="157">
        <v>201</v>
      </c>
      <c r="G8" s="157">
        <v>1271</v>
      </c>
      <c r="H8" s="157"/>
      <c r="I8" s="157">
        <f t="shared" si="0"/>
        <v>300</v>
      </c>
      <c r="J8" s="157" t="str">
        <f>IF(D8="Electric","--",IF(D8="Diesel",VLOOKUP(C8,[2]ORDLF!A:B,2,FALSE),""))</f>
        <v/>
      </c>
      <c r="K8" s="157">
        <f>IF(D8="Electric","--",IF(D8="Gasoline",VLOOKUP(C8,LSILF!A:C,3,FALSE),""))</f>
        <v>0.75</v>
      </c>
      <c r="L8" s="158">
        <f>SUM(J8:K8)</f>
        <v>0.75</v>
      </c>
      <c r="M8" s="157" t="str" cm="1">
        <f t="array" ref="M8">IF(D8="Electric","--",IF(D8="Diesel",_xlfn._xlws.FILTER(DIESCH[CH Cap],(DIESCH[HP Bin]=I8)),""))</f>
        <v/>
      </c>
      <c r="N8" s="157" cm="1">
        <f t="array" ref="N8">IF(D8="Electric","--",IF(D8="Gasoline",_xlfn._xlws.FILTER(LSICH[CH Cap],(LSICH[Fuel Type]=D8)*(LSICH[MY]=E8)),""))</f>
        <v>10000</v>
      </c>
      <c r="O8" s="157">
        <f t="shared" si="1"/>
        <v>10000</v>
      </c>
      <c r="P8" s="157">
        <f t="shared" si="2"/>
        <v>1271</v>
      </c>
      <c r="Q8" s="157" t="str" cm="1">
        <f t="array" ref="Q8">IF(D8="Electric","--",IF(D8="Diesel",_xlfn._xlws.FILTER(ORDEF[HC-ZH (g/hp-hr)],(ORDEF[HP]=I8)*(ORDEF[Model_Year]=E8)),""))</f>
        <v/>
      </c>
      <c r="R8" s="157" cm="1">
        <f t="array" ref="R8">IF(D8="Electric","--",IF(D8="Gasoline",_xlfn._xlws.FILTER(LSIEF[HC-ZH (g/hp-hr)],(LSIEF[Fuel]=D8)*(LSIEF[HP Bin]=I8)*(LSIEF[Model Year]=E8)),""))</f>
        <v>0.129</v>
      </c>
      <c r="S8" s="158">
        <f t="shared" si="3"/>
        <v>0.129</v>
      </c>
      <c r="T8" s="159" t="str" cm="1">
        <f t="array" ref="T8">IF(D8="Electric","--",IF(D8="Diesel",_xlfn._xlws.FILTER(ORDEF[HCDR],(ORDEF[HP]=I8)*(ORDEF[Model_Year]=E8),),""))</f>
        <v/>
      </c>
      <c r="U8" s="159" cm="1">
        <f t="array" ref="U8">IF(D8="Electric","--",IF(D8="Gasoline",_xlfn._xlws.FILTER(LSIEF[HC DR],(LSIEF[Fuel]=D8)*(LSIEF[HP Bin]=I8)*(LSIEF[Model Year]=E8)),""))</f>
        <v>1.0200000000000001E-5</v>
      </c>
      <c r="V8" s="159">
        <f t="shared" si="4"/>
        <v>1.0200000000000001E-5</v>
      </c>
      <c r="W8" s="158" t="str" cm="1">
        <f t="array" ref="W8">IF(D8="Electric","--",IF(D8="Diesel",_xlfn._xlws.FILTER(ORDEF[NOXzh],(ORDEF[HP]=I8)*(ORDEF[Model_Year]=E8)),""))</f>
        <v/>
      </c>
      <c r="X8" s="158" cm="1">
        <f t="array" ref="X8">IF(D8="Electric","--",IF(D8="Gasoline",_xlfn._xlws.FILTER(LSIEF[NOX-ZH (g/hp-hr)],(LSIEF[Fuel]=D8)*(LSIEF[HP Bin]=I8)*(LSIEF[Model Year]=E8)),""))</f>
        <v>0.13700000000000001</v>
      </c>
      <c r="Y8" s="158">
        <f t="shared" si="5"/>
        <v>0.13700000000000001</v>
      </c>
      <c r="Z8" s="159" t="str" cm="1">
        <f t="array" ref="Z8">IF(D8="Electric","--",IF(D8="Diesel",_xlfn._xlws.FILTER(ORDEF[NOXdr],(ORDEF[HP]=I8)*(ORDEF[Model_Year]=E8)),""))</f>
        <v/>
      </c>
      <c r="AA8" s="159" cm="1">
        <f t="array" ref="AA8">IF(E8="Electric","--",IF(D8="Gasoline",_xlfn._xlws.FILTER(LSIEF[NOX DR],(LSIEF[Fuel]=D8)*(LSIEF[HP Bin]=I8)*(LSIEF[Model Year]=E8)),""))</f>
        <v>5.66E-5</v>
      </c>
      <c r="AB8" s="159">
        <f t="shared" si="6"/>
        <v>5.66E-5</v>
      </c>
      <c r="AC8" s="158" t="str" cm="1">
        <f t="array" ref="AC8">IF(D8="Electric","--",IF(D8="Diesel",_xlfn._xlws.FILTER(DFCF[Fuel_HC],(DFCF[MY]=E8)),""))</f>
        <v/>
      </c>
      <c r="AD8" s="158" cm="1">
        <f t="array" ref="AD8">IF(D8="Electric","--",IF(D8="Gasoline",_xlfn._xlws.FILTER(GFCF[Fuel_HC],(GFCF[MY]=E8)),""))</f>
        <v>1</v>
      </c>
      <c r="AE8" s="158">
        <f t="shared" si="7"/>
        <v>1</v>
      </c>
      <c r="AF8" s="157" t="str" cm="1">
        <f t="array" ref="AF8">IF(D8="Electric","--",IF(D8="Diesel",_xlfn._xlws.FILTER(DFCF[Fuel_NOX],(DFCF[MY]=E8)),""))</f>
        <v/>
      </c>
      <c r="AG8" s="157" cm="1">
        <f t="array" ref="AG8">IF(D8="Electric","--",IF(D8="Gasoline",_xlfn._xlws.FILTER(GFCF[Fuel_NOX],(GFCF[MY]=E8)),""))</f>
        <v>0.97699999999999998</v>
      </c>
      <c r="AH8" s="157">
        <f t="shared" si="8"/>
        <v>0.97699999999999998</v>
      </c>
      <c r="AI8" s="158">
        <f t="shared" si="9"/>
        <v>0.14196420000000001</v>
      </c>
      <c r="AJ8" s="158">
        <f t="shared" si="10"/>
        <v>0.20413301220000002</v>
      </c>
      <c r="AK8" s="158">
        <f t="shared" si="11"/>
        <v>59.967503650138575</v>
      </c>
      <c r="AL8" s="158">
        <f t="shared" si="12"/>
        <v>86.228409375161334</v>
      </c>
      <c r="AM8" s="158">
        <f t="shared" si="13"/>
        <v>2.9983751825069287E-2</v>
      </c>
      <c r="AN8" s="158">
        <f t="shared" si="14"/>
        <v>4.3114204687580669E-2</v>
      </c>
      <c r="AO8" s="158">
        <f t="shared" si="15"/>
        <v>2.7579054928698728E-2</v>
      </c>
      <c r="AP8" s="157"/>
      <c r="AR8" s="169"/>
      <c r="AS8" s="169"/>
      <c r="AT8" s="169"/>
    </row>
    <row r="9" spans="1:46" s="47" customFormat="1" x14ac:dyDescent="0.35">
      <c r="A9" s="157">
        <v>8</v>
      </c>
      <c r="B9" s="157">
        <v>8281</v>
      </c>
      <c r="C9" s="157" t="s">
        <v>17</v>
      </c>
      <c r="D9" s="157" t="s">
        <v>9</v>
      </c>
      <c r="E9" s="157">
        <v>1990</v>
      </c>
      <c r="F9" s="157">
        <v>430</v>
      </c>
      <c r="G9" s="157">
        <v>1271</v>
      </c>
      <c r="H9" s="157" t="s">
        <v>766</v>
      </c>
      <c r="I9" s="157">
        <f t="shared" si="0"/>
        <v>600</v>
      </c>
      <c r="J9" s="157">
        <f>IF(D9="Electric","--",IF(D9="Diesel",VLOOKUP(C9,[2]ORDLF!A:B,2,FALSE),""))</f>
        <v>0.9</v>
      </c>
      <c r="K9" s="157" t="str">
        <f>IF(D9="Electric","--",IF(D9="Gasoline",VLOOKUP(C9,LSILF!A:C,3,FALSE),""))</f>
        <v/>
      </c>
      <c r="L9" s="158">
        <f>VLOOKUP(C9,ORDLF[[Equipment Type]:[Load Factor]],2,FALSE)</f>
        <v>0.34</v>
      </c>
      <c r="M9" s="157" cm="1">
        <f t="array" ref="M9">IF(D9="Electric","--",IF(D9="Diesel",_xlfn._xlws.FILTER(DIESCH[CH Cap],(DIESCH[HP Bin]=I9)),""))</f>
        <v>12000</v>
      </c>
      <c r="N9" s="157" t="str" cm="1">
        <f t="array" ref="N9">IF(D9="Electric","--",IF(D9="Gasoline",_xlfn._xlws.FILTER(LSICH[CH Cap],(LSICH[Fuel Type]=D9)*(LSICH[MY]=E9)),""))</f>
        <v/>
      </c>
      <c r="O9" s="157">
        <f t="shared" si="1"/>
        <v>12000</v>
      </c>
      <c r="P9" s="157">
        <f t="shared" si="2"/>
        <v>34317</v>
      </c>
      <c r="Q9" s="157" cm="1">
        <f t="array" ref="Q9">IF(D9="Electric","--",IF(D9="Diesel",_xlfn._xlws.FILTER(ORDEF[HC-ZH (g/hp-hr)],(ORDEF[HP]=I9)*(ORDEF[Model_Year]=E9)),""))</f>
        <v>0.68</v>
      </c>
      <c r="R9" s="157" t="str" cm="1">
        <f t="array" ref="R9">IF(D9="Electric","--",IF(D9="Gasoline",_xlfn._xlws.FILTER(LSIEF[HC-ZH (g/hp-hr)],(LSIEF[Fuel]=D9)*(LSIEF[HP Bin]=I9)*(LSIEF[Model Year]=E9)),""))</f>
        <v/>
      </c>
      <c r="S9" s="158">
        <f t="shared" si="3"/>
        <v>0.68</v>
      </c>
      <c r="T9" s="159" cm="1">
        <f t="array" ref="T9">IF(D9="Electric","--",IF(D9="Diesel",_xlfn._xlws.FILTER(ORDEF[HCDR],(ORDEF[HP]=I9)*(ORDEF[Model_Year]=E9),),""))</f>
        <v>2.37E-5</v>
      </c>
      <c r="U9" s="159" t="str" cm="1">
        <f t="array" ref="U9">IF(D9="Electric","--",IF(D9="Gasoline",_xlfn._xlws.FILTER(LSIEF[HC DR],(LSIEF[Fuel]=D9)*(LSIEF[HP Bin]=I9)*(LSIEF[Model Year]=E9)),""))</f>
        <v/>
      </c>
      <c r="V9" s="159">
        <f t="shared" si="4"/>
        <v>2.37E-5</v>
      </c>
      <c r="W9" s="158" cm="1">
        <f t="array" ref="W9">IF(D9="Electric","--",IF(D9="Diesel",_xlfn._xlws.FILTER(ORDEF[NOXzh],(ORDEF[HP]=I9)*(ORDEF[Model_Year]=E9)),""))</f>
        <v>7.338571</v>
      </c>
      <c r="X9" s="158" t="str" cm="1">
        <f t="array" ref="X9">IF(D9="Electric","--",IF(D9="Gasoline",_xlfn._xlws.FILTER(LSIEF[NOX-ZH (g/hp-hr)],(LSIEF[Fuel]=D9)*(LSIEF[HP Bin]=I9)*(LSIEF[Model Year]=E9)),""))</f>
        <v/>
      </c>
      <c r="Y9" s="158">
        <f t="shared" si="5"/>
        <v>7.338571</v>
      </c>
      <c r="Z9" s="159" cm="1">
        <f t="array" ref="Z9">IF(D9="Electric","--",IF(D9="Diesel",_xlfn._xlws.FILTER(ORDEF[NOXdr],(ORDEF[HP]=I9)*(ORDEF[Model_Year]=E9)),""))</f>
        <v>1.22E-4</v>
      </c>
      <c r="AA9" s="159" t="str" cm="1">
        <f t="array" ref="AA9">IF(E9="Electric","--",IF(D9="Gasoline",_xlfn._xlws.FILTER(LSIEF[NOX DR],(LSIEF[Fuel]=D9)*(LSIEF[HP Bin]=I9)*(LSIEF[Model Year]=E9)),""))</f>
        <v/>
      </c>
      <c r="AB9" s="159">
        <f t="shared" si="6"/>
        <v>1.22E-4</v>
      </c>
      <c r="AC9" s="158" cm="1">
        <f t="array" ref="AC9">IF(D9="Electric","--",IF(D9="Diesel",_xlfn._xlws.FILTER(DFCF[Fuel_HC],(DFCF[MY]=E9)),""))</f>
        <v>0.9</v>
      </c>
      <c r="AD9" s="158" t="str" cm="1">
        <f t="array" ref="AD9">IF(D9="Electric","--",IF(D9="Gasoline",_xlfn._xlws.FILTER(GFCF[Fuel_HC],(GFCF[MY]=E9)),""))</f>
        <v/>
      </c>
      <c r="AE9" s="158">
        <f t="shared" si="7"/>
        <v>0.9</v>
      </c>
      <c r="AF9" s="157" cm="1">
        <f t="array" ref="AF9">IF(D9="Electric","--",IF(D9="Diesel",_xlfn._xlws.FILTER(DFCF[Fuel_NOX],(DFCF[MY]=E9)),""))</f>
        <v>0.93</v>
      </c>
      <c r="AG9" s="157" t="str" cm="1">
        <f t="array" ref="AG9">IF(D9="Electric","--",IF(D9="Gasoline",_xlfn._xlws.FILTER(GFCF[Fuel_NOX],(GFCF[MY]=E9)),""))</f>
        <v/>
      </c>
      <c r="AH9" s="157">
        <f t="shared" si="8"/>
        <v>0.93</v>
      </c>
      <c r="AI9" s="158">
        <f t="shared" si="9"/>
        <v>0.86796000000000006</v>
      </c>
      <c r="AJ9" s="158">
        <f t="shared" si="10"/>
        <v>8.1863910300000011</v>
      </c>
      <c r="AK9" s="158">
        <f t="shared" si="11"/>
        <v>355.57145899963001</v>
      </c>
      <c r="AL9" s="158">
        <f t="shared" si="12"/>
        <v>3353.6649182895344</v>
      </c>
      <c r="AM9" s="158">
        <f t="shared" si="13"/>
        <v>0.177785729499815</v>
      </c>
      <c r="AN9" s="158">
        <f t="shared" si="14"/>
        <v>1.6768324591447674</v>
      </c>
      <c r="AO9" s="158">
        <f t="shared" si="15"/>
        <v>0.21512073269477613</v>
      </c>
      <c r="AP9" s="157"/>
      <c r="AR9" s="169"/>
      <c r="AS9" s="169"/>
      <c r="AT9" s="169"/>
    </row>
    <row r="10" spans="1:46" s="47" customFormat="1" x14ac:dyDescent="0.35">
      <c r="A10" s="157">
        <v>9</v>
      </c>
      <c r="B10" s="157" t="s">
        <v>18</v>
      </c>
      <c r="C10" s="157" t="s">
        <v>17</v>
      </c>
      <c r="D10" s="157" t="s">
        <v>9</v>
      </c>
      <c r="E10" s="157">
        <v>1998</v>
      </c>
      <c r="F10" s="157">
        <v>500</v>
      </c>
      <c r="G10" s="157">
        <v>1271</v>
      </c>
      <c r="H10" s="157" t="s">
        <v>766</v>
      </c>
      <c r="I10" s="157">
        <f t="shared" si="0"/>
        <v>600</v>
      </c>
      <c r="J10" s="157">
        <f>IF(D10="Electric","--",IF(D10="Diesel",VLOOKUP(C10,[2]ORDLF!A:B,2,FALSE),""))</f>
        <v>0.9</v>
      </c>
      <c r="K10" s="157" t="str">
        <f>IF(D10="Electric","--",IF(D10="Gasoline",VLOOKUP(C10,LSILF!A:C,3,FALSE),""))</f>
        <v/>
      </c>
      <c r="L10" s="158">
        <f>VLOOKUP(C10,ORDLF[[Equipment Type]:[Load Factor]],2,FALSE)</f>
        <v>0.34</v>
      </c>
      <c r="M10" s="157" cm="1">
        <f t="array" ref="M10">IF(D10="Electric","--",IF(D10="Diesel",_xlfn._xlws.FILTER(DIESCH[CH Cap],(DIESCH[HP Bin]=I10)),""))</f>
        <v>12000</v>
      </c>
      <c r="N10" s="157" t="str" cm="1">
        <f t="array" ref="N10">IF(D10="Electric","--",IF(D10="Gasoline",_xlfn._xlws.FILTER(LSICH[CH Cap],(LSICH[Fuel Type]=D10)*(LSICH[MY]=E10)),""))</f>
        <v/>
      </c>
      <c r="O10" s="157">
        <f t="shared" si="1"/>
        <v>12000</v>
      </c>
      <c r="P10" s="157">
        <f t="shared" si="2"/>
        <v>24149</v>
      </c>
      <c r="Q10" s="157" cm="1">
        <f t="array" ref="Q10">IF(D10="Electric","--",IF(D10="Diesel",_xlfn._xlws.FILTER(ORDEF[HC-ZH (g/hp-hr)],(ORDEF[HP]=I10)*(ORDEF[Model_Year]=E10)),""))</f>
        <v>0.32</v>
      </c>
      <c r="R10" s="157" t="str" cm="1">
        <f t="array" ref="R10">IF(D10="Electric","--",IF(D10="Gasoline",_xlfn._xlws.FILTER(LSIEF[HC-ZH (g/hp-hr)],(LSIEF[Fuel]=D10)*(LSIEF[HP Bin]=I10)*(LSIEF[Model Year]=E10)),""))</f>
        <v/>
      </c>
      <c r="S10" s="158">
        <f t="shared" si="3"/>
        <v>0.32</v>
      </c>
      <c r="T10" s="159" cm="1">
        <f t="array" ref="T10">IF(D10="Electric","--",IF(D10="Diesel",_xlfn._xlws.FILTER(ORDEF[HCDR],(ORDEF[HP]=I10)*(ORDEF[Model_Year]=E10),),""))</f>
        <v>1.1199999999999999E-5</v>
      </c>
      <c r="U10" s="159" t="str" cm="1">
        <f t="array" ref="U10">IF(D10="Electric","--",IF(D10="Gasoline",_xlfn._xlws.FILTER(LSIEF[HC DR],(LSIEF[Fuel]=D10)*(LSIEF[HP Bin]=I10)*(LSIEF[Model Year]=E10)),""))</f>
        <v/>
      </c>
      <c r="V10" s="159">
        <f t="shared" si="4"/>
        <v>1.1199999999999999E-5</v>
      </c>
      <c r="W10" s="158" cm="1">
        <f t="array" ref="W10">IF(D10="Electric","--",IF(D10="Diesel",_xlfn._xlws.FILTER(ORDEF[NOXzh],(ORDEF[HP]=I10)*(ORDEF[Model_Year]=E10)),""))</f>
        <v>5.9060009999999998</v>
      </c>
      <c r="X10" s="158" t="str" cm="1">
        <f t="array" ref="X10">IF(D10="Electric","--",IF(D10="Gasoline",_xlfn._xlws.FILTER(LSIEF[NOX-ZH (g/hp-hr)],(LSIEF[Fuel]=D10)*(LSIEF[HP Bin]=I10)*(LSIEF[Model Year]=E10)),""))</f>
        <v/>
      </c>
      <c r="Y10" s="158">
        <f t="shared" si="5"/>
        <v>5.9060009999999998</v>
      </c>
      <c r="Z10" s="159" cm="1">
        <f t="array" ref="Z10">IF(D10="Electric","--",IF(D10="Diesel",_xlfn._xlws.FILTER(ORDEF[NOXdr],(ORDEF[HP]=I10)*(ORDEF[Model_Year]=E10)),""))</f>
        <v>9.8300000000000004E-5</v>
      </c>
      <c r="AA10" s="159" t="str" cm="1">
        <f t="array" ref="AA10">IF(E10="Electric","--",IF(D10="Gasoline",_xlfn._xlws.FILTER(LSIEF[NOX DR],(LSIEF[Fuel]=D10)*(LSIEF[HP Bin]=I10)*(LSIEF[Model Year]=E10)),""))</f>
        <v/>
      </c>
      <c r="AB10" s="159">
        <f t="shared" si="6"/>
        <v>9.8300000000000004E-5</v>
      </c>
      <c r="AC10" s="158" cm="1">
        <f t="array" ref="AC10">IF(D10="Electric","--",IF(D10="Diesel",_xlfn._xlws.FILTER(DFCF[Fuel_HC],(DFCF[MY]=E10)),""))</f>
        <v>0.9</v>
      </c>
      <c r="AD10" s="158" t="str" cm="1">
        <f t="array" ref="AD10">IF(D10="Electric","--",IF(D10="Gasoline",_xlfn._xlws.FILTER(GFCF[Fuel_HC],(GFCF[MY]=E10)),""))</f>
        <v/>
      </c>
      <c r="AE10" s="158">
        <f t="shared" si="7"/>
        <v>0.9</v>
      </c>
      <c r="AF10" s="157" cm="1">
        <f t="array" ref="AF10">IF(D10="Electric","--",IF(D10="Diesel",_xlfn._xlws.FILTER(DFCF[Fuel_NOX],(DFCF[MY]=E10)),""))</f>
        <v>0.93</v>
      </c>
      <c r="AG10" s="157" t="str" cm="1">
        <f t="array" ref="AG10">IF(D10="Electric","--",IF(D10="Gasoline",_xlfn._xlws.FILTER(GFCF[Fuel_NOX],(GFCF[MY]=E10)),""))</f>
        <v/>
      </c>
      <c r="AH10" s="157">
        <f t="shared" si="8"/>
        <v>0.93</v>
      </c>
      <c r="AI10" s="158">
        <f t="shared" si="9"/>
        <v>0.40896000000000005</v>
      </c>
      <c r="AJ10" s="158">
        <f t="shared" si="10"/>
        <v>6.5896089299999998</v>
      </c>
      <c r="AK10" s="158">
        <f t="shared" si="11"/>
        <v>194.80924513787571</v>
      </c>
      <c r="AL10" s="158">
        <f t="shared" si="12"/>
        <v>3138.9787299665118</v>
      </c>
      <c r="AM10" s="158">
        <f t="shared" si="13"/>
        <v>9.7404622568937851E-2</v>
      </c>
      <c r="AN10" s="158">
        <f t="shared" si="14"/>
        <v>1.569489364983256</v>
      </c>
      <c r="AO10" s="158">
        <f t="shared" si="15"/>
        <v>0.11785959330841479</v>
      </c>
      <c r="AP10" s="157"/>
      <c r="AR10" s="169"/>
      <c r="AS10" s="169"/>
      <c r="AT10" s="169"/>
    </row>
    <row r="11" spans="1:46" s="47" customFormat="1" x14ac:dyDescent="0.35">
      <c r="A11" s="157">
        <v>10</v>
      </c>
      <c r="B11" s="157" t="s">
        <v>19</v>
      </c>
      <c r="C11" s="157" t="s">
        <v>17</v>
      </c>
      <c r="D11" s="157" t="s">
        <v>9</v>
      </c>
      <c r="E11" s="157">
        <v>2001</v>
      </c>
      <c r="F11" s="157">
        <v>600</v>
      </c>
      <c r="G11" s="157">
        <v>1271</v>
      </c>
      <c r="H11" s="157" t="s">
        <v>620</v>
      </c>
      <c r="I11" s="157">
        <f t="shared" si="0"/>
        <v>750</v>
      </c>
      <c r="J11" s="157">
        <f>IF(D11="Electric","--",IF(D11="Diesel",VLOOKUP(C11,[2]ORDLF!A:B,2,FALSE),""))</f>
        <v>0.9</v>
      </c>
      <c r="K11" s="157" t="str">
        <f>IF(D11="Electric","--",IF(D11="Gasoline",VLOOKUP(C11,LSILF!A:C,3,FALSE),""))</f>
        <v/>
      </c>
      <c r="L11" s="158">
        <f>VLOOKUP(C11,ORDLF[[Equipment Type]:[Load Factor]],2,FALSE)</f>
        <v>0.34</v>
      </c>
      <c r="M11" s="157" cm="1">
        <f t="array" ref="M11">IF(D11="Electric","--",IF(D11="Diesel",_xlfn._xlws.FILTER(DIESCH[CH Cap],(DIESCH[HP Bin]=I11)),""))</f>
        <v>12000</v>
      </c>
      <c r="N11" s="157" t="str" cm="1">
        <f t="array" ref="N11">IF(D11="Electric","--",IF(D11="Gasoline",_xlfn._xlws.FILTER(LSICH[CH Cap],(LSICH[Fuel Type]=D11)*(LSICH[MY]=E11)),""))</f>
        <v/>
      </c>
      <c r="O11" s="157">
        <f t="shared" si="1"/>
        <v>12000</v>
      </c>
      <c r="P11" s="157">
        <f t="shared" si="2"/>
        <v>20336</v>
      </c>
      <c r="Q11" s="157" cm="1">
        <f t="array" ref="Q11">IF(D11="Electric","--",IF(D11="Diesel",_xlfn._xlws.FILTER(ORDEF[HC-ZH (g/hp-hr)],(ORDEF[HP]=I11)*(ORDEF[Model_Year]=E11)),""))</f>
        <v>0.32</v>
      </c>
      <c r="R11" s="157" t="str" cm="1">
        <f t="array" ref="R11">IF(D11="Electric","--",IF(D11="Gasoline",_xlfn._xlws.FILTER(LSIEF[HC-ZH (g/hp-hr)],(LSIEF[Fuel]=D11)*(LSIEF[HP Bin]=I11)*(LSIEF[Model Year]=E11)),""))</f>
        <v/>
      </c>
      <c r="S11" s="158">
        <f t="shared" si="3"/>
        <v>0.32</v>
      </c>
      <c r="T11" s="159" cm="1">
        <f t="array" ref="T11">IF(D11="Electric","--",IF(D11="Diesel",_xlfn._xlws.FILTER(ORDEF[HCDR],(ORDEF[HP]=I11)*(ORDEF[Model_Year]=E11),),""))</f>
        <v>1.1199999999999999E-5</v>
      </c>
      <c r="U11" s="159" t="str" cm="1">
        <f t="array" ref="U11">IF(D11="Electric","--",IF(D11="Gasoline",_xlfn._xlws.FILTER(LSIEF[HC DR],(LSIEF[Fuel]=D11)*(LSIEF[HP Bin]=I11)*(LSIEF[Model Year]=E11)),""))</f>
        <v/>
      </c>
      <c r="V11" s="159">
        <f t="shared" si="4"/>
        <v>1.1199999999999999E-5</v>
      </c>
      <c r="W11" s="158" cm="1">
        <f t="array" ref="W11">IF(D11="Electric","--",IF(D11="Diesel",_xlfn._xlws.FILTER(ORDEF[NOXzh],(ORDEF[HP]=I11)*(ORDEF[Model_Year]=E11)),""))</f>
        <v>5.6512200000000004</v>
      </c>
      <c r="X11" s="158" t="str" cm="1">
        <f t="array" ref="X11">IF(D11="Electric","--",IF(D11="Gasoline",_xlfn._xlws.FILTER(LSIEF[NOX-ZH (g/hp-hr)],(LSIEF[Fuel]=D11)*(LSIEF[HP Bin]=I11)*(LSIEF[Model Year]=E11)),""))</f>
        <v/>
      </c>
      <c r="Y11" s="158">
        <f t="shared" si="5"/>
        <v>5.6512200000000004</v>
      </c>
      <c r="Z11" s="159" cm="1">
        <f t="array" ref="Z11">IF(D11="Electric","--",IF(D11="Diesel",_xlfn._xlws.FILTER(ORDEF[NOXdr],(ORDEF[HP]=I11)*(ORDEF[Model_Year]=E11)),""))</f>
        <v>9.3999999999999994E-5</v>
      </c>
      <c r="AA11" s="159" t="str" cm="1">
        <f t="array" ref="AA11">IF(E11="Electric","--",IF(D11="Gasoline",_xlfn._xlws.FILTER(LSIEF[NOX DR],(LSIEF[Fuel]=D11)*(LSIEF[HP Bin]=I11)*(LSIEF[Model Year]=E11)),""))</f>
        <v/>
      </c>
      <c r="AB11" s="159">
        <f t="shared" si="6"/>
        <v>9.3999999999999994E-5</v>
      </c>
      <c r="AC11" s="158" cm="1">
        <f t="array" ref="AC11">IF(D11="Electric","--",IF(D11="Diesel",_xlfn._xlws.FILTER(DFCF[Fuel_HC],(DFCF[MY]=E11)),""))</f>
        <v>0.9</v>
      </c>
      <c r="AD11" s="158" t="str" cm="1">
        <f t="array" ref="AD11">IF(D11="Electric","--",IF(D11="Gasoline",_xlfn._xlws.FILTER(GFCF[Fuel_HC],(GFCF[MY]=E11)),""))</f>
        <v/>
      </c>
      <c r="AE11" s="158">
        <f t="shared" si="7"/>
        <v>0.9</v>
      </c>
      <c r="AF11" s="157" cm="1">
        <f t="array" ref="AF11">IF(D11="Electric","--",IF(D11="Diesel",_xlfn._xlws.FILTER(DFCF[Fuel_NOX],(DFCF[MY]=E11)),""))</f>
        <v>0.93</v>
      </c>
      <c r="AG11" s="157" t="str" cm="1">
        <f t="array" ref="AG11">IF(D11="Electric","--",IF(D11="Gasoline",_xlfn._xlws.FILTER(GFCF[Fuel_NOX],(GFCF[MY]=E11)),""))</f>
        <v/>
      </c>
      <c r="AH11" s="157">
        <f t="shared" si="8"/>
        <v>0.93</v>
      </c>
      <c r="AI11" s="158">
        <f t="shared" si="9"/>
        <v>0.40896000000000005</v>
      </c>
      <c r="AJ11" s="158">
        <f t="shared" si="10"/>
        <v>6.3046746000000011</v>
      </c>
      <c r="AK11" s="158">
        <f t="shared" si="11"/>
        <v>233.77109416545085</v>
      </c>
      <c r="AL11" s="158">
        <f t="shared" si="12"/>
        <v>3603.8993534798665</v>
      </c>
      <c r="AM11" s="158">
        <f t="shared" si="13"/>
        <v>0.11688554708272543</v>
      </c>
      <c r="AN11" s="158">
        <f t="shared" si="14"/>
        <v>1.8019496767399332</v>
      </c>
      <c r="AO11" s="158">
        <f t="shared" si="15"/>
        <v>0.14143151197009776</v>
      </c>
      <c r="AP11" s="157"/>
      <c r="AR11" s="169"/>
      <c r="AS11" s="169"/>
      <c r="AT11" s="169"/>
    </row>
    <row r="12" spans="1:46" s="47" customFormat="1" x14ac:dyDescent="0.35">
      <c r="A12" s="157">
        <v>11</v>
      </c>
      <c r="B12" s="157" t="s">
        <v>20</v>
      </c>
      <c r="C12" s="157" t="s">
        <v>17</v>
      </c>
      <c r="D12" s="157" t="s">
        <v>9</v>
      </c>
      <c r="E12" s="157">
        <v>2005</v>
      </c>
      <c r="F12" s="157">
        <v>300</v>
      </c>
      <c r="G12" s="157">
        <v>1271</v>
      </c>
      <c r="H12" s="157" t="s">
        <v>620</v>
      </c>
      <c r="I12" s="157">
        <f t="shared" si="0"/>
        <v>600</v>
      </c>
      <c r="J12" s="157">
        <f>IF(D12="Electric","--",IF(D12="Diesel",VLOOKUP(C12,[2]ORDLF!A:B,2,FALSE),""))</f>
        <v>0.9</v>
      </c>
      <c r="K12" s="157" t="str">
        <f>IF(D12="Electric","--",IF(D12="Gasoline",VLOOKUP(C12,LSILF!A:C,3,FALSE),""))</f>
        <v/>
      </c>
      <c r="L12" s="158">
        <f>VLOOKUP(C12,ORDLF[[Equipment Type]:[Load Factor]],2,FALSE)</f>
        <v>0.34</v>
      </c>
      <c r="M12" s="157" cm="1">
        <f t="array" ref="M12">IF(D12="Electric","--",IF(D12="Diesel",_xlfn._xlws.FILTER(DIESCH[CH Cap],(DIESCH[HP Bin]=I12)),""))</f>
        <v>12000</v>
      </c>
      <c r="N12" s="157" t="str" cm="1">
        <f t="array" ref="N12">IF(D12="Electric","--",IF(D12="Gasoline",_xlfn._xlws.FILTER(LSICH[CH Cap],(LSICH[Fuel Type]=D12)*(LSICH[MY]=E12)),""))</f>
        <v/>
      </c>
      <c r="O12" s="157">
        <f t="shared" si="1"/>
        <v>12000</v>
      </c>
      <c r="P12" s="157">
        <f t="shared" si="2"/>
        <v>15252</v>
      </c>
      <c r="Q12" s="157" cm="1">
        <f t="array" ref="Q12">IF(D12="Electric","--",IF(D12="Diesel",_xlfn._xlws.FILTER(ORDEF[HC-ZH (g/hp-hr)],(ORDEF[HP]=I12)*(ORDEF[Model_Year]=E12)),""))</f>
        <v>0.1</v>
      </c>
      <c r="R12" s="157" t="str" cm="1">
        <f t="array" ref="R12">IF(D12="Electric","--",IF(D12="Gasoline",_xlfn._xlws.FILTER(LSIEF[HC-ZH (g/hp-hr)],(LSIEF[Fuel]=D12)*(LSIEF[HP Bin]=I12)*(LSIEF[Model Year]=E12)),""))</f>
        <v/>
      </c>
      <c r="S12" s="158">
        <f t="shared" si="3"/>
        <v>0.1</v>
      </c>
      <c r="T12" s="159" cm="1">
        <f t="array" ref="T12">IF(D12="Electric","--",IF(D12="Diesel",_xlfn._xlws.FILTER(ORDEF[HCDR],(ORDEF[HP]=I12)*(ORDEF[Model_Year]=E12),),""))</f>
        <v>2.5000000000000001E-5</v>
      </c>
      <c r="U12" s="159" t="str" cm="1">
        <f t="array" ref="U12">IF(D12="Electric","--",IF(D12="Gasoline",_xlfn._xlws.FILTER(LSIEF[HC DR],(LSIEF[Fuel]=D12)*(LSIEF[HP Bin]=I12)*(LSIEF[Model Year]=E12)),""))</f>
        <v/>
      </c>
      <c r="V12" s="159">
        <f t="shared" si="4"/>
        <v>2.5000000000000001E-5</v>
      </c>
      <c r="W12" s="158" cm="1">
        <f t="array" ref="W12">IF(D12="Electric","--",IF(D12="Diesel",_xlfn._xlws.FILTER(ORDEF[NOXzh],(ORDEF[HP]=I12)*(ORDEF[Model_Year]=E12)),""))</f>
        <v>4.0410079999999997</v>
      </c>
      <c r="X12" s="158" t="str" cm="1">
        <f t="array" ref="X12">IF(D12="Electric","--",IF(D12="Gasoline",_xlfn._xlws.FILTER(LSIEF[NOX-ZH (g/hp-hr)],(LSIEF[Fuel]=D12)*(LSIEF[HP Bin]=I12)*(LSIEF[Model Year]=E12)),""))</f>
        <v/>
      </c>
      <c r="Y12" s="158">
        <f t="shared" si="5"/>
        <v>4.0410079999999997</v>
      </c>
      <c r="Z12" s="159" cm="1">
        <f t="array" ref="Z12">IF(D12="Electric","--",IF(D12="Diesel",_xlfn._xlws.FILTER(ORDEF[NOXdr],(ORDEF[HP]=I12)*(ORDEF[Model_Year]=E12)),""))</f>
        <v>5.3499999999999999E-5</v>
      </c>
      <c r="AA12" s="159" t="str" cm="1">
        <f t="array" ref="AA12">IF(E12="Electric","--",IF(D12="Gasoline",_xlfn._xlws.FILTER(LSIEF[NOX DR],(LSIEF[Fuel]=D12)*(LSIEF[HP Bin]=I12)*(LSIEF[Model Year]=E12)),""))</f>
        <v/>
      </c>
      <c r="AB12" s="159">
        <f t="shared" si="6"/>
        <v>5.3499999999999999E-5</v>
      </c>
      <c r="AC12" s="158" cm="1">
        <f t="array" ref="AC12">IF(D12="Electric","--",IF(D12="Diesel",_xlfn._xlws.FILTER(DFCF[Fuel_HC],(DFCF[MY]=E12)),""))</f>
        <v>0.9</v>
      </c>
      <c r="AD12" s="158" t="str" cm="1">
        <f t="array" ref="AD12">IF(D12="Electric","--",IF(D12="Gasoline",_xlfn._xlws.FILTER(GFCF[Fuel_HC],(GFCF[MY]=E12)),""))</f>
        <v/>
      </c>
      <c r="AE12" s="158">
        <f t="shared" si="7"/>
        <v>0.9</v>
      </c>
      <c r="AF12" s="157" cm="1">
        <f t="array" ref="AF12">IF(D12="Electric","--",IF(D12="Diesel",_xlfn._xlws.FILTER(DFCF[Fuel_NOX],(DFCF[MY]=E12)),""))</f>
        <v>0.93</v>
      </c>
      <c r="AG12" s="157" t="str" cm="1">
        <f t="array" ref="AG12">IF(D12="Electric","--",IF(D12="Gasoline",_xlfn._xlws.FILTER(GFCF[Fuel_NOX],(GFCF[MY]=E12)),""))</f>
        <v/>
      </c>
      <c r="AH12" s="157">
        <f t="shared" si="8"/>
        <v>0.93</v>
      </c>
      <c r="AI12" s="158">
        <f t="shared" si="9"/>
        <v>0.36000000000000004</v>
      </c>
      <c r="AJ12" s="158">
        <f t="shared" si="10"/>
        <v>4.3551974400000004</v>
      </c>
      <c r="AK12" s="158">
        <f t="shared" si="11"/>
        <v>102.89220693901886</v>
      </c>
      <c r="AL12" s="158">
        <f t="shared" si="12"/>
        <v>1244.7663229354584</v>
      </c>
      <c r="AM12" s="158">
        <f t="shared" si="13"/>
        <v>5.1446103469509431E-2</v>
      </c>
      <c r="AN12" s="158">
        <f t="shared" si="14"/>
        <v>0.62238316146772932</v>
      </c>
      <c r="AO12" s="158">
        <f t="shared" si="15"/>
        <v>6.2249785198106408E-2</v>
      </c>
      <c r="AP12" s="157"/>
      <c r="AR12" s="169"/>
      <c r="AS12" s="169"/>
      <c r="AT12" s="169"/>
    </row>
    <row r="13" spans="1:46" s="47" customFormat="1" x14ac:dyDescent="0.35">
      <c r="A13" s="157">
        <v>12</v>
      </c>
      <c r="B13" s="157" t="s">
        <v>21</v>
      </c>
      <c r="C13" s="157" t="s">
        <v>17</v>
      </c>
      <c r="D13" s="157" t="s">
        <v>9</v>
      </c>
      <c r="E13" s="157">
        <v>2006</v>
      </c>
      <c r="F13" s="157">
        <v>700</v>
      </c>
      <c r="G13" s="157">
        <v>1271</v>
      </c>
      <c r="H13" s="157" t="s">
        <v>621</v>
      </c>
      <c r="I13" s="157">
        <f t="shared" si="0"/>
        <v>750</v>
      </c>
      <c r="J13" s="157">
        <f>IF(D13="Electric","--",IF(D13="Diesel",VLOOKUP(C13,[2]ORDLF!A:B,2,FALSE),""))</f>
        <v>0.9</v>
      </c>
      <c r="K13" s="157" t="str">
        <f>IF(D13="Electric","--",IF(D13="Gasoline",VLOOKUP(C13,LSILF!A:C,3,FALSE),""))</f>
        <v/>
      </c>
      <c r="L13" s="158">
        <f>VLOOKUP(C13,ORDLF[[Equipment Type]:[Load Factor]],2,FALSE)</f>
        <v>0.34</v>
      </c>
      <c r="M13" s="157" cm="1">
        <f t="array" ref="M13">IF(D13="Electric","--",IF(D13="Diesel",_xlfn._xlws.FILTER(DIESCH[CH Cap],(DIESCH[HP Bin]=I13)),""))</f>
        <v>12000</v>
      </c>
      <c r="N13" s="157" t="str" cm="1">
        <f t="array" ref="N13">IF(D13="Electric","--",IF(D13="Gasoline",_xlfn._xlws.FILTER(LSICH[CH Cap],(LSICH[Fuel Type]=D13)*(LSICH[MY]=E13)),""))</f>
        <v/>
      </c>
      <c r="O13" s="157">
        <f t="shared" si="1"/>
        <v>12000</v>
      </c>
      <c r="P13" s="157">
        <f t="shared" si="2"/>
        <v>13981</v>
      </c>
      <c r="Q13" s="157" cm="1">
        <f t="array" ref="Q13">IF(D13="Electric","--",IF(D13="Diesel",_xlfn._xlws.FILTER(ORDEF[HC-ZH (g/hp-hr)],(ORDEF[HP]=I13)*(ORDEF[Model_Year]=E13)),""))</f>
        <v>0.1</v>
      </c>
      <c r="R13" s="157" t="str" cm="1">
        <f t="array" ref="R13">IF(D13="Electric","--",IF(D13="Gasoline",_xlfn._xlws.FILTER(LSIEF[HC-ZH (g/hp-hr)],(LSIEF[Fuel]=D13)*(LSIEF[HP Bin]=I13)*(LSIEF[Model Year]=E13)),""))</f>
        <v/>
      </c>
      <c r="S13" s="158">
        <f t="shared" si="3"/>
        <v>0.1</v>
      </c>
      <c r="T13" s="159" cm="1">
        <f t="array" ref="T13">IF(D13="Electric","--",IF(D13="Diesel",_xlfn._xlws.FILTER(ORDEF[HCDR],(ORDEF[HP]=I13)*(ORDEF[Model_Year]=E13),),""))</f>
        <v>2.5000000000000001E-5</v>
      </c>
      <c r="U13" s="159" t="str" cm="1">
        <f t="array" ref="U13">IF(D13="Electric","--",IF(D13="Gasoline",_xlfn._xlws.FILTER(LSIEF[HC DR],(LSIEF[Fuel]=D13)*(LSIEF[HP Bin]=I13)*(LSIEF[Model Year]=E13)),""))</f>
        <v/>
      </c>
      <c r="V13" s="159">
        <f t="shared" si="4"/>
        <v>2.5000000000000001E-5</v>
      </c>
      <c r="W13" s="158" cm="1">
        <f t="array" ref="W13">IF(D13="Electric","--",IF(D13="Diesel",_xlfn._xlws.FILTER(ORDEF[NOXzh],(ORDEF[HP]=I13)*(ORDEF[Model_Year]=E13)),""))</f>
        <v>3.9044850000000002</v>
      </c>
      <c r="X13" s="158" t="str" cm="1">
        <f t="array" ref="X13">IF(D13="Electric","--",IF(D13="Gasoline",_xlfn._xlws.FILTER(LSIEF[NOX-ZH (g/hp-hr)],(LSIEF[Fuel]=D13)*(LSIEF[HP Bin]=I13)*(LSIEF[Model Year]=E13)),""))</f>
        <v/>
      </c>
      <c r="Y13" s="158">
        <f t="shared" si="5"/>
        <v>3.9044850000000002</v>
      </c>
      <c r="Z13" s="159" cm="1">
        <f t="array" ref="Z13">IF(D13="Electric","--",IF(D13="Diesel",_xlfn._xlws.FILTER(ORDEF[NOXdr],(ORDEF[HP]=I13)*(ORDEF[Model_Year]=E13)),""))</f>
        <v>5.0699999999999999E-5</v>
      </c>
      <c r="AA13" s="159" t="str" cm="1">
        <f t="array" ref="AA13">IF(E13="Electric","--",IF(D13="Gasoline",_xlfn._xlws.FILTER(LSIEF[NOX DR],(LSIEF[Fuel]=D13)*(LSIEF[HP Bin]=I13)*(LSIEF[Model Year]=E13)),""))</f>
        <v/>
      </c>
      <c r="AB13" s="159">
        <f t="shared" si="6"/>
        <v>5.0699999999999999E-5</v>
      </c>
      <c r="AC13" s="158" cm="1">
        <f t="array" ref="AC13">IF(D13="Electric","--",IF(D13="Diesel",_xlfn._xlws.FILTER(DFCF[Fuel_HC],(DFCF[MY]=E13)),""))</f>
        <v>0.9</v>
      </c>
      <c r="AD13" s="158" t="str" cm="1">
        <f t="array" ref="AD13">IF(D13="Electric","--",IF(D13="Gasoline",_xlfn._xlws.FILTER(GFCF[Fuel_HC],(GFCF[MY]=E13)),""))</f>
        <v/>
      </c>
      <c r="AE13" s="158">
        <f t="shared" si="7"/>
        <v>0.9</v>
      </c>
      <c r="AF13" s="157" cm="1">
        <f t="array" ref="AF13">IF(D13="Electric","--",IF(D13="Diesel",_xlfn._xlws.FILTER(DFCF[Fuel_NOX],(DFCF[MY]=E13)),""))</f>
        <v>0.93</v>
      </c>
      <c r="AG13" s="157" t="str" cm="1">
        <f t="array" ref="AG13">IF(D13="Electric","--",IF(D13="Gasoline",_xlfn._xlws.FILTER(GFCF[Fuel_NOX],(GFCF[MY]=E13)),""))</f>
        <v/>
      </c>
      <c r="AH13" s="157">
        <f t="shared" si="8"/>
        <v>0.93</v>
      </c>
      <c r="AI13" s="158">
        <f t="shared" si="9"/>
        <v>0.36000000000000004</v>
      </c>
      <c r="AJ13" s="158">
        <f t="shared" si="10"/>
        <v>4.19698305</v>
      </c>
      <c r="AK13" s="158">
        <f t="shared" si="11"/>
        <v>240.081816191044</v>
      </c>
      <c r="AL13" s="158">
        <f t="shared" si="12"/>
        <v>2798.9425365750753</v>
      </c>
      <c r="AM13" s="158">
        <f t="shared" si="13"/>
        <v>0.12004090809552201</v>
      </c>
      <c r="AN13" s="158">
        <f t="shared" si="14"/>
        <v>1.3994712682875377</v>
      </c>
      <c r="AO13" s="158">
        <f t="shared" si="15"/>
        <v>0.14524949879558163</v>
      </c>
      <c r="AP13" s="157"/>
      <c r="AR13" s="169"/>
      <c r="AS13" s="169"/>
      <c r="AT13" s="169"/>
    </row>
    <row r="14" spans="1:46" s="47" customFormat="1" x14ac:dyDescent="0.35">
      <c r="A14" s="157">
        <v>13</v>
      </c>
      <c r="B14" s="157">
        <v>14245</v>
      </c>
      <c r="C14" s="157" t="s">
        <v>17</v>
      </c>
      <c r="D14" s="157" t="s">
        <v>9</v>
      </c>
      <c r="E14" s="157">
        <v>2007</v>
      </c>
      <c r="F14" s="157">
        <v>511</v>
      </c>
      <c r="G14" s="157">
        <v>1271</v>
      </c>
      <c r="H14" s="157" t="s">
        <v>621</v>
      </c>
      <c r="I14" s="157">
        <f t="shared" si="0"/>
        <v>600</v>
      </c>
      <c r="J14" s="157">
        <f>IF(D14="Electric","--",IF(D14="Diesel",VLOOKUP(C14,[2]ORDLF!A:B,2,FALSE),""))</f>
        <v>0.9</v>
      </c>
      <c r="K14" s="157" t="str">
        <f>IF(D14="Electric","--",IF(D14="Gasoline",VLOOKUP(C14,LSILF!A:C,3,FALSE),""))</f>
        <v/>
      </c>
      <c r="L14" s="158">
        <f>VLOOKUP(C14,ORDLF[[Equipment Type]:[Load Factor]],2,FALSE)</f>
        <v>0.34</v>
      </c>
      <c r="M14" s="157" cm="1">
        <f t="array" ref="M14">IF(D14="Electric","--",IF(D14="Diesel",_xlfn._xlws.FILTER(DIESCH[CH Cap],(DIESCH[HP Bin]=I14)),""))</f>
        <v>12000</v>
      </c>
      <c r="N14" s="157" t="str" cm="1">
        <f t="array" ref="N14">IF(D14="Electric","--",IF(D14="Gasoline",_xlfn._xlws.FILTER(LSICH[CH Cap],(LSICH[Fuel Type]=D14)*(LSICH[MY]=E14)),""))</f>
        <v/>
      </c>
      <c r="O14" s="157">
        <f t="shared" si="1"/>
        <v>12000</v>
      </c>
      <c r="P14" s="157">
        <f t="shared" si="2"/>
        <v>12710</v>
      </c>
      <c r="Q14" s="157" cm="1">
        <f t="array" ref="Q14">IF(D14="Electric","--",IF(D14="Diesel",_xlfn._xlws.FILTER(ORDEF[HC-ZH (g/hp-hr)],(ORDEF[HP]=I14)*(ORDEF[Model_Year]=E14)),""))</f>
        <v>0.1</v>
      </c>
      <c r="R14" s="157" t="str" cm="1">
        <f t="array" ref="R14">IF(D14="Electric","--",IF(D14="Gasoline",_xlfn._xlws.FILTER(LSIEF[HC-ZH (g/hp-hr)],(LSIEF[Fuel]=D14)*(LSIEF[HP Bin]=I14)*(LSIEF[Model Year]=E14)),""))</f>
        <v/>
      </c>
      <c r="S14" s="158">
        <f t="shared" si="3"/>
        <v>0.1</v>
      </c>
      <c r="T14" s="159" cm="1">
        <f t="array" ref="T14">IF(D14="Electric","--",IF(D14="Diesel",_xlfn._xlws.FILTER(ORDEF[HCDR],(ORDEF[HP]=I14)*(ORDEF[Model_Year]=E14),),""))</f>
        <v>2.5000000000000001E-5</v>
      </c>
      <c r="U14" s="159" t="str" cm="1">
        <f t="array" ref="U14">IF(D14="Electric","--",IF(D14="Gasoline",_xlfn._xlws.FILTER(LSIEF[HC DR],(LSIEF[Fuel]=D14)*(LSIEF[HP Bin]=I14)*(LSIEF[Model Year]=E14)),""))</f>
        <v/>
      </c>
      <c r="V14" s="159">
        <f t="shared" si="4"/>
        <v>2.5000000000000001E-5</v>
      </c>
      <c r="W14" s="158" cm="1">
        <f t="array" ref="W14">IF(D14="Electric","--",IF(D14="Diesel",_xlfn._xlws.FILTER(ORDEF[NOXzh],(ORDEF[HP]=I14)*(ORDEF[Model_Year]=E14)),""))</f>
        <v>2.8072650000000001</v>
      </c>
      <c r="X14" s="158" t="str" cm="1">
        <f t="array" ref="X14">IF(D14="Electric","--",IF(D14="Gasoline",_xlfn._xlws.FILTER(LSIEF[NOX-ZH (g/hp-hr)],(LSIEF[Fuel]=D14)*(LSIEF[HP Bin]=I14)*(LSIEF[Model Year]=E14)),""))</f>
        <v/>
      </c>
      <c r="Y14" s="158">
        <f t="shared" si="5"/>
        <v>2.8072650000000001</v>
      </c>
      <c r="Z14" s="159" cm="1">
        <f t="array" ref="Z14">IF(D14="Electric","--",IF(D14="Diesel",_xlfn._xlws.FILTER(ORDEF[NOXdr],(ORDEF[HP]=I14)*(ORDEF[Model_Year]=E14)),""))</f>
        <v>3.6399999999999997E-5</v>
      </c>
      <c r="AA14" s="159" t="str" cm="1">
        <f t="array" ref="AA14">IF(E14="Electric","--",IF(D14="Gasoline",_xlfn._xlws.FILTER(LSIEF[NOX DR],(LSIEF[Fuel]=D14)*(LSIEF[HP Bin]=I14)*(LSIEF[Model Year]=E14)),""))</f>
        <v/>
      </c>
      <c r="AB14" s="159">
        <f t="shared" si="6"/>
        <v>3.6399999999999997E-5</v>
      </c>
      <c r="AC14" s="158" cm="1">
        <f t="array" ref="AC14">IF(D14="Electric","--",IF(D14="Diesel",_xlfn._xlws.FILTER(DFCF[Fuel_HC],(DFCF[MY]=E14)),""))</f>
        <v>0.9</v>
      </c>
      <c r="AD14" s="158" t="str" cm="1">
        <f t="array" ref="AD14">IF(D14="Electric","--",IF(D14="Gasoline",_xlfn._xlws.FILTER(GFCF[Fuel_HC],(GFCF[MY]=E14)),""))</f>
        <v/>
      </c>
      <c r="AE14" s="158">
        <f t="shared" si="7"/>
        <v>0.9</v>
      </c>
      <c r="AF14" s="157" cm="1">
        <f t="array" ref="AF14">IF(D14="Electric","--",IF(D14="Diesel",_xlfn._xlws.FILTER(DFCF[Fuel_NOX],(DFCF[MY]=E14)),""))</f>
        <v>0.95</v>
      </c>
      <c r="AG14" s="157" t="str" cm="1">
        <f t="array" ref="AG14">IF(D14="Electric","--",IF(D14="Gasoline",_xlfn._xlws.FILTER(GFCF[Fuel_NOX],(GFCF[MY]=E14)),""))</f>
        <v/>
      </c>
      <c r="AH14" s="157">
        <f t="shared" si="8"/>
        <v>0.95</v>
      </c>
      <c r="AI14" s="158">
        <f t="shared" si="9"/>
        <v>0.36000000000000004</v>
      </c>
      <c r="AJ14" s="158">
        <f t="shared" si="10"/>
        <v>3.0818617499999998</v>
      </c>
      <c r="AK14" s="158">
        <f t="shared" si="11"/>
        <v>175.25972581946209</v>
      </c>
      <c r="AL14" s="158">
        <f t="shared" si="12"/>
        <v>1500.3506814402433</v>
      </c>
      <c r="AM14" s="158">
        <f t="shared" si="13"/>
        <v>8.7629862909731057E-2</v>
      </c>
      <c r="AN14" s="158">
        <f t="shared" si="14"/>
        <v>0.75017534072012171</v>
      </c>
      <c r="AO14" s="158">
        <f t="shared" si="15"/>
        <v>0.10603213412077457</v>
      </c>
      <c r="AP14" s="157"/>
      <c r="AR14" s="169"/>
      <c r="AS14" s="169"/>
      <c r="AT14" s="169"/>
    </row>
    <row r="15" spans="1:46" s="47" customFormat="1" x14ac:dyDescent="0.35">
      <c r="A15" s="157">
        <v>14</v>
      </c>
      <c r="B15" s="157" t="s">
        <v>22</v>
      </c>
      <c r="C15" s="157" t="s">
        <v>17</v>
      </c>
      <c r="D15" s="157" t="s">
        <v>9</v>
      </c>
      <c r="E15" s="157">
        <v>2011</v>
      </c>
      <c r="F15" s="157">
        <v>679</v>
      </c>
      <c r="G15" s="157">
        <v>1271</v>
      </c>
      <c r="H15" s="157" t="s">
        <v>734</v>
      </c>
      <c r="I15" s="157">
        <f t="shared" si="0"/>
        <v>750</v>
      </c>
      <c r="J15" s="157">
        <f>IF(D15="Electric","--",IF(D15="Diesel",VLOOKUP(C15,[2]ORDLF!A:B,2,FALSE),""))</f>
        <v>0.9</v>
      </c>
      <c r="K15" s="157" t="str">
        <f>IF(D15="Electric","--",IF(D15="Gasoline",VLOOKUP(C15,LSILF!A:C,3,FALSE),""))</f>
        <v/>
      </c>
      <c r="L15" s="158">
        <f>VLOOKUP(C15,ORDLF[[Equipment Type]:[Load Factor]],2,FALSE)</f>
        <v>0.34</v>
      </c>
      <c r="M15" s="157" cm="1">
        <f t="array" ref="M15">IF(D15="Electric","--",IF(D15="Diesel",_xlfn._xlws.FILTER(DIESCH[CH Cap],(DIESCH[HP Bin]=I15)),""))</f>
        <v>12000</v>
      </c>
      <c r="N15" s="157" t="str" cm="1">
        <f t="array" ref="N15">IF(D15="Electric","--",IF(D15="Gasoline",_xlfn._xlws.FILTER(LSICH[CH Cap],(LSICH[Fuel Type]=D15)*(LSICH[MY]=E15)),""))</f>
        <v/>
      </c>
      <c r="O15" s="157">
        <f t="shared" si="1"/>
        <v>12000</v>
      </c>
      <c r="P15" s="157">
        <f t="shared" si="2"/>
        <v>7626</v>
      </c>
      <c r="Q15" s="157" cm="1">
        <f t="array" ref="Q15">IF(D15="Electric","--",IF(D15="Diesel",_xlfn._xlws.FILTER(ORDEF[HC-ZH (g/hp-hr)],(ORDEF[HP]=I15)*(ORDEF[Model_Year]=E15)),""))</f>
        <v>7.0000000000000007E-2</v>
      </c>
      <c r="R15" s="157" t="str" cm="1">
        <f t="array" ref="R15">IF(D15="Electric","--",IF(D15="Gasoline",_xlfn._xlws.FILTER(LSIEF[HC-ZH (g/hp-hr)],(LSIEF[Fuel]=D15)*(LSIEF[HP Bin]=I15)*(LSIEF[Model Year]=E15)),""))</f>
        <v/>
      </c>
      <c r="S15" s="158">
        <f t="shared" si="3"/>
        <v>7.0000000000000007E-2</v>
      </c>
      <c r="T15" s="159" cm="1">
        <f t="array" ref="T15">IF(D15="Electric","--",IF(D15="Diesel",_xlfn._xlws.FILTER(ORDEF[HCDR],(ORDEF[HP]=I15)*(ORDEF[Model_Year]=E15),),""))</f>
        <v>1.8300000000000001E-5</v>
      </c>
      <c r="U15" s="159" t="str" cm="1">
        <f t="array" ref="U15">IF(D15="Electric","--",IF(D15="Gasoline",_xlfn._xlws.FILTER(LSIEF[HC DR],(LSIEF[Fuel]=D15)*(LSIEF[HP Bin]=I15)*(LSIEF[Model Year]=E15)),""))</f>
        <v/>
      </c>
      <c r="V15" s="159">
        <f t="shared" si="4"/>
        <v>1.8300000000000001E-5</v>
      </c>
      <c r="W15" s="158" cm="1">
        <f t="array" ref="W15">IF(D15="Electric","--",IF(D15="Diesel",_xlfn._xlws.FILTER(ORDEF[NOXzh],(ORDEF[HP]=I15)*(ORDEF[Model_Year]=E15)),""))</f>
        <v>1.6405400000000001</v>
      </c>
      <c r="X15" s="158" t="str" cm="1">
        <f t="array" ref="X15">IF(D15="Electric","--",IF(D15="Gasoline",_xlfn._xlws.FILTER(LSIEF[NOX-ZH (g/hp-hr)],(LSIEF[Fuel]=D15)*(LSIEF[HP Bin]=I15)*(LSIEF[Model Year]=E15)),""))</f>
        <v/>
      </c>
      <c r="Y15" s="158">
        <f t="shared" si="5"/>
        <v>1.6405400000000001</v>
      </c>
      <c r="Z15" s="159" cm="1">
        <f t="array" ref="Z15">IF(D15="Electric","--",IF(D15="Diesel",_xlfn._xlws.FILTER(ORDEF[NOXdr],(ORDEF[HP]=I15)*(ORDEF[Model_Year]=E15)),""))</f>
        <v>2.1399999999999998E-5</v>
      </c>
      <c r="AA15" s="159" t="str" cm="1">
        <f t="array" ref="AA15">IF(E15="Electric","--",IF(D15="Gasoline",_xlfn._xlws.FILTER(LSIEF[NOX DR],(LSIEF[Fuel]=D15)*(LSIEF[HP Bin]=I15)*(LSIEF[Model Year]=E15)),""))</f>
        <v/>
      </c>
      <c r="AB15" s="159">
        <f t="shared" si="6"/>
        <v>2.1399999999999998E-5</v>
      </c>
      <c r="AC15" s="158" cm="1">
        <f t="array" ref="AC15">IF(D15="Electric","--",IF(D15="Diesel",_xlfn._xlws.FILTER(DFCF[Fuel_HC],(DFCF[MY]=E15)),""))</f>
        <v>0.9</v>
      </c>
      <c r="AD15" s="158" t="str" cm="1">
        <f t="array" ref="AD15">IF(D15="Electric","--",IF(D15="Gasoline",_xlfn._xlws.FILTER(GFCF[Fuel_HC],(GFCF[MY]=E15)),""))</f>
        <v/>
      </c>
      <c r="AE15" s="158">
        <f t="shared" si="7"/>
        <v>0.9</v>
      </c>
      <c r="AF15" s="157" cm="1">
        <f t="array" ref="AF15">IF(D15="Electric","--",IF(D15="Diesel",_xlfn._xlws.FILTER(DFCF[Fuel_NOX],(DFCF[MY]=E15)),""))</f>
        <v>0.95</v>
      </c>
      <c r="AG15" s="157" t="str" cm="1">
        <f t="array" ref="AG15">IF(D15="Electric","--",IF(D15="Gasoline",_xlfn._xlws.FILTER(GFCF[Fuel_NOX],(GFCF[MY]=E15)),""))</f>
        <v/>
      </c>
      <c r="AH15" s="157">
        <f t="shared" si="8"/>
        <v>0.95</v>
      </c>
      <c r="AI15" s="158">
        <f t="shared" si="9"/>
        <v>0.18860022000000001</v>
      </c>
      <c r="AJ15" s="158">
        <f t="shared" si="10"/>
        <v>1.71354958</v>
      </c>
      <c r="AK15" s="158">
        <f t="shared" si="11"/>
        <v>122.00305236411542</v>
      </c>
      <c r="AL15" s="158">
        <f t="shared" si="12"/>
        <v>1108.4731456689071</v>
      </c>
      <c r="AM15" s="158">
        <f t="shared" si="13"/>
        <v>6.100152618205771E-2</v>
      </c>
      <c r="AN15" s="158">
        <f t="shared" si="14"/>
        <v>0.5542365728344536</v>
      </c>
      <c r="AO15" s="158">
        <f t="shared" si="15"/>
        <v>7.3811846680289825E-2</v>
      </c>
      <c r="AP15" s="157"/>
      <c r="AR15" s="169"/>
      <c r="AS15" s="169"/>
      <c r="AT15" s="169"/>
    </row>
    <row r="16" spans="1:46" s="47" customFormat="1" x14ac:dyDescent="0.35">
      <c r="A16" s="157">
        <v>15</v>
      </c>
      <c r="B16" s="157" t="s">
        <v>23</v>
      </c>
      <c r="C16" s="157" t="s">
        <v>17</v>
      </c>
      <c r="D16" s="157" t="s">
        <v>9</v>
      </c>
      <c r="E16" s="157">
        <v>2015</v>
      </c>
      <c r="F16" s="157">
        <v>333</v>
      </c>
      <c r="G16" s="157">
        <v>1271</v>
      </c>
      <c r="H16" s="157" t="s">
        <v>622</v>
      </c>
      <c r="I16" s="157">
        <f t="shared" si="0"/>
        <v>600</v>
      </c>
      <c r="J16" s="157">
        <f>IF(D16="Electric","--",IF(D16="Diesel",VLOOKUP(C16,[2]ORDLF!A:B,2,FALSE),""))</f>
        <v>0.9</v>
      </c>
      <c r="K16" s="157" t="str">
        <f>IF(D16="Electric","--",IF(D16="Gasoline",VLOOKUP(C16,LSILF!A:C,3,FALSE),""))</f>
        <v/>
      </c>
      <c r="L16" s="158">
        <f>VLOOKUP(C16,ORDLF[[Equipment Type]:[Load Factor]],2,FALSE)</f>
        <v>0.34</v>
      </c>
      <c r="M16" s="157" cm="1">
        <f t="array" ref="M16">IF(D16="Electric","--",IF(D16="Diesel",_xlfn._xlws.FILTER(DIESCH[CH Cap],(DIESCH[HP Bin]=I16)),""))</f>
        <v>12000</v>
      </c>
      <c r="N16" s="157" t="str" cm="1">
        <f t="array" ref="N16">IF(D16="Electric","--",IF(D16="Gasoline",_xlfn._xlws.FILTER(LSICH[CH Cap],(LSICH[Fuel Type]=D16)*(LSICH[MY]=E16)),""))</f>
        <v/>
      </c>
      <c r="O16" s="157">
        <f t="shared" si="1"/>
        <v>12000</v>
      </c>
      <c r="P16" s="157">
        <f t="shared" si="2"/>
        <v>2542</v>
      </c>
      <c r="Q16" s="157" cm="1">
        <f t="array" ref="Q16">IF(D16="Electric","--",IF(D16="Diesel",_xlfn._xlws.FILTER(ORDEF[HC-ZH (g/hp-hr)],(ORDEF[HP]=I16)*(ORDEF[Model_Year]=E16)),""))</f>
        <v>0.05</v>
      </c>
      <c r="R16" s="157" t="str" cm="1">
        <f t="array" ref="R16">IF(D16="Electric","--",IF(D16="Gasoline",_xlfn._xlws.FILTER(LSIEF[HC-ZH (g/hp-hr)],(LSIEF[Fuel]=D16)*(LSIEF[HP Bin]=I16)*(LSIEF[Model Year]=E16)),""))</f>
        <v/>
      </c>
      <c r="S16" s="158">
        <f t="shared" si="3"/>
        <v>0.05</v>
      </c>
      <c r="T16" s="159" cm="1">
        <f t="array" ref="T16">IF(D16="Electric","--",IF(D16="Diesel",_xlfn._xlws.FILTER(ORDEF[HCDR],(ORDEF[HP]=I16)*(ORDEF[Model_Year]=E16),),""))</f>
        <v>1.17E-5</v>
      </c>
      <c r="U16" s="159" t="str" cm="1">
        <f t="array" ref="U16">IF(D16="Electric","--",IF(D16="Gasoline",_xlfn._xlws.FILTER(LSIEF[HC DR],(LSIEF[Fuel]=D16)*(LSIEF[HP Bin]=I16)*(LSIEF[Model Year]=E16)),""))</f>
        <v/>
      </c>
      <c r="V16" s="159">
        <f t="shared" si="4"/>
        <v>1.17E-5</v>
      </c>
      <c r="W16" s="158" cm="1">
        <f t="array" ref="W16">IF(D16="Electric","--",IF(D16="Diesel",_xlfn._xlws.FILTER(ORDEF[NOXzh],(ORDEF[HP]=I16)*(ORDEF[Model_Year]=E16)),""))</f>
        <v>0.81261700000000003</v>
      </c>
      <c r="X16" s="158" t="str" cm="1">
        <f t="array" ref="X16">IF(D16="Electric","--",IF(D16="Gasoline",_xlfn._xlws.FILTER(LSIEF[NOX-ZH (g/hp-hr)],(LSIEF[Fuel]=D16)*(LSIEF[HP Bin]=I16)*(LSIEF[Model Year]=E16)),""))</f>
        <v/>
      </c>
      <c r="Y16" s="158">
        <f t="shared" si="5"/>
        <v>0.81261700000000003</v>
      </c>
      <c r="Z16" s="159" cm="1">
        <f t="array" ref="Z16">IF(D16="Electric","--",IF(D16="Diesel",_xlfn._xlws.FILTER(ORDEF[NOXdr],(ORDEF[HP]=I16)*(ORDEF[Model_Year]=E16)),""))</f>
        <v>1.0699999999999999E-5</v>
      </c>
      <c r="AA16" s="159" t="str" cm="1">
        <f t="array" ref="AA16">IF(E16="Electric","--",IF(D16="Gasoline",_xlfn._xlws.FILTER(LSIEF[NOX DR],(LSIEF[Fuel]=D16)*(LSIEF[HP Bin]=I16)*(LSIEF[Model Year]=E16)),""))</f>
        <v/>
      </c>
      <c r="AB16" s="159">
        <f t="shared" si="6"/>
        <v>1.0699999999999999E-5</v>
      </c>
      <c r="AC16" s="158" cm="1">
        <f t="array" ref="AC16">IF(D16="Electric","--",IF(D16="Diesel",_xlfn._xlws.FILTER(DFCF[Fuel_HC],(DFCF[MY]=E16)),""))</f>
        <v>0.9</v>
      </c>
      <c r="AD16" s="158" t="str" cm="1">
        <f t="array" ref="AD16">IF(D16="Electric","--",IF(D16="Gasoline",_xlfn._xlws.FILTER(GFCF[Fuel_HC],(GFCF[MY]=E16)),""))</f>
        <v/>
      </c>
      <c r="AE16" s="158">
        <f t="shared" si="7"/>
        <v>0.9</v>
      </c>
      <c r="AF16" s="157" cm="1">
        <f t="array" ref="AF16">IF(D16="Electric","--",IF(D16="Diesel",_xlfn._xlws.FILTER(DFCF[Fuel_NOX],(DFCF[MY]=E16)),""))</f>
        <v>0.95</v>
      </c>
      <c r="AG16" s="157" t="str" cm="1">
        <f t="array" ref="AG16">IF(D16="Electric","--",IF(D16="Gasoline",_xlfn._xlws.FILTER(GFCF[Fuel_NOX],(GFCF[MY]=E16)),""))</f>
        <v/>
      </c>
      <c r="AH16" s="157">
        <f t="shared" si="8"/>
        <v>0.95</v>
      </c>
      <c r="AI16" s="158">
        <f t="shared" si="9"/>
        <v>7.1767259999999999E-2</v>
      </c>
      <c r="AJ16" s="158">
        <f t="shared" si="10"/>
        <v>0.79782558000000003</v>
      </c>
      <c r="AK16" s="158">
        <f t="shared" si="11"/>
        <v>22.768232949379637</v>
      </c>
      <c r="AL16" s="158">
        <f t="shared" si="12"/>
        <v>253.11094025902511</v>
      </c>
      <c r="AM16" s="158">
        <f t="shared" si="13"/>
        <v>1.1384116474689818E-2</v>
      </c>
      <c r="AN16" s="158">
        <f t="shared" si="14"/>
        <v>0.12655547012951257</v>
      </c>
      <c r="AO16" s="158">
        <f t="shared" si="15"/>
        <v>1.377478093437468E-2</v>
      </c>
      <c r="AP16" s="157"/>
      <c r="AR16" s="169"/>
      <c r="AS16" s="169"/>
      <c r="AT16" s="169"/>
    </row>
    <row r="17" spans="1:46" s="47" customFormat="1" x14ac:dyDescent="0.35">
      <c r="A17" s="157">
        <v>16</v>
      </c>
      <c r="B17" s="157" t="s">
        <v>24</v>
      </c>
      <c r="C17" s="157" t="s">
        <v>17</v>
      </c>
      <c r="D17" s="157" t="s">
        <v>9</v>
      </c>
      <c r="E17" s="157">
        <v>2015</v>
      </c>
      <c r="F17" s="157">
        <v>360</v>
      </c>
      <c r="G17" s="157">
        <v>1271</v>
      </c>
      <c r="H17" s="157" t="s">
        <v>622</v>
      </c>
      <c r="I17" s="157">
        <f t="shared" si="0"/>
        <v>600</v>
      </c>
      <c r="J17" s="157">
        <f>IF(D17="Electric","--",IF(D17="Diesel",VLOOKUP(C17,[2]ORDLF!A:B,2,FALSE),""))</f>
        <v>0.9</v>
      </c>
      <c r="K17" s="157" t="str">
        <f>IF(D17="Electric","--",IF(D17="Gasoline",VLOOKUP(C17,LSILF!A:C,3,FALSE),""))</f>
        <v/>
      </c>
      <c r="L17" s="158">
        <f>VLOOKUP(C17,ORDLF[[Equipment Type]:[Load Factor]],2,FALSE)</f>
        <v>0.34</v>
      </c>
      <c r="M17" s="157" cm="1">
        <f t="array" ref="M17">IF(D17="Electric","--",IF(D17="Diesel",_xlfn._xlws.FILTER(DIESCH[CH Cap],(DIESCH[HP Bin]=I17)),""))</f>
        <v>12000</v>
      </c>
      <c r="N17" s="157" t="str" cm="1">
        <f t="array" ref="N17">IF(D17="Electric","--",IF(D17="Gasoline",_xlfn._xlws.FILTER(LSICH[CH Cap],(LSICH[Fuel Type]=D17)*(LSICH[MY]=E17)),""))</f>
        <v/>
      </c>
      <c r="O17" s="157">
        <f t="shared" si="1"/>
        <v>12000</v>
      </c>
      <c r="P17" s="157">
        <f t="shared" si="2"/>
        <v>2542</v>
      </c>
      <c r="Q17" s="157" cm="1">
        <f t="array" ref="Q17">IF(D17="Electric","--",IF(D17="Diesel",_xlfn._xlws.FILTER(ORDEF[HC-ZH (g/hp-hr)],(ORDEF[HP]=I17)*(ORDEF[Model_Year]=E17)),""))</f>
        <v>0.05</v>
      </c>
      <c r="R17" s="157" t="str" cm="1">
        <f t="array" ref="R17">IF(D17="Electric","--",IF(D17="Gasoline",_xlfn._xlws.FILTER(LSIEF[HC-ZH (g/hp-hr)],(LSIEF[Fuel]=D17)*(LSIEF[HP Bin]=I17)*(LSIEF[Model Year]=E17)),""))</f>
        <v/>
      </c>
      <c r="S17" s="158">
        <f t="shared" si="3"/>
        <v>0.05</v>
      </c>
      <c r="T17" s="159" cm="1">
        <f t="array" ref="T17">IF(D17="Electric","--",IF(D17="Diesel",_xlfn._xlws.FILTER(ORDEF[HCDR],(ORDEF[HP]=I17)*(ORDEF[Model_Year]=E17),),""))</f>
        <v>1.17E-5</v>
      </c>
      <c r="U17" s="159" t="str" cm="1">
        <f t="array" ref="U17">IF(D17="Electric","--",IF(D17="Gasoline",_xlfn._xlws.FILTER(LSIEF[HC DR],(LSIEF[Fuel]=D17)*(LSIEF[HP Bin]=I17)*(LSIEF[Model Year]=E17)),""))</f>
        <v/>
      </c>
      <c r="V17" s="159">
        <f t="shared" si="4"/>
        <v>1.17E-5</v>
      </c>
      <c r="W17" s="158" cm="1">
        <f t="array" ref="W17">IF(D17="Electric","--",IF(D17="Diesel",_xlfn._xlws.FILTER(ORDEF[NOXzh],(ORDEF[HP]=I17)*(ORDEF[Model_Year]=E17)),""))</f>
        <v>0.81261700000000003</v>
      </c>
      <c r="X17" s="158" t="str" cm="1">
        <f t="array" ref="X17">IF(D17="Electric","--",IF(D17="Gasoline",_xlfn._xlws.FILTER(LSIEF[NOX-ZH (g/hp-hr)],(LSIEF[Fuel]=D17)*(LSIEF[HP Bin]=I17)*(LSIEF[Model Year]=E17)),""))</f>
        <v/>
      </c>
      <c r="Y17" s="158">
        <f t="shared" si="5"/>
        <v>0.81261700000000003</v>
      </c>
      <c r="Z17" s="159" cm="1">
        <f t="array" ref="Z17">IF(D17="Electric","--",IF(D17="Diesel",_xlfn._xlws.FILTER(ORDEF[NOXdr],(ORDEF[HP]=I17)*(ORDEF[Model_Year]=E17)),""))</f>
        <v>1.0699999999999999E-5</v>
      </c>
      <c r="AA17" s="159" t="str" cm="1">
        <f t="array" ref="AA17">IF(E17="Electric","--",IF(D17="Gasoline",_xlfn._xlws.FILTER(LSIEF[NOX DR],(LSIEF[Fuel]=D17)*(LSIEF[HP Bin]=I17)*(LSIEF[Model Year]=E17)),""))</f>
        <v/>
      </c>
      <c r="AB17" s="159">
        <f t="shared" si="6"/>
        <v>1.0699999999999999E-5</v>
      </c>
      <c r="AC17" s="158" cm="1">
        <f t="array" ref="AC17">IF(D17="Electric","--",IF(D17="Diesel",_xlfn._xlws.FILTER(DFCF[Fuel_HC],(DFCF[MY]=E17)),""))</f>
        <v>0.9</v>
      </c>
      <c r="AD17" s="158" t="str" cm="1">
        <f t="array" ref="AD17">IF(D17="Electric","--",IF(D17="Gasoline",_xlfn._xlws.FILTER(GFCF[Fuel_HC],(GFCF[MY]=E17)),""))</f>
        <v/>
      </c>
      <c r="AE17" s="158">
        <f t="shared" si="7"/>
        <v>0.9</v>
      </c>
      <c r="AF17" s="157" cm="1">
        <f t="array" ref="AF17">IF(D17="Electric","--",IF(D17="Diesel",_xlfn._xlws.FILTER(DFCF[Fuel_NOX],(DFCF[MY]=E17)),""))</f>
        <v>0.95</v>
      </c>
      <c r="AG17" s="157" t="str" cm="1">
        <f t="array" ref="AG17">IF(D17="Electric","--",IF(D17="Gasoline",_xlfn._xlws.FILTER(GFCF[Fuel_NOX],(GFCF[MY]=E17)),""))</f>
        <v/>
      </c>
      <c r="AH17" s="157">
        <f t="shared" si="8"/>
        <v>0.95</v>
      </c>
      <c r="AI17" s="158">
        <f t="shared" si="9"/>
        <v>7.1767259999999999E-2</v>
      </c>
      <c r="AJ17" s="158">
        <f t="shared" si="10"/>
        <v>0.79782558000000003</v>
      </c>
      <c r="AK17" s="158">
        <f t="shared" si="11"/>
        <v>24.614305891221228</v>
      </c>
      <c r="AL17" s="158">
        <f t="shared" si="12"/>
        <v>273.63344892867582</v>
      </c>
      <c r="AM17" s="158">
        <f t="shared" si="13"/>
        <v>1.2307152945610616E-2</v>
      </c>
      <c r="AN17" s="158">
        <f t="shared" si="14"/>
        <v>0.13681672446433793</v>
      </c>
      <c r="AO17" s="158">
        <f t="shared" si="15"/>
        <v>1.4891655064188845E-2</v>
      </c>
      <c r="AP17" s="157"/>
      <c r="AR17" s="169"/>
      <c r="AS17" s="169"/>
      <c r="AT17" s="169"/>
    </row>
    <row r="18" spans="1:46" s="47" customFormat="1" x14ac:dyDescent="0.35">
      <c r="A18" s="157">
        <v>17</v>
      </c>
      <c r="B18" s="157" t="s">
        <v>25</v>
      </c>
      <c r="C18" s="157" t="s">
        <v>17</v>
      </c>
      <c r="D18" s="157" t="s">
        <v>9</v>
      </c>
      <c r="E18" s="157">
        <v>2015</v>
      </c>
      <c r="F18" s="157">
        <v>544</v>
      </c>
      <c r="G18" s="157">
        <v>1271</v>
      </c>
      <c r="H18" s="157" t="s">
        <v>622</v>
      </c>
      <c r="I18" s="157">
        <f t="shared" si="0"/>
        <v>600</v>
      </c>
      <c r="J18" s="157">
        <f>IF(D18="Electric","--",IF(D18="Diesel",VLOOKUP(C18,[2]ORDLF!A:B,2,FALSE),""))</f>
        <v>0.9</v>
      </c>
      <c r="K18" s="157" t="str">
        <f>IF(D18="Electric","--",IF(D18="Gasoline",VLOOKUP(C18,LSILF!A:C,3,FALSE),""))</f>
        <v/>
      </c>
      <c r="L18" s="158">
        <f>VLOOKUP(C18,ORDLF[[Equipment Type]:[Load Factor]],2,FALSE)</f>
        <v>0.34</v>
      </c>
      <c r="M18" s="157" cm="1">
        <f t="array" ref="M18">IF(D18="Electric","--",IF(D18="Diesel",_xlfn._xlws.FILTER(DIESCH[CH Cap],(DIESCH[HP Bin]=I18)),""))</f>
        <v>12000</v>
      </c>
      <c r="N18" s="157" t="str" cm="1">
        <f t="array" ref="N18">IF(D18="Electric","--",IF(D18="Gasoline",_xlfn._xlws.FILTER(LSICH[CH Cap],(LSICH[Fuel Type]=D18)*(LSICH[MY]=E18)),""))</f>
        <v/>
      </c>
      <c r="O18" s="157">
        <f t="shared" si="1"/>
        <v>12000</v>
      </c>
      <c r="P18" s="157">
        <f t="shared" si="2"/>
        <v>2542</v>
      </c>
      <c r="Q18" s="157" cm="1">
        <f t="array" ref="Q18">IF(D18="Electric","--",IF(D18="Diesel",_xlfn._xlws.FILTER(ORDEF[HC-ZH (g/hp-hr)],(ORDEF[HP]=I18)*(ORDEF[Model_Year]=E18)),""))</f>
        <v>0.05</v>
      </c>
      <c r="R18" s="157" t="str" cm="1">
        <f t="array" ref="R18">IF(D18="Electric","--",IF(D18="Gasoline",_xlfn._xlws.FILTER(LSIEF[HC-ZH (g/hp-hr)],(LSIEF[Fuel]=D18)*(LSIEF[HP Bin]=I18)*(LSIEF[Model Year]=E18)),""))</f>
        <v/>
      </c>
      <c r="S18" s="158">
        <f t="shared" si="3"/>
        <v>0.05</v>
      </c>
      <c r="T18" s="159" cm="1">
        <f t="array" ref="T18">IF(D18="Electric","--",IF(D18="Diesel",_xlfn._xlws.FILTER(ORDEF[HCDR],(ORDEF[HP]=I18)*(ORDEF[Model_Year]=E18),),""))</f>
        <v>1.17E-5</v>
      </c>
      <c r="U18" s="159" t="str" cm="1">
        <f t="array" ref="U18">IF(D18="Electric","--",IF(D18="Gasoline",_xlfn._xlws.FILTER(LSIEF[HC DR],(LSIEF[Fuel]=D18)*(LSIEF[HP Bin]=I18)*(LSIEF[Model Year]=E18)),""))</f>
        <v/>
      </c>
      <c r="V18" s="159">
        <f t="shared" si="4"/>
        <v>1.17E-5</v>
      </c>
      <c r="W18" s="158" cm="1">
        <f t="array" ref="W18">IF(D18="Electric","--",IF(D18="Diesel",_xlfn._xlws.FILTER(ORDEF[NOXzh],(ORDEF[HP]=I18)*(ORDEF[Model_Year]=E18)),""))</f>
        <v>0.81261700000000003</v>
      </c>
      <c r="X18" s="158" t="str" cm="1">
        <f t="array" ref="X18">IF(D18="Electric","--",IF(D18="Gasoline",_xlfn._xlws.FILTER(LSIEF[NOX-ZH (g/hp-hr)],(LSIEF[Fuel]=D18)*(LSIEF[HP Bin]=I18)*(LSIEF[Model Year]=E18)),""))</f>
        <v/>
      </c>
      <c r="Y18" s="158">
        <f t="shared" si="5"/>
        <v>0.81261700000000003</v>
      </c>
      <c r="Z18" s="159" cm="1">
        <f t="array" ref="Z18">IF(D18="Electric","--",IF(D18="Diesel",_xlfn._xlws.FILTER(ORDEF[NOXdr],(ORDEF[HP]=I18)*(ORDEF[Model_Year]=E18)),""))</f>
        <v>1.0699999999999999E-5</v>
      </c>
      <c r="AA18" s="159" t="str" cm="1">
        <f t="array" ref="AA18">IF(E18="Electric","--",IF(D18="Gasoline",_xlfn._xlws.FILTER(LSIEF[NOX DR],(LSIEF[Fuel]=D18)*(LSIEF[HP Bin]=I18)*(LSIEF[Model Year]=E18)),""))</f>
        <v/>
      </c>
      <c r="AB18" s="159">
        <f t="shared" si="6"/>
        <v>1.0699999999999999E-5</v>
      </c>
      <c r="AC18" s="158" cm="1">
        <f t="array" ref="AC18">IF(D18="Electric","--",IF(D18="Diesel",_xlfn._xlws.FILTER(DFCF[Fuel_HC],(DFCF[MY]=E18)),""))</f>
        <v>0.9</v>
      </c>
      <c r="AD18" s="158" t="str" cm="1">
        <f t="array" ref="AD18">IF(D18="Electric","--",IF(D18="Gasoline",_xlfn._xlws.FILTER(GFCF[Fuel_HC],(GFCF[MY]=E18)),""))</f>
        <v/>
      </c>
      <c r="AE18" s="158">
        <f t="shared" si="7"/>
        <v>0.9</v>
      </c>
      <c r="AF18" s="157" cm="1">
        <f t="array" ref="AF18">IF(D18="Electric","--",IF(D18="Diesel",_xlfn._xlws.FILTER(DFCF[Fuel_NOX],(DFCF[MY]=E18)),""))</f>
        <v>0.95</v>
      </c>
      <c r="AG18" s="157" t="str" cm="1">
        <f t="array" ref="AG18">IF(D18="Electric","--",IF(D18="Gasoline",_xlfn._xlws.FILTER(GFCF[Fuel_NOX],(GFCF[MY]=E18)),""))</f>
        <v/>
      </c>
      <c r="AH18" s="157">
        <f t="shared" si="8"/>
        <v>0.95</v>
      </c>
      <c r="AI18" s="158">
        <f t="shared" si="9"/>
        <v>7.1767259999999999E-2</v>
      </c>
      <c r="AJ18" s="158">
        <f t="shared" si="10"/>
        <v>0.79782558000000003</v>
      </c>
      <c r="AK18" s="158">
        <f t="shared" si="11"/>
        <v>37.194951124512087</v>
      </c>
      <c r="AL18" s="158">
        <f t="shared" si="12"/>
        <v>413.49054504777666</v>
      </c>
      <c r="AM18" s="158">
        <f t="shared" si="13"/>
        <v>1.8597475562256043E-2</v>
      </c>
      <c r="AN18" s="158">
        <f t="shared" si="14"/>
        <v>0.20674527252388833</v>
      </c>
      <c r="AO18" s="158">
        <f t="shared" si="15"/>
        <v>2.250294543032981E-2</v>
      </c>
      <c r="AP18" s="157"/>
      <c r="AR18" s="169"/>
      <c r="AS18" s="169"/>
      <c r="AT18" s="169"/>
    </row>
    <row r="19" spans="1:46" s="47" customFormat="1" x14ac:dyDescent="0.35">
      <c r="A19" s="157">
        <v>18</v>
      </c>
      <c r="B19" s="157">
        <v>5423</v>
      </c>
      <c r="C19" s="157" t="s">
        <v>17</v>
      </c>
      <c r="D19" s="157" t="s">
        <v>9</v>
      </c>
      <c r="E19" s="157">
        <v>2016</v>
      </c>
      <c r="F19" s="157">
        <v>425</v>
      </c>
      <c r="G19" s="157">
        <v>1271</v>
      </c>
      <c r="H19" s="157" t="s">
        <v>622</v>
      </c>
      <c r="I19" s="157">
        <f t="shared" si="0"/>
        <v>600</v>
      </c>
      <c r="J19" s="157">
        <f>IF(D19="Electric","--",IF(D19="Diesel",VLOOKUP(C19,[2]ORDLF!A:B,2,FALSE),""))</f>
        <v>0.9</v>
      </c>
      <c r="K19" s="157" t="str">
        <f>IF(D19="Electric","--",IF(D19="Gasoline",VLOOKUP(C19,LSILF!A:C,3,FALSE),""))</f>
        <v/>
      </c>
      <c r="L19" s="158">
        <f>VLOOKUP(C19,ORDLF[[Equipment Type]:[Load Factor]],2,FALSE)</f>
        <v>0.34</v>
      </c>
      <c r="M19" s="157" cm="1">
        <f t="array" ref="M19">IF(D19="Electric","--",IF(D19="Diesel",_xlfn._xlws.FILTER(DIESCH[CH Cap],(DIESCH[HP Bin]=I19)),""))</f>
        <v>12000</v>
      </c>
      <c r="N19" s="157" t="str" cm="1">
        <f t="array" ref="N19">IF(D19="Electric","--",IF(D19="Gasoline",_xlfn._xlws.FILTER(LSICH[CH Cap],(LSICH[Fuel Type]=D19)*(LSICH[MY]=E19)),""))</f>
        <v/>
      </c>
      <c r="O19" s="157">
        <f t="shared" si="1"/>
        <v>12000</v>
      </c>
      <c r="P19" s="157">
        <f t="shared" si="2"/>
        <v>1271</v>
      </c>
      <c r="Q19" s="157" cm="1">
        <f t="array" ref="Q19">IF(D19="Electric","--",IF(D19="Diesel",_xlfn._xlws.FILTER(ORDEF[HC-ZH (g/hp-hr)],(ORDEF[HP]=I19)*(ORDEF[Model_Year]=E19)),""))</f>
        <v>0.05</v>
      </c>
      <c r="R19" s="157" t="str" cm="1">
        <f t="array" ref="R19">IF(D19="Electric","--",IF(D19="Gasoline",_xlfn._xlws.FILTER(LSIEF[HC-ZH (g/hp-hr)],(LSIEF[Fuel]=D19)*(LSIEF[HP Bin]=I19)*(LSIEF[Model Year]=E19)),""))</f>
        <v/>
      </c>
      <c r="S19" s="158">
        <f t="shared" si="3"/>
        <v>0.05</v>
      </c>
      <c r="T19" s="159" cm="1">
        <f t="array" ref="T19">IF(D19="Electric","--",IF(D19="Diesel",_xlfn._xlws.FILTER(ORDEF[HCDR],(ORDEF[HP]=I19)*(ORDEF[Model_Year]=E19),),""))</f>
        <v>1.17E-5</v>
      </c>
      <c r="U19" s="159" t="str" cm="1">
        <f t="array" ref="U19">IF(D19="Electric","--",IF(D19="Gasoline",_xlfn._xlws.FILTER(LSIEF[HC DR],(LSIEF[Fuel]=D19)*(LSIEF[HP Bin]=I19)*(LSIEF[Model Year]=E19)),""))</f>
        <v/>
      </c>
      <c r="V19" s="159">
        <f t="shared" si="4"/>
        <v>1.17E-5</v>
      </c>
      <c r="W19" s="158" cm="1">
        <f t="array" ref="W19">IF(D19="Electric","--",IF(D19="Diesel",_xlfn._xlws.FILTER(ORDEF[NOXzh],(ORDEF[HP]=I19)*(ORDEF[Model_Year]=E19)),""))</f>
        <v>0.90412800000000004</v>
      </c>
      <c r="X19" s="158" t="str" cm="1">
        <f t="array" ref="X19">IF(D19="Electric","--",IF(D19="Gasoline",_xlfn._xlws.FILTER(LSIEF[NOX-ZH (g/hp-hr)],(LSIEF[Fuel]=D19)*(LSIEF[HP Bin]=I19)*(LSIEF[Model Year]=E19)),""))</f>
        <v/>
      </c>
      <c r="Y19" s="158">
        <f t="shared" si="5"/>
        <v>0.90412800000000004</v>
      </c>
      <c r="Z19" s="159" cm="1">
        <f t="array" ref="Z19">IF(D19="Electric","--",IF(D19="Diesel",_xlfn._xlws.FILTER(ORDEF[NOXdr],(ORDEF[HP]=I19)*(ORDEF[Model_Year]=E19)),""))</f>
        <v>1.19E-5</v>
      </c>
      <c r="AA19" s="159" t="str" cm="1">
        <f t="array" ref="AA19">IF(E19="Electric","--",IF(D19="Gasoline",_xlfn._xlws.FILTER(LSIEF[NOX DR],(LSIEF[Fuel]=D19)*(LSIEF[HP Bin]=I19)*(LSIEF[Model Year]=E19)),""))</f>
        <v/>
      </c>
      <c r="AB19" s="159">
        <f t="shared" si="6"/>
        <v>1.19E-5</v>
      </c>
      <c r="AC19" s="158" cm="1">
        <f t="array" ref="AC19">IF(D19="Electric","--",IF(D19="Diesel",_xlfn._xlws.FILTER(DFCF[Fuel_HC],(DFCF[MY]=E19)),""))</f>
        <v>0.9</v>
      </c>
      <c r="AD19" s="158" t="str" cm="1">
        <f t="array" ref="AD19">IF(D19="Electric","--",IF(D19="Gasoline",_xlfn._xlws.FILTER(GFCF[Fuel_HC],(GFCF[MY]=E19)),""))</f>
        <v/>
      </c>
      <c r="AE19" s="158">
        <f t="shared" si="7"/>
        <v>0.9</v>
      </c>
      <c r="AF19" s="157" cm="1">
        <f t="array" ref="AF19">IF(D19="Electric","--",IF(D19="Diesel",_xlfn._xlws.FILTER(DFCF[Fuel_NOX],(DFCF[MY]=E19)),""))</f>
        <v>0.95</v>
      </c>
      <c r="AG19" s="157" t="str" cm="1">
        <f t="array" ref="AG19">IF(D19="Electric","--",IF(D19="Gasoline",_xlfn._xlws.FILTER(GFCF[Fuel_NOX],(GFCF[MY]=E19)),""))</f>
        <v/>
      </c>
      <c r="AH19" s="157">
        <f t="shared" si="8"/>
        <v>0.95</v>
      </c>
      <c r="AI19" s="158">
        <f t="shared" si="9"/>
        <v>5.8383630000000006E-2</v>
      </c>
      <c r="AJ19" s="158">
        <f t="shared" si="10"/>
        <v>0.87329025500000002</v>
      </c>
      <c r="AK19" s="158">
        <f t="shared" si="11"/>
        <v>23.639525272404828</v>
      </c>
      <c r="AL19" s="158">
        <f t="shared" si="12"/>
        <v>353.59512680553354</v>
      </c>
      <c r="AM19" s="158">
        <f t="shared" si="13"/>
        <v>1.1819762636202415E-2</v>
      </c>
      <c r="AN19" s="158">
        <f t="shared" si="14"/>
        <v>0.17679756340276678</v>
      </c>
      <c r="AO19" s="158">
        <f t="shared" si="15"/>
        <v>1.4301912789804921E-2</v>
      </c>
      <c r="AP19" s="157"/>
      <c r="AS19" s="44"/>
    </row>
    <row r="20" spans="1:46" s="47" customFormat="1" x14ac:dyDescent="0.35">
      <c r="A20" s="157">
        <v>19</v>
      </c>
      <c r="B20" s="157">
        <v>4607</v>
      </c>
      <c r="C20" s="157" t="s">
        <v>17</v>
      </c>
      <c r="D20" s="157" t="s">
        <v>9</v>
      </c>
      <c r="E20" s="157">
        <v>2017</v>
      </c>
      <c r="F20" s="157">
        <v>600</v>
      </c>
      <c r="G20" s="157">
        <v>1271</v>
      </c>
      <c r="H20" s="157" t="s">
        <v>622</v>
      </c>
      <c r="I20" s="157">
        <f t="shared" si="0"/>
        <v>750</v>
      </c>
      <c r="J20" s="157">
        <f>IF(D20="Electric","--",IF(D20="Diesel",VLOOKUP(C20,[2]ORDLF!A:B,2,FALSE),""))</f>
        <v>0.9</v>
      </c>
      <c r="K20" s="157" t="str">
        <f>IF(D20="Electric","--",IF(D20="Gasoline",VLOOKUP(C20,LSILF!A:C,3,FALSE),""))</f>
        <v/>
      </c>
      <c r="L20" s="158">
        <f>VLOOKUP(C20,ORDLF[[Equipment Type]:[Load Factor]],2,FALSE)</f>
        <v>0.34</v>
      </c>
      <c r="M20" s="157" cm="1">
        <f t="array" ref="M20">IF(D20="Electric","--",IF(D20="Diesel",_xlfn._xlws.FILTER(DIESCH[CH Cap],(DIESCH[HP Bin]=I20)),""))</f>
        <v>12000</v>
      </c>
      <c r="N20" s="157" t="str" cm="1">
        <f t="array" ref="N20">IF(D20="Electric","--",IF(D20="Gasoline",_xlfn._xlws.FILTER(LSICH[CH Cap],(LSICH[Fuel Type]=D20)*(LSICH[MY]=E20)),""))</f>
        <v/>
      </c>
      <c r="O20" s="157">
        <f t="shared" si="1"/>
        <v>12000</v>
      </c>
      <c r="P20" s="157">
        <f t="shared" si="2"/>
        <v>1271</v>
      </c>
      <c r="Q20" s="157" cm="1">
        <f t="array" ref="Q20">IF(D20="Electric","--",IF(D20="Diesel",_xlfn._xlws.FILTER(ORDEF[HC-ZH (g/hp-hr)],(ORDEF[HP]=I20)*(ORDEF[Model_Year]=E20)),""))</f>
        <v>0.05</v>
      </c>
      <c r="R20" s="157" t="str" cm="1">
        <f t="array" ref="R20">IF(D20="Electric","--",IF(D20="Gasoline",_xlfn._xlws.FILTER(LSIEF[HC-ZH (g/hp-hr)],(LSIEF[Fuel]=D20)*(LSIEF[HP Bin]=I20)*(LSIEF[Model Year]=E20)),""))</f>
        <v/>
      </c>
      <c r="S20" s="158">
        <f t="shared" si="3"/>
        <v>0.05</v>
      </c>
      <c r="T20" s="159" cm="1">
        <f t="array" ref="T20">IF(D20="Electric","--",IF(D20="Diesel",_xlfn._xlws.FILTER(ORDEF[HCDR],(ORDEF[HP]=I20)*(ORDEF[Model_Year]=E20),),""))</f>
        <v>1.17E-5</v>
      </c>
      <c r="U20" s="159" t="str" cm="1">
        <f t="array" ref="U20">IF(D20="Electric","--",IF(D20="Gasoline",_xlfn._xlws.FILTER(LSIEF[HC DR],(LSIEF[Fuel]=D20)*(LSIEF[HP Bin]=I20)*(LSIEF[Model Year]=E20)),""))</f>
        <v/>
      </c>
      <c r="V20" s="159">
        <f t="shared" si="4"/>
        <v>1.17E-5</v>
      </c>
      <c r="W20" s="158" cm="1">
        <f t="array" ref="W20">IF(D20="Electric","--",IF(D20="Diesel",_xlfn._xlws.FILTER(ORDEF[NOXzh],(ORDEF[HP]=I20)*(ORDEF[Model_Year]=E20)),""))</f>
        <v>0.70599999999999996</v>
      </c>
      <c r="X20" s="158" t="str" cm="1">
        <f t="array" ref="X20">IF(D20="Electric","--",IF(D20="Gasoline",_xlfn._xlws.FILTER(LSIEF[NOX-ZH (g/hp-hr)],(LSIEF[Fuel]=D20)*(LSIEF[HP Bin]=I20)*(LSIEF[Model Year]=E20)),""))</f>
        <v/>
      </c>
      <c r="Y20" s="158">
        <f t="shared" si="5"/>
        <v>0.70599999999999996</v>
      </c>
      <c r="Z20" s="159" cm="1">
        <f t="array" ref="Z20">IF(D20="Electric","--",IF(D20="Diesel",_xlfn._xlws.FILTER(ORDEF[NOXdr],(ORDEF[HP]=I20)*(ORDEF[Model_Year]=E20)),""))</f>
        <v>9.3100000000000006E-6</v>
      </c>
      <c r="AA20" s="159" t="str" cm="1">
        <f t="array" ref="AA20">IF(E20="Electric","--",IF(D20="Gasoline",_xlfn._xlws.FILTER(LSIEF[NOX DR],(LSIEF[Fuel]=D20)*(LSIEF[HP Bin]=I20)*(LSIEF[Model Year]=E20)),""))</f>
        <v/>
      </c>
      <c r="AB20" s="159">
        <f t="shared" si="6"/>
        <v>9.3100000000000006E-6</v>
      </c>
      <c r="AC20" s="158" cm="1">
        <f t="array" ref="AC20">IF(D20="Electric","--",IF(D20="Diesel",_xlfn._xlws.FILTER(DFCF[Fuel_HC],(DFCF[MY]=E20)),""))</f>
        <v>0.9</v>
      </c>
      <c r="AD20" s="158" t="str" cm="1">
        <f t="array" ref="AD20">IF(D20="Electric","--",IF(D20="Gasoline",_xlfn._xlws.FILTER(GFCF[Fuel_HC],(GFCF[MY]=E20)),""))</f>
        <v/>
      </c>
      <c r="AE20" s="158">
        <f t="shared" si="7"/>
        <v>0.9</v>
      </c>
      <c r="AF20" s="157" cm="1">
        <f t="array" ref="AF20">IF(D20="Electric","--",IF(D20="Diesel",_xlfn._xlws.FILTER(DFCF[Fuel_NOX],(DFCF[MY]=E20)),""))</f>
        <v>0.95</v>
      </c>
      <c r="AG20" s="157" t="str" cm="1">
        <f t="array" ref="AG20">IF(D20="Electric","--",IF(D20="Gasoline",_xlfn._xlws.FILTER(GFCF[Fuel_NOX],(GFCF[MY]=E20)),""))</f>
        <v/>
      </c>
      <c r="AH20" s="157">
        <f t="shared" si="8"/>
        <v>0.95</v>
      </c>
      <c r="AI20" s="158">
        <f t="shared" si="9"/>
        <v>5.8383630000000006E-2</v>
      </c>
      <c r="AJ20" s="158">
        <f t="shared" si="10"/>
        <v>0.68194135950000001</v>
      </c>
      <c r="AK20" s="158">
        <f t="shared" si="11"/>
        <v>33.373447443395058</v>
      </c>
      <c r="AL20" s="158">
        <f t="shared" si="12"/>
        <v>389.81361934416577</v>
      </c>
      <c r="AM20" s="158">
        <f t="shared" si="13"/>
        <v>1.6686723721697529E-2</v>
      </c>
      <c r="AN20" s="158">
        <f t="shared" si="14"/>
        <v>0.1949068096720829</v>
      </c>
      <c r="AO20" s="158">
        <f t="shared" si="15"/>
        <v>2.0190935703254011E-2</v>
      </c>
      <c r="AP20" s="157"/>
      <c r="AS20" s="44"/>
    </row>
    <row r="21" spans="1:46" s="47" customFormat="1" x14ac:dyDescent="0.35">
      <c r="A21" s="157">
        <v>20</v>
      </c>
      <c r="B21" s="157" t="s">
        <v>26</v>
      </c>
      <c r="C21" s="157" t="s">
        <v>17</v>
      </c>
      <c r="D21" s="157" t="s">
        <v>9</v>
      </c>
      <c r="E21" s="157">
        <v>2017</v>
      </c>
      <c r="F21" s="157">
        <v>325</v>
      </c>
      <c r="G21" s="157">
        <v>1271</v>
      </c>
      <c r="H21" s="157" t="s">
        <v>622</v>
      </c>
      <c r="I21" s="157">
        <f t="shared" si="0"/>
        <v>600</v>
      </c>
      <c r="J21" s="157">
        <f>IF(D21="Electric","--",IF(D21="Diesel",VLOOKUP(C21,[2]ORDLF!A:B,2,FALSE),""))</f>
        <v>0.9</v>
      </c>
      <c r="K21" s="157" t="str">
        <f>IF(D21="Electric","--",IF(D21="Gasoline",VLOOKUP(C21,LSILF!A:C,3,FALSE),""))</f>
        <v/>
      </c>
      <c r="L21" s="158">
        <f>VLOOKUP(C21,ORDLF[[Equipment Type]:[Load Factor]],2,FALSE)</f>
        <v>0.34</v>
      </c>
      <c r="M21" s="157" cm="1">
        <f t="array" ref="M21">IF(D21="Electric","--",IF(D21="Diesel",_xlfn._xlws.FILTER(DIESCH[CH Cap],(DIESCH[HP Bin]=I21)),""))</f>
        <v>12000</v>
      </c>
      <c r="N21" s="157" t="str" cm="1">
        <f t="array" ref="N21">IF(D21="Electric","--",IF(D21="Gasoline",_xlfn._xlws.FILTER(LSICH[CH Cap],(LSICH[Fuel Type]=D21)*(LSICH[MY]=E21)),""))</f>
        <v/>
      </c>
      <c r="O21" s="157">
        <f t="shared" si="1"/>
        <v>12000</v>
      </c>
      <c r="P21" s="157">
        <f t="shared" si="2"/>
        <v>1271</v>
      </c>
      <c r="Q21" s="157" cm="1">
        <f t="array" ref="Q21">IF(D21="Electric","--",IF(D21="Diesel",_xlfn._xlws.FILTER(ORDEF[HC-ZH (g/hp-hr)],(ORDEF[HP]=I21)*(ORDEF[Model_Year]=E21)),""))</f>
        <v>0.05</v>
      </c>
      <c r="R21" s="157" t="str" cm="1">
        <f t="array" ref="R21">IF(D21="Electric","--",IF(D21="Gasoline",_xlfn._xlws.FILTER(LSIEF[HC-ZH (g/hp-hr)],(LSIEF[Fuel]=D21)*(LSIEF[HP Bin]=I21)*(LSIEF[Model Year]=E21)),""))</f>
        <v/>
      </c>
      <c r="S21" s="158">
        <f t="shared" si="3"/>
        <v>0.05</v>
      </c>
      <c r="T21" s="159" cm="1">
        <f t="array" ref="T21">IF(D21="Electric","--",IF(D21="Diesel",_xlfn._xlws.FILTER(ORDEF[HCDR],(ORDEF[HP]=I21)*(ORDEF[Model_Year]=E21),),""))</f>
        <v>1.17E-5</v>
      </c>
      <c r="U21" s="159" t="str" cm="1">
        <f t="array" ref="U21">IF(D21="Electric","--",IF(D21="Gasoline",_xlfn._xlws.FILTER(LSIEF[HC DR],(LSIEF[Fuel]=D21)*(LSIEF[HP Bin]=I21)*(LSIEF[Model Year]=E21)),""))</f>
        <v/>
      </c>
      <c r="V21" s="159">
        <f t="shared" si="4"/>
        <v>1.17E-5</v>
      </c>
      <c r="W21" s="158" cm="1">
        <f t="array" ref="W21">IF(D21="Electric","--",IF(D21="Diesel",_xlfn._xlws.FILTER(ORDEF[NOXzh],(ORDEF[HP]=I21)*(ORDEF[Model_Year]=E21)),""))</f>
        <v>0.23100000000000001</v>
      </c>
      <c r="X21" s="158" t="str" cm="1">
        <f t="array" ref="X21">IF(D21="Electric","--",IF(D21="Gasoline",_xlfn._xlws.FILTER(LSIEF[NOX-ZH (g/hp-hr)],(LSIEF[Fuel]=D21)*(LSIEF[HP Bin]=I21)*(LSIEF[Model Year]=E21)),""))</f>
        <v/>
      </c>
      <c r="Y21" s="158">
        <f t="shared" si="5"/>
        <v>0.23100000000000001</v>
      </c>
      <c r="Z21" s="159" cm="1">
        <f t="array" ref="Z21">IF(D21="Electric","--",IF(D21="Diesel",_xlfn._xlws.FILTER(ORDEF[NOXdr],(ORDEF[HP]=I21)*(ORDEF[Model_Year]=E21)),""))</f>
        <v>3.05E-6</v>
      </c>
      <c r="AA21" s="159" t="str" cm="1">
        <f t="array" ref="AA21">IF(E21="Electric","--",IF(D21="Gasoline",_xlfn._xlws.FILTER(LSIEF[NOX DR],(LSIEF[Fuel]=D21)*(LSIEF[HP Bin]=I21)*(LSIEF[Model Year]=E21)),""))</f>
        <v/>
      </c>
      <c r="AB21" s="159">
        <f t="shared" si="6"/>
        <v>3.05E-6</v>
      </c>
      <c r="AC21" s="158" cm="1">
        <f t="array" ref="AC21">IF(D21="Electric","--",IF(D21="Diesel",_xlfn._xlws.FILTER(DFCF[Fuel_HC],(DFCF[MY]=E21)),""))</f>
        <v>0.9</v>
      </c>
      <c r="AD21" s="158" t="str" cm="1">
        <f t="array" ref="AD21">IF(D21="Electric","--",IF(D21="Gasoline",_xlfn._xlws.FILTER(GFCF[Fuel_HC],(GFCF[MY]=E21)),""))</f>
        <v/>
      </c>
      <c r="AE21" s="158">
        <f t="shared" si="7"/>
        <v>0.9</v>
      </c>
      <c r="AF21" s="157" cm="1">
        <f t="array" ref="AF21">IF(D21="Electric","--",IF(D21="Diesel",_xlfn._xlws.FILTER(DFCF[Fuel_NOX],(DFCF[MY]=E21)),""))</f>
        <v>0.95</v>
      </c>
      <c r="AG21" s="157" t="str" cm="1">
        <f t="array" ref="AG21">IF(D21="Electric","--",IF(D21="Gasoline",_xlfn._xlws.FILTER(GFCF[Fuel_NOX],(GFCF[MY]=E21)),""))</f>
        <v/>
      </c>
      <c r="AH21" s="157">
        <f t="shared" si="8"/>
        <v>0.95</v>
      </c>
      <c r="AI21" s="158">
        <f t="shared" si="9"/>
        <v>5.8383630000000006E-2</v>
      </c>
      <c r="AJ21" s="158">
        <f t="shared" si="10"/>
        <v>0.22313272250000002</v>
      </c>
      <c r="AK21" s="158">
        <f t="shared" si="11"/>
        <v>18.077284031838989</v>
      </c>
      <c r="AL21" s="158">
        <f t="shared" si="12"/>
        <v>69.088434573698308</v>
      </c>
      <c r="AM21" s="158">
        <f t="shared" si="13"/>
        <v>9.0386420159194944E-3</v>
      </c>
      <c r="AN21" s="158">
        <f t="shared" si="14"/>
        <v>3.4544217286849158E-2</v>
      </c>
      <c r="AO21" s="158">
        <f t="shared" si="15"/>
        <v>1.0936756839262587E-2</v>
      </c>
      <c r="AP21" s="157"/>
      <c r="AS21" s="44"/>
    </row>
    <row r="22" spans="1:46" s="47" customFormat="1" x14ac:dyDescent="0.35">
      <c r="A22" s="157">
        <v>21</v>
      </c>
      <c r="B22" s="157" t="s">
        <v>27</v>
      </c>
      <c r="C22" s="157" t="s">
        <v>17</v>
      </c>
      <c r="D22" s="157" t="s">
        <v>9</v>
      </c>
      <c r="E22" s="157">
        <v>2017</v>
      </c>
      <c r="F22" s="157">
        <v>600</v>
      </c>
      <c r="G22" s="157">
        <v>1271</v>
      </c>
      <c r="H22" s="157" t="s">
        <v>622</v>
      </c>
      <c r="I22" s="157">
        <f t="shared" si="0"/>
        <v>750</v>
      </c>
      <c r="J22" s="157">
        <f>IF(D22="Electric","--",IF(D22="Diesel",VLOOKUP(C22,[2]ORDLF!A:B,2,FALSE),""))</f>
        <v>0.9</v>
      </c>
      <c r="K22" s="157" t="str">
        <f>IF(D22="Electric","--",IF(D22="Gasoline",VLOOKUP(C22,LSILF!A:C,3,FALSE),""))</f>
        <v/>
      </c>
      <c r="L22" s="158">
        <f>VLOOKUP(C22,ORDLF[[Equipment Type]:[Load Factor]],2,FALSE)</f>
        <v>0.34</v>
      </c>
      <c r="M22" s="157" cm="1">
        <f t="array" ref="M22">IF(D22="Electric","--",IF(D22="Diesel",_xlfn._xlws.FILTER(DIESCH[CH Cap],(DIESCH[HP Bin]=I22)),""))</f>
        <v>12000</v>
      </c>
      <c r="N22" s="157" t="str" cm="1">
        <f t="array" ref="N22">IF(D22="Electric","--",IF(D22="Gasoline",_xlfn._xlws.FILTER(LSICH[CH Cap],(LSICH[Fuel Type]=D22)*(LSICH[MY]=E22)),""))</f>
        <v/>
      </c>
      <c r="O22" s="157">
        <f t="shared" si="1"/>
        <v>12000</v>
      </c>
      <c r="P22" s="157">
        <f t="shared" si="2"/>
        <v>1271</v>
      </c>
      <c r="Q22" s="157" cm="1">
        <f t="array" ref="Q22">IF(D22="Electric","--",IF(D22="Diesel",_xlfn._xlws.FILTER(ORDEF[HC-ZH (g/hp-hr)],(ORDEF[HP]=I22)*(ORDEF[Model_Year]=E22)),""))</f>
        <v>0.05</v>
      </c>
      <c r="R22" s="157" t="str" cm="1">
        <f t="array" ref="R22">IF(D22="Electric","--",IF(D22="Gasoline",_xlfn._xlws.FILTER(LSIEF[HC-ZH (g/hp-hr)],(LSIEF[Fuel]=D22)*(LSIEF[HP Bin]=I22)*(LSIEF[Model Year]=E22)),""))</f>
        <v/>
      </c>
      <c r="S22" s="158">
        <f t="shared" si="3"/>
        <v>0.05</v>
      </c>
      <c r="T22" s="159" cm="1">
        <f t="array" ref="T22">IF(D22="Electric","--",IF(D22="Diesel",_xlfn._xlws.FILTER(ORDEF[HCDR],(ORDEF[HP]=I22)*(ORDEF[Model_Year]=E22),),""))</f>
        <v>1.17E-5</v>
      </c>
      <c r="U22" s="159" t="str" cm="1">
        <f t="array" ref="U22">IF(D22="Electric","--",IF(D22="Gasoline",_xlfn._xlws.FILTER(LSIEF[HC DR],(LSIEF[Fuel]=D22)*(LSIEF[HP Bin]=I22)*(LSIEF[Model Year]=E22)),""))</f>
        <v/>
      </c>
      <c r="V22" s="159">
        <f t="shared" si="4"/>
        <v>1.17E-5</v>
      </c>
      <c r="W22" s="158" cm="1">
        <f t="array" ref="W22">IF(D22="Electric","--",IF(D22="Diesel",_xlfn._xlws.FILTER(ORDEF[NOXzh],(ORDEF[HP]=I22)*(ORDEF[Model_Year]=E22)),""))</f>
        <v>0.70599999999999996</v>
      </c>
      <c r="X22" s="158" t="str" cm="1">
        <f t="array" ref="X22">IF(D22="Electric","--",IF(D22="Gasoline",_xlfn._xlws.FILTER(LSIEF[NOX-ZH (g/hp-hr)],(LSIEF[Fuel]=D22)*(LSIEF[HP Bin]=I22)*(LSIEF[Model Year]=E22)),""))</f>
        <v/>
      </c>
      <c r="Y22" s="158">
        <f t="shared" si="5"/>
        <v>0.70599999999999996</v>
      </c>
      <c r="Z22" s="159" cm="1">
        <f t="array" ref="Z22">IF(D22="Electric","--",IF(D22="Diesel",_xlfn._xlws.FILTER(ORDEF[NOXdr],(ORDEF[HP]=I22)*(ORDEF[Model_Year]=E22)),""))</f>
        <v>9.3100000000000006E-6</v>
      </c>
      <c r="AA22" s="159" t="str" cm="1">
        <f t="array" ref="AA22">IF(E22="Electric","--",IF(D22="Gasoline",_xlfn._xlws.FILTER(LSIEF[NOX DR],(LSIEF[Fuel]=D22)*(LSIEF[HP Bin]=I22)*(LSIEF[Model Year]=E22)),""))</f>
        <v/>
      </c>
      <c r="AB22" s="159">
        <f t="shared" si="6"/>
        <v>9.3100000000000006E-6</v>
      </c>
      <c r="AC22" s="158" cm="1">
        <f t="array" ref="AC22">IF(D22="Electric","--",IF(D22="Diesel",_xlfn._xlws.FILTER(DFCF[Fuel_HC],(DFCF[MY]=E22)),""))</f>
        <v>0.9</v>
      </c>
      <c r="AD22" s="158" t="str" cm="1">
        <f t="array" ref="AD22">IF(D22="Electric","--",IF(D22="Gasoline",_xlfn._xlws.FILTER(GFCF[Fuel_HC],(GFCF[MY]=E22)),""))</f>
        <v/>
      </c>
      <c r="AE22" s="158">
        <f t="shared" si="7"/>
        <v>0.9</v>
      </c>
      <c r="AF22" s="157" cm="1">
        <f t="array" ref="AF22">IF(D22="Electric","--",IF(D22="Diesel",_xlfn._xlws.FILTER(DFCF[Fuel_NOX],(DFCF[MY]=E22)),""))</f>
        <v>0.95</v>
      </c>
      <c r="AG22" s="157" t="str" cm="1">
        <f t="array" ref="AG22">IF(D22="Electric","--",IF(D22="Gasoline",_xlfn._xlws.FILTER(GFCF[Fuel_NOX],(GFCF[MY]=E22)),""))</f>
        <v/>
      </c>
      <c r="AH22" s="157">
        <f t="shared" si="8"/>
        <v>0.95</v>
      </c>
      <c r="AI22" s="158">
        <f t="shared" si="9"/>
        <v>5.8383630000000006E-2</v>
      </c>
      <c r="AJ22" s="158">
        <f t="shared" si="10"/>
        <v>0.68194135950000001</v>
      </c>
      <c r="AK22" s="158">
        <f t="shared" si="11"/>
        <v>33.373447443395058</v>
      </c>
      <c r="AL22" s="158">
        <f t="shared" si="12"/>
        <v>389.81361934416577</v>
      </c>
      <c r="AM22" s="158">
        <f t="shared" si="13"/>
        <v>1.6686723721697529E-2</v>
      </c>
      <c r="AN22" s="158">
        <f t="shared" si="14"/>
        <v>0.1949068096720829</v>
      </c>
      <c r="AO22" s="158">
        <f t="shared" si="15"/>
        <v>2.0190935703254011E-2</v>
      </c>
      <c r="AP22" s="157"/>
      <c r="AS22" s="44"/>
    </row>
    <row r="23" spans="1:46" s="47" customFormat="1" x14ac:dyDescent="0.35">
      <c r="A23" s="157">
        <v>22</v>
      </c>
      <c r="B23" s="157" t="s">
        <v>28</v>
      </c>
      <c r="C23" s="157" t="s">
        <v>17</v>
      </c>
      <c r="D23" s="157" t="s">
        <v>9</v>
      </c>
      <c r="E23" s="157">
        <v>2018</v>
      </c>
      <c r="F23" s="157">
        <v>380</v>
      </c>
      <c r="G23" s="157">
        <v>1271</v>
      </c>
      <c r="H23" s="157" t="s">
        <v>622</v>
      </c>
      <c r="I23" s="157">
        <f t="shared" si="0"/>
        <v>600</v>
      </c>
      <c r="J23" s="157">
        <f>IF(D23="Electric","--",IF(D23="Diesel",VLOOKUP(C23,[2]ORDLF!A:B,2,FALSE),""))</f>
        <v>0.9</v>
      </c>
      <c r="K23" s="157" t="str">
        <f>IF(D23="Electric","--",IF(D23="Gasoline",VLOOKUP(C23,LSILF!A:C,3,FALSE),""))</f>
        <v/>
      </c>
      <c r="L23" s="158">
        <f>VLOOKUP(C23,ORDLF[[Equipment Type]:[Load Factor]],2,FALSE)</f>
        <v>0.34</v>
      </c>
      <c r="M23" s="157" cm="1">
        <f t="array" ref="M23">IF(D23="Electric","--",IF(D23="Diesel",_xlfn._xlws.FILTER(DIESCH[CH Cap],(DIESCH[HP Bin]=I23)),""))</f>
        <v>12000</v>
      </c>
      <c r="N23" s="157" t="str" cm="1">
        <f t="array" ref="N23">IF(D23="Electric","--",IF(D23="Gasoline",_xlfn._xlws.FILTER(LSICH[CH Cap],(LSICH[Fuel Type]=D23)*(LSICH[MY]=E23)),""))</f>
        <v/>
      </c>
      <c r="O23" s="157">
        <f t="shared" si="1"/>
        <v>12000</v>
      </c>
      <c r="P23" s="157">
        <f t="shared" si="2"/>
        <v>1271</v>
      </c>
      <c r="Q23" s="157" cm="1">
        <f t="array" ref="Q23">IF(D23="Electric","--",IF(D23="Diesel",_xlfn._xlws.FILTER(ORDEF[HC-ZH (g/hp-hr)],(ORDEF[HP]=I23)*(ORDEF[Model_Year]=E23)),""))</f>
        <v>0.05</v>
      </c>
      <c r="R23" s="157" t="str" cm="1">
        <f t="array" ref="R23">IF(D23="Electric","--",IF(D23="Gasoline",_xlfn._xlws.FILTER(LSIEF[HC-ZH (g/hp-hr)],(LSIEF[Fuel]=D23)*(LSIEF[HP Bin]=I23)*(LSIEF[Model Year]=E23)),""))</f>
        <v/>
      </c>
      <c r="S23" s="158">
        <f t="shared" si="3"/>
        <v>0.05</v>
      </c>
      <c r="T23" s="159" cm="1">
        <f t="array" ref="T23">IF(D23="Electric","--",IF(D23="Diesel",_xlfn._xlws.FILTER(ORDEF[HCDR],(ORDEF[HP]=I23)*(ORDEF[Model_Year]=E23),),""))</f>
        <v>1.17E-5</v>
      </c>
      <c r="U23" s="159" t="str" cm="1">
        <f t="array" ref="U23">IF(D23="Electric","--",IF(D23="Gasoline",_xlfn._xlws.FILTER(LSIEF[HC DR],(LSIEF[Fuel]=D23)*(LSIEF[HP Bin]=I23)*(LSIEF[Model Year]=E23)),""))</f>
        <v/>
      </c>
      <c r="V23" s="159">
        <f t="shared" si="4"/>
        <v>1.17E-5</v>
      </c>
      <c r="W23" s="158" cm="1">
        <f t="array" ref="W23">IF(D23="Electric","--",IF(D23="Diesel",_xlfn._xlws.FILTER(ORDEF[NOXzh],(ORDEF[HP]=I23)*(ORDEF[Model_Year]=E23)),""))</f>
        <v>0.13264699999999999</v>
      </c>
      <c r="X23" s="158" t="str" cm="1">
        <f t="array" ref="X23">IF(D23="Electric","--",IF(D23="Gasoline",_xlfn._xlws.FILTER(LSIEF[NOX-ZH (g/hp-hr)],(LSIEF[Fuel]=D23)*(LSIEF[HP Bin]=I23)*(LSIEF[Model Year]=E23)),""))</f>
        <v/>
      </c>
      <c r="Y23" s="158">
        <f t="shared" si="5"/>
        <v>0.13264699999999999</v>
      </c>
      <c r="Z23" s="159" cm="1">
        <f t="array" ref="Z23">IF(D23="Electric","--",IF(D23="Diesel",_xlfn._xlws.FILTER(ORDEF[NOXdr],(ORDEF[HP]=I23)*(ORDEF[Model_Year]=E23)),""))</f>
        <v>1.75E-6</v>
      </c>
      <c r="AA23" s="159" t="str" cm="1">
        <f t="array" ref="AA23">IF(E23="Electric","--",IF(D23="Gasoline",_xlfn._xlws.FILTER(LSIEF[NOX DR],(LSIEF[Fuel]=D23)*(LSIEF[HP Bin]=I23)*(LSIEF[Model Year]=E23)),""))</f>
        <v/>
      </c>
      <c r="AB23" s="159">
        <f t="shared" si="6"/>
        <v>1.75E-6</v>
      </c>
      <c r="AC23" s="158" cm="1">
        <f t="array" ref="AC23">IF(D23="Electric","--",IF(D23="Diesel",_xlfn._xlws.FILTER(DFCF[Fuel_HC],(DFCF[MY]=E23)),""))</f>
        <v>0.9</v>
      </c>
      <c r="AD23" s="158" t="str" cm="1">
        <f t="array" ref="AD23">IF(D23="Electric","--",IF(D23="Gasoline",_xlfn._xlws.FILTER(GFCF[Fuel_HC],(GFCF[MY]=E23)),""))</f>
        <v/>
      </c>
      <c r="AE23" s="158">
        <f t="shared" si="7"/>
        <v>0.9</v>
      </c>
      <c r="AF23" s="157" cm="1">
        <f t="array" ref="AF23">IF(D23="Electric","--",IF(D23="Diesel",_xlfn._xlws.FILTER(DFCF[Fuel_NOX],(DFCF[MY]=E23)),""))</f>
        <v>0.95</v>
      </c>
      <c r="AG23" s="157" t="str" cm="1">
        <f t="array" ref="AG23">IF(D23="Electric","--",IF(D23="Gasoline",_xlfn._xlws.FILTER(GFCF[Fuel_NOX],(GFCF[MY]=E23)),""))</f>
        <v/>
      </c>
      <c r="AH23" s="157">
        <f t="shared" si="8"/>
        <v>0.95</v>
      </c>
      <c r="AI23" s="158">
        <f t="shared" si="9"/>
        <v>5.8383630000000006E-2</v>
      </c>
      <c r="AJ23" s="158">
        <f t="shared" si="10"/>
        <v>0.1281276875</v>
      </c>
      <c r="AK23" s="158">
        <f t="shared" si="11"/>
        <v>21.136516714150197</v>
      </c>
      <c r="AL23" s="158">
        <f t="shared" si="12"/>
        <v>46.38582781490571</v>
      </c>
      <c r="AM23" s="158">
        <f t="shared" si="13"/>
        <v>1.0568258357075099E-2</v>
      </c>
      <c r="AN23" s="158">
        <f t="shared" si="14"/>
        <v>2.3192913907452855E-2</v>
      </c>
      <c r="AO23" s="158">
        <f t="shared" si="15"/>
        <v>1.2787592612060869E-2</v>
      </c>
      <c r="AP23" s="157"/>
      <c r="AS23" s="44"/>
    </row>
    <row r="24" spans="1:46" s="47" customFormat="1" x14ac:dyDescent="0.35">
      <c r="A24" s="157">
        <v>23</v>
      </c>
      <c r="B24" s="157" t="s">
        <v>29</v>
      </c>
      <c r="C24" s="157" t="s">
        <v>17</v>
      </c>
      <c r="D24" s="157" t="s">
        <v>9</v>
      </c>
      <c r="E24" s="157">
        <v>2018</v>
      </c>
      <c r="F24" s="157">
        <v>600</v>
      </c>
      <c r="G24" s="157">
        <v>1271</v>
      </c>
      <c r="H24" s="157" t="s">
        <v>622</v>
      </c>
      <c r="I24" s="157">
        <f t="shared" si="0"/>
        <v>750</v>
      </c>
      <c r="J24" s="157">
        <f>IF(D24="Electric","--",IF(D24="Diesel",VLOOKUP(C24,[2]ORDLF!A:B,2,FALSE),""))</f>
        <v>0.9</v>
      </c>
      <c r="K24" s="157" t="str">
        <f>IF(D24="Electric","--",IF(D24="Gasoline",VLOOKUP(C24,LSILF!A:C,3,FALSE),""))</f>
        <v/>
      </c>
      <c r="L24" s="158">
        <f>VLOOKUP(C24,ORDLF[[Equipment Type]:[Load Factor]],2,FALSE)</f>
        <v>0.34</v>
      </c>
      <c r="M24" s="157" cm="1">
        <f t="array" ref="M24">IF(D24="Electric","--",IF(D24="Diesel",_xlfn._xlws.FILTER(DIESCH[CH Cap],(DIESCH[HP Bin]=I24)),""))</f>
        <v>12000</v>
      </c>
      <c r="N24" s="157" t="str" cm="1">
        <f t="array" ref="N24">IF(D24="Electric","--",IF(D24="Gasoline",_xlfn._xlws.FILTER(LSICH[CH Cap],(LSICH[Fuel Type]=D24)*(LSICH[MY]=E24)),""))</f>
        <v/>
      </c>
      <c r="O24" s="157">
        <f t="shared" si="1"/>
        <v>12000</v>
      </c>
      <c r="P24" s="157">
        <f t="shared" si="2"/>
        <v>1271</v>
      </c>
      <c r="Q24" s="157" cm="1">
        <f t="array" ref="Q24">IF(D24="Electric","--",IF(D24="Diesel",_xlfn._xlws.FILTER(ORDEF[HC-ZH (g/hp-hr)],(ORDEF[HP]=I24)*(ORDEF[Model_Year]=E24)),""))</f>
        <v>0.05</v>
      </c>
      <c r="R24" s="157" t="str" cm="1">
        <f t="array" ref="R24">IF(D24="Electric","--",IF(D24="Gasoline",_xlfn._xlws.FILTER(LSIEF[HC-ZH (g/hp-hr)],(LSIEF[Fuel]=D24)*(LSIEF[HP Bin]=I24)*(LSIEF[Model Year]=E24)),""))</f>
        <v/>
      </c>
      <c r="S24" s="158">
        <f t="shared" si="3"/>
        <v>0.05</v>
      </c>
      <c r="T24" s="159" cm="1">
        <f t="array" ref="T24">IF(D24="Electric","--",IF(D24="Diesel",_xlfn._xlws.FILTER(ORDEF[HCDR],(ORDEF[HP]=I24)*(ORDEF[Model_Year]=E24),),""))</f>
        <v>1.17E-5</v>
      </c>
      <c r="U24" s="159" t="str" cm="1">
        <f t="array" ref="U24">IF(D24="Electric","--",IF(D24="Gasoline",_xlfn._xlws.FILTER(LSIEF[HC DR],(LSIEF[Fuel]=D24)*(LSIEF[HP Bin]=I24)*(LSIEF[Model Year]=E24)),""))</f>
        <v/>
      </c>
      <c r="V24" s="159">
        <f t="shared" si="4"/>
        <v>1.17E-5</v>
      </c>
      <c r="W24" s="158" cm="1">
        <f t="array" ref="W24">IF(D24="Electric","--",IF(D24="Diesel",_xlfn._xlws.FILTER(ORDEF[NOXzh],(ORDEF[HP]=I24)*(ORDEF[Model_Year]=E24)),""))</f>
        <v>0.48599999999999999</v>
      </c>
      <c r="X24" s="158" t="str" cm="1">
        <f t="array" ref="X24">IF(D24="Electric","--",IF(D24="Gasoline",_xlfn._xlws.FILTER(LSIEF[NOX-ZH (g/hp-hr)],(LSIEF[Fuel]=D24)*(LSIEF[HP Bin]=I24)*(LSIEF[Model Year]=E24)),""))</f>
        <v/>
      </c>
      <c r="Y24" s="158">
        <f t="shared" si="5"/>
        <v>0.48599999999999999</v>
      </c>
      <c r="Z24" s="159" cm="1">
        <f t="array" ref="Z24">IF(D24="Electric","--",IF(D24="Diesel",_xlfn._xlws.FILTER(ORDEF[NOXdr],(ORDEF[HP]=I24)*(ORDEF[Model_Year]=E24)),""))</f>
        <v>6.4099999999999996E-6</v>
      </c>
      <c r="AA24" s="159" t="str" cm="1">
        <f t="array" ref="AA24">IF(E24="Electric","--",IF(D24="Gasoline",_xlfn._xlws.FILTER(LSIEF[NOX DR],(LSIEF[Fuel]=D24)*(LSIEF[HP Bin]=I24)*(LSIEF[Model Year]=E24)),""))</f>
        <v/>
      </c>
      <c r="AB24" s="159">
        <f t="shared" si="6"/>
        <v>6.4099999999999996E-6</v>
      </c>
      <c r="AC24" s="158" cm="1">
        <f t="array" ref="AC24">IF(D24="Electric","--",IF(D24="Diesel",_xlfn._xlws.FILTER(DFCF[Fuel_HC],(DFCF[MY]=E24)),""))</f>
        <v>0.9</v>
      </c>
      <c r="AD24" s="158" t="str" cm="1">
        <f t="array" ref="AD24">IF(D24="Electric","--",IF(D24="Gasoline",_xlfn._xlws.FILTER(GFCF[Fuel_HC],(GFCF[MY]=E24)),""))</f>
        <v/>
      </c>
      <c r="AE24" s="158">
        <f t="shared" si="7"/>
        <v>0.9</v>
      </c>
      <c r="AF24" s="157" cm="1">
        <f t="array" ref="AF24">IF(D24="Electric","--",IF(D24="Diesel",_xlfn._xlws.FILTER(DFCF[Fuel_NOX],(DFCF[MY]=E24)),""))</f>
        <v>0.95</v>
      </c>
      <c r="AG24" s="157" t="str" cm="1">
        <f t="array" ref="AG24">IF(D24="Electric","--",IF(D24="Gasoline",_xlfn._xlws.FILTER(GFCF[Fuel_NOX],(GFCF[MY]=E24)),""))</f>
        <v/>
      </c>
      <c r="AH24" s="157">
        <f t="shared" si="8"/>
        <v>0.95</v>
      </c>
      <c r="AI24" s="158">
        <f t="shared" si="9"/>
        <v>5.8383630000000006E-2</v>
      </c>
      <c r="AJ24" s="158">
        <f t="shared" si="10"/>
        <v>0.46943975449999997</v>
      </c>
      <c r="AK24" s="158">
        <f t="shared" si="11"/>
        <v>33.373447443395058</v>
      </c>
      <c r="AL24" s="158">
        <f t="shared" si="12"/>
        <v>268.34273536342334</v>
      </c>
      <c r="AM24" s="158">
        <f t="shared" si="13"/>
        <v>1.6686723721697529E-2</v>
      </c>
      <c r="AN24" s="158">
        <f t="shared" si="14"/>
        <v>0.13417136768171167</v>
      </c>
      <c r="AO24" s="158">
        <f t="shared" si="15"/>
        <v>2.0190935703254011E-2</v>
      </c>
      <c r="AP24" s="157"/>
      <c r="AS24" s="44"/>
    </row>
    <row r="25" spans="1:46" s="47" customFormat="1" x14ac:dyDescent="0.35">
      <c r="A25" s="157">
        <v>24</v>
      </c>
      <c r="B25" s="157" t="s">
        <v>30</v>
      </c>
      <c r="C25" s="157" t="s">
        <v>17</v>
      </c>
      <c r="D25" s="157" t="s">
        <v>9</v>
      </c>
      <c r="E25" s="157">
        <v>2018</v>
      </c>
      <c r="F25" s="157">
        <v>600</v>
      </c>
      <c r="G25" s="157">
        <v>1271</v>
      </c>
      <c r="H25" s="157" t="s">
        <v>622</v>
      </c>
      <c r="I25" s="157">
        <f t="shared" si="0"/>
        <v>750</v>
      </c>
      <c r="J25" s="157">
        <f>IF(D25="Electric","--",IF(D25="Diesel",VLOOKUP(C25,[2]ORDLF!A:B,2,FALSE),""))</f>
        <v>0.9</v>
      </c>
      <c r="K25" s="157" t="str">
        <f>IF(D25="Electric","--",IF(D25="Gasoline",VLOOKUP(C25,LSILF!A:C,3,FALSE),""))</f>
        <v/>
      </c>
      <c r="L25" s="158">
        <f>VLOOKUP(C25,ORDLF[[Equipment Type]:[Load Factor]],2,FALSE)</f>
        <v>0.34</v>
      </c>
      <c r="M25" s="157" cm="1">
        <f t="array" ref="M25">IF(D25="Electric","--",IF(D25="Diesel",_xlfn._xlws.FILTER(DIESCH[CH Cap],(DIESCH[HP Bin]=I25)),""))</f>
        <v>12000</v>
      </c>
      <c r="N25" s="157" t="str" cm="1">
        <f t="array" ref="N25">IF(D25="Electric","--",IF(D25="Gasoline",_xlfn._xlws.FILTER(LSICH[CH Cap],(LSICH[Fuel Type]=D25)*(LSICH[MY]=E25)),""))</f>
        <v/>
      </c>
      <c r="O25" s="157">
        <f t="shared" si="1"/>
        <v>12000</v>
      </c>
      <c r="P25" s="157">
        <f t="shared" si="2"/>
        <v>1271</v>
      </c>
      <c r="Q25" s="157" cm="1">
        <f t="array" ref="Q25">IF(D25="Electric","--",IF(D25="Diesel",_xlfn._xlws.FILTER(ORDEF[HC-ZH (g/hp-hr)],(ORDEF[HP]=I25)*(ORDEF[Model_Year]=E25)),""))</f>
        <v>0.05</v>
      </c>
      <c r="R25" s="157" t="str" cm="1">
        <f t="array" ref="R25">IF(D25="Electric","--",IF(D25="Gasoline",_xlfn._xlws.FILTER(LSIEF[HC-ZH (g/hp-hr)],(LSIEF[Fuel]=D25)*(LSIEF[HP Bin]=I25)*(LSIEF[Model Year]=E25)),""))</f>
        <v/>
      </c>
      <c r="S25" s="158">
        <f t="shared" si="3"/>
        <v>0.05</v>
      </c>
      <c r="T25" s="159" cm="1">
        <f t="array" ref="T25">IF(D25="Electric","--",IF(D25="Diesel",_xlfn._xlws.FILTER(ORDEF[HCDR],(ORDEF[HP]=I25)*(ORDEF[Model_Year]=E25),),""))</f>
        <v>1.17E-5</v>
      </c>
      <c r="U25" s="159" t="str" cm="1">
        <f t="array" ref="U25">IF(D25="Electric","--",IF(D25="Gasoline",_xlfn._xlws.FILTER(LSIEF[HC DR],(LSIEF[Fuel]=D25)*(LSIEF[HP Bin]=I25)*(LSIEF[Model Year]=E25)),""))</f>
        <v/>
      </c>
      <c r="V25" s="159">
        <f t="shared" si="4"/>
        <v>1.17E-5</v>
      </c>
      <c r="W25" s="158" cm="1">
        <f t="array" ref="W25">IF(D25="Electric","--",IF(D25="Diesel",_xlfn._xlws.FILTER(ORDEF[NOXzh],(ORDEF[HP]=I25)*(ORDEF[Model_Year]=E25)),""))</f>
        <v>0.48599999999999999</v>
      </c>
      <c r="X25" s="158" t="str" cm="1">
        <f t="array" ref="X25">IF(D25="Electric","--",IF(D25="Gasoline",_xlfn._xlws.FILTER(LSIEF[NOX-ZH (g/hp-hr)],(LSIEF[Fuel]=D25)*(LSIEF[HP Bin]=I25)*(LSIEF[Model Year]=E25)),""))</f>
        <v/>
      </c>
      <c r="Y25" s="158">
        <f t="shared" si="5"/>
        <v>0.48599999999999999</v>
      </c>
      <c r="Z25" s="159" cm="1">
        <f t="array" ref="Z25">IF(D25="Electric","--",IF(D25="Diesel",_xlfn._xlws.FILTER(ORDEF[NOXdr],(ORDEF[HP]=I25)*(ORDEF[Model_Year]=E25)),""))</f>
        <v>6.4099999999999996E-6</v>
      </c>
      <c r="AA25" s="159" t="str" cm="1">
        <f t="array" ref="AA25">IF(E25="Electric","--",IF(D25="Gasoline",_xlfn._xlws.FILTER(LSIEF[NOX DR],(LSIEF[Fuel]=D25)*(LSIEF[HP Bin]=I25)*(LSIEF[Model Year]=E25)),""))</f>
        <v/>
      </c>
      <c r="AB25" s="159">
        <f t="shared" si="6"/>
        <v>6.4099999999999996E-6</v>
      </c>
      <c r="AC25" s="158" cm="1">
        <f t="array" ref="AC25">IF(D25="Electric","--",IF(D25="Diesel",_xlfn._xlws.FILTER(DFCF[Fuel_HC],(DFCF[MY]=E25)),""))</f>
        <v>0.9</v>
      </c>
      <c r="AD25" s="158" t="str" cm="1">
        <f t="array" ref="AD25">IF(D25="Electric","--",IF(D25="Gasoline",_xlfn._xlws.FILTER(GFCF[Fuel_HC],(GFCF[MY]=E25)),""))</f>
        <v/>
      </c>
      <c r="AE25" s="158">
        <f t="shared" si="7"/>
        <v>0.9</v>
      </c>
      <c r="AF25" s="157" cm="1">
        <f t="array" ref="AF25">IF(D25="Electric","--",IF(D25="Diesel",_xlfn._xlws.FILTER(DFCF[Fuel_NOX],(DFCF[MY]=E25)),""))</f>
        <v>0.95</v>
      </c>
      <c r="AG25" s="157" t="str" cm="1">
        <f t="array" ref="AG25">IF(D25="Electric","--",IF(D25="Gasoline",_xlfn._xlws.FILTER(GFCF[Fuel_NOX],(GFCF[MY]=E25)),""))</f>
        <v/>
      </c>
      <c r="AH25" s="157">
        <f t="shared" si="8"/>
        <v>0.95</v>
      </c>
      <c r="AI25" s="158">
        <f t="shared" si="9"/>
        <v>5.8383630000000006E-2</v>
      </c>
      <c r="AJ25" s="158">
        <f t="shared" si="10"/>
        <v>0.46943975449999997</v>
      </c>
      <c r="AK25" s="158">
        <f t="shared" si="11"/>
        <v>33.373447443395058</v>
      </c>
      <c r="AL25" s="158">
        <f t="shared" si="12"/>
        <v>268.34273536342334</v>
      </c>
      <c r="AM25" s="158">
        <f t="shared" si="13"/>
        <v>1.6686723721697529E-2</v>
      </c>
      <c r="AN25" s="158">
        <f t="shared" si="14"/>
        <v>0.13417136768171167</v>
      </c>
      <c r="AO25" s="158">
        <f t="shared" si="15"/>
        <v>2.0190935703254011E-2</v>
      </c>
      <c r="AP25" s="157"/>
      <c r="AS25" s="44"/>
    </row>
    <row r="26" spans="1:46" s="47" customFormat="1" x14ac:dyDescent="0.35">
      <c r="A26" s="157">
        <v>25</v>
      </c>
      <c r="B26" s="157" t="s">
        <v>31</v>
      </c>
      <c r="C26" s="157" t="s">
        <v>17</v>
      </c>
      <c r="D26" s="157" t="s">
        <v>9</v>
      </c>
      <c r="E26" s="157">
        <v>2018</v>
      </c>
      <c r="F26" s="157">
        <v>600</v>
      </c>
      <c r="G26" s="157">
        <v>1271</v>
      </c>
      <c r="H26" s="157" t="s">
        <v>622</v>
      </c>
      <c r="I26" s="157">
        <f t="shared" si="0"/>
        <v>750</v>
      </c>
      <c r="J26" s="157">
        <f>IF(D26="Electric","--",IF(D26="Diesel",VLOOKUP(C26,[2]ORDLF!A:B,2,FALSE),""))</f>
        <v>0.9</v>
      </c>
      <c r="K26" s="157" t="str">
        <f>IF(D26="Electric","--",IF(D26="Gasoline",VLOOKUP(C26,LSILF!A:C,3,FALSE),""))</f>
        <v/>
      </c>
      <c r="L26" s="158">
        <f>VLOOKUP(C26,ORDLF[[Equipment Type]:[Load Factor]],2,FALSE)</f>
        <v>0.34</v>
      </c>
      <c r="M26" s="157" cm="1">
        <f t="array" ref="M26">IF(D26="Electric","--",IF(D26="Diesel",_xlfn._xlws.FILTER(DIESCH[CH Cap],(DIESCH[HP Bin]=I26)),""))</f>
        <v>12000</v>
      </c>
      <c r="N26" s="157" t="str" cm="1">
        <f t="array" ref="N26">IF(D26="Electric","--",IF(D26="Gasoline",_xlfn._xlws.FILTER(LSICH[CH Cap],(LSICH[Fuel Type]=D26)*(LSICH[MY]=E26)),""))</f>
        <v/>
      </c>
      <c r="O26" s="157">
        <f t="shared" si="1"/>
        <v>12000</v>
      </c>
      <c r="P26" s="157">
        <f t="shared" si="2"/>
        <v>1271</v>
      </c>
      <c r="Q26" s="157" cm="1">
        <f t="array" ref="Q26">IF(D26="Electric","--",IF(D26="Diesel",_xlfn._xlws.FILTER(ORDEF[HC-ZH (g/hp-hr)],(ORDEF[HP]=I26)*(ORDEF[Model_Year]=E26)),""))</f>
        <v>0.05</v>
      </c>
      <c r="R26" s="157" t="str" cm="1">
        <f t="array" ref="R26">IF(D26="Electric","--",IF(D26="Gasoline",_xlfn._xlws.FILTER(LSIEF[HC-ZH (g/hp-hr)],(LSIEF[Fuel]=D26)*(LSIEF[HP Bin]=I26)*(LSIEF[Model Year]=E26)),""))</f>
        <v/>
      </c>
      <c r="S26" s="158">
        <f t="shared" si="3"/>
        <v>0.05</v>
      </c>
      <c r="T26" s="159" cm="1">
        <f t="array" ref="T26">IF(D26="Electric","--",IF(D26="Diesel",_xlfn._xlws.FILTER(ORDEF[HCDR],(ORDEF[HP]=I26)*(ORDEF[Model_Year]=E26),),""))</f>
        <v>1.17E-5</v>
      </c>
      <c r="U26" s="159" t="str" cm="1">
        <f t="array" ref="U26">IF(D26="Electric","--",IF(D26="Gasoline",_xlfn._xlws.FILTER(LSIEF[HC DR],(LSIEF[Fuel]=D26)*(LSIEF[HP Bin]=I26)*(LSIEF[Model Year]=E26)),""))</f>
        <v/>
      </c>
      <c r="V26" s="159">
        <f t="shared" si="4"/>
        <v>1.17E-5</v>
      </c>
      <c r="W26" s="158" cm="1">
        <f t="array" ref="W26">IF(D26="Electric","--",IF(D26="Diesel",_xlfn._xlws.FILTER(ORDEF[NOXzh],(ORDEF[HP]=I26)*(ORDEF[Model_Year]=E26)),""))</f>
        <v>0.48599999999999999</v>
      </c>
      <c r="X26" s="158" t="str" cm="1">
        <f t="array" ref="X26">IF(D26="Electric","--",IF(D26="Gasoline",_xlfn._xlws.FILTER(LSIEF[NOX-ZH (g/hp-hr)],(LSIEF[Fuel]=D26)*(LSIEF[HP Bin]=I26)*(LSIEF[Model Year]=E26)),""))</f>
        <v/>
      </c>
      <c r="Y26" s="158">
        <f t="shared" si="5"/>
        <v>0.48599999999999999</v>
      </c>
      <c r="Z26" s="159" cm="1">
        <f t="array" ref="Z26">IF(D26="Electric","--",IF(D26="Diesel",_xlfn._xlws.FILTER(ORDEF[NOXdr],(ORDEF[HP]=I26)*(ORDEF[Model_Year]=E26)),""))</f>
        <v>6.4099999999999996E-6</v>
      </c>
      <c r="AA26" s="159" t="str" cm="1">
        <f t="array" ref="AA26">IF(E26="Electric","--",IF(D26="Gasoline",_xlfn._xlws.FILTER(LSIEF[NOX DR],(LSIEF[Fuel]=D26)*(LSIEF[HP Bin]=I26)*(LSIEF[Model Year]=E26)),""))</f>
        <v/>
      </c>
      <c r="AB26" s="159">
        <f t="shared" si="6"/>
        <v>6.4099999999999996E-6</v>
      </c>
      <c r="AC26" s="158" cm="1">
        <f t="array" ref="AC26">IF(D26="Electric","--",IF(D26="Diesel",_xlfn._xlws.FILTER(DFCF[Fuel_HC],(DFCF[MY]=E26)),""))</f>
        <v>0.9</v>
      </c>
      <c r="AD26" s="158" t="str" cm="1">
        <f t="array" ref="AD26">IF(D26="Electric","--",IF(D26="Gasoline",_xlfn._xlws.FILTER(GFCF[Fuel_HC],(GFCF[MY]=E26)),""))</f>
        <v/>
      </c>
      <c r="AE26" s="158">
        <f t="shared" si="7"/>
        <v>0.9</v>
      </c>
      <c r="AF26" s="157" cm="1">
        <f t="array" ref="AF26">IF(D26="Electric","--",IF(D26="Diesel",_xlfn._xlws.FILTER(DFCF[Fuel_NOX],(DFCF[MY]=E26)),""))</f>
        <v>0.95</v>
      </c>
      <c r="AG26" s="157" t="str" cm="1">
        <f t="array" ref="AG26">IF(D26="Electric","--",IF(D26="Gasoline",_xlfn._xlws.FILTER(GFCF[Fuel_NOX],(GFCF[MY]=E26)),""))</f>
        <v/>
      </c>
      <c r="AH26" s="157">
        <f t="shared" si="8"/>
        <v>0.95</v>
      </c>
      <c r="AI26" s="158">
        <f t="shared" si="9"/>
        <v>5.8383630000000006E-2</v>
      </c>
      <c r="AJ26" s="158">
        <f t="shared" si="10"/>
        <v>0.46943975449999997</v>
      </c>
      <c r="AK26" s="158">
        <f t="shared" si="11"/>
        <v>33.373447443395058</v>
      </c>
      <c r="AL26" s="158">
        <f t="shared" si="12"/>
        <v>268.34273536342334</v>
      </c>
      <c r="AM26" s="158">
        <f t="shared" si="13"/>
        <v>1.6686723721697529E-2</v>
      </c>
      <c r="AN26" s="158">
        <f t="shared" si="14"/>
        <v>0.13417136768171167</v>
      </c>
      <c r="AO26" s="158">
        <f t="shared" si="15"/>
        <v>2.0190935703254011E-2</v>
      </c>
      <c r="AP26" s="157"/>
      <c r="AS26" s="44"/>
    </row>
    <row r="27" spans="1:46" s="47" customFormat="1" x14ac:dyDescent="0.35">
      <c r="A27" s="157">
        <v>26</v>
      </c>
      <c r="B27" s="157" t="s">
        <v>32</v>
      </c>
      <c r="C27" s="157" t="s">
        <v>33</v>
      </c>
      <c r="D27" s="157" t="s">
        <v>9</v>
      </c>
      <c r="E27" s="157">
        <v>1987</v>
      </c>
      <c r="F27" s="157">
        <v>115</v>
      </c>
      <c r="G27" s="157">
        <v>215</v>
      </c>
      <c r="H27" s="157" t="s">
        <v>766</v>
      </c>
      <c r="I27" s="157">
        <f t="shared" si="0"/>
        <v>175</v>
      </c>
      <c r="J27" s="157">
        <f>IF(D27="Electric","--",IF(D27="Diesel",VLOOKUP(C27,[2]ORDLF!A:B,2,FALSE),""))</f>
        <v>0.54</v>
      </c>
      <c r="K27" s="157" t="str">
        <f>IF(D27="Electric","--",IF(D27="Gasoline",VLOOKUP(C27,LSILF!A:C,3,FALSE),""))</f>
        <v/>
      </c>
      <c r="L27" s="158">
        <f t="shared" ref="L27:L90" si="16">SUM(J27:K27)</f>
        <v>0.54</v>
      </c>
      <c r="M27" s="157" cm="1">
        <f t="array" ref="M27">IF(D27="Electric","--",IF(D27="Diesel",_xlfn._xlws.FILTER(DIESCH[CH Cap],(DIESCH[HP Bin]=I27)),""))</f>
        <v>12000</v>
      </c>
      <c r="N27" s="157" t="str" cm="1">
        <f t="array" ref="N27">IF(D27="Electric","--",IF(D27="Gasoline",_xlfn._xlws.FILTER(LSICH[CH Cap],(LSICH[Fuel Type]=D27)*(LSICH[MY]=E27)),""))</f>
        <v/>
      </c>
      <c r="O27" s="157">
        <f t="shared" si="1"/>
        <v>12000</v>
      </c>
      <c r="P27" s="157">
        <f t="shared" si="2"/>
        <v>6450</v>
      </c>
      <c r="Q27" s="157" cm="1">
        <f t="array" ref="Q27">IF(D27="Electric","--",IF(D27="Diesel",_xlfn._xlws.FILTER(ORDEF[HC-ZH (g/hp-hr)],(ORDEF[HP]=I27)*(ORDEF[Model_Year]=E27)),""))</f>
        <v>0.88</v>
      </c>
      <c r="R27" s="157" t="str" cm="1">
        <f t="array" ref="R27">IF(D27="Electric","--",IF(D27="Gasoline",_xlfn._xlws.FILTER(LSIEF[HC-ZH (g/hp-hr)],(LSIEF[Fuel]=D27)*(LSIEF[HP Bin]=I27)*(LSIEF[Model Year]=E27)),""))</f>
        <v/>
      </c>
      <c r="S27" s="158">
        <f t="shared" si="3"/>
        <v>0.88</v>
      </c>
      <c r="T27" s="159" cm="1">
        <f t="array" ref="T27">IF(D27="Electric","--",IF(D27="Diesel",_xlfn._xlws.FILTER(ORDEF[HCDR],(ORDEF[HP]=I27)*(ORDEF[Model_Year]=E27),),""))</f>
        <v>4.07E-5</v>
      </c>
      <c r="U27" s="159" t="str" cm="1">
        <f t="array" ref="U27">IF(D27="Electric","--",IF(D27="Gasoline",_xlfn._xlws.FILTER(LSIEF[HC DR],(LSIEF[Fuel]=D27)*(LSIEF[HP Bin]=I27)*(LSIEF[Model Year]=E27)),""))</f>
        <v/>
      </c>
      <c r="V27" s="159">
        <f t="shared" si="4"/>
        <v>4.07E-5</v>
      </c>
      <c r="W27" s="158" cm="1">
        <f t="array" ref="W27">IF(D27="Electric","--",IF(D27="Diesel",_xlfn._xlws.FILTER(ORDEF[NOXzh],(ORDEF[HP]=I27)*(ORDEF[Model_Year]=E27)),""))</f>
        <v>11</v>
      </c>
      <c r="X27" s="158" t="str" cm="1">
        <f t="array" ref="X27">IF(D27="Electric","--",IF(D27="Gasoline",_xlfn._xlws.FILTER(LSIEF[NOX-ZH (g/hp-hr)],(LSIEF[Fuel]=D27)*(LSIEF[HP Bin]=I27)*(LSIEF[Model Year]=E27)),""))</f>
        <v/>
      </c>
      <c r="Y27" s="158">
        <f t="shared" si="5"/>
        <v>11</v>
      </c>
      <c r="Z27" s="159" cm="1">
        <f t="array" ref="Z27">IF(D27="Electric","--",IF(D27="Diesel",_xlfn._xlws.FILTER(ORDEF[NOXdr],(ORDEF[HP]=I27)*(ORDEF[Model_Year]=E27)),""))</f>
        <v>2.5399999999999999E-4</v>
      </c>
      <c r="AA27" s="159" t="str" cm="1">
        <f t="array" ref="AA27">IF(E27="Electric","--",IF(D27="Gasoline",_xlfn._xlws.FILTER(LSIEF[NOX DR],(LSIEF[Fuel]=D27)*(LSIEF[HP Bin]=I27)*(LSIEF[Model Year]=E27)),""))</f>
        <v/>
      </c>
      <c r="AB27" s="159">
        <f t="shared" si="6"/>
        <v>2.5399999999999999E-4</v>
      </c>
      <c r="AC27" s="158" cm="1">
        <f t="array" ref="AC27">IF(D27="Electric","--",IF(D27="Diesel",_xlfn._xlws.FILTER(DFCF[Fuel_HC],(DFCF[MY]=E27)),""))</f>
        <v>0.9</v>
      </c>
      <c r="AD27" s="158" t="str" cm="1">
        <f t="array" ref="AD27">IF(D27="Electric","--",IF(D27="Gasoline",_xlfn._xlws.FILTER(GFCF[Fuel_HC],(GFCF[MY]=E27)),""))</f>
        <v/>
      </c>
      <c r="AE27" s="158">
        <f t="shared" si="7"/>
        <v>0.9</v>
      </c>
      <c r="AF27" s="157" cm="1">
        <f t="array" ref="AF27">IF(D27="Electric","--",IF(D27="Diesel",_xlfn._xlws.FILTER(DFCF[Fuel_NOX],(DFCF[MY]=E27)),""))</f>
        <v>0.93</v>
      </c>
      <c r="AG27" s="157" t="str" cm="1">
        <f t="array" ref="AG27">IF(D27="Electric","--",IF(D27="Gasoline",_xlfn._xlws.FILTER(GFCF[Fuel_NOX],(GFCF[MY]=E27)),""))</f>
        <v/>
      </c>
      <c r="AH27" s="157">
        <f t="shared" si="8"/>
        <v>0.93</v>
      </c>
      <c r="AI27" s="158">
        <f t="shared" si="9"/>
        <v>1.0282635</v>
      </c>
      <c r="AJ27" s="158">
        <f t="shared" si="10"/>
        <v>11.753619</v>
      </c>
      <c r="AK27" s="158">
        <f t="shared" si="11"/>
        <v>30.266955593300658</v>
      </c>
      <c r="AL27" s="158">
        <f t="shared" si="12"/>
        <v>345.96799782699173</v>
      </c>
      <c r="AM27" s="158">
        <f t="shared" si="13"/>
        <v>1.5133477796650328E-2</v>
      </c>
      <c r="AN27" s="158">
        <f t="shared" si="14"/>
        <v>0.17298399891349586</v>
      </c>
      <c r="AO27" s="158">
        <f t="shared" si="15"/>
        <v>1.8311508133946896E-2</v>
      </c>
      <c r="AP27" s="157"/>
      <c r="AS27" s="44"/>
    </row>
    <row r="28" spans="1:46" s="47" customFormat="1" x14ac:dyDescent="0.35">
      <c r="A28" s="157">
        <v>27</v>
      </c>
      <c r="B28" s="157">
        <v>348</v>
      </c>
      <c r="C28" s="157" t="s">
        <v>33</v>
      </c>
      <c r="D28" s="157" t="s">
        <v>9</v>
      </c>
      <c r="E28" s="157">
        <v>1990</v>
      </c>
      <c r="F28" s="157">
        <v>100</v>
      </c>
      <c r="G28" s="157">
        <v>323</v>
      </c>
      <c r="H28" s="157" t="s">
        <v>766</v>
      </c>
      <c r="I28" s="157">
        <f t="shared" si="0"/>
        <v>175</v>
      </c>
      <c r="J28" s="157">
        <f>IF(D28="Electric","--",IF(D28="Diesel",VLOOKUP(C28,[2]ORDLF!A:B,2,FALSE),""))</f>
        <v>0.54</v>
      </c>
      <c r="K28" s="157" t="str">
        <f>IF(D28="Electric","--",IF(D28="Gasoline",VLOOKUP(C28,LSILF!A:C,3,FALSE),""))</f>
        <v/>
      </c>
      <c r="L28" s="158">
        <f t="shared" si="16"/>
        <v>0.54</v>
      </c>
      <c r="M28" s="157" cm="1">
        <f t="array" ref="M28">IF(D28="Electric","--",IF(D28="Diesel",_xlfn._xlws.FILTER(DIESCH[CH Cap],(DIESCH[HP Bin]=I28)),""))</f>
        <v>12000</v>
      </c>
      <c r="N28" s="157" t="str" cm="1">
        <f t="array" ref="N28">IF(D28="Electric","--",IF(D28="Gasoline",_xlfn._xlws.FILTER(LSICH[CH Cap],(LSICH[Fuel Type]=D28)*(LSICH[MY]=E28)),""))</f>
        <v/>
      </c>
      <c r="O28" s="157">
        <f t="shared" si="1"/>
        <v>12000</v>
      </c>
      <c r="P28" s="157">
        <f t="shared" si="2"/>
        <v>8721</v>
      </c>
      <c r="Q28" s="157" cm="1">
        <f t="array" ref="Q28">IF(D28="Electric","--",IF(D28="Diesel",_xlfn._xlws.FILTER(ORDEF[HC-ZH (g/hp-hr)],(ORDEF[HP]=I28)*(ORDEF[Model_Year]=E28)),""))</f>
        <v>0.68</v>
      </c>
      <c r="R28" s="157" t="str" cm="1">
        <f t="array" ref="R28">IF(D28="Electric","--",IF(D28="Gasoline",_xlfn._xlws.FILTER(LSIEF[HC-ZH (g/hp-hr)],(LSIEF[Fuel]=D28)*(LSIEF[HP Bin]=I28)*(LSIEF[Model Year]=E28)),""))</f>
        <v/>
      </c>
      <c r="S28" s="158">
        <f t="shared" si="3"/>
        <v>0.68</v>
      </c>
      <c r="T28" s="159" cm="1">
        <f t="array" ref="T28">IF(D28="Electric","--",IF(D28="Diesel",_xlfn._xlws.FILTER(ORDEF[HCDR],(ORDEF[HP]=I28)*(ORDEF[Model_Year]=E28),),""))</f>
        <v>3.15E-5</v>
      </c>
      <c r="U28" s="159" t="str" cm="1">
        <f t="array" ref="U28">IF(D28="Electric","--",IF(D28="Gasoline",_xlfn._xlws.FILTER(LSIEF[HC DR],(LSIEF[Fuel]=D28)*(LSIEF[HP Bin]=I28)*(LSIEF[Model Year]=E28)),""))</f>
        <v/>
      </c>
      <c r="V28" s="159">
        <f t="shared" si="4"/>
        <v>3.15E-5</v>
      </c>
      <c r="W28" s="158" cm="1">
        <f t="array" ref="W28">IF(D28="Electric","--",IF(D28="Diesel",_xlfn._xlws.FILTER(ORDEF[NOXzh],(ORDEF[HP]=I28)*(ORDEF[Model_Year]=E28)),""))</f>
        <v>9.6066669999999998</v>
      </c>
      <c r="X28" s="158" t="str" cm="1">
        <f t="array" ref="X28">IF(D28="Electric","--",IF(D28="Gasoline",_xlfn._xlws.FILTER(LSIEF[NOX-ZH (g/hp-hr)],(LSIEF[Fuel]=D28)*(LSIEF[HP Bin]=I28)*(LSIEF[Model Year]=E28)),""))</f>
        <v/>
      </c>
      <c r="Y28" s="158">
        <f t="shared" si="5"/>
        <v>9.6066669999999998</v>
      </c>
      <c r="Z28" s="159" cm="1">
        <f t="array" ref="Z28">IF(D28="Electric","--",IF(D28="Diesel",_xlfn._xlws.FILTER(ORDEF[NOXdr],(ORDEF[HP]=I28)*(ORDEF[Model_Year]=E28)),""))</f>
        <v>2.22E-4</v>
      </c>
      <c r="AA28" s="159" t="str" cm="1">
        <f t="array" ref="AA28">IF(E28="Electric","--",IF(D28="Gasoline",_xlfn._xlws.FILTER(LSIEF[NOX DR],(LSIEF[Fuel]=D28)*(LSIEF[HP Bin]=I28)*(LSIEF[Model Year]=E28)),""))</f>
        <v/>
      </c>
      <c r="AB28" s="159">
        <f t="shared" si="6"/>
        <v>2.22E-4</v>
      </c>
      <c r="AC28" s="158" cm="1">
        <f t="array" ref="AC28">IF(D28="Electric","--",IF(D28="Diesel",_xlfn._xlws.FILTER(DFCF[Fuel_HC],(DFCF[MY]=E28)),""))</f>
        <v>0.9</v>
      </c>
      <c r="AD28" s="158" t="str" cm="1">
        <f t="array" ref="AD28">IF(D28="Electric","--",IF(D28="Gasoline",_xlfn._xlws.FILTER(GFCF[Fuel_HC],(GFCF[MY]=E28)),""))</f>
        <v/>
      </c>
      <c r="AE28" s="158">
        <f t="shared" si="7"/>
        <v>0.9</v>
      </c>
      <c r="AF28" s="157" cm="1">
        <f t="array" ref="AF28">IF(D28="Electric","--",IF(D28="Diesel",_xlfn._xlws.FILTER(DFCF[Fuel_NOX],(DFCF[MY]=E28)),""))</f>
        <v>0.93</v>
      </c>
      <c r="AG28" s="157" t="str" cm="1">
        <f t="array" ref="AG28">IF(D28="Electric","--",IF(D28="Gasoline",_xlfn._xlws.FILTER(GFCF[Fuel_NOX],(GFCF[MY]=E28)),""))</f>
        <v/>
      </c>
      <c r="AH28" s="157">
        <f t="shared" si="8"/>
        <v>0.93</v>
      </c>
      <c r="AI28" s="158">
        <f t="shared" si="9"/>
        <v>0.8592403500000001</v>
      </c>
      <c r="AJ28" s="158">
        <f t="shared" si="10"/>
        <v>10.734737969999999</v>
      </c>
      <c r="AK28" s="158">
        <f t="shared" si="11"/>
        <v>33.040393039900565</v>
      </c>
      <c r="AL28" s="158">
        <f t="shared" si="12"/>
        <v>412.78317726715727</v>
      </c>
      <c r="AM28" s="158">
        <f t="shared" si="13"/>
        <v>1.6520196519950285E-2</v>
      </c>
      <c r="AN28" s="158">
        <f t="shared" si="14"/>
        <v>0.20639158863357865</v>
      </c>
      <c r="AO28" s="158">
        <f t="shared" si="15"/>
        <v>1.9989437789139846E-2</v>
      </c>
      <c r="AP28" s="157"/>
      <c r="AS28" s="44"/>
    </row>
    <row r="29" spans="1:46" s="47" customFormat="1" x14ac:dyDescent="0.35">
      <c r="A29" s="157">
        <v>28</v>
      </c>
      <c r="B29" s="157">
        <v>4533</v>
      </c>
      <c r="C29" s="157" t="s">
        <v>33</v>
      </c>
      <c r="D29" s="157" t="s">
        <v>9</v>
      </c>
      <c r="E29" s="157">
        <v>1997</v>
      </c>
      <c r="F29" s="157">
        <v>265</v>
      </c>
      <c r="G29" s="157">
        <v>323</v>
      </c>
      <c r="H29" s="157" t="s">
        <v>766</v>
      </c>
      <c r="I29" s="157">
        <f t="shared" si="0"/>
        <v>300</v>
      </c>
      <c r="J29" s="157">
        <f>IF(D29="Electric","--",IF(D29="Diesel",VLOOKUP(C29,[2]ORDLF!A:B,2,FALSE),""))</f>
        <v>0.54</v>
      </c>
      <c r="K29" s="157" t="str">
        <f>IF(D29="Electric","--",IF(D29="Gasoline",VLOOKUP(C29,LSILF!A:C,3,FALSE),""))</f>
        <v/>
      </c>
      <c r="L29" s="158">
        <f t="shared" si="16"/>
        <v>0.54</v>
      </c>
      <c r="M29" s="157" cm="1">
        <f t="array" ref="M29">IF(D29="Electric","--",IF(D29="Diesel",_xlfn._xlws.FILTER(DIESCH[CH Cap],(DIESCH[HP Bin]=I29)),""))</f>
        <v>12000</v>
      </c>
      <c r="N29" s="157" t="str" cm="1">
        <f t="array" ref="N29">IF(D29="Electric","--",IF(D29="Gasoline",_xlfn._xlws.FILTER(LSICH[CH Cap],(LSICH[Fuel Type]=D29)*(LSICH[MY]=E29)),""))</f>
        <v/>
      </c>
      <c r="O29" s="157">
        <f t="shared" si="1"/>
        <v>12000</v>
      </c>
      <c r="P29" s="157">
        <f t="shared" si="2"/>
        <v>6460</v>
      </c>
      <c r="Q29" s="157" cm="1">
        <f t="array" ref="Q29">IF(D29="Electric","--",IF(D29="Diesel",_xlfn._xlws.FILTER(ORDEF[HC-ZH (g/hp-hr)],(ORDEF[HP]=I29)*(ORDEF[Model_Year]=E29)),""))</f>
        <v>0.32</v>
      </c>
      <c r="R29" s="157" t="str" cm="1">
        <f t="array" ref="R29">IF(D29="Electric","--",IF(D29="Gasoline",_xlfn._xlws.FILTER(LSIEF[HC-ZH (g/hp-hr)],(LSIEF[Fuel]=D29)*(LSIEF[HP Bin]=I29)*(LSIEF[Model Year]=E29)),""))</f>
        <v/>
      </c>
      <c r="S29" s="158">
        <f t="shared" si="3"/>
        <v>0.32</v>
      </c>
      <c r="T29" s="159" cm="1">
        <f t="array" ref="T29">IF(D29="Electric","--",IF(D29="Diesel",_xlfn._xlws.FILTER(ORDEF[HCDR],(ORDEF[HP]=I29)*(ORDEF[Model_Year]=E29),),""))</f>
        <v>1.4800000000000001E-5</v>
      </c>
      <c r="U29" s="159" t="str" cm="1">
        <f t="array" ref="U29">IF(D29="Electric","--",IF(D29="Gasoline",_xlfn._xlws.FILTER(LSIEF[HC DR],(LSIEF[Fuel]=D29)*(LSIEF[HP Bin]=I29)*(LSIEF[Model Year]=E29)),""))</f>
        <v/>
      </c>
      <c r="V29" s="159">
        <f t="shared" si="4"/>
        <v>1.4800000000000001E-5</v>
      </c>
      <c r="W29" s="158" cm="1">
        <f t="array" ref="W29">IF(D29="Electric","--",IF(D29="Diesel",_xlfn._xlws.FILTER(ORDEF[NOXzh],(ORDEF[HP]=I29)*(ORDEF[Model_Year]=E29)),""))</f>
        <v>5.7392279999999998</v>
      </c>
      <c r="X29" s="158" t="str" cm="1">
        <f t="array" ref="X29">IF(D29="Electric","--",IF(D29="Gasoline",_xlfn._xlws.FILTER(LSIEF[NOX-ZH (g/hp-hr)],(LSIEF[Fuel]=D29)*(LSIEF[HP Bin]=I29)*(LSIEF[Model Year]=E29)),""))</f>
        <v/>
      </c>
      <c r="Y29" s="158">
        <f t="shared" si="5"/>
        <v>5.7392279999999998</v>
      </c>
      <c r="Z29" s="159" cm="1">
        <f t="array" ref="Z29">IF(D29="Electric","--",IF(D29="Diesel",_xlfn._xlws.FILTER(ORDEF[NOXdr],(ORDEF[HP]=I29)*(ORDEF[Model_Year]=E29)),""))</f>
        <v>1.3300000000000001E-4</v>
      </c>
      <c r="AA29" s="159" t="str" cm="1">
        <f t="array" ref="AA29">IF(E29="Electric","--",IF(D29="Gasoline",_xlfn._xlws.FILTER(LSIEF[NOX DR],(LSIEF[Fuel]=D29)*(LSIEF[HP Bin]=I29)*(LSIEF[Model Year]=E29)),""))</f>
        <v/>
      </c>
      <c r="AB29" s="159">
        <f t="shared" si="6"/>
        <v>1.3300000000000001E-4</v>
      </c>
      <c r="AC29" s="158" cm="1">
        <f t="array" ref="AC29">IF(D29="Electric","--",IF(D29="Diesel",_xlfn._xlws.FILTER(DFCF[Fuel_HC],(DFCF[MY]=E29)),""))</f>
        <v>0.9</v>
      </c>
      <c r="AD29" s="158" t="str" cm="1">
        <f t="array" ref="AD29">IF(D29="Electric","--",IF(D29="Gasoline",_xlfn._xlws.FILTER(GFCF[Fuel_HC],(GFCF[MY]=E29)),""))</f>
        <v/>
      </c>
      <c r="AE29" s="158">
        <f t="shared" si="7"/>
        <v>0.9</v>
      </c>
      <c r="AF29" s="157" cm="1">
        <f t="array" ref="AF29">IF(D29="Electric","--",IF(D29="Diesel",_xlfn._xlws.FILTER(DFCF[Fuel_NOX],(DFCF[MY]=E29)),""))</f>
        <v>0.93</v>
      </c>
      <c r="AG29" s="157" t="str" cm="1">
        <f t="array" ref="AG29">IF(D29="Electric","--",IF(D29="Gasoline",_xlfn._xlws.FILTER(GFCF[Fuel_NOX],(GFCF[MY]=E29)),""))</f>
        <v/>
      </c>
      <c r="AH29" s="157">
        <f t="shared" si="8"/>
        <v>0.93</v>
      </c>
      <c r="AI29" s="158">
        <f t="shared" si="9"/>
        <v>0.37404719999999997</v>
      </c>
      <c r="AJ29" s="158">
        <f t="shared" si="10"/>
        <v>6.1365194400000007</v>
      </c>
      <c r="AK29" s="158">
        <f t="shared" si="11"/>
        <v>38.115605527844309</v>
      </c>
      <c r="AL29" s="158">
        <f t="shared" si="12"/>
        <v>625.31454396393849</v>
      </c>
      <c r="AM29" s="158">
        <f t="shared" si="13"/>
        <v>1.9057802763922157E-2</v>
      </c>
      <c r="AN29" s="158">
        <f t="shared" si="14"/>
        <v>0.3126572719819693</v>
      </c>
      <c r="AO29" s="158">
        <f t="shared" si="15"/>
        <v>2.3059941344345809E-2</v>
      </c>
      <c r="AP29" s="157"/>
      <c r="AS29" s="44"/>
    </row>
    <row r="30" spans="1:46" s="47" customFormat="1" x14ac:dyDescent="0.35">
      <c r="A30" s="157">
        <v>29</v>
      </c>
      <c r="B30" s="157" t="s">
        <v>34</v>
      </c>
      <c r="C30" s="157" t="s">
        <v>33</v>
      </c>
      <c r="D30" s="157" t="s">
        <v>9</v>
      </c>
      <c r="E30" s="157">
        <v>1997</v>
      </c>
      <c r="F30" s="157">
        <v>265</v>
      </c>
      <c r="G30" s="157">
        <v>287</v>
      </c>
      <c r="H30" s="157" t="s">
        <v>766</v>
      </c>
      <c r="I30" s="157">
        <f t="shared" si="0"/>
        <v>300</v>
      </c>
      <c r="J30" s="157">
        <f>IF(D30="Electric","--",IF(D30="Diesel",VLOOKUP(C30,[2]ORDLF!A:B,2,FALSE),""))</f>
        <v>0.54</v>
      </c>
      <c r="K30" s="157" t="str">
        <f>IF(D30="Electric","--",IF(D30="Gasoline",VLOOKUP(C30,LSILF!A:C,3,FALSE),""))</f>
        <v/>
      </c>
      <c r="L30" s="158">
        <f t="shared" si="16"/>
        <v>0.54</v>
      </c>
      <c r="M30" s="157" cm="1">
        <f t="array" ref="M30">IF(D30="Electric","--",IF(D30="Diesel",_xlfn._xlws.FILTER(DIESCH[CH Cap],(DIESCH[HP Bin]=I30)),""))</f>
        <v>12000</v>
      </c>
      <c r="N30" s="157" t="str" cm="1">
        <f t="array" ref="N30">IF(D30="Electric","--",IF(D30="Gasoline",_xlfn._xlws.FILTER(LSICH[CH Cap],(LSICH[Fuel Type]=D30)*(LSICH[MY]=E30)),""))</f>
        <v/>
      </c>
      <c r="O30" s="157">
        <f t="shared" si="1"/>
        <v>12000</v>
      </c>
      <c r="P30" s="157">
        <f t="shared" si="2"/>
        <v>5740</v>
      </c>
      <c r="Q30" s="157" cm="1">
        <f t="array" ref="Q30">IF(D30="Electric","--",IF(D30="Diesel",_xlfn._xlws.FILTER(ORDEF[HC-ZH (g/hp-hr)],(ORDEF[HP]=I30)*(ORDEF[Model_Year]=E30)),""))</f>
        <v>0.32</v>
      </c>
      <c r="R30" s="157" t="str" cm="1">
        <f t="array" ref="R30">IF(D30="Electric","--",IF(D30="Gasoline",_xlfn._xlws.FILTER(LSIEF[HC-ZH (g/hp-hr)],(LSIEF[Fuel]=D30)*(LSIEF[HP Bin]=I30)*(LSIEF[Model Year]=E30)),""))</f>
        <v/>
      </c>
      <c r="S30" s="158">
        <f t="shared" si="3"/>
        <v>0.32</v>
      </c>
      <c r="T30" s="159" cm="1">
        <f t="array" ref="T30">IF(D30="Electric","--",IF(D30="Diesel",_xlfn._xlws.FILTER(ORDEF[HCDR],(ORDEF[HP]=I30)*(ORDEF[Model_Year]=E30),),""))</f>
        <v>1.4800000000000001E-5</v>
      </c>
      <c r="U30" s="159" t="str" cm="1">
        <f t="array" ref="U30">IF(D30="Electric","--",IF(D30="Gasoline",_xlfn._xlws.FILTER(LSIEF[HC DR],(LSIEF[Fuel]=D30)*(LSIEF[HP Bin]=I30)*(LSIEF[Model Year]=E30)),""))</f>
        <v/>
      </c>
      <c r="V30" s="159">
        <f t="shared" si="4"/>
        <v>1.4800000000000001E-5</v>
      </c>
      <c r="W30" s="158" cm="1">
        <f t="array" ref="W30">IF(D30="Electric","--",IF(D30="Diesel",_xlfn._xlws.FILTER(ORDEF[NOXzh],(ORDEF[HP]=I30)*(ORDEF[Model_Year]=E30)),""))</f>
        <v>5.7392279999999998</v>
      </c>
      <c r="X30" s="158" t="str" cm="1">
        <f t="array" ref="X30">IF(D30="Electric","--",IF(D30="Gasoline",_xlfn._xlws.FILTER(LSIEF[NOX-ZH (g/hp-hr)],(LSIEF[Fuel]=D30)*(LSIEF[HP Bin]=I30)*(LSIEF[Model Year]=E30)),""))</f>
        <v/>
      </c>
      <c r="Y30" s="158">
        <f t="shared" si="5"/>
        <v>5.7392279999999998</v>
      </c>
      <c r="Z30" s="159" cm="1">
        <f t="array" ref="Z30">IF(D30="Electric","--",IF(D30="Diesel",_xlfn._xlws.FILTER(ORDEF[NOXdr],(ORDEF[HP]=I30)*(ORDEF[Model_Year]=E30)),""))</f>
        <v>1.3300000000000001E-4</v>
      </c>
      <c r="AA30" s="159" t="str" cm="1">
        <f t="array" ref="AA30">IF(E30="Electric","--",IF(D30="Gasoline",_xlfn._xlws.FILTER(LSIEF[NOX DR],(LSIEF[Fuel]=D30)*(LSIEF[HP Bin]=I30)*(LSIEF[Model Year]=E30)),""))</f>
        <v/>
      </c>
      <c r="AB30" s="159">
        <f t="shared" si="6"/>
        <v>1.3300000000000001E-4</v>
      </c>
      <c r="AC30" s="158" cm="1">
        <f t="array" ref="AC30">IF(D30="Electric","--",IF(D30="Diesel",_xlfn._xlws.FILTER(DFCF[Fuel_HC],(DFCF[MY]=E30)),""))</f>
        <v>0.9</v>
      </c>
      <c r="AD30" s="158" t="str" cm="1">
        <f t="array" ref="AD30">IF(D30="Electric","--",IF(D30="Gasoline",_xlfn._xlws.FILTER(GFCF[Fuel_HC],(GFCF[MY]=E30)),""))</f>
        <v/>
      </c>
      <c r="AE30" s="158">
        <f t="shared" si="7"/>
        <v>0.9</v>
      </c>
      <c r="AF30" s="157" cm="1">
        <f t="array" ref="AF30">IF(D30="Electric","--",IF(D30="Diesel",_xlfn._xlws.FILTER(DFCF[Fuel_NOX],(DFCF[MY]=E30)),""))</f>
        <v>0.93</v>
      </c>
      <c r="AG30" s="157" t="str" cm="1">
        <f t="array" ref="AG30">IF(D30="Electric","--",IF(D30="Gasoline",_xlfn._xlws.FILTER(GFCF[Fuel_NOX],(GFCF[MY]=E30)),""))</f>
        <v/>
      </c>
      <c r="AH30" s="157">
        <f t="shared" si="8"/>
        <v>0.93</v>
      </c>
      <c r="AI30" s="158">
        <f t="shared" si="9"/>
        <v>0.36445679999999997</v>
      </c>
      <c r="AJ30" s="158">
        <f t="shared" si="10"/>
        <v>6.04746264</v>
      </c>
      <c r="AK30" s="158">
        <f t="shared" si="11"/>
        <v>32.999081177137079</v>
      </c>
      <c r="AL30" s="158">
        <f t="shared" si="12"/>
        <v>547.55655697208488</v>
      </c>
      <c r="AM30" s="158">
        <f t="shared" si="13"/>
        <v>1.6499540588568541E-2</v>
      </c>
      <c r="AN30" s="158">
        <f t="shared" si="14"/>
        <v>0.27377827848604241</v>
      </c>
      <c r="AO30" s="158">
        <f t="shared" si="15"/>
        <v>1.9964444112167933E-2</v>
      </c>
      <c r="AP30" s="157"/>
      <c r="AS30" s="44"/>
    </row>
    <row r="31" spans="1:46" s="47" customFormat="1" x14ac:dyDescent="0.35">
      <c r="A31" s="157">
        <v>30</v>
      </c>
      <c r="B31" s="157" t="s">
        <v>35</v>
      </c>
      <c r="C31" s="157" t="s">
        <v>33</v>
      </c>
      <c r="D31" s="157" t="s">
        <v>9</v>
      </c>
      <c r="E31" s="157">
        <v>1998</v>
      </c>
      <c r="F31" s="157">
        <v>87</v>
      </c>
      <c r="G31" s="157">
        <v>582.17741935483866</v>
      </c>
      <c r="H31" s="157" t="s">
        <v>766</v>
      </c>
      <c r="I31" s="157">
        <f t="shared" si="0"/>
        <v>100</v>
      </c>
      <c r="J31" s="157">
        <f>IF(D31="Electric","--",IF(D31="Diesel",VLOOKUP(C31,[2]ORDLF!A:B,2,FALSE),""))</f>
        <v>0.54</v>
      </c>
      <c r="K31" s="157" t="str">
        <f>IF(D31="Electric","--",IF(D31="Gasoline",VLOOKUP(C31,LSILF!A:C,3,FALSE),""))</f>
        <v/>
      </c>
      <c r="L31" s="158">
        <f t="shared" si="16"/>
        <v>0.54</v>
      </c>
      <c r="M31" s="157" cm="1">
        <f t="array" ref="M31">IF(D31="Electric","--",IF(D31="Diesel",_xlfn._xlws.FILTER(DIESCH[CH Cap],(DIESCH[HP Bin]=I31)),""))</f>
        <v>12000</v>
      </c>
      <c r="N31" s="157" t="str" cm="1">
        <f t="array" ref="N31">IF(D31="Electric","--",IF(D31="Gasoline",_xlfn._xlws.FILTER(LSICH[CH Cap],(LSICH[Fuel Type]=D31)*(LSICH[MY]=E31)),""))</f>
        <v/>
      </c>
      <c r="O31" s="157">
        <f t="shared" si="1"/>
        <v>12000</v>
      </c>
      <c r="P31" s="157">
        <f t="shared" si="2"/>
        <v>11061.370967741934</v>
      </c>
      <c r="Q31" s="157" cm="1">
        <f t="array" ref="Q31">IF(D31="Electric","--",IF(D31="Diesel",_xlfn._xlws.FILTER(ORDEF[HC-ZH (g/hp-hr)],(ORDEF[HP]=I31)*(ORDEF[Model_Year]=E31)),""))</f>
        <v>0.99</v>
      </c>
      <c r="R31" s="157" t="str" cm="1">
        <f t="array" ref="R31">IF(D31="Electric","--",IF(D31="Gasoline",_xlfn._xlws.FILTER(LSIEF[HC-ZH (g/hp-hr)],(LSIEF[Fuel]=D31)*(LSIEF[HP Bin]=I31)*(LSIEF[Model Year]=E31)),""))</f>
        <v/>
      </c>
      <c r="S31" s="158">
        <f t="shared" si="3"/>
        <v>0.99</v>
      </c>
      <c r="T31" s="159" cm="1">
        <f t="array" ref="T31">IF(D31="Electric","--",IF(D31="Diesel",_xlfn._xlws.FILTER(ORDEF[HCDR],(ORDEF[HP]=I31)*(ORDEF[Model_Year]=E31),),""))</f>
        <v>4.5800000000000002E-5</v>
      </c>
      <c r="U31" s="159" t="str" cm="1">
        <f t="array" ref="U31">IF(D31="Electric","--",IF(D31="Gasoline",_xlfn._xlws.FILTER(LSIEF[HC DR],(LSIEF[Fuel]=D31)*(LSIEF[HP Bin]=I31)*(LSIEF[Model Year]=E31)),""))</f>
        <v/>
      </c>
      <c r="V31" s="159">
        <f t="shared" si="4"/>
        <v>4.5800000000000002E-5</v>
      </c>
      <c r="W31" s="158" cm="1">
        <f t="array" ref="W31">IF(D31="Electric","--",IF(D31="Diesel",_xlfn._xlws.FILTER(ORDEF[NOXzh],(ORDEF[HP]=I31)*(ORDEF[Model_Year]=E31)),""))</f>
        <v>8.3019999999999996</v>
      </c>
      <c r="X31" s="158" t="str" cm="1">
        <f t="array" ref="X31">IF(D31="Electric","--",IF(D31="Gasoline",_xlfn._xlws.FILTER(LSIEF[NOX-ZH (g/hp-hr)],(LSIEF[Fuel]=D31)*(LSIEF[HP Bin]=I31)*(LSIEF[Model Year]=E31)),""))</f>
        <v/>
      </c>
      <c r="Y31" s="158">
        <f t="shared" si="5"/>
        <v>8.3019999999999996</v>
      </c>
      <c r="Z31" s="159" cm="1">
        <f t="array" ref="Z31">IF(D31="Electric","--",IF(D31="Diesel",_xlfn._xlws.FILTER(ORDEF[NOXdr],(ORDEF[HP]=I31)*(ORDEF[Model_Year]=E31)),""))</f>
        <v>1.93E-4</v>
      </c>
      <c r="AA31" s="159" t="str" cm="1">
        <f t="array" ref="AA31">IF(E31="Electric","--",IF(D31="Gasoline",_xlfn._xlws.FILTER(LSIEF[NOX DR],(LSIEF[Fuel]=D31)*(LSIEF[HP Bin]=I31)*(LSIEF[Model Year]=E31)),""))</f>
        <v/>
      </c>
      <c r="AB31" s="159">
        <f t="shared" si="6"/>
        <v>1.93E-4</v>
      </c>
      <c r="AC31" s="158" cm="1">
        <f t="array" ref="AC31">IF(D31="Electric","--",IF(D31="Diesel",_xlfn._xlws.FILTER(DFCF[Fuel_HC],(DFCF[MY]=E31)),""))</f>
        <v>0.9</v>
      </c>
      <c r="AD31" s="158" t="str" cm="1">
        <f t="array" ref="AD31">IF(D31="Electric","--",IF(D31="Gasoline",_xlfn._xlws.FILTER(GFCF[Fuel_HC],(GFCF[MY]=E31)),""))</f>
        <v/>
      </c>
      <c r="AE31" s="158">
        <f t="shared" si="7"/>
        <v>0.9</v>
      </c>
      <c r="AF31" s="157" cm="1">
        <f t="array" ref="AF31">IF(D31="Electric","--",IF(D31="Diesel",_xlfn._xlws.FILTER(DFCF[Fuel_NOX],(DFCF[MY]=E31)),""))</f>
        <v>0.93</v>
      </c>
      <c r="AG31" s="157" t="str" cm="1">
        <f t="array" ref="AG31">IF(D31="Electric","--",IF(D31="Gasoline",_xlfn._xlws.FILTER(GFCF[Fuel_NOX],(GFCF[MY]=E31)),""))</f>
        <v/>
      </c>
      <c r="AH31" s="157">
        <f t="shared" si="8"/>
        <v>0.93</v>
      </c>
      <c r="AI31" s="158">
        <f t="shared" si="9"/>
        <v>1.3469497112903226</v>
      </c>
      <c r="AJ31" s="158">
        <f t="shared" si="10"/>
        <v>9.7062654750000004</v>
      </c>
      <c r="AK31" s="158">
        <f t="shared" si="11"/>
        <v>81.218321531928808</v>
      </c>
      <c r="AL31" s="158">
        <f t="shared" si="12"/>
        <v>585.26801974486864</v>
      </c>
      <c r="AM31" s="158">
        <f t="shared" si="13"/>
        <v>4.0609160765964408E-2</v>
      </c>
      <c r="AN31" s="158">
        <f t="shared" si="14"/>
        <v>0.29263400987243438</v>
      </c>
      <c r="AO31" s="158">
        <f t="shared" si="15"/>
        <v>4.9137084526816935E-2</v>
      </c>
      <c r="AP31" s="157"/>
      <c r="AS31" s="44"/>
    </row>
    <row r="32" spans="1:46" s="47" customFormat="1" x14ac:dyDescent="0.35">
      <c r="A32" s="157">
        <v>31</v>
      </c>
      <c r="B32" s="157">
        <v>18313</v>
      </c>
      <c r="C32" s="157" t="s">
        <v>33</v>
      </c>
      <c r="D32" s="157" t="s">
        <v>9</v>
      </c>
      <c r="E32" s="157">
        <v>1999</v>
      </c>
      <c r="F32" s="157">
        <v>67</v>
      </c>
      <c r="G32" s="157">
        <v>323</v>
      </c>
      <c r="H32" s="157" t="s">
        <v>766</v>
      </c>
      <c r="I32" s="157">
        <f t="shared" si="0"/>
        <v>75</v>
      </c>
      <c r="J32" s="157">
        <f>IF(D32="Electric","--",IF(D32="Diesel",VLOOKUP(C32,[2]ORDLF!A:B,2,FALSE),""))</f>
        <v>0.54</v>
      </c>
      <c r="K32" s="157" t="str">
        <f>IF(D32="Electric","--",IF(D32="Gasoline",VLOOKUP(C32,LSILF!A:C,3,FALSE),""))</f>
        <v/>
      </c>
      <c r="L32" s="158">
        <f t="shared" si="16"/>
        <v>0.54</v>
      </c>
      <c r="M32" s="157" cm="1">
        <f t="array" ref="M32">IF(D32="Electric","--",IF(D32="Diesel",_xlfn._xlws.FILTER(DIESCH[CH Cap],(DIESCH[HP Bin]=I32)),""))</f>
        <v>12000</v>
      </c>
      <c r="N32" s="157" t="str" cm="1">
        <f t="array" ref="N32">IF(D32="Electric","--",IF(D32="Gasoline",_xlfn._xlws.FILTER(LSICH[CH Cap],(LSICH[Fuel Type]=D32)*(LSICH[MY]=E32)),""))</f>
        <v/>
      </c>
      <c r="O32" s="157">
        <f t="shared" si="1"/>
        <v>12000</v>
      </c>
      <c r="P32" s="157">
        <f t="shared" si="2"/>
        <v>5814</v>
      </c>
      <c r="Q32" s="157" cm="1">
        <f t="array" ref="Q32">IF(D32="Electric","--",IF(D32="Diesel",_xlfn._xlws.FILTER(ORDEF[HC-ZH (g/hp-hr)],(ORDEF[HP]=I32)*(ORDEF[Model_Year]=E32)),""))</f>
        <v>0.99</v>
      </c>
      <c r="R32" s="157" t="str" cm="1">
        <f t="array" ref="R32">IF(D32="Electric","--",IF(D32="Gasoline",_xlfn._xlws.FILTER(LSIEF[HC-ZH (g/hp-hr)],(LSIEF[Fuel]=D32)*(LSIEF[HP Bin]=I32)*(LSIEF[Model Year]=E32)),""))</f>
        <v/>
      </c>
      <c r="S32" s="158">
        <f t="shared" si="3"/>
        <v>0.99</v>
      </c>
      <c r="T32" s="159" cm="1">
        <f t="array" ref="T32">IF(D32="Electric","--",IF(D32="Diesel",_xlfn._xlws.FILTER(ORDEF[HCDR],(ORDEF[HP]=I32)*(ORDEF[Model_Year]=E32),),""))</f>
        <v>4.5800000000000002E-5</v>
      </c>
      <c r="U32" s="159" t="str" cm="1">
        <f t="array" ref="U32">IF(D32="Electric","--",IF(D32="Gasoline",_xlfn._xlws.FILTER(LSIEF[HC DR],(LSIEF[Fuel]=D32)*(LSIEF[HP Bin]=I32)*(LSIEF[Model Year]=E32)),""))</f>
        <v/>
      </c>
      <c r="V32" s="159">
        <f t="shared" si="4"/>
        <v>4.5800000000000002E-5</v>
      </c>
      <c r="W32" s="158" cm="1">
        <f t="array" ref="W32">IF(D32="Electric","--",IF(D32="Diesel",_xlfn._xlws.FILTER(ORDEF[NOXzh],(ORDEF[HP]=I32)*(ORDEF[Model_Year]=E32)),""))</f>
        <v>5.308389</v>
      </c>
      <c r="X32" s="158" t="str" cm="1">
        <f t="array" ref="X32">IF(D32="Electric","--",IF(D32="Gasoline",_xlfn._xlws.FILTER(LSIEF[NOX-ZH (g/hp-hr)],(LSIEF[Fuel]=D32)*(LSIEF[HP Bin]=I32)*(LSIEF[Model Year]=E32)),""))</f>
        <v/>
      </c>
      <c r="Y32" s="158">
        <f t="shared" si="5"/>
        <v>5.308389</v>
      </c>
      <c r="Z32" s="159" cm="1">
        <f t="array" ref="Z32">IF(D32="Electric","--",IF(D32="Diesel",_xlfn._xlws.FILTER(ORDEF[NOXdr],(ORDEF[HP]=I32)*(ORDEF[Model_Year]=E32)),""))</f>
        <v>1.2300000000000001E-4</v>
      </c>
      <c r="AA32" s="159" t="str" cm="1">
        <f t="array" ref="AA32">IF(E32="Electric","--",IF(D32="Gasoline",_xlfn._xlws.FILTER(LSIEF[NOX DR],(LSIEF[Fuel]=D32)*(LSIEF[HP Bin]=I32)*(LSIEF[Model Year]=E32)),""))</f>
        <v/>
      </c>
      <c r="AB32" s="159">
        <f t="shared" si="6"/>
        <v>1.2300000000000001E-4</v>
      </c>
      <c r="AC32" s="158" cm="1">
        <f t="array" ref="AC32">IF(D32="Electric","--",IF(D32="Diesel",_xlfn._xlws.FILTER(DFCF[Fuel_HC],(DFCF[MY]=E32)),""))</f>
        <v>0.9</v>
      </c>
      <c r="AD32" s="158" t="str" cm="1">
        <f t="array" ref="AD32">IF(D32="Electric","--",IF(D32="Gasoline",_xlfn._xlws.FILTER(GFCF[Fuel_HC],(GFCF[MY]=E32)),""))</f>
        <v/>
      </c>
      <c r="AE32" s="158">
        <f t="shared" si="7"/>
        <v>0.9</v>
      </c>
      <c r="AF32" s="157" cm="1">
        <f t="array" ref="AF32">IF(D32="Electric","--",IF(D32="Diesel",_xlfn._xlws.FILTER(DFCF[Fuel_NOX],(DFCF[MY]=E32)),""))</f>
        <v>0.93</v>
      </c>
      <c r="AG32" s="157" t="str" cm="1">
        <f t="array" ref="AG32">IF(D32="Electric","--",IF(D32="Gasoline",_xlfn._xlws.FILTER(GFCF[Fuel_NOX],(GFCF[MY]=E32)),""))</f>
        <v/>
      </c>
      <c r="AH32" s="157">
        <f t="shared" si="8"/>
        <v>0.93</v>
      </c>
      <c r="AI32" s="158">
        <f t="shared" si="9"/>
        <v>1.1306530800000001</v>
      </c>
      <c r="AJ32" s="158">
        <f t="shared" si="10"/>
        <v>5.6018652300000005</v>
      </c>
      <c r="AK32" s="158">
        <f t="shared" si="11"/>
        <v>29.129612970145867</v>
      </c>
      <c r="AL32" s="158">
        <f t="shared" si="12"/>
        <v>144.32381510057635</v>
      </c>
      <c r="AM32" s="158">
        <f t="shared" si="13"/>
        <v>1.4564806485072935E-2</v>
      </c>
      <c r="AN32" s="158">
        <f t="shared" si="14"/>
        <v>7.2161907550288173E-2</v>
      </c>
      <c r="AO32" s="158">
        <f t="shared" si="15"/>
        <v>1.7623415846938249E-2</v>
      </c>
      <c r="AP32" s="157"/>
      <c r="AS32" s="44"/>
    </row>
    <row r="33" spans="1:45" s="47" customFormat="1" x14ac:dyDescent="0.35">
      <c r="A33" s="157">
        <v>32</v>
      </c>
      <c r="B33" s="157" t="s">
        <v>36</v>
      </c>
      <c r="C33" s="157" t="s">
        <v>33</v>
      </c>
      <c r="D33" s="157" t="s">
        <v>9</v>
      </c>
      <c r="E33" s="157">
        <v>1999</v>
      </c>
      <c r="F33" s="157">
        <v>87</v>
      </c>
      <c r="G33" s="157">
        <v>582.17741935483866</v>
      </c>
      <c r="H33" s="157" t="s">
        <v>766</v>
      </c>
      <c r="I33" s="157">
        <f t="shared" si="0"/>
        <v>100</v>
      </c>
      <c r="J33" s="157">
        <f>IF(D33="Electric","--",IF(D33="Diesel",VLOOKUP(C33,[2]ORDLF!A:B,2,FALSE),""))</f>
        <v>0.54</v>
      </c>
      <c r="K33" s="157" t="str">
        <f>IF(D33="Electric","--",IF(D33="Gasoline",VLOOKUP(C33,LSILF!A:C,3,FALSE),""))</f>
        <v/>
      </c>
      <c r="L33" s="158">
        <f t="shared" si="16"/>
        <v>0.54</v>
      </c>
      <c r="M33" s="157" cm="1">
        <f t="array" ref="M33">IF(D33="Electric","--",IF(D33="Diesel",_xlfn._xlws.FILTER(DIESCH[CH Cap],(DIESCH[HP Bin]=I33)),""))</f>
        <v>12000</v>
      </c>
      <c r="N33" s="157" t="str" cm="1">
        <f t="array" ref="N33">IF(D33="Electric","--",IF(D33="Gasoline",_xlfn._xlws.FILTER(LSICH[CH Cap],(LSICH[Fuel Type]=D33)*(LSICH[MY]=E33)),""))</f>
        <v/>
      </c>
      <c r="O33" s="157">
        <f t="shared" si="1"/>
        <v>12000</v>
      </c>
      <c r="P33" s="157">
        <f t="shared" si="2"/>
        <v>10479.193548387097</v>
      </c>
      <c r="Q33" s="157" cm="1">
        <f t="array" ref="Q33">IF(D33="Electric","--",IF(D33="Diesel",_xlfn._xlws.FILTER(ORDEF[HC-ZH (g/hp-hr)],(ORDEF[HP]=I33)*(ORDEF[Model_Year]=E33)),""))</f>
        <v>0.99</v>
      </c>
      <c r="R33" s="157" t="str" cm="1">
        <f t="array" ref="R33">IF(D33="Electric","--",IF(D33="Gasoline",_xlfn._xlws.FILTER(LSIEF[HC-ZH (g/hp-hr)],(LSIEF[Fuel]=D33)*(LSIEF[HP Bin]=I33)*(LSIEF[Model Year]=E33)),""))</f>
        <v/>
      </c>
      <c r="S33" s="158">
        <f t="shared" si="3"/>
        <v>0.99</v>
      </c>
      <c r="T33" s="159" cm="1">
        <f t="array" ref="T33">IF(D33="Electric","--",IF(D33="Diesel",_xlfn._xlws.FILTER(ORDEF[HCDR],(ORDEF[HP]=I33)*(ORDEF[Model_Year]=E33),),""))</f>
        <v>4.5800000000000002E-5</v>
      </c>
      <c r="U33" s="159" t="str" cm="1">
        <f t="array" ref="U33">IF(D33="Electric","--",IF(D33="Gasoline",_xlfn._xlws.FILTER(LSIEF[HC DR],(LSIEF[Fuel]=D33)*(LSIEF[HP Bin]=I33)*(LSIEF[Model Year]=E33)),""))</f>
        <v/>
      </c>
      <c r="V33" s="159">
        <f t="shared" si="4"/>
        <v>4.5800000000000002E-5</v>
      </c>
      <c r="W33" s="158" cm="1">
        <f t="array" ref="W33">IF(D33="Electric","--",IF(D33="Diesel",_xlfn._xlws.FILTER(ORDEF[NOXzh],(ORDEF[HP]=I33)*(ORDEF[Model_Year]=E33)),""))</f>
        <v>5.6821820000000001</v>
      </c>
      <c r="X33" s="158" t="str" cm="1">
        <f t="array" ref="X33">IF(D33="Electric","--",IF(D33="Gasoline",_xlfn._xlws.FILTER(LSIEF[NOX-ZH (g/hp-hr)],(LSIEF[Fuel]=D33)*(LSIEF[HP Bin]=I33)*(LSIEF[Model Year]=E33)),""))</f>
        <v/>
      </c>
      <c r="Y33" s="158">
        <f t="shared" si="5"/>
        <v>5.6821820000000001</v>
      </c>
      <c r="Z33" s="159" cm="1">
        <f t="array" ref="Z33">IF(D33="Electric","--",IF(D33="Diesel",_xlfn._xlws.FILTER(ORDEF[NOXdr],(ORDEF[HP]=I33)*(ORDEF[Model_Year]=E33)),""))</f>
        <v>1.3200000000000001E-4</v>
      </c>
      <c r="AA33" s="159" t="str" cm="1">
        <f t="array" ref="AA33">IF(E33="Electric","--",IF(D33="Gasoline",_xlfn._xlws.FILTER(LSIEF[NOX DR],(LSIEF[Fuel]=D33)*(LSIEF[HP Bin]=I33)*(LSIEF[Model Year]=E33)),""))</f>
        <v/>
      </c>
      <c r="AB33" s="159">
        <f t="shared" si="6"/>
        <v>1.3200000000000001E-4</v>
      </c>
      <c r="AC33" s="158" cm="1">
        <f t="array" ref="AC33">IF(D33="Electric","--",IF(D33="Diesel",_xlfn._xlws.FILTER(DFCF[Fuel_HC],(DFCF[MY]=E33)),""))</f>
        <v>0.9</v>
      </c>
      <c r="AD33" s="158" t="str" cm="1">
        <f t="array" ref="AD33">IF(D33="Electric","--",IF(D33="Gasoline",_xlfn._xlws.FILTER(GFCF[Fuel_HC],(GFCF[MY]=E33)),""))</f>
        <v/>
      </c>
      <c r="AE33" s="158">
        <f t="shared" si="7"/>
        <v>0.9</v>
      </c>
      <c r="AF33" s="157" cm="1">
        <f t="array" ref="AF33">IF(D33="Electric","--",IF(D33="Diesel",_xlfn._xlws.FILTER(DFCF[Fuel_NOX],(DFCF[MY]=E33)),""))</f>
        <v>0.93</v>
      </c>
      <c r="AG33" s="157" t="str" cm="1">
        <f t="array" ref="AG33">IF(D33="Electric","--",IF(D33="Gasoline",_xlfn._xlws.FILTER(GFCF[Fuel_NOX],(GFCF[MY]=E33)),""))</f>
        <v/>
      </c>
      <c r="AH33" s="157">
        <f t="shared" si="8"/>
        <v>0.93</v>
      </c>
      <c r="AI33" s="158">
        <f t="shared" si="9"/>
        <v>1.3229523580645162</v>
      </c>
      <c r="AJ33" s="158">
        <f t="shared" si="10"/>
        <v>6.5708550600000004</v>
      </c>
      <c r="AK33" s="158">
        <f t="shared" si="11"/>
        <v>79.771330056395755</v>
      </c>
      <c r="AL33" s="158">
        <f t="shared" si="12"/>
        <v>396.20916395723771</v>
      </c>
      <c r="AM33" s="158">
        <f t="shared" si="13"/>
        <v>3.9885665028197875E-2</v>
      </c>
      <c r="AN33" s="158">
        <f t="shared" si="14"/>
        <v>0.19810458197861888</v>
      </c>
      <c r="AO33" s="158">
        <f t="shared" si="15"/>
        <v>4.8261654684119429E-2</v>
      </c>
      <c r="AP33" s="157"/>
      <c r="AS33" s="44"/>
    </row>
    <row r="34" spans="1:45" s="47" customFormat="1" x14ac:dyDescent="0.35">
      <c r="A34" s="157">
        <v>33</v>
      </c>
      <c r="B34" s="157" t="s">
        <v>37</v>
      </c>
      <c r="C34" s="157" t="s">
        <v>33</v>
      </c>
      <c r="D34" s="157" t="s">
        <v>9</v>
      </c>
      <c r="E34" s="157">
        <v>1999</v>
      </c>
      <c r="F34" s="157">
        <v>87</v>
      </c>
      <c r="G34" s="157">
        <v>582.17741935483866</v>
      </c>
      <c r="H34" s="157" t="s">
        <v>766</v>
      </c>
      <c r="I34" s="157">
        <f t="shared" si="0"/>
        <v>100</v>
      </c>
      <c r="J34" s="157">
        <f>IF(D34="Electric","--",IF(D34="Diesel",VLOOKUP(C34,[2]ORDLF!A:B,2,FALSE),""))</f>
        <v>0.54</v>
      </c>
      <c r="K34" s="157" t="str">
        <f>IF(D34="Electric","--",IF(D34="Gasoline",VLOOKUP(C34,LSILF!A:C,3,FALSE),""))</f>
        <v/>
      </c>
      <c r="L34" s="158">
        <f t="shared" si="16"/>
        <v>0.54</v>
      </c>
      <c r="M34" s="157" cm="1">
        <f t="array" ref="M34">IF(D34="Electric","--",IF(D34="Diesel",_xlfn._xlws.FILTER(DIESCH[CH Cap],(DIESCH[HP Bin]=I34)),""))</f>
        <v>12000</v>
      </c>
      <c r="N34" s="157" t="str" cm="1">
        <f t="array" ref="N34">IF(D34="Electric","--",IF(D34="Gasoline",_xlfn._xlws.FILTER(LSICH[CH Cap],(LSICH[Fuel Type]=D34)*(LSICH[MY]=E34)),""))</f>
        <v/>
      </c>
      <c r="O34" s="157">
        <f t="shared" si="1"/>
        <v>12000</v>
      </c>
      <c r="P34" s="157">
        <f t="shared" si="2"/>
        <v>10479.193548387097</v>
      </c>
      <c r="Q34" s="157" cm="1">
        <f t="array" ref="Q34">IF(D34="Electric","--",IF(D34="Diesel",_xlfn._xlws.FILTER(ORDEF[HC-ZH (g/hp-hr)],(ORDEF[HP]=I34)*(ORDEF[Model_Year]=E34)),""))</f>
        <v>0.99</v>
      </c>
      <c r="R34" s="157" t="str" cm="1">
        <f t="array" ref="R34">IF(D34="Electric","--",IF(D34="Gasoline",_xlfn._xlws.FILTER(LSIEF[HC-ZH (g/hp-hr)],(LSIEF[Fuel]=D34)*(LSIEF[HP Bin]=I34)*(LSIEF[Model Year]=E34)),""))</f>
        <v/>
      </c>
      <c r="S34" s="158">
        <f t="shared" si="3"/>
        <v>0.99</v>
      </c>
      <c r="T34" s="159" cm="1">
        <f t="array" ref="T34">IF(D34="Electric","--",IF(D34="Diesel",_xlfn._xlws.FILTER(ORDEF[HCDR],(ORDEF[HP]=I34)*(ORDEF[Model_Year]=E34),),""))</f>
        <v>4.5800000000000002E-5</v>
      </c>
      <c r="U34" s="159" t="str" cm="1">
        <f t="array" ref="U34">IF(D34="Electric","--",IF(D34="Gasoline",_xlfn._xlws.FILTER(LSIEF[HC DR],(LSIEF[Fuel]=D34)*(LSIEF[HP Bin]=I34)*(LSIEF[Model Year]=E34)),""))</f>
        <v/>
      </c>
      <c r="V34" s="159">
        <f t="shared" si="4"/>
        <v>4.5800000000000002E-5</v>
      </c>
      <c r="W34" s="158" cm="1">
        <f t="array" ref="W34">IF(D34="Electric","--",IF(D34="Diesel",_xlfn._xlws.FILTER(ORDEF[NOXzh],(ORDEF[HP]=I34)*(ORDEF[Model_Year]=E34)),""))</f>
        <v>5.6821820000000001</v>
      </c>
      <c r="X34" s="158" t="str" cm="1">
        <f t="array" ref="X34">IF(D34="Electric","--",IF(D34="Gasoline",_xlfn._xlws.FILTER(LSIEF[NOX-ZH (g/hp-hr)],(LSIEF[Fuel]=D34)*(LSIEF[HP Bin]=I34)*(LSIEF[Model Year]=E34)),""))</f>
        <v/>
      </c>
      <c r="Y34" s="158">
        <f t="shared" si="5"/>
        <v>5.6821820000000001</v>
      </c>
      <c r="Z34" s="159" cm="1">
        <f t="array" ref="Z34">IF(D34="Electric","--",IF(D34="Diesel",_xlfn._xlws.FILTER(ORDEF[NOXdr],(ORDEF[HP]=I34)*(ORDEF[Model_Year]=E34)),""))</f>
        <v>1.3200000000000001E-4</v>
      </c>
      <c r="AA34" s="159" t="str" cm="1">
        <f t="array" ref="AA34">IF(E34="Electric","--",IF(D34="Gasoline",_xlfn._xlws.FILTER(LSIEF[NOX DR],(LSIEF[Fuel]=D34)*(LSIEF[HP Bin]=I34)*(LSIEF[Model Year]=E34)),""))</f>
        <v/>
      </c>
      <c r="AB34" s="159">
        <f t="shared" si="6"/>
        <v>1.3200000000000001E-4</v>
      </c>
      <c r="AC34" s="158" cm="1">
        <f t="array" ref="AC34">IF(D34="Electric","--",IF(D34="Diesel",_xlfn._xlws.FILTER(DFCF[Fuel_HC],(DFCF[MY]=E34)),""))</f>
        <v>0.9</v>
      </c>
      <c r="AD34" s="158" t="str" cm="1">
        <f t="array" ref="AD34">IF(D34="Electric","--",IF(D34="Gasoline",_xlfn._xlws.FILTER(GFCF[Fuel_HC],(GFCF[MY]=E34)),""))</f>
        <v/>
      </c>
      <c r="AE34" s="158">
        <f t="shared" si="7"/>
        <v>0.9</v>
      </c>
      <c r="AF34" s="157" cm="1">
        <f t="array" ref="AF34">IF(D34="Electric","--",IF(D34="Diesel",_xlfn._xlws.FILTER(DFCF[Fuel_NOX],(DFCF[MY]=E34)),""))</f>
        <v>0.93</v>
      </c>
      <c r="AG34" s="157" t="str" cm="1">
        <f t="array" ref="AG34">IF(D34="Electric","--",IF(D34="Gasoline",_xlfn._xlws.FILTER(GFCF[Fuel_NOX],(GFCF[MY]=E34)),""))</f>
        <v/>
      </c>
      <c r="AH34" s="157">
        <f t="shared" si="8"/>
        <v>0.93</v>
      </c>
      <c r="AI34" s="158">
        <f t="shared" si="9"/>
        <v>1.3229523580645162</v>
      </c>
      <c r="AJ34" s="158">
        <f t="shared" si="10"/>
        <v>6.5708550600000004</v>
      </c>
      <c r="AK34" s="158">
        <f t="shared" si="11"/>
        <v>79.771330056395755</v>
      </c>
      <c r="AL34" s="158">
        <f t="shared" si="12"/>
        <v>396.20916395723771</v>
      </c>
      <c r="AM34" s="158">
        <f t="shared" si="13"/>
        <v>3.9885665028197875E-2</v>
      </c>
      <c r="AN34" s="158">
        <f t="shared" si="14"/>
        <v>0.19810458197861888</v>
      </c>
      <c r="AO34" s="158">
        <f t="shared" si="15"/>
        <v>4.8261654684119429E-2</v>
      </c>
      <c r="AP34" s="157"/>
      <c r="AS34" s="44"/>
    </row>
    <row r="35" spans="1:45" s="47" customFormat="1" x14ac:dyDescent="0.35">
      <c r="A35" s="157">
        <v>34</v>
      </c>
      <c r="B35" s="157">
        <v>27352</v>
      </c>
      <c r="C35" s="157" t="s">
        <v>33</v>
      </c>
      <c r="D35" s="157" t="s">
        <v>9</v>
      </c>
      <c r="E35" s="157">
        <v>2001</v>
      </c>
      <c r="F35" s="157">
        <v>88</v>
      </c>
      <c r="G35" s="157">
        <v>582.17741935483866</v>
      </c>
      <c r="H35" s="157" t="s">
        <v>619</v>
      </c>
      <c r="I35" s="157">
        <f t="shared" si="0"/>
        <v>100</v>
      </c>
      <c r="J35" s="157">
        <f>IF(D35="Electric","--",IF(D35="Diesel",VLOOKUP(C35,[2]ORDLF!A:B,2,FALSE),""))</f>
        <v>0.54</v>
      </c>
      <c r="K35" s="157" t="str">
        <f>IF(D35="Electric","--",IF(D35="Gasoline",VLOOKUP(C35,LSILF!A:C,3,FALSE),""))</f>
        <v/>
      </c>
      <c r="L35" s="158">
        <f t="shared" si="16"/>
        <v>0.54</v>
      </c>
      <c r="M35" s="157" cm="1">
        <f t="array" ref="M35">IF(D35="Electric","--",IF(D35="Diesel",_xlfn._xlws.FILTER(DIESCH[CH Cap],(DIESCH[HP Bin]=I35)),""))</f>
        <v>12000</v>
      </c>
      <c r="N35" s="157" t="str" cm="1">
        <f t="array" ref="N35">IF(D35="Electric","--",IF(D35="Gasoline",_xlfn._xlws.FILTER(LSICH[CH Cap],(LSICH[Fuel Type]=D35)*(LSICH[MY]=E35)),""))</f>
        <v/>
      </c>
      <c r="O35" s="157">
        <f t="shared" si="1"/>
        <v>12000</v>
      </c>
      <c r="P35" s="157">
        <f t="shared" si="2"/>
        <v>9314.8387096774186</v>
      </c>
      <c r="Q35" s="157" cm="1">
        <f t="array" ref="Q35">IF(D35="Electric","--",IF(D35="Diesel",_xlfn._xlws.FILTER(ORDEF[HC-ZH (g/hp-hr)],(ORDEF[HP]=I35)*(ORDEF[Model_Year]=E35)),""))</f>
        <v>0.99</v>
      </c>
      <c r="R35" s="157" t="str" cm="1">
        <f t="array" ref="R35">IF(D35="Electric","--",IF(D35="Gasoline",_xlfn._xlws.FILTER(LSIEF[HC-ZH (g/hp-hr)],(LSIEF[Fuel]=D35)*(LSIEF[HP Bin]=I35)*(LSIEF[Model Year]=E35)),""))</f>
        <v/>
      </c>
      <c r="S35" s="158">
        <f t="shared" si="3"/>
        <v>0.99</v>
      </c>
      <c r="T35" s="159" cm="1">
        <f t="array" ref="T35">IF(D35="Electric","--",IF(D35="Diesel",_xlfn._xlws.FILTER(ORDEF[HCDR],(ORDEF[HP]=I35)*(ORDEF[Model_Year]=E35),),""))</f>
        <v>4.5800000000000002E-5</v>
      </c>
      <c r="U35" s="159" t="str" cm="1">
        <f t="array" ref="U35">IF(D35="Electric","--",IF(D35="Gasoline",_xlfn._xlws.FILTER(LSIEF[HC DR],(LSIEF[Fuel]=D35)*(LSIEF[HP Bin]=I35)*(LSIEF[Model Year]=E35)),""))</f>
        <v/>
      </c>
      <c r="V35" s="159">
        <f t="shared" si="4"/>
        <v>4.5800000000000002E-5</v>
      </c>
      <c r="W35" s="158" cm="1">
        <f t="array" ref="W35">IF(D35="Electric","--",IF(D35="Diesel",_xlfn._xlws.FILTER(ORDEF[NOXzh],(ORDEF[HP]=I35)*(ORDEF[Model_Year]=E35)),""))</f>
        <v>5.5903470000000004</v>
      </c>
      <c r="X35" s="158" t="str" cm="1">
        <f t="array" ref="X35">IF(D35="Electric","--",IF(D35="Gasoline",_xlfn._xlws.FILTER(LSIEF[NOX-ZH (g/hp-hr)],(LSIEF[Fuel]=D35)*(LSIEF[HP Bin]=I35)*(LSIEF[Model Year]=E35)),""))</f>
        <v/>
      </c>
      <c r="Y35" s="158">
        <f t="shared" si="5"/>
        <v>5.5903470000000004</v>
      </c>
      <c r="Z35" s="159" cm="1">
        <f t="array" ref="Z35">IF(D35="Electric","--",IF(D35="Diesel",_xlfn._xlws.FILTER(ORDEF[NOXdr],(ORDEF[HP]=I35)*(ORDEF[Model_Year]=E35)),""))</f>
        <v>1.2999999999999999E-4</v>
      </c>
      <c r="AA35" s="159" t="str" cm="1">
        <f t="array" ref="AA35">IF(E35="Electric","--",IF(D35="Gasoline",_xlfn._xlws.FILTER(LSIEF[NOX DR],(LSIEF[Fuel]=D35)*(LSIEF[HP Bin]=I35)*(LSIEF[Model Year]=E35)),""))</f>
        <v/>
      </c>
      <c r="AB35" s="159">
        <f t="shared" si="6"/>
        <v>1.2999999999999999E-4</v>
      </c>
      <c r="AC35" s="158" cm="1">
        <f t="array" ref="AC35">IF(D35="Electric","--",IF(D35="Diesel",_xlfn._xlws.FILTER(DFCF[Fuel_HC],(DFCF[MY]=E35)),""))</f>
        <v>0.9</v>
      </c>
      <c r="AD35" s="158" t="str" cm="1">
        <f t="array" ref="AD35">IF(D35="Electric","--",IF(D35="Gasoline",_xlfn._xlws.FILTER(GFCF[Fuel_HC],(GFCF[MY]=E35)),""))</f>
        <v/>
      </c>
      <c r="AE35" s="158">
        <f t="shared" si="7"/>
        <v>0.9</v>
      </c>
      <c r="AF35" s="157" cm="1">
        <f t="array" ref="AF35">IF(D35="Electric","--",IF(D35="Diesel",_xlfn._xlws.FILTER(DFCF[Fuel_NOX],(DFCF[MY]=E35)),""))</f>
        <v>0.93</v>
      </c>
      <c r="AG35" s="157" t="str" cm="1">
        <f t="array" ref="AG35">IF(D35="Electric","--",IF(D35="Gasoline",_xlfn._xlws.FILTER(GFCF[Fuel_NOX],(GFCF[MY]=E35)),""))</f>
        <v/>
      </c>
      <c r="AH35" s="157">
        <f t="shared" si="8"/>
        <v>0.93</v>
      </c>
      <c r="AI35" s="158">
        <f t="shared" si="9"/>
        <v>1.2749576516129033</v>
      </c>
      <c r="AJ35" s="158">
        <f t="shared" si="10"/>
        <v>6.3251867100000005</v>
      </c>
      <c r="AK35" s="158">
        <f t="shared" si="11"/>
        <v>77.760994773206974</v>
      </c>
      <c r="AL35" s="158">
        <f t="shared" si="12"/>
        <v>385.77972379995754</v>
      </c>
      <c r="AM35" s="158">
        <f t="shared" si="13"/>
        <v>3.8880497386603492E-2</v>
      </c>
      <c r="AN35" s="158">
        <f t="shared" si="14"/>
        <v>0.19288986189997878</v>
      </c>
      <c r="AO35" s="158">
        <f t="shared" si="15"/>
        <v>4.7045401837790227E-2</v>
      </c>
      <c r="AP35" s="157"/>
      <c r="AS35" s="44"/>
    </row>
    <row r="36" spans="1:45" s="47" customFormat="1" x14ac:dyDescent="0.35">
      <c r="A36" s="157">
        <v>35</v>
      </c>
      <c r="B36" s="157" t="s">
        <v>38</v>
      </c>
      <c r="C36" s="157" t="s">
        <v>33</v>
      </c>
      <c r="D36" s="157" t="s">
        <v>9</v>
      </c>
      <c r="E36" s="157">
        <v>2004</v>
      </c>
      <c r="F36" s="157">
        <v>304</v>
      </c>
      <c r="G36" s="157">
        <v>582.17741935483866</v>
      </c>
      <c r="H36" s="157" t="s">
        <v>620</v>
      </c>
      <c r="I36" s="157">
        <f t="shared" si="0"/>
        <v>600</v>
      </c>
      <c r="J36" s="157">
        <f>IF(D36="Electric","--",IF(D36="Diesel",VLOOKUP(C36,[2]ORDLF!A:B,2,FALSE),""))</f>
        <v>0.54</v>
      </c>
      <c r="K36" s="157" t="str">
        <f>IF(D36="Electric","--",IF(D36="Gasoline",VLOOKUP(C36,LSILF!A:C,3,FALSE),""))</f>
        <v/>
      </c>
      <c r="L36" s="158">
        <f t="shared" si="16"/>
        <v>0.54</v>
      </c>
      <c r="M36" s="157" cm="1">
        <f t="array" ref="M36">IF(D36="Electric","--",IF(D36="Diesel",_xlfn._xlws.FILTER(DIESCH[CH Cap],(DIESCH[HP Bin]=I36)),""))</f>
        <v>12000</v>
      </c>
      <c r="N36" s="157" t="str" cm="1">
        <f t="array" ref="N36">IF(D36="Electric","--",IF(D36="Gasoline",_xlfn._xlws.FILTER(LSICH[CH Cap],(LSICH[Fuel Type]=D36)*(LSICH[MY]=E36)),""))</f>
        <v/>
      </c>
      <c r="O36" s="157">
        <f t="shared" si="1"/>
        <v>12000</v>
      </c>
      <c r="P36" s="157">
        <f t="shared" si="2"/>
        <v>7568.3064516129025</v>
      </c>
      <c r="Q36" s="157" cm="1">
        <f t="array" ref="Q36">IF(D36="Electric","--",IF(D36="Diesel",_xlfn._xlws.FILTER(ORDEF[HC-ZH (g/hp-hr)],(ORDEF[HP]=I36)*(ORDEF[Model_Year]=E36)),""))</f>
        <v>0.12</v>
      </c>
      <c r="R36" s="157" t="str" cm="1">
        <f t="array" ref="R36">IF(D36="Electric","--",IF(D36="Gasoline",_xlfn._xlws.FILTER(LSIEF[HC-ZH (g/hp-hr)],(LSIEF[Fuel]=D36)*(LSIEF[HP Bin]=I36)*(LSIEF[Model Year]=E36)),""))</f>
        <v/>
      </c>
      <c r="S36" s="158">
        <f t="shared" si="3"/>
        <v>0.12</v>
      </c>
      <c r="T36" s="159" cm="1">
        <f t="array" ref="T36">IF(D36="Electric","--",IF(D36="Diesel",_xlfn._xlws.FILTER(ORDEF[HCDR],(ORDEF[HP]=I36)*(ORDEF[Model_Year]=E36),),""))</f>
        <v>2.3600000000000001E-5</v>
      </c>
      <c r="U36" s="159" t="str" cm="1">
        <f t="array" ref="U36">IF(D36="Electric","--",IF(D36="Gasoline",_xlfn._xlws.FILTER(LSIEF[HC DR],(LSIEF[Fuel]=D36)*(LSIEF[HP Bin]=I36)*(LSIEF[Model Year]=E36)),""))</f>
        <v/>
      </c>
      <c r="V36" s="159">
        <f t="shared" si="4"/>
        <v>2.3600000000000001E-5</v>
      </c>
      <c r="W36" s="158" cm="1">
        <f t="array" ref="W36">IF(D36="Electric","--",IF(D36="Diesel",_xlfn._xlws.FILTER(ORDEF[NOXzh],(ORDEF[HP]=I36)*(ORDEF[Model_Year]=E36)),""))</f>
        <v>4.1607719999999997</v>
      </c>
      <c r="X36" s="158" t="str" cm="1">
        <f t="array" ref="X36">IF(D36="Electric","--",IF(D36="Gasoline",_xlfn._xlws.FILTER(LSIEF[NOX-ZH (g/hp-hr)],(LSIEF[Fuel]=D36)*(LSIEF[HP Bin]=I36)*(LSIEF[Model Year]=E36)),""))</f>
        <v/>
      </c>
      <c r="Y36" s="158">
        <f t="shared" si="5"/>
        <v>4.1607719999999997</v>
      </c>
      <c r="Z36" s="159" cm="1">
        <f t="array" ref="Z36">IF(D36="Electric","--",IF(D36="Diesel",_xlfn._xlws.FILTER(ORDEF[NOXdr],(ORDEF[HP]=I36)*(ORDEF[Model_Year]=E36)),""))</f>
        <v>5.63E-5</v>
      </c>
      <c r="AA36" s="159" t="str" cm="1">
        <f t="array" ref="AA36">IF(E36="Electric","--",IF(D36="Gasoline",_xlfn._xlws.FILTER(LSIEF[NOX DR],(LSIEF[Fuel]=D36)*(LSIEF[HP Bin]=I36)*(LSIEF[Model Year]=E36)),""))</f>
        <v/>
      </c>
      <c r="AB36" s="159">
        <f t="shared" si="6"/>
        <v>5.63E-5</v>
      </c>
      <c r="AC36" s="158" cm="1">
        <f t="array" ref="AC36">IF(D36="Electric","--",IF(D36="Diesel",_xlfn._xlws.FILTER(DFCF[Fuel_HC],(DFCF[MY]=E36)),""))</f>
        <v>0.9</v>
      </c>
      <c r="AD36" s="158" t="str" cm="1">
        <f t="array" ref="AD36">IF(D36="Electric","--",IF(D36="Gasoline",_xlfn._xlws.FILTER(GFCF[Fuel_HC],(GFCF[MY]=E36)),""))</f>
        <v/>
      </c>
      <c r="AE36" s="158">
        <f t="shared" si="7"/>
        <v>0.9</v>
      </c>
      <c r="AF36" s="157" cm="1">
        <f t="array" ref="AF36">IF(D36="Electric","--",IF(D36="Diesel",_xlfn._xlws.FILTER(DFCF[Fuel_NOX],(DFCF[MY]=E36)),""))</f>
        <v>0.93</v>
      </c>
      <c r="AG36" s="157" t="str" cm="1">
        <f t="array" ref="AG36">IF(D36="Electric","--",IF(D36="Gasoline",_xlfn._xlws.FILTER(GFCF[Fuel_NOX],(GFCF[MY]=E36)),""))</f>
        <v/>
      </c>
      <c r="AH36" s="157">
        <f t="shared" si="8"/>
        <v>0.93</v>
      </c>
      <c r="AI36" s="158">
        <f t="shared" si="9"/>
        <v>0.26875082903225811</v>
      </c>
      <c r="AJ36" s="158">
        <f t="shared" si="10"/>
        <v>4.2657869174999998</v>
      </c>
      <c r="AK36" s="158">
        <f t="shared" si="11"/>
        <v>56.624811872194684</v>
      </c>
      <c r="AL36" s="158">
        <f t="shared" si="12"/>
        <v>898.78562443918509</v>
      </c>
      <c r="AM36" s="158">
        <f t="shared" si="13"/>
        <v>2.8312405936097344E-2</v>
      </c>
      <c r="AN36" s="158">
        <f t="shared" si="14"/>
        <v>0.4493928122195926</v>
      </c>
      <c r="AO36" s="158">
        <f t="shared" si="15"/>
        <v>3.4258011182677787E-2</v>
      </c>
      <c r="AP36" s="157"/>
      <c r="AS36" s="44"/>
    </row>
    <row r="37" spans="1:45" s="47" customFormat="1" x14ac:dyDescent="0.35">
      <c r="A37" s="157">
        <v>36</v>
      </c>
      <c r="B37" s="157">
        <v>3622</v>
      </c>
      <c r="C37" s="157" t="s">
        <v>33</v>
      </c>
      <c r="D37" s="157" t="s">
        <v>9</v>
      </c>
      <c r="E37" s="157">
        <v>2006</v>
      </c>
      <c r="F37" s="157">
        <v>56</v>
      </c>
      <c r="G37" s="157">
        <v>323</v>
      </c>
      <c r="H37" s="157" t="s">
        <v>620</v>
      </c>
      <c r="I37" s="157">
        <f t="shared" si="0"/>
        <v>75</v>
      </c>
      <c r="J37" s="157">
        <f>IF(D37="Electric","--",IF(D37="Diesel",VLOOKUP(C37,[2]ORDLF!A:B,2,FALSE),""))</f>
        <v>0.54</v>
      </c>
      <c r="K37" s="157" t="str">
        <f>IF(D37="Electric","--",IF(D37="Gasoline",VLOOKUP(C37,LSILF!A:C,3,FALSE),""))</f>
        <v/>
      </c>
      <c r="L37" s="158">
        <f t="shared" si="16"/>
        <v>0.54</v>
      </c>
      <c r="M37" s="157" cm="1">
        <f t="array" ref="M37">IF(D37="Electric","--",IF(D37="Diesel",_xlfn._xlws.FILTER(DIESCH[CH Cap],(DIESCH[HP Bin]=I37)),""))</f>
        <v>12000</v>
      </c>
      <c r="N37" s="157" t="str" cm="1">
        <f t="array" ref="N37">IF(D37="Electric","--",IF(D37="Gasoline",_xlfn._xlws.FILTER(LSICH[CH Cap],(LSICH[Fuel Type]=D37)*(LSICH[MY]=E37)),""))</f>
        <v/>
      </c>
      <c r="O37" s="157">
        <f t="shared" si="1"/>
        <v>12000</v>
      </c>
      <c r="P37" s="157">
        <f t="shared" si="2"/>
        <v>3553</v>
      </c>
      <c r="Q37" s="157" cm="1">
        <f t="array" ref="Q37">IF(D37="Electric","--",IF(D37="Diesel",_xlfn._xlws.FILTER(ORDEF[HC-ZH (g/hp-hr)],(ORDEF[HP]=I37)*(ORDEF[Model_Year]=E37)),""))</f>
        <v>0.19</v>
      </c>
      <c r="R37" s="157" t="str" cm="1">
        <f t="array" ref="R37">IF(D37="Electric","--",IF(D37="Gasoline",_xlfn._xlws.FILTER(LSIEF[HC-ZH (g/hp-hr)],(LSIEF[Fuel]=D37)*(LSIEF[HP Bin]=I37)*(LSIEF[Model Year]=E37)),""))</f>
        <v/>
      </c>
      <c r="S37" s="158">
        <f t="shared" si="3"/>
        <v>0.19</v>
      </c>
      <c r="T37" s="159" cm="1">
        <f t="array" ref="T37">IF(D37="Electric","--",IF(D37="Diesel",_xlfn._xlws.FILTER(ORDEF[HCDR],(ORDEF[HP]=I37)*(ORDEF[Model_Year]=E37),),""))</f>
        <v>2.7100000000000001E-5</v>
      </c>
      <c r="U37" s="159" t="str" cm="1">
        <f t="array" ref="U37">IF(D37="Electric","--",IF(D37="Gasoline",_xlfn._xlws.FILTER(LSIEF[HC DR],(LSIEF[Fuel]=D37)*(LSIEF[HP Bin]=I37)*(LSIEF[Model Year]=E37)),""))</f>
        <v/>
      </c>
      <c r="V37" s="159">
        <f t="shared" si="4"/>
        <v>2.7100000000000001E-5</v>
      </c>
      <c r="W37" s="158" cm="1">
        <f t="array" ref="W37">IF(D37="Electric","--",IF(D37="Diesel",_xlfn._xlws.FILTER(ORDEF[NOXzh],(ORDEF[HP]=I37)*(ORDEF[Model_Year]=E37)),""))</f>
        <v>4.5518270000000003</v>
      </c>
      <c r="X37" s="158" t="str" cm="1">
        <f t="array" ref="X37">IF(D37="Electric","--",IF(D37="Gasoline",_xlfn._xlws.FILTER(LSIEF[NOX-ZH (g/hp-hr)],(LSIEF[Fuel]=D37)*(LSIEF[HP Bin]=I37)*(LSIEF[Model Year]=E37)),""))</f>
        <v/>
      </c>
      <c r="Y37" s="158">
        <f t="shared" si="5"/>
        <v>4.5518270000000003</v>
      </c>
      <c r="Z37" s="159" cm="1">
        <f t="array" ref="Z37">IF(D37="Electric","--",IF(D37="Diesel",_xlfn._xlws.FILTER(ORDEF[NOXdr],(ORDEF[HP]=I37)*(ORDEF[Model_Year]=E37)),""))</f>
        <v>6.7700000000000006E-5</v>
      </c>
      <c r="AA37" s="159" t="str" cm="1">
        <f t="array" ref="AA37">IF(E37="Electric","--",IF(D37="Gasoline",_xlfn._xlws.FILTER(LSIEF[NOX DR],(LSIEF[Fuel]=D37)*(LSIEF[HP Bin]=I37)*(LSIEF[Model Year]=E37)),""))</f>
        <v/>
      </c>
      <c r="AB37" s="159">
        <f t="shared" si="6"/>
        <v>6.7700000000000006E-5</v>
      </c>
      <c r="AC37" s="158" cm="1">
        <f t="array" ref="AC37">IF(D37="Electric","--",IF(D37="Diesel",_xlfn._xlws.FILTER(DFCF[Fuel_HC],(DFCF[MY]=E37)),""))</f>
        <v>0.9</v>
      </c>
      <c r="AD37" s="158" t="str" cm="1">
        <f t="array" ref="AD37">IF(D37="Electric","--",IF(D37="Gasoline",_xlfn._xlws.FILTER(GFCF[Fuel_HC],(GFCF[MY]=E37)),""))</f>
        <v/>
      </c>
      <c r="AE37" s="158">
        <f t="shared" si="7"/>
        <v>0.9</v>
      </c>
      <c r="AF37" s="157" cm="1">
        <f t="array" ref="AF37">IF(D37="Electric","--",IF(D37="Diesel",_xlfn._xlws.FILTER(DFCF[Fuel_NOX],(DFCF[MY]=E37)),""))</f>
        <v>0.93</v>
      </c>
      <c r="AG37" s="157" t="str" cm="1">
        <f t="array" ref="AG37">IF(D37="Electric","--",IF(D37="Gasoline",_xlfn._xlws.FILTER(GFCF[Fuel_NOX],(GFCF[MY]=E37)),""))</f>
        <v/>
      </c>
      <c r="AH37" s="157">
        <f t="shared" si="8"/>
        <v>0.93</v>
      </c>
      <c r="AI37" s="158">
        <f t="shared" si="9"/>
        <v>0.25765767000000001</v>
      </c>
      <c r="AJ37" s="158">
        <f t="shared" si="10"/>
        <v>4.4568995430000005</v>
      </c>
      <c r="AK37" s="158">
        <f t="shared" si="11"/>
        <v>5.5483218222528743</v>
      </c>
      <c r="AL37" s="158">
        <f t="shared" si="12"/>
        <v>95.973517861959124</v>
      </c>
      <c r="AM37" s="158">
        <f t="shared" si="13"/>
        <v>2.7741609111264372E-3</v>
      </c>
      <c r="AN37" s="158">
        <f t="shared" si="14"/>
        <v>4.7986758930979569E-2</v>
      </c>
      <c r="AO37" s="158">
        <f t="shared" si="15"/>
        <v>3.3567347024629889E-3</v>
      </c>
      <c r="AP37" s="157"/>
      <c r="AS37" s="44"/>
    </row>
    <row r="38" spans="1:45" s="47" customFormat="1" x14ac:dyDescent="0.35">
      <c r="A38" s="157">
        <v>37</v>
      </c>
      <c r="B38" s="157">
        <v>270060</v>
      </c>
      <c r="C38" s="157" t="s">
        <v>33</v>
      </c>
      <c r="D38" s="157" t="s">
        <v>9</v>
      </c>
      <c r="E38" s="157">
        <v>2007</v>
      </c>
      <c r="F38" s="157">
        <v>152</v>
      </c>
      <c r="G38" s="157">
        <v>582.17741935483866</v>
      </c>
      <c r="H38" s="157" t="s">
        <v>621</v>
      </c>
      <c r="I38" s="157">
        <f t="shared" si="0"/>
        <v>175</v>
      </c>
      <c r="J38" s="157">
        <f>IF(D38="Electric","--",IF(D38="Diesel",VLOOKUP(C38,[2]ORDLF!A:B,2,FALSE),""))</f>
        <v>0.54</v>
      </c>
      <c r="K38" s="157" t="str">
        <f>IF(D38="Electric","--",IF(D38="Gasoline",VLOOKUP(C38,LSILF!A:C,3,FALSE),""))</f>
        <v/>
      </c>
      <c r="L38" s="158">
        <f t="shared" si="16"/>
        <v>0.54</v>
      </c>
      <c r="M38" s="157" cm="1">
        <f t="array" ref="M38">IF(D38="Electric","--",IF(D38="Diesel",_xlfn._xlws.FILTER(DIESCH[CH Cap],(DIESCH[HP Bin]=I38)),""))</f>
        <v>12000</v>
      </c>
      <c r="N38" s="157" t="str" cm="1">
        <f t="array" ref="N38">IF(D38="Electric","--",IF(D38="Gasoline",_xlfn._xlws.FILTER(LSICH[CH Cap],(LSICH[Fuel Type]=D38)*(LSICH[MY]=E38)),""))</f>
        <v/>
      </c>
      <c r="O38" s="157">
        <f t="shared" si="1"/>
        <v>12000</v>
      </c>
      <c r="P38" s="157">
        <f t="shared" si="2"/>
        <v>5821.7741935483864</v>
      </c>
      <c r="Q38" s="157" cm="1">
        <f t="array" ref="Q38">IF(D38="Electric","--",IF(D38="Diesel",_xlfn._xlws.FILTER(ORDEF[HC-ZH (g/hp-hr)],(ORDEF[HP]=I38)*(ORDEF[Model_Year]=E38)),""))</f>
        <v>0.1</v>
      </c>
      <c r="R38" s="157" t="str" cm="1">
        <f t="array" ref="R38">IF(D38="Electric","--",IF(D38="Gasoline",_xlfn._xlws.FILTER(LSIEF[HC-ZH (g/hp-hr)],(LSIEF[Fuel]=D38)*(LSIEF[HP Bin]=I38)*(LSIEF[Model Year]=E38)),""))</f>
        <v/>
      </c>
      <c r="S38" s="158">
        <f t="shared" si="3"/>
        <v>0.1</v>
      </c>
      <c r="T38" s="159" cm="1">
        <f t="array" ref="T38">IF(D38="Electric","--",IF(D38="Diesel",_xlfn._xlws.FILTER(ORDEF[HCDR],(ORDEF[HP]=I38)*(ORDEF[Model_Year]=E38),),""))</f>
        <v>2.5000000000000001E-5</v>
      </c>
      <c r="U38" s="159" t="str" cm="1">
        <f t="array" ref="U38">IF(D38="Electric","--",IF(D38="Gasoline",_xlfn._xlws.FILTER(LSIEF[HC DR],(LSIEF[Fuel]=D38)*(LSIEF[HP Bin]=I38)*(LSIEF[Model Year]=E38)),""))</f>
        <v/>
      </c>
      <c r="V38" s="159">
        <f t="shared" si="4"/>
        <v>2.5000000000000001E-5</v>
      </c>
      <c r="W38" s="158" cm="1">
        <f t="array" ref="W38">IF(D38="Electric","--",IF(D38="Diesel",_xlfn._xlws.FILTER(ORDEF[NOXzh],(ORDEF[HP]=I38)*(ORDEF[Model_Year]=E38)),""))</f>
        <v>2.855912</v>
      </c>
      <c r="X38" s="158" t="str" cm="1">
        <f t="array" ref="X38">IF(D38="Electric","--",IF(D38="Gasoline",_xlfn._xlws.FILTER(LSIEF[NOX-ZH (g/hp-hr)],(LSIEF[Fuel]=D38)*(LSIEF[HP Bin]=I38)*(LSIEF[Model Year]=E38)),""))</f>
        <v/>
      </c>
      <c r="Y38" s="158">
        <f t="shared" si="5"/>
        <v>2.855912</v>
      </c>
      <c r="Z38" s="159" cm="1">
        <f t="array" ref="Z38">IF(D38="Electric","--",IF(D38="Diesel",_xlfn._xlws.FILTER(ORDEF[NOXdr],(ORDEF[HP]=I38)*(ORDEF[Model_Year]=E38)),""))</f>
        <v>3.7299999999999999E-5</v>
      </c>
      <c r="AA38" s="159" t="str" cm="1">
        <f t="array" ref="AA38">IF(E38="Electric","--",IF(D38="Gasoline",_xlfn._xlws.FILTER(LSIEF[NOX DR],(LSIEF[Fuel]=D38)*(LSIEF[HP Bin]=I38)*(LSIEF[Model Year]=E38)),""))</f>
        <v/>
      </c>
      <c r="AB38" s="159">
        <f t="shared" si="6"/>
        <v>3.7299999999999999E-5</v>
      </c>
      <c r="AC38" s="158" cm="1">
        <f t="array" ref="AC38">IF(D38="Electric","--",IF(D38="Diesel",_xlfn._xlws.FILTER(DFCF[Fuel_HC],(DFCF[MY]=E38)),""))</f>
        <v>0.9</v>
      </c>
      <c r="AD38" s="158" t="str" cm="1">
        <f t="array" ref="AD38">IF(D38="Electric","--",IF(D38="Gasoline",_xlfn._xlws.FILTER(GFCF[Fuel_HC],(GFCF[MY]=E38)),""))</f>
        <v/>
      </c>
      <c r="AE38" s="158">
        <f t="shared" si="7"/>
        <v>0.9</v>
      </c>
      <c r="AF38" s="157" cm="1">
        <f t="array" ref="AF38">IF(D38="Electric","--",IF(D38="Diesel",_xlfn._xlws.FILTER(DFCF[Fuel_NOX],(DFCF[MY]=E38)),""))</f>
        <v>0.95</v>
      </c>
      <c r="AG38" s="157" t="str" cm="1">
        <f t="array" ref="AG38">IF(D38="Electric","--",IF(D38="Gasoline",_xlfn._xlws.FILTER(GFCF[Fuel_NOX],(GFCF[MY]=E38)),""))</f>
        <v/>
      </c>
      <c r="AH38" s="157">
        <f t="shared" si="8"/>
        <v>0.95</v>
      </c>
      <c r="AI38" s="158">
        <f t="shared" si="9"/>
        <v>0.22098991935483872</v>
      </c>
      <c r="AJ38" s="158">
        <f t="shared" si="10"/>
        <v>2.9194109685483869</v>
      </c>
      <c r="AK38" s="158">
        <f t="shared" si="11"/>
        <v>23.28088187519084</v>
      </c>
      <c r="AL38" s="158">
        <f t="shared" si="12"/>
        <v>307.55458032807007</v>
      </c>
      <c r="AM38" s="158">
        <f t="shared" si="13"/>
        <v>1.164044093759542E-2</v>
      </c>
      <c r="AN38" s="158">
        <f t="shared" si="14"/>
        <v>0.15377729016403505</v>
      </c>
      <c r="AO38" s="158">
        <f t="shared" si="15"/>
        <v>1.4084933534490458E-2</v>
      </c>
      <c r="AP38" s="157"/>
      <c r="AS38" s="44"/>
    </row>
    <row r="39" spans="1:45" s="47" customFormat="1" x14ac:dyDescent="0.35">
      <c r="A39" s="157">
        <v>38</v>
      </c>
      <c r="B39" s="157">
        <v>831684</v>
      </c>
      <c r="C39" s="157" t="s">
        <v>33</v>
      </c>
      <c r="D39" s="157" t="s">
        <v>9</v>
      </c>
      <c r="E39" s="157">
        <v>2007</v>
      </c>
      <c r="F39" s="157">
        <v>175</v>
      </c>
      <c r="G39" s="157">
        <v>582.17741935483866</v>
      </c>
      <c r="H39" s="157" t="s">
        <v>621</v>
      </c>
      <c r="I39" s="157">
        <f t="shared" si="0"/>
        <v>300</v>
      </c>
      <c r="J39" s="157">
        <f>IF(D39="Electric","--",IF(D39="Diesel",VLOOKUP(C39,[2]ORDLF!A:B,2,FALSE),""))</f>
        <v>0.54</v>
      </c>
      <c r="K39" s="157" t="str">
        <f>IF(D39="Electric","--",IF(D39="Gasoline",VLOOKUP(C39,LSILF!A:C,3,FALSE),""))</f>
        <v/>
      </c>
      <c r="L39" s="158">
        <f t="shared" si="16"/>
        <v>0.54</v>
      </c>
      <c r="M39" s="157" cm="1">
        <f t="array" ref="M39">IF(D39="Electric","--",IF(D39="Diesel",_xlfn._xlws.FILTER(DIESCH[CH Cap],(DIESCH[HP Bin]=I39)),""))</f>
        <v>12000</v>
      </c>
      <c r="N39" s="157" t="str" cm="1">
        <f t="array" ref="N39">IF(D39="Electric","--",IF(D39="Gasoline",_xlfn._xlws.FILTER(LSICH[CH Cap],(LSICH[Fuel Type]=D39)*(LSICH[MY]=E39)),""))</f>
        <v/>
      </c>
      <c r="O39" s="157">
        <f t="shared" si="1"/>
        <v>12000</v>
      </c>
      <c r="P39" s="157">
        <f t="shared" si="2"/>
        <v>5821.7741935483864</v>
      </c>
      <c r="Q39" s="157" cm="1">
        <f t="array" ref="Q39">IF(D39="Electric","--",IF(D39="Diesel",_xlfn._xlws.FILTER(ORDEF[HC-ZH (g/hp-hr)],(ORDEF[HP]=I39)*(ORDEF[Model_Year]=E39)),""))</f>
        <v>0.1</v>
      </c>
      <c r="R39" s="157" t="str" cm="1">
        <f t="array" ref="R39">IF(D39="Electric","--",IF(D39="Gasoline",_xlfn._xlws.FILTER(LSIEF[HC-ZH (g/hp-hr)],(LSIEF[Fuel]=D39)*(LSIEF[HP Bin]=I39)*(LSIEF[Model Year]=E39)),""))</f>
        <v/>
      </c>
      <c r="S39" s="158">
        <f t="shared" si="3"/>
        <v>0.1</v>
      </c>
      <c r="T39" s="159" cm="1">
        <f t="array" ref="T39">IF(D39="Electric","--",IF(D39="Diesel",_xlfn._xlws.FILTER(ORDEF[HCDR],(ORDEF[HP]=I39)*(ORDEF[Model_Year]=E39),),""))</f>
        <v>2.5000000000000001E-5</v>
      </c>
      <c r="U39" s="159" t="str" cm="1">
        <f t="array" ref="U39">IF(D39="Electric","--",IF(D39="Gasoline",_xlfn._xlws.FILTER(LSIEF[HC DR],(LSIEF[Fuel]=D39)*(LSIEF[HP Bin]=I39)*(LSIEF[Model Year]=E39)),""))</f>
        <v/>
      </c>
      <c r="V39" s="159">
        <f t="shared" si="4"/>
        <v>2.5000000000000001E-5</v>
      </c>
      <c r="W39" s="158" cm="1">
        <f t="array" ref="W39">IF(D39="Electric","--",IF(D39="Diesel",_xlfn._xlws.FILTER(ORDEF[NOXzh],(ORDEF[HP]=I39)*(ORDEF[Model_Year]=E39)),""))</f>
        <v>2.6972749999999999</v>
      </c>
      <c r="X39" s="158" t="str" cm="1">
        <f t="array" ref="X39">IF(D39="Electric","--",IF(D39="Gasoline",_xlfn._xlws.FILTER(LSIEF[NOX-ZH (g/hp-hr)],(LSIEF[Fuel]=D39)*(LSIEF[HP Bin]=I39)*(LSIEF[Model Year]=E39)),""))</f>
        <v/>
      </c>
      <c r="Y39" s="158">
        <f t="shared" si="5"/>
        <v>2.6972749999999999</v>
      </c>
      <c r="Z39" s="159" cm="1">
        <f t="array" ref="Z39">IF(D39="Electric","--",IF(D39="Diesel",_xlfn._xlws.FILTER(ORDEF[NOXdr],(ORDEF[HP]=I39)*(ORDEF[Model_Year]=E39)),""))</f>
        <v>3.4999999999999997E-5</v>
      </c>
      <c r="AA39" s="159" t="str" cm="1">
        <f t="array" ref="AA39">IF(E39="Electric","--",IF(D39="Gasoline",_xlfn._xlws.FILTER(LSIEF[NOX DR],(LSIEF[Fuel]=D39)*(LSIEF[HP Bin]=I39)*(LSIEF[Model Year]=E39)),""))</f>
        <v/>
      </c>
      <c r="AB39" s="159">
        <f t="shared" si="6"/>
        <v>3.4999999999999997E-5</v>
      </c>
      <c r="AC39" s="158" cm="1">
        <f t="array" ref="AC39">IF(D39="Electric","--",IF(D39="Diesel",_xlfn._xlws.FILTER(DFCF[Fuel_HC],(DFCF[MY]=E39)),""))</f>
        <v>0.9</v>
      </c>
      <c r="AD39" s="158" t="str" cm="1">
        <f t="array" ref="AD39">IF(D39="Electric","--",IF(D39="Gasoline",_xlfn._xlws.FILTER(GFCF[Fuel_HC],(GFCF[MY]=E39)),""))</f>
        <v/>
      </c>
      <c r="AE39" s="158">
        <f t="shared" si="7"/>
        <v>0.9</v>
      </c>
      <c r="AF39" s="157" cm="1">
        <f t="array" ref="AF39">IF(D39="Electric","--",IF(D39="Diesel",_xlfn._xlws.FILTER(DFCF[Fuel_NOX],(DFCF[MY]=E39)),""))</f>
        <v>0.95</v>
      </c>
      <c r="AG39" s="157" t="str" cm="1">
        <f t="array" ref="AG39">IF(D39="Electric","--",IF(D39="Gasoline",_xlfn._xlws.FILTER(GFCF[Fuel_NOX],(GFCF[MY]=E39)),""))</f>
        <v/>
      </c>
      <c r="AH39" s="157">
        <f t="shared" si="8"/>
        <v>0.95</v>
      </c>
      <c r="AI39" s="158">
        <f t="shared" si="9"/>
        <v>0.22098991935483872</v>
      </c>
      <c r="AJ39" s="158">
        <f t="shared" si="10"/>
        <v>2.7559852419354836</v>
      </c>
      <c r="AK39" s="158">
        <f t="shared" si="11"/>
        <v>26.803646895778922</v>
      </c>
      <c r="AL39" s="158">
        <f t="shared" si="12"/>
        <v>334.2707010820904</v>
      </c>
      <c r="AM39" s="158">
        <f t="shared" si="13"/>
        <v>1.3401823447889462E-2</v>
      </c>
      <c r="AN39" s="158">
        <f t="shared" si="14"/>
        <v>0.1671353505410452</v>
      </c>
      <c r="AO39" s="158">
        <f t="shared" si="15"/>
        <v>1.6216206371946248E-2</v>
      </c>
      <c r="AP39" s="157"/>
      <c r="AS39" s="44"/>
    </row>
    <row r="40" spans="1:45" s="47" customFormat="1" x14ac:dyDescent="0.35">
      <c r="A40" s="157">
        <v>39</v>
      </c>
      <c r="B40" s="157" t="s">
        <v>39</v>
      </c>
      <c r="C40" s="157" t="s">
        <v>33</v>
      </c>
      <c r="D40" s="157" t="s">
        <v>9</v>
      </c>
      <c r="E40" s="157">
        <v>2008</v>
      </c>
      <c r="F40" s="157">
        <v>173</v>
      </c>
      <c r="G40" s="157">
        <v>582.17741935483866</v>
      </c>
      <c r="H40" s="157" t="s">
        <v>621</v>
      </c>
      <c r="I40" s="157">
        <f t="shared" si="0"/>
        <v>175</v>
      </c>
      <c r="J40" s="157">
        <f>IF(D40="Electric","--",IF(D40="Diesel",VLOOKUP(C40,[2]ORDLF!A:B,2,FALSE),""))</f>
        <v>0.54</v>
      </c>
      <c r="K40" s="157" t="str">
        <f>IF(D40="Electric","--",IF(D40="Gasoline",VLOOKUP(C40,LSILF!A:C,3,FALSE),""))</f>
        <v/>
      </c>
      <c r="L40" s="158">
        <f t="shared" si="16"/>
        <v>0.54</v>
      </c>
      <c r="M40" s="157" cm="1">
        <f t="array" ref="M40">IF(D40="Electric","--",IF(D40="Diesel",_xlfn._xlws.FILTER(DIESCH[CH Cap],(DIESCH[HP Bin]=I40)),""))</f>
        <v>12000</v>
      </c>
      <c r="N40" s="157" t="str" cm="1">
        <f t="array" ref="N40">IF(D40="Electric","--",IF(D40="Gasoline",_xlfn._xlws.FILTER(LSICH[CH Cap],(LSICH[Fuel Type]=D40)*(LSICH[MY]=E40)),""))</f>
        <v/>
      </c>
      <c r="O40" s="157">
        <f t="shared" si="1"/>
        <v>12000</v>
      </c>
      <c r="P40" s="157">
        <f t="shared" si="2"/>
        <v>5239.5967741935483</v>
      </c>
      <c r="Q40" s="157" cm="1">
        <f t="array" ref="Q40">IF(D40="Electric","--",IF(D40="Diesel",_xlfn._xlws.FILTER(ORDEF[HC-ZH (g/hp-hr)],(ORDEF[HP]=I40)*(ORDEF[Model_Year]=E40)),""))</f>
        <v>0.1</v>
      </c>
      <c r="R40" s="157" t="str" cm="1">
        <f t="array" ref="R40">IF(D40="Electric","--",IF(D40="Gasoline",_xlfn._xlws.FILTER(LSIEF[HC-ZH (g/hp-hr)],(LSIEF[Fuel]=D40)*(LSIEF[HP Bin]=I40)*(LSIEF[Model Year]=E40)),""))</f>
        <v/>
      </c>
      <c r="S40" s="158">
        <f t="shared" si="3"/>
        <v>0.1</v>
      </c>
      <c r="T40" s="159" cm="1">
        <f t="array" ref="T40">IF(D40="Electric","--",IF(D40="Diesel",_xlfn._xlws.FILTER(ORDEF[HCDR],(ORDEF[HP]=I40)*(ORDEF[Model_Year]=E40),),""))</f>
        <v>2.5000000000000001E-5</v>
      </c>
      <c r="U40" s="159" t="str" cm="1">
        <f t="array" ref="U40">IF(D40="Electric","--",IF(D40="Gasoline",_xlfn._xlws.FILTER(LSIEF[HC DR],(LSIEF[Fuel]=D40)*(LSIEF[HP Bin]=I40)*(LSIEF[Model Year]=E40)),""))</f>
        <v/>
      </c>
      <c r="V40" s="159">
        <f t="shared" si="4"/>
        <v>2.5000000000000001E-5</v>
      </c>
      <c r="W40" s="158" cm="1">
        <f t="array" ref="W40">IF(D40="Electric","--",IF(D40="Diesel",_xlfn._xlws.FILTER(ORDEF[NOXzh],(ORDEF[HP]=I40)*(ORDEF[Model_Year]=E40)),""))</f>
        <v>2.7600310000000001</v>
      </c>
      <c r="X40" s="158" t="str" cm="1">
        <f t="array" ref="X40">IF(D40="Electric","--",IF(D40="Gasoline",_xlfn._xlws.FILTER(LSIEF[NOX-ZH (g/hp-hr)],(LSIEF[Fuel]=D40)*(LSIEF[HP Bin]=I40)*(LSIEF[Model Year]=E40)),""))</f>
        <v/>
      </c>
      <c r="Y40" s="158">
        <f t="shared" si="5"/>
        <v>2.7600310000000001</v>
      </c>
      <c r="Z40" s="159" cm="1">
        <f t="array" ref="Z40">IF(D40="Electric","--",IF(D40="Diesel",_xlfn._xlws.FILTER(ORDEF[NOXdr],(ORDEF[HP]=I40)*(ORDEF[Model_Year]=E40)),""))</f>
        <v>3.6000000000000001E-5</v>
      </c>
      <c r="AA40" s="159" t="str" cm="1">
        <f t="array" ref="AA40">IF(E40="Electric","--",IF(D40="Gasoline",_xlfn._xlws.FILTER(LSIEF[NOX DR],(LSIEF[Fuel]=D40)*(LSIEF[HP Bin]=I40)*(LSIEF[Model Year]=E40)),""))</f>
        <v/>
      </c>
      <c r="AB40" s="159">
        <f t="shared" si="6"/>
        <v>3.6000000000000001E-5</v>
      </c>
      <c r="AC40" s="158" cm="1">
        <f t="array" ref="AC40">IF(D40="Electric","--",IF(D40="Diesel",_xlfn._xlws.FILTER(DFCF[Fuel_HC],(DFCF[MY]=E40)),""))</f>
        <v>0.9</v>
      </c>
      <c r="AD40" s="158" t="str" cm="1">
        <f t="array" ref="AD40">IF(D40="Electric","--",IF(D40="Gasoline",_xlfn._xlws.FILTER(GFCF[Fuel_HC],(GFCF[MY]=E40)),""))</f>
        <v/>
      </c>
      <c r="AE40" s="158">
        <f t="shared" si="7"/>
        <v>0.9</v>
      </c>
      <c r="AF40" s="157" cm="1">
        <f t="array" ref="AF40">IF(D40="Electric","--",IF(D40="Diesel",_xlfn._xlws.FILTER(DFCF[Fuel_NOX],(DFCF[MY]=E40)),""))</f>
        <v>0.95</v>
      </c>
      <c r="AG40" s="157" t="str" cm="1">
        <f t="array" ref="AG40">IF(D40="Electric","--",IF(D40="Gasoline",_xlfn._xlws.FILTER(GFCF[Fuel_NOX],(GFCF[MY]=E40)),""))</f>
        <v/>
      </c>
      <c r="AH40" s="157">
        <f t="shared" si="8"/>
        <v>0.95</v>
      </c>
      <c r="AI40" s="158">
        <f t="shared" si="9"/>
        <v>0.20789092741935486</v>
      </c>
      <c r="AJ40" s="158">
        <f t="shared" si="10"/>
        <v>2.8012236596774196</v>
      </c>
      <c r="AK40" s="158">
        <f t="shared" si="11"/>
        <v>24.92671313524956</v>
      </c>
      <c r="AL40" s="158">
        <f t="shared" si="12"/>
        <v>335.87467937743287</v>
      </c>
      <c r="AM40" s="158">
        <f t="shared" si="13"/>
        <v>1.2463356567624781E-2</v>
      </c>
      <c r="AN40" s="158">
        <f t="shared" si="14"/>
        <v>0.16793733968871644</v>
      </c>
      <c r="AO40" s="158">
        <f t="shared" si="15"/>
        <v>1.5080661446825985E-2</v>
      </c>
      <c r="AP40" s="157"/>
      <c r="AS40" s="44"/>
    </row>
    <row r="41" spans="1:45" s="47" customFormat="1" x14ac:dyDescent="0.35">
      <c r="A41" s="157">
        <v>40</v>
      </c>
      <c r="B41" s="157" t="s">
        <v>40</v>
      </c>
      <c r="C41" s="157" t="s">
        <v>33</v>
      </c>
      <c r="D41" s="157" t="s">
        <v>9</v>
      </c>
      <c r="E41" s="157">
        <v>2008</v>
      </c>
      <c r="F41" s="157">
        <v>200</v>
      </c>
      <c r="G41" s="157">
        <v>582.17741935483866</v>
      </c>
      <c r="H41" s="157" t="s">
        <v>621</v>
      </c>
      <c r="I41" s="157">
        <f t="shared" si="0"/>
        <v>300</v>
      </c>
      <c r="J41" s="157">
        <f>IF(D41="Electric","--",IF(D41="Diesel",VLOOKUP(C41,[2]ORDLF!A:B,2,FALSE),""))</f>
        <v>0.54</v>
      </c>
      <c r="K41" s="157" t="str">
        <f>IF(D41="Electric","--",IF(D41="Gasoline",VLOOKUP(C41,LSILF!A:C,3,FALSE),""))</f>
        <v/>
      </c>
      <c r="L41" s="158">
        <f t="shared" si="16"/>
        <v>0.54</v>
      </c>
      <c r="M41" s="157" cm="1">
        <f t="array" ref="M41">IF(D41="Electric","--",IF(D41="Diesel",_xlfn._xlws.FILTER(DIESCH[CH Cap],(DIESCH[HP Bin]=I41)),""))</f>
        <v>12000</v>
      </c>
      <c r="N41" s="157" t="str" cm="1">
        <f t="array" ref="N41">IF(D41="Electric","--",IF(D41="Gasoline",_xlfn._xlws.FILTER(LSICH[CH Cap],(LSICH[Fuel Type]=D41)*(LSICH[MY]=E41)),""))</f>
        <v/>
      </c>
      <c r="O41" s="157">
        <f t="shared" si="1"/>
        <v>12000</v>
      </c>
      <c r="P41" s="157">
        <f t="shared" si="2"/>
        <v>5239.5967741935483</v>
      </c>
      <c r="Q41" s="157" cm="1">
        <f t="array" ref="Q41">IF(D41="Electric","--",IF(D41="Diesel",_xlfn._xlws.FILTER(ORDEF[HC-ZH (g/hp-hr)],(ORDEF[HP]=I41)*(ORDEF[Model_Year]=E41)),""))</f>
        <v>0.1</v>
      </c>
      <c r="R41" s="157" t="str" cm="1">
        <f t="array" ref="R41">IF(D41="Electric","--",IF(D41="Gasoline",_xlfn._xlws.FILTER(LSIEF[HC-ZH (g/hp-hr)],(LSIEF[Fuel]=D41)*(LSIEF[HP Bin]=I41)*(LSIEF[Model Year]=E41)),""))</f>
        <v/>
      </c>
      <c r="S41" s="158">
        <f t="shared" si="3"/>
        <v>0.1</v>
      </c>
      <c r="T41" s="159" cm="1">
        <f t="array" ref="T41">IF(D41="Electric","--",IF(D41="Diesel",_xlfn._xlws.FILTER(ORDEF[HCDR],(ORDEF[HP]=I41)*(ORDEF[Model_Year]=E41),),""))</f>
        <v>2.5000000000000001E-5</v>
      </c>
      <c r="U41" s="159" t="str" cm="1">
        <f t="array" ref="U41">IF(D41="Electric","--",IF(D41="Gasoline",_xlfn._xlws.FILTER(LSIEF[HC DR],(LSIEF[Fuel]=D41)*(LSIEF[HP Bin]=I41)*(LSIEF[Model Year]=E41)),""))</f>
        <v/>
      </c>
      <c r="V41" s="159">
        <f t="shared" si="4"/>
        <v>2.5000000000000001E-5</v>
      </c>
      <c r="W41" s="158" cm="1">
        <f t="array" ref="W41">IF(D41="Electric","--",IF(D41="Diesel",_xlfn._xlws.FILTER(ORDEF[NOXzh],(ORDEF[HP]=I41)*(ORDEF[Model_Year]=E41)),""))</f>
        <v>2.5831040000000001</v>
      </c>
      <c r="X41" s="158" t="str" cm="1">
        <f t="array" ref="X41">IF(D41="Electric","--",IF(D41="Gasoline",_xlfn._xlws.FILTER(LSIEF[NOX-ZH (g/hp-hr)],(LSIEF[Fuel]=D41)*(LSIEF[HP Bin]=I41)*(LSIEF[Model Year]=E41)),""))</f>
        <v/>
      </c>
      <c r="Y41" s="158">
        <f t="shared" si="5"/>
        <v>2.5831040000000001</v>
      </c>
      <c r="Z41" s="159" cm="1">
        <f t="array" ref="Z41">IF(D41="Electric","--",IF(D41="Diesel",_xlfn._xlws.FILTER(ORDEF[NOXdr],(ORDEF[HP]=I41)*(ORDEF[Model_Year]=E41)),""))</f>
        <v>3.3500000000000001E-5</v>
      </c>
      <c r="AA41" s="159" t="str" cm="1">
        <f t="array" ref="AA41">IF(E41="Electric","--",IF(D41="Gasoline",_xlfn._xlws.FILTER(LSIEF[NOX DR],(LSIEF[Fuel]=D41)*(LSIEF[HP Bin]=I41)*(LSIEF[Model Year]=E41)),""))</f>
        <v/>
      </c>
      <c r="AB41" s="159">
        <f t="shared" si="6"/>
        <v>3.3500000000000001E-5</v>
      </c>
      <c r="AC41" s="158" cm="1">
        <f t="array" ref="AC41">IF(D41="Electric","--",IF(D41="Diesel",_xlfn._xlws.FILTER(DFCF[Fuel_HC],(DFCF[MY]=E41)),""))</f>
        <v>0.9</v>
      </c>
      <c r="AD41" s="158" t="str" cm="1">
        <f t="array" ref="AD41">IF(D41="Electric","--",IF(D41="Gasoline",_xlfn._xlws.FILTER(GFCF[Fuel_HC],(GFCF[MY]=E41)),""))</f>
        <v/>
      </c>
      <c r="AE41" s="158">
        <f t="shared" si="7"/>
        <v>0.9</v>
      </c>
      <c r="AF41" s="157" cm="1">
        <f t="array" ref="AF41">IF(D41="Electric","--",IF(D41="Diesel",_xlfn._xlws.FILTER(DFCF[Fuel_NOX],(DFCF[MY]=E41)),""))</f>
        <v>0.95</v>
      </c>
      <c r="AG41" s="157" t="str" cm="1">
        <f t="array" ref="AG41">IF(D41="Electric","--",IF(D41="Gasoline",_xlfn._xlws.FILTER(GFCF[Fuel_NOX],(GFCF[MY]=E41)),""))</f>
        <v/>
      </c>
      <c r="AH41" s="157">
        <f t="shared" si="8"/>
        <v>0.95</v>
      </c>
      <c r="AI41" s="158">
        <f t="shared" si="9"/>
        <v>0.20789092741935486</v>
      </c>
      <c r="AJ41" s="158">
        <f t="shared" si="10"/>
        <v>2.6206989673387096</v>
      </c>
      <c r="AK41" s="158">
        <f t="shared" si="11"/>
        <v>28.817009404912788</v>
      </c>
      <c r="AL41" s="158">
        <f t="shared" si="12"/>
        <v>363.27081574322602</v>
      </c>
      <c r="AM41" s="158">
        <f t="shared" si="13"/>
        <v>1.4408504702456394E-2</v>
      </c>
      <c r="AN41" s="158">
        <f t="shared" si="14"/>
        <v>0.181635407871613</v>
      </c>
      <c r="AO41" s="158">
        <f t="shared" si="15"/>
        <v>1.7434290689972237E-2</v>
      </c>
      <c r="AP41" s="157"/>
      <c r="AS41" s="44"/>
    </row>
    <row r="42" spans="1:45" s="47" customFormat="1" x14ac:dyDescent="0.35">
      <c r="A42" s="157">
        <v>41</v>
      </c>
      <c r="B42" s="157">
        <v>4193</v>
      </c>
      <c r="C42" s="157" t="s">
        <v>33</v>
      </c>
      <c r="D42" s="157" t="s">
        <v>9</v>
      </c>
      <c r="E42" s="157">
        <v>2010</v>
      </c>
      <c r="F42" s="157">
        <v>129</v>
      </c>
      <c r="G42" s="157">
        <v>323</v>
      </c>
      <c r="H42" s="157" t="s">
        <v>621</v>
      </c>
      <c r="I42" s="157">
        <f t="shared" si="0"/>
        <v>175</v>
      </c>
      <c r="J42" s="157">
        <f>IF(D42="Electric","--",IF(D42="Diesel",VLOOKUP(C42,[2]ORDLF!A:B,2,FALSE),""))</f>
        <v>0.54</v>
      </c>
      <c r="K42" s="157" t="str">
        <f>IF(D42="Electric","--",IF(D42="Gasoline",VLOOKUP(C42,LSILF!A:C,3,FALSE),""))</f>
        <v/>
      </c>
      <c r="L42" s="158">
        <f t="shared" si="16"/>
        <v>0.54</v>
      </c>
      <c r="M42" s="157" cm="1">
        <f t="array" ref="M42">IF(D42="Electric","--",IF(D42="Diesel",_xlfn._xlws.FILTER(DIESCH[CH Cap],(DIESCH[HP Bin]=I42)),""))</f>
        <v>12000</v>
      </c>
      <c r="N42" s="157" t="str" cm="1">
        <f t="array" ref="N42">IF(D42="Electric","--",IF(D42="Gasoline",_xlfn._xlws.FILTER(LSICH[CH Cap],(LSICH[Fuel Type]=D42)*(LSICH[MY]=E42)),""))</f>
        <v/>
      </c>
      <c r="O42" s="157">
        <f t="shared" si="1"/>
        <v>12000</v>
      </c>
      <c r="P42" s="157">
        <f t="shared" si="2"/>
        <v>2261</v>
      </c>
      <c r="Q42" s="157" cm="1">
        <f t="array" ref="Q42">IF(D42="Electric","--",IF(D42="Diesel",_xlfn._xlws.FILTER(ORDEF[HC-ZH (g/hp-hr)],(ORDEF[HP]=I42)*(ORDEF[Model_Year]=E42)),""))</f>
        <v>0.1</v>
      </c>
      <c r="R42" s="157" t="str" cm="1">
        <f t="array" ref="R42">IF(D42="Electric","--",IF(D42="Gasoline",_xlfn._xlws.FILTER(LSIEF[HC-ZH (g/hp-hr)],(LSIEF[Fuel]=D42)*(LSIEF[HP Bin]=I42)*(LSIEF[Model Year]=E42)),""))</f>
        <v/>
      </c>
      <c r="S42" s="158">
        <f t="shared" si="3"/>
        <v>0.1</v>
      </c>
      <c r="T42" s="159" cm="1">
        <f t="array" ref="T42">IF(D42="Electric","--",IF(D42="Diesel",_xlfn._xlws.FILTER(ORDEF[HCDR],(ORDEF[HP]=I42)*(ORDEF[Model_Year]=E42),),""))</f>
        <v>2.5000000000000001E-5</v>
      </c>
      <c r="U42" s="159" t="str" cm="1">
        <f t="array" ref="U42">IF(D42="Electric","--",IF(D42="Gasoline",_xlfn._xlws.FILTER(LSIEF[HC DR],(LSIEF[Fuel]=D42)*(LSIEF[HP Bin]=I42)*(LSIEF[Model Year]=E42)),""))</f>
        <v/>
      </c>
      <c r="V42" s="159">
        <f t="shared" si="4"/>
        <v>2.5000000000000001E-5</v>
      </c>
      <c r="W42" s="158" cm="1">
        <f t="array" ref="W42">IF(D42="Electric","--",IF(D42="Diesel",_xlfn._xlws.FILTER(ORDEF[NOXzh],(ORDEF[HP]=I42)*(ORDEF[Model_Year]=E42)),""))</f>
        <v>2.9919570000000002</v>
      </c>
      <c r="X42" s="158" t="str" cm="1">
        <f t="array" ref="X42">IF(D42="Electric","--",IF(D42="Gasoline",_xlfn._xlws.FILTER(LSIEF[NOX-ZH (g/hp-hr)],(LSIEF[Fuel]=D42)*(LSIEF[HP Bin]=I42)*(LSIEF[Model Year]=E42)),""))</f>
        <v/>
      </c>
      <c r="Y42" s="158">
        <f t="shared" si="5"/>
        <v>2.9919570000000002</v>
      </c>
      <c r="Z42" s="159" cm="1">
        <f t="array" ref="Z42">IF(D42="Electric","--",IF(D42="Diesel",_xlfn._xlws.FILTER(ORDEF[NOXdr],(ORDEF[HP]=I42)*(ORDEF[Model_Year]=E42)),""))</f>
        <v>3.9100000000000002E-5</v>
      </c>
      <c r="AA42" s="159" t="str" cm="1">
        <f t="array" ref="AA42">IF(E42="Electric","--",IF(D42="Gasoline",_xlfn._xlws.FILTER(LSIEF[NOX DR],(LSIEF[Fuel]=D42)*(LSIEF[HP Bin]=I42)*(LSIEF[Model Year]=E42)),""))</f>
        <v/>
      </c>
      <c r="AB42" s="159">
        <f t="shared" si="6"/>
        <v>3.9100000000000002E-5</v>
      </c>
      <c r="AC42" s="158" cm="1">
        <f t="array" ref="AC42">IF(D42="Electric","--",IF(D42="Diesel",_xlfn._xlws.FILTER(DFCF[Fuel_HC],(DFCF[MY]=E42)),""))</f>
        <v>0.9</v>
      </c>
      <c r="AD42" s="158" t="str" cm="1">
        <f t="array" ref="AD42">IF(D42="Electric","--",IF(D42="Gasoline",_xlfn._xlws.FILTER(GFCF[Fuel_HC],(GFCF[MY]=E42)),""))</f>
        <v/>
      </c>
      <c r="AE42" s="158">
        <f t="shared" si="7"/>
        <v>0.9</v>
      </c>
      <c r="AF42" s="157" cm="1">
        <f t="array" ref="AF42">IF(D42="Electric","--",IF(D42="Diesel",_xlfn._xlws.FILTER(DFCF[Fuel_NOX],(DFCF[MY]=E42)),""))</f>
        <v>0.95</v>
      </c>
      <c r="AG42" s="157" t="str" cm="1">
        <f t="array" ref="AG42">IF(D42="Electric","--",IF(D42="Gasoline",_xlfn._xlws.FILTER(GFCF[Fuel_NOX],(GFCF[MY]=E42)),""))</f>
        <v/>
      </c>
      <c r="AH42" s="157">
        <f t="shared" si="8"/>
        <v>0.95</v>
      </c>
      <c r="AI42" s="158">
        <f t="shared" si="9"/>
        <v>0.14087250000000004</v>
      </c>
      <c r="AJ42" s="158">
        <f t="shared" si="10"/>
        <v>2.9263439950000003</v>
      </c>
      <c r="AK42" s="158">
        <f t="shared" si="11"/>
        <v>6.9878966593948677</v>
      </c>
      <c r="AL42" s="158">
        <f t="shared" si="12"/>
        <v>145.15955510763797</v>
      </c>
      <c r="AM42" s="158">
        <f t="shared" si="13"/>
        <v>3.4939483296974336E-3</v>
      </c>
      <c r="AN42" s="158">
        <f t="shared" si="14"/>
        <v>7.2579777553818989E-2</v>
      </c>
      <c r="AO42" s="158">
        <f t="shared" si="15"/>
        <v>4.2276774789338943E-3</v>
      </c>
      <c r="AP42" s="157"/>
      <c r="AS42" s="44"/>
    </row>
    <row r="43" spans="1:45" s="47" customFormat="1" x14ac:dyDescent="0.35">
      <c r="A43" s="157">
        <v>42</v>
      </c>
      <c r="B43" s="157">
        <v>4546</v>
      </c>
      <c r="C43" s="157" t="s">
        <v>33</v>
      </c>
      <c r="D43" s="157" t="s">
        <v>9</v>
      </c>
      <c r="E43" s="157">
        <v>2010</v>
      </c>
      <c r="F43" s="157">
        <v>129</v>
      </c>
      <c r="G43" s="157">
        <v>323</v>
      </c>
      <c r="H43" s="157" t="s">
        <v>621</v>
      </c>
      <c r="I43" s="157">
        <f t="shared" si="0"/>
        <v>175</v>
      </c>
      <c r="J43" s="157">
        <f>IF(D43="Electric","--",IF(D43="Diesel",VLOOKUP(C43,[2]ORDLF!A:B,2,FALSE),""))</f>
        <v>0.54</v>
      </c>
      <c r="K43" s="157" t="str">
        <f>IF(D43="Electric","--",IF(D43="Gasoline",VLOOKUP(C43,LSILF!A:C,3,FALSE),""))</f>
        <v/>
      </c>
      <c r="L43" s="158">
        <f t="shared" si="16"/>
        <v>0.54</v>
      </c>
      <c r="M43" s="157" cm="1">
        <f t="array" ref="M43">IF(D43="Electric","--",IF(D43="Diesel",_xlfn._xlws.FILTER(DIESCH[CH Cap],(DIESCH[HP Bin]=I43)),""))</f>
        <v>12000</v>
      </c>
      <c r="N43" s="157" t="str" cm="1">
        <f t="array" ref="N43">IF(D43="Electric","--",IF(D43="Gasoline",_xlfn._xlws.FILTER(LSICH[CH Cap],(LSICH[Fuel Type]=D43)*(LSICH[MY]=E43)),""))</f>
        <v/>
      </c>
      <c r="O43" s="157">
        <f t="shared" si="1"/>
        <v>12000</v>
      </c>
      <c r="P43" s="157">
        <f t="shared" si="2"/>
        <v>2261</v>
      </c>
      <c r="Q43" s="157" cm="1">
        <f t="array" ref="Q43">IF(D43="Electric","--",IF(D43="Diesel",_xlfn._xlws.FILTER(ORDEF[HC-ZH (g/hp-hr)],(ORDEF[HP]=I43)*(ORDEF[Model_Year]=E43)),""))</f>
        <v>0.1</v>
      </c>
      <c r="R43" s="157" t="str" cm="1">
        <f t="array" ref="R43">IF(D43="Electric","--",IF(D43="Gasoline",_xlfn._xlws.FILTER(LSIEF[HC-ZH (g/hp-hr)],(LSIEF[Fuel]=D43)*(LSIEF[HP Bin]=I43)*(LSIEF[Model Year]=E43)),""))</f>
        <v/>
      </c>
      <c r="S43" s="158">
        <f t="shared" si="3"/>
        <v>0.1</v>
      </c>
      <c r="T43" s="159" cm="1">
        <f t="array" ref="T43">IF(D43="Electric","--",IF(D43="Diesel",_xlfn._xlws.FILTER(ORDEF[HCDR],(ORDEF[HP]=I43)*(ORDEF[Model_Year]=E43),),""))</f>
        <v>2.5000000000000001E-5</v>
      </c>
      <c r="U43" s="159" t="str" cm="1">
        <f t="array" ref="U43">IF(D43="Electric","--",IF(D43="Gasoline",_xlfn._xlws.FILTER(LSIEF[HC DR],(LSIEF[Fuel]=D43)*(LSIEF[HP Bin]=I43)*(LSIEF[Model Year]=E43)),""))</f>
        <v/>
      </c>
      <c r="V43" s="159">
        <f t="shared" si="4"/>
        <v>2.5000000000000001E-5</v>
      </c>
      <c r="W43" s="158" cm="1">
        <f t="array" ref="W43">IF(D43="Electric","--",IF(D43="Diesel",_xlfn._xlws.FILTER(ORDEF[NOXzh],(ORDEF[HP]=I43)*(ORDEF[Model_Year]=E43)),""))</f>
        <v>2.9919570000000002</v>
      </c>
      <c r="X43" s="158" t="str" cm="1">
        <f t="array" ref="X43">IF(D43="Electric","--",IF(D43="Gasoline",_xlfn._xlws.FILTER(LSIEF[NOX-ZH (g/hp-hr)],(LSIEF[Fuel]=D43)*(LSIEF[HP Bin]=I43)*(LSIEF[Model Year]=E43)),""))</f>
        <v/>
      </c>
      <c r="Y43" s="158">
        <f t="shared" si="5"/>
        <v>2.9919570000000002</v>
      </c>
      <c r="Z43" s="159" cm="1">
        <f t="array" ref="Z43">IF(D43="Electric","--",IF(D43="Diesel",_xlfn._xlws.FILTER(ORDEF[NOXdr],(ORDEF[HP]=I43)*(ORDEF[Model_Year]=E43)),""))</f>
        <v>3.9100000000000002E-5</v>
      </c>
      <c r="AA43" s="159" t="str" cm="1">
        <f t="array" ref="AA43">IF(E43="Electric","--",IF(D43="Gasoline",_xlfn._xlws.FILTER(LSIEF[NOX DR],(LSIEF[Fuel]=D43)*(LSIEF[HP Bin]=I43)*(LSIEF[Model Year]=E43)),""))</f>
        <v/>
      </c>
      <c r="AB43" s="159">
        <f t="shared" si="6"/>
        <v>3.9100000000000002E-5</v>
      </c>
      <c r="AC43" s="158" cm="1">
        <f t="array" ref="AC43">IF(D43="Electric","--",IF(D43="Diesel",_xlfn._xlws.FILTER(DFCF[Fuel_HC],(DFCF[MY]=E43)),""))</f>
        <v>0.9</v>
      </c>
      <c r="AD43" s="158" t="str" cm="1">
        <f t="array" ref="AD43">IF(D43="Electric","--",IF(D43="Gasoline",_xlfn._xlws.FILTER(GFCF[Fuel_HC],(GFCF[MY]=E43)),""))</f>
        <v/>
      </c>
      <c r="AE43" s="158">
        <f t="shared" si="7"/>
        <v>0.9</v>
      </c>
      <c r="AF43" s="157" cm="1">
        <f t="array" ref="AF43">IF(D43="Electric","--",IF(D43="Diesel",_xlfn._xlws.FILTER(DFCF[Fuel_NOX],(DFCF[MY]=E43)),""))</f>
        <v>0.95</v>
      </c>
      <c r="AG43" s="157" t="str" cm="1">
        <f t="array" ref="AG43">IF(D43="Electric","--",IF(D43="Gasoline",_xlfn._xlws.FILTER(GFCF[Fuel_NOX],(GFCF[MY]=E43)),""))</f>
        <v/>
      </c>
      <c r="AH43" s="157">
        <f t="shared" si="8"/>
        <v>0.95</v>
      </c>
      <c r="AI43" s="158">
        <f t="shared" si="9"/>
        <v>0.14087250000000004</v>
      </c>
      <c r="AJ43" s="158">
        <f t="shared" si="10"/>
        <v>2.9263439950000003</v>
      </c>
      <c r="AK43" s="158">
        <f t="shared" si="11"/>
        <v>6.9878966593948677</v>
      </c>
      <c r="AL43" s="158">
        <f t="shared" si="12"/>
        <v>145.15955510763797</v>
      </c>
      <c r="AM43" s="158">
        <f t="shared" si="13"/>
        <v>3.4939483296974336E-3</v>
      </c>
      <c r="AN43" s="158">
        <f t="shared" si="14"/>
        <v>7.2579777553818989E-2</v>
      </c>
      <c r="AO43" s="158">
        <f t="shared" si="15"/>
        <v>4.2276774789338943E-3</v>
      </c>
      <c r="AP43" s="157"/>
      <c r="AS43" s="44"/>
    </row>
    <row r="44" spans="1:45" s="47" customFormat="1" x14ac:dyDescent="0.35">
      <c r="A44" s="157">
        <v>43</v>
      </c>
      <c r="B44" s="157" t="s">
        <v>41</v>
      </c>
      <c r="C44" s="157" t="s">
        <v>33</v>
      </c>
      <c r="D44" s="157" t="s">
        <v>9</v>
      </c>
      <c r="E44" s="157">
        <v>2010</v>
      </c>
      <c r="F44" s="157">
        <v>305</v>
      </c>
      <c r="G44" s="157">
        <v>582.17741935483866</v>
      </c>
      <c r="H44" s="157" t="s">
        <v>621</v>
      </c>
      <c r="I44" s="157">
        <f t="shared" si="0"/>
        <v>600</v>
      </c>
      <c r="J44" s="157">
        <f>IF(D44="Electric","--",IF(D44="Diesel",VLOOKUP(C44,[2]ORDLF!A:B,2,FALSE),""))</f>
        <v>0.54</v>
      </c>
      <c r="K44" s="157" t="str">
        <f>IF(D44="Electric","--",IF(D44="Gasoline",VLOOKUP(C44,LSILF!A:C,3,FALSE),""))</f>
        <v/>
      </c>
      <c r="L44" s="158">
        <f t="shared" si="16"/>
        <v>0.54</v>
      </c>
      <c r="M44" s="157" cm="1">
        <f t="array" ref="M44">IF(D44="Electric","--",IF(D44="Diesel",_xlfn._xlws.FILTER(DIESCH[CH Cap],(DIESCH[HP Bin]=I44)),""))</f>
        <v>12000</v>
      </c>
      <c r="N44" s="157" t="str" cm="1">
        <f t="array" ref="N44">IF(D44="Electric","--",IF(D44="Gasoline",_xlfn._xlws.FILTER(LSICH[CH Cap],(LSICH[Fuel Type]=D44)*(LSICH[MY]=E44)),""))</f>
        <v/>
      </c>
      <c r="O44" s="157">
        <f t="shared" si="1"/>
        <v>12000</v>
      </c>
      <c r="P44" s="157">
        <f t="shared" si="2"/>
        <v>4075.2419354838707</v>
      </c>
      <c r="Q44" s="157" cm="1">
        <f t="array" ref="Q44">IF(D44="Electric","--",IF(D44="Diesel",_xlfn._xlws.FILTER(ORDEF[HC-ZH (g/hp-hr)],(ORDEF[HP]=I44)*(ORDEF[Model_Year]=E44)),""))</f>
        <v>0.1</v>
      </c>
      <c r="R44" s="157" t="str" cm="1">
        <f t="array" ref="R44">IF(D44="Electric","--",IF(D44="Gasoline",_xlfn._xlws.FILTER(LSIEF[HC-ZH (g/hp-hr)],(LSIEF[Fuel]=D44)*(LSIEF[HP Bin]=I44)*(LSIEF[Model Year]=E44)),""))</f>
        <v/>
      </c>
      <c r="S44" s="158">
        <f t="shared" si="3"/>
        <v>0.1</v>
      </c>
      <c r="T44" s="159" cm="1">
        <f t="array" ref="T44">IF(D44="Electric","--",IF(D44="Diesel",_xlfn._xlws.FILTER(ORDEF[HCDR],(ORDEF[HP]=I44)*(ORDEF[Model_Year]=E44),),""))</f>
        <v>2.5000000000000001E-5</v>
      </c>
      <c r="U44" s="159" t="str" cm="1">
        <f t="array" ref="U44">IF(D44="Electric","--",IF(D44="Gasoline",_xlfn._xlws.FILTER(LSIEF[HC DR],(LSIEF[Fuel]=D44)*(LSIEF[HP Bin]=I44)*(LSIEF[Model Year]=E44)),""))</f>
        <v/>
      </c>
      <c r="V44" s="159">
        <f t="shared" si="4"/>
        <v>2.5000000000000001E-5</v>
      </c>
      <c r="W44" s="158" cm="1">
        <f t="array" ref="W44">IF(D44="Electric","--",IF(D44="Diesel",_xlfn._xlws.FILTER(ORDEF[NOXzh],(ORDEF[HP]=I44)*(ORDEF[Model_Year]=E44)),""))</f>
        <v>2.5504530000000001</v>
      </c>
      <c r="X44" s="158" t="str" cm="1">
        <f t="array" ref="X44">IF(D44="Electric","--",IF(D44="Gasoline",_xlfn._xlws.FILTER(LSIEF[NOX-ZH (g/hp-hr)],(LSIEF[Fuel]=D44)*(LSIEF[HP Bin]=I44)*(LSIEF[Model Year]=E44)),""))</f>
        <v/>
      </c>
      <c r="Y44" s="158">
        <f t="shared" si="5"/>
        <v>2.5504530000000001</v>
      </c>
      <c r="Z44" s="159" cm="1">
        <f t="array" ref="Z44">IF(D44="Electric","--",IF(D44="Diesel",_xlfn._xlws.FILTER(ORDEF[NOXdr],(ORDEF[HP]=I44)*(ORDEF[Model_Year]=E44)),""))</f>
        <v>3.3099999999999998E-5</v>
      </c>
      <c r="AA44" s="159" t="str" cm="1">
        <f t="array" ref="AA44">IF(E44="Electric","--",IF(D44="Gasoline",_xlfn._xlws.FILTER(LSIEF[NOX DR],(LSIEF[Fuel]=D44)*(LSIEF[HP Bin]=I44)*(LSIEF[Model Year]=E44)),""))</f>
        <v/>
      </c>
      <c r="AB44" s="159">
        <f t="shared" si="6"/>
        <v>3.3099999999999998E-5</v>
      </c>
      <c r="AC44" s="158" cm="1">
        <f t="array" ref="AC44">IF(D44="Electric","--",IF(D44="Diesel",_xlfn._xlws.FILTER(DFCF[Fuel_HC],(DFCF[MY]=E44)),""))</f>
        <v>0.9</v>
      </c>
      <c r="AD44" s="158" t="str" cm="1">
        <f t="array" ref="AD44">IF(D44="Electric","--",IF(D44="Gasoline",_xlfn._xlws.FILTER(GFCF[Fuel_HC],(GFCF[MY]=E44)),""))</f>
        <v/>
      </c>
      <c r="AE44" s="158">
        <f t="shared" si="7"/>
        <v>0.9</v>
      </c>
      <c r="AF44" s="157" cm="1">
        <f t="array" ref="AF44">IF(D44="Electric","--",IF(D44="Diesel",_xlfn._xlws.FILTER(DFCF[Fuel_NOX],(DFCF[MY]=E44)),""))</f>
        <v>0.95</v>
      </c>
      <c r="AG44" s="157" t="str" cm="1">
        <f t="array" ref="AG44">IF(D44="Electric","--",IF(D44="Gasoline",_xlfn._xlws.FILTER(GFCF[Fuel_NOX],(GFCF[MY]=E44)),""))</f>
        <v/>
      </c>
      <c r="AH44" s="157">
        <f t="shared" si="8"/>
        <v>0.95</v>
      </c>
      <c r="AI44" s="158">
        <f t="shared" si="9"/>
        <v>0.18169294354838711</v>
      </c>
      <c r="AJ44" s="158">
        <f t="shared" si="10"/>
        <v>2.5510763326612902</v>
      </c>
      <c r="AK44" s="158">
        <f t="shared" si="11"/>
        <v>38.40796313361804</v>
      </c>
      <c r="AL44" s="158">
        <f t="shared" si="12"/>
        <v>539.27050672612711</v>
      </c>
      <c r="AM44" s="158">
        <f t="shared" si="13"/>
        <v>1.9203981566809018E-2</v>
      </c>
      <c r="AN44" s="158">
        <f t="shared" si="14"/>
        <v>0.26963525336306354</v>
      </c>
      <c r="AO44" s="158">
        <f t="shared" si="15"/>
        <v>2.3236817695838911E-2</v>
      </c>
      <c r="AP44" s="157"/>
      <c r="AS44" s="44"/>
    </row>
    <row r="45" spans="1:45" s="47" customFormat="1" x14ac:dyDescent="0.35">
      <c r="A45" s="157">
        <v>44</v>
      </c>
      <c r="B45" s="157" t="s">
        <v>42</v>
      </c>
      <c r="C45" s="157" t="s">
        <v>33</v>
      </c>
      <c r="D45" s="157" t="s">
        <v>9</v>
      </c>
      <c r="E45" s="157">
        <v>2010</v>
      </c>
      <c r="F45" s="157">
        <v>260</v>
      </c>
      <c r="G45" s="157">
        <v>582.17741935483866</v>
      </c>
      <c r="H45" s="157" t="s">
        <v>621</v>
      </c>
      <c r="I45" s="157">
        <f t="shared" si="0"/>
        <v>300</v>
      </c>
      <c r="J45" s="157">
        <f>IF(D45="Electric","--",IF(D45="Diesel",VLOOKUP(C45,[2]ORDLF!A:B,2,FALSE),""))</f>
        <v>0.54</v>
      </c>
      <c r="K45" s="157" t="str">
        <f>IF(D45="Electric","--",IF(D45="Gasoline",VLOOKUP(C45,LSILF!A:C,3,FALSE),""))</f>
        <v/>
      </c>
      <c r="L45" s="158">
        <f t="shared" si="16"/>
        <v>0.54</v>
      </c>
      <c r="M45" s="157" cm="1">
        <f t="array" ref="M45">IF(D45="Electric","--",IF(D45="Diesel",_xlfn._xlws.FILTER(DIESCH[CH Cap],(DIESCH[HP Bin]=I45)),""))</f>
        <v>12000</v>
      </c>
      <c r="N45" s="157" t="str" cm="1">
        <f t="array" ref="N45">IF(D45="Electric","--",IF(D45="Gasoline",_xlfn._xlws.FILTER(LSICH[CH Cap],(LSICH[Fuel Type]=D45)*(LSICH[MY]=E45)),""))</f>
        <v/>
      </c>
      <c r="O45" s="157">
        <f t="shared" si="1"/>
        <v>12000</v>
      </c>
      <c r="P45" s="157">
        <f t="shared" si="2"/>
        <v>4075.2419354838707</v>
      </c>
      <c r="Q45" s="157" cm="1">
        <f t="array" ref="Q45">IF(D45="Electric","--",IF(D45="Diesel",_xlfn._xlws.FILTER(ORDEF[HC-ZH (g/hp-hr)],(ORDEF[HP]=I45)*(ORDEF[Model_Year]=E45)),""))</f>
        <v>0.1</v>
      </c>
      <c r="R45" s="157" t="str" cm="1">
        <f t="array" ref="R45">IF(D45="Electric","--",IF(D45="Gasoline",_xlfn._xlws.FILTER(LSIEF[HC-ZH (g/hp-hr)],(LSIEF[Fuel]=D45)*(LSIEF[HP Bin]=I45)*(LSIEF[Model Year]=E45)),""))</f>
        <v/>
      </c>
      <c r="S45" s="158">
        <f t="shared" si="3"/>
        <v>0.1</v>
      </c>
      <c r="T45" s="159" cm="1">
        <f t="array" ref="T45">IF(D45="Electric","--",IF(D45="Diesel",_xlfn._xlws.FILTER(ORDEF[HCDR],(ORDEF[HP]=I45)*(ORDEF[Model_Year]=E45),),""))</f>
        <v>2.5000000000000001E-5</v>
      </c>
      <c r="U45" s="159" t="str" cm="1">
        <f t="array" ref="U45">IF(D45="Electric","--",IF(D45="Gasoline",_xlfn._xlws.FILTER(LSIEF[HC DR],(LSIEF[Fuel]=D45)*(LSIEF[HP Bin]=I45)*(LSIEF[Model Year]=E45)),""))</f>
        <v/>
      </c>
      <c r="V45" s="159">
        <f t="shared" si="4"/>
        <v>2.5000000000000001E-5</v>
      </c>
      <c r="W45" s="158" cm="1">
        <f t="array" ref="W45">IF(D45="Electric","--",IF(D45="Diesel",_xlfn._xlws.FILTER(ORDEF[NOXzh],(ORDEF[HP]=I45)*(ORDEF[Model_Year]=E45)),""))</f>
        <v>2.6734089999999999</v>
      </c>
      <c r="X45" s="158" t="str" cm="1">
        <f t="array" ref="X45">IF(D45="Electric","--",IF(D45="Gasoline",_xlfn._xlws.FILTER(LSIEF[NOX-ZH (g/hp-hr)],(LSIEF[Fuel]=D45)*(LSIEF[HP Bin]=I45)*(LSIEF[Model Year]=E45)),""))</f>
        <v/>
      </c>
      <c r="Y45" s="158">
        <f t="shared" si="5"/>
        <v>2.6734089999999999</v>
      </c>
      <c r="Z45" s="159" cm="1">
        <f t="array" ref="Z45">IF(D45="Electric","--",IF(D45="Diesel",_xlfn._xlws.FILTER(ORDEF[NOXdr],(ORDEF[HP]=I45)*(ORDEF[Model_Year]=E45)),""))</f>
        <v>3.4700000000000003E-5</v>
      </c>
      <c r="AA45" s="159" t="str" cm="1">
        <f t="array" ref="AA45">IF(E45="Electric","--",IF(D45="Gasoline",_xlfn._xlws.FILTER(LSIEF[NOX DR],(LSIEF[Fuel]=D45)*(LSIEF[HP Bin]=I45)*(LSIEF[Model Year]=E45)),""))</f>
        <v/>
      </c>
      <c r="AB45" s="159">
        <f t="shared" si="6"/>
        <v>3.4700000000000003E-5</v>
      </c>
      <c r="AC45" s="158" cm="1">
        <f t="array" ref="AC45">IF(D45="Electric","--",IF(D45="Diesel",_xlfn._xlws.FILTER(DFCF[Fuel_HC],(DFCF[MY]=E45)),""))</f>
        <v>0.9</v>
      </c>
      <c r="AD45" s="158" t="str" cm="1">
        <f t="array" ref="AD45">IF(D45="Electric","--",IF(D45="Gasoline",_xlfn._xlws.FILTER(GFCF[Fuel_HC],(GFCF[MY]=E45)),""))</f>
        <v/>
      </c>
      <c r="AE45" s="158">
        <f t="shared" si="7"/>
        <v>0.9</v>
      </c>
      <c r="AF45" s="157" cm="1">
        <f t="array" ref="AF45">IF(D45="Electric","--",IF(D45="Diesel",_xlfn._xlws.FILTER(DFCF[Fuel_NOX],(DFCF[MY]=E45)),""))</f>
        <v>0.95</v>
      </c>
      <c r="AG45" s="157" t="str" cm="1">
        <f t="array" ref="AG45">IF(D45="Electric","--",IF(D45="Gasoline",_xlfn._xlws.FILTER(GFCF[Fuel_NOX],(GFCF[MY]=E45)),""))</f>
        <v/>
      </c>
      <c r="AH45" s="157">
        <f t="shared" si="8"/>
        <v>0.95</v>
      </c>
      <c r="AI45" s="158">
        <f t="shared" si="9"/>
        <v>0.18169294354838711</v>
      </c>
      <c r="AJ45" s="158">
        <f t="shared" si="10"/>
        <v>2.6740789004032259</v>
      </c>
      <c r="AK45" s="158">
        <f t="shared" si="11"/>
        <v>32.741214474559634</v>
      </c>
      <c r="AL45" s="158">
        <f t="shared" si="12"/>
        <v>481.87116731190088</v>
      </c>
      <c r="AM45" s="158">
        <f t="shared" si="13"/>
        <v>1.6370607237279816E-2</v>
      </c>
      <c r="AN45" s="158">
        <f t="shared" si="14"/>
        <v>0.24093558365595047</v>
      </c>
      <c r="AO45" s="158">
        <f t="shared" si="15"/>
        <v>1.9808434757108577E-2</v>
      </c>
      <c r="AP45" s="157"/>
      <c r="AS45" s="44"/>
    </row>
    <row r="46" spans="1:45" s="47" customFormat="1" x14ac:dyDescent="0.35">
      <c r="A46" s="157">
        <v>45</v>
      </c>
      <c r="B46" s="157">
        <v>6398</v>
      </c>
      <c r="C46" s="157" t="s">
        <v>33</v>
      </c>
      <c r="D46" s="157" t="s">
        <v>9</v>
      </c>
      <c r="E46" s="157">
        <v>2011</v>
      </c>
      <c r="F46" s="157">
        <v>89</v>
      </c>
      <c r="G46" s="157">
        <v>582.17741935483866</v>
      </c>
      <c r="H46" s="157" t="s">
        <v>621</v>
      </c>
      <c r="I46" s="157">
        <f t="shared" si="0"/>
        <v>100</v>
      </c>
      <c r="J46" s="157">
        <f>IF(D46="Electric","--",IF(D46="Diesel",VLOOKUP(C46,[2]ORDLF!A:B,2,FALSE),""))</f>
        <v>0.54</v>
      </c>
      <c r="K46" s="157" t="str">
        <f>IF(D46="Electric","--",IF(D46="Gasoline",VLOOKUP(C46,LSILF!A:C,3,FALSE),""))</f>
        <v/>
      </c>
      <c r="L46" s="158">
        <f t="shared" si="16"/>
        <v>0.54</v>
      </c>
      <c r="M46" s="157" cm="1">
        <f t="array" ref="M46">IF(D46="Electric","--",IF(D46="Diesel",_xlfn._xlws.FILTER(DIESCH[CH Cap],(DIESCH[HP Bin]=I46)),""))</f>
        <v>12000</v>
      </c>
      <c r="N46" s="157" t="str" cm="1">
        <f t="array" ref="N46">IF(D46="Electric","--",IF(D46="Gasoline",_xlfn._xlws.FILTER(LSICH[CH Cap],(LSICH[Fuel Type]=D46)*(LSICH[MY]=E46)),""))</f>
        <v/>
      </c>
      <c r="O46" s="157">
        <f t="shared" si="1"/>
        <v>12000</v>
      </c>
      <c r="P46" s="157">
        <f t="shared" si="2"/>
        <v>3493.0645161290322</v>
      </c>
      <c r="Q46" s="157" cm="1">
        <f t="array" ref="Q46">IF(D46="Electric","--",IF(D46="Diesel",_xlfn._xlws.FILTER(ORDEF[HC-ZH (g/hp-hr)],(ORDEF[HP]=I46)*(ORDEF[Model_Year]=E46)),""))</f>
        <v>0.1</v>
      </c>
      <c r="R46" s="157" t="str" cm="1">
        <f t="array" ref="R46">IF(D46="Electric","--",IF(D46="Gasoline",_xlfn._xlws.FILTER(LSIEF[HC-ZH (g/hp-hr)],(LSIEF[Fuel]=D46)*(LSIEF[HP Bin]=I46)*(LSIEF[Model Year]=E46)),""))</f>
        <v/>
      </c>
      <c r="S46" s="158">
        <f t="shared" si="3"/>
        <v>0.1</v>
      </c>
      <c r="T46" s="159" cm="1">
        <f t="array" ref="T46">IF(D46="Electric","--",IF(D46="Diesel",_xlfn._xlws.FILTER(ORDEF[HCDR],(ORDEF[HP]=I46)*(ORDEF[Model_Year]=E46),),""))</f>
        <v>2.5000000000000001E-5</v>
      </c>
      <c r="U46" s="159" t="str" cm="1">
        <f t="array" ref="U46">IF(D46="Electric","--",IF(D46="Gasoline",_xlfn._xlws.FILTER(LSIEF[HC DR],(LSIEF[Fuel]=D46)*(LSIEF[HP Bin]=I46)*(LSIEF[Model Year]=E46)),""))</f>
        <v/>
      </c>
      <c r="V46" s="159">
        <f t="shared" si="4"/>
        <v>2.5000000000000001E-5</v>
      </c>
      <c r="W46" s="158" cm="1">
        <f t="array" ref="W46">IF(D46="Electric","--",IF(D46="Diesel",_xlfn._xlws.FILTER(ORDEF[NOXzh],(ORDEF[HP]=I46)*(ORDEF[Model_Year]=E46)),""))</f>
        <v>2.785615</v>
      </c>
      <c r="X46" s="158" t="str" cm="1">
        <f t="array" ref="X46">IF(D46="Electric","--",IF(D46="Gasoline",_xlfn._xlws.FILTER(LSIEF[NOX-ZH (g/hp-hr)],(LSIEF[Fuel]=D46)*(LSIEF[HP Bin]=I46)*(LSIEF[Model Year]=E46)),""))</f>
        <v/>
      </c>
      <c r="Y46" s="158">
        <f t="shared" si="5"/>
        <v>2.785615</v>
      </c>
      <c r="Z46" s="159" cm="1">
        <f t="array" ref="Z46">IF(D46="Electric","--",IF(D46="Diesel",_xlfn._xlws.FILTER(ORDEF[NOXdr],(ORDEF[HP]=I46)*(ORDEF[Model_Year]=E46)),""))</f>
        <v>3.6600000000000002E-5</v>
      </c>
      <c r="AA46" s="159" t="str" cm="1">
        <f t="array" ref="AA46">IF(E46="Electric","--",IF(D46="Gasoline",_xlfn._xlws.FILTER(LSIEF[NOX DR],(LSIEF[Fuel]=D46)*(LSIEF[HP Bin]=I46)*(LSIEF[Model Year]=E46)),""))</f>
        <v/>
      </c>
      <c r="AB46" s="159">
        <f t="shared" si="6"/>
        <v>3.6600000000000002E-5</v>
      </c>
      <c r="AC46" s="158" cm="1">
        <f t="array" ref="AC46">IF(D46="Electric","--",IF(D46="Diesel",_xlfn._xlws.FILTER(DFCF[Fuel_HC],(DFCF[MY]=E46)),""))</f>
        <v>0.9</v>
      </c>
      <c r="AD46" s="158" t="str" cm="1">
        <f t="array" ref="AD46">IF(D46="Electric","--",IF(D46="Gasoline",_xlfn._xlws.FILTER(GFCF[Fuel_HC],(GFCF[MY]=E46)),""))</f>
        <v/>
      </c>
      <c r="AE46" s="158">
        <f t="shared" si="7"/>
        <v>0.9</v>
      </c>
      <c r="AF46" s="157" cm="1">
        <f t="array" ref="AF46">IF(D46="Electric","--",IF(D46="Diesel",_xlfn._xlws.FILTER(DFCF[Fuel_NOX],(DFCF[MY]=E46)),""))</f>
        <v>0.95</v>
      </c>
      <c r="AG46" s="157" t="str" cm="1">
        <f t="array" ref="AG46">IF(D46="Electric","--",IF(D46="Gasoline",_xlfn._xlws.FILTER(GFCF[Fuel_NOX],(GFCF[MY]=E46)),""))</f>
        <v/>
      </c>
      <c r="AH46" s="157">
        <f t="shared" si="8"/>
        <v>0.95</v>
      </c>
      <c r="AI46" s="158">
        <f t="shared" si="9"/>
        <v>0.16859395161290325</v>
      </c>
      <c r="AJ46" s="158">
        <f t="shared" si="10"/>
        <v>2.7677881032258065</v>
      </c>
      <c r="AK46" s="158">
        <f t="shared" si="11"/>
        <v>10.399569762613485</v>
      </c>
      <c r="AL46" s="158">
        <f t="shared" si="12"/>
        <v>170.72857710647239</v>
      </c>
      <c r="AM46" s="158">
        <f t="shared" si="13"/>
        <v>5.1997848813067427E-3</v>
      </c>
      <c r="AN46" s="158">
        <f t="shared" si="14"/>
        <v>8.5364288553236203E-2</v>
      </c>
      <c r="AO46" s="158">
        <f t="shared" si="15"/>
        <v>6.2917397063811586E-3</v>
      </c>
      <c r="AP46" s="157"/>
      <c r="AS46" s="44"/>
    </row>
    <row r="47" spans="1:45" s="47" customFormat="1" x14ac:dyDescent="0.35">
      <c r="A47" s="157">
        <v>46</v>
      </c>
      <c r="B47" s="157" t="s">
        <v>43</v>
      </c>
      <c r="C47" s="157" t="s">
        <v>33</v>
      </c>
      <c r="D47" s="157" t="s">
        <v>9</v>
      </c>
      <c r="E47" s="157">
        <v>2015</v>
      </c>
      <c r="F47" s="157">
        <v>300</v>
      </c>
      <c r="G47" s="157">
        <v>582.17741935483866</v>
      </c>
      <c r="H47" s="157" t="s">
        <v>622</v>
      </c>
      <c r="I47" s="157">
        <f t="shared" si="0"/>
        <v>600</v>
      </c>
      <c r="J47" s="157">
        <f>IF(D47="Electric","--",IF(D47="Diesel",VLOOKUP(C47,[2]ORDLF!A:B,2,FALSE),""))</f>
        <v>0.54</v>
      </c>
      <c r="K47" s="157" t="str">
        <f>IF(D47="Electric","--",IF(D47="Gasoline",VLOOKUP(C47,LSILF!A:C,3,FALSE),""))</f>
        <v/>
      </c>
      <c r="L47" s="158">
        <f t="shared" si="16"/>
        <v>0.54</v>
      </c>
      <c r="M47" s="157" cm="1">
        <f t="array" ref="M47">IF(D47="Electric","--",IF(D47="Diesel",_xlfn._xlws.FILTER(DIESCH[CH Cap],(DIESCH[HP Bin]=I47)),""))</f>
        <v>12000</v>
      </c>
      <c r="N47" s="157" t="str" cm="1">
        <f t="array" ref="N47">IF(D47="Electric","--",IF(D47="Gasoline",_xlfn._xlws.FILTER(LSICH[CH Cap],(LSICH[Fuel Type]=D47)*(LSICH[MY]=E47)),""))</f>
        <v/>
      </c>
      <c r="O47" s="157">
        <f t="shared" si="1"/>
        <v>12000</v>
      </c>
      <c r="P47" s="157">
        <f t="shared" si="2"/>
        <v>1164.3548387096773</v>
      </c>
      <c r="Q47" s="157" cm="1">
        <f t="array" ref="Q47">IF(D47="Electric","--",IF(D47="Diesel",_xlfn._xlws.FILTER(ORDEF[HC-ZH (g/hp-hr)],(ORDEF[HP]=I47)*(ORDEF[Model_Year]=E47)),""))</f>
        <v>0.05</v>
      </c>
      <c r="R47" s="157" t="str" cm="1">
        <f t="array" ref="R47">IF(D47="Electric","--",IF(D47="Gasoline",_xlfn._xlws.FILTER(LSIEF[HC-ZH (g/hp-hr)],(LSIEF[Fuel]=D47)*(LSIEF[HP Bin]=I47)*(LSIEF[Model Year]=E47)),""))</f>
        <v/>
      </c>
      <c r="S47" s="158">
        <f t="shared" si="3"/>
        <v>0.05</v>
      </c>
      <c r="T47" s="159" cm="1">
        <f t="array" ref="T47">IF(D47="Electric","--",IF(D47="Diesel",_xlfn._xlws.FILTER(ORDEF[HCDR],(ORDEF[HP]=I47)*(ORDEF[Model_Year]=E47),),""))</f>
        <v>1.17E-5</v>
      </c>
      <c r="U47" s="159" t="str" cm="1">
        <f t="array" ref="U47">IF(D47="Electric","--",IF(D47="Gasoline",_xlfn._xlws.FILTER(LSIEF[HC DR],(LSIEF[Fuel]=D47)*(LSIEF[HP Bin]=I47)*(LSIEF[Model Year]=E47)),""))</f>
        <v/>
      </c>
      <c r="V47" s="159">
        <f t="shared" si="4"/>
        <v>1.17E-5</v>
      </c>
      <c r="W47" s="158" cm="1">
        <f t="array" ref="W47">IF(D47="Electric","--",IF(D47="Diesel",_xlfn._xlws.FILTER(ORDEF[NOXzh],(ORDEF[HP]=I47)*(ORDEF[Model_Year]=E47)),""))</f>
        <v>0.81261700000000003</v>
      </c>
      <c r="X47" s="158" t="str" cm="1">
        <f t="array" ref="X47">IF(D47="Electric","--",IF(D47="Gasoline",_xlfn._xlws.FILTER(LSIEF[NOX-ZH (g/hp-hr)],(LSIEF[Fuel]=D47)*(LSIEF[HP Bin]=I47)*(LSIEF[Model Year]=E47)),""))</f>
        <v/>
      </c>
      <c r="Y47" s="158">
        <f t="shared" si="5"/>
        <v>0.81261700000000003</v>
      </c>
      <c r="Z47" s="159" cm="1">
        <f t="array" ref="Z47">IF(D47="Electric","--",IF(D47="Diesel",_xlfn._xlws.FILTER(ORDEF[NOXdr],(ORDEF[HP]=I47)*(ORDEF[Model_Year]=E47)),""))</f>
        <v>1.0699999999999999E-5</v>
      </c>
      <c r="AA47" s="159" t="str" cm="1">
        <f t="array" ref="AA47">IF(E47="Electric","--",IF(D47="Gasoline",_xlfn._xlws.FILTER(LSIEF[NOX DR],(LSIEF[Fuel]=D47)*(LSIEF[HP Bin]=I47)*(LSIEF[Model Year]=E47)),""))</f>
        <v/>
      </c>
      <c r="AB47" s="159">
        <f t="shared" si="6"/>
        <v>1.0699999999999999E-5</v>
      </c>
      <c r="AC47" s="158" cm="1">
        <f t="array" ref="AC47">IF(D47="Electric","--",IF(D47="Diesel",_xlfn._xlws.FILTER(DFCF[Fuel_HC],(DFCF[MY]=E47)),""))</f>
        <v>0.9</v>
      </c>
      <c r="AD47" s="158" t="str" cm="1">
        <f t="array" ref="AD47">IF(D47="Electric","--",IF(D47="Gasoline",_xlfn._xlws.FILTER(GFCF[Fuel_HC],(GFCF[MY]=E47)),""))</f>
        <v/>
      </c>
      <c r="AE47" s="158">
        <f t="shared" si="7"/>
        <v>0.9</v>
      </c>
      <c r="AF47" s="157" cm="1">
        <f t="array" ref="AF47">IF(D47="Electric","--",IF(D47="Diesel",_xlfn._xlws.FILTER(DFCF[Fuel_NOX],(DFCF[MY]=E47)),""))</f>
        <v>0.95</v>
      </c>
      <c r="AG47" s="157" t="str" cm="1">
        <f t="array" ref="AG47">IF(D47="Electric","--",IF(D47="Gasoline",_xlfn._xlws.FILTER(GFCF[Fuel_NOX],(GFCF[MY]=E47)),""))</f>
        <v/>
      </c>
      <c r="AH47" s="157">
        <f t="shared" si="8"/>
        <v>0.95</v>
      </c>
      <c r="AI47" s="158">
        <f t="shared" si="9"/>
        <v>5.7260656451612907E-2</v>
      </c>
      <c r="AJ47" s="158">
        <f t="shared" si="10"/>
        <v>0.78382181693548392</v>
      </c>
      <c r="AK47" s="158">
        <f t="shared" si="11"/>
        <v>11.905864983966479</v>
      </c>
      <c r="AL47" s="158">
        <f t="shared" si="12"/>
        <v>162.97537091295953</v>
      </c>
      <c r="AM47" s="158">
        <f t="shared" si="13"/>
        <v>5.9529324919832399E-3</v>
      </c>
      <c r="AN47" s="158">
        <f t="shared" si="14"/>
        <v>8.1487685456479775E-2</v>
      </c>
      <c r="AO47" s="158">
        <f t="shared" si="15"/>
        <v>7.2030483152997204E-3</v>
      </c>
      <c r="AP47" s="157"/>
      <c r="AS47" s="44"/>
    </row>
    <row r="48" spans="1:45" s="47" customFormat="1" x14ac:dyDescent="0.35">
      <c r="A48" s="157">
        <v>47</v>
      </c>
      <c r="B48" s="157" t="s">
        <v>44</v>
      </c>
      <c r="C48" s="157" t="s">
        <v>33</v>
      </c>
      <c r="D48" s="157" t="s">
        <v>9</v>
      </c>
      <c r="E48" s="157">
        <v>2015</v>
      </c>
      <c r="F48" s="157">
        <v>290</v>
      </c>
      <c r="G48" s="157">
        <v>582.17741935483866</v>
      </c>
      <c r="H48" s="157" t="s">
        <v>622</v>
      </c>
      <c r="I48" s="157">
        <f t="shared" si="0"/>
        <v>300</v>
      </c>
      <c r="J48" s="157">
        <f>IF(D48="Electric","--",IF(D48="Diesel",VLOOKUP(C48,[2]ORDLF!A:B,2,FALSE),""))</f>
        <v>0.54</v>
      </c>
      <c r="K48" s="157" t="str">
        <f>IF(D48="Electric","--",IF(D48="Gasoline",VLOOKUP(C48,LSILF!A:C,3,FALSE),""))</f>
        <v/>
      </c>
      <c r="L48" s="158">
        <f t="shared" si="16"/>
        <v>0.54</v>
      </c>
      <c r="M48" s="157" cm="1">
        <f t="array" ref="M48">IF(D48="Electric","--",IF(D48="Diesel",_xlfn._xlws.FILTER(DIESCH[CH Cap],(DIESCH[HP Bin]=I48)),""))</f>
        <v>12000</v>
      </c>
      <c r="N48" s="157" t="str" cm="1">
        <f t="array" ref="N48">IF(D48="Electric","--",IF(D48="Gasoline",_xlfn._xlws.FILTER(LSICH[CH Cap],(LSICH[Fuel Type]=D48)*(LSICH[MY]=E48)),""))</f>
        <v/>
      </c>
      <c r="O48" s="157">
        <f t="shared" si="1"/>
        <v>12000</v>
      </c>
      <c r="P48" s="157">
        <f t="shared" si="2"/>
        <v>1164.3548387096773</v>
      </c>
      <c r="Q48" s="157" cm="1">
        <f t="array" ref="Q48">IF(D48="Electric","--",IF(D48="Diesel",_xlfn._xlws.FILTER(ORDEF[HC-ZH (g/hp-hr)],(ORDEF[HP]=I48)*(ORDEF[Model_Year]=E48)),""))</f>
        <v>0.05</v>
      </c>
      <c r="R48" s="157" t="str" cm="1">
        <f t="array" ref="R48">IF(D48="Electric","--",IF(D48="Gasoline",_xlfn._xlws.FILTER(LSIEF[HC-ZH (g/hp-hr)],(LSIEF[Fuel]=D48)*(LSIEF[HP Bin]=I48)*(LSIEF[Model Year]=E48)),""))</f>
        <v/>
      </c>
      <c r="S48" s="158">
        <f t="shared" si="3"/>
        <v>0.05</v>
      </c>
      <c r="T48" s="159" cm="1">
        <f t="array" ref="T48">IF(D48="Electric","--",IF(D48="Diesel",_xlfn._xlws.FILTER(ORDEF[HCDR],(ORDEF[HP]=I48)*(ORDEF[Model_Year]=E48),),""))</f>
        <v>1.17E-5</v>
      </c>
      <c r="U48" s="159" t="str" cm="1">
        <f t="array" ref="U48">IF(D48="Electric","--",IF(D48="Gasoline",_xlfn._xlws.FILTER(LSIEF[HC DR],(LSIEF[Fuel]=D48)*(LSIEF[HP Bin]=I48)*(LSIEF[Model Year]=E48)),""))</f>
        <v/>
      </c>
      <c r="V48" s="159">
        <f t="shared" si="4"/>
        <v>1.17E-5</v>
      </c>
      <c r="W48" s="158" cm="1">
        <f t="array" ref="W48">IF(D48="Electric","--",IF(D48="Diesel",_xlfn._xlws.FILTER(ORDEF[NOXzh],(ORDEF[HP]=I48)*(ORDEF[Model_Year]=E48)),""))</f>
        <v>0.64539100000000005</v>
      </c>
      <c r="X48" s="158" t="str" cm="1">
        <f t="array" ref="X48">IF(D48="Electric","--",IF(D48="Gasoline",_xlfn._xlws.FILTER(LSIEF[NOX-ZH (g/hp-hr)],(LSIEF[Fuel]=D48)*(LSIEF[HP Bin]=I48)*(LSIEF[Model Year]=E48)),""))</f>
        <v/>
      </c>
      <c r="Y48" s="158">
        <f t="shared" si="5"/>
        <v>0.64539100000000005</v>
      </c>
      <c r="Z48" s="159" cm="1">
        <f t="array" ref="Z48">IF(D48="Electric","--",IF(D48="Diesel",_xlfn._xlws.FILTER(ORDEF[NOXdr],(ORDEF[HP]=I48)*(ORDEF[Model_Year]=E48)),""))</f>
        <v>8.5099999999999998E-6</v>
      </c>
      <c r="AA48" s="159" t="str" cm="1">
        <f t="array" ref="AA48">IF(E48="Electric","--",IF(D48="Gasoline",_xlfn._xlws.FILTER(LSIEF[NOX DR],(LSIEF[Fuel]=D48)*(LSIEF[HP Bin]=I48)*(LSIEF[Model Year]=E48)),""))</f>
        <v/>
      </c>
      <c r="AB48" s="159">
        <f t="shared" si="6"/>
        <v>8.5099999999999998E-6</v>
      </c>
      <c r="AC48" s="158" cm="1">
        <f t="array" ref="AC48">IF(D48="Electric","--",IF(D48="Diesel",_xlfn._xlws.FILTER(DFCF[Fuel_HC],(DFCF[MY]=E48)),""))</f>
        <v>0.9</v>
      </c>
      <c r="AD48" s="158" t="str" cm="1">
        <f t="array" ref="AD48">IF(D48="Electric","--",IF(D48="Gasoline",_xlfn._xlws.FILTER(GFCF[Fuel_HC],(GFCF[MY]=E48)),""))</f>
        <v/>
      </c>
      <c r="AE48" s="158">
        <f t="shared" si="7"/>
        <v>0.9</v>
      </c>
      <c r="AF48" s="157" cm="1">
        <f t="array" ref="AF48">IF(D48="Electric","--",IF(D48="Diesel",_xlfn._xlws.FILTER(DFCF[Fuel_NOX],(DFCF[MY]=E48)),""))</f>
        <v>0.95</v>
      </c>
      <c r="AG48" s="157" t="str" cm="1">
        <f t="array" ref="AG48">IF(D48="Electric","--",IF(D48="Gasoline",_xlfn._xlws.FILTER(GFCF[Fuel_NOX],(GFCF[MY]=E48)),""))</f>
        <v/>
      </c>
      <c r="AH48" s="157">
        <f t="shared" si="8"/>
        <v>0.95</v>
      </c>
      <c r="AI48" s="158">
        <f t="shared" si="9"/>
        <v>5.7260656451612907E-2</v>
      </c>
      <c r="AJ48" s="158">
        <f t="shared" si="10"/>
        <v>0.62253467669354845</v>
      </c>
      <c r="AK48" s="158">
        <f t="shared" si="11"/>
        <v>11.509002817834261</v>
      </c>
      <c r="AL48" s="158">
        <f t="shared" si="12"/>
        <v>125.12523942718047</v>
      </c>
      <c r="AM48" s="158">
        <f t="shared" si="13"/>
        <v>5.7545014089171315E-3</v>
      </c>
      <c r="AN48" s="158">
        <f t="shared" si="14"/>
        <v>6.2562619713590242E-2</v>
      </c>
      <c r="AO48" s="158">
        <f t="shared" si="15"/>
        <v>6.9629467047897286E-3</v>
      </c>
      <c r="AP48" s="157"/>
      <c r="AS48" s="44"/>
    </row>
    <row r="49" spans="1:45" s="47" customFormat="1" x14ac:dyDescent="0.35">
      <c r="A49" s="157">
        <v>48</v>
      </c>
      <c r="B49" s="157" t="s">
        <v>45</v>
      </c>
      <c r="C49" s="157" t="s">
        <v>33</v>
      </c>
      <c r="D49" s="157" t="s">
        <v>9</v>
      </c>
      <c r="E49" s="157">
        <v>2016</v>
      </c>
      <c r="F49" s="157">
        <v>121</v>
      </c>
      <c r="G49" s="157">
        <v>323</v>
      </c>
      <c r="H49" s="157" t="s">
        <v>622</v>
      </c>
      <c r="I49" s="157">
        <f t="shared" si="0"/>
        <v>175</v>
      </c>
      <c r="J49" s="157">
        <f>IF(D49="Electric","--",IF(D49="Diesel",VLOOKUP(C49,[2]ORDLF!A:B,2,FALSE),""))</f>
        <v>0.54</v>
      </c>
      <c r="K49" s="157" t="str">
        <f>IF(D49="Electric","--",IF(D49="Gasoline",VLOOKUP(C49,LSILF!A:C,3,FALSE),""))</f>
        <v/>
      </c>
      <c r="L49" s="158">
        <f t="shared" si="16"/>
        <v>0.54</v>
      </c>
      <c r="M49" s="157" cm="1">
        <f t="array" ref="M49">IF(D49="Electric","--",IF(D49="Diesel",_xlfn._xlws.FILTER(DIESCH[CH Cap],(DIESCH[HP Bin]=I49)),""))</f>
        <v>12000</v>
      </c>
      <c r="N49" s="157" t="str" cm="1">
        <f t="array" ref="N49">IF(D49="Electric","--",IF(D49="Gasoline",_xlfn._xlws.FILTER(LSICH[CH Cap],(LSICH[Fuel Type]=D49)*(LSICH[MY]=E49)),""))</f>
        <v/>
      </c>
      <c r="O49" s="157">
        <f t="shared" si="1"/>
        <v>12000</v>
      </c>
      <c r="P49" s="157">
        <f t="shared" si="2"/>
        <v>323</v>
      </c>
      <c r="Q49" s="157" cm="1">
        <f t="array" ref="Q49">IF(D49="Electric","--",IF(D49="Diesel",_xlfn._xlws.FILTER(ORDEF[HC-ZH (g/hp-hr)],(ORDEF[HP]=I49)*(ORDEF[Model_Year]=E49)),""))</f>
        <v>0.05</v>
      </c>
      <c r="R49" s="157" t="str" cm="1">
        <f t="array" ref="R49">IF(D49="Electric","--",IF(D49="Gasoline",_xlfn._xlws.FILTER(LSIEF[HC-ZH (g/hp-hr)],(LSIEF[Fuel]=D49)*(LSIEF[HP Bin]=I49)*(LSIEF[Model Year]=E49)),""))</f>
        <v/>
      </c>
      <c r="S49" s="158">
        <f t="shared" si="3"/>
        <v>0.05</v>
      </c>
      <c r="T49" s="159" cm="1">
        <f t="array" ref="T49">IF(D49="Electric","--",IF(D49="Diesel",_xlfn._xlws.FILTER(ORDEF[HCDR],(ORDEF[HP]=I49)*(ORDEF[Model_Year]=E49),),""))</f>
        <v>1.17E-5</v>
      </c>
      <c r="U49" s="159" t="str" cm="1">
        <f t="array" ref="U49">IF(D49="Electric","--",IF(D49="Gasoline",_xlfn._xlws.FILTER(LSIEF[HC DR],(LSIEF[Fuel]=D49)*(LSIEF[HP Bin]=I49)*(LSIEF[Model Year]=E49)),""))</f>
        <v/>
      </c>
      <c r="V49" s="159">
        <f t="shared" si="4"/>
        <v>1.17E-5</v>
      </c>
      <c r="W49" s="158" cm="1">
        <f t="array" ref="W49">IF(D49="Electric","--",IF(D49="Diesel",_xlfn._xlws.FILTER(ORDEF[NOXzh],(ORDEF[HP]=I49)*(ORDEF[Model_Year]=E49)),""))</f>
        <v>0.89566800000000002</v>
      </c>
      <c r="X49" s="158" t="str" cm="1">
        <f t="array" ref="X49">IF(D49="Electric","--",IF(D49="Gasoline",_xlfn._xlws.FILTER(LSIEF[NOX-ZH (g/hp-hr)],(LSIEF[Fuel]=D49)*(LSIEF[HP Bin]=I49)*(LSIEF[Model Year]=E49)),""))</f>
        <v/>
      </c>
      <c r="Y49" s="158">
        <f t="shared" si="5"/>
        <v>0.89566800000000002</v>
      </c>
      <c r="Z49" s="159" cm="1">
        <f t="array" ref="Z49">IF(D49="Electric","--",IF(D49="Diesel",_xlfn._xlws.FILTER(ORDEF[NOXdr],(ORDEF[HP]=I49)*(ORDEF[Model_Year]=E49)),""))</f>
        <v>1.1800000000000001E-5</v>
      </c>
      <c r="AA49" s="159" t="str" cm="1">
        <f t="array" ref="AA49">IF(E49="Electric","--",IF(D49="Gasoline",_xlfn._xlws.FILTER(LSIEF[NOX DR],(LSIEF[Fuel]=D49)*(LSIEF[HP Bin]=I49)*(LSIEF[Model Year]=E49)),""))</f>
        <v/>
      </c>
      <c r="AB49" s="159">
        <f t="shared" si="6"/>
        <v>1.1800000000000001E-5</v>
      </c>
      <c r="AC49" s="158" cm="1">
        <f t="array" ref="AC49">IF(D49="Electric","--",IF(D49="Diesel",_xlfn._xlws.FILTER(DFCF[Fuel_HC],(DFCF[MY]=E49)),""))</f>
        <v>0.9</v>
      </c>
      <c r="AD49" s="158" t="str" cm="1">
        <f t="array" ref="AD49">IF(D49="Electric","--",IF(D49="Gasoline",_xlfn._xlws.FILTER(GFCF[Fuel_HC],(GFCF[MY]=E49)),""))</f>
        <v/>
      </c>
      <c r="AE49" s="158">
        <f t="shared" si="7"/>
        <v>0.9</v>
      </c>
      <c r="AF49" s="157" cm="1">
        <f t="array" ref="AF49">IF(D49="Electric","--",IF(D49="Diesel",_xlfn._xlws.FILTER(DFCF[Fuel_NOX],(DFCF[MY]=E49)),""))</f>
        <v>0.95</v>
      </c>
      <c r="AG49" s="157" t="str" cm="1">
        <f t="array" ref="AG49">IF(D49="Electric","--",IF(D49="Gasoline",_xlfn._xlws.FILTER(GFCF[Fuel_NOX],(GFCF[MY]=E49)),""))</f>
        <v/>
      </c>
      <c r="AH49" s="157">
        <f t="shared" si="8"/>
        <v>0.95</v>
      </c>
      <c r="AI49" s="158">
        <f t="shared" si="9"/>
        <v>4.8401190000000004E-2</v>
      </c>
      <c r="AJ49" s="158">
        <f t="shared" si="10"/>
        <v>0.85450543000000001</v>
      </c>
      <c r="AK49" s="158">
        <f t="shared" si="11"/>
        <v>2.2520184868537365</v>
      </c>
      <c r="AL49" s="158">
        <f t="shared" si="12"/>
        <v>39.758568445877074</v>
      </c>
      <c r="AM49" s="158">
        <f t="shared" si="13"/>
        <v>1.1260092434268684E-3</v>
      </c>
      <c r="AN49" s="158">
        <f t="shared" si="14"/>
        <v>1.987928422293854E-2</v>
      </c>
      <c r="AO49" s="158">
        <f t="shared" si="15"/>
        <v>1.3624711845465107E-3</v>
      </c>
      <c r="AP49" s="157"/>
      <c r="AS49" s="44"/>
    </row>
    <row r="50" spans="1:45" s="47" customFormat="1" x14ac:dyDescent="0.35">
      <c r="A50" s="157">
        <v>49</v>
      </c>
      <c r="B50" s="157" t="s">
        <v>46</v>
      </c>
      <c r="C50" s="157" t="s">
        <v>33</v>
      </c>
      <c r="D50" s="157" t="s">
        <v>9</v>
      </c>
      <c r="E50" s="157">
        <v>2016</v>
      </c>
      <c r="F50" s="157">
        <v>74</v>
      </c>
      <c r="G50" s="157">
        <v>582.17741935483866</v>
      </c>
      <c r="H50" s="157" t="s">
        <v>622</v>
      </c>
      <c r="I50" s="157">
        <f t="shared" si="0"/>
        <v>75</v>
      </c>
      <c r="J50" s="157">
        <f>IF(D50="Electric","--",IF(D50="Diesel",VLOOKUP(C50,[2]ORDLF!A:B,2,FALSE),""))</f>
        <v>0.54</v>
      </c>
      <c r="K50" s="157" t="str">
        <f>IF(D50="Electric","--",IF(D50="Gasoline",VLOOKUP(C50,LSILF!A:C,3,FALSE),""))</f>
        <v/>
      </c>
      <c r="L50" s="158">
        <f t="shared" si="16"/>
        <v>0.54</v>
      </c>
      <c r="M50" s="157" cm="1">
        <f t="array" ref="M50">IF(D50="Electric","--",IF(D50="Diesel",_xlfn._xlws.FILTER(DIESCH[CH Cap],(DIESCH[HP Bin]=I50)),""))</f>
        <v>12000</v>
      </c>
      <c r="N50" s="157" t="str" cm="1">
        <f t="array" ref="N50">IF(D50="Electric","--",IF(D50="Gasoline",_xlfn._xlws.FILTER(LSICH[CH Cap],(LSICH[Fuel Type]=D50)*(LSICH[MY]=E50)),""))</f>
        <v/>
      </c>
      <c r="O50" s="157">
        <f t="shared" si="1"/>
        <v>12000</v>
      </c>
      <c r="P50" s="157">
        <f t="shared" si="2"/>
        <v>582.17741935483866</v>
      </c>
      <c r="Q50" s="157" cm="1">
        <f t="array" ref="Q50">IF(D50="Electric","--",IF(D50="Diesel",_xlfn._xlws.FILTER(ORDEF[HC-ZH (g/hp-hr)],(ORDEF[HP]=I50)*(ORDEF[Model_Year]=E50)),""))</f>
        <v>0.1</v>
      </c>
      <c r="R50" s="157" t="str" cm="1">
        <f t="array" ref="R50">IF(D50="Electric","--",IF(D50="Gasoline",_xlfn._xlws.FILTER(LSIEF[HC-ZH (g/hp-hr)],(LSIEF[Fuel]=D50)*(LSIEF[HP Bin]=I50)*(LSIEF[Model Year]=E50)),""))</f>
        <v/>
      </c>
      <c r="S50" s="158">
        <f t="shared" si="3"/>
        <v>0.1</v>
      </c>
      <c r="T50" s="159" cm="1">
        <f t="array" ref="T50">IF(D50="Electric","--",IF(D50="Diesel",_xlfn._xlws.FILTER(ORDEF[HCDR],(ORDEF[HP]=I50)*(ORDEF[Model_Year]=E50),),""))</f>
        <v>2.5000000000000001E-5</v>
      </c>
      <c r="U50" s="159" t="str" cm="1">
        <f t="array" ref="U50">IF(D50="Electric","--",IF(D50="Gasoline",_xlfn._xlws.FILTER(LSIEF[HC DR],(LSIEF[Fuel]=D50)*(LSIEF[HP Bin]=I50)*(LSIEF[Model Year]=E50)),""))</f>
        <v/>
      </c>
      <c r="V50" s="159">
        <f t="shared" si="4"/>
        <v>2.5000000000000001E-5</v>
      </c>
      <c r="W50" s="158" cm="1">
        <f t="array" ref="W50">IF(D50="Electric","--",IF(D50="Diesel",_xlfn._xlws.FILTER(ORDEF[NOXzh],(ORDEF[HP]=I50)*(ORDEF[Model_Year]=E50)),""))</f>
        <v>2.7574529999999999</v>
      </c>
      <c r="X50" s="158" t="str" cm="1">
        <f t="array" ref="X50">IF(D50="Electric","--",IF(D50="Gasoline",_xlfn._xlws.FILTER(LSIEF[NOX-ZH (g/hp-hr)],(LSIEF[Fuel]=D50)*(LSIEF[HP Bin]=I50)*(LSIEF[Model Year]=E50)),""))</f>
        <v/>
      </c>
      <c r="Y50" s="158">
        <f t="shared" si="5"/>
        <v>2.7574529999999999</v>
      </c>
      <c r="Z50" s="159" cm="1">
        <f t="array" ref="Z50">IF(D50="Electric","--",IF(D50="Diesel",_xlfn._xlws.FILTER(ORDEF[NOXdr],(ORDEF[HP]=I50)*(ORDEF[Model_Year]=E50)),""))</f>
        <v>3.6300000000000001E-5</v>
      </c>
      <c r="AA50" s="159" t="str" cm="1">
        <f t="array" ref="AA50">IF(E50="Electric","--",IF(D50="Gasoline",_xlfn._xlws.FILTER(LSIEF[NOX DR],(LSIEF[Fuel]=D50)*(LSIEF[HP Bin]=I50)*(LSIEF[Model Year]=E50)),""))</f>
        <v/>
      </c>
      <c r="AB50" s="159">
        <f t="shared" si="6"/>
        <v>3.6300000000000001E-5</v>
      </c>
      <c r="AC50" s="158" cm="1">
        <f t="array" ref="AC50">IF(D50="Electric","--",IF(D50="Diesel",_xlfn._xlws.FILTER(DFCF[Fuel_HC],(DFCF[MY]=E50)),""))</f>
        <v>0.9</v>
      </c>
      <c r="AD50" s="158" t="str" cm="1">
        <f t="array" ref="AD50">IF(D50="Electric","--",IF(D50="Gasoline",_xlfn._xlws.FILTER(GFCF[Fuel_HC],(GFCF[MY]=E50)),""))</f>
        <v/>
      </c>
      <c r="AE50" s="158">
        <f t="shared" si="7"/>
        <v>0.9</v>
      </c>
      <c r="AF50" s="157" cm="1">
        <f t="array" ref="AF50">IF(D50="Electric","--",IF(D50="Diesel",_xlfn._xlws.FILTER(DFCF[Fuel_NOX],(DFCF[MY]=E50)),""))</f>
        <v>0.95</v>
      </c>
      <c r="AG50" s="157" t="str" cm="1">
        <f t="array" ref="AG50">IF(D50="Electric","--",IF(D50="Gasoline",_xlfn._xlws.FILTER(GFCF[Fuel_NOX],(GFCF[MY]=E50)),""))</f>
        <v/>
      </c>
      <c r="AH50" s="157">
        <f t="shared" si="8"/>
        <v>0.95</v>
      </c>
      <c r="AI50" s="158">
        <f t="shared" si="9"/>
        <v>0.10309899193548387</v>
      </c>
      <c r="AJ50" s="158">
        <f t="shared" si="10"/>
        <v>2.6396567383064515</v>
      </c>
      <c r="AK50" s="158">
        <f t="shared" si="11"/>
        <v>5.2877329623531573</v>
      </c>
      <c r="AL50" s="158">
        <f t="shared" si="12"/>
        <v>135.38250648633888</v>
      </c>
      <c r="AM50" s="158">
        <f t="shared" si="13"/>
        <v>2.643866481176579E-3</v>
      </c>
      <c r="AN50" s="158">
        <f t="shared" si="14"/>
        <v>6.769125324316945E-2</v>
      </c>
      <c r="AO50" s="158">
        <f t="shared" si="15"/>
        <v>3.1990784422236606E-3</v>
      </c>
      <c r="AP50" s="157"/>
      <c r="AS50" s="44"/>
    </row>
    <row r="51" spans="1:45" s="47" customFormat="1" x14ac:dyDescent="0.35">
      <c r="A51" s="157">
        <v>50</v>
      </c>
      <c r="B51" s="157" t="s">
        <v>47</v>
      </c>
      <c r="C51" s="157" t="s">
        <v>33</v>
      </c>
      <c r="D51" s="157" t="s">
        <v>9</v>
      </c>
      <c r="E51" s="157">
        <v>2018</v>
      </c>
      <c r="F51" s="157">
        <v>100</v>
      </c>
      <c r="G51" s="157">
        <v>582.17741935483866</v>
      </c>
      <c r="H51" s="157" t="s">
        <v>622</v>
      </c>
      <c r="I51" s="157">
        <f t="shared" si="0"/>
        <v>175</v>
      </c>
      <c r="J51" s="157">
        <f>IF(D51="Electric","--",IF(D51="Diesel",VLOOKUP(C51,[2]ORDLF!A:B,2,FALSE),""))</f>
        <v>0.54</v>
      </c>
      <c r="K51" s="157" t="str">
        <f>IF(D51="Electric","--",IF(D51="Gasoline",VLOOKUP(C51,LSILF!A:C,3,FALSE),""))</f>
        <v/>
      </c>
      <c r="L51" s="158">
        <f t="shared" si="16"/>
        <v>0.54</v>
      </c>
      <c r="M51" s="157" cm="1">
        <f t="array" ref="M51">IF(D51="Electric","--",IF(D51="Diesel",_xlfn._xlws.FILTER(DIESCH[CH Cap],(DIESCH[HP Bin]=I51)),""))</f>
        <v>12000</v>
      </c>
      <c r="N51" s="157" t="str" cm="1">
        <f t="array" ref="N51">IF(D51="Electric","--",IF(D51="Gasoline",_xlfn._xlws.FILTER(LSICH[CH Cap],(LSICH[Fuel Type]=D51)*(LSICH[MY]=E51)),""))</f>
        <v/>
      </c>
      <c r="O51" s="157">
        <f t="shared" si="1"/>
        <v>12000</v>
      </c>
      <c r="P51" s="157">
        <f t="shared" si="2"/>
        <v>582.17741935483866</v>
      </c>
      <c r="Q51" s="157" cm="1">
        <f t="array" ref="Q51">IF(D51="Electric","--",IF(D51="Diesel",_xlfn._xlws.FILTER(ORDEF[HC-ZH (g/hp-hr)],(ORDEF[HP]=I51)*(ORDEF[Model_Year]=E51)),""))</f>
        <v>0.05</v>
      </c>
      <c r="R51" s="157" t="str" cm="1">
        <f t="array" ref="R51">IF(D51="Electric","--",IF(D51="Gasoline",_xlfn._xlws.FILTER(LSIEF[HC-ZH (g/hp-hr)],(LSIEF[Fuel]=D51)*(LSIEF[HP Bin]=I51)*(LSIEF[Model Year]=E51)),""))</f>
        <v/>
      </c>
      <c r="S51" s="158">
        <f t="shared" si="3"/>
        <v>0.05</v>
      </c>
      <c r="T51" s="159" cm="1">
        <f t="array" ref="T51">IF(D51="Electric","--",IF(D51="Diesel",_xlfn._xlws.FILTER(ORDEF[HCDR],(ORDEF[HP]=I51)*(ORDEF[Model_Year]=E51),),""))</f>
        <v>1.17E-5</v>
      </c>
      <c r="U51" s="159" t="str" cm="1">
        <f t="array" ref="U51">IF(D51="Electric","--",IF(D51="Gasoline",_xlfn._xlws.FILTER(LSIEF[HC DR],(LSIEF[Fuel]=D51)*(LSIEF[HP Bin]=I51)*(LSIEF[Model Year]=E51)),""))</f>
        <v/>
      </c>
      <c r="V51" s="159">
        <f t="shared" si="4"/>
        <v>1.17E-5</v>
      </c>
      <c r="W51" s="158" cm="1">
        <f t="array" ref="W51">IF(D51="Electric","--",IF(D51="Diesel",_xlfn._xlws.FILTER(ORDEF[NOXzh],(ORDEF[HP]=I51)*(ORDEF[Model_Year]=E51)),""))</f>
        <v>0.95399999999999996</v>
      </c>
      <c r="X51" s="158" t="str" cm="1">
        <f t="array" ref="X51">IF(D51="Electric","--",IF(D51="Gasoline",_xlfn._xlws.FILTER(LSIEF[NOX-ZH (g/hp-hr)],(LSIEF[Fuel]=D51)*(LSIEF[HP Bin]=I51)*(LSIEF[Model Year]=E51)),""))</f>
        <v/>
      </c>
      <c r="Y51" s="158">
        <f t="shared" si="5"/>
        <v>0.95399999999999996</v>
      </c>
      <c r="Z51" s="159" cm="1">
        <f t="array" ref="Z51">IF(D51="Electric","--",IF(D51="Diesel",_xlfn._xlws.FILTER(ORDEF[NOXdr],(ORDEF[HP]=I51)*(ORDEF[Model_Year]=E51)),""))</f>
        <v>1.26E-5</v>
      </c>
      <c r="AA51" s="159" t="str" cm="1">
        <f t="array" ref="AA51">IF(E51="Electric","--",IF(D51="Gasoline",_xlfn._xlws.FILTER(LSIEF[NOX DR],(LSIEF[Fuel]=D51)*(LSIEF[HP Bin]=I51)*(LSIEF[Model Year]=E51)),""))</f>
        <v/>
      </c>
      <c r="AB51" s="159">
        <f t="shared" si="6"/>
        <v>1.26E-5</v>
      </c>
      <c r="AC51" s="158" cm="1">
        <f t="array" ref="AC51">IF(D51="Electric","--",IF(D51="Diesel",_xlfn._xlws.FILTER(DFCF[Fuel_HC],(DFCF[MY]=E51)),""))</f>
        <v>0.9</v>
      </c>
      <c r="AD51" s="158" t="str" cm="1">
        <f t="array" ref="AD51">IF(D51="Electric","--",IF(D51="Gasoline",_xlfn._xlws.FILTER(GFCF[Fuel_HC],(GFCF[MY]=E51)),""))</f>
        <v/>
      </c>
      <c r="AE51" s="158">
        <f t="shared" si="7"/>
        <v>0.9</v>
      </c>
      <c r="AF51" s="157" cm="1">
        <f t="array" ref="AF51">IF(D51="Electric","--",IF(D51="Diesel",_xlfn._xlws.FILTER(DFCF[Fuel_NOX],(DFCF[MY]=E51)),""))</f>
        <v>0.95</v>
      </c>
      <c r="AG51" s="157" t="str" cm="1">
        <f t="array" ref="AG51">IF(D51="Electric","--",IF(D51="Gasoline",_xlfn._xlws.FILTER(GFCF[Fuel_NOX],(GFCF[MY]=E51)),""))</f>
        <v/>
      </c>
      <c r="AH51" s="157">
        <f t="shared" si="8"/>
        <v>0.95</v>
      </c>
      <c r="AI51" s="158">
        <f t="shared" si="9"/>
        <v>5.1130328225806453E-2</v>
      </c>
      <c r="AJ51" s="158">
        <f t="shared" si="10"/>
        <v>0.9132686637096773</v>
      </c>
      <c r="AK51" s="158">
        <f t="shared" si="11"/>
        <v>3.5437408636577308</v>
      </c>
      <c r="AL51" s="158">
        <f t="shared" si="12"/>
        <v>63.296825883715073</v>
      </c>
      <c r="AM51" s="158">
        <f t="shared" si="13"/>
        <v>1.7718704318288655E-3</v>
      </c>
      <c r="AN51" s="158">
        <f t="shared" si="14"/>
        <v>3.1648412941857537E-2</v>
      </c>
      <c r="AO51" s="158">
        <f t="shared" si="15"/>
        <v>2.143963222512927E-3</v>
      </c>
      <c r="AP51" s="157"/>
      <c r="AS51" s="44"/>
    </row>
    <row r="52" spans="1:45" s="47" customFormat="1" x14ac:dyDescent="0.35">
      <c r="A52" s="157">
        <v>51</v>
      </c>
      <c r="B52" s="157" t="s">
        <v>48</v>
      </c>
      <c r="C52" s="157" t="s">
        <v>33</v>
      </c>
      <c r="D52" s="157" t="s">
        <v>49</v>
      </c>
      <c r="E52" s="157">
        <v>1988</v>
      </c>
      <c r="F52" s="157">
        <v>140</v>
      </c>
      <c r="G52" s="157">
        <v>582.17741935483866</v>
      </c>
      <c r="H52" s="157"/>
      <c r="I52" s="157">
        <f t="shared" si="0"/>
        <v>175</v>
      </c>
      <c r="J52" s="157" t="str">
        <f>IF(D52="Electric","--",IF(D52="Diesel",VLOOKUP(C52,[2]ORDLF!A:B,2,FALSE),""))</f>
        <v>--</v>
      </c>
      <c r="K52" s="157" t="str">
        <f>IF(D52="Electric","--",IF(D52="Gasoline",VLOOKUP(C52,LSILF!A:C,3,FALSE),""))</f>
        <v>--</v>
      </c>
      <c r="L52" s="158">
        <f t="shared" si="16"/>
        <v>0</v>
      </c>
      <c r="M52" s="157" t="str" cm="1">
        <f t="array" ref="M52">IF(D52="Electric","--",IF(D52="Diesel",_xlfn._xlws.FILTER(DIESCH[CH Cap],(DIESCH[HP Bin]=I52)),""))</f>
        <v>--</v>
      </c>
      <c r="N52" s="157" t="str" cm="1">
        <f t="array" ref="N52">IF(D52="Electric","--",IF(D52="Gasoline",_xlfn._xlws.FILTER(LSICH[CH Cap],(LSICH[Fuel Type]=D52)*(LSICH[MY]=E52)),""))</f>
        <v>--</v>
      </c>
      <c r="O52" s="157">
        <f t="shared" si="1"/>
        <v>0</v>
      </c>
      <c r="P52" s="157">
        <f t="shared" si="2"/>
        <v>16883.145161290322</v>
      </c>
      <c r="Q52" s="157" t="str" cm="1">
        <f t="array" ref="Q52">IF(D52="Electric","--",IF(D52="Diesel",_xlfn._xlws.FILTER(ORDEF[HC-ZH (g/hp-hr)],(ORDEF[HP]=I52)*(ORDEF[Model_Year]=E52)),""))</f>
        <v>--</v>
      </c>
      <c r="R52" s="157" t="str" cm="1">
        <f t="array" ref="R52">IF(D52="Electric","--",IF(D52="Gasoline",_xlfn._xlws.FILTER(LSIEF[HC-ZH (g/hp-hr)],(LSIEF[Fuel]=D52)*(LSIEF[HP Bin]=I52)*(LSIEF[Model Year]=E52)),""))</f>
        <v>--</v>
      </c>
      <c r="S52" s="158">
        <f t="shared" si="3"/>
        <v>0</v>
      </c>
      <c r="T52" s="159" t="str" cm="1">
        <f t="array" ref="T52">IF(D52="Electric","--",IF(D52="Diesel",_xlfn._xlws.FILTER(ORDEF[HCDR],(ORDEF[HP]=I52)*(ORDEF[Model_Year]=E52),),""))</f>
        <v>--</v>
      </c>
      <c r="U52" s="159" t="str" cm="1">
        <f t="array" ref="U52">IF(D52="Electric","--",IF(D52="Gasoline",_xlfn._xlws.FILTER(LSIEF[HC DR],(LSIEF[Fuel]=D52)*(LSIEF[HP Bin]=I52)*(LSIEF[Model Year]=E52)),""))</f>
        <v>--</v>
      </c>
      <c r="V52" s="159">
        <f t="shared" si="4"/>
        <v>0</v>
      </c>
      <c r="W52" s="158" t="str" cm="1">
        <f t="array" ref="W52">IF(D52="Electric","--",IF(D52="Diesel",_xlfn._xlws.FILTER(ORDEF[NOXzh],(ORDEF[HP]=I52)*(ORDEF[Model_Year]=E52)),""))</f>
        <v>--</v>
      </c>
      <c r="X52" s="158" t="str" cm="1">
        <f t="array" ref="X52">IF(D52="Electric","--",IF(D52="Gasoline",_xlfn._xlws.FILTER(LSIEF[NOX-ZH (g/hp-hr)],(LSIEF[Fuel]=D52)*(LSIEF[HP Bin]=I52)*(LSIEF[Model Year]=E52)),""))</f>
        <v>--</v>
      </c>
      <c r="Y52" s="158">
        <f t="shared" si="5"/>
        <v>0</v>
      </c>
      <c r="Z52" s="159" t="str" cm="1">
        <f t="array" ref="Z52">IF(D52="Electric","--",IF(D52="Diesel",_xlfn._xlws.FILTER(ORDEF[NOXdr],(ORDEF[HP]=I52)*(ORDEF[Model_Year]=E52)),""))</f>
        <v>--</v>
      </c>
      <c r="AA52" s="159" t="str" cm="1">
        <f t="array" ref="AA52">IF(E52="Electric","--",IF(D52="Gasoline",_xlfn._xlws.FILTER(LSIEF[NOX DR],(LSIEF[Fuel]=D52)*(LSIEF[HP Bin]=I52)*(LSIEF[Model Year]=E52)),""))</f>
        <v/>
      </c>
      <c r="AB52" s="159">
        <f t="shared" si="6"/>
        <v>0</v>
      </c>
      <c r="AC52" s="158" t="str" cm="1">
        <f t="array" ref="AC52">IF(D52="Electric","--",IF(D52="Diesel",_xlfn._xlws.FILTER(DFCF[Fuel_HC],(DFCF[MY]=E52)),""))</f>
        <v>--</v>
      </c>
      <c r="AD52" s="158" t="str" cm="1">
        <f t="array" ref="AD52">IF(D52="Electric","--",IF(D52="Gasoline",_xlfn._xlws.FILTER(GFCF[Fuel_HC],(GFCF[MY]=E52)),""))</f>
        <v>--</v>
      </c>
      <c r="AE52" s="158">
        <f t="shared" si="7"/>
        <v>0</v>
      </c>
      <c r="AF52" s="157" t="str" cm="1">
        <f t="array" ref="AF52">IF(D52="Electric","--",IF(D52="Diesel",_xlfn._xlws.FILTER(DFCF[Fuel_NOX],(DFCF[MY]=E52)),""))</f>
        <v>--</v>
      </c>
      <c r="AG52" s="157" t="str" cm="1">
        <f t="array" ref="AG52">IF(D52="Electric","--",IF(D52="Gasoline",_xlfn._xlws.FILTER(GFCF[Fuel_NOX],(GFCF[MY]=E52)),""))</f>
        <v>--</v>
      </c>
      <c r="AH52" s="157">
        <f t="shared" si="8"/>
        <v>0</v>
      </c>
      <c r="AI52" s="158">
        <f t="shared" si="9"/>
        <v>0</v>
      </c>
      <c r="AJ52" s="158">
        <f t="shared" si="10"/>
        <v>0</v>
      </c>
      <c r="AK52" s="158" t="str">
        <f t="shared" si="11"/>
        <v>--</v>
      </c>
      <c r="AL52" s="158" t="str">
        <f t="shared" si="12"/>
        <v>--</v>
      </c>
      <c r="AM52" s="158" t="str">
        <f t="shared" si="13"/>
        <v>--</v>
      </c>
      <c r="AN52" s="158" t="str">
        <f t="shared" si="14"/>
        <v>--</v>
      </c>
      <c r="AO52" s="158" t="str">
        <f t="shared" si="15"/>
        <v>--</v>
      </c>
      <c r="AP52" s="157"/>
      <c r="AS52" s="44"/>
    </row>
    <row r="53" spans="1:45" s="47" customFormat="1" x14ac:dyDescent="0.35">
      <c r="A53" s="157">
        <v>52</v>
      </c>
      <c r="B53" s="157" t="s">
        <v>50</v>
      </c>
      <c r="C53" s="157" t="s">
        <v>33</v>
      </c>
      <c r="D53" s="157" t="s">
        <v>49</v>
      </c>
      <c r="E53" s="157">
        <v>2000</v>
      </c>
      <c r="F53" s="157">
        <v>200</v>
      </c>
      <c r="G53" s="157">
        <v>582.17741935483866</v>
      </c>
      <c r="H53" s="157"/>
      <c r="I53" s="157">
        <f t="shared" si="0"/>
        <v>300</v>
      </c>
      <c r="J53" s="157" t="str">
        <f>IF(D53="Electric","--",IF(D53="Diesel",VLOOKUP(C53,[2]ORDLF!A:B,2,FALSE),""))</f>
        <v>--</v>
      </c>
      <c r="K53" s="157" t="str">
        <f>IF(D53="Electric","--",IF(D53="Gasoline",VLOOKUP(C53,LSILF!A:C,3,FALSE),""))</f>
        <v>--</v>
      </c>
      <c r="L53" s="158">
        <f t="shared" si="16"/>
        <v>0</v>
      </c>
      <c r="M53" s="157" t="str" cm="1">
        <f t="array" ref="M53">IF(D53="Electric","--",IF(D53="Diesel",_xlfn._xlws.FILTER(DIESCH[CH Cap],(DIESCH[HP Bin]=I53)),""))</f>
        <v>--</v>
      </c>
      <c r="N53" s="157" t="str" cm="1">
        <f t="array" ref="N53">IF(D53="Electric","--",IF(D53="Gasoline",_xlfn._xlws.FILTER(LSICH[CH Cap],(LSICH[Fuel Type]=D53)*(LSICH[MY]=E53)),""))</f>
        <v>--</v>
      </c>
      <c r="O53" s="157">
        <f t="shared" si="1"/>
        <v>0</v>
      </c>
      <c r="P53" s="157">
        <f t="shared" si="2"/>
        <v>9897.0161290322576</v>
      </c>
      <c r="Q53" s="157" t="str" cm="1">
        <f t="array" ref="Q53">IF(D53="Electric","--",IF(D53="Diesel",_xlfn._xlws.FILTER(ORDEF[HC-ZH (g/hp-hr)],(ORDEF[HP]=I53)*(ORDEF[Model_Year]=E53)),""))</f>
        <v>--</v>
      </c>
      <c r="R53" s="157" t="str" cm="1">
        <f t="array" ref="R53">IF(D53="Electric","--",IF(D53="Gasoline",_xlfn._xlws.FILTER(LSIEF[HC-ZH (g/hp-hr)],(LSIEF[Fuel]=D53)*(LSIEF[HP Bin]=I53)*(LSIEF[Model Year]=E53)),""))</f>
        <v>--</v>
      </c>
      <c r="S53" s="158">
        <f t="shared" si="3"/>
        <v>0</v>
      </c>
      <c r="T53" s="159" t="str" cm="1">
        <f t="array" ref="T53">IF(D53="Electric","--",IF(D53="Diesel",_xlfn._xlws.FILTER(ORDEF[HCDR],(ORDEF[HP]=I53)*(ORDEF[Model_Year]=E53),),""))</f>
        <v>--</v>
      </c>
      <c r="U53" s="159" t="str" cm="1">
        <f t="array" ref="U53">IF(D53="Electric","--",IF(D53="Gasoline",_xlfn._xlws.FILTER(LSIEF[HC DR],(LSIEF[Fuel]=D53)*(LSIEF[HP Bin]=I53)*(LSIEF[Model Year]=E53)),""))</f>
        <v>--</v>
      </c>
      <c r="V53" s="159">
        <f t="shared" si="4"/>
        <v>0</v>
      </c>
      <c r="W53" s="158" t="str" cm="1">
        <f t="array" ref="W53">IF(D53="Electric","--",IF(D53="Diesel",_xlfn._xlws.FILTER(ORDEF[NOXzh],(ORDEF[HP]=I53)*(ORDEF[Model_Year]=E53)),""))</f>
        <v>--</v>
      </c>
      <c r="X53" s="158" t="str" cm="1">
        <f t="array" ref="X53">IF(D53="Electric","--",IF(D53="Gasoline",_xlfn._xlws.FILTER(LSIEF[NOX-ZH (g/hp-hr)],(LSIEF[Fuel]=D53)*(LSIEF[HP Bin]=I53)*(LSIEF[Model Year]=E53)),""))</f>
        <v>--</v>
      </c>
      <c r="Y53" s="158">
        <f t="shared" si="5"/>
        <v>0</v>
      </c>
      <c r="Z53" s="159" t="str" cm="1">
        <f t="array" ref="Z53">IF(D53="Electric","--",IF(D53="Diesel",_xlfn._xlws.FILTER(ORDEF[NOXdr],(ORDEF[HP]=I53)*(ORDEF[Model_Year]=E53)),""))</f>
        <v>--</v>
      </c>
      <c r="AA53" s="159" t="str" cm="1">
        <f t="array" ref="AA53">IF(E53="Electric","--",IF(D53="Gasoline",_xlfn._xlws.FILTER(LSIEF[NOX DR],(LSIEF[Fuel]=D53)*(LSIEF[HP Bin]=I53)*(LSIEF[Model Year]=E53)),""))</f>
        <v/>
      </c>
      <c r="AB53" s="159">
        <f t="shared" si="6"/>
        <v>0</v>
      </c>
      <c r="AC53" s="158" t="str" cm="1">
        <f t="array" ref="AC53">IF(D53="Electric","--",IF(D53="Diesel",_xlfn._xlws.FILTER(DFCF[Fuel_HC],(DFCF[MY]=E53)),""))</f>
        <v>--</v>
      </c>
      <c r="AD53" s="158" t="str" cm="1">
        <f t="array" ref="AD53">IF(D53="Electric","--",IF(D53="Gasoline",_xlfn._xlws.FILTER(GFCF[Fuel_HC],(GFCF[MY]=E53)),""))</f>
        <v>--</v>
      </c>
      <c r="AE53" s="158">
        <f t="shared" si="7"/>
        <v>0</v>
      </c>
      <c r="AF53" s="157" t="str" cm="1">
        <f t="array" ref="AF53">IF(D53="Electric","--",IF(D53="Diesel",_xlfn._xlws.FILTER(DFCF[Fuel_NOX],(DFCF[MY]=E53)),""))</f>
        <v>--</v>
      </c>
      <c r="AG53" s="157" t="str" cm="1">
        <f t="array" ref="AG53">IF(D53="Electric","--",IF(D53="Gasoline",_xlfn._xlws.FILTER(GFCF[Fuel_NOX],(GFCF[MY]=E53)),""))</f>
        <v>--</v>
      </c>
      <c r="AH53" s="157">
        <f t="shared" si="8"/>
        <v>0</v>
      </c>
      <c r="AI53" s="158">
        <f t="shared" si="9"/>
        <v>0</v>
      </c>
      <c r="AJ53" s="158">
        <f t="shared" si="10"/>
        <v>0</v>
      </c>
      <c r="AK53" s="158" t="str">
        <f t="shared" si="11"/>
        <v>--</v>
      </c>
      <c r="AL53" s="158" t="str">
        <f t="shared" si="12"/>
        <v>--</v>
      </c>
      <c r="AM53" s="158" t="str">
        <f t="shared" si="13"/>
        <v>--</v>
      </c>
      <c r="AN53" s="158" t="str">
        <f t="shared" si="14"/>
        <v>--</v>
      </c>
      <c r="AO53" s="158" t="str">
        <f t="shared" si="15"/>
        <v>--</v>
      </c>
      <c r="AP53" s="157"/>
      <c r="AS53" s="44"/>
    </row>
    <row r="54" spans="1:45" s="47" customFormat="1" x14ac:dyDescent="0.35">
      <c r="A54" s="157">
        <v>53</v>
      </c>
      <c r="B54" s="157" t="s">
        <v>51</v>
      </c>
      <c r="C54" s="157" t="s">
        <v>33</v>
      </c>
      <c r="D54" s="157" t="s">
        <v>49</v>
      </c>
      <c r="E54" s="157">
        <v>2001</v>
      </c>
      <c r="F54" s="157">
        <v>110</v>
      </c>
      <c r="G54" s="157">
        <v>582.17741935483866</v>
      </c>
      <c r="H54" s="157"/>
      <c r="I54" s="157">
        <f t="shared" si="0"/>
        <v>175</v>
      </c>
      <c r="J54" s="157" t="str">
        <f>IF(D54="Electric","--",IF(D54="Diesel",VLOOKUP(C54,[2]ORDLF!A:B,2,FALSE),""))</f>
        <v>--</v>
      </c>
      <c r="K54" s="157" t="str">
        <f>IF(D54="Electric","--",IF(D54="Gasoline",VLOOKUP(C54,LSILF!A:C,3,FALSE),""))</f>
        <v>--</v>
      </c>
      <c r="L54" s="158">
        <f t="shared" si="16"/>
        <v>0</v>
      </c>
      <c r="M54" s="157" t="str" cm="1">
        <f t="array" ref="M54">IF(D54="Electric","--",IF(D54="Diesel",_xlfn._xlws.FILTER(DIESCH[CH Cap],(DIESCH[HP Bin]=I54)),""))</f>
        <v>--</v>
      </c>
      <c r="N54" s="157" t="str" cm="1">
        <f t="array" ref="N54">IF(D54="Electric","--",IF(D54="Gasoline",_xlfn._xlws.FILTER(LSICH[CH Cap],(LSICH[Fuel Type]=D54)*(LSICH[MY]=E54)),""))</f>
        <v>--</v>
      </c>
      <c r="O54" s="157">
        <f t="shared" si="1"/>
        <v>0</v>
      </c>
      <c r="P54" s="157">
        <f t="shared" si="2"/>
        <v>9314.8387096774186</v>
      </c>
      <c r="Q54" s="157" t="str" cm="1">
        <f t="array" ref="Q54">IF(D54="Electric","--",IF(D54="Diesel",_xlfn._xlws.FILTER(ORDEF[HC-ZH (g/hp-hr)],(ORDEF[HP]=I54)*(ORDEF[Model_Year]=E54)),""))</f>
        <v>--</v>
      </c>
      <c r="R54" s="157" t="str" cm="1">
        <f t="array" ref="R54">IF(D54="Electric","--",IF(D54="Gasoline",_xlfn._xlws.FILTER(LSIEF[HC-ZH (g/hp-hr)],(LSIEF[Fuel]=D54)*(LSIEF[HP Bin]=I54)*(LSIEF[Model Year]=E54)),""))</f>
        <v>--</v>
      </c>
      <c r="S54" s="158">
        <f t="shared" si="3"/>
        <v>0</v>
      </c>
      <c r="T54" s="159" t="str" cm="1">
        <f t="array" ref="T54">IF(D54="Electric","--",IF(D54="Diesel",_xlfn._xlws.FILTER(ORDEF[HCDR],(ORDEF[HP]=I54)*(ORDEF[Model_Year]=E54),),""))</f>
        <v>--</v>
      </c>
      <c r="U54" s="159" t="str" cm="1">
        <f t="array" ref="U54">IF(D54="Electric","--",IF(D54="Gasoline",_xlfn._xlws.FILTER(LSIEF[HC DR],(LSIEF[Fuel]=D54)*(LSIEF[HP Bin]=I54)*(LSIEF[Model Year]=E54)),""))</f>
        <v>--</v>
      </c>
      <c r="V54" s="159">
        <f t="shared" si="4"/>
        <v>0</v>
      </c>
      <c r="W54" s="158" t="str" cm="1">
        <f t="array" ref="W54">IF(D54="Electric","--",IF(D54="Diesel",_xlfn._xlws.FILTER(ORDEF[NOXzh],(ORDEF[HP]=I54)*(ORDEF[Model_Year]=E54)),""))</f>
        <v>--</v>
      </c>
      <c r="X54" s="158" t="str" cm="1">
        <f t="array" ref="X54">IF(D54="Electric","--",IF(D54="Gasoline",_xlfn._xlws.FILTER(LSIEF[NOX-ZH (g/hp-hr)],(LSIEF[Fuel]=D54)*(LSIEF[HP Bin]=I54)*(LSIEF[Model Year]=E54)),""))</f>
        <v>--</v>
      </c>
      <c r="Y54" s="158">
        <f t="shared" si="5"/>
        <v>0</v>
      </c>
      <c r="Z54" s="159" t="str" cm="1">
        <f t="array" ref="Z54">IF(D54="Electric","--",IF(D54="Diesel",_xlfn._xlws.FILTER(ORDEF[NOXdr],(ORDEF[HP]=I54)*(ORDEF[Model_Year]=E54)),""))</f>
        <v>--</v>
      </c>
      <c r="AA54" s="159" t="str" cm="1">
        <f t="array" ref="AA54">IF(E54="Electric","--",IF(D54="Gasoline",_xlfn._xlws.FILTER(LSIEF[NOX DR],(LSIEF[Fuel]=D54)*(LSIEF[HP Bin]=I54)*(LSIEF[Model Year]=E54)),""))</f>
        <v/>
      </c>
      <c r="AB54" s="159">
        <f t="shared" si="6"/>
        <v>0</v>
      </c>
      <c r="AC54" s="158" t="str" cm="1">
        <f t="array" ref="AC54">IF(D54="Electric","--",IF(D54="Diesel",_xlfn._xlws.FILTER(DFCF[Fuel_HC],(DFCF[MY]=E54)),""))</f>
        <v>--</v>
      </c>
      <c r="AD54" s="158" t="str" cm="1">
        <f t="array" ref="AD54">IF(D54="Electric","--",IF(D54="Gasoline",_xlfn._xlws.FILTER(GFCF[Fuel_HC],(GFCF[MY]=E54)),""))</f>
        <v>--</v>
      </c>
      <c r="AE54" s="158">
        <f t="shared" si="7"/>
        <v>0</v>
      </c>
      <c r="AF54" s="157" t="str" cm="1">
        <f t="array" ref="AF54">IF(D54="Electric","--",IF(D54="Diesel",_xlfn._xlws.FILTER(DFCF[Fuel_NOX],(DFCF[MY]=E54)),""))</f>
        <v>--</v>
      </c>
      <c r="AG54" s="157" t="str" cm="1">
        <f t="array" ref="AG54">IF(D54="Electric","--",IF(D54="Gasoline",_xlfn._xlws.FILTER(GFCF[Fuel_NOX],(GFCF[MY]=E54)),""))</f>
        <v>--</v>
      </c>
      <c r="AH54" s="157">
        <f t="shared" si="8"/>
        <v>0</v>
      </c>
      <c r="AI54" s="158">
        <f t="shared" si="9"/>
        <v>0</v>
      </c>
      <c r="AJ54" s="158">
        <f t="shared" si="10"/>
        <v>0</v>
      </c>
      <c r="AK54" s="158" t="str">
        <f t="shared" si="11"/>
        <v>--</v>
      </c>
      <c r="AL54" s="158" t="str">
        <f t="shared" si="12"/>
        <v>--</v>
      </c>
      <c r="AM54" s="158" t="str">
        <f t="shared" si="13"/>
        <v>--</v>
      </c>
      <c r="AN54" s="158" t="str">
        <f t="shared" si="14"/>
        <v>--</v>
      </c>
      <c r="AO54" s="158" t="str">
        <f t="shared" si="15"/>
        <v>--</v>
      </c>
      <c r="AP54" s="157"/>
      <c r="AS54" s="44"/>
    </row>
    <row r="55" spans="1:45" s="47" customFormat="1" x14ac:dyDescent="0.35">
      <c r="A55" s="157">
        <v>54</v>
      </c>
      <c r="B55" s="157" t="s">
        <v>52</v>
      </c>
      <c r="C55" s="157" t="s">
        <v>33</v>
      </c>
      <c r="D55" s="157" t="s">
        <v>49</v>
      </c>
      <c r="E55" s="157">
        <v>2001</v>
      </c>
      <c r="F55" s="157">
        <v>110</v>
      </c>
      <c r="G55" s="157">
        <v>582.17741935483866</v>
      </c>
      <c r="H55" s="157"/>
      <c r="I55" s="157">
        <f t="shared" si="0"/>
        <v>175</v>
      </c>
      <c r="J55" s="157" t="str">
        <f>IF(D55="Electric","--",IF(D55="Diesel",VLOOKUP(C55,[2]ORDLF!A:B,2,FALSE),""))</f>
        <v>--</v>
      </c>
      <c r="K55" s="157" t="str">
        <f>IF(D55="Electric","--",IF(D55="Gasoline",VLOOKUP(C55,LSILF!A:C,3,FALSE),""))</f>
        <v>--</v>
      </c>
      <c r="L55" s="158">
        <f t="shared" si="16"/>
        <v>0</v>
      </c>
      <c r="M55" s="157" t="str" cm="1">
        <f t="array" ref="M55">IF(D55="Electric","--",IF(D55="Diesel",_xlfn._xlws.FILTER(DIESCH[CH Cap],(DIESCH[HP Bin]=I55)),""))</f>
        <v>--</v>
      </c>
      <c r="N55" s="157" t="str" cm="1">
        <f t="array" ref="N55">IF(D55="Electric","--",IF(D55="Gasoline",_xlfn._xlws.FILTER(LSICH[CH Cap],(LSICH[Fuel Type]=D55)*(LSICH[MY]=E55)),""))</f>
        <v>--</v>
      </c>
      <c r="O55" s="157">
        <f t="shared" si="1"/>
        <v>0</v>
      </c>
      <c r="P55" s="157">
        <f t="shared" si="2"/>
        <v>9314.8387096774186</v>
      </c>
      <c r="Q55" s="157" t="str" cm="1">
        <f t="array" ref="Q55">IF(D55="Electric","--",IF(D55="Diesel",_xlfn._xlws.FILTER(ORDEF[HC-ZH (g/hp-hr)],(ORDEF[HP]=I55)*(ORDEF[Model_Year]=E55)),""))</f>
        <v>--</v>
      </c>
      <c r="R55" s="157" t="str" cm="1">
        <f t="array" ref="R55">IF(D55="Electric","--",IF(D55="Gasoline",_xlfn._xlws.FILTER(LSIEF[HC-ZH (g/hp-hr)],(LSIEF[Fuel]=D55)*(LSIEF[HP Bin]=I55)*(LSIEF[Model Year]=E55)),""))</f>
        <v>--</v>
      </c>
      <c r="S55" s="158">
        <f t="shared" si="3"/>
        <v>0</v>
      </c>
      <c r="T55" s="159" t="str" cm="1">
        <f t="array" ref="T55">IF(D55="Electric","--",IF(D55="Diesel",_xlfn._xlws.FILTER(ORDEF[HCDR],(ORDEF[HP]=I55)*(ORDEF[Model_Year]=E55),),""))</f>
        <v>--</v>
      </c>
      <c r="U55" s="159" t="str" cm="1">
        <f t="array" ref="U55">IF(D55="Electric","--",IF(D55="Gasoline",_xlfn._xlws.FILTER(LSIEF[HC DR],(LSIEF[Fuel]=D55)*(LSIEF[HP Bin]=I55)*(LSIEF[Model Year]=E55)),""))</f>
        <v>--</v>
      </c>
      <c r="V55" s="159">
        <f t="shared" si="4"/>
        <v>0</v>
      </c>
      <c r="W55" s="158" t="str" cm="1">
        <f t="array" ref="W55">IF(D55="Electric","--",IF(D55="Diesel",_xlfn._xlws.FILTER(ORDEF[NOXzh],(ORDEF[HP]=I55)*(ORDEF[Model_Year]=E55)),""))</f>
        <v>--</v>
      </c>
      <c r="X55" s="158" t="str" cm="1">
        <f t="array" ref="X55">IF(D55="Electric","--",IF(D55="Gasoline",_xlfn._xlws.FILTER(LSIEF[NOX-ZH (g/hp-hr)],(LSIEF[Fuel]=D55)*(LSIEF[HP Bin]=I55)*(LSIEF[Model Year]=E55)),""))</f>
        <v>--</v>
      </c>
      <c r="Y55" s="158">
        <f t="shared" si="5"/>
        <v>0</v>
      </c>
      <c r="Z55" s="159" t="str" cm="1">
        <f t="array" ref="Z55">IF(D55="Electric","--",IF(D55="Diesel",_xlfn._xlws.FILTER(ORDEF[NOXdr],(ORDEF[HP]=I55)*(ORDEF[Model_Year]=E55)),""))</f>
        <v>--</v>
      </c>
      <c r="AA55" s="159" t="str" cm="1">
        <f t="array" ref="AA55">IF(E55="Electric","--",IF(D55="Gasoline",_xlfn._xlws.FILTER(LSIEF[NOX DR],(LSIEF[Fuel]=D55)*(LSIEF[HP Bin]=I55)*(LSIEF[Model Year]=E55)),""))</f>
        <v/>
      </c>
      <c r="AB55" s="159">
        <f t="shared" si="6"/>
        <v>0</v>
      </c>
      <c r="AC55" s="158" t="str" cm="1">
        <f t="array" ref="AC55">IF(D55="Electric","--",IF(D55="Diesel",_xlfn._xlws.FILTER(DFCF[Fuel_HC],(DFCF[MY]=E55)),""))</f>
        <v>--</v>
      </c>
      <c r="AD55" s="158" t="str" cm="1">
        <f t="array" ref="AD55">IF(D55="Electric","--",IF(D55="Gasoline",_xlfn._xlws.FILTER(GFCF[Fuel_HC],(GFCF[MY]=E55)),""))</f>
        <v>--</v>
      </c>
      <c r="AE55" s="158">
        <f t="shared" si="7"/>
        <v>0</v>
      </c>
      <c r="AF55" s="157" t="str" cm="1">
        <f t="array" ref="AF55">IF(D55="Electric","--",IF(D55="Diesel",_xlfn._xlws.FILTER(DFCF[Fuel_NOX],(DFCF[MY]=E55)),""))</f>
        <v>--</v>
      </c>
      <c r="AG55" s="157" t="str" cm="1">
        <f t="array" ref="AG55">IF(D55="Electric","--",IF(D55="Gasoline",_xlfn._xlws.FILTER(GFCF[Fuel_NOX],(GFCF[MY]=E55)),""))</f>
        <v>--</v>
      </c>
      <c r="AH55" s="157">
        <f t="shared" si="8"/>
        <v>0</v>
      </c>
      <c r="AI55" s="158">
        <f t="shared" si="9"/>
        <v>0</v>
      </c>
      <c r="AJ55" s="158">
        <f t="shared" si="10"/>
        <v>0</v>
      </c>
      <c r="AK55" s="158" t="str">
        <f t="shared" si="11"/>
        <v>--</v>
      </c>
      <c r="AL55" s="158" t="str">
        <f t="shared" si="12"/>
        <v>--</v>
      </c>
      <c r="AM55" s="158" t="str">
        <f t="shared" si="13"/>
        <v>--</v>
      </c>
      <c r="AN55" s="158" t="str">
        <f t="shared" si="14"/>
        <v>--</v>
      </c>
      <c r="AO55" s="158" t="str">
        <f t="shared" si="15"/>
        <v>--</v>
      </c>
      <c r="AP55" s="157"/>
      <c r="AS55" s="44"/>
    </row>
    <row r="56" spans="1:45" s="47" customFormat="1" x14ac:dyDescent="0.35">
      <c r="A56" s="157">
        <v>55</v>
      </c>
      <c r="B56" s="157" t="s">
        <v>53</v>
      </c>
      <c r="C56" s="157" t="s">
        <v>33</v>
      </c>
      <c r="D56" s="157" t="s">
        <v>49</v>
      </c>
      <c r="E56" s="157">
        <v>2001</v>
      </c>
      <c r="F56" s="157">
        <v>110</v>
      </c>
      <c r="G56" s="157">
        <v>582.17741935483866</v>
      </c>
      <c r="H56" s="157"/>
      <c r="I56" s="157">
        <f t="shared" si="0"/>
        <v>175</v>
      </c>
      <c r="J56" s="157" t="str">
        <f>IF(D56="Electric","--",IF(D56="Diesel",VLOOKUP(C56,[2]ORDLF!A:B,2,FALSE),""))</f>
        <v>--</v>
      </c>
      <c r="K56" s="157" t="str">
        <f>IF(D56="Electric","--",IF(D56="Gasoline",VLOOKUP(C56,LSILF!A:C,3,FALSE),""))</f>
        <v>--</v>
      </c>
      <c r="L56" s="158">
        <f t="shared" si="16"/>
        <v>0</v>
      </c>
      <c r="M56" s="157" t="str" cm="1">
        <f t="array" ref="M56">IF(D56="Electric","--",IF(D56="Diesel",_xlfn._xlws.FILTER(DIESCH[CH Cap],(DIESCH[HP Bin]=I56)),""))</f>
        <v>--</v>
      </c>
      <c r="N56" s="157" t="str" cm="1">
        <f t="array" ref="N56">IF(D56="Electric","--",IF(D56="Gasoline",_xlfn._xlws.FILTER(LSICH[CH Cap],(LSICH[Fuel Type]=D56)*(LSICH[MY]=E56)),""))</f>
        <v>--</v>
      </c>
      <c r="O56" s="157">
        <f t="shared" si="1"/>
        <v>0</v>
      </c>
      <c r="P56" s="157">
        <f t="shared" si="2"/>
        <v>9314.8387096774186</v>
      </c>
      <c r="Q56" s="157" t="str" cm="1">
        <f t="array" ref="Q56">IF(D56="Electric","--",IF(D56="Diesel",_xlfn._xlws.FILTER(ORDEF[HC-ZH (g/hp-hr)],(ORDEF[HP]=I56)*(ORDEF[Model_Year]=E56)),""))</f>
        <v>--</v>
      </c>
      <c r="R56" s="157" t="str" cm="1">
        <f t="array" ref="R56">IF(D56="Electric","--",IF(D56="Gasoline",_xlfn._xlws.FILTER(LSIEF[HC-ZH (g/hp-hr)],(LSIEF[Fuel]=D56)*(LSIEF[HP Bin]=I56)*(LSIEF[Model Year]=E56)),""))</f>
        <v>--</v>
      </c>
      <c r="S56" s="158">
        <f t="shared" si="3"/>
        <v>0</v>
      </c>
      <c r="T56" s="159" t="str" cm="1">
        <f t="array" ref="T56">IF(D56="Electric","--",IF(D56="Diesel",_xlfn._xlws.FILTER(ORDEF[HCDR],(ORDEF[HP]=I56)*(ORDEF[Model_Year]=E56),),""))</f>
        <v>--</v>
      </c>
      <c r="U56" s="159" t="str" cm="1">
        <f t="array" ref="U56">IF(D56="Electric","--",IF(D56="Gasoline",_xlfn._xlws.FILTER(LSIEF[HC DR],(LSIEF[Fuel]=D56)*(LSIEF[HP Bin]=I56)*(LSIEF[Model Year]=E56)),""))</f>
        <v>--</v>
      </c>
      <c r="V56" s="159">
        <f t="shared" si="4"/>
        <v>0</v>
      </c>
      <c r="W56" s="158" t="str" cm="1">
        <f t="array" ref="W56">IF(D56="Electric","--",IF(D56="Diesel",_xlfn._xlws.FILTER(ORDEF[NOXzh],(ORDEF[HP]=I56)*(ORDEF[Model_Year]=E56)),""))</f>
        <v>--</v>
      </c>
      <c r="X56" s="158" t="str" cm="1">
        <f t="array" ref="X56">IF(D56="Electric","--",IF(D56="Gasoline",_xlfn._xlws.FILTER(LSIEF[NOX-ZH (g/hp-hr)],(LSIEF[Fuel]=D56)*(LSIEF[HP Bin]=I56)*(LSIEF[Model Year]=E56)),""))</f>
        <v>--</v>
      </c>
      <c r="Y56" s="158">
        <f t="shared" si="5"/>
        <v>0</v>
      </c>
      <c r="Z56" s="159" t="str" cm="1">
        <f t="array" ref="Z56">IF(D56="Electric","--",IF(D56="Diesel",_xlfn._xlws.FILTER(ORDEF[NOXdr],(ORDEF[HP]=I56)*(ORDEF[Model_Year]=E56)),""))</f>
        <v>--</v>
      </c>
      <c r="AA56" s="159" t="str" cm="1">
        <f t="array" ref="AA56">IF(E56="Electric","--",IF(D56="Gasoline",_xlfn._xlws.FILTER(LSIEF[NOX DR],(LSIEF[Fuel]=D56)*(LSIEF[HP Bin]=I56)*(LSIEF[Model Year]=E56)),""))</f>
        <v/>
      </c>
      <c r="AB56" s="159">
        <f t="shared" si="6"/>
        <v>0</v>
      </c>
      <c r="AC56" s="158" t="str" cm="1">
        <f t="array" ref="AC56">IF(D56="Electric","--",IF(D56="Diesel",_xlfn._xlws.FILTER(DFCF[Fuel_HC],(DFCF[MY]=E56)),""))</f>
        <v>--</v>
      </c>
      <c r="AD56" s="158" t="str" cm="1">
        <f t="array" ref="AD56">IF(D56="Electric","--",IF(D56="Gasoline",_xlfn._xlws.FILTER(GFCF[Fuel_HC],(GFCF[MY]=E56)),""))</f>
        <v>--</v>
      </c>
      <c r="AE56" s="158">
        <f t="shared" si="7"/>
        <v>0</v>
      </c>
      <c r="AF56" s="157" t="str" cm="1">
        <f t="array" ref="AF56">IF(D56="Electric","--",IF(D56="Diesel",_xlfn._xlws.FILTER(DFCF[Fuel_NOX],(DFCF[MY]=E56)),""))</f>
        <v>--</v>
      </c>
      <c r="AG56" s="157" t="str" cm="1">
        <f t="array" ref="AG56">IF(D56="Electric","--",IF(D56="Gasoline",_xlfn._xlws.FILTER(GFCF[Fuel_NOX],(GFCF[MY]=E56)),""))</f>
        <v>--</v>
      </c>
      <c r="AH56" s="157">
        <f t="shared" si="8"/>
        <v>0</v>
      </c>
      <c r="AI56" s="158">
        <f t="shared" si="9"/>
        <v>0</v>
      </c>
      <c r="AJ56" s="158">
        <f t="shared" si="10"/>
        <v>0</v>
      </c>
      <c r="AK56" s="158" t="str">
        <f t="shared" si="11"/>
        <v>--</v>
      </c>
      <c r="AL56" s="158" t="str">
        <f t="shared" si="12"/>
        <v>--</v>
      </c>
      <c r="AM56" s="158" t="str">
        <f t="shared" si="13"/>
        <v>--</v>
      </c>
      <c r="AN56" s="158" t="str">
        <f t="shared" si="14"/>
        <v>--</v>
      </c>
      <c r="AO56" s="158" t="str">
        <f t="shared" si="15"/>
        <v>--</v>
      </c>
      <c r="AP56" s="157"/>
      <c r="AS56" s="44"/>
    </row>
    <row r="57" spans="1:45" s="47" customFormat="1" x14ac:dyDescent="0.35">
      <c r="A57" s="157">
        <v>56</v>
      </c>
      <c r="B57" s="157" t="s">
        <v>54</v>
      </c>
      <c r="C57" s="157" t="s">
        <v>33</v>
      </c>
      <c r="D57" s="157" t="s">
        <v>49</v>
      </c>
      <c r="E57" s="157">
        <v>2002</v>
      </c>
      <c r="F57" s="157">
        <v>200</v>
      </c>
      <c r="G57" s="157">
        <v>582.17741935483866</v>
      </c>
      <c r="H57" s="157"/>
      <c r="I57" s="157">
        <f t="shared" si="0"/>
        <v>300</v>
      </c>
      <c r="J57" s="157" t="str">
        <f>IF(D57="Electric","--",IF(D57="Diesel",VLOOKUP(C57,[2]ORDLF!A:B,2,FALSE),""))</f>
        <v>--</v>
      </c>
      <c r="K57" s="157" t="str">
        <f>IF(D57="Electric","--",IF(D57="Gasoline",VLOOKUP(C57,LSILF!A:C,3,FALSE),""))</f>
        <v>--</v>
      </c>
      <c r="L57" s="158">
        <f t="shared" si="16"/>
        <v>0</v>
      </c>
      <c r="M57" s="157" t="str" cm="1">
        <f t="array" ref="M57">IF(D57="Electric","--",IF(D57="Diesel",_xlfn._xlws.FILTER(DIESCH[CH Cap],(DIESCH[HP Bin]=I57)),""))</f>
        <v>--</v>
      </c>
      <c r="N57" s="157" t="str" cm="1">
        <f t="array" ref="N57">IF(D57="Electric","--",IF(D57="Gasoline",_xlfn._xlws.FILTER(LSICH[CH Cap],(LSICH[Fuel Type]=D57)*(LSICH[MY]=E57)),""))</f>
        <v>--</v>
      </c>
      <c r="O57" s="157">
        <f t="shared" si="1"/>
        <v>0</v>
      </c>
      <c r="P57" s="157">
        <f t="shared" si="2"/>
        <v>8732.6612903225796</v>
      </c>
      <c r="Q57" s="157" t="str" cm="1">
        <f t="array" ref="Q57">IF(D57="Electric","--",IF(D57="Diesel",_xlfn._xlws.FILTER(ORDEF[HC-ZH (g/hp-hr)],(ORDEF[HP]=I57)*(ORDEF[Model_Year]=E57)),""))</f>
        <v>--</v>
      </c>
      <c r="R57" s="157" t="str" cm="1">
        <f t="array" ref="R57">IF(D57="Electric","--",IF(D57="Gasoline",_xlfn._xlws.FILTER(LSIEF[HC-ZH (g/hp-hr)],(LSIEF[Fuel]=D57)*(LSIEF[HP Bin]=I57)*(LSIEF[Model Year]=E57)),""))</f>
        <v>--</v>
      </c>
      <c r="S57" s="158">
        <f t="shared" si="3"/>
        <v>0</v>
      </c>
      <c r="T57" s="159" t="str" cm="1">
        <f t="array" ref="T57">IF(D57="Electric","--",IF(D57="Diesel",_xlfn._xlws.FILTER(ORDEF[HCDR],(ORDEF[HP]=I57)*(ORDEF[Model_Year]=E57),),""))</f>
        <v>--</v>
      </c>
      <c r="U57" s="159" t="str" cm="1">
        <f t="array" ref="U57">IF(D57="Electric","--",IF(D57="Gasoline",_xlfn._xlws.FILTER(LSIEF[HC DR],(LSIEF[Fuel]=D57)*(LSIEF[HP Bin]=I57)*(LSIEF[Model Year]=E57)),""))</f>
        <v>--</v>
      </c>
      <c r="V57" s="159">
        <f t="shared" si="4"/>
        <v>0</v>
      </c>
      <c r="W57" s="158" t="str" cm="1">
        <f t="array" ref="W57">IF(D57="Electric","--",IF(D57="Diesel",_xlfn._xlws.FILTER(ORDEF[NOXzh],(ORDEF[HP]=I57)*(ORDEF[Model_Year]=E57)),""))</f>
        <v>--</v>
      </c>
      <c r="X57" s="158" t="str" cm="1">
        <f t="array" ref="X57">IF(D57="Electric","--",IF(D57="Gasoline",_xlfn._xlws.FILTER(LSIEF[NOX-ZH (g/hp-hr)],(LSIEF[Fuel]=D57)*(LSIEF[HP Bin]=I57)*(LSIEF[Model Year]=E57)),""))</f>
        <v>--</v>
      </c>
      <c r="Y57" s="158">
        <f t="shared" si="5"/>
        <v>0</v>
      </c>
      <c r="Z57" s="159" t="str" cm="1">
        <f t="array" ref="Z57">IF(D57="Electric","--",IF(D57="Diesel",_xlfn._xlws.FILTER(ORDEF[NOXdr],(ORDEF[HP]=I57)*(ORDEF[Model_Year]=E57)),""))</f>
        <v>--</v>
      </c>
      <c r="AA57" s="159" t="str" cm="1">
        <f t="array" ref="AA57">IF(E57="Electric","--",IF(D57="Gasoline",_xlfn._xlws.FILTER(LSIEF[NOX DR],(LSIEF[Fuel]=D57)*(LSIEF[HP Bin]=I57)*(LSIEF[Model Year]=E57)),""))</f>
        <v/>
      </c>
      <c r="AB57" s="159">
        <f t="shared" si="6"/>
        <v>0</v>
      </c>
      <c r="AC57" s="158" t="str" cm="1">
        <f t="array" ref="AC57">IF(D57="Electric","--",IF(D57="Diesel",_xlfn._xlws.FILTER(DFCF[Fuel_HC],(DFCF[MY]=E57)),""))</f>
        <v>--</v>
      </c>
      <c r="AD57" s="158" t="str" cm="1">
        <f t="array" ref="AD57">IF(D57="Electric","--",IF(D57="Gasoline",_xlfn._xlws.FILTER(GFCF[Fuel_HC],(GFCF[MY]=E57)),""))</f>
        <v>--</v>
      </c>
      <c r="AE57" s="158">
        <f t="shared" si="7"/>
        <v>0</v>
      </c>
      <c r="AF57" s="157" t="str" cm="1">
        <f t="array" ref="AF57">IF(D57="Electric","--",IF(D57="Diesel",_xlfn._xlws.FILTER(DFCF[Fuel_NOX],(DFCF[MY]=E57)),""))</f>
        <v>--</v>
      </c>
      <c r="AG57" s="157" t="str" cm="1">
        <f t="array" ref="AG57">IF(D57="Electric","--",IF(D57="Gasoline",_xlfn._xlws.FILTER(GFCF[Fuel_NOX],(GFCF[MY]=E57)),""))</f>
        <v>--</v>
      </c>
      <c r="AH57" s="157">
        <f t="shared" si="8"/>
        <v>0</v>
      </c>
      <c r="AI57" s="158">
        <f t="shared" si="9"/>
        <v>0</v>
      </c>
      <c r="AJ57" s="158">
        <f t="shared" si="10"/>
        <v>0</v>
      </c>
      <c r="AK57" s="158" t="str">
        <f t="shared" si="11"/>
        <v>--</v>
      </c>
      <c r="AL57" s="158" t="str">
        <f t="shared" si="12"/>
        <v>--</v>
      </c>
      <c r="AM57" s="158" t="str">
        <f t="shared" si="13"/>
        <v>--</v>
      </c>
      <c r="AN57" s="158" t="str">
        <f t="shared" si="14"/>
        <v>--</v>
      </c>
      <c r="AO57" s="158" t="str">
        <f t="shared" si="15"/>
        <v>--</v>
      </c>
      <c r="AP57" s="157"/>
      <c r="AS57" s="44"/>
    </row>
    <row r="58" spans="1:45" s="47" customFormat="1" x14ac:dyDescent="0.35">
      <c r="A58" s="157">
        <v>57</v>
      </c>
      <c r="B58" s="157" t="s">
        <v>55</v>
      </c>
      <c r="C58" s="157" t="s">
        <v>33</v>
      </c>
      <c r="D58" s="157" t="s">
        <v>49</v>
      </c>
      <c r="E58" s="157">
        <v>2014</v>
      </c>
      <c r="F58" s="157">
        <v>130</v>
      </c>
      <c r="G58" s="157">
        <v>323</v>
      </c>
      <c r="H58" s="157"/>
      <c r="I58" s="157">
        <f t="shared" si="0"/>
        <v>175</v>
      </c>
      <c r="J58" s="157" t="str">
        <f>IF(D58="Electric","--",IF(D58="Diesel",VLOOKUP(C58,[2]ORDLF!A:B,2,FALSE),""))</f>
        <v>--</v>
      </c>
      <c r="K58" s="157" t="str">
        <f>IF(D58="Electric","--",IF(D58="Gasoline",VLOOKUP(C58,LSILF!A:C,3,FALSE),""))</f>
        <v>--</v>
      </c>
      <c r="L58" s="158">
        <f t="shared" si="16"/>
        <v>0</v>
      </c>
      <c r="M58" s="157" t="str" cm="1">
        <f t="array" ref="M58">IF(D58="Electric","--",IF(D58="Diesel",_xlfn._xlws.FILTER(DIESCH[CH Cap],(DIESCH[HP Bin]=I58)),""))</f>
        <v>--</v>
      </c>
      <c r="N58" s="157" t="str" cm="1">
        <f t="array" ref="N58">IF(D58="Electric","--",IF(D58="Gasoline",_xlfn._xlws.FILTER(LSICH[CH Cap],(LSICH[Fuel Type]=D58)*(LSICH[MY]=E58)),""))</f>
        <v>--</v>
      </c>
      <c r="O58" s="157">
        <f t="shared" si="1"/>
        <v>0</v>
      </c>
      <c r="P58" s="157">
        <f t="shared" si="2"/>
        <v>969</v>
      </c>
      <c r="Q58" s="157" t="str" cm="1">
        <f t="array" ref="Q58">IF(D58="Electric","--",IF(D58="Diesel",_xlfn._xlws.FILTER(ORDEF[HC-ZH (g/hp-hr)],(ORDEF[HP]=I58)*(ORDEF[Model_Year]=E58)),""))</f>
        <v>--</v>
      </c>
      <c r="R58" s="157" t="str" cm="1">
        <f t="array" ref="R58">IF(D58="Electric","--",IF(D58="Gasoline",_xlfn._xlws.FILTER(LSIEF[HC-ZH (g/hp-hr)],(LSIEF[Fuel]=D58)*(LSIEF[HP Bin]=I58)*(LSIEF[Model Year]=E58)),""))</f>
        <v>--</v>
      </c>
      <c r="S58" s="158">
        <f t="shared" si="3"/>
        <v>0</v>
      </c>
      <c r="T58" s="159" t="str" cm="1">
        <f t="array" ref="T58">IF(D58="Electric","--",IF(D58="Diesel",_xlfn._xlws.FILTER(ORDEF[HCDR],(ORDEF[HP]=I58)*(ORDEF[Model_Year]=E58),),""))</f>
        <v>--</v>
      </c>
      <c r="U58" s="159" t="str" cm="1">
        <f t="array" ref="U58">IF(D58="Electric","--",IF(D58="Gasoline",_xlfn._xlws.FILTER(LSIEF[HC DR],(LSIEF[Fuel]=D58)*(LSIEF[HP Bin]=I58)*(LSIEF[Model Year]=E58)),""))</f>
        <v>--</v>
      </c>
      <c r="V58" s="159">
        <f t="shared" si="4"/>
        <v>0</v>
      </c>
      <c r="W58" s="158" t="str" cm="1">
        <f t="array" ref="W58">IF(D58="Electric","--",IF(D58="Diesel",_xlfn._xlws.FILTER(ORDEF[NOXzh],(ORDEF[HP]=I58)*(ORDEF[Model_Year]=E58)),""))</f>
        <v>--</v>
      </c>
      <c r="X58" s="158" t="str" cm="1">
        <f t="array" ref="X58">IF(D58="Electric","--",IF(D58="Gasoline",_xlfn._xlws.FILTER(LSIEF[NOX-ZH (g/hp-hr)],(LSIEF[Fuel]=D58)*(LSIEF[HP Bin]=I58)*(LSIEF[Model Year]=E58)),""))</f>
        <v>--</v>
      </c>
      <c r="Y58" s="158">
        <f t="shared" si="5"/>
        <v>0</v>
      </c>
      <c r="Z58" s="159" t="str" cm="1">
        <f t="array" ref="Z58">IF(D58="Electric","--",IF(D58="Diesel",_xlfn._xlws.FILTER(ORDEF[NOXdr],(ORDEF[HP]=I58)*(ORDEF[Model_Year]=E58)),""))</f>
        <v>--</v>
      </c>
      <c r="AA58" s="159" t="str" cm="1">
        <f t="array" ref="AA58">IF(E58="Electric","--",IF(D58="Gasoline",_xlfn._xlws.FILTER(LSIEF[NOX DR],(LSIEF[Fuel]=D58)*(LSIEF[HP Bin]=I58)*(LSIEF[Model Year]=E58)),""))</f>
        <v/>
      </c>
      <c r="AB58" s="159">
        <f t="shared" si="6"/>
        <v>0</v>
      </c>
      <c r="AC58" s="158" t="str" cm="1">
        <f t="array" ref="AC58">IF(D58="Electric","--",IF(D58="Diesel",_xlfn._xlws.FILTER(DFCF[Fuel_HC],(DFCF[MY]=E58)),""))</f>
        <v>--</v>
      </c>
      <c r="AD58" s="158" t="str" cm="1">
        <f t="array" ref="AD58">IF(D58="Electric","--",IF(D58="Gasoline",_xlfn._xlws.FILTER(GFCF[Fuel_HC],(GFCF[MY]=E58)),""))</f>
        <v>--</v>
      </c>
      <c r="AE58" s="158">
        <f t="shared" si="7"/>
        <v>0</v>
      </c>
      <c r="AF58" s="157" t="str" cm="1">
        <f t="array" ref="AF58">IF(D58="Electric","--",IF(D58="Diesel",_xlfn._xlws.FILTER(DFCF[Fuel_NOX],(DFCF[MY]=E58)),""))</f>
        <v>--</v>
      </c>
      <c r="AG58" s="157" t="str" cm="1">
        <f t="array" ref="AG58">IF(D58="Electric","--",IF(D58="Gasoline",_xlfn._xlws.FILTER(GFCF[Fuel_NOX],(GFCF[MY]=E58)),""))</f>
        <v>--</v>
      </c>
      <c r="AH58" s="157">
        <f t="shared" si="8"/>
        <v>0</v>
      </c>
      <c r="AI58" s="158">
        <f t="shared" si="9"/>
        <v>0</v>
      </c>
      <c r="AJ58" s="158">
        <f t="shared" si="10"/>
        <v>0</v>
      </c>
      <c r="AK58" s="158" t="str">
        <f t="shared" si="11"/>
        <v>--</v>
      </c>
      <c r="AL58" s="158" t="str">
        <f t="shared" si="12"/>
        <v>--</v>
      </c>
      <c r="AM58" s="158" t="str">
        <f t="shared" si="13"/>
        <v>--</v>
      </c>
      <c r="AN58" s="158" t="str">
        <f t="shared" si="14"/>
        <v>--</v>
      </c>
      <c r="AO58" s="158" t="str">
        <f t="shared" si="15"/>
        <v>--</v>
      </c>
      <c r="AP58" s="157"/>
      <c r="AS58" s="44"/>
    </row>
    <row r="59" spans="1:45" s="47" customFormat="1" x14ac:dyDescent="0.35">
      <c r="A59" s="157">
        <v>58</v>
      </c>
      <c r="B59" s="157" t="s">
        <v>56</v>
      </c>
      <c r="C59" s="157" t="s">
        <v>33</v>
      </c>
      <c r="D59" s="157" t="s">
        <v>49</v>
      </c>
      <c r="E59" s="157">
        <v>2014</v>
      </c>
      <c r="F59" s="157">
        <v>130</v>
      </c>
      <c r="G59" s="157">
        <v>323</v>
      </c>
      <c r="H59" s="157"/>
      <c r="I59" s="157">
        <f t="shared" si="0"/>
        <v>175</v>
      </c>
      <c r="J59" s="157" t="str">
        <f>IF(D59="Electric","--",IF(D59="Diesel",VLOOKUP(C59,[2]ORDLF!A:B,2,FALSE),""))</f>
        <v>--</v>
      </c>
      <c r="K59" s="157" t="str">
        <f>IF(D59="Electric","--",IF(D59="Gasoline",VLOOKUP(C59,LSILF!A:C,3,FALSE),""))</f>
        <v>--</v>
      </c>
      <c r="L59" s="158">
        <f t="shared" si="16"/>
        <v>0</v>
      </c>
      <c r="M59" s="157" t="str" cm="1">
        <f t="array" ref="M59">IF(D59="Electric","--",IF(D59="Diesel",_xlfn._xlws.FILTER(DIESCH[CH Cap],(DIESCH[HP Bin]=I59)),""))</f>
        <v>--</v>
      </c>
      <c r="N59" s="157" t="str" cm="1">
        <f t="array" ref="N59">IF(D59="Electric","--",IF(D59="Gasoline",_xlfn._xlws.FILTER(LSICH[CH Cap],(LSICH[Fuel Type]=D59)*(LSICH[MY]=E59)),""))</f>
        <v>--</v>
      </c>
      <c r="O59" s="157">
        <f t="shared" si="1"/>
        <v>0</v>
      </c>
      <c r="P59" s="157">
        <f t="shared" si="2"/>
        <v>969</v>
      </c>
      <c r="Q59" s="157" t="str" cm="1">
        <f t="array" ref="Q59">IF(D59="Electric","--",IF(D59="Diesel",_xlfn._xlws.FILTER(ORDEF[HC-ZH (g/hp-hr)],(ORDEF[HP]=I59)*(ORDEF[Model_Year]=E59)),""))</f>
        <v>--</v>
      </c>
      <c r="R59" s="157" t="str" cm="1">
        <f t="array" ref="R59">IF(D59="Electric","--",IF(D59="Gasoline",_xlfn._xlws.FILTER(LSIEF[HC-ZH (g/hp-hr)],(LSIEF[Fuel]=D59)*(LSIEF[HP Bin]=I59)*(LSIEF[Model Year]=E59)),""))</f>
        <v>--</v>
      </c>
      <c r="S59" s="158">
        <f t="shared" si="3"/>
        <v>0</v>
      </c>
      <c r="T59" s="159" t="str" cm="1">
        <f t="array" ref="T59">IF(D59="Electric","--",IF(D59="Diesel",_xlfn._xlws.FILTER(ORDEF[HCDR],(ORDEF[HP]=I59)*(ORDEF[Model_Year]=E59),),""))</f>
        <v>--</v>
      </c>
      <c r="U59" s="159" t="str" cm="1">
        <f t="array" ref="U59">IF(D59="Electric","--",IF(D59="Gasoline",_xlfn._xlws.FILTER(LSIEF[HC DR],(LSIEF[Fuel]=D59)*(LSIEF[HP Bin]=I59)*(LSIEF[Model Year]=E59)),""))</f>
        <v>--</v>
      </c>
      <c r="V59" s="159">
        <f t="shared" si="4"/>
        <v>0</v>
      </c>
      <c r="W59" s="158" t="str" cm="1">
        <f t="array" ref="W59">IF(D59="Electric","--",IF(D59="Diesel",_xlfn._xlws.FILTER(ORDEF[NOXzh],(ORDEF[HP]=I59)*(ORDEF[Model_Year]=E59)),""))</f>
        <v>--</v>
      </c>
      <c r="X59" s="158" t="str" cm="1">
        <f t="array" ref="X59">IF(D59="Electric","--",IF(D59="Gasoline",_xlfn._xlws.FILTER(LSIEF[NOX-ZH (g/hp-hr)],(LSIEF[Fuel]=D59)*(LSIEF[HP Bin]=I59)*(LSIEF[Model Year]=E59)),""))</f>
        <v>--</v>
      </c>
      <c r="Y59" s="158">
        <f t="shared" si="5"/>
        <v>0</v>
      </c>
      <c r="Z59" s="159" t="str" cm="1">
        <f t="array" ref="Z59">IF(D59="Electric","--",IF(D59="Diesel",_xlfn._xlws.FILTER(ORDEF[NOXdr],(ORDEF[HP]=I59)*(ORDEF[Model_Year]=E59)),""))</f>
        <v>--</v>
      </c>
      <c r="AA59" s="159" t="str" cm="1">
        <f t="array" ref="AA59">IF(E59="Electric","--",IF(D59="Gasoline",_xlfn._xlws.FILTER(LSIEF[NOX DR],(LSIEF[Fuel]=D59)*(LSIEF[HP Bin]=I59)*(LSIEF[Model Year]=E59)),""))</f>
        <v/>
      </c>
      <c r="AB59" s="159">
        <f t="shared" si="6"/>
        <v>0</v>
      </c>
      <c r="AC59" s="158" t="str" cm="1">
        <f t="array" ref="AC59">IF(D59="Electric","--",IF(D59="Diesel",_xlfn._xlws.FILTER(DFCF[Fuel_HC],(DFCF[MY]=E59)),""))</f>
        <v>--</v>
      </c>
      <c r="AD59" s="158" t="str" cm="1">
        <f t="array" ref="AD59">IF(D59="Electric","--",IF(D59="Gasoline",_xlfn._xlws.FILTER(GFCF[Fuel_HC],(GFCF[MY]=E59)),""))</f>
        <v>--</v>
      </c>
      <c r="AE59" s="158">
        <f t="shared" si="7"/>
        <v>0</v>
      </c>
      <c r="AF59" s="157" t="str" cm="1">
        <f t="array" ref="AF59">IF(D59="Electric","--",IF(D59="Diesel",_xlfn._xlws.FILTER(DFCF[Fuel_NOX],(DFCF[MY]=E59)),""))</f>
        <v>--</v>
      </c>
      <c r="AG59" s="157" t="str" cm="1">
        <f t="array" ref="AG59">IF(D59="Electric","--",IF(D59="Gasoline",_xlfn._xlws.FILTER(GFCF[Fuel_NOX],(GFCF[MY]=E59)),""))</f>
        <v>--</v>
      </c>
      <c r="AH59" s="157">
        <f t="shared" si="8"/>
        <v>0</v>
      </c>
      <c r="AI59" s="158">
        <f t="shared" si="9"/>
        <v>0</v>
      </c>
      <c r="AJ59" s="158">
        <f t="shared" si="10"/>
        <v>0</v>
      </c>
      <c r="AK59" s="158" t="str">
        <f t="shared" si="11"/>
        <v>--</v>
      </c>
      <c r="AL59" s="158" t="str">
        <f t="shared" si="12"/>
        <v>--</v>
      </c>
      <c r="AM59" s="158" t="str">
        <f t="shared" si="13"/>
        <v>--</v>
      </c>
      <c r="AN59" s="158" t="str">
        <f t="shared" si="14"/>
        <v>--</v>
      </c>
      <c r="AO59" s="158" t="str">
        <f t="shared" si="15"/>
        <v>--</v>
      </c>
      <c r="AP59" s="157"/>
      <c r="AS59" s="44"/>
    </row>
    <row r="60" spans="1:45" s="47" customFormat="1" x14ac:dyDescent="0.35">
      <c r="A60" s="157">
        <v>59</v>
      </c>
      <c r="B60" s="157" t="s">
        <v>57</v>
      </c>
      <c r="C60" s="157" t="s">
        <v>33</v>
      </c>
      <c r="D60" s="157" t="s">
        <v>49</v>
      </c>
      <c r="E60" s="157">
        <v>2018</v>
      </c>
      <c r="F60" s="157">
        <v>58</v>
      </c>
      <c r="G60" s="157">
        <v>582.17741935483866</v>
      </c>
      <c r="H60" s="157"/>
      <c r="I60" s="157">
        <f t="shared" si="0"/>
        <v>75</v>
      </c>
      <c r="J60" s="157" t="str">
        <f>IF(D60="Electric","--",IF(D60="Diesel",VLOOKUP(C60,[2]ORDLF!A:B,2,FALSE),""))</f>
        <v>--</v>
      </c>
      <c r="K60" s="157" t="str">
        <f>IF(D60="Electric","--",IF(D60="Gasoline",VLOOKUP(C60,LSILF!A:C,3,FALSE),""))</f>
        <v>--</v>
      </c>
      <c r="L60" s="158">
        <f t="shared" si="16"/>
        <v>0</v>
      </c>
      <c r="M60" s="157" t="str" cm="1">
        <f t="array" ref="M60">IF(D60="Electric","--",IF(D60="Diesel",_xlfn._xlws.FILTER(DIESCH[CH Cap],(DIESCH[HP Bin]=I60)),""))</f>
        <v>--</v>
      </c>
      <c r="N60" s="157" t="str" cm="1">
        <f t="array" ref="N60">IF(D60="Electric","--",IF(D60="Gasoline",_xlfn._xlws.FILTER(LSICH[CH Cap],(LSICH[Fuel Type]=D60)*(LSICH[MY]=E60)),""))</f>
        <v>--</v>
      </c>
      <c r="O60" s="157">
        <f t="shared" si="1"/>
        <v>0</v>
      </c>
      <c r="P60" s="157">
        <f t="shared" si="2"/>
        <v>582.17741935483866</v>
      </c>
      <c r="Q60" s="157" t="str" cm="1">
        <f t="array" ref="Q60">IF(D60="Electric","--",IF(D60="Diesel",_xlfn._xlws.FILTER(ORDEF[HC-ZH (g/hp-hr)],(ORDEF[HP]=I60)*(ORDEF[Model_Year]=E60)),""))</f>
        <v>--</v>
      </c>
      <c r="R60" s="157" t="str" cm="1">
        <f t="array" ref="R60">IF(D60="Electric","--",IF(D60="Gasoline",_xlfn._xlws.FILTER(LSIEF[HC-ZH (g/hp-hr)],(LSIEF[Fuel]=D60)*(LSIEF[HP Bin]=I60)*(LSIEF[Model Year]=E60)),""))</f>
        <v>--</v>
      </c>
      <c r="S60" s="158">
        <f t="shared" si="3"/>
        <v>0</v>
      </c>
      <c r="T60" s="159" t="str" cm="1">
        <f t="array" ref="T60">IF(D60="Electric","--",IF(D60="Diesel",_xlfn._xlws.FILTER(ORDEF[HCDR],(ORDEF[HP]=I60)*(ORDEF[Model_Year]=E60),),""))</f>
        <v>--</v>
      </c>
      <c r="U60" s="159" t="str" cm="1">
        <f t="array" ref="U60">IF(D60="Electric","--",IF(D60="Gasoline",_xlfn._xlws.FILTER(LSIEF[HC DR],(LSIEF[Fuel]=D60)*(LSIEF[HP Bin]=I60)*(LSIEF[Model Year]=E60)),""))</f>
        <v>--</v>
      </c>
      <c r="V60" s="159">
        <f t="shared" si="4"/>
        <v>0</v>
      </c>
      <c r="W60" s="158" t="str" cm="1">
        <f t="array" ref="W60">IF(D60="Electric","--",IF(D60="Diesel",_xlfn._xlws.FILTER(ORDEF[NOXzh],(ORDEF[HP]=I60)*(ORDEF[Model_Year]=E60)),""))</f>
        <v>--</v>
      </c>
      <c r="X60" s="158" t="str" cm="1">
        <f t="array" ref="X60">IF(D60="Electric","--",IF(D60="Gasoline",_xlfn._xlws.FILTER(LSIEF[NOX-ZH (g/hp-hr)],(LSIEF[Fuel]=D60)*(LSIEF[HP Bin]=I60)*(LSIEF[Model Year]=E60)),""))</f>
        <v>--</v>
      </c>
      <c r="Y60" s="158">
        <f t="shared" si="5"/>
        <v>0</v>
      </c>
      <c r="Z60" s="159" t="str" cm="1">
        <f t="array" ref="Z60">IF(D60="Electric","--",IF(D60="Diesel",_xlfn._xlws.FILTER(ORDEF[NOXdr],(ORDEF[HP]=I60)*(ORDEF[Model_Year]=E60)),""))</f>
        <v>--</v>
      </c>
      <c r="AA60" s="159" t="str" cm="1">
        <f t="array" ref="AA60">IF(E60="Electric","--",IF(D60="Gasoline",_xlfn._xlws.FILTER(LSIEF[NOX DR],(LSIEF[Fuel]=D60)*(LSIEF[HP Bin]=I60)*(LSIEF[Model Year]=E60)),""))</f>
        <v/>
      </c>
      <c r="AB60" s="159">
        <f t="shared" si="6"/>
        <v>0</v>
      </c>
      <c r="AC60" s="158" t="str" cm="1">
        <f t="array" ref="AC60">IF(D60="Electric","--",IF(D60="Diesel",_xlfn._xlws.FILTER(DFCF[Fuel_HC],(DFCF[MY]=E60)),""))</f>
        <v>--</v>
      </c>
      <c r="AD60" s="158" t="str" cm="1">
        <f t="array" ref="AD60">IF(D60="Electric","--",IF(D60="Gasoline",_xlfn._xlws.FILTER(GFCF[Fuel_HC],(GFCF[MY]=E60)),""))</f>
        <v>--</v>
      </c>
      <c r="AE60" s="158">
        <f t="shared" si="7"/>
        <v>0</v>
      </c>
      <c r="AF60" s="157" t="str" cm="1">
        <f t="array" ref="AF60">IF(D60="Electric","--",IF(D60="Diesel",_xlfn._xlws.FILTER(DFCF[Fuel_NOX],(DFCF[MY]=E60)),""))</f>
        <v>--</v>
      </c>
      <c r="AG60" s="157" t="str" cm="1">
        <f t="array" ref="AG60">IF(D60="Electric","--",IF(D60="Gasoline",_xlfn._xlws.FILTER(GFCF[Fuel_NOX],(GFCF[MY]=E60)),""))</f>
        <v>--</v>
      </c>
      <c r="AH60" s="157">
        <f t="shared" si="8"/>
        <v>0</v>
      </c>
      <c r="AI60" s="158">
        <f t="shared" si="9"/>
        <v>0</v>
      </c>
      <c r="AJ60" s="158">
        <f t="shared" si="10"/>
        <v>0</v>
      </c>
      <c r="AK60" s="158" t="str">
        <f t="shared" si="11"/>
        <v>--</v>
      </c>
      <c r="AL60" s="158" t="str">
        <f t="shared" si="12"/>
        <v>--</v>
      </c>
      <c r="AM60" s="158" t="str">
        <f t="shared" si="13"/>
        <v>--</v>
      </c>
      <c r="AN60" s="158" t="str">
        <f t="shared" si="14"/>
        <v>--</v>
      </c>
      <c r="AO60" s="158" t="str">
        <f t="shared" si="15"/>
        <v>--</v>
      </c>
      <c r="AP60" s="157"/>
      <c r="AS60" s="44"/>
    </row>
    <row r="61" spans="1:45" s="47" customFormat="1" x14ac:dyDescent="0.35">
      <c r="A61" s="157">
        <v>60</v>
      </c>
      <c r="B61" s="157" t="s">
        <v>58</v>
      </c>
      <c r="C61" s="157" t="s">
        <v>33</v>
      </c>
      <c r="D61" s="157" t="s">
        <v>49</v>
      </c>
      <c r="E61" s="157">
        <v>2018</v>
      </c>
      <c r="F61" s="157">
        <v>58</v>
      </c>
      <c r="G61" s="157">
        <v>582.17741935483866</v>
      </c>
      <c r="H61" s="157"/>
      <c r="I61" s="157">
        <f t="shared" si="0"/>
        <v>75</v>
      </c>
      <c r="J61" s="157" t="str">
        <f>IF(D61="Electric","--",IF(D61="Diesel",VLOOKUP(C61,[2]ORDLF!A:B,2,FALSE),""))</f>
        <v>--</v>
      </c>
      <c r="K61" s="157" t="str">
        <f>IF(D61="Electric","--",IF(D61="Gasoline",VLOOKUP(C61,LSILF!A:C,3,FALSE),""))</f>
        <v>--</v>
      </c>
      <c r="L61" s="158">
        <f t="shared" si="16"/>
        <v>0</v>
      </c>
      <c r="M61" s="157" t="str" cm="1">
        <f t="array" ref="M61">IF(D61="Electric","--",IF(D61="Diesel",_xlfn._xlws.FILTER(DIESCH[CH Cap],(DIESCH[HP Bin]=I61)),""))</f>
        <v>--</v>
      </c>
      <c r="N61" s="157" t="str" cm="1">
        <f t="array" ref="N61">IF(D61="Electric","--",IF(D61="Gasoline",_xlfn._xlws.FILTER(LSICH[CH Cap],(LSICH[Fuel Type]=D61)*(LSICH[MY]=E61)),""))</f>
        <v>--</v>
      </c>
      <c r="O61" s="157">
        <f t="shared" si="1"/>
        <v>0</v>
      </c>
      <c r="P61" s="157">
        <f t="shared" si="2"/>
        <v>582.17741935483866</v>
      </c>
      <c r="Q61" s="157" t="str" cm="1">
        <f t="array" ref="Q61">IF(D61="Electric","--",IF(D61="Diesel",_xlfn._xlws.FILTER(ORDEF[HC-ZH (g/hp-hr)],(ORDEF[HP]=I61)*(ORDEF[Model_Year]=E61)),""))</f>
        <v>--</v>
      </c>
      <c r="R61" s="157" t="str" cm="1">
        <f t="array" ref="R61">IF(D61="Electric","--",IF(D61="Gasoline",_xlfn._xlws.FILTER(LSIEF[HC-ZH (g/hp-hr)],(LSIEF[Fuel]=D61)*(LSIEF[HP Bin]=I61)*(LSIEF[Model Year]=E61)),""))</f>
        <v>--</v>
      </c>
      <c r="S61" s="158">
        <f t="shared" si="3"/>
        <v>0</v>
      </c>
      <c r="T61" s="159" t="str" cm="1">
        <f t="array" ref="T61">IF(D61="Electric","--",IF(D61="Diesel",_xlfn._xlws.FILTER(ORDEF[HCDR],(ORDEF[HP]=I61)*(ORDEF[Model_Year]=E61),),""))</f>
        <v>--</v>
      </c>
      <c r="U61" s="159" t="str" cm="1">
        <f t="array" ref="U61">IF(D61="Electric","--",IF(D61="Gasoline",_xlfn._xlws.FILTER(LSIEF[HC DR],(LSIEF[Fuel]=D61)*(LSIEF[HP Bin]=I61)*(LSIEF[Model Year]=E61)),""))</f>
        <v>--</v>
      </c>
      <c r="V61" s="159">
        <f t="shared" si="4"/>
        <v>0</v>
      </c>
      <c r="W61" s="158" t="str" cm="1">
        <f t="array" ref="W61">IF(D61="Electric","--",IF(D61="Diesel",_xlfn._xlws.FILTER(ORDEF[NOXzh],(ORDEF[HP]=I61)*(ORDEF[Model_Year]=E61)),""))</f>
        <v>--</v>
      </c>
      <c r="X61" s="158" t="str" cm="1">
        <f t="array" ref="X61">IF(D61="Electric","--",IF(D61="Gasoline",_xlfn._xlws.FILTER(LSIEF[NOX-ZH (g/hp-hr)],(LSIEF[Fuel]=D61)*(LSIEF[HP Bin]=I61)*(LSIEF[Model Year]=E61)),""))</f>
        <v>--</v>
      </c>
      <c r="Y61" s="158">
        <f t="shared" si="5"/>
        <v>0</v>
      </c>
      <c r="Z61" s="159" t="str" cm="1">
        <f t="array" ref="Z61">IF(D61="Electric","--",IF(D61="Diesel",_xlfn._xlws.FILTER(ORDEF[NOXdr],(ORDEF[HP]=I61)*(ORDEF[Model_Year]=E61)),""))</f>
        <v>--</v>
      </c>
      <c r="AA61" s="159" t="str" cm="1">
        <f t="array" ref="AA61">IF(E61="Electric","--",IF(D61="Gasoline",_xlfn._xlws.FILTER(LSIEF[NOX DR],(LSIEF[Fuel]=D61)*(LSIEF[HP Bin]=I61)*(LSIEF[Model Year]=E61)),""))</f>
        <v/>
      </c>
      <c r="AB61" s="159">
        <f t="shared" si="6"/>
        <v>0</v>
      </c>
      <c r="AC61" s="158" t="str" cm="1">
        <f t="array" ref="AC61">IF(D61="Electric","--",IF(D61="Diesel",_xlfn._xlws.FILTER(DFCF[Fuel_HC],(DFCF[MY]=E61)),""))</f>
        <v>--</v>
      </c>
      <c r="AD61" s="158" t="str" cm="1">
        <f t="array" ref="AD61">IF(D61="Electric","--",IF(D61="Gasoline",_xlfn._xlws.FILTER(GFCF[Fuel_HC],(GFCF[MY]=E61)),""))</f>
        <v>--</v>
      </c>
      <c r="AE61" s="158">
        <f t="shared" si="7"/>
        <v>0</v>
      </c>
      <c r="AF61" s="157" t="str" cm="1">
        <f t="array" ref="AF61">IF(D61="Electric","--",IF(D61="Diesel",_xlfn._xlws.FILTER(DFCF[Fuel_NOX],(DFCF[MY]=E61)),""))</f>
        <v>--</v>
      </c>
      <c r="AG61" s="157" t="str" cm="1">
        <f t="array" ref="AG61">IF(D61="Electric","--",IF(D61="Gasoline",_xlfn._xlws.FILTER(GFCF[Fuel_NOX],(GFCF[MY]=E61)),""))</f>
        <v>--</v>
      </c>
      <c r="AH61" s="157">
        <f t="shared" si="8"/>
        <v>0</v>
      </c>
      <c r="AI61" s="158">
        <f t="shared" si="9"/>
        <v>0</v>
      </c>
      <c r="AJ61" s="158">
        <f t="shared" si="10"/>
        <v>0</v>
      </c>
      <c r="AK61" s="158" t="str">
        <f t="shared" si="11"/>
        <v>--</v>
      </c>
      <c r="AL61" s="158" t="str">
        <f t="shared" si="12"/>
        <v>--</v>
      </c>
      <c r="AM61" s="158" t="str">
        <f t="shared" si="13"/>
        <v>--</v>
      </c>
      <c r="AN61" s="158" t="str">
        <f t="shared" si="14"/>
        <v>--</v>
      </c>
      <c r="AO61" s="158" t="str">
        <f t="shared" si="15"/>
        <v>--</v>
      </c>
      <c r="AP61" s="157"/>
      <c r="AS61" s="44"/>
    </row>
    <row r="62" spans="1:45" s="47" customFormat="1" x14ac:dyDescent="0.35">
      <c r="A62" s="157">
        <v>61</v>
      </c>
      <c r="B62" s="157" t="s">
        <v>59</v>
      </c>
      <c r="C62" s="157" t="s">
        <v>33</v>
      </c>
      <c r="D62" s="157" t="s">
        <v>16</v>
      </c>
      <c r="E62" s="157">
        <v>1994</v>
      </c>
      <c r="F62" s="157">
        <v>200</v>
      </c>
      <c r="G62" s="157">
        <v>582.17741935483866</v>
      </c>
      <c r="H62" s="157"/>
      <c r="I62" s="157">
        <f t="shared" si="0"/>
        <v>300</v>
      </c>
      <c r="J62" s="157" t="str">
        <f>IF(D62="Electric","--",IF(D62="Diesel",VLOOKUP(C62,[2]ORDLF!A:B,2,FALSE),""))</f>
        <v/>
      </c>
      <c r="K62" s="157">
        <f>IF(D62="Electric","--",IF(D62="Gasoline",VLOOKUP(C62,LSILF!A:C,3,FALSE),""))</f>
        <v>0.8</v>
      </c>
      <c r="L62" s="158">
        <f t="shared" si="16"/>
        <v>0.8</v>
      </c>
      <c r="M62" s="157" t="str" cm="1">
        <f t="array" ref="M62">IF(D62="Electric","--",IF(D62="Diesel",_xlfn._xlws.FILTER(DIESCH[CH Cap],(DIESCH[HP Bin]=I62)),""))</f>
        <v/>
      </c>
      <c r="N62" s="157" cm="1">
        <f t="array" ref="N62">IF(D62="Electric","--",IF(D62="Gasoline",_xlfn._xlws.FILTER(LSICH[CH Cap],(LSICH[Fuel Type]=D62)*(LSICH[MY]=E62)),""))</f>
        <v>7000</v>
      </c>
      <c r="O62" s="157">
        <f t="shared" si="1"/>
        <v>7000</v>
      </c>
      <c r="P62" s="157">
        <f t="shared" si="2"/>
        <v>13390.08064516129</v>
      </c>
      <c r="Q62" s="157" t="str" cm="1">
        <f t="array" ref="Q62">IF(D62="Electric","--",IF(D62="Diesel",_xlfn._xlws.FILTER(ORDEF[HC-ZH (g/hp-hr)],(ORDEF[HP]=I62)*(ORDEF[Model_Year]=E62)),""))</f>
        <v/>
      </c>
      <c r="R62" s="157" cm="1">
        <f t="array" ref="R62">IF(D62="Electric","--",IF(D62="Gasoline",_xlfn._xlws.FILTER(LSIEF[HC-ZH (g/hp-hr)],(LSIEF[Fuel]=D62)*(LSIEF[HP Bin]=I62)*(LSIEF[Model Year]=E62)),""))</f>
        <v>1.61</v>
      </c>
      <c r="S62" s="158">
        <f t="shared" si="3"/>
        <v>1.61</v>
      </c>
      <c r="T62" s="159" t="str" cm="1">
        <f t="array" ref="T62">IF(D62="Electric","--",IF(D62="Diesel",_xlfn._xlws.FILTER(ORDEF[HCDR],(ORDEF[HP]=I62)*(ORDEF[Model_Year]=E62),),""))</f>
        <v/>
      </c>
      <c r="U62" s="159" cm="1">
        <f t="array" ref="U62">IF(D62="Electric","--",IF(D62="Gasoline",_xlfn._xlws.FILTER(LSIEF[HC DR],(LSIEF[Fuel]=D62)*(LSIEF[HP Bin]=I62)*(LSIEF[Model Year]=E62)),""))</f>
        <v>4.1499999999999999E-5</v>
      </c>
      <c r="V62" s="159">
        <f t="shared" si="4"/>
        <v>4.1499999999999999E-5</v>
      </c>
      <c r="W62" s="158" t="str" cm="1">
        <f t="array" ref="W62">IF(D62="Electric","--",IF(D62="Diesel",_xlfn._xlws.FILTER(ORDEF[NOXzh],(ORDEF[HP]=I62)*(ORDEF[Model_Year]=E62)),""))</f>
        <v/>
      </c>
      <c r="X62" s="158" cm="1">
        <f t="array" ref="X62">IF(D62="Electric","--",IF(D62="Gasoline",_xlfn._xlws.FILTER(LSIEF[NOX-ZH (g/hp-hr)],(LSIEF[Fuel]=D62)*(LSIEF[HP Bin]=I62)*(LSIEF[Model Year]=E62)),""))</f>
        <v>12.94</v>
      </c>
      <c r="Y62" s="158">
        <f t="shared" si="5"/>
        <v>12.94</v>
      </c>
      <c r="Z62" s="159" t="str" cm="1">
        <f t="array" ref="Z62">IF(D62="Electric","--",IF(D62="Diesel",_xlfn._xlws.FILTER(ORDEF[NOXdr],(ORDEF[HP]=I62)*(ORDEF[Model_Year]=E62)),""))</f>
        <v/>
      </c>
      <c r="AA62" s="159" cm="1">
        <f t="array" ref="AA62">IF(E62="Electric","--",IF(D62="Gasoline",_xlfn._xlws.FILTER(LSIEF[NOX DR],(LSIEF[Fuel]=D62)*(LSIEF[HP Bin]=I62)*(LSIEF[Model Year]=E62)),""))</f>
        <v>1.27E-4</v>
      </c>
      <c r="AB62" s="159">
        <f t="shared" si="6"/>
        <v>1.27E-4</v>
      </c>
      <c r="AC62" s="158" t="str" cm="1">
        <f t="array" ref="AC62">IF(D62="Electric","--",IF(D62="Diesel",_xlfn._xlws.FILTER(DFCF[Fuel_HC],(DFCF[MY]=E62)),""))</f>
        <v/>
      </c>
      <c r="AD62" s="158" cm="1">
        <f t="array" ref="AD62">IF(D62="Electric","--",IF(D62="Gasoline",_xlfn._xlws.FILTER(GFCF[Fuel_HC],(GFCF[MY]=E62)),""))</f>
        <v>0.85</v>
      </c>
      <c r="AE62" s="158">
        <f t="shared" si="7"/>
        <v>0.85</v>
      </c>
      <c r="AF62" s="157" t="str" cm="1">
        <f t="array" ref="AF62">IF(D62="Electric","--",IF(D62="Diesel",_xlfn._xlws.FILTER(DFCF[Fuel_NOX],(DFCF[MY]=E62)),""))</f>
        <v/>
      </c>
      <c r="AG62" s="157" cm="1">
        <f t="array" ref="AG62">IF(D62="Electric","--",IF(D62="Gasoline",_xlfn._xlws.FILTER(GFCF[Fuel_NOX],(GFCF[MY]=E62)),""))</f>
        <v>0.86699999999999999</v>
      </c>
      <c r="AH62" s="157">
        <f t="shared" si="8"/>
        <v>0.86699999999999999</v>
      </c>
      <c r="AI62" s="158">
        <f t="shared" si="9"/>
        <v>1.6154250000000001</v>
      </c>
      <c r="AJ62" s="158">
        <f t="shared" si="10"/>
        <v>11.989742999999999</v>
      </c>
      <c r="AK62" s="158">
        <f t="shared" si="11"/>
        <v>331.73889857496158</v>
      </c>
      <c r="AL62" s="158">
        <f t="shared" si="12"/>
        <v>2462.1781494138413</v>
      </c>
      <c r="AM62" s="158">
        <f t="shared" si="13"/>
        <v>0.16586944928748079</v>
      </c>
      <c r="AN62" s="158">
        <f t="shared" si="14"/>
        <v>1.2310890747069207</v>
      </c>
      <c r="AO62" s="158">
        <f t="shared" si="15"/>
        <v>0.15256671945462483</v>
      </c>
      <c r="AP62" s="157"/>
      <c r="AS62" s="44"/>
    </row>
    <row r="63" spans="1:45" s="47" customFormat="1" x14ac:dyDescent="0.35">
      <c r="A63" s="157">
        <v>62</v>
      </c>
      <c r="B63" s="157" t="s">
        <v>60</v>
      </c>
      <c r="C63" s="157" t="s">
        <v>33</v>
      </c>
      <c r="D63" s="157" t="s">
        <v>16</v>
      </c>
      <c r="E63" s="157">
        <v>1995</v>
      </c>
      <c r="F63" s="157">
        <v>200</v>
      </c>
      <c r="G63" s="157">
        <v>582.17741935483866</v>
      </c>
      <c r="H63" s="157"/>
      <c r="I63" s="157">
        <f t="shared" si="0"/>
        <v>300</v>
      </c>
      <c r="J63" s="157" t="str">
        <f>IF(D63="Electric","--",IF(D63="Diesel",VLOOKUP(C63,[2]ORDLF!A:B,2,FALSE),""))</f>
        <v/>
      </c>
      <c r="K63" s="157">
        <f>IF(D63="Electric","--",IF(D63="Gasoline",VLOOKUP(C63,LSILF!A:C,3,FALSE),""))</f>
        <v>0.8</v>
      </c>
      <c r="L63" s="158">
        <f t="shared" si="16"/>
        <v>0.8</v>
      </c>
      <c r="M63" s="157" t="str" cm="1">
        <f t="array" ref="M63">IF(D63="Electric","--",IF(D63="Diesel",_xlfn._xlws.FILTER(DIESCH[CH Cap],(DIESCH[HP Bin]=I63)),""))</f>
        <v/>
      </c>
      <c r="N63" s="157" cm="1">
        <f t="array" ref="N63">IF(D63="Electric","--",IF(D63="Gasoline",_xlfn._xlws.FILTER(LSICH[CH Cap],(LSICH[Fuel Type]=D63)*(LSICH[MY]=E63)),""))</f>
        <v>7000</v>
      </c>
      <c r="O63" s="157">
        <f t="shared" si="1"/>
        <v>7000</v>
      </c>
      <c r="P63" s="157">
        <f t="shared" si="2"/>
        <v>12807.903225806451</v>
      </c>
      <c r="Q63" s="157" t="str" cm="1">
        <f t="array" ref="Q63">IF(D63="Electric","--",IF(D63="Diesel",_xlfn._xlws.FILTER(ORDEF[HC-ZH (g/hp-hr)],(ORDEF[HP]=I63)*(ORDEF[Model_Year]=E63)),""))</f>
        <v/>
      </c>
      <c r="R63" s="157" cm="1">
        <f t="array" ref="R63">IF(D63="Electric","--",IF(D63="Gasoline",_xlfn._xlws.FILTER(LSIEF[HC-ZH (g/hp-hr)],(LSIEF[Fuel]=D63)*(LSIEF[HP Bin]=I63)*(LSIEF[Model Year]=E63)),""))</f>
        <v>1.61</v>
      </c>
      <c r="S63" s="158">
        <f t="shared" si="3"/>
        <v>1.61</v>
      </c>
      <c r="T63" s="159" t="str" cm="1">
        <f t="array" ref="T63">IF(D63="Electric","--",IF(D63="Diesel",_xlfn._xlws.FILTER(ORDEF[HCDR],(ORDEF[HP]=I63)*(ORDEF[Model_Year]=E63),),""))</f>
        <v/>
      </c>
      <c r="U63" s="159" cm="1">
        <f t="array" ref="U63">IF(D63="Electric","--",IF(D63="Gasoline",_xlfn._xlws.FILTER(LSIEF[HC DR],(LSIEF[Fuel]=D63)*(LSIEF[HP Bin]=I63)*(LSIEF[Model Year]=E63)),""))</f>
        <v>4.1499999999999999E-5</v>
      </c>
      <c r="V63" s="159">
        <f t="shared" si="4"/>
        <v>4.1499999999999999E-5</v>
      </c>
      <c r="W63" s="158" t="str" cm="1">
        <f t="array" ref="W63">IF(D63="Electric","--",IF(D63="Diesel",_xlfn._xlws.FILTER(ORDEF[NOXzh],(ORDEF[HP]=I63)*(ORDEF[Model_Year]=E63)),""))</f>
        <v/>
      </c>
      <c r="X63" s="158" cm="1">
        <f t="array" ref="X63">IF(D63="Electric","--",IF(D63="Gasoline",_xlfn._xlws.FILTER(LSIEF[NOX-ZH (g/hp-hr)],(LSIEF[Fuel]=D63)*(LSIEF[HP Bin]=I63)*(LSIEF[Model Year]=E63)),""))</f>
        <v>12.94</v>
      </c>
      <c r="Y63" s="158">
        <f t="shared" si="5"/>
        <v>12.94</v>
      </c>
      <c r="Z63" s="159" t="str" cm="1">
        <f t="array" ref="Z63">IF(D63="Electric","--",IF(D63="Diesel",_xlfn._xlws.FILTER(ORDEF[NOXdr],(ORDEF[HP]=I63)*(ORDEF[Model_Year]=E63)),""))</f>
        <v/>
      </c>
      <c r="AA63" s="159" cm="1">
        <f t="array" ref="AA63">IF(E63="Electric","--",IF(D63="Gasoline",_xlfn._xlws.FILTER(LSIEF[NOX DR],(LSIEF[Fuel]=D63)*(LSIEF[HP Bin]=I63)*(LSIEF[Model Year]=E63)),""))</f>
        <v>1.27E-4</v>
      </c>
      <c r="AB63" s="159">
        <f t="shared" si="6"/>
        <v>1.27E-4</v>
      </c>
      <c r="AC63" s="158" t="str" cm="1">
        <f t="array" ref="AC63">IF(D63="Electric","--",IF(D63="Diesel",_xlfn._xlws.FILTER(DFCF[Fuel_HC],(DFCF[MY]=E63)),""))</f>
        <v/>
      </c>
      <c r="AD63" s="158" cm="1">
        <f t="array" ref="AD63">IF(D63="Electric","--",IF(D63="Gasoline",_xlfn._xlws.FILTER(GFCF[Fuel_HC],(GFCF[MY]=E63)),""))</f>
        <v>0.85</v>
      </c>
      <c r="AE63" s="158">
        <f t="shared" si="7"/>
        <v>0.85</v>
      </c>
      <c r="AF63" s="157" t="str" cm="1">
        <f t="array" ref="AF63">IF(D63="Electric","--",IF(D63="Diesel",_xlfn._xlws.FILTER(DFCF[Fuel_NOX],(DFCF[MY]=E63)),""))</f>
        <v/>
      </c>
      <c r="AG63" s="157" cm="1">
        <f t="array" ref="AG63">IF(D63="Electric","--",IF(D63="Gasoline",_xlfn._xlws.FILTER(GFCF[Fuel_NOX],(GFCF[MY]=E63)),""))</f>
        <v>0.86699999999999999</v>
      </c>
      <c r="AH63" s="157">
        <f t="shared" si="8"/>
        <v>0.86699999999999999</v>
      </c>
      <c r="AI63" s="158">
        <f t="shared" si="9"/>
        <v>1.6154250000000001</v>
      </c>
      <c r="AJ63" s="158">
        <f t="shared" si="10"/>
        <v>11.989742999999999</v>
      </c>
      <c r="AK63" s="158">
        <f t="shared" si="11"/>
        <v>331.73889857496158</v>
      </c>
      <c r="AL63" s="158">
        <f t="shared" si="12"/>
        <v>2462.1781494138413</v>
      </c>
      <c r="AM63" s="158">
        <f t="shared" si="13"/>
        <v>0.16586944928748079</v>
      </c>
      <c r="AN63" s="158">
        <f t="shared" si="14"/>
        <v>1.2310890747069207</v>
      </c>
      <c r="AO63" s="158">
        <f t="shared" si="15"/>
        <v>0.15256671945462483</v>
      </c>
      <c r="AP63" s="157"/>
      <c r="AS63" s="44"/>
    </row>
    <row r="64" spans="1:45" s="47" customFormat="1" x14ac:dyDescent="0.35">
      <c r="A64" s="157">
        <v>63</v>
      </c>
      <c r="B64" s="157" t="s">
        <v>61</v>
      </c>
      <c r="C64" s="157" t="s">
        <v>33</v>
      </c>
      <c r="D64" s="157" t="s">
        <v>16</v>
      </c>
      <c r="E64" s="157">
        <v>1995</v>
      </c>
      <c r="F64" s="157">
        <v>200</v>
      </c>
      <c r="G64" s="157">
        <v>582.17741935483866</v>
      </c>
      <c r="H64" s="157"/>
      <c r="I64" s="157">
        <f t="shared" si="0"/>
        <v>300</v>
      </c>
      <c r="J64" s="157" t="str">
        <f>IF(D64="Electric","--",IF(D64="Diesel",VLOOKUP(C64,[2]ORDLF!A:B,2,FALSE),""))</f>
        <v/>
      </c>
      <c r="K64" s="157">
        <f>IF(D64="Electric","--",IF(D64="Gasoline",VLOOKUP(C64,LSILF!A:C,3,FALSE),""))</f>
        <v>0.8</v>
      </c>
      <c r="L64" s="158">
        <f t="shared" si="16"/>
        <v>0.8</v>
      </c>
      <c r="M64" s="157" t="str" cm="1">
        <f t="array" ref="M64">IF(D64="Electric","--",IF(D64="Diesel",_xlfn._xlws.FILTER(DIESCH[CH Cap],(DIESCH[HP Bin]=I64)),""))</f>
        <v/>
      </c>
      <c r="N64" s="157" cm="1">
        <f t="array" ref="N64">IF(D64="Electric","--",IF(D64="Gasoline",_xlfn._xlws.FILTER(LSICH[CH Cap],(LSICH[Fuel Type]=D64)*(LSICH[MY]=E64)),""))</f>
        <v>7000</v>
      </c>
      <c r="O64" s="157">
        <f t="shared" si="1"/>
        <v>7000</v>
      </c>
      <c r="P64" s="157">
        <f t="shared" si="2"/>
        <v>12807.903225806451</v>
      </c>
      <c r="Q64" s="157" t="str" cm="1">
        <f t="array" ref="Q64">IF(D64="Electric","--",IF(D64="Diesel",_xlfn._xlws.FILTER(ORDEF[HC-ZH (g/hp-hr)],(ORDEF[HP]=I64)*(ORDEF[Model_Year]=E64)),""))</f>
        <v/>
      </c>
      <c r="R64" s="157" cm="1">
        <f t="array" ref="R64">IF(D64="Electric","--",IF(D64="Gasoline",_xlfn._xlws.FILTER(LSIEF[HC-ZH (g/hp-hr)],(LSIEF[Fuel]=D64)*(LSIEF[HP Bin]=I64)*(LSIEF[Model Year]=E64)),""))</f>
        <v>1.61</v>
      </c>
      <c r="S64" s="158">
        <f t="shared" si="3"/>
        <v>1.61</v>
      </c>
      <c r="T64" s="159" t="str" cm="1">
        <f t="array" ref="T64">IF(D64="Electric","--",IF(D64="Diesel",_xlfn._xlws.FILTER(ORDEF[HCDR],(ORDEF[HP]=I64)*(ORDEF[Model_Year]=E64),),""))</f>
        <v/>
      </c>
      <c r="U64" s="159" cm="1">
        <f t="array" ref="U64">IF(D64="Electric","--",IF(D64="Gasoline",_xlfn._xlws.FILTER(LSIEF[HC DR],(LSIEF[Fuel]=D64)*(LSIEF[HP Bin]=I64)*(LSIEF[Model Year]=E64)),""))</f>
        <v>4.1499999999999999E-5</v>
      </c>
      <c r="V64" s="159">
        <f t="shared" si="4"/>
        <v>4.1499999999999999E-5</v>
      </c>
      <c r="W64" s="158" t="str" cm="1">
        <f t="array" ref="W64">IF(D64="Electric","--",IF(D64="Diesel",_xlfn._xlws.FILTER(ORDEF[NOXzh],(ORDEF[HP]=I64)*(ORDEF[Model_Year]=E64)),""))</f>
        <v/>
      </c>
      <c r="X64" s="158" cm="1">
        <f t="array" ref="X64">IF(D64="Electric","--",IF(D64="Gasoline",_xlfn._xlws.FILTER(LSIEF[NOX-ZH (g/hp-hr)],(LSIEF[Fuel]=D64)*(LSIEF[HP Bin]=I64)*(LSIEF[Model Year]=E64)),""))</f>
        <v>12.94</v>
      </c>
      <c r="Y64" s="158">
        <f t="shared" si="5"/>
        <v>12.94</v>
      </c>
      <c r="Z64" s="159" t="str" cm="1">
        <f t="array" ref="Z64">IF(D64="Electric","--",IF(D64="Diesel",_xlfn._xlws.FILTER(ORDEF[NOXdr],(ORDEF[HP]=I64)*(ORDEF[Model_Year]=E64)),""))</f>
        <v/>
      </c>
      <c r="AA64" s="159" cm="1">
        <f t="array" ref="AA64">IF(E64="Electric","--",IF(D64="Gasoline",_xlfn._xlws.FILTER(LSIEF[NOX DR],(LSIEF[Fuel]=D64)*(LSIEF[HP Bin]=I64)*(LSIEF[Model Year]=E64)),""))</f>
        <v>1.27E-4</v>
      </c>
      <c r="AB64" s="159">
        <f t="shared" si="6"/>
        <v>1.27E-4</v>
      </c>
      <c r="AC64" s="158" t="str" cm="1">
        <f t="array" ref="AC64">IF(D64="Electric","--",IF(D64="Diesel",_xlfn._xlws.FILTER(DFCF[Fuel_HC],(DFCF[MY]=E64)),""))</f>
        <v/>
      </c>
      <c r="AD64" s="158" cm="1">
        <f t="array" ref="AD64">IF(D64="Electric","--",IF(D64="Gasoline",_xlfn._xlws.FILTER(GFCF[Fuel_HC],(GFCF[MY]=E64)),""))</f>
        <v>0.85</v>
      </c>
      <c r="AE64" s="158">
        <f t="shared" si="7"/>
        <v>0.85</v>
      </c>
      <c r="AF64" s="157" t="str" cm="1">
        <f t="array" ref="AF64">IF(D64="Electric","--",IF(D64="Diesel",_xlfn._xlws.FILTER(DFCF[Fuel_NOX],(DFCF[MY]=E64)),""))</f>
        <v/>
      </c>
      <c r="AG64" s="157" cm="1">
        <f t="array" ref="AG64">IF(D64="Electric","--",IF(D64="Gasoline",_xlfn._xlws.FILTER(GFCF[Fuel_NOX],(GFCF[MY]=E64)),""))</f>
        <v>0.86699999999999999</v>
      </c>
      <c r="AH64" s="157">
        <f t="shared" si="8"/>
        <v>0.86699999999999999</v>
      </c>
      <c r="AI64" s="158">
        <f t="shared" si="9"/>
        <v>1.6154250000000001</v>
      </c>
      <c r="AJ64" s="158">
        <f t="shared" si="10"/>
        <v>11.989742999999999</v>
      </c>
      <c r="AK64" s="158">
        <f t="shared" si="11"/>
        <v>331.73889857496158</v>
      </c>
      <c r="AL64" s="158">
        <f t="shared" si="12"/>
        <v>2462.1781494138413</v>
      </c>
      <c r="AM64" s="158">
        <f t="shared" si="13"/>
        <v>0.16586944928748079</v>
      </c>
      <c r="AN64" s="158">
        <f t="shared" si="14"/>
        <v>1.2310890747069207</v>
      </c>
      <c r="AO64" s="158">
        <f t="shared" si="15"/>
        <v>0.15256671945462483</v>
      </c>
      <c r="AP64" s="157"/>
      <c r="AS64" s="44"/>
    </row>
    <row r="65" spans="1:45" s="47" customFormat="1" x14ac:dyDescent="0.35">
      <c r="A65" s="157">
        <v>64</v>
      </c>
      <c r="B65" s="157" t="s">
        <v>62</v>
      </c>
      <c r="C65" s="157" t="s">
        <v>33</v>
      </c>
      <c r="D65" s="157" t="s">
        <v>16</v>
      </c>
      <c r="E65" s="157">
        <v>1996</v>
      </c>
      <c r="F65" s="157">
        <v>200</v>
      </c>
      <c r="G65" s="157">
        <v>582.17741935483866</v>
      </c>
      <c r="H65" s="157"/>
      <c r="I65" s="157">
        <f t="shared" si="0"/>
        <v>300</v>
      </c>
      <c r="J65" s="157" t="str">
        <f>IF(D65="Electric","--",IF(D65="Diesel",VLOOKUP(C65,[2]ORDLF!A:B,2,FALSE),""))</f>
        <v/>
      </c>
      <c r="K65" s="157">
        <f>IF(D65="Electric","--",IF(D65="Gasoline",VLOOKUP(C65,LSILF!A:C,3,FALSE),""))</f>
        <v>0.8</v>
      </c>
      <c r="L65" s="158">
        <f t="shared" si="16"/>
        <v>0.8</v>
      </c>
      <c r="M65" s="157" t="str" cm="1">
        <f t="array" ref="M65">IF(D65="Electric","--",IF(D65="Diesel",_xlfn._xlws.FILTER(DIESCH[CH Cap],(DIESCH[HP Bin]=I65)),""))</f>
        <v/>
      </c>
      <c r="N65" s="157" cm="1">
        <f t="array" ref="N65">IF(D65="Electric","--",IF(D65="Gasoline",_xlfn._xlws.FILTER(LSICH[CH Cap],(LSICH[Fuel Type]=D65)*(LSICH[MY]=E65)),""))</f>
        <v>7000</v>
      </c>
      <c r="O65" s="157">
        <f t="shared" si="1"/>
        <v>7000</v>
      </c>
      <c r="P65" s="157">
        <f t="shared" si="2"/>
        <v>12225.725806451612</v>
      </c>
      <c r="Q65" s="157" t="str" cm="1">
        <f t="array" ref="Q65">IF(D65="Electric","--",IF(D65="Diesel",_xlfn._xlws.FILTER(ORDEF[HC-ZH (g/hp-hr)],(ORDEF[HP]=I65)*(ORDEF[Model_Year]=E65)),""))</f>
        <v/>
      </c>
      <c r="R65" s="157" cm="1">
        <f t="array" ref="R65">IF(D65="Electric","--",IF(D65="Gasoline",_xlfn._xlws.FILTER(LSIEF[HC-ZH (g/hp-hr)],(LSIEF[Fuel]=D65)*(LSIEF[HP Bin]=I65)*(LSIEF[Model Year]=E65)),""))</f>
        <v>1.61</v>
      </c>
      <c r="S65" s="158">
        <f t="shared" si="3"/>
        <v>1.61</v>
      </c>
      <c r="T65" s="159" t="str" cm="1">
        <f t="array" ref="T65">IF(D65="Electric","--",IF(D65="Diesel",_xlfn._xlws.FILTER(ORDEF[HCDR],(ORDEF[HP]=I65)*(ORDEF[Model_Year]=E65),),""))</f>
        <v/>
      </c>
      <c r="U65" s="159" cm="1">
        <f t="array" ref="U65">IF(D65="Electric","--",IF(D65="Gasoline",_xlfn._xlws.FILTER(LSIEF[HC DR],(LSIEF[Fuel]=D65)*(LSIEF[HP Bin]=I65)*(LSIEF[Model Year]=E65)),""))</f>
        <v>4.1499999999999999E-5</v>
      </c>
      <c r="V65" s="159">
        <f t="shared" si="4"/>
        <v>4.1499999999999999E-5</v>
      </c>
      <c r="W65" s="158" t="str" cm="1">
        <f t="array" ref="W65">IF(D65="Electric","--",IF(D65="Diesel",_xlfn._xlws.FILTER(ORDEF[NOXzh],(ORDEF[HP]=I65)*(ORDEF[Model_Year]=E65)),""))</f>
        <v/>
      </c>
      <c r="X65" s="158" cm="1">
        <f t="array" ref="X65">IF(D65="Electric","--",IF(D65="Gasoline",_xlfn._xlws.FILTER(LSIEF[NOX-ZH (g/hp-hr)],(LSIEF[Fuel]=D65)*(LSIEF[HP Bin]=I65)*(LSIEF[Model Year]=E65)),""))</f>
        <v>12.94</v>
      </c>
      <c r="Y65" s="158">
        <f t="shared" si="5"/>
        <v>12.94</v>
      </c>
      <c r="Z65" s="159" t="str" cm="1">
        <f t="array" ref="Z65">IF(D65="Electric","--",IF(D65="Diesel",_xlfn._xlws.FILTER(ORDEF[NOXdr],(ORDEF[HP]=I65)*(ORDEF[Model_Year]=E65)),""))</f>
        <v/>
      </c>
      <c r="AA65" s="159" cm="1">
        <f t="array" ref="AA65">IF(E65="Electric","--",IF(D65="Gasoline",_xlfn._xlws.FILTER(LSIEF[NOX DR],(LSIEF[Fuel]=D65)*(LSIEF[HP Bin]=I65)*(LSIEF[Model Year]=E65)),""))</f>
        <v>1.27E-4</v>
      </c>
      <c r="AB65" s="159">
        <f t="shared" si="6"/>
        <v>1.27E-4</v>
      </c>
      <c r="AC65" s="158" t="str" cm="1">
        <f t="array" ref="AC65">IF(D65="Electric","--",IF(D65="Diesel",_xlfn._xlws.FILTER(DFCF[Fuel_HC],(DFCF[MY]=E65)),""))</f>
        <v/>
      </c>
      <c r="AD65" s="158" cm="1">
        <f t="array" ref="AD65">IF(D65="Electric","--",IF(D65="Gasoline",_xlfn._xlws.FILTER(GFCF[Fuel_HC],(GFCF[MY]=E65)),""))</f>
        <v>1</v>
      </c>
      <c r="AE65" s="158">
        <f t="shared" si="7"/>
        <v>1</v>
      </c>
      <c r="AF65" s="157" t="str" cm="1">
        <f t="array" ref="AF65">IF(D65="Electric","--",IF(D65="Diesel",_xlfn._xlws.FILTER(DFCF[Fuel_NOX],(DFCF[MY]=E65)),""))</f>
        <v/>
      </c>
      <c r="AG65" s="157" cm="1">
        <f t="array" ref="AG65">IF(D65="Electric","--",IF(D65="Gasoline",_xlfn._xlws.FILTER(GFCF[Fuel_NOX],(GFCF[MY]=E65)),""))</f>
        <v>0.97699999999999998</v>
      </c>
      <c r="AH65" s="157">
        <f t="shared" si="8"/>
        <v>0.97699999999999998</v>
      </c>
      <c r="AI65" s="158">
        <f t="shared" si="9"/>
        <v>1.9005000000000001</v>
      </c>
      <c r="AJ65" s="158">
        <f t="shared" si="10"/>
        <v>13.510932999999998</v>
      </c>
      <c r="AK65" s="158">
        <f t="shared" si="11"/>
        <v>390.2810571470136</v>
      </c>
      <c r="AL65" s="158">
        <f t="shared" si="12"/>
        <v>2774.565227194144</v>
      </c>
      <c r="AM65" s="158">
        <f t="shared" si="13"/>
        <v>0.19514052857350681</v>
      </c>
      <c r="AN65" s="158">
        <f t="shared" si="14"/>
        <v>1.3872826135970722</v>
      </c>
      <c r="AO65" s="158">
        <f t="shared" si="15"/>
        <v>0.17949025818191156</v>
      </c>
      <c r="AP65" s="157"/>
      <c r="AS65" s="44"/>
    </row>
    <row r="66" spans="1:45" s="47" customFormat="1" x14ac:dyDescent="0.35">
      <c r="A66" s="157">
        <v>65</v>
      </c>
      <c r="B66" s="157" t="s">
        <v>63</v>
      </c>
      <c r="C66" s="157" t="s">
        <v>33</v>
      </c>
      <c r="D66" s="157" t="s">
        <v>16</v>
      </c>
      <c r="E66" s="157">
        <v>1996</v>
      </c>
      <c r="F66" s="157">
        <v>200</v>
      </c>
      <c r="G66" s="157">
        <v>582.17741935483866</v>
      </c>
      <c r="H66" s="157"/>
      <c r="I66" s="157">
        <f t="shared" ref="I66:I129" si="17">IF(AND(F66&lt;25,F66&gt;0),25,IF(AND(F66&lt;50,F66&gt;=25),50,IF(AND(F66&lt;75,F66&gt;=50),75,IF(AND(F66&lt;100,F66&gt;=75),100,IF(AND(F66&lt;175,F66&gt;=100),175,IF(AND(F66&lt;300,F66&gt;=175),300,IF(AND(F66&lt;600,F66&gt;=300),600,IF(AND(F66&lt;750,F66&gt;=600),750,IF(F66&gt;750,9999)))))))))</f>
        <v>300</v>
      </c>
      <c r="J66" s="157" t="str">
        <f>IF(D66="Electric","--",IF(D66="Diesel",VLOOKUP(C66,[2]ORDLF!A:B,2,FALSE),""))</f>
        <v/>
      </c>
      <c r="K66" s="157">
        <f>IF(D66="Electric","--",IF(D66="Gasoline",VLOOKUP(C66,LSILF!A:C,3,FALSE),""))</f>
        <v>0.8</v>
      </c>
      <c r="L66" s="158">
        <f t="shared" si="16"/>
        <v>0.8</v>
      </c>
      <c r="M66" s="157" t="str" cm="1">
        <f t="array" ref="M66">IF(D66="Electric","--",IF(D66="Diesel",_xlfn._xlws.FILTER(DIESCH[CH Cap],(DIESCH[HP Bin]=I66)),""))</f>
        <v/>
      </c>
      <c r="N66" s="157" cm="1">
        <f t="array" ref="N66">IF(D66="Electric","--",IF(D66="Gasoline",_xlfn._xlws.FILTER(LSICH[CH Cap],(LSICH[Fuel Type]=D66)*(LSICH[MY]=E66)),""))</f>
        <v>7000</v>
      </c>
      <c r="O66" s="157">
        <f t="shared" ref="O66:O129" si="18">SUM(M66:N66)</f>
        <v>7000</v>
      </c>
      <c r="P66" s="157">
        <f t="shared" ref="P66:P129" si="19">ABS(IF(E66=2017,G66,(G66*(2017-E66))))</f>
        <v>12225.725806451612</v>
      </c>
      <c r="Q66" s="157" t="str" cm="1">
        <f t="array" ref="Q66">IF(D66="Electric","--",IF(D66="Diesel",_xlfn._xlws.FILTER(ORDEF[HC-ZH (g/hp-hr)],(ORDEF[HP]=I66)*(ORDEF[Model_Year]=E66)),""))</f>
        <v/>
      </c>
      <c r="R66" s="157" cm="1">
        <f t="array" ref="R66">IF(D66="Electric","--",IF(D66="Gasoline",_xlfn._xlws.FILTER(LSIEF[HC-ZH (g/hp-hr)],(LSIEF[Fuel]=D66)*(LSIEF[HP Bin]=I66)*(LSIEF[Model Year]=E66)),""))</f>
        <v>1.61</v>
      </c>
      <c r="S66" s="158">
        <f t="shared" ref="S66:S129" si="20">SUM(Q66:R66)</f>
        <v>1.61</v>
      </c>
      <c r="T66" s="159" t="str" cm="1">
        <f t="array" ref="T66">IF(D66="Electric","--",IF(D66="Diesel",_xlfn._xlws.FILTER(ORDEF[HCDR],(ORDEF[HP]=I66)*(ORDEF[Model_Year]=E66),),""))</f>
        <v/>
      </c>
      <c r="U66" s="159" cm="1">
        <f t="array" ref="U66">IF(D66="Electric","--",IF(D66="Gasoline",_xlfn._xlws.FILTER(LSIEF[HC DR],(LSIEF[Fuel]=D66)*(LSIEF[HP Bin]=I66)*(LSIEF[Model Year]=E66)),""))</f>
        <v>4.1499999999999999E-5</v>
      </c>
      <c r="V66" s="159">
        <f t="shared" ref="V66:V129" si="21">SUM(T66:U66)</f>
        <v>4.1499999999999999E-5</v>
      </c>
      <c r="W66" s="158" t="str" cm="1">
        <f t="array" ref="W66">IF(D66="Electric","--",IF(D66="Diesel",_xlfn._xlws.FILTER(ORDEF[NOXzh],(ORDEF[HP]=I66)*(ORDEF[Model_Year]=E66)),""))</f>
        <v/>
      </c>
      <c r="X66" s="158" cm="1">
        <f t="array" ref="X66">IF(D66="Electric","--",IF(D66="Gasoline",_xlfn._xlws.FILTER(LSIEF[NOX-ZH (g/hp-hr)],(LSIEF[Fuel]=D66)*(LSIEF[HP Bin]=I66)*(LSIEF[Model Year]=E66)),""))</f>
        <v>12.94</v>
      </c>
      <c r="Y66" s="158">
        <f t="shared" ref="Y66:Y129" si="22">SUM(W66:X66)</f>
        <v>12.94</v>
      </c>
      <c r="Z66" s="159" t="str" cm="1">
        <f t="array" ref="Z66">IF(D66="Electric","--",IF(D66="Diesel",_xlfn._xlws.FILTER(ORDEF[NOXdr],(ORDEF[HP]=I66)*(ORDEF[Model_Year]=E66)),""))</f>
        <v/>
      </c>
      <c r="AA66" s="159" cm="1">
        <f t="array" ref="AA66">IF(E66="Electric","--",IF(D66="Gasoline",_xlfn._xlws.FILTER(LSIEF[NOX DR],(LSIEF[Fuel]=D66)*(LSIEF[HP Bin]=I66)*(LSIEF[Model Year]=E66)),""))</f>
        <v>1.27E-4</v>
      </c>
      <c r="AB66" s="159">
        <f t="shared" ref="AB66:AB129" si="23">SUM(Z66:AA66)</f>
        <v>1.27E-4</v>
      </c>
      <c r="AC66" s="158" t="str" cm="1">
        <f t="array" ref="AC66">IF(D66="Electric","--",IF(D66="Diesel",_xlfn._xlws.FILTER(DFCF[Fuel_HC],(DFCF[MY]=E66)),""))</f>
        <v/>
      </c>
      <c r="AD66" s="158" cm="1">
        <f t="array" ref="AD66">IF(D66="Electric","--",IF(D66="Gasoline",_xlfn._xlws.FILTER(GFCF[Fuel_HC],(GFCF[MY]=E66)),""))</f>
        <v>1</v>
      </c>
      <c r="AE66" s="158">
        <f t="shared" ref="AE66:AE129" si="24">SUM(AC66:AD66)</f>
        <v>1</v>
      </c>
      <c r="AF66" s="157" t="str" cm="1">
        <f t="array" ref="AF66">IF(D66="Electric","--",IF(D66="Diesel",_xlfn._xlws.FILTER(DFCF[Fuel_NOX],(DFCF[MY]=E66)),""))</f>
        <v/>
      </c>
      <c r="AG66" s="157" cm="1">
        <f t="array" ref="AG66">IF(D66="Electric","--",IF(D66="Gasoline",_xlfn._xlws.FILTER(GFCF[Fuel_NOX],(GFCF[MY]=E66)),""))</f>
        <v>0.97699999999999998</v>
      </c>
      <c r="AH66" s="157">
        <f t="shared" ref="AH66:AH129" si="25">SUM(AF66:AG66)</f>
        <v>0.97699999999999998</v>
      </c>
      <c r="AI66" s="158">
        <f t="shared" ref="AI66:AI129" si="26">IFERROR((S66+V66*IF(P66&gt;O66,O66,P66))*AE66,"0")</f>
        <v>1.9005000000000001</v>
      </c>
      <c r="AJ66" s="158">
        <f t="shared" ref="AJ66:AJ129" si="27">IFERROR((Y66+AB66*IF(P66&gt;O66,O66,P66))*AH66,"0")</f>
        <v>13.510932999999998</v>
      </c>
      <c r="AK66" s="158">
        <f t="shared" ref="AK66:AK129" si="28">IF($D66="Electric","--",CONVERT(AI66*$F66*$L66*$G66,"g","lbm"))</f>
        <v>390.2810571470136</v>
      </c>
      <c r="AL66" s="158">
        <f t="shared" ref="AL66:AL129" si="29">IF($D66="Electric","--",CONVERT(AJ66*$F66*$L66*$G66,"g","lbm"))</f>
        <v>2774.565227194144</v>
      </c>
      <c r="AM66" s="158">
        <f t="shared" ref="AM66:AM129" si="30">IF($D66="Electric","--",CONVERT(AK66,"lbm","ton"))</f>
        <v>0.19514052857350681</v>
      </c>
      <c r="AN66" s="158">
        <f t="shared" ref="AN66:AN129" si="31">IF($D66="Electric","--",CONVERT(AL66,"lbm","ton"))</f>
        <v>1.3872826135970722</v>
      </c>
      <c r="AO66" s="158">
        <f t="shared" ref="AO66:AO129" si="32">IF(D66="Electric",AM66,IF(D66="Diesel",AM66*1.21,AM66*0.9198))</f>
        <v>0.17949025818191156</v>
      </c>
      <c r="AP66" s="157"/>
      <c r="AS66" s="44"/>
    </row>
    <row r="67" spans="1:45" s="47" customFormat="1" x14ac:dyDescent="0.35">
      <c r="A67" s="157">
        <v>66</v>
      </c>
      <c r="B67" s="157" t="s">
        <v>64</v>
      </c>
      <c r="C67" s="157" t="s">
        <v>33</v>
      </c>
      <c r="D67" s="157" t="s">
        <v>16</v>
      </c>
      <c r="E67" s="157">
        <v>1996</v>
      </c>
      <c r="F67" s="157">
        <v>200</v>
      </c>
      <c r="G67" s="157">
        <v>582.17741935483866</v>
      </c>
      <c r="H67" s="157"/>
      <c r="I67" s="157">
        <f t="shared" si="17"/>
        <v>300</v>
      </c>
      <c r="J67" s="157" t="str">
        <f>IF(D67="Electric","--",IF(D67="Diesel",VLOOKUP(C67,[2]ORDLF!A:B,2,FALSE),""))</f>
        <v/>
      </c>
      <c r="K67" s="157">
        <f>IF(D67="Electric","--",IF(D67="Gasoline",VLOOKUP(C67,LSILF!A:C,3,FALSE),""))</f>
        <v>0.8</v>
      </c>
      <c r="L67" s="158">
        <f t="shared" si="16"/>
        <v>0.8</v>
      </c>
      <c r="M67" s="157" t="str" cm="1">
        <f t="array" ref="M67">IF(D67="Electric","--",IF(D67="Diesel",_xlfn._xlws.FILTER(DIESCH[CH Cap],(DIESCH[HP Bin]=I67)),""))</f>
        <v/>
      </c>
      <c r="N67" s="157" cm="1">
        <f t="array" ref="N67">IF(D67="Electric","--",IF(D67="Gasoline",_xlfn._xlws.FILTER(LSICH[CH Cap],(LSICH[Fuel Type]=D67)*(LSICH[MY]=E67)),""))</f>
        <v>7000</v>
      </c>
      <c r="O67" s="157">
        <f t="shared" si="18"/>
        <v>7000</v>
      </c>
      <c r="P67" s="157">
        <f t="shared" si="19"/>
        <v>12225.725806451612</v>
      </c>
      <c r="Q67" s="157" t="str" cm="1">
        <f t="array" ref="Q67">IF(D67="Electric","--",IF(D67="Diesel",_xlfn._xlws.FILTER(ORDEF[HC-ZH (g/hp-hr)],(ORDEF[HP]=I67)*(ORDEF[Model_Year]=E67)),""))</f>
        <v/>
      </c>
      <c r="R67" s="157" cm="1">
        <f t="array" ref="R67">IF(D67="Electric","--",IF(D67="Gasoline",_xlfn._xlws.FILTER(LSIEF[HC-ZH (g/hp-hr)],(LSIEF[Fuel]=D67)*(LSIEF[HP Bin]=I67)*(LSIEF[Model Year]=E67)),""))</f>
        <v>1.61</v>
      </c>
      <c r="S67" s="158">
        <f t="shared" si="20"/>
        <v>1.61</v>
      </c>
      <c r="T67" s="159" t="str" cm="1">
        <f t="array" ref="T67">IF(D67="Electric","--",IF(D67="Diesel",_xlfn._xlws.FILTER(ORDEF[HCDR],(ORDEF[HP]=I67)*(ORDEF[Model_Year]=E67),),""))</f>
        <v/>
      </c>
      <c r="U67" s="159" cm="1">
        <f t="array" ref="U67">IF(D67="Electric","--",IF(D67="Gasoline",_xlfn._xlws.FILTER(LSIEF[HC DR],(LSIEF[Fuel]=D67)*(LSIEF[HP Bin]=I67)*(LSIEF[Model Year]=E67)),""))</f>
        <v>4.1499999999999999E-5</v>
      </c>
      <c r="V67" s="159">
        <f t="shared" si="21"/>
        <v>4.1499999999999999E-5</v>
      </c>
      <c r="W67" s="158" t="str" cm="1">
        <f t="array" ref="W67">IF(D67="Electric","--",IF(D67="Diesel",_xlfn._xlws.FILTER(ORDEF[NOXzh],(ORDEF[HP]=I67)*(ORDEF[Model_Year]=E67)),""))</f>
        <v/>
      </c>
      <c r="X67" s="158" cm="1">
        <f t="array" ref="X67">IF(D67="Electric","--",IF(D67="Gasoline",_xlfn._xlws.FILTER(LSIEF[NOX-ZH (g/hp-hr)],(LSIEF[Fuel]=D67)*(LSIEF[HP Bin]=I67)*(LSIEF[Model Year]=E67)),""))</f>
        <v>12.94</v>
      </c>
      <c r="Y67" s="158">
        <f t="shared" si="22"/>
        <v>12.94</v>
      </c>
      <c r="Z67" s="159" t="str" cm="1">
        <f t="array" ref="Z67">IF(D67="Electric","--",IF(D67="Diesel",_xlfn._xlws.FILTER(ORDEF[NOXdr],(ORDEF[HP]=I67)*(ORDEF[Model_Year]=E67)),""))</f>
        <v/>
      </c>
      <c r="AA67" s="159" cm="1">
        <f t="array" ref="AA67">IF(E67="Electric","--",IF(D67="Gasoline",_xlfn._xlws.FILTER(LSIEF[NOX DR],(LSIEF[Fuel]=D67)*(LSIEF[HP Bin]=I67)*(LSIEF[Model Year]=E67)),""))</f>
        <v>1.27E-4</v>
      </c>
      <c r="AB67" s="159">
        <f t="shared" si="23"/>
        <v>1.27E-4</v>
      </c>
      <c r="AC67" s="158" t="str" cm="1">
        <f t="array" ref="AC67">IF(D67="Electric","--",IF(D67="Diesel",_xlfn._xlws.FILTER(DFCF[Fuel_HC],(DFCF[MY]=E67)),""))</f>
        <v/>
      </c>
      <c r="AD67" s="158" cm="1">
        <f t="array" ref="AD67">IF(D67="Electric","--",IF(D67="Gasoline",_xlfn._xlws.FILTER(GFCF[Fuel_HC],(GFCF[MY]=E67)),""))</f>
        <v>1</v>
      </c>
      <c r="AE67" s="158">
        <f t="shared" si="24"/>
        <v>1</v>
      </c>
      <c r="AF67" s="157" t="str" cm="1">
        <f t="array" ref="AF67">IF(D67="Electric","--",IF(D67="Diesel",_xlfn._xlws.FILTER(DFCF[Fuel_NOX],(DFCF[MY]=E67)),""))</f>
        <v/>
      </c>
      <c r="AG67" s="157" cm="1">
        <f t="array" ref="AG67">IF(D67="Electric","--",IF(D67="Gasoline",_xlfn._xlws.FILTER(GFCF[Fuel_NOX],(GFCF[MY]=E67)),""))</f>
        <v>0.97699999999999998</v>
      </c>
      <c r="AH67" s="157">
        <f t="shared" si="25"/>
        <v>0.97699999999999998</v>
      </c>
      <c r="AI67" s="158">
        <f t="shared" si="26"/>
        <v>1.9005000000000001</v>
      </c>
      <c r="AJ67" s="158">
        <f t="shared" si="27"/>
        <v>13.510932999999998</v>
      </c>
      <c r="AK67" s="158">
        <f t="shared" si="28"/>
        <v>390.2810571470136</v>
      </c>
      <c r="AL67" s="158">
        <f t="shared" si="29"/>
        <v>2774.565227194144</v>
      </c>
      <c r="AM67" s="158">
        <f t="shared" si="30"/>
        <v>0.19514052857350681</v>
      </c>
      <c r="AN67" s="158">
        <f t="shared" si="31"/>
        <v>1.3872826135970722</v>
      </c>
      <c r="AO67" s="158">
        <f t="shared" si="32"/>
        <v>0.17949025818191156</v>
      </c>
      <c r="AP67" s="157"/>
      <c r="AS67" s="44"/>
    </row>
    <row r="68" spans="1:45" s="47" customFormat="1" x14ac:dyDescent="0.35">
      <c r="A68" s="157">
        <v>67</v>
      </c>
      <c r="B68" s="157" t="s">
        <v>65</v>
      </c>
      <c r="C68" s="157" t="s">
        <v>33</v>
      </c>
      <c r="D68" s="157" t="s">
        <v>16</v>
      </c>
      <c r="E68" s="157">
        <v>1996</v>
      </c>
      <c r="F68" s="157">
        <v>200</v>
      </c>
      <c r="G68" s="157">
        <v>582.17741935483866</v>
      </c>
      <c r="H68" s="157"/>
      <c r="I68" s="157">
        <f t="shared" si="17"/>
        <v>300</v>
      </c>
      <c r="J68" s="157" t="str">
        <f>IF(D68="Electric","--",IF(D68="Diesel",VLOOKUP(C68,[2]ORDLF!A:B,2,FALSE),""))</f>
        <v/>
      </c>
      <c r="K68" s="157">
        <f>IF(D68="Electric","--",IF(D68="Gasoline",VLOOKUP(C68,LSILF!A:C,3,FALSE),""))</f>
        <v>0.8</v>
      </c>
      <c r="L68" s="158">
        <f t="shared" si="16"/>
        <v>0.8</v>
      </c>
      <c r="M68" s="157" t="str" cm="1">
        <f t="array" ref="M68">IF(D68="Electric","--",IF(D68="Diesel",_xlfn._xlws.FILTER(DIESCH[CH Cap],(DIESCH[HP Bin]=I68)),""))</f>
        <v/>
      </c>
      <c r="N68" s="157" cm="1">
        <f t="array" ref="N68">IF(D68="Electric","--",IF(D68="Gasoline",_xlfn._xlws.FILTER(LSICH[CH Cap],(LSICH[Fuel Type]=D68)*(LSICH[MY]=E68)),""))</f>
        <v>7000</v>
      </c>
      <c r="O68" s="157">
        <f t="shared" si="18"/>
        <v>7000</v>
      </c>
      <c r="P68" s="157">
        <f t="shared" si="19"/>
        <v>12225.725806451612</v>
      </c>
      <c r="Q68" s="157" t="str" cm="1">
        <f t="array" ref="Q68">IF(D68="Electric","--",IF(D68="Diesel",_xlfn._xlws.FILTER(ORDEF[HC-ZH (g/hp-hr)],(ORDEF[HP]=I68)*(ORDEF[Model_Year]=E68)),""))</f>
        <v/>
      </c>
      <c r="R68" s="157" cm="1">
        <f t="array" ref="R68">IF(D68="Electric","--",IF(D68="Gasoline",_xlfn._xlws.FILTER(LSIEF[HC-ZH (g/hp-hr)],(LSIEF[Fuel]=D68)*(LSIEF[HP Bin]=I68)*(LSIEF[Model Year]=E68)),""))</f>
        <v>1.61</v>
      </c>
      <c r="S68" s="158">
        <f t="shared" si="20"/>
        <v>1.61</v>
      </c>
      <c r="T68" s="159" t="str" cm="1">
        <f t="array" ref="T68">IF(D68="Electric","--",IF(D68="Diesel",_xlfn._xlws.FILTER(ORDEF[HCDR],(ORDEF[HP]=I68)*(ORDEF[Model_Year]=E68),),""))</f>
        <v/>
      </c>
      <c r="U68" s="159" cm="1">
        <f t="array" ref="U68">IF(D68="Electric","--",IF(D68="Gasoline",_xlfn._xlws.FILTER(LSIEF[HC DR],(LSIEF[Fuel]=D68)*(LSIEF[HP Bin]=I68)*(LSIEF[Model Year]=E68)),""))</f>
        <v>4.1499999999999999E-5</v>
      </c>
      <c r="V68" s="159">
        <f t="shared" si="21"/>
        <v>4.1499999999999999E-5</v>
      </c>
      <c r="W68" s="158" t="str" cm="1">
        <f t="array" ref="W68">IF(D68="Electric","--",IF(D68="Diesel",_xlfn._xlws.FILTER(ORDEF[NOXzh],(ORDEF[HP]=I68)*(ORDEF[Model_Year]=E68)),""))</f>
        <v/>
      </c>
      <c r="X68" s="158" cm="1">
        <f t="array" ref="X68">IF(D68="Electric","--",IF(D68="Gasoline",_xlfn._xlws.FILTER(LSIEF[NOX-ZH (g/hp-hr)],(LSIEF[Fuel]=D68)*(LSIEF[HP Bin]=I68)*(LSIEF[Model Year]=E68)),""))</f>
        <v>12.94</v>
      </c>
      <c r="Y68" s="158">
        <f t="shared" si="22"/>
        <v>12.94</v>
      </c>
      <c r="Z68" s="159" t="str" cm="1">
        <f t="array" ref="Z68">IF(D68="Electric","--",IF(D68="Diesel",_xlfn._xlws.FILTER(ORDEF[NOXdr],(ORDEF[HP]=I68)*(ORDEF[Model_Year]=E68)),""))</f>
        <v/>
      </c>
      <c r="AA68" s="159" cm="1">
        <f t="array" ref="AA68">IF(E68="Electric","--",IF(D68="Gasoline",_xlfn._xlws.FILTER(LSIEF[NOX DR],(LSIEF[Fuel]=D68)*(LSIEF[HP Bin]=I68)*(LSIEF[Model Year]=E68)),""))</f>
        <v>1.27E-4</v>
      </c>
      <c r="AB68" s="159">
        <f t="shared" si="23"/>
        <v>1.27E-4</v>
      </c>
      <c r="AC68" s="158" t="str" cm="1">
        <f t="array" ref="AC68">IF(D68="Electric","--",IF(D68="Diesel",_xlfn._xlws.FILTER(DFCF[Fuel_HC],(DFCF[MY]=E68)),""))</f>
        <v/>
      </c>
      <c r="AD68" s="158" cm="1">
        <f t="array" ref="AD68">IF(D68="Electric","--",IF(D68="Gasoline",_xlfn._xlws.FILTER(GFCF[Fuel_HC],(GFCF[MY]=E68)),""))</f>
        <v>1</v>
      </c>
      <c r="AE68" s="158">
        <f t="shared" si="24"/>
        <v>1</v>
      </c>
      <c r="AF68" s="157" t="str" cm="1">
        <f t="array" ref="AF68">IF(D68="Electric","--",IF(D68="Diesel",_xlfn._xlws.FILTER(DFCF[Fuel_NOX],(DFCF[MY]=E68)),""))</f>
        <v/>
      </c>
      <c r="AG68" s="157" cm="1">
        <f t="array" ref="AG68">IF(D68="Electric","--",IF(D68="Gasoline",_xlfn._xlws.FILTER(GFCF[Fuel_NOX],(GFCF[MY]=E68)),""))</f>
        <v>0.97699999999999998</v>
      </c>
      <c r="AH68" s="157">
        <f t="shared" si="25"/>
        <v>0.97699999999999998</v>
      </c>
      <c r="AI68" s="158">
        <f t="shared" si="26"/>
        <v>1.9005000000000001</v>
      </c>
      <c r="AJ68" s="158">
        <f t="shared" si="27"/>
        <v>13.510932999999998</v>
      </c>
      <c r="AK68" s="158">
        <f t="shared" si="28"/>
        <v>390.2810571470136</v>
      </c>
      <c r="AL68" s="158">
        <f t="shared" si="29"/>
        <v>2774.565227194144</v>
      </c>
      <c r="AM68" s="158">
        <f t="shared" si="30"/>
        <v>0.19514052857350681</v>
      </c>
      <c r="AN68" s="158">
        <f t="shared" si="31"/>
        <v>1.3872826135970722</v>
      </c>
      <c r="AO68" s="158">
        <f t="shared" si="32"/>
        <v>0.17949025818191156</v>
      </c>
      <c r="AP68" s="157"/>
      <c r="AS68" s="44"/>
    </row>
    <row r="69" spans="1:45" s="47" customFormat="1" x14ac:dyDescent="0.35">
      <c r="A69" s="157">
        <v>68</v>
      </c>
      <c r="B69" s="157" t="s">
        <v>66</v>
      </c>
      <c r="C69" s="157" t="s">
        <v>33</v>
      </c>
      <c r="D69" s="157" t="s">
        <v>16</v>
      </c>
      <c r="E69" s="157">
        <v>1996</v>
      </c>
      <c r="F69" s="157">
        <v>200</v>
      </c>
      <c r="G69" s="157">
        <v>582.17741935483866</v>
      </c>
      <c r="H69" s="157"/>
      <c r="I69" s="157">
        <f t="shared" si="17"/>
        <v>300</v>
      </c>
      <c r="J69" s="157" t="str">
        <f>IF(D69="Electric","--",IF(D69="Diesel",VLOOKUP(C69,[2]ORDLF!A:B,2,FALSE),""))</f>
        <v/>
      </c>
      <c r="K69" s="157">
        <f>IF(D69="Electric","--",IF(D69="Gasoline",VLOOKUP(C69,LSILF!A:C,3,FALSE),""))</f>
        <v>0.8</v>
      </c>
      <c r="L69" s="158">
        <f t="shared" si="16"/>
        <v>0.8</v>
      </c>
      <c r="M69" s="157" t="str" cm="1">
        <f t="array" ref="M69">IF(D69="Electric","--",IF(D69="Diesel",_xlfn._xlws.FILTER(DIESCH[CH Cap],(DIESCH[HP Bin]=I69)),""))</f>
        <v/>
      </c>
      <c r="N69" s="157" cm="1">
        <f t="array" ref="N69">IF(D69="Electric","--",IF(D69="Gasoline",_xlfn._xlws.FILTER(LSICH[CH Cap],(LSICH[Fuel Type]=D69)*(LSICH[MY]=E69)),""))</f>
        <v>7000</v>
      </c>
      <c r="O69" s="157">
        <f t="shared" si="18"/>
        <v>7000</v>
      </c>
      <c r="P69" s="157">
        <f t="shared" si="19"/>
        <v>12225.725806451612</v>
      </c>
      <c r="Q69" s="157" t="str" cm="1">
        <f t="array" ref="Q69">IF(D69="Electric","--",IF(D69="Diesel",_xlfn._xlws.FILTER(ORDEF[HC-ZH (g/hp-hr)],(ORDEF[HP]=I69)*(ORDEF[Model_Year]=E69)),""))</f>
        <v/>
      </c>
      <c r="R69" s="157" cm="1">
        <f t="array" ref="R69">IF(D69="Electric","--",IF(D69="Gasoline",_xlfn._xlws.FILTER(LSIEF[HC-ZH (g/hp-hr)],(LSIEF[Fuel]=D69)*(LSIEF[HP Bin]=I69)*(LSIEF[Model Year]=E69)),""))</f>
        <v>1.61</v>
      </c>
      <c r="S69" s="158">
        <f t="shared" si="20"/>
        <v>1.61</v>
      </c>
      <c r="T69" s="159" t="str" cm="1">
        <f t="array" ref="T69">IF(D69="Electric","--",IF(D69="Diesel",_xlfn._xlws.FILTER(ORDEF[HCDR],(ORDEF[HP]=I69)*(ORDEF[Model_Year]=E69),),""))</f>
        <v/>
      </c>
      <c r="U69" s="159" cm="1">
        <f t="array" ref="U69">IF(D69="Electric","--",IF(D69="Gasoline",_xlfn._xlws.FILTER(LSIEF[HC DR],(LSIEF[Fuel]=D69)*(LSIEF[HP Bin]=I69)*(LSIEF[Model Year]=E69)),""))</f>
        <v>4.1499999999999999E-5</v>
      </c>
      <c r="V69" s="159">
        <f t="shared" si="21"/>
        <v>4.1499999999999999E-5</v>
      </c>
      <c r="W69" s="158" t="str" cm="1">
        <f t="array" ref="W69">IF(D69="Electric","--",IF(D69="Diesel",_xlfn._xlws.FILTER(ORDEF[NOXzh],(ORDEF[HP]=I69)*(ORDEF[Model_Year]=E69)),""))</f>
        <v/>
      </c>
      <c r="X69" s="158" cm="1">
        <f t="array" ref="X69">IF(D69="Electric","--",IF(D69="Gasoline",_xlfn._xlws.FILTER(LSIEF[NOX-ZH (g/hp-hr)],(LSIEF[Fuel]=D69)*(LSIEF[HP Bin]=I69)*(LSIEF[Model Year]=E69)),""))</f>
        <v>12.94</v>
      </c>
      <c r="Y69" s="158">
        <f t="shared" si="22"/>
        <v>12.94</v>
      </c>
      <c r="Z69" s="159" t="str" cm="1">
        <f t="array" ref="Z69">IF(D69="Electric","--",IF(D69="Diesel",_xlfn._xlws.FILTER(ORDEF[NOXdr],(ORDEF[HP]=I69)*(ORDEF[Model_Year]=E69)),""))</f>
        <v/>
      </c>
      <c r="AA69" s="159" cm="1">
        <f t="array" ref="AA69">IF(E69="Electric","--",IF(D69="Gasoline",_xlfn._xlws.FILTER(LSIEF[NOX DR],(LSIEF[Fuel]=D69)*(LSIEF[HP Bin]=I69)*(LSIEF[Model Year]=E69)),""))</f>
        <v>1.27E-4</v>
      </c>
      <c r="AB69" s="159">
        <f t="shared" si="23"/>
        <v>1.27E-4</v>
      </c>
      <c r="AC69" s="158" t="str" cm="1">
        <f t="array" ref="AC69">IF(D69="Electric","--",IF(D69="Diesel",_xlfn._xlws.FILTER(DFCF[Fuel_HC],(DFCF[MY]=E69)),""))</f>
        <v/>
      </c>
      <c r="AD69" s="158" cm="1">
        <f t="array" ref="AD69">IF(D69="Electric","--",IF(D69="Gasoline",_xlfn._xlws.FILTER(GFCF[Fuel_HC],(GFCF[MY]=E69)),""))</f>
        <v>1</v>
      </c>
      <c r="AE69" s="158">
        <f t="shared" si="24"/>
        <v>1</v>
      </c>
      <c r="AF69" s="157" t="str" cm="1">
        <f t="array" ref="AF69">IF(D69="Electric","--",IF(D69="Diesel",_xlfn._xlws.FILTER(DFCF[Fuel_NOX],(DFCF[MY]=E69)),""))</f>
        <v/>
      </c>
      <c r="AG69" s="157" cm="1">
        <f t="array" ref="AG69">IF(D69="Electric","--",IF(D69="Gasoline",_xlfn._xlws.FILTER(GFCF[Fuel_NOX],(GFCF[MY]=E69)),""))</f>
        <v>0.97699999999999998</v>
      </c>
      <c r="AH69" s="157">
        <f t="shared" si="25"/>
        <v>0.97699999999999998</v>
      </c>
      <c r="AI69" s="158">
        <f t="shared" si="26"/>
        <v>1.9005000000000001</v>
      </c>
      <c r="AJ69" s="158">
        <f t="shared" si="27"/>
        <v>13.510932999999998</v>
      </c>
      <c r="AK69" s="158">
        <f t="shared" si="28"/>
        <v>390.2810571470136</v>
      </c>
      <c r="AL69" s="158">
        <f t="shared" si="29"/>
        <v>2774.565227194144</v>
      </c>
      <c r="AM69" s="158">
        <f t="shared" si="30"/>
        <v>0.19514052857350681</v>
      </c>
      <c r="AN69" s="158">
        <f t="shared" si="31"/>
        <v>1.3872826135970722</v>
      </c>
      <c r="AO69" s="158">
        <f t="shared" si="32"/>
        <v>0.17949025818191156</v>
      </c>
      <c r="AP69" s="157"/>
      <c r="AS69" s="44"/>
    </row>
    <row r="70" spans="1:45" s="47" customFormat="1" x14ac:dyDescent="0.35">
      <c r="A70" s="157">
        <v>69</v>
      </c>
      <c r="B70" s="157" t="s">
        <v>67</v>
      </c>
      <c r="C70" s="157" t="s">
        <v>33</v>
      </c>
      <c r="D70" s="157" t="s">
        <v>16</v>
      </c>
      <c r="E70" s="157">
        <v>1997</v>
      </c>
      <c r="F70" s="157">
        <v>200</v>
      </c>
      <c r="G70" s="157">
        <v>582.17741935483866</v>
      </c>
      <c r="H70" s="157"/>
      <c r="I70" s="157">
        <f t="shared" si="17"/>
        <v>300</v>
      </c>
      <c r="J70" s="157" t="str">
        <f>IF(D70="Electric","--",IF(D70="Diesel",VLOOKUP(C70,[2]ORDLF!A:B,2,FALSE),""))</f>
        <v/>
      </c>
      <c r="K70" s="157">
        <f>IF(D70="Electric","--",IF(D70="Gasoline",VLOOKUP(C70,LSILF!A:C,3,FALSE),""))</f>
        <v>0.8</v>
      </c>
      <c r="L70" s="158">
        <f t="shared" si="16"/>
        <v>0.8</v>
      </c>
      <c r="M70" s="157" t="str" cm="1">
        <f t="array" ref="M70">IF(D70="Electric","--",IF(D70="Diesel",_xlfn._xlws.FILTER(DIESCH[CH Cap],(DIESCH[HP Bin]=I70)),""))</f>
        <v/>
      </c>
      <c r="N70" s="157" cm="1">
        <f t="array" ref="N70">IF(D70="Electric","--",IF(D70="Gasoline",_xlfn._xlws.FILTER(LSICH[CH Cap],(LSICH[Fuel Type]=D70)*(LSICH[MY]=E70)),""))</f>
        <v>7000</v>
      </c>
      <c r="O70" s="157">
        <f t="shared" si="18"/>
        <v>7000</v>
      </c>
      <c r="P70" s="157">
        <f t="shared" si="19"/>
        <v>11643.548387096773</v>
      </c>
      <c r="Q70" s="157" t="str" cm="1">
        <f t="array" ref="Q70">IF(D70="Electric","--",IF(D70="Diesel",_xlfn._xlws.FILTER(ORDEF[HC-ZH (g/hp-hr)],(ORDEF[HP]=I70)*(ORDEF[Model_Year]=E70)),""))</f>
        <v/>
      </c>
      <c r="R70" s="157" cm="1">
        <f t="array" ref="R70">IF(D70="Electric","--",IF(D70="Gasoline",_xlfn._xlws.FILTER(LSIEF[HC-ZH (g/hp-hr)],(LSIEF[Fuel]=D70)*(LSIEF[HP Bin]=I70)*(LSIEF[Model Year]=E70)),""))</f>
        <v>1.61</v>
      </c>
      <c r="S70" s="158">
        <f t="shared" si="20"/>
        <v>1.61</v>
      </c>
      <c r="T70" s="159" t="str" cm="1">
        <f t="array" ref="T70">IF(D70="Electric","--",IF(D70="Diesel",_xlfn._xlws.FILTER(ORDEF[HCDR],(ORDEF[HP]=I70)*(ORDEF[Model_Year]=E70),),""))</f>
        <v/>
      </c>
      <c r="U70" s="159" cm="1">
        <f t="array" ref="U70">IF(D70="Electric","--",IF(D70="Gasoline",_xlfn._xlws.FILTER(LSIEF[HC DR],(LSIEF[Fuel]=D70)*(LSIEF[HP Bin]=I70)*(LSIEF[Model Year]=E70)),""))</f>
        <v>4.1499999999999999E-5</v>
      </c>
      <c r="V70" s="159">
        <f t="shared" si="21"/>
        <v>4.1499999999999999E-5</v>
      </c>
      <c r="W70" s="158" t="str" cm="1">
        <f t="array" ref="W70">IF(D70="Electric","--",IF(D70="Diesel",_xlfn._xlws.FILTER(ORDEF[NOXzh],(ORDEF[HP]=I70)*(ORDEF[Model_Year]=E70)),""))</f>
        <v/>
      </c>
      <c r="X70" s="158" cm="1">
        <f t="array" ref="X70">IF(D70="Electric","--",IF(D70="Gasoline",_xlfn._xlws.FILTER(LSIEF[NOX-ZH (g/hp-hr)],(LSIEF[Fuel]=D70)*(LSIEF[HP Bin]=I70)*(LSIEF[Model Year]=E70)),""))</f>
        <v>12.94</v>
      </c>
      <c r="Y70" s="158">
        <f t="shared" si="22"/>
        <v>12.94</v>
      </c>
      <c r="Z70" s="159" t="str" cm="1">
        <f t="array" ref="Z70">IF(D70="Electric","--",IF(D70="Diesel",_xlfn._xlws.FILTER(ORDEF[NOXdr],(ORDEF[HP]=I70)*(ORDEF[Model_Year]=E70)),""))</f>
        <v/>
      </c>
      <c r="AA70" s="159" cm="1">
        <f t="array" ref="AA70">IF(E70="Electric","--",IF(D70="Gasoline",_xlfn._xlws.FILTER(LSIEF[NOX DR],(LSIEF[Fuel]=D70)*(LSIEF[HP Bin]=I70)*(LSIEF[Model Year]=E70)),""))</f>
        <v>1.27E-4</v>
      </c>
      <c r="AB70" s="159">
        <f t="shared" si="23"/>
        <v>1.27E-4</v>
      </c>
      <c r="AC70" s="158" t="str" cm="1">
        <f t="array" ref="AC70">IF(D70="Electric","--",IF(D70="Diesel",_xlfn._xlws.FILTER(DFCF[Fuel_HC],(DFCF[MY]=E70)),""))</f>
        <v/>
      </c>
      <c r="AD70" s="158" cm="1">
        <f t="array" ref="AD70">IF(D70="Electric","--",IF(D70="Gasoline",_xlfn._xlws.FILTER(GFCF[Fuel_HC],(GFCF[MY]=E70)),""))</f>
        <v>1</v>
      </c>
      <c r="AE70" s="158">
        <f t="shared" si="24"/>
        <v>1</v>
      </c>
      <c r="AF70" s="157" t="str" cm="1">
        <f t="array" ref="AF70">IF(D70="Electric","--",IF(D70="Diesel",_xlfn._xlws.FILTER(DFCF[Fuel_NOX],(DFCF[MY]=E70)),""))</f>
        <v/>
      </c>
      <c r="AG70" s="157" cm="1">
        <f t="array" ref="AG70">IF(D70="Electric","--",IF(D70="Gasoline",_xlfn._xlws.FILTER(GFCF[Fuel_NOX],(GFCF[MY]=E70)),""))</f>
        <v>0.97699999999999998</v>
      </c>
      <c r="AH70" s="157">
        <f t="shared" si="25"/>
        <v>0.97699999999999998</v>
      </c>
      <c r="AI70" s="158">
        <f t="shared" si="26"/>
        <v>1.9005000000000001</v>
      </c>
      <c r="AJ70" s="158">
        <f t="shared" si="27"/>
        <v>13.510932999999998</v>
      </c>
      <c r="AK70" s="158">
        <f t="shared" si="28"/>
        <v>390.2810571470136</v>
      </c>
      <c r="AL70" s="158">
        <f t="shared" si="29"/>
        <v>2774.565227194144</v>
      </c>
      <c r="AM70" s="158">
        <f t="shared" si="30"/>
        <v>0.19514052857350681</v>
      </c>
      <c r="AN70" s="158">
        <f t="shared" si="31"/>
        <v>1.3872826135970722</v>
      </c>
      <c r="AO70" s="158">
        <f t="shared" si="32"/>
        <v>0.17949025818191156</v>
      </c>
      <c r="AP70" s="157"/>
      <c r="AS70" s="44"/>
    </row>
    <row r="71" spans="1:45" s="47" customFormat="1" x14ac:dyDescent="0.35">
      <c r="A71" s="157">
        <v>70</v>
      </c>
      <c r="B71" s="157" t="s">
        <v>68</v>
      </c>
      <c r="C71" s="157" t="s">
        <v>33</v>
      </c>
      <c r="D71" s="157" t="s">
        <v>16</v>
      </c>
      <c r="E71" s="157">
        <v>1997</v>
      </c>
      <c r="F71" s="157">
        <v>200</v>
      </c>
      <c r="G71" s="157">
        <v>582.17741935483866</v>
      </c>
      <c r="H71" s="157"/>
      <c r="I71" s="157">
        <f t="shared" si="17"/>
        <v>300</v>
      </c>
      <c r="J71" s="157" t="str">
        <f>IF(D71="Electric","--",IF(D71="Diesel",VLOOKUP(C71,[2]ORDLF!A:B,2,FALSE),""))</f>
        <v/>
      </c>
      <c r="K71" s="157">
        <f>IF(D71="Electric","--",IF(D71="Gasoline",VLOOKUP(C71,LSILF!A:C,3,FALSE),""))</f>
        <v>0.8</v>
      </c>
      <c r="L71" s="158">
        <f t="shared" si="16"/>
        <v>0.8</v>
      </c>
      <c r="M71" s="157" t="str" cm="1">
        <f t="array" ref="M71">IF(D71="Electric","--",IF(D71="Diesel",_xlfn._xlws.FILTER(DIESCH[CH Cap],(DIESCH[HP Bin]=I71)),""))</f>
        <v/>
      </c>
      <c r="N71" s="157" cm="1">
        <f t="array" ref="N71">IF(D71="Electric","--",IF(D71="Gasoline",_xlfn._xlws.FILTER(LSICH[CH Cap],(LSICH[Fuel Type]=D71)*(LSICH[MY]=E71)),""))</f>
        <v>7000</v>
      </c>
      <c r="O71" s="157">
        <f t="shared" si="18"/>
        <v>7000</v>
      </c>
      <c r="P71" s="157">
        <f t="shared" si="19"/>
        <v>11643.548387096773</v>
      </c>
      <c r="Q71" s="157" t="str" cm="1">
        <f t="array" ref="Q71">IF(D71="Electric","--",IF(D71="Diesel",_xlfn._xlws.FILTER(ORDEF[HC-ZH (g/hp-hr)],(ORDEF[HP]=I71)*(ORDEF[Model_Year]=E71)),""))</f>
        <v/>
      </c>
      <c r="R71" s="157" cm="1">
        <f t="array" ref="R71">IF(D71="Electric","--",IF(D71="Gasoline",_xlfn._xlws.FILTER(LSIEF[HC-ZH (g/hp-hr)],(LSIEF[Fuel]=D71)*(LSIEF[HP Bin]=I71)*(LSIEF[Model Year]=E71)),""))</f>
        <v>1.61</v>
      </c>
      <c r="S71" s="158">
        <f t="shared" si="20"/>
        <v>1.61</v>
      </c>
      <c r="T71" s="159" t="str" cm="1">
        <f t="array" ref="T71">IF(D71="Electric","--",IF(D71="Diesel",_xlfn._xlws.FILTER(ORDEF[HCDR],(ORDEF[HP]=I71)*(ORDEF[Model_Year]=E71),),""))</f>
        <v/>
      </c>
      <c r="U71" s="159" cm="1">
        <f t="array" ref="U71">IF(D71="Electric","--",IF(D71="Gasoline",_xlfn._xlws.FILTER(LSIEF[HC DR],(LSIEF[Fuel]=D71)*(LSIEF[HP Bin]=I71)*(LSIEF[Model Year]=E71)),""))</f>
        <v>4.1499999999999999E-5</v>
      </c>
      <c r="V71" s="159">
        <f t="shared" si="21"/>
        <v>4.1499999999999999E-5</v>
      </c>
      <c r="W71" s="158" t="str" cm="1">
        <f t="array" ref="W71">IF(D71="Electric","--",IF(D71="Diesel",_xlfn._xlws.FILTER(ORDEF[NOXzh],(ORDEF[HP]=I71)*(ORDEF[Model_Year]=E71)),""))</f>
        <v/>
      </c>
      <c r="X71" s="158" cm="1">
        <f t="array" ref="X71">IF(D71="Electric","--",IF(D71="Gasoline",_xlfn._xlws.FILTER(LSIEF[NOX-ZH (g/hp-hr)],(LSIEF[Fuel]=D71)*(LSIEF[HP Bin]=I71)*(LSIEF[Model Year]=E71)),""))</f>
        <v>12.94</v>
      </c>
      <c r="Y71" s="158">
        <f t="shared" si="22"/>
        <v>12.94</v>
      </c>
      <c r="Z71" s="159" t="str" cm="1">
        <f t="array" ref="Z71">IF(D71="Electric","--",IF(D71="Diesel",_xlfn._xlws.FILTER(ORDEF[NOXdr],(ORDEF[HP]=I71)*(ORDEF[Model_Year]=E71)),""))</f>
        <v/>
      </c>
      <c r="AA71" s="159" cm="1">
        <f t="array" ref="AA71">IF(E71="Electric","--",IF(D71="Gasoline",_xlfn._xlws.FILTER(LSIEF[NOX DR],(LSIEF[Fuel]=D71)*(LSIEF[HP Bin]=I71)*(LSIEF[Model Year]=E71)),""))</f>
        <v>1.27E-4</v>
      </c>
      <c r="AB71" s="159">
        <f t="shared" si="23"/>
        <v>1.27E-4</v>
      </c>
      <c r="AC71" s="158" t="str" cm="1">
        <f t="array" ref="AC71">IF(D71="Electric","--",IF(D71="Diesel",_xlfn._xlws.FILTER(DFCF[Fuel_HC],(DFCF[MY]=E71)),""))</f>
        <v/>
      </c>
      <c r="AD71" s="158" cm="1">
        <f t="array" ref="AD71">IF(D71="Electric","--",IF(D71="Gasoline",_xlfn._xlws.FILTER(GFCF[Fuel_HC],(GFCF[MY]=E71)),""))</f>
        <v>1</v>
      </c>
      <c r="AE71" s="158">
        <f t="shared" si="24"/>
        <v>1</v>
      </c>
      <c r="AF71" s="157" t="str" cm="1">
        <f t="array" ref="AF71">IF(D71="Electric","--",IF(D71="Diesel",_xlfn._xlws.FILTER(DFCF[Fuel_NOX],(DFCF[MY]=E71)),""))</f>
        <v/>
      </c>
      <c r="AG71" s="157" cm="1">
        <f t="array" ref="AG71">IF(D71="Electric","--",IF(D71="Gasoline",_xlfn._xlws.FILTER(GFCF[Fuel_NOX],(GFCF[MY]=E71)),""))</f>
        <v>0.97699999999999998</v>
      </c>
      <c r="AH71" s="157">
        <f t="shared" si="25"/>
        <v>0.97699999999999998</v>
      </c>
      <c r="AI71" s="158">
        <f t="shared" si="26"/>
        <v>1.9005000000000001</v>
      </c>
      <c r="AJ71" s="158">
        <f t="shared" si="27"/>
        <v>13.510932999999998</v>
      </c>
      <c r="AK71" s="158">
        <f t="shared" si="28"/>
        <v>390.2810571470136</v>
      </c>
      <c r="AL71" s="158">
        <f t="shared" si="29"/>
        <v>2774.565227194144</v>
      </c>
      <c r="AM71" s="158">
        <f t="shared" si="30"/>
        <v>0.19514052857350681</v>
      </c>
      <c r="AN71" s="158">
        <f t="shared" si="31"/>
        <v>1.3872826135970722</v>
      </c>
      <c r="AO71" s="158">
        <f t="shared" si="32"/>
        <v>0.17949025818191156</v>
      </c>
      <c r="AP71" s="157"/>
      <c r="AS71" s="44"/>
    </row>
    <row r="72" spans="1:45" s="47" customFormat="1" x14ac:dyDescent="0.35">
      <c r="A72" s="157">
        <v>71</v>
      </c>
      <c r="B72" s="157" t="s">
        <v>69</v>
      </c>
      <c r="C72" s="157" t="s">
        <v>33</v>
      </c>
      <c r="D72" s="157" t="s">
        <v>16</v>
      </c>
      <c r="E72" s="157">
        <v>2000</v>
      </c>
      <c r="F72" s="157">
        <v>200</v>
      </c>
      <c r="G72" s="157">
        <v>582.17741935483866</v>
      </c>
      <c r="H72" s="157"/>
      <c r="I72" s="157">
        <f t="shared" si="17"/>
        <v>300</v>
      </c>
      <c r="J72" s="157" t="str">
        <f>IF(D72="Electric","--",IF(D72="Diesel",VLOOKUP(C72,[2]ORDLF!A:B,2,FALSE),""))</f>
        <v/>
      </c>
      <c r="K72" s="157">
        <f>IF(D72="Electric","--",IF(D72="Gasoline",VLOOKUP(C72,LSILF!A:C,3,FALSE),""))</f>
        <v>0.8</v>
      </c>
      <c r="L72" s="158">
        <f t="shared" si="16"/>
        <v>0.8</v>
      </c>
      <c r="M72" s="157" t="str" cm="1">
        <f t="array" ref="M72">IF(D72="Electric","--",IF(D72="Diesel",_xlfn._xlws.FILTER(DIESCH[CH Cap],(DIESCH[HP Bin]=I72)),""))</f>
        <v/>
      </c>
      <c r="N72" s="157" cm="1">
        <f t="array" ref="N72">IF(D72="Electric","--",IF(D72="Gasoline",_xlfn._xlws.FILTER(LSICH[CH Cap],(LSICH[Fuel Type]=D72)*(LSICH[MY]=E72)),""))</f>
        <v>7000</v>
      </c>
      <c r="O72" s="157">
        <f t="shared" si="18"/>
        <v>7000</v>
      </c>
      <c r="P72" s="157">
        <f t="shared" si="19"/>
        <v>9897.0161290322576</v>
      </c>
      <c r="Q72" s="157" t="str" cm="1">
        <f t="array" ref="Q72">IF(D72="Electric","--",IF(D72="Diesel",_xlfn._xlws.FILTER(ORDEF[HC-ZH (g/hp-hr)],(ORDEF[HP]=I72)*(ORDEF[Model_Year]=E72)),""))</f>
        <v/>
      </c>
      <c r="R72" s="157" cm="1">
        <f t="array" ref="R72">IF(D72="Electric","--",IF(D72="Gasoline",_xlfn._xlws.FILTER(LSIEF[HC-ZH (g/hp-hr)],(LSIEF[Fuel]=D72)*(LSIEF[HP Bin]=I72)*(LSIEF[Model Year]=E72)),""))</f>
        <v>1.61</v>
      </c>
      <c r="S72" s="158">
        <f t="shared" si="20"/>
        <v>1.61</v>
      </c>
      <c r="T72" s="159" t="str" cm="1">
        <f t="array" ref="T72">IF(D72="Electric","--",IF(D72="Diesel",_xlfn._xlws.FILTER(ORDEF[HCDR],(ORDEF[HP]=I72)*(ORDEF[Model_Year]=E72),),""))</f>
        <v/>
      </c>
      <c r="U72" s="159" cm="1">
        <f t="array" ref="U72">IF(D72="Electric","--",IF(D72="Gasoline",_xlfn._xlws.FILTER(LSIEF[HC DR],(LSIEF[Fuel]=D72)*(LSIEF[HP Bin]=I72)*(LSIEF[Model Year]=E72)),""))</f>
        <v>4.1499999999999999E-5</v>
      </c>
      <c r="V72" s="159">
        <f t="shared" si="21"/>
        <v>4.1499999999999999E-5</v>
      </c>
      <c r="W72" s="158" t="str" cm="1">
        <f t="array" ref="W72">IF(D72="Electric","--",IF(D72="Diesel",_xlfn._xlws.FILTER(ORDEF[NOXzh],(ORDEF[HP]=I72)*(ORDEF[Model_Year]=E72)),""))</f>
        <v/>
      </c>
      <c r="X72" s="158" cm="1">
        <f t="array" ref="X72">IF(D72="Electric","--",IF(D72="Gasoline",_xlfn._xlws.FILTER(LSIEF[NOX-ZH (g/hp-hr)],(LSIEF[Fuel]=D72)*(LSIEF[HP Bin]=I72)*(LSIEF[Model Year]=E72)),""))</f>
        <v>12.94</v>
      </c>
      <c r="Y72" s="158">
        <f t="shared" si="22"/>
        <v>12.94</v>
      </c>
      <c r="Z72" s="159" t="str" cm="1">
        <f t="array" ref="Z72">IF(D72="Electric","--",IF(D72="Diesel",_xlfn._xlws.FILTER(ORDEF[NOXdr],(ORDEF[HP]=I72)*(ORDEF[Model_Year]=E72)),""))</f>
        <v/>
      </c>
      <c r="AA72" s="159" cm="1">
        <f t="array" ref="AA72">IF(E72="Electric","--",IF(D72="Gasoline",_xlfn._xlws.FILTER(LSIEF[NOX DR],(LSIEF[Fuel]=D72)*(LSIEF[HP Bin]=I72)*(LSIEF[Model Year]=E72)),""))</f>
        <v>1.27E-4</v>
      </c>
      <c r="AB72" s="159">
        <f t="shared" si="23"/>
        <v>1.27E-4</v>
      </c>
      <c r="AC72" s="158" t="str" cm="1">
        <f t="array" ref="AC72">IF(D72="Electric","--",IF(D72="Diesel",_xlfn._xlws.FILTER(DFCF[Fuel_HC],(DFCF[MY]=E72)),""))</f>
        <v/>
      </c>
      <c r="AD72" s="158" cm="1">
        <f t="array" ref="AD72">IF(D72="Electric","--",IF(D72="Gasoline",_xlfn._xlws.FILTER(GFCF[Fuel_HC],(GFCF[MY]=E72)),""))</f>
        <v>1</v>
      </c>
      <c r="AE72" s="158">
        <f t="shared" si="24"/>
        <v>1</v>
      </c>
      <c r="AF72" s="157" t="str" cm="1">
        <f t="array" ref="AF72">IF(D72="Electric","--",IF(D72="Diesel",_xlfn._xlws.FILTER(DFCF[Fuel_NOX],(DFCF[MY]=E72)),""))</f>
        <v/>
      </c>
      <c r="AG72" s="157" cm="1">
        <f t="array" ref="AG72">IF(D72="Electric","--",IF(D72="Gasoline",_xlfn._xlws.FILTER(GFCF[Fuel_NOX],(GFCF[MY]=E72)),""))</f>
        <v>0.97699999999999998</v>
      </c>
      <c r="AH72" s="157">
        <f t="shared" si="25"/>
        <v>0.97699999999999998</v>
      </c>
      <c r="AI72" s="158">
        <f t="shared" si="26"/>
        <v>1.9005000000000001</v>
      </c>
      <c r="AJ72" s="158">
        <f t="shared" si="27"/>
        <v>13.510932999999998</v>
      </c>
      <c r="AK72" s="158">
        <f t="shared" si="28"/>
        <v>390.2810571470136</v>
      </c>
      <c r="AL72" s="158">
        <f t="shared" si="29"/>
        <v>2774.565227194144</v>
      </c>
      <c r="AM72" s="158">
        <f t="shared" si="30"/>
        <v>0.19514052857350681</v>
      </c>
      <c r="AN72" s="158">
        <f t="shared" si="31"/>
        <v>1.3872826135970722</v>
      </c>
      <c r="AO72" s="158">
        <f t="shared" si="32"/>
        <v>0.17949025818191156</v>
      </c>
      <c r="AP72" s="157"/>
      <c r="AS72" s="44"/>
    </row>
    <row r="73" spans="1:45" s="47" customFormat="1" x14ac:dyDescent="0.35">
      <c r="A73" s="157">
        <v>72</v>
      </c>
      <c r="B73" s="157" t="s">
        <v>70</v>
      </c>
      <c r="C73" s="157" t="s">
        <v>33</v>
      </c>
      <c r="D73" s="157" t="s">
        <v>16</v>
      </c>
      <c r="E73" s="157">
        <v>2000</v>
      </c>
      <c r="F73" s="157">
        <v>200</v>
      </c>
      <c r="G73" s="157">
        <v>582.17741935483866</v>
      </c>
      <c r="H73" s="157"/>
      <c r="I73" s="157">
        <f t="shared" si="17"/>
        <v>300</v>
      </c>
      <c r="J73" s="157" t="str">
        <f>IF(D73="Electric","--",IF(D73="Diesel",VLOOKUP(C73,[2]ORDLF!A:B,2,FALSE),""))</f>
        <v/>
      </c>
      <c r="K73" s="157">
        <f>IF(D73="Electric","--",IF(D73="Gasoline",VLOOKUP(C73,LSILF!A:C,3,FALSE),""))</f>
        <v>0.8</v>
      </c>
      <c r="L73" s="158">
        <f t="shared" si="16"/>
        <v>0.8</v>
      </c>
      <c r="M73" s="157" t="str" cm="1">
        <f t="array" ref="M73">IF(D73="Electric","--",IF(D73="Diesel",_xlfn._xlws.FILTER(DIESCH[CH Cap],(DIESCH[HP Bin]=I73)),""))</f>
        <v/>
      </c>
      <c r="N73" s="157" cm="1">
        <f t="array" ref="N73">IF(D73="Electric","--",IF(D73="Gasoline",_xlfn._xlws.FILTER(LSICH[CH Cap],(LSICH[Fuel Type]=D73)*(LSICH[MY]=E73)),""))</f>
        <v>7000</v>
      </c>
      <c r="O73" s="157">
        <f t="shared" si="18"/>
        <v>7000</v>
      </c>
      <c r="P73" s="157">
        <f t="shared" si="19"/>
        <v>9897.0161290322576</v>
      </c>
      <c r="Q73" s="157" t="str" cm="1">
        <f t="array" ref="Q73">IF(D73="Electric","--",IF(D73="Diesel",_xlfn._xlws.FILTER(ORDEF[HC-ZH (g/hp-hr)],(ORDEF[HP]=I73)*(ORDEF[Model_Year]=E73)),""))</f>
        <v/>
      </c>
      <c r="R73" s="157" cm="1">
        <f t="array" ref="R73">IF(D73="Electric","--",IF(D73="Gasoline",_xlfn._xlws.FILTER(LSIEF[HC-ZH (g/hp-hr)],(LSIEF[Fuel]=D73)*(LSIEF[HP Bin]=I73)*(LSIEF[Model Year]=E73)),""))</f>
        <v>1.61</v>
      </c>
      <c r="S73" s="158">
        <f t="shared" si="20"/>
        <v>1.61</v>
      </c>
      <c r="T73" s="159" t="str" cm="1">
        <f t="array" ref="T73">IF(D73="Electric","--",IF(D73="Diesel",_xlfn._xlws.FILTER(ORDEF[HCDR],(ORDEF[HP]=I73)*(ORDEF[Model_Year]=E73),),""))</f>
        <v/>
      </c>
      <c r="U73" s="159" cm="1">
        <f t="array" ref="U73">IF(D73="Electric","--",IF(D73="Gasoline",_xlfn._xlws.FILTER(LSIEF[HC DR],(LSIEF[Fuel]=D73)*(LSIEF[HP Bin]=I73)*(LSIEF[Model Year]=E73)),""))</f>
        <v>4.1499999999999999E-5</v>
      </c>
      <c r="V73" s="159">
        <f t="shared" si="21"/>
        <v>4.1499999999999999E-5</v>
      </c>
      <c r="W73" s="158" t="str" cm="1">
        <f t="array" ref="W73">IF(D73="Electric","--",IF(D73="Diesel",_xlfn._xlws.FILTER(ORDEF[NOXzh],(ORDEF[HP]=I73)*(ORDEF[Model_Year]=E73)),""))</f>
        <v/>
      </c>
      <c r="X73" s="158" cm="1">
        <f t="array" ref="X73">IF(D73="Electric","--",IF(D73="Gasoline",_xlfn._xlws.FILTER(LSIEF[NOX-ZH (g/hp-hr)],(LSIEF[Fuel]=D73)*(LSIEF[HP Bin]=I73)*(LSIEF[Model Year]=E73)),""))</f>
        <v>12.94</v>
      </c>
      <c r="Y73" s="158">
        <f t="shared" si="22"/>
        <v>12.94</v>
      </c>
      <c r="Z73" s="159" t="str" cm="1">
        <f t="array" ref="Z73">IF(D73="Electric","--",IF(D73="Diesel",_xlfn._xlws.FILTER(ORDEF[NOXdr],(ORDEF[HP]=I73)*(ORDEF[Model_Year]=E73)),""))</f>
        <v/>
      </c>
      <c r="AA73" s="159" cm="1">
        <f t="array" ref="AA73">IF(E73="Electric","--",IF(D73="Gasoline",_xlfn._xlws.FILTER(LSIEF[NOX DR],(LSIEF[Fuel]=D73)*(LSIEF[HP Bin]=I73)*(LSIEF[Model Year]=E73)),""))</f>
        <v>1.27E-4</v>
      </c>
      <c r="AB73" s="159">
        <f t="shared" si="23"/>
        <v>1.27E-4</v>
      </c>
      <c r="AC73" s="158" t="str" cm="1">
        <f t="array" ref="AC73">IF(D73="Electric","--",IF(D73="Diesel",_xlfn._xlws.FILTER(DFCF[Fuel_HC],(DFCF[MY]=E73)),""))</f>
        <v/>
      </c>
      <c r="AD73" s="158" cm="1">
        <f t="array" ref="AD73">IF(D73="Electric","--",IF(D73="Gasoline",_xlfn._xlws.FILTER(GFCF[Fuel_HC],(GFCF[MY]=E73)),""))</f>
        <v>1</v>
      </c>
      <c r="AE73" s="158">
        <f t="shared" si="24"/>
        <v>1</v>
      </c>
      <c r="AF73" s="157" t="str" cm="1">
        <f t="array" ref="AF73">IF(D73="Electric","--",IF(D73="Diesel",_xlfn._xlws.FILTER(DFCF[Fuel_NOX],(DFCF[MY]=E73)),""))</f>
        <v/>
      </c>
      <c r="AG73" s="157" cm="1">
        <f t="array" ref="AG73">IF(D73="Electric","--",IF(D73="Gasoline",_xlfn._xlws.FILTER(GFCF[Fuel_NOX],(GFCF[MY]=E73)),""))</f>
        <v>0.97699999999999998</v>
      </c>
      <c r="AH73" s="157">
        <f t="shared" si="25"/>
        <v>0.97699999999999998</v>
      </c>
      <c r="AI73" s="158">
        <f t="shared" si="26"/>
        <v>1.9005000000000001</v>
      </c>
      <c r="AJ73" s="158">
        <f t="shared" si="27"/>
        <v>13.510932999999998</v>
      </c>
      <c r="AK73" s="158">
        <f t="shared" si="28"/>
        <v>390.2810571470136</v>
      </c>
      <c r="AL73" s="158">
        <f t="shared" si="29"/>
        <v>2774.565227194144</v>
      </c>
      <c r="AM73" s="158">
        <f t="shared" si="30"/>
        <v>0.19514052857350681</v>
      </c>
      <c r="AN73" s="158">
        <f t="shared" si="31"/>
        <v>1.3872826135970722</v>
      </c>
      <c r="AO73" s="158">
        <f t="shared" si="32"/>
        <v>0.17949025818191156</v>
      </c>
      <c r="AP73" s="157"/>
      <c r="AS73" s="44"/>
    </row>
    <row r="74" spans="1:45" s="47" customFormat="1" x14ac:dyDescent="0.35">
      <c r="A74" s="157">
        <v>73</v>
      </c>
      <c r="B74" s="157" t="s">
        <v>71</v>
      </c>
      <c r="C74" s="157" t="s">
        <v>33</v>
      </c>
      <c r="D74" s="157" t="s">
        <v>16</v>
      </c>
      <c r="E74" s="157">
        <v>2000</v>
      </c>
      <c r="F74" s="157">
        <v>200</v>
      </c>
      <c r="G74" s="157">
        <v>582.17741935483866</v>
      </c>
      <c r="H74" s="157"/>
      <c r="I74" s="157">
        <f t="shared" si="17"/>
        <v>300</v>
      </c>
      <c r="J74" s="157" t="str">
        <f>IF(D74="Electric","--",IF(D74="Diesel",VLOOKUP(C74,[2]ORDLF!A:B,2,FALSE),""))</f>
        <v/>
      </c>
      <c r="K74" s="157">
        <f>IF(D74="Electric","--",IF(D74="Gasoline",VLOOKUP(C74,LSILF!A:C,3,FALSE),""))</f>
        <v>0.8</v>
      </c>
      <c r="L74" s="158">
        <f t="shared" si="16"/>
        <v>0.8</v>
      </c>
      <c r="M74" s="157" t="str" cm="1">
        <f t="array" ref="M74">IF(D74="Electric","--",IF(D74="Diesel",_xlfn._xlws.FILTER(DIESCH[CH Cap],(DIESCH[HP Bin]=I74)),""))</f>
        <v/>
      </c>
      <c r="N74" s="157" cm="1">
        <f t="array" ref="N74">IF(D74="Electric","--",IF(D74="Gasoline",_xlfn._xlws.FILTER(LSICH[CH Cap],(LSICH[Fuel Type]=D74)*(LSICH[MY]=E74)),""))</f>
        <v>7000</v>
      </c>
      <c r="O74" s="157">
        <f t="shared" si="18"/>
        <v>7000</v>
      </c>
      <c r="P74" s="157">
        <f t="shared" si="19"/>
        <v>9897.0161290322576</v>
      </c>
      <c r="Q74" s="157" t="str" cm="1">
        <f t="array" ref="Q74">IF(D74="Electric","--",IF(D74="Diesel",_xlfn._xlws.FILTER(ORDEF[HC-ZH (g/hp-hr)],(ORDEF[HP]=I74)*(ORDEF[Model_Year]=E74)),""))</f>
        <v/>
      </c>
      <c r="R74" s="157" cm="1">
        <f t="array" ref="R74">IF(D74="Electric","--",IF(D74="Gasoline",_xlfn._xlws.FILTER(LSIEF[HC-ZH (g/hp-hr)],(LSIEF[Fuel]=D74)*(LSIEF[HP Bin]=I74)*(LSIEF[Model Year]=E74)),""))</f>
        <v>1.61</v>
      </c>
      <c r="S74" s="158">
        <f t="shared" si="20"/>
        <v>1.61</v>
      </c>
      <c r="T74" s="159" t="str" cm="1">
        <f t="array" ref="T74">IF(D74="Electric","--",IF(D74="Diesel",_xlfn._xlws.FILTER(ORDEF[HCDR],(ORDEF[HP]=I74)*(ORDEF[Model_Year]=E74),),""))</f>
        <v/>
      </c>
      <c r="U74" s="159" cm="1">
        <f t="array" ref="U74">IF(D74="Electric","--",IF(D74="Gasoline",_xlfn._xlws.FILTER(LSIEF[HC DR],(LSIEF[Fuel]=D74)*(LSIEF[HP Bin]=I74)*(LSIEF[Model Year]=E74)),""))</f>
        <v>4.1499999999999999E-5</v>
      </c>
      <c r="V74" s="159">
        <f t="shared" si="21"/>
        <v>4.1499999999999999E-5</v>
      </c>
      <c r="W74" s="158" t="str" cm="1">
        <f t="array" ref="W74">IF(D74="Electric","--",IF(D74="Diesel",_xlfn._xlws.FILTER(ORDEF[NOXzh],(ORDEF[HP]=I74)*(ORDEF[Model_Year]=E74)),""))</f>
        <v/>
      </c>
      <c r="X74" s="158" cm="1">
        <f t="array" ref="X74">IF(D74="Electric","--",IF(D74="Gasoline",_xlfn._xlws.FILTER(LSIEF[NOX-ZH (g/hp-hr)],(LSIEF[Fuel]=D74)*(LSIEF[HP Bin]=I74)*(LSIEF[Model Year]=E74)),""))</f>
        <v>12.94</v>
      </c>
      <c r="Y74" s="158">
        <f t="shared" si="22"/>
        <v>12.94</v>
      </c>
      <c r="Z74" s="159" t="str" cm="1">
        <f t="array" ref="Z74">IF(D74="Electric","--",IF(D74="Diesel",_xlfn._xlws.FILTER(ORDEF[NOXdr],(ORDEF[HP]=I74)*(ORDEF[Model_Year]=E74)),""))</f>
        <v/>
      </c>
      <c r="AA74" s="159" cm="1">
        <f t="array" ref="AA74">IF(E74="Electric","--",IF(D74="Gasoline",_xlfn._xlws.FILTER(LSIEF[NOX DR],(LSIEF[Fuel]=D74)*(LSIEF[HP Bin]=I74)*(LSIEF[Model Year]=E74)),""))</f>
        <v>1.27E-4</v>
      </c>
      <c r="AB74" s="159">
        <f t="shared" si="23"/>
        <v>1.27E-4</v>
      </c>
      <c r="AC74" s="158" t="str" cm="1">
        <f t="array" ref="AC74">IF(D74="Electric","--",IF(D74="Diesel",_xlfn._xlws.FILTER(DFCF[Fuel_HC],(DFCF[MY]=E74)),""))</f>
        <v/>
      </c>
      <c r="AD74" s="158" cm="1">
        <f t="array" ref="AD74">IF(D74="Electric","--",IF(D74="Gasoline",_xlfn._xlws.FILTER(GFCF[Fuel_HC],(GFCF[MY]=E74)),""))</f>
        <v>1</v>
      </c>
      <c r="AE74" s="158">
        <f t="shared" si="24"/>
        <v>1</v>
      </c>
      <c r="AF74" s="157" t="str" cm="1">
        <f t="array" ref="AF74">IF(D74="Electric","--",IF(D74="Diesel",_xlfn._xlws.FILTER(DFCF[Fuel_NOX],(DFCF[MY]=E74)),""))</f>
        <v/>
      </c>
      <c r="AG74" s="157" cm="1">
        <f t="array" ref="AG74">IF(D74="Electric","--",IF(D74="Gasoline",_xlfn._xlws.FILTER(GFCF[Fuel_NOX],(GFCF[MY]=E74)),""))</f>
        <v>0.97699999999999998</v>
      </c>
      <c r="AH74" s="157">
        <f t="shared" si="25"/>
        <v>0.97699999999999998</v>
      </c>
      <c r="AI74" s="158">
        <f t="shared" si="26"/>
        <v>1.9005000000000001</v>
      </c>
      <c r="AJ74" s="158">
        <f t="shared" si="27"/>
        <v>13.510932999999998</v>
      </c>
      <c r="AK74" s="158">
        <f t="shared" si="28"/>
        <v>390.2810571470136</v>
      </c>
      <c r="AL74" s="158">
        <f t="shared" si="29"/>
        <v>2774.565227194144</v>
      </c>
      <c r="AM74" s="158">
        <f t="shared" si="30"/>
        <v>0.19514052857350681</v>
      </c>
      <c r="AN74" s="158">
        <f t="shared" si="31"/>
        <v>1.3872826135970722</v>
      </c>
      <c r="AO74" s="158">
        <f t="shared" si="32"/>
        <v>0.17949025818191156</v>
      </c>
      <c r="AP74" s="157"/>
      <c r="AS74" s="44"/>
    </row>
    <row r="75" spans="1:45" s="47" customFormat="1" x14ac:dyDescent="0.35">
      <c r="A75" s="157">
        <v>74</v>
      </c>
      <c r="B75" s="157" t="s">
        <v>72</v>
      </c>
      <c r="C75" s="157" t="s">
        <v>33</v>
      </c>
      <c r="D75" s="157" t="s">
        <v>16</v>
      </c>
      <c r="E75" s="157">
        <v>2000</v>
      </c>
      <c r="F75" s="157">
        <v>200</v>
      </c>
      <c r="G75" s="157">
        <v>582.17741935483866</v>
      </c>
      <c r="H75" s="157"/>
      <c r="I75" s="157">
        <f t="shared" si="17"/>
        <v>300</v>
      </c>
      <c r="J75" s="157" t="str">
        <f>IF(D75="Electric","--",IF(D75="Diesel",VLOOKUP(C75,[2]ORDLF!A:B,2,FALSE),""))</f>
        <v/>
      </c>
      <c r="K75" s="157">
        <f>IF(D75="Electric","--",IF(D75="Gasoline",VLOOKUP(C75,LSILF!A:C,3,FALSE),""))</f>
        <v>0.8</v>
      </c>
      <c r="L75" s="158">
        <f t="shared" si="16"/>
        <v>0.8</v>
      </c>
      <c r="M75" s="157" t="str" cm="1">
        <f t="array" ref="M75">IF(D75="Electric","--",IF(D75="Diesel",_xlfn._xlws.FILTER(DIESCH[CH Cap],(DIESCH[HP Bin]=I75)),""))</f>
        <v/>
      </c>
      <c r="N75" s="157" cm="1">
        <f t="array" ref="N75">IF(D75="Electric","--",IF(D75="Gasoline",_xlfn._xlws.FILTER(LSICH[CH Cap],(LSICH[Fuel Type]=D75)*(LSICH[MY]=E75)),""))</f>
        <v>7000</v>
      </c>
      <c r="O75" s="157">
        <f t="shared" si="18"/>
        <v>7000</v>
      </c>
      <c r="P75" s="157">
        <f t="shared" si="19"/>
        <v>9897.0161290322576</v>
      </c>
      <c r="Q75" s="157" t="str" cm="1">
        <f t="array" ref="Q75">IF(D75="Electric","--",IF(D75="Diesel",_xlfn._xlws.FILTER(ORDEF[HC-ZH (g/hp-hr)],(ORDEF[HP]=I75)*(ORDEF[Model_Year]=E75)),""))</f>
        <v/>
      </c>
      <c r="R75" s="157" cm="1">
        <f t="array" ref="R75">IF(D75="Electric","--",IF(D75="Gasoline",_xlfn._xlws.FILTER(LSIEF[HC-ZH (g/hp-hr)],(LSIEF[Fuel]=D75)*(LSIEF[HP Bin]=I75)*(LSIEF[Model Year]=E75)),""))</f>
        <v>1.61</v>
      </c>
      <c r="S75" s="158">
        <f t="shared" si="20"/>
        <v>1.61</v>
      </c>
      <c r="T75" s="159" t="str" cm="1">
        <f t="array" ref="T75">IF(D75="Electric","--",IF(D75="Diesel",_xlfn._xlws.FILTER(ORDEF[HCDR],(ORDEF[HP]=I75)*(ORDEF[Model_Year]=E75),),""))</f>
        <v/>
      </c>
      <c r="U75" s="159" cm="1">
        <f t="array" ref="U75">IF(D75="Electric","--",IF(D75="Gasoline",_xlfn._xlws.FILTER(LSIEF[HC DR],(LSIEF[Fuel]=D75)*(LSIEF[HP Bin]=I75)*(LSIEF[Model Year]=E75)),""))</f>
        <v>4.1499999999999999E-5</v>
      </c>
      <c r="V75" s="159">
        <f t="shared" si="21"/>
        <v>4.1499999999999999E-5</v>
      </c>
      <c r="W75" s="158" t="str" cm="1">
        <f t="array" ref="W75">IF(D75="Electric","--",IF(D75="Diesel",_xlfn._xlws.FILTER(ORDEF[NOXzh],(ORDEF[HP]=I75)*(ORDEF[Model_Year]=E75)),""))</f>
        <v/>
      </c>
      <c r="X75" s="158" cm="1">
        <f t="array" ref="X75">IF(D75="Electric","--",IF(D75="Gasoline",_xlfn._xlws.FILTER(LSIEF[NOX-ZH (g/hp-hr)],(LSIEF[Fuel]=D75)*(LSIEF[HP Bin]=I75)*(LSIEF[Model Year]=E75)),""))</f>
        <v>12.94</v>
      </c>
      <c r="Y75" s="158">
        <f t="shared" si="22"/>
        <v>12.94</v>
      </c>
      <c r="Z75" s="159" t="str" cm="1">
        <f t="array" ref="Z75">IF(D75="Electric","--",IF(D75="Diesel",_xlfn._xlws.FILTER(ORDEF[NOXdr],(ORDEF[HP]=I75)*(ORDEF[Model_Year]=E75)),""))</f>
        <v/>
      </c>
      <c r="AA75" s="159" cm="1">
        <f t="array" ref="AA75">IF(E75="Electric","--",IF(D75="Gasoline",_xlfn._xlws.FILTER(LSIEF[NOX DR],(LSIEF[Fuel]=D75)*(LSIEF[HP Bin]=I75)*(LSIEF[Model Year]=E75)),""))</f>
        <v>1.27E-4</v>
      </c>
      <c r="AB75" s="159">
        <f t="shared" si="23"/>
        <v>1.27E-4</v>
      </c>
      <c r="AC75" s="158" t="str" cm="1">
        <f t="array" ref="AC75">IF(D75="Electric","--",IF(D75="Diesel",_xlfn._xlws.FILTER(DFCF[Fuel_HC],(DFCF[MY]=E75)),""))</f>
        <v/>
      </c>
      <c r="AD75" s="158" cm="1">
        <f t="array" ref="AD75">IF(D75="Electric","--",IF(D75="Gasoline",_xlfn._xlws.FILTER(GFCF[Fuel_HC],(GFCF[MY]=E75)),""))</f>
        <v>1</v>
      </c>
      <c r="AE75" s="158">
        <f t="shared" si="24"/>
        <v>1</v>
      </c>
      <c r="AF75" s="157" t="str" cm="1">
        <f t="array" ref="AF75">IF(D75="Electric","--",IF(D75="Diesel",_xlfn._xlws.FILTER(DFCF[Fuel_NOX],(DFCF[MY]=E75)),""))</f>
        <v/>
      </c>
      <c r="AG75" s="157" cm="1">
        <f t="array" ref="AG75">IF(D75="Electric","--",IF(D75="Gasoline",_xlfn._xlws.FILTER(GFCF[Fuel_NOX],(GFCF[MY]=E75)),""))</f>
        <v>0.97699999999999998</v>
      </c>
      <c r="AH75" s="157">
        <f t="shared" si="25"/>
        <v>0.97699999999999998</v>
      </c>
      <c r="AI75" s="158">
        <f t="shared" si="26"/>
        <v>1.9005000000000001</v>
      </c>
      <c r="AJ75" s="158">
        <f t="shared" si="27"/>
        <v>13.510932999999998</v>
      </c>
      <c r="AK75" s="158">
        <f t="shared" si="28"/>
        <v>390.2810571470136</v>
      </c>
      <c r="AL75" s="158">
        <f t="shared" si="29"/>
        <v>2774.565227194144</v>
      </c>
      <c r="AM75" s="158">
        <f t="shared" si="30"/>
        <v>0.19514052857350681</v>
      </c>
      <c r="AN75" s="158">
        <f t="shared" si="31"/>
        <v>1.3872826135970722</v>
      </c>
      <c r="AO75" s="158">
        <f t="shared" si="32"/>
        <v>0.17949025818191156</v>
      </c>
      <c r="AP75" s="157"/>
      <c r="AS75" s="44"/>
    </row>
    <row r="76" spans="1:45" s="47" customFormat="1" x14ac:dyDescent="0.35">
      <c r="A76" s="157">
        <v>75</v>
      </c>
      <c r="B76" s="157" t="s">
        <v>73</v>
      </c>
      <c r="C76" s="157" t="s">
        <v>33</v>
      </c>
      <c r="D76" s="157" t="s">
        <v>16</v>
      </c>
      <c r="E76" s="157">
        <v>2000</v>
      </c>
      <c r="F76" s="157">
        <v>200</v>
      </c>
      <c r="G76" s="157">
        <v>582.17741935483866</v>
      </c>
      <c r="H76" s="157"/>
      <c r="I76" s="157">
        <f t="shared" si="17"/>
        <v>300</v>
      </c>
      <c r="J76" s="157" t="str">
        <f>IF(D76="Electric","--",IF(D76="Diesel",VLOOKUP(C76,[2]ORDLF!A:B,2,FALSE),""))</f>
        <v/>
      </c>
      <c r="K76" s="157">
        <f>IF(D76="Electric","--",IF(D76="Gasoline",VLOOKUP(C76,LSILF!A:C,3,FALSE),""))</f>
        <v>0.8</v>
      </c>
      <c r="L76" s="158">
        <f t="shared" si="16"/>
        <v>0.8</v>
      </c>
      <c r="M76" s="157" t="str" cm="1">
        <f t="array" ref="M76">IF(D76="Electric","--",IF(D76="Diesel",_xlfn._xlws.FILTER(DIESCH[CH Cap],(DIESCH[HP Bin]=I76)),""))</f>
        <v/>
      </c>
      <c r="N76" s="157" cm="1">
        <f t="array" ref="N76">IF(D76="Electric","--",IF(D76="Gasoline",_xlfn._xlws.FILTER(LSICH[CH Cap],(LSICH[Fuel Type]=D76)*(LSICH[MY]=E76)),""))</f>
        <v>7000</v>
      </c>
      <c r="O76" s="157">
        <f t="shared" si="18"/>
        <v>7000</v>
      </c>
      <c r="P76" s="157">
        <f t="shared" si="19"/>
        <v>9897.0161290322576</v>
      </c>
      <c r="Q76" s="157" t="str" cm="1">
        <f t="array" ref="Q76">IF(D76="Electric","--",IF(D76="Diesel",_xlfn._xlws.FILTER(ORDEF[HC-ZH (g/hp-hr)],(ORDEF[HP]=I76)*(ORDEF[Model_Year]=E76)),""))</f>
        <v/>
      </c>
      <c r="R76" s="157" cm="1">
        <f t="array" ref="R76">IF(D76="Electric","--",IF(D76="Gasoline",_xlfn._xlws.FILTER(LSIEF[HC-ZH (g/hp-hr)],(LSIEF[Fuel]=D76)*(LSIEF[HP Bin]=I76)*(LSIEF[Model Year]=E76)),""))</f>
        <v>1.61</v>
      </c>
      <c r="S76" s="158">
        <f t="shared" si="20"/>
        <v>1.61</v>
      </c>
      <c r="T76" s="159" t="str" cm="1">
        <f t="array" ref="T76">IF(D76="Electric","--",IF(D76="Diesel",_xlfn._xlws.FILTER(ORDEF[HCDR],(ORDEF[HP]=I76)*(ORDEF[Model_Year]=E76),),""))</f>
        <v/>
      </c>
      <c r="U76" s="159" cm="1">
        <f t="array" ref="U76">IF(D76="Electric","--",IF(D76="Gasoline",_xlfn._xlws.FILTER(LSIEF[HC DR],(LSIEF[Fuel]=D76)*(LSIEF[HP Bin]=I76)*(LSIEF[Model Year]=E76)),""))</f>
        <v>4.1499999999999999E-5</v>
      </c>
      <c r="V76" s="159">
        <f t="shared" si="21"/>
        <v>4.1499999999999999E-5</v>
      </c>
      <c r="W76" s="158" t="str" cm="1">
        <f t="array" ref="W76">IF(D76="Electric","--",IF(D76="Diesel",_xlfn._xlws.FILTER(ORDEF[NOXzh],(ORDEF[HP]=I76)*(ORDEF[Model_Year]=E76)),""))</f>
        <v/>
      </c>
      <c r="X76" s="158" cm="1">
        <f t="array" ref="X76">IF(D76="Electric","--",IF(D76="Gasoline",_xlfn._xlws.FILTER(LSIEF[NOX-ZH (g/hp-hr)],(LSIEF[Fuel]=D76)*(LSIEF[HP Bin]=I76)*(LSIEF[Model Year]=E76)),""))</f>
        <v>12.94</v>
      </c>
      <c r="Y76" s="158">
        <f t="shared" si="22"/>
        <v>12.94</v>
      </c>
      <c r="Z76" s="159" t="str" cm="1">
        <f t="array" ref="Z76">IF(D76="Electric","--",IF(D76="Diesel",_xlfn._xlws.FILTER(ORDEF[NOXdr],(ORDEF[HP]=I76)*(ORDEF[Model_Year]=E76)),""))</f>
        <v/>
      </c>
      <c r="AA76" s="159" cm="1">
        <f t="array" ref="AA76">IF(E76="Electric","--",IF(D76="Gasoline",_xlfn._xlws.FILTER(LSIEF[NOX DR],(LSIEF[Fuel]=D76)*(LSIEF[HP Bin]=I76)*(LSIEF[Model Year]=E76)),""))</f>
        <v>1.27E-4</v>
      </c>
      <c r="AB76" s="159">
        <f t="shared" si="23"/>
        <v>1.27E-4</v>
      </c>
      <c r="AC76" s="158" t="str" cm="1">
        <f t="array" ref="AC76">IF(D76="Electric","--",IF(D76="Diesel",_xlfn._xlws.FILTER(DFCF[Fuel_HC],(DFCF[MY]=E76)),""))</f>
        <v/>
      </c>
      <c r="AD76" s="158" cm="1">
        <f t="array" ref="AD76">IF(D76="Electric","--",IF(D76="Gasoline",_xlfn._xlws.FILTER(GFCF[Fuel_HC],(GFCF[MY]=E76)),""))</f>
        <v>1</v>
      </c>
      <c r="AE76" s="158">
        <f t="shared" si="24"/>
        <v>1</v>
      </c>
      <c r="AF76" s="157" t="str" cm="1">
        <f t="array" ref="AF76">IF(D76="Electric","--",IF(D76="Diesel",_xlfn._xlws.FILTER(DFCF[Fuel_NOX],(DFCF[MY]=E76)),""))</f>
        <v/>
      </c>
      <c r="AG76" s="157" cm="1">
        <f t="array" ref="AG76">IF(D76="Electric","--",IF(D76="Gasoline",_xlfn._xlws.FILTER(GFCF[Fuel_NOX],(GFCF[MY]=E76)),""))</f>
        <v>0.97699999999999998</v>
      </c>
      <c r="AH76" s="157">
        <f t="shared" si="25"/>
        <v>0.97699999999999998</v>
      </c>
      <c r="AI76" s="158">
        <f t="shared" si="26"/>
        <v>1.9005000000000001</v>
      </c>
      <c r="AJ76" s="158">
        <f t="shared" si="27"/>
        <v>13.510932999999998</v>
      </c>
      <c r="AK76" s="158">
        <f t="shared" si="28"/>
        <v>390.2810571470136</v>
      </c>
      <c r="AL76" s="158">
        <f t="shared" si="29"/>
        <v>2774.565227194144</v>
      </c>
      <c r="AM76" s="158">
        <f t="shared" si="30"/>
        <v>0.19514052857350681</v>
      </c>
      <c r="AN76" s="158">
        <f t="shared" si="31"/>
        <v>1.3872826135970722</v>
      </c>
      <c r="AO76" s="158">
        <f t="shared" si="32"/>
        <v>0.17949025818191156</v>
      </c>
      <c r="AP76" s="157"/>
      <c r="AS76" s="44"/>
    </row>
    <row r="77" spans="1:45" s="47" customFormat="1" x14ac:dyDescent="0.35">
      <c r="A77" s="157">
        <v>76</v>
      </c>
      <c r="B77" s="157" t="s">
        <v>74</v>
      </c>
      <c r="C77" s="157" t="s">
        <v>33</v>
      </c>
      <c r="D77" s="157" t="s">
        <v>16</v>
      </c>
      <c r="E77" s="157">
        <v>2000</v>
      </c>
      <c r="F77" s="157">
        <v>200</v>
      </c>
      <c r="G77" s="157">
        <v>582.17741935483866</v>
      </c>
      <c r="H77" s="157"/>
      <c r="I77" s="157">
        <f t="shared" si="17"/>
        <v>300</v>
      </c>
      <c r="J77" s="157" t="str">
        <f>IF(D77="Electric","--",IF(D77="Diesel",VLOOKUP(C77,[2]ORDLF!A:B,2,FALSE),""))</f>
        <v/>
      </c>
      <c r="K77" s="157">
        <f>IF(D77="Electric","--",IF(D77="Gasoline",VLOOKUP(C77,LSILF!A:C,3,FALSE),""))</f>
        <v>0.8</v>
      </c>
      <c r="L77" s="158">
        <f t="shared" si="16"/>
        <v>0.8</v>
      </c>
      <c r="M77" s="157" t="str" cm="1">
        <f t="array" ref="M77">IF(D77="Electric","--",IF(D77="Diesel",_xlfn._xlws.FILTER(DIESCH[CH Cap],(DIESCH[HP Bin]=I77)),""))</f>
        <v/>
      </c>
      <c r="N77" s="157" cm="1">
        <f t="array" ref="N77">IF(D77="Electric","--",IF(D77="Gasoline",_xlfn._xlws.FILTER(LSICH[CH Cap],(LSICH[Fuel Type]=D77)*(LSICH[MY]=E77)),""))</f>
        <v>7000</v>
      </c>
      <c r="O77" s="157">
        <f t="shared" si="18"/>
        <v>7000</v>
      </c>
      <c r="P77" s="157">
        <f t="shared" si="19"/>
        <v>9897.0161290322576</v>
      </c>
      <c r="Q77" s="157" t="str" cm="1">
        <f t="array" ref="Q77">IF(D77="Electric","--",IF(D77="Diesel",_xlfn._xlws.FILTER(ORDEF[HC-ZH (g/hp-hr)],(ORDEF[HP]=I77)*(ORDEF[Model_Year]=E77)),""))</f>
        <v/>
      </c>
      <c r="R77" s="157" cm="1">
        <f t="array" ref="R77">IF(D77="Electric","--",IF(D77="Gasoline",_xlfn._xlws.FILTER(LSIEF[HC-ZH (g/hp-hr)],(LSIEF[Fuel]=D77)*(LSIEF[HP Bin]=I77)*(LSIEF[Model Year]=E77)),""))</f>
        <v>1.61</v>
      </c>
      <c r="S77" s="158">
        <f t="shared" si="20"/>
        <v>1.61</v>
      </c>
      <c r="T77" s="159" t="str" cm="1">
        <f t="array" ref="T77">IF(D77="Electric","--",IF(D77="Diesel",_xlfn._xlws.FILTER(ORDEF[HCDR],(ORDEF[HP]=I77)*(ORDEF[Model_Year]=E77),),""))</f>
        <v/>
      </c>
      <c r="U77" s="159" cm="1">
        <f t="array" ref="U77">IF(D77="Electric","--",IF(D77="Gasoline",_xlfn._xlws.FILTER(LSIEF[HC DR],(LSIEF[Fuel]=D77)*(LSIEF[HP Bin]=I77)*(LSIEF[Model Year]=E77)),""))</f>
        <v>4.1499999999999999E-5</v>
      </c>
      <c r="V77" s="159">
        <f t="shared" si="21"/>
        <v>4.1499999999999999E-5</v>
      </c>
      <c r="W77" s="158" t="str" cm="1">
        <f t="array" ref="W77">IF(D77="Electric","--",IF(D77="Diesel",_xlfn._xlws.FILTER(ORDEF[NOXzh],(ORDEF[HP]=I77)*(ORDEF[Model_Year]=E77)),""))</f>
        <v/>
      </c>
      <c r="X77" s="158" cm="1">
        <f t="array" ref="X77">IF(D77="Electric","--",IF(D77="Gasoline",_xlfn._xlws.FILTER(LSIEF[NOX-ZH (g/hp-hr)],(LSIEF[Fuel]=D77)*(LSIEF[HP Bin]=I77)*(LSIEF[Model Year]=E77)),""))</f>
        <v>12.94</v>
      </c>
      <c r="Y77" s="158">
        <f t="shared" si="22"/>
        <v>12.94</v>
      </c>
      <c r="Z77" s="159" t="str" cm="1">
        <f t="array" ref="Z77">IF(D77="Electric","--",IF(D77="Diesel",_xlfn._xlws.FILTER(ORDEF[NOXdr],(ORDEF[HP]=I77)*(ORDEF[Model_Year]=E77)),""))</f>
        <v/>
      </c>
      <c r="AA77" s="159" cm="1">
        <f t="array" ref="AA77">IF(E77="Electric","--",IF(D77="Gasoline",_xlfn._xlws.FILTER(LSIEF[NOX DR],(LSIEF[Fuel]=D77)*(LSIEF[HP Bin]=I77)*(LSIEF[Model Year]=E77)),""))</f>
        <v>1.27E-4</v>
      </c>
      <c r="AB77" s="159">
        <f t="shared" si="23"/>
        <v>1.27E-4</v>
      </c>
      <c r="AC77" s="158" t="str" cm="1">
        <f t="array" ref="AC77">IF(D77="Electric","--",IF(D77="Diesel",_xlfn._xlws.FILTER(DFCF[Fuel_HC],(DFCF[MY]=E77)),""))</f>
        <v/>
      </c>
      <c r="AD77" s="158" cm="1">
        <f t="array" ref="AD77">IF(D77="Electric","--",IF(D77="Gasoline",_xlfn._xlws.FILTER(GFCF[Fuel_HC],(GFCF[MY]=E77)),""))</f>
        <v>1</v>
      </c>
      <c r="AE77" s="158">
        <f t="shared" si="24"/>
        <v>1</v>
      </c>
      <c r="AF77" s="157" t="str" cm="1">
        <f t="array" ref="AF77">IF(D77="Electric","--",IF(D77="Diesel",_xlfn._xlws.FILTER(DFCF[Fuel_NOX],(DFCF[MY]=E77)),""))</f>
        <v/>
      </c>
      <c r="AG77" s="157" cm="1">
        <f t="array" ref="AG77">IF(D77="Electric","--",IF(D77="Gasoline",_xlfn._xlws.FILTER(GFCF[Fuel_NOX],(GFCF[MY]=E77)),""))</f>
        <v>0.97699999999999998</v>
      </c>
      <c r="AH77" s="157">
        <f t="shared" si="25"/>
        <v>0.97699999999999998</v>
      </c>
      <c r="AI77" s="158">
        <f t="shared" si="26"/>
        <v>1.9005000000000001</v>
      </c>
      <c r="AJ77" s="158">
        <f t="shared" si="27"/>
        <v>13.510932999999998</v>
      </c>
      <c r="AK77" s="158">
        <f t="shared" si="28"/>
        <v>390.2810571470136</v>
      </c>
      <c r="AL77" s="158">
        <f t="shared" si="29"/>
        <v>2774.565227194144</v>
      </c>
      <c r="AM77" s="158">
        <f t="shared" si="30"/>
        <v>0.19514052857350681</v>
      </c>
      <c r="AN77" s="158">
        <f t="shared" si="31"/>
        <v>1.3872826135970722</v>
      </c>
      <c r="AO77" s="158">
        <f t="shared" si="32"/>
        <v>0.17949025818191156</v>
      </c>
      <c r="AP77" s="157"/>
      <c r="AS77" s="44"/>
    </row>
    <row r="78" spans="1:45" s="47" customFormat="1" x14ac:dyDescent="0.35">
      <c r="A78" s="157">
        <v>77</v>
      </c>
      <c r="B78" s="157" t="s">
        <v>75</v>
      </c>
      <c r="C78" s="157" t="s">
        <v>33</v>
      </c>
      <c r="D78" s="157" t="s">
        <v>16</v>
      </c>
      <c r="E78" s="157">
        <v>2000</v>
      </c>
      <c r="F78" s="157">
        <v>200</v>
      </c>
      <c r="G78" s="157">
        <v>582.17741935483866</v>
      </c>
      <c r="H78" s="157"/>
      <c r="I78" s="157">
        <f t="shared" si="17"/>
        <v>300</v>
      </c>
      <c r="J78" s="157" t="str">
        <f>IF(D78="Electric","--",IF(D78="Diesel",VLOOKUP(C78,[2]ORDLF!A:B,2,FALSE),""))</f>
        <v/>
      </c>
      <c r="K78" s="157">
        <f>IF(D78="Electric","--",IF(D78="Gasoline",VLOOKUP(C78,LSILF!A:C,3,FALSE),""))</f>
        <v>0.8</v>
      </c>
      <c r="L78" s="158">
        <f t="shared" si="16"/>
        <v>0.8</v>
      </c>
      <c r="M78" s="157" t="str" cm="1">
        <f t="array" ref="M78">IF(D78="Electric","--",IF(D78="Diesel",_xlfn._xlws.FILTER(DIESCH[CH Cap],(DIESCH[HP Bin]=I78)),""))</f>
        <v/>
      </c>
      <c r="N78" s="157" cm="1">
        <f t="array" ref="N78">IF(D78="Electric","--",IF(D78="Gasoline",_xlfn._xlws.FILTER(LSICH[CH Cap],(LSICH[Fuel Type]=D78)*(LSICH[MY]=E78)),""))</f>
        <v>7000</v>
      </c>
      <c r="O78" s="157">
        <f t="shared" si="18"/>
        <v>7000</v>
      </c>
      <c r="P78" s="157">
        <f t="shared" si="19"/>
        <v>9897.0161290322576</v>
      </c>
      <c r="Q78" s="157" t="str" cm="1">
        <f t="array" ref="Q78">IF(D78="Electric","--",IF(D78="Diesel",_xlfn._xlws.FILTER(ORDEF[HC-ZH (g/hp-hr)],(ORDEF[HP]=I78)*(ORDEF[Model_Year]=E78)),""))</f>
        <v/>
      </c>
      <c r="R78" s="157" cm="1">
        <f t="array" ref="R78">IF(D78="Electric","--",IF(D78="Gasoline",_xlfn._xlws.FILTER(LSIEF[HC-ZH (g/hp-hr)],(LSIEF[Fuel]=D78)*(LSIEF[HP Bin]=I78)*(LSIEF[Model Year]=E78)),""))</f>
        <v>1.61</v>
      </c>
      <c r="S78" s="158">
        <f t="shared" si="20"/>
        <v>1.61</v>
      </c>
      <c r="T78" s="159" t="str" cm="1">
        <f t="array" ref="T78">IF(D78="Electric","--",IF(D78="Diesel",_xlfn._xlws.FILTER(ORDEF[HCDR],(ORDEF[HP]=I78)*(ORDEF[Model_Year]=E78),),""))</f>
        <v/>
      </c>
      <c r="U78" s="159" cm="1">
        <f t="array" ref="U78">IF(D78="Electric","--",IF(D78="Gasoline",_xlfn._xlws.FILTER(LSIEF[HC DR],(LSIEF[Fuel]=D78)*(LSIEF[HP Bin]=I78)*(LSIEF[Model Year]=E78)),""))</f>
        <v>4.1499999999999999E-5</v>
      </c>
      <c r="V78" s="159">
        <f t="shared" si="21"/>
        <v>4.1499999999999999E-5</v>
      </c>
      <c r="W78" s="158" t="str" cm="1">
        <f t="array" ref="W78">IF(D78="Electric","--",IF(D78="Diesel",_xlfn._xlws.FILTER(ORDEF[NOXzh],(ORDEF[HP]=I78)*(ORDEF[Model_Year]=E78)),""))</f>
        <v/>
      </c>
      <c r="X78" s="158" cm="1">
        <f t="array" ref="X78">IF(D78="Electric","--",IF(D78="Gasoline",_xlfn._xlws.FILTER(LSIEF[NOX-ZH (g/hp-hr)],(LSIEF[Fuel]=D78)*(LSIEF[HP Bin]=I78)*(LSIEF[Model Year]=E78)),""))</f>
        <v>12.94</v>
      </c>
      <c r="Y78" s="158">
        <f t="shared" si="22"/>
        <v>12.94</v>
      </c>
      <c r="Z78" s="159" t="str" cm="1">
        <f t="array" ref="Z78">IF(D78="Electric","--",IF(D78="Diesel",_xlfn._xlws.FILTER(ORDEF[NOXdr],(ORDEF[HP]=I78)*(ORDEF[Model_Year]=E78)),""))</f>
        <v/>
      </c>
      <c r="AA78" s="159" cm="1">
        <f t="array" ref="AA78">IF(E78="Electric","--",IF(D78="Gasoline",_xlfn._xlws.FILTER(LSIEF[NOX DR],(LSIEF[Fuel]=D78)*(LSIEF[HP Bin]=I78)*(LSIEF[Model Year]=E78)),""))</f>
        <v>1.27E-4</v>
      </c>
      <c r="AB78" s="159">
        <f t="shared" si="23"/>
        <v>1.27E-4</v>
      </c>
      <c r="AC78" s="158" t="str" cm="1">
        <f t="array" ref="AC78">IF(D78="Electric","--",IF(D78="Diesel",_xlfn._xlws.FILTER(DFCF[Fuel_HC],(DFCF[MY]=E78)),""))</f>
        <v/>
      </c>
      <c r="AD78" s="158" cm="1">
        <f t="array" ref="AD78">IF(D78="Electric","--",IF(D78="Gasoline",_xlfn._xlws.FILTER(GFCF[Fuel_HC],(GFCF[MY]=E78)),""))</f>
        <v>1</v>
      </c>
      <c r="AE78" s="158">
        <f t="shared" si="24"/>
        <v>1</v>
      </c>
      <c r="AF78" s="157" t="str" cm="1">
        <f t="array" ref="AF78">IF(D78="Electric","--",IF(D78="Diesel",_xlfn._xlws.FILTER(DFCF[Fuel_NOX],(DFCF[MY]=E78)),""))</f>
        <v/>
      </c>
      <c r="AG78" s="157" cm="1">
        <f t="array" ref="AG78">IF(D78="Electric","--",IF(D78="Gasoline",_xlfn._xlws.FILTER(GFCF[Fuel_NOX],(GFCF[MY]=E78)),""))</f>
        <v>0.97699999999999998</v>
      </c>
      <c r="AH78" s="157">
        <f t="shared" si="25"/>
        <v>0.97699999999999998</v>
      </c>
      <c r="AI78" s="158">
        <f t="shared" si="26"/>
        <v>1.9005000000000001</v>
      </c>
      <c r="AJ78" s="158">
        <f t="shared" si="27"/>
        <v>13.510932999999998</v>
      </c>
      <c r="AK78" s="158">
        <f t="shared" si="28"/>
        <v>390.2810571470136</v>
      </c>
      <c r="AL78" s="158">
        <f t="shared" si="29"/>
        <v>2774.565227194144</v>
      </c>
      <c r="AM78" s="158">
        <f t="shared" si="30"/>
        <v>0.19514052857350681</v>
      </c>
      <c r="AN78" s="158">
        <f t="shared" si="31"/>
        <v>1.3872826135970722</v>
      </c>
      <c r="AO78" s="158">
        <f t="shared" si="32"/>
        <v>0.17949025818191156</v>
      </c>
      <c r="AP78" s="157"/>
      <c r="AS78" s="44"/>
    </row>
    <row r="79" spans="1:45" s="47" customFormat="1" x14ac:dyDescent="0.35">
      <c r="A79" s="157">
        <v>78</v>
      </c>
      <c r="B79" s="157" t="s">
        <v>76</v>
      </c>
      <c r="C79" s="157" t="s">
        <v>33</v>
      </c>
      <c r="D79" s="157" t="s">
        <v>16</v>
      </c>
      <c r="E79" s="157">
        <v>2000</v>
      </c>
      <c r="F79" s="157">
        <v>200</v>
      </c>
      <c r="G79" s="157">
        <v>582.17741935483866</v>
      </c>
      <c r="H79" s="157"/>
      <c r="I79" s="157">
        <f t="shared" si="17"/>
        <v>300</v>
      </c>
      <c r="J79" s="157" t="str">
        <f>IF(D79="Electric","--",IF(D79="Diesel",VLOOKUP(C79,[2]ORDLF!A:B,2,FALSE),""))</f>
        <v/>
      </c>
      <c r="K79" s="157">
        <f>IF(D79="Electric","--",IF(D79="Gasoline",VLOOKUP(C79,LSILF!A:C,3,FALSE),""))</f>
        <v>0.8</v>
      </c>
      <c r="L79" s="158">
        <f t="shared" si="16"/>
        <v>0.8</v>
      </c>
      <c r="M79" s="157" t="str" cm="1">
        <f t="array" ref="M79">IF(D79="Electric","--",IF(D79="Diesel",_xlfn._xlws.FILTER(DIESCH[CH Cap],(DIESCH[HP Bin]=I79)),""))</f>
        <v/>
      </c>
      <c r="N79" s="157" cm="1">
        <f t="array" ref="N79">IF(D79="Electric","--",IF(D79="Gasoline",_xlfn._xlws.FILTER(LSICH[CH Cap],(LSICH[Fuel Type]=D79)*(LSICH[MY]=E79)),""))</f>
        <v>7000</v>
      </c>
      <c r="O79" s="157">
        <f t="shared" si="18"/>
        <v>7000</v>
      </c>
      <c r="P79" s="157">
        <f t="shared" si="19"/>
        <v>9897.0161290322576</v>
      </c>
      <c r="Q79" s="157" t="str" cm="1">
        <f t="array" ref="Q79">IF(D79="Electric","--",IF(D79="Diesel",_xlfn._xlws.FILTER(ORDEF[HC-ZH (g/hp-hr)],(ORDEF[HP]=I79)*(ORDEF[Model_Year]=E79)),""))</f>
        <v/>
      </c>
      <c r="R79" s="157" cm="1">
        <f t="array" ref="R79">IF(D79="Electric","--",IF(D79="Gasoline",_xlfn._xlws.FILTER(LSIEF[HC-ZH (g/hp-hr)],(LSIEF[Fuel]=D79)*(LSIEF[HP Bin]=I79)*(LSIEF[Model Year]=E79)),""))</f>
        <v>1.61</v>
      </c>
      <c r="S79" s="158">
        <f t="shared" si="20"/>
        <v>1.61</v>
      </c>
      <c r="T79" s="159" t="str" cm="1">
        <f t="array" ref="T79">IF(D79="Electric","--",IF(D79="Diesel",_xlfn._xlws.FILTER(ORDEF[HCDR],(ORDEF[HP]=I79)*(ORDEF[Model_Year]=E79),),""))</f>
        <v/>
      </c>
      <c r="U79" s="159" cm="1">
        <f t="array" ref="U79">IF(D79="Electric","--",IF(D79="Gasoline",_xlfn._xlws.FILTER(LSIEF[HC DR],(LSIEF[Fuel]=D79)*(LSIEF[HP Bin]=I79)*(LSIEF[Model Year]=E79)),""))</f>
        <v>4.1499999999999999E-5</v>
      </c>
      <c r="V79" s="159">
        <f t="shared" si="21"/>
        <v>4.1499999999999999E-5</v>
      </c>
      <c r="W79" s="158" t="str" cm="1">
        <f t="array" ref="W79">IF(D79="Electric","--",IF(D79="Diesel",_xlfn._xlws.FILTER(ORDEF[NOXzh],(ORDEF[HP]=I79)*(ORDEF[Model_Year]=E79)),""))</f>
        <v/>
      </c>
      <c r="X79" s="158" cm="1">
        <f t="array" ref="X79">IF(D79="Electric","--",IF(D79="Gasoline",_xlfn._xlws.FILTER(LSIEF[NOX-ZH (g/hp-hr)],(LSIEF[Fuel]=D79)*(LSIEF[HP Bin]=I79)*(LSIEF[Model Year]=E79)),""))</f>
        <v>12.94</v>
      </c>
      <c r="Y79" s="158">
        <f t="shared" si="22"/>
        <v>12.94</v>
      </c>
      <c r="Z79" s="159" t="str" cm="1">
        <f t="array" ref="Z79">IF(D79="Electric","--",IF(D79="Diesel",_xlfn._xlws.FILTER(ORDEF[NOXdr],(ORDEF[HP]=I79)*(ORDEF[Model_Year]=E79)),""))</f>
        <v/>
      </c>
      <c r="AA79" s="159" cm="1">
        <f t="array" ref="AA79">IF(E79="Electric","--",IF(D79="Gasoline",_xlfn._xlws.FILTER(LSIEF[NOX DR],(LSIEF[Fuel]=D79)*(LSIEF[HP Bin]=I79)*(LSIEF[Model Year]=E79)),""))</f>
        <v>1.27E-4</v>
      </c>
      <c r="AB79" s="159">
        <f t="shared" si="23"/>
        <v>1.27E-4</v>
      </c>
      <c r="AC79" s="158" t="str" cm="1">
        <f t="array" ref="AC79">IF(D79="Electric","--",IF(D79="Diesel",_xlfn._xlws.FILTER(DFCF[Fuel_HC],(DFCF[MY]=E79)),""))</f>
        <v/>
      </c>
      <c r="AD79" s="158" cm="1">
        <f t="array" ref="AD79">IF(D79="Electric","--",IF(D79="Gasoline",_xlfn._xlws.FILTER(GFCF[Fuel_HC],(GFCF[MY]=E79)),""))</f>
        <v>1</v>
      </c>
      <c r="AE79" s="158">
        <f t="shared" si="24"/>
        <v>1</v>
      </c>
      <c r="AF79" s="157" t="str" cm="1">
        <f t="array" ref="AF79">IF(D79="Electric","--",IF(D79="Diesel",_xlfn._xlws.FILTER(DFCF[Fuel_NOX],(DFCF[MY]=E79)),""))</f>
        <v/>
      </c>
      <c r="AG79" s="157" cm="1">
        <f t="array" ref="AG79">IF(D79="Electric","--",IF(D79="Gasoline",_xlfn._xlws.FILTER(GFCF[Fuel_NOX],(GFCF[MY]=E79)),""))</f>
        <v>0.97699999999999998</v>
      </c>
      <c r="AH79" s="157">
        <f t="shared" si="25"/>
        <v>0.97699999999999998</v>
      </c>
      <c r="AI79" s="158">
        <f t="shared" si="26"/>
        <v>1.9005000000000001</v>
      </c>
      <c r="AJ79" s="158">
        <f t="shared" si="27"/>
        <v>13.510932999999998</v>
      </c>
      <c r="AK79" s="158">
        <f t="shared" si="28"/>
        <v>390.2810571470136</v>
      </c>
      <c r="AL79" s="158">
        <f t="shared" si="29"/>
        <v>2774.565227194144</v>
      </c>
      <c r="AM79" s="158">
        <f t="shared" si="30"/>
        <v>0.19514052857350681</v>
      </c>
      <c r="AN79" s="158">
        <f t="shared" si="31"/>
        <v>1.3872826135970722</v>
      </c>
      <c r="AO79" s="158">
        <f t="shared" si="32"/>
        <v>0.17949025818191156</v>
      </c>
      <c r="AP79" s="157"/>
      <c r="AS79" s="44"/>
    </row>
    <row r="80" spans="1:45" s="47" customFormat="1" x14ac:dyDescent="0.35">
      <c r="A80" s="157">
        <v>79</v>
      </c>
      <c r="B80" s="157" t="s">
        <v>77</v>
      </c>
      <c r="C80" s="157" t="s">
        <v>33</v>
      </c>
      <c r="D80" s="157" t="s">
        <v>16</v>
      </c>
      <c r="E80" s="157">
        <v>2000</v>
      </c>
      <c r="F80" s="157">
        <v>200</v>
      </c>
      <c r="G80" s="157">
        <v>582.17741935483866</v>
      </c>
      <c r="H80" s="157"/>
      <c r="I80" s="157">
        <f t="shared" si="17"/>
        <v>300</v>
      </c>
      <c r="J80" s="157" t="str">
        <f>IF(D80="Electric","--",IF(D80="Diesel",VLOOKUP(C80,[2]ORDLF!A:B,2,FALSE),""))</f>
        <v/>
      </c>
      <c r="K80" s="157">
        <f>IF(D80="Electric","--",IF(D80="Gasoline",VLOOKUP(C80,LSILF!A:C,3,FALSE),""))</f>
        <v>0.8</v>
      </c>
      <c r="L80" s="158">
        <f t="shared" si="16"/>
        <v>0.8</v>
      </c>
      <c r="M80" s="157" t="str" cm="1">
        <f t="array" ref="M80">IF(D80="Electric","--",IF(D80="Diesel",_xlfn._xlws.FILTER(DIESCH[CH Cap],(DIESCH[HP Bin]=I80)),""))</f>
        <v/>
      </c>
      <c r="N80" s="157" cm="1">
        <f t="array" ref="N80">IF(D80="Electric","--",IF(D80="Gasoline",_xlfn._xlws.FILTER(LSICH[CH Cap],(LSICH[Fuel Type]=D80)*(LSICH[MY]=E80)),""))</f>
        <v>7000</v>
      </c>
      <c r="O80" s="157">
        <f t="shared" si="18"/>
        <v>7000</v>
      </c>
      <c r="P80" s="157">
        <f t="shared" si="19"/>
        <v>9897.0161290322576</v>
      </c>
      <c r="Q80" s="157" t="str" cm="1">
        <f t="array" ref="Q80">IF(D80="Electric","--",IF(D80="Diesel",_xlfn._xlws.FILTER(ORDEF[HC-ZH (g/hp-hr)],(ORDEF[HP]=I80)*(ORDEF[Model_Year]=E80)),""))</f>
        <v/>
      </c>
      <c r="R80" s="157" cm="1">
        <f t="array" ref="R80">IF(D80="Electric","--",IF(D80="Gasoline",_xlfn._xlws.FILTER(LSIEF[HC-ZH (g/hp-hr)],(LSIEF[Fuel]=D80)*(LSIEF[HP Bin]=I80)*(LSIEF[Model Year]=E80)),""))</f>
        <v>1.61</v>
      </c>
      <c r="S80" s="158">
        <f t="shared" si="20"/>
        <v>1.61</v>
      </c>
      <c r="T80" s="159" t="str" cm="1">
        <f t="array" ref="T80">IF(D80="Electric","--",IF(D80="Diesel",_xlfn._xlws.FILTER(ORDEF[HCDR],(ORDEF[HP]=I80)*(ORDEF[Model_Year]=E80),),""))</f>
        <v/>
      </c>
      <c r="U80" s="159" cm="1">
        <f t="array" ref="U80">IF(D80="Electric","--",IF(D80="Gasoline",_xlfn._xlws.FILTER(LSIEF[HC DR],(LSIEF[Fuel]=D80)*(LSIEF[HP Bin]=I80)*(LSIEF[Model Year]=E80)),""))</f>
        <v>4.1499999999999999E-5</v>
      </c>
      <c r="V80" s="159">
        <f t="shared" si="21"/>
        <v>4.1499999999999999E-5</v>
      </c>
      <c r="W80" s="158" t="str" cm="1">
        <f t="array" ref="W80">IF(D80="Electric","--",IF(D80="Diesel",_xlfn._xlws.FILTER(ORDEF[NOXzh],(ORDEF[HP]=I80)*(ORDEF[Model_Year]=E80)),""))</f>
        <v/>
      </c>
      <c r="X80" s="158" cm="1">
        <f t="array" ref="X80">IF(D80="Electric","--",IF(D80="Gasoline",_xlfn._xlws.FILTER(LSIEF[NOX-ZH (g/hp-hr)],(LSIEF[Fuel]=D80)*(LSIEF[HP Bin]=I80)*(LSIEF[Model Year]=E80)),""))</f>
        <v>12.94</v>
      </c>
      <c r="Y80" s="158">
        <f t="shared" si="22"/>
        <v>12.94</v>
      </c>
      <c r="Z80" s="159" t="str" cm="1">
        <f t="array" ref="Z80">IF(D80="Electric","--",IF(D80="Diesel",_xlfn._xlws.FILTER(ORDEF[NOXdr],(ORDEF[HP]=I80)*(ORDEF[Model_Year]=E80)),""))</f>
        <v/>
      </c>
      <c r="AA80" s="159" cm="1">
        <f t="array" ref="AA80">IF(E80="Electric","--",IF(D80="Gasoline",_xlfn._xlws.FILTER(LSIEF[NOX DR],(LSIEF[Fuel]=D80)*(LSIEF[HP Bin]=I80)*(LSIEF[Model Year]=E80)),""))</f>
        <v>1.27E-4</v>
      </c>
      <c r="AB80" s="159">
        <f t="shared" si="23"/>
        <v>1.27E-4</v>
      </c>
      <c r="AC80" s="158" t="str" cm="1">
        <f t="array" ref="AC80">IF(D80="Electric","--",IF(D80="Diesel",_xlfn._xlws.FILTER(DFCF[Fuel_HC],(DFCF[MY]=E80)),""))</f>
        <v/>
      </c>
      <c r="AD80" s="158" cm="1">
        <f t="array" ref="AD80">IF(D80="Electric","--",IF(D80="Gasoline",_xlfn._xlws.FILTER(GFCF[Fuel_HC],(GFCF[MY]=E80)),""))</f>
        <v>1</v>
      </c>
      <c r="AE80" s="158">
        <f t="shared" si="24"/>
        <v>1</v>
      </c>
      <c r="AF80" s="157" t="str" cm="1">
        <f t="array" ref="AF80">IF(D80="Electric","--",IF(D80="Diesel",_xlfn._xlws.FILTER(DFCF[Fuel_NOX],(DFCF[MY]=E80)),""))</f>
        <v/>
      </c>
      <c r="AG80" s="157" cm="1">
        <f t="array" ref="AG80">IF(D80="Electric","--",IF(D80="Gasoline",_xlfn._xlws.FILTER(GFCF[Fuel_NOX],(GFCF[MY]=E80)),""))</f>
        <v>0.97699999999999998</v>
      </c>
      <c r="AH80" s="157">
        <f t="shared" si="25"/>
        <v>0.97699999999999998</v>
      </c>
      <c r="AI80" s="158">
        <f t="shared" si="26"/>
        <v>1.9005000000000001</v>
      </c>
      <c r="AJ80" s="158">
        <f t="shared" si="27"/>
        <v>13.510932999999998</v>
      </c>
      <c r="AK80" s="158">
        <f t="shared" si="28"/>
        <v>390.2810571470136</v>
      </c>
      <c r="AL80" s="158">
        <f t="shared" si="29"/>
        <v>2774.565227194144</v>
      </c>
      <c r="AM80" s="158">
        <f t="shared" si="30"/>
        <v>0.19514052857350681</v>
      </c>
      <c r="AN80" s="158">
        <f t="shared" si="31"/>
        <v>1.3872826135970722</v>
      </c>
      <c r="AO80" s="158">
        <f t="shared" si="32"/>
        <v>0.17949025818191156</v>
      </c>
      <c r="AP80" s="157"/>
      <c r="AS80" s="44"/>
    </row>
    <row r="81" spans="1:45" s="47" customFormat="1" x14ac:dyDescent="0.35">
      <c r="A81" s="157">
        <v>80</v>
      </c>
      <c r="B81" s="157" t="s">
        <v>78</v>
      </c>
      <c r="C81" s="157" t="s">
        <v>33</v>
      </c>
      <c r="D81" s="157" t="s">
        <v>16</v>
      </c>
      <c r="E81" s="157">
        <v>2000</v>
      </c>
      <c r="F81" s="157">
        <v>200</v>
      </c>
      <c r="G81" s="157">
        <v>582.17741935483866</v>
      </c>
      <c r="H81" s="157"/>
      <c r="I81" s="157">
        <f t="shared" si="17"/>
        <v>300</v>
      </c>
      <c r="J81" s="157" t="str">
        <f>IF(D81="Electric","--",IF(D81="Diesel",VLOOKUP(C81,[2]ORDLF!A:B,2,FALSE),""))</f>
        <v/>
      </c>
      <c r="K81" s="157">
        <f>IF(D81="Electric","--",IF(D81="Gasoline",VLOOKUP(C81,LSILF!A:C,3,FALSE),""))</f>
        <v>0.8</v>
      </c>
      <c r="L81" s="158">
        <f t="shared" si="16"/>
        <v>0.8</v>
      </c>
      <c r="M81" s="157" t="str" cm="1">
        <f t="array" ref="M81">IF(D81="Electric","--",IF(D81="Diesel",_xlfn._xlws.FILTER(DIESCH[CH Cap],(DIESCH[HP Bin]=I81)),""))</f>
        <v/>
      </c>
      <c r="N81" s="157" cm="1">
        <f t="array" ref="N81">IF(D81="Electric","--",IF(D81="Gasoline",_xlfn._xlws.FILTER(LSICH[CH Cap],(LSICH[Fuel Type]=D81)*(LSICH[MY]=E81)),""))</f>
        <v>7000</v>
      </c>
      <c r="O81" s="157">
        <f t="shared" si="18"/>
        <v>7000</v>
      </c>
      <c r="P81" s="157">
        <f t="shared" si="19"/>
        <v>9897.0161290322576</v>
      </c>
      <c r="Q81" s="157" t="str" cm="1">
        <f t="array" ref="Q81">IF(D81="Electric","--",IF(D81="Diesel",_xlfn._xlws.FILTER(ORDEF[HC-ZH (g/hp-hr)],(ORDEF[HP]=I81)*(ORDEF[Model_Year]=E81)),""))</f>
        <v/>
      </c>
      <c r="R81" s="157" cm="1">
        <f t="array" ref="R81">IF(D81="Electric","--",IF(D81="Gasoline",_xlfn._xlws.FILTER(LSIEF[HC-ZH (g/hp-hr)],(LSIEF[Fuel]=D81)*(LSIEF[HP Bin]=I81)*(LSIEF[Model Year]=E81)),""))</f>
        <v>1.61</v>
      </c>
      <c r="S81" s="158">
        <f t="shared" si="20"/>
        <v>1.61</v>
      </c>
      <c r="T81" s="159" t="str" cm="1">
        <f t="array" ref="T81">IF(D81="Electric","--",IF(D81="Diesel",_xlfn._xlws.FILTER(ORDEF[HCDR],(ORDEF[HP]=I81)*(ORDEF[Model_Year]=E81),),""))</f>
        <v/>
      </c>
      <c r="U81" s="159" cm="1">
        <f t="array" ref="U81">IF(D81="Electric","--",IF(D81="Gasoline",_xlfn._xlws.FILTER(LSIEF[HC DR],(LSIEF[Fuel]=D81)*(LSIEF[HP Bin]=I81)*(LSIEF[Model Year]=E81)),""))</f>
        <v>4.1499999999999999E-5</v>
      </c>
      <c r="V81" s="159">
        <f t="shared" si="21"/>
        <v>4.1499999999999999E-5</v>
      </c>
      <c r="W81" s="158" t="str" cm="1">
        <f t="array" ref="W81">IF(D81="Electric","--",IF(D81="Diesel",_xlfn._xlws.FILTER(ORDEF[NOXzh],(ORDEF[HP]=I81)*(ORDEF[Model_Year]=E81)),""))</f>
        <v/>
      </c>
      <c r="X81" s="158" cm="1">
        <f t="array" ref="X81">IF(D81="Electric","--",IF(D81="Gasoline",_xlfn._xlws.FILTER(LSIEF[NOX-ZH (g/hp-hr)],(LSIEF[Fuel]=D81)*(LSIEF[HP Bin]=I81)*(LSIEF[Model Year]=E81)),""))</f>
        <v>12.94</v>
      </c>
      <c r="Y81" s="158">
        <f t="shared" si="22"/>
        <v>12.94</v>
      </c>
      <c r="Z81" s="159" t="str" cm="1">
        <f t="array" ref="Z81">IF(D81="Electric","--",IF(D81="Diesel",_xlfn._xlws.FILTER(ORDEF[NOXdr],(ORDEF[HP]=I81)*(ORDEF[Model_Year]=E81)),""))</f>
        <v/>
      </c>
      <c r="AA81" s="159" cm="1">
        <f t="array" ref="AA81">IF(E81="Electric","--",IF(D81="Gasoline",_xlfn._xlws.FILTER(LSIEF[NOX DR],(LSIEF[Fuel]=D81)*(LSIEF[HP Bin]=I81)*(LSIEF[Model Year]=E81)),""))</f>
        <v>1.27E-4</v>
      </c>
      <c r="AB81" s="159">
        <f t="shared" si="23"/>
        <v>1.27E-4</v>
      </c>
      <c r="AC81" s="158" t="str" cm="1">
        <f t="array" ref="AC81">IF(D81="Electric","--",IF(D81="Diesel",_xlfn._xlws.FILTER(DFCF[Fuel_HC],(DFCF[MY]=E81)),""))</f>
        <v/>
      </c>
      <c r="AD81" s="158" cm="1">
        <f t="array" ref="AD81">IF(D81="Electric","--",IF(D81="Gasoline",_xlfn._xlws.FILTER(GFCF[Fuel_HC],(GFCF[MY]=E81)),""))</f>
        <v>1</v>
      </c>
      <c r="AE81" s="158">
        <f t="shared" si="24"/>
        <v>1</v>
      </c>
      <c r="AF81" s="157" t="str" cm="1">
        <f t="array" ref="AF81">IF(D81="Electric","--",IF(D81="Diesel",_xlfn._xlws.FILTER(DFCF[Fuel_NOX],(DFCF[MY]=E81)),""))</f>
        <v/>
      </c>
      <c r="AG81" s="157" cm="1">
        <f t="array" ref="AG81">IF(D81="Electric","--",IF(D81="Gasoline",_xlfn._xlws.FILTER(GFCF[Fuel_NOX],(GFCF[MY]=E81)),""))</f>
        <v>0.97699999999999998</v>
      </c>
      <c r="AH81" s="157">
        <f t="shared" si="25"/>
        <v>0.97699999999999998</v>
      </c>
      <c r="AI81" s="158">
        <f t="shared" si="26"/>
        <v>1.9005000000000001</v>
      </c>
      <c r="AJ81" s="158">
        <f t="shared" si="27"/>
        <v>13.510932999999998</v>
      </c>
      <c r="AK81" s="158">
        <f t="shared" si="28"/>
        <v>390.2810571470136</v>
      </c>
      <c r="AL81" s="158">
        <f t="shared" si="29"/>
        <v>2774.565227194144</v>
      </c>
      <c r="AM81" s="158">
        <f t="shared" si="30"/>
        <v>0.19514052857350681</v>
      </c>
      <c r="AN81" s="158">
        <f t="shared" si="31"/>
        <v>1.3872826135970722</v>
      </c>
      <c r="AO81" s="158">
        <f t="shared" si="32"/>
        <v>0.17949025818191156</v>
      </c>
      <c r="AP81" s="157"/>
      <c r="AS81" s="44"/>
    </row>
    <row r="82" spans="1:45" s="47" customFormat="1" x14ac:dyDescent="0.35">
      <c r="A82" s="157">
        <v>81</v>
      </c>
      <c r="B82" s="157" t="s">
        <v>79</v>
      </c>
      <c r="C82" s="157" t="s">
        <v>33</v>
      </c>
      <c r="D82" s="157" t="s">
        <v>16</v>
      </c>
      <c r="E82" s="157">
        <v>2000</v>
      </c>
      <c r="F82" s="157">
        <v>200</v>
      </c>
      <c r="G82" s="157">
        <v>582.17741935483866</v>
      </c>
      <c r="H82" s="157"/>
      <c r="I82" s="157">
        <f t="shared" si="17"/>
        <v>300</v>
      </c>
      <c r="J82" s="157" t="str">
        <f>IF(D82="Electric","--",IF(D82="Diesel",VLOOKUP(C82,[2]ORDLF!A:B,2,FALSE),""))</f>
        <v/>
      </c>
      <c r="K82" s="157">
        <f>IF(D82="Electric","--",IF(D82="Gasoline",VLOOKUP(C82,LSILF!A:C,3,FALSE),""))</f>
        <v>0.8</v>
      </c>
      <c r="L82" s="158">
        <f t="shared" si="16"/>
        <v>0.8</v>
      </c>
      <c r="M82" s="157" t="str" cm="1">
        <f t="array" ref="M82">IF(D82="Electric","--",IF(D82="Diesel",_xlfn._xlws.FILTER(DIESCH[CH Cap],(DIESCH[HP Bin]=I82)),""))</f>
        <v/>
      </c>
      <c r="N82" s="157" cm="1">
        <f t="array" ref="N82">IF(D82="Electric","--",IF(D82="Gasoline",_xlfn._xlws.FILTER(LSICH[CH Cap],(LSICH[Fuel Type]=D82)*(LSICH[MY]=E82)),""))</f>
        <v>7000</v>
      </c>
      <c r="O82" s="157">
        <f t="shared" si="18"/>
        <v>7000</v>
      </c>
      <c r="P82" s="157">
        <f t="shared" si="19"/>
        <v>9897.0161290322576</v>
      </c>
      <c r="Q82" s="157" t="str" cm="1">
        <f t="array" ref="Q82">IF(D82="Electric","--",IF(D82="Diesel",_xlfn._xlws.FILTER(ORDEF[HC-ZH (g/hp-hr)],(ORDEF[HP]=I82)*(ORDEF[Model_Year]=E82)),""))</f>
        <v/>
      </c>
      <c r="R82" s="157" cm="1">
        <f t="array" ref="R82">IF(D82="Electric","--",IF(D82="Gasoline",_xlfn._xlws.FILTER(LSIEF[HC-ZH (g/hp-hr)],(LSIEF[Fuel]=D82)*(LSIEF[HP Bin]=I82)*(LSIEF[Model Year]=E82)),""))</f>
        <v>1.61</v>
      </c>
      <c r="S82" s="158">
        <f t="shared" si="20"/>
        <v>1.61</v>
      </c>
      <c r="T82" s="159" t="str" cm="1">
        <f t="array" ref="T82">IF(D82="Electric","--",IF(D82="Diesel",_xlfn._xlws.FILTER(ORDEF[HCDR],(ORDEF[HP]=I82)*(ORDEF[Model_Year]=E82),),""))</f>
        <v/>
      </c>
      <c r="U82" s="159" cm="1">
        <f t="array" ref="U82">IF(D82="Electric","--",IF(D82="Gasoline",_xlfn._xlws.FILTER(LSIEF[HC DR],(LSIEF[Fuel]=D82)*(LSIEF[HP Bin]=I82)*(LSIEF[Model Year]=E82)),""))</f>
        <v>4.1499999999999999E-5</v>
      </c>
      <c r="V82" s="159">
        <f t="shared" si="21"/>
        <v>4.1499999999999999E-5</v>
      </c>
      <c r="W82" s="158" t="str" cm="1">
        <f t="array" ref="W82">IF(D82="Electric","--",IF(D82="Diesel",_xlfn._xlws.FILTER(ORDEF[NOXzh],(ORDEF[HP]=I82)*(ORDEF[Model_Year]=E82)),""))</f>
        <v/>
      </c>
      <c r="X82" s="158" cm="1">
        <f t="array" ref="X82">IF(D82="Electric","--",IF(D82="Gasoline",_xlfn._xlws.FILTER(LSIEF[NOX-ZH (g/hp-hr)],(LSIEF[Fuel]=D82)*(LSIEF[HP Bin]=I82)*(LSIEF[Model Year]=E82)),""))</f>
        <v>12.94</v>
      </c>
      <c r="Y82" s="158">
        <f t="shared" si="22"/>
        <v>12.94</v>
      </c>
      <c r="Z82" s="159" t="str" cm="1">
        <f t="array" ref="Z82">IF(D82="Electric","--",IF(D82="Diesel",_xlfn._xlws.FILTER(ORDEF[NOXdr],(ORDEF[HP]=I82)*(ORDEF[Model_Year]=E82)),""))</f>
        <v/>
      </c>
      <c r="AA82" s="159" cm="1">
        <f t="array" ref="AA82">IF(E82="Electric","--",IF(D82="Gasoline",_xlfn._xlws.FILTER(LSIEF[NOX DR],(LSIEF[Fuel]=D82)*(LSIEF[HP Bin]=I82)*(LSIEF[Model Year]=E82)),""))</f>
        <v>1.27E-4</v>
      </c>
      <c r="AB82" s="159">
        <f t="shared" si="23"/>
        <v>1.27E-4</v>
      </c>
      <c r="AC82" s="158" t="str" cm="1">
        <f t="array" ref="AC82">IF(D82="Electric","--",IF(D82="Diesel",_xlfn._xlws.FILTER(DFCF[Fuel_HC],(DFCF[MY]=E82)),""))</f>
        <v/>
      </c>
      <c r="AD82" s="158" cm="1">
        <f t="array" ref="AD82">IF(D82="Electric","--",IF(D82="Gasoline",_xlfn._xlws.FILTER(GFCF[Fuel_HC],(GFCF[MY]=E82)),""))</f>
        <v>1</v>
      </c>
      <c r="AE82" s="158">
        <f t="shared" si="24"/>
        <v>1</v>
      </c>
      <c r="AF82" s="157" t="str" cm="1">
        <f t="array" ref="AF82">IF(D82="Electric","--",IF(D82="Diesel",_xlfn._xlws.FILTER(DFCF[Fuel_NOX],(DFCF[MY]=E82)),""))</f>
        <v/>
      </c>
      <c r="AG82" s="157" cm="1">
        <f t="array" ref="AG82">IF(D82="Electric","--",IF(D82="Gasoline",_xlfn._xlws.FILTER(GFCF[Fuel_NOX],(GFCF[MY]=E82)),""))</f>
        <v>0.97699999999999998</v>
      </c>
      <c r="AH82" s="157">
        <f t="shared" si="25"/>
        <v>0.97699999999999998</v>
      </c>
      <c r="AI82" s="158">
        <f t="shared" si="26"/>
        <v>1.9005000000000001</v>
      </c>
      <c r="AJ82" s="158">
        <f t="shared" si="27"/>
        <v>13.510932999999998</v>
      </c>
      <c r="AK82" s="158">
        <f t="shared" si="28"/>
        <v>390.2810571470136</v>
      </c>
      <c r="AL82" s="158">
        <f t="shared" si="29"/>
        <v>2774.565227194144</v>
      </c>
      <c r="AM82" s="158">
        <f t="shared" si="30"/>
        <v>0.19514052857350681</v>
      </c>
      <c r="AN82" s="158">
        <f t="shared" si="31"/>
        <v>1.3872826135970722</v>
      </c>
      <c r="AO82" s="158">
        <f t="shared" si="32"/>
        <v>0.17949025818191156</v>
      </c>
      <c r="AP82" s="157"/>
      <c r="AS82" s="44"/>
    </row>
    <row r="83" spans="1:45" s="47" customFormat="1" x14ac:dyDescent="0.35">
      <c r="A83" s="157">
        <v>82</v>
      </c>
      <c r="B83" s="157" t="s">
        <v>80</v>
      </c>
      <c r="C83" s="157" t="s">
        <v>33</v>
      </c>
      <c r="D83" s="157" t="s">
        <v>16</v>
      </c>
      <c r="E83" s="157">
        <v>2000</v>
      </c>
      <c r="F83" s="157">
        <v>200</v>
      </c>
      <c r="G83" s="157">
        <v>582.17741935483866</v>
      </c>
      <c r="H83" s="157"/>
      <c r="I83" s="157">
        <f t="shared" si="17"/>
        <v>300</v>
      </c>
      <c r="J83" s="157" t="str">
        <f>IF(D83="Electric","--",IF(D83="Diesel",VLOOKUP(C83,[2]ORDLF!A:B,2,FALSE),""))</f>
        <v/>
      </c>
      <c r="K83" s="157">
        <f>IF(D83="Electric","--",IF(D83="Gasoline",VLOOKUP(C83,LSILF!A:C,3,FALSE),""))</f>
        <v>0.8</v>
      </c>
      <c r="L83" s="158">
        <f t="shared" si="16"/>
        <v>0.8</v>
      </c>
      <c r="M83" s="157" t="str" cm="1">
        <f t="array" ref="M83">IF(D83="Electric","--",IF(D83="Diesel",_xlfn._xlws.FILTER(DIESCH[CH Cap],(DIESCH[HP Bin]=I83)),""))</f>
        <v/>
      </c>
      <c r="N83" s="157" cm="1">
        <f t="array" ref="N83">IF(D83="Electric","--",IF(D83="Gasoline",_xlfn._xlws.FILTER(LSICH[CH Cap],(LSICH[Fuel Type]=D83)*(LSICH[MY]=E83)),""))</f>
        <v>7000</v>
      </c>
      <c r="O83" s="157">
        <f t="shared" si="18"/>
        <v>7000</v>
      </c>
      <c r="P83" s="157">
        <f t="shared" si="19"/>
        <v>9897.0161290322576</v>
      </c>
      <c r="Q83" s="157" t="str" cm="1">
        <f t="array" ref="Q83">IF(D83="Electric","--",IF(D83="Diesel",_xlfn._xlws.FILTER(ORDEF[HC-ZH (g/hp-hr)],(ORDEF[HP]=I83)*(ORDEF[Model_Year]=E83)),""))</f>
        <v/>
      </c>
      <c r="R83" s="157" cm="1">
        <f t="array" ref="R83">IF(D83="Electric","--",IF(D83="Gasoline",_xlfn._xlws.FILTER(LSIEF[HC-ZH (g/hp-hr)],(LSIEF[Fuel]=D83)*(LSIEF[HP Bin]=I83)*(LSIEF[Model Year]=E83)),""))</f>
        <v>1.61</v>
      </c>
      <c r="S83" s="158">
        <f t="shared" si="20"/>
        <v>1.61</v>
      </c>
      <c r="T83" s="159" t="str" cm="1">
        <f t="array" ref="T83">IF(D83="Electric","--",IF(D83="Diesel",_xlfn._xlws.FILTER(ORDEF[HCDR],(ORDEF[HP]=I83)*(ORDEF[Model_Year]=E83),),""))</f>
        <v/>
      </c>
      <c r="U83" s="159" cm="1">
        <f t="array" ref="U83">IF(D83="Electric","--",IF(D83="Gasoline",_xlfn._xlws.FILTER(LSIEF[HC DR],(LSIEF[Fuel]=D83)*(LSIEF[HP Bin]=I83)*(LSIEF[Model Year]=E83)),""))</f>
        <v>4.1499999999999999E-5</v>
      </c>
      <c r="V83" s="159">
        <f t="shared" si="21"/>
        <v>4.1499999999999999E-5</v>
      </c>
      <c r="W83" s="158" t="str" cm="1">
        <f t="array" ref="W83">IF(D83="Electric","--",IF(D83="Diesel",_xlfn._xlws.FILTER(ORDEF[NOXzh],(ORDEF[HP]=I83)*(ORDEF[Model_Year]=E83)),""))</f>
        <v/>
      </c>
      <c r="X83" s="158" cm="1">
        <f t="array" ref="X83">IF(D83="Electric","--",IF(D83="Gasoline",_xlfn._xlws.FILTER(LSIEF[NOX-ZH (g/hp-hr)],(LSIEF[Fuel]=D83)*(LSIEF[HP Bin]=I83)*(LSIEF[Model Year]=E83)),""))</f>
        <v>12.94</v>
      </c>
      <c r="Y83" s="158">
        <f t="shared" si="22"/>
        <v>12.94</v>
      </c>
      <c r="Z83" s="159" t="str" cm="1">
        <f t="array" ref="Z83">IF(D83="Electric","--",IF(D83="Diesel",_xlfn._xlws.FILTER(ORDEF[NOXdr],(ORDEF[HP]=I83)*(ORDEF[Model_Year]=E83)),""))</f>
        <v/>
      </c>
      <c r="AA83" s="159" cm="1">
        <f t="array" ref="AA83">IF(E83="Electric","--",IF(D83="Gasoline",_xlfn._xlws.FILTER(LSIEF[NOX DR],(LSIEF[Fuel]=D83)*(LSIEF[HP Bin]=I83)*(LSIEF[Model Year]=E83)),""))</f>
        <v>1.27E-4</v>
      </c>
      <c r="AB83" s="159">
        <f t="shared" si="23"/>
        <v>1.27E-4</v>
      </c>
      <c r="AC83" s="158" t="str" cm="1">
        <f t="array" ref="AC83">IF(D83="Electric","--",IF(D83="Diesel",_xlfn._xlws.FILTER(DFCF[Fuel_HC],(DFCF[MY]=E83)),""))</f>
        <v/>
      </c>
      <c r="AD83" s="158" cm="1">
        <f t="array" ref="AD83">IF(D83="Electric","--",IF(D83="Gasoline",_xlfn._xlws.FILTER(GFCF[Fuel_HC],(GFCF[MY]=E83)),""))</f>
        <v>1</v>
      </c>
      <c r="AE83" s="158">
        <f t="shared" si="24"/>
        <v>1</v>
      </c>
      <c r="AF83" s="157" t="str" cm="1">
        <f t="array" ref="AF83">IF(D83="Electric","--",IF(D83="Diesel",_xlfn._xlws.FILTER(DFCF[Fuel_NOX],(DFCF[MY]=E83)),""))</f>
        <v/>
      </c>
      <c r="AG83" s="157" cm="1">
        <f t="array" ref="AG83">IF(D83="Electric","--",IF(D83="Gasoline",_xlfn._xlws.FILTER(GFCF[Fuel_NOX],(GFCF[MY]=E83)),""))</f>
        <v>0.97699999999999998</v>
      </c>
      <c r="AH83" s="157">
        <f t="shared" si="25"/>
        <v>0.97699999999999998</v>
      </c>
      <c r="AI83" s="158">
        <f t="shared" si="26"/>
        <v>1.9005000000000001</v>
      </c>
      <c r="AJ83" s="158">
        <f t="shared" si="27"/>
        <v>13.510932999999998</v>
      </c>
      <c r="AK83" s="158">
        <f t="shared" si="28"/>
        <v>390.2810571470136</v>
      </c>
      <c r="AL83" s="158">
        <f t="shared" si="29"/>
        <v>2774.565227194144</v>
      </c>
      <c r="AM83" s="158">
        <f t="shared" si="30"/>
        <v>0.19514052857350681</v>
      </c>
      <c r="AN83" s="158">
        <f t="shared" si="31"/>
        <v>1.3872826135970722</v>
      </c>
      <c r="AO83" s="158">
        <f t="shared" si="32"/>
        <v>0.17949025818191156</v>
      </c>
      <c r="AP83" s="157"/>
      <c r="AS83" s="44"/>
    </row>
    <row r="84" spans="1:45" s="47" customFormat="1" x14ac:dyDescent="0.35">
      <c r="A84" s="157">
        <v>83</v>
      </c>
      <c r="B84" s="157" t="s">
        <v>81</v>
      </c>
      <c r="C84" s="157" t="s">
        <v>33</v>
      </c>
      <c r="D84" s="157" t="s">
        <v>16</v>
      </c>
      <c r="E84" s="157">
        <v>2000</v>
      </c>
      <c r="F84" s="157">
        <v>200</v>
      </c>
      <c r="G84" s="157">
        <v>582.17741935483866</v>
      </c>
      <c r="H84" s="157"/>
      <c r="I84" s="157">
        <f t="shared" si="17"/>
        <v>300</v>
      </c>
      <c r="J84" s="157" t="str">
        <f>IF(D84="Electric","--",IF(D84="Diesel",VLOOKUP(C84,[2]ORDLF!A:B,2,FALSE),""))</f>
        <v/>
      </c>
      <c r="K84" s="157">
        <f>IF(D84="Electric","--",IF(D84="Gasoline",VLOOKUP(C84,LSILF!A:C,3,FALSE),""))</f>
        <v>0.8</v>
      </c>
      <c r="L84" s="158">
        <f t="shared" si="16"/>
        <v>0.8</v>
      </c>
      <c r="M84" s="157" t="str" cm="1">
        <f t="array" ref="M84">IF(D84="Electric","--",IF(D84="Diesel",_xlfn._xlws.FILTER(DIESCH[CH Cap],(DIESCH[HP Bin]=I84)),""))</f>
        <v/>
      </c>
      <c r="N84" s="157" cm="1">
        <f t="array" ref="N84">IF(D84="Electric","--",IF(D84="Gasoline",_xlfn._xlws.FILTER(LSICH[CH Cap],(LSICH[Fuel Type]=D84)*(LSICH[MY]=E84)),""))</f>
        <v>7000</v>
      </c>
      <c r="O84" s="157">
        <f t="shared" si="18"/>
        <v>7000</v>
      </c>
      <c r="P84" s="157">
        <f t="shared" si="19"/>
        <v>9897.0161290322576</v>
      </c>
      <c r="Q84" s="157" t="str" cm="1">
        <f t="array" ref="Q84">IF(D84="Electric","--",IF(D84="Diesel",_xlfn._xlws.FILTER(ORDEF[HC-ZH (g/hp-hr)],(ORDEF[HP]=I84)*(ORDEF[Model_Year]=E84)),""))</f>
        <v/>
      </c>
      <c r="R84" s="157" cm="1">
        <f t="array" ref="R84">IF(D84="Electric","--",IF(D84="Gasoline",_xlfn._xlws.FILTER(LSIEF[HC-ZH (g/hp-hr)],(LSIEF[Fuel]=D84)*(LSIEF[HP Bin]=I84)*(LSIEF[Model Year]=E84)),""))</f>
        <v>1.61</v>
      </c>
      <c r="S84" s="158">
        <f t="shared" si="20"/>
        <v>1.61</v>
      </c>
      <c r="T84" s="159" t="str" cm="1">
        <f t="array" ref="T84">IF(D84="Electric","--",IF(D84="Diesel",_xlfn._xlws.FILTER(ORDEF[HCDR],(ORDEF[HP]=I84)*(ORDEF[Model_Year]=E84),),""))</f>
        <v/>
      </c>
      <c r="U84" s="159" cm="1">
        <f t="array" ref="U84">IF(D84="Electric","--",IF(D84="Gasoline",_xlfn._xlws.FILTER(LSIEF[HC DR],(LSIEF[Fuel]=D84)*(LSIEF[HP Bin]=I84)*(LSIEF[Model Year]=E84)),""))</f>
        <v>4.1499999999999999E-5</v>
      </c>
      <c r="V84" s="159">
        <f t="shared" si="21"/>
        <v>4.1499999999999999E-5</v>
      </c>
      <c r="W84" s="158" t="str" cm="1">
        <f t="array" ref="W84">IF(D84="Electric","--",IF(D84="Diesel",_xlfn._xlws.FILTER(ORDEF[NOXzh],(ORDEF[HP]=I84)*(ORDEF[Model_Year]=E84)),""))</f>
        <v/>
      </c>
      <c r="X84" s="158" cm="1">
        <f t="array" ref="X84">IF(D84="Electric","--",IF(D84="Gasoline",_xlfn._xlws.FILTER(LSIEF[NOX-ZH (g/hp-hr)],(LSIEF[Fuel]=D84)*(LSIEF[HP Bin]=I84)*(LSIEF[Model Year]=E84)),""))</f>
        <v>12.94</v>
      </c>
      <c r="Y84" s="158">
        <f t="shared" si="22"/>
        <v>12.94</v>
      </c>
      <c r="Z84" s="159" t="str" cm="1">
        <f t="array" ref="Z84">IF(D84="Electric","--",IF(D84="Diesel",_xlfn._xlws.FILTER(ORDEF[NOXdr],(ORDEF[HP]=I84)*(ORDEF[Model_Year]=E84)),""))</f>
        <v/>
      </c>
      <c r="AA84" s="159" cm="1">
        <f t="array" ref="AA84">IF(E84="Electric","--",IF(D84="Gasoline",_xlfn._xlws.FILTER(LSIEF[NOX DR],(LSIEF[Fuel]=D84)*(LSIEF[HP Bin]=I84)*(LSIEF[Model Year]=E84)),""))</f>
        <v>1.27E-4</v>
      </c>
      <c r="AB84" s="159">
        <f t="shared" si="23"/>
        <v>1.27E-4</v>
      </c>
      <c r="AC84" s="158" t="str" cm="1">
        <f t="array" ref="AC84">IF(D84="Electric","--",IF(D84="Diesel",_xlfn._xlws.FILTER(DFCF[Fuel_HC],(DFCF[MY]=E84)),""))</f>
        <v/>
      </c>
      <c r="AD84" s="158" cm="1">
        <f t="array" ref="AD84">IF(D84="Electric","--",IF(D84="Gasoline",_xlfn._xlws.FILTER(GFCF[Fuel_HC],(GFCF[MY]=E84)),""))</f>
        <v>1</v>
      </c>
      <c r="AE84" s="158">
        <f t="shared" si="24"/>
        <v>1</v>
      </c>
      <c r="AF84" s="157" t="str" cm="1">
        <f t="array" ref="AF84">IF(D84="Electric","--",IF(D84="Diesel",_xlfn._xlws.FILTER(DFCF[Fuel_NOX],(DFCF[MY]=E84)),""))</f>
        <v/>
      </c>
      <c r="AG84" s="157" cm="1">
        <f t="array" ref="AG84">IF(D84="Electric","--",IF(D84="Gasoline",_xlfn._xlws.FILTER(GFCF[Fuel_NOX],(GFCF[MY]=E84)),""))</f>
        <v>0.97699999999999998</v>
      </c>
      <c r="AH84" s="157">
        <f t="shared" si="25"/>
        <v>0.97699999999999998</v>
      </c>
      <c r="AI84" s="158">
        <f t="shared" si="26"/>
        <v>1.9005000000000001</v>
      </c>
      <c r="AJ84" s="158">
        <f t="shared" si="27"/>
        <v>13.510932999999998</v>
      </c>
      <c r="AK84" s="158">
        <f t="shared" si="28"/>
        <v>390.2810571470136</v>
      </c>
      <c r="AL84" s="158">
        <f t="shared" si="29"/>
        <v>2774.565227194144</v>
      </c>
      <c r="AM84" s="158">
        <f t="shared" si="30"/>
        <v>0.19514052857350681</v>
      </c>
      <c r="AN84" s="158">
        <f t="shared" si="31"/>
        <v>1.3872826135970722</v>
      </c>
      <c r="AO84" s="158">
        <f t="shared" si="32"/>
        <v>0.17949025818191156</v>
      </c>
      <c r="AP84" s="157"/>
      <c r="AS84" s="44"/>
    </row>
    <row r="85" spans="1:45" s="47" customFormat="1" x14ac:dyDescent="0.35">
      <c r="A85" s="157">
        <v>84</v>
      </c>
      <c r="B85" s="157" t="s">
        <v>82</v>
      </c>
      <c r="C85" s="157" t="s">
        <v>33</v>
      </c>
      <c r="D85" s="157" t="s">
        <v>16</v>
      </c>
      <c r="E85" s="157">
        <v>2000</v>
      </c>
      <c r="F85" s="157">
        <v>200</v>
      </c>
      <c r="G85" s="157">
        <v>582.17741935483866</v>
      </c>
      <c r="H85" s="157"/>
      <c r="I85" s="157">
        <f t="shared" si="17"/>
        <v>300</v>
      </c>
      <c r="J85" s="157" t="str">
        <f>IF(D85="Electric","--",IF(D85="Diesel",VLOOKUP(C85,[2]ORDLF!A:B,2,FALSE),""))</f>
        <v/>
      </c>
      <c r="K85" s="157">
        <f>IF(D85="Electric","--",IF(D85="Gasoline",VLOOKUP(C85,LSILF!A:C,3,FALSE),""))</f>
        <v>0.8</v>
      </c>
      <c r="L85" s="158">
        <f t="shared" si="16"/>
        <v>0.8</v>
      </c>
      <c r="M85" s="157" t="str" cm="1">
        <f t="array" ref="M85">IF(D85="Electric","--",IF(D85="Diesel",_xlfn._xlws.FILTER(DIESCH[CH Cap],(DIESCH[HP Bin]=I85)),""))</f>
        <v/>
      </c>
      <c r="N85" s="157" cm="1">
        <f t="array" ref="N85">IF(D85="Electric","--",IF(D85="Gasoline",_xlfn._xlws.FILTER(LSICH[CH Cap],(LSICH[Fuel Type]=D85)*(LSICH[MY]=E85)),""))</f>
        <v>7000</v>
      </c>
      <c r="O85" s="157">
        <f t="shared" si="18"/>
        <v>7000</v>
      </c>
      <c r="P85" s="157">
        <f t="shared" si="19"/>
        <v>9897.0161290322576</v>
      </c>
      <c r="Q85" s="157" t="str" cm="1">
        <f t="array" ref="Q85">IF(D85="Electric","--",IF(D85="Diesel",_xlfn._xlws.FILTER(ORDEF[HC-ZH (g/hp-hr)],(ORDEF[HP]=I85)*(ORDEF[Model_Year]=E85)),""))</f>
        <v/>
      </c>
      <c r="R85" s="157" cm="1">
        <f t="array" ref="R85">IF(D85="Electric","--",IF(D85="Gasoline",_xlfn._xlws.FILTER(LSIEF[HC-ZH (g/hp-hr)],(LSIEF[Fuel]=D85)*(LSIEF[HP Bin]=I85)*(LSIEF[Model Year]=E85)),""))</f>
        <v>1.61</v>
      </c>
      <c r="S85" s="158">
        <f t="shared" si="20"/>
        <v>1.61</v>
      </c>
      <c r="T85" s="159" t="str" cm="1">
        <f t="array" ref="T85">IF(D85="Electric","--",IF(D85="Diesel",_xlfn._xlws.FILTER(ORDEF[HCDR],(ORDEF[HP]=I85)*(ORDEF[Model_Year]=E85),),""))</f>
        <v/>
      </c>
      <c r="U85" s="159" cm="1">
        <f t="array" ref="U85">IF(D85="Electric","--",IF(D85="Gasoline",_xlfn._xlws.FILTER(LSIEF[HC DR],(LSIEF[Fuel]=D85)*(LSIEF[HP Bin]=I85)*(LSIEF[Model Year]=E85)),""))</f>
        <v>4.1499999999999999E-5</v>
      </c>
      <c r="V85" s="159">
        <f t="shared" si="21"/>
        <v>4.1499999999999999E-5</v>
      </c>
      <c r="W85" s="158" t="str" cm="1">
        <f t="array" ref="W85">IF(D85="Electric","--",IF(D85="Diesel",_xlfn._xlws.FILTER(ORDEF[NOXzh],(ORDEF[HP]=I85)*(ORDEF[Model_Year]=E85)),""))</f>
        <v/>
      </c>
      <c r="X85" s="158" cm="1">
        <f t="array" ref="X85">IF(D85="Electric","--",IF(D85="Gasoline",_xlfn._xlws.FILTER(LSIEF[NOX-ZH (g/hp-hr)],(LSIEF[Fuel]=D85)*(LSIEF[HP Bin]=I85)*(LSIEF[Model Year]=E85)),""))</f>
        <v>12.94</v>
      </c>
      <c r="Y85" s="158">
        <f t="shared" si="22"/>
        <v>12.94</v>
      </c>
      <c r="Z85" s="159" t="str" cm="1">
        <f t="array" ref="Z85">IF(D85="Electric","--",IF(D85="Diesel",_xlfn._xlws.FILTER(ORDEF[NOXdr],(ORDEF[HP]=I85)*(ORDEF[Model_Year]=E85)),""))</f>
        <v/>
      </c>
      <c r="AA85" s="159" cm="1">
        <f t="array" ref="AA85">IF(E85="Electric","--",IF(D85="Gasoline",_xlfn._xlws.FILTER(LSIEF[NOX DR],(LSIEF[Fuel]=D85)*(LSIEF[HP Bin]=I85)*(LSIEF[Model Year]=E85)),""))</f>
        <v>1.27E-4</v>
      </c>
      <c r="AB85" s="159">
        <f t="shared" si="23"/>
        <v>1.27E-4</v>
      </c>
      <c r="AC85" s="158" t="str" cm="1">
        <f t="array" ref="AC85">IF(D85="Electric","--",IF(D85="Diesel",_xlfn._xlws.FILTER(DFCF[Fuel_HC],(DFCF[MY]=E85)),""))</f>
        <v/>
      </c>
      <c r="AD85" s="158" cm="1">
        <f t="array" ref="AD85">IF(D85="Electric","--",IF(D85="Gasoline",_xlfn._xlws.FILTER(GFCF[Fuel_HC],(GFCF[MY]=E85)),""))</f>
        <v>1</v>
      </c>
      <c r="AE85" s="158">
        <f t="shared" si="24"/>
        <v>1</v>
      </c>
      <c r="AF85" s="157" t="str" cm="1">
        <f t="array" ref="AF85">IF(D85="Electric","--",IF(D85="Diesel",_xlfn._xlws.FILTER(DFCF[Fuel_NOX],(DFCF[MY]=E85)),""))</f>
        <v/>
      </c>
      <c r="AG85" s="157" cm="1">
        <f t="array" ref="AG85">IF(D85="Electric","--",IF(D85="Gasoline",_xlfn._xlws.FILTER(GFCF[Fuel_NOX],(GFCF[MY]=E85)),""))</f>
        <v>0.97699999999999998</v>
      </c>
      <c r="AH85" s="157">
        <f t="shared" si="25"/>
        <v>0.97699999999999998</v>
      </c>
      <c r="AI85" s="158">
        <f t="shared" si="26"/>
        <v>1.9005000000000001</v>
      </c>
      <c r="AJ85" s="158">
        <f t="shared" si="27"/>
        <v>13.510932999999998</v>
      </c>
      <c r="AK85" s="158">
        <f t="shared" si="28"/>
        <v>390.2810571470136</v>
      </c>
      <c r="AL85" s="158">
        <f t="shared" si="29"/>
        <v>2774.565227194144</v>
      </c>
      <c r="AM85" s="158">
        <f t="shared" si="30"/>
        <v>0.19514052857350681</v>
      </c>
      <c r="AN85" s="158">
        <f t="shared" si="31"/>
        <v>1.3872826135970722</v>
      </c>
      <c r="AO85" s="158">
        <f t="shared" si="32"/>
        <v>0.17949025818191156</v>
      </c>
      <c r="AP85" s="157"/>
      <c r="AS85" s="44"/>
    </row>
    <row r="86" spans="1:45" s="47" customFormat="1" x14ac:dyDescent="0.35">
      <c r="A86" s="157">
        <v>85</v>
      </c>
      <c r="B86" s="157" t="s">
        <v>83</v>
      </c>
      <c r="C86" s="157" t="s">
        <v>33</v>
      </c>
      <c r="D86" s="157" t="s">
        <v>16</v>
      </c>
      <c r="E86" s="157">
        <v>2012</v>
      </c>
      <c r="F86" s="157">
        <v>200</v>
      </c>
      <c r="G86" s="157">
        <v>582.17741935483866</v>
      </c>
      <c r="H86" s="157"/>
      <c r="I86" s="157">
        <f t="shared" si="17"/>
        <v>300</v>
      </c>
      <c r="J86" s="157" t="str">
        <f>IF(D86="Electric","--",IF(D86="Diesel",VLOOKUP(C86,[2]ORDLF!A:B,2,FALSE),""))</f>
        <v/>
      </c>
      <c r="K86" s="157">
        <f>IF(D86="Electric","--",IF(D86="Gasoline",VLOOKUP(C86,LSILF!A:C,3,FALSE),""))</f>
        <v>0.8</v>
      </c>
      <c r="L86" s="158">
        <f t="shared" si="16"/>
        <v>0.8</v>
      </c>
      <c r="M86" s="157" t="str" cm="1">
        <f t="array" ref="M86">IF(D86="Electric","--",IF(D86="Diesel",_xlfn._xlws.FILTER(DIESCH[CH Cap],(DIESCH[HP Bin]=I86)),""))</f>
        <v/>
      </c>
      <c r="N86" s="157" cm="1">
        <f t="array" ref="N86">IF(D86="Electric","--",IF(D86="Gasoline",_xlfn._xlws.FILTER(LSICH[CH Cap],(LSICH[Fuel Type]=D86)*(LSICH[MY]=E86)),""))</f>
        <v>10000</v>
      </c>
      <c r="O86" s="157">
        <f t="shared" si="18"/>
        <v>10000</v>
      </c>
      <c r="P86" s="157">
        <f t="shared" si="19"/>
        <v>2910.8870967741932</v>
      </c>
      <c r="Q86" s="157" t="str" cm="1">
        <f t="array" ref="Q86">IF(D86="Electric","--",IF(D86="Diesel",_xlfn._xlws.FILTER(ORDEF[HC-ZH (g/hp-hr)],(ORDEF[HP]=I86)*(ORDEF[Model_Year]=E86)),""))</f>
        <v/>
      </c>
      <c r="R86" s="157" cm="1">
        <f t="array" ref="R86">IF(D86="Electric","--",IF(D86="Gasoline",_xlfn._xlws.FILTER(LSIEF[HC-ZH (g/hp-hr)],(LSIEF[Fuel]=D86)*(LSIEF[HP Bin]=I86)*(LSIEF[Model Year]=E86)),""))</f>
        <v>0.129</v>
      </c>
      <c r="S86" s="158">
        <f t="shared" si="20"/>
        <v>0.129</v>
      </c>
      <c r="T86" s="159" t="str" cm="1">
        <f t="array" ref="T86">IF(D86="Electric","--",IF(D86="Diesel",_xlfn._xlws.FILTER(ORDEF[HCDR],(ORDEF[HP]=I86)*(ORDEF[Model_Year]=E86),),""))</f>
        <v/>
      </c>
      <c r="U86" s="159" cm="1">
        <f t="array" ref="U86">IF(D86="Electric","--",IF(D86="Gasoline",_xlfn._xlws.FILTER(LSIEF[HC DR],(LSIEF[Fuel]=D86)*(LSIEF[HP Bin]=I86)*(LSIEF[Model Year]=E86)),""))</f>
        <v>1.0200000000000001E-5</v>
      </c>
      <c r="V86" s="159">
        <f t="shared" si="21"/>
        <v>1.0200000000000001E-5</v>
      </c>
      <c r="W86" s="158" t="str" cm="1">
        <f t="array" ref="W86">IF(D86="Electric","--",IF(D86="Diesel",_xlfn._xlws.FILTER(ORDEF[NOXzh],(ORDEF[HP]=I86)*(ORDEF[Model_Year]=E86)),""))</f>
        <v/>
      </c>
      <c r="X86" s="158" cm="1">
        <f t="array" ref="X86">IF(D86="Electric","--",IF(D86="Gasoline",_xlfn._xlws.FILTER(LSIEF[NOX-ZH (g/hp-hr)],(LSIEF[Fuel]=D86)*(LSIEF[HP Bin]=I86)*(LSIEF[Model Year]=E86)),""))</f>
        <v>0.13700000000000001</v>
      </c>
      <c r="Y86" s="158">
        <f t="shared" si="22"/>
        <v>0.13700000000000001</v>
      </c>
      <c r="Z86" s="159" t="str" cm="1">
        <f t="array" ref="Z86">IF(D86="Electric","--",IF(D86="Diesel",_xlfn._xlws.FILTER(ORDEF[NOXdr],(ORDEF[HP]=I86)*(ORDEF[Model_Year]=E86)),""))</f>
        <v/>
      </c>
      <c r="AA86" s="159" cm="1">
        <f t="array" ref="AA86">IF(E86="Electric","--",IF(D86="Gasoline",_xlfn._xlws.FILTER(LSIEF[NOX DR],(LSIEF[Fuel]=D86)*(LSIEF[HP Bin]=I86)*(LSIEF[Model Year]=E86)),""))</f>
        <v>5.66E-5</v>
      </c>
      <c r="AB86" s="159">
        <f t="shared" si="23"/>
        <v>5.66E-5</v>
      </c>
      <c r="AC86" s="158" t="str" cm="1">
        <f t="array" ref="AC86">IF(D86="Electric","--",IF(D86="Diesel",_xlfn._xlws.FILTER(DFCF[Fuel_HC],(DFCF[MY]=E86)),""))</f>
        <v/>
      </c>
      <c r="AD86" s="158" cm="1">
        <f t="array" ref="AD86">IF(D86="Electric","--",IF(D86="Gasoline",_xlfn._xlws.FILTER(GFCF[Fuel_HC],(GFCF[MY]=E86)),""))</f>
        <v>1</v>
      </c>
      <c r="AE86" s="158">
        <f t="shared" si="24"/>
        <v>1</v>
      </c>
      <c r="AF86" s="157" t="str" cm="1">
        <f t="array" ref="AF86">IF(D86="Electric","--",IF(D86="Diesel",_xlfn._xlws.FILTER(DFCF[Fuel_NOX],(DFCF[MY]=E86)),""))</f>
        <v/>
      </c>
      <c r="AG86" s="157" cm="1">
        <f t="array" ref="AG86">IF(D86="Electric","--",IF(D86="Gasoline",_xlfn._xlws.FILTER(GFCF[Fuel_NOX],(GFCF[MY]=E86)),""))</f>
        <v>0.97699999999999998</v>
      </c>
      <c r="AH86" s="157">
        <f t="shared" si="25"/>
        <v>0.97699999999999998</v>
      </c>
      <c r="AI86" s="158">
        <f t="shared" si="26"/>
        <v>0.15869104838709677</v>
      </c>
      <c r="AJ86" s="158">
        <f t="shared" si="27"/>
        <v>0.29481581685483871</v>
      </c>
      <c r="AK86" s="158">
        <f t="shared" si="28"/>
        <v>32.588324190625634</v>
      </c>
      <c r="AL86" s="158">
        <f t="shared" si="29"/>
        <v>60.542503902008313</v>
      </c>
      <c r="AM86" s="158">
        <f t="shared" si="30"/>
        <v>1.6294162095312818E-2</v>
      </c>
      <c r="AN86" s="158">
        <f t="shared" si="31"/>
        <v>3.0271251951004156E-2</v>
      </c>
      <c r="AO86" s="158">
        <f t="shared" si="32"/>
        <v>1.4987370295268729E-2</v>
      </c>
      <c r="AP86" s="157"/>
      <c r="AS86" s="44"/>
    </row>
    <row r="87" spans="1:45" s="47" customFormat="1" x14ac:dyDescent="0.35">
      <c r="A87" s="157">
        <v>86</v>
      </c>
      <c r="B87" s="157" t="s">
        <v>84</v>
      </c>
      <c r="C87" s="157" t="s">
        <v>33</v>
      </c>
      <c r="D87" s="157" t="s">
        <v>16</v>
      </c>
      <c r="E87" s="157">
        <v>2012</v>
      </c>
      <c r="F87" s="157">
        <v>200</v>
      </c>
      <c r="G87" s="157">
        <v>582.17741935483866</v>
      </c>
      <c r="H87" s="157"/>
      <c r="I87" s="157">
        <f t="shared" si="17"/>
        <v>300</v>
      </c>
      <c r="J87" s="157" t="str">
        <f>IF(D87="Electric","--",IF(D87="Diesel",VLOOKUP(C87,[2]ORDLF!A:B,2,FALSE),""))</f>
        <v/>
      </c>
      <c r="K87" s="157">
        <f>IF(D87="Electric","--",IF(D87="Gasoline",VLOOKUP(C87,LSILF!A:C,3,FALSE),""))</f>
        <v>0.8</v>
      </c>
      <c r="L87" s="158">
        <f t="shared" si="16"/>
        <v>0.8</v>
      </c>
      <c r="M87" s="157" t="str" cm="1">
        <f t="array" ref="M87">IF(D87="Electric","--",IF(D87="Diesel",_xlfn._xlws.FILTER(DIESCH[CH Cap],(DIESCH[HP Bin]=I87)),""))</f>
        <v/>
      </c>
      <c r="N87" s="157" cm="1">
        <f t="array" ref="N87">IF(D87="Electric","--",IF(D87="Gasoline",_xlfn._xlws.FILTER(LSICH[CH Cap],(LSICH[Fuel Type]=D87)*(LSICH[MY]=E87)),""))</f>
        <v>10000</v>
      </c>
      <c r="O87" s="157">
        <f t="shared" si="18"/>
        <v>10000</v>
      </c>
      <c r="P87" s="157">
        <f t="shared" si="19"/>
        <v>2910.8870967741932</v>
      </c>
      <c r="Q87" s="157" t="str" cm="1">
        <f t="array" ref="Q87">IF(D87="Electric","--",IF(D87="Diesel",_xlfn._xlws.FILTER(ORDEF[HC-ZH (g/hp-hr)],(ORDEF[HP]=I87)*(ORDEF[Model_Year]=E87)),""))</f>
        <v/>
      </c>
      <c r="R87" s="157" cm="1">
        <f t="array" ref="R87">IF(D87="Electric","--",IF(D87="Gasoline",_xlfn._xlws.FILTER(LSIEF[HC-ZH (g/hp-hr)],(LSIEF[Fuel]=D87)*(LSIEF[HP Bin]=I87)*(LSIEF[Model Year]=E87)),""))</f>
        <v>0.129</v>
      </c>
      <c r="S87" s="158">
        <f t="shared" si="20"/>
        <v>0.129</v>
      </c>
      <c r="T87" s="159" t="str" cm="1">
        <f t="array" ref="T87">IF(D87="Electric","--",IF(D87="Diesel",_xlfn._xlws.FILTER(ORDEF[HCDR],(ORDEF[HP]=I87)*(ORDEF[Model_Year]=E87),),""))</f>
        <v/>
      </c>
      <c r="U87" s="159" cm="1">
        <f t="array" ref="U87">IF(D87="Electric","--",IF(D87="Gasoline",_xlfn._xlws.FILTER(LSIEF[HC DR],(LSIEF[Fuel]=D87)*(LSIEF[HP Bin]=I87)*(LSIEF[Model Year]=E87)),""))</f>
        <v>1.0200000000000001E-5</v>
      </c>
      <c r="V87" s="159">
        <f t="shared" si="21"/>
        <v>1.0200000000000001E-5</v>
      </c>
      <c r="W87" s="158" t="str" cm="1">
        <f t="array" ref="W87">IF(D87="Electric","--",IF(D87="Diesel",_xlfn._xlws.FILTER(ORDEF[NOXzh],(ORDEF[HP]=I87)*(ORDEF[Model_Year]=E87)),""))</f>
        <v/>
      </c>
      <c r="X87" s="158" cm="1">
        <f t="array" ref="X87">IF(D87="Electric","--",IF(D87="Gasoline",_xlfn._xlws.FILTER(LSIEF[NOX-ZH (g/hp-hr)],(LSIEF[Fuel]=D87)*(LSIEF[HP Bin]=I87)*(LSIEF[Model Year]=E87)),""))</f>
        <v>0.13700000000000001</v>
      </c>
      <c r="Y87" s="158">
        <f t="shared" si="22"/>
        <v>0.13700000000000001</v>
      </c>
      <c r="Z87" s="159" t="str" cm="1">
        <f t="array" ref="Z87">IF(D87="Electric","--",IF(D87="Diesel",_xlfn._xlws.FILTER(ORDEF[NOXdr],(ORDEF[HP]=I87)*(ORDEF[Model_Year]=E87)),""))</f>
        <v/>
      </c>
      <c r="AA87" s="159" cm="1">
        <f t="array" ref="AA87">IF(E87="Electric","--",IF(D87="Gasoline",_xlfn._xlws.FILTER(LSIEF[NOX DR],(LSIEF[Fuel]=D87)*(LSIEF[HP Bin]=I87)*(LSIEF[Model Year]=E87)),""))</f>
        <v>5.66E-5</v>
      </c>
      <c r="AB87" s="159">
        <f t="shared" si="23"/>
        <v>5.66E-5</v>
      </c>
      <c r="AC87" s="158" t="str" cm="1">
        <f t="array" ref="AC87">IF(D87="Electric","--",IF(D87="Diesel",_xlfn._xlws.FILTER(DFCF[Fuel_HC],(DFCF[MY]=E87)),""))</f>
        <v/>
      </c>
      <c r="AD87" s="158" cm="1">
        <f t="array" ref="AD87">IF(D87="Electric","--",IF(D87="Gasoline",_xlfn._xlws.FILTER(GFCF[Fuel_HC],(GFCF[MY]=E87)),""))</f>
        <v>1</v>
      </c>
      <c r="AE87" s="158">
        <f t="shared" si="24"/>
        <v>1</v>
      </c>
      <c r="AF87" s="157" t="str" cm="1">
        <f t="array" ref="AF87">IF(D87="Electric","--",IF(D87="Diesel",_xlfn._xlws.FILTER(DFCF[Fuel_NOX],(DFCF[MY]=E87)),""))</f>
        <v/>
      </c>
      <c r="AG87" s="157" cm="1">
        <f t="array" ref="AG87">IF(D87="Electric","--",IF(D87="Gasoline",_xlfn._xlws.FILTER(GFCF[Fuel_NOX],(GFCF[MY]=E87)),""))</f>
        <v>0.97699999999999998</v>
      </c>
      <c r="AH87" s="157">
        <f t="shared" si="25"/>
        <v>0.97699999999999998</v>
      </c>
      <c r="AI87" s="158">
        <f t="shared" si="26"/>
        <v>0.15869104838709677</v>
      </c>
      <c r="AJ87" s="158">
        <f t="shared" si="27"/>
        <v>0.29481581685483871</v>
      </c>
      <c r="AK87" s="158">
        <f t="shared" si="28"/>
        <v>32.588324190625634</v>
      </c>
      <c r="AL87" s="158">
        <f t="shared" si="29"/>
        <v>60.542503902008313</v>
      </c>
      <c r="AM87" s="158">
        <f t="shared" si="30"/>
        <v>1.6294162095312818E-2</v>
      </c>
      <c r="AN87" s="158">
        <f t="shared" si="31"/>
        <v>3.0271251951004156E-2</v>
      </c>
      <c r="AO87" s="158">
        <f t="shared" si="32"/>
        <v>1.4987370295268729E-2</v>
      </c>
      <c r="AP87" s="157"/>
      <c r="AS87" s="44"/>
    </row>
    <row r="88" spans="1:45" s="47" customFormat="1" x14ac:dyDescent="0.35">
      <c r="A88" s="157">
        <v>87</v>
      </c>
      <c r="B88" s="157" t="s">
        <v>85</v>
      </c>
      <c r="C88" s="157" t="s">
        <v>33</v>
      </c>
      <c r="D88" s="157" t="s">
        <v>16</v>
      </c>
      <c r="E88" s="157">
        <v>2012</v>
      </c>
      <c r="F88" s="157">
        <v>200</v>
      </c>
      <c r="G88" s="157">
        <v>582.17741935483866</v>
      </c>
      <c r="H88" s="157"/>
      <c r="I88" s="157">
        <f t="shared" si="17"/>
        <v>300</v>
      </c>
      <c r="J88" s="157" t="str">
        <f>IF(D88="Electric","--",IF(D88="Diesel",VLOOKUP(C88,[2]ORDLF!A:B,2,FALSE),""))</f>
        <v/>
      </c>
      <c r="K88" s="157">
        <f>IF(D88="Electric","--",IF(D88="Gasoline",VLOOKUP(C88,LSILF!A:C,3,FALSE),""))</f>
        <v>0.8</v>
      </c>
      <c r="L88" s="158">
        <f t="shared" si="16"/>
        <v>0.8</v>
      </c>
      <c r="M88" s="157" t="str" cm="1">
        <f t="array" ref="M88">IF(D88="Electric","--",IF(D88="Diesel",_xlfn._xlws.FILTER(DIESCH[CH Cap],(DIESCH[HP Bin]=I88)),""))</f>
        <v/>
      </c>
      <c r="N88" s="157" cm="1">
        <f t="array" ref="N88">IF(D88="Electric","--",IF(D88="Gasoline",_xlfn._xlws.FILTER(LSICH[CH Cap],(LSICH[Fuel Type]=D88)*(LSICH[MY]=E88)),""))</f>
        <v>10000</v>
      </c>
      <c r="O88" s="157">
        <f t="shared" si="18"/>
        <v>10000</v>
      </c>
      <c r="P88" s="157">
        <f t="shared" si="19"/>
        <v>2910.8870967741932</v>
      </c>
      <c r="Q88" s="157" t="str" cm="1">
        <f t="array" ref="Q88">IF(D88="Electric","--",IF(D88="Diesel",_xlfn._xlws.FILTER(ORDEF[HC-ZH (g/hp-hr)],(ORDEF[HP]=I88)*(ORDEF[Model_Year]=E88)),""))</f>
        <v/>
      </c>
      <c r="R88" s="157" cm="1">
        <f t="array" ref="R88">IF(D88="Electric","--",IF(D88="Gasoline",_xlfn._xlws.FILTER(LSIEF[HC-ZH (g/hp-hr)],(LSIEF[Fuel]=D88)*(LSIEF[HP Bin]=I88)*(LSIEF[Model Year]=E88)),""))</f>
        <v>0.129</v>
      </c>
      <c r="S88" s="158">
        <f t="shared" si="20"/>
        <v>0.129</v>
      </c>
      <c r="T88" s="159" t="str" cm="1">
        <f t="array" ref="T88">IF(D88="Electric","--",IF(D88="Diesel",_xlfn._xlws.FILTER(ORDEF[HCDR],(ORDEF[HP]=I88)*(ORDEF[Model_Year]=E88),),""))</f>
        <v/>
      </c>
      <c r="U88" s="159" cm="1">
        <f t="array" ref="U88">IF(D88="Electric","--",IF(D88="Gasoline",_xlfn._xlws.FILTER(LSIEF[HC DR],(LSIEF[Fuel]=D88)*(LSIEF[HP Bin]=I88)*(LSIEF[Model Year]=E88)),""))</f>
        <v>1.0200000000000001E-5</v>
      </c>
      <c r="V88" s="159">
        <f t="shared" si="21"/>
        <v>1.0200000000000001E-5</v>
      </c>
      <c r="W88" s="158" t="str" cm="1">
        <f t="array" ref="W88">IF(D88="Electric","--",IF(D88="Diesel",_xlfn._xlws.FILTER(ORDEF[NOXzh],(ORDEF[HP]=I88)*(ORDEF[Model_Year]=E88)),""))</f>
        <v/>
      </c>
      <c r="X88" s="158" cm="1">
        <f t="array" ref="X88">IF(D88="Electric","--",IF(D88="Gasoline",_xlfn._xlws.FILTER(LSIEF[NOX-ZH (g/hp-hr)],(LSIEF[Fuel]=D88)*(LSIEF[HP Bin]=I88)*(LSIEF[Model Year]=E88)),""))</f>
        <v>0.13700000000000001</v>
      </c>
      <c r="Y88" s="158">
        <f t="shared" si="22"/>
        <v>0.13700000000000001</v>
      </c>
      <c r="Z88" s="159" t="str" cm="1">
        <f t="array" ref="Z88">IF(D88="Electric","--",IF(D88="Diesel",_xlfn._xlws.FILTER(ORDEF[NOXdr],(ORDEF[HP]=I88)*(ORDEF[Model_Year]=E88)),""))</f>
        <v/>
      </c>
      <c r="AA88" s="159" cm="1">
        <f t="array" ref="AA88">IF(E88="Electric","--",IF(D88="Gasoline",_xlfn._xlws.FILTER(LSIEF[NOX DR],(LSIEF[Fuel]=D88)*(LSIEF[HP Bin]=I88)*(LSIEF[Model Year]=E88)),""))</f>
        <v>5.66E-5</v>
      </c>
      <c r="AB88" s="159">
        <f t="shared" si="23"/>
        <v>5.66E-5</v>
      </c>
      <c r="AC88" s="158" t="str" cm="1">
        <f t="array" ref="AC88">IF(D88="Electric","--",IF(D88="Diesel",_xlfn._xlws.FILTER(DFCF[Fuel_HC],(DFCF[MY]=E88)),""))</f>
        <v/>
      </c>
      <c r="AD88" s="158" cm="1">
        <f t="array" ref="AD88">IF(D88="Electric","--",IF(D88="Gasoline",_xlfn._xlws.FILTER(GFCF[Fuel_HC],(GFCF[MY]=E88)),""))</f>
        <v>1</v>
      </c>
      <c r="AE88" s="158">
        <f t="shared" si="24"/>
        <v>1</v>
      </c>
      <c r="AF88" s="157" t="str" cm="1">
        <f t="array" ref="AF88">IF(D88="Electric","--",IF(D88="Diesel",_xlfn._xlws.FILTER(DFCF[Fuel_NOX],(DFCF[MY]=E88)),""))</f>
        <v/>
      </c>
      <c r="AG88" s="157" cm="1">
        <f t="array" ref="AG88">IF(D88="Electric","--",IF(D88="Gasoline",_xlfn._xlws.FILTER(GFCF[Fuel_NOX],(GFCF[MY]=E88)),""))</f>
        <v>0.97699999999999998</v>
      </c>
      <c r="AH88" s="157">
        <f t="shared" si="25"/>
        <v>0.97699999999999998</v>
      </c>
      <c r="AI88" s="158">
        <f t="shared" si="26"/>
        <v>0.15869104838709677</v>
      </c>
      <c r="AJ88" s="158">
        <f t="shared" si="27"/>
        <v>0.29481581685483871</v>
      </c>
      <c r="AK88" s="158">
        <f t="shared" si="28"/>
        <v>32.588324190625634</v>
      </c>
      <c r="AL88" s="158">
        <f t="shared" si="29"/>
        <v>60.542503902008313</v>
      </c>
      <c r="AM88" s="158">
        <f t="shared" si="30"/>
        <v>1.6294162095312818E-2</v>
      </c>
      <c r="AN88" s="158">
        <f t="shared" si="31"/>
        <v>3.0271251951004156E-2</v>
      </c>
      <c r="AO88" s="158">
        <f t="shared" si="32"/>
        <v>1.4987370295268729E-2</v>
      </c>
      <c r="AP88" s="157"/>
      <c r="AS88" s="44"/>
    </row>
    <row r="89" spans="1:45" s="47" customFormat="1" x14ac:dyDescent="0.35">
      <c r="A89" s="157">
        <v>88</v>
      </c>
      <c r="B89" s="157" t="s">
        <v>86</v>
      </c>
      <c r="C89" s="157" t="s">
        <v>33</v>
      </c>
      <c r="D89" s="157" t="s">
        <v>16</v>
      </c>
      <c r="E89" s="157">
        <v>2012</v>
      </c>
      <c r="F89" s="157">
        <v>200</v>
      </c>
      <c r="G89" s="157">
        <v>582.17741935483866</v>
      </c>
      <c r="H89" s="157"/>
      <c r="I89" s="157">
        <f t="shared" si="17"/>
        <v>300</v>
      </c>
      <c r="J89" s="157" t="str">
        <f>IF(D89="Electric","--",IF(D89="Diesel",VLOOKUP(C89,[2]ORDLF!A:B,2,FALSE),""))</f>
        <v/>
      </c>
      <c r="K89" s="157">
        <f>IF(D89="Electric","--",IF(D89="Gasoline",VLOOKUP(C89,LSILF!A:C,3,FALSE),""))</f>
        <v>0.8</v>
      </c>
      <c r="L89" s="158">
        <f t="shared" si="16"/>
        <v>0.8</v>
      </c>
      <c r="M89" s="157" t="str" cm="1">
        <f t="array" ref="M89">IF(D89="Electric","--",IF(D89="Diesel",_xlfn._xlws.FILTER(DIESCH[CH Cap],(DIESCH[HP Bin]=I89)),""))</f>
        <v/>
      </c>
      <c r="N89" s="157" cm="1">
        <f t="array" ref="N89">IF(D89="Electric","--",IF(D89="Gasoline",_xlfn._xlws.FILTER(LSICH[CH Cap],(LSICH[Fuel Type]=D89)*(LSICH[MY]=E89)),""))</f>
        <v>10000</v>
      </c>
      <c r="O89" s="157">
        <f t="shared" si="18"/>
        <v>10000</v>
      </c>
      <c r="P89" s="157">
        <f t="shared" si="19"/>
        <v>2910.8870967741932</v>
      </c>
      <c r="Q89" s="157" t="str" cm="1">
        <f t="array" ref="Q89">IF(D89="Electric","--",IF(D89="Diesel",_xlfn._xlws.FILTER(ORDEF[HC-ZH (g/hp-hr)],(ORDEF[HP]=I89)*(ORDEF[Model_Year]=E89)),""))</f>
        <v/>
      </c>
      <c r="R89" s="157" cm="1">
        <f t="array" ref="R89">IF(D89="Electric","--",IF(D89="Gasoline",_xlfn._xlws.FILTER(LSIEF[HC-ZH (g/hp-hr)],(LSIEF[Fuel]=D89)*(LSIEF[HP Bin]=I89)*(LSIEF[Model Year]=E89)),""))</f>
        <v>0.129</v>
      </c>
      <c r="S89" s="158">
        <f t="shared" si="20"/>
        <v>0.129</v>
      </c>
      <c r="T89" s="159" t="str" cm="1">
        <f t="array" ref="T89">IF(D89="Electric","--",IF(D89="Diesel",_xlfn._xlws.FILTER(ORDEF[HCDR],(ORDEF[HP]=I89)*(ORDEF[Model_Year]=E89),),""))</f>
        <v/>
      </c>
      <c r="U89" s="159" cm="1">
        <f t="array" ref="U89">IF(D89="Electric","--",IF(D89="Gasoline",_xlfn._xlws.FILTER(LSIEF[HC DR],(LSIEF[Fuel]=D89)*(LSIEF[HP Bin]=I89)*(LSIEF[Model Year]=E89)),""))</f>
        <v>1.0200000000000001E-5</v>
      </c>
      <c r="V89" s="159">
        <f t="shared" si="21"/>
        <v>1.0200000000000001E-5</v>
      </c>
      <c r="W89" s="158" t="str" cm="1">
        <f t="array" ref="W89">IF(D89="Electric","--",IF(D89="Diesel",_xlfn._xlws.FILTER(ORDEF[NOXzh],(ORDEF[HP]=I89)*(ORDEF[Model_Year]=E89)),""))</f>
        <v/>
      </c>
      <c r="X89" s="158" cm="1">
        <f t="array" ref="X89">IF(D89="Electric","--",IF(D89="Gasoline",_xlfn._xlws.FILTER(LSIEF[NOX-ZH (g/hp-hr)],(LSIEF[Fuel]=D89)*(LSIEF[HP Bin]=I89)*(LSIEF[Model Year]=E89)),""))</f>
        <v>0.13700000000000001</v>
      </c>
      <c r="Y89" s="158">
        <f t="shared" si="22"/>
        <v>0.13700000000000001</v>
      </c>
      <c r="Z89" s="159" t="str" cm="1">
        <f t="array" ref="Z89">IF(D89="Electric","--",IF(D89="Diesel",_xlfn._xlws.FILTER(ORDEF[NOXdr],(ORDEF[HP]=I89)*(ORDEF[Model_Year]=E89)),""))</f>
        <v/>
      </c>
      <c r="AA89" s="159" cm="1">
        <f t="array" ref="AA89">IF(E89="Electric","--",IF(D89="Gasoline",_xlfn._xlws.FILTER(LSIEF[NOX DR],(LSIEF[Fuel]=D89)*(LSIEF[HP Bin]=I89)*(LSIEF[Model Year]=E89)),""))</f>
        <v>5.66E-5</v>
      </c>
      <c r="AB89" s="159">
        <f t="shared" si="23"/>
        <v>5.66E-5</v>
      </c>
      <c r="AC89" s="158" t="str" cm="1">
        <f t="array" ref="AC89">IF(D89="Electric","--",IF(D89="Diesel",_xlfn._xlws.FILTER(DFCF[Fuel_HC],(DFCF[MY]=E89)),""))</f>
        <v/>
      </c>
      <c r="AD89" s="158" cm="1">
        <f t="array" ref="AD89">IF(D89="Electric","--",IF(D89="Gasoline",_xlfn._xlws.FILTER(GFCF[Fuel_HC],(GFCF[MY]=E89)),""))</f>
        <v>1</v>
      </c>
      <c r="AE89" s="158">
        <f t="shared" si="24"/>
        <v>1</v>
      </c>
      <c r="AF89" s="157" t="str" cm="1">
        <f t="array" ref="AF89">IF(D89="Electric","--",IF(D89="Diesel",_xlfn._xlws.FILTER(DFCF[Fuel_NOX],(DFCF[MY]=E89)),""))</f>
        <v/>
      </c>
      <c r="AG89" s="157" cm="1">
        <f t="array" ref="AG89">IF(D89="Electric","--",IF(D89="Gasoline",_xlfn._xlws.FILTER(GFCF[Fuel_NOX],(GFCF[MY]=E89)),""))</f>
        <v>0.97699999999999998</v>
      </c>
      <c r="AH89" s="157">
        <f t="shared" si="25"/>
        <v>0.97699999999999998</v>
      </c>
      <c r="AI89" s="158">
        <f t="shared" si="26"/>
        <v>0.15869104838709677</v>
      </c>
      <c r="AJ89" s="158">
        <f t="shared" si="27"/>
        <v>0.29481581685483871</v>
      </c>
      <c r="AK89" s="158">
        <f t="shared" si="28"/>
        <v>32.588324190625634</v>
      </c>
      <c r="AL89" s="158">
        <f t="shared" si="29"/>
        <v>60.542503902008313</v>
      </c>
      <c r="AM89" s="158">
        <f t="shared" si="30"/>
        <v>1.6294162095312818E-2</v>
      </c>
      <c r="AN89" s="158">
        <f t="shared" si="31"/>
        <v>3.0271251951004156E-2</v>
      </c>
      <c r="AO89" s="158">
        <f t="shared" si="32"/>
        <v>1.4987370295268729E-2</v>
      </c>
      <c r="AP89" s="157"/>
      <c r="AS89" s="44"/>
    </row>
    <row r="90" spans="1:45" s="47" customFormat="1" x14ac:dyDescent="0.35">
      <c r="A90" s="157">
        <v>89</v>
      </c>
      <c r="B90" s="157" t="s">
        <v>87</v>
      </c>
      <c r="C90" s="157" t="s">
        <v>33</v>
      </c>
      <c r="D90" s="157" t="s">
        <v>16</v>
      </c>
      <c r="E90" s="157">
        <v>2012</v>
      </c>
      <c r="F90" s="157">
        <v>200</v>
      </c>
      <c r="G90" s="157">
        <v>582.17741935483866</v>
      </c>
      <c r="H90" s="157"/>
      <c r="I90" s="157">
        <f t="shared" si="17"/>
        <v>300</v>
      </c>
      <c r="J90" s="157" t="str">
        <f>IF(D90="Electric","--",IF(D90="Diesel",VLOOKUP(C90,[2]ORDLF!A:B,2,FALSE),""))</f>
        <v/>
      </c>
      <c r="K90" s="157">
        <f>IF(D90="Electric","--",IF(D90="Gasoline",VLOOKUP(C90,LSILF!A:C,3,FALSE),""))</f>
        <v>0.8</v>
      </c>
      <c r="L90" s="158">
        <f t="shared" si="16"/>
        <v>0.8</v>
      </c>
      <c r="M90" s="157" t="str" cm="1">
        <f t="array" ref="M90">IF(D90="Electric","--",IF(D90="Diesel",_xlfn._xlws.FILTER(DIESCH[CH Cap],(DIESCH[HP Bin]=I90)),""))</f>
        <v/>
      </c>
      <c r="N90" s="157" cm="1">
        <f t="array" ref="N90">IF(D90="Electric","--",IF(D90="Gasoline",_xlfn._xlws.FILTER(LSICH[CH Cap],(LSICH[Fuel Type]=D90)*(LSICH[MY]=E90)),""))</f>
        <v>10000</v>
      </c>
      <c r="O90" s="157">
        <f t="shared" si="18"/>
        <v>10000</v>
      </c>
      <c r="P90" s="157">
        <f t="shared" si="19"/>
        <v>2910.8870967741932</v>
      </c>
      <c r="Q90" s="157" t="str" cm="1">
        <f t="array" ref="Q90">IF(D90="Electric","--",IF(D90="Diesel",_xlfn._xlws.FILTER(ORDEF[HC-ZH (g/hp-hr)],(ORDEF[HP]=I90)*(ORDEF[Model_Year]=E90)),""))</f>
        <v/>
      </c>
      <c r="R90" s="157" cm="1">
        <f t="array" ref="R90">IF(D90="Electric","--",IF(D90="Gasoline",_xlfn._xlws.FILTER(LSIEF[HC-ZH (g/hp-hr)],(LSIEF[Fuel]=D90)*(LSIEF[HP Bin]=I90)*(LSIEF[Model Year]=E90)),""))</f>
        <v>0.129</v>
      </c>
      <c r="S90" s="158">
        <f t="shared" si="20"/>
        <v>0.129</v>
      </c>
      <c r="T90" s="159" t="str" cm="1">
        <f t="array" ref="T90">IF(D90="Electric","--",IF(D90="Diesel",_xlfn._xlws.FILTER(ORDEF[HCDR],(ORDEF[HP]=I90)*(ORDEF[Model_Year]=E90),),""))</f>
        <v/>
      </c>
      <c r="U90" s="159" cm="1">
        <f t="array" ref="U90">IF(D90="Electric","--",IF(D90="Gasoline",_xlfn._xlws.FILTER(LSIEF[HC DR],(LSIEF[Fuel]=D90)*(LSIEF[HP Bin]=I90)*(LSIEF[Model Year]=E90)),""))</f>
        <v>1.0200000000000001E-5</v>
      </c>
      <c r="V90" s="159">
        <f t="shared" si="21"/>
        <v>1.0200000000000001E-5</v>
      </c>
      <c r="W90" s="158" t="str" cm="1">
        <f t="array" ref="W90">IF(D90="Electric","--",IF(D90="Diesel",_xlfn._xlws.FILTER(ORDEF[NOXzh],(ORDEF[HP]=I90)*(ORDEF[Model_Year]=E90)),""))</f>
        <v/>
      </c>
      <c r="X90" s="158" cm="1">
        <f t="array" ref="X90">IF(D90="Electric","--",IF(D90="Gasoline",_xlfn._xlws.FILTER(LSIEF[NOX-ZH (g/hp-hr)],(LSIEF[Fuel]=D90)*(LSIEF[HP Bin]=I90)*(LSIEF[Model Year]=E90)),""))</f>
        <v>0.13700000000000001</v>
      </c>
      <c r="Y90" s="158">
        <f t="shared" si="22"/>
        <v>0.13700000000000001</v>
      </c>
      <c r="Z90" s="159" t="str" cm="1">
        <f t="array" ref="Z90">IF(D90="Electric","--",IF(D90="Diesel",_xlfn._xlws.FILTER(ORDEF[NOXdr],(ORDEF[HP]=I90)*(ORDEF[Model_Year]=E90)),""))</f>
        <v/>
      </c>
      <c r="AA90" s="159" cm="1">
        <f t="array" ref="AA90">IF(E90="Electric","--",IF(D90="Gasoline",_xlfn._xlws.FILTER(LSIEF[NOX DR],(LSIEF[Fuel]=D90)*(LSIEF[HP Bin]=I90)*(LSIEF[Model Year]=E90)),""))</f>
        <v>5.66E-5</v>
      </c>
      <c r="AB90" s="159">
        <f t="shared" si="23"/>
        <v>5.66E-5</v>
      </c>
      <c r="AC90" s="158" t="str" cm="1">
        <f t="array" ref="AC90">IF(D90="Electric","--",IF(D90="Diesel",_xlfn._xlws.FILTER(DFCF[Fuel_HC],(DFCF[MY]=E90)),""))</f>
        <v/>
      </c>
      <c r="AD90" s="158" cm="1">
        <f t="array" ref="AD90">IF(D90="Electric","--",IF(D90="Gasoline",_xlfn._xlws.FILTER(GFCF[Fuel_HC],(GFCF[MY]=E90)),""))</f>
        <v>1</v>
      </c>
      <c r="AE90" s="158">
        <f t="shared" si="24"/>
        <v>1</v>
      </c>
      <c r="AF90" s="157" t="str" cm="1">
        <f t="array" ref="AF90">IF(D90="Electric","--",IF(D90="Diesel",_xlfn._xlws.FILTER(DFCF[Fuel_NOX],(DFCF[MY]=E90)),""))</f>
        <v/>
      </c>
      <c r="AG90" s="157" cm="1">
        <f t="array" ref="AG90">IF(D90="Electric","--",IF(D90="Gasoline",_xlfn._xlws.FILTER(GFCF[Fuel_NOX],(GFCF[MY]=E90)),""))</f>
        <v>0.97699999999999998</v>
      </c>
      <c r="AH90" s="157">
        <f t="shared" si="25"/>
        <v>0.97699999999999998</v>
      </c>
      <c r="AI90" s="158">
        <f t="shared" si="26"/>
        <v>0.15869104838709677</v>
      </c>
      <c r="AJ90" s="158">
        <f t="shared" si="27"/>
        <v>0.29481581685483871</v>
      </c>
      <c r="AK90" s="158">
        <f t="shared" si="28"/>
        <v>32.588324190625634</v>
      </c>
      <c r="AL90" s="158">
        <f t="shared" si="29"/>
        <v>60.542503902008313</v>
      </c>
      <c r="AM90" s="158">
        <f t="shared" si="30"/>
        <v>1.6294162095312818E-2</v>
      </c>
      <c r="AN90" s="158">
        <f t="shared" si="31"/>
        <v>3.0271251951004156E-2</v>
      </c>
      <c r="AO90" s="158">
        <f t="shared" si="32"/>
        <v>1.4987370295268729E-2</v>
      </c>
      <c r="AP90" s="157"/>
      <c r="AS90" s="44"/>
    </row>
    <row r="91" spans="1:45" s="47" customFormat="1" x14ac:dyDescent="0.35">
      <c r="A91" s="157">
        <v>90</v>
      </c>
      <c r="B91" s="157" t="s">
        <v>88</v>
      </c>
      <c r="C91" s="157" t="s">
        <v>33</v>
      </c>
      <c r="D91" s="157" t="s">
        <v>16</v>
      </c>
      <c r="E91" s="157">
        <v>2012</v>
      </c>
      <c r="F91" s="157">
        <v>200</v>
      </c>
      <c r="G91" s="157">
        <v>582.17741935483866</v>
      </c>
      <c r="H91" s="157"/>
      <c r="I91" s="157">
        <f t="shared" si="17"/>
        <v>300</v>
      </c>
      <c r="J91" s="157" t="str">
        <f>IF(D91="Electric","--",IF(D91="Diesel",VLOOKUP(C91,[2]ORDLF!A:B,2,FALSE),""))</f>
        <v/>
      </c>
      <c r="K91" s="157">
        <f>IF(D91="Electric","--",IF(D91="Gasoline",VLOOKUP(C91,LSILF!A:C,3,FALSE),""))</f>
        <v>0.8</v>
      </c>
      <c r="L91" s="158">
        <f t="shared" ref="L91:L154" si="33">SUM(J91:K91)</f>
        <v>0.8</v>
      </c>
      <c r="M91" s="157" t="str" cm="1">
        <f t="array" ref="M91">IF(D91="Electric","--",IF(D91="Diesel",_xlfn._xlws.FILTER(DIESCH[CH Cap],(DIESCH[HP Bin]=I91)),""))</f>
        <v/>
      </c>
      <c r="N91" s="157" cm="1">
        <f t="array" ref="N91">IF(D91="Electric","--",IF(D91="Gasoline",_xlfn._xlws.FILTER(LSICH[CH Cap],(LSICH[Fuel Type]=D91)*(LSICH[MY]=E91)),""))</f>
        <v>10000</v>
      </c>
      <c r="O91" s="157">
        <f t="shared" si="18"/>
        <v>10000</v>
      </c>
      <c r="P91" s="157">
        <f t="shared" si="19"/>
        <v>2910.8870967741932</v>
      </c>
      <c r="Q91" s="157" t="str" cm="1">
        <f t="array" ref="Q91">IF(D91="Electric","--",IF(D91="Diesel",_xlfn._xlws.FILTER(ORDEF[HC-ZH (g/hp-hr)],(ORDEF[HP]=I91)*(ORDEF[Model_Year]=E91)),""))</f>
        <v/>
      </c>
      <c r="R91" s="157" cm="1">
        <f t="array" ref="R91">IF(D91="Electric","--",IF(D91="Gasoline",_xlfn._xlws.FILTER(LSIEF[HC-ZH (g/hp-hr)],(LSIEF[Fuel]=D91)*(LSIEF[HP Bin]=I91)*(LSIEF[Model Year]=E91)),""))</f>
        <v>0.129</v>
      </c>
      <c r="S91" s="158">
        <f t="shared" si="20"/>
        <v>0.129</v>
      </c>
      <c r="T91" s="159" t="str" cm="1">
        <f t="array" ref="T91">IF(D91="Electric","--",IF(D91="Diesel",_xlfn._xlws.FILTER(ORDEF[HCDR],(ORDEF[HP]=I91)*(ORDEF[Model_Year]=E91),),""))</f>
        <v/>
      </c>
      <c r="U91" s="159" cm="1">
        <f t="array" ref="U91">IF(D91="Electric","--",IF(D91="Gasoline",_xlfn._xlws.FILTER(LSIEF[HC DR],(LSIEF[Fuel]=D91)*(LSIEF[HP Bin]=I91)*(LSIEF[Model Year]=E91)),""))</f>
        <v>1.0200000000000001E-5</v>
      </c>
      <c r="V91" s="159">
        <f t="shared" si="21"/>
        <v>1.0200000000000001E-5</v>
      </c>
      <c r="W91" s="158" t="str" cm="1">
        <f t="array" ref="W91">IF(D91="Electric","--",IF(D91="Diesel",_xlfn._xlws.FILTER(ORDEF[NOXzh],(ORDEF[HP]=I91)*(ORDEF[Model_Year]=E91)),""))</f>
        <v/>
      </c>
      <c r="X91" s="158" cm="1">
        <f t="array" ref="X91">IF(D91="Electric","--",IF(D91="Gasoline",_xlfn._xlws.FILTER(LSIEF[NOX-ZH (g/hp-hr)],(LSIEF[Fuel]=D91)*(LSIEF[HP Bin]=I91)*(LSIEF[Model Year]=E91)),""))</f>
        <v>0.13700000000000001</v>
      </c>
      <c r="Y91" s="158">
        <f t="shared" si="22"/>
        <v>0.13700000000000001</v>
      </c>
      <c r="Z91" s="159" t="str" cm="1">
        <f t="array" ref="Z91">IF(D91="Electric","--",IF(D91="Diesel",_xlfn._xlws.FILTER(ORDEF[NOXdr],(ORDEF[HP]=I91)*(ORDEF[Model_Year]=E91)),""))</f>
        <v/>
      </c>
      <c r="AA91" s="159" cm="1">
        <f t="array" ref="AA91">IF(E91="Electric","--",IF(D91="Gasoline",_xlfn._xlws.FILTER(LSIEF[NOX DR],(LSIEF[Fuel]=D91)*(LSIEF[HP Bin]=I91)*(LSIEF[Model Year]=E91)),""))</f>
        <v>5.66E-5</v>
      </c>
      <c r="AB91" s="159">
        <f t="shared" si="23"/>
        <v>5.66E-5</v>
      </c>
      <c r="AC91" s="158" t="str" cm="1">
        <f t="array" ref="AC91">IF(D91="Electric","--",IF(D91="Diesel",_xlfn._xlws.FILTER(DFCF[Fuel_HC],(DFCF[MY]=E91)),""))</f>
        <v/>
      </c>
      <c r="AD91" s="158" cm="1">
        <f t="array" ref="AD91">IF(D91="Electric","--",IF(D91="Gasoline",_xlfn._xlws.FILTER(GFCF[Fuel_HC],(GFCF[MY]=E91)),""))</f>
        <v>1</v>
      </c>
      <c r="AE91" s="158">
        <f t="shared" si="24"/>
        <v>1</v>
      </c>
      <c r="AF91" s="157" t="str" cm="1">
        <f t="array" ref="AF91">IF(D91="Electric","--",IF(D91="Diesel",_xlfn._xlws.FILTER(DFCF[Fuel_NOX],(DFCF[MY]=E91)),""))</f>
        <v/>
      </c>
      <c r="AG91" s="157" cm="1">
        <f t="array" ref="AG91">IF(D91="Electric","--",IF(D91="Gasoline",_xlfn._xlws.FILTER(GFCF[Fuel_NOX],(GFCF[MY]=E91)),""))</f>
        <v>0.97699999999999998</v>
      </c>
      <c r="AH91" s="157">
        <f t="shared" si="25"/>
        <v>0.97699999999999998</v>
      </c>
      <c r="AI91" s="158">
        <f t="shared" si="26"/>
        <v>0.15869104838709677</v>
      </c>
      <c r="AJ91" s="158">
        <f t="shared" si="27"/>
        <v>0.29481581685483871</v>
      </c>
      <c r="AK91" s="158">
        <f t="shared" si="28"/>
        <v>32.588324190625634</v>
      </c>
      <c r="AL91" s="158">
        <f t="shared" si="29"/>
        <v>60.542503902008313</v>
      </c>
      <c r="AM91" s="158">
        <f t="shared" si="30"/>
        <v>1.6294162095312818E-2</v>
      </c>
      <c r="AN91" s="158">
        <f t="shared" si="31"/>
        <v>3.0271251951004156E-2</v>
      </c>
      <c r="AO91" s="158">
        <f t="shared" si="32"/>
        <v>1.4987370295268729E-2</v>
      </c>
      <c r="AP91" s="157"/>
      <c r="AS91" s="44"/>
    </row>
    <row r="92" spans="1:45" s="47" customFormat="1" x14ac:dyDescent="0.35">
      <c r="A92" s="157">
        <v>91</v>
      </c>
      <c r="B92" s="157" t="s">
        <v>89</v>
      </c>
      <c r="C92" s="157" t="s">
        <v>33</v>
      </c>
      <c r="D92" s="157" t="s">
        <v>16</v>
      </c>
      <c r="E92" s="157">
        <v>2012</v>
      </c>
      <c r="F92" s="157">
        <v>200</v>
      </c>
      <c r="G92" s="157">
        <v>582.17741935483866</v>
      </c>
      <c r="H92" s="157"/>
      <c r="I92" s="157">
        <f t="shared" si="17"/>
        <v>300</v>
      </c>
      <c r="J92" s="157" t="str">
        <f>IF(D92="Electric","--",IF(D92="Diesel",VLOOKUP(C92,[2]ORDLF!A:B,2,FALSE),""))</f>
        <v/>
      </c>
      <c r="K92" s="157">
        <f>IF(D92="Electric","--",IF(D92="Gasoline",VLOOKUP(C92,LSILF!A:C,3,FALSE),""))</f>
        <v>0.8</v>
      </c>
      <c r="L92" s="158">
        <f t="shared" si="33"/>
        <v>0.8</v>
      </c>
      <c r="M92" s="157" t="str" cm="1">
        <f t="array" ref="M92">IF(D92="Electric","--",IF(D92="Diesel",_xlfn._xlws.FILTER(DIESCH[CH Cap],(DIESCH[HP Bin]=I92)),""))</f>
        <v/>
      </c>
      <c r="N92" s="157" cm="1">
        <f t="array" ref="N92">IF(D92="Electric","--",IF(D92="Gasoline",_xlfn._xlws.FILTER(LSICH[CH Cap],(LSICH[Fuel Type]=D92)*(LSICH[MY]=E92)),""))</f>
        <v>10000</v>
      </c>
      <c r="O92" s="157">
        <f t="shared" si="18"/>
        <v>10000</v>
      </c>
      <c r="P92" s="157">
        <f t="shared" si="19"/>
        <v>2910.8870967741932</v>
      </c>
      <c r="Q92" s="157" t="str" cm="1">
        <f t="array" ref="Q92">IF(D92="Electric","--",IF(D92="Diesel",_xlfn._xlws.FILTER(ORDEF[HC-ZH (g/hp-hr)],(ORDEF[HP]=I92)*(ORDEF[Model_Year]=E92)),""))</f>
        <v/>
      </c>
      <c r="R92" s="157" cm="1">
        <f t="array" ref="R92">IF(D92="Electric","--",IF(D92="Gasoline",_xlfn._xlws.FILTER(LSIEF[HC-ZH (g/hp-hr)],(LSIEF[Fuel]=D92)*(LSIEF[HP Bin]=I92)*(LSIEF[Model Year]=E92)),""))</f>
        <v>0.129</v>
      </c>
      <c r="S92" s="158">
        <f t="shared" si="20"/>
        <v>0.129</v>
      </c>
      <c r="T92" s="159" t="str" cm="1">
        <f t="array" ref="T92">IF(D92="Electric","--",IF(D92="Diesel",_xlfn._xlws.FILTER(ORDEF[HCDR],(ORDEF[HP]=I92)*(ORDEF[Model_Year]=E92),),""))</f>
        <v/>
      </c>
      <c r="U92" s="159" cm="1">
        <f t="array" ref="U92">IF(D92="Electric","--",IF(D92="Gasoline",_xlfn._xlws.FILTER(LSIEF[HC DR],(LSIEF[Fuel]=D92)*(LSIEF[HP Bin]=I92)*(LSIEF[Model Year]=E92)),""))</f>
        <v>1.0200000000000001E-5</v>
      </c>
      <c r="V92" s="159">
        <f t="shared" si="21"/>
        <v>1.0200000000000001E-5</v>
      </c>
      <c r="W92" s="158" t="str" cm="1">
        <f t="array" ref="W92">IF(D92="Electric","--",IF(D92="Diesel",_xlfn._xlws.FILTER(ORDEF[NOXzh],(ORDEF[HP]=I92)*(ORDEF[Model_Year]=E92)),""))</f>
        <v/>
      </c>
      <c r="X92" s="158" cm="1">
        <f t="array" ref="X92">IF(D92="Electric","--",IF(D92="Gasoline",_xlfn._xlws.FILTER(LSIEF[NOX-ZH (g/hp-hr)],(LSIEF[Fuel]=D92)*(LSIEF[HP Bin]=I92)*(LSIEF[Model Year]=E92)),""))</f>
        <v>0.13700000000000001</v>
      </c>
      <c r="Y92" s="158">
        <f t="shared" si="22"/>
        <v>0.13700000000000001</v>
      </c>
      <c r="Z92" s="159" t="str" cm="1">
        <f t="array" ref="Z92">IF(D92="Electric","--",IF(D92="Diesel",_xlfn._xlws.FILTER(ORDEF[NOXdr],(ORDEF[HP]=I92)*(ORDEF[Model_Year]=E92)),""))</f>
        <v/>
      </c>
      <c r="AA92" s="159" cm="1">
        <f t="array" ref="AA92">IF(E92="Electric","--",IF(D92="Gasoline",_xlfn._xlws.FILTER(LSIEF[NOX DR],(LSIEF[Fuel]=D92)*(LSIEF[HP Bin]=I92)*(LSIEF[Model Year]=E92)),""))</f>
        <v>5.66E-5</v>
      </c>
      <c r="AB92" s="159">
        <f t="shared" si="23"/>
        <v>5.66E-5</v>
      </c>
      <c r="AC92" s="158" t="str" cm="1">
        <f t="array" ref="AC92">IF(D92="Electric","--",IF(D92="Diesel",_xlfn._xlws.FILTER(DFCF[Fuel_HC],(DFCF[MY]=E92)),""))</f>
        <v/>
      </c>
      <c r="AD92" s="158" cm="1">
        <f t="array" ref="AD92">IF(D92="Electric","--",IF(D92="Gasoline",_xlfn._xlws.FILTER(GFCF[Fuel_HC],(GFCF[MY]=E92)),""))</f>
        <v>1</v>
      </c>
      <c r="AE92" s="158">
        <f t="shared" si="24"/>
        <v>1</v>
      </c>
      <c r="AF92" s="157" t="str" cm="1">
        <f t="array" ref="AF92">IF(D92="Electric","--",IF(D92="Diesel",_xlfn._xlws.FILTER(DFCF[Fuel_NOX],(DFCF[MY]=E92)),""))</f>
        <v/>
      </c>
      <c r="AG92" s="157" cm="1">
        <f t="array" ref="AG92">IF(D92="Electric","--",IF(D92="Gasoline",_xlfn._xlws.FILTER(GFCF[Fuel_NOX],(GFCF[MY]=E92)),""))</f>
        <v>0.97699999999999998</v>
      </c>
      <c r="AH92" s="157">
        <f t="shared" si="25"/>
        <v>0.97699999999999998</v>
      </c>
      <c r="AI92" s="158">
        <f t="shared" si="26"/>
        <v>0.15869104838709677</v>
      </c>
      <c r="AJ92" s="158">
        <f t="shared" si="27"/>
        <v>0.29481581685483871</v>
      </c>
      <c r="AK92" s="158">
        <f t="shared" si="28"/>
        <v>32.588324190625634</v>
      </c>
      <c r="AL92" s="158">
        <f t="shared" si="29"/>
        <v>60.542503902008313</v>
      </c>
      <c r="AM92" s="158">
        <f t="shared" si="30"/>
        <v>1.6294162095312818E-2</v>
      </c>
      <c r="AN92" s="158">
        <f t="shared" si="31"/>
        <v>3.0271251951004156E-2</v>
      </c>
      <c r="AO92" s="158">
        <f t="shared" si="32"/>
        <v>1.4987370295268729E-2</v>
      </c>
      <c r="AP92" s="157"/>
      <c r="AS92" s="44"/>
    </row>
    <row r="93" spans="1:45" s="47" customFormat="1" x14ac:dyDescent="0.35">
      <c r="A93" s="157">
        <v>92</v>
      </c>
      <c r="B93" s="157" t="s">
        <v>90</v>
      </c>
      <c r="C93" s="157" t="s">
        <v>33</v>
      </c>
      <c r="D93" s="157" t="s">
        <v>16</v>
      </c>
      <c r="E93" s="157">
        <v>2012</v>
      </c>
      <c r="F93" s="157">
        <v>200</v>
      </c>
      <c r="G93" s="157">
        <v>582.17741935483866</v>
      </c>
      <c r="H93" s="157"/>
      <c r="I93" s="157">
        <f t="shared" si="17"/>
        <v>300</v>
      </c>
      <c r="J93" s="157" t="str">
        <f>IF(D93="Electric","--",IF(D93="Diesel",VLOOKUP(C93,[2]ORDLF!A:B,2,FALSE),""))</f>
        <v/>
      </c>
      <c r="K93" s="157">
        <f>IF(D93="Electric","--",IF(D93="Gasoline",VLOOKUP(C93,LSILF!A:C,3,FALSE),""))</f>
        <v>0.8</v>
      </c>
      <c r="L93" s="158">
        <f t="shared" si="33"/>
        <v>0.8</v>
      </c>
      <c r="M93" s="157" t="str" cm="1">
        <f t="array" ref="M93">IF(D93="Electric","--",IF(D93="Diesel",_xlfn._xlws.FILTER(DIESCH[CH Cap],(DIESCH[HP Bin]=I93)),""))</f>
        <v/>
      </c>
      <c r="N93" s="157" cm="1">
        <f t="array" ref="N93">IF(D93="Electric","--",IF(D93="Gasoline",_xlfn._xlws.FILTER(LSICH[CH Cap],(LSICH[Fuel Type]=D93)*(LSICH[MY]=E93)),""))</f>
        <v>10000</v>
      </c>
      <c r="O93" s="157">
        <f t="shared" si="18"/>
        <v>10000</v>
      </c>
      <c r="P93" s="157">
        <f t="shared" si="19"/>
        <v>2910.8870967741932</v>
      </c>
      <c r="Q93" s="157" t="str" cm="1">
        <f t="array" ref="Q93">IF(D93="Electric","--",IF(D93="Diesel",_xlfn._xlws.FILTER(ORDEF[HC-ZH (g/hp-hr)],(ORDEF[HP]=I93)*(ORDEF[Model_Year]=E93)),""))</f>
        <v/>
      </c>
      <c r="R93" s="157" cm="1">
        <f t="array" ref="R93">IF(D93="Electric","--",IF(D93="Gasoline",_xlfn._xlws.FILTER(LSIEF[HC-ZH (g/hp-hr)],(LSIEF[Fuel]=D93)*(LSIEF[HP Bin]=I93)*(LSIEF[Model Year]=E93)),""))</f>
        <v>0.129</v>
      </c>
      <c r="S93" s="158">
        <f t="shared" si="20"/>
        <v>0.129</v>
      </c>
      <c r="T93" s="159" t="str" cm="1">
        <f t="array" ref="T93">IF(D93="Electric","--",IF(D93="Diesel",_xlfn._xlws.FILTER(ORDEF[HCDR],(ORDEF[HP]=I93)*(ORDEF[Model_Year]=E93),),""))</f>
        <v/>
      </c>
      <c r="U93" s="159" cm="1">
        <f t="array" ref="U93">IF(D93="Electric","--",IF(D93="Gasoline",_xlfn._xlws.FILTER(LSIEF[HC DR],(LSIEF[Fuel]=D93)*(LSIEF[HP Bin]=I93)*(LSIEF[Model Year]=E93)),""))</f>
        <v>1.0200000000000001E-5</v>
      </c>
      <c r="V93" s="159">
        <f t="shared" si="21"/>
        <v>1.0200000000000001E-5</v>
      </c>
      <c r="W93" s="158" t="str" cm="1">
        <f t="array" ref="W93">IF(D93="Electric","--",IF(D93="Diesel",_xlfn._xlws.FILTER(ORDEF[NOXzh],(ORDEF[HP]=I93)*(ORDEF[Model_Year]=E93)),""))</f>
        <v/>
      </c>
      <c r="X93" s="158" cm="1">
        <f t="array" ref="X93">IF(D93="Electric","--",IF(D93="Gasoline",_xlfn._xlws.FILTER(LSIEF[NOX-ZH (g/hp-hr)],(LSIEF[Fuel]=D93)*(LSIEF[HP Bin]=I93)*(LSIEF[Model Year]=E93)),""))</f>
        <v>0.13700000000000001</v>
      </c>
      <c r="Y93" s="158">
        <f t="shared" si="22"/>
        <v>0.13700000000000001</v>
      </c>
      <c r="Z93" s="159" t="str" cm="1">
        <f t="array" ref="Z93">IF(D93="Electric","--",IF(D93="Diesel",_xlfn._xlws.FILTER(ORDEF[NOXdr],(ORDEF[HP]=I93)*(ORDEF[Model_Year]=E93)),""))</f>
        <v/>
      </c>
      <c r="AA93" s="159" cm="1">
        <f t="array" ref="AA93">IF(E93="Electric","--",IF(D93="Gasoline",_xlfn._xlws.FILTER(LSIEF[NOX DR],(LSIEF[Fuel]=D93)*(LSIEF[HP Bin]=I93)*(LSIEF[Model Year]=E93)),""))</f>
        <v>5.66E-5</v>
      </c>
      <c r="AB93" s="159">
        <f t="shared" si="23"/>
        <v>5.66E-5</v>
      </c>
      <c r="AC93" s="158" t="str" cm="1">
        <f t="array" ref="AC93">IF(D93="Electric","--",IF(D93="Diesel",_xlfn._xlws.FILTER(DFCF[Fuel_HC],(DFCF[MY]=E93)),""))</f>
        <v/>
      </c>
      <c r="AD93" s="158" cm="1">
        <f t="array" ref="AD93">IF(D93="Electric","--",IF(D93="Gasoline",_xlfn._xlws.FILTER(GFCF[Fuel_HC],(GFCF[MY]=E93)),""))</f>
        <v>1</v>
      </c>
      <c r="AE93" s="158">
        <f t="shared" si="24"/>
        <v>1</v>
      </c>
      <c r="AF93" s="157" t="str" cm="1">
        <f t="array" ref="AF93">IF(D93="Electric","--",IF(D93="Diesel",_xlfn._xlws.FILTER(DFCF[Fuel_NOX],(DFCF[MY]=E93)),""))</f>
        <v/>
      </c>
      <c r="AG93" s="157" cm="1">
        <f t="array" ref="AG93">IF(D93="Electric","--",IF(D93="Gasoline",_xlfn._xlws.FILTER(GFCF[Fuel_NOX],(GFCF[MY]=E93)),""))</f>
        <v>0.97699999999999998</v>
      </c>
      <c r="AH93" s="157">
        <f t="shared" si="25"/>
        <v>0.97699999999999998</v>
      </c>
      <c r="AI93" s="158">
        <f t="shared" si="26"/>
        <v>0.15869104838709677</v>
      </c>
      <c r="AJ93" s="158">
        <f t="shared" si="27"/>
        <v>0.29481581685483871</v>
      </c>
      <c r="AK93" s="158">
        <f t="shared" si="28"/>
        <v>32.588324190625634</v>
      </c>
      <c r="AL93" s="158">
        <f t="shared" si="29"/>
        <v>60.542503902008313</v>
      </c>
      <c r="AM93" s="158">
        <f t="shared" si="30"/>
        <v>1.6294162095312818E-2</v>
      </c>
      <c r="AN93" s="158">
        <f t="shared" si="31"/>
        <v>3.0271251951004156E-2</v>
      </c>
      <c r="AO93" s="158">
        <f t="shared" si="32"/>
        <v>1.4987370295268729E-2</v>
      </c>
      <c r="AP93" s="157"/>
      <c r="AS93" s="44"/>
    </row>
    <row r="94" spans="1:45" s="47" customFormat="1" x14ac:dyDescent="0.35">
      <c r="A94" s="157">
        <v>93</v>
      </c>
      <c r="B94" s="157" t="s">
        <v>91</v>
      </c>
      <c r="C94" s="157" t="s">
        <v>33</v>
      </c>
      <c r="D94" s="157" t="s">
        <v>16</v>
      </c>
      <c r="E94" s="157">
        <v>2012</v>
      </c>
      <c r="F94" s="157">
        <v>200</v>
      </c>
      <c r="G94" s="157">
        <v>582.17741935483866</v>
      </c>
      <c r="H94" s="157"/>
      <c r="I94" s="157">
        <f t="shared" si="17"/>
        <v>300</v>
      </c>
      <c r="J94" s="157" t="str">
        <f>IF(D94="Electric","--",IF(D94="Diesel",VLOOKUP(C94,[2]ORDLF!A:B,2,FALSE),""))</f>
        <v/>
      </c>
      <c r="K94" s="157">
        <f>IF(D94="Electric","--",IF(D94="Gasoline",VLOOKUP(C94,LSILF!A:C,3,FALSE),""))</f>
        <v>0.8</v>
      </c>
      <c r="L94" s="158">
        <f t="shared" si="33"/>
        <v>0.8</v>
      </c>
      <c r="M94" s="157" t="str" cm="1">
        <f t="array" ref="M94">IF(D94="Electric","--",IF(D94="Diesel",_xlfn._xlws.FILTER(DIESCH[CH Cap],(DIESCH[HP Bin]=I94)),""))</f>
        <v/>
      </c>
      <c r="N94" s="157" cm="1">
        <f t="array" ref="N94">IF(D94="Electric","--",IF(D94="Gasoline",_xlfn._xlws.FILTER(LSICH[CH Cap],(LSICH[Fuel Type]=D94)*(LSICH[MY]=E94)),""))</f>
        <v>10000</v>
      </c>
      <c r="O94" s="157">
        <f t="shared" si="18"/>
        <v>10000</v>
      </c>
      <c r="P94" s="157">
        <f t="shared" si="19"/>
        <v>2910.8870967741932</v>
      </c>
      <c r="Q94" s="157" t="str" cm="1">
        <f t="array" ref="Q94">IF(D94="Electric","--",IF(D94="Diesel",_xlfn._xlws.FILTER(ORDEF[HC-ZH (g/hp-hr)],(ORDEF[HP]=I94)*(ORDEF[Model_Year]=E94)),""))</f>
        <v/>
      </c>
      <c r="R94" s="157" cm="1">
        <f t="array" ref="R94">IF(D94="Electric","--",IF(D94="Gasoline",_xlfn._xlws.FILTER(LSIEF[HC-ZH (g/hp-hr)],(LSIEF[Fuel]=D94)*(LSIEF[HP Bin]=I94)*(LSIEF[Model Year]=E94)),""))</f>
        <v>0.129</v>
      </c>
      <c r="S94" s="158">
        <f t="shared" si="20"/>
        <v>0.129</v>
      </c>
      <c r="T94" s="159" t="str" cm="1">
        <f t="array" ref="T94">IF(D94="Electric","--",IF(D94="Diesel",_xlfn._xlws.FILTER(ORDEF[HCDR],(ORDEF[HP]=I94)*(ORDEF[Model_Year]=E94),),""))</f>
        <v/>
      </c>
      <c r="U94" s="159" cm="1">
        <f t="array" ref="U94">IF(D94="Electric","--",IF(D94="Gasoline",_xlfn._xlws.FILTER(LSIEF[HC DR],(LSIEF[Fuel]=D94)*(LSIEF[HP Bin]=I94)*(LSIEF[Model Year]=E94)),""))</f>
        <v>1.0200000000000001E-5</v>
      </c>
      <c r="V94" s="159">
        <f t="shared" si="21"/>
        <v>1.0200000000000001E-5</v>
      </c>
      <c r="W94" s="158" t="str" cm="1">
        <f t="array" ref="W94">IF(D94="Electric","--",IF(D94="Diesel",_xlfn._xlws.FILTER(ORDEF[NOXzh],(ORDEF[HP]=I94)*(ORDEF[Model_Year]=E94)),""))</f>
        <v/>
      </c>
      <c r="X94" s="158" cm="1">
        <f t="array" ref="X94">IF(D94="Electric","--",IF(D94="Gasoline",_xlfn._xlws.FILTER(LSIEF[NOX-ZH (g/hp-hr)],(LSIEF[Fuel]=D94)*(LSIEF[HP Bin]=I94)*(LSIEF[Model Year]=E94)),""))</f>
        <v>0.13700000000000001</v>
      </c>
      <c r="Y94" s="158">
        <f t="shared" si="22"/>
        <v>0.13700000000000001</v>
      </c>
      <c r="Z94" s="159" t="str" cm="1">
        <f t="array" ref="Z94">IF(D94="Electric","--",IF(D94="Diesel",_xlfn._xlws.FILTER(ORDEF[NOXdr],(ORDEF[HP]=I94)*(ORDEF[Model_Year]=E94)),""))</f>
        <v/>
      </c>
      <c r="AA94" s="159" cm="1">
        <f t="array" ref="AA94">IF(E94="Electric","--",IF(D94="Gasoline",_xlfn._xlws.FILTER(LSIEF[NOX DR],(LSIEF[Fuel]=D94)*(LSIEF[HP Bin]=I94)*(LSIEF[Model Year]=E94)),""))</f>
        <v>5.66E-5</v>
      </c>
      <c r="AB94" s="159">
        <f t="shared" si="23"/>
        <v>5.66E-5</v>
      </c>
      <c r="AC94" s="158" t="str" cm="1">
        <f t="array" ref="AC94">IF(D94="Electric","--",IF(D94="Diesel",_xlfn._xlws.FILTER(DFCF[Fuel_HC],(DFCF[MY]=E94)),""))</f>
        <v/>
      </c>
      <c r="AD94" s="158" cm="1">
        <f t="array" ref="AD94">IF(D94="Electric","--",IF(D94="Gasoline",_xlfn._xlws.FILTER(GFCF[Fuel_HC],(GFCF[MY]=E94)),""))</f>
        <v>1</v>
      </c>
      <c r="AE94" s="158">
        <f t="shared" si="24"/>
        <v>1</v>
      </c>
      <c r="AF94" s="157" t="str" cm="1">
        <f t="array" ref="AF94">IF(D94="Electric","--",IF(D94="Diesel",_xlfn._xlws.FILTER(DFCF[Fuel_NOX],(DFCF[MY]=E94)),""))</f>
        <v/>
      </c>
      <c r="AG94" s="157" cm="1">
        <f t="array" ref="AG94">IF(D94="Electric","--",IF(D94="Gasoline",_xlfn._xlws.FILTER(GFCF[Fuel_NOX],(GFCF[MY]=E94)),""))</f>
        <v>0.97699999999999998</v>
      </c>
      <c r="AH94" s="157">
        <f t="shared" si="25"/>
        <v>0.97699999999999998</v>
      </c>
      <c r="AI94" s="158">
        <f t="shared" si="26"/>
        <v>0.15869104838709677</v>
      </c>
      <c r="AJ94" s="158">
        <f t="shared" si="27"/>
        <v>0.29481581685483871</v>
      </c>
      <c r="AK94" s="158">
        <f t="shared" si="28"/>
        <v>32.588324190625634</v>
      </c>
      <c r="AL94" s="158">
        <f t="shared" si="29"/>
        <v>60.542503902008313</v>
      </c>
      <c r="AM94" s="158">
        <f t="shared" si="30"/>
        <v>1.6294162095312818E-2</v>
      </c>
      <c r="AN94" s="158">
        <f t="shared" si="31"/>
        <v>3.0271251951004156E-2</v>
      </c>
      <c r="AO94" s="158">
        <f t="shared" si="32"/>
        <v>1.4987370295268729E-2</v>
      </c>
      <c r="AP94" s="157"/>
      <c r="AS94" s="44"/>
    </row>
    <row r="95" spans="1:45" s="47" customFormat="1" x14ac:dyDescent="0.35">
      <c r="A95" s="157">
        <v>94</v>
      </c>
      <c r="B95" s="157" t="s">
        <v>92</v>
      </c>
      <c r="C95" s="157" t="s">
        <v>33</v>
      </c>
      <c r="D95" s="157" t="s">
        <v>16</v>
      </c>
      <c r="E95" s="157">
        <v>2012</v>
      </c>
      <c r="F95" s="157">
        <v>200</v>
      </c>
      <c r="G95" s="157">
        <v>582.17741935483866</v>
      </c>
      <c r="H95" s="157"/>
      <c r="I95" s="157">
        <f t="shared" si="17"/>
        <v>300</v>
      </c>
      <c r="J95" s="157" t="str">
        <f>IF(D95="Electric","--",IF(D95="Diesel",VLOOKUP(C95,[2]ORDLF!A:B,2,FALSE),""))</f>
        <v/>
      </c>
      <c r="K95" s="157">
        <f>IF(D95="Electric","--",IF(D95="Gasoline",VLOOKUP(C95,LSILF!A:C,3,FALSE),""))</f>
        <v>0.8</v>
      </c>
      <c r="L95" s="158">
        <f t="shared" si="33"/>
        <v>0.8</v>
      </c>
      <c r="M95" s="157" t="str" cm="1">
        <f t="array" ref="M95">IF(D95="Electric","--",IF(D95="Diesel",_xlfn._xlws.FILTER(DIESCH[CH Cap],(DIESCH[HP Bin]=I95)),""))</f>
        <v/>
      </c>
      <c r="N95" s="157" cm="1">
        <f t="array" ref="N95">IF(D95="Electric","--",IF(D95="Gasoline",_xlfn._xlws.FILTER(LSICH[CH Cap],(LSICH[Fuel Type]=D95)*(LSICH[MY]=E95)),""))</f>
        <v>10000</v>
      </c>
      <c r="O95" s="157">
        <f t="shared" si="18"/>
        <v>10000</v>
      </c>
      <c r="P95" s="157">
        <f t="shared" si="19"/>
        <v>2910.8870967741932</v>
      </c>
      <c r="Q95" s="157" t="str" cm="1">
        <f t="array" ref="Q95">IF(D95="Electric","--",IF(D95="Diesel",_xlfn._xlws.FILTER(ORDEF[HC-ZH (g/hp-hr)],(ORDEF[HP]=I95)*(ORDEF[Model_Year]=E95)),""))</f>
        <v/>
      </c>
      <c r="R95" s="157" cm="1">
        <f t="array" ref="R95">IF(D95="Electric","--",IF(D95="Gasoline",_xlfn._xlws.FILTER(LSIEF[HC-ZH (g/hp-hr)],(LSIEF[Fuel]=D95)*(LSIEF[HP Bin]=I95)*(LSIEF[Model Year]=E95)),""))</f>
        <v>0.129</v>
      </c>
      <c r="S95" s="158">
        <f t="shared" si="20"/>
        <v>0.129</v>
      </c>
      <c r="T95" s="159" t="str" cm="1">
        <f t="array" ref="T95">IF(D95="Electric","--",IF(D95="Diesel",_xlfn._xlws.FILTER(ORDEF[HCDR],(ORDEF[HP]=I95)*(ORDEF[Model_Year]=E95),),""))</f>
        <v/>
      </c>
      <c r="U95" s="159" cm="1">
        <f t="array" ref="U95">IF(D95="Electric","--",IF(D95="Gasoline",_xlfn._xlws.FILTER(LSIEF[HC DR],(LSIEF[Fuel]=D95)*(LSIEF[HP Bin]=I95)*(LSIEF[Model Year]=E95)),""))</f>
        <v>1.0200000000000001E-5</v>
      </c>
      <c r="V95" s="159">
        <f t="shared" si="21"/>
        <v>1.0200000000000001E-5</v>
      </c>
      <c r="W95" s="158" t="str" cm="1">
        <f t="array" ref="W95">IF(D95="Electric","--",IF(D95="Diesel",_xlfn._xlws.FILTER(ORDEF[NOXzh],(ORDEF[HP]=I95)*(ORDEF[Model_Year]=E95)),""))</f>
        <v/>
      </c>
      <c r="X95" s="158" cm="1">
        <f t="array" ref="X95">IF(D95="Electric","--",IF(D95="Gasoline",_xlfn._xlws.FILTER(LSIEF[NOX-ZH (g/hp-hr)],(LSIEF[Fuel]=D95)*(LSIEF[HP Bin]=I95)*(LSIEF[Model Year]=E95)),""))</f>
        <v>0.13700000000000001</v>
      </c>
      <c r="Y95" s="158">
        <f t="shared" si="22"/>
        <v>0.13700000000000001</v>
      </c>
      <c r="Z95" s="159" t="str" cm="1">
        <f t="array" ref="Z95">IF(D95="Electric","--",IF(D95="Diesel",_xlfn._xlws.FILTER(ORDEF[NOXdr],(ORDEF[HP]=I95)*(ORDEF[Model_Year]=E95)),""))</f>
        <v/>
      </c>
      <c r="AA95" s="159" cm="1">
        <f t="array" ref="AA95">IF(E95="Electric","--",IF(D95="Gasoline",_xlfn._xlws.FILTER(LSIEF[NOX DR],(LSIEF[Fuel]=D95)*(LSIEF[HP Bin]=I95)*(LSIEF[Model Year]=E95)),""))</f>
        <v>5.66E-5</v>
      </c>
      <c r="AB95" s="159">
        <f t="shared" si="23"/>
        <v>5.66E-5</v>
      </c>
      <c r="AC95" s="158" t="str" cm="1">
        <f t="array" ref="AC95">IF(D95="Electric","--",IF(D95="Diesel",_xlfn._xlws.FILTER(DFCF[Fuel_HC],(DFCF[MY]=E95)),""))</f>
        <v/>
      </c>
      <c r="AD95" s="158" cm="1">
        <f t="array" ref="AD95">IF(D95="Electric","--",IF(D95="Gasoline",_xlfn._xlws.FILTER(GFCF[Fuel_HC],(GFCF[MY]=E95)),""))</f>
        <v>1</v>
      </c>
      <c r="AE95" s="158">
        <f t="shared" si="24"/>
        <v>1</v>
      </c>
      <c r="AF95" s="157" t="str" cm="1">
        <f t="array" ref="AF95">IF(D95="Electric","--",IF(D95="Diesel",_xlfn._xlws.FILTER(DFCF[Fuel_NOX],(DFCF[MY]=E95)),""))</f>
        <v/>
      </c>
      <c r="AG95" s="157" cm="1">
        <f t="array" ref="AG95">IF(D95="Electric","--",IF(D95="Gasoline",_xlfn._xlws.FILTER(GFCF[Fuel_NOX],(GFCF[MY]=E95)),""))</f>
        <v>0.97699999999999998</v>
      </c>
      <c r="AH95" s="157">
        <f t="shared" si="25"/>
        <v>0.97699999999999998</v>
      </c>
      <c r="AI95" s="158">
        <f t="shared" si="26"/>
        <v>0.15869104838709677</v>
      </c>
      <c r="AJ95" s="158">
        <f t="shared" si="27"/>
        <v>0.29481581685483871</v>
      </c>
      <c r="AK95" s="158">
        <f t="shared" si="28"/>
        <v>32.588324190625634</v>
      </c>
      <c r="AL95" s="158">
        <f t="shared" si="29"/>
        <v>60.542503902008313</v>
      </c>
      <c r="AM95" s="158">
        <f t="shared" si="30"/>
        <v>1.6294162095312818E-2</v>
      </c>
      <c r="AN95" s="158">
        <f t="shared" si="31"/>
        <v>3.0271251951004156E-2</v>
      </c>
      <c r="AO95" s="158">
        <f t="shared" si="32"/>
        <v>1.4987370295268729E-2</v>
      </c>
      <c r="AP95" s="157"/>
      <c r="AS95" s="44"/>
    </row>
    <row r="96" spans="1:45" s="47" customFormat="1" x14ac:dyDescent="0.35">
      <c r="A96" s="157">
        <v>95</v>
      </c>
      <c r="B96" s="157" t="s">
        <v>93</v>
      </c>
      <c r="C96" s="157" t="s">
        <v>33</v>
      </c>
      <c r="D96" s="157" t="s">
        <v>16</v>
      </c>
      <c r="E96" s="157">
        <v>2012</v>
      </c>
      <c r="F96" s="157">
        <v>200</v>
      </c>
      <c r="G96" s="157">
        <v>582.17741935483866</v>
      </c>
      <c r="H96" s="157"/>
      <c r="I96" s="157">
        <f t="shared" si="17"/>
        <v>300</v>
      </c>
      <c r="J96" s="157" t="str">
        <f>IF(D96="Electric","--",IF(D96="Diesel",VLOOKUP(C96,[2]ORDLF!A:B,2,FALSE),""))</f>
        <v/>
      </c>
      <c r="K96" s="157">
        <f>IF(D96="Electric","--",IF(D96="Gasoline",VLOOKUP(C96,LSILF!A:C,3,FALSE),""))</f>
        <v>0.8</v>
      </c>
      <c r="L96" s="158">
        <f t="shared" si="33"/>
        <v>0.8</v>
      </c>
      <c r="M96" s="157" t="str" cm="1">
        <f t="array" ref="M96">IF(D96="Electric","--",IF(D96="Diesel",_xlfn._xlws.FILTER(DIESCH[CH Cap],(DIESCH[HP Bin]=I96)),""))</f>
        <v/>
      </c>
      <c r="N96" s="157" cm="1">
        <f t="array" ref="N96">IF(D96="Electric","--",IF(D96="Gasoline",_xlfn._xlws.FILTER(LSICH[CH Cap],(LSICH[Fuel Type]=D96)*(LSICH[MY]=E96)),""))</f>
        <v>10000</v>
      </c>
      <c r="O96" s="157">
        <f t="shared" si="18"/>
        <v>10000</v>
      </c>
      <c r="P96" s="157">
        <f t="shared" si="19"/>
        <v>2910.8870967741932</v>
      </c>
      <c r="Q96" s="157" t="str" cm="1">
        <f t="array" ref="Q96">IF(D96="Electric","--",IF(D96="Diesel",_xlfn._xlws.FILTER(ORDEF[HC-ZH (g/hp-hr)],(ORDEF[HP]=I96)*(ORDEF[Model_Year]=E96)),""))</f>
        <v/>
      </c>
      <c r="R96" s="157" cm="1">
        <f t="array" ref="R96">IF(D96="Electric","--",IF(D96="Gasoline",_xlfn._xlws.FILTER(LSIEF[HC-ZH (g/hp-hr)],(LSIEF[Fuel]=D96)*(LSIEF[HP Bin]=I96)*(LSIEF[Model Year]=E96)),""))</f>
        <v>0.129</v>
      </c>
      <c r="S96" s="158">
        <f t="shared" si="20"/>
        <v>0.129</v>
      </c>
      <c r="T96" s="159" t="str" cm="1">
        <f t="array" ref="T96">IF(D96="Electric","--",IF(D96="Diesel",_xlfn._xlws.FILTER(ORDEF[HCDR],(ORDEF[HP]=I96)*(ORDEF[Model_Year]=E96),),""))</f>
        <v/>
      </c>
      <c r="U96" s="159" cm="1">
        <f t="array" ref="U96">IF(D96="Electric","--",IF(D96="Gasoline",_xlfn._xlws.FILTER(LSIEF[HC DR],(LSIEF[Fuel]=D96)*(LSIEF[HP Bin]=I96)*(LSIEF[Model Year]=E96)),""))</f>
        <v>1.0200000000000001E-5</v>
      </c>
      <c r="V96" s="159">
        <f t="shared" si="21"/>
        <v>1.0200000000000001E-5</v>
      </c>
      <c r="W96" s="158" t="str" cm="1">
        <f t="array" ref="W96">IF(D96="Electric","--",IF(D96="Diesel",_xlfn._xlws.FILTER(ORDEF[NOXzh],(ORDEF[HP]=I96)*(ORDEF[Model_Year]=E96)),""))</f>
        <v/>
      </c>
      <c r="X96" s="158" cm="1">
        <f t="array" ref="X96">IF(D96="Electric","--",IF(D96="Gasoline",_xlfn._xlws.FILTER(LSIEF[NOX-ZH (g/hp-hr)],(LSIEF[Fuel]=D96)*(LSIEF[HP Bin]=I96)*(LSIEF[Model Year]=E96)),""))</f>
        <v>0.13700000000000001</v>
      </c>
      <c r="Y96" s="158">
        <f t="shared" si="22"/>
        <v>0.13700000000000001</v>
      </c>
      <c r="Z96" s="159" t="str" cm="1">
        <f t="array" ref="Z96">IF(D96="Electric","--",IF(D96="Diesel",_xlfn._xlws.FILTER(ORDEF[NOXdr],(ORDEF[HP]=I96)*(ORDEF[Model_Year]=E96)),""))</f>
        <v/>
      </c>
      <c r="AA96" s="159" cm="1">
        <f t="array" ref="AA96">IF(E96="Electric","--",IF(D96="Gasoline",_xlfn._xlws.FILTER(LSIEF[NOX DR],(LSIEF[Fuel]=D96)*(LSIEF[HP Bin]=I96)*(LSIEF[Model Year]=E96)),""))</f>
        <v>5.66E-5</v>
      </c>
      <c r="AB96" s="159">
        <f t="shared" si="23"/>
        <v>5.66E-5</v>
      </c>
      <c r="AC96" s="158" t="str" cm="1">
        <f t="array" ref="AC96">IF(D96="Electric","--",IF(D96="Diesel",_xlfn._xlws.FILTER(DFCF[Fuel_HC],(DFCF[MY]=E96)),""))</f>
        <v/>
      </c>
      <c r="AD96" s="158" cm="1">
        <f t="array" ref="AD96">IF(D96="Electric","--",IF(D96="Gasoline",_xlfn._xlws.FILTER(GFCF[Fuel_HC],(GFCF[MY]=E96)),""))</f>
        <v>1</v>
      </c>
      <c r="AE96" s="158">
        <f t="shared" si="24"/>
        <v>1</v>
      </c>
      <c r="AF96" s="157" t="str" cm="1">
        <f t="array" ref="AF96">IF(D96="Electric","--",IF(D96="Diesel",_xlfn._xlws.FILTER(DFCF[Fuel_NOX],(DFCF[MY]=E96)),""))</f>
        <v/>
      </c>
      <c r="AG96" s="157" cm="1">
        <f t="array" ref="AG96">IF(D96="Electric","--",IF(D96="Gasoline",_xlfn._xlws.FILTER(GFCF[Fuel_NOX],(GFCF[MY]=E96)),""))</f>
        <v>0.97699999999999998</v>
      </c>
      <c r="AH96" s="157">
        <f t="shared" si="25"/>
        <v>0.97699999999999998</v>
      </c>
      <c r="AI96" s="158">
        <f t="shared" si="26"/>
        <v>0.15869104838709677</v>
      </c>
      <c r="AJ96" s="158">
        <f t="shared" si="27"/>
        <v>0.29481581685483871</v>
      </c>
      <c r="AK96" s="158">
        <f t="shared" si="28"/>
        <v>32.588324190625634</v>
      </c>
      <c r="AL96" s="158">
        <f t="shared" si="29"/>
        <v>60.542503902008313</v>
      </c>
      <c r="AM96" s="158">
        <f t="shared" si="30"/>
        <v>1.6294162095312818E-2</v>
      </c>
      <c r="AN96" s="158">
        <f t="shared" si="31"/>
        <v>3.0271251951004156E-2</v>
      </c>
      <c r="AO96" s="158">
        <f t="shared" si="32"/>
        <v>1.4987370295268729E-2</v>
      </c>
      <c r="AP96" s="157"/>
      <c r="AS96" s="44"/>
    </row>
    <row r="97" spans="1:45" s="47" customFormat="1" x14ac:dyDescent="0.35">
      <c r="A97" s="157">
        <v>96</v>
      </c>
      <c r="B97" s="157" t="s">
        <v>94</v>
      </c>
      <c r="C97" s="157" t="s">
        <v>33</v>
      </c>
      <c r="D97" s="157" t="s">
        <v>16</v>
      </c>
      <c r="E97" s="157">
        <v>2012</v>
      </c>
      <c r="F97" s="157">
        <v>200</v>
      </c>
      <c r="G97" s="157">
        <v>582.17741935483866</v>
      </c>
      <c r="H97" s="157"/>
      <c r="I97" s="157">
        <f t="shared" si="17"/>
        <v>300</v>
      </c>
      <c r="J97" s="157" t="str">
        <f>IF(D97="Electric","--",IF(D97="Diesel",VLOOKUP(C97,[2]ORDLF!A:B,2,FALSE),""))</f>
        <v/>
      </c>
      <c r="K97" s="157">
        <f>IF(D97="Electric","--",IF(D97="Gasoline",VLOOKUP(C97,LSILF!A:C,3,FALSE),""))</f>
        <v>0.8</v>
      </c>
      <c r="L97" s="158">
        <f t="shared" si="33"/>
        <v>0.8</v>
      </c>
      <c r="M97" s="157" t="str" cm="1">
        <f t="array" ref="M97">IF(D97="Electric","--",IF(D97="Diesel",_xlfn._xlws.FILTER(DIESCH[CH Cap],(DIESCH[HP Bin]=I97)),""))</f>
        <v/>
      </c>
      <c r="N97" s="157" cm="1">
        <f t="array" ref="N97">IF(D97="Electric","--",IF(D97="Gasoline",_xlfn._xlws.FILTER(LSICH[CH Cap],(LSICH[Fuel Type]=D97)*(LSICH[MY]=E97)),""))</f>
        <v>10000</v>
      </c>
      <c r="O97" s="157">
        <f t="shared" si="18"/>
        <v>10000</v>
      </c>
      <c r="P97" s="157">
        <f t="shared" si="19"/>
        <v>2910.8870967741932</v>
      </c>
      <c r="Q97" s="157" t="str" cm="1">
        <f t="array" ref="Q97">IF(D97="Electric","--",IF(D97="Diesel",_xlfn._xlws.FILTER(ORDEF[HC-ZH (g/hp-hr)],(ORDEF[HP]=I97)*(ORDEF[Model_Year]=E97)),""))</f>
        <v/>
      </c>
      <c r="R97" s="157" cm="1">
        <f t="array" ref="R97">IF(D97="Electric","--",IF(D97="Gasoline",_xlfn._xlws.FILTER(LSIEF[HC-ZH (g/hp-hr)],(LSIEF[Fuel]=D97)*(LSIEF[HP Bin]=I97)*(LSIEF[Model Year]=E97)),""))</f>
        <v>0.129</v>
      </c>
      <c r="S97" s="158">
        <f t="shared" si="20"/>
        <v>0.129</v>
      </c>
      <c r="T97" s="159" t="str" cm="1">
        <f t="array" ref="T97">IF(D97="Electric","--",IF(D97="Diesel",_xlfn._xlws.FILTER(ORDEF[HCDR],(ORDEF[HP]=I97)*(ORDEF[Model_Year]=E97),),""))</f>
        <v/>
      </c>
      <c r="U97" s="159" cm="1">
        <f t="array" ref="U97">IF(D97="Electric","--",IF(D97="Gasoline",_xlfn._xlws.FILTER(LSIEF[HC DR],(LSIEF[Fuel]=D97)*(LSIEF[HP Bin]=I97)*(LSIEF[Model Year]=E97)),""))</f>
        <v>1.0200000000000001E-5</v>
      </c>
      <c r="V97" s="159">
        <f t="shared" si="21"/>
        <v>1.0200000000000001E-5</v>
      </c>
      <c r="W97" s="158" t="str" cm="1">
        <f t="array" ref="W97">IF(D97="Electric","--",IF(D97="Diesel",_xlfn._xlws.FILTER(ORDEF[NOXzh],(ORDEF[HP]=I97)*(ORDEF[Model_Year]=E97)),""))</f>
        <v/>
      </c>
      <c r="X97" s="158" cm="1">
        <f t="array" ref="X97">IF(D97="Electric","--",IF(D97="Gasoline",_xlfn._xlws.FILTER(LSIEF[NOX-ZH (g/hp-hr)],(LSIEF[Fuel]=D97)*(LSIEF[HP Bin]=I97)*(LSIEF[Model Year]=E97)),""))</f>
        <v>0.13700000000000001</v>
      </c>
      <c r="Y97" s="158">
        <f t="shared" si="22"/>
        <v>0.13700000000000001</v>
      </c>
      <c r="Z97" s="159" t="str" cm="1">
        <f t="array" ref="Z97">IF(D97="Electric","--",IF(D97="Diesel",_xlfn._xlws.FILTER(ORDEF[NOXdr],(ORDEF[HP]=I97)*(ORDEF[Model_Year]=E97)),""))</f>
        <v/>
      </c>
      <c r="AA97" s="159" cm="1">
        <f t="array" ref="AA97">IF(E97="Electric","--",IF(D97="Gasoline",_xlfn._xlws.FILTER(LSIEF[NOX DR],(LSIEF[Fuel]=D97)*(LSIEF[HP Bin]=I97)*(LSIEF[Model Year]=E97)),""))</f>
        <v>5.66E-5</v>
      </c>
      <c r="AB97" s="159">
        <f t="shared" si="23"/>
        <v>5.66E-5</v>
      </c>
      <c r="AC97" s="158" t="str" cm="1">
        <f t="array" ref="AC97">IF(D97="Electric","--",IF(D97="Diesel",_xlfn._xlws.FILTER(DFCF[Fuel_HC],(DFCF[MY]=E97)),""))</f>
        <v/>
      </c>
      <c r="AD97" s="158" cm="1">
        <f t="array" ref="AD97">IF(D97="Electric","--",IF(D97="Gasoline",_xlfn._xlws.FILTER(GFCF[Fuel_HC],(GFCF[MY]=E97)),""))</f>
        <v>1</v>
      </c>
      <c r="AE97" s="158">
        <f t="shared" si="24"/>
        <v>1</v>
      </c>
      <c r="AF97" s="157" t="str" cm="1">
        <f t="array" ref="AF97">IF(D97="Electric","--",IF(D97="Diesel",_xlfn._xlws.FILTER(DFCF[Fuel_NOX],(DFCF[MY]=E97)),""))</f>
        <v/>
      </c>
      <c r="AG97" s="157" cm="1">
        <f t="array" ref="AG97">IF(D97="Electric","--",IF(D97="Gasoline",_xlfn._xlws.FILTER(GFCF[Fuel_NOX],(GFCF[MY]=E97)),""))</f>
        <v>0.97699999999999998</v>
      </c>
      <c r="AH97" s="157">
        <f t="shared" si="25"/>
        <v>0.97699999999999998</v>
      </c>
      <c r="AI97" s="158">
        <f t="shared" si="26"/>
        <v>0.15869104838709677</v>
      </c>
      <c r="AJ97" s="158">
        <f t="shared" si="27"/>
        <v>0.29481581685483871</v>
      </c>
      <c r="AK97" s="158">
        <f t="shared" si="28"/>
        <v>32.588324190625634</v>
      </c>
      <c r="AL97" s="158">
        <f t="shared" si="29"/>
        <v>60.542503902008313</v>
      </c>
      <c r="AM97" s="158">
        <f t="shared" si="30"/>
        <v>1.6294162095312818E-2</v>
      </c>
      <c r="AN97" s="158">
        <f t="shared" si="31"/>
        <v>3.0271251951004156E-2</v>
      </c>
      <c r="AO97" s="158">
        <f t="shared" si="32"/>
        <v>1.4987370295268729E-2</v>
      </c>
      <c r="AP97" s="157"/>
      <c r="AS97" s="44"/>
    </row>
    <row r="98" spans="1:45" s="47" customFormat="1" x14ac:dyDescent="0.35">
      <c r="A98" s="157">
        <v>97</v>
      </c>
      <c r="B98" s="157" t="s">
        <v>95</v>
      </c>
      <c r="C98" s="157" t="s">
        <v>33</v>
      </c>
      <c r="D98" s="157" t="s">
        <v>16</v>
      </c>
      <c r="E98" s="157">
        <v>2012</v>
      </c>
      <c r="F98" s="157">
        <v>200</v>
      </c>
      <c r="G98" s="157">
        <v>582.17741935483866</v>
      </c>
      <c r="H98" s="157"/>
      <c r="I98" s="157">
        <f t="shared" si="17"/>
        <v>300</v>
      </c>
      <c r="J98" s="157" t="str">
        <f>IF(D98="Electric","--",IF(D98="Diesel",VLOOKUP(C98,[2]ORDLF!A:B,2,FALSE),""))</f>
        <v/>
      </c>
      <c r="K98" s="157">
        <f>IF(D98="Electric","--",IF(D98="Gasoline",VLOOKUP(C98,LSILF!A:C,3,FALSE),""))</f>
        <v>0.8</v>
      </c>
      <c r="L98" s="158">
        <f t="shared" si="33"/>
        <v>0.8</v>
      </c>
      <c r="M98" s="157" t="str" cm="1">
        <f t="array" ref="M98">IF(D98="Electric","--",IF(D98="Diesel",_xlfn._xlws.FILTER(DIESCH[CH Cap],(DIESCH[HP Bin]=I98)),""))</f>
        <v/>
      </c>
      <c r="N98" s="157" cm="1">
        <f t="array" ref="N98">IF(D98="Electric","--",IF(D98="Gasoline",_xlfn._xlws.FILTER(LSICH[CH Cap],(LSICH[Fuel Type]=D98)*(LSICH[MY]=E98)),""))</f>
        <v>10000</v>
      </c>
      <c r="O98" s="157">
        <f t="shared" si="18"/>
        <v>10000</v>
      </c>
      <c r="P98" s="157">
        <f t="shared" si="19"/>
        <v>2910.8870967741932</v>
      </c>
      <c r="Q98" s="157" t="str" cm="1">
        <f t="array" ref="Q98">IF(D98="Electric","--",IF(D98="Diesel",_xlfn._xlws.FILTER(ORDEF[HC-ZH (g/hp-hr)],(ORDEF[HP]=I98)*(ORDEF[Model_Year]=E98)),""))</f>
        <v/>
      </c>
      <c r="R98" s="157" cm="1">
        <f t="array" ref="R98">IF(D98="Electric","--",IF(D98="Gasoline",_xlfn._xlws.FILTER(LSIEF[HC-ZH (g/hp-hr)],(LSIEF[Fuel]=D98)*(LSIEF[HP Bin]=I98)*(LSIEF[Model Year]=E98)),""))</f>
        <v>0.129</v>
      </c>
      <c r="S98" s="158">
        <f t="shared" si="20"/>
        <v>0.129</v>
      </c>
      <c r="T98" s="159" t="str" cm="1">
        <f t="array" ref="T98">IF(D98="Electric","--",IF(D98="Diesel",_xlfn._xlws.FILTER(ORDEF[HCDR],(ORDEF[HP]=I98)*(ORDEF[Model_Year]=E98),),""))</f>
        <v/>
      </c>
      <c r="U98" s="159" cm="1">
        <f t="array" ref="U98">IF(D98="Electric","--",IF(D98="Gasoline",_xlfn._xlws.FILTER(LSIEF[HC DR],(LSIEF[Fuel]=D98)*(LSIEF[HP Bin]=I98)*(LSIEF[Model Year]=E98)),""))</f>
        <v>1.0200000000000001E-5</v>
      </c>
      <c r="V98" s="159">
        <f t="shared" si="21"/>
        <v>1.0200000000000001E-5</v>
      </c>
      <c r="W98" s="158" t="str" cm="1">
        <f t="array" ref="W98">IF(D98="Electric","--",IF(D98="Diesel",_xlfn._xlws.FILTER(ORDEF[NOXzh],(ORDEF[HP]=I98)*(ORDEF[Model_Year]=E98)),""))</f>
        <v/>
      </c>
      <c r="X98" s="158" cm="1">
        <f t="array" ref="X98">IF(D98="Electric","--",IF(D98="Gasoline",_xlfn._xlws.FILTER(LSIEF[NOX-ZH (g/hp-hr)],(LSIEF[Fuel]=D98)*(LSIEF[HP Bin]=I98)*(LSIEF[Model Year]=E98)),""))</f>
        <v>0.13700000000000001</v>
      </c>
      <c r="Y98" s="158">
        <f t="shared" si="22"/>
        <v>0.13700000000000001</v>
      </c>
      <c r="Z98" s="159" t="str" cm="1">
        <f t="array" ref="Z98">IF(D98="Electric","--",IF(D98="Diesel",_xlfn._xlws.FILTER(ORDEF[NOXdr],(ORDEF[HP]=I98)*(ORDEF[Model_Year]=E98)),""))</f>
        <v/>
      </c>
      <c r="AA98" s="159" cm="1">
        <f t="array" ref="AA98">IF(E98="Electric","--",IF(D98="Gasoline",_xlfn._xlws.FILTER(LSIEF[NOX DR],(LSIEF[Fuel]=D98)*(LSIEF[HP Bin]=I98)*(LSIEF[Model Year]=E98)),""))</f>
        <v>5.66E-5</v>
      </c>
      <c r="AB98" s="159">
        <f t="shared" si="23"/>
        <v>5.66E-5</v>
      </c>
      <c r="AC98" s="158" t="str" cm="1">
        <f t="array" ref="AC98">IF(D98="Electric","--",IF(D98="Diesel",_xlfn._xlws.FILTER(DFCF[Fuel_HC],(DFCF[MY]=E98)),""))</f>
        <v/>
      </c>
      <c r="AD98" s="158" cm="1">
        <f t="array" ref="AD98">IF(D98="Electric","--",IF(D98="Gasoline",_xlfn._xlws.FILTER(GFCF[Fuel_HC],(GFCF[MY]=E98)),""))</f>
        <v>1</v>
      </c>
      <c r="AE98" s="158">
        <f t="shared" si="24"/>
        <v>1</v>
      </c>
      <c r="AF98" s="157" t="str" cm="1">
        <f t="array" ref="AF98">IF(D98="Electric","--",IF(D98="Diesel",_xlfn._xlws.FILTER(DFCF[Fuel_NOX],(DFCF[MY]=E98)),""))</f>
        <v/>
      </c>
      <c r="AG98" s="157" cm="1">
        <f t="array" ref="AG98">IF(D98="Electric","--",IF(D98="Gasoline",_xlfn._xlws.FILTER(GFCF[Fuel_NOX],(GFCF[MY]=E98)),""))</f>
        <v>0.97699999999999998</v>
      </c>
      <c r="AH98" s="157">
        <f t="shared" si="25"/>
        <v>0.97699999999999998</v>
      </c>
      <c r="AI98" s="158">
        <f t="shared" si="26"/>
        <v>0.15869104838709677</v>
      </c>
      <c r="AJ98" s="158">
        <f t="shared" si="27"/>
        <v>0.29481581685483871</v>
      </c>
      <c r="AK98" s="158">
        <f t="shared" si="28"/>
        <v>32.588324190625634</v>
      </c>
      <c r="AL98" s="158">
        <f t="shared" si="29"/>
        <v>60.542503902008313</v>
      </c>
      <c r="AM98" s="158">
        <f t="shared" si="30"/>
        <v>1.6294162095312818E-2</v>
      </c>
      <c r="AN98" s="158">
        <f t="shared" si="31"/>
        <v>3.0271251951004156E-2</v>
      </c>
      <c r="AO98" s="158">
        <f t="shared" si="32"/>
        <v>1.4987370295268729E-2</v>
      </c>
      <c r="AP98" s="157"/>
      <c r="AS98" s="44"/>
    </row>
    <row r="99" spans="1:45" s="47" customFormat="1" x14ac:dyDescent="0.35">
      <c r="A99" s="157">
        <v>98</v>
      </c>
      <c r="B99" s="157" t="s">
        <v>96</v>
      </c>
      <c r="C99" s="157" t="s">
        <v>33</v>
      </c>
      <c r="D99" s="157" t="s">
        <v>16</v>
      </c>
      <c r="E99" s="157">
        <v>2012</v>
      </c>
      <c r="F99" s="157">
        <v>200</v>
      </c>
      <c r="G99" s="157">
        <v>582.17741935483866</v>
      </c>
      <c r="H99" s="157"/>
      <c r="I99" s="157">
        <f t="shared" si="17"/>
        <v>300</v>
      </c>
      <c r="J99" s="157" t="str">
        <f>IF(D99="Electric","--",IF(D99="Diesel",VLOOKUP(C99,[2]ORDLF!A:B,2,FALSE),""))</f>
        <v/>
      </c>
      <c r="K99" s="157">
        <f>IF(D99="Electric","--",IF(D99="Gasoline",VLOOKUP(C99,LSILF!A:C,3,FALSE),""))</f>
        <v>0.8</v>
      </c>
      <c r="L99" s="158">
        <f t="shared" si="33"/>
        <v>0.8</v>
      </c>
      <c r="M99" s="157" t="str" cm="1">
        <f t="array" ref="M99">IF(D99="Electric","--",IF(D99="Diesel",_xlfn._xlws.FILTER(DIESCH[CH Cap],(DIESCH[HP Bin]=I99)),""))</f>
        <v/>
      </c>
      <c r="N99" s="157" cm="1">
        <f t="array" ref="N99">IF(D99="Electric","--",IF(D99="Gasoline",_xlfn._xlws.FILTER(LSICH[CH Cap],(LSICH[Fuel Type]=D99)*(LSICH[MY]=E99)),""))</f>
        <v>10000</v>
      </c>
      <c r="O99" s="157">
        <f t="shared" si="18"/>
        <v>10000</v>
      </c>
      <c r="P99" s="157">
        <f t="shared" si="19"/>
        <v>2910.8870967741932</v>
      </c>
      <c r="Q99" s="157" t="str" cm="1">
        <f t="array" ref="Q99">IF(D99="Electric","--",IF(D99="Diesel",_xlfn._xlws.FILTER(ORDEF[HC-ZH (g/hp-hr)],(ORDEF[HP]=I99)*(ORDEF[Model_Year]=E99)),""))</f>
        <v/>
      </c>
      <c r="R99" s="157" cm="1">
        <f t="array" ref="R99">IF(D99="Electric","--",IF(D99="Gasoline",_xlfn._xlws.FILTER(LSIEF[HC-ZH (g/hp-hr)],(LSIEF[Fuel]=D99)*(LSIEF[HP Bin]=I99)*(LSIEF[Model Year]=E99)),""))</f>
        <v>0.129</v>
      </c>
      <c r="S99" s="158">
        <f t="shared" si="20"/>
        <v>0.129</v>
      </c>
      <c r="T99" s="159" t="str" cm="1">
        <f t="array" ref="T99">IF(D99="Electric","--",IF(D99="Diesel",_xlfn._xlws.FILTER(ORDEF[HCDR],(ORDEF[HP]=I99)*(ORDEF[Model_Year]=E99),),""))</f>
        <v/>
      </c>
      <c r="U99" s="159" cm="1">
        <f t="array" ref="U99">IF(D99="Electric","--",IF(D99="Gasoline",_xlfn._xlws.FILTER(LSIEF[HC DR],(LSIEF[Fuel]=D99)*(LSIEF[HP Bin]=I99)*(LSIEF[Model Year]=E99)),""))</f>
        <v>1.0200000000000001E-5</v>
      </c>
      <c r="V99" s="159">
        <f t="shared" si="21"/>
        <v>1.0200000000000001E-5</v>
      </c>
      <c r="W99" s="158" t="str" cm="1">
        <f t="array" ref="W99">IF(D99="Electric","--",IF(D99="Diesel",_xlfn._xlws.FILTER(ORDEF[NOXzh],(ORDEF[HP]=I99)*(ORDEF[Model_Year]=E99)),""))</f>
        <v/>
      </c>
      <c r="X99" s="158" cm="1">
        <f t="array" ref="X99">IF(D99="Electric","--",IF(D99="Gasoline",_xlfn._xlws.FILTER(LSIEF[NOX-ZH (g/hp-hr)],(LSIEF[Fuel]=D99)*(LSIEF[HP Bin]=I99)*(LSIEF[Model Year]=E99)),""))</f>
        <v>0.13700000000000001</v>
      </c>
      <c r="Y99" s="158">
        <f t="shared" si="22"/>
        <v>0.13700000000000001</v>
      </c>
      <c r="Z99" s="159" t="str" cm="1">
        <f t="array" ref="Z99">IF(D99="Electric","--",IF(D99="Diesel",_xlfn._xlws.FILTER(ORDEF[NOXdr],(ORDEF[HP]=I99)*(ORDEF[Model_Year]=E99)),""))</f>
        <v/>
      </c>
      <c r="AA99" s="159" cm="1">
        <f t="array" ref="AA99">IF(E99="Electric","--",IF(D99="Gasoline",_xlfn._xlws.FILTER(LSIEF[NOX DR],(LSIEF[Fuel]=D99)*(LSIEF[HP Bin]=I99)*(LSIEF[Model Year]=E99)),""))</f>
        <v>5.66E-5</v>
      </c>
      <c r="AB99" s="159">
        <f t="shared" si="23"/>
        <v>5.66E-5</v>
      </c>
      <c r="AC99" s="158" t="str" cm="1">
        <f t="array" ref="AC99">IF(D99="Electric","--",IF(D99="Diesel",_xlfn._xlws.FILTER(DFCF[Fuel_HC],(DFCF[MY]=E99)),""))</f>
        <v/>
      </c>
      <c r="AD99" s="158" cm="1">
        <f t="array" ref="AD99">IF(D99="Electric","--",IF(D99="Gasoline",_xlfn._xlws.FILTER(GFCF[Fuel_HC],(GFCF[MY]=E99)),""))</f>
        <v>1</v>
      </c>
      <c r="AE99" s="158">
        <f t="shared" si="24"/>
        <v>1</v>
      </c>
      <c r="AF99" s="157" t="str" cm="1">
        <f t="array" ref="AF99">IF(D99="Electric","--",IF(D99="Diesel",_xlfn._xlws.FILTER(DFCF[Fuel_NOX],(DFCF[MY]=E99)),""))</f>
        <v/>
      </c>
      <c r="AG99" s="157" cm="1">
        <f t="array" ref="AG99">IF(D99="Electric","--",IF(D99="Gasoline",_xlfn._xlws.FILTER(GFCF[Fuel_NOX],(GFCF[MY]=E99)),""))</f>
        <v>0.97699999999999998</v>
      </c>
      <c r="AH99" s="157">
        <f t="shared" si="25"/>
        <v>0.97699999999999998</v>
      </c>
      <c r="AI99" s="158">
        <f t="shared" si="26"/>
        <v>0.15869104838709677</v>
      </c>
      <c r="AJ99" s="158">
        <f t="shared" si="27"/>
        <v>0.29481581685483871</v>
      </c>
      <c r="AK99" s="158">
        <f t="shared" si="28"/>
        <v>32.588324190625634</v>
      </c>
      <c r="AL99" s="158">
        <f t="shared" si="29"/>
        <v>60.542503902008313</v>
      </c>
      <c r="AM99" s="158">
        <f t="shared" si="30"/>
        <v>1.6294162095312818E-2</v>
      </c>
      <c r="AN99" s="158">
        <f t="shared" si="31"/>
        <v>3.0271251951004156E-2</v>
      </c>
      <c r="AO99" s="158">
        <f t="shared" si="32"/>
        <v>1.4987370295268729E-2</v>
      </c>
      <c r="AP99" s="157"/>
      <c r="AS99" s="44"/>
    </row>
    <row r="100" spans="1:45" s="47" customFormat="1" x14ac:dyDescent="0.35">
      <c r="A100" s="157">
        <v>99</v>
      </c>
      <c r="B100" s="157" t="s">
        <v>97</v>
      </c>
      <c r="C100" s="157" t="s">
        <v>33</v>
      </c>
      <c r="D100" s="157" t="s">
        <v>16</v>
      </c>
      <c r="E100" s="157">
        <v>2012</v>
      </c>
      <c r="F100" s="157">
        <v>200</v>
      </c>
      <c r="G100" s="157">
        <v>582.17741935483866</v>
      </c>
      <c r="H100" s="157"/>
      <c r="I100" s="157">
        <f t="shared" si="17"/>
        <v>300</v>
      </c>
      <c r="J100" s="157" t="str">
        <f>IF(D100="Electric","--",IF(D100="Diesel",VLOOKUP(C100,[2]ORDLF!A:B,2,FALSE),""))</f>
        <v/>
      </c>
      <c r="K100" s="157">
        <f>IF(D100="Electric","--",IF(D100="Gasoline",VLOOKUP(C100,LSILF!A:C,3,FALSE),""))</f>
        <v>0.8</v>
      </c>
      <c r="L100" s="158">
        <f t="shared" si="33"/>
        <v>0.8</v>
      </c>
      <c r="M100" s="157" t="str" cm="1">
        <f t="array" ref="M100">IF(D100="Electric","--",IF(D100="Diesel",_xlfn._xlws.FILTER(DIESCH[CH Cap],(DIESCH[HP Bin]=I100)),""))</f>
        <v/>
      </c>
      <c r="N100" s="157" cm="1">
        <f t="array" ref="N100">IF(D100="Electric","--",IF(D100="Gasoline",_xlfn._xlws.FILTER(LSICH[CH Cap],(LSICH[Fuel Type]=D100)*(LSICH[MY]=E100)),""))</f>
        <v>10000</v>
      </c>
      <c r="O100" s="157">
        <f t="shared" si="18"/>
        <v>10000</v>
      </c>
      <c r="P100" s="157">
        <f t="shared" si="19"/>
        <v>2910.8870967741932</v>
      </c>
      <c r="Q100" s="157" t="str" cm="1">
        <f t="array" ref="Q100">IF(D100="Electric","--",IF(D100="Diesel",_xlfn._xlws.FILTER(ORDEF[HC-ZH (g/hp-hr)],(ORDEF[HP]=I100)*(ORDEF[Model_Year]=E100)),""))</f>
        <v/>
      </c>
      <c r="R100" s="157" cm="1">
        <f t="array" ref="R100">IF(D100="Electric","--",IF(D100="Gasoline",_xlfn._xlws.FILTER(LSIEF[HC-ZH (g/hp-hr)],(LSIEF[Fuel]=D100)*(LSIEF[HP Bin]=I100)*(LSIEF[Model Year]=E100)),""))</f>
        <v>0.129</v>
      </c>
      <c r="S100" s="158">
        <f t="shared" si="20"/>
        <v>0.129</v>
      </c>
      <c r="T100" s="159" t="str" cm="1">
        <f t="array" ref="T100">IF(D100="Electric","--",IF(D100="Diesel",_xlfn._xlws.FILTER(ORDEF[HCDR],(ORDEF[HP]=I100)*(ORDEF[Model_Year]=E100),),""))</f>
        <v/>
      </c>
      <c r="U100" s="159" cm="1">
        <f t="array" ref="U100">IF(D100="Electric","--",IF(D100="Gasoline",_xlfn._xlws.FILTER(LSIEF[HC DR],(LSIEF[Fuel]=D100)*(LSIEF[HP Bin]=I100)*(LSIEF[Model Year]=E100)),""))</f>
        <v>1.0200000000000001E-5</v>
      </c>
      <c r="V100" s="159">
        <f t="shared" si="21"/>
        <v>1.0200000000000001E-5</v>
      </c>
      <c r="W100" s="158" t="str" cm="1">
        <f t="array" ref="W100">IF(D100="Electric","--",IF(D100="Diesel",_xlfn._xlws.FILTER(ORDEF[NOXzh],(ORDEF[HP]=I100)*(ORDEF[Model_Year]=E100)),""))</f>
        <v/>
      </c>
      <c r="X100" s="158" cm="1">
        <f t="array" ref="X100">IF(D100="Electric","--",IF(D100="Gasoline",_xlfn._xlws.FILTER(LSIEF[NOX-ZH (g/hp-hr)],(LSIEF[Fuel]=D100)*(LSIEF[HP Bin]=I100)*(LSIEF[Model Year]=E100)),""))</f>
        <v>0.13700000000000001</v>
      </c>
      <c r="Y100" s="158">
        <f t="shared" si="22"/>
        <v>0.13700000000000001</v>
      </c>
      <c r="Z100" s="159" t="str" cm="1">
        <f t="array" ref="Z100">IF(D100="Electric","--",IF(D100="Diesel",_xlfn._xlws.FILTER(ORDEF[NOXdr],(ORDEF[HP]=I100)*(ORDEF[Model_Year]=E100)),""))</f>
        <v/>
      </c>
      <c r="AA100" s="159" cm="1">
        <f t="array" ref="AA100">IF(E100="Electric","--",IF(D100="Gasoline",_xlfn._xlws.FILTER(LSIEF[NOX DR],(LSIEF[Fuel]=D100)*(LSIEF[HP Bin]=I100)*(LSIEF[Model Year]=E100)),""))</f>
        <v>5.66E-5</v>
      </c>
      <c r="AB100" s="159">
        <f t="shared" si="23"/>
        <v>5.66E-5</v>
      </c>
      <c r="AC100" s="158" t="str" cm="1">
        <f t="array" ref="AC100">IF(D100="Electric","--",IF(D100="Diesel",_xlfn._xlws.FILTER(DFCF[Fuel_HC],(DFCF[MY]=E100)),""))</f>
        <v/>
      </c>
      <c r="AD100" s="158" cm="1">
        <f t="array" ref="AD100">IF(D100="Electric","--",IF(D100="Gasoline",_xlfn._xlws.FILTER(GFCF[Fuel_HC],(GFCF[MY]=E100)),""))</f>
        <v>1</v>
      </c>
      <c r="AE100" s="158">
        <f t="shared" si="24"/>
        <v>1</v>
      </c>
      <c r="AF100" s="157" t="str" cm="1">
        <f t="array" ref="AF100">IF(D100="Electric","--",IF(D100="Diesel",_xlfn._xlws.FILTER(DFCF[Fuel_NOX],(DFCF[MY]=E100)),""))</f>
        <v/>
      </c>
      <c r="AG100" s="157" cm="1">
        <f t="array" ref="AG100">IF(D100="Electric","--",IF(D100="Gasoline",_xlfn._xlws.FILTER(GFCF[Fuel_NOX],(GFCF[MY]=E100)),""))</f>
        <v>0.97699999999999998</v>
      </c>
      <c r="AH100" s="157">
        <f t="shared" si="25"/>
        <v>0.97699999999999998</v>
      </c>
      <c r="AI100" s="158">
        <f t="shared" si="26"/>
        <v>0.15869104838709677</v>
      </c>
      <c r="AJ100" s="158">
        <f t="shared" si="27"/>
        <v>0.29481581685483871</v>
      </c>
      <c r="AK100" s="158">
        <f t="shared" si="28"/>
        <v>32.588324190625634</v>
      </c>
      <c r="AL100" s="158">
        <f t="shared" si="29"/>
        <v>60.542503902008313</v>
      </c>
      <c r="AM100" s="158">
        <f t="shared" si="30"/>
        <v>1.6294162095312818E-2</v>
      </c>
      <c r="AN100" s="158">
        <f t="shared" si="31"/>
        <v>3.0271251951004156E-2</v>
      </c>
      <c r="AO100" s="158">
        <f t="shared" si="32"/>
        <v>1.4987370295268729E-2</v>
      </c>
      <c r="AP100" s="157"/>
      <c r="AS100" s="44"/>
    </row>
    <row r="101" spans="1:45" s="47" customFormat="1" x14ac:dyDescent="0.35">
      <c r="A101" s="157">
        <v>100</v>
      </c>
      <c r="B101" s="157" t="s">
        <v>98</v>
      </c>
      <c r="C101" s="157" t="s">
        <v>33</v>
      </c>
      <c r="D101" s="157" t="s">
        <v>16</v>
      </c>
      <c r="E101" s="157">
        <v>2012</v>
      </c>
      <c r="F101" s="157">
        <v>200</v>
      </c>
      <c r="G101" s="157">
        <v>582.17741935483866</v>
      </c>
      <c r="H101" s="157"/>
      <c r="I101" s="157">
        <f t="shared" si="17"/>
        <v>300</v>
      </c>
      <c r="J101" s="157" t="str">
        <f>IF(D101="Electric","--",IF(D101="Diesel",VLOOKUP(C101,[2]ORDLF!A:B,2,FALSE),""))</f>
        <v/>
      </c>
      <c r="K101" s="157">
        <f>IF(D101="Electric","--",IF(D101="Gasoline",VLOOKUP(C101,LSILF!A:C,3,FALSE),""))</f>
        <v>0.8</v>
      </c>
      <c r="L101" s="158">
        <f t="shared" si="33"/>
        <v>0.8</v>
      </c>
      <c r="M101" s="157" t="str" cm="1">
        <f t="array" ref="M101">IF(D101="Electric","--",IF(D101="Diesel",_xlfn._xlws.FILTER(DIESCH[CH Cap],(DIESCH[HP Bin]=I101)),""))</f>
        <v/>
      </c>
      <c r="N101" s="157" cm="1">
        <f t="array" ref="N101">IF(D101="Electric","--",IF(D101="Gasoline",_xlfn._xlws.FILTER(LSICH[CH Cap],(LSICH[Fuel Type]=D101)*(LSICH[MY]=E101)),""))</f>
        <v>10000</v>
      </c>
      <c r="O101" s="157">
        <f t="shared" si="18"/>
        <v>10000</v>
      </c>
      <c r="P101" s="157">
        <f t="shared" si="19"/>
        <v>2910.8870967741932</v>
      </c>
      <c r="Q101" s="157" t="str" cm="1">
        <f t="array" ref="Q101">IF(D101="Electric","--",IF(D101="Diesel",_xlfn._xlws.FILTER(ORDEF[HC-ZH (g/hp-hr)],(ORDEF[HP]=I101)*(ORDEF[Model_Year]=E101)),""))</f>
        <v/>
      </c>
      <c r="R101" s="157" cm="1">
        <f t="array" ref="R101">IF(D101="Electric","--",IF(D101="Gasoline",_xlfn._xlws.FILTER(LSIEF[HC-ZH (g/hp-hr)],(LSIEF[Fuel]=D101)*(LSIEF[HP Bin]=I101)*(LSIEF[Model Year]=E101)),""))</f>
        <v>0.129</v>
      </c>
      <c r="S101" s="158">
        <f t="shared" si="20"/>
        <v>0.129</v>
      </c>
      <c r="T101" s="159" t="str" cm="1">
        <f t="array" ref="T101">IF(D101="Electric","--",IF(D101="Diesel",_xlfn._xlws.FILTER(ORDEF[HCDR],(ORDEF[HP]=I101)*(ORDEF[Model_Year]=E101),),""))</f>
        <v/>
      </c>
      <c r="U101" s="159" cm="1">
        <f t="array" ref="U101">IF(D101="Electric","--",IF(D101="Gasoline",_xlfn._xlws.FILTER(LSIEF[HC DR],(LSIEF[Fuel]=D101)*(LSIEF[HP Bin]=I101)*(LSIEF[Model Year]=E101)),""))</f>
        <v>1.0200000000000001E-5</v>
      </c>
      <c r="V101" s="159">
        <f t="shared" si="21"/>
        <v>1.0200000000000001E-5</v>
      </c>
      <c r="W101" s="158" t="str" cm="1">
        <f t="array" ref="W101">IF(D101="Electric","--",IF(D101="Diesel",_xlfn._xlws.FILTER(ORDEF[NOXzh],(ORDEF[HP]=I101)*(ORDEF[Model_Year]=E101)),""))</f>
        <v/>
      </c>
      <c r="X101" s="158" cm="1">
        <f t="array" ref="X101">IF(D101="Electric","--",IF(D101="Gasoline",_xlfn._xlws.FILTER(LSIEF[NOX-ZH (g/hp-hr)],(LSIEF[Fuel]=D101)*(LSIEF[HP Bin]=I101)*(LSIEF[Model Year]=E101)),""))</f>
        <v>0.13700000000000001</v>
      </c>
      <c r="Y101" s="158">
        <f t="shared" si="22"/>
        <v>0.13700000000000001</v>
      </c>
      <c r="Z101" s="159" t="str" cm="1">
        <f t="array" ref="Z101">IF(D101="Electric","--",IF(D101="Diesel",_xlfn._xlws.FILTER(ORDEF[NOXdr],(ORDEF[HP]=I101)*(ORDEF[Model_Year]=E101)),""))</f>
        <v/>
      </c>
      <c r="AA101" s="159" cm="1">
        <f t="array" ref="AA101">IF(E101="Electric","--",IF(D101="Gasoline",_xlfn._xlws.FILTER(LSIEF[NOX DR],(LSIEF[Fuel]=D101)*(LSIEF[HP Bin]=I101)*(LSIEF[Model Year]=E101)),""))</f>
        <v>5.66E-5</v>
      </c>
      <c r="AB101" s="159">
        <f t="shared" si="23"/>
        <v>5.66E-5</v>
      </c>
      <c r="AC101" s="158" t="str" cm="1">
        <f t="array" ref="AC101">IF(D101="Electric","--",IF(D101="Diesel",_xlfn._xlws.FILTER(DFCF[Fuel_HC],(DFCF[MY]=E101)),""))</f>
        <v/>
      </c>
      <c r="AD101" s="158" cm="1">
        <f t="array" ref="AD101">IF(D101="Electric","--",IF(D101="Gasoline",_xlfn._xlws.FILTER(GFCF[Fuel_HC],(GFCF[MY]=E101)),""))</f>
        <v>1</v>
      </c>
      <c r="AE101" s="158">
        <f t="shared" si="24"/>
        <v>1</v>
      </c>
      <c r="AF101" s="157" t="str" cm="1">
        <f t="array" ref="AF101">IF(D101="Electric","--",IF(D101="Diesel",_xlfn._xlws.FILTER(DFCF[Fuel_NOX],(DFCF[MY]=E101)),""))</f>
        <v/>
      </c>
      <c r="AG101" s="157" cm="1">
        <f t="array" ref="AG101">IF(D101="Electric","--",IF(D101="Gasoline",_xlfn._xlws.FILTER(GFCF[Fuel_NOX],(GFCF[MY]=E101)),""))</f>
        <v>0.97699999999999998</v>
      </c>
      <c r="AH101" s="157">
        <f t="shared" si="25"/>
        <v>0.97699999999999998</v>
      </c>
      <c r="AI101" s="158">
        <f t="shared" si="26"/>
        <v>0.15869104838709677</v>
      </c>
      <c r="AJ101" s="158">
        <f t="shared" si="27"/>
        <v>0.29481581685483871</v>
      </c>
      <c r="AK101" s="158">
        <f t="shared" si="28"/>
        <v>32.588324190625634</v>
      </c>
      <c r="AL101" s="158">
        <f t="shared" si="29"/>
        <v>60.542503902008313</v>
      </c>
      <c r="AM101" s="158">
        <f t="shared" si="30"/>
        <v>1.6294162095312818E-2</v>
      </c>
      <c r="AN101" s="158">
        <f t="shared" si="31"/>
        <v>3.0271251951004156E-2</v>
      </c>
      <c r="AO101" s="158">
        <f t="shared" si="32"/>
        <v>1.4987370295268729E-2</v>
      </c>
      <c r="AP101" s="157"/>
      <c r="AS101" s="44"/>
    </row>
    <row r="102" spans="1:45" s="47" customFormat="1" x14ac:dyDescent="0.35">
      <c r="A102" s="157">
        <v>101</v>
      </c>
      <c r="B102" s="157">
        <v>17746</v>
      </c>
      <c r="C102" s="157" t="s">
        <v>99</v>
      </c>
      <c r="D102" s="157" t="s">
        <v>9</v>
      </c>
      <c r="E102" s="157">
        <v>1997</v>
      </c>
      <c r="F102" s="157">
        <v>60</v>
      </c>
      <c r="G102" s="157">
        <v>769.61224489795916</v>
      </c>
      <c r="H102" s="157" t="s">
        <v>766</v>
      </c>
      <c r="I102" s="157">
        <f t="shared" si="17"/>
        <v>75</v>
      </c>
      <c r="J102" s="157">
        <f>IF(D102="Electric","--",IF(D102="Diesel",VLOOKUP(C102,[2]ORDLF!A:B,2,FALSE),""))</f>
        <v>0.37</v>
      </c>
      <c r="K102" s="157" t="str">
        <f>IF(D102="Electric","--",IF(D102="Gasoline",VLOOKUP(C102,LSILF!A:C,3,FALSE),""))</f>
        <v/>
      </c>
      <c r="L102" s="158">
        <f t="shared" si="33"/>
        <v>0.37</v>
      </c>
      <c r="M102" s="157" cm="1">
        <f t="array" ref="M102">IF(D102="Electric","--",IF(D102="Diesel",_xlfn._xlws.FILTER(DIESCH[CH Cap],(DIESCH[HP Bin]=I102)),""))</f>
        <v>12000</v>
      </c>
      <c r="N102" s="157" t="str" cm="1">
        <f t="array" ref="N102">IF(D102="Electric","--",IF(D102="Gasoline",_xlfn._xlws.FILTER(LSICH[CH Cap],(LSICH[Fuel Type]=D102)*(LSICH[MY]=E102)),""))</f>
        <v/>
      </c>
      <c r="O102" s="157">
        <f t="shared" si="18"/>
        <v>12000</v>
      </c>
      <c r="P102" s="157">
        <f t="shared" si="19"/>
        <v>15392.244897959183</v>
      </c>
      <c r="Q102" s="157" cm="1">
        <f t="array" ref="Q102">IF(D102="Electric","--",IF(D102="Diesel",_xlfn._xlws.FILTER(ORDEF[HC-ZH (g/hp-hr)],(ORDEF[HP]=I102)*(ORDEF[Model_Year]=E102)),""))</f>
        <v>0.99</v>
      </c>
      <c r="R102" s="157" t="str" cm="1">
        <f t="array" ref="R102">IF(D102="Electric","--",IF(D102="Gasoline",_xlfn._xlws.FILTER(LSIEF[HC-ZH (g/hp-hr)],(LSIEF[Fuel]=D102)*(LSIEF[HP Bin]=I102)*(LSIEF[Model Year]=E102)),""))</f>
        <v/>
      </c>
      <c r="S102" s="158">
        <f t="shared" si="20"/>
        <v>0.99</v>
      </c>
      <c r="T102" s="159" cm="1">
        <f t="array" ref="T102">IF(D102="Electric","--",IF(D102="Diesel",_xlfn._xlws.FILTER(ORDEF[HCDR],(ORDEF[HP]=I102)*(ORDEF[Model_Year]=E102),),""))</f>
        <v>4.5800000000000002E-5</v>
      </c>
      <c r="U102" s="159" t="str" cm="1">
        <f t="array" ref="U102">IF(D102="Electric","--",IF(D102="Gasoline",_xlfn._xlws.FILTER(LSIEF[HC DR],(LSIEF[Fuel]=D102)*(LSIEF[HP Bin]=I102)*(LSIEF[Model Year]=E102)),""))</f>
        <v/>
      </c>
      <c r="V102" s="159">
        <f t="shared" si="21"/>
        <v>4.5800000000000002E-5</v>
      </c>
      <c r="W102" s="158" cm="1">
        <f t="array" ref="W102">IF(D102="Electric","--",IF(D102="Diesel",_xlfn._xlws.FILTER(ORDEF[NOXzh],(ORDEF[HP]=I102)*(ORDEF[Model_Year]=E102)),""))</f>
        <v>8.3019999999999996</v>
      </c>
      <c r="X102" s="158" t="str" cm="1">
        <f t="array" ref="X102">IF(D102="Electric","--",IF(D102="Gasoline",_xlfn._xlws.FILTER(LSIEF[NOX-ZH (g/hp-hr)],(LSIEF[Fuel]=D102)*(LSIEF[HP Bin]=I102)*(LSIEF[Model Year]=E102)),""))</f>
        <v/>
      </c>
      <c r="Y102" s="158">
        <f t="shared" si="22"/>
        <v>8.3019999999999996</v>
      </c>
      <c r="Z102" s="159" cm="1">
        <f t="array" ref="Z102">IF(D102="Electric","--",IF(D102="Diesel",_xlfn._xlws.FILTER(ORDEF[NOXdr],(ORDEF[HP]=I102)*(ORDEF[Model_Year]=E102)),""))</f>
        <v>1.92E-4</v>
      </c>
      <c r="AA102" s="159" t="str" cm="1">
        <f t="array" ref="AA102">IF(E102="Electric","--",IF(D102="Gasoline",_xlfn._xlws.FILTER(LSIEF[NOX DR],(LSIEF[Fuel]=D102)*(LSIEF[HP Bin]=I102)*(LSIEF[Model Year]=E102)),""))</f>
        <v/>
      </c>
      <c r="AB102" s="159">
        <f t="shared" si="23"/>
        <v>1.92E-4</v>
      </c>
      <c r="AC102" s="158" cm="1">
        <f t="array" ref="AC102">IF(D102="Electric","--",IF(D102="Diesel",_xlfn._xlws.FILTER(DFCF[Fuel_HC],(DFCF[MY]=E102)),""))</f>
        <v>0.9</v>
      </c>
      <c r="AD102" s="158" t="str" cm="1">
        <f t="array" ref="AD102">IF(D102="Electric","--",IF(D102="Gasoline",_xlfn._xlws.FILTER(GFCF[Fuel_HC],(GFCF[MY]=E102)),""))</f>
        <v/>
      </c>
      <c r="AE102" s="158">
        <f t="shared" si="24"/>
        <v>0.9</v>
      </c>
      <c r="AF102" s="157" cm="1">
        <f t="array" ref="AF102">IF(D102="Electric","--",IF(D102="Diesel",_xlfn._xlws.FILTER(DFCF[Fuel_NOX],(DFCF[MY]=E102)),""))</f>
        <v>0.93</v>
      </c>
      <c r="AG102" s="157" t="str" cm="1">
        <f t="array" ref="AG102">IF(D102="Electric","--",IF(D102="Gasoline",_xlfn._xlws.FILTER(GFCF[Fuel_NOX],(GFCF[MY]=E102)),""))</f>
        <v/>
      </c>
      <c r="AH102" s="157">
        <f t="shared" si="25"/>
        <v>0.93</v>
      </c>
      <c r="AI102" s="158">
        <f t="shared" si="26"/>
        <v>1.3856400000000002</v>
      </c>
      <c r="AJ102" s="158">
        <f t="shared" si="27"/>
        <v>9.8635800000000007</v>
      </c>
      <c r="AK102" s="158">
        <f t="shared" si="28"/>
        <v>52.192682043247473</v>
      </c>
      <c r="AL102" s="158">
        <f t="shared" si="29"/>
        <v>371.52990296767905</v>
      </c>
      <c r="AM102" s="158">
        <f t="shared" si="30"/>
        <v>2.609634102162374E-2</v>
      </c>
      <c r="AN102" s="158">
        <f t="shared" si="31"/>
        <v>0.18576495148383954</v>
      </c>
      <c r="AO102" s="158">
        <f t="shared" si="32"/>
        <v>3.1576572636164722E-2</v>
      </c>
      <c r="AP102" s="157"/>
      <c r="AS102" s="44"/>
    </row>
    <row r="103" spans="1:45" s="47" customFormat="1" x14ac:dyDescent="0.35">
      <c r="A103" s="157">
        <v>102</v>
      </c>
      <c r="B103" s="157">
        <v>171109</v>
      </c>
      <c r="C103" s="157" t="s">
        <v>99</v>
      </c>
      <c r="D103" s="157" t="s">
        <v>9</v>
      </c>
      <c r="E103" s="157">
        <v>2007</v>
      </c>
      <c r="F103" s="157">
        <v>65</v>
      </c>
      <c r="G103" s="157">
        <v>769.61224489795916</v>
      </c>
      <c r="H103" s="157" t="s">
        <v>620</v>
      </c>
      <c r="I103" s="157">
        <f t="shared" si="17"/>
        <v>75</v>
      </c>
      <c r="J103" s="157">
        <f>IF(D103="Electric","--",IF(D103="Diesel",VLOOKUP(C103,[2]ORDLF!A:B,2,FALSE),""))</f>
        <v>0.37</v>
      </c>
      <c r="K103" s="157" t="str">
        <f>IF(D103="Electric","--",IF(D103="Gasoline",VLOOKUP(C103,LSILF!A:C,3,FALSE),""))</f>
        <v/>
      </c>
      <c r="L103" s="158">
        <f t="shared" si="33"/>
        <v>0.37</v>
      </c>
      <c r="M103" s="157" cm="1">
        <f t="array" ref="M103">IF(D103="Electric","--",IF(D103="Diesel",_xlfn._xlws.FILTER(DIESCH[CH Cap],(DIESCH[HP Bin]=I103)),""))</f>
        <v>12000</v>
      </c>
      <c r="N103" s="157" t="str" cm="1">
        <f t="array" ref="N103">IF(D103="Electric","--",IF(D103="Gasoline",_xlfn._xlws.FILTER(LSICH[CH Cap],(LSICH[Fuel Type]=D103)*(LSICH[MY]=E103)),""))</f>
        <v/>
      </c>
      <c r="O103" s="157">
        <f t="shared" si="18"/>
        <v>12000</v>
      </c>
      <c r="P103" s="157">
        <f t="shared" si="19"/>
        <v>7696.1224489795914</v>
      </c>
      <c r="Q103" s="157" cm="1">
        <f t="array" ref="Q103">IF(D103="Electric","--",IF(D103="Diesel",_xlfn._xlws.FILTER(ORDEF[HC-ZH (g/hp-hr)],(ORDEF[HP]=I103)*(ORDEF[Model_Year]=E103)),""))</f>
        <v>0.19</v>
      </c>
      <c r="R103" s="157" t="str" cm="1">
        <f t="array" ref="R103">IF(D103="Electric","--",IF(D103="Gasoline",_xlfn._xlws.FILTER(LSIEF[HC-ZH (g/hp-hr)],(LSIEF[Fuel]=D103)*(LSIEF[HP Bin]=I103)*(LSIEF[Model Year]=E103)),""))</f>
        <v/>
      </c>
      <c r="S103" s="158">
        <f t="shared" si="20"/>
        <v>0.19</v>
      </c>
      <c r="T103" s="159" cm="1">
        <f t="array" ref="T103">IF(D103="Electric","--",IF(D103="Diesel",_xlfn._xlws.FILTER(ORDEF[HCDR],(ORDEF[HP]=I103)*(ORDEF[Model_Year]=E103),),""))</f>
        <v>2.7100000000000001E-5</v>
      </c>
      <c r="U103" s="159" t="str" cm="1">
        <f t="array" ref="U103">IF(D103="Electric","--",IF(D103="Gasoline",_xlfn._xlws.FILTER(LSIEF[HC DR],(LSIEF[Fuel]=D103)*(LSIEF[HP Bin]=I103)*(LSIEF[Model Year]=E103)),""))</f>
        <v/>
      </c>
      <c r="V103" s="159">
        <f t="shared" si="21"/>
        <v>2.7100000000000001E-5</v>
      </c>
      <c r="W103" s="158" cm="1">
        <f t="array" ref="W103">IF(D103="Electric","--",IF(D103="Diesel",_xlfn._xlws.FILTER(ORDEF[NOXzh],(ORDEF[HP]=I103)*(ORDEF[Model_Year]=E103)),""))</f>
        <v>4.0765969999999996</v>
      </c>
      <c r="X103" s="158" t="str" cm="1">
        <f t="array" ref="X103">IF(D103="Electric","--",IF(D103="Gasoline",_xlfn._xlws.FILTER(LSIEF[NOX-ZH (g/hp-hr)],(LSIEF[Fuel]=D103)*(LSIEF[HP Bin]=I103)*(LSIEF[Model Year]=E103)),""))</f>
        <v/>
      </c>
      <c r="Y103" s="158">
        <f t="shared" si="22"/>
        <v>4.0765969999999996</v>
      </c>
      <c r="Z103" s="159" cm="1">
        <f t="array" ref="Z103">IF(D103="Electric","--",IF(D103="Diesel",_xlfn._xlws.FILTER(ORDEF[NOXdr],(ORDEF[HP]=I103)*(ORDEF[Model_Year]=E103)),""))</f>
        <v>6.0600000000000003E-5</v>
      </c>
      <c r="AA103" s="159" t="str" cm="1">
        <f t="array" ref="AA103">IF(E103="Electric","--",IF(D103="Gasoline",_xlfn._xlws.FILTER(LSIEF[NOX DR],(LSIEF[Fuel]=D103)*(LSIEF[HP Bin]=I103)*(LSIEF[Model Year]=E103)),""))</f>
        <v/>
      </c>
      <c r="AB103" s="159">
        <f t="shared" si="23"/>
        <v>6.0600000000000003E-5</v>
      </c>
      <c r="AC103" s="158" cm="1">
        <f t="array" ref="AC103">IF(D103="Electric","--",IF(D103="Diesel",_xlfn._xlws.FILTER(DFCF[Fuel_HC],(DFCF[MY]=E103)),""))</f>
        <v>0.9</v>
      </c>
      <c r="AD103" s="158" t="str" cm="1">
        <f t="array" ref="AD103">IF(D103="Electric","--",IF(D103="Gasoline",_xlfn._xlws.FILTER(GFCF[Fuel_HC],(GFCF[MY]=E103)),""))</f>
        <v/>
      </c>
      <c r="AE103" s="158">
        <f t="shared" si="24"/>
        <v>0.9</v>
      </c>
      <c r="AF103" s="157" cm="1">
        <f t="array" ref="AF103">IF(D103="Electric","--",IF(D103="Diesel",_xlfn._xlws.FILTER(DFCF[Fuel_NOX],(DFCF[MY]=E103)),""))</f>
        <v>0.95</v>
      </c>
      <c r="AG103" s="157" t="str" cm="1">
        <f t="array" ref="AG103">IF(D103="Electric","--",IF(D103="Gasoline",_xlfn._xlws.FILTER(GFCF[Fuel_NOX],(GFCF[MY]=E103)),""))</f>
        <v/>
      </c>
      <c r="AH103" s="157">
        <f t="shared" si="25"/>
        <v>0.95</v>
      </c>
      <c r="AI103" s="158">
        <f t="shared" si="26"/>
        <v>0.3587084265306123</v>
      </c>
      <c r="AJ103" s="158">
        <f t="shared" si="27"/>
        <v>4.3158329193877538</v>
      </c>
      <c r="AK103" s="158">
        <f t="shared" si="28"/>
        <v>14.637364507730238</v>
      </c>
      <c r="AL103" s="158">
        <f t="shared" si="29"/>
        <v>176.11077667323471</v>
      </c>
      <c r="AM103" s="158">
        <f t="shared" si="30"/>
        <v>7.318682253865119E-3</v>
      </c>
      <c r="AN103" s="158">
        <f t="shared" si="31"/>
        <v>8.8055388336617357E-2</v>
      </c>
      <c r="AO103" s="158">
        <f t="shared" si="32"/>
        <v>8.8556055271767943E-3</v>
      </c>
      <c r="AP103" s="157"/>
      <c r="AS103" s="44"/>
    </row>
    <row r="104" spans="1:45" s="47" customFormat="1" x14ac:dyDescent="0.35">
      <c r="A104" s="157">
        <v>103</v>
      </c>
      <c r="B104" s="157">
        <v>172034</v>
      </c>
      <c r="C104" s="157" t="s">
        <v>99</v>
      </c>
      <c r="D104" s="157" t="s">
        <v>9</v>
      </c>
      <c r="E104" s="157">
        <v>2007</v>
      </c>
      <c r="F104" s="157">
        <v>49</v>
      </c>
      <c r="G104" s="157">
        <v>769.61224489795916</v>
      </c>
      <c r="H104" s="157" t="s">
        <v>620</v>
      </c>
      <c r="I104" s="157">
        <f t="shared" si="17"/>
        <v>50</v>
      </c>
      <c r="J104" s="157">
        <f>IF(D104="Electric","--",IF(D104="Diesel",VLOOKUP(C104,[2]ORDLF!A:B,2,FALSE),""))</f>
        <v>0.37</v>
      </c>
      <c r="K104" s="157" t="str">
        <f>IF(D104="Electric","--",IF(D104="Gasoline",VLOOKUP(C104,LSILF!A:C,3,FALSE),""))</f>
        <v/>
      </c>
      <c r="L104" s="158">
        <f t="shared" si="33"/>
        <v>0.37</v>
      </c>
      <c r="M104" s="157" cm="1">
        <f t="array" ref="M104">IF(D104="Electric","--",IF(D104="Diesel",_xlfn._xlws.FILTER(DIESCH[CH Cap],(DIESCH[HP Bin]=I104)),""))</f>
        <v>5000</v>
      </c>
      <c r="N104" s="157" t="str" cm="1">
        <f t="array" ref="N104">IF(D104="Electric","--",IF(D104="Gasoline",_xlfn._xlws.FILTER(LSICH[CH Cap],(LSICH[Fuel Type]=D104)*(LSICH[MY]=E104)),""))</f>
        <v/>
      </c>
      <c r="O104" s="157">
        <f t="shared" si="18"/>
        <v>5000</v>
      </c>
      <c r="P104" s="157">
        <f t="shared" si="19"/>
        <v>7696.1224489795914</v>
      </c>
      <c r="Q104" s="157" cm="1">
        <f t="array" ref="Q104">IF(D104="Electric","--",IF(D104="Diesel",_xlfn._xlws.FILTER(ORDEF[HC-ZH (g/hp-hr)],(ORDEF[HP]=I104)*(ORDEF[Model_Year]=E104)),""))</f>
        <v>0.24</v>
      </c>
      <c r="R104" s="157" t="str" cm="1">
        <f t="array" ref="R104">IF(D104="Electric","--",IF(D104="Gasoline",_xlfn._xlws.FILTER(LSIEF[HC-ZH (g/hp-hr)],(LSIEF[Fuel]=D104)*(LSIEF[HP Bin]=I104)*(LSIEF[Model Year]=E104)),""))</f>
        <v/>
      </c>
      <c r="S104" s="158">
        <f t="shared" si="20"/>
        <v>0.24</v>
      </c>
      <c r="T104" s="159" cm="1">
        <f t="array" ref="T104">IF(D104="Electric","--",IF(D104="Diesel",_xlfn._xlws.FILTER(ORDEF[HCDR],(ORDEF[HP]=I104)*(ORDEF[Model_Year]=E104),),""))</f>
        <v>5.4500000000000003E-5</v>
      </c>
      <c r="U104" s="159" t="str" cm="1">
        <f t="array" ref="U104">IF(D104="Electric","--",IF(D104="Gasoline",_xlfn._xlws.FILTER(LSIEF[HC DR],(LSIEF[Fuel]=D104)*(LSIEF[HP Bin]=I104)*(LSIEF[Model Year]=E104)),""))</f>
        <v/>
      </c>
      <c r="V104" s="159">
        <f t="shared" si="21"/>
        <v>5.4500000000000003E-5</v>
      </c>
      <c r="W104" s="158" cm="1">
        <f t="array" ref="W104">IF(D104="Electric","--",IF(D104="Diesel",_xlfn._xlws.FILTER(ORDEF[NOXzh],(ORDEF[HP]=I104)*(ORDEF[Model_Year]=E104)),""))</f>
        <v>4.5140849999999997</v>
      </c>
      <c r="X104" s="158" t="str" cm="1">
        <f t="array" ref="X104">IF(D104="Electric","--",IF(D104="Gasoline",_xlfn._xlws.FILTER(LSIEF[NOX-ZH (g/hp-hr)],(LSIEF[Fuel]=D104)*(LSIEF[HP Bin]=I104)*(LSIEF[Model Year]=E104)),""))</f>
        <v/>
      </c>
      <c r="Y104" s="158">
        <f t="shared" si="22"/>
        <v>4.5140849999999997</v>
      </c>
      <c r="Z104" s="159" cm="1">
        <f t="array" ref="Z104">IF(D104="Electric","--",IF(D104="Diesel",_xlfn._xlws.FILTER(ORDEF[NOXdr],(ORDEF[HP]=I104)*(ORDEF[Model_Year]=E104)),""))</f>
        <v>9.09E-5</v>
      </c>
      <c r="AA104" s="159" t="str" cm="1">
        <f t="array" ref="AA104">IF(E104="Electric","--",IF(D104="Gasoline",_xlfn._xlws.FILTER(LSIEF[NOX DR],(LSIEF[Fuel]=D104)*(LSIEF[HP Bin]=I104)*(LSIEF[Model Year]=E104)),""))</f>
        <v/>
      </c>
      <c r="AB104" s="159">
        <f t="shared" si="23"/>
        <v>9.09E-5</v>
      </c>
      <c r="AC104" s="158" cm="1">
        <f t="array" ref="AC104">IF(D104="Electric","--",IF(D104="Diesel",_xlfn._xlws.FILTER(DFCF[Fuel_HC],(DFCF[MY]=E104)),""))</f>
        <v>0.9</v>
      </c>
      <c r="AD104" s="158" t="str" cm="1">
        <f t="array" ref="AD104">IF(D104="Electric","--",IF(D104="Gasoline",_xlfn._xlws.FILTER(GFCF[Fuel_HC],(GFCF[MY]=E104)),""))</f>
        <v/>
      </c>
      <c r="AE104" s="158">
        <f t="shared" si="24"/>
        <v>0.9</v>
      </c>
      <c r="AF104" s="157" cm="1">
        <f t="array" ref="AF104">IF(D104="Electric","--",IF(D104="Diesel",_xlfn._xlws.FILTER(DFCF[Fuel_NOX],(DFCF[MY]=E104)),""))</f>
        <v>0.95</v>
      </c>
      <c r="AG104" s="157" t="str" cm="1">
        <f t="array" ref="AG104">IF(D104="Electric","--",IF(D104="Gasoline",_xlfn._xlws.FILTER(GFCF[Fuel_NOX],(GFCF[MY]=E104)),""))</f>
        <v/>
      </c>
      <c r="AH104" s="157">
        <f t="shared" si="25"/>
        <v>0.95</v>
      </c>
      <c r="AI104" s="158">
        <f t="shared" si="26"/>
        <v>0.46124999999999999</v>
      </c>
      <c r="AJ104" s="158">
        <f t="shared" si="27"/>
        <v>4.72015575</v>
      </c>
      <c r="AK104" s="158">
        <f t="shared" si="28"/>
        <v>14.188628299677966</v>
      </c>
      <c r="AL104" s="158">
        <f t="shared" si="29"/>
        <v>145.19790884192452</v>
      </c>
      <c r="AM104" s="158">
        <f t="shared" si="30"/>
        <v>7.0943141498389832E-3</v>
      </c>
      <c r="AN104" s="158">
        <f t="shared" si="31"/>
        <v>7.2598954420962272E-2</v>
      </c>
      <c r="AO104" s="158">
        <f t="shared" si="32"/>
        <v>8.5841201213051697E-3</v>
      </c>
      <c r="AP104" s="157"/>
      <c r="AS104" s="44"/>
    </row>
    <row r="105" spans="1:45" s="47" customFormat="1" x14ac:dyDescent="0.35">
      <c r="A105" s="157">
        <v>104</v>
      </c>
      <c r="B105" s="157">
        <v>172185</v>
      </c>
      <c r="C105" s="157" t="s">
        <v>99</v>
      </c>
      <c r="D105" s="157" t="s">
        <v>9</v>
      </c>
      <c r="E105" s="157">
        <v>2007</v>
      </c>
      <c r="F105" s="157">
        <v>65</v>
      </c>
      <c r="G105" s="157">
        <v>769.61224489795916</v>
      </c>
      <c r="H105" s="157" t="s">
        <v>620</v>
      </c>
      <c r="I105" s="157">
        <f t="shared" si="17"/>
        <v>75</v>
      </c>
      <c r="J105" s="157">
        <f>IF(D105="Electric","--",IF(D105="Diesel",VLOOKUP(C105,[2]ORDLF!A:B,2,FALSE),""))</f>
        <v>0.37</v>
      </c>
      <c r="K105" s="157" t="str">
        <f>IF(D105="Electric","--",IF(D105="Gasoline",VLOOKUP(C105,LSILF!A:C,3,FALSE),""))</f>
        <v/>
      </c>
      <c r="L105" s="158">
        <f t="shared" si="33"/>
        <v>0.37</v>
      </c>
      <c r="M105" s="157" cm="1">
        <f t="array" ref="M105">IF(D105="Electric","--",IF(D105="Diesel",_xlfn._xlws.FILTER(DIESCH[CH Cap],(DIESCH[HP Bin]=I105)),""))</f>
        <v>12000</v>
      </c>
      <c r="N105" s="157" t="str" cm="1">
        <f t="array" ref="N105">IF(D105="Electric","--",IF(D105="Gasoline",_xlfn._xlws.FILTER(LSICH[CH Cap],(LSICH[Fuel Type]=D105)*(LSICH[MY]=E105)),""))</f>
        <v/>
      </c>
      <c r="O105" s="157">
        <f t="shared" si="18"/>
        <v>12000</v>
      </c>
      <c r="P105" s="157">
        <f t="shared" si="19"/>
        <v>7696.1224489795914</v>
      </c>
      <c r="Q105" s="157" cm="1">
        <f t="array" ref="Q105">IF(D105="Electric","--",IF(D105="Diesel",_xlfn._xlws.FILTER(ORDEF[HC-ZH (g/hp-hr)],(ORDEF[HP]=I105)*(ORDEF[Model_Year]=E105)),""))</f>
        <v>0.19</v>
      </c>
      <c r="R105" s="157" t="str" cm="1">
        <f t="array" ref="R105">IF(D105="Electric","--",IF(D105="Gasoline",_xlfn._xlws.FILTER(LSIEF[HC-ZH (g/hp-hr)],(LSIEF[Fuel]=D105)*(LSIEF[HP Bin]=I105)*(LSIEF[Model Year]=E105)),""))</f>
        <v/>
      </c>
      <c r="S105" s="158">
        <f t="shared" si="20"/>
        <v>0.19</v>
      </c>
      <c r="T105" s="159" cm="1">
        <f t="array" ref="T105">IF(D105="Electric","--",IF(D105="Diesel",_xlfn._xlws.FILTER(ORDEF[HCDR],(ORDEF[HP]=I105)*(ORDEF[Model_Year]=E105),),""))</f>
        <v>2.7100000000000001E-5</v>
      </c>
      <c r="U105" s="159" t="str" cm="1">
        <f t="array" ref="U105">IF(D105="Electric","--",IF(D105="Gasoline",_xlfn._xlws.FILTER(LSIEF[HC DR],(LSIEF[Fuel]=D105)*(LSIEF[HP Bin]=I105)*(LSIEF[Model Year]=E105)),""))</f>
        <v/>
      </c>
      <c r="V105" s="159">
        <f t="shared" si="21"/>
        <v>2.7100000000000001E-5</v>
      </c>
      <c r="W105" s="158" cm="1">
        <f t="array" ref="W105">IF(D105="Electric","--",IF(D105="Diesel",_xlfn._xlws.FILTER(ORDEF[NOXzh],(ORDEF[HP]=I105)*(ORDEF[Model_Year]=E105)),""))</f>
        <v>4.0765969999999996</v>
      </c>
      <c r="X105" s="158" t="str" cm="1">
        <f t="array" ref="X105">IF(D105="Electric","--",IF(D105="Gasoline",_xlfn._xlws.FILTER(LSIEF[NOX-ZH (g/hp-hr)],(LSIEF[Fuel]=D105)*(LSIEF[HP Bin]=I105)*(LSIEF[Model Year]=E105)),""))</f>
        <v/>
      </c>
      <c r="Y105" s="158">
        <f t="shared" si="22"/>
        <v>4.0765969999999996</v>
      </c>
      <c r="Z105" s="159" cm="1">
        <f t="array" ref="Z105">IF(D105="Electric","--",IF(D105="Diesel",_xlfn._xlws.FILTER(ORDEF[NOXdr],(ORDEF[HP]=I105)*(ORDEF[Model_Year]=E105)),""))</f>
        <v>6.0600000000000003E-5</v>
      </c>
      <c r="AA105" s="159" t="str" cm="1">
        <f t="array" ref="AA105">IF(E105="Electric","--",IF(D105="Gasoline",_xlfn._xlws.FILTER(LSIEF[NOX DR],(LSIEF[Fuel]=D105)*(LSIEF[HP Bin]=I105)*(LSIEF[Model Year]=E105)),""))</f>
        <v/>
      </c>
      <c r="AB105" s="159">
        <f t="shared" si="23"/>
        <v>6.0600000000000003E-5</v>
      </c>
      <c r="AC105" s="158" cm="1">
        <f t="array" ref="AC105">IF(D105="Electric","--",IF(D105="Diesel",_xlfn._xlws.FILTER(DFCF[Fuel_HC],(DFCF[MY]=E105)),""))</f>
        <v>0.9</v>
      </c>
      <c r="AD105" s="158" t="str" cm="1">
        <f t="array" ref="AD105">IF(D105="Electric","--",IF(D105="Gasoline",_xlfn._xlws.FILTER(GFCF[Fuel_HC],(GFCF[MY]=E105)),""))</f>
        <v/>
      </c>
      <c r="AE105" s="158">
        <f t="shared" si="24"/>
        <v>0.9</v>
      </c>
      <c r="AF105" s="157" cm="1">
        <f t="array" ref="AF105">IF(D105="Electric","--",IF(D105="Diesel",_xlfn._xlws.FILTER(DFCF[Fuel_NOX],(DFCF[MY]=E105)),""))</f>
        <v>0.95</v>
      </c>
      <c r="AG105" s="157" t="str" cm="1">
        <f t="array" ref="AG105">IF(D105="Electric","--",IF(D105="Gasoline",_xlfn._xlws.FILTER(GFCF[Fuel_NOX],(GFCF[MY]=E105)),""))</f>
        <v/>
      </c>
      <c r="AH105" s="157">
        <f t="shared" si="25"/>
        <v>0.95</v>
      </c>
      <c r="AI105" s="158">
        <f t="shared" si="26"/>
        <v>0.3587084265306123</v>
      </c>
      <c r="AJ105" s="158">
        <f t="shared" si="27"/>
        <v>4.3158329193877538</v>
      </c>
      <c r="AK105" s="158">
        <f t="shared" si="28"/>
        <v>14.637364507730238</v>
      </c>
      <c r="AL105" s="158">
        <f t="shared" si="29"/>
        <v>176.11077667323471</v>
      </c>
      <c r="AM105" s="158">
        <f t="shared" si="30"/>
        <v>7.318682253865119E-3</v>
      </c>
      <c r="AN105" s="158">
        <f t="shared" si="31"/>
        <v>8.8055388336617357E-2</v>
      </c>
      <c r="AO105" s="158">
        <f t="shared" si="32"/>
        <v>8.8556055271767943E-3</v>
      </c>
      <c r="AP105" s="157"/>
      <c r="AS105" s="44"/>
    </row>
    <row r="106" spans="1:45" s="47" customFormat="1" x14ac:dyDescent="0.35">
      <c r="A106" s="157">
        <v>105</v>
      </c>
      <c r="B106" s="157">
        <v>172186</v>
      </c>
      <c r="C106" s="157" t="s">
        <v>99</v>
      </c>
      <c r="D106" s="157" t="s">
        <v>9</v>
      </c>
      <c r="E106" s="157">
        <v>2007</v>
      </c>
      <c r="F106" s="157">
        <v>65</v>
      </c>
      <c r="G106" s="157">
        <v>769.61224489795916</v>
      </c>
      <c r="H106" s="157" t="s">
        <v>620</v>
      </c>
      <c r="I106" s="157">
        <f t="shared" si="17"/>
        <v>75</v>
      </c>
      <c r="J106" s="157">
        <f>IF(D106="Electric","--",IF(D106="Diesel",VLOOKUP(C106,[2]ORDLF!A:B,2,FALSE),""))</f>
        <v>0.37</v>
      </c>
      <c r="K106" s="157" t="str">
        <f>IF(D106="Electric","--",IF(D106="Gasoline",VLOOKUP(C106,LSILF!A:C,3,FALSE),""))</f>
        <v/>
      </c>
      <c r="L106" s="158">
        <f t="shared" si="33"/>
        <v>0.37</v>
      </c>
      <c r="M106" s="157" cm="1">
        <f t="array" ref="M106">IF(D106="Electric","--",IF(D106="Diesel",_xlfn._xlws.FILTER(DIESCH[CH Cap],(DIESCH[HP Bin]=I106)),""))</f>
        <v>12000</v>
      </c>
      <c r="N106" s="157" t="str" cm="1">
        <f t="array" ref="N106">IF(D106="Electric","--",IF(D106="Gasoline",_xlfn._xlws.FILTER(LSICH[CH Cap],(LSICH[Fuel Type]=D106)*(LSICH[MY]=E106)),""))</f>
        <v/>
      </c>
      <c r="O106" s="157">
        <f t="shared" si="18"/>
        <v>12000</v>
      </c>
      <c r="P106" s="157">
        <f t="shared" si="19"/>
        <v>7696.1224489795914</v>
      </c>
      <c r="Q106" s="157" cm="1">
        <f t="array" ref="Q106">IF(D106="Electric","--",IF(D106="Diesel",_xlfn._xlws.FILTER(ORDEF[HC-ZH (g/hp-hr)],(ORDEF[HP]=I106)*(ORDEF[Model_Year]=E106)),""))</f>
        <v>0.19</v>
      </c>
      <c r="R106" s="157" t="str" cm="1">
        <f t="array" ref="R106">IF(D106="Electric","--",IF(D106="Gasoline",_xlfn._xlws.FILTER(LSIEF[HC-ZH (g/hp-hr)],(LSIEF[Fuel]=D106)*(LSIEF[HP Bin]=I106)*(LSIEF[Model Year]=E106)),""))</f>
        <v/>
      </c>
      <c r="S106" s="158">
        <f t="shared" si="20"/>
        <v>0.19</v>
      </c>
      <c r="T106" s="159" cm="1">
        <f t="array" ref="T106">IF(D106="Electric","--",IF(D106="Diesel",_xlfn._xlws.FILTER(ORDEF[HCDR],(ORDEF[HP]=I106)*(ORDEF[Model_Year]=E106),),""))</f>
        <v>2.7100000000000001E-5</v>
      </c>
      <c r="U106" s="159" t="str" cm="1">
        <f t="array" ref="U106">IF(D106="Electric","--",IF(D106="Gasoline",_xlfn._xlws.FILTER(LSIEF[HC DR],(LSIEF[Fuel]=D106)*(LSIEF[HP Bin]=I106)*(LSIEF[Model Year]=E106)),""))</f>
        <v/>
      </c>
      <c r="V106" s="159">
        <f t="shared" si="21"/>
        <v>2.7100000000000001E-5</v>
      </c>
      <c r="W106" s="158" cm="1">
        <f t="array" ref="W106">IF(D106="Electric","--",IF(D106="Diesel",_xlfn._xlws.FILTER(ORDEF[NOXzh],(ORDEF[HP]=I106)*(ORDEF[Model_Year]=E106)),""))</f>
        <v>4.0765969999999996</v>
      </c>
      <c r="X106" s="158" t="str" cm="1">
        <f t="array" ref="X106">IF(D106="Electric","--",IF(D106="Gasoline",_xlfn._xlws.FILTER(LSIEF[NOX-ZH (g/hp-hr)],(LSIEF[Fuel]=D106)*(LSIEF[HP Bin]=I106)*(LSIEF[Model Year]=E106)),""))</f>
        <v/>
      </c>
      <c r="Y106" s="158">
        <f t="shared" si="22"/>
        <v>4.0765969999999996</v>
      </c>
      <c r="Z106" s="159" cm="1">
        <f t="array" ref="Z106">IF(D106="Electric","--",IF(D106="Diesel",_xlfn._xlws.FILTER(ORDEF[NOXdr],(ORDEF[HP]=I106)*(ORDEF[Model_Year]=E106)),""))</f>
        <v>6.0600000000000003E-5</v>
      </c>
      <c r="AA106" s="159" t="str" cm="1">
        <f t="array" ref="AA106">IF(E106="Electric","--",IF(D106="Gasoline",_xlfn._xlws.FILTER(LSIEF[NOX DR],(LSIEF[Fuel]=D106)*(LSIEF[HP Bin]=I106)*(LSIEF[Model Year]=E106)),""))</f>
        <v/>
      </c>
      <c r="AB106" s="159">
        <f t="shared" si="23"/>
        <v>6.0600000000000003E-5</v>
      </c>
      <c r="AC106" s="158" cm="1">
        <f t="array" ref="AC106">IF(D106="Electric","--",IF(D106="Diesel",_xlfn._xlws.FILTER(DFCF[Fuel_HC],(DFCF[MY]=E106)),""))</f>
        <v>0.9</v>
      </c>
      <c r="AD106" s="158" t="str" cm="1">
        <f t="array" ref="AD106">IF(D106="Electric","--",IF(D106="Gasoline",_xlfn._xlws.FILTER(GFCF[Fuel_HC],(GFCF[MY]=E106)),""))</f>
        <v/>
      </c>
      <c r="AE106" s="158">
        <f t="shared" si="24"/>
        <v>0.9</v>
      </c>
      <c r="AF106" s="157" cm="1">
        <f t="array" ref="AF106">IF(D106="Electric","--",IF(D106="Diesel",_xlfn._xlws.FILTER(DFCF[Fuel_NOX],(DFCF[MY]=E106)),""))</f>
        <v>0.95</v>
      </c>
      <c r="AG106" s="157" t="str" cm="1">
        <f t="array" ref="AG106">IF(D106="Electric","--",IF(D106="Gasoline",_xlfn._xlws.FILTER(GFCF[Fuel_NOX],(GFCF[MY]=E106)),""))</f>
        <v/>
      </c>
      <c r="AH106" s="157">
        <f t="shared" si="25"/>
        <v>0.95</v>
      </c>
      <c r="AI106" s="158">
        <f t="shared" si="26"/>
        <v>0.3587084265306123</v>
      </c>
      <c r="AJ106" s="158">
        <f t="shared" si="27"/>
        <v>4.3158329193877538</v>
      </c>
      <c r="AK106" s="158">
        <f t="shared" si="28"/>
        <v>14.637364507730238</v>
      </c>
      <c r="AL106" s="158">
        <f t="shared" si="29"/>
        <v>176.11077667323471</v>
      </c>
      <c r="AM106" s="158">
        <f t="shared" si="30"/>
        <v>7.318682253865119E-3</v>
      </c>
      <c r="AN106" s="158">
        <f t="shared" si="31"/>
        <v>8.8055388336617357E-2</v>
      </c>
      <c r="AO106" s="158">
        <f t="shared" si="32"/>
        <v>8.8556055271767943E-3</v>
      </c>
      <c r="AP106" s="157"/>
      <c r="AS106" s="44"/>
    </row>
    <row r="107" spans="1:45" s="47" customFormat="1" x14ac:dyDescent="0.35">
      <c r="A107" s="157">
        <v>106</v>
      </c>
      <c r="B107" s="157" t="s">
        <v>100</v>
      </c>
      <c r="C107" s="157" t="s">
        <v>99</v>
      </c>
      <c r="D107" s="157" t="s">
        <v>9</v>
      </c>
      <c r="E107" s="157">
        <v>2007</v>
      </c>
      <c r="F107" s="157">
        <v>65</v>
      </c>
      <c r="G107" s="157">
        <v>769.61224489795916</v>
      </c>
      <c r="H107" s="157" t="s">
        <v>620</v>
      </c>
      <c r="I107" s="157">
        <f t="shared" si="17"/>
        <v>75</v>
      </c>
      <c r="J107" s="157">
        <f>IF(D107="Electric","--",IF(D107="Diesel",VLOOKUP(C107,[2]ORDLF!A:B,2,FALSE),""))</f>
        <v>0.37</v>
      </c>
      <c r="K107" s="157" t="str">
        <f>IF(D107="Electric","--",IF(D107="Gasoline",VLOOKUP(C107,LSILF!A:C,3,FALSE),""))</f>
        <v/>
      </c>
      <c r="L107" s="158">
        <f t="shared" si="33"/>
        <v>0.37</v>
      </c>
      <c r="M107" s="157" cm="1">
        <f t="array" ref="M107">IF(D107="Electric","--",IF(D107="Diesel",_xlfn._xlws.FILTER(DIESCH[CH Cap],(DIESCH[HP Bin]=I107)),""))</f>
        <v>12000</v>
      </c>
      <c r="N107" s="157" t="str" cm="1">
        <f t="array" ref="N107">IF(D107="Electric","--",IF(D107="Gasoline",_xlfn._xlws.FILTER(LSICH[CH Cap],(LSICH[Fuel Type]=D107)*(LSICH[MY]=E107)),""))</f>
        <v/>
      </c>
      <c r="O107" s="157">
        <f t="shared" si="18"/>
        <v>12000</v>
      </c>
      <c r="P107" s="157">
        <f t="shared" si="19"/>
        <v>7696.1224489795914</v>
      </c>
      <c r="Q107" s="157" cm="1">
        <f t="array" ref="Q107">IF(D107="Electric","--",IF(D107="Diesel",_xlfn._xlws.FILTER(ORDEF[HC-ZH (g/hp-hr)],(ORDEF[HP]=I107)*(ORDEF[Model_Year]=E107)),""))</f>
        <v>0.19</v>
      </c>
      <c r="R107" s="157" t="str" cm="1">
        <f t="array" ref="R107">IF(D107="Electric","--",IF(D107="Gasoline",_xlfn._xlws.FILTER(LSIEF[HC-ZH (g/hp-hr)],(LSIEF[Fuel]=D107)*(LSIEF[HP Bin]=I107)*(LSIEF[Model Year]=E107)),""))</f>
        <v/>
      </c>
      <c r="S107" s="158">
        <f t="shared" si="20"/>
        <v>0.19</v>
      </c>
      <c r="T107" s="159" cm="1">
        <f t="array" ref="T107">IF(D107="Electric","--",IF(D107="Diesel",_xlfn._xlws.FILTER(ORDEF[HCDR],(ORDEF[HP]=I107)*(ORDEF[Model_Year]=E107),),""))</f>
        <v>2.7100000000000001E-5</v>
      </c>
      <c r="U107" s="159" t="str" cm="1">
        <f t="array" ref="U107">IF(D107="Electric","--",IF(D107="Gasoline",_xlfn._xlws.FILTER(LSIEF[HC DR],(LSIEF[Fuel]=D107)*(LSIEF[HP Bin]=I107)*(LSIEF[Model Year]=E107)),""))</f>
        <v/>
      </c>
      <c r="V107" s="159">
        <f t="shared" si="21"/>
        <v>2.7100000000000001E-5</v>
      </c>
      <c r="W107" s="158" cm="1">
        <f t="array" ref="W107">IF(D107="Electric","--",IF(D107="Diesel",_xlfn._xlws.FILTER(ORDEF[NOXzh],(ORDEF[HP]=I107)*(ORDEF[Model_Year]=E107)),""))</f>
        <v>4.0765969999999996</v>
      </c>
      <c r="X107" s="158" t="str" cm="1">
        <f t="array" ref="X107">IF(D107="Electric","--",IF(D107="Gasoline",_xlfn._xlws.FILTER(LSIEF[NOX-ZH (g/hp-hr)],(LSIEF[Fuel]=D107)*(LSIEF[HP Bin]=I107)*(LSIEF[Model Year]=E107)),""))</f>
        <v/>
      </c>
      <c r="Y107" s="158">
        <f t="shared" si="22"/>
        <v>4.0765969999999996</v>
      </c>
      <c r="Z107" s="159" cm="1">
        <f t="array" ref="Z107">IF(D107="Electric","--",IF(D107="Diesel",_xlfn._xlws.FILTER(ORDEF[NOXdr],(ORDEF[HP]=I107)*(ORDEF[Model_Year]=E107)),""))</f>
        <v>6.0600000000000003E-5</v>
      </c>
      <c r="AA107" s="159" t="str" cm="1">
        <f t="array" ref="AA107">IF(E107="Electric","--",IF(D107="Gasoline",_xlfn._xlws.FILTER(LSIEF[NOX DR],(LSIEF[Fuel]=D107)*(LSIEF[HP Bin]=I107)*(LSIEF[Model Year]=E107)),""))</f>
        <v/>
      </c>
      <c r="AB107" s="159">
        <f t="shared" si="23"/>
        <v>6.0600000000000003E-5</v>
      </c>
      <c r="AC107" s="158" cm="1">
        <f t="array" ref="AC107">IF(D107="Electric","--",IF(D107="Diesel",_xlfn._xlws.FILTER(DFCF[Fuel_HC],(DFCF[MY]=E107)),""))</f>
        <v>0.9</v>
      </c>
      <c r="AD107" s="158" t="str" cm="1">
        <f t="array" ref="AD107">IF(D107="Electric","--",IF(D107="Gasoline",_xlfn._xlws.FILTER(GFCF[Fuel_HC],(GFCF[MY]=E107)),""))</f>
        <v/>
      </c>
      <c r="AE107" s="158">
        <f t="shared" si="24"/>
        <v>0.9</v>
      </c>
      <c r="AF107" s="157" cm="1">
        <f t="array" ref="AF107">IF(D107="Electric","--",IF(D107="Diesel",_xlfn._xlws.FILTER(DFCF[Fuel_NOX],(DFCF[MY]=E107)),""))</f>
        <v>0.95</v>
      </c>
      <c r="AG107" s="157" t="str" cm="1">
        <f t="array" ref="AG107">IF(D107="Electric","--",IF(D107="Gasoline",_xlfn._xlws.FILTER(GFCF[Fuel_NOX],(GFCF[MY]=E107)),""))</f>
        <v/>
      </c>
      <c r="AH107" s="157">
        <f t="shared" si="25"/>
        <v>0.95</v>
      </c>
      <c r="AI107" s="158">
        <f t="shared" si="26"/>
        <v>0.3587084265306123</v>
      </c>
      <c r="AJ107" s="158">
        <f t="shared" si="27"/>
        <v>4.3158329193877538</v>
      </c>
      <c r="AK107" s="158">
        <f t="shared" si="28"/>
        <v>14.637364507730238</v>
      </c>
      <c r="AL107" s="158">
        <f t="shared" si="29"/>
        <v>176.11077667323471</v>
      </c>
      <c r="AM107" s="158">
        <f t="shared" si="30"/>
        <v>7.318682253865119E-3</v>
      </c>
      <c r="AN107" s="158">
        <f t="shared" si="31"/>
        <v>8.8055388336617357E-2</v>
      </c>
      <c r="AO107" s="158">
        <f t="shared" si="32"/>
        <v>8.8556055271767943E-3</v>
      </c>
      <c r="AP107" s="157"/>
      <c r="AS107" s="44"/>
    </row>
    <row r="108" spans="1:45" s="47" customFormat="1" x14ac:dyDescent="0.35">
      <c r="A108" s="157">
        <v>107</v>
      </c>
      <c r="B108" s="157" t="s">
        <v>101</v>
      </c>
      <c r="C108" s="157" t="s">
        <v>99</v>
      </c>
      <c r="D108" s="157" t="s">
        <v>9</v>
      </c>
      <c r="E108" s="157">
        <v>2007</v>
      </c>
      <c r="F108" s="157">
        <v>65</v>
      </c>
      <c r="G108" s="157">
        <v>769.61224489795916</v>
      </c>
      <c r="H108" s="157" t="s">
        <v>620</v>
      </c>
      <c r="I108" s="157">
        <f t="shared" si="17"/>
        <v>75</v>
      </c>
      <c r="J108" s="157">
        <f>IF(D108="Electric","--",IF(D108="Diesel",VLOOKUP(C108,[2]ORDLF!A:B,2,FALSE),""))</f>
        <v>0.37</v>
      </c>
      <c r="K108" s="157" t="str">
        <f>IF(D108="Electric","--",IF(D108="Gasoline",VLOOKUP(C108,LSILF!A:C,3,FALSE),""))</f>
        <v/>
      </c>
      <c r="L108" s="158">
        <f t="shared" si="33"/>
        <v>0.37</v>
      </c>
      <c r="M108" s="157" cm="1">
        <f t="array" ref="M108">IF(D108="Electric","--",IF(D108="Diesel",_xlfn._xlws.FILTER(DIESCH[CH Cap],(DIESCH[HP Bin]=I108)),""))</f>
        <v>12000</v>
      </c>
      <c r="N108" s="157" t="str" cm="1">
        <f t="array" ref="N108">IF(D108="Electric","--",IF(D108="Gasoline",_xlfn._xlws.FILTER(LSICH[CH Cap],(LSICH[Fuel Type]=D108)*(LSICH[MY]=E108)),""))</f>
        <v/>
      </c>
      <c r="O108" s="157">
        <f t="shared" si="18"/>
        <v>12000</v>
      </c>
      <c r="P108" s="157">
        <f t="shared" si="19"/>
        <v>7696.1224489795914</v>
      </c>
      <c r="Q108" s="157" cm="1">
        <f t="array" ref="Q108">IF(D108="Electric","--",IF(D108="Diesel",_xlfn._xlws.FILTER(ORDEF[HC-ZH (g/hp-hr)],(ORDEF[HP]=I108)*(ORDEF[Model_Year]=E108)),""))</f>
        <v>0.19</v>
      </c>
      <c r="R108" s="157" t="str" cm="1">
        <f t="array" ref="R108">IF(D108="Electric","--",IF(D108="Gasoline",_xlfn._xlws.FILTER(LSIEF[HC-ZH (g/hp-hr)],(LSIEF[Fuel]=D108)*(LSIEF[HP Bin]=I108)*(LSIEF[Model Year]=E108)),""))</f>
        <v/>
      </c>
      <c r="S108" s="158">
        <f t="shared" si="20"/>
        <v>0.19</v>
      </c>
      <c r="T108" s="159" cm="1">
        <f t="array" ref="T108">IF(D108="Electric","--",IF(D108="Diesel",_xlfn._xlws.FILTER(ORDEF[HCDR],(ORDEF[HP]=I108)*(ORDEF[Model_Year]=E108),),""))</f>
        <v>2.7100000000000001E-5</v>
      </c>
      <c r="U108" s="159" t="str" cm="1">
        <f t="array" ref="U108">IF(D108="Electric","--",IF(D108="Gasoline",_xlfn._xlws.FILTER(LSIEF[HC DR],(LSIEF[Fuel]=D108)*(LSIEF[HP Bin]=I108)*(LSIEF[Model Year]=E108)),""))</f>
        <v/>
      </c>
      <c r="V108" s="159">
        <f t="shared" si="21"/>
        <v>2.7100000000000001E-5</v>
      </c>
      <c r="W108" s="158" cm="1">
        <f t="array" ref="W108">IF(D108="Electric","--",IF(D108="Diesel",_xlfn._xlws.FILTER(ORDEF[NOXzh],(ORDEF[HP]=I108)*(ORDEF[Model_Year]=E108)),""))</f>
        <v>4.0765969999999996</v>
      </c>
      <c r="X108" s="158" t="str" cm="1">
        <f t="array" ref="X108">IF(D108="Electric","--",IF(D108="Gasoline",_xlfn._xlws.FILTER(LSIEF[NOX-ZH (g/hp-hr)],(LSIEF[Fuel]=D108)*(LSIEF[HP Bin]=I108)*(LSIEF[Model Year]=E108)),""))</f>
        <v/>
      </c>
      <c r="Y108" s="158">
        <f t="shared" si="22"/>
        <v>4.0765969999999996</v>
      </c>
      <c r="Z108" s="159" cm="1">
        <f t="array" ref="Z108">IF(D108="Electric","--",IF(D108="Diesel",_xlfn._xlws.FILTER(ORDEF[NOXdr],(ORDEF[HP]=I108)*(ORDEF[Model_Year]=E108)),""))</f>
        <v>6.0600000000000003E-5</v>
      </c>
      <c r="AA108" s="159" t="str" cm="1">
        <f t="array" ref="AA108">IF(E108="Electric","--",IF(D108="Gasoline",_xlfn._xlws.FILTER(LSIEF[NOX DR],(LSIEF[Fuel]=D108)*(LSIEF[HP Bin]=I108)*(LSIEF[Model Year]=E108)),""))</f>
        <v/>
      </c>
      <c r="AB108" s="159">
        <f t="shared" si="23"/>
        <v>6.0600000000000003E-5</v>
      </c>
      <c r="AC108" s="158" cm="1">
        <f t="array" ref="AC108">IF(D108="Electric","--",IF(D108="Diesel",_xlfn._xlws.FILTER(DFCF[Fuel_HC],(DFCF[MY]=E108)),""))</f>
        <v>0.9</v>
      </c>
      <c r="AD108" s="158" t="str" cm="1">
        <f t="array" ref="AD108">IF(D108="Electric","--",IF(D108="Gasoline",_xlfn._xlws.FILTER(GFCF[Fuel_HC],(GFCF[MY]=E108)),""))</f>
        <v/>
      </c>
      <c r="AE108" s="158">
        <f t="shared" si="24"/>
        <v>0.9</v>
      </c>
      <c r="AF108" s="157" cm="1">
        <f t="array" ref="AF108">IF(D108="Electric","--",IF(D108="Diesel",_xlfn._xlws.FILTER(DFCF[Fuel_NOX],(DFCF[MY]=E108)),""))</f>
        <v>0.95</v>
      </c>
      <c r="AG108" s="157" t="str" cm="1">
        <f t="array" ref="AG108">IF(D108="Electric","--",IF(D108="Gasoline",_xlfn._xlws.FILTER(GFCF[Fuel_NOX],(GFCF[MY]=E108)),""))</f>
        <v/>
      </c>
      <c r="AH108" s="157">
        <f t="shared" si="25"/>
        <v>0.95</v>
      </c>
      <c r="AI108" s="158">
        <f t="shared" si="26"/>
        <v>0.3587084265306123</v>
      </c>
      <c r="AJ108" s="158">
        <f t="shared" si="27"/>
        <v>4.3158329193877538</v>
      </c>
      <c r="AK108" s="158">
        <f t="shared" si="28"/>
        <v>14.637364507730238</v>
      </c>
      <c r="AL108" s="158">
        <f t="shared" si="29"/>
        <v>176.11077667323471</v>
      </c>
      <c r="AM108" s="158">
        <f t="shared" si="30"/>
        <v>7.318682253865119E-3</v>
      </c>
      <c r="AN108" s="158">
        <f t="shared" si="31"/>
        <v>8.8055388336617357E-2</v>
      </c>
      <c r="AO108" s="158">
        <f t="shared" si="32"/>
        <v>8.8556055271767943E-3</v>
      </c>
      <c r="AP108" s="157"/>
      <c r="AS108" s="44"/>
    </row>
    <row r="109" spans="1:45" s="47" customFormat="1" x14ac:dyDescent="0.35">
      <c r="A109" s="157">
        <v>108</v>
      </c>
      <c r="B109" s="157">
        <v>172195</v>
      </c>
      <c r="C109" s="157" t="s">
        <v>99</v>
      </c>
      <c r="D109" s="157" t="s">
        <v>9</v>
      </c>
      <c r="E109" s="157">
        <v>2014</v>
      </c>
      <c r="F109" s="157">
        <v>49</v>
      </c>
      <c r="G109" s="157">
        <v>769.61224489795916</v>
      </c>
      <c r="H109" s="157" t="s">
        <v>622</v>
      </c>
      <c r="I109" s="157">
        <f t="shared" si="17"/>
        <v>50</v>
      </c>
      <c r="J109" s="157">
        <f>IF(D109="Electric","--",IF(D109="Diesel",VLOOKUP(C109,[2]ORDLF!A:B,2,FALSE),""))</f>
        <v>0.37</v>
      </c>
      <c r="K109" s="157" t="str">
        <f>IF(D109="Electric","--",IF(D109="Gasoline",VLOOKUP(C109,LSILF!A:C,3,FALSE),""))</f>
        <v/>
      </c>
      <c r="L109" s="158">
        <f t="shared" si="33"/>
        <v>0.37</v>
      </c>
      <c r="M109" s="157" cm="1">
        <f t="array" ref="M109">IF(D109="Electric","--",IF(D109="Diesel",_xlfn._xlws.FILTER(DIESCH[CH Cap],(DIESCH[HP Bin]=I109)),""))</f>
        <v>5000</v>
      </c>
      <c r="N109" s="157" t="str" cm="1">
        <f t="array" ref="N109">IF(D109="Electric","--",IF(D109="Gasoline",_xlfn._xlws.FILTER(LSICH[CH Cap],(LSICH[Fuel Type]=D109)*(LSICH[MY]=E109)),""))</f>
        <v/>
      </c>
      <c r="O109" s="157">
        <f t="shared" si="18"/>
        <v>5000</v>
      </c>
      <c r="P109" s="157">
        <f t="shared" si="19"/>
        <v>2308.8367346938776</v>
      </c>
      <c r="Q109" s="157" cm="1">
        <f t="array" ref="Q109">IF(D109="Electric","--",IF(D109="Diesel",_xlfn._xlws.FILTER(ORDEF[HC-ZH (g/hp-hr)],(ORDEF[HP]=I109)*(ORDEF[Model_Year]=E109)),""))</f>
        <v>0.1</v>
      </c>
      <c r="R109" s="157" t="str" cm="1">
        <f t="array" ref="R109">IF(D109="Electric","--",IF(D109="Gasoline",_xlfn._xlws.FILTER(LSIEF[HC-ZH (g/hp-hr)],(LSIEF[Fuel]=D109)*(LSIEF[HP Bin]=I109)*(LSIEF[Model Year]=E109)),""))</f>
        <v/>
      </c>
      <c r="S109" s="158">
        <f t="shared" si="20"/>
        <v>0.1</v>
      </c>
      <c r="T109" s="159" cm="1">
        <f t="array" ref="T109">IF(D109="Electric","--",IF(D109="Diesel",_xlfn._xlws.FILTER(ORDEF[HCDR],(ORDEF[HP]=I109)*(ORDEF[Model_Year]=E109),),""))</f>
        <v>4.0000000000000003E-5</v>
      </c>
      <c r="U109" s="159" t="str" cm="1">
        <f t="array" ref="U109">IF(D109="Electric","--",IF(D109="Gasoline",_xlfn._xlws.FILTER(LSIEF[HC DR],(LSIEF[Fuel]=D109)*(LSIEF[HP Bin]=I109)*(LSIEF[Model Year]=E109)),""))</f>
        <v/>
      </c>
      <c r="V109" s="159">
        <f t="shared" si="21"/>
        <v>4.0000000000000003E-5</v>
      </c>
      <c r="W109" s="158" cm="1">
        <f t="array" ref="W109">IF(D109="Electric","--",IF(D109="Diesel",_xlfn._xlws.FILTER(ORDEF[NOXzh],(ORDEF[HP]=I109)*(ORDEF[Model_Year]=E109)),""))</f>
        <v>3.2709589999999999</v>
      </c>
      <c r="X109" s="158" t="str" cm="1">
        <f t="array" ref="X109">IF(D109="Electric","--",IF(D109="Gasoline",_xlfn._xlws.FILTER(LSIEF[NOX-ZH (g/hp-hr)],(LSIEF[Fuel]=D109)*(LSIEF[HP Bin]=I109)*(LSIEF[Model Year]=E109)),""))</f>
        <v/>
      </c>
      <c r="Y109" s="158">
        <f t="shared" si="22"/>
        <v>3.2709589999999999</v>
      </c>
      <c r="Z109" s="159" cm="1">
        <f t="array" ref="Z109">IF(D109="Electric","--",IF(D109="Diesel",_xlfn._xlws.FILTER(ORDEF[NOXdr],(ORDEF[HP]=I109)*(ORDEF[Model_Year]=E109)),""))</f>
        <v>6.8100000000000002E-5</v>
      </c>
      <c r="AA109" s="159" t="str" cm="1">
        <f t="array" ref="AA109">IF(E109="Electric","--",IF(D109="Gasoline",_xlfn._xlws.FILTER(LSIEF[NOX DR],(LSIEF[Fuel]=D109)*(LSIEF[HP Bin]=I109)*(LSIEF[Model Year]=E109)),""))</f>
        <v/>
      </c>
      <c r="AB109" s="159">
        <f t="shared" si="23"/>
        <v>6.8100000000000002E-5</v>
      </c>
      <c r="AC109" s="158" cm="1">
        <f t="array" ref="AC109">IF(D109="Electric","--",IF(D109="Diesel",_xlfn._xlws.FILTER(DFCF[Fuel_HC],(DFCF[MY]=E109)),""))</f>
        <v>0.9</v>
      </c>
      <c r="AD109" s="158" t="str" cm="1">
        <f t="array" ref="AD109">IF(D109="Electric","--",IF(D109="Gasoline",_xlfn._xlws.FILTER(GFCF[Fuel_HC],(GFCF[MY]=E109)),""))</f>
        <v/>
      </c>
      <c r="AE109" s="158">
        <f t="shared" si="24"/>
        <v>0.9</v>
      </c>
      <c r="AF109" s="157" cm="1">
        <f t="array" ref="AF109">IF(D109="Electric","--",IF(D109="Diesel",_xlfn._xlws.FILTER(DFCF[Fuel_NOX],(DFCF[MY]=E109)),""))</f>
        <v>0.95</v>
      </c>
      <c r="AG109" s="157" t="str" cm="1">
        <f t="array" ref="AG109">IF(D109="Electric","--",IF(D109="Gasoline",_xlfn._xlws.FILTER(GFCF[Fuel_NOX],(GFCF[MY]=E109)),""))</f>
        <v/>
      </c>
      <c r="AH109" s="157">
        <f t="shared" si="25"/>
        <v>0.95</v>
      </c>
      <c r="AI109" s="158">
        <f t="shared" si="26"/>
        <v>0.17311812244897959</v>
      </c>
      <c r="AJ109" s="158">
        <f t="shared" si="27"/>
        <v>3.2567812425510203</v>
      </c>
      <c r="AK109" s="158">
        <f t="shared" si="28"/>
        <v>5.3253304961879842</v>
      </c>
      <c r="AL109" s="158">
        <f t="shared" si="29"/>
        <v>100.18267426324071</v>
      </c>
      <c r="AM109" s="158">
        <f t="shared" si="30"/>
        <v>2.6626652480939922E-3</v>
      </c>
      <c r="AN109" s="158">
        <f t="shared" si="31"/>
        <v>5.009133713162036E-2</v>
      </c>
      <c r="AO109" s="158">
        <f t="shared" si="32"/>
        <v>3.2218249501937304E-3</v>
      </c>
      <c r="AP109" s="157"/>
      <c r="AS109" s="44"/>
    </row>
    <row r="110" spans="1:45" s="47" customFormat="1" x14ac:dyDescent="0.35">
      <c r="A110" s="157">
        <v>109</v>
      </c>
      <c r="B110" s="157">
        <v>172196</v>
      </c>
      <c r="C110" s="157" t="s">
        <v>99</v>
      </c>
      <c r="D110" s="157" t="s">
        <v>9</v>
      </c>
      <c r="E110" s="157">
        <v>2014</v>
      </c>
      <c r="F110" s="157">
        <v>49</v>
      </c>
      <c r="G110" s="157">
        <v>769.61224489795916</v>
      </c>
      <c r="H110" s="157" t="s">
        <v>622</v>
      </c>
      <c r="I110" s="157">
        <f t="shared" si="17"/>
        <v>50</v>
      </c>
      <c r="J110" s="157">
        <f>IF(D110="Electric","--",IF(D110="Diesel",VLOOKUP(C110,[2]ORDLF!A:B,2,FALSE),""))</f>
        <v>0.37</v>
      </c>
      <c r="K110" s="157" t="str">
        <f>IF(D110="Electric","--",IF(D110="Gasoline",VLOOKUP(C110,LSILF!A:C,3,FALSE),""))</f>
        <v/>
      </c>
      <c r="L110" s="158">
        <f t="shared" si="33"/>
        <v>0.37</v>
      </c>
      <c r="M110" s="157" cm="1">
        <f t="array" ref="M110">IF(D110="Electric","--",IF(D110="Diesel",_xlfn._xlws.FILTER(DIESCH[CH Cap],(DIESCH[HP Bin]=I110)),""))</f>
        <v>5000</v>
      </c>
      <c r="N110" s="157" t="str" cm="1">
        <f t="array" ref="N110">IF(D110="Electric","--",IF(D110="Gasoline",_xlfn._xlws.FILTER(LSICH[CH Cap],(LSICH[Fuel Type]=D110)*(LSICH[MY]=E110)),""))</f>
        <v/>
      </c>
      <c r="O110" s="157">
        <f t="shared" si="18"/>
        <v>5000</v>
      </c>
      <c r="P110" s="157">
        <f t="shared" si="19"/>
        <v>2308.8367346938776</v>
      </c>
      <c r="Q110" s="157" cm="1">
        <f t="array" ref="Q110">IF(D110="Electric","--",IF(D110="Diesel",_xlfn._xlws.FILTER(ORDEF[HC-ZH (g/hp-hr)],(ORDEF[HP]=I110)*(ORDEF[Model_Year]=E110)),""))</f>
        <v>0.1</v>
      </c>
      <c r="R110" s="157" t="str" cm="1">
        <f t="array" ref="R110">IF(D110="Electric","--",IF(D110="Gasoline",_xlfn._xlws.FILTER(LSIEF[HC-ZH (g/hp-hr)],(LSIEF[Fuel]=D110)*(LSIEF[HP Bin]=I110)*(LSIEF[Model Year]=E110)),""))</f>
        <v/>
      </c>
      <c r="S110" s="158">
        <f t="shared" si="20"/>
        <v>0.1</v>
      </c>
      <c r="T110" s="159" cm="1">
        <f t="array" ref="T110">IF(D110="Electric","--",IF(D110="Diesel",_xlfn._xlws.FILTER(ORDEF[HCDR],(ORDEF[HP]=I110)*(ORDEF[Model_Year]=E110),),""))</f>
        <v>4.0000000000000003E-5</v>
      </c>
      <c r="U110" s="159" t="str" cm="1">
        <f t="array" ref="U110">IF(D110="Electric","--",IF(D110="Gasoline",_xlfn._xlws.FILTER(LSIEF[HC DR],(LSIEF[Fuel]=D110)*(LSIEF[HP Bin]=I110)*(LSIEF[Model Year]=E110)),""))</f>
        <v/>
      </c>
      <c r="V110" s="159">
        <f t="shared" si="21"/>
        <v>4.0000000000000003E-5</v>
      </c>
      <c r="W110" s="158" cm="1">
        <f t="array" ref="W110">IF(D110="Electric","--",IF(D110="Diesel",_xlfn._xlws.FILTER(ORDEF[NOXzh],(ORDEF[HP]=I110)*(ORDEF[Model_Year]=E110)),""))</f>
        <v>3.2709589999999999</v>
      </c>
      <c r="X110" s="158" t="str" cm="1">
        <f t="array" ref="X110">IF(D110="Electric","--",IF(D110="Gasoline",_xlfn._xlws.FILTER(LSIEF[NOX-ZH (g/hp-hr)],(LSIEF[Fuel]=D110)*(LSIEF[HP Bin]=I110)*(LSIEF[Model Year]=E110)),""))</f>
        <v/>
      </c>
      <c r="Y110" s="158">
        <f t="shared" si="22"/>
        <v>3.2709589999999999</v>
      </c>
      <c r="Z110" s="159" cm="1">
        <f t="array" ref="Z110">IF(D110="Electric","--",IF(D110="Diesel",_xlfn._xlws.FILTER(ORDEF[NOXdr],(ORDEF[HP]=I110)*(ORDEF[Model_Year]=E110)),""))</f>
        <v>6.8100000000000002E-5</v>
      </c>
      <c r="AA110" s="159" t="str" cm="1">
        <f t="array" ref="AA110">IF(E110="Electric","--",IF(D110="Gasoline",_xlfn._xlws.FILTER(LSIEF[NOX DR],(LSIEF[Fuel]=D110)*(LSIEF[HP Bin]=I110)*(LSIEF[Model Year]=E110)),""))</f>
        <v/>
      </c>
      <c r="AB110" s="159">
        <f t="shared" si="23"/>
        <v>6.8100000000000002E-5</v>
      </c>
      <c r="AC110" s="158" cm="1">
        <f t="array" ref="AC110">IF(D110="Electric","--",IF(D110="Diesel",_xlfn._xlws.FILTER(DFCF[Fuel_HC],(DFCF[MY]=E110)),""))</f>
        <v>0.9</v>
      </c>
      <c r="AD110" s="158" t="str" cm="1">
        <f t="array" ref="AD110">IF(D110="Electric","--",IF(D110="Gasoline",_xlfn._xlws.FILTER(GFCF[Fuel_HC],(GFCF[MY]=E110)),""))</f>
        <v/>
      </c>
      <c r="AE110" s="158">
        <f t="shared" si="24"/>
        <v>0.9</v>
      </c>
      <c r="AF110" s="157" cm="1">
        <f t="array" ref="AF110">IF(D110="Electric","--",IF(D110="Diesel",_xlfn._xlws.FILTER(DFCF[Fuel_NOX],(DFCF[MY]=E110)),""))</f>
        <v>0.95</v>
      </c>
      <c r="AG110" s="157" t="str" cm="1">
        <f t="array" ref="AG110">IF(D110="Electric","--",IF(D110="Gasoline",_xlfn._xlws.FILTER(GFCF[Fuel_NOX],(GFCF[MY]=E110)),""))</f>
        <v/>
      </c>
      <c r="AH110" s="157">
        <f t="shared" si="25"/>
        <v>0.95</v>
      </c>
      <c r="AI110" s="158">
        <f t="shared" si="26"/>
        <v>0.17311812244897959</v>
      </c>
      <c r="AJ110" s="158">
        <f t="shared" si="27"/>
        <v>3.2567812425510203</v>
      </c>
      <c r="AK110" s="158">
        <f t="shared" si="28"/>
        <v>5.3253304961879842</v>
      </c>
      <c r="AL110" s="158">
        <f t="shared" si="29"/>
        <v>100.18267426324071</v>
      </c>
      <c r="AM110" s="158">
        <f t="shared" si="30"/>
        <v>2.6626652480939922E-3</v>
      </c>
      <c r="AN110" s="158">
        <f t="shared" si="31"/>
        <v>5.009133713162036E-2</v>
      </c>
      <c r="AO110" s="158">
        <f t="shared" si="32"/>
        <v>3.2218249501937304E-3</v>
      </c>
      <c r="AP110" s="157"/>
      <c r="AS110" s="44"/>
    </row>
    <row r="111" spans="1:45" s="47" customFormat="1" x14ac:dyDescent="0.35">
      <c r="A111" s="157">
        <v>110</v>
      </c>
      <c r="B111" s="157">
        <v>77177</v>
      </c>
      <c r="C111" s="157" t="s">
        <v>99</v>
      </c>
      <c r="D111" s="157" t="s">
        <v>49</v>
      </c>
      <c r="E111" s="157">
        <v>1995</v>
      </c>
      <c r="F111" s="157">
        <v>80</v>
      </c>
      <c r="G111" s="157">
        <v>769.61224489795916</v>
      </c>
      <c r="H111" s="157"/>
      <c r="I111" s="157">
        <f t="shared" si="17"/>
        <v>100</v>
      </c>
      <c r="J111" s="157" t="str">
        <f>IF(D111="Electric","--",IF(D111="Diesel",VLOOKUP(C111,[2]ORDLF!A:B,2,FALSE),""))</f>
        <v>--</v>
      </c>
      <c r="K111" s="157" t="str">
        <f>IF(D111="Electric","--",IF(D111="Gasoline",VLOOKUP(C111,LSILF!A:C,3,FALSE),""))</f>
        <v>--</v>
      </c>
      <c r="L111" s="158">
        <f t="shared" si="33"/>
        <v>0</v>
      </c>
      <c r="M111" s="157" t="str" cm="1">
        <f t="array" ref="M111">IF(D111="Electric","--",IF(D111="Diesel",_xlfn._xlws.FILTER(DIESCH[CH Cap],(DIESCH[HP Bin]=I111)),""))</f>
        <v>--</v>
      </c>
      <c r="N111" s="157" t="str" cm="1">
        <f t="array" ref="N111">IF(D111="Electric","--",IF(D111="Gasoline",_xlfn._xlws.FILTER(LSICH[CH Cap],(LSICH[Fuel Type]=D111)*(LSICH[MY]=E111)),""))</f>
        <v>--</v>
      </c>
      <c r="O111" s="157">
        <f t="shared" si="18"/>
        <v>0</v>
      </c>
      <c r="P111" s="157">
        <f t="shared" si="19"/>
        <v>16931.4693877551</v>
      </c>
      <c r="Q111" s="157" t="str" cm="1">
        <f t="array" ref="Q111">IF(D111="Electric","--",IF(D111="Diesel",_xlfn._xlws.FILTER(ORDEF[HC-ZH (g/hp-hr)],(ORDEF[HP]=I111)*(ORDEF[Model_Year]=E111)),""))</f>
        <v>--</v>
      </c>
      <c r="R111" s="157" t="str" cm="1">
        <f t="array" ref="R111">IF(D111="Electric","--",IF(D111="Gasoline",_xlfn._xlws.FILTER(LSIEF[HC-ZH (g/hp-hr)],(LSIEF[Fuel]=D111)*(LSIEF[HP Bin]=I111)*(LSIEF[Model Year]=E111)),""))</f>
        <v>--</v>
      </c>
      <c r="S111" s="158">
        <f t="shared" si="20"/>
        <v>0</v>
      </c>
      <c r="T111" s="159" t="str" cm="1">
        <f t="array" ref="T111">IF(D111="Electric","--",IF(D111="Diesel",_xlfn._xlws.FILTER(ORDEF[HCDR],(ORDEF[HP]=I111)*(ORDEF[Model_Year]=E111),),""))</f>
        <v>--</v>
      </c>
      <c r="U111" s="159" t="str" cm="1">
        <f t="array" ref="U111">IF(D111="Electric","--",IF(D111="Gasoline",_xlfn._xlws.FILTER(LSIEF[HC DR],(LSIEF[Fuel]=D111)*(LSIEF[HP Bin]=I111)*(LSIEF[Model Year]=E111)),""))</f>
        <v>--</v>
      </c>
      <c r="V111" s="159">
        <f t="shared" si="21"/>
        <v>0</v>
      </c>
      <c r="W111" s="158" t="str" cm="1">
        <f t="array" ref="W111">IF(D111="Electric","--",IF(D111="Diesel",_xlfn._xlws.FILTER(ORDEF[NOXzh],(ORDEF[HP]=I111)*(ORDEF[Model_Year]=E111)),""))</f>
        <v>--</v>
      </c>
      <c r="X111" s="158" t="str" cm="1">
        <f t="array" ref="X111">IF(D111="Electric","--",IF(D111="Gasoline",_xlfn._xlws.FILTER(LSIEF[NOX-ZH (g/hp-hr)],(LSIEF[Fuel]=D111)*(LSIEF[HP Bin]=I111)*(LSIEF[Model Year]=E111)),""))</f>
        <v>--</v>
      </c>
      <c r="Y111" s="158">
        <f t="shared" si="22"/>
        <v>0</v>
      </c>
      <c r="Z111" s="159" t="str" cm="1">
        <f t="array" ref="Z111">IF(D111="Electric","--",IF(D111="Diesel",_xlfn._xlws.FILTER(ORDEF[NOXdr],(ORDEF[HP]=I111)*(ORDEF[Model_Year]=E111)),""))</f>
        <v>--</v>
      </c>
      <c r="AA111" s="159" t="str" cm="1">
        <f t="array" ref="AA111">IF(E111="Electric","--",IF(D111="Gasoline",_xlfn._xlws.FILTER(LSIEF[NOX DR],(LSIEF[Fuel]=D111)*(LSIEF[HP Bin]=I111)*(LSIEF[Model Year]=E111)),""))</f>
        <v/>
      </c>
      <c r="AB111" s="159">
        <f t="shared" si="23"/>
        <v>0</v>
      </c>
      <c r="AC111" s="158" t="str" cm="1">
        <f t="array" ref="AC111">IF(D111="Electric","--",IF(D111="Diesel",_xlfn._xlws.FILTER(DFCF[Fuel_HC],(DFCF[MY]=E111)),""))</f>
        <v>--</v>
      </c>
      <c r="AD111" s="158" t="str" cm="1">
        <f t="array" ref="AD111">IF(D111="Electric","--",IF(D111="Gasoline",_xlfn._xlws.FILTER(GFCF[Fuel_HC],(GFCF[MY]=E111)),""))</f>
        <v>--</v>
      </c>
      <c r="AE111" s="158">
        <f t="shared" si="24"/>
        <v>0</v>
      </c>
      <c r="AF111" s="157" t="str" cm="1">
        <f t="array" ref="AF111">IF(D111="Electric","--",IF(D111="Diesel",_xlfn._xlws.FILTER(DFCF[Fuel_NOX],(DFCF[MY]=E111)),""))</f>
        <v>--</v>
      </c>
      <c r="AG111" s="157" t="str" cm="1">
        <f t="array" ref="AG111">IF(D111="Electric","--",IF(D111="Gasoline",_xlfn._xlws.FILTER(GFCF[Fuel_NOX],(GFCF[MY]=E111)),""))</f>
        <v>--</v>
      </c>
      <c r="AH111" s="157">
        <f t="shared" si="25"/>
        <v>0</v>
      </c>
      <c r="AI111" s="158">
        <f t="shared" si="26"/>
        <v>0</v>
      </c>
      <c r="AJ111" s="158">
        <f t="shared" si="27"/>
        <v>0</v>
      </c>
      <c r="AK111" s="158" t="str">
        <f t="shared" si="28"/>
        <v>--</v>
      </c>
      <c r="AL111" s="158" t="str">
        <f t="shared" si="29"/>
        <v>--</v>
      </c>
      <c r="AM111" s="158" t="str">
        <f t="shared" si="30"/>
        <v>--</v>
      </c>
      <c r="AN111" s="158" t="str">
        <f t="shared" si="31"/>
        <v>--</v>
      </c>
      <c r="AO111" s="158" t="str">
        <f t="shared" si="32"/>
        <v>--</v>
      </c>
      <c r="AP111" s="157"/>
      <c r="AS111" s="44"/>
    </row>
    <row r="112" spans="1:45" s="47" customFormat="1" x14ac:dyDescent="0.35">
      <c r="A112" s="157">
        <v>111</v>
      </c>
      <c r="B112" s="157" t="s">
        <v>102</v>
      </c>
      <c r="C112" s="157" t="s">
        <v>99</v>
      </c>
      <c r="D112" s="157" t="s">
        <v>49</v>
      </c>
      <c r="E112" s="157">
        <v>1995</v>
      </c>
      <c r="F112" s="157">
        <v>115</v>
      </c>
      <c r="G112" s="157">
        <v>769.61224489795916</v>
      </c>
      <c r="H112" s="157"/>
      <c r="I112" s="157">
        <f t="shared" si="17"/>
        <v>175</v>
      </c>
      <c r="J112" s="157" t="str">
        <f>IF(D112="Electric","--",IF(D112="Diesel",VLOOKUP(C112,[2]ORDLF!A:B,2,FALSE),""))</f>
        <v>--</v>
      </c>
      <c r="K112" s="157" t="str">
        <f>IF(D112="Electric","--",IF(D112="Gasoline",VLOOKUP(C112,LSILF!A:C,3,FALSE),""))</f>
        <v>--</v>
      </c>
      <c r="L112" s="158">
        <f t="shared" si="33"/>
        <v>0</v>
      </c>
      <c r="M112" s="157" t="str" cm="1">
        <f t="array" ref="M112">IF(D112="Electric","--",IF(D112="Diesel",_xlfn._xlws.FILTER(DIESCH[CH Cap],(DIESCH[HP Bin]=I112)),""))</f>
        <v>--</v>
      </c>
      <c r="N112" s="157" t="str" cm="1">
        <f t="array" ref="N112">IF(D112="Electric","--",IF(D112="Gasoline",_xlfn._xlws.FILTER(LSICH[CH Cap],(LSICH[Fuel Type]=D112)*(LSICH[MY]=E112)),""))</f>
        <v>--</v>
      </c>
      <c r="O112" s="157">
        <f t="shared" si="18"/>
        <v>0</v>
      </c>
      <c r="P112" s="157">
        <f t="shared" si="19"/>
        <v>16931.4693877551</v>
      </c>
      <c r="Q112" s="157" t="str" cm="1">
        <f t="array" ref="Q112">IF(D112="Electric","--",IF(D112="Diesel",_xlfn._xlws.FILTER(ORDEF[HC-ZH (g/hp-hr)],(ORDEF[HP]=I112)*(ORDEF[Model_Year]=E112)),""))</f>
        <v>--</v>
      </c>
      <c r="R112" s="157" t="str" cm="1">
        <f t="array" ref="R112">IF(D112="Electric","--",IF(D112="Gasoline",_xlfn._xlws.FILTER(LSIEF[HC-ZH (g/hp-hr)],(LSIEF[Fuel]=D112)*(LSIEF[HP Bin]=I112)*(LSIEF[Model Year]=E112)),""))</f>
        <v>--</v>
      </c>
      <c r="S112" s="158">
        <f t="shared" si="20"/>
        <v>0</v>
      </c>
      <c r="T112" s="159" t="str" cm="1">
        <f t="array" ref="T112">IF(D112="Electric","--",IF(D112="Diesel",_xlfn._xlws.FILTER(ORDEF[HCDR],(ORDEF[HP]=I112)*(ORDEF[Model_Year]=E112),),""))</f>
        <v>--</v>
      </c>
      <c r="U112" s="159" t="str" cm="1">
        <f t="array" ref="U112">IF(D112="Electric","--",IF(D112="Gasoline",_xlfn._xlws.FILTER(LSIEF[HC DR],(LSIEF[Fuel]=D112)*(LSIEF[HP Bin]=I112)*(LSIEF[Model Year]=E112)),""))</f>
        <v>--</v>
      </c>
      <c r="V112" s="159">
        <f t="shared" si="21"/>
        <v>0</v>
      </c>
      <c r="W112" s="158" t="str" cm="1">
        <f t="array" ref="W112">IF(D112="Electric","--",IF(D112="Diesel",_xlfn._xlws.FILTER(ORDEF[NOXzh],(ORDEF[HP]=I112)*(ORDEF[Model_Year]=E112)),""))</f>
        <v>--</v>
      </c>
      <c r="X112" s="158" t="str" cm="1">
        <f t="array" ref="X112">IF(D112="Electric","--",IF(D112="Gasoline",_xlfn._xlws.FILTER(LSIEF[NOX-ZH (g/hp-hr)],(LSIEF[Fuel]=D112)*(LSIEF[HP Bin]=I112)*(LSIEF[Model Year]=E112)),""))</f>
        <v>--</v>
      </c>
      <c r="Y112" s="158">
        <f t="shared" si="22"/>
        <v>0</v>
      </c>
      <c r="Z112" s="159" t="str" cm="1">
        <f t="array" ref="Z112">IF(D112="Electric","--",IF(D112="Diesel",_xlfn._xlws.FILTER(ORDEF[NOXdr],(ORDEF[HP]=I112)*(ORDEF[Model_Year]=E112)),""))</f>
        <v>--</v>
      </c>
      <c r="AA112" s="159" t="str" cm="1">
        <f t="array" ref="AA112">IF(E112="Electric","--",IF(D112="Gasoline",_xlfn._xlws.FILTER(LSIEF[NOX DR],(LSIEF[Fuel]=D112)*(LSIEF[HP Bin]=I112)*(LSIEF[Model Year]=E112)),""))</f>
        <v/>
      </c>
      <c r="AB112" s="159">
        <f t="shared" si="23"/>
        <v>0</v>
      </c>
      <c r="AC112" s="158" t="str" cm="1">
        <f t="array" ref="AC112">IF(D112="Electric","--",IF(D112="Diesel",_xlfn._xlws.FILTER(DFCF[Fuel_HC],(DFCF[MY]=E112)),""))</f>
        <v>--</v>
      </c>
      <c r="AD112" s="158" t="str" cm="1">
        <f t="array" ref="AD112">IF(D112="Electric","--",IF(D112="Gasoline",_xlfn._xlws.FILTER(GFCF[Fuel_HC],(GFCF[MY]=E112)),""))</f>
        <v>--</v>
      </c>
      <c r="AE112" s="158">
        <f t="shared" si="24"/>
        <v>0</v>
      </c>
      <c r="AF112" s="157" t="str" cm="1">
        <f t="array" ref="AF112">IF(D112="Electric","--",IF(D112="Diesel",_xlfn._xlws.FILTER(DFCF[Fuel_NOX],(DFCF[MY]=E112)),""))</f>
        <v>--</v>
      </c>
      <c r="AG112" s="157" t="str" cm="1">
        <f t="array" ref="AG112">IF(D112="Electric","--",IF(D112="Gasoline",_xlfn._xlws.FILTER(GFCF[Fuel_NOX],(GFCF[MY]=E112)),""))</f>
        <v>--</v>
      </c>
      <c r="AH112" s="157">
        <f t="shared" si="25"/>
        <v>0</v>
      </c>
      <c r="AI112" s="158">
        <f t="shared" si="26"/>
        <v>0</v>
      </c>
      <c r="AJ112" s="158">
        <f t="shared" si="27"/>
        <v>0</v>
      </c>
      <c r="AK112" s="158" t="str">
        <f t="shared" si="28"/>
        <v>--</v>
      </c>
      <c r="AL112" s="158" t="str">
        <f t="shared" si="29"/>
        <v>--</v>
      </c>
      <c r="AM112" s="158" t="str">
        <f t="shared" si="30"/>
        <v>--</v>
      </c>
      <c r="AN112" s="158" t="str">
        <f t="shared" si="31"/>
        <v>--</v>
      </c>
      <c r="AO112" s="158" t="str">
        <f t="shared" si="32"/>
        <v>--</v>
      </c>
      <c r="AP112" s="157"/>
      <c r="AS112" s="44"/>
    </row>
    <row r="113" spans="1:45" s="47" customFormat="1" x14ac:dyDescent="0.35">
      <c r="A113" s="157">
        <v>112</v>
      </c>
      <c r="B113" s="157">
        <v>77170</v>
      </c>
      <c r="C113" s="157" t="s">
        <v>99</v>
      </c>
      <c r="D113" s="157" t="s">
        <v>49</v>
      </c>
      <c r="E113" s="157">
        <v>1996</v>
      </c>
      <c r="F113" s="157">
        <v>80</v>
      </c>
      <c r="G113" s="157">
        <v>769.61224489795916</v>
      </c>
      <c r="H113" s="157"/>
      <c r="I113" s="157">
        <f t="shared" si="17"/>
        <v>100</v>
      </c>
      <c r="J113" s="157" t="str">
        <f>IF(D113="Electric","--",IF(D113="Diesel",VLOOKUP(C113,[2]ORDLF!A:B,2,FALSE),""))</f>
        <v>--</v>
      </c>
      <c r="K113" s="157" t="str">
        <f>IF(D113="Electric","--",IF(D113="Gasoline",VLOOKUP(C113,LSILF!A:C,3,FALSE),""))</f>
        <v>--</v>
      </c>
      <c r="L113" s="158">
        <f t="shared" si="33"/>
        <v>0</v>
      </c>
      <c r="M113" s="157" t="str" cm="1">
        <f t="array" ref="M113">IF(D113="Electric","--",IF(D113="Diesel",_xlfn._xlws.FILTER(DIESCH[CH Cap],(DIESCH[HP Bin]=I113)),""))</f>
        <v>--</v>
      </c>
      <c r="N113" s="157" t="str" cm="1">
        <f t="array" ref="N113">IF(D113="Electric","--",IF(D113="Gasoline",_xlfn._xlws.FILTER(LSICH[CH Cap],(LSICH[Fuel Type]=D113)*(LSICH[MY]=E113)),""))</f>
        <v>--</v>
      </c>
      <c r="O113" s="157">
        <f t="shared" si="18"/>
        <v>0</v>
      </c>
      <c r="P113" s="157">
        <f t="shared" si="19"/>
        <v>16161.857142857143</v>
      </c>
      <c r="Q113" s="157" t="str" cm="1">
        <f t="array" ref="Q113">IF(D113="Electric","--",IF(D113="Diesel",_xlfn._xlws.FILTER(ORDEF[HC-ZH (g/hp-hr)],(ORDEF[HP]=I113)*(ORDEF[Model_Year]=E113)),""))</f>
        <v>--</v>
      </c>
      <c r="R113" s="157" t="str" cm="1">
        <f t="array" ref="R113">IF(D113="Electric","--",IF(D113="Gasoline",_xlfn._xlws.FILTER(LSIEF[HC-ZH (g/hp-hr)],(LSIEF[Fuel]=D113)*(LSIEF[HP Bin]=I113)*(LSIEF[Model Year]=E113)),""))</f>
        <v>--</v>
      </c>
      <c r="S113" s="158">
        <f t="shared" si="20"/>
        <v>0</v>
      </c>
      <c r="T113" s="159" t="str" cm="1">
        <f t="array" ref="T113">IF(D113="Electric","--",IF(D113="Diesel",_xlfn._xlws.FILTER(ORDEF[HCDR],(ORDEF[HP]=I113)*(ORDEF[Model_Year]=E113),),""))</f>
        <v>--</v>
      </c>
      <c r="U113" s="159" t="str" cm="1">
        <f t="array" ref="U113">IF(D113="Electric","--",IF(D113="Gasoline",_xlfn._xlws.FILTER(LSIEF[HC DR],(LSIEF[Fuel]=D113)*(LSIEF[HP Bin]=I113)*(LSIEF[Model Year]=E113)),""))</f>
        <v>--</v>
      </c>
      <c r="V113" s="159">
        <f t="shared" si="21"/>
        <v>0</v>
      </c>
      <c r="W113" s="158" t="str" cm="1">
        <f t="array" ref="W113">IF(D113="Electric","--",IF(D113="Diesel",_xlfn._xlws.FILTER(ORDEF[NOXzh],(ORDEF[HP]=I113)*(ORDEF[Model_Year]=E113)),""))</f>
        <v>--</v>
      </c>
      <c r="X113" s="158" t="str" cm="1">
        <f t="array" ref="X113">IF(D113="Electric","--",IF(D113="Gasoline",_xlfn._xlws.FILTER(LSIEF[NOX-ZH (g/hp-hr)],(LSIEF[Fuel]=D113)*(LSIEF[HP Bin]=I113)*(LSIEF[Model Year]=E113)),""))</f>
        <v>--</v>
      </c>
      <c r="Y113" s="158">
        <f t="shared" si="22"/>
        <v>0</v>
      </c>
      <c r="Z113" s="159" t="str" cm="1">
        <f t="array" ref="Z113">IF(D113="Electric","--",IF(D113="Diesel",_xlfn._xlws.FILTER(ORDEF[NOXdr],(ORDEF[HP]=I113)*(ORDEF[Model_Year]=E113)),""))</f>
        <v>--</v>
      </c>
      <c r="AA113" s="159" t="str" cm="1">
        <f t="array" ref="AA113">IF(E113="Electric","--",IF(D113="Gasoline",_xlfn._xlws.FILTER(LSIEF[NOX DR],(LSIEF[Fuel]=D113)*(LSIEF[HP Bin]=I113)*(LSIEF[Model Year]=E113)),""))</f>
        <v/>
      </c>
      <c r="AB113" s="159">
        <f t="shared" si="23"/>
        <v>0</v>
      </c>
      <c r="AC113" s="158" t="str" cm="1">
        <f t="array" ref="AC113">IF(D113="Electric","--",IF(D113="Diesel",_xlfn._xlws.FILTER(DFCF[Fuel_HC],(DFCF[MY]=E113)),""))</f>
        <v>--</v>
      </c>
      <c r="AD113" s="158" t="str" cm="1">
        <f t="array" ref="AD113">IF(D113="Electric","--",IF(D113="Gasoline",_xlfn._xlws.FILTER(GFCF[Fuel_HC],(GFCF[MY]=E113)),""))</f>
        <v>--</v>
      </c>
      <c r="AE113" s="158">
        <f t="shared" si="24"/>
        <v>0</v>
      </c>
      <c r="AF113" s="157" t="str" cm="1">
        <f t="array" ref="AF113">IF(D113="Electric","--",IF(D113="Diesel",_xlfn._xlws.FILTER(DFCF[Fuel_NOX],(DFCF[MY]=E113)),""))</f>
        <v>--</v>
      </c>
      <c r="AG113" s="157" t="str" cm="1">
        <f t="array" ref="AG113">IF(D113="Electric","--",IF(D113="Gasoline",_xlfn._xlws.FILTER(GFCF[Fuel_NOX],(GFCF[MY]=E113)),""))</f>
        <v>--</v>
      </c>
      <c r="AH113" s="157">
        <f t="shared" si="25"/>
        <v>0</v>
      </c>
      <c r="AI113" s="158">
        <f t="shared" si="26"/>
        <v>0</v>
      </c>
      <c r="AJ113" s="158">
        <f t="shared" si="27"/>
        <v>0</v>
      </c>
      <c r="AK113" s="158" t="str">
        <f t="shared" si="28"/>
        <v>--</v>
      </c>
      <c r="AL113" s="158" t="str">
        <f t="shared" si="29"/>
        <v>--</v>
      </c>
      <c r="AM113" s="158" t="str">
        <f t="shared" si="30"/>
        <v>--</v>
      </c>
      <c r="AN113" s="158" t="str">
        <f t="shared" si="31"/>
        <v>--</v>
      </c>
      <c r="AO113" s="158" t="str">
        <f t="shared" si="32"/>
        <v>--</v>
      </c>
      <c r="AP113" s="157"/>
      <c r="AS113" s="44"/>
    </row>
    <row r="114" spans="1:45" s="47" customFormat="1" x14ac:dyDescent="0.35">
      <c r="A114" s="157">
        <v>113</v>
      </c>
      <c r="B114" s="157">
        <v>77194</v>
      </c>
      <c r="C114" s="157" t="s">
        <v>99</v>
      </c>
      <c r="D114" s="157" t="s">
        <v>49</v>
      </c>
      <c r="E114" s="157">
        <v>1996</v>
      </c>
      <c r="F114" s="157">
        <v>80</v>
      </c>
      <c r="G114" s="157">
        <v>769.61224489795916</v>
      </c>
      <c r="H114" s="157"/>
      <c r="I114" s="157">
        <f t="shared" si="17"/>
        <v>100</v>
      </c>
      <c r="J114" s="157" t="str">
        <f>IF(D114="Electric","--",IF(D114="Diesel",VLOOKUP(C114,[2]ORDLF!A:B,2,FALSE),""))</f>
        <v>--</v>
      </c>
      <c r="K114" s="157" t="str">
        <f>IF(D114="Electric","--",IF(D114="Gasoline",VLOOKUP(C114,LSILF!A:C,3,FALSE),""))</f>
        <v>--</v>
      </c>
      <c r="L114" s="158">
        <f t="shared" si="33"/>
        <v>0</v>
      </c>
      <c r="M114" s="157" t="str" cm="1">
        <f t="array" ref="M114">IF(D114="Electric","--",IF(D114="Diesel",_xlfn._xlws.FILTER(DIESCH[CH Cap],(DIESCH[HP Bin]=I114)),""))</f>
        <v>--</v>
      </c>
      <c r="N114" s="157" t="str" cm="1">
        <f t="array" ref="N114">IF(D114="Electric","--",IF(D114="Gasoline",_xlfn._xlws.FILTER(LSICH[CH Cap],(LSICH[Fuel Type]=D114)*(LSICH[MY]=E114)),""))</f>
        <v>--</v>
      </c>
      <c r="O114" s="157">
        <f t="shared" si="18"/>
        <v>0</v>
      </c>
      <c r="P114" s="157">
        <f t="shared" si="19"/>
        <v>16161.857142857143</v>
      </c>
      <c r="Q114" s="157" t="str" cm="1">
        <f t="array" ref="Q114">IF(D114="Electric","--",IF(D114="Diesel",_xlfn._xlws.FILTER(ORDEF[HC-ZH (g/hp-hr)],(ORDEF[HP]=I114)*(ORDEF[Model_Year]=E114)),""))</f>
        <v>--</v>
      </c>
      <c r="R114" s="157" t="str" cm="1">
        <f t="array" ref="R114">IF(D114="Electric","--",IF(D114="Gasoline",_xlfn._xlws.FILTER(LSIEF[HC-ZH (g/hp-hr)],(LSIEF[Fuel]=D114)*(LSIEF[HP Bin]=I114)*(LSIEF[Model Year]=E114)),""))</f>
        <v>--</v>
      </c>
      <c r="S114" s="158">
        <f t="shared" si="20"/>
        <v>0</v>
      </c>
      <c r="T114" s="159" t="str" cm="1">
        <f t="array" ref="T114">IF(D114="Electric","--",IF(D114="Diesel",_xlfn._xlws.FILTER(ORDEF[HCDR],(ORDEF[HP]=I114)*(ORDEF[Model_Year]=E114),),""))</f>
        <v>--</v>
      </c>
      <c r="U114" s="159" t="str" cm="1">
        <f t="array" ref="U114">IF(D114="Electric","--",IF(D114="Gasoline",_xlfn._xlws.FILTER(LSIEF[HC DR],(LSIEF[Fuel]=D114)*(LSIEF[HP Bin]=I114)*(LSIEF[Model Year]=E114)),""))</f>
        <v>--</v>
      </c>
      <c r="V114" s="159">
        <f t="shared" si="21"/>
        <v>0</v>
      </c>
      <c r="W114" s="158" t="str" cm="1">
        <f t="array" ref="W114">IF(D114="Electric","--",IF(D114="Diesel",_xlfn._xlws.FILTER(ORDEF[NOXzh],(ORDEF[HP]=I114)*(ORDEF[Model_Year]=E114)),""))</f>
        <v>--</v>
      </c>
      <c r="X114" s="158" t="str" cm="1">
        <f t="array" ref="X114">IF(D114="Electric","--",IF(D114="Gasoline",_xlfn._xlws.FILTER(LSIEF[NOX-ZH (g/hp-hr)],(LSIEF[Fuel]=D114)*(LSIEF[HP Bin]=I114)*(LSIEF[Model Year]=E114)),""))</f>
        <v>--</v>
      </c>
      <c r="Y114" s="158">
        <f t="shared" si="22"/>
        <v>0</v>
      </c>
      <c r="Z114" s="159" t="str" cm="1">
        <f t="array" ref="Z114">IF(D114="Electric","--",IF(D114="Diesel",_xlfn._xlws.FILTER(ORDEF[NOXdr],(ORDEF[HP]=I114)*(ORDEF[Model_Year]=E114)),""))</f>
        <v>--</v>
      </c>
      <c r="AA114" s="159" t="str" cm="1">
        <f t="array" ref="AA114">IF(E114="Electric","--",IF(D114="Gasoline",_xlfn._xlws.FILTER(LSIEF[NOX DR],(LSIEF[Fuel]=D114)*(LSIEF[HP Bin]=I114)*(LSIEF[Model Year]=E114)),""))</f>
        <v/>
      </c>
      <c r="AB114" s="159">
        <f t="shared" si="23"/>
        <v>0</v>
      </c>
      <c r="AC114" s="158" t="str" cm="1">
        <f t="array" ref="AC114">IF(D114="Electric","--",IF(D114="Diesel",_xlfn._xlws.FILTER(DFCF[Fuel_HC],(DFCF[MY]=E114)),""))</f>
        <v>--</v>
      </c>
      <c r="AD114" s="158" t="str" cm="1">
        <f t="array" ref="AD114">IF(D114="Electric","--",IF(D114="Gasoline",_xlfn._xlws.FILTER(GFCF[Fuel_HC],(GFCF[MY]=E114)),""))</f>
        <v>--</v>
      </c>
      <c r="AE114" s="158">
        <f t="shared" si="24"/>
        <v>0</v>
      </c>
      <c r="AF114" s="157" t="str" cm="1">
        <f t="array" ref="AF114">IF(D114="Electric","--",IF(D114="Diesel",_xlfn._xlws.FILTER(DFCF[Fuel_NOX],(DFCF[MY]=E114)),""))</f>
        <v>--</v>
      </c>
      <c r="AG114" s="157" t="str" cm="1">
        <f t="array" ref="AG114">IF(D114="Electric","--",IF(D114="Gasoline",_xlfn._xlws.FILTER(GFCF[Fuel_NOX],(GFCF[MY]=E114)),""))</f>
        <v>--</v>
      </c>
      <c r="AH114" s="157">
        <f t="shared" si="25"/>
        <v>0</v>
      </c>
      <c r="AI114" s="158">
        <f t="shared" si="26"/>
        <v>0</v>
      </c>
      <c r="AJ114" s="158">
        <f t="shared" si="27"/>
        <v>0</v>
      </c>
      <c r="AK114" s="158" t="str">
        <f t="shared" si="28"/>
        <v>--</v>
      </c>
      <c r="AL114" s="158" t="str">
        <f t="shared" si="29"/>
        <v>--</v>
      </c>
      <c r="AM114" s="158" t="str">
        <f t="shared" si="30"/>
        <v>--</v>
      </c>
      <c r="AN114" s="158" t="str">
        <f t="shared" si="31"/>
        <v>--</v>
      </c>
      <c r="AO114" s="158" t="str">
        <f t="shared" si="32"/>
        <v>--</v>
      </c>
      <c r="AP114" s="157"/>
      <c r="AS114" s="44"/>
    </row>
    <row r="115" spans="1:45" s="47" customFormat="1" x14ac:dyDescent="0.35">
      <c r="A115" s="157">
        <v>114</v>
      </c>
      <c r="B115" s="157" t="s">
        <v>103</v>
      </c>
      <c r="C115" s="157" t="s">
        <v>99</v>
      </c>
      <c r="D115" s="157" t="s">
        <v>49</v>
      </c>
      <c r="E115" s="157">
        <v>2002</v>
      </c>
      <c r="F115" s="157">
        <v>115</v>
      </c>
      <c r="G115" s="157">
        <v>769.61224489795916</v>
      </c>
      <c r="H115" s="157"/>
      <c r="I115" s="157">
        <f t="shared" si="17"/>
        <v>175</v>
      </c>
      <c r="J115" s="157" t="str">
        <f>IF(D115="Electric","--",IF(D115="Diesel",VLOOKUP(C115,[2]ORDLF!A:B,2,FALSE),""))</f>
        <v>--</v>
      </c>
      <c r="K115" s="157" t="str">
        <f>IF(D115="Electric","--",IF(D115="Gasoline",VLOOKUP(C115,LSILF!A:C,3,FALSE),""))</f>
        <v>--</v>
      </c>
      <c r="L115" s="158">
        <f t="shared" si="33"/>
        <v>0</v>
      </c>
      <c r="M115" s="157" t="str" cm="1">
        <f t="array" ref="M115">IF(D115="Electric","--",IF(D115="Diesel",_xlfn._xlws.FILTER(DIESCH[CH Cap],(DIESCH[HP Bin]=I115)),""))</f>
        <v>--</v>
      </c>
      <c r="N115" s="157" t="str" cm="1">
        <f t="array" ref="N115">IF(D115="Electric","--",IF(D115="Gasoline",_xlfn._xlws.FILTER(LSICH[CH Cap],(LSICH[Fuel Type]=D115)*(LSICH[MY]=E115)),""))</f>
        <v>--</v>
      </c>
      <c r="O115" s="157">
        <f t="shared" si="18"/>
        <v>0</v>
      </c>
      <c r="P115" s="157">
        <f t="shared" si="19"/>
        <v>11544.183673469388</v>
      </c>
      <c r="Q115" s="157" t="str" cm="1">
        <f t="array" ref="Q115">IF(D115="Electric","--",IF(D115="Diesel",_xlfn._xlws.FILTER(ORDEF[HC-ZH (g/hp-hr)],(ORDEF[HP]=I115)*(ORDEF[Model_Year]=E115)),""))</f>
        <v>--</v>
      </c>
      <c r="R115" s="157" t="str" cm="1">
        <f t="array" ref="R115">IF(D115="Electric","--",IF(D115="Gasoline",_xlfn._xlws.FILTER(LSIEF[HC-ZH (g/hp-hr)],(LSIEF[Fuel]=D115)*(LSIEF[HP Bin]=I115)*(LSIEF[Model Year]=E115)),""))</f>
        <v>--</v>
      </c>
      <c r="S115" s="158">
        <f t="shared" si="20"/>
        <v>0</v>
      </c>
      <c r="T115" s="159" t="str" cm="1">
        <f t="array" ref="T115">IF(D115="Electric","--",IF(D115="Diesel",_xlfn._xlws.FILTER(ORDEF[HCDR],(ORDEF[HP]=I115)*(ORDEF[Model_Year]=E115),),""))</f>
        <v>--</v>
      </c>
      <c r="U115" s="159" t="str" cm="1">
        <f t="array" ref="U115">IF(D115="Electric","--",IF(D115="Gasoline",_xlfn._xlws.FILTER(LSIEF[HC DR],(LSIEF[Fuel]=D115)*(LSIEF[HP Bin]=I115)*(LSIEF[Model Year]=E115)),""))</f>
        <v>--</v>
      </c>
      <c r="V115" s="159">
        <f t="shared" si="21"/>
        <v>0</v>
      </c>
      <c r="W115" s="158" t="str" cm="1">
        <f t="array" ref="W115">IF(D115="Electric","--",IF(D115="Diesel",_xlfn._xlws.FILTER(ORDEF[NOXzh],(ORDEF[HP]=I115)*(ORDEF[Model_Year]=E115)),""))</f>
        <v>--</v>
      </c>
      <c r="X115" s="158" t="str" cm="1">
        <f t="array" ref="X115">IF(D115="Electric","--",IF(D115="Gasoline",_xlfn._xlws.FILTER(LSIEF[NOX-ZH (g/hp-hr)],(LSIEF[Fuel]=D115)*(LSIEF[HP Bin]=I115)*(LSIEF[Model Year]=E115)),""))</f>
        <v>--</v>
      </c>
      <c r="Y115" s="158">
        <f t="shared" si="22"/>
        <v>0</v>
      </c>
      <c r="Z115" s="159" t="str" cm="1">
        <f t="array" ref="Z115">IF(D115="Electric","--",IF(D115="Diesel",_xlfn._xlws.FILTER(ORDEF[NOXdr],(ORDEF[HP]=I115)*(ORDEF[Model_Year]=E115)),""))</f>
        <v>--</v>
      </c>
      <c r="AA115" s="159" t="str" cm="1">
        <f t="array" ref="AA115">IF(E115="Electric","--",IF(D115="Gasoline",_xlfn._xlws.FILTER(LSIEF[NOX DR],(LSIEF[Fuel]=D115)*(LSIEF[HP Bin]=I115)*(LSIEF[Model Year]=E115)),""))</f>
        <v/>
      </c>
      <c r="AB115" s="159">
        <f t="shared" si="23"/>
        <v>0</v>
      </c>
      <c r="AC115" s="158" t="str" cm="1">
        <f t="array" ref="AC115">IF(D115="Electric","--",IF(D115="Diesel",_xlfn._xlws.FILTER(DFCF[Fuel_HC],(DFCF[MY]=E115)),""))</f>
        <v>--</v>
      </c>
      <c r="AD115" s="158" t="str" cm="1">
        <f t="array" ref="AD115">IF(D115="Electric","--",IF(D115="Gasoline",_xlfn._xlws.FILTER(GFCF[Fuel_HC],(GFCF[MY]=E115)),""))</f>
        <v>--</v>
      </c>
      <c r="AE115" s="158">
        <f t="shared" si="24"/>
        <v>0</v>
      </c>
      <c r="AF115" s="157" t="str" cm="1">
        <f t="array" ref="AF115">IF(D115="Electric","--",IF(D115="Diesel",_xlfn._xlws.FILTER(DFCF[Fuel_NOX],(DFCF[MY]=E115)),""))</f>
        <v>--</v>
      </c>
      <c r="AG115" s="157" t="str" cm="1">
        <f t="array" ref="AG115">IF(D115="Electric","--",IF(D115="Gasoline",_xlfn._xlws.FILTER(GFCF[Fuel_NOX],(GFCF[MY]=E115)),""))</f>
        <v>--</v>
      </c>
      <c r="AH115" s="157">
        <f t="shared" si="25"/>
        <v>0</v>
      </c>
      <c r="AI115" s="158">
        <f t="shared" si="26"/>
        <v>0</v>
      </c>
      <c r="AJ115" s="158">
        <f t="shared" si="27"/>
        <v>0</v>
      </c>
      <c r="AK115" s="158" t="str">
        <f t="shared" si="28"/>
        <v>--</v>
      </c>
      <c r="AL115" s="158" t="str">
        <f t="shared" si="29"/>
        <v>--</v>
      </c>
      <c r="AM115" s="158" t="str">
        <f t="shared" si="30"/>
        <v>--</v>
      </c>
      <c r="AN115" s="158" t="str">
        <f t="shared" si="31"/>
        <v>--</v>
      </c>
      <c r="AO115" s="158" t="str">
        <f t="shared" si="32"/>
        <v>--</v>
      </c>
      <c r="AP115" s="157"/>
      <c r="AS115" s="44"/>
    </row>
    <row r="116" spans="1:45" s="47" customFormat="1" x14ac:dyDescent="0.35">
      <c r="A116" s="157">
        <v>115</v>
      </c>
      <c r="B116" s="157">
        <v>770047</v>
      </c>
      <c r="C116" s="157" t="s">
        <v>99</v>
      </c>
      <c r="D116" s="157" t="s">
        <v>49</v>
      </c>
      <c r="E116" s="157">
        <v>2005</v>
      </c>
      <c r="F116" s="157">
        <v>80</v>
      </c>
      <c r="G116" s="157">
        <v>769.61224489795916</v>
      </c>
      <c r="H116" s="157"/>
      <c r="I116" s="157">
        <f t="shared" si="17"/>
        <v>100</v>
      </c>
      <c r="J116" s="157" t="str">
        <f>IF(D116="Electric","--",IF(D116="Diesel",VLOOKUP(C116,[2]ORDLF!A:B,2,FALSE),""))</f>
        <v>--</v>
      </c>
      <c r="K116" s="157" t="str">
        <f>IF(D116="Electric","--",IF(D116="Gasoline",VLOOKUP(C116,LSILF!A:C,3,FALSE),""))</f>
        <v>--</v>
      </c>
      <c r="L116" s="158">
        <f t="shared" si="33"/>
        <v>0</v>
      </c>
      <c r="M116" s="157" t="str" cm="1">
        <f t="array" ref="M116">IF(D116="Electric","--",IF(D116="Diesel",_xlfn._xlws.FILTER(DIESCH[CH Cap],(DIESCH[HP Bin]=I116)),""))</f>
        <v>--</v>
      </c>
      <c r="N116" s="157" t="str" cm="1">
        <f t="array" ref="N116">IF(D116="Electric","--",IF(D116="Gasoline",_xlfn._xlws.FILTER(LSICH[CH Cap],(LSICH[Fuel Type]=D116)*(LSICH[MY]=E116)),""))</f>
        <v>--</v>
      </c>
      <c r="O116" s="157">
        <f t="shared" si="18"/>
        <v>0</v>
      </c>
      <c r="P116" s="157">
        <f t="shared" si="19"/>
        <v>9235.3469387755104</v>
      </c>
      <c r="Q116" s="157" t="str" cm="1">
        <f t="array" ref="Q116">IF(D116="Electric","--",IF(D116="Diesel",_xlfn._xlws.FILTER(ORDEF[HC-ZH (g/hp-hr)],(ORDEF[HP]=I116)*(ORDEF[Model_Year]=E116)),""))</f>
        <v>--</v>
      </c>
      <c r="R116" s="157" t="str" cm="1">
        <f t="array" ref="R116">IF(D116="Electric","--",IF(D116="Gasoline",_xlfn._xlws.FILTER(LSIEF[HC-ZH (g/hp-hr)],(LSIEF[Fuel]=D116)*(LSIEF[HP Bin]=I116)*(LSIEF[Model Year]=E116)),""))</f>
        <v>--</v>
      </c>
      <c r="S116" s="158">
        <f t="shared" si="20"/>
        <v>0</v>
      </c>
      <c r="T116" s="159" t="str" cm="1">
        <f t="array" ref="T116">IF(D116="Electric","--",IF(D116="Diesel",_xlfn._xlws.FILTER(ORDEF[HCDR],(ORDEF[HP]=I116)*(ORDEF[Model_Year]=E116),),""))</f>
        <v>--</v>
      </c>
      <c r="U116" s="159" t="str" cm="1">
        <f t="array" ref="U116">IF(D116="Electric","--",IF(D116="Gasoline",_xlfn._xlws.FILTER(LSIEF[HC DR],(LSIEF[Fuel]=D116)*(LSIEF[HP Bin]=I116)*(LSIEF[Model Year]=E116)),""))</f>
        <v>--</v>
      </c>
      <c r="V116" s="159">
        <f t="shared" si="21"/>
        <v>0</v>
      </c>
      <c r="W116" s="158" t="str" cm="1">
        <f t="array" ref="W116">IF(D116="Electric","--",IF(D116="Diesel",_xlfn._xlws.FILTER(ORDEF[NOXzh],(ORDEF[HP]=I116)*(ORDEF[Model_Year]=E116)),""))</f>
        <v>--</v>
      </c>
      <c r="X116" s="158" t="str" cm="1">
        <f t="array" ref="X116">IF(D116="Electric","--",IF(D116="Gasoline",_xlfn._xlws.FILTER(LSIEF[NOX-ZH (g/hp-hr)],(LSIEF[Fuel]=D116)*(LSIEF[HP Bin]=I116)*(LSIEF[Model Year]=E116)),""))</f>
        <v>--</v>
      </c>
      <c r="Y116" s="158">
        <f t="shared" si="22"/>
        <v>0</v>
      </c>
      <c r="Z116" s="159" t="str" cm="1">
        <f t="array" ref="Z116">IF(D116="Electric","--",IF(D116="Diesel",_xlfn._xlws.FILTER(ORDEF[NOXdr],(ORDEF[HP]=I116)*(ORDEF[Model_Year]=E116)),""))</f>
        <v>--</v>
      </c>
      <c r="AA116" s="159" t="str" cm="1">
        <f t="array" ref="AA116">IF(E116="Electric","--",IF(D116="Gasoline",_xlfn._xlws.FILTER(LSIEF[NOX DR],(LSIEF[Fuel]=D116)*(LSIEF[HP Bin]=I116)*(LSIEF[Model Year]=E116)),""))</f>
        <v/>
      </c>
      <c r="AB116" s="159">
        <f t="shared" si="23"/>
        <v>0</v>
      </c>
      <c r="AC116" s="158" t="str" cm="1">
        <f t="array" ref="AC116">IF(D116="Electric","--",IF(D116="Diesel",_xlfn._xlws.FILTER(DFCF[Fuel_HC],(DFCF[MY]=E116)),""))</f>
        <v>--</v>
      </c>
      <c r="AD116" s="158" t="str" cm="1">
        <f t="array" ref="AD116">IF(D116="Electric","--",IF(D116="Gasoline",_xlfn._xlws.FILTER(GFCF[Fuel_HC],(GFCF[MY]=E116)),""))</f>
        <v>--</v>
      </c>
      <c r="AE116" s="158">
        <f t="shared" si="24"/>
        <v>0</v>
      </c>
      <c r="AF116" s="157" t="str" cm="1">
        <f t="array" ref="AF116">IF(D116="Electric","--",IF(D116="Diesel",_xlfn._xlws.FILTER(DFCF[Fuel_NOX],(DFCF[MY]=E116)),""))</f>
        <v>--</v>
      </c>
      <c r="AG116" s="157" t="str" cm="1">
        <f t="array" ref="AG116">IF(D116="Electric","--",IF(D116="Gasoline",_xlfn._xlws.FILTER(GFCF[Fuel_NOX],(GFCF[MY]=E116)),""))</f>
        <v>--</v>
      </c>
      <c r="AH116" s="157">
        <f t="shared" si="25"/>
        <v>0</v>
      </c>
      <c r="AI116" s="158">
        <f t="shared" si="26"/>
        <v>0</v>
      </c>
      <c r="AJ116" s="158">
        <f t="shared" si="27"/>
        <v>0</v>
      </c>
      <c r="AK116" s="158" t="str">
        <f t="shared" si="28"/>
        <v>--</v>
      </c>
      <c r="AL116" s="158" t="str">
        <f t="shared" si="29"/>
        <v>--</v>
      </c>
      <c r="AM116" s="158" t="str">
        <f t="shared" si="30"/>
        <v>--</v>
      </c>
      <c r="AN116" s="158" t="str">
        <f t="shared" si="31"/>
        <v>--</v>
      </c>
      <c r="AO116" s="158" t="str">
        <f t="shared" si="32"/>
        <v>--</v>
      </c>
      <c r="AP116" s="157"/>
      <c r="AS116" s="44"/>
    </row>
    <row r="117" spans="1:45" s="47" customFormat="1" x14ac:dyDescent="0.35">
      <c r="A117" s="157">
        <v>116</v>
      </c>
      <c r="B117" s="157" t="s">
        <v>104</v>
      </c>
      <c r="C117" s="157" t="s">
        <v>99</v>
      </c>
      <c r="D117" s="157" t="s">
        <v>49</v>
      </c>
      <c r="E117" s="157">
        <v>2007</v>
      </c>
      <c r="F117" s="157">
        <v>115</v>
      </c>
      <c r="G117" s="157">
        <v>769.61224489795916</v>
      </c>
      <c r="H117" s="157"/>
      <c r="I117" s="157">
        <f t="shared" si="17"/>
        <v>175</v>
      </c>
      <c r="J117" s="157" t="str">
        <f>IF(D117="Electric","--",IF(D117="Diesel",VLOOKUP(C117,[2]ORDLF!A:B,2,FALSE),""))</f>
        <v>--</v>
      </c>
      <c r="K117" s="157" t="str">
        <f>IF(D117="Electric","--",IF(D117="Gasoline",VLOOKUP(C117,LSILF!A:C,3,FALSE),""))</f>
        <v>--</v>
      </c>
      <c r="L117" s="158">
        <f t="shared" si="33"/>
        <v>0</v>
      </c>
      <c r="M117" s="157" t="str" cm="1">
        <f t="array" ref="M117">IF(D117="Electric","--",IF(D117="Diesel",_xlfn._xlws.FILTER(DIESCH[CH Cap],(DIESCH[HP Bin]=I117)),""))</f>
        <v>--</v>
      </c>
      <c r="N117" s="157" t="str" cm="1">
        <f t="array" ref="N117">IF(D117="Electric","--",IF(D117="Gasoline",_xlfn._xlws.FILTER(LSICH[CH Cap],(LSICH[Fuel Type]=D117)*(LSICH[MY]=E117)),""))</f>
        <v>--</v>
      </c>
      <c r="O117" s="157">
        <f t="shared" si="18"/>
        <v>0</v>
      </c>
      <c r="P117" s="157">
        <f t="shared" si="19"/>
        <v>7696.1224489795914</v>
      </c>
      <c r="Q117" s="157" t="str" cm="1">
        <f t="array" ref="Q117">IF(D117="Electric","--",IF(D117="Diesel",_xlfn._xlws.FILTER(ORDEF[HC-ZH (g/hp-hr)],(ORDEF[HP]=I117)*(ORDEF[Model_Year]=E117)),""))</f>
        <v>--</v>
      </c>
      <c r="R117" s="157" t="str" cm="1">
        <f t="array" ref="R117">IF(D117="Electric","--",IF(D117="Gasoline",_xlfn._xlws.FILTER(LSIEF[HC-ZH (g/hp-hr)],(LSIEF[Fuel]=D117)*(LSIEF[HP Bin]=I117)*(LSIEF[Model Year]=E117)),""))</f>
        <v>--</v>
      </c>
      <c r="S117" s="158">
        <f t="shared" si="20"/>
        <v>0</v>
      </c>
      <c r="T117" s="159" t="str" cm="1">
        <f t="array" ref="T117">IF(D117="Electric","--",IF(D117="Diesel",_xlfn._xlws.FILTER(ORDEF[HCDR],(ORDEF[HP]=I117)*(ORDEF[Model_Year]=E117),),""))</f>
        <v>--</v>
      </c>
      <c r="U117" s="159" t="str" cm="1">
        <f t="array" ref="U117">IF(D117="Electric","--",IF(D117="Gasoline",_xlfn._xlws.FILTER(LSIEF[HC DR],(LSIEF[Fuel]=D117)*(LSIEF[HP Bin]=I117)*(LSIEF[Model Year]=E117)),""))</f>
        <v>--</v>
      </c>
      <c r="V117" s="159">
        <f t="shared" si="21"/>
        <v>0</v>
      </c>
      <c r="W117" s="158" t="str" cm="1">
        <f t="array" ref="W117">IF(D117="Electric","--",IF(D117="Diesel",_xlfn._xlws.FILTER(ORDEF[NOXzh],(ORDEF[HP]=I117)*(ORDEF[Model_Year]=E117)),""))</f>
        <v>--</v>
      </c>
      <c r="X117" s="158" t="str" cm="1">
        <f t="array" ref="X117">IF(D117="Electric","--",IF(D117="Gasoline",_xlfn._xlws.FILTER(LSIEF[NOX-ZH (g/hp-hr)],(LSIEF[Fuel]=D117)*(LSIEF[HP Bin]=I117)*(LSIEF[Model Year]=E117)),""))</f>
        <v>--</v>
      </c>
      <c r="Y117" s="158">
        <f t="shared" si="22"/>
        <v>0</v>
      </c>
      <c r="Z117" s="159" t="str" cm="1">
        <f t="array" ref="Z117">IF(D117="Electric","--",IF(D117="Diesel",_xlfn._xlws.FILTER(ORDEF[NOXdr],(ORDEF[HP]=I117)*(ORDEF[Model_Year]=E117)),""))</f>
        <v>--</v>
      </c>
      <c r="AA117" s="159" t="str" cm="1">
        <f t="array" ref="AA117">IF(E117="Electric","--",IF(D117="Gasoline",_xlfn._xlws.FILTER(LSIEF[NOX DR],(LSIEF[Fuel]=D117)*(LSIEF[HP Bin]=I117)*(LSIEF[Model Year]=E117)),""))</f>
        <v/>
      </c>
      <c r="AB117" s="159">
        <f t="shared" si="23"/>
        <v>0</v>
      </c>
      <c r="AC117" s="158" t="str" cm="1">
        <f t="array" ref="AC117">IF(D117="Electric","--",IF(D117="Diesel",_xlfn._xlws.FILTER(DFCF[Fuel_HC],(DFCF[MY]=E117)),""))</f>
        <v>--</v>
      </c>
      <c r="AD117" s="158" t="str" cm="1">
        <f t="array" ref="AD117">IF(D117="Electric","--",IF(D117="Gasoline",_xlfn._xlws.FILTER(GFCF[Fuel_HC],(GFCF[MY]=E117)),""))</f>
        <v>--</v>
      </c>
      <c r="AE117" s="158">
        <f t="shared" si="24"/>
        <v>0</v>
      </c>
      <c r="AF117" s="157" t="str" cm="1">
        <f t="array" ref="AF117">IF(D117="Electric","--",IF(D117="Diesel",_xlfn._xlws.FILTER(DFCF[Fuel_NOX],(DFCF[MY]=E117)),""))</f>
        <v>--</v>
      </c>
      <c r="AG117" s="157" t="str" cm="1">
        <f t="array" ref="AG117">IF(D117="Electric","--",IF(D117="Gasoline",_xlfn._xlws.FILTER(GFCF[Fuel_NOX],(GFCF[MY]=E117)),""))</f>
        <v>--</v>
      </c>
      <c r="AH117" s="157">
        <f t="shared" si="25"/>
        <v>0</v>
      </c>
      <c r="AI117" s="158">
        <f t="shared" si="26"/>
        <v>0</v>
      </c>
      <c r="AJ117" s="158">
        <f t="shared" si="27"/>
        <v>0</v>
      </c>
      <c r="AK117" s="158" t="str">
        <f t="shared" si="28"/>
        <v>--</v>
      </c>
      <c r="AL117" s="158" t="str">
        <f t="shared" si="29"/>
        <v>--</v>
      </c>
      <c r="AM117" s="158" t="str">
        <f t="shared" si="30"/>
        <v>--</v>
      </c>
      <c r="AN117" s="158" t="str">
        <f t="shared" si="31"/>
        <v>--</v>
      </c>
      <c r="AO117" s="158" t="str">
        <f t="shared" si="32"/>
        <v>--</v>
      </c>
      <c r="AP117" s="157"/>
      <c r="AS117" s="44"/>
    </row>
    <row r="118" spans="1:45" s="47" customFormat="1" x14ac:dyDescent="0.35">
      <c r="A118" s="157">
        <v>117</v>
      </c>
      <c r="B118" s="157">
        <v>770328</v>
      </c>
      <c r="C118" s="157" t="s">
        <v>99</v>
      </c>
      <c r="D118" s="157" t="s">
        <v>49</v>
      </c>
      <c r="E118" s="157">
        <v>2011</v>
      </c>
      <c r="F118" s="157">
        <v>80</v>
      </c>
      <c r="G118" s="157">
        <v>769.61224489795916</v>
      </c>
      <c r="H118" s="157"/>
      <c r="I118" s="157">
        <f t="shared" si="17"/>
        <v>100</v>
      </c>
      <c r="J118" s="157" t="str">
        <f>IF(D118="Electric","--",IF(D118="Diesel",VLOOKUP(C118,[2]ORDLF!A:B,2,FALSE),""))</f>
        <v>--</v>
      </c>
      <c r="K118" s="157" t="str">
        <f>IF(D118="Electric","--",IF(D118="Gasoline",VLOOKUP(C118,LSILF!A:C,3,FALSE),""))</f>
        <v>--</v>
      </c>
      <c r="L118" s="158">
        <f t="shared" si="33"/>
        <v>0</v>
      </c>
      <c r="M118" s="157" t="str" cm="1">
        <f t="array" ref="M118">IF(D118="Electric","--",IF(D118="Diesel",_xlfn._xlws.FILTER(DIESCH[CH Cap],(DIESCH[HP Bin]=I118)),""))</f>
        <v>--</v>
      </c>
      <c r="N118" s="157" t="str" cm="1">
        <f t="array" ref="N118">IF(D118="Electric","--",IF(D118="Gasoline",_xlfn._xlws.FILTER(LSICH[CH Cap],(LSICH[Fuel Type]=D118)*(LSICH[MY]=E118)),""))</f>
        <v>--</v>
      </c>
      <c r="O118" s="157">
        <f t="shared" si="18"/>
        <v>0</v>
      </c>
      <c r="P118" s="157">
        <f t="shared" si="19"/>
        <v>4617.6734693877552</v>
      </c>
      <c r="Q118" s="157" t="str" cm="1">
        <f t="array" ref="Q118">IF(D118="Electric","--",IF(D118="Diesel",_xlfn._xlws.FILTER(ORDEF[HC-ZH (g/hp-hr)],(ORDEF[HP]=I118)*(ORDEF[Model_Year]=E118)),""))</f>
        <v>--</v>
      </c>
      <c r="R118" s="157" t="str" cm="1">
        <f t="array" ref="R118">IF(D118="Electric","--",IF(D118="Gasoline",_xlfn._xlws.FILTER(LSIEF[HC-ZH (g/hp-hr)],(LSIEF[Fuel]=D118)*(LSIEF[HP Bin]=I118)*(LSIEF[Model Year]=E118)),""))</f>
        <v>--</v>
      </c>
      <c r="S118" s="158">
        <f t="shared" si="20"/>
        <v>0</v>
      </c>
      <c r="T118" s="159" t="str" cm="1">
        <f t="array" ref="T118">IF(D118="Electric","--",IF(D118="Diesel",_xlfn._xlws.FILTER(ORDEF[HCDR],(ORDEF[HP]=I118)*(ORDEF[Model_Year]=E118),),""))</f>
        <v>--</v>
      </c>
      <c r="U118" s="159" t="str" cm="1">
        <f t="array" ref="U118">IF(D118="Electric","--",IF(D118="Gasoline",_xlfn._xlws.FILTER(LSIEF[HC DR],(LSIEF[Fuel]=D118)*(LSIEF[HP Bin]=I118)*(LSIEF[Model Year]=E118)),""))</f>
        <v>--</v>
      </c>
      <c r="V118" s="159">
        <f t="shared" si="21"/>
        <v>0</v>
      </c>
      <c r="W118" s="158" t="str" cm="1">
        <f t="array" ref="W118">IF(D118="Electric","--",IF(D118="Diesel",_xlfn._xlws.FILTER(ORDEF[NOXzh],(ORDEF[HP]=I118)*(ORDEF[Model_Year]=E118)),""))</f>
        <v>--</v>
      </c>
      <c r="X118" s="158" t="str" cm="1">
        <f t="array" ref="X118">IF(D118="Electric","--",IF(D118="Gasoline",_xlfn._xlws.FILTER(LSIEF[NOX-ZH (g/hp-hr)],(LSIEF[Fuel]=D118)*(LSIEF[HP Bin]=I118)*(LSIEF[Model Year]=E118)),""))</f>
        <v>--</v>
      </c>
      <c r="Y118" s="158">
        <f t="shared" si="22"/>
        <v>0</v>
      </c>
      <c r="Z118" s="159" t="str" cm="1">
        <f t="array" ref="Z118">IF(D118="Electric","--",IF(D118="Diesel",_xlfn._xlws.FILTER(ORDEF[NOXdr],(ORDEF[HP]=I118)*(ORDEF[Model_Year]=E118)),""))</f>
        <v>--</v>
      </c>
      <c r="AA118" s="159" t="str" cm="1">
        <f t="array" ref="AA118">IF(E118="Electric","--",IF(D118="Gasoline",_xlfn._xlws.FILTER(LSIEF[NOX DR],(LSIEF[Fuel]=D118)*(LSIEF[HP Bin]=I118)*(LSIEF[Model Year]=E118)),""))</f>
        <v/>
      </c>
      <c r="AB118" s="159">
        <f t="shared" si="23"/>
        <v>0</v>
      </c>
      <c r="AC118" s="158" t="str" cm="1">
        <f t="array" ref="AC118">IF(D118="Electric","--",IF(D118="Diesel",_xlfn._xlws.FILTER(DFCF[Fuel_HC],(DFCF[MY]=E118)),""))</f>
        <v>--</v>
      </c>
      <c r="AD118" s="158" t="str" cm="1">
        <f t="array" ref="AD118">IF(D118="Electric","--",IF(D118="Gasoline",_xlfn._xlws.FILTER(GFCF[Fuel_HC],(GFCF[MY]=E118)),""))</f>
        <v>--</v>
      </c>
      <c r="AE118" s="158">
        <f t="shared" si="24"/>
        <v>0</v>
      </c>
      <c r="AF118" s="157" t="str" cm="1">
        <f t="array" ref="AF118">IF(D118="Electric","--",IF(D118="Diesel",_xlfn._xlws.FILTER(DFCF[Fuel_NOX],(DFCF[MY]=E118)),""))</f>
        <v>--</v>
      </c>
      <c r="AG118" s="157" t="str" cm="1">
        <f t="array" ref="AG118">IF(D118="Electric","--",IF(D118="Gasoline",_xlfn._xlws.FILTER(GFCF[Fuel_NOX],(GFCF[MY]=E118)),""))</f>
        <v>--</v>
      </c>
      <c r="AH118" s="157">
        <f t="shared" si="25"/>
        <v>0</v>
      </c>
      <c r="AI118" s="158">
        <f t="shared" si="26"/>
        <v>0</v>
      </c>
      <c r="AJ118" s="158">
        <f t="shared" si="27"/>
        <v>0</v>
      </c>
      <c r="AK118" s="158" t="str">
        <f t="shared" si="28"/>
        <v>--</v>
      </c>
      <c r="AL118" s="158" t="str">
        <f t="shared" si="29"/>
        <v>--</v>
      </c>
      <c r="AM118" s="158" t="str">
        <f t="shared" si="30"/>
        <v>--</v>
      </c>
      <c r="AN118" s="158" t="str">
        <f t="shared" si="31"/>
        <v>--</v>
      </c>
      <c r="AO118" s="158" t="str">
        <f t="shared" si="32"/>
        <v>--</v>
      </c>
      <c r="AP118" s="157"/>
      <c r="AS118" s="44"/>
    </row>
    <row r="119" spans="1:45" s="47" customFormat="1" x14ac:dyDescent="0.35">
      <c r="A119" s="157">
        <v>118</v>
      </c>
      <c r="B119" s="157" t="s">
        <v>105</v>
      </c>
      <c r="C119" s="157" t="s">
        <v>99</v>
      </c>
      <c r="D119" s="157" t="s">
        <v>49</v>
      </c>
      <c r="E119" s="157">
        <v>2015</v>
      </c>
      <c r="F119" s="157">
        <v>80</v>
      </c>
      <c r="G119" s="157">
        <v>769.61224489795916</v>
      </c>
      <c r="H119" s="157"/>
      <c r="I119" s="157">
        <f t="shared" si="17"/>
        <v>100</v>
      </c>
      <c r="J119" s="157" t="str">
        <f>IF(D119="Electric","--",IF(D119="Diesel",VLOOKUP(C119,[2]ORDLF!A:B,2,FALSE),""))</f>
        <v>--</v>
      </c>
      <c r="K119" s="157" t="str">
        <f>IF(D119="Electric","--",IF(D119="Gasoline",VLOOKUP(C119,LSILF!A:C,3,FALSE),""))</f>
        <v>--</v>
      </c>
      <c r="L119" s="158">
        <f t="shared" si="33"/>
        <v>0</v>
      </c>
      <c r="M119" s="157" t="str" cm="1">
        <f t="array" ref="M119">IF(D119="Electric","--",IF(D119="Diesel",_xlfn._xlws.FILTER(DIESCH[CH Cap],(DIESCH[HP Bin]=I119)),""))</f>
        <v>--</v>
      </c>
      <c r="N119" s="157" t="str" cm="1">
        <f t="array" ref="N119">IF(D119="Electric","--",IF(D119="Gasoline",_xlfn._xlws.FILTER(LSICH[CH Cap],(LSICH[Fuel Type]=D119)*(LSICH[MY]=E119)),""))</f>
        <v>--</v>
      </c>
      <c r="O119" s="157">
        <f t="shared" si="18"/>
        <v>0</v>
      </c>
      <c r="P119" s="157">
        <f t="shared" si="19"/>
        <v>1539.2244897959183</v>
      </c>
      <c r="Q119" s="157" t="str" cm="1">
        <f t="array" ref="Q119">IF(D119="Electric","--",IF(D119="Diesel",_xlfn._xlws.FILTER(ORDEF[HC-ZH (g/hp-hr)],(ORDEF[HP]=I119)*(ORDEF[Model_Year]=E119)),""))</f>
        <v>--</v>
      </c>
      <c r="R119" s="157" t="str" cm="1">
        <f t="array" ref="R119">IF(D119="Electric","--",IF(D119="Gasoline",_xlfn._xlws.FILTER(LSIEF[HC-ZH (g/hp-hr)],(LSIEF[Fuel]=D119)*(LSIEF[HP Bin]=I119)*(LSIEF[Model Year]=E119)),""))</f>
        <v>--</v>
      </c>
      <c r="S119" s="158">
        <f t="shared" si="20"/>
        <v>0</v>
      </c>
      <c r="T119" s="159" t="str" cm="1">
        <f t="array" ref="T119">IF(D119="Electric","--",IF(D119="Diesel",_xlfn._xlws.FILTER(ORDEF[HCDR],(ORDEF[HP]=I119)*(ORDEF[Model_Year]=E119),),""))</f>
        <v>--</v>
      </c>
      <c r="U119" s="159" t="str" cm="1">
        <f t="array" ref="U119">IF(D119="Electric","--",IF(D119="Gasoline",_xlfn._xlws.FILTER(LSIEF[HC DR],(LSIEF[Fuel]=D119)*(LSIEF[HP Bin]=I119)*(LSIEF[Model Year]=E119)),""))</f>
        <v>--</v>
      </c>
      <c r="V119" s="159">
        <f t="shared" si="21"/>
        <v>0</v>
      </c>
      <c r="W119" s="158" t="str" cm="1">
        <f t="array" ref="W119">IF(D119="Electric","--",IF(D119="Diesel",_xlfn._xlws.FILTER(ORDEF[NOXzh],(ORDEF[HP]=I119)*(ORDEF[Model_Year]=E119)),""))</f>
        <v>--</v>
      </c>
      <c r="X119" s="158" t="str" cm="1">
        <f t="array" ref="X119">IF(D119="Electric","--",IF(D119="Gasoline",_xlfn._xlws.FILTER(LSIEF[NOX-ZH (g/hp-hr)],(LSIEF[Fuel]=D119)*(LSIEF[HP Bin]=I119)*(LSIEF[Model Year]=E119)),""))</f>
        <v>--</v>
      </c>
      <c r="Y119" s="158">
        <f t="shared" si="22"/>
        <v>0</v>
      </c>
      <c r="Z119" s="159" t="str" cm="1">
        <f t="array" ref="Z119">IF(D119="Electric","--",IF(D119="Diesel",_xlfn._xlws.FILTER(ORDEF[NOXdr],(ORDEF[HP]=I119)*(ORDEF[Model_Year]=E119)),""))</f>
        <v>--</v>
      </c>
      <c r="AA119" s="159" t="str" cm="1">
        <f t="array" ref="AA119">IF(E119="Electric","--",IF(D119="Gasoline",_xlfn._xlws.FILTER(LSIEF[NOX DR],(LSIEF[Fuel]=D119)*(LSIEF[HP Bin]=I119)*(LSIEF[Model Year]=E119)),""))</f>
        <v/>
      </c>
      <c r="AB119" s="159">
        <f t="shared" si="23"/>
        <v>0</v>
      </c>
      <c r="AC119" s="158" t="str" cm="1">
        <f t="array" ref="AC119">IF(D119="Electric","--",IF(D119="Diesel",_xlfn._xlws.FILTER(DFCF[Fuel_HC],(DFCF[MY]=E119)),""))</f>
        <v>--</v>
      </c>
      <c r="AD119" s="158" t="str" cm="1">
        <f t="array" ref="AD119">IF(D119="Electric","--",IF(D119="Gasoline",_xlfn._xlws.FILTER(GFCF[Fuel_HC],(GFCF[MY]=E119)),""))</f>
        <v>--</v>
      </c>
      <c r="AE119" s="158">
        <f t="shared" si="24"/>
        <v>0</v>
      </c>
      <c r="AF119" s="157" t="str" cm="1">
        <f t="array" ref="AF119">IF(D119="Electric","--",IF(D119="Diesel",_xlfn._xlws.FILTER(DFCF[Fuel_NOX],(DFCF[MY]=E119)),""))</f>
        <v>--</v>
      </c>
      <c r="AG119" s="157" t="str" cm="1">
        <f t="array" ref="AG119">IF(D119="Electric","--",IF(D119="Gasoline",_xlfn._xlws.FILTER(GFCF[Fuel_NOX],(GFCF[MY]=E119)),""))</f>
        <v>--</v>
      </c>
      <c r="AH119" s="157">
        <f t="shared" si="25"/>
        <v>0</v>
      </c>
      <c r="AI119" s="158">
        <f t="shared" si="26"/>
        <v>0</v>
      </c>
      <c r="AJ119" s="158">
        <f t="shared" si="27"/>
        <v>0</v>
      </c>
      <c r="AK119" s="158" t="str">
        <f t="shared" si="28"/>
        <v>--</v>
      </c>
      <c r="AL119" s="158" t="str">
        <f t="shared" si="29"/>
        <v>--</v>
      </c>
      <c r="AM119" s="158" t="str">
        <f t="shared" si="30"/>
        <v>--</v>
      </c>
      <c r="AN119" s="158" t="str">
        <f t="shared" si="31"/>
        <v>--</v>
      </c>
      <c r="AO119" s="158" t="str">
        <f t="shared" si="32"/>
        <v>--</v>
      </c>
      <c r="AP119" s="157"/>
      <c r="AS119" s="44"/>
    </row>
    <row r="120" spans="1:45" s="47" customFormat="1" x14ac:dyDescent="0.35">
      <c r="A120" s="157">
        <v>119</v>
      </c>
      <c r="B120" s="157" t="s">
        <v>106</v>
      </c>
      <c r="C120" s="157" t="s">
        <v>99</v>
      </c>
      <c r="D120" s="157" t="s">
        <v>49</v>
      </c>
      <c r="E120" s="157">
        <v>2015</v>
      </c>
      <c r="F120" s="157">
        <v>80</v>
      </c>
      <c r="G120" s="157">
        <v>769.61224489795916</v>
      </c>
      <c r="H120" s="157"/>
      <c r="I120" s="157">
        <f t="shared" si="17"/>
        <v>100</v>
      </c>
      <c r="J120" s="157" t="str">
        <f>IF(D120="Electric","--",IF(D120="Diesel",VLOOKUP(C120,[2]ORDLF!A:B,2,FALSE),""))</f>
        <v>--</v>
      </c>
      <c r="K120" s="157" t="str">
        <f>IF(D120="Electric","--",IF(D120="Gasoline",VLOOKUP(C120,LSILF!A:C,3,FALSE),""))</f>
        <v>--</v>
      </c>
      <c r="L120" s="158">
        <f t="shared" si="33"/>
        <v>0</v>
      </c>
      <c r="M120" s="157" t="str" cm="1">
        <f t="array" ref="M120">IF(D120="Electric","--",IF(D120="Diesel",_xlfn._xlws.FILTER(DIESCH[CH Cap],(DIESCH[HP Bin]=I120)),""))</f>
        <v>--</v>
      </c>
      <c r="N120" s="157" t="str" cm="1">
        <f t="array" ref="N120">IF(D120="Electric","--",IF(D120="Gasoline",_xlfn._xlws.FILTER(LSICH[CH Cap],(LSICH[Fuel Type]=D120)*(LSICH[MY]=E120)),""))</f>
        <v>--</v>
      </c>
      <c r="O120" s="157">
        <f t="shared" si="18"/>
        <v>0</v>
      </c>
      <c r="P120" s="157">
        <f t="shared" si="19"/>
        <v>1539.2244897959183</v>
      </c>
      <c r="Q120" s="157" t="str" cm="1">
        <f t="array" ref="Q120">IF(D120="Electric","--",IF(D120="Diesel",_xlfn._xlws.FILTER(ORDEF[HC-ZH (g/hp-hr)],(ORDEF[HP]=I120)*(ORDEF[Model_Year]=E120)),""))</f>
        <v>--</v>
      </c>
      <c r="R120" s="157" t="str" cm="1">
        <f t="array" ref="R120">IF(D120="Electric","--",IF(D120="Gasoline",_xlfn._xlws.FILTER(LSIEF[HC-ZH (g/hp-hr)],(LSIEF[Fuel]=D120)*(LSIEF[HP Bin]=I120)*(LSIEF[Model Year]=E120)),""))</f>
        <v>--</v>
      </c>
      <c r="S120" s="158">
        <f t="shared" si="20"/>
        <v>0</v>
      </c>
      <c r="T120" s="159" t="str" cm="1">
        <f t="array" ref="T120">IF(D120="Electric","--",IF(D120="Diesel",_xlfn._xlws.FILTER(ORDEF[HCDR],(ORDEF[HP]=I120)*(ORDEF[Model_Year]=E120),),""))</f>
        <v>--</v>
      </c>
      <c r="U120" s="159" t="str" cm="1">
        <f t="array" ref="U120">IF(D120="Electric","--",IF(D120="Gasoline",_xlfn._xlws.FILTER(LSIEF[HC DR],(LSIEF[Fuel]=D120)*(LSIEF[HP Bin]=I120)*(LSIEF[Model Year]=E120)),""))</f>
        <v>--</v>
      </c>
      <c r="V120" s="159">
        <f t="shared" si="21"/>
        <v>0</v>
      </c>
      <c r="W120" s="158" t="str" cm="1">
        <f t="array" ref="W120">IF(D120="Electric","--",IF(D120="Diesel",_xlfn._xlws.FILTER(ORDEF[NOXzh],(ORDEF[HP]=I120)*(ORDEF[Model_Year]=E120)),""))</f>
        <v>--</v>
      </c>
      <c r="X120" s="158" t="str" cm="1">
        <f t="array" ref="X120">IF(D120="Electric","--",IF(D120="Gasoline",_xlfn._xlws.FILTER(LSIEF[NOX-ZH (g/hp-hr)],(LSIEF[Fuel]=D120)*(LSIEF[HP Bin]=I120)*(LSIEF[Model Year]=E120)),""))</f>
        <v>--</v>
      </c>
      <c r="Y120" s="158">
        <f t="shared" si="22"/>
        <v>0</v>
      </c>
      <c r="Z120" s="159" t="str" cm="1">
        <f t="array" ref="Z120">IF(D120="Electric","--",IF(D120="Diesel",_xlfn._xlws.FILTER(ORDEF[NOXdr],(ORDEF[HP]=I120)*(ORDEF[Model_Year]=E120)),""))</f>
        <v>--</v>
      </c>
      <c r="AA120" s="159" t="str" cm="1">
        <f t="array" ref="AA120">IF(E120="Electric","--",IF(D120="Gasoline",_xlfn._xlws.FILTER(LSIEF[NOX DR],(LSIEF[Fuel]=D120)*(LSIEF[HP Bin]=I120)*(LSIEF[Model Year]=E120)),""))</f>
        <v/>
      </c>
      <c r="AB120" s="159">
        <f t="shared" si="23"/>
        <v>0</v>
      </c>
      <c r="AC120" s="158" t="str" cm="1">
        <f t="array" ref="AC120">IF(D120="Electric","--",IF(D120="Diesel",_xlfn._xlws.FILTER(DFCF[Fuel_HC],(DFCF[MY]=E120)),""))</f>
        <v>--</v>
      </c>
      <c r="AD120" s="158" t="str" cm="1">
        <f t="array" ref="AD120">IF(D120="Electric","--",IF(D120="Gasoline",_xlfn._xlws.FILTER(GFCF[Fuel_HC],(GFCF[MY]=E120)),""))</f>
        <v>--</v>
      </c>
      <c r="AE120" s="158">
        <f t="shared" si="24"/>
        <v>0</v>
      </c>
      <c r="AF120" s="157" t="str" cm="1">
        <f t="array" ref="AF120">IF(D120="Electric","--",IF(D120="Diesel",_xlfn._xlws.FILTER(DFCF[Fuel_NOX],(DFCF[MY]=E120)),""))</f>
        <v>--</v>
      </c>
      <c r="AG120" s="157" t="str" cm="1">
        <f t="array" ref="AG120">IF(D120="Electric","--",IF(D120="Gasoline",_xlfn._xlws.FILTER(GFCF[Fuel_NOX],(GFCF[MY]=E120)),""))</f>
        <v>--</v>
      </c>
      <c r="AH120" s="157">
        <f t="shared" si="25"/>
        <v>0</v>
      </c>
      <c r="AI120" s="158">
        <f t="shared" si="26"/>
        <v>0</v>
      </c>
      <c r="AJ120" s="158">
        <f t="shared" si="27"/>
        <v>0</v>
      </c>
      <c r="AK120" s="158" t="str">
        <f t="shared" si="28"/>
        <v>--</v>
      </c>
      <c r="AL120" s="158" t="str">
        <f t="shared" si="29"/>
        <v>--</v>
      </c>
      <c r="AM120" s="158" t="str">
        <f t="shared" si="30"/>
        <v>--</v>
      </c>
      <c r="AN120" s="158" t="str">
        <f t="shared" si="31"/>
        <v>--</v>
      </c>
      <c r="AO120" s="158" t="str">
        <f t="shared" si="32"/>
        <v>--</v>
      </c>
      <c r="AP120" s="157"/>
      <c r="AS120" s="44"/>
    </row>
    <row r="121" spans="1:45" s="47" customFormat="1" x14ac:dyDescent="0.35">
      <c r="A121" s="157">
        <v>120</v>
      </c>
      <c r="B121" s="157" t="s">
        <v>107</v>
      </c>
      <c r="C121" s="157" t="s">
        <v>99</v>
      </c>
      <c r="D121" s="157" t="s">
        <v>49</v>
      </c>
      <c r="E121" s="157">
        <v>2015</v>
      </c>
      <c r="F121" s="157">
        <v>80</v>
      </c>
      <c r="G121" s="157">
        <v>769.61224489795916</v>
      </c>
      <c r="H121" s="157"/>
      <c r="I121" s="157">
        <f t="shared" si="17"/>
        <v>100</v>
      </c>
      <c r="J121" s="157" t="str">
        <f>IF(D121="Electric","--",IF(D121="Diesel",VLOOKUP(C121,[2]ORDLF!A:B,2,FALSE),""))</f>
        <v>--</v>
      </c>
      <c r="K121" s="157" t="str">
        <f>IF(D121="Electric","--",IF(D121="Gasoline",VLOOKUP(C121,LSILF!A:C,3,FALSE),""))</f>
        <v>--</v>
      </c>
      <c r="L121" s="158">
        <f t="shared" si="33"/>
        <v>0</v>
      </c>
      <c r="M121" s="157" t="str" cm="1">
        <f t="array" ref="M121">IF(D121="Electric","--",IF(D121="Diesel",_xlfn._xlws.FILTER(DIESCH[CH Cap],(DIESCH[HP Bin]=I121)),""))</f>
        <v>--</v>
      </c>
      <c r="N121" s="157" t="str" cm="1">
        <f t="array" ref="N121">IF(D121="Electric","--",IF(D121="Gasoline",_xlfn._xlws.FILTER(LSICH[CH Cap],(LSICH[Fuel Type]=D121)*(LSICH[MY]=E121)),""))</f>
        <v>--</v>
      </c>
      <c r="O121" s="157">
        <f t="shared" si="18"/>
        <v>0</v>
      </c>
      <c r="P121" s="157">
        <f t="shared" si="19"/>
        <v>1539.2244897959183</v>
      </c>
      <c r="Q121" s="157" t="str" cm="1">
        <f t="array" ref="Q121">IF(D121="Electric","--",IF(D121="Diesel",_xlfn._xlws.FILTER(ORDEF[HC-ZH (g/hp-hr)],(ORDEF[HP]=I121)*(ORDEF[Model_Year]=E121)),""))</f>
        <v>--</v>
      </c>
      <c r="R121" s="157" t="str" cm="1">
        <f t="array" ref="R121">IF(D121="Electric","--",IF(D121="Gasoline",_xlfn._xlws.FILTER(LSIEF[HC-ZH (g/hp-hr)],(LSIEF[Fuel]=D121)*(LSIEF[HP Bin]=I121)*(LSIEF[Model Year]=E121)),""))</f>
        <v>--</v>
      </c>
      <c r="S121" s="158">
        <f t="shared" si="20"/>
        <v>0</v>
      </c>
      <c r="T121" s="159" t="str" cm="1">
        <f t="array" ref="T121">IF(D121="Electric","--",IF(D121="Diesel",_xlfn._xlws.FILTER(ORDEF[HCDR],(ORDEF[HP]=I121)*(ORDEF[Model_Year]=E121),),""))</f>
        <v>--</v>
      </c>
      <c r="U121" s="159" t="str" cm="1">
        <f t="array" ref="U121">IF(D121="Electric","--",IF(D121="Gasoline",_xlfn._xlws.FILTER(LSIEF[HC DR],(LSIEF[Fuel]=D121)*(LSIEF[HP Bin]=I121)*(LSIEF[Model Year]=E121)),""))</f>
        <v>--</v>
      </c>
      <c r="V121" s="159">
        <f t="shared" si="21"/>
        <v>0</v>
      </c>
      <c r="W121" s="158" t="str" cm="1">
        <f t="array" ref="W121">IF(D121="Electric","--",IF(D121="Diesel",_xlfn._xlws.FILTER(ORDEF[NOXzh],(ORDEF[HP]=I121)*(ORDEF[Model_Year]=E121)),""))</f>
        <v>--</v>
      </c>
      <c r="X121" s="158" t="str" cm="1">
        <f t="array" ref="X121">IF(D121="Electric","--",IF(D121="Gasoline",_xlfn._xlws.FILTER(LSIEF[NOX-ZH (g/hp-hr)],(LSIEF[Fuel]=D121)*(LSIEF[HP Bin]=I121)*(LSIEF[Model Year]=E121)),""))</f>
        <v>--</v>
      </c>
      <c r="Y121" s="158">
        <f t="shared" si="22"/>
        <v>0</v>
      </c>
      <c r="Z121" s="159" t="str" cm="1">
        <f t="array" ref="Z121">IF(D121="Electric","--",IF(D121="Diesel",_xlfn._xlws.FILTER(ORDEF[NOXdr],(ORDEF[HP]=I121)*(ORDEF[Model_Year]=E121)),""))</f>
        <v>--</v>
      </c>
      <c r="AA121" s="159" t="str" cm="1">
        <f t="array" ref="AA121">IF(E121="Electric","--",IF(D121="Gasoline",_xlfn._xlws.FILTER(LSIEF[NOX DR],(LSIEF[Fuel]=D121)*(LSIEF[HP Bin]=I121)*(LSIEF[Model Year]=E121)),""))</f>
        <v/>
      </c>
      <c r="AB121" s="159">
        <f t="shared" si="23"/>
        <v>0</v>
      </c>
      <c r="AC121" s="158" t="str" cm="1">
        <f t="array" ref="AC121">IF(D121="Electric","--",IF(D121="Diesel",_xlfn._xlws.FILTER(DFCF[Fuel_HC],(DFCF[MY]=E121)),""))</f>
        <v>--</v>
      </c>
      <c r="AD121" s="158" t="str" cm="1">
        <f t="array" ref="AD121">IF(D121="Electric","--",IF(D121="Gasoline",_xlfn._xlws.FILTER(GFCF[Fuel_HC],(GFCF[MY]=E121)),""))</f>
        <v>--</v>
      </c>
      <c r="AE121" s="158">
        <f t="shared" si="24"/>
        <v>0</v>
      </c>
      <c r="AF121" s="157" t="str" cm="1">
        <f t="array" ref="AF121">IF(D121="Electric","--",IF(D121="Diesel",_xlfn._xlws.FILTER(DFCF[Fuel_NOX],(DFCF[MY]=E121)),""))</f>
        <v>--</v>
      </c>
      <c r="AG121" s="157" t="str" cm="1">
        <f t="array" ref="AG121">IF(D121="Electric","--",IF(D121="Gasoline",_xlfn._xlws.FILTER(GFCF[Fuel_NOX],(GFCF[MY]=E121)),""))</f>
        <v>--</v>
      </c>
      <c r="AH121" s="157">
        <f t="shared" si="25"/>
        <v>0</v>
      </c>
      <c r="AI121" s="158">
        <f t="shared" si="26"/>
        <v>0</v>
      </c>
      <c r="AJ121" s="158">
        <f t="shared" si="27"/>
        <v>0</v>
      </c>
      <c r="AK121" s="158" t="str">
        <f t="shared" si="28"/>
        <v>--</v>
      </c>
      <c r="AL121" s="158" t="str">
        <f t="shared" si="29"/>
        <v>--</v>
      </c>
      <c r="AM121" s="158" t="str">
        <f t="shared" si="30"/>
        <v>--</v>
      </c>
      <c r="AN121" s="158" t="str">
        <f t="shared" si="31"/>
        <v>--</v>
      </c>
      <c r="AO121" s="158" t="str">
        <f t="shared" si="32"/>
        <v>--</v>
      </c>
      <c r="AP121" s="157"/>
      <c r="AS121" s="44"/>
    </row>
    <row r="122" spans="1:45" s="47" customFormat="1" x14ac:dyDescent="0.35">
      <c r="A122" s="157">
        <v>121</v>
      </c>
      <c r="B122" s="157" t="s">
        <v>108</v>
      </c>
      <c r="C122" s="157" t="s">
        <v>99</v>
      </c>
      <c r="D122" s="157" t="s">
        <v>49</v>
      </c>
      <c r="E122" s="157">
        <v>2015</v>
      </c>
      <c r="F122" s="157">
        <v>80</v>
      </c>
      <c r="G122" s="157">
        <v>769.61224489795916</v>
      </c>
      <c r="H122" s="157"/>
      <c r="I122" s="157">
        <f t="shared" si="17"/>
        <v>100</v>
      </c>
      <c r="J122" s="157" t="str">
        <f>IF(D122="Electric","--",IF(D122="Diesel",VLOOKUP(C122,[2]ORDLF!A:B,2,FALSE),""))</f>
        <v>--</v>
      </c>
      <c r="K122" s="157" t="str">
        <f>IF(D122="Electric","--",IF(D122="Gasoline",VLOOKUP(C122,LSILF!A:C,3,FALSE),""))</f>
        <v>--</v>
      </c>
      <c r="L122" s="158">
        <f t="shared" si="33"/>
        <v>0</v>
      </c>
      <c r="M122" s="157" t="str" cm="1">
        <f t="array" ref="M122">IF(D122="Electric","--",IF(D122="Diesel",_xlfn._xlws.FILTER(DIESCH[CH Cap],(DIESCH[HP Bin]=I122)),""))</f>
        <v>--</v>
      </c>
      <c r="N122" s="157" t="str" cm="1">
        <f t="array" ref="N122">IF(D122="Electric","--",IF(D122="Gasoline",_xlfn._xlws.FILTER(LSICH[CH Cap],(LSICH[Fuel Type]=D122)*(LSICH[MY]=E122)),""))</f>
        <v>--</v>
      </c>
      <c r="O122" s="157">
        <f t="shared" si="18"/>
        <v>0</v>
      </c>
      <c r="P122" s="157">
        <f t="shared" si="19"/>
        <v>1539.2244897959183</v>
      </c>
      <c r="Q122" s="157" t="str" cm="1">
        <f t="array" ref="Q122">IF(D122="Electric","--",IF(D122="Diesel",_xlfn._xlws.FILTER(ORDEF[HC-ZH (g/hp-hr)],(ORDEF[HP]=I122)*(ORDEF[Model_Year]=E122)),""))</f>
        <v>--</v>
      </c>
      <c r="R122" s="157" t="str" cm="1">
        <f t="array" ref="R122">IF(D122="Electric","--",IF(D122="Gasoline",_xlfn._xlws.FILTER(LSIEF[HC-ZH (g/hp-hr)],(LSIEF[Fuel]=D122)*(LSIEF[HP Bin]=I122)*(LSIEF[Model Year]=E122)),""))</f>
        <v>--</v>
      </c>
      <c r="S122" s="158">
        <f t="shared" si="20"/>
        <v>0</v>
      </c>
      <c r="T122" s="159" t="str" cm="1">
        <f t="array" ref="T122">IF(D122="Electric","--",IF(D122="Diesel",_xlfn._xlws.FILTER(ORDEF[HCDR],(ORDEF[HP]=I122)*(ORDEF[Model_Year]=E122),),""))</f>
        <v>--</v>
      </c>
      <c r="U122" s="159" t="str" cm="1">
        <f t="array" ref="U122">IF(D122="Electric","--",IF(D122="Gasoline",_xlfn._xlws.FILTER(LSIEF[HC DR],(LSIEF[Fuel]=D122)*(LSIEF[HP Bin]=I122)*(LSIEF[Model Year]=E122)),""))</f>
        <v>--</v>
      </c>
      <c r="V122" s="159">
        <f t="shared" si="21"/>
        <v>0</v>
      </c>
      <c r="W122" s="158" t="str" cm="1">
        <f t="array" ref="W122">IF(D122="Electric","--",IF(D122="Diesel",_xlfn._xlws.FILTER(ORDEF[NOXzh],(ORDEF[HP]=I122)*(ORDEF[Model_Year]=E122)),""))</f>
        <v>--</v>
      </c>
      <c r="X122" s="158" t="str" cm="1">
        <f t="array" ref="X122">IF(D122="Electric","--",IF(D122="Gasoline",_xlfn._xlws.FILTER(LSIEF[NOX-ZH (g/hp-hr)],(LSIEF[Fuel]=D122)*(LSIEF[HP Bin]=I122)*(LSIEF[Model Year]=E122)),""))</f>
        <v>--</v>
      </c>
      <c r="Y122" s="158">
        <f t="shared" si="22"/>
        <v>0</v>
      </c>
      <c r="Z122" s="159" t="str" cm="1">
        <f t="array" ref="Z122">IF(D122="Electric","--",IF(D122="Diesel",_xlfn._xlws.FILTER(ORDEF[NOXdr],(ORDEF[HP]=I122)*(ORDEF[Model_Year]=E122)),""))</f>
        <v>--</v>
      </c>
      <c r="AA122" s="159" t="str" cm="1">
        <f t="array" ref="AA122">IF(E122="Electric","--",IF(D122="Gasoline",_xlfn._xlws.FILTER(LSIEF[NOX DR],(LSIEF[Fuel]=D122)*(LSIEF[HP Bin]=I122)*(LSIEF[Model Year]=E122)),""))</f>
        <v/>
      </c>
      <c r="AB122" s="159">
        <f t="shared" si="23"/>
        <v>0</v>
      </c>
      <c r="AC122" s="158" t="str" cm="1">
        <f t="array" ref="AC122">IF(D122="Electric","--",IF(D122="Diesel",_xlfn._xlws.FILTER(DFCF[Fuel_HC],(DFCF[MY]=E122)),""))</f>
        <v>--</v>
      </c>
      <c r="AD122" s="158" t="str" cm="1">
        <f t="array" ref="AD122">IF(D122="Electric","--",IF(D122="Gasoline",_xlfn._xlws.FILTER(GFCF[Fuel_HC],(GFCF[MY]=E122)),""))</f>
        <v>--</v>
      </c>
      <c r="AE122" s="158">
        <f t="shared" si="24"/>
        <v>0</v>
      </c>
      <c r="AF122" s="157" t="str" cm="1">
        <f t="array" ref="AF122">IF(D122="Electric","--",IF(D122="Diesel",_xlfn._xlws.FILTER(DFCF[Fuel_NOX],(DFCF[MY]=E122)),""))</f>
        <v>--</v>
      </c>
      <c r="AG122" s="157" t="str" cm="1">
        <f t="array" ref="AG122">IF(D122="Electric","--",IF(D122="Gasoline",_xlfn._xlws.FILTER(GFCF[Fuel_NOX],(GFCF[MY]=E122)),""))</f>
        <v>--</v>
      </c>
      <c r="AH122" s="157">
        <f t="shared" si="25"/>
        <v>0</v>
      </c>
      <c r="AI122" s="158">
        <f t="shared" si="26"/>
        <v>0</v>
      </c>
      <c r="AJ122" s="158">
        <f t="shared" si="27"/>
        <v>0</v>
      </c>
      <c r="AK122" s="158" t="str">
        <f t="shared" si="28"/>
        <v>--</v>
      </c>
      <c r="AL122" s="158" t="str">
        <f t="shared" si="29"/>
        <v>--</v>
      </c>
      <c r="AM122" s="158" t="str">
        <f t="shared" si="30"/>
        <v>--</v>
      </c>
      <c r="AN122" s="158" t="str">
        <f t="shared" si="31"/>
        <v>--</v>
      </c>
      <c r="AO122" s="158" t="str">
        <f t="shared" si="32"/>
        <v>--</v>
      </c>
      <c r="AP122" s="157"/>
      <c r="AS122" s="44"/>
    </row>
    <row r="123" spans="1:45" s="47" customFormat="1" x14ac:dyDescent="0.35">
      <c r="A123" s="157">
        <v>122</v>
      </c>
      <c r="B123" s="157" t="s">
        <v>109</v>
      </c>
      <c r="C123" s="157" t="s">
        <v>99</v>
      </c>
      <c r="D123" s="157" t="s">
        <v>49</v>
      </c>
      <c r="E123" s="157">
        <v>2017</v>
      </c>
      <c r="F123" s="157">
        <v>40</v>
      </c>
      <c r="G123" s="157">
        <v>769.61224489795916</v>
      </c>
      <c r="H123" s="157"/>
      <c r="I123" s="157">
        <f t="shared" si="17"/>
        <v>50</v>
      </c>
      <c r="J123" s="157" t="str">
        <f>IF(D123="Electric","--",IF(D123="Diesel",VLOOKUP(C123,[2]ORDLF!A:B,2,FALSE),""))</f>
        <v>--</v>
      </c>
      <c r="K123" s="157" t="str">
        <f>IF(D123="Electric","--",IF(D123="Gasoline",VLOOKUP(C123,LSILF!A:C,3,FALSE),""))</f>
        <v>--</v>
      </c>
      <c r="L123" s="158">
        <f t="shared" si="33"/>
        <v>0</v>
      </c>
      <c r="M123" s="157" t="str" cm="1">
        <f t="array" ref="M123">IF(D123="Electric","--",IF(D123="Diesel",_xlfn._xlws.FILTER(DIESCH[CH Cap],(DIESCH[HP Bin]=I123)),""))</f>
        <v>--</v>
      </c>
      <c r="N123" s="157" t="str" cm="1">
        <f t="array" ref="N123">IF(D123="Electric","--",IF(D123="Gasoline",_xlfn._xlws.FILTER(LSICH[CH Cap],(LSICH[Fuel Type]=D123)*(LSICH[MY]=E123)),""))</f>
        <v>--</v>
      </c>
      <c r="O123" s="157">
        <f t="shared" si="18"/>
        <v>0</v>
      </c>
      <c r="P123" s="157">
        <f t="shared" si="19"/>
        <v>769.61224489795916</v>
      </c>
      <c r="Q123" s="157" t="str" cm="1">
        <f t="array" ref="Q123">IF(D123="Electric","--",IF(D123="Diesel",_xlfn._xlws.FILTER(ORDEF[HC-ZH (g/hp-hr)],(ORDEF[HP]=I123)*(ORDEF[Model_Year]=E123)),""))</f>
        <v>--</v>
      </c>
      <c r="R123" s="157" t="str" cm="1">
        <f t="array" ref="R123">IF(D123="Electric","--",IF(D123="Gasoline",_xlfn._xlws.FILTER(LSIEF[HC-ZH (g/hp-hr)],(LSIEF[Fuel]=D123)*(LSIEF[HP Bin]=I123)*(LSIEF[Model Year]=E123)),""))</f>
        <v>--</v>
      </c>
      <c r="S123" s="158">
        <f t="shared" si="20"/>
        <v>0</v>
      </c>
      <c r="T123" s="159" t="str" cm="1">
        <f t="array" ref="T123">IF(D123="Electric","--",IF(D123="Diesel",_xlfn._xlws.FILTER(ORDEF[HCDR],(ORDEF[HP]=I123)*(ORDEF[Model_Year]=E123),),""))</f>
        <v>--</v>
      </c>
      <c r="U123" s="159" t="str" cm="1">
        <f t="array" ref="U123">IF(D123="Electric","--",IF(D123="Gasoline",_xlfn._xlws.FILTER(LSIEF[HC DR],(LSIEF[Fuel]=D123)*(LSIEF[HP Bin]=I123)*(LSIEF[Model Year]=E123)),""))</f>
        <v>--</v>
      </c>
      <c r="V123" s="159">
        <f t="shared" si="21"/>
        <v>0</v>
      </c>
      <c r="W123" s="158" t="str" cm="1">
        <f t="array" ref="W123">IF(D123="Electric","--",IF(D123="Diesel",_xlfn._xlws.FILTER(ORDEF[NOXzh],(ORDEF[HP]=I123)*(ORDEF[Model_Year]=E123)),""))</f>
        <v>--</v>
      </c>
      <c r="X123" s="158" t="str" cm="1">
        <f t="array" ref="X123">IF(D123="Electric","--",IF(D123="Gasoline",_xlfn._xlws.FILTER(LSIEF[NOX-ZH (g/hp-hr)],(LSIEF[Fuel]=D123)*(LSIEF[HP Bin]=I123)*(LSIEF[Model Year]=E123)),""))</f>
        <v>--</v>
      </c>
      <c r="Y123" s="158">
        <f t="shared" si="22"/>
        <v>0</v>
      </c>
      <c r="Z123" s="159" t="str" cm="1">
        <f t="array" ref="Z123">IF(D123="Electric","--",IF(D123="Diesel",_xlfn._xlws.FILTER(ORDEF[NOXdr],(ORDEF[HP]=I123)*(ORDEF[Model_Year]=E123)),""))</f>
        <v>--</v>
      </c>
      <c r="AA123" s="159" t="str" cm="1">
        <f t="array" ref="AA123">IF(E123="Electric","--",IF(D123="Gasoline",_xlfn._xlws.FILTER(LSIEF[NOX DR],(LSIEF[Fuel]=D123)*(LSIEF[HP Bin]=I123)*(LSIEF[Model Year]=E123)),""))</f>
        <v/>
      </c>
      <c r="AB123" s="159">
        <f t="shared" si="23"/>
        <v>0</v>
      </c>
      <c r="AC123" s="158" t="str" cm="1">
        <f t="array" ref="AC123">IF(D123="Electric","--",IF(D123="Diesel",_xlfn._xlws.FILTER(DFCF[Fuel_HC],(DFCF[MY]=E123)),""))</f>
        <v>--</v>
      </c>
      <c r="AD123" s="158" t="str" cm="1">
        <f t="array" ref="AD123">IF(D123="Electric","--",IF(D123="Gasoline",_xlfn._xlws.FILTER(GFCF[Fuel_HC],(GFCF[MY]=E123)),""))</f>
        <v>--</v>
      </c>
      <c r="AE123" s="158">
        <f t="shared" si="24"/>
        <v>0</v>
      </c>
      <c r="AF123" s="157" t="str" cm="1">
        <f t="array" ref="AF123">IF(D123="Electric","--",IF(D123="Diesel",_xlfn._xlws.FILTER(DFCF[Fuel_NOX],(DFCF[MY]=E123)),""))</f>
        <v>--</v>
      </c>
      <c r="AG123" s="157" t="str" cm="1">
        <f t="array" ref="AG123">IF(D123="Electric","--",IF(D123="Gasoline",_xlfn._xlws.FILTER(GFCF[Fuel_NOX],(GFCF[MY]=E123)),""))</f>
        <v>--</v>
      </c>
      <c r="AH123" s="157">
        <f t="shared" si="25"/>
        <v>0</v>
      </c>
      <c r="AI123" s="158">
        <f t="shared" si="26"/>
        <v>0</v>
      </c>
      <c r="AJ123" s="158">
        <f t="shared" si="27"/>
        <v>0</v>
      </c>
      <c r="AK123" s="158" t="str">
        <f t="shared" si="28"/>
        <v>--</v>
      </c>
      <c r="AL123" s="158" t="str">
        <f t="shared" si="29"/>
        <v>--</v>
      </c>
      <c r="AM123" s="158" t="str">
        <f t="shared" si="30"/>
        <v>--</v>
      </c>
      <c r="AN123" s="158" t="str">
        <f t="shared" si="31"/>
        <v>--</v>
      </c>
      <c r="AO123" s="158" t="str">
        <f t="shared" si="32"/>
        <v>--</v>
      </c>
      <c r="AP123" s="157"/>
      <c r="AS123" s="44"/>
    </row>
    <row r="124" spans="1:45" s="47" customFormat="1" x14ac:dyDescent="0.35">
      <c r="A124" s="157">
        <v>123</v>
      </c>
      <c r="B124" s="157" t="s">
        <v>110</v>
      </c>
      <c r="C124" s="157" t="s">
        <v>99</v>
      </c>
      <c r="D124" s="157" t="s">
        <v>49</v>
      </c>
      <c r="E124" s="157">
        <v>2017</v>
      </c>
      <c r="F124" s="157">
        <v>40</v>
      </c>
      <c r="G124" s="157">
        <v>769.61224489795916</v>
      </c>
      <c r="H124" s="157"/>
      <c r="I124" s="157">
        <f t="shared" si="17"/>
        <v>50</v>
      </c>
      <c r="J124" s="157" t="str">
        <f>IF(D124="Electric","--",IF(D124="Diesel",VLOOKUP(C124,[2]ORDLF!A:B,2,FALSE),""))</f>
        <v>--</v>
      </c>
      <c r="K124" s="157" t="str">
        <f>IF(D124="Electric","--",IF(D124="Gasoline",VLOOKUP(C124,LSILF!A:C,3,FALSE),""))</f>
        <v>--</v>
      </c>
      <c r="L124" s="158">
        <f t="shared" si="33"/>
        <v>0</v>
      </c>
      <c r="M124" s="157" t="str" cm="1">
        <f t="array" ref="M124">IF(D124="Electric","--",IF(D124="Diesel",_xlfn._xlws.FILTER(DIESCH[CH Cap],(DIESCH[HP Bin]=I124)),""))</f>
        <v>--</v>
      </c>
      <c r="N124" s="157" t="str" cm="1">
        <f t="array" ref="N124">IF(D124="Electric","--",IF(D124="Gasoline",_xlfn._xlws.FILTER(LSICH[CH Cap],(LSICH[Fuel Type]=D124)*(LSICH[MY]=E124)),""))</f>
        <v>--</v>
      </c>
      <c r="O124" s="157">
        <f t="shared" si="18"/>
        <v>0</v>
      </c>
      <c r="P124" s="157">
        <f t="shared" si="19"/>
        <v>769.61224489795916</v>
      </c>
      <c r="Q124" s="157" t="str" cm="1">
        <f t="array" ref="Q124">IF(D124="Electric","--",IF(D124="Diesel",_xlfn._xlws.FILTER(ORDEF[HC-ZH (g/hp-hr)],(ORDEF[HP]=I124)*(ORDEF[Model_Year]=E124)),""))</f>
        <v>--</v>
      </c>
      <c r="R124" s="157" t="str" cm="1">
        <f t="array" ref="R124">IF(D124="Electric","--",IF(D124="Gasoline",_xlfn._xlws.FILTER(LSIEF[HC-ZH (g/hp-hr)],(LSIEF[Fuel]=D124)*(LSIEF[HP Bin]=I124)*(LSIEF[Model Year]=E124)),""))</f>
        <v>--</v>
      </c>
      <c r="S124" s="158">
        <f t="shared" si="20"/>
        <v>0</v>
      </c>
      <c r="T124" s="159" t="str" cm="1">
        <f t="array" ref="T124">IF(D124="Electric","--",IF(D124="Diesel",_xlfn._xlws.FILTER(ORDEF[HCDR],(ORDEF[HP]=I124)*(ORDEF[Model_Year]=E124),),""))</f>
        <v>--</v>
      </c>
      <c r="U124" s="159" t="str" cm="1">
        <f t="array" ref="U124">IF(D124="Electric","--",IF(D124="Gasoline",_xlfn._xlws.FILTER(LSIEF[HC DR],(LSIEF[Fuel]=D124)*(LSIEF[HP Bin]=I124)*(LSIEF[Model Year]=E124)),""))</f>
        <v>--</v>
      </c>
      <c r="V124" s="159">
        <f t="shared" si="21"/>
        <v>0</v>
      </c>
      <c r="W124" s="158" t="str" cm="1">
        <f t="array" ref="W124">IF(D124="Electric","--",IF(D124="Diesel",_xlfn._xlws.FILTER(ORDEF[NOXzh],(ORDEF[HP]=I124)*(ORDEF[Model_Year]=E124)),""))</f>
        <v>--</v>
      </c>
      <c r="X124" s="158" t="str" cm="1">
        <f t="array" ref="X124">IF(D124="Electric","--",IF(D124="Gasoline",_xlfn._xlws.FILTER(LSIEF[NOX-ZH (g/hp-hr)],(LSIEF[Fuel]=D124)*(LSIEF[HP Bin]=I124)*(LSIEF[Model Year]=E124)),""))</f>
        <v>--</v>
      </c>
      <c r="Y124" s="158">
        <f t="shared" si="22"/>
        <v>0</v>
      </c>
      <c r="Z124" s="159" t="str" cm="1">
        <f t="array" ref="Z124">IF(D124="Electric","--",IF(D124="Diesel",_xlfn._xlws.FILTER(ORDEF[NOXdr],(ORDEF[HP]=I124)*(ORDEF[Model_Year]=E124)),""))</f>
        <v>--</v>
      </c>
      <c r="AA124" s="159" t="str" cm="1">
        <f t="array" ref="AA124">IF(E124="Electric","--",IF(D124="Gasoline",_xlfn._xlws.FILTER(LSIEF[NOX DR],(LSIEF[Fuel]=D124)*(LSIEF[HP Bin]=I124)*(LSIEF[Model Year]=E124)),""))</f>
        <v/>
      </c>
      <c r="AB124" s="159">
        <f t="shared" si="23"/>
        <v>0</v>
      </c>
      <c r="AC124" s="158" t="str" cm="1">
        <f t="array" ref="AC124">IF(D124="Electric","--",IF(D124="Diesel",_xlfn._xlws.FILTER(DFCF[Fuel_HC],(DFCF[MY]=E124)),""))</f>
        <v>--</v>
      </c>
      <c r="AD124" s="158" t="str" cm="1">
        <f t="array" ref="AD124">IF(D124="Electric","--",IF(D124="Gasoline",_xlfn._xlws.FILTER(GFCF[Fuel_HC],(GFCF[MY]=E124)),""))</f>
        <v>--</v>
      </c>
      <c r="AE124" s="158">
        <f t="shared" si="24"/>
        <v>0</v>
      </c>
      <c r="AF124" s="157" t="str" cm="1">
        <f t="array" ref="AF124">IF(D124="Electric","--",IF(D124="Diesel",_xlfn._xlws.FILTER(DFCF[Fuel_NOX],(DFCF[MY]=E124)),""))</f>
        <v>--</v>
      </c>
      <c r="AG124" s="157" t="str" cm="1">
        <f t="array" ref="AG124">IF(D124="Electric","--",IF(D124="Gasoline",_xlfn._xlws.FILTER(GFCF[Fuel_NOX],(GFCF[MY]=E124)),""))</f>
        <v>--</v>
      </c>
      <c r="AH124" s="157">
        <f t="shared" si="25"/>
        <v>0</v>
      </c>
      <c r="AI124" s="158">
        <f t="shared" si="26"/>
        <v>0</v>
      </c>
      <c r="AJ124" s="158">
        <f t="shared" si="27"/>
        <v>0</v>
      </c>
      <c r="AK124" s="158" t="str">
        <f t="shared" si="28"/>
        <v>--</v>
      </c>
      <c r="AL124" s="158" t="str">
        <f t="shared" si="29"/>
        <v>--</v>
      </c>
      <c r="AM124" s="158" t="str">
        <f t="shared" si="30"/>
        <v>--</v>
      </c>
      <c r="AN124" s="158" t="str">
        <f t="shared" si="31"/>
        <v>--</v>
      </c>
      <c r="AO124" s="158" t="str">
        <f t="shared" si="32"/>
        <v>--</v>
      </c>
      <c r="AP124" s="157"/>
      <c r="AS124" s="44"/>
    </row>
    <row r="125" spans="1:45" s="47" customFormat="1" x14ac:dyDescent="0.35">
      <c r="A125" s="157">
        <v>124</v>
      </c>
      <c r="B125" s="157" t="s">
        <v>111</v>
      </c>
      <c r="C125" s="157" t="s">
        <v>99</v>
      </c>
      <c r="D125" s="157" t="s">
        <v>49</v>
      </c>
      <c r="E125" s="157">
        <v>2017</v>
      </c>
      <c r="F125" s="157">
        <v>40</v>
      </c>
      <c r="G125" s="157">
        <v>769.61224489795916</v>
      </c>
      <c r="H125" s="157"/>
      <c r="I125" s="157">
        <f t="shared" si="17"/>
        <v>50</v>
      </c>
      <c r="J125" s="157" t="str">
        <f>IF(D125="Electric","--",IF(D125="Diesel",VLOOKUP(C125,[2]ORDLF!A:B,2,FALSE),""))</f>
        <v>--</v>
      </c>
      <c r="K125" s="157" t="str">
        <f>IF(D125="Electric","--",IF(D125="Gasoline",VLOOKUP(C125,LSILF!A:C,3,FALSE),""))</f>
        <v>--</v>
      </c>
      <c r="L125" s="158">
        <f t="shared" si="33"/>
        <v>0</v>
      </c>
      <c r="M125" s="157" t="str" cm="1">
        <f t="array" ref="M125">IF(D125="Electric","--",IF(D125="Diesel",_xlfn._xlws.FILTER(DIESCH[CH Cap],(DIESCH[HP Bin]=I125)),""))</f>
        <v>--</v>
      </c>
      <c r="N125" s="157" t="str" cm="1">
        <f t="array" ref="N125">IF(D125="Electric","--",IF(D125="Gasoline",_xlfn._xlws.FILTER(LSICH[CH Cap],(LSICH[Fuel Type]=D125)*(LSICH[MY]=E125)),""))</f>
        <v>--</v>
      </c>
      <c r="O125" s="157">
        <f t="shared" si="18"/>
        <v>0</v>
      </c>
      <c r="P125" s="157">
        <f t="shared" si="19"/>
        <v>769.61224489795916</v>
      </c>
      <c r="Q125" s="157" t="str" cm="1">
        <f t="array" ref="Q125">IF(D125="Electric","--",IF(D125="Diesel",_xlfn._xlws.FILTER(ORDEF[HC-ZH (g/hp-hr)],(ORDEF[HP]=I125)*(ORDEF[Model_Year]=E125)),""))</f>
        <v>--</v>
      </c>
      <c r="R125" s="157" t="str" cm="1">
        <f t="array" ref="R125">IF(D125="Electric","--",IF(D125="Gasoline",_xlfn._xlws.FILTER(LSIEF[HC-ZH (g/hp-hr)],(LSIEF[Fuel]=D125)*(LSIEF[HP Bin]=I125)*(LSIEF[Model Year]=E125)),""))</f>
        <v>--</v>
      </c>
      <c r="S125" s="158">
        <f t="shared" si="20"/>
        <v>0</v>
      </c>
      <c r="T125" s="159" t="str" cm="1">
        <f t="array" ref="T125">IF(D125="Electric","--",IF(D125="Diesel",_xlfn._xlws.FILTER(ORDEF[HCDR],(ORDEF[HP]=I125)*(ORDEF[Model_Year]=E125),),""))</f>
        <v>--</v>
      </c>
      <c r="U125" s="159" t="str" cm="1">
        <f t="array" ref="U125">IF(D125="Electric","--",IF(D125="Gasoline",_xlfn._xlws.FILTER(LSIEF[HC DR],(LSIEF[Fuel]=D125)*(LSIEF[HP Bin]=I125)*(LSIEF[Model Year]=E125)),""))</f>
        <v>--</v>
      </c>
      <c r="V125" s="159">
        <f t="shared" si="21"/>
        <v>0</v>
      </c>
      <c r="W125" s="158" t="str" cm="1">
        <f t="array" ref="W125">IF(D125="Electric","--",IF(D125="Diesel",_xlfn._xlws.FILTER(ORDEF[NOXzh],(ORDEF[HP]=I125)*(ORDEF[Model_Year]=E125)),""))</f>
        <v>--</v>
      </c>
      <c r="X125" s="158" t="str" cm="1">
        <f t="array" ref="X125">IF(D125="Electric","--",IF(D125="Gasoline",_xlfn._xlws.FILTER(LSIEF[NOX-ZH (g/hp-hr)],(LSIEF[Fuel]=D125)*(LSIEF[HP Bin]=I125)*(LSIEF[Model Year]=E125)),""))</f>
        <v>--</v>
      </c>
      <c r="Y125" s="158">
        <f t="shared" si="22"/>
        <v>0</v>
      </c>
      <c r="Z125" s="159" t="str" cm="1">
        <f t="array" ref="Z125">IF(D125="Electric","--",IF(D125="Diesel",_xlfn._xlws.FILTER(ORDEF[NOXdr],(ORDEF[HP]=I125)*(ORDEF[Model_Year]=E125)),""))</f>
        <v>--</v>
      </c>
      <c r="AA125" s="159" t="str" cm="1">
        <f t="array" ref="AA125">IF(E125="Electric","--",IF(D125="Gasoline",_xlfn._xlws.FILTER(LSIEF[NOX DR],(LSIEF[Fuel]=D125)*(LSIEF[HP Bin]=I125)*(LSIEF[Model Year]=E125)),""))</f>
        <v/>
      </c>
      <c r="AB125" s="159">
        <f t="shared" si="23"/>
        <v>0</v>
      </c>
      <c r="AC125" s="158" t="str" cm="1">
        <f t="array" ref="AC125">IF(D125="Electric","--",IF(D125="Diesel",_xlfn._xlws.FILTER(DFCF[Fuel_HC],(DFCF[MY]=E125)),""))</f>
        <v>--</v>
      </c>
      <c r="AD125" s="158" t="str" cm="1">
        <f t="array" ref="AD125">IF(D125="Electric","--",IF(D125="Gasoline",_xlfn._xlws.FILTER(GFCF[Fuel_HC],(GFCF[MY]=E125)),""))</f>
        <v>--</v>
      </c>
      <c r="AE125" s="158">
        <f t="shared" si="24"/>
        <v>0</v>
      </c>
      <c r="AF125" s="157" t="str" cm="1">
        <f t="array" ref="AF125">IF(D125="Electric","--",IF(D125="Diesel",_xlfn._xlws.FILTER(DFCF[Fuel_NOX],(DFCF[MY]=E125)),""))</f>
        <v>--</v>
      </c>
      <c r="AG125" s="157" t="str" cm="1">
        <f t="array" ref="AG125">IF(D125="Electric","--",IF(D125="Gasoline",_xlfn._xlws.FILTER(GFCF[Fuel_NOX],(GFCF[MY]=E125)),""))</f>
        <v>--</v>
      </c>
      <c r="AH125" s="157">
        <f t="shared" si="25"/>
        <v>0</v>
      </c>
      <c r="AI125" s="158">
        <f t="shared" si="26"/>
        <v>0</v>
      </c>
      <c r="AJ125" s="158">
        <f t="shared" si="27"/>
        <v>0</v>
      </c>
      <c r="AK125" s="158" t="str">
        <f t="shared" si="28"/>
        <v>--</v>
      </c>
      <c r="AL125" s="158" t="str">
        <f t="shared" si="29"/>
        <v>--</v>
      </c>
      <c r="AM125" s="158" t="str">
        <f t="shared" si="30"/>
        <v>--</v>
      </c>
      <c r="AN125" s="158" t="str">
        <f t="shared" si="31"/>
        <v>--</v>
      </c>
      <c r="AO125" s="158" t="str">
        <f t="shared" si="32"/>
        <v>--</v>
      </c>
      <c r="AP125" s="157"/>
      <c r="AS125" s="44"/>
    </row>
    <row r="126" spans="1:45" s="47" customFormat="1" x14ac:dyDescent="0.35">
      <c r="A126" s="157">
        <v>125</v>
      </c>
      <c r="B126" s="157" t="s">
        <v>112</v>
      </c>
      <c r="C126" s="157" t="s">
        <v>99</v>
      </c>
      <c r="D126" s="157" t="s">
        <v>49</v>
      </c>
      <c r="E126" s="157">
        <v>2017</v>
      </c>
      <c r="F126" s="157">
        <v>40</v>
      </c>
      <c r="G126" s="157">
        <v>769.61224489795916</v>
      </c>
      <c r="H126" s="157"/>
      <c r="I126" s="157">
        <f t="shared" si="17"/>
        <v>50</v>
      </c>
      <c r="J126" s="157" t="str">
        <f>IF(D126="Electric","--",IF(D126="Diesel",VLOOKUP(C126,[2]ORDLF!A:B,2,FALSE),""))</f>
        <v>--</v>
      </c>
      <c r="K126" s="157" t="str">
        <f>IF(D126="Electric","--",IF(D126="Gasoline",VLOOKUP(C126,LSILF!A:C,3,FALSE),""))</f>
        <v>--</v>
      </c>
      <c r="L126" s="158">
        <f t="shared" si="33"/>
        <v>0</v>
      </c>
      <c r="M126" s="157" t="str" cm="1">
        <f t="array" ref="M126">IF(D126="Electric","--",IF(D126="Diesel",_xlfn._xlws.FILTER(DIESCH[CH Cap],(DIESCH[HP Bin]=I126)),""))</f>
        <v>--</v>
      </c>
      <c r="N126" s="157" t="str" cm="1">
        <f t="array" ref="N126">IF(D126="Electric","--",IF(D126="Gasoline",_xlfn._xlws.FILTER(LSICH[CH Cap],(LSICH[Fuel Type]=D126)*(LSICH[MY]=E126)),""))</f>
        <v>--</v>
      </c>
      <c r="O126" s="157">
        <f t="shared" si="18"/>
        <v>0</v>
      </c>
      <c r="P126" s="157">
        <f t="shared" si="19"/>
        <v>769.61224489795916</v>
      </c>
      <c r="Q126" s="157" t="str" cm="1">
        <f t="array" ref="Q126">IF(D126="Electric","--",IF(D126="Diesel",_xlfn._xlws.FILTER(ORDEF[HC-ZH (g/hp-hr)],(ORDEF[HP]=I126)*(ORDEF[Model_Year]=E126)),""))</f>
        <v>--</v>
      </c>
      <c r="R126" s="157" t="str" cm="1">
        <f t="array" ref="R126">IF(D126="Electric","--",IF(D126="Gasoline",_xlfn._xlws.FILTER(LSIEF[HC-ZH (g/hp-hr)],(LSIEF[Fuel]=D126)*(LSIEF[HP Bin]=I126)*(LSIEF[Model Year]=E126)),""))</f>
        <v>--</v>
      </c>
      <c r="S126" s="158">
        <f t="shared" si="20"/>
        <v>0</v>
      </c>
      <c r="T126" s="159" t="str" cm="1">
        <f t="array" ref="T126">IF(D126="Electric","--",IF(D126="Diesel",_xlfn._xlws.FILTER(ORDEF[HCDR],(ORDEF[HP]=I126)*(ORDEF[Model_Year]=E126),),""))</f>
        <v>--</v>
      </c>
      <c r="U126" s="159" t="str" cm="1">
        <f t="array" ref="U126">IF(D126="Electric","--",IF(D126="Gasoline",_xlfn._xlws.FILTER(LSIEF[HC DR],(LSIEF[Fuel]=D126)*(LSIEF[HP Bin]=I126)*(LSIEF[Model Year]=E126)),""))</f>
        <v>--</v>
      </c>
      <c r="V126" s="159">
        <f t="shared" si="21"/>
        <v>0</v>
      </c>
      <c r="W126" s="158" t="str" cm="1">
        <f t="array" ref="W126">IF(D126="Electric","--",IF(D126="Diesel",_xlfn._xlws.FILTER(ORDEF[NOXzh],(ORDEF[HP]=I126)*(ORDEF[Model_Year]=E126)),""))</f>
        <v>--</v>
      </c>
      <c r="X126" s="158" t="str" cm="1">
        <f t="array" ref="X126">IF(D126="Electric","--",IF(D126="Gasoline",_xlfn._xlws.FILTER(LSIEF[NOX-ZH (g/hp-hr)],(LSIEF[Fuel]=D126)*(LSIEF[HP Bin]=I126)*(LSIEF[Model Year]=E126)),""))</f>
        <v>--</v>
      </c>
      <c r="Y126" s="158">
        <f t="shared" si="22"/>
        <v>0</v>
      </c>
      <c r="Z126" s="159" t="str" cm="1">
        <f t="array" ref="Z126">IF(D126="Electric","--",IF(D126="Diesel",_xlfn._xlws.FILTER(ORDEF[NOXdr],(ORDEF[HP]=I126)*(ORDEF[Model_Year]=E126)),""))</f>
        <v>--</v>
      </c>
      <c r="AA126" s="159" t="str" cm="1">
        <f t="array" ref="AA126">IF(E126="Electric","--",IF(D126="Gasoline",_xlfn._xlws.FILTER(LSIEF[NOX DR],(LSIEF[Fuel]=D126)*(LSIEF[HP Bin]=I126)*(LSIEF[Model Year]=E126)),""))</f>
        <v/>
      </c>
      <c r="AB126" s="159">
        <f t="shared" si="23"/>
        <v>0</v>
      </c>
      <c r="AC126" s="158" t="str" cm="1">
        <f t="array" ref="AC126">IF(D126="Electric","--",IF(D126="Diesel",_xlfn._xlws.FILTER(DFCF[Fuel_HC],(DFCF[MY]=E126)),""))</f>
        <v>--</v>
      </c>
      <c r="AD126" s="158" t="str" cm="1">
        <f t="array" ref="AD126">IF(D126="Electric","--",IF(D126="Gasoline",_xlfn._xlws.FILTER(GFCF[Fuel_HC],(GFCF[MY]=E126)),""))</f>
        <v>--</v>
      </c>
      <c r="AE126" s="158">
        <f t="shared" si="24"/>
        <v>0</v>
      </c>
      <c r="AF126" s="157" t="str" cm="1">
        <f t="array" ref="AF126">IF(D126="Electric","--",IF(D126="Diesel",_xlfn._xlws.FILTER(DFCF[Fuel_NOX],(DFCF[MY]=E126)),""))</f>
        <v>--</v>
      </c>
      <c r="AG126" s="157" t="str" cm="1">
        <f t="array" ref="AG126">IF(D126="Electric","--",IF(D126="Gasoline",_xlfn._xlws.FILTER(GFCF[Fuel_NOX],(GFCF[MY]=E126)),""))</f>
        <v>--</v>
      </c>
      <c r="AH126" s="157">
        <f t="shared" si="25"/>
        <v>0</v>
      </c>
      <c r="AI126" s="158">
        <f t="shared" si="26"/>
        <v>0</v>
      </c>
      <c r="AJ126" s="158">
        <f t="shared" si="27"/>
        <v>0</v>
      </c>
      <c r="AK126" s="158" t="str">
        <f t="shared" si="28"/>
        <v>--</v>
      </c>
      <c r="AL126" s="158" t="str">
        <f t="shared" si="29"/>
        <v>--</v>
      </c>
      <c r="AM126" s="158" t="str">
        <f t="shared" si="30"/>
        <v>--</v>
      </c>
      <c r="AN126" s="158" t="str">
        <f t="shared" si="31"/>
        <v>--</v>
      </c>
      <c r="AO126" s="158" t="str">
        <f t="shared" si="32"/>
        <v>--</v>
      </c>
      <c r="AP126" s="157"/>
      <c r="AS126" s="44"/>
    </row>
    <row r="127" spans="1:45" s="47" customFormat="1" x14ac:dyDescent="0.35">
      <c r="A127" s="157">
        <v>126</v>
      </c>
      <c r="B127" s="157" t="s">
        <v>113</v>
      </c>
      <c r="C127" s="157" t="s">
        <v>99</v>
      </c>
      <c r="D127" s="157" t="s">
        <v>49</v>
      </c>
      <c r="E127" s="157">
        <v>2017</v>
      </c>
      <c r="F127" s="157">
        <v>40</v>
      </c>
      <c r="G127" s="157">
        <v>769.61224489795916</v>
      </c>
      <c r="H127" s="157"/>
      <c r="I127" s="157">
        <f t="shared" si="17"/>
        <v>50</v>
      </c>
      <c r="J127" s="157" t="str">
        <f>IF(D127="Electric","--",IF(D127="Diesel",VLOOKUP(C127,[2]ORDLF!A:B,2,FALSE),""))</f>
        <v>--</v>
      </c>
      <c r="K127" s="157" t="str">
        <f>IF(D127="Electric","--",IF(D127="Gasoline",VLOOKUP(C127,LSILF!A:C,3,FALSE),""))</f>
        <v>--</v>
      </c>
      <c r="L127" s="158">
        <f t="shared" si="33"/>
        <v>0</v>
      </c>
      <c r="M127" s="157" t="str" cm="1">
        <f t="array" ref="M127">IF(D127="Electric","--",IF(D127="Diesel",_xlfn._xlws.FILTER(DIESCH[CH Cap],(DIESCH[HP Bin]=I127)),""))</f>
        <v>--</v>
      </c>
      <c r="N127" s="157" t="str" cm="1">
        <f t="array" ref="N127">IF(D127="Electric","--",IF(D127="Gasoline",_xlfn._xlws.FILTER(LSICH[CH Cap],(LSICH[Fuel Type]=D127)*(LSICH[MY]=E127)),""))</f>
        <v>--</v>
      </c>
      <c r="O127" s="157">
        <f t="shared" si="18"/>
        <v>0</v>
      </c>
      <c r="P127" s="157">
        <f t="shared" si="19"/>
        <v>769.61224489795916</v>
      </c>
      <c r="Q127" s="157" t="str" cm="1">
        <f t="array" ref="Q127">IF(D127="Electric","--",IF(D127="Diesel",_xlfn._xlws.FILTER(ORDEF[HC-ZH (g/hp-hr)],(ORDEF[HP]=I127)*(ORDEF[Model_Year]=E127)),""))</f>
        <v>--</v>
      </c>
      <c r="R127" s="157" t="str" cm="1">
        <f t="array" ref="R127">IF(D127="Electric","--",IF(D127="Gasoline",_xlfn._xlws.FILTER(LSIEF[HC-ZH (g/hp-hr)],(LSIEF[Fuel]=D127)*(LSIEF[HP Bin]=I127)*(LSIEF[Model Year]=E127)),""))</f>
        <v>--</v>
      </c>
      <c r="S127" s="158">
        <f t="shared" si="20"/>
        <v>0</v>
      </c>
      <c r="T127" s="159" t="str" cm="1">
        <f t="array" ref="T127">IF(D127="Electric","--",IF(D127="Diesel",_xlfn._xlws.FILTER(ORDEF[HCDR],(ORDEF[HP]=I127)*(ORDEF[Model_Year]=E127),),""))</f>
        <v>--</v>
      </c>
      <c r="U127" s="159" t="str" cm="1">
        <f t="array" ref="U127">IF(D127="Electric","--",IF(D127="Gasoline",_xlfn._xlws.FILTER(LSIEF[HC DR],(LSIEF[Fuel]=D127)*(LSIEF[HP Bin]=I127)*(LSIEF[Model Year]=E127)),""))</f>
        <v>--</v>
      </c>
      <c r="V127" s="159">
        <f t="shared" si="21"/>
        <v>0</v>
      </c>
      <c r="W127" s="158" t="str" cm="1">
        <f t="array" ref="W127">IF(D127="Electric","--",IF(D127="Diesel",_xlfn._xlws.FILTER(ORDEF[NOXzh],(ORDEF[HP]=I127)*(ORDEF[Model_Year]=E127)),""))</f>
        <v>--</v>
      </c>
      <c r="X127" s="158" t="str" cm="1">
        <f t="array" ref="X127">IF(D127="Electric","--",IF(D127="Gasoline",_xlfn._xlws.FILTER(LSIEF[NOX-ZH (g/hp-hr)],(LSIEF[Fuel]=D127)*(LSIEF[HP Bin]=I127)*(LSIEF[Model Year]=E127)),""))</f>
        <v>--</v>
      </c>
      <c r="Y127" s="158">
        <f t="shared" si="22"/>
        <v>0</v>
      </c>
      <c r="Z127" s="159" t="str" cm="1">
        <f t="array" ref="Z127">IF(D127="Electric","--",IF(D127="Diesel",_xlfn._xlws.FILTER(ORDEF[NOXdr],(ORDEF[HP]=I127)*(ORDEF[Model_Year]=E127)),""))</f>
        <v>--</v>
      </c>
      <c r="AA127" s="159" t="str" cm="1">
        <f t="array" ref="AA127">IF(E127="Electric","--",IF(D127="Gasoline",_xlfn._xlws.FILTER(LSIEF[NOX DR],(LSIEF[Fuel]=D127)*(LSIEF[HP Bin]=I127)*(LSIEF[Model Year]=E127)),""))</f>
        <v/>
      </c>
      <c r="AB127" s="159">
        <f t="shared" si="23"/>
        <v>0</v>
      </c>
      <c r="AC127" s="158" t="str" cm="1">
        <f t="array" ref="AC127">IF(D127="Electric","--",IF(D127="Diesel",_xlfn._xlws.FILTER(DFCF[Fuel_HC],(DFCF[MY]=E127)),""))</f>
        <v>--</v>
      </c>
      <c r="AD127" s="158" t="str" cm="1">
        <f t="array" ref="AD127">IF(D127="Electric","--",IF(D127="Gasoline",_xlfn._xlws.FILTER(GFCF[Fuel_HC],(GFCF[MY]=E127)),""))</f>
        <v>--</v>
      </c>
      <c r="AE127" s="158">
        <f t="shared" si="24"/>
        <v>0</v>
      </c>
      <c r="AF127" s="157" t="str" cm="1">
        <f t="array" ref="AF127">IF(D127="Electric","--",IF(D127="Diesel",_xlfn._xlws.FILTER(DFCF[Fuel_NOX],(DFCF[MY]=E127)),""))</f>
        <v>--</v>
      </c>
      <c r="AG127" s="157" t="str" cm="1">
        <f t="array" ref="AG127">IF(D127="Electric","--",IF(D127="Gasoline",_xlfn._xlws.FILTER(GFCF[Fuel_NOX],(GFCF[MY]=E127)),""))</f>
        <v>--</v>
      </c>
      <c r="AH127" s="157">
        <f t="shared" si="25"/>
        <v>0</v>
      </c>
      <c r="AI127" s="158">
        <f t="shared" si="26"/>
        <v>0</v>
      </c>
      <c r="AJ127" s="158">
        <f t="shared" si="27"/>
        <v>0</v>
      </c>
      <c r="AK127" s="158" t="str">
        <f t="shared" si="28"/>
        <v>--</v>
      </c>
      <c r="AL127" s="158" t="str">
        <f t="shared" si="29"/>
        <v>--</v>
      </c>
      <c r="AM127" s="158" t="str">
        <f t="shared" si="30"/>
        <v>--</v>
      </c>
      <c r="AN127" s="158" t="str">
        <f t="shared" si="31"/>
        <v>--</v>
      </c>
      <c r="AO127" s="158" t="str">
        <f t="shared" si="32"/>
        <v>--</v>
      </c>
      <c r="AP127" s="157"/>
      <c r="AS127" s="44"/>
    </row>
    <row r="128" spans="1:45" s="47" customFormat="1" x14ac:dyDescent="0.35">
      <c r="A128" s="157">
        <v>127</v>
      </c>
      <c r="B128" s="157" t="s">
        <v>114</v>
      </c>
      <c r="C128" s="157" t="s">
        <v>99</v>
      </c>
      <c r="D128" s="157" t="s">
        <v>49</v>
      </c>
      <c r="E128" s="157">
        <v>2017</v>
      </c>
      <c r="F128" s="157">
        <v>40</v>
      </c>
      <c r="G128" s="157">
        <v>769.61224489795916</v>
      </c>
      <c r="H128" s="157"/>
      <c r="I128" s="157">
        <f t="shared" si="17"/>
        <v>50</v>
      </c>
      <c r="J128" s="157" t="str">
        <f>IF(D128="Electric","--",IF(D128="Diesel",VLOOKUP(C128,[2]ORDLF!A:B,2,FALSE),""))</f>
        <v>--</v>
      </c>
      <c r="K128" s="157" t="str">
        <f>IF(D128="Electric","--",IF(D128="Gasoline",VLOOKUP(C128,LSILF!A:C,3,FALSE),""))</f>
        <v>--</v>
      </c>
      <c r="L128" s="158">
        <f t="shared" si="33"/>
        <v>0</v>
      </c>
      <c r="M128" s="157" t="str" cm="1">
        <f t="array" ref="M128">IF(D128="Electric","--",IF(D128="Diesel",_xlfn._xlws.FILTER(DIESCH[CH Cap],(DIESCH[HP Bin]=I128)),""))</f>
        <v>--</v>
      </c>
      <c r="N128" s="157" t="str" cm="1">
        <f t="array" ref="N128">IF(D128="Electric","--",IF(D128="Gasoline",_xlfn._xlws.FILTER(LSICH[CH Cap],(LSICH[Fuel Type]=D128)*(LSICH[MY]=E128)),""))</f>
        <v>--</v>
      </c>
      <c r="O128" s="157">
        <f t="shared" si="18"/>
        <v>0</v>
      </c>
      <c r="P128" s="157">
        <f t="shared" si="19"/>
        <v>769.61224489795916</v>
      </c>
      <c r="Q128" s="157" t="str" cm="1">
        <f t="array" ref="Q128">IF(D128="Electric","--",IF(D128="Diesel",_xlfn._xlws.FILTER(ORDEF[HC-ZH (g/hp-hr)],(ORDEF[HP]=I128)*(ORDEF[Model_Year]=E128)),""))</f>
        <v>--</v>
      </c>
      <c r="R128" s="157" t="str" cm="1">
        <f t="array" ref="R128">IF(D128="Electric","--",IF(D128="Gasoline",_xlfn._xlws.FILTER(LSIEF[HC-ZH (g/hp-hr)],(LSIEF[Fuel]=D128)*(LSIEF[HP Bin]=I128)*(LSIEF[Model Year]=E128)),""))</f>
        <v>--</v>
      </c>
      <c r="S128" s="158">
        <f t="shared" si="20"/>
        <v>0</v>
      </c>
      <c r="T128" s="159" t="str" cm="1">
        <f t="array" ref="T128">IF(D128="Electric","--",IF(D128="Diesel",_xlfn._xlws.FILTER(ORDEF[HCDR],(ORDEF[HP]=I128)*(ORDEF[Model_Year]=E128),),""))</f>
        <v>--</v>
      </c>
      <c r="U128" s="159" t="str" cm="1">
        <f t="array" ref="U128">IF(D128="Electric","--",IF(D128="Gasoline",_xlfn._xlws.FILTER(LSIEF[HC DR],(LSIEF[Fuel]=D128)*(LSIEF[HP Bin]=I128)*(LSIEF[Model Year]=E128)),""))</f>
        <v>--</v>
      </c>
      <c r="V128" s="159">
        <f t="shared" si="21"/>
        <v>0</v>
      </c>
      <c r="W128" s="158" t="str" cm="1">
        <f t="array" ref="W128">IF(D128="Electric","--",IF(D128="Diesel",_xlfn._xlws.FILTER(ORDEF[NOXzh],(ORDEF[HP]=I128)*(ORDEF[Model_Year]=E128)),""))</f>
        <v>--</v>
      </c>
      <c r="X128" s="158" t="str" cm="1">
        <f t="array" ref="X128">IF(D128="Electric","--",IF(D128="Gasoline",_xlfn._xlws.FILTER(LSIEF[NOX-ZH (g/hp-hr)],(LSIEF[Fuel]=D128)*(LSIEF[HP Bin]=I128)*(LSIEF[Model Year]=E128)),""))</f>
        <v>--</v>
      </c>
      <c r="Y128" s="158">
        <f t="shared" si="22"/>
        <v>0</v>
      </c>
      <c r="Z128" s="159" t="str" cm="1">
        <f t="array" ref="Z128">IF(D128="Electric","--",IF(D128="Diesel",_xlfn._xlws.FILTER(ORDEF[NOXdr],(ORDEF[HP]=I128)*(ORDEF[Model_Year]=E128)),""))</f>
        <v>--</v>
      </c>
      <c r="AA128" s="159" t="str" cm="1">
        <f t="array" ref="AA128">IF(E128="Electric","--",IF(D128="Gasoline",_xlfn._xlws.FILTER(LSIEF[NOX DR],(LSIEF[Fuel]=D128)*(LSIEF[HP Bin]=I128)*(LSIEF[Model Year]=E128)),""))</f>
        <v/>
      </c>
      <c r="AB128" s="159">
        <f t="shared" si="23"/>
        <v>0</v>
      </c>
      <c r="AC128" s="158" t="str" cm="1">
        <f t="array" ref="AC128">IF(D128="Electric","--",IF(D128="Diesel",_xlfn._xlws.FILTER(DFCF[Fuel_HC],(DFCF[MY]=E128)),""))</f>
        <v>--</v>
      </c>
      <c r="AD128" s="158" t="str" cm="1">
        <f t="array" ref="AD128">IF(D128="Electric","--",IF(D128="Gasoline",_xlfn._xlws.FILTER(GFCF[Fuel_HC],(GFCF[MY]=E128)),""))</f>
        <v>--</v>
      </c>
      <c r="AE128" s="158">
        <f t="shared" si="24"/>
        <v>0</v>
      </c>
      <c r="AF128" s="157" t="str" cm="1">
        <f t="array" ref="AF128">IF(D128="Electric","--",IF(D128="Diesel",_xlfn._xlws.FILTER(DFCF[Fuel_NOX],(DFCF[MY]=E128)),""))</f>
        <v>--</v>
      </c>
      <c r="AG128" s="157" t="str" cm="1">
        <f t="array" ref="AG128">IF(D128="Electric","--",IF(D128="Gasoline",_xlfn._xlws.FILTER(GFCF[Fuel_NOX],(GFCF[MY]=E128)),""))</f>
        <v>--</v>
      </c>
      <c r="AH128" s="157">
        <f t="shared" si="25"/>
        <v>0</v>
      </c>
      <c r="AI128" s="158">
        <f t="shared" si="26"/>
        <v>0</v>
      </c>
      <c r="AJ128" s="158">
        <f t="shared" si="27"/>
        <v>0</v>
      </c>
      <c r="AK128" s="158" t="str">
        <f t="shared" si="28"/>
        <v>--</v>
      </c>
      <c r="AL128" s="158" t="str">
        <f t="shared" si="29"/>
        <v>--</v>
      </c>
      <c r="AM128" s="158" t="str">
        <f t="shared" si="30"/>
        <v>--</v>
      </c>
      <c r="AN128" s="158" t="str">
        <f t="shared" si="31"/>
        <v>--</v>
      </c>
      <c r="AO128" s="158" t="str">
        <f t="shared" si="32"/>
        <v>--</v>
      </c>
      <c r="AP128" s="157"/>
      <c r="AS128" s="44"/>
    </row>
    <row r="129" spans="1:45" s="47" customFormat="1" x14ac:dyDescent="0.35">
      <c r="A129" s="157">
        <v>128</v>
      </c>
      <c r="B129" s="157" t="s">
        <v>115</v>
      </c>
      <c r="C129" s="157" t="s">
        <v>99</v>
      </c>
      <c r="D129" s="157" t="s">
        <v>49</v>
      </c>
      <c r="E129" s="157">
        <v>2017</v>
      </c>
      <c r="F129" s="157">
        <v>40</v>
      </c>
      <c r="G129" s="157">
        <v>769.61224489795916</v>
      </c>
      <c r="H129" s="157"/>
      <c r="I129" s="157">
        <f t="shared" si="17"/>
        <v>50</v>
      </c>
      <c r="J129" s="157" t="str">
        <f>IF(D129="Electric","--",IF(D129="Diesel",VLOOKUP(C129,[2]ORDLF!A:B,2,FALSE),""))</f>
        <v>--</v>
      </c>
      <c r="K129" s="157" t="str">
        <f>IF(D129="Electric","--",IF(D129="Gasoline",VLOOKUP(C129,LSILF!A:C,3,FALSE),""))</f>
        <v>--</v>
      </c>
      <c r="L129" s="158">
        <f t="shared" si="33"/>
        <v>0</v>
      </c>
      <c r="M129" s="157" t="str" cm="1">
        <f t="array" ref="M129">IF(D129="Electric","--",IF(D129="Diesel",_xlfn._xlws.FILTER(DIESCH[CH Cap],(DIESCH[HP Bin]=I129)),""))</f>
        <v>--</v>
      </c>
      <c r="N129" s="157" t="str" cm="1">
        <f t="array" ref="N129">IF(D129="Electric","--",IF(D129="Gasoline",_xlfn._xlws.FILTER(LSICH[CH Cap],(LSICH[Fuel Type]=D129)*(LSICH[MY]=E129)),""))</f>
        <v>--</v>
      </c>
      <c r="O129" s="157">
        <f t="shared" si="18"/>
        <v>0</v>
      </c>
      <c r="P129" s="157">
        <f t="shared" si="19"/>
        <v>769.61224489795916</v>
      </c>
      <c r="Q129" s="157" t="str" cm="1">
        <f t="array" ref="Q129">IF(D129="Electric","--",IF(D129="Diesel",_xlfn._xlws.FILTER(ORDEF[HC-ZH (g/hp-hr)],(ORDEF[HP]=I129)*(ORDEF[Model_Year]=E129)),""))</f>
        <v>--</v>
      </c>
      <c r="R129" s="157" t="str" cm="1">
        <f t="array" ref="R129">IF(D129="Electric","--",IF(D129="Gasoline",_xlfn._xlws.FILTER(LSIEF[HC-ZH (g/hp-hr)],(LSIEF[Fuel]=D129)*(LSIEF[HP Bin]=I129)*(LSIEF[Model Year]=E129)),""))</f>
        <v>--</v>
      </c>
      <c r="S129" s="158">
        <f t="shared" si="20"/>
        <v>0</v>
      </c>
      <c r="T129" s="159" t="str" cm="1">
        <f t="array" ref="T129">IF(D129="Electric","--",IF(D129="Diesel",_xlfn._xlws.FILTER(ORDEF[HCDR],(ORDEF[HP]=I129)*(ORDEF[Model_Year]=E129),),""))</f>
        <v>--</v>
      </c>
      <c r="U129" s="159" t="str" cm="1">
        <f t="array" ref="U129">IF(D129="Electric","--",IF(D129="Gasoline",_xlfn._xlws.FILTER(LSIEF[HC DR],(LSIEF[Fuel]=D129)*(LSIEF[HP Bin]=I129)*(LSIEF[Model Year]=E129)),""))</f>
        <v>--</v>
      </c>
      <c r="V129" s="159">
        <f t="shared" si="21"/>
        <v>0</v>
      </c>
      <c r="W129" s="158" t="str" cm="1">
        <f t="array" ref="W129">IF(D129="Electric","--",IF(D129="Diesel",_xlfn._xlws.FILTER(ORDEF[NOXzh],(ORDEF[HP]=I129)*(ORDEF[Model_Year]=E129)),""))</f>
        <v>--</v>
      </c>
      <c r="X129" s="158" t="str" cm="1">
        <f t="array" ref="X129">IF(D129="Electric","--",IF(D129="Gasoline",_xlfn._xlws.FILTER(LSIEF[NOX-ZH (g/hp-hr)],(LSIEF[Fuel]=D129)*(LSIEF[HP Bin]=I129)*(LSIEF[Model Year]=E129)),""))</f>
        <v>--</v>
      </c>
      <c r="Y129" s="158">
        <f t="shared" si="22"/>
        <v>0</v>
      </c>
      <c r="Z129" s="159" t="str" cm="1">
        <f t="array" ref="Z129">IF(D129="Electric","--",IF(D129="Diesel",_xlfn._xlws.FILTER(ORDEF[NOXdr],(ORDEF[HP]=I129)*(ORDEF[Model_Year]=E129)),""))</f>
        <v>--</v>
      </c>
      <c r="AA129" s="159" t="str" cm="1">
        <f t="array" ref="AA129">IF(E129="Electric","--",IF(D129="Gasoline",_xlfn._xlws.FILTER(LSIEF[NOX DR],(LSIEF[Fuel]=D129)*(LSIEF[HP Bin]=I129)*(LSIEF[Model Year]=E129)),""))</f>
        <v/>
      </c>
      <c r="AB129" s="159">
        <f t="shared" si="23"/>
        <v>0</v>
      </c>
      <c r="AC129" s="158" t="str" cm="1">
        <f t="array" ref="AC129">IF(D129="Electric","--",IF(D129="Diesel",_xlfn._xlws.FILTER(DFCF[Fuel_HC],(DFCF[MY]=E129)),""))</f>
        <v>--</v>
      </c>
      <c r="AD129" s="158" t="str" cm="1">
        <f t="array" ref="AD129">IF(D129="Electric","--",IF(D129="Gasoline",_xlfn._xlws.FILTER(GFCF[Fuel_HC],(GFCF[MY]=E129)),""))</f>
        <v>--</v>
      </c>
      <c r="AE129" s="158">
        <f t="shared" si="24"/>
        <v>0</v>
      </c>
      <c r="AF129" s="157" t="str" cm="1">
        <f t="array" ref="AF129">IF(D129="Electric","--",IF(D129="Diesel",_xlfn._xlws.FILTER(DFCF[Fuel_NOX],(DFCF[MY]=E129)),""))</f>
        <v>--</v>
      </c>
      <c r="AG129" s="157" t="str" cm="1">
        <f t="array" ref="AG129">IF(D129="Electric","--",IF(D129="Gasoline",_xlfn._xlws.FILTER(GFCF[Fuel_NOX],(GFCF[MY]=E129)),""))</f>
        <v>--</v>
      </c>
      <c r="AH129" s="157">
        <f t="shared" si="25"/>
        <v>0</v>
      </c>
      <c r="AI129" s="158">
        <f t="shared" si="26"/>
        <v>0</v>
      </c>
      <c r="AJ129" s="158">
        <f t="shared" si="27"/>
        <v>0</v>
      </c>
      <c r="AK129" s="158" t="str">
        <f t="shared" si="28"/>
        <v>--</v>
      </c>
      <c r="AL129" s="158" t="str">
        <f t="shared" si="29"/>
        <v>--</v>
      </c>
      <c r="AM129" s="158" t="str">
        <f t="shared" si="30"/>
        <v>--</v>
      </c>
      <c r="AN129" s="158" t="str">
        <f t="shared" si="31"/>
        <v>--</v>
      </c>
      <c r="AO129" s="158" t="str">
        <f t="shared" si="32"/>
        <v>--</v>
      </c>
      <c r="AP129" s="157"/>
      <c r="AS129" s="44"/>
    </row>
    <row r="130" spans="1:45" s="47" customFormat="1" x14ac:dyDescent="0.35">
      <c r="A130" s="157">
        <v>129</v>
      </c>
      <c r="B130" s="157" t="s">
        <v>116</v>
      </c>
      <c r="C130" s="157" t="s">
        <v>99</v>
      </c>
      <c r="D130" s="157" t="s">
        <v>49</v>
      </c>
      <c r="E130" s="157">
        <v>2017</v>
      </c>
      <c r="F130" s="157">
        <v>40</v>
      </c>
      <c r="G130" s="157">
        <v>769.61224489795916</v>
      </c>
      <c r="H130" s="157"/>
      <c r="I130" s="157">
        <f t="shared" ref="I130:I193" si="34">IF(AND(F130&lt;25,F130&gt;0),25,IF(AND(F130&lt;50,F130&gt;=25),50,IF(AND(F130&lt;75,F130&gt;=50),75,IF(AND(F130&lt;100,F130&gt;=75),100,IF(AND(F130&lt;175,F130&gt;=100),175,IF(AND(F130&lt;300,F130&gt;=175),300,IF(AND(F130&lt;600,F130&gt;=300),600,IF(AND(F130&lt;750,F130&gt;=600),750,IF(F130&gt;750,9999)))))))))</f>
        <v>50</v>
      </c>
      <c r="J130" s="157" t="str">
        <f>IF(D130="Electric","--",IF(D130="Diesel",VLOOKUP(C130,[2]ORDLF!A:B,2,FALSE),""))</f>
        <v>--</v>
      </c>
      <c r="K130" s="157" t="str">
        <f>IF(D130="Electric","--",IF(D130="Gasoline",VLOOKUP(C130,LSILF!A:C,3,FALSE),""))</f>
        <v>--</v>
      </c>
      <c r="L130" s="158">
        <f t="shared" si="33"/>
        <v>0</v>
      </c>
      <c r="M130" s="157" t="str" cm="1">
        <f t="array" ref="M130">IF(D130="Electric","--",IF(D130="Diesel",_xlfn._xlws.FILTER(DIESCH[CH Cap],(DIESCH[HP Bin]=I130)),""))</f>
        <v>--</v>
      </c>
      <c r="N130" s="157" t="str" cm="1">
        <f t="array" ref="N130">IF(D130="Electric","--",IF(D130="Gasoline",_xlfn._xlws.FILTER(LSICH[CH Cap],(LSICH[Fuel Type]=D130)*(LSICH[MY]=E130)),""))</f>
        <v>--</v>
      </c>
      <c r="O130" s="157">
        <f t="shared" ref="O130:O193" si="35">SUM(M130:N130)</f>
        <v>0</v>
      </c>
      <c r="P130" s="157">
        <f t="shared" ref="P130:P193" si="36">ABS(IF(E130=2017,G130,(G130*(2017-E130))))</f>
        <v>769.61224489795916</v>
      </c>
      <c r="Q130" s="157" t="str" cm="1">
        <f t="array" ref="Q130">IF(D130="Electric","--",IF(D130="Diesel",_xlfn._xlws.FILTER(ORDEF[HC-ZH (g/hp-hr)],(ORDEF[HP]=I130)*(ORDEF[Model_Year]=E130)),""))</f>
        <v>--</v>
      </c>
      <c r="R130" s="157" t="str" cm="1">
        <f t="array" ref="R130">IF(D130="Electric","--",IF(D130="Gasoline",_xlfn._xlws.FILTER(LSIEF[HC-ZH (g/hp-hr)],(LSIEF[Fuel]=D130)*(LSIEF[HP Bin]=I130)*(LSIEF[Model Year]=E130)),""))</f>
        <v>--</v>
      </c>
      <c r="S130" s="158">
        <f t="shared" ref="S130:S193" si="37">SUM(Q130:R130)</f>
        <v>0</v>
      </c>
      <c r="T130" s="159" t="str" cm="1">
        <f t="array" ref="T130">IF(D130="Electric","--",IF(D130="Diesel",_xlfn._xlws.FILTER(ORDEF[HCDR],(ORDEF[HP]=I130)*(ORDEF[Model_Year]=E130),),""))</f>
        <v>--</v>
      </c>
      <c r="U130" s="159" t="str" cm="1">
        <f t="array" ref="U130">IF(D130="Electric","--",IF(D130="Gasoline",_xlfn._xlws.FILTER(LSIEF[HC DR],(LSIEF[Fuel]=D130)*(LSIEF[HP Bin]=I130)*(LSIEF[Model Year]=E130)),""))</f>
        <v>--</v>
      </c>
      <c r="V130" s="159">
        <f t="shared" ref="V130:V193" si="38">SUM(T130:U130)</f>
        <v>0</v>
      </c>
      <c r="W130" s="158" t="str" cm="1">
        <f t="array" ref="W130">IF(D130="Electric","--",IF(D130="Diesel",_xlfn._xlws.FILTER(ORDEF[NOXzh],(ORDEF[HP]=I130)*(ORDEF[Model_Year]=E130)),""))</f>
        <v>--</v>
      </c>
      <c r="X130" s="158" t="str" cm="1">
        <f t="array" ref="X130">IF(D130="Electric","--",IF(D130="Gasoline",_xlfn._xlws.FILTER(LSIEF[NOX-ZH (g/hp-hr)],(LSIEF[Fuel]=D130)*(LSIEF[HP Bin]=I130)*(LSIEF[Model Year]=E130)),""))</f>
        <v>--</v>
      </c>
      <c r="Y130" s="158">
        <f t="shared" ref="Y130:Y193" si="39">SUM(W130:X130)</f>
        <v>0</v>
      </c>
      <c r="Z130" s="159" t="str" cm="1">
        <f t="array" ref="Z130">IF(D130="Electric","--",IF(D130="Diesel",_xlfn._xlws.FILTER(ORDEF[NOXdr],(ORDEF[HP]=I130)*(ORDEF[Model_Year]=E130)),""))</f>
        <v>--</v>
      </c>
      <c r="AA130" s="159" t="str" cm="1">
        <f t="array" ref="AA130">IF(E130="Electric","--",IF(D130="Gasoline",_xlfn._xlws.FILTER(LSIEF[NOX DR],(LSIEF[Fuel]=D130)*(LSIEF[HP Bin]=I130)*(LSIEF[Model Year]=E130)),""))</f>
        <v/>
      </c>
      <c r="AB130" s="159">
        <f t="shared" ref="AB130:AB193" si="40">SUM(Z130:AA130)</f>
        <v>0</v>
      </c>
      <c r="AC130" s="158" t="str" cm="1">
        <f t="array" ref="AC130">IF(D130="Electric","--",IF(D130="Diesel",_xlfn._xlws.FILTER(DFCF[Fuel_HC],(DFCF[MY]=E130)),""))</f>
        <v>--</v>
      </c>
      <c r="AD130" s="158" t="str" cm="1">
        <f t="array" ref="AD130">IF(D130="Electric","--",IF(D130="Gasoline",_xlfn._xlws.FILTER(GFCF[Fuel_HC],(GFCF[MY]=E130)),""))</f>
        <v>--</v>
      </c>
      <c r="AE130" s="158">
        <f t="shared" ref="AE130:AE193" si="41">SUM(AC130:AD130)</f>
        <v>0</v>
      </c>
      <c r="AF130" s="157" t="str" cm="1">
        <f t="array" ref="AF130">IF(D130="Electric","--",IF(D130="Diesel",_xlfn._xlws.FILTER(DFCF[Fuel_NOX],(DFCF[MY]=E130)),""))</f>
        <v>--</v>
      </c>
      <c r="AG130" s="157" t="str" cm="1">
        <f t="array" ref="AG130">IF(D130="Electric","--",IF(D130="Gasoline",_xlfn._xlws.FILTER(GFCF[Fuel_NOX],(GFCF[MY]=E130)),""))</f>
        <v>--</v>
      </c>
      <c r="AH130" s="157">
        <f t="shared" ref="AH130:AH193" si="42">SUM(AF130:AG130)</f>
        <v>0</v>
      </c>
      <c r="AI130" s="158">
        <f t="shared" ref="AI130:AI193" si="43">IFERROR((S130+V130*IF(P130&gt;O130,O130,P130))*AE130,"0")</f>
        <v>0</v>
      </c>
      <c r="AJ130" s="158">
        <f t="shared" ref="AJ130:AJ193" si="44">IFERROR((Y130+AB130*IF(P130&gt;O130,O130,P130))*AH130,"0")</f>
        <v>0</v>
      </c>
      <c r="AK130" s="158" t="str">
        <f t="shared" ref="AK130:AK193" si="45">IF($D130="Electric","--",CONVERT(AI130*$F130*$L130*$G130,"g","lbm"))</f>
        <v>--</v>
      </c>
      <c r="AL130" s="158" t="str">
        <f t="shared" ref="AL130:AL193" si="46">IF($D130="Electric","--",CONVERT(AJ130*$F130*$L130*$G130,"g","lbm"))</f>
        <v>--</v>
      </c>
      <c r="AM130" s="158" t="str">
        <f t="shared" ref="AM130:AM193" si="47">IF($D130="Electric","--",CONVERT(AK130,"lbm","ton"))</f>
        <v>--</v>
      </c>
      <c r="AN130" s="158" t="str">
        <f t="shared" ref="AN130:AN193" si="48">IF($D130="Electric","--",CONVERT(AL130,"lbm","ton"))</f>
        <v>--</v>
      </c>
      <c r="AO130" s="158" t="str">
        <f t="shared" ref="AO130:AO193" si="49">IF(D130="Electric",AM130,IF(D130="Diesel",AM130*1.21,AM130*0.9198))</f>
        <v>--</v>
      </c>
      <c r="AP130" s="157"/>
      <c r="AS130" s="44"/>
    </row>
    <row r="131" spans="1:45" s="47" customFormat="1" x14ac:dyDescent="0.35">
      <c r="A131" s="157">
        <v>130</v>
      </c>
      <c r="B131" s="157" t="s">
        <v>117</v>
      </c>
      <c r="C131" s="157" t="s">
        <v>99</v>
      </c>
      <c r="D131" s="157" t="s">
        <v>49</v>
      </c>
      <c r="E131" s="157">
        <v>2017</v>
      </c>
      <c r="F131" s="157">
        <v>40</v>
      </c>
      <c r="G131" s="157">
        <v>769.61224489795916</v>
      </c>
      <c r="H131" s="157"/>
      <c r="I131" s="157">
        <f t="shared" si="34"/>
        <v>50</v>
      </c>
      <c r="J131" s="157" t="str">
        <f>IF(D131="Electric","--",IF(D131="Diesel",VLOOKUP(C131,[2]ORDLF!A:B,2,FALSE),""))</f>
        <v>--</v>
      </c>
      <c r="K131" s="157" t="str">
        <f>IF(D131="Electric","--",IF(D131="Gasoline",VLOOKUP(C131,LSILF!A:C,3,FALSE),""))</f>
        <v>--</v>
      </c>
      <c r="L131" s="158">
        <f t="shared" si="33"/>
        <v>0</v>
      </c>
      <c r="M131" s="157" t="str" cm="1">
        <f t="array" ref="M131">IF(D131="Electric","--",IF(D131="Diesel",_xlfn._xlws.FILTER(DIESCH[CH Cap],(DIESCH[HP Bin]=I131)),""))</f>
        <v>--</v>
      </c>
      <c r="N131" s="157" t="str" cm="1">
        <f t="array" ref="N131">IF(D131="Electric","--",IF(D131="Gasoline",_xlfn._xlws.FILTER(LSICH[CH Cap],(LSICH[Fuel Type]=D131)*(LSICH[MY]=E131)),""))</f>
        <v>--</v>
      </c>
      <c r="O131" s="157">
        <f t="shared" si="35"/>
        <v>0</v>
      </c>
      <c r="P131" s="157">
        <f t="shared" si="36"/>
        <v>769.61224489795916</v>
      </c>
      <c r="Q131" s="157" t="str" cm="1">
        <f t="array" ref="Q131">IF(D131="Electric","--",IF(D131="Diesel",_xlfn._xlws.FILTER(ORDEF[HC-ZH (g/hp-hr)],(ORDEF[HP]=I131)*(ORDEF[Model_Year]=E131)),""))</f>
        <v>--</v>
      </c>
      <c r="R131" s="157" t="str" cm="1">
        <f t="array" ref="R131">IF(D131="Electric","--",IF(D131="Gasoline",_xlfn._xlws.FILTER(LSIEF[HC-ZH (g/hp-hr)],(LSIEF[Fuel]=D131)*(LSIEF[HP Bin]=I131)*(LSIEF[Model Year]=E131)),""))</f>
        <v>--</v>
      </c>
      <c r="S131" s="158">
        <f t="shared" si="37"/>
        <v>0</v>
      </c>
      <c r="T131" s="159" t="str" cm="1">
        <f t="array" ref="T131">IF(D131="Electric","--",IF(D131="Diesel",_xlfn._xlws.FILTER(ORDEF[HCDR],(ORDEF[HP]=I131)*(ORDEF[Model_Year]=E131),),""))</f>
        <v>--</v>
      </c>
      <c r="U131" s="159" t="str" cm="1">
        <f t="array" ref="U131">IF(D131="Electric","--",IF(D131="Gasoline",_xlfn._xlws.FILTER(LSIEF[HC DR],(LSIEF[Fuel]=D131)*(LSIEF[HP Bin]=I131)*(LSIEF[Model Year]=E131)),""))</f>
        <v>--</v>
      </c>
      <c r="V131" s="159">
        <f t="shared" si="38"/>
        <v>0</v>
      </c>
      <c r="W131" s="158" t="str" cm="1">
        <f t="array" ref="W131">IF(D131="Electric","--",IF(D131="Diesel",_xlfn._xlws.FILTER(ORDEF[NOXzh],(ORDEF[HP]=I131)*(ORDEF[Model_Year]=E131)),""))</f>
        <v>--</v>
      </c>
      <c r="X131" s="158" t="str" cm="1">
        <f t="array" ref="X131">IF(D131="Electric","--",IF(D131="Gasoline",_xlfn._xlws.FILTER(LSIEF[NOX-ZH (g/hp-hr)],(LSIEF[Fuel]=D131)*(LSIEF[HP Bin]=I131)*(LSIEF[Model Year]=E131)),""))</f>
        <v>--</v>
      </c>
      <c r="Y131" s="158">
        <f t="shared" si="39"/>
        <v>0</v>
      </c>
      <c r="Z131" s="159" t="str" cm="1">
        <f t="array" ref="Z131">IF(D131="Electric","--",IF(D131="Diesel",_xlfn._xlws.FILTER(ORDEF[NOXdr],(ORDEF[HP]=I131)*(ORDEF[Model_Year]=E131)),""))</f>
        <v>--</v>
      </c>
      <c r="AA131" s="159" t="str" cm="1">
        <f t="array" ref="AA131">IF(E131="Electric","--",IF(D131="Gasoline",_xlfn._xlws.FILTER(LSIEF[NOX DR],(LSIEF[Fuel]=D131)*(LSIEF[HP Bin]=I131)*(LSIEF[Model Year]=E131)),""))</f>
        <v/>
      </c>
      <c r="AB131" s="159">
        <f t="shared" si="40"/>
        <v>0</v>
      </c>
      <c r="AC131" s="158" t="str" cm="1">
        <f t="array" ref="AC131">IF(D131="Electric","--",IF(D131="Diesel",_xlfn._xlws.FILTER(DFCF[Fuel_HC],(DFCF[MY]=E131)),""))</f>
        <v>--</v>
      </c>
      <c r="AD131" s="158" t="str" cm="1">
        <f t="array" ref="AD131">IF(D131="Electric","--",IF(D131="Gasoline",_xlfn._xlws.FILTER(GFCF[Fuel_HC],(GFCF[MY]=E131)),""))</f>
        <v>--</v>
      </c>
      <c r="AE131" s="158">
        <f t="shared" si="41"/>
        <v>0</v>
      </c>
      <c r="AF131" s="157" t="str" cm="1">
        <f t="array" ref="AF131">IF(D131="Electric","--",IF(D131="Diesel",_xlfn._xlws.FILTER(DFCF[Fuel_NOX],(DFCF[MY]=E131)),""))</f>
        <v>--</v>
      </c>
      <c r="AG131" s="157" t="str" cm="1">
        <f t="array" ref="AG131">IF(D131="Electric","--",IF(D131="Gasoline",_xlfn._xlws.FILTER(GFCF[Fuel_NOX],(GFCF[MY]=E131)),""))</f>
        <v>--</v>
      </c>
      <c r="AH131" s="157">
        <f t="shared" si="42"/>
        <v>0</v>
      </c>
      <c r="AI131" s="158">
        <f t="shared" si="43"/>
        <v>0</v>
      </c>
      <c r="AJ131" s="158">
        <f t="shared" si="44"/>
        <v>0</v>
      </c>
      <c r="AK131" s="158" t="str">
        <f t="shared" si="45"/>
        <v>--</v>
      </c>
      <c r="AL131" s="158" t="str">
        <f t="shared" si="46"/>
        <v>--</v>
      </c>
      <c r="AM131" s="158" t="str">
        <f t="shared" si="47"/>
        <v>--</v>
      </c>
      <c r="AN131" s="158" t="str">
        <f t="shared" si="48"/>
        <v>--</v>
      </c>
      <c r="AO131" s="158" t="str">
        <f t="shared" si="49"/>
        <v>--</v>
      </c>
      <c r="AP131" s="157"/>
      <c r="AS131" s="44"/>
    </row>
    <row r="132" spans="1:45" s="47" customFormat="1" x14ac:dyDescent="0.35">
      <c r="A132" s="157">
        <v>131</v>
      </c>
      <c r="B132" s="157" t="s">
        <v>118</v>
      </c>
      <c r="C132" s="157" t="s">
        <v>99</v>
      </c>
      <c r="D132" s="157" t="s">
        <v>49</v>
      </c>
      <c r="E132" s="157">
        <v>2017</v>
      </c>
      <c r="F132" s="157">
        <v>40</v>
      </c>
      <c r="G132" s="157">
        <v>769.61224489795916</v>
      </c>
      <c r="H132" s="157"/>
      <c r="I132" s="157">
        <f t="shared" si="34"/>
        <v>50</v>
      </c>
      <c r="J132" s="157" t="str">
        <f>IF(D132="Electric","--",IF(D132="Diesel",VLOOKUP(C132,[2]ORDLF!A:B,2,FALSE),""))</f>
        <v>--</v>
      </c>
      <c r="K132" s="157" t="str">
        <f>IF(D132="Electric","--",IF(D132="Gasoline",VLOOKUP(C132,LSILF!A:C,3,FALSE),""))</f>
        <v>--</v>
      </c>
      <c r="L132" s="158">
        <f t="shared" si="33"/>
        <v>0</v>
      </c>
      <c r="M132" s="157" t="str" cm="1">
        <f t="array" ref="M132">IF(D132="Electric","--",IF(D132="Diesel",_xlfn._xlws.FILTER(DIESCH[CH Cap],(DIESCH[HP Bin]=I132)),""))</f>
        <v>--</v>
      </c>
      <c r="N132" s="157" t="str" cm="1">
        <f t="array" ref="N132">IF(D132="Electric","--",IF(D132="Gasoline",_xlfn._xlws.FILTER(LSICH[CH Cap],(LSICH[Fuel Type]=D132)*(LSICH[MY]=E132)),""))</f>
        <v>--</v>
      </c>
      <c r="O132" s="157">
        <f t="shared" si="35"/>
        <v>0</v>
      </c>
      <c r="P132" s="157">
        <f t="shared" si="36"/>
        <v>769.61224489795916</v>
      </c>
      <c r="Q132" s="157" t="str" cm="1">
        <f t="array" ref="Q132">IF(D132="Electric","--",IF(D132="Diesel",_xlfn._xlws.FILTER(ORDEF[HC-ZH (g/hp-hr)],(ORDEF[HP]=I132)*(ORDEF[Model_Year]=E132)),""))</f>
        <v>--</v>
      </c>
      <c r="R132" s="157" t="str" cm="1">
        <f t="array" ref="R132">IF(D132="Electric","--",IF(D132="Gasoline",_xlfn._xlws.FILTER(LSIEF[HC-ZH (g/hp-hr)],(LSIEF[Fuel]=D132)*(LSIEF[HP Bin]=I132)*(LSIEF[Model Year]=E132)),""))</f>
        <v>--</v>
      </c>
      <c r="S132" s="158">
        <f t="shared" si="37"/>
        <v>0</v>
      </c>
      <c r="T132" s="159" t="str" cm="1">
        <f t="array" ref="T132">IF(D132="Electric","--",IF(D132="Diesel",_xlfn._xlws.FILTER(ORDEF[HCDR],(ORDEF[HP]=I132)*(ORDEF[Model_Year]=E132),),""))</f>
        <v>--</v>
      </c>
      <c r="U132" s="159" t="str" cm="1">
        <f t="array" ref="U132">IF(D132="Electric","--",IF(D132="Gasoline",_xlfn._xlws.FILTER(LSIEF[HC DR],(LSIEF[Fuel]=D132)*(LSIEF[HP Bin]=I132)*(LSIEF[Model Year]=E132)),""))</f>
        <v>--</v>
      </c>
      <c r="V132" s="159">
        <f t="shared" si="38"/>
        <v>0</v>
      </c>
      <c r="W132" s="158" t="str" cm="1">
        <f t="array" ref="W132">IF(D132="Electric","--",IF(D132="Diesel",_xlfn._xlws.FILTER(ORDEF[NOXzh],(ORDEF[HP]=I132)*(ORDEF[Model_Year]=E132)),""))</f>
        <v>--</v>
      </c>
      <c r="X132" s="158" t="str" cm="1">
        <f t="array" ref="X132">IF(D132="Electric","--",IF(D132="Gasoline",_xlfn._xlws.FILTER(LSIEF[NOX-ZH (g/hp-hr)],(LSIEF[Fuel]=D132)*(LSIEF[HP Bin]=I132)*(LSIEF[Model Year]=E132)),""))</f>
        <v>--</v>
      </c>
      <c r="Y132" s="158">
        <f t="shared" si="39"/>
        <v>0</v>
      </c>
      <c r="Z132" s="159" t="str" cm="1">
        <f t="array" ref="Z132">IF(D132="Electric","--",IF(D132="Diesel",_xlfn._xlws.FILTER(ORDEF[NOXdr],(ORDEF[HP]=I132)*(ORDEF[Model_Year]=E132)),""))</f>
        <v>--</v>
      </c>
      <c r="AA132" s="159" t="str" cm="1">
        <f t="array" ref="AA132">IF(E132="Electric","--",IF(D132="Gasoline",_xlfn._xlws.FILTER(LSIEF[NOX DR],(LSIEF[Fuel]=D132)*(LSIEF[HP Bin]=I132)*(LSIEF[Model Year]=E132)),""))</f>
        <v/>
      </c>
      <c r="AB132" s="159">
        <f t="shared" si="40"/>
        <v>0</v>
      </c>
      <c r="AC132" s="158" t="str" cm="1">
        <f t="array" ref="AC132">IF(D132="Electric","--",IF(D132="Diesel",_xlfn._xlws.FILTER(DFCF[Fuel_HC],(DFCF[MY]=E132)),""))</f>
        <v>--</v>
      </c>
      <c r="AD132" s="158" t="str" cm="1">
        <f t="array" ref="AD132">IF(D132="Electric","--",IF(D132="Gasoline",_xlfn._xlws.FILTER(GFCF[Fuel_HC],(GFCF[MY]=E132)),""))</f>
        <v>--</v>
      </c>
      <c r="AE132" s="158">
        <f t="shared" si="41"/>
        <v>0</v>
      </c>
      <c r="AF132" s="157" t="str" cm="1">
        <f t="array" ref="AF132">IF(D132="Electric","--",IF(D132="Diesel",_xlfn._xlws.FILTER(DFCF[Fuel_NOX],(DFCF[MY]=E132)),""))</f>
        <v>--</v>
      </c>
      <c r="AG132" s="157" t="str" cm="1">
        <f t="array" ref="AG132">IF(D132="Electric","--",IF(D132="Gasoline",_xlfn._xlws.FILTER(GFCF[Fuel_NOX],(GFCF[MY]=E132)),""))</f>
        <v>--</v>
      </c>
      <c r="AH132" s="157">
        <f t="shared" si="42"/>
        <v>0</v>
      </c>
      <c r="AI132" s="158">
        <f t="shared" si="43"/>
        <v>0</v>
      </c>
      <c r="AJ132" s="158">
        <f t="shared" si="44"/>
        <v>0</v>
      </c>
      <c r="AK132" s="158" t="str">
        <f t="shared" si="45"/>
        <v>--</v>
      </c>
      <c r="AL132" s="158" t="str">
        <f t="shared" si="46"/>
        <v>--</v>
      </c>
      <c r="AM132" s="158" t="str">
        <f t="shared" si="47"/>
        <v>--</v>
      </c>
      <c r="AN132" s="158" t="str">
        <f t="shared" si="48"/>
        <v>--</v>
      </c>
      <c r="AO132" s="158" t="str">
        <f t="shared" si="49"/>
        <v>--</v>
      </c>
      <c r="AP132" s="157"/>
      <c r="AS132" s="44"/>
    </row>
    <row r="133" spans="1:45" s="47" customFormat="1" x14ac:dyDescent="0.35">
      <c r="A133" s="157">
        <v>132</v>
      </c>
      <c r="B133" s="157" t="s">
        <v>119</v>
      </c>
      <c r="C133" s="157" t="s">
        <v>99</v>
      </c>
      <c r="D133" s="157" t="s">
        <v>49</v>
      </c>
      <c r="E133" s="157">
        <v>2017</v>
      </c>
      <c r="F133" s="157">
        <v>40</v>
      </c>
      <c r="G133" s="157">
        <v>769.61224489795916</v>
      </c>
      <c r="H133" s="157"/>
      <c r="I133" s="157">
        <f t="shared" si="34"/>
        <v>50</v>
      </c>
      <c r="J133" s="157" t="str">
        <f>IF(D133="Electric","--",IF(D133="Diesel",VLOOKUP(C133,[2]ORDLF!A:B,2,FALSE),""))</f>
        <v>--</v>
      </c>
      <c r="K133" s="157" t="str">
        <f>IF(D133="Electric","--",IF(D133="Gasoline",VLOOKUP(C133,LSILF!A:C,3,FALSE),""))</f>
        <v>--</v>
      </c>
      <c r="L133" s="158">
        <f t="shared" si="33"/>
        <v>0</v>
      </c>
      <c r="M133" s="157" t="str" cm="1">
        <f t="array" ref="M133">IF(D133="Electric","--",IF(D133="Diesel",_xlfn._xlws.FILTER(DIESCH[CH Cap],(DIESCH[HP Bin]=I133)),""))</f>
        <v>--</v>
      </c>
      <c r="N133" s="157" t="str" cm="1">
        <f t="array" ref="N133">IF(D133="Electric","--",IF(D133="Gasoline",_xlfn._xlws.FILTER(LSICH[CH Cap],(LSICH[Fuel Type]=D133)*(LSICH[MY]=E133)),""))</f>
        <v>--</v>
      </c>
      <c r="O133" s="157">
        <f t="shared" si="35"/>
        <v>0</v>
      </c>
      <c r="P133" s="157">
        <f t="shared" si="36"/>
        <v>769.61224489795916</v>
      </c>
      <c r="Q133" s="157" t="str" cm="1">
        <f t="array" ref="Q133">IF(D133="Electric","--",IF(D133="Diesel",_xlfn._xlws.FILTER(ORDEF[HC-ZH (g/hp-hr)],(ORDEF[HP]=I133)*(ORDEF[Model_Year]=E133)),""))</f>
        <v>--</v>
      </c>
      <c r="R133" s="157" t="str" cm="1">
        <f t="array" ref="R133">IF(D133="Electric","--",IF(D133="Gasoline",_xlfn._xlws.FILTER(LSIEF[HC-ZH (g/hp-hr)],(LSIEF[Fuel]=D133)*(LSIEF[HP Bin]=I133)*(LSIEF[Model Year]=E133)),""))</f>
        <v>--</v>
      </c>
      <c r="S133" s="158">
        <f t="shared" si="37"/>
        <v>0</v>
      </c>
      <c r="T133" s="159" t="str" cm="1">
        <f t="array" ref="T133">IF(D133="Electric","--",IF(D133="Diesel",_xlfn._xlws.FILTER(ORDEF[HCDR],(ORDEF[HP]=I133)*(ORDEF[Model_Year]=E133),),""))</f>
        <v>--</v>
      </c>
      <c r="U133" s="159" t="str" cm="1">
        <f t="array" ref="U133">IF(D133="Electric","--",IF(D133="Gasoline",_xlfn._xlws.FILTER(LSIEF[HC DR],(LSIEF[Fuel]=D133)*(LSIEF[HP Bin]=I133)*(LSIEF[Model Year]=E133)),""))</f>
        <v>--</v>
      </c>
      <c r="V133" s="159">
        <f t="shared" si="38"/>
        <v>0</v>
      </c>
      <c r="W133" s="158" t="str" cm="1">
        <f t="array" ref="W133">IF(D133="Electric","--",IF(D133="Diesel",_xlfn._xlws.FILTER(ORDEF[NOXzh],(ORDEF[HP]=I133)*(ORDEF[Model_Year]=E133)),""))</f>
        <v>--</v>
      </c>
      <c r="X133" s="158" t="str" cm="1">
        <f t="array" ref="X133">IF(D133="Electric","--",IF(D133="Gasoline",_xlfn._xlws.FILTER(LSIEF[NOX-ZH (g/hp-hr)],(LSIEF[Fuel]=D133)*(LSIEF[HP Bin]=I133)*(LSIEF[Model Year]=E133)),""))</f>
        <v>--</v>
      </c>
      <c r="Y133" s="158">
        <f t="shared" si="39"/>
        <v>0</v>
      </c>
      <c r="Z133" s="159" t="str" cm="1">
        <f t="array" ref="Z133">IF(D133="Electric","--",IF(D133="Diesel",_xlfn._xlws.FILTER(ORDEF[NOXdr],(ORDEF[HP]=I133)*(ORDEF[Model_Year]=E133)),""))</f>
        <v>--</v>
      </c>
      <c r="AA133" s="159" t="str" cm="1">
        <f t="array" ref="AA133">IF(E133="Electric","--",IF(D133="Gasoline",_xlfn._xlws.FILTER(LSIEF[NOX DR],(LSIEF[Fuel]=D133)*(LSIEF[HP Bin]=I133)*(LSIEF[Model Year]=E133)),""))</f>
        <v/>
      </c>
      <c r="AB133" s="159">
        <f t="shared" si="40"/>
        <v>0</v>
      </c>
      <c r="AC133" s="158" t="str" cm="1">
        <f t="array" ref="AC133">IF(D133="Electric","--",IF(D133="Diesel",_xlfn._xlws.FILTER(DFCF[Fuel_HC],(DFCF[MY]=E133)),""))</f>
        <v>--</v>
      </c>
      <c r="AD133" s="158" t="str" cm="1">
        <f t="array" ref="AD133">IF(D133="Electric","--",IF(D133="Gasoline",_xlfn._xlws.FILTER(GFCF[Fuel_HC],(GFCF[MY]=E133)),""))</f>
        <v>--</v>
      </c>
      <c r="AE133" s="158">
        <f t="shared" si="41"/>
        <v>0</v>
      </c>
      <c r="AF133" s="157" t="str" cm="1">
        <f t="array" ref="AF133">IF(D133="Electric","--",IF(D133="Diesel",_xlfn._xlws.FILTER(DFCF[Fuel_NOX],(DFCF[MY]=E133)),""))</f>
        <v>--</v>
      </c>
      <c r="AG133" s="157" t="str" cm="1">
        <f t="array" ref="AG133">IF(D133="Electric","--",IF(D133="Gasoline",_xlfn._xlws.FILTER(GFCF[Fuel_NOX],(GFCF[MY]=E133)),""))</f>
        <v>--</v>
      </c>
      <c r="AH133" s="157">
        <f t="shared" si="42"/>
        <v>0</v>
      </c>
      <c r="AI133" s="158">
        <f t="shared" si="43"/>
        <v>0</v>
      </c>
      <c r="AJ133" s="158">
        <f t="shared" si="44"/>
        <v>0</v>
      </c>
      <c r="AK133" s="158" t="str">
        <f t="shared" si="45"/>
        <v>--</v>
      </c>
      <c r="AL133" s="158" t="str">
        <f t="shared" si="46"/>
        <v>--</v>
      </c>
      <c r="AM133" s="158" t="str">
        <f t="shared" si="47"/>
        <v>--</v>
      </c>
      <c r="AN133" s="158" t="str">
        <f t="shared" si="48"/>
        <v>--</v>
      </c>
      <c r="AO133" s="158" t="str">
        <f t="shared" si="49"/>
        <v>--</v>
      </c>
      <c r="AP133" s="157"/>
      <c r="AS133" s="44"/>
    </row>
    <row r="134" spans="1:45" s="47" customFormat="1" x14ac:dyDescent="0.35">
      <c r="A134" s="157">
        <v>133</v>
      </c>
      <c r="B134" s="157" t="s">
        <v>120</v>
      </c>
      <c r="C134" s="157" t="s">
        <v>99</v>
      </c>
      <c r="D134" s="157" t="s">
        <v>49</v>
      </c>
      <c r="E134" s="157">
        <v>2017</v>
      </c>
      <c r="F134" s="157">
        <v>40</v>
      </c>
      <c r="G134" s="157">
        <v>769.61224489795916</v>
      </c>
      <c r="H134" s="157"/>
      <c r="I134" s="157">
        <f t="shared" si="34"/>
        <v>50</v>
      </c>
      <c r="J134" s="157" t="str">
        <f>IF(D134="Electric","--",IF(D134="Diesel",VLOOKUP(C134,[2]ORDLF!A:B,2,FALSE),""))</f>
        <v>--</v>
      </c>
      <c r="K134" s="157" t="str">
        <f>IF(D134="Electric","--",IF(D134="Gasoline",VLOOKUP(C134,LSILF!A:C,3,FALSE),""))</f>
        <v>--</v>
      </c>
      <c r="L134" s="158">
        <f t="shared" si="33"/>
        <v>0</v>
      </c>
      <c r="M134" s="157" t="str" cm="1">
        <f t="array" ref="M134">IF(D134="Electric","--",IF(D134="Diesel",_xlfn._xlws.FILTER(DIESCH[CH Cap],(DIESCH[HP Bin]=I134)),""))</f>
        <v>--</v>
      </c>
      <c r="N134" s="157" t="str" cm="1">
        <f t="array" ref="N134">IF(D134="Electric","--",IF(D134="Gasoline",_xlfn._xlws.FILTER(LSICH[CH Cap],(LSICH[Fuel Type]=D134)*(LSICH[MY]=E134)),""))</f>
        <v>--</v>
      </c>
      <c r="O134" s="157">
        <f t="shared" si="35"/>
        <v>0</v>
      </c>
      <c r="P134" s="157">
        <f t="shared" si="36"/>
        <v>769.61224489795916</v>
      </c>
      <c r="Q134" s="157" t="str" cm="1">
        <f t="array" ref="Q134">IF(D134="Electric","--",IF(D134="Diesel",_xlfn._xlws.FILTER(ORDEF[HC-ZH (g/hp-hr)],(ORDEF[HP]=I134)*(ORDEF[Model_Year]=E134)),""))</f>
        <v>--</v>
      </c>
      <c r="R134" s="157" t="str" cm="1">
        <f t="array" ref="R134">IF(D134="Electric","--",IF(D134="Gasoline",_xlfn._xlws.FILTER(LSIEF[HC-ZH (g/hp-hr)],(LSIEF[Fuel]=D134)*(LSIEF[HP Bin]=I134)*(LSIEF[Model Year]=E134)),""))</f>
        <v>--</v>
      </c>
      <c r="S134" s="158">
        <f t="shared" si="37"/>
        <v>0</v>
      </c>
      <c r="T134" s="159" t="str" cm="1">
        <f t="array" ref="T134">IF(D134="Electric","--",IF(D134="Diesel",_xlfn._xlws.FILTER(ORDEF[HCDR],(ORDEF[HP]=I134)*(ORDEF[Model_Year]=E134),),""))</f>
        <v>--</v>
      </c>
      <c r="U134" s="159" t="str" cm="1">
        <f t="array" ref="U134">IF(D134="Electric","--",IF(D134="Gasoline",_xlfn._xlws.FILTER(LSIEF[HC DR],(LSIEF[Fuel]=D134)*(LSIEF[HP Bin]=I134)*(LSIEF[Model Year]=E134)),""))</f>
        <v>--</v>
      </c>
      <c r="V134" s="159">
        <f t="shared" si="38"/>
        <v>0</v>
      </c>
      <c r="W134" s="158" t="str" cm="1">
        <f t="array" ref="W134">IF(D134="Electric","--",IF(D134="Diesel",_xlfn._xlws.FILTER(ORDEF[NOXzh],(ORDEF[HP]=I134)*(ORDEF[Model_Year]=E134)),""))</f>
        <v>--</v>
      </c>
      <c r="X134" s="158" t="str" cm="1">
        <f t="array" ref="X134">IF(D134="Electric","--",IF(D134="Gasoline",_xlfn._xlws.FILTER(LSIEF[NOX-ZH (g/hp-hr)],(LSIEF[Fuel]=D134)*(LSIEF[HP Bin]=I134)*(LSIEF[Model Year]=E134)),""))</f>
        <v>--</v>
      </c>
      <c r="Y134" s="158">
        <f t="shared" si="39"/>
        <v>0</v>
      </c>
      <c r="Z134" s="159" t="str" cm="1">
        <f t="array" ref="Z134">IF(D134="Electric","--",IF(D134="Diesel",_xlfn._xlws.FILTER(ORDEF[NOXdr],(ORDEF[HP]=I134)*(ORDEF[Model_Year]=E134)),""))</f>
        <v>--</v>
      </c>
      <c r="AA134" s="159" t="str" cm="1">
        <f t="array" ref="AA134">IF(E134="Electric","--",IF(D134="Gasoline",_xlfn._xlws.FILTER(LSIEF[NOX DR],(LSIEF[Fuel]=D134)*(LSIEF[HP Bin]=I134)*(LSIEF[Model Year]=E134)),""))</f>
        <v/>
      </c>
      <c r="AB134" s="159">
        <f t="shared" si="40"/>
        <v>0</v>
      </c>
      <c r="AC134" s="158" t="str" cm="1">
        <f t="array" ref="AC134">IF(D134="Electric","--",IF(D134="Diesel",_xlfn._xlws.FILTER(DFCF[Fuel_HC],(DFCF[MY]=E134)),""))</f>
        <v>--</v>
      </c>
      <c r="AD134" s="158" t="str" cm="1">
        <f t="array" ref="AD134">IF(D134="Electric","--",IF(D134="Gasoline",_xlfn._xlws.FILTER(GFCF[Fuel_HC],(GFCF[MY]=E134)),""))</f>
        <v>--</v>
      </c>
      <c r="AE134" s="158">
        <f t="shared" si="41"/>
        <v>0</v>
      </c>
      <c r="AF134" s="157" t="str" cm="1">
        <f t="array" ref="AF134">IF(D134="Electric","--",IF(D134="Diesel",_xlfn._xlws.FILTER(DFCF[Fuel_NOX],(DFCF[MY]=E134)),""))</f>
        <v>--</v>
      </c>
      <c r="AG134" s="157" t="str" cm="1">
        <f t="array" ref="AG134">IF(D134="Electric","--",IF(D134="Gasoline",_xlfn._xlws.FILTER(GFCF[Fuel_NOX],(GFCF[MY]=E134)),""))</f>
        <v>--</v>
      </c>
      <c r="AH134" s="157">
        <f t="shared" si="42"/>
        <v>0</v>
      </c>
      <c r="AI134" s="158">
        <f t="shared" si="43"/>
        <v>0</v>
      </c>
      <c r="AJ134" s="158">
        <f t="shared" si="44"/>
        <v>0</v>
      </c>
      <c r="AK134" s="158" t="str">
        <f t="shared" si="45"/>
        <v>--</v>
      </c>
      <c r="AL134" s="158" t="str">
        <f t="shared" si="46"/>
        <v>--</v>
      </c>
      <c r="AM134" s="158" t="str">
        <f t="shared" si="47"/>
        <v>--</v>
      </c>
      <c r="AN134" s="158" t="str">
        <f t="shared" si="48"/>
        <v>--</v>
      </c>
      <c r="AO134" s="158" t="str">
        <f t="shared" si="49"/>
        <v>--</v>
      </c>
      <c r="AP134" s="157"/>
      <c r="AS134" s="44"/>
    </row>
    <row r="135" spans="1:45" s="47" customFormat="1" x14ac:dyDescent="0.35">
      <c r="A135" s="157">
        <v>134</v>
      </c>
      <c r="B135" s="157">
        <v>29027</v>
      </c>
      <c r="C135" s="157" t="s">
        <v>99</v>
      </c>
      <c r="D135" s="157" t="s">
        <v>16</v>
      </c>
      <c r="E135" s="157">
        <v>1986</v>
      </c>
      <c r="F135" s="157">
        <v>50</v>
      </c>
      <c r="G135" s="157">
        <v>769.61224489795916</v>
      </c>
      <c r="H135" s="157"/>
      <c r="I135" s="157">
        <f t="shared" si="34"/>
        <v>75</v>
      </c>
      <c r="J135" s="157" t="str">
        <f>IF(D135="Electric","--",IF(D135="Diesel",VLOOKUP(C135,[2]ORDLF!A:B,2,FALSE),""))</f>
        <v/>
      </c>
      <c r="K135" s="157">
        <f>IF(D135="Electric","--",IF(D135="Gasoline",VLOOKUP(C135,LSILF!A:C,3,FALSE),""))</f>
        <v>0.55000000000000004</v>
      </c>
      <c r="L135" s="158">
        <f t="shared" si="33"/>
        <v>0.55000000000000004</v>
      </c>
      <c r="M135" s="157" t="str" cm="1">
        <f t="array" ref="M135">IF(D135="Electric","--",IF(D135="Diesel",_xlfn._xlws.FILTER(DIESCH[CH Cap],(DIESCH[HP Bin]=I135)),""))</f>
        <v/>
      </c>
      <c r="N135" s="157" cm="1">
        <f t="array" ref="N135">IF(D135="Electric","--",IF(D135="Gasoline",_xlfn._xlws.FILTER(LSICH[CH Cap],(LSICH[Fuel Type]=D135)*(LSICH[MY]=E135)),""))</f>
        <v>7000</v>
      </c>
      <c r="O135" s="157">
        <f t="shared" si="35"/>
        <v>7000</v>
      </c>
      <c r="P135" s="157">
        <f t="shared" si="36"/>
        <v>23857.979591836734</v>
      </c>
      <c r="Q135" s="157" t="str" cm="1">
        <f t="array" ref="Q135">IF(D135="Electric","--",IF(D135="Diesel",_xlfn._xlws.FILTER(ORDEF[HC-ZH (g/hp-hr)],(ORDEF[HP]=I135)*(ORDEF[Model_Year]=E135)),""))</f>
        <v/>
      </c>
      <c r="R135" s="157" cm="1">
        <f t="array" ref="R135">IF(D135="Electric","--",IF(D135="Gasoline",_xlfn._xlws.FILTER(LSIEF[HC-ZH (g/hp-hr)],(LSIEF[Fuel]=D135)*(LSIEF[HP Bin]=I135)*(LSIEF[Model Year]=E135)),""))</f>
        <v>2.63</v>
      </c>
      <c r="S135" s="158">
        <f t="shared" si="37"/>
        <v>2.63</v>
      </c>
      <c r="T135" s="159" t="str" cm="1">
        <f t="array" ref="T135">IF(D135="Electric","--",IF(D135="Diesel",_xlfn._xlws.FILTER(ORDEF[HCDR],(ORDEF[HP]=I135)*(ORDEF[Model_Year]=E135),),""))</f>
        <v/>
      </c>
      <c r="U135" s="159" cm="1">
        <f t="array" ref="U135">IF(D135="Electric","--",IF(D135="Gasoline",_xlfn._xlws.FILTER(LSIEF[HC DR],(LSIEF[Fuel]=D135)*(LSIEF[HP Bin]=I135)*(LSIEF[Model Year]=E135)),""))</f>
        <v>2.8699999999999998E-4</v>
      </c>
      <c r="V135" s="159">
        <f t="shared" si="38"/>
        <v>2.8699999999999998E-4</v>
      </c>
      <c r="W135" s="158" t="str" cm="1">
        <f t="array" ref="W135">IF(D135="Electric","--",IF(D135="Diesel",_xlfn._xlws.FILTER(ORDEF[NOXzh],(ORDEF[HP]=I135)*(ORDEF[Model_Year]=E135)),""))</f>
        <v/>
      </c>
      <c r="X135" s="158" cm="1">
        <f t="array" ref="X135">IF(D135="Electric","--",IF(D135="Gasoline",_xlfn._xlws.FILTER(LSIEF[NOX-ZH (g/hp-hr)],(LSIEF[Fuel]=D135)*(LSIEF[HP Bin]=I135)*(LSIEF[Model Year]=E135)),""))</f>
        <v>11.84</v>
      </c>
      <c r="Y135" s="158">
        <f t="shared" si="39"/>
        <v>11.84</v>
      </c>
      <c r="Z135" s="159" t="str" cm="1">
        <f t="array" ref="Z135">IF(D135="Electric","--",IF(D135="Diesel",_xlfn._xlws.FILTER(ORDEF[NOXdr],(ORDEF[HP]=I135)*(ORDEF[Model_Year]=E135)),""))</f>
        <v/>
      </c>
      <c r="AA135" s="159" cm="1">
        <f t="array" ref="AA135">IF(E135="Electric","--",IF(D135="Gasoline",_xlfn._xlws.FILTER(LSIEF[NOX DR],(LSIEF[Fuel]=D135)*(LSIEF[HP Bin]=I135)*(LSIEF[Model Year]=E135)),""))</f>
        <v>6.0099999999999997E-5</v>
      </c>
      <c r="AB135" s="159">
        <f t="shared" si="40"/>
        <v>6.0099999999999997E-5</v>
      </c>
      <c r="AC135" s="158" t="str" cm="1">
        <f t="array" ref="AC135">IF(D135="Electric","--",IF(D135="Diesel",_xlfn._xlws.FILTER(DFCF[Fuel_HC],(DFCF[MY]=E135)),""))</f>
        <v/>
      </c>
      <c r="AD135" s="158" cm="1">
        <f t="array" ref="AD135">IF(D135="Electric","--",IF(D135="Gasoline",_xlfn._xlws.FILTER(GFCF[Fuel_HC],(GFCF[MY]=E135)),""))</f>
        <v>0.85</v>
      </c>
      <c r="AE135" s="158">
        <f t="shared" si="41"/>
        <v>0.85</v>
      </c>
      <c r="AF135" s="157" t="str" cm="1">
        <f t="array" ref="AF135">IF(D135="Electric","--",IF(D135="Diesel",_xlfn._xlws.FILTER(DFCF[Fuel_NOX],(DFCF[MY]=E135)),""))</f>
        <v/>
      </c>
      <c r="AG135" s="157" cm="1">
        <f t="array" ref="AG135">IF(D135="Electric","--",IF(D135="Gasoline",_xlfn._xlws.FILTER(GFCF[Fuel_NOX],(GFCF[MY]=E135)),""))</f>
        <v>0.86699999999999999</v>
      </c>
      <c r="AH135" s="157">
        <f t="shared" si="42"/>
        <v>0.86699999999999999</v>
      </c>
      <c r="AI135" s="158">
        <f t="shared" si="43"/>
        <v>3.9431499999999993</v>
      </c>
      <c r="AJ135" s="158">
        <f t="shared" si="44"/>
        <v>10.630026900000001</v>
      </c>
      <c r="AK135" s="158">
        <f t="shared" si="45"/>
        <v>183.98491666737726</v>
      </c>
      <c r="AL135" s="158">
        <f t="shared" si="46"/>
        <v>495.99041714580449</v>
      </c>
      <c r="AM135" s="158">
        <f t="shared" si="47"/>
        <v>9.1992458333688631E-2</v>
      </c>
      <c r="AN135" s="158">
        <f t="shared" si="48"/>
        <v>0.24799520857290225</v>
      </c>
      <c r="AO135" s="158">
        <f t="shared" si="49"/>
        <v>8.4614663175326801E-2</v>
      </c>
      <c r="AP135" s="157"/>
      <c r="AS135" s="44"/>
    </row>
    <row r="136" spans="1:45" s="47" customFormat="1" x14ac:dyDescent="0.35">
      <c r="A136" s="157">
        <v>135</v>
      </c>
      <c r="B136" s="157" t="s">
        <v>121</v>
      </c>
      <c r="C136" s="157" t="s">
        <v>99</v>
      </c>
      <c r="D136" s="157" t="s">
        <v>16</v>
      </c>
      <c r="E136" s="157">
        <v>1986</v>
      </c>
      <c r="F136" s="157">
        <v>100</v>
      </c>
      <c r="G136" s="157">
        <v>769.61224489795916</v>
      </c>
      <c r="H136" s="157"/>
      <c r="I136" s="157">
        <f t="shared" si="34"/>
        <v>175</v>
      </c>
      <c r="J136" s="157" t="str">
        <f>IF(D136="Electric","--",IF(D136="Diesel",VLOOKUP(C136,[2]ORDLF!A:B,2,FALSE),""))</f>
        <v/>
      </c>
      <c r="K136" s="157">
        <f>IF(D136="Electric","--",IF(D136="Gasoline",VLOOKUP(C136,LSILF!A:C,3,FALSE),""))</f>
        <v>0.55000000000000004</v>
      </c>
      <c r="L136" s="158">
        <f t="shared" si="33"/>
        <v>0.55000000000000004</v>
      </c>
      <c r="M136" s="157" t="str" cm="1">
        <f t="array" ref="M136">IF(D136="Electric","--",IF(D136="Diesel",_xlfn._xlws.FILTER(DIESCH[CH Cap],(DIESCH[HP Bin]=I136)),""))</f>
        <v/>
      </c>
      <c r="N136" s="157" cm="1">
        <f t="array" ref="N136">IF(D136="Electric","--",IF(D136="Gasoline",_xlfn._xlws.FILTER(LSICH[CH Cap],(LSICH[Fuel Type]=D136)*(LSICH[MY]=E136)),""))</f>
        <v>7000</v>
      </c>
      <c r="O136" s="157">
        <f t="shared" si="35"/>
        <v>7000</v>
      </c>
      <c r="P136" s="157">
        <f t="shared" si="36"/>
        <v>23857.979591836734</v>
      </c>
      <c r="Q136" s="157" t="str" cm="1">
        <f t="array" ref="Q136">IF(D136="Electric","--",IF(D136="Diesel",_xlfn._xlws.FILTER(ORDEF[HC-ZH (g/hp-hr)],(ORDEF[HP]=I136)*(ORDEF[Model_Year]=E136)),""))</f>
        <v/>
      </c>
      <c r="R136" s="157" cm="1">
        <f t="array" ref="R136">IF(D136="Electric","--",IF(D136="Gasoline",_xlfn._xlws.FILTER(LSIEF[HC-ZH (g/hp-hr)],(LSIEF[Fuel]=D136)*(LSIEF[HP Bin]=I136)*(LSIEF[Model Year]=E136)),""))</f>
        <v>1.61</v>
      </c>
      <c r="S136" s="158">
        <f t="shared" si="37"/>
        <v>1.61</v>
      </c>
      <c r="T136" s="159" t="str" cm="1">
        <f t="array" ref="T136">IF(D136="Electric","--",IF(D136="Diesel",_xlfn._xlws.FILTER(ORDEF[HCDR],(ORDEF[HP]=I136)*(ORDEF[Model_Year]=E136),),""))</f>
        <v/>
      </c>
      <c r="U136" s="159" cm="1">
        <f t="array" ref="U136">IF(D136="Electric","--",IF(D136="Gasoline",_xlfn._xlws.FILTER(LSIEF[HC DR],(LSIEF[Fuel]=D136)*(LSIEF[HP Bin]=I136)*(LSIEF[Model Year]=E136)),""))</f>
        <v>4.1499999999999999E-5</v>
      </c>
      <c r="V136" s="159">
        <f t="shared" si="38"/>
        <v>4.1499999999999999E-5</v>
      </c>
      <c r="W136" s="158" t="str" cm="1">
        <f t="array" ref="W136">IF(D136="Electric","--",IF(D136="Diesel",_xlfn._xlws.FILTER(ORDEF[NOXzh],(ORDEF[HP]=I136)*(ORDEF[Model_Year]=E136)),""))</f>
        <v/>
      </c>
      <c r="X136" s="158" cm="1">
        <f t="array" ref="X136">IF(D136="Electric","--",IF(D136="Gasoline",_xlfn._xlws.FILTER(LSIEF[NOX-ZH (g/hp-hr)],(LSIEF[Fuel]=D136)*(LSIEF[HP Bin]=I136)*(LSIEF[Model Year]=E136)),""))</f>
        <v>12.94</v>
      </c>
      <c r="Y136" s="158">
        <f t="shared" si="39"/>
        <v>12.94</v>
      </c>
      <c r="Z136" s="159" t="str" cm="1">
        <f t="array" ref="Z136">IF(D136="Electric","--",IF(D136="Diesel",_xlfn._xlws.FILTER(ORDEF[NOXdr],(ORDEF[HP]=I136)*(ORDEF[Model_Year]=E136)),""))</f>
        <v/>
      </c>
      <c r="AA136" s="159" cm="1">
        <f t="array" ref="AA136">IF(E136="Electric","--",IF(D136="Gasoline",_xlfn._xlws.FILTER(LSIEF[NOX DR],(LSIEF[Fuel]=D136)*(LSIEF[HP Bin]=I136)*(LSIEF[Model Year]=E136)),""))</f>
        <v>1.27E-4</v>
      </c>
      <c r="AB136" s="159">
        <f t="shared" si="40"/>
        <v>1.27E-4</v>
      </c>
      <c r="AC136" s="158" t="str" cm="1">
        <f t="array" ref="AC136">IF(D136="Electric","--",IF(D136="Diesel",_xlfn._xlws.FILTER(DFCF[Fuel_HC],(DFCF[MY]=E136)),""))</f>
        <v/>
      </c>
      <c r="AD136" s="158" cm="1">
        <f t="array" ref="AD136">IF(D136="Electric","--",IF(D136="Gasoline",_xlfn._xlws.FILTER(GFCF[Fuel_HC],(GFCF[MY]=E136)),""))</f>
        <v>0.85</v>
      </c>
      <c r="AE136" s="158">
        <f t="shared" si="41"/>
        <v>0.85</v>
      </c>
      <c r="AF136" s="157" t="str" cm="1">
        <f t="array" ref="AF136">IF(D136="Electric","--",IF(D136="Diesel",_xlfn._xlws.FILTER(DFCF[Fuel_NOX],(DFCF[MY]=E136)),""))</f>
        <v/>
      </c>
      <c r="AG136" s="157" cm="1">
        <f t="array" ref="AG136">IF(D136="Electric","--",IF(D136="Gasoline",_xlfn._xlws.FILTER(GFCF[Fuel_NOX],(GFCF[MY]=E136)),""))</f>
        <v>0.86699999999999999</v>
      </c>
      <c r="AH136" s="157">
        <f t="shared" si="42"/>
        <v>0.86699999999999999</v>
      </c>
      <c r="AI136" s="158">
        <f t="shared" si="43"/>
        <v>1.6154250000000001</v>
      </c>
      <c r="AJ136" s="158">
        <f t="shared" si="44"/>
        <v>11.989742999999999</v>
      </c>
      <c r="AK136" s="158">
        <f t="shared" si="45"/>
        <v>150.74944346900219</v>
      </c>
      <c r="AL136" s="158">
        <f t="shared" si="46"/>
        <v>1118.8678425716848</v>
      </c>
      <c r="AM136" s="158">
        <f t="shared" si="47"/>
        <v>7.5374721734501091E-2</v>
      </c>
      <c r="AN136" s="158">
        <f t="shared" si="48"/>
        <v>0.55943392128584246</v>
      </c>
      <c r="AO136" s="158">
        <f t="shared" si="49"/>
        <v>6.9329669051394094E-2</v>
      </c>
      <c r="AP136" s="157"/>
      <c r="AS136" s="44"/>
    </row>
    <row r="137" spans="1:45" s="47" customFormat="1" x14ac:dyDescent="0.35">
      <c r="A137" s="157">
        <v>136</v>
      </c>
      <c r="B137" s="157">
        <v>607</v>
      </c>
      <c r="C137" s="157" t="s">
        <v>99</v>
      </c>
      <c r="D137" s="157" t="s">
        <v>16</v>
      </c>
      <c r="E137" s="157">
        <v>1987</v>
      </c>
      <c r="F137" s="157">
        <v>107</v>
      </c>
      <c r="G137" s="157">
        <v>769.61224489795916</v>
      </c>
      <c r="H137" s="157"/>
      <c r="I137" s="157">
        <f t="shared" si="34"/>
        <v>175</v>
      </c>
      <c r="J137" s="157" t="str">
        <f>IF(D137="Electric","--",IF(D137="Diesel",VLOOKUP(C137,[2]ORDLF!A:B,2,FALSE),""))</f>
        <v/>
      </c>
      <c r="K137" s="157">
        <f>IF(D137="Electric","--",IF(D137="Gasoline",VLOOKUP(C137,LSILF!A:C,3,FALSE),""))</f>
        <v>0.55000000000000004</v>
      </c>
      <c r="L137" s="158">
        <f t="shared" si="33"/>
        <v>0.55000000000000004</v>
      </c>
      <c r="M137" s="157" t="str" cm="1">
        <f t="array" ref="M137">IF(D137="Electric","--",IF(D137="Diesel",_xlfn._xlws.FILTER(DIESCH[CH Cap],(DIESCH[HP Bin]=I137)),""))</f>
        <v/>
      </c>
      <c r="N137" s="157" cm="1">
        <f t="array" ref="N137">IF(D137="Electric","--",IF(D137="Gasoline",_xlfn._xlws.FILTER(LSICH[CH Cap],(LSICH[Fuel Type]=D137)*(LSICH[MY]=E137)),""))</f>
        <v>7000</v>
      </c>
      <c r="O137" s="157">
        <f t="shared" si="35"/>
        <v>7000</v>
      </c>
      <c r="P137" s="157">
        <f t="shared" si="36"/>
        <v>23088.367346938776</v>
      </c>
      <c r="Q137" s="157" t="str" cm="1">
        <f t="array" ref="Q137">IF(D137="Electric","--",IF(D137="Diesel",_xlfn._xlws.FILTER(ORDEF[HC-ZH (g/hp-hr)],(ORDEF[HP]=I137)*(ORDEF[Model_Year]=E137)),""))</f>
        <v/>
      </c>
      <c r="R137" s="157" cm="1">
        <f t="array" ref="R137">IF(D137="Electric","--",IF(D137="Gasoline",_xlfn._xlws.FILTER(LSIEF[HC-ZH (g/hp-hr)],(LSIEF[Fuel]=D137)*(LSIEF[HP Bin]=I137)*(LSIEF[Model Year]=E137)),""))</f>
        <v>1.61</v>
      </c>
      <c r="S137" s="158">
        <f t="shared" si="37"/>
        <v>1.61</v>
      </c>
      <c r="T137" s="159" t="str" cm="1">
        <f t="array" ref="T137">IF(D137="Electric","--",IF(D137="Diesel",_xlfn._xlws.FILTER(ORDEF[HCDR],(ORDEF[HP]=I137)*(ORDEF[Model_Year]=E137),),""))</f>
        <v/>
      </c>
      <c r="U137" s="159" cm="1">
        <f t="array" ref="U137">IF(D137="Electric","--",IF(D137="Gasoline",_xlfn._xlws.FILTER(LSIEF[HC DR],(LSIEF[Fuel]=D137)*(LSIEF[HP Bin]=I137)*(LSIEF[Model Year]=E137)),""))</f>
        <v>4.1499999999999999E-5</v>
      </c>
      <c r="V137" s="159">
        <f t="shared" si="38"/>
        <v>4.1499999999999999E-5</v>
      </c>
      <c r="W137" s="158" t="str" cm="1">
        <f t="array" ref="W137">IF(D137="Electric","--",IF(D137="Diesel",_xlfn._xlws.FILTER(ORDEF[NOXzh],(ORDEF[HP]=I137)*(ORDEF[Model_Year]=E137)),""))</f>
        <v/>
      </c>
      <c r="X137" s="158" cm="1">
        <f t="array" ref="X137">IF(D137="Electric","--",IF(D137="Gasoline",_xlfn._xlws.FILTER(LSIEF[NOX-ZH (g/hp-hr)],(LSIEF[Fuel]=D137)*(LSIEF[HP Bin]=I137)*(LSIEF[Model Year]=E137)),""))</f>
        <v>12.94</v>
      </c>
      <c r="Y137" s="158">
        <f t="shared" si="39"/>
        <v>12.94</v>
      </c>
      <c r="Z137" s="159" t="str" cm="1">
        <f t="array" ref="Z137">IF(D137="Electric","--",IF(D137="Diesel",_xlfn._xlws.FILTER(ORDEF[NOXdr],(ORDEF[HP]=I137)*(ORDEF[Model_Year]=E137)),""))</f>
        <v/>
      </c>
      <c r="AA137" s="159" cm="1">
        <f t="array" ref="AA137">IF(E137="Electric","--",IF(D137="Gasoline",_xlfn._xlws.FILTER(LSIEF[NOX DR],(LSIEF[Fuel]=D137)*(LSIEF[HP Bin]=I137)*(LSIEF[Model Year]=E137)),""))</f>
        <v>1.27E-4</v>
      </c>
      <c r="AB137" s="159">
        <f t="shared" si="40"/>
        <v>1.27E-4</v>
      </c>
      <c r="AC137" s="158" t="str" cm="1">
        <f t="array" ref="AC137">IF(D137="Electric","--",IF(D137="Diesel",_xlfn._xlws.FILTER(DFCF[Fuel_HC],(DFCF[MY]=E137)),""))</f>
        <v/>
      </c>
      <c r="AD137" s="158" cm="1">
        <f t="array" ref="AD137">IF(D137="Electric","--",IF(D137="Gasoline",_xlfn._xlws.FILTER(GFCF[Fuel_HC],(GFCF[MY]=E137)),""))</f>
        <v>0.85</v>
      </c>
      <c r="AE137" s="158">
        <f t="shared" si="41"/>
        <v>0.85</v>
      </c>
      <c r="AF137" s="157" t="str" cm="1">
        <f t="array" ref="AF137">IF(D137="Electric","--",IF(D137="Diesel",_xlfn._xlws.FILTER(DFCF[Fuel_NOX],(DFCF[MY]=E137)),""))</f>
        <v/>
      </c>
      <c r="AG137" s="157" cm="1">
        <f t="array" ref="AG137">IF(D137="Electric","--",IF(D137="Gasoline",_xlfn._xlws.FILTER(GFCF[Fuel_NOX],(GFCF[MY]=E137)),""))</f>
        <v>0.86699999999999999</v>
      </c>
      <c r="AH137" s="157">
        <f t="shared" si="42"/>
        <v>0.86699999999999999</v>
      </c>
      <c r="AI137" s="158">
        <f t="shared" si="43"/>
        <v>1.6154250000000001</v>
      </c>
      <c r="AJ137" s="158">
        <f t="shared" si="44"/>
        <v>11.989742999999999</v>
      </c>
      <c r="AK137" s="158">
        <f t="shared" si="45"/>
        <v>161.30190451183233</v>
      </c>
      <c r="AL137" s="158">
        <f t="shared" si="46"/>
        <v>1197.188591551703</v>
      </c>
      <c r="AM137" s="158">
        <f t="shared" si="47"/>
        <v>8.0650952255916161E-2</v>
      </c>
      <c r="AN137" s="158">
        <f t="shared" si="48"/>
        <v>0.59859429577585144</v>
      </c>
      <c r="AO137" s="158">
        <f t="shared" si="49"/>
        <v>7.4182745884991685E-2</v>
      </c>
      <c r="AP137" s="157"/>
      <c r="AS137" s="44"/>
    </row>
    <row r="138" spans="1:45" s="47" customFormat="1" x14ac:dyDescent="0.35">
      <c r="A138" s="157">
        <v>137</v>
      </c>
      <c r="B138" s="157" t="s">
        <v>122</v>
      </c>
      <c r="C138" s="157" t="s">
        <v>99</v>
      </c>
      <c r="D138" s="157" t="s">
        <v>16</v>
      </c>
      <c r="E138" s="157">
        <v>1989</v>
      </c>
      <c r="F138" s="157">
        <v>105</v>
      </c>
      <c r="G138" s="157">
        <v>769.61224489795916</v>
      </c>
      <c r="H138" s="157"/>
      <c r="I138" s="157">
        <f t="shared" si="34"/>
        <v>175</v>
      </c>
      <c r="J138" s="157" t="str">
        <f>IF(D138="Electric","--",IF(D138="Diesel",VLOOKUP(C138,[2]ORDLF!A:B,2,FALSE),""))</f>
        <v/>
      </c>
      <c r="K138" s="157">
        <f>IF(D138="Electric","--",IF(D138="Gasoline",VLOOKUP(C138,LSILF!A:C,3,FALSE),""))</f>
        <v>0.55000000000000004</v>
      </c>
      <c r="L138" s="158">
        <f t="shared" si="33"/>
        <v>0.55000000000000004</v>
      </c>
      <c r="M138" s="157" t="str" cm="1">
        <f t="array" ref="M138">IF(D138="Electric","--",IF(D138="Diesel",_xlfn._xlws.FILTER(DIESCH[CH Cap],(DIESCH[HP Bin]=I138)),""))</f>
        <v/>
      </c>
      <c r="N138" s="157" cm="1">
        <f t="array" ref="N138">IF(D138="Electric","--",IF(D138="Gasoline",_xlfn._xlws.FILTER(LSICH[CH Cap],(LSICH[Fuel Type]=D138)*(LSICH[MY]=E138)),""))</f>
        <v>7000</v>
      </c>
      <c r="O138" s="157">
        <f t="shared" si="35"/>
        <v>7000</v>
      </c>
      <c r="P138" s="157">
        <f t="shared" si="36"/>
        <v>21549.142857142855</v>
      </c>
      <c r="Q138" s="157" t="str" cm="1">
        <f t="array" ref="Q138">IF(D138="Electric","--",IF(D138="Diesel",_xlfn._xlws.FILTER(ORDEF[HC-ZH (g/hp-hr)],(ORDEF[HP]=I138)*(ORDEF[Model_Year]=E138)),""))</f>
        <v/>
      </c>
      <c r="R138" s="157" cm="1">
        <f t="array" ref="R138">IF(D138="Electric","--",IF(D138="Gasoline",_xlfn._xlws.FILTER(LSIEF[HC-ZH (g/hp-hr)],(LSIEF[Fuel]=D138)*(LSIEF[HP Bin]=I138)*(LSIEF[Model Year]=E138)),""))</f>
        <v>1.61</v>
      </c>
      <c r="S138" s="158">
        <f t="shared" si="37"/>
        <v>1.61</v>
      </c>
      <c r="T138" s="159" t="str" cm="1">
        <f t="array" ref="T138">IF(D138="Electric","--",IF(D138="Diesel",_xlfn._xlws.FILTER(ORDEF[HCDR],(ORDEF[HP]=I138)*(ORDEF[Model_Year]=E138),),""))</f>
        <v/>
      </c>
      <c r="U138" s="159" cm="1">
        <f t="array" ref="U138">IF(D138="Electric","--",IF(D138="Gasoline",_xlfn._xlws.FILTER(LSIEF[HC DR],(LSIEF[Fuel]=D138)*(LSIEF[HP Bin]=I138)*(LSIEF[Model Year]=E138)),""))</f>
        <v>4.1499999999999999E-5</v>
      </c>
      <c r="V138" s="159">
        <f t="shared" si="38"/>
        <v>4.1499999999999999E-5</v>
      </c>
      <c r="W138" s="158" t="str" cm="1">
        <f t="array" ref="W138">IF(D138="Electric","--",IF(D138="Diesel",_xlfn._xlws.FILTER(ORDEF[NOXzh],(ORDEF[HP]=I138)*(ORDEF[Model_Year]=E138)),""))</f>
        <v/>
      </c>
      <c r="X138" s="158" cm="1">
        <f t="array" ref="X138">IF(D138="Electric","--",IF(D138="Gasoline",_xlfn._xlws.FILTER(LSIEF[NOX-ZH (g/hp-hr)],(LSIEF[Fuel]=D138)*(LSIEF[HP Bin]=I138)*(LSIEF[Model Year]=E138)),""))</f>
        <v>12.94</v>
      </c>
      <c r="Y138" s="158">
        <f t="shared" si="39"/>
        <v>12.94</v>
      </c>
      <c r="Z138" s="159" t="str" cm="1">
        <f t="array" ref="Z138">IF(D138="Electric","--",IF(D138="Diesel",_xlfn._xlws.FILTER(ORDEF[NOXdr],(ORDEF[HP]=I138)*(ORDEF[Model_Year]=E138)),""))</f>
        <v/>
      </c>
      <c r="AA138" s="159" cm="1">
        <f t="array" ref="AA138">IF(E138="Electric","--",IF(D138="Gasoline",_xlfn._xlws.FILTER(LSIEF[NOX DR],(LSIEF[Fuel]=D138)*(LSIEF[HP Bin]=I138)*(LSIEF[Model Year]=E138)),""))</f>
        <v>1.27E-4</v>
      </c>
      <c r="AB138" s="159">
        <f t="shared" si="40"/>
        <v>1.27E-4</v>
      </c>
      <c r="AC138" s="158" t="str" cm="1">
        <f t="array" ref="AC138">IF(D138="Electric","--",IF(D138="Diesel",_xlfn._xlws.FILTER(DFCF[Fuel_HC],(DFCF[MY]=E138)),""))</f>
        <v/>
      </c>
      <c r="AD138" s="158" cm="1">
        <f t="array" ref="AD138">IF(D138="Electric","--",IF(D138="Gasoline",_xlfn._xlws.FILTER(GFCF[Fuel_HC],(GFCF[MY]=E138)),""))</f>
        <v>0.85</v>
      </c>
      <c r="AE138" s="158">
        <f t="shared" si="41"/>
        <v>0.85</v>
      </c>
      <c r="AF138" s="157" t="str" cm="1">
        <f t="array" ref="AF138">IF(D138="Electric","--",IF(D138="Diesel",_xlfn._xlws.FILTER(DFCF[Fuel_NOX],(DFCF[MY]=E138)),""))</f>
        <v/>
      </c>
      <c r="AG138" s="157" cm="1">
        <f t="array" ref="AG138">IF(D138="Electric","--",IF(D138="Gasoline",_xlfn._xlws.FILTER(GFCF[Fuel_NOX],(GFCF[MY]=E138)),""))</f>
        <v>0.86699999999999999</v>
      </c>
      <c r="AH138" s="157">
        <f t="shared" si="42"/>
        <v>0.86699999999999999</v>
      </c>
      <c r="AI138" s="158">
        <f t="shared" si="43"/>
        <v>1.6154250000000001</v>
      </c>
      <c r="AJ138" s="158">
        <f t="shared" si="44"/>
        <v>11.989742999999999</v>
      </c>
      <c r="AK138" s="158">
        <f t="shared" si="45"/>
        <v>158.28691564245227</v>
      </c>
      <c r="AL138" s="158">
        <f t="shared" si="46"/>
        <v>1174.8112347002691</v>
      </c>
      <c r="AM138" s="158">
        <f t="shared" si="47"/>
        <v>7.9143457821226143E-2</v>
      </c>
      <c r="AN138" s="158">
        <f t="shared" si="48"/>
        <v>0.58740561735013463</v>
      </c>
      <c r="AO138" s="158">
        <f t="shared" si="49"/>
        <v>7.2796152503963804E-2</v>
      </c>
      <c r="AP138" s="157"/>
      <c r="AS138" s="44"/>
    </row>
    <row r="139" spans="1:45" s="47" customFormat="1" x14ac:dyDescent="0.35">
      <c r="A139" s="157">
        <v>138</v>
      </c>
      <c r="B139" s="157">
        <v>558</v>
      </c>
      <c r="C139" s="157" t="s">
        <v>99</v>
      </c>
      <c r="D139" s="157" t="s">
        <v>16</v>
      </c>
      <c r="E139" s="157">
        <v>1995</v>
      </c>
      <c r="F139" s="157">
        <v>107</v>
      </c>
      <c r="G139" s="157">
        <v>769.61224489795916</v>
      </c>
      <c r="H139" s="157"/>
      <c r="I139" s="157">
        <f t="shared" si="34"/>
        <v>175</v>
      </c>
      <c r="J139" s="157" t="str">
        <f>IF(D139="Electric","--",IF(D139="Diesel",VLOOKUP(C139,[2]ORDLF!A:B,2,FALSE),""))</f>
        <v/>
      </c>
      <c r="K139" s="157">
        <f>IF(D139="Electric","--",IF(D139="Gasoline",VLOOKUP(C139,LSILF!A:C,3,FALSE),""))</f>
        <v>0.55000000000000004</v>
      </c>
      <c r="L139" s="158">
        <f t="shared" si="33"/>
        <v>0.55000000000000004</v>
      </c>
      <c r="M139" s="157" t="str" cm="1">
        <f t="array" ref="M139">IF(D139="Electric","--",IF(D139="Diesel",_xlfn._xlws.FILTER(DIESCH[CH Cap],(DIESCH[HP Bin]=I139)),""))</f>
        <v/>
      </c>
      <c r="N139" s="157" cm="1">
        <f t="array" ref="N139">IF(D139="Electric","--",IF(D139="Gasoline",_xlfn._xlws.FILTER(LSICH[CH Cap],(LSICH[Fuel Type]=D139)*(LSICH[MY]=E139)),""))</f>
        <v>7000</v>
      </c>
      <c r="O139" s="157">
        <f t="shared" si="35"/>
        <v>7000</v>
      </c>
      <c r="P139" s="157">
        <f t="shared" si="36"/>
        <v>16931.4693877551</v>
      </c>
      <c r="Q139" s="157" t="str" cm="1">
        <f t="array" ref="Q139">IF(D139="Electric","--",IF(D139="Diesel",_xlfn._xlws.FILTER(ORDEF[HC-ZH (g/hp-hr)],(ORDEF[HP]=I139)*(ORDEF[Model_Year]=E139)),""))</f>
        <v/>
      </c>
      <c r="R139" s="157" cm="1">
        <f t="array" ref="R139">IF(D139="Electric","--",IF(D139="Gasoline",_xlfn._xlws.FILTER(LSIEF[HC-ZH (g/hp-hr)],(LSIEF[Fuel]=D139)*(LSIEF[HP Bin]=I139)*(LSIEF[Model Year]=E139)),""))</f>
        <v>1.61</v>
      </c>
      <c r="S139" s="158">
        <f t="shared" si="37"/>
        <v>1.61</v>
      </c>
      <c r="T139" s="159" t="str" cm="1">
        <f t="array" ref="T139">IF(D139="Electric","--",IF(D139="Diesel",_xlfn._xlws.FILTER(ORDEF[HCDR],(ORDEF[HP]=I139)*(ORDEF[Model_Year]=E139),),""))</f>
        <v/>
      </c>
      <c r="U139" s="159" cm="1">
        <f t="array" ref="U139">IF(D139="Electric","--",IF(D139="Gasoline",_xlfn._xlws.FILTER(LSIEF[HC DR],(LSIEF[Fuel]=D139)*(LSIEF[HP Bin]=I139)*(LSIEF[Model Year]=E139)),""))</f>
        <v>4.1499999999999999E-5</v>
      </c>
      <c r="V139" s="159">
        <f t="shared" si="38"/>
        <v>4.1499999999999999E-5</v>
      </c>
      <c r="W139" s="158" t="str" cm="1">
        <f t="array" ref="W139">IF(D139="Electric","--",IF(D139="Diesel",_xlfn._xlws.FILTER(ORDEF[NOXzh],(ORDEF[HP]=I139)*(ORDEF[Model_Year]=E139)),""))</f>
        <v/>
      </c>
      <c r="X139" s="158" cm="1">
        <f t="array" ref="X139">IF(D139="Electric","--",IF(D139="Gasoline",_xlfn._xlws.FILTER(LSIEF[NOX-ZH (g/hp-hr)],(LSIEF[Fuel]=D139)*(LSIEF[HP Bin]=I139)*(LSIEF[Model Year]=E139)),""))</f>
        <v>12.94</v>
      </c>
      <c r="Y139" s="158">
        <f t="shared" si="39"/>
        <v>12.94</v>
      </c>
      <c r="Z139" s="159" t="str" cm="1">
        <f t="array" ref="Z139">IF(D139="Electric","--",IF(D139="Diesel",_xlfn._xlws.FILTER(ORDEF[NOXdr],(ORDEF[HP]=I139)*(ORDEF[Model_Year]=E139)),""))</f>
        <v/>
      </c>
      <c r="AA139" s="159" cm="1">
        <f t="array" ref="AA139">IF(E139="Electric","--",IF(D139="Gasoline",_xlfn._xlws.FILTER(LSIEF[NOX DR],(LSIEF[Fuel]=D139)*(LSIEF[HP Bin]=I139)*(LSIEF[Model Year]=E139)),""))</f>
        <v>1.27E-4</v>
      </c>
      <c r="AB139" s="159">
        <f t="shared" si="40"/>
        <v>1.27E-4</v>
      </c>
      <c r="AC139" s="158" t="str" cm="1">
        <f t="array" ref="AC139">IF(D139="Electric","--",IF(D139="Diesel",_xlfn._xlws.FILTER(DFCF[Fuel_HC],(DFCF[MY]=E139)),""))</f>
        <v/>
      </c>
      <c r="AD139" s="158" cm="1">
        <f t="array" ref="AD139">IF(D139="Electric","--",IF(D139="Gasoline",_xlfn._xlws.FILTER(GFCF[Fuel_HC],(GFCF[MY]=E139)),""))</f>
        <v>0.85</v>
      </c>
      <c r="AE139" s="158">
        <f t="shared" si="41"/>
        <v>0.85</v>
      </c>
      <c r="AF139" s="157" t="str" cm="1">
        <f t="array" ref="AF139">IF(D139="Electric","--",IF(D139="Diesel",_xlfn._xlws.FILTER(DFCF[Fuel_NOX],(DFCF[MY]=E139)),""))</f>
        <v/>
      </c>
      <c r="AG139" s="157" cm="1">
        <f t="array" ref="AG139">IF(D139="Electric","--",IF(D139="Gasoline",_xlfn._xlws.FILTER(GFCF[Fuel_NOX],(GFCF[MY]=E139)),""))</f>
        <v>0.86699999999999999</v>
      </c>
      <c r="AH139" s="157">
        <f t="shared" si="42"/>
        <v>0.86699999999999999</v>
      </c>
      <c r="AI139" s="158">
        <f t="shared" si="43"/>
        <v>1.6154250000000001</v>
      </c>
      <c r="AJ139" s="158">
        <f t="shared" si="44"/>
        <v>11.989742999999999</v>
      </c>
      <c r="AK139" s="158">
        <f t="shared" si="45"/>
        <v>161.30190451183233</v>
      </c>
      <c r="AL139" s="158">
        <f t="shared" si="46"/>
        <v>1197.188591551703</v>
      </c>
      <c r="AM139" s="158">
        <f t="shared" si="47"/>
        <v>8.0650952255916161E-2</v>
      </c>
      <c r="AN139" s="158">
        <f t="shared" si="48"/>
        <v>0.59859429577585144</v>
      </c>
      <c r="AO139" s="158">
        <f t="shared" si="49"/>
        <v>7.4182745884991685E-2</v>
      </c>
      <c r="AP139" s="157"/>
      <c r="AS139" s="44"/>
    </row>
    <row r="140" spans="1:45" s="47" customFormat="1" x14ac:dyDescent="0.35">
      <c r="A140" s="157">
        <v>139</v>
      </c>
      <c r="B140" s="157">
        <v>856</v>
      </c>
      <c r="C140" s="157" t="s">
        <v>99</v>
      </c>
      <c r="D140" s="157" t="s">
        <v>16</v>
      </c>
      <c r="E140" s="157">
        <v>1996</v>
      </c>
      <c r="F140" s="157">
        <v>107</v>
      </c>
      <c r="G140" s="157">
        <v>769.61224489795916</v>
      </c>
      <c r="H140" s="157"/>
      <c r="I140" s="157">
        <f t="shared" si="34"/>
        <v>175</v>
      </c>
      <c r="J140" s="157" t="str">
        <f>IF(D140="Electric","--",IF(D140="Diesel",VLOOKUP(C140,[2]ORDLF!A:B,2,FALSE),""))</f>
        <v/>
      </c>
      <c r="K140" s="157">
        <f>IF(D140="Electric","--",IF(D140="Gasoline",VLOOKUP(C140,LSILF!A:C,3,FALSE),""))</f>
        <v>0.55000000000000004</v>
      </c>
      <c r="L140" s="158">
        <f t="shared" si="33"/>
        <v>0.55000000000000004</v>
      </c>
      <c r="M140" s="157" t="str" cm="1">
        <f t="array" ref="M140">IF(D140="Electric","--",IF(D140="Diesel",_xlfn._xlws.FILTER(DIESCH[CH Cap],(DIESCH[HP Bin]=I140)),""))</f>
        <v/>
      </c>
      <c r="N140" s="157" cm="1">
        <f t="array" ref="N140">IF(D140="Electric","--",IF(D140="Gasoline",_xlfn._xlws.FILTER(LSICH[CH Cap],(LSICH[Fuel Type]=D140)*(LSICH[MY]=E140)),""))</f>
        <v>7000</v>
      </c>
      <c r="O140" s="157">
        <f t="shared" si="35"/>
        <v>7000</v>
      </c>
      <c r="P140" s="157">
        <f t="shared" si="36"/>
        <v>16161.857142857143</v>
      </c>
      <c r="Q140" s="157" t="str" cm="1">
        <f t="array" ref="Q140">IF(D140="Electric","--",IF(D140="Diesel",_xlfn._xlws.FILTER(ORDEF[HC-ZH (g/hp-hr)],(ORDEF[HP]=I140)*(ORDEF[Model_Year]=E140)),""))</f>
        <v/>
      </c>
      <c r="R140" s="157" cm="1">
        <f t="array" ref="R140">IF(D140="Electric","--",IF(D140="Gasoline",_xlfn._xlws.FILTER(LSIEF[HC-ZH (g/hp-hr)],(LSIEF[Fuel]=D140)*(LSIEF[HP Bin]=I140)*(LSIEF[Model Year]=E140)),""))</f>
        <v>1.61</v>
      </c>
      <c r="S140" s="158">
        <f t="shared" si="37"/>
        <v>1.61</v>
      </c>
      <c r="T140" s="159" t="str" cm="1">
        <f t="array" ref="T140">IF(D140="Electric","--",IF(D140="Diesel",_xlfn._xlws.FILTER(ORDEF[HCDR],(ORDEF[HP]=I140)*(ORDEF[Model_Year]=E140),),""))</f>
        <v/>
      </c>
      <c r="U140" s="159" cm="1">
        <f t="array" ref="U140">IF(D140="Electric","--",IF(D140="Gasoline",_xlfn._xlws.FILTER(LSIEF[HC DR],(LSIEF[Fuel]=D140)*(LSIEF[HP Bin]=I140)*(LSIEF[Model Year]=E140)),""))</f>
        <v>4.1499999999999999E-5</v>
      </c>
      <c r="V140" s="159">
        <f t="shared" si="38"/>
        <v>4.1499999999999999E-5</v>
      </c>
      <c r="W140" s="158" t="str" cm="1">
        <f t="array" ref="W140">IF(D140="Electric","--",IF(D140="Diesel",_xlfn._xlws.FILTER(ORDEF[NOXzh],(ORDEF[HP]=I140)*(ORDEF[Model_Year]=E140)),""))</f>
        <v/>
      </c>
      <c r="X140" s="158" cm="1">
        <f t="array" ref="X140">IF(D140="Electric","--",IF(D140="Gasoline",_xlfn._xlws.FILTER(LSIEF[NOX-ZH (g/hp-hr)],(LSIEF[Fuel]=D140)*(LSIEF[HP Bin]=I140)*(LSIEF[Model Year]=E140)),""))</f>
        <v>12.94</v>
      </c>
      <c r="Y140" s="158">
        <f t="shared" si="39"/>
        <v>12.94</v>
      </c>
      <c r="Z140" s="159" t="str" cm="1">
        <f t="array" ref="Z140">IF(D140="Electric","--",IF(D140="Diesel",_xlfn._xlws.FILTER(ORDEF[NOXdr],(ORDEF[HP]=I140)*(ORDEF[Model_Year]=E140)),""))</f>
        <v/>
      </c>
      <c r="AA140" s="159" cm="1">
        <f t="array" ref="AA140">IF(E140="Electric","--",IF(D140="Gasoline",_xlfn._xlws.FILTER(LSIEF[NOX DR],(LSIEF[Fuel]=D140)*(LSIEF[HP Bin]=I140)*(LSIEF[Model Year]=E140)),""))</f>
        <v>1.27E-4</v>
      </c>
      <c r="AB140" s="159">
        <f t="shared" si="40"/>
        <v>1.27E-4</v>
      </c>
      <c r="AC140" s="158" t="str" cm="1">
        <f t="array" ref="AC140">IF(D140="Electric","--",IF(D140="Diesel",_xlfn._xlws.FILTER(DFCF[Fuel_HC],(DFCF[MY]=E140)),""))</f>
        <v/>
      </c>
      <c r="AD140" s="158" cm="1">
        <f t="array" ref="AD140">IF(D140="Electric","--",IF(D140="Gasoline",_xlfn._xlws.FILTER(GFCF[Fuel_HC],(GFCF[MY]=E140)),""))</f>
        <v>1</v>
      </c>
      <c r="AE140" s="158">
        <f t="shared" si="41"/>
        <v>1</v>
      </c>
      <c r="AF140" s="157" t="str" cm="1">
        <f t="array" ref="AF140">IF(D140="Electric","--",IF(D140="Diesel",_xlfn._xlws.FILTER(DFCF[Fuel_NOX],(DFCF[MY]=E140)),""))</f>
        <v/>
      </c>
      <c r="AG140" s="157" cm="1">
        <f t="array" ref="AG140">IF(D140="Electric","--",IF(D140="Gasoline",_xlfn._xlws.FILTER(GFCF[Fuel_NOX],(GFCF[MY]=E140)),""))</f>
        <v>0.97699999999999998</v>
      </c>
      <c r="AH140" s="157">
        <f t="shared" si="42"/>
        <v>0.97699999999999998</v>
      </c>
      <c r="AI140" s="158">
        <f t="shared" si="43"/>
        <v>1.9005000000000001</v>
      </c>
      <c r="AJ140" s="158">
        <f t="shared" si="44"/>
        <v>13.510932999999998</v>
      </c>
      <c r="AK140" s="158">
        <f t="shared" si="45"/>
        <v>189.76694648450859</v>
      </c>
      <c r="AL140" s="158">
        <f t="shared" si="46"/>
        <v>1349.0810310796005</v>
      </c>
      <c r="AM140" s="158">
        <f t="shared" si="47"/>
        <v>9.4883473242254296E-2</v>
      </c>
      <c r="AN140" s="158">
        <f t="shared" si="48"/>
        <v>0.67454051553980021</v>
      </c>
      <c r="AO140" s="158">
        <f t="shared" si="49"/>
        <v>8.7273818688225493E-2</v>
      </c>
      <c r="AP140" s="157"/>
      <c r="AS140" s="44"/>
    </row>
    <row r="141" spans="1:45" s="47" customFormat="1" x14ac:dyDescent="0.35">
      <c r="A141" s="157">
        <v>140</v>
      </c>
      <c r="B141" s="157">
        <v>854</v>
      </c>
      <c r="C141" s="157" t="s">
        <v>99</v>
      </c>
      <c r="D141" s="157" t="s">
        <v>16</v>
      </c>
      <c r="E141" s="157">
        <v>1997</v>
      </c>
      <c r="F141" s="157">
        <v>107</v>
      </c>
      <c r="G141" s="157">
        <v>769.61224489795916</v>
      </c>
      <c r="H141" s="157"/>
      <c r="I141" s="157">
        <f t="shared" si="34"/>
        <v>175</v>
      </c>
      <c r="J141" s="157" t="str">
        <f>IF(D141="Electric","--",IF(D141="Diesel",VLOOKUP(C141,[2]ORDLF!A:B,2,FALSE),""))</f>
        <v/>
      </c>
      <c r="K141" s="157">
        <f>IF(D141="Electric","--",IF(D141="Gasoline",VLOOKUP(C141,LSILF!A:C,3,FALSE),""))</f>
        <v>0.55000000000000004</v>
      </c>
      <c r="L141" s="158">
        <f t="shared" si="33"/>
        <v>0.55000000000000004</v>
      </c>
      <c r="M141" s="157" t="str" cm="1">
        <f t="array" ref="M141">IF(D141="Electric","--",IF(D141="Diesel",_xlfn._xlws.FILTER(DIESCH[CH Cap],(DIESCH[HP Bin]=I141)),""))</f>
        <v/>
      </c>
      <c r="N141" s="157" cm="1">
        <f t="array" ref="N141">IF(D141="Electric","--",IF(D141="Gasoline",_xlfn._xlws.FILTER(LSICH[CH Cap],(LSICH[Fuel Type]=D141)*(LSICH[MY]=E141)),""))</f>
        <v>7000</v>
      </c>
      <c r="O141" s="157">
        <f t="shared" si="35"/>
        <v>7000</v>
      </c>
      <c r="P141" s="157">
        <f t="shared" si="36"/>
        <v>15392.244897959183</v>
      </c>
      <c r="Q141" s="157" t="str" cm="1">
        <f t="array" ref="Q141">IF(D141="Electric","--",IF(D141="Diesel",_xlfn._xlws.FILTER(ORDEF[HC-ZH (g/hp-hr)],(ORDEF[HP]=I141)*(ORDEF[Model_Year]=E141)),""))</f>
        <v/>
      </c>
      <c r="R141" s="157" cm="1">
        <f t="array" ref="R141">IF(D141="Electric","--",IF(D141="Gasoline",_xlfn._xlws.FILTER(LSIEF[HC-ZH (g/hp-hr)],(LSIEF[Fuel]=D141)*(LSIEF[HP Bin]=I141)*(LSIEF[Model Year]=E141)),""))</f>
        <v>1.61</v>
      </c>
      <c r="S141" s="158">
        <f t="shared" si="37"/>
        <v>1.61</v>
      </c>
      <c r="T141" s="159" t="str" cm="1">
        <f t="array" ref="T141">IF(D141="Electric","--",IF(D141="Diesel",_xlfn._xlws.FILTER(ORDEF[HCDR],(ORDEF[HP]=I141)*(ORDEF[Model_Year]=E141),),""))</f>
        <v/>
      </c>
      <c r="U141" s="159" cm="1">
        <f t="array" ref="U141">IF(D141="Electric","--",IF(D141="Gasoline",_xlfn._xlws.FILTER(LSIEF[HC DR],(LSIEF[Fuel]=D141)*(LSIEF[HP Bin]=I141)*(LSIEF[Model Year]=E141)),""))</f>
        <v>4.1499999999999999E-5</v>
      </c>
      <c r="V141" s="159">
        <f t="shared" si="38"/>
        <v>4.1499999999999999E-5</v>
      </c>
      <c r="W141" s="158" t="str" cm="1">
        <f t="array" ref="W141">IF(D141="Electric","--",IF(D141="Diesel",_xlfn._xlws.FILTER(ORDEF[NOXzh],(ORDEF[HP]=I141)*(ORDEF[Model_Year]=E141)),""))</f>
        <v/>
      </c>
      <c r="X141" s="158" cm="1">
        <f t="array" ref="X141">IF(D141="Electric","--",IF(D141="Gasoline",_xlfn._xlws.FILTER(LSIEF[NOX-ZH (g/hp-hr)],(LSIEF[Fuel]=D141)*(LSIEF[HP Bin]=I141)*(LSIEF[Model Year]=E141)),""))</f>
        <v>12.94</v>
      </c>
      <c r="Y141" s="158">
        <f t="shared" si="39"/>
        <v>12.94</v>
      </c>
      <c r="Z141" s="159" t="str" cm="1">
        <f t="array" ref="Z141">IF(D141="Electric","--",IF(D141="Diesel",_xlfn._xlws.FILTER(ORDEF[NOXdr],(ORDEF[HP]=I141)*(ORDEF[Model_Year]=E141)),""))</f>
        <v/>
      </c>
      <c r="AA141" s="159" cm="1">
        <f t="array" ref="AA141">IF(E141="Electric","--",IF(D141="Gasoline",_xlfn._xlws.FILTER(LSIEF[NOX DR],(LSIEF[Fuel]=D141)*(LSIEF[HP Bin]=I141)*(LSIEF[Model Year]=E141)),""))</f>
        <v>1.27E-4</v>
      </c>
      <c r="AB141" s="159">
        <f t="shared" si="40"/>
        <v>1.27E-4</v>
      </c>
      <c r="AC141" s="158" t="str" cm="1">
        <f t="array" ref="AC141">IF(D141="Electric","--",IF(D141="Diesel",_xlfn._xlws.FILTER(DFCF[Fuel_HC],(DFCF[MY]=E141)),""))</f>
        <v/>
      </c>
      <c r="AD141" s="158" cm="1">
        <f t="array" ref="AD141">IF(D141="Electric","--",IF(D141="Gasoline",_xlfn._xlws.FILTER(GFCF[Fuel_HC],(GFCF[MY]=E141)),""))</f>
        <v>1</v>
      </c>
      <c r="AE141" s="158">
        <f t="shared" si="41"/>
        <v>1</v>
      </c>
      <c r="AF141" s="157" t="str" cm="1">
        <f t="array" ref="AF141">IF(D141="Electric","--",IF(D141="Diesel",_xlfn._xlws.FILTER(DFCF[Fuel_NOX],(DFCF[MY]=E141)),""))</f>
        <v/>
      </c>
      <c r="AG141" s="157" cm="1">
        <f t="array" ref="AG141">IF(D141="Electric","--",IF(D141="Gasoline",_xlfn._xlws.FILTER(GFCF[Fuel_NOX],(GFCF[MY]=E141)),""))</f>
        <v>0.97699999999999998</v>
      </c>
      <c r="AH141" s="157">
        <f t="shared" si="42"/>
        <v>0.97699999999999998</v>
      </c>
      <c r="AI141" s="158">
        <f t="shared" si="43"/>
        <v>1.9005000000000001</v>
      </c>
      <c r="AJ141" s="158">
        <f t="shared" si="44"/>
        <v>13.510932999999998</v>
      </c>
      <c r="AK141" s="158">
        <f t="shared" si="45"/>
        <v>189.76694648450859</v>
      </c>
      <c r="AL141" s="158">
        <f t="shared" si="46"/>
        <v>1349.0810310796005</v>
      </c>
      <c r="AM141" s="158">
        <f t="shared" si="47"/>
        <v>9.4883473242254296E-2</v>
      </c>
      <c r="AN141" s="158">
        <f t="shared" si="48"/>
        <v>0.67454051553980021</v>
      </c>
      <c r="AO141" s="158">
        <f t="shared" si="49"/>
        <v>8.7273818688225493E-2</v>
      </c>
      <c r="AP141" s="157"/>
      <c r="AS141" s="44"/>
    </row>
    <row r="142" spans="1:45" s="47" customFormat="1" x14ac:dyDescent="0.35">
      <c r="A142" s="157">
        <v>141</v>
      </c>
      <c r="B142" s="157">
        <v>855</v>
      </c>
      <c r="C142" s="157" t="s">
        <v>99</v>
      </c>
      <c r="D142" s="157" t="s">
        <v>16</v>
      </c>
      <c r="E142" s="157">
        <v>1997</v>
      </c>
      <c r="F142" s="157">
        <v>107</v>
      </c>
      <c r="G142" s="157">
        <v>769.61224489795916</v>
      </c>
      <c r="H142" s="157"/>
      <c r="I142" s="157">
        <f t="shared" si="34"/>
        <v>175</v>
      </c>
      <c r="J142" s="157" t="str">
        <f>IF(D142="Electric","--",IF(D142="Diesel",VLOOKUP(C142,[2]ORDLF!A:B,2,FALSE),""))</f>
        <v/>
      </c>
      <c r="K142" s="157">
        <f>IF(D142="Electric","--",IF(D142="Gasoline",VLOOKUP(C142,LSILF!A:C,3,FALSE),""))</f>
        <v>0.55000000000000004</v>
      </c>
      <c r="L142" s="158">
        <f t="shared" si="33"/>
        <v>0.55000000000000004</v>
      </c>
      <c r="M142" s="157" t="str" cm="1">
        <f t="array" ref="M142">IF(D142="Electric","--",IF(D142="Diesel",_xlfn._xlws.FILTER(DIESCH[CH Cap],(DIESCH[HP Bin]=I142)),""))</f>
        <v/>
      </c>
      <c r="N142" s="157" cm="1">
        <f t="array" ref="N142">IF(D142="Electric","--",IF(D142="Gasoline",_xlfn._xlws.FILTER(LSICH[CH Cap],(LSICH[Fuel Type]=D142)*(LSICH[MY]=E142)),""))</f>
        <v>7000</v>
      </c>
      <c r="O142" s="157">
        <f t="shared" si="35"/>
        <v>7000</v>
      </c>
      <c r="P142" s="157">
        <f t="shared" si="36"/>
        <v>15392.244897959183</v>
      </c>
      <c r="Q142" s="157" t="str" cm="1">
        <f t="array" ref="Q142">IF(D142="Electric","--",IF(D142="Diesel",_xlfn._xlws.FILTER(ORDEF[HC-ZH (g/hp-hr)],(ORDEF[HP]=I142)*(ORDEF[Model_Year]=E142)),""))</f>
        <v/>
      </c>
      <c r="R142" s="157" cm="1">
        <f t="array" ref="R142">IF(D142="Electric","--",IF(D142="Gasoline",_xlfn._xlws.FILTER(LSIEF[HC-ZH (g/hp-hr)],(LSIEF[Fuel]=D142)*(LSIEF[HP Bin]=I142)*(LSIEF[Model Year]=E142)),""))</f>
        <v>1.61</v>
      </c>
      <c r="S142" s="158">
        <f t="shared" si="37"/>
        <v>1.61</v>
      </c>
      <c r="T142" s="159" t="str" cm="1">
        <f t="array" ref="T142">IF(D142="Electric","--",IF(D142="Diesel",_xlfn._xlws.FILTER(ORDEF[HCDR],(ORDEF[HP]=I142)*(ORDEF[Model_Year]=E142),),""))</f>
        <v/>
      </c>
      <c r="U142" s="159" cm="1">
        <f t="array" ref="U142">IF(D142="Electric","--",IF(D142="Gasoline",_xlfn._xlws.FILTER(LSIEF[HC DR],(LSIEF[Fuel]=D142)*(LSIEF[HP Bin]=I142)*(LSIEF[Model Year]=E142)),""))</f>
        <v>4.1499999999999999E-5</v>
      </c>
      <c r="V142" s="159">
        <f t="shared" si="38"/>
        <v>4.1499999999999999E-5</v>
      </c>
      <c r="W142" s="158" t="str" cm="1">
        <f t="array" ref="W142">IF(D142="Electric","--",IF(D142="Diesel",_xlfn._xlws.FILTER(ORDEF[NOXzh],(ORDEF[HP]=I142)*(ORDEF[Model_Year]=E142)),""))</f>
        <v/>
      </c>
      <c r="X142" s="158" cm="1">
        <f t="array" ref="X142">IF(D142="Electric","--",IF(D142="Gasoline",_xlfn._xlws.FILTER(LSIEF[NOX-ZH (g/hp-hr)],(LSIEF[Fuel]=D142)*(LSIEF[HP Bin]=I142)*(LSIEF[Model Year]=E142)),""))</f>
        <v>12.94</v>
      </c>
      <c r="Y142" s="158">
        <f t="shared" si="39"/>
        <v>12.94</v>
      </c>
      <c r="Z142" s="159" t="str" cm="1">
        <f t="array" ref="Z142">IF(D142="Electric","--",IF(D142="Diesel",_xlfn._xlws.FILTER(ORDEF[NOXdr],(ORDEF[HP]=I142)*(ORDEF[Model_Year]=E142)),""))</f>
        <v/>
      </c>
      <c r="AA142" s="159" cm="1">
        <f t="array" ref="AA142">IF(E142="Electric","--",IF(D142="Gasoline",_xlfn._xlws.FILTER(LSIEF[NOX DR],(LSIEF[Fuel]=D142)*(LSIEF[HP Bin]=I142)*(LSIEF[Model Year]=E142)),""))</f>
        <v>1.27E-4</v>
      </c>
      <c r="AB142" s="159">
        <f t="shared" si="40"/>
        <v>1.27E-4</v>
      </c>
      <c r="AC142" s="158" t="str" cm="1">
        <f t="array" ref="AC142">IF(D142="Electric","--",IF(D142="Diesel",_xlfn._xlws.FILTER(DFCF[Fuel_HC],(DFCF[MY]=E142)),""))</f>
        <v/>
      </c>
      <c r="AD142" s="158" cm="1">
        <f t="array" ref="AD142">IF(D142="Electric","--",IF(D142="Gasoline",_xlfn._xlws.FILTER(GFCF[Fuel_HC],(GFCF[MY]=E142)),""))</f>
        <v>1</v>
      </c>
      <c r="AE142" s="158">
        <f t="shared" si="41"/>
        <v>1</v>
      </c>
      <c r="AF142" s="157" t="str" cm="1">
        <f t="array" ref="AF142">IF(D142="Electric","--",IF(D142="Diesel",_xlfn._xlws.FILTER(DFCF[Fuel_NOX],(DFCF[MY]=E142)),""))</f>
        <v/>
      </c>
      <c r="AG142" s="157" cm="1">
        <f t="array" ref="AG142">IF(D142="Electric","--",IF(D142="Gasoline",_xlfn._xlws.FILTER(GFCF[Fuel_NOX],(GFCF[MY]=E142)),""))</f>
        <v>0.97699999999999998</v>
      </c>
      <c r="AH142" s="157">
        <f t="shared" si="42"/>
        <v>0.97699999999999998</v>
      </c>
      <c r="AI142" s="158">
        <f t="shared" si="43"/>
        <v>1.9005000000000001</v>
      </c>
      <c r="AJ142" s="158">
        <f t="shared" si="44"/>
        <v>13.510932999999998</v>
      </c>
      <c r="AK142" s="158">
        <f t="shared" si="45"/>
        <v>189.76694648450859</v>
      </c>
      <c r="AL142" s="158">
        <f t="shared" si="46"/>
        <v>1349.0810310796005</v>
      </c>
      <c r="AM142" s="158">
        <f t="shared" si="47"/>
        <v>9.4883473242254296E-2</v>
      </c>
      <c r="AN142" s="158">
        <f t="shared" si="48"/>
        <v>0.67454051553980021</v>
      </c>
      <c r="AO142" s="158">
        <f t="shared" si="49"/>
        <v>8.7273818688225493E-2</v>
      </c>
      <c r="AP142" s="157"/>
      <c r="AS142" s="44"/>
    </row>
    <row r="143" spans="1:45" s="47" customFormat="1" x14ac:dyDescent="0.35">
      <c r="A143" s="157">
        <v>142</v>
      </c>
      <c r="B143" s="157" t="s">
        <v>123</v>
      </c>
      <c r="C143" s="157" t="s">
        <v>99</v>
      </c>
      <c r="D143" s="157" t="s">
        <v>16</v>
      </c>
      <c r="E143" s="157">
        <v>1998</v>
      </c>
      <c r="F143" s="157">
        <v>105</v>
      </c>
      <c r="G143" s="157">
        <v>769.61224489795916</v>
      </c>
      <c r="H143" s="157"/>
      <c r="I143" s="157">
        <f t="shared" si="34"/>
        <v>175</v>
      </c>
      <c r="J143" s="157" t="str">
        <f>IF(D143="Electric","--",IF(D143="Diesel",VLOOKUP(C143,[2]ORDLF!A:B,2,FALSE),""))</f>
        <v/>
      </c>
      <c r="K143" s="157">
        <f>IF(D143="Electric","--",IF(D143="Gasoline",VLOOKUP(C143,LSILF!A:C,3,FALSE),""))</f>
        <v>0.55000000000000004</v>
      </c>
      <c r="L143" s="158">
        <f t="shared" si="33"/>
        <v>0.55000000000000004</v>
      </c>
      <c r="M143" s="157" t="str" cm="1">
        <f t="array" ref="M143">IF(D143="Electric","--",IF(D143="Diesel",_xlfn._xlws.FILTER(DIESCH[CH Cap],(DIESCH[HP Bin]=I143)),""))</f>
        <v/>
      </c>
      <c r="N143" s="157" cm="1">
        <f t="array" ref="N143">IF(D143="Electric","--",IF(D143="Gasoline",_xlfn._xlws.FILTER(LSICH[CH Cap],(LSICH[Fuel Type]=D143)*(LSICH[MY]=E143)),""))</f>
        <v>7000</v>
      </c>
      <c r="O143" s="157">
        <f t="shared" si="35"/>
        <v>7000</v>
      </c>
      <c r="P143" s="157">
        <f t="shared" si="36"/>
        <v>14622.632653061224</v>
      </c>
      <c r="Q143" s="157" t="str" cm="1">
        <f t="array" ref="Q143">IF(D143="Electric","--",IF(D143="Diesel",_xlfn._xlws.FILTER(ORDEF[HC-ZH (g/hp-hr)],(ORDEF[HP]=I143)*(ORDEF[Model_Year]=E143)),""))</f>
        <v/>
      </c>
      <c r="R143" s="157" cm="1">
        <f t="array" ref="R143">IF(D143="Electric","--",IF(D143="Gasoline",_xlfn._xlws.FILTER(LSIEF[HC-ZH (g/hp-hr)],(LSIEF[Fuel]=D143)*(LSIEF[HP Bin]=I143)*(LSIEF[Model Year]=E143)),""))</f>
        <v>1.61</v>
      </c>
      <c r="S143" s="158">
        <f t="shared" si="37"/>
        <v>1.61</v>
      </c>
      <c r="T143" s="159" t="str" cm="1">
        <f t="array" ref="T143">IF(D143="Electric","--",IF(D143="Diesel",_xlfn._xlws.FILTER(ORDEF[HCDR],(ORDEF[HP]=I143)*(ORDEF[Model_Year]=E143),),""))</f>
        <v/>
      </c>
      <c r="U143" s="159" cm="1">
        <f t="array" ref="U143">IF(D143="Electric","--",IF(D143="Gasoline",_xlfn._xlws.FILTER(LSIEF[HC DR],(LSIEF[Fuel]=D143)*(LSIEF[HP Bin]=I143)*(LSIEF[Model Year]=E143)),""))</f>
        <v>4.1499999999999999E-5</v>
      </c>
      <c r="V143" s="159">
        <f t="shared" si="38"/>
        <v>4.1499999999999999E-5</v>
      </c>
      <c r="W143" s="158" t="str" cm="1">
        <f t="array" ref="W143">IF(D143="Electric","--",IF(D143="Diesel",_xlfn._xlws.FILTER(ORDEF[NOXzh],(ORDEF[HP]=I143)*(ORDEF[Model_Year]=E143)),""))</f>
        <v/>
      </c>
      <c r="X143" s="158" cm="1">
        <f t="array" ref="X143">IF(D143="Electric","--",IF(D143="Gasoline",_xlfn._xlws.FILTER(LSIEF[NOX-ZH (g/hp-hr)],(LSIEF[Fuel]=D143)*(LSIEF[HP Bin]=I143)*(LSIEF[Model Year]=E143)),""))</f>
        <v>12.94</v>
      </c>
      <c r="Y143" s="158">
        <f t="shared" si="39"/>
        <v>12.94</v>
      </c>
      <c r="Z143" s="159" t="str" cm="1">
        <f t="array" ref="Z143">IF(D143="Electric","--",IF(D143="Diesel",_xlfn._xlws.FILTER(ORDEF[NOXdr],(ORDEF[HP]=I143)*(ORDEF[Model_Year]=E143)),""))</f>
        <v/>
      </c>
      <c r="AA143" s="159" cm="1">
        <f t="array" ref="AA143">IF(E143="Electric","--",IF(D143="Gasoline",_xlfn._xlws.FILTER(LSIEF[NOX DR],(LSIEF[Fuel]=D143)*(LSIEF[HP Bin]=I143)*(LSIEF[Model Year]=E143)),""))</f>
        <v>1.27E-4</v>
      </c>
      <c r="AB143" s="159">
        <f t="shared" si="40"/>
        <v>1.27E-4</v>
      </c>
      <c r="AC143" s="158" t="str" cm="1">
        <f t="array" ref="AC143">IF(D143="Electric","--",IF(D143="Diesel",_xlfn._xlws.FILTER(DFCF[Fuel_HC],(DFCF[MY]=E143)),""))</f>
        <v/>
      </c>
      <c r="AD143" s="158" cm="1">
        <f t="array" ref="AD143">IF(D143="Electric","--",IF(D143="Gasoline",_xlfn._xlws.FILTER(GFCF[Fuel_HC],(GFCF[MY]=E143)),""))</f>
        <v>1</v>
      </c>
      <c r="AE143" s="158">
        <f t="shared" si="41"/>
        <v>1</v>
      </c>
      <c r="AF143" s="157" t="str" cm="1">
        <f t="array" ref="AF143">IF(D143="Electric","--",IF(D143="Diesel",_xlfn._xlws.FILTER(DFCF[Fuel_NOX],(DFCF[MY]=E143)),""))</f>
        <v/>
      </c>
      <c r="AG143" s="157" cm="1">
        <f t="array" ref="AG143">IF(D143="Electric","--",IF(D143="Gasoline",_xlfn._xlws.FILTER(GFCF[Fuel_NOX],(GFCF[MY]=E143)),""))</f>
        <v>0.97699999999999998</v>
      </c>
      <c r="AH143" s="157">
        <f t="shared" si="42"/>
        <v>0.97699999999999998</v>
      </c>
      <c r="AI143" s="158">
        <f t="shared" si="43"/>
        <v>1.9005000000000001</v>
      </c>
      <c r="AJ143" s="158">
        <f t="shared" si="44"/>
        <v>13.510932999999998</v>
      </c>
      <c r="AK143" s="158">
        <f t="shared" si="45"/>
        <v>186.21990075582619</v>
      </c>
      <c r="AL143" s="158">
        <f t="shared" si="46"/>
        <v>1323.864563208954</v>
      </c>
      <c r="AM143" s="158">
        <f t="shared" si="47"/>
        <v>9.31099503779131E-2</v>
      </c>
      <c r="AN143" s="158">
        <f t="shared" si="48"/>
        <v>0.66193228160447704</v>
      </c>
      <c r="AO143" s="158">
        <f t="shared" si="49"/>
        <v>8.5642532357604467E-2</v>
      </c>
      <c r="AP143" s="157"/>
      <c r="AS143" s="44"/>
    </row>
    <row r="144" spans="1:45" s="47" customFormat="1" x14ac:dyDescent="0.35">
      <c r="A144" s="157">
        <v>143</v>
      </c>
      <c r="B144" s="157" t="s">
        <v>124</v>
      </c>
      <c r="C144" s="157" t="s">
        <v>99</v>
      </c>
      <c r="D144" s="157" t="s">
        <v>16</v>
      </c>
      <c r="E144" s="157">
        <v>2000</v>
      </c>
      <c r="F144" s="157">
        <v>93</v>
      </c>
      <c r="G144" s="157">
        <v>769.61224489795916</v>
      </c>
      <c r="H144" s="157"/>
      <c r="I144" s="157">
        <f t="shared" si="34"/>
        <v>100</v>
      </c>
      <c r="J144" s="157" t="str">
        <f>IF(D144="Electric","--",IF(D144="Diesel",VLOOKUP(C144,[2]ORDLF!A:B,2,FALSE),""))</f>
        <v/>
      </c>
      <c r="K144" s="157">
        <f>IF(D144="Electric","--",IF(D144="Gasoline",VLOOKUP(C144,LSILF!A:C,3,FALSE),""))</f>
        <v>0.55000000000000004</v>
      </c>
      <c r="L144" s="158">
        <f t="shared" si="33"/>
        <v>0.55000000000000004</v>
      </c>
      <c r="M144" s="157" t="str" cm="1">
        <f t="array" ref="M144">IF(D144="Electric","--",IF(D144="Diesel",_xlfn._xlws.FILTER(DIESCH[CH Cap],(DIESCH[HP Bin]=I144)),""))</f>
        <v/>
      </c>
      <c r="N144" s="157" cm="1">
        <f t="array" ref="N144">IF(D144="Electric","--",IF(D144="Gasoline",_xlfn._xlws.FILTER(LSICH[CH Cap],(LSICH[Fuel Type]=D144)*(LSICH[MY]=E144)),""))</f>
        <v>7000</v>
      </c>
      <c r="O144" s="157">
        <f t="shared" si="35"/>
        <v>7000</v>
      </c>
      <c r="P144" s="157">
        <f t="shared" si="36"/>
        <v>13083.408163265305</v>
      </c>
      <c r="Q144" s="157" t="str" cm="1">
        <f t="array" ref="Q144">IF(D144="Electric","--",IF(D144="Diesel",_xlfn._xlws.FILTER(ORDEF[HC-ZH (g/hp-hr)],(ORDEF[HP]=I144)*(ORDEF[Model_Year]=E144)),""))</f>
        <v/>
      </c>
      <c r="R144" s="157" cm="1">
        <f t="array" ref="R144">IF(D144="Electric","--",IF(D144="Gasoline",_xlfn._xlws.FILTER(LSIEF[HC-ZH (g/hp-hr)],(LSIEF[Fuel]=D144)*(LSIEF[HP Bin]=I144)*(LSIEF[Model Year]=E144)),""))</f>
        <v>2.63</v>
      </c>
      <c r="S144" s="158">
        <f t="shared" si="37"/>
        <v>2.63</v>
      </c>
      <c r="T144" s="159" t="str" cm="1">
        <f t="array" ref="T144">IF(D144="Electric","--",IF(D144="Diesel",_xlfn._xlws.FILTER(ORDEF[HCDR],(ORDEF[HP]=I144)*(ORDEF[Model_Year]=E144),),""))</f>
        <v/>
      </c>
      <c r="U144" s="159" cm="1">
        <f t="array" ref="U144">IF(D144="Electric","--",IF(D144="Gasoline",_xlfn._xlws.FILTER(LSIEF[HC DR],(LSIEF[Fuel]=D144)*(LSIEF[HP Bin]=I144)*(LSIEF[Model Year]=E144)),""))</f>
        <v>2.8699999999999998E-4</v>
      </c>
      <c r="V144" s="159">
        <f t="shared" si="38"/>
        <v>2.8699999999999998E-4</v>
      </c>
      <c r="W144" s="158" t="str" cm="1">
        <f t="array" ref="W144">IF(D144="Electric","--",IF(D144="Diesel",_xlfn._xlws.FILTER(ORDEF[NOXzh],(ORDEF[HP]=I144)*(ORDEF[Model_Year]=E144)),""))</f>
        <v/>
      </c>
      <c r="X144" s="158" cm="1">
        <f t="array" ref="X144">IF(D144="Electric","--",IF(D144="Gasoline",_xlfn._xlws.FILTER(LSIEF[NOX-ZH (g/hp-hr)],(LSIEF[Fuel]=D144)*(LSIEF[HP Bin]=I144)*(LSIEF[Model Year]=E144)),""))</f>
        <v>11.84</v>
      </c>
      <c r="Y144" s="158">
        <f t="shared" si="39"/>
        <v>11.84</v>
      </c>
      <c r="Z144" s="159" t="str" cm="1">
        <f t="array" ref="Z144">IF(D144="Electric","--",IF(D144="Diesel",_xlfn._xlws.FILTER(ORDEF[NOXdr],(ORDEF[HP]=I144)*(ORDEF[Model_Year]=E144)),""))</f>
        <v/>
      </c>
      <c r="AA144" s="159" cm="1">
        <f t="array" ref="AA144">IF(E144="Electric","--",IF(D144="Gasoline",_xlfn._xlws.FILTER(LSIEF[NOX DR],(LSIEF[Fuel]=D144)*(LSIEF[HP Bin]=I144)*(LSIEF[Model Year]=E144)),""))</f>
        <v>6.0099999999999997E-5</v>
      </c>
      <c r="AB144" s="159">
        <f t="shared" si="40"/>
        <v>6.0099999999999997E-5</v>
      </c>
      <c r="AC144" s="158" t="str" cm="1">
        <f t="array" ref="AC144">IF(D144="Electric","--",IF(D144="Diesel",_xlfn._xlws.FILTER(DFCF[Fuel_HC],(DFCF[MY]=E144)),""))</f>
        <v/>
      </c>
      <c r="AD144" s="158" cm="1">
        <f t="array" ref="AD144">IF(D144="Electric","--",IF(D144="Gasoline",_xlfn._xlws.FILTER(GFCF[Fuel_HC],(GFCF[MY]=E144)),""))</f>
        <v>1</v>
      </c>
      <c r="AE144" s="158">
        <f t="shared" si="41"/>
        <v>1</v>
      </c>
      <c r="AF144" s="157" t="str" cm="1">
        <f t="array" ref="AF144">IF(D144="Electric","--",IF(D144="Diesel",_xlfn._xlws.FILTER(DFCF[Fuel_NOX],(DFCF[MY]=E144)),""))</f>
        <v/>
      </c>
      <c r="AG144" s="157" cm="1">
        <f t="array" ref="AG144">IF(D144="Electric","--",IF(D144="Gasoline",_xlfn._xlws.FILTER(GFCF[Fuel_NOX],(GFCF[MY]=E144)),""))</f>
        <v>0.97699999999999998</v>
      </c>
      <c r="AH144" s="157">
        <f t="shared" si="42"/>
        <v>0.97699999999999998</v>
      </c>
      <c r="AI144" s="158">
        <f t="shared" si="43"/>
        <v>4.6389999999999993</v>
      </c>
      <c r="AJ144" s="158">
        <f t="shared" si="44"/>
        <v>11.978703899999999</v>
      </c>
      <c r="AK144" s="158">
        <f t="shared" si="45"/>
        <v>402.60228823684906</v>
      </c>
      <c r="AL144" s="158">
        <f t="shared" si="46"/>
        <v>1039.5890494183375</v>
      </c>
      <c r="AM144" s="158">
        <f t="shared" si="47"/>
        <v>0.20130114411842456</v>
      </c>
      <c r="AN144" s="158">
        <f t="shared" si="48"/>
        <v>0.51979452470916876</v>
      </c>
      <c r="AO144" s="158">
        <f t="shared" si="49"/>
        <v>0.18515679236012691</v>
      </c>
      <c r="AP144" s="157"/>
      <c r="AS144" s="44"/>
    </row>
    <row r="145" spans="1:45" s="47" customFormat="1" x14ac:dyDescent="0.35">
      <c r="A145" s="157">
        <v>144</v>
      </c>
      <c r="B145" s="157">
        <v>3131</v>
      </c>
      <c r="C145" s="157" t="s">
        <v>99</v>
      </c>
      <c r="D145" s="157" t="s">
        <v>16</v>
      </c>
      <c r="E145" s="157">
        <v>2003</v>
      </c>
      <c r="F145" s="157">
        <v>107</v>
      </c>
      <c r="G145" s="157">
        <v>769.61224489795916</v>
      </c>
      <c r="H145" s="157"/>
      <c r="I145" s="157">
        <f t="shared" si="34"/>
        <v>175</v>
      </c>
      <c r="J145" s="157" t="str">
        <f>IF(D145="Electric","--",IF(D145="Diesel",VLOOKUP(C145,[2]ORDLF!A:B,2,FALSE),""))</f>
        <v/>
      </c>
      <c r="K145" s="157">
        <f>IF(D145="Electric","--",IF(D145="Gasoline",VLOOKUP(C145,LSILF!A:C,3,FALSE),""))</f>
        <v>0.55000000000000004</v>
      </c>
      <c r="L145" s="158">
        <f t="shared" si="33"/>
        <v>0.55000000000000004</v>
      </c>
      <c r="M145" s="157" t="str" cm="1">
        <f t="array" ref="M145">IF(D145="Electric","--",IF(D145="Diesel",_xlfn._xlws.FILTER(DIESCH[CH Cap],(DIESCH[HP Bin]=I145)),""))</f>
        <v/>
      </c>
      <c r="N145" s="157" cm="1">
        <f t="array" ref="N145">IF(D145="Electric","--",IF(D145="Gasoline",_xlfn._xlws.FILTER(LSICH[CH Cap],(LSICH[Fuel Type]=D145)*(LSICH[MY]=E145)),""))</f>
        <v>7000</v>
      </c>
      <c r="O145" s="157">
        <f t="shared" si="35"/>
        <v>7000</v>
      </c>
      <c r="P145" s="157">
        <f t="shared" si="36"/>
        <v>10774.571428571428</v>
      </c>
      <c r="Q145" s="157" t="str" cm="1">
        <f t="array" ref="Q145">IF(D145="Electric","--",IF(D145="Diesel",_xlfn._xlws.FILTER(ORDEF[HC-ZH (g/hp-hr)],(ORDEF[HP]=I145)*(ORDEF[Model_Year]=E145)),""))</f>
        <v/>
      </c>
      <c r="R145" s="157" cm="1">
        <f t="array" ref="R145">IF(D145="Electric","--",IF(D145="Gasoline",_xlfn._xlws.FILTER(LSIEF[HC-ZH (g/hp-hr)],(LSIEF[Fuel]=D145)*(LSIEF[HP Bin]=I145)*(LSIEF[Model Year]=E145)),""))</f>
        <v>0.78</v>
      </c>
      <c r="S145" s="158">
        <f t="shared" si="37"/>
        <v>0.78</v>
      </c>
      <c r="T145" s="159" t="str" cm="1">
        <f t="array" ref="T145">IF(D145="Electric","--",IF(D145="Diesel",_xlfn._xlws.FILTER(ORDEF[HCDR],(ORDEF[HP]=I145)*(ORDEF[Model_Year]=E145),),""))</f>
        <v/>
      </c>
      <c r="U145" s="159" cm="1">
        <f t="array" ref="U145">IF(D145="Electric","--",IF(D145="Gasoline",_xlfn._xlws.FILTER(LSIEF[HC DR],(LSIEF[Fuel]=D145)*(LSIEF[HP Bin]=I145)*(LSIEF[Model Year]=E145)),""))</f>
        <v>3.6399999999999997E-5</v>
      </c>
      <c r="V145" s="159">
        <f t="shared" si="38"/>
        <v>3.6399999999999997E-5</v>
      </c>
      <c r="W145" s="158" t="str" cm="1">
        <f t="array" ref="W145">IF(D145="Electric","--",IF(D145="Diesel",_xlfn._xlws.FILTER(ORDEF[NOXzh],(ORDEF[HP]=I145)*(ORDEF[Model_Year]=E145)),""))</f>
        <v/>
      </c>
      <c r="X145" s="158" cm="1">
        <f t="array" ref="X145">IF(D145="Electric","--",IF(D145="Gasoline",_xlfn._xlws.FILTER(LSIEF[NOX-ZH (g/hp-hr)],(LSIEF[Fuel]=D145)*(LSIEF[HP Bin]=I145)*(LSIEF[Model Year]=E145)),""))</f>
        <v>4.9800000000000004</v>
      </c>
      <c r="Y145" s="158">
        <f t="shared" si="39"/>
        <v>4.9800000000000004</v>
      </c>
      <c r="Z145" s="159" t="str" cm="1">
        <f t="array" ref="Z145">IF(D145="Electric","--",IF(D145="Diesel",_xlfn._xlws.FILTER(ORDEF[NOXdr],(ORDEF[HP]=I145)*(ORDEF[Model_Year]=E145)),""))</f>
        <v/>
      </c>
      <c r="AA145" s="159" cm="1">
        <f t="array" ref="AA145">IF(E145="Electric","--",IF(D145="Gasoline",_xlfn._xlws.FILTER(LSIEF[NOX DR],(LSIEF[Fuel]=D145)*(LSIEF[HP Bin]=I145)*(LSIEF[Model Year]=E145)),""))</f>
        <v>7.3999999999999996E-5</v>
      </c>
      <c r="AB145" s="159">
        <f t="shared" si="40"/>
        <v>7.3999999999999996E-5</v>
      </c>
      <c r="AC145" s="158" t="str" cm="1">
        <f t="array" ref="AC145">IF(D145="Electric","--",IF(D145="Diesel",_xlfn._xlws.FILTER(DFCF[Fuel_HC],(DFCF[MY]=E145)),""))</f>
        <v/>
      </c>
      <c r="AD145" s="158" cm="1">
        <f t="array" ref="AD145">IF(D145="Electric","--",IF(D145="Gasoline",_xlfn._xlws.FILTER(GFCF[Fuel_HC],(GFCF[MY]=E145)),""))</f>
        <v>1</v>
      </c>
      <c r="AE145" s="158">
        <f t="shared" si="41"/>
        <v>1</v>
      </c>
      <c r="AF145" s="157" t="str" cm="1">
        <f t="array" ref="AF145">IF(D145="Electric","--",IF(D145="Diesel",_xlfn._xlws.FILTER(DFCF[Fuel_NOX],(DFCF[MY]=E145)),""))</f>
        <v/>
      </c>
      <c r="AG145" s="157" cm="1">
        <f t="array" ref="AG145">IF(D145="Electric","--",IF(D145="Gasoline",_xlfn._xlws.FILTER(GFCF[Fuel_NOX],(GFCF[MY]=E145)),""))</f>
        <v>0.97699999999999998</v>
      </c>
      <c r="AH145" s="157">
        <f t="shared" si="42"/>
        <v>0.97699999999999998</v>
      </c>
      <c r="AI145" s="158">
        <f t="shared" si="43"/>
        <v>1.0347999999999999</v>
      </c>
      <c r="AJ145" s="158">
        <f t="shared" si="44"/>
        <v>5.3715460000000004</v>
      </c>
      <c r="AK145" s="158">
        <f t="shared" si="45"/>
        <v>103.3258806746485</v>
      </c>
      <c r="AL145" s="158">
        <f t="shared" si="46"/>
        <v>536.35458159488371</v>
      </c>
      <c r="AM145" s="158">
        <f t="shared" si="47"/>
        <v>5.1662940337324256E-2</v>
      </c>
      <c r="AN145" s="158">
        <f t="shared" si="48"/>
        <v>0.2681772907974419</v>
      </c>
      <c r="AO145" s="158">
        <f t="shared" si="49"/>
        <v>4.7519572522270848E-2</v>
      </c>
      <c r="AP145" s="157"/>
      <c r="AS145" s="44"/>
    </row>
    <row r="146" spans="1:45" s="47" customFormat="1" x14ac:dyDescent="0.35">
      <c r="A146" s="157">
        <v>145</v>
      </c>
      <c r="B146" s="157">
        <v>3132</v>
      </c>
      <c r="C146" s="157" t="s">
        <v>99</v>
      </c>
      <c r="D146" s="157" t="s">
        <v>16</v>
      </c>
      <c r="E146" s="157">
        <v>2003</v>
      </c>
      <c r="F146" s="157">
        <v>107</v>
      </c>
      <c r="G146" s="157">
        <v>769.61224489795916</v>
      </c>
      <c r="H146" s="157"/>
      <c r="I146" s="157">
        <f t="shared" si="34"/>
        <v>175</v>
      </c>
      <c r="J146" s="157" t="str">
        <f>IF(D146="Electric","--",IF(D146="Diesel",VLOOKUP(C146,[2]ORDLF!A:B,2,FALSE),""))</f>
        <v/>
      </c>
      <c r="K146" s="157">
        <f>IF(D146="Electric","--",IF(D146="Gasoline",VLOOKUP(C146,LSILF!A:C,3,FALSE),""))</f>
        <v>0.55000000000000004</v>
      </c>
      <c r="L146" s="158">
        <f t="shared" si="33"/>
        <v>0.55000000000000004</v>
      </c>
      <c r="M146" s="157" t="str" cm="1">
        <f t="array" ref="M146">IF(D146="Electric","--",IF(D146="Diesel",_xlfn._xlws.FILTER(DIESCH[CH Cap],(DIESCH[HP Bin]=I146)),""))</f>
        <v/>
      </c>
      <c r="N146" s="157" cm="1">
        <f t="array" ref="N146">IF(D146="Electric","--",IF(D146="Gasoline",_xlfn._xlws.FILTER(LSICH[CH Cap],(LSICH[Fuel Type]=D146)*(LSICH[MY]=E146)),""))</f>
        <v>7000</v>
      </c>
      <c r="O146" s="157">
        <f t="shared" si="35"/>
        <v>7000</v>
      </c>
      <c r="P146" s="157">
        <f t="shared" si="36"/>
        <v>10774.571428571428</v>
      </c>
      <c r="Q146" s="157" t="str" cm="1">
        <f t="array" ref="Q146">IF(D146="Electric","--",IF(D146="Diesel",_xlfn._xlws.FILTER(ORDEF[HC-ZH (g/hp-hr)],(ORDEF[HP]=I146)*(ORDEF[Model_Year]=E146)),""))</f>
        <v/>
      </c>
      <c r="R146" s="157" cm="1">
        <f t="array" ref="R146">IF(D146="Electric","--",IF(D146="Gasoline",_xlfn._xlws.FILTER(LSIEF[HC-ZH (g/hp-hr)],(LSIEF[Fuel]=D146)*(LSIEF[HP Bin]=I146)*(LSIEF[Model Year]=E146)),""))</f>
        <v>0.78</v>
      </c>
      <c r="S146" s="158">
        <f t="shared" si="37"/>
        <v>0.78</v>
      </c>
      <c r="T146" s="159" t="str" cm="1">
        <f t="array" ref="T146">IF(D146="Electric","--",IF(D146="Diesel",_xlfn._xlws.FILTER(ORDEF[HCDR],(ORDEF[HP]=I146)*(ORDEF[Model_Year]=E146),),""))</f>
        <v/>
      </c>
      <c r="U146" s="159" cm="1">
        <f t="array" ref="U146">IF(D146="Electric","--",IF(D146="Gasoline",_xlfn._xlws.FILTER(LSIEF[HC DR],(LSIEF[Fuel]=D146)*(LSIEF[HP Bin]=I146)*(LSIEF[Model Year]=E146)),""))</f>
        <v>3.6399999999999997E-5</v>
      </c>
      <c r="V146" s="159">
        <f t="shared" si="38"/>
        <v>3.6399999999999997E-5</v>
      </c>
      <c r="W146" s="158" t="str" cm="1">
        <f t="array" ref="W146">IF(D146="Electric","--",IF(D146="Diesel",_xlfn._xlws.FILTER(ORDEF[NOXzh],(ORDEF[HP]=I146)*(ORDEF[Model_Year]=E146)),""))</f>
        <v/>
      </c>
      <c r="X146" s="158" cm="1">
        <f t="array" ref="X146">IF(D146="Electric","--",IF(D146="Gasoline",_xlfn._xlws.FILTER(LSIEF[NOX-ZH (g/hp-hr)],(LSIEF[Fuel]=D146)*(LSIEF[HP Bin]=I146)*(LSIEF[Model Year]=E146)),""))</f>
        <v>4.9800000000000004</v>
      </c>
      <c r="Y146" s="158">
        <f t="shared" si="39"/>
        <v>4.9800000000000004</v>
      </c>
      <c r="Z146" s="159" t="str" cm="1">
        <f t="array" ref="Z146">IF(D146="Electric","--",IF(D146="Diesel",_xlfn._xlws.FILTER(ORDEF[NOXdr],(ORDEF[HP]=I146)*(ORDEF[Model_Year]=E146)),""))</f>
        <v/>
      </c>
      <c r="AA146" s="159" cm="1">
        <f t="array" ref="AA146">IF(E146="Electric","--",IF(D146="Gasoline",_xlfn._xlws.FILTER(LSIEF[NOX DR],(LSIEF[Fuel]=D146)*(LSIEF[HP Bin]=I146)*(LSIEF[Model Year]=E146)),""))</f>
        <v>7.3999999999999996E-5</v>
      </c>
      <c r="AB146" s="159">
        <f t="shared" si="40"/>
        <v>7.3999999999999996E-5</v>
      </c>
      <c r="AC146" s="158" t="str" cm="1">
        <f t="array" ref="AC146">IF(D146="Electric","--",IF(D146="Diesel",_xlfn._xlws.FILTER(DFCF[Fuel_HC],(DFCF[MY]=E146)),""))</f>
        <v/>
      </c>
      <c r="AD146" s="158" cm="1">
        <f t="array" ref="AD146">IF(D146="Electric","--",IF(D146="Gasoline",_xlfn._xlws.FILTER(GFCF[Fuel_HC],(GFCF[MY]=E146)),""))</f>
        <v>1</v>
      </c>
      <c r="AE146" s="158">
        <f t="shared" si="41"/>
        <v>1</v>
      </c>
      <c r="AF146" s="157" t="str" cm="1">
        <f t="array" ref="AF146">IF(D146="Electric","--",IF(D146="Diesel",_xlfn._xlws.FILTER(DFCF[Fuel_NOX],(DFCF[MY]=E146)),""))</f>
        <v/>
      </c>
      <c r="AG146" s="157" cm="1">
        <f t="array" ref="AG146">IF(D146="Electric","--",IF(D146="Gasoline",_xlfn._xlws.FILTER(GFCF[Fuel_NOX],(GFCF[MY]=E146)),""))</f>
        <v>0.97699999999999998</v>
      </c>
      <c r="AH146" s="157">
        <f t="shared" si="42"/>
        <v>0.97699999999999998</v>
      </c>
      <c r="AI146" s="158">
        <f t="shared" si="43"/>
        <v>1.0347999999999999</v>
      </c>
      <c r="AJ146" s="158">
        <f t="shared" si="44"/>
        <v>5.3715460000000004</v>
      </c>
      <c r="AK146" s="158">
        <f t="shared" si="45"/>
        <v>103.3258806746485</v>
      </c>
      <c r="AL146" s="158">
        <f t="shared" si="46"/>
        <v>536.35458159488371</v>
      </c>
      <c r="AM146" s="158">
        <f t="shared" si="47"/>
        <v>5.1662940337324256E-2</v>
      </c>
      <c r="AN146" s="158">
        <f t="shared" si="48"/>
        <v>0.2681772907974419</v>
      </c>
      <c r="AO146" s="158">
        <f t="shared" si="49"/>
        <v>4.7519572522270848E-2</v>
      </c>
      <c r="AP146" s="157"/>
      <c r="AS146" s="44"/>
    </row>
    <row r="147" spans="1:45" s="47" customFormat="1" x14ac:dyDescent="0.35">
      <c r="A147" s="157">
        <v>146</v>
      </c>
      <c r="B147" s="157" t="s">
        <v>125</v>
      </c>
      <c r="C147" s="157" t="s">
        <v>99</v>
      </c>
      <c r="D147" s="157" t="s">
        <v>16</v>
      </c>
      <c r="E147" s="157">
        <v>2003</v>
      </c>
      <c r="F147" s="157">
        <v>202</v>
      </c>
      <c r="G147" s="157">
        <v>769.61224489795916</v>
      </c>
      <c r="H147" s="157"/>
      <c r="I147" s="157">
        <f t="shared" si="34"/>
        <v>300</v>
      </c>
      <c r="J147" s="157" t="str">
        <f>IF(D147="Electric","--",IF(D147="Diesel",VLOOKUP(C147,[2]ORDLF!A:B,2,FALSE),""))</f>
        <v/>
      </c>
      <c r="K147" s="157">
        <f>IF(D147="Electric","--",IF(D147="Gasoline",VLOOKUP(C147,LSILF!A:C,3,FALSE),""))</f>
        <v>0.55000000000000004</v>
      </c>
      <c r="L147" s="158">
        <f t="shared" si="33"/>
        <v>0.55000000000000004</v>
      </c>
      <c r="M147" s="157" t="str" cm="1">
        <f t="array" ref="M147">IF(D147="Electric","--",IF(D147="Diesel",_xlfn._xlws.FILTER(DIESCH[CH Cap],(DIESCH[HP Bin]=I147)),""))</f>
        <v/>
      </c>
      <c r="N147" s="157" cm="1">
        <f t="array" ref="N147">IF(D147="Electric","--",IF(D147="Gasoline",_xlfn._xlws.FILTER(LSICH[CH Cap],(LSICH[Fuel Type]=D147)*(LSICH[MY]=E147)),""))</f>
        <v>7000</v>
      </c>
      <c r="O147" s="157">
        <f t="shared" si="35"/>
        <v>7000</v>
      </c>
      <c r="P147" s="157">
        <f t="shared" si="36"/>
        <v>10774.571428571428</v>
      </c>
      <c r="Q147" s="157" t="str" cm="1">
        <f t="array" ref="Q147">IF(D147="Electric","--",IF(D147="Diesel",_xlfn._xlws.FILTER(ORDEF[HC-ZH (g/hp-hr)],(ORDEF[HP]=I147)*(ORDEF[Model_Year]=E147)),""))</f>
        <v/>
      </c>
      <c r="R147" s="157" cm="1">
        <f t="array" ref="R147">IF(D147="Electric","--",IF(D147="Gasoline",_xlfn._xlws.FILTER(LSIEF[HC-ZH (g/hp-hr)],(LSIEF[Fuel]=D147)*(LSIEF[HP Bin]=I147)*(LSIEF[Model Year]=E147)),""))</f>
        <v>0.78</v>
      </c>
      <c r="S147" s="158">
        <f t="shared" si="37"/>
        <v>0.78</v>
      </c>
      <c r="T147" s="159" t="str" cm="1">
        <f t="array" ref="T147">IF(D147="Electric","--",IF(D147="Diesel",_xlfn._xlws.FILTER(ORDEF[HCDR],(ORDEF[HP]=I147)*(ORDEF[Model_Year]=E147),),""))</f>
        <v/>
      </c>
      <c r="U147" s="159" cm="1">
        <f t="array" ref="U147">IF(D147="Electric","--",IF(D147="Gasoline",_xlfn._xlws.FILTER(LSIEF[HC DR],(LSIEF[Fuel]=D147)*(LSIEF[HP Bin]=I147)*(LSIEF[Model Year]=E147)),""))</f>
        <v>3.6399999999999997E-5</v>
      </c>
      <c r="V147" s="159">
        <f t="shared" si="38"/>
        <v>3.6399999999999997E-5</v>
      </c>
      <c r="W147" s="158" t="str" cm="1">
        <f t="array" ref="W147">IF(D147="Electric","--",IF(D147="Diesel",_xlfn._xlws.FILTER(ORDEF[NOXzh],(ORDEF[HP]=I147)*(ORDEF[Model_Year]=E147)),""))</f>
        <v/>
      </c>
      <c r="X147" s="158" cm="1">
        <f t="array" ref="X147">IF(D147="Electric","--",IF(D147="Gasoline",_xlfn._xlws.FILTER(LSIEF[NOX-ZH (g/hp-hr)],(LSIEF[Fuel]=D147)*(LSIEF[HP Bin]=I147)*(LSIEF[Model Year]=E147)),""))</f>
        <v>4.9800000000000004</v>
      </c>
      <c r="Y147" s="158">
        <f t="shared" si="39"/>
        <v>4.9800000000000004</v>
      </c>
      <c r="Z147" s="159" t="str" cm="1">
        <f t="array" ref="Z147">IF(D147="Electric","--",IF(D147="Diesel",_xlfn._xlws.FILTER(ORDEF[NOXdr],(ORDEF[HP]=I147)*(ORDEF[Model_Year]=E147)),""))</f>
        <v/>
      </c>
      <c r="AA147" s="159" cm="1">
        <f t="array" ref="AA147">IF(E147="Electric","--",IF(D147="Gasoline",_xlfn._xlws.FILTER(LSIEF[NOX DR],(LSIEF[Fuel]=D147)*(LSIEF[HP Bin]=I147)*(LSIEF[Model Year]=E147)),""))</f>
        <v>7.3999999999999996E-5</v>
      </c>
      <c r="AB147" s="159">
        <f t="shared" si="40"/>
        <v>7.3999999999999996E-5</v>
      </c>
      <c r="AC147" s="158" t="str" cm="1">
        <f t="array" ref="AC147">IF(D147="Electric","--",IF(D147="Diesel",_xlfn._xlws.FILTER(DFCF[Fuel_HC],(DFCF[MY]=E147)),""))</f>
        <v/>
      </c>
      <c r="AD147" s="158" cm="1">
        <f t="array" ref="AD147">IF(D147="Electric","--",IF(D147="Gasoline",_xlfn._xlws.FILTER(GFCF[Fuel_HC],(GFCF[MY]=E147)),""))</f>
        <v>1</v>
      </c>
      <c r="AE147" s="158">
        <f t="shared" si="41"/>
        <v>1</v>
      </c>
      <c r="AF147" s="157" t="str" cm="1">
        <f t="array" ref="AF147">IF(D147="Electric","--",IF(D147="Diesel",_xlfn._xlws.FILTER(DFCF[Fuel_NOX],(DFCF[MY]=E147)),""))</f>
        <v/>
      </c>
      <c r="AG147" s="157" cm="1">
        <f t="array" ref="AG147">IF(D147="Electric","--",IF(D147="Gasoline",_xlfn._xlws.FILTER(GFCF[Fuel_NOX],(GFCF[MY]=E147)),""))</f>
        <v>0.97699999999999998</v>
      </c>
      <c r="AH147" s="157">
        <f t="shared" si="42"/>
        <v>0.97699999999999998</v>
      </c>
      <c r="AI147" s="158">
        <f t="shared" si="43"/>
        <v>1.0347999999999999</v>
      </c>
      <c r="AJ147" s="158">
        <f t="shared" si="44"/>
        <v>5.3715460000000004</v>
      </c>
      <c r="AK147" s="158">
        <f t="shared" si="45"/>
        <v>195.06381211475701</v>
      </c>
      <c r="AL147" s="158">
        <f t="shared" si="46"/>
        <v>1012.5572474968831</v>
      </c>
      <c r="AM147" s="158">
        <f t="shared" si="47"/>
        <v>9.7531906057378506E-2</v>
      </c>
      <c r="AN147" s="158">
        <f t="shared" si="48"/>
        <v>0.50627862374844157</v>
      </c>
      <c r="AO147" s="158">
        <f t="shared" si="49"/>
        <v>8.970984719157675E-2</v>
      </c>
      <c r="AP147" s="157"/>
      <c r="AS147" s="44"/>
    </row>
    <row r="148" spans="1:45" s="47" customFormat="1" x14ac:dyDescent="0.35">
      <c r="A148" s="157">
        <v>147</v>
      </c>
      <c r="B148" s="157" t="s">
        <v>126</v>
      </c>
      <c r="C148" s="157" t="s">
        <v>99</v>
      </c>
      <c r="D148" s="157" t="s">
        <v>16</v>
      </c>
      <c r="E148" s="157">
        <v>2003</v>
      </c>
      <c r="F148" s="157">
        <v>202</v>
      </c>
      <c r="G148" s="157">
        <v>769.61224489795916</v>
      </c>
      <c r="H148" s="157"/>
      <c r="I148" s="157">
        <f t="shared" si="34"/>
        <v>300</v>
      </c>
      <c r="J148" s="157" t="str">
        <f>IF(D148="Electric","--",IF(D148="Diesel",VLOOKUP(C148,[2]ORDLF!A:B,2,FALSE),""))</f>
        <v/>
      </c>
      <c r="K148" s="157">
        <f>IF(D148="Electric","--",IF(D148="Gasoline",VLOOKUP(C148,LSILF!A:C,3,FALSE),""))</f>
        <v>0.55000000000000004</v>
      </c>
      <c r="L148" s="158">
        <f t="shared" si="33"/>
        <v>0.55000000000000004</v>
      </c>
      <c r="M148" s="157" t="str" cm="1">
        <f t="array" ref="M148">IF(D148="Electric","--",IF(D148="Diesel",_xlfn._xlws.FILTER(DIESCH[CH Cap],(DIESCH[HP Bin]=I148)),""))</f>
        <v/>
      </c>
      <c r="N148" s="157" cm="1">
        <f t="array" ref="N148">IF(D148="Electric","--",IF(D148="Gasoline",_xlfn._xlws.FILTER(LSICH[CH Cap],(LSICH[Fuel Type]=D148)*(LSICH[MY]=E148)),""))</f>
        <v>7000</v>
      </c>
      <c r="O148" s="157">
        <f t="shared" si="35"/>
        <v>7000</v>
      </c>
      <c r="P148" s="157">
        <f t="shared" si="36"/>
        <v>10774.571428571428</v>
      </c>
      <c r="Q148" s="157" t="str" cm="1">
        <f t="array" ref="Q148">IF(D148="Electric","--",IF(D148="Diesel",_xlfn._xlws.FILTER(ORDEF[HC-ZH (g/hp-hr)],(ORDEF[HP]=I148)*(ORDEF[Model_Year]=E148)),""))</f>
        <v/>
      </c>
      <c r="R148" s="157" cm="1">
        <f t="array" ref="R148">IF(D148="Electric","--",IF(D148="Gasoline",_xlfn._xlws.FILTER(LSIEF[HC-ZH (g/hp-hr)],(LSIEF[Fuel]=D148)*(LSIEF[HP Bin]=I148)*(LSIEF[Model Year]=E148)),""))</f>
        <v>0.78</v>
      </c>
      <c r="S148" s="158">
        <f t="shared" si="37"/>
        <v>0.78</v>
      </c>
      <c r="T148" s="159" t="str" cm="1">
        <f t="array" ref="T148">IF(D148="Electric","--",IF(D148="Diesel",_xlfn._xlws.FILTER(ORDEF[HCDR],(ORDEF[HP]=I148)*(ORDEF[Model_Year]=E148),),""))</f>
        <v/>
      </c>
      <c r="U148" s="159" cm="1">
        <f t="array" ref="U148">IF(D148="Electric","--",IF(D148="Gasoline",_xlfn._xlws.FILTER(LSIEF[HC DR],(LSIEF[Fuel]=D148)*(LSIEF[HP Bin]=I148)*(LSIEF[Model Year]=E148)),""))</f>
        <v>3.6399999999999997E-5</v>
      </c>
      <c r="V148" s="159">
        <f t="shared" si="38"/>
        <v>3.6399999999999997E-5</v>
      </c>
      <c r="W148" s="158" t="str" cm="1">
        <f t="array" ref="W148">IF(D148="Electric","--",IF(D148="Diesel",_xlfn._xlws.FILTER(ORDEF[NOXzh],(ORDEF[HP]=I148)*(ORDEF[Model_Year]=E148)),""))</f>
        <v/>
      </c>
      <c r="X148" s="158" cm="1">
        <f t="array" ref="X148">IF(D148="Electric","--",IF(D148="Gasoline",_xlfn._xlws.FILTER(LSIEF[NOX-ZH (g/hp-hr)],(LSIEF[Fuel]=D148)*(LSIEF[HP Bin]=I148)*(LSIEF[Model Year]=E148)),""))</f>
        <v>4.9800000000000004</v>
      </c>
      <c r="Y148" s="158">
        <f t="shared" si="39"/>
        <v>4.9800000000000004</v>
      </c>
      <c r="Z148" s="159" t="str" cm="1">
        <f t="array" ref="Z148">IF(D148="Electric","--",IF(D148="Diesel",_xlfn._xlws.FILTER(ORDEF[NOXdr],(ORDEF[HP]=I148)*(ORDEF[Model_Year]=E148)),""))</f>
        <v/>
      </c>
      <c r="AA148" s="159" cm="1">
        <f t="array" ref="AA148">IF(E148="Electric","--",IF(D148="Gasoline",_xlfn._xlws.FILTER(LSIEF[NOX DR],(LSIEF[Fuel]=D148)*(LSIEF[HP Bin]=I148)*(LSIEF[Model Year]=E148)),""))</f>
        <v>7.3999999999999996E-5</v>
      </c>
      <c r="AB148" s="159">
        <f t="shared" si="40"/>
        <v>7.3999999999999996E-5</v>
      </c>
      <c r="AC148" s="158" t="str" cm="1">
        <f t="array" ref="AC148">IF(D148="Electric","--",IF(D148="Diesel",_xlfn._xlws.FILTER(DFCF[Fuel_HC],(DFCF[MY]=E148)),""))</f>
        <v/>
      </c>
      <c r="AD148" s="158" cm="1">
        <f t="array" ref="AD148">IF(D148="Electric","--",IF(D148="Gasoline",_xlfn._xlws.FILTER(GFCF[Fuel_HC],(GFCF[MY]=E148)),""))</f>
        <v>1</v>
      </c>
      <c r="AE148" s="158">
        <f t="shared" si="41"/>
        <v>1</v>
      </c>
      <c r="AF148" s="157" t="str" cm="1">
        <f t="array" ref="AF148">IF(D148="Electric","--",IF(D148="Diesel",_xlfn._xlws.FILTER(DFCF[Fuel_NOX],(DFCF[MY]=E148)),""))</f>
        <v/>
      </c>
      <c r="AG148" s="157" cm="1">
        <f t="array" ref="AG148">IF(D148="Electric","--",IF(D148="Gasoline",_xlfn._xlws.FILTER(GFCF[Fuel_NOX],(GFCF[MY]=E148)),""))</f>
        <v>0.97699999999999998</v>
      </c>
      <c r="AH148" s="157">
        <f t="shared" si="42"/>
        <v>0.97699999999999998</v>
      </c>
      <c r="AI148" s="158">
        <f t="shared" si="43"/>
        <v>1.0347999999999999</v>
      </c>
      <c r="AJ148" s="158">
        <f t="shared" si="44"/>
        <v>5.3715460000000004</v>
      </c>
      <c r="AK148" s="158">
        <f t="shared" si="45"/>
        <v>195.06381211475701</v>
      </c>
      <c r="AL148" s="158">
        <f t="shared" si="46"/>
        <v>1012.5572474968831</v>
      </c>
      <c r="AM148" s="158">
        <f t="shared" si="47"/>
        <v>9.7531906057378506E-2</v>
      </c>
      <c r="AN148" s="158">
        <f t="shared" si="48"/>
        <v>0.50627862374844157</v>
      </c>
      <c r="AO148" s="158">
        <f t="shared" si="49"/>
        <v>8.970984719157675E-2</v>
      </c>
      <c r="AP148" s="157"/>
      <c r="AS148" s="44"/>
    </row>
    <row r="149" spans="1:45" s="47" customFormat="1" x14ac:dyDescent="0.35">
      <c r="A149" s="157">
        <v>148</v>
      </c>
      <c r="B149" s="157">
        <v>5603</v>
      </c>
      <c r="C149" s="157" t="s">
        <v>99</v>
      </c>
      <c r="D149" s="157" t="s">
        <v>16</v>
      </c>
      <c r="E149" s="157">
        <v>2016</v>
      </c>
      <c r="F149" s="157">
        <v>107</v>
      </c>
      <c r="G149" s="157">
        <v>769.61224489795916</v>
      </c>
      <c r="H149" s="157"/>
      <c r="I149" s="157">
        <f t="shared" si="34"/>
        <v>175</v>
      </c>
      <c r="J149" s="157" t="str">
        <f>IF(D149="Electric","--",IF(D149="Diesel",VLOOKUP(C149,[2]ORDLF!A:B,2,FALSE),""))</f>
        <v/>
      </c>
      <c r="K149" s="157">
        <f>IF(D149="Electric","--",IF(D149="Gasoline",VLOOKUP(C149,LSILF!A:C,3,FALSE),""))</f>
        <v>0.55000000000000004</v>
      </c>
      <c r="L149" s="158">
        <f t="shared" si="33"/>
        <v>0.55000000000000004</v>
      </c>
      <c r="M149" s="157" t="str" cm="1">
        <f t="array" ref="M149">IF(D149="Electric","--",IF(D149="Diesel",_xlfn._xlws.FILTER(DIESCH[CH Cap],(DIESCH[HP Bin]=I149)),""))</f>
        <v/>
      </c>
      <c r="N149" s="157" cm="1">
        <f t="array" ref="N149">IF(D149="Electric","--",IF(D149="Gasoline",_xlfn._xlws.FILTER(LSICH[CH Cap],(LSICH[Fuel Type]=D149)*(LSICH[MY]=E149)),""))</f>
        <v>10000</v>
      </c>
      <c r="O149" s="157">
        <f t="shared" si="35"/>
        <v>10000</v>
      </c>
      <c r="P149" s="157">
        <f t="shared" si="36"/>
        <v>769.61224489795916</v>
      </c>
      <c r="Q149" s="157" t="str" cm="1">
        <f t="array" ref="Q149">IF(D149="Electric","--",IF(D149="Diesel",_xlfn._xlws.FILTER(ORDEF[HC-ZH (g/hp-hr)],(ORDEF[HP]=I149)*(ORDEF[Model_Year]=E149)),""))</f>
        <v/>
      </c>
      <c r="R149" s="157" cm="1">
        <f t="array" ref="R149">IF(D149="Electric","--",IF(D149="Gasoline",_xlfn._xlws.FILTER(LSIEF[HC-ZH (g/hp-hr)],(LSIEF[Fuel]=D149)*(LSIEF[HP Bin]=I149)*(LSIEF[Model Year]=E149)),""))</f>
        <v>0.129</v>
      </c>
      <c r="S149" s="158">
        <f t="shared" si="37"/>
        <v>0.129</v>
      </c>
      <c r="T149" s="159" t="str" cm="1">
        <f t="array" ref="T149">IF(D149="Electric","--",IF(D149="Diesel",_xlfn._xlws.FILTER(ORDEF[HCDR],(ORDEF[HP]=I149)*(ORDEF[Model_Year]=E149),),""))</f>
        <v/>
      </c>
      <c r="U149" s="159" cm="1">
        <f t="array" ref="U149">IF(D149="Electric","--",IF(D149="Gasoline",_xlfn._xlws.FILTER(LSIEF[HC DR],(LSIEF[Fuel]=D149)*(LSIEF[HP Bin]=I149)*(LSIEF[Model Year]=E149)),""))</f>
        <v>1.0200000000000001E-5</v>
      </c>
      <c r="V149" s="159">
        <f t="shared" si="38"/>
        <v>1.0200000000000001E-5</v>
      </c>
      <c r="W149" s="158" t="str" cm="1">
        <f t="array" ref="W149">IF(D149="Electric","--",IF(D149="Diesel",_xlfn._xlws.FILTER(ORDEF[NOXzh],(ORDEF[HP]=I149)*(ORDEF[Model_Year]=E149)),""))</f>
        <v/>
      </c>
      <c r="X149" s="158" cm="1">
        <f t="array" ref="X149">IF(D149="Electric","--",IF(D149="Gasoline",_xlfn._xlws.FILTER(LSIEF[NOX-ZH (g/hp-hr)],(LSIEF[Fuel]=D149)*(LSIEF[HP Bin]=I149)*(LSIEF[Model Year]=E149)),""))</f>
        <v>0.13700000000000001</v>
      </c>
      <c r="Y149" s="158">
        <f t="shared" si="39"/>
        <v>0.13700000000000001</v>
      </c>
      <c r="Z149" s="159" t="str" cm="1">
        <f t="array" ref="Z149">IF(D149="Electric","--",IF(D149="Diesel",_xlfn._xlws.FILTER(ORDEF[NOXdr],(ORDEF[HP]=I149)*(ORDEF[Model_Year]=E149)),""))</f>
        <v/>
      </c>
      <c r="AA149" s="159" cm="1">
        <f t="array" ref="AA149">IF(E149="Electric","--",IF(D149="Gasoline",_xlfn._xlws.FILTER(LSIEF[NOX DR],(LSIEF[Fuel]=D149)*(LSIEF[HP Bin]=I149)*(LSIEF[Model Year]=E149)),""))</f>
        <v>5.66E-5</v>
      </c>
      <c r="AB149" s="159">
        <f t="shared" si="40"/>
        <v>5.66E-5</v>
      </c>
      <c r="AC149" s="158" t="str" cm="1">
        <f t="array" ref="AC149">IF(D149="Electric","--",IF(D149="Diesel",_xlfn._xlws.FILTER(DFCF[Fuel_HC],(DFCF[MY]=E149)),""))</f>
        <v/>
      </c>
      <c r="AD149" s="158" cm="1">
        <f t="array" ref="AD149">IF(D149="Electric","--",IF(D149="Gasoline",_xlfn._xlws.FILTER(GFCF[Fuel_HC],(GFCF[MY]=E149)),""))</f>
        <v>1</v>
      </c>
      <c r="AE149" s="158">
        <f t="shared" si="41"/>
        <v>1</v>
      </c>
      <c r="AF149" s="157" t="str" cm="1">
        <f t="array" ref="AF149">IF(D149="Electric","--",IF(D149="Diesel",_xlfn._xlws.FILTER(DFCF[Fuel_NOX],(DFCF[MY]=E149)),""))</f>
        <v/>
      </c>
      <c r="AG149" s="157" cm="1">
        <f t="array" ref="AG149">IF(D149="Electric","--",IF(D149="Gasoline",_xlfn._xlws.FILTER(GFCF[Fuel_NOX],(GFCF[MY]=E149)),""))</f>
        <v>0.97699999999999998</v>
      </c>
      <c r="AH149" s="157">
        <f t="shared" si="42"/>
        <v>0.97699999999999998</v>
      </c>
      <c r="AI149" s="158">
        <f t="shared" si="43"/>
        <v>0.13685004489795918</v>
      </c>
      <c r="AJ149" s="158">
        <f t="shared" si="44"/>
        <v>0.17640717184081633</v>
      </c>
      <c r="AK149" s="158">
        <f t="shared" si="45"/>
        <v>13.664622544884832</v>
      </c>
      <c r="AL149" s="158">
        <f t="shared" si="46"/>
        <v>17.614443745435256</v>
      </c>
      <c r="AM149" s="158">
        <f t="shared" si="47"/>
        <v>6.8323112724424165E-3</v>
      </c>
      <c r="AN149" s="158">
        <f t="shared" si="48"/>
        <v>8.8072218727176278E-3</v>
      </c>
      <c r="AO149" s="158">
        <f t="shared" si="49"/>
        <v>6.2843599083925346E-3</v>
      </c>
      <c r="AP149" s="157"/>
      <c r="AS149" s="44"/>
    </row>
    <row r="150" spans="1:45" s="47" customFormat="1" x14ac:dyDescent="0.35">
      <c r="A150" s="157">
        <v>149</v>
      </c>
      <c r="B150" s="157">
        <v>5646</v>
      </c>
      <c r="C150" s="157" t="s">
        <v>99</v>
      </c>
      <c r="D150" s="157" t="s">
        <v>16</v>
      </c>
      <c r="E150" s="157">
        <v>2016</v>
      </c>
      <c r="F150" s="157">
        <v>107</v>
      </c>
      <c r="G150" s="157">
        <v>769.61224489795916</v>
      </c>
      <c r="H150" s="157"/>
      <c r="I150" s="157">
        <f t="shared" si="34"/>
        <v>175</v>
      </c>
      <c r="J150" s="157" t="str">
        <f>IF(D150="Electric","--",IF(D150="Diesel",VLOOKUP(C150,[2]ORDLF!A:B,2,FALSE),""))</f>
        <v/>
      </c>
      <c r="K150" s="157">
        <f>IF(D150="Electric","--",IF(D150="Gasoline",VLOOKUP(C150,LSILF!A:C,3,FALSE),""))</f>
        <v>0.55000000000000004</v>
      </c>
      <c r="L150" s="158">
        <f t="shared" si="33"/>
        <v>0.55000000000000004</v>
      </c>
      <c r="M150" s="157" t="str" cm="1">
        <f t="array" ref="M150">IF(D150="Electric","--",IF(D150="Diesel",_xlfn._xlws.FILTER(DIESCH[CH Cap],(DIESCH[HP Bin]=I150)),""))</f>
        <v/>
      </c>
      <c r="N150" s="157" cm="1">
        <f t="array" ref="N150">IF(D150="Electric","--",IF(D150="Gasoline",_xlfn._xlws.FILTER(LSICH[CH Cap],(LSICH[Fuel Type]=D150)*(LSICH[MY]=E150)),""))</f>
        <v>10000</v>
      </c>
      <c r="O150" s="157">
        <f t="shared" si="35"/>
        <v>10000</v>
      </c>
      <c r="P150" s="157">
        <f t="shared" si="36"/>
        <v>769.61224489795916</v>
      </c>
      <c r="Q150" s="157" t="str" cm="1">
        <f t="array" ref="Q150">IF(D150="Electric","--",IF(D150="Diesel",_xlfn._xlws.FILTER(ORDEF[HC-ZH (g/hp-hr)],(ORDEF[HP]=I150)*(ORDEF[Model_Year]=E150)),""))</f>
        <v/>
      </c>
      <c r="R150" s="157" cm="1">
        <f t="array" ref="R150">IF(D150="Electric","--",IF(D150="Gasoline",_xlfn._xlws.FILTER(LSIEF[HC-ZH (g/hp-hr)],(LSIEF[Fuel]=D150)*(LSIEF[HP Bin]=I150)*(LSIEF[Model Year]=E150)),""))</f>
        <v>0.129</v>
      </c>
      <c r="S150" s="158">
        <f t="shared" si="37"/>
        <v>0.129</v>
      </c>
      <c r="T150" s="159" t="str" cm="1">
        <f t="array" ref="T150">IF(D150="Electric","--",IF(D150="Diesel",_xlfn._xlws.FILTER(ORDEF[HCDR],(ORDEF[HP]=I150)*(ORDEF[Model_Year]=E150),),""))</f>
        <v/>
      </c>
      <c r="U150" s="159" cm="1">
        <f t="array" ref="U150">IF(D150="Electric","--",IF(D150="Gasoline",_xlfn._xlws.FILTER(LSIEF[HC DR],(LSIEF[Fuel]=D150)*(LSIEF[HP Bin]=I150)*(LSIEF[Model Year]=E150)),""))</f>
        <v>1.0200000000000001E-5</v>
      </c>
      <c r="V150" s="159">
        <f t="shared" si="38"/>
        <v>1.0200000000000001E-5</v>
      </c>
      <c r="W150" s="158" t="str" cm="1">
        <f t="array" ref="W150">IF(D150="Electric","--",IF(D150="Diesel",_xlfn._xlws.FILTER(ORDEF[NOXzh],(ORDEF[HP]=I150)*(ORDEF[Model_Year]=E150)),""))</f>
        <v/>
      </c>
      <c r="X150" s="158" cm="1">
        <f t="array" ref="X150">IF(D150="Electric","--",IF(D150="Gasoline",_xlfn._xlws.FILTER(LSIEF[NOX-ZH (g/hp-hr)],(LSIEF[Fuel]=D150)*(LSIEF[HP Bin]=I150)*(LSIEF[Model Year]=E150)),""))</f>
        <v>0.13700000000000001</v>
      </c>
      <c r="Y150" s="158">
        <f t="shared" si="39"/>
        <v>0.13700000000000001</v>
      </c>
      <c r="Z150" s="159" t="str" cm="1">
        <f t="array" ref="Z150">IF(D150="Electric","--",IF(D150="Diesel",_xlfn._xlws.FILTER(ORDEF[NOXdr],(ORDEF[HP]=I150)*(ORDEF[Model_Year]=E150)),""))</f>
        <v/>
      </c>
      <c r="AA150" s="159" cm="1">
        <f t="array" ref="AA150">IF(E150="Electric","--",IF(D150="Gasoline",_xlfn._xlws.FILTER(LSIEF[NOX DR],(LSIEF[Fuel]=D150)*(LSIEF[HP Bin]=I150)*(LSIEF[Model Year]=E150)),""))</f>
        <v>5.66E-5</v>
      </c>
      <c r="AB150" s="159">
        <f t="shared" si="40"/>
        <v>5.66E-5</v>
      </c>
      <c r="AC150" s="158" t="str" cm="1">
        <f t="array" ref="AC150">IF(D150="Electric","--",IF(D150="Diesel",_xlfn._xlws.FILTER(DFCF[Fuel_HC],(DFCF[MY]=E150)),""))</f>
        <v/>
      </c>
      <c r="AD150" s="158" cm="1">
        <f t="array" ref="AD150">IF(D150="Electric","--",IF(D150="Gasoline",_xlfn._xlws.FILTER(GFCF[Fuel_HC],(GFCF[MY]=E150)),""))</f>
        <v>1</v>
      </c>
      <c r="AE150" s="158">
        <f t="shared" si="41"/>
        <v>1</v>
      </c>
      <c r="AF150" s="157" t="str" cm="1">
        <f t="array" ref="AF150">IF(D150="Electric","--",IF(D150="Diesel",_xlfn._xlws.FILTER(DFCF[Fuel_NOX],(DFCF[MY]=E150)),""))</f>
        <v/>
      </c>
      <c r="AG150" s="157" cm="1">
        <f t="array" ref="AG150">IF(D150="Electric","--",IF(D150="Gasoline",_xlfn._xlws.FILTER(GFCF[Fuel_NOX],(GFCF[MY]=E150)),""))</f>
        <v>0.97699999999999998</v>
      </c>
      <c r="AH150" s="157">
        <f t="shared" si="42"/>
        <v>0.97699999999999998</v>
      </c>
      <c r="AI150" s="158">
        <f t="shared" si="43"/>
        <v>0.13685004489795918</v>
      </c>
      <c r="AJ150" s="158">
        <f t="shared" si="44"/>
        <v>0.17640717184081633</v>
      </c>
      <c r="AK150" s="158">
        <f t="shared" si="45"/>
        <v>13.664622544884832</v>
      </c>
      <c r="AL150" s="158">
        <f t="shared" si="46"/>
        <v>17.614443745435256</v>
      </c>
      <c r="AM150" s="158">
        <f t="shared" si="47"/>
        <v>6.8323112724424165E-3</v>
      </c>
      <c r="AN150" s="158">
        <f t="shared" si="48"/>
        <v>8.8072218727176278E-3</v>
      </c>
      <c r="AO150" s="158">
        <f t="shared" si="49"/>
        <v>6.2843599083925346E-3</v>
      </c>
      <c r="AP150" s="157"/>
      <c r="AS150" s="44"/>
    </row>
    <row r="151" spans="1:45" s="47" customFormat="1" x14ac:dyDescent="0.35">
      <c r="A151" s="157">
        <v>150</v>
      </c>
      <c r="B151" s="157">
        <v>5608</v>
      </c>
      <c r="C151" s="157" t="s">
        <v>99</v>
      </c>
      <c r="D151" s="157" t="s">
        <v>16</v>
      </c>
      <c r="E151" s="157">
        <v>2018</v>
      </c>
      <c r="F151" s="157">
        <v>107</v>
      </c>
      <c r="G151" s="157">
        <v>769.61224489795916</v>
      </c>
      <c r="H151" s="157"/>
      <c r="I151" s="157">
        <f t="shared" si="34"/>
        <v>175</v>
      </c>
      <c r="J151" s="157" t="str">
        <f>IF(D151="Electric","--",IF(D151="Diesel",VLOOKUP(C151,[2]ORDLF!A:B,2,FALSE),""))</f>
        <v/>
      </c>
      <c r="K151" s="157">
        <f>IF(D151="Electric","--",IF(D151="Gasoline",VLOOKUP(C151,LSILF!A:C,3,FALSE),""))</f>
        <v>0.55000000000000004</v>
      </c>
      <c r="L151" s="158">
        <f t="shared" si="33"/>
        <v>0.55000000000000004</v>
      </c>
      <c r="M151" s="157" t="str" cm="1">
        <f t="array" ref="M151">IF(D151="Electric","--",IF(D151="Diesel",_xlfn._xlws.FILTER(DIESCH[CH Cap],(DIESCH[HP Bin]=I151)),""))</f>
        <v/>
      </c>
      <c r="N151" s="157" cm="1">
        <f t="array" ref="N151">IF(D151="Electric","--",IF(D151="Gasoline",_xlfn._xlws.FILTER(LSICH[CH Cap],(LSICH[Fuel Type]=D151)*(LSICH[MY]=E151)),""))</f>
        <v>10000</v>
      </c>
      <c r="O151" s="157">
        <f t="shared" si="35"/>
        <v>10000</v>
      </c>
      <c r="P151" s="157">
        <f t="shared" si="36"/>
        <v>769.61224489795916</v>
      </c>
      <c r="Q151" s="157" t="str" cm="1">
        <f t="array" ref="Q151">IF(D151="Electric","--",IF(D151="Diesel",_xlfn._xlws.FILTER(ORDEF[HC-ZH (g/hp-hr)],(ORDEF[HP]=I151)*(ORDEF[Model_Year]=E151)),""))</f>
        <v/>
      </c>
      <c r="R151" s="157" cm="1">
        <f t="array" ref="R151">IF(D151="Electric","--",IF(D151="Gasoline",_xlfn._xlws.FILTER(LSIEF[HC-ZH (g/hp-hr)],(LSIEF[Fuel]=D151)*(LSIEF[HP Bin]=I151)*(LSIEF[Model Year]=E151)),""))</f>
        <v>0.129</v>
      </c>
      <c r="S151" s="158">
        <f t="shared" si="37"/>
        <v>0.129</v>
      </c>
      <c r="T151" s="159" t="str" cm="1">
        <f t="array" ref="T151">IF(D151="Electric","--",IF(D151="Diesel",_xlfn._xlws.FILTER(ORDEF[HCDR],(ORDEF[HP]=I151)*(ORDEF[Model_Year]=E151),),""))</f>
        <v/>
      </c>
      <c r="U151" s="159" cm="1">
        <f t="array" ref="U151">IF(D151="Electric","--",IF(D151="Gasoline",_xlfn._xlws.FILTER(LSIEF[HC DR],(LSIEF[Fuel]=D151)*(LSIEF[HP Bin]=I151)*(LSIEF[Model Year]=E151)),""))</f>
        <v>1.0200000000000001E-5</v>
      </c>
      <c r="V151" s="159">
        <f t="shared" si="38"/>
        <v>1.0200000000000001E-5</v>
      </c>
      <c r="W151" s="158" t="str" cm="1">
        <f t="array" ref="W151">IF(D151="Electric","--",IF(D151="Diesel",_xlfn._xlws.FILTER(ORDEF[NOXzh],(ORDEF[HP]=I151)*(ORDEF[Model_Year]=E151)),""))</f>
        <v/>
      </c>
      <c r="X151" s="158" cm="1">
        <f t="array" ref="X151">IF(D151="Electric","--",IF(D151="Gasoline",_xlfn._xlws.FILTER(LSIEF[NOX-ZH (g/hp-hr)],(LSIEF[Fuel]=D151)*(LSIEF[HP Bin]=I151)*(LSIEF[Model Year]=E151)),""))</f>
        <v>0.13700000000000001</v>
      </c>
      <c r="Y151" s="158">
        <f t="shared" si="39"/>
        <v>0.13700000000000001</v>
      </c>
      <c r="Z151" s="159" t="str" cm="1">
        <f t="array" ref="Z151">IF(D151="Electric","--",IF(D151="Diesel",_xlfn._xlws.FILTER(ORDEF[NOXdr],(ORDEF[HP]=I151)*(ORDEF[Model_Year]=E151)),""))</f>
        <v/>
      </c>
      <c r="AA151" s="159" cm="1">
        <f t="array" ref="AA151">IF(E151="Electric","--",IF(D151="Gasoline",_xlfn._xlws.FILTER(LSIEF[NOX DR],(LSIEF[Fuel]=D151)*(LSIEF[HP Bin]=I151)*(LSIEF[Model Year]=E151)),""))</f>
        <v>5.66E-5</v>
      </c>
      <c r="AB151" s="159">
        <f t="shared" si="40"/>
        <v>5.66E-5</v>
      </c>
      <c r="AC151" s="158" t="str" cm="1">
        <f t="array" ref="AC151">IF(D151="Electric","--",IF(D151="Diesel",_xlfn._xlws.FILTER(DFCF[Fuel_HC],(DFCF[MY]=E151)),""))</f>
        <v/>
      </c>
      <c r="AD151" s="158" cm="1">
        <f t="array" ref="AD151">IF(D151="Electric","--",IF(D151="Gasoline",_xlfn._xlws.FILTER(GFCF[Fuel_HC],(GFCF[MY]=E151)),""))</f>
        <v>1</v>
      </c>
      <c r="AE151" s="158">
        <f t="shared" si="41"/>
        <v>1</v>
      </c>
      <c r="AF151" s="157" t="str" cm="1">
        <f t="array" ref="AF151">IF(D151="Electric","--",IF(D151="Diesel",_xlfn._xlws.FILTER(DFCF[Fuel_NOX],(DFCF[MY]=E151)),""))</f>
        <v/>
      </c>
      <c r="AG151" s="157" cm="1">
        <f t="array" ref="AG151">IF(D151="Electric","--",IF(D151="Gasoline",_xlfn._xlws.FILTER(GFCF[Fuel_NOX],(GFCF[MY]=E151)),""))</f>
        <v>0.97699999999999998</v>
      </c>
      <c r="AH151" s="157">
        <f t="shared" si="42"/>
        <v>0.97699999999999998</v>
      </c>
      <c r="AI151" s="158">
        <f t="shared" si="43"/>
        <v>0.13685004489795918</v>
      </c>
      <c r="AJ151" s="158">
        <f t="shared" si="44"/>
        <v>0.17640717184081633</v>
      </c>
      <c r="AK151" s="158">
        <f t="shared" si="45"/>
        <v>13.664622544884832</v>
      </c>
      <c r="AL151" s="158">
        <f t="shared" si="46"/>
        <v>17.614443745435256</v>
      </c>
      <c r="AM151" s="158">
        <f t="shared" si="47"/>
        <v>6.8323112724424165E-3</v>
      </c>
      <c r="AN151" s="158">
        <f t="shared" si="48"/>
        <v>8.8072218727176278E-3</v>
      </c>
      <c r="AO151" s="158">
        <f t="shared" si="49"/>
        <v>6.2843599083925346E-3</v>
      </c>
      <c r="AP151" s="157"/>
      <c r="AS151" s="44"/>
    </row>
    <row r="152" spans="1:45" s="47" customFormat="1" x14ac:dyDescent="0.35">
      <c r="A152" s="157">
        <v>151</v>
      </c>
      <c r="B152" s="157" t="s">
        <v>127</v>
      </c>
      <c r="C152" s="157" t="s">
        <v>128</v>
      </c>
      <c r="D152" s="157" t="s">
        <v>9</v>
      </c>
      <c r="E152" s="157">
        <v>1993</v>
      </c>
      <c r="F152" s="157">
        <v>45</v>
      </c>
      <c r="G152" s="157">
        <v>581.64705882352939</v>
      </c>
      <c r="H152" s="157" t="s">
        <v>766</v>
      </c>
      <c r="I152" s="157">
        <f t="shared" si="34"/>
        <v>50</v>
      </c>
      <c r="J152" s="157">
        <f>IF(D152="Electric","--",IF(D152="Diesel",VLOOKUP(C152,[2]ORDLF!A:B,2,FALSE),""))</f>
        <v>0.34</v>
      </c>
      <c r="K152" s="157" t="str">
        <f>IF(D152="Electric","--",IF(D152="Gasoline",VLOOKUP(C152,LSILF!A:C,3,FALSE),""))</f>
        <v/>
      </c>
      <c r="L152" s="158">
        <f t="shared" si="33"/>
        <v>0.34</v>
      </c>
      <c r="M152" s="157" cm="1">
        <f t="array" ref="M152">IF(D152="Electric","--",IF(D152="Diesel",_xlfn._xlws.FILTER(DIESCH[CH Cap],(DIESCH[HP Bin]=I152)),""))</f>
        <v>5000</v>
      </c>
      <c r="N152" s="157" t="str" cm="1">
        <f t="array" ref="N152">IF(D152="Electric","--",IF(D152="Gasoline",_xlfn._xlws.FILTER(LSICH[CH Cap],(LSICH[Fuel Type]=D152)*(LSICH[MY]=E152)),""))</f>
        <v/>
      </c>
      <c r="O152" s="157">
        <f t="shared" si="35"/>
        <v>5000</v>
      </c>
      <c r="P152" s="157">
        <f t="shared" si="36"/>
        <v>13959.529411764706</v>
      </c>
      <c r="Q152" s="157" cm="1">
        <f t="array" ref="Q152">IF(D152="Electric","--",IF(D152="Diesel",_xlfn._xlws.FILTER(ORDEF[HC-ZH (g/hp-hr)],(ORDEF[HP]=I152)*(ORDEF[Model_Year]=E152)),""))</f>
        <v>1.8</v>
      </c>
      <c r="R152" s="157" t="str" cm="1">
        <f t="array" ref="R152">IF(D152="Electric","--",IF(D152="Gasoline",_xlfn._xlws.FILTER(LSIEF[HC-ZH (g/hp-hr)],(LSIEF[Fuel]=D152)*(LSIEF[HP Bin]=I152)*(LSIEF[Model Year]=E152)),""))</f>
        <v/>
      </c>
      <c r="S152" s="158">
        <f t="shared" si="37"/>
        <v>1.8</v>
      </c>
      <c r="T152" s="159" cm="1">
        <f t="array" ref="T152">IF(D152="Electric","--",IF(D152="Diesel",_xlfn._xlws.FILTER(ORDEF[HCDR],(ORDEF[HP]=I152)*(ORDEF[Model_Year]=E152),),""))</f>
        <v>2.3000000000000001E-4</v>
      </c>
      <c r="U152" s="159" t="str" cm="1">
        <f t="array" ref="U152">IF(D152="Electric","--",IF(D152="Gasoline",_xlfn._xlws.FILTER(LSIEF[HC DR],(LSIEF[Fuel]=D152)*(LSIEF[HP Bin]=I152)*(LSIEF[Model Year]=E152)),""))</f>
        <v/>
      </c>
      <c r="V152" s="159">
        <f t="shared" si="38"/>
        <v>2.3000000000000001E-4</v>
      </c>
      <c r="W152" s="158" cm="1">
        <f t="array" ref="W152">IF(D152="Electric","--",IF(D152="Diesel",_xlfn._xlws.FILTER(ORDEF[NOXzh],(ORDEF[HP]=I152)*(ORDEF[Model_Year]=E152)),""))</f>
        <v>7</v>
      </c>
      <c r="X152" s="158" t="str" cm="1">
        <f t="array" ref="X152">IF(D152="Electric","--",IF(D152="Gasoline",_xlfn._xlws.FILTER(LSIEF[NOX-ZH (g/hp-hr)],(LSIEF[Fuel]=D152)*(LSIEF[HP Bin]=I152)*(LSIEF[Model Year]=E152)),""))</f>
        <v/>
      </c>
      <c r="Y152" s="158">
        <f t="shared" si="39"/>
        <v>7</v>
      </c>
      <c r="Z152" s="159" cm="1">
        <f t="array" ref="Z152">IF(D152="Electric","--",IF(D152="Diesel",_xlfn._xlws.FILTER(ORDEF[NOXdr],(ORDEF[HP]=I152)*(ORDEF[Model_Year]=E152)),""))</f>
        <v>1.06E-4</v>
      </c>
      <c r="AA152" s="159" t="str" cm="1">
        <f t="array" ref="AA152">IF(E152="Electric","--",IF(D152="Gasoline",_xlfn._xlws.FILTER(LSIEF[NOX DR],(LSIEF[Fuel]=D152)*(LSIEF[HP Bin]=I152)*(LSIEF[Model Year]=E152)),""))</f>
        <v/>
      </c>
      <c r="AB152" s="159">
        <f t="shared" si="40"/>
        <v>1.06E-4</v>
      </c>
      <c r="AC152" s="158" cm="1">
        <f t="array" ref="AC152">IF(D152="Electric","--",IF(D152="Diesel",_xlfn._xlws.FILTER(DFCF[Fuel_HC],(DFCF[MY]=E152)),""))</f>
        <v>0.9</v>
      </c>
      <c r="AD152" s="158" t="str" cm="1">
        <f t="array" ref="AD152">IF(D152="Electric","--",IF(D152="Gasoline",_xlfn._xlws.FILTER(GFCF[Fuel_HC],(GFCF[MY]=E152)),""))</f>
        <v/>
      </c>
      <c r="AE152" s="158">
        <f t="shared" si="41"/>
        <v>0.9</v>
      </c>
      <c r="AF152" s="157" cm="1">
        <f t="array" ref="AF152">IF(D152="Electric","--",IF(D152="Diesel",_xlfn._xlws.FILTER(DFCF[Fuel_NOX],(DFCF[MY]=E152)),""))</f>
        <v>0.93</v>
      </c>
      <c r="AG152" s="157" t="str" cm="1">
        <f t="array" ref="AG152">IF(D152="Electric","--",IF(D152="Gasoline",_xlfn._xlws.FILTER(GFCF[Fuel_NOX],(GFCF[MY]=E152)),""))</f>
        <v/>
      </c>
      <c r="AH152" s="157">
        <f t="shared" si="42"/>
        <v>0.93</v>
      </c>
      <c r="AI152" s="158">
        <f t="shared" si="43"/>
        <v>2.6550000000000002</v>
      </c>
      <c r="AJ152" s="158">
        <f t="shared" si="44"/>
        <v>7.0029000000000003</v>
      </c>
      <c r="AK152" s="158">
        <f t="shared" si="45"/>
        <v>52.089447624526841</v>
      </c>
      <c r="AL152" s="158">
        <f t="shared" si="46"/>
        <v>137.39253964964183</v>
      </c>
      <c r="AM152" s="158">
        <f t="shared" si="47"/>
        <v>2.6044723812263422E-2</v>
      </c>
      <c r="AN152" s="158">
        <f t="shared" si="48"/>
        <v>6.8696269824820924E-2</v>
      </c>
      <c r="AO152" s="158">
        <f t="shared" si="49"/>
        <v>3.1514115812838743E-2</v>
      </c>
      <c r="AP152" s="157"/>
      <c r="AS152" s="44"/>
    </row>
    <row r="153" spans="1:45" s="47" customFormat="1" x14ac:dyDescent="0.35">
      <c r="A153" s="157">
        <v>152</v>
      </c>
      <c r="B153" s="157">
        <v>521659</v>
      </c>
      <c r="C153" s="157" t="s">
        <v>128</v>
      </c>
      <c r="D153" s="157" t="s">
        <v>9</v>
      </c>
      <c r="E153" s="157">
        <v>2000</v>
      </c>
      <c r="F153" s="157">
        <v>60</v>
      </c>
      <c r="G153" s="157">
        <v>581.64705882352939</v>
      </c>
      <c r="H153" s="157" t="s">
        <v>619</v>
      </c>
      <c r="I153" s="157">
        <f t="shared" si="34"/>
        <v>75</v>
      </c>
      <c r="J153" s="157">
        <f>IF(D153="Electric","--",IF(D153="Diesel",VLOOKUP(C153,[2]ORDLF!A:B,2,FALSE),""))</f>
        <v>0.34</v>
      </c>
      <c r="K153" s="157" t="str">
        <f>IF(D153="Electric","--",IF(D153="Gasoline",VLOOKUP(C153,LSILF!A:C,3,FALSE),""))</f>
        <v/>
      </c>
      <c r="L153" s="158">
        <f t="shared" si="33"/>
        <v>0.34</v>
      </c>
      <c r="M153" s="157" cm="1">
        <f t="array" ref="M153">IF(D153="Electric","--",IF(D153="Diesel",_xlfn._xlws.FILTER(DIESCH[CH Cap],(DIESCH[HP Bin]=I153)),""))</f>
        <v>12000</v>
      </c>
      <c r="N153" s="157" t="str" cm="1">
        <f t="array" ref="N153">IF(D153="Electric","--",IF(D153="Gasoline",_xlfn._xlws.FILTER(LSICH[CH Cap],(LSICH[Fuel Type]=D153)*(LSICH[MY]=E153)),""))</f>
        <v/>
      </c>
      <c r="O153" s="157">
        <f t="shared" si="35"/>
        <v>12000</v>
      </c>
      <c r="P153" s="157">
        <f t="shared" si="36"/>
        <v>9888</v>
      </c>
      <c r="Q153" s="157" cm="1">
        <f t="array" ref="Q153">IF(D153="Electric","--",IF(D153="Diesel",_xlfn._xlws.FILTER(ORDEF[HC-ZH (g/hp-hr)],(ORDEF[HP]=I153)*(ORDEF[Model_Year]=E153)),""))</f>
        <v>0.99</v>
      </c>
      <c r="R153" s="157" t="str" cm="1">
        <f t="array" ref="R153">IF(D153="Electric","--",IF(D153="Gasoline",_xlfn._xlws.FILTER(LSIEF[HC-ZH (g/hp-hr)],(LSIEF[Fuel]=D153)*(LSIEF[HP Bin]=I153)*(LSIEF[Model Year]=E153)),""))</f>
        <v/>
      </c>
      <c r="S153" s="158">
        <f t="shared" si="37"/>
        <v>0.99</v>
      </c>
      <c r="T153" s="159" cm="1">
        <f t="array" ref="T153">IF(D153="Electric","--",IF(D153="Diesel",_xlfn._xlws.FILTER(ORDEF[HCDR],(ORDEF[HP]=I153)*(ORDEF[Model_Year]=E153),),""))</f>
        <v>4.5800000000000002E-5</v>
      </c>
      <c r="U153" s="159" t="str" cm="1">
        <f t="array" ref="U153">IF(D153="Electric","--",IF(D153="Gasoline",_xlfn._xlws.FILTER(LSIEF[HC DR],(LSIEF[Fuel]=D153)*(LSIEF[HP Bin]=I153)*(LSIEF[Model Year]=E153)),""))</f>
        <v/>
      </c>
      <c r="V153" s="159">
        <f t="shared" si="38"/>
        <v>4.5800000000000002E-5</v>
      </c>
      <c r="W153" s="158" cm="1">
        <f t="array" ref="W153">IF(D153="Electric","--",IF(D153="Diesel",_xlfn._xlws.FILTER(ORDEF[NOXzh],(ORDEF[HP]=I153)*(ORDEF[Model_Year]=E153)),""))</f>
        <v>5.3985890000000003</v>
      </c>
      <c r="X153" s="158" t="str" cm="1">
        <f t="array" ref="X153">IF(D153="Electric","--",IF(D153="Gasoline",_xlfn._xlws.FILTER(LSIEF[NOX-ZH (g/hp-hr)],(LSIEF[Fuel]=D153)*(LSIEF[HP Bin]=I153)*(LSIEF[Model Year]=E153)),""))</f>
        <v/>
      </c>
      <c r="Y153" s="158">
        <f t="shared" si="39"/>
        <v>5.3985890000000003</v>
      </c>
      <c r="Z153" s="159" cm="1">
        <f t="array" ref="Z153">IF(D153="Electric","--",IF(D153="Diesel",_xlfn._xlws.FILTER(ORDEF[NOXdr],(ORDEF[HP]=I153)*(ORDEF[Model_Year]=E153)),""))</f>
        <v>1.25E-4</v>
      </c>
      <c r="AA153" s="159" t="str" cm="1">
        <f t="array" ref="AA153">IF(E153="Electric","--",IF(D153="Gasoline",_xlfn._xlws.FILTER(LSIEF[NOX DR],(LSIEF[Fuel]=D153)*(LSIEF[HP Bin]=I153)*(LSIEF[Model Year]=E153)),""))</f>
        <v/>
      </c>
      <c r="AB153" s="159">
        <f t="shared" si="40"/>
        <v>1.25E-4</v>
      </c>
      <c r="AC153" s="158" cm="1">
        <f t="array" ref="AC153">IF(D153="Electric","--",IF(D153="Diesel",_xlfn._xlws.FILTER(DFCF[Fuel_HC],(DFCF[MY]=E153)),""))</f>
        <v>0.9</v>
      </c>
      <c r="AD153" s="158" t="str" cm="1">
        <f t="array" ref="AD153">IF(D153="Electric","--",IF(D153="Gasoline",_xlfn._xlws.FILTER(GFCF[Fuel_HC],(GFCF[MY]=E153)),""))</f>
        <v/>
      </c>
      <c r="AE153" s="158">
        <f t="shared" si="41"/>
        <v>0.9</v>
      </c>
      <c r="AF153" s="157" cm="1">
        <f t="array" ref="AF153">IF(D153="Electric","--",IF(D153="Diesel",_xlfn._xlws.FILTER(DFCF[Fuel_NOX],(DFCF[MY]=E153)),""))</f>
        <v>0.93</v>
      </c>
      <c r="AG153" s="157" t="str" cm="1">
        <f t="array" ref="AG153">IF(D153="Electric","--",IF(D153="Gasoline",_xlfn._xlws.FILTER(GFCF[Fuel_NOX],(GFCF[MY]=E153)),""))</f>
        <v/>
      </c>
      <c r="AH153" s="157">
        <f t="shared" si="42"/>
        <v>0.93</v>
      </c>
      <c r="AI153" s="158">
        <f t="shared" si="43"/>
        <v>1.2985833599999999</v>
      </c>
      <c r="AJ153" s="158">
        <f t="shared" si="44"/>
        <v>6.1701677700000008</v>
      </c>
      <c r="AK153" s="158">
        <f t="shared" si="45"/>
        <v>33.969863109505127</v>
      </c>
      <c r="AL153" s="158">
        <f t="shared" si="46"/>
        <v>161.40646874574193</v>
      </c>
      <c r="AM153" s="158">
        <f t="shared" si="47"/>
        <v>1.6984931554752565E-2</v>
      </c>
      <c r="AN153" s="158">
        <f t="shared" si="48"/>
        <v>8.0703234372870969E-2</v>
      </c>
      <c r="AO153" s="158">
        <f t="shared" si="49"/>
        <v>2.0551767181250603E-2</v>
      </c>
      <c r="AP153" s="157"/>
      <c r="AS153" s="44"/>
    </row>
    <row r="154" spans="1:45" s="47" customFormat="1" x14ac:dyDescent="0.35">
      <c r="A154" s="157">
        <v>153</v>
      </c>
      <c r="B154" s="157">
        <v>522272</v>
      </c>
      <c r="C154" s="157" t="s">
        <v>128</v>
      </c>
      <c r="D154" s="157" t="s">
        <v>9</v>
      </c>
      <c r="E154" s="157">
        <v>2009</v>
      </c>
      <c r="F154" s="157">
        <v>25</v>
      </c>
      <c r="G154" s="157">
        <v>581.64705882352939</v>
      </c>
      <c r="H154" s="157" t="s">
        <v>622</v>
      </c>
      <c r="I154" s="157">
        <f t="shared" si="34"/>
        <v>50</v>
      </c>
      <c r="J154" s="157">
        <f>IF(D154="Electric","--",IF(D154="Diesel",VLOOKUP(C154,[2]ORDLF!A:B,2,FALSE),""))</f>
        <v>0.34</v>
      </c>
      <c r="K154" s="157" t="str">
        <f>IF(D154="Electric","--",IF(D154="Gasoline",VLOOKUP(C154,LSILF!A:C,3,FALSE),""))</f>
        <v/>
      </c>
      <c r="L154" s="158">
        <f t="shared" si="33"/>
        <v>0.34</v>
      </c>
      <c r="M154" s="157" cm="1">
        <f t="array" ref="M154">IF(D154="Electric","--",IF(D154="Diesel",_xlfn._xlws.FILTER(DIESCH[CH Cap],(DIESCH[HP Bin]=I154)),""))</f>
        <v>5000</v>
      </c>
      <c r="N154" s="157" t="str" cm="1">
        <f t="array" ref="N154">IF(D154="Electric","--",IF(D154="Gasoline",_xlfn._xlws.FILTER(LSICH[CH Cap],(LSICH[Fuel Type]=D154)*(LSICH[MY]=E154)),""))</f>
        <v/>
      </c>
      <c r="O154" s="157">
        <f t="shared" si="35"/>
        <v>5000</v>
      </c>
      <c r="P154" s="157">
        <f t="shared" si="36"/>
        <v>4653.1764705882351</v>
      </c>
      <c r="Q154" s="157" cm="1">
        <f t="array" ref="Q154">IF(D154="Electric","--",IF(D154="Diesel",_xlfn._xlws.FILTER(ORDEF[HC-ZH (g/hp-hr)],(ORDEF[HP]=I154)*(ORDEF[Model_Year]=E154)),""))</f>
        <v>0.1</v>
      </c>
      <c r="R154" s="157" t="str" cm="1">
        <f t="array" ref="R154">IF(D154="Electric","--",IF(D154="Gasoline",_xlfn._xlws.FILTER(LSIEF[HC-ZH (g/hp-hr)],(LSIEF[Fuel]=D154)*(LSIEF[HP Bin]=I154)*(LSIEF[Model Year]=E154)),""))</f>
        <v/>
      </c>
      <c r="S154" s="158">
        <f t="shared" si="37"/>
        <v>0.1</v>
      </c>
      <c r="T154" s="159" cm="1">
        <f t="array" ref="T154">IF(D154="Electric","--",IF(D154="Diesel",_xlfn._xlws.FILTER(ORDEF[HCDR],(ORDEF[HP]=I154)*(ORDEF[Model_Year]=E154),),""))</f>
        <v>4.0000000000000003E-5</v>
      </c>
      <c r="U154" s="159" t="str" cm="1">
        <f t="array" ref="U154">IF(D154="Electric","--",IF(D154="Gasoline",_xlfn._xlws.FILTER(LSIEF[HC DR],(LSIEF[Fuel]=D154)*(LSIEF[HP Bin]=I154)*(LSIEF[Model Year]=E154)),""))</f>
        <v/>
      </c>
      <c r="V154" s="159">
        <f t="shared" si="38"/>
        <v>4.0000000000000003E-5</v>
      </c>
      <c r="W154" s="158" cm="1">
        <f t="array" ref="W154">IF(D154="Electric","--",IF(D154="Diesel",_xlfn._xlws.FILTER(ORDEF[NOXzh],(ORDEF[HP]=I154)*(ORDEF[Model_Year]=E154)),""))</f>
        <v>4.0694800000000004</v>
      </c>
      <c r="X154" s="158" t="str" cm="1">
        <f t="array" ref="X154">IF(D154="Electric","--",IF(D154="Gasoline",_xlfn._xlws.FILTER(LSIEF[NOX-ZH (g/hp-hr)],(LSIEF[Fuel]=D154)*(LSIEF[HP Bin]=I154)*(LSIEF[Model Year]=E154)),""))</f>
        <v/>
      </c>
      <c r="Y154" s="158">
        <f t="shared" si="39"/>
        <v>4.0694800000000004</v>
      </c>
      <c r="Z154" s="159" cm="1">
        <f t="array" ref="Z154">IF(D154="Electric","--",IF(D154="Diesel",_xlfn._xlws.FILTER(ORDEF[NOXdr],(ORDEF[HP]=I154)*(ORDEF[Model_Year]=E154)),""))</f>
        <v>8.4800000000000001E-5</v>
      </c>
      <c r="AA154" s="159" t="str" cm="1">
        <f t="array" ref="AA154">IF(E154="Electric","--",IF(D154="Gasoline",_xlfn._xlws.FILTER(LSIEF[NOX DR],(LSIEF[Fuel]=D154)*(LSIEF[HP Bin]=I154)*(LSIEF[Model Year]=E154)),""))</f>
        <v/>
      </c>
      <c r="AB154" s="159">
        <f t="shared" si="40"/>
        <v>8.4800000000000001E-5</v>
      </c>
      <c r="AC154" s="158" cm="1">
        <f t="array" ref="AC154">IF(D154="Electric","--",IF(D154="Diesel",_xlfn._xlws.FILTER(DFCF[Fuel_HC],(DFCF[MY]=E154)),""))</f>
        <v>0.9</v>
      </c>
      <c r="AD154" s="158" t="str" cm="1">
        <f t="array" ref="AD154">IF(D154="Electric","--",IF(D154="Gasoline",_xlfn._xlws.FILTER(GFCF[Fuel_HC],(GFCF[MY]=E154)),""))</f>
        <v/>
      </c>
      <c r="AE154" s="158">
        <f t="shared" si="41"/>
        <v>0.9</v>
      </c>
      <c r="AF154" s="157" cm="1">
        <f t="array" ref="AF154">IF(D154="Electric","--",IF(D154="Diesel",_xlfn._xlws.FILTER(DFCF[Fuel_NOX],(DFCF[MY]=E154)),""))</f>
        <v>0.95</v>
      </c>
      <c r="AG154" s="157" t="str" cm="1">
        <f t="array" ref="AG154">IF(D154="Electric","--",IF(D154="Gasoline",_xlfn._xlws.FILTER(GFCF[Fuel_NOX],(GFCF[MY]=E154)),""))</f>
        <v/>
      </c>
      <c r="AH154" s="157">
        <f t="shared" si="42"/>
        <v>0.95</v>
      </c>
      <c r="AI154" s="158">
        <f t="shared" si="43"/>
        <v>0.25751435294117647</v>
      </c>
      <c r="AJ154" s="158">
        <f t="shared" si="44"/>
        <v>4.2408658964705888</v>
      </c>
      <c r="AK154" s="158">
        <f t="shared" si="45"/>
        <v>2.8068174095194252</v>
      </c>
      <c r="AL154" s="158">
        <f t="shared" si="46"/>
        <v>46.223971960001421</v>
      </c>
      <c r="AM154" s="158">
        <f t="shared" si="47"/>
        <v>1.4034087047597127E-3</v>
      </c>
      <c r="AN154" s="158">
        <f t="shared" si="48"/>
        <v>2.3111985980000714E-2</v>
      </c>
      <c r="AO154" s="158">
        <f t="shared" si="49"/>
        <v>1.6981245327592524E-3</v>
      </c>
      <c r="AP154" s="157"/>
      <c r="AS154" s="44"/>
    </row>
    <row r="155" spans="1:45" s="47" customFormat="1" x14ac:dyDescent="0.35">
      <c r="A155" s="157">
        <v>154</v>
      </c>
      <c r="B155" s="157">
        <v>522273</v>
      </c>
      <c r="C155" s="157" t="s">
        <v>128</v>
      </c>
      <c r="D155" s="157" t="s">
        <v>9</v>
      </c>
      <c r="E155" s="157">
        <v>2009</v>
      </c>
      <c r="F155" s="157">
        <v>65</v>
      </c>
      <c r="G155" s="157">
        <v>581.64705882352939</v>
      </c>
      <c r="H155" s="157" t="s">
        <v>734</v>
      </c>
      <c r="I155" s="157">
        <f t="shared" si="34"/>
        <v>75</v>
      </c>
      <c r="J155" s="157">
        <f>IF(D155="Electric","--",IF(D155="Diesel",VLOOKUP(C155,[2]ORDLF!A:B,2,FALSE),""))</f>
        <v>0.34</v>
      </c>
      <c r="K155" s="157" t="str">
        <f>IF(D155="Electric","--",IF(D155="Gasoline",VLOOKUP(C155,LSILF!A:C,3,FALSE),""))</f>
        <v/>
      </c>
      <c r="L155" s="158">
        <f t="shared" ref="L155:L218" si="50">SUM(J155:K155)</f>
        <v>0.34</v>
      </c>
      <c r="M155" s="157" cm="1">
        <f t="array" ref="M155">IF(D155="Electric","--",IF(D155="Diesel",_xlfn._xlws.FILTER(DIESCH[CH Cap],(DIESCH[HP Bin]=I155)),""))</f>
        <v>12000</v>
      </c>
      <c r="N155" s="157" t="str" cm="1">
        <f t="array" ref="N155">IF(D155="Electric","--",IF(D155="Gasoline",_xlfn._xlws.FILTER(LSICH[CH Cap],(LSICH[Fuel Type]=D155)*(LSICH[MY]=E155)),""))</f>
        <v/>
      </c>
      <c r="O155" s="157">
        <f t="shared" si="35"/>
        <v>12000</v>
      </c>
      <c r="P155" s="157">
        <f t="shared" si="36"/>
        <v>4653.1764705882351</v>
      </c>
      <c r="Q155" s="157" cm="1">
        <f t="array" ref="Q155">IF(D155="Electric","--",IF(D155="Diesel",_xlfn._xlws.FILTER(ORDEF[HC-ZH (g/hp-hr)],(ORDEF[HP]=I155)*(ORDEF[Model_Year]=E155)),""))</f>
        <v>0.1</v>
      </c>
      <c r="R155" s="157" t="str" cm="1">
        <f t="array" ref="R155">IF(D155="Electric","--",IF(D155="Gasoline",_xlfn._xlws.FILTER(LSIEF[HC-ZH (g/hp-hr)],(LSIEF[Fuel]=D155)*(LSIEF[HP Bin]=I155)*(LSIEF[Model Year]=E155)),""))</f>
        <v/>
      </c>
      <c r="S155" s="158">
        <f t="shared" si="37"/>
        <v>0.1</v>
      </c>
      <c r="T155" s="159" cm="1">
        <f t="array" ref="T155">IF(D155="Electric","--",IF(D155="Diesel",_xlfn._xlws.FILTER(ORDEF[HCDR],(ORDEF[HP]=I155)*(ORDEF[Model_Year]=E155),),""))</f>
        <v>2.5000000000000001E-5</v>
      </c>
      <c r="U155" s="159" t="str" cm="1">
        <f t="array" ref="U155">IF(D155="Electric","--",IF(D155="Gasoline",_xlfn._xlws.FILTER(LSIEF[HC DR],(LSIEF[Fuel]=D155)*(LSIEF[HP Bin]=I155)*(LSIEF[Model Year]=E155)),""))</f>
        <v/>
      </c>
      <c r="V155" s="159">
        <f t="shared" si="38"/>
        <v>2.5000000000000001E-5</v>
      </c>
      <c r="W155" s="158" cm="1">
        <f t="array" ref="W155">IF(D155="Electric","--",IF(D155="Diesel",_xlfn._xlws.FILTER(ORDEF[NOXzh],(ORDEF[HP]=I155)*(ORDEF[Model_Year]=E155)),""))</f>
        <v>2.9646690000000002</v>
      </c>
      <c r="X155" s="158" t="str" cm="1">
        <f t="array" ref="X155">IF(D155="Electric","--",IF(D155="Gasoline",_xlfn._xlws.FILTER(LSIEF[NOX-ZH (g/hp-hr)],(LSIEF[Fuel]=D155)*(LSIEF[HP Bin]=I155)*(LSIEF[Model Year]=E155)),""))</f>
        <v/>
      </c>
      <c r="Y155" s="158">
        <f t="shared" si="39"/>
        <v>2.9646690000000002</v>
      </c>
      <c r="Z155" s="159" cm="1">
        <f t="array" ref="Z155">IF(D155="Electric","--",IF(D155="Diesel",_xlfn._xlws.FILTER(ORDEF[NOXdr],(ORDEF[HP]=I155)*(ORDEF[Model_Year]=E155)),""))</f>
        <v>3.8999999999999999E-5</v>
      </c>
      <c r="AA155" s="159" t="str" cm="1">
        <f t="array" ref="AA155">IF(E155="Electric","--",IF(D155="Gasoline",_xlfn._xlws.FILTER(LSIEF[NOX DR],(LSIEF[Fuel]=D155)*(LSIEF[HP Bin]=I155)*(LSIEF[Model Year]=E155)),""))</f>
        <v/>
      </c>
      <c r="AB155" s="159">
        <f t="shared" si="40"/>
        <v>3.8999999999999999E-5</v>
      </c>
      <c r="AC155" s="158" cm="1">
        <f t="array" ref="AC155">IF(D155="Electric","--",IF(D155="Diesel",_xlfn._xlws.FILTER(DFCF[Fuel_HC],(DFCF[MY]=E155)),""))</f>
        <v>0.9</v>
      </c>
      <c r="AD155" s="158" t="str" cm="1">
        <f t="array" ref="AD155">IF(D155="Electric","--",IF(D155="Gasoline",_xlfn._xlws.FILTER(GFCF[Fuel_HC],(GFCF[MY]=E155)),""))</f>
        <v/>
      </c>
      <c r="AE155" s="158">
        <f t="shared" si="41"/>
        <v>0.9</v>
      </c>
      <c r="AF155" s="157" cm="1">
        <f t="array" ref="AF155">IF(D155="Electric","--",IF(D155="Diesel",_xlfn._xlws.FILTER(DFCF[Fuel_NOX],(DFCF[MY]=E155)),""))</f>
        <v>0.95</v>
      </c>
      <c r="AG155" s="157" t="str" cm="1">
        <f t="array" ref="AG155">IF(D155="Electric","--",IF(D155="Gasoline",_xlfn._xlws.FILTER(GFCF[Fuel_NOX],(GFCF[MY]=E155)),""))</f>
        <v/>
      </c>
      <c r="AH155" s="157">
        <f t="shared" si="42"/>
        <v>0.95</v>
      </c>
      <c r="AI155" s="158">
        <f t="shared" si="43"/>
        <v>0.1946964705882353</v>
      </c>
      <c r="AJ155" s="158">
        <f t="shared" si="44"/>
        <v>2.9888357382352946</v>
      </c>
      <c r="AK155" s="158">
        <f t="shared" si="45"/>
        <v>5.5175229502414505</v>
      </c>
      <c r="AL155" s="158">
        <f t="shared" si="46"/>
        <v>84.700917948800083</v>
      </c>
      <c r="AM155" s="158">
        <f t="shared" si="47"/>
        <v>2.7587614751207255E-3</v>
      </c>
      <c r="AN155" s="158">
        <f t="shared" si="48"/>
        <v>4.2350458974400047E-2</v>
      </c>
      <c r="AO155" s="158">
        <f t="shared" si="49"/>
        <v>3.3381013848960777E-3</v>
      </c>
      <c r="AP155" s="157"/>
      <c r="AS155" s="44"/>
    </row>
    <row r="156" spans="1:45" s="47" customFormat="1" x14ac:dyDescent="0.35">
      <c r="A156" s="157">
        <v>155</v>
      </c>
      <c r="B156" s="157">
        <v>522277</v>
      </c>
      <c r="C156" s="157" t="s">
        <v>128</v>
      </c>
      <c r="D156" s="157" t="s">
        <v>9</v>
      </c>
      <c r="E156" s="157">
        <v>2011</v>
      </c>
      <c r="F156" s="157">
        <v>49</v>
      </c>
      <c r="G156" s="157">
        <v>581.64705882352939</v>
      </c>
      <c r="H156" s="157" t="s">
        <v>734</v>
      </c>
      <c r="I156" s="157">
        <f t="shared" si="34"/>
        <v>50</v>
      </c>
      <c r="J156" s="157">
        <f>IF(D156="Electric","--",IF(D156="Diesel",VLOOKUP(C156,[2]ORDLF!A:B,2,FALSE),""))</f>
        <v>0.34</v>
      </c>
      <c r="K156" s="157" t="str">
        <f>IF(D156="Electric","--",IF(D156="Gasoline",VLOOKUP(C156,LSILF!A:C,3,FALSE),""))</f>
        <v/>
      </c>
      <c r="L156" s="158">
        <f t="shared" si="50"/>
        <v>0.34</v>
      </c>
      <c r="M156" s="157" cm="1">
        <f t="array" ref="M156">IF(D156="Electric","--",IF(D156="Diesel",_xlfn._xlws.FILTER(DIESCH[CH Cap],(DIESCH[HP Bin]=I156)),""))</f>
        <v>5000</v>
      </c>
      <c r="N156" s="157" t="str" cm="1">
        <f t="array" ref="N156">IF(D156="Electric","--",IF(D156="Gasoline",_xlfn._xlws.FILTER(LSICH[CH Cap],(LSICH[Fuel Type]=D156)*(LSICH[MY]=E156)),""))</f>
        <v/>
      </c>
      <c r="O156" s="157">
        <f t="shared" si="35"/>
        <v>5000</v>
      </c>
      <c r="P156" s="157">
        <f t="shared" si="36"/>
        <v>3489.8823529411766</v>
      </c>
      <c r="Q156" s="157" cm="1">
        <f t="array" ref="Q156">IF(D156="Electric","--",IF(D156="Diesel",_xlfn._xlws.FILTER(ORDEF[HC-ZH (g/hp-hr)],(ORDEF[HP]=I156)*(ORDEF[Model_Year]=E156)),""))</f>
        <v>0.1</v>
      </c>
      <c r="R156" s="157" t="str" cm="1">
        <f t="array" ref="R156">IF(D156="Electric","--",IF(D156="Gasoline",_xlfn._xlws.FILTER(LSIEF[HC-ZH (g/hp-hr)],(LSIEF[Fuel]=D156)*(LSIEF[HP Bin]=I156)*(LSIEF[Model Year]=E156)),""))</f>
        <v/>
      </c>
      <c r="S156" s="158">
        <f t="shared" si="37"/>
        <v>0.1</v>
      </c>
      <c r="T156" s="159" cm="1">
        <f t="array" ref="T156">IF(D156="Electric","--",IF(D156="Diesel",_xlfn._xlws.FILTER(ORDEF[HCDR],(ORDEF[HP]=I156)*(ORDEF[Model_Year]=E156),),""))</f>
        <v>4.0000000000000003E-5</v>
      </c>
      <c r="U156" s="159" t="str" cm="1">
        <f t="array" ref="U156">IF(D156="Electric","--",IF(D156="Gasoline",_xlfn._xlws.FILTER(LSIEF[HC DR],(LSIEF[Fuel]=D156)*(LSIEF[HP Bin]=I156)*(LSIEF[Model Year]=E156)),""))</f>
        <v/>
      </c>
      <c r="V156" s="159">
        <f t="shared" si="38"/>
        <v>4.0000000000000003E-5</v>
      </c>
      <c r="W156" s="158" cm="1">
        <f t="array" ref="W156">IF(D156="Electric","--",IF(D156="Diesel",_xlfn._xlws.FILTER(ORDEF[NOXzh],(ORDEF[HP]=I156)*(ORDEF[Model_Year]=E156)),""))</f>
        <v>4.5339619999999998</v>
      </c>
      <c r="X156" s="158" t="str" cm="1">
        <f t="array" ref="X156">IF(D156="Electric","--",IF(D156="Gasoline",_xlfn._xlws.FILTER(LSIEF[NOX-ZH (g/hp-hr)],(LSIEF[Fuel]=D156)*(LSIEF[HP Bin]=I156)*(LSIEF[Model Year]=E156)),""))</f>
        <v/>
      </c>
      <c r="Y156" s="158">
        <f t="shared" si="39"/>
        <v>4.5339619999999998</v>
      </c>
      <c r="Z156" s="159" cm="1">
        <f t="array" ref="Z156">IF(D156="Electric","--",IF(D156="Diesel",_xlfn._xlws.FILTER(ORDEF[NOXdr],(ORDEF[HP]=I156)*(ORDEF[Model_Year]=E156)),""))</f>
        <v>9.4500000000000007E-5</v>
      </c>
      <c r="AA156" s="159" t="str" cm="1">
        <f t="array" ref="AA156">IF(E156="Electric","--",IF(D156="Gasoline",_xlfn._xlws.FILTER(LSIEF[NOX DR],(LSIEF[Fuel]=D156)*(LSIEF[HP Bin]=I156)*(LSIEF[Model Year]=E156)),""))</f>
        <v/>
      </c>
      <c r="AB156" s="159">
        <f t="shared" si="40"/>
        <v>9.4500000000000007E-5</v>
      </c>
      <c r="AC156" s="158" cm="1">
        <f t="array" ref="AC156">IF(D156="Electric","--",IF(D156="Diesel",_xlfn._xlws.FILTER(DFCF[Fuel_HC],(DFCF[MY]=E156)),""))</f>
        <v>0.9</v>
      </c>
      <c r="AD156" s="158" t="str" cm="1">
        <f t="array" ref="AD156">IF(D156="Electric","--",IF(D156="Gasoline",_xlfn._xlws.FILTER(GFCF[Fuel_HC],(GFCF[MY]=E156)),""))</f>
        <v/>
      </c>
      <c r="AE156" s="158">
        <f t="shared" si="41"/>
        <v>0.9</v>
      </c>
      <c r="AF156" s="157" cm="1">
        <f t="array" ref="AF156">IF(D156="Electric","--",IF(D156="Diesel",_xlfn._xlws.FILTER(DFCF[Fuel_NOX],(DFCF[MY]=E156)),""))</f>
        <v>0.95</v>
      </c>
      <c r="AG156" s="157" t="str" cm="1">
        <f t="array" ref="AG156">IF(D156="Electric","--",IF(D156="Gasoline",_xlfn._xlws.FILTER(GFCF[Fuel_NOX],(GFCF[MY]=E156)),""))</f>
        <v/>
      </c>
      <c r="AH156" s="157">
        <f t="shared" si="42"/>
        <v>0.95</v>
      </c>
      <c r="AI156" s="158">
        <f t="shared" si="43"/>
        <v>0.21563576470588236</v>
      </c>
      <c r="AJ156" s="158">
        <f t="shared" si="44"/>
        <v>4.6205680882352942</v>
      </c>
      <c r="AK156" s="158">
        <f t="shared" si="45"/>
        <v>4.6066963440842921</v>
      </c>
      <c r="AL156" s="158">
        <f t="shared" si="46"/>
        <v>98.710685348038766</v>
      </c>
      <c r="AM156" s="158">
        <f t="shared" si="47"/>
        <v>2.3033481720421459E-3</v>
      </c>
      <c r="AN156" s="158">
        <f t="shared" si="48"/>
        <v>4.9355342674019385E-2</v>
      </c>
      <c r="AO156" s="158">
        <f t="shared" si="49"/>
        <v>2.7870512881709966E-3</v>
      </c>
      <c r="AP156" s="157"/>
      <c r="AS156" s="44"/>
    </row>
    <row r="157" spans="1:45" s="47" customFormat="1" x14ac:dyDescent="0.35">
      <c r="A157" s="157">
        <v>156</v>
      </c>
      <c r="B157" s="157">
        <v>522283</v>
      </c>
      <c r="C157" s="157" t="s">
        <v>128</v>
      </c>
      <c r="D157" s="157" t="s">
        <v>9</v>
      </c>
      <c r="E157" s="157">
        <v>2011</v>
      </c>
      <c r="F157" s="157">
        <v>49</v>
      </c>
      <c r="G157" s="157">
        <v>581.64705882352939</v>
      </c>
      <c r="H157" s="157" t="s">
        <v>734</v>
      </c>
      <c r="I157" s="157">
        <f t="shared" si="34"/>
        <v>50</v>
      </c>
      <c r="J157" s="157">
        <f>IF(D157="Electric","--",IF(D157="Diesel",VLOOKUP(C157,[2]ORDLF!A:B,2,FALSE),""))</f>
        <v>0.34</v>
      </c>
      <c r="K157" s="157" t="str">
        <f>IF(D157="Electric","--",IF(D157="Gasoline",VLOOKUP(C157,LSILF!A:C,3,FALSE),""))</f>
        <v/>
      </c>
      <c r="L157" s="158">
        <f t="shared" si="50"/>
        <v>0.34</v>
      </c>
      <c r="M157" s="157" cm="1">
        <f t="array" ref="M157">IF(D157="Electric","--",IF(D157="Diesel",_xlfn._xlws.FILTER(DIESCH[CH Cap],(DIESCH[HP Bin]=I157)),""))</f>
        <v>5000</v>
      </c>
      <c r="N157" s="157" t="str" cm="1">
        <f t="array" ref="N157">IF(D157="Electric","--",IF(D157="Gasoline",_xlfn._xlws.FILTER(LSICH[CH Cap],(LSICH[Fuel Type]=D157)*(LSICH[MY]=E157)),""))</f>
        <v/>
      </c>
      <c r="O157" s="157">
        <f t="shared" si="35"/>
        <v>5000</v>
      </c>
      <c r="P157" s="157">
        <f t="shared" si="36"/>
        <v>3489.8823529411766</v>
      </c>
      <c r="Q157" s="157" cm="1">
        <f t="array" ref="Q157">IF(D157="Electric","--",IF(D157="Diesel",_xlfn._xlws.FILTER(ORDEF[HC-ZH (g/hp-hr)],(ORDEF[HP]=I157)*(ORDEF[Model_Year]=E157)),""))</f>
        <v>0.1</v>
      </c>
      <c r="R157" s="157" t="str" cm="1">
        <f t="array" ref="R157">IF(D157="Electric","--",IF(D157="Gasoline",_xlfn._xlws.FILTER(LSIEF[HC-ZH (g/hp-hr)],(LSIEF[Fuel]=D157)*(LSIEF[HP Bin]=I157)*(LSIEF[Model Year]=E157)),""))</f>
        <v/>
      </c>
      <c r="S157" s="158">
        <f t="shared" si="37"/>
        <v>0.1</v>
      </c>
      <c r="T157" s="159" cm="1">
        <f t="array" ref="T157">IF(D157="Electric","--",IF(D157="Diesel",_xlfn._xlws.FILTER(ORDEF[HCDR],(ORDEF[HP]=I157)*(ORDEF[Model_Year]=E157),),""))</f>
        <v>4.0000000000000003E-5</v>
      </c>
      <c r="U157" s="159" t="str" cm="1">
        <f t="array" ref="U157">IF(D157="Electric","--",IF(D157="Gasoline",_xlfn._xlws.FILTER(LSIEF[HC DR],(LSIEF[Fuel]=D157)*(LSIEF[HP Bin]=I157)*(LSIEF[Model Year]=E157)),""))</f>
        <v/>
      </c>
      <c r="V157" s="159">
        <f t="shared" si="38"/>
        <v>4.0000000000000003E-5</v>
      </c>
      <c r="W157" s="158" cm="1">
        <f t="array" ref="W157">IF(D157="Electric","--",IF(D157="Diesel",_xlfn._xlws.FILTER(ORDEF[NOXzh],(ORDEF[HP]=I157)*(ORDEF[Model_Year]=E157)),""))</f>
        <v>4.5339619999999998</v>
      </c>
      <c r="X157" s="158" t="str" cm="1">
        <f t="array" ref="X157">IF(D157="Electric","--",IF(D157="Gasoline",_xlfn._xlws.FILTER(LSIEF[NOX-ZH (g/hp-hr)],(LSIEF[Fuel]=D157)*(LSIEF[HP Bin]=I157)*(LSIEF[Model Year]=E157)),""))</f>
        <v/>
      </c>
      <c r="Y157" s="158">
        <f t="shared" si="39"/>
        <v>4.5339619999999998</v>
      </c>
      <c r="Z157" s="159" cm="1">
        <f t="array" ref="Z157">IF(D157="Electric","--",IF(D157="Diesel",_xlfn._xlws.FILTER(ORDEF[NOXdr],(ORDEF[HP]=I157)*(ORDEF[Model_Year]=E157)),""))</f>
        <v>9.4500000000000007E-5</v>
      </c>
      <c r="AA157" s="159" t="str" cm="1">
        <f t="array" ref="AA157">IF(E157="Electric","--",IF(D157="Gasoline",_xlfn._xlws.FILTER(LSIEF[NOX DR],(LSIEF[Fuel]=D157)*(LSIEF[HP Bin]=I157)*(LSIEF[Model Year]=E157)),""))</f>
        <v/>
      </c>
      <c r="AB157" s="159">
        <f t="shared" si="40"/>
        <v>9.4500000000000007E-5</v>
      </c>
      <c r="AC157" s="158" cm="1">
        <f t="array" ref="AC157">IF(D157="Electric","--",IF(D157="Diesel",_xlfn._xlws.FILTER(DFCF[Fuel_HC],(DFCF[MY]=E157)),""))</f>
        <v>0.9</v>
      </c>
      <c r="AD157" s="158" t="str" cm="1">
        <f t="array" ref="AD157">IF(D157="Electric","--",IF(D157="Gasoline",_xlfn._xlws.FILTER(GFCF[Fuel_HC],(GFCF[MY]=E157)),""))</f>
        <v/>
      </c>
      <c r="AE157" s="158">
        <f t="shared" si="41"/>
        <v>0.9</v>
      </c>
      <c r="AF157" s="157" cm="1">
        <f t="array" ref="AF157">IF(D157="Electric","--",IF(D157="Diesel",_xlfn._xlws.FILTER(DFCF[Fuel_NOX],(DFCF[MY]=E157)),""))</f>
        <v>0.95</v>
      </c>
      <c r="AG157" s="157" t="str" cm="1">
        <f t="array" ref="AG157">IF(D157="Electric","--",IF(D157="Gasoline",_xlfn._xlws.FILTER(GFCF[Fuel_NOX],(GFCF[MY]=E157)),""))</f>
        <v/>
      </c>
      <c r="AH157" s="157">
        <f t="shared" si="42"/>
        <v>0.95</v>
      </c>
      <c r="AI157" s="158">
        <f t="shared" si="43"/>
        <v>0.21563576470588236</v>
      </c>
      <c r="AJ157" s="158">
        <f t="shared" si="44"/>
        <v>4.6205680882352942</v>
      </c>
      <c r="AK157" s="158">
        <f t="shared" si="45"/>
        <v>4.6066963440842921</v>
      </c>
      <c r="AL157" s="158">
        <f t="shared" si="46"/>
        <v>98.710685348038766</v>
      </c>
      <c r="AM157" s="158">
        <f t="shared" si="47"/>
        <v>2.3033481720421459E-3</v>
      </c>
      <c r="AN157" s="158">
        <f t="shared" si="48"/>
        <v>4.9355342674019385E-2</v>
      </c>
      <c r="AO157" s="158">
        <f t="shared" si="49"/>
        <v>2.7870512881709966E-3</v>
      </c>
      <c r="AP157" s="157"/>
      <c r="AS157" s="44"/>
    </row>
    <row r="158" spans="1:45" s="47" customFormat="1" x14ac:dyDescent="0.35">
      <c r="A158" s="157">
        <v>157</v>
      </c>
      <c r="B158" s="157" t="s">
        <v>129</v>
      </c>
      <c r="C158" s="157" t="s">
        <v>128</v>
      </c>
      <c r="D158" s="157" t="s">
        <v>9</v>
      </c>
      <c r="E158" s="157">
        <v>2017</v>
      </c>
      <c r="F158" s="157">
        <v>84</v>
      </c>
      <c r="G158" s="157">
        <v>581.64705882352939</v>
      </c>
      <c r="H158" s="157" t="s">
        <v>622</v>
      </c>
      <c r="I158" s="157">
        <f t="shared" si="34"/>
        <v>100</v>
      </c>
      <c r="J158" s="157">
        <f>IF(D158="Electric","--",IF(D158="Diesel",VLOOKUP(C158,[2]ORDLF!A:B,2,FALSE),""))</f>
        <v>0.34</v>
      </c>
      <c r="K158" s="157" t="str">
        <f>IF(D158="Electric","--",IF(D158="Gasoline",VLOOKUP(C158,LSILF!A:C,3,FALSE),""))</f>
        <v/>
      </c>
      <c r="L158" s="158">
        <f t="shared" si="50"/>
        <v>0.34</v>
      </c>
      <c r="M158" s="157" cm="1">
        <f t="array" ref="M158">IF(D158="Electric","--",IF(D158="Diesel",_xlfn._xlws.FILTER(DIESCH[CH Cap],(DIESCH[HP Bin]=I158)),""))</f>
        <v>12000</v>
      </c>
      <c r="N158" s="157" t="str" cm="1">
        <f t="array" ref="N158">IF(D158="Electric","--",IF(D158="Gasoline",_xlfn._xlws.FILTER(LSICH[CH Cap],(LSICH[Fuel Type]=D158)*(LSICH[MY]=E158)),""))</f>
        <v/>
      </c>
      <c r="O158" s="157">
        <f t="shared" si="35"/>
        <v>12000</v>
      </c>
      <c r="P158" s="157">
        <f t="shared" si="36"/>
        <v>581.64705882352939</v>
      </c>
      <c r="Q158" s="157" cm="1">
        <f t="array" ref="Q158">IF(D158="Electric","--",IF(D158="Diesel",_xlfn._xlws.FILTER(ORDEF[HC-ZH (g/hp-hr)],(ORDEF[HP]=I158)*(ORDEF[Model_Year]=E158)),""))</f>
        <v>0.05</v>
      </c>
      <c r="R158" s="157" t="str" cm="1">
        <f t="array" ref="R158">IF(D158="Electric","--",IF(D158="Gasoline",_xlfn._xlws.FILTER(LSIEF[HC-ZH (g/hp-hr)],(LSIEF[Fuel]=D158)*(LSIEF[HP Bin]=I158)*(LSIEF[Model Year]=E158)),""))</f>
        <v/>
      </c>
      <c r="S158" s="158">
        <f t="shared" si="37"/>
        <v>0.05</v>
      </c>
      <c r="T158" s="159" cm="1">
        <f t="array" ref="T158">IF(D158="Electric","--",IF(D158="Diesel",_xlfn._xlws.FILTER(ORDEF[HCDR],(ORDEF[HP]=I158)*(ORDEF[Model_Year]=E158),),""))</f>
        <v>1.17E-5</v>
      </c>
      <c r="U158" s="159" t="str" cm="1">
        <f t="array" ref="U158">IF(D158="Electric","--",IF(D158="Gasoline",_xlfn._xlws.FILTER(LSIEF[HC DR],(LSIEF[Fuel]=D158)*(LSIEF[HP Bin]=I158)*(LSIEF[Model Year]=E158)),""))</f>
        <v/>
      </c>
      <c r="V158" s="159">
        <f t="shared" si="38"/>
        <v>1.17E-5</v>
      </c>
      <c r="W158" s="158" cm="1">
        <f t="array" ref="W158">IF(D158="Electric","--",IF(D158="Diesel",_xlfn._xlws.FILTER(ORDEF[NOXzh],(ORDEF[HP]=I158)*(ORDEF[Model_Year]=E158)),""))</f>
        <v>1.8360000000000001</v>
      </c>
      <c r="X158" s="158" t="str" cm="1">
        <f t="array" ref="X158">IF(D158="Electric","--",IF(D158="Gasoline",_xlfn._xlws.FILTER(LSIEF[NOX-ZH (g/hp-hr)],(LSIEF[Fuel]=D158)*(LSIEF[HP Bin]=I158)*(LSIEF[Model Year]=E158)),""))</f>
        <v/>
      </c>
      <c r="Y158" s="158">
        <f t="shared" si="39"/>
        <v>1.8360000000000001</v>
      </c>
      <c r="Z158" s="159" cm="1">
        <f t="array" ref="Z158">IF(D158="Electric","--",IF(D158="Diesel",_xlfn._xlws.FILTER(ORDEF[NOXdr],(ORDEF[HP]=I158)*(ORDEF[Model_Year]=E158)),""))</f>
        <v>2.4199999999999999E-5</v>
      </c>
      <c r="AA158" s="159" t="str" cm="1">
        <f t="array" ref="AA158">IF(E158="Electric","--",IF(D158="Gasoline",_xlfn._xlws.FILTER(LSIEF[NOX DR],(LSIEF[Fuel]=D158)*(LSIEF[HP Bin]=I158)*(LSIEF[Model Year]=E158)),""))</f>
        <v/>
      </c>
      <c r="AB158" s="159">
        <f t="shared" si="40"/>
        <v>2.4199999999999999E-5</v>
      </c>
      <c r="AC158" s="158" cm="1">
        <f t="array" ref="AC158">IF(D158="Electric","--",IF(D158="Diesel",_xlfn._xlws.FILTER(DFCF[Fuel_HC],(DFCF[MY]=E158)),""))</f>
        <v>0.9</v>
      </c>
      <c r="AD158" s="158" t="str" cm="1">
        <f t="array" ref="AD158">IF(D158="Electric","--",IF(D158="Gasoline",_xlfn._xlws.FILTER(GFCF[Fuel_HC],(GFCF[MY]=E158)),""))</f>
        <v/>
      </c>
      <c r="AE158" s="158">
        <f t="shared" si="41"/>
        <v>0.9</v>
      </c>
      <c r="AF158" s="157" cm="1">
        <f t="array" ref="AF158">IF(D158="Electric","--",IF(D158="Diesel",_xlfn._xlws.FILTER(DFCF[Fuel_NOX],(DFCF[MY]=E158)),""))</f>
        <v>0.95</v>
      </c>
      <c r="AG158" s="157" t="str" cm="1">
        <f t="array" ref="AG158">IF(D158="Electric","--",IF(D158="Gasoline",_xlfn._xlws.FILTER(GFCF[Fuel_NOX],(GFCF[MY]=E158)),""))</f>
        <v/>
      </c>
      <c r="AH158" s="157">
        <f t="shared" si="42"/>
        <v>0.95</v>
      </c>
      <c r="AI158" s="158">
        <f t="shared" si="43"/>
        <v>5.1124743529411772E-2</v>
      </c>
      <c r="AJ158" s="158">
        <f t="shared" si="44"/>
        <v>1.757572065882353</v>
      </c>
      <c r="AK158" s="158">
        <f t="shared" si="45"/>
        <v>1.8723332130820978</v>
      </c>
      <c r="AL158" s="158">
        <f t="shared" si="46"/>
        <v>64.367277489493716</v>
      </c>
      <c r="AM158" s="158">
        <f t="shared" si="47"/>
        <v>9.3616660654104893E-4</v>
      </c>
      <c r="AN158" s="158">
        <f t="shared" si="48"/>
        <v>3.2183638744746862E-2</v>
      </c>
      <c r="AO158" s="158">
        <f t="shared" si="49"/>
        <v>1.1327615939146691E-3</v>
      </c>
      <c r="AP158" s="157"/>
      <c r="AS158" s="44"/>
    </row>
    <row r="159" spans="1:45" s="47" customFormat="1" x14ac:dyDescent="0.35">
      <c r="A159" s="157">
        <v>158</v>
      </c>
      <c r="B159" s="157" t="s">
        <v>130</v>
      </c>
      <c r="C159" s="157" t="s">
        <v>128</v>
      </c>
      <c r="D159" s="157" t="s">
        <v>9</v>
      </c>
      <c r="E159" s="157">
        <v>2017</v>
      </c>
      <c r="F159" s="157">
        <v>84</v>
      </c>
      <c r="G159" s="157">
        <v>581.64705882352939</v>
      </c>
      <c r="H159" s="157" t="s">
        <v>622</v>
      </c>
      <c r="I159" s="157">
        <f t="shared" si="34"/>
        <v>100</v>
      </c>
      <c r="J159" s="157">
        <f>IF(D159="Electric","--",IF(D159="Diesel",VLOOKUP(C159,[2]ORDLF!A:B,2,FALSE),""))</f>
        <v>0.34</v>
      </c>
      <c r="K159" s="157" t="str">
        <f>IF(D159="Electric","--",IF(D159="Gasoline",VLOOKUP(C159,LSILF!A:C,3,FALSE),""))</f>
        <v/>
      </c>
      <c r="L159" s="158">
        <f t="shared" si="50"/>
        <v>0.34</v>
      </c>
      <c r="M159" s="157" cm="1">
        <f t="array" ref="M159">IF(D159="Electric","--",IF(D159="Diesel",_xlfn._xlws.FILTER(DIESCH[CH Cap],(DIESCH[HP Bin]=I159)),""))</f>
        <v>12000</v>
      </c>
      <c r="N159" s="157" t="str" cm="1">
        <f t="array" ref="N159">IF(D159="Electric","--",IF(D159="Gasoline",_xlfn._xlws.FILTER(LSICH[CH Cap],(LSICH[Fuel Type]=D159)*(LSICH[MY]=E159)),""))</f>
        <v/>
      </c>
      <c r="O159" s="157">
        <f t="shared" si="35"/>
        <v>12000</v>
      </c>
      <c r="P159" s="157">
        <f t="shared" si="36"/>
        <v>581.64705882352939</v>
      </c>
      <c r="Q159" s="157" cm="1">
        <f t="array" ref="Q159">IF(D159="Electric","--",IF(D159="Diesel",_xlfn._xlws.FILTER(ORDEF[HC-ZH (g/hp-hr)],(ORDEF[HP]=I159)*(ORDEF[Model_Year]=E159)),""))</f>
        <v>0.05</v>
      </c>
      <c r="R159" s="157" t="str" cm="1">
        <f t="array" ref="R159">IF(D159="Electric","--",IF(D159="Gasoline",_xlfn._xlws.FILTER(LSIEF[HC-ZH (g/hp-hr)],(LSIEF[Fuel]=D159)*(LSIEF[HP Bin]=I159)*(LSIEF[Model Year]=E159)),""))</f>
        <v/>
      </c>
      <c r="S159" s="158">
        <f t="shared" si="37"/>
        <v>0.05</v>
      </c>
      <c r="T159" s="159" cm="1">
        <f t="array" ref="T159">IF(D159="Electric","--",IF(D159="Diesel",_xlfn._xlws.FILTER(ORDEF[HCDR],(ORDEF[HP]=I159)*(ORDEF[Model_Year]=E159),),""))</f>
        <v>1.17E-5</v>
      </c>
      <c r="U159" s="159" t="str" cm="1">
        <f t="array" ref="U159">IF(D159="Electric","--",IF(D159="Gasoline",_xlfn._xlws.FILTER(LSIEF[HC DR],(LSIEF[Fuel]=D159)*(LSIEF[HP Bin]=I159)*(LSIEF[Model Year]=E159)),""))</f>
        <v/>
      </c>
      <c r="V159" s="159">
        <f t="shared" si="38"/>
        <v>1.17E-5</v>
      </c>
      <c r="W159" s="158" cm="1">
        <f t="array" ref="W159">IF(D159="Electric","--",IF(D159="Diesel",_xlfn._xlws.FILTER(ORDEF[NOXzh],(ORDEF[HP]=I159)*(ORDEF[Model_Year]=E159)),""))</f>
        <v>1.8360000000000001</v>
      </c>
      <c r="X159" s="158" t="str" cm="1">
        <f t="array" ref="X159">IF(D159="Electric","--",IF(D159="Gasoline",_xlfn._xlws.FILTER(LSIEF[NOX-ZH (g/hp-hr)],(LSIEF[Fuel]=D159)*(LSIEF[HP Bin]=I159)*(LSIEF[Model Year]=E159)),""))</f>
        <v/>
      </c>
      <c r="Y159" s="158">
        <f t="shared" si="39"/>
        <v>1.8360000000000001</v>
      </c>
      <c r="Z159" s="159" cm="1">
        <f t="array" ref="Z159">IF(D159="Electric","--",IF(D159="Diesel",_xlfn._xlws.FILTER(ORDEF[NOXdr],(ORDEF[HP]=I159)*(ORDEF[Model_Year]=E159)),""))</f>
        <v>2.4199999999999999E-5</v>
      </c>
      <c r="AA159" s="159" t="str" cm="1">
        <f t="array" ref="AA159">IF(E159="Electric","--",IF(D159="Gasoline",_xlfn._xlws.FILTER(LSIEF[NOX DR],(LSIEF[Fuel]=D159)*(LSIEF[HP Bin]=I159)*(LSIEF[Model Year]=E159)),""))</f>
        <v/>
      </c>
      <c r="AB159" s="159">
        <f t="shared" si="40"/>
        <v>2.4199999999999999E-5</v>
      </c>
      <c r="AC159" s="158" cm="1">
        <f t="array" ref="AC159">IF(D159="Electric","--",IF(D159="Diesel",_xlfn._xlws.FILTER(DFCF[Fuel_HC],(DFCF[MY]=E159)),""))</f>
        <v>0.9</v>
      </c>
      <c r="AD159" s="158" t="str" cm="1">
        <f t="array" ref="AD159">IF(D159="Electric","--",IF(D159="Gasoline",_xlfn._xlws.FILTER(GFCF[Fuel_HC],(GFCF[MY]=E159)),""))</f>
        <v/>
      </c>
      <c r="AE159" s="158">
        <f t="shared" si="41"/>
        <v>0.9</v>
      </c>
      <c r="AF159" s="157" cm="1">
        <f t="array" ref="AF159">IF(D159="Electric","--",IF(D159="Diesel",_xlfn._xlws.FILTER(DFCF[Fuel_NOX],(DFCF[MY]=E159)),""))</f>
        <v>0.95</v>
      </c>
      <c r="AG159" s="157" t="str" cm="1">
        <f t="array" ref="AG159">IF(D159="Electric","--",IF(D159="Gasoline",_xlfn._xlws.FILTER(GFCF[Fuel_NOX],(GFCF[MY]=E159)),""))</f>
        <v/>
      </c>
      <c r="AH159" s="157">
        <f t="shared" si="42"/>
        <v>0.95</v>
      </c>
      <c r="AI159" s="158">
        <f t="shared" si="43"/>
        <v>5.1124743529411772E-2</v>
      </c>
      <c r="AJ159" s="158">
        <f t="shared" si="44"/>
        <v>1.757572065882353</v>
      </c>
      <c r="AK159" s="158">
        <f t="shared" si="45"/>
        <v>1.8723332130820978</v>
      </c>
      <c r="AL159" s="158">
        <f t="shared" si="46"/>
        <v>64.367277489493716</v>
      </c>
      <c r="AM159" s="158">
        <f t="shared" si="47"/>
        <v>9.3616660654104893E-4</v>
      </c>
      <c r="AN159" s="158">
        <f t="shared" si="48"/>
        <v>3.2183638744746862E-2</v>
      </c>
      <c r="AO159" s="158">
        <f t="shared" si="49"/>
        <v>1.1327615939146691E-3</v>
      </c>
      <c r="AP159" s="157"/>
      <c r="AS159" s="44"/>
    </row>
    <row r="160" spans="1:45" s="47" customFormat="1" x14ac:dyDescent="0.35">
      <c r="A160" s="157">
        <v>159</v>
      </c>
      <c r="B160" s="157" t="s">
        <v>131</v>
      </c>
      <c r="C160" s="157" t="s">
        <v>128</v>
      </c>
      <c r="D160" s="157" t="s">
        <v>9</v>
      </c>
      <c r="E160" s="157">
        <v>2018</v>
      </c>
      <c r="F160" s="157">
        <v>61</v>
      </c>
      <c r="G160" s="157">
        <v>581.64705882352939</v>
      </c>
      <c r="H160" s="157" t="s">
        <v>622</v>
      </c>
      <c r="I160" s="157">
        <f t="shared" si="34"/>
        <v>75</v>
      </c>
      <c r="J160" s="157">
        <f>IF(D160="Electric","--",IF(D160="Diesel",VLOOKUP(C160,[2]ORDLF!A:B,2,FALSE),""))</f>
        <v>0.34</v>
      </c>
      <c r="K160" s="157" t="str">
        <f>IF(D160="Electric","--",IF(D160="Gasoline",VLOOKUP(C160,LSILF!A:C,3,FALSE),""))</f>
        <v/>
      </c>
      <c r="L160" s="158">
        <f t="shared" si="50"/>
        <v>0.34</v>
      </c>
      <c r="M160" s="157" cm="1">
        <f t="array" ref="M160">IF(D160="Electric","--",IF(D160="Diesel",_xlfn._xlws.FILTER(DIESCH[CH Cap],(DIESCH[HP Bin]=I160)),""))</f>
        <v>12000</v>
      </c>
      <c r="N160" s="157" t="str" cm="1">
        <f t="array" ref="N160">IF(D160="Electric","--",IF(D160="Gasoline",_xlfn._xlws.FILTER(LSICH[CH Cap],(LSICH[Fuel Type]=D160)*(LSICH[MY]=E160)),""))</f>
        <v/>
      </c>
      <c r="O160" s="157">
        <f t="shared" si="35"/>
        <v>12000</v>
      </c>
      <c r="P160" s="157">
        <f t="shared" si="36"/>
        <v>581.64705882352939</v>
      </c>
      <c r="Q160" s="157" cm="1">
        <f t="array" ref="Q160">IF(D160="Electric","--",IF(D160="Diesel",_xlfn._xlws.FILTER(ORDEF[HC-ZH (g/hp-hr)],(ORDEF[HP]=I160)*(ORDEF[Model_Year]=E160)),""))</f>
        <v>0.1</v>
      </c>
      <c r="R160" s="157" t="str" cm="1">
        <f t="array" ref="R160">IF(D160="Electric","--",IF(D160="Gasoline",_xlfn._xlws.FILTER(LSIEF[HC-ZH (g/hp-hr)],(LSIEF[Fuel]=D160)*(LSIEF[HP Bin]=I160)*(LSIEF[Model Year]=E160)),""))</f>
        <v/>
      </c>
      <c r="S160" s="158">
        <f t="shared" si="37"/>
        <v>0.1</v>
      </c>
      <c r="T160" s="159" cm="1">
        <f t="array" ref="T160">IF(D160="Electric","--",IF(D160="Diesel",_xlfn._xlws.FILTER(ORDEF[HCDR],(ORDEF[HP]=I160)*(ORDEF[Model_Year]=E160),),""))</f>
        <v>2.5000000000000001E-5</v>
      </c>
      <c r="U160" s="159" t="str" cm="1">
        <f t="array" ref="U160">IF(D160="Electric","--",IF(D160="Gasoline",_xlfn._xlws.FILTER(LSIEF[HC DR],(LSIEF[Fuel]=D160)*(LSIEF[HP Bin]=I160)*(LSIEF[Model Year]=E160)),""))</f>
        <v/>
      </c>
      <c r="V160" s="159">
        <f t="shared" si="38"/>
        <v>2.5000000000000001E-5</v>
      </c>
      <c r="W160" s="158" cm="1">
        <f t="array" ref="W160">IF(D160="Electric","--",IF(D160="Diesel",_xlfn._xlws.FILTER(ORDEF[NOXzh],(ORDEF[HP]=I160)*(ORDEF[Model_Year]=E160)),""))</f>
        <v>2.7574529999999999</v>
      </c>
      <c r="X160" s="158" t="str" cm="1">
        <f t="array" ref="X160">IF(D160="Electric","--",IF(D160="Gasoline",_xlfn._xlws.FILTER(LSIEF[NOX-ZH (g/hp-hr)],(LSIEF[Fuel]=D160)*(LSIEF[HP Bin]=I160)*(LSIEF[Model Year]=E160)),""))</f>
        <v/>
      </c>
      <c r="Y160" s="158">
        <f t="shared" si="39"/>
        <v>2.7574529999999999</v>
      </c>
      <c r="Z160" s="159" cm="1">
        <f t="array" ref="Z160">IF(D160="Electric","--",IF(D160="Diesel",_xlfn._xlws.FILTER(ORDEF[NOXdr],(ORDEF[HP]=I160)*(ORDEF[Model_Year]=E160)),""))</f>
        <v>3.6199999999999999E-5</v>
      </c>
      <c r="AA160" s="159" t="str" cm="1">
        <f t="array" ref="AA160">IF(E160="Electric","--",IF(D160="Gasoline",_xlfn._xlws.FILTER(LSIEF[NOX DR],(LSIEF[Fuel]=D160)*(LSIEF[HP Bin]=I160)*(LSIEF[Model Year]=E160)),""))</f>
        <v/>
      </c>
      <c r="AB160" s="159">
        <f t="shared" si="40"/>
        <v>3.6199999999999999E-5</v>
      </c>
      <c r="AC160" s="158" cm="1">
        <f t="array" ref="AC160">IF(D160="Electric","--",IF(D160="Diesel",_xlfn._xlws.FILTER(DFCF[Fuel_HC],(DFCF[MY]=E160)),""))</f>
        <v>0.9</v>
      </c>
      <c r="AD160" s="158" t="str" cm="1">
        <f t="array" ref="AD160">IF(D160="Electric","--",IF(D160="Gasoline",_xlfn._xlws.FILTER(GFCF[Fuel_HC],(GFCF[MY]=E160)),""))</f>
        <v/>
      </c>
      <c r="AE160" s="158">
        <f t="shared" si="41"/>
        <v>0.9</v>
      </c>
      <c r="AF160" s="157" cm="1">
        <f t="array" ref="AF160">IF(D160="Electric","--",IF(D160="Diesel",_xlfn._xlws.FILTER(DFCF[Fuel_NOX],(DFCF[MY]=E160)),""))</f>
        <v>0.95</v>
      </c>
      <c r="AG160" s="157" t="str" cm="1">
        <f t="array" ref="AG160">IF(D160="Electric","--",IF(D160="Gasoline",_xlfn._xlws.FILTER(GFCF[Fuel_NOX],(GFCF[MY]=E160)),""))</f>
        <v/>
      </c>
      <c r="AH160" s="157">
        <f t="shared" si="42"/>
        <v>0.95</v>
      </c>
      <c r="AI160" s="158">
        <f t="shared" si="43"/>
        <v>0.10308705882352942</v>
      </c>
      <c r="AJ160" s="158">
        <f t="shared" si="44"/>
        <v>2.6395831923529411</v>
      </c>
      <c r="AK160" s="158">
        <f t="shared" si="45"/>
        <v>2.7416164472286244</v>
      </c>
      <c r="AL160" s="158">
        <f t="shared" si="46"/>
        <v>70.200127703432869</v>
      </c>
      <c r="AM160" s="158">
        <f t="shared" si="47"/>
        <v>1.3708082236143122E-3</v>
      </c>
      <c r="AN160" s="158">
        <f t="shared" si="48"/>
        <v>3.5100063851716434E-2</v>
      </c>
      <c r="AO160" s="158">
        <f t="shared" si="49"/>
        <v>1.6586779505733177E-3</v>
      </c>
      <c r="AP160" s="157"/>
      <c r="AS160" s="44"/>
    </row>
    <row r="161" spans="1:45" s="47" customFormat="1" x14ac:dyDescent="0.35">
      <c r="A161" s="157">
        <v>160</v>
      </c>
      <c r="B161" s="157" t="s">
        <v>132</v>
      </c>
      <c r="C161" s="157" t="s">
        <v>128</v>
      </c>
      <c r="D161" s="157" t="s">
        <v>9</v>
      </c>
      <c r="E161" s="157">
        <v>2018</v>
      </c>
      <c r="F161" s="157">
        <v>61</v>
      </c>
      <c r="G161" s="157">
        <v>581.64705882352939</v>
      </c>
      <c r="H161" s="157" t="s">
        <v>622</v>
      </c>
      <c r="I161" s="157">
        <f t="shared" si="34"/>
        <v>75</v>
      </c>
      <c r="J161" s="157">
        <f>IF(D161="Electric","--",IF(D161="Diesel",VLOOKUP(C161,[2]ORDLF!A:B,2,FALSE),""))</f>
        <v>0.34</v>
      </c>
      <c r="K161" s="157" t="str">
        <f>IF(D161="Electric","--",IF(D161="Gasoline",VLOOKUP(C161,LSILF!A:C,3,FALSE),""))</f>
        <v/>
      </c>
      <c r="L161" s="158">
        <f t="shared" si="50"/>
        <v>0.34</v>
      </c>
      <c r="M161" s="157" cm="1">
        <f t="array" ref="M161">IF(D161="Electric","--",IF(D161="Diesel",_xlfn._xlws.FILTER(DIESCH[CH Cap],(DIESCH[HP Bin]=I161)),""))</f>
        <v>12000</v>
      </c>
      <c r="N161" s="157" t="str" cm="1">
        <f t="array" ref="N161">IF(D161="Electric","--",IF(D161="Gasoline",_xlfn._xlws.FILTER(LSICH[CH Cap],(LSICH[Fuel Type]=D161)*(LSICH[MY]=E161)),""))</f>
        <v/>
      </c>
      <c r="O161" s="157">
        <f t="shared" si="35"/>
        <v>12000</v>
      </c>
      <c r="P161" s="157">
        <f t="shared" si="36"/>
        <v>581.64705882352939</v>
      </c>
      <c r="Q161" s="157" cm="1">
        <f t="array" ref="Q161">IF(D161="Electric","--",IF(D161="Diesel",_xlfn._xlws.FILTER(ORDEF[HC-ZH (g/hp-hr)],(ORDEF[HP]=I161)*(ORDEF[Model_Year]=E161)),""))</f>
        <v>0.1</v>
      </c>
      <c r="R161" s="157" t="str" cm="1">
        <f t="array" ref="R161">IF(D161="Electric","--",IF(D161="Gasoline",_xlfn._xlws.FILTER(LSIEF[HC-ZH (g/hp-hr)],(LSIEF[Fuel]=D161)*(LSIEF[HP Bin]=I161)*(LSIEF[Model Year]=E161)),""))</f>
        <v/>
      </c>
      <c r="S161" s="158">
        <f t="shared" si="37"/>
        <v>0.1</v>
      </c>
      <c r="T161" s="159" cm="1">
        <f t="array" ref="T161">IF(D161="Electric","--",IF(D161="Diesel",_xlfn._xlws.FILTER(ORDEF[HCDR],(ORDEF[HP]=I161)*(ORDEF[Model_Year]=E161),),""))</f>
        <v>2.5000000000000001E-5</v>
      </c>
      <c r="U161" s="159" t="str" cm="1">
        <f t="array" ref="U161">IF(D161="Electric","--",IF(D161="Gasoline",_xlfn._xlws.FILTER(LSIEF[HC DR],(LSIEF[Fuel]=D161)*(LSIEF[HP Bin]=I161)*(LSIEF[Model Year]=E161)),""))</f>
        <v/>
      </c>
      <c r="V161" s="159">
        <f t="shared" si="38"/>
        <v>2.5000000000000001E-5</v>
      </c>
      <c r="W161" s="158" cm="1">
        <f t="array" ref="W161">IF(D161="Electric","--",IF(D161="Diesel",_xlfn._xlws.FILTER(ORDEF[NOXzh],(ORDEF[HP]=I161)*(ORDEF[Model_Year]=E161)),""))</f>
        <v>2.7574529999999999</v>
      </c>
      <c r="X161" s="158" t="str" cm="1">
        <f t="array" ref="X161">IF(D161="Electric","--",IF(D161="Gasoline",_xlfn._xlws.FILTER(LSIEF[NOX-ZH (g/hp-hr)],(LSIEF[Fuel]=D161)*(LSIEF[HP Bin]=I161)*(LSIEF[Model Year]=E161)),""))</f>
        <v/>
      </c>
      <c r="Y161" s="158">
        <f t="shared" si="39"/>
        <v>2.7574529999999999</v>
      </c>
      <c r="Z161" s="159" cm="1">
        <f t="array" ref="Z161">IF(D161="Electric","--",IF(D161="Diesel",_xlfn._xlws.FILTER(ORDEF[NOXdr],(ORDEF[HP]=I161)*(ORDEF[Model_Year]=E161)),""))</f>
        <v>3.6199999999999999E-5</v>
      </c>
      <c r="AA161" s="159" t="str" cm="1">
        <f t="array" ref="AA161">IF(E161="Electric","--",IF(D161="Gasoline",_xlfn._xlws.FILTER(LSIEF[NOX DR],(LSIEF[Fuel]=D161)*(LSIEF[HP Bin]=I161)*(LSIEF[Model Year]=E161)),""))</f>
        <v/>
      </c>
      <c r="AB161" s="159">
        <f t="shared" si="40"/>
        <v>3.6199999999999999E-5</v>
      </c>
      <c r="AC161" s="158" cm="1">
        <f t="array" ref="AC161">IF(D161="Electric","--",IF(D161="Diesel",_xlfn._xlws.FILTER(DFCF[Fuel_HC],(DFCF[MY]=E161)),""))</f>
        <v>0.9</v>
      </c>
      <c r="AD161" s="158" t="str" cm="1">
        <f t="array" ref="AD161">IF(D161="Electric","--",IF(D161="Gasoline",_xlfn._xlws.FILTER(GFCF[Fuel_HC],(GFCF[MY]=E161)),""))</f>
        <v/>
      </c>
      <c r="AE161" s="158">
        <f t="shared" si="41"/>
        <v>0.9</v>
      </c>
      <c r="AF161" s="157" cm="1">
        <f t="array" ref="AF161">IF(D161="Electric","--",IF(D161="Diesel",_xlfn._xlws.FILTER(DFCF[Fuel_NOX],(DFCF[MY]=E161)),""))</f>
        <v>0.95</v>
      </c>
      <c r="AG161" s="157" t="str" cm="1">
        <f t="array" ref="AG161">IF(D161="Electric","--",IF(D161="Gasoline",_xlfn._xlws.FILTER(GFCF[Fuel_NOX],(GFCF[MY]=E161)),""))</f>
        <v/>
      </c>
      <c r="AH161" s="157">
        <f t="shared" si="42"/>
        <v>0.95</v>
      </c>
      <c r="AI161" s="158">
        <f t="shared" si="43"/>
        <v>0.10308705882352942</v>
      </c>
      <c r="AJ161" s="158">
        <f t="shared" si="44"/>
        <v>2.6395831923529411</v>
      </c>
      <c r="AK161" s="158">
        <f t="shared" si="45"/>
        <v>2.7416164472286244</v>
      </c>
      <c r="AL161" s="158">
        <f t="shared" si="46"/>
        <v>70.200127703432869</v>
      </c>
      <c r="AM161" s="158">
        <f t="shared" si="47"/>
        <v>1.3708082236143122E-3</v>
      </c>
      <c r="AN161" s="158">
        <f t="shared" si="48"/>
        <v>3.5100063851716434E-2</v>
      </c>
      <c r="AO161" s="158">
        <f t="shared" si="49"/>
        <v>1.6586779505733177E-3</v>
      </c>
      <c r="AP161" s="157"/>
      <c r="AS161" s="44"/>
    </row>
    <row r="162" spans="1:45" s="47" customFormat="1" x14ac:dyDescent="0.35">
      <c r="A162" s="157">
        <v>161</v>
      </c>
      <c r="B162" s="157">
        <v>883</v>
      </c>
      <c r="C162" s="157" t="s">
        <v>128</v>
      </c>
      <c r="D162" s="157" t="s">
        <v>49</v>
      </c>
      <c r="E162" s="157">
        <v>1995</v>
      </c>
      <c r="F162" s="157">
        <v>60</v>
      </c>
      <c r="G162" s="157">
        <v>581.64705882352939</v>
      </c>
      <c r="H162" s="157"/>
      <c r="I162" s="157">
        <f t="shared" si="34"/>
        <v>75</v>
      </c>
      <c r="J162" s="157" t="str">
        <f>IF(D162="Electric","--",IF(D162="Diesel",VLOOKUP(C162,[2]ORDLF!A:B,2,FALSE),""))</f>
        <v>--</v>
      </c>
      <c r="K162" s="157" t="str">
        <f>IF(D162="Electric","--",IF(D162="Gasoline",VLOOKUP(C162,LSILF!A:C,3,FALSE),""))</f>
        <v>--</v>
      </c>
      <c r="L162" s="158">
        <f t="shared" si="50"/>
        <v>0</v>
      </c>
      <c r="M162" s="157" t="str" cm="1">
        <f t="array" ref="M162">IF(D162="Electric","--",IF(D162="Diesel",_xlfn._xlws.FILTER(DIESCH[CH Cap],(DIESCH[HP Bin]=I162)),""))</f>
        <v>--</v>
      </c>
      <c r="N162" s="157" t="str" cm="1">
        <f t="array" ref="N162">IF(D162="Electric","--",IF(D162="Gasoline",_xlfn._xlws.FILTER(LSICH[CH Cap],(LSICH[Fuel Type]=D162)*(LSICH[MY]=E162)),""))</f>
        <v>--</v>
      </c>
      <c r="O162" s="157">
        <f t="shared" si="35"/>
        <v>0</v>
      </c>
      <c r="P162" s="157">
        <f t="shared" si="36"/>
        <v>12796.235294117647</v>
      </c>
      <c r="Q162" s="157" t="str" cm="1">
        <f t="array" ref="Q162">IF(D162="Electric","--",IF(D162="Diesel",_xlfn._xlws.FILTER(ORDEF[HC-ZH (g/hp-hr)],(ORDEF[HP]=I162)*(ORDEF[Model_Year]=E162)),""))</f>
        <v>--</v>
      </c>
      <c r="R162" s="157" t="str" cm="1">
        <f t="array" ref="R162">IF(D162="Electric","--",IF(D162="Gasoline",_xlfn._xlws.FILTER(LSIEF[HC-ZH (g/hp-hr)],(LSIEF[Fuel]=D162)*(LSIEF[HP Bin]=I162)*(LSIEF[Model Year]=E162)),""))</f>
        <v>--</v>
      </c>
      <c r="S162" s="158">
        <f t="shared" si="37"/>
        <v>0</v>
      </c>
      <c r="T162" s="159" t="str" cm="1">
        <f t="array" ref="T162">IF(D162="Electric","--",IF(D162="Diesel",_xlfn._xlws.FILTER(ORDEF[HCDR],(ORDEF[HP]=I162)*(ORDEF[Model_Year]=E162),),""))</f>
        <v>--</v>
      </c>
      <c r="U162" s="159" t="str" cm="1">
        <f t="array" ref="U162">IF(D162="Electric","--",IF(D162="Gasoline",_xlfn._xlws.FILTER(LSIEF[HC DR],(LSIEF[Fuel]=D162)*(LSIEF[HP Bin]=I162)*(LSIEF[Model Year]=E162)),""))</f>
        <v>--</v>
      </c>
      <c r="V162" s="159">
        <f t="shared" si="38"/>
        <v>0</v>
      </c>
      <c r="W162" s="158" t="str" cm="1">
        <f t="array" ref="W162">IF(D162="Electric","--",IF(D162="Diesel",_xlfn._xlws.FILTER(ORDEF[NOXzh],(ORDEF[HP]=I162)*(ORDEF[Model_Year]=E162)),""))</f>
        <v>--</v>
      </c>
      <c r="X162" s="158" t="str" cm="1">
        <f t="array" ref="X162">IF(D162="Electric","--",IF(D162="Gasoline",_xlfn._xlws.FILTER(LSIEF[NOX-ZH (g/hp-hr)],(LSIEF[Fuel]=D162)*(LSIEF[HP Bin]=I162)*(LSIEF[Model Year]=E162)),""))</f>
        <v>--</v>
      </c>
      <c r="Y162" s="158">
        <f t="shared" si="39"/>
        <v>0</v>
      </c>
      <c r="Z162" s="159" t="str" cm="1">
        <f t="array" ref="Z162">IF(D162="Electric","--",IF(D162="Diesel",_xlfn._xlws.FILTER(ORDEF[NOXdr],(ORDEF[HP]=I162)*(ORDEF[Model_Year]=E162)),""))</f>
        <v>--</v>
      </c>
      <c r="AA162" s="159" t="str" cm="1">
        <f t="array" ref="AA162">IF(E162="Electric","--",IF(D162="Gasoline",_xlfn._xlws.FILTER(LSIEF[NOX DR],(LSIEF[Fuel]=D162)*(LSIEF[HP Bin]=I162)*(LSIEF[Model Year]=E162)),""))</f>
        <v/>
      </c>
      <c r="AB162" s="159">
        <f t="shared" si="40"/>
        <v>0</v>
      </c>
      <c r="AC162" s="158" t="str" cm="1">
        <f t="array" ref="AC162">IF(D162="Electric","--",IF(D162="Diesel",_xlfn._xlws.FILTER(DFCF[Fuel_HC],(DFCF[MY]=E162)),""))</f>
        <v>--</v>
      </c>
      <c r="AD162" s="158" t="str" cm="1">
        <f t="array" ref="AD162">IF(D162="Electric","--",IF(D162="Gasoline",_xlfn._xlws.FILTER(GFCF[Fuel_HC],(GFCF[MY]=E162)),""))</f>
        <v>--</v>
      </c>
      <c r="AE162" s="158">
        <f t="shared" si="41"/>
        <v>0</v>
      </c>
      <c r="AF162" s="157" t="str" cm="1">
        <f t="array" ref="AF162">IF(D162="Electric","--",IF(D162="Diesel",_xlfn._xlws.FILTER(DFCF[Fuel_NOX],(DFCF[MY]=E162)),""))</f>
        <v>--</v>
      </c>
      <c r="AG162" s="157" t="str" cm="1">
        <f t="array" ref="AG162">IF(D162="Electric","--",IF(D162="Gasoline",_xlfn._xlws.FILTER(GFCF[Fuel_NOX],(GFCF[MY]=E162)),""))</f>
        <v>--</v>
      </c>
      <c r="AH162" s="157">
        <f t="shared" si="42"/>
        <v>0</v>
      </c>
      <c r="AI162" s="158">
        <f t="shared" si="43"/>
        <v>0</v>
      </c>
      <c r="AJ162" s="158">
        <f t="shared" si="44"/>
        <v>0</v>
      </c>
      <c r="AK162" s="158" t="str">
        <f t="shared" si="45"/>
        <v>--</v>
      </c>
      <c r="AL162" s="158" t="str">
        <f t="shared" si="46"/>
        <v>--</v>
      </c>
      <c r="AM162" s="158" t="str">
        <f t="shared" si="47"/>
        <v>--</v>
      </c>
      <c r="AN162" s="158" t="str">
        <f t="shared" si="48"/>
        <v>--</v>
      </c>
      <c r="AO162" s="158" t="str">
        <f t="shared" si="49"/>
        <v>--</v>
      </c>
      <c r="AP162" s="157"/>
      <c r="AS162" s="44"/>
    </row>
    <row r="163" spans="1:45" s="47" customFormat="1" x14ac:dyDescent="0.35">
      <c r="A163" s="157">
        <v>162</v>
      </c>
      <c r="B163" s="157">
        <v>884</v>
      </c>
      <c r="C163" s="157" t="s">
        <v>128</v>
      </c>
      <c r="D163" s="157" t="s">
        <v>49</v>
      </c>
      <c r="E163" s="157">
        <v>1998</v>
      </c>
      <c r="F163" s="157">
        <v>60</v>
      </c>
      <c r="G163" s="157">
        <v>581.64705882352939</v>
      </c>
      <c r="H163" s="157"/>
      <c r="I163" s="157">
        <f t="shared" si="34"/>
        <v>75</v>
      </c>
      <c r="J163" s="157" t="str">
        <f>IF(D163="Electric","--",IF(D163="Diesel",VLOOKUP(C163,[2]ORDLF!A:B,2,FALSE),""))</f>
        <v>--</v>
      </c>
      <c r="K163" s="157" t="str">
        <f>IF(D163="Electric","--",IF(D163="Gasoline",VLOOKUP(C163,LSILF!A:C,3,FALSE),""))</f>
        <v>--</v>
      </c>
      <c r="L163" s="158">
        <f t="shared" si="50"/>
        <v>0</v>
      </c>
      <c r="M163" s="157" t="str" cm="1">
        <f t="array" ref="M163">IF(D163="Electric","--",IF(D163="Diesel",_xlfn._xlws.FILTER(DIESCH[CH Cap],(DIESCH[HP Bin]=I163)),""))</f>
        <v>--</v>
      </c>
      <c r="N163" s="157" t="str" cm="1">
        <f t="array" ref="N163">IF(D163="Electric","--",IF(D163="Gasoline",_xlfn._xlws.FILTER(LSICH[CH Cap],(LSICH[Fuel Type]=D163)*(LSICH[MY]=E163)),""))</f>
        <v>--</v>
      </c>
      <c r="O163" s="157">
        <f t="shared" si="35"/>
        <v>0</v>
      </c>
      <c r="P163" s="157">
        <f t="shared" si="36"/>
        <v>11051.294117647058</v>
      </c>
      <c r="Q163" s="157" t="str" cm="1">
        <f t="array" ref="Q163">IF(D163="Electric","--",IF(D163="Diesel",_xlfn._xlws.FILTER(ORDEF[HC-ZH (g/hp-hr)],(ORDEF[HP]=I163)*(ORDEF[Model_Year]=E163)),""))</f>
        <v>--</v>
      </c>
      <c r="R163" s="157" t="str" cm="1">
        <f t="array" ref="R163">IF(D163="Electric","--",IF(D163="Gasoline",_xlfn._xlws.FILTER(LSIEF[HC-ZH (g/hp-hr)],(LSIEF[Fuel]=D163)*(LSIEF[HP Bin]=I163)*(LSIEF[Model Year]=E163)),""))</f>
        <v>--</v>
      </c>
      <c r="S163" s="158">
        <f t="shared" si="37"/>
        <v>0</v>
      </c>
      <c r="T163" s="159" t="str" cm="1">
        <f t="array" ref="T163">IF(D163="Electric","--",IF(D163="Diesel",_xlfn._xlws.FILTER(ORDEF[HCDR],(ORDEF[HP]=I163)*(ORDEF[Model_Year]=E163),),""))</f>
        <v>--</v>
      </c>
      <c r="U163" s="159" t="str" cm="1">
        <f t="array" ref="U163">IF(D163="Electric","--",IF(D163="Gasoline",_xlfn._xlws.FILTER(LSIEF[HC DR],(LSIEF[Fuel]=D163)*(LSIEF[HP Bin]=I163)*(LSIEF[Model Year]=E163)),""))</f>
        <v>--</v>
      </c>
      <c r="V163" s="159">
        <f t="shared" si="38"/>
        <v>0</v>
      </c>
      <c r="W163" s="158" t="str" cm="1">
        <f t="array" ref="W163">IF(D163="Electric","--",IF(D163="Diesel",_xlfn._xlws.FILTER(ORDEF[NOXzh],(ORDEF[HP]=I163)*(ORDEF[Model_Year]=E163)),""))</f>
        <v>--</v>
      </c>
      <c r="X163" s="158" t="str" cm="1">
        <f t="array" ref="X163">IF(D163="Electric","--",IF(D163="Gasoline",_xlfn._xlws.FILTER(LSIEF[NOX-ZH (g/hp-hr)],(LSIEF[Fuel]=D163)*(LSIEF[HP Bin]=I163)*(LSIEF[Model Year]=E163)),""))</f>
        <v>--</v>
      </c>
      <c r="Y163" s="158">
        <f t="shared" si="39"/>
        <v>0</v>
      </c>
      <c r="Z163" s="159" t="str" cm="1">
        <f t="array" ref="Z163">IF(D163="Electric","--",IF(D163="Diesel",_xlfn._xlws.FILTER(ORDEF[NOXdr],(ORDEF[HP]=I163)*(ORDEF[Model_Year]=E163)),""))</f>
        <v>--</v>
      </c>
      <c r="AA163" s="159" t="str" cm="1">
        <f t="array" ref="AA163">IF(E163="Electric","--",IF(D163="Gasoline",_xlfn._xlws.FILTER(LSIEF[NOX DR],(LSIEF[Fuel]=D163)*(LSIEF[HP Bin]=I163)*(LSIEF[Model Year]=E163)),""))</f>
        <v/>
      </c>
      <c r="AB163" s="159">
        <f t="shared" si="40"/>
        <v>0</v>
      </c>
      <c r="AC163" s="158" t="str" cm="1">
        <f t="array" ref="AC163">IF(D163="Electric","--",IF(D163="Diesel",_xlfn._xlws.FILTER(DFCF[Fuel_HC],(DFCF[MY]=E163)),""))</f>
        <v>--</v>
      </c>
      <c r="AD163" s="158" t="str" cm="1">
        <f t="array" ref="AD163">IF(D163="Electric","--",IF(D163="Gasoline",_xlfn._xlws.FILTER(GFCF[Fuel_HC],(GFCF[MY]=E163)),""))</f>
        <v>--</v>
      </c>
      <c r="AE163" s="158">
        <f t="shared" si="41"/>
        <v>0</v>
      </c>
      <c r="AF163" s="157" t="str" cm="1">
        <f t="array" ref="AF163">IF(D163="Electric","--",IF(D163="Diesel",_xlfn._xlws.FILTER(DFCF[Fuel_NOX],(DFCF[MY]=E163)),""))</f>
        <v>--</v>
      </c>
      <c r="AG163" s="157" t="str" cm="1">
        <f t="array" ref="AG163">IF(D163="Electric","--",IF(D163="Gasoline",_xlfn._xlws.FILTER(GFCF[Fuel_NOX],(GFCF[MY]=E163)),""))</f>
        <v>--</v>
      </c>
      <c r="AH163" s="157">
        <f t="shared" si="42"/>
        <v>0</v>
      </c>
      <c r="AI163" s="158">
        <f t="shared" si="43"/>
        <v>0</v>
      </c>
      <c r="AJ163" s="158">
        <f t="shared" si="44"/>
        <v>0</v>
      </c>
      <c r="AK163" s="158" t="str">
        <f t="shared" si="45"/>
        <v>--</v>
      </c>
      <c r="AL163" s="158" t="str">
        <f t="shared" si="46"/>
        <v>--</v>
      </c>
      <c r="AM163" s="158" t="str">
        <f t="shared" si="47"/>
        <v>--</v>
      </c>
      <c r="AN163" s="158" t="str">
        <f t="shared" si="48"/>
        <v>--</v>
      </c>
      <c r="AO163" s="158" t="str">
        <f t="shared" si="49"/>
        <v>--</v>
      </c>
      <c r="AP163" s="157"/>
      <c r="AS163" s="44"/>
    </row>
    <row r="164" spans="1:45" s="47" customFormat="1" x14ac:dyDescent="0.35">
      <c r="A164" s="157">
        <v>163</v>
      </c>
      <c r="B164" s="157">
        <v>885</v>
      </c>
      <c r="C164" s="157" t="s">
        <v>128</v>
      </c>
      <c r="D164" s="157" t="s">
        <v>49</v>
      </c>
      <c r="E164" s="157">
        <v>1998</v>
      </c>
      <c r="F164" s="157">
        <v>60</v>
      </c>
      <c r="G164" s="157">
        <v>581.64705882352939</v>
      </c>
      <c r="H164" s="157"/>
      <c r="I164" s="157">
        <f t="shared" si="34"/>
        <v>75</v>
      </c>
      <c r="J164" s="157" t="str">
        <f>IF(D164="Electric","--",IF(D164="Diesel",VLOOKUP(C164,[2]ORDLF!A:B,2,FALSE),""))</f>
        <v>--</v>
      </c>
      <c r="K164" s="157" t="str">
        <f>IF(D164="Electric","--",IF(D164="Gasoline",VLOOKUP(C164,LSILF!A:C,3,FALSE),""))</f>
        <v>--</v>
      </c>
      <c r="L164" s="158">
        <f t="shared" si="50"/>
        <v>0</v>
      </c>
      <c r="M164" s="157" t="str" cm="1">
        <f t="array" ref="M164">IF(D164="Electric","--",IF(D164="Diesel",_xlfn._xlws.FILTER(DIESCH[CH Cap],(DIESCH[HP Bin]=I164)),""))</f>
        <v>--</v>
      </c>
      <c r="N164" s="157" t="str" cm="1">
        <f t="array" ref="N164">IF(D164="Electric","--",IF(D164="Gasoline",_xlfn._xlws.FILTER(LSICH[CH Cap],(LSICH[Fuel Type]=D164)*(LSICH[MY]=E164)),""))</f>
        <v>--</v>
      </c>
      <c r="O164" s="157">
        <f t="shared" si="35"/>
        <v>0</v>
      </c>
      <c r="P164" s="157">
        <f t="shared" si="36"/>
        <v>11051.294117647058</v>
      </c>
      <c r="Q164" s="157" t="str" cm="1">
        <f t="array" ref="Q164">IF(D164="Electric","--",IF(D164="Diesel",_xlfn._xlws.FILTER(ORDEF[HC-ZH (g/hp-hr)],(ORDEF[HP]=I164)*(ORDEF[Model_Year]=E164)),""))</f>
        <v>--</v>
      </c>
      <c r="R164" s="157" t="str" cm="1">
        <f t="array" ref="R164">IF(D164="Electric","--",IF(D164="Gasoline",_xlfn._xlws.FILTER(LSIEF[HC-ZH (g/hp-hr)],(LSIEF[Fuel]=D164)*(LSIEF[HP Bin]=I164)*(LSIEF[Model Year]=E164)),""))</f>
        <v>--</v>
      </c>
      <c r="S164" s="158">
        <f t="shared" si="37"/>
        <v>0</v>
      </c>
      <c r="T164" s="159" t="str" cm="1">
        <f t="array" ref="T164">IF(D164="Electric","--",IF(D164="Diesel",_xlfn._xlws.FILTER(ORDEF[HCDR],(ORDEF[HP]=I164)*(ORDEF[Model_Year]=E164),),""))</f>
        <v>--</v>
      </c>
      <c r="U164" s="159" t="str" cm="1">
        <f t="array" ref="U164">IF(D164="Electric","--",IF(D164="Gasoline",_xlfn._xlws.FILTER(LSIEF[HC DR],(LSIEF[Fuel]=D164)*(LSIEF[HP Bin]=I164)*(LSIEF[Model Year]=E164)),""))</f>
        <v>--</v>
      </c>
      <c r="V164" s="159">
        <f t="shared" si="38"/>
        <v>0</v>
      </c>
      <c r="W164" s="158" t="str" cm="1">
        <f t="array" ref="W164">IF(D164="Electric","--",IF(D164="Diesel",_xlfn._xlws.FILTER(ORDEF[NOXzh],(ORDEF[HP]=I164)*(ORDEF[Model_Year]=E164)),""))</f>
        <v>--</v>
      </c>
      <c r="X164" s="158" t="str" cm="1">
        <f t="array" ref="X164">IF(D164="Electric","--",IF(D164="Gasoline",_xlfn._xlws.FILTER(LSIEF[NOX-ZH (g/hp-hr)],(LSIEF[Fuel]=D164)*(LSIEF[HP Bin]=I164)*(LSIEF[Model Year]=E164)),""))</f>
        <v>--</v>
      </c>
      <c r="Y164" s="158">
        <f t="shared" si="39"/>
        <v>0</v>
      </c>
      <c r="Z164" s="159" t="str" cm="1">
        <f t="array" ref="Z164">IF(D164="Electric","--",IF(D164="Diesel",_xlfn._xlws.FILTER(ORDEF[NOXdr],(ORDEF[HP]=I164)*(ORDEF[Model_Year]=E164)),""))</f>
        <v>--</v>
      </c>
      <c r="AA164" s="159" t="str" cm="1">
        <f t="array" ref="AA164">IF(E164="Electric","--",IF(D164="Gasoline",_xlfn._xlws.FILTER(LSIEF[NOX DR],(LSIEF[Fuel]=D164)*(LSIEF[HP Bin]=I164)*(LSIEF[Model Year]=E164)),""))</f>
        <v/>
      </c>
      <c r="AB164" s="159">
        <f t="shared" si="40"/>
        <v>0</v>
      </c>
      <c r="AC164" s="158" t="str" cm="1">
        <f t="array" ref="AC164">IF(D164="Electric","--",IF(D164="Diesel",_xlfn._xlws.FILTER(DFCF[Fuel_HC],(DFCF[MY]=E164)),""))</f>
        <v>--</v>
      </c>
      <c r="AD164" s="158" t="str" cm="1">
        <f t="array" ref="AD164">IF(D164="Electric","--",IF(D164="Gasoline",_xlfn._xlws.FILTER(GFCF[Fuel_HC],(GFCF[MY]=E164)),""))</f>
        <v>--</v>
      </c>
      <c r="AE164" s="158">
        <f t="shared" si="41"/>
        <v>0</v>
      </c>
      <c r="AF164" s="157" t="str" cm="1">
        <f t="array" ref="AF164">IF(D164="Electric","--",IF(D164="Diesel",_xlfn._xlws.FILTER(DFCF[Fuel_NOX],(DFCF[MY]=E164)),""))</f>
        <v>--</v>
      </c>
      <c r="AG164" s="157" t="str" cm="1">
        <f t="array" ref="AG164">IF(D164="Electric","--",IF(D164="Gasoline",_xlfn._xlws.FILTER(GFCF[Fuel_NOX],(GFCF[MY]=E164)),""))</f>
        <v>--</v>
      </c>
      <c r="AH164" s="157">
        <f t="shared" si="42"/>
        <v>0</v>
      </c>
      <c r="AI164" s="158">
        <f t="shared" si="43"/>
        <v>0</v>
      </c>
      <c r="AJ164" s="158">
        <f t="shared" si="44"/>
        <v>0</v>
      </c>
      <c r="AK164" s="158" t="str">
        <f t="shared" si="45"/>
        <v>--</v>
      </c>
      <c r="AL164" s="158" t="str">
        <f t="shared" si="46"/>
        <v>--</v>
      </c>
      <c r="AM164" s="158" t="str">
        <f t="shared" si="47"/>
        <v>--</v>
      </c>
      <c r="AN164" s="158" t="str">
        <f t="shared" si="48"/>
        <v>--</v>
      </c>
      <c r="AO164" s="158" t="str">
        <f t="shared" si="49"/>
        <v>--</v>
      </c>
      <c r="AP164" s="157"/>
      <c r="AS164" s="44"/>
    </row>
    <row r="165" spans="1:45" s="47" customFormat="1" x14ac:dyDescent="0.35">
      <c r="A165" s="157">
        <v>164</v>
      </c>
      <c r="B165" s="157">
        <v>886</v>
      </c>
      <c r="C165" s="157" t="s">
        <v>128</v>
      </c>
      <c r="D165" s="157" t="s">
        <v>49</v>
      </c>
      <c r="E165" s="157">
        <v>1999</v>
      </c>
      <c r="F165" s="157">
        <v>60</v>
      </c>
      <c r="G165" s="157">
        <v>581.64705882352939</v>
      </c>
      <c r="H165" s="157"/>
      <c r="I165" s="157">
        <f t="shared" si="34"/>
        <v>75</v>
      </c>
      <c r="J165" s="157" t="str">
        <f>IF(D165="Electric","--",IF(D165="Diesel",VLOOKUP(C165,[2]ORDLF!A:B,2,FALSE),""))</f>
        <v>--</v>
      </c>
      <c r="K165" s="157" t="str">
        <f>IF(D165="Electric","--",IF(D165="Gasoline",VLOOKUP(C165,LSILF!A:C,3,FALSE),""))</f>
        <v>--</v>
      </c>
      <c r="L165" s="158">
        <f t="shared" si="50"/>
        <v>0</v>
      </c>
      <c r="M165" s="157" t="str" cm="1">
        <f t="array" ref="M165">IF(D165="Electric","--",IF(D165="Diesel",_xlfn._xlws.FILTER(DIESCH[CH Cap],(DIESCH[HP Bin]=I165)),""))</f>
        <v>--</v>
      </c>
      <c r="N165" s="157" t="str" cm="1">
        <f t="array" ref="N165">IF(D165="Electric","--",IF(D165="Gasoline",_xlfn._xlws.FILTER(LSICH[CH Cap],(LSICH[Fuel Type]=D165)*(LSICH[MY]=E165)),""))</f>
        <v>--</v>
      </c>
      <c r="O165" s="157">
        <f t="shared" si="35"/>
        <v>0</v>
      </c>
      <c r="P165" s="157">
        <f t="shared" si="36"/>
        <v>10469.64705882353</v>
      </c>
      <c r="Q165" s="157" t="str" cm="1">
        <f t="array" ref="Q165">IF(D165="Electric","--",IF(D165="Diesel",_xlfn._xlws.FILTER(ORDEF[HC-ZH (g/hp-hr)],(ORDEF[HP]=I165)*(ORDEF[Model_Year]=E165)),""))</f>
        <v>--</v>
      </c>
      <c r="R165" s="157" t="str" cm="1">
        <f t="array" ref="R165">IF(D165="Electric","--",IF(D165="Gasoline",_xlfn._xlws.FILTER(LSIEF[HC-ZH (g/hp-hr)],(LSIEF[Fuel]=D165)*(LSIEF[HP Bin]=I165)*(LSIEF[Model Year]=E165)),""))</f>
        <v>--</v>
      </c>
      <c r="S165" s="158">
        <f t="shared" si="37"/>
        <v>0</v>
      </c>
      <c r="T165" s="159" t="str" cm="1">
        <f t="array" ref="T165">IF(D165="Electric","--",IF(D165="Diesel",_xlfn._xlws.FILTER(ORDEF[HCDR],(ORDEF[HP]=I165)*(ORDEF[Model_Year]=E165),),""))</f>
        <v>--</v>
      </c>
      <c r="U165" s="159" t="str" cm="1">
        <f t="array" ref="U165">IF(D165="Electric","--",IF(D165="Gasoline",_xlfn._xlws.FILTER(LSIEF[HC DR],(LSIEF[Fuel]=D165)*(LSIEF[HP Bin]=I165)*(LSIEF[Model Year]=E165)),""))</f>
        <v>--</v>
      </c>
      <c r="V165" s="159">
        <f t="shared" si="38"/>
        <v>0</v>
      </c>
      <c r="W165" s="158" t="str" cm="1">
        <f t="array" ref="W165">IF(D165="Electric","--",IF(D165="Diesel",_xlfn._xlws.FILTER(ORDEF[NOXzh],(ORDEF[HP]=I165)*(ORDEF[Model_Year]=E165)),""))</f>
        <v>--</v>
      </c>
      <c r="X165" s="158" t="str" cm="1">
        <f t="array" ref="X165">IF(D165="Electric","--",IF(D165="Gasoline",_xlfn._xlws.FILTER(LSIEF[NOX-ZH (g/hp-hr)],(LSIEF[Fuel]=D165)*(LSIEF[HP Bin]=I165)*(LSIEF[Model Year]=E165)),""))</f>
        <v>--</v>
      </c>
      <c r="Y165" s="158">
        <f t="shared" si="39"/>
        <v>0</v>
      </c>
      <c r="Z165" s="159" t="str" cm="1">
        <f t="array" ref="Z165">IF(D165="Electric","--",IF(D165="Diesel",_xlfn._xlws.FILTER(ORDEF[NOXdr],(ORDEF[HP]=I165)*(ORDEF[Model_Year]=E165)),""))</f>
        <v>--</v>
      </c>
      <c r="AA165" s="159" t="str" cm="1">
        <f t="array" ref="AA165">IF(E165="Electric","--",IF(D165="Gasoline",_xlfn._xlws.FILTER(LSIEF[NOX DR],(LSIEF[Fuel]=D165)*(LSIEF[HP Bin]=I165)*(LSIEF[Model Year]=E165)),""))</f>
        <v/>
      </c>
      <c r="AB165" s="159">
        <f t="shared" si="40"/>
        <v>0</v>
      </c>
      <c r="AC165" s="158" t="str" cm="1">
        <f t="array" ref="AC165">IF(D165="Electric","--",IF(D165="Diesel",_xlfn._xlws.FILTER(DFCF[Fuel_HC],(DFCF[MY]=E165)),""))</f>
        <v>--</v>
      </c>
      <c r="AD165" s="158" t="str" cm="1">
        <f t="array" ref="AD165">IF(D165="Electric","--",IF(D165="Gasoline",_xlfn._xlws.FILTER(GFCF[Fuel_HC],(GFCF[MY]=E165)),""))</f>
        <v>--</v>
      </c>
      <c r="AE165" s="158">
        <f t="shared" si="41"/>
        <v>0</v>
      </c>
      <c r="AF165" s="157" t="str" cm="1">
        <f t="array" ref="AF165">IF(D165="Electric","--",IF(D165="Diesel",_xlfn._xlws.FILTER(DFCF[Fuel_NOX],(DFCF[MY]=E165)),""))</f>
        <v>--</v>
      </c>
      <c r="AG165" s="157" t="str" cm="1">
        <f t="array" ref="AG165">IF(D165="Electric","--",IF(D165="Gasoline",_xlfn._xlws.FILTER(GFCF[Fuel_NOX],(GFCF[MY]=E165)),""))</f>
        <v>--</v>
      </c>
      <c r="AH165" s="157">
        <f t="shared" si="42"/>
        <v>0</v>
      </c>
      <c r="AI165" s="158">
        <f t="shared" si="43"/>
        <v>0</v>
      </c>
      <c r="AJ165" s="158">
        <f t="shared" si="44"/>
        <v>0</v>
      </c>
      <c r="AK165" s="158" t="str">
        <f t="shared" si="45"/>
        <v>--</v>
      </c>
      <c r="AL165" s="158" t="str">
        <f t="shared" si="46"/>
        <v>--</v>
      </c>
      <c r="AM165" s="158" t="str">
        <f t="shared" si="47"/>
        <v>--</v>
      </c>
      <c r="AN165" s="158" t="str">
        <f t="shared" si="48"/>
        <v>--</v>
      </c>
      <c r="AO165" s="158" t="str">
        <f t="shared" si="49"/>
        <v>--</v>
      </c>
      <c r="AP165" s="157"/>
      <c r="AS165" s="44"/>
    </row>
    <row r="166" spans="1:45" s="47" customFormat="1" x14ac:dyDescent="0.35">
      <c r="A166" s="157">
        <v>165</v>
      </c>
      <c r="B166" s="157">
        <v>887</v>
      </c>
      <c r="C166" s="157" t="s">
        <v>128</v>
      </c>
      <c r="D166" s="157" t="s">
        <v>49</v>
      </c>
      <c r="E166" s="157">
        <v>1999</v>
      </c>
      <c r="F166" s="157">
        <v>60</v>
      </c>
      <c r="G166" s="157">
        <v>581.64705882352939</v>
      </c>
      <c r="H166" s="157"/>
      <c r="I166" s="157">
        <f t="shared" si="34"/>
        <v>75</v>
      </c>
      <c r="J166" s="157" t="str">
        <f>IF(D166="Electric","--",IF(D166="Diesel",VLOOKUP(C166,[2]ORDLF!A:B,2,FALSE),""))</f>
        <v>--</v>
      </c>
      <c r="K166" s="157" t="str">
        <f>IF(D166="Electric","--",IF(D166="Gasoline",VLOOKUP(C166,LSILF!A:C,3,FALSE),""))</f>
        <v>--</v>
      </c>
      <c r="L166" s="158">
        <f t="shared" si="50"/>
        <v>0</v>
      </c>
      <c r="M166" s="157" t="str" cm="1">
        <f t="array" ref="M166">IF(D166="Electric","--",IF(D166="Diesel",_xlfn._xlws.FILTER(DIESCH[CH Cap],(DIESCH[HP Bin]=I166)),""))</f>
        <v>--</v>
      </c>
      <c r="N166" s="157" t="str" cm="1">
        <f t="array" ref="N166">IF(D166="Electric","--",IF(D166="Gasoline",_xlfn._xlws.FILTER(LSICH[CH Cap],(LSICH[Fuel Type]=D166)*(LSICH[MY]=E166)),""))</f>
        <v>--</v>
      </c>
      <c r="O166" s="157">
        <f t="shared" si="35"/>
        <v>0</v>
      </c>
      <c r="P166" s="157">
        <f t="shared" si="36"/>
        <v>10469.64705882353</v>
      </c>
      <c r="Q166" s="157" t="str" cm="1">
        <f t="array" ref="Q166">IF(D166="Electric","--",IF(D166="Diesel",_xlfn._xlws.FILTER(ORDEF[HC-ZH (g/hp-hr)],(ORDEF[HP]=I166)*(ORDEF[Model_Year]=E166)),""))</f>
        <v>--</v>
      </c>
      <c r="R166" s="157" t="str" cm="1">
        <f t="array" ref="R166">IF(D166="Electric","--",IF(D166="Gasoline",_xlfn._xlws.FILTER(LSIEF[HC-ZH (g/hp-hr)],(LSIEF[Fuel]=D166)*(LSIEF[HP Bin]=I166)*(LSIEF[Model Year]=E166)),""))</f>
        <v>--</v>
      </c>
      <c r="S166" s="158">
        <f t="shared" si="37"/>
        <v>0</v>
      </c>
      <c r="T166" s="159" t="str" cm="1">
        <f t="array" ref="T166">IF(D166="Electric","--",IF(D166="Diesel",_xlfn._xlws.FILTER(ORDEF[HCDR],(ORDEF[HP]=I166)*(ORDEF[Model_Year]=E166),),""))</f>
        <v>--</v>
      </c>
      <c r="U166" s="159" t="str" cm="1">
        <f t="array" ref="U166">IF(D166="Electric","--",IF(D166="Gasoline",_xlfn._xlws.FILTER(LSIEF[HC DR],(LSIEF[Fuel]=D166)*(LSIEF[HP Bin]=I166)*(LSIEF[Model Year]=E166)),""))</f>
        <v>--</v>
      </c>
      <c r="V166" s="159">
        <f t="shared" si="38"/>
        <v>0</v>
      </c>
      <c r="W166" s="158" t="str" cm="1">
        <f t="array" ref="W166">IF(D166="Electric","--",IF(D166="Diesel",_xlfn._xlws.FILTER(ORDEF[NOXzh],(ORDEF[HP]=I166)*(ORDEF[Model_Year]=E166)),""))</f>
        <v>--</v>
      </c>
      <c r="X166" s="158" t="str" cm="1">
        <f t="array" ref="X166">IF(D166="Electric","--",IF(D166="Gasoline",_xlfn._xlws.FILTER(LSIEF[NOX-ZH (g/hp-hr)],(LSIEF[Fuel]=D166)*(LSIEF[HP Bin]=I166)*(LSIEF[Model Year]=E166)),""))</f>
        <v>--</v>
      </c>
      <c r="Y166" s="158">
        <f t="shared" si="39"/>
        <v>0</v>
      </c>
      <c r="Z166" s="159" t="str" cm="1">
        <f t="array" ref="Z166">IF(D166="Electric","--",IF(D166="Diesel",_xlfn._xlws.FILTER(ORDEF[NOXdr],(ORDEF[HP]=I166)*(ORDEF[Model_Year]=E166)),""))</f>
        <v>--</v>
      </c>
      <c r="AA166" s="159" t="str" cm="1">
        <f t="array" ref="AA166">IF(E166="Electric","--",IF(D166="Gasoline",_xlfn._xlws.FILTER(LSIEF[NOX DR],(LSIEF[Fuel]=D166)*(LSIEF[HP Bin]=I166)*(LSIEF[Model Year]=E166)),""))</f>
        <v/>
      </c>
      <c r="AB166" s="159">
        <f t="shared" si="40"/>
        <v>0</v>
      </c>
      <c r="AC166" s="158" t="str" cm="1">
        <f t="array" ref="AC166">IF(D166="Electric","--",IF(D166="Diesel",_xlfn._xlws.FILTER(DFCF[Fuel_HC],(DFCF[MY]=E166)),""))</f>
        <v>--</v>
      </c>
      <c r="AD166" s="158" t="str" cm="1">
        <f t="array" ref="AD166">IF(D166="Electric","--",IF(D166="Gasoline",_xlfn._xlws.FILTER(GFCF[Fuel_HC],(GFCF[MY]=E166)),""))</f>
        <v>--</v>
      </c>
      <c r="AE166" s="158">
        <f t="shared" si="41"/>
        <v>0</v>
      </c>
      <c r="AF166" s="157" t="str" cm="1">
        <f t="array" ref="AF166">IF(D166="Electric","--",IF(D166="Diesel",_xlfn._xlws.FILTER(DFCF[Fuel_NOX],(DFCF[MY]=E166)),""))</f>
        <v>--</v>
      </c>
      <c r="AG166" s="157" t="str" cm="1">
        <f t="array" ref="AG166">IF(D166="Electric","--",IF(D166="Gasoline",_xlfn._xlws.FILTER(GFCF[Fuel_NOX],(GFCF[MY]=E166)),""))</f>
        <v>--</v>
      </c>
      <c r="AH166" s="157">
        <f t="shared" si="42"/>
        <v>0</v>
      </c>
      <c r="AI166" s="158">
        <f t="shared" si="43"/>
        <v>0</v>
      </c>
      <c r="AJ166" s="158">
        <f t="shared" si="44"/>
        <v>0</v>
      </c>
      <c r="AK166" s="158" t="str">
        <f t="shared" si="45"/>
        <v>--</v>
      </c>
      <c r="AL166" s="158" t="str">
        <f t="shared" si="46"/>
        <v>--</v>
      </c>
      <c r="AM166" s="158" t="str">
        <f t="shared" si="47"/>
        <v>--</v>
      </c>
      <c r="AN166" s="158" t="str">
        <f t="shared" si="48"/>
        <v>--</v>
      </c>
      <c r="AO166" s="158" t="str">
        <f t="shared" si="49"/>
        <v>--</v>
      </c>
      <c r="AP166" s="157"/>
      <c r="AS166" s="44"/>
    </row>
    <row r="167" spans="1:45" s="47" customFormat="1" x14ac:dyDescent="0.35">
      <c r="A167" s="157">
        <v>166</v>
      </c>
      <c r="B167" s="157">
        <v>47914</v>
      </c>
      <c r="C167" s="157" t="s">
        <v>128</v>
      </c>
      <c r="D167" s="157" t="s">
        <v>49</v>
      </c>
      <c r="E167" s="157">
        <v>1999</v>
      </c>
      <c r="F167" s="157">
        <v>85</v>
      </c>
      <c r="G167" s="157">
        <v>581.64705882352939</v>
      </c>
      <c r="H167" s="157"/>
      <c r="I167" s="157">
        <f t="shared" si="34"/>
        <v>100</v>
      </c>
      <c r="J167" s="157" t="str">
        <f>IF(D167="Electric","--",IF(D167="Diesel",VLOOKUP(C167,[2]ORDLF!A:B,2,FALSE),""))</f>
        <v>--</v>
      </c>
      <c r="K167" s="157" t="str">
        <f>IF(D167="Electric","--",IF(D167="Gasoline",VLOOKUP(C167,LSILF!A:C,3,FALSE),""))</f>
        <v>--</v>
      </c>
      <c r="L167" s="158">
        <f t="shared" si="50"/>
        <v>0</v>
      </c>
      <c r="M167" s="157" t="str" cm="1">
        <f t="array" ref="M167">IF(D167="Electric","--",IF(D167="Diesel",_xlfn._xlws.FILTER(DIESCH[CH Cap],(DIESCH[HP Bin]=I167)),""))</f>
        <v>--</v>
      </c>
      <c r="N167" s="157" t="str" cm="1">
        <f t="array" ref="N167">IF(D167="Electric","--",IF(D167="Gasoline",_xlfn._xlws.FILTER(LSICH[CH Cap],(LSICH[Fuel Type]=D167)*(LSICH[MY]=E167)),""))</f>
        <v>--</v>
      </c>
      <c r="O167" s="157">
        <f t="shared" si="35"/>
        <v>0</v>
      </c>
      <c r="P167" s="157">
        <f t="shared" si="36"/>
        <v>10469.64705882353</v>
      </c>
      <c r="Q167" s="157" t="str" cm="1">
        <f t="array" ref="Q167">IF(D167="Electric","--",IF(D167="Diesel",_xlfn._xlws.FILTER(ORDEF[HC-ZH (g/hp-hr)],(ORDEF[HP]=I167)*(ORDEF[Model_Year]=E167)),""))</f>
        <v>--</v>
      </c>
      <c r="R167" s="157" t="str" cm="1">
        <f t="array" ref="R167">IF(D167="Electric","--",IF(D167="Gasoline",_xlfn._xlws.FILTER(LSIEF[HC-ZH (g/hp-hr)],(LSIEF[Fuel]=D167)*(LSIEF[HP Bin]=I167)*(LSIEF[Model Year]=E167)),""))</f>
        <v>--</v>
      </c>
      <c r="S167" s="158">
        <f t="shared" si="37"/>
        <v>0</v>
      </c>
      <c r="T167" s="159" t="str" cm="1">
        <f t="array" ref="T167">IF(D167="Electric","--",IF(D167="Diesel",_xlfn._xlws.FILTER(ORDEF[HCDR],(ORDEF[HP]=I167)*(ORDEF[Model_Year]=E167),),""))</f>
        <v>--</v>
      </c>
      <c r="U167" s="159" t="str" cm="1">
        <f t="array" ref="U167">IF(D167="Electric","--",IF(D167="Gasoline",_xlfn._xlws.FILTER(LSIEF[HC DR],(LSIEF[Fuel]=D167)*(LSIEF[HP Bin]=I167)*(LSIEF[Model Year]=E167)),""))</f>
        <v>--</v>
      </c>
      <c r="V167" s="159">
        <f t="shared" si="38"/>
        <v>0</v>
      </c>
      <c r="W167" s="158" t="str" cm="1">
        <f t="array" ref="W167">IF(D167="Electric","--",IF(D167="Diesel",_xlfn._xlws.FILTER(ORDEF[NOXzh],(ORDEF[HP]=I167)*(ORDEF[Model_Year]=E167)),""))</f>
        <v>--</v>
      </c>
      <c r="X167" s="158" t="str" cm="1">
        <f t="array" ref="X167">IF(D167="Electric","--",IF(D167="Gasoline",_xlfn._xlws.FILTER(LSIEF[NOX-ZH (g/hp-hr)],(LSIEF[Fuel]=D167)*(LSIEF[HP Bin]=I167)*(LSIEF[Model Year]=E167)),""))</f>
        <v>--</v>
      </c>
      <c r="Y167" s="158">
        <f t="shared" si="39"/>
        <v>0</v>
      </c>
      <c r="Z167" s="159" t="str" cm="1">
        <f t="array" ref="Z167">IF(D167="Electric","--",IF(D167="Diesel",_xlfn._xlws.FILTER(ORDEF[NOXdr],(ORDEF[HP]=I167)*(ORDEF[Model_Year]=E167)),""))</f>
        <v>--</v>
      </c>
      <c r="AA167" s="159" t="str" cm="1">
        <f t="array" ref="AA167">IF(E167="Electric","--",IF(D167="Gasoline",_xlfn._xlws.FILTER(LSIEF[NOX DR],(LSIEF[Fuel]=D167)*(LSIEF[HP Bin]=I167)*(LSIEF[Model Year]=E167)),""))</f>
        <v/>
      </c>
      <c r="AB167" s="159">
        <f t="shared" si="40"/>
        <v>0</v>
      </c>
      <c r="AC167" s="158" t="str" cm="1">
        <f t="array" ref="AC167">IF(D167="Electric","--",IF(D167="Diesel",_xlfn._xlws.FILTER(DFCF[Fuel_HC],(DFCF[MY]=E167)),""))</f>
        <v>--</v>
      </c>
      <c r="AD167" s="158" t="str" cm="1">
        <f t="array" ref="AD167">IF(D167="Electric","--",IF(D167="Gasoline",_xlfn._xlws.FILTER(GFCF[Fuel_HC],(GFCF[MY]=E167)),""))</f>
        <v>--</v>
      </c>
      <c r="AE167" s="158">
        <f t="shared" si="41"/>
        <v>0</v>
      </c>
      <c r="AF167" s="157" t="str" cm="1">
        <f t="array" ref="AF167">IF(D167="Electric","--",IF(D167="Diesel",_xlfn._xlws.FILTER(DFCF[Fuel_NOX],(DFCF[MY]=E167)),""))</f>
        <v>--</v>
      </c>
      <c r="AG167" s="157" t="str" cm="1">
        <f t="array" ref="AG167">IF(D167="Electric","--",IF(D167="Gasoline",_xlfn._xlws.FILTER(GFCF[Fuel_NOX],(GFCF[MY]=E167)),""))</f>
        <v>--</v>
      </c>
      <c r="AH167" s="157">
        <f t="shared" si="42"/>
        <v>0</v>
      </c>
      <c r="AI167" s="158">
        <f t="shared" si="43"/>
        <v>0</v>
      </c>
      <c r="AJ167" s="158">
        <f t="shared" si="44"/>
        <v>0</v>
      </c>
      <c r="AK167" s="158" t="str">
        <f t="shared" si="45"/>
        <v>--</v>
      </c>
      <c r="AL167" s="158" t="str">
        <f t="shared" si="46"/>
        <v>--</v>
      </c>
      <c r="AM167" s="158" t="str">
        <f t="shared" si="47"/>
        <v>--</v>
      </c>
      <c r="AN167" s="158" t="str">
        <f t="shared" si="48"/>
        <v>--</v>
      </c>
      <c r="AO167" s="158" t="str">
        <f t="shared" si="49"/>
        <v>--</v>
      </c>
      <c r="AP167" s="157"/>
      <c r="AS167" s="44"/>
    </row>
    <row r="168" spans="1:45" s="47" customFormat="1" x14ac:dyDescent="0.35">
      <c r="A168" s="157">
        <v>167</v>
      </c>
      <c r="B168" s="157">
        <v>48097</v>
      </c>
      <c r="C168" s="157" t="s">
        <v>128</v>
      </c>
      <c r="D168" s="157" t="s">
        <v>49</v>
      </c>
      <c r="E168" s="157">
        <v>1999</v>
      </c>
      <c r="F168" s="157">
        <v>85</v>
      </c>
      <c r="G168" s="157">
        <v>581.64705882352939</v>
      </c>
      <c r="H168" s="157"/>
      <c r="I168" s="157">
        <f t="shared" si="34"/>
        <v>100</v>
      </c>
      <c r="J168" s="157" t="str">
        <f>IF(D168="Electric","--",IF(D168="Diesel",VLOOKUP(C168,[2]ORDLF!A:B,2,FALSE),""))</f>
        <v>--</v>
      </c>
      <c r="K168" s="157" t="str">
        <f>IF(D168="Electric","--",IF(D168="Gasoline",VLOOKUP(C168,LSILF!A:C,3,FALSE),""))</f>
        <v>--</v>
      </c>
      <c r="L168" s="158">
        <f t="shared" si="50"/>
        <v>0</v>
      </c>
      <c r="M168" s="157" t="str" cm="1">
        <f t="array" ref="M168">IF(D168="Electric","--",IF(D168="Diesel",_xlfn._xlws.FILTER(DIESCH[CH Cap],(DIESCH[HP Bin]=I168)),""))</f>
        <v>--</v>
      </c>
      <c r="N168" s="157" t="str" cm="1">
        <f t="array" ref="N168">IF(D168="Electric","--",IF(D168="Gasoline",_xlfn._xlws.FILTER(LSICH[CH Cap],(LSICH[Fuel Type]=D168)*(LSICH[MY]=E168)),""))</f>
        <v>--</v>
      </c>
      <c r="O168" s="157">
        <f t="shared" si="35"/>
        <v>0</v>
      </c>
      <c r="P168" s="157">
        <f t="shared" si="36"/>
        <v>10469.64705882353</v>
      </c>
      <c r="Q168" s="157" t="str" cm="1">
        <f t="array" ref="Q168">IF(D168="Electric","--",IF(D168="Diesel",_xlfn._xlws.FILTER(ORDEF[HC-ZH (g/hp-hr)],(ORDEF[HP]=I168)*(ORDEF[Model_Year]=E168)),""))</f>
        <v>--</v>
      </c>
      <c r="R168" s="157" t="str" cm="1">
        <f t="array" ref="R168">IF(D168="Electric","--",IF(D168="Gasoline",_xlfn._xlws.FILTER(LSIEF[HC-ZH (g/hp-hr)],(LSIEF[Fuel]=D168)*(LSIEF[HP Bin]=I168)*(LSIEF[Model Year]=E168)),""))</f>
        <v>--</v>
      </c>
      <c r="S168" s="158">
        <f t="shared" si="37"/>
        <v>0</v>
      </c>
      <c r="T168" s="159" t="str" cm="1">
        <f t="array" ref="T168">IF(D168="Electric","--",IF(D168="Diesel",_xlfn._xlws.FILTER(ORDEF[HCDR],(ORDEF[HP]=I168)*(ORDEF[Model_Year]=E168),),""))</f>
        <v>--</v>
      </c>
      <c r="U168" s="159" t="str" cm="1">
        <f t="array" ref="U168">IF(D168="Electric","--",IF(D168="Gasoline",_xlfn._xlws.FILTER(LSIEF[HC DR],(LSIEF[Fuel]=D168)*(LSIEF[HP Bin]=I168)*(LSIEF[Model Year]=E168)),""))</f>
        <v>--</v>
      </c>
      <c r="V168" s="159">
        <f t="shared" si="38"/>
        <v>0</v>
      </c>
      <c r="W168" s="158" t="str" cm="1">
        <f t="array" ref="W168">IF(D168="Electric","--",IF(D168="Diesel",_xlfn._xlws.FILTER(ORDEF[NOXzh],(ORDEF[HP]=I168)*(ORDEF[Model_Year]=E168)),""))</f>
        <v>--</v>
      </c>
      <c r="X168" s="158" t="str" cm="1">
        <f t="array" ref="X168">IF(D168="Electric","--",IF(D168="Gasoline",_xlfn._xlws.FILTER(LSIEF[NOX-ZH (g/hp-hr)],(LSIEF[Fuel]=D168)*(LSIEF[HP Bin]=I168)*(LSIEF[Model Year]=E168)),""))</f>
        <v>--</v>
      </c>
      <c r="Y168" s="158">
        <f t="shared" si="39"/>
        <v>0</v>
      </c>
      <c r="Z168" s="159" t="str" cm="1">
        <f t="array" ref="Z168">IF(D168="Electric","--",IF(D168="Diesel",_xlfn._xlws.FILTER(ORDEF[NOXdr],(ORDEF[HP]=I168)*(ORDEF[Model_Year]=E168)),""))</f>
        <v>--</v>
      </c>
      <c r="AA168" s="159" t="str" cm="1">
        <f t="array" ref="AA168">IF(E168="Electric","--",IF(D168="Gasoline",_xlfn._xlws.FILTER(LSIEF[NOX DR],(LSIEF[Fuel]=D168)*(LSIEF[HP Bin]=I168)*(LSIEF[Model Year]=E168)),""))</f>
        <v/>
      </c>
      <c r="AB168" s="159">
        <f t="shared" si="40"/>
        <v>0</v>
      </c>
      <c r="AC168" s="158" t="str" cm="1">
        <f t="array" ref="AC168">IF(D168="Electric","--",IF(D168="Diesel",_xlfn._xlws.FILTER(DFCF[Fuel_HC],(DFCF[MY]=E168)),""))</f>
        <v>--</v>
      </c>
      <c r="AD168" s="158" t="str" cm="1">
        <f t="array" ref="AD168">IF(D168="Electric","--",IF(D168="Gasoline",_xlfn._xlws.FILTER(GFCF[Fuel_HC],(GFCF[MY]=E168)),""))</f>
        <v>--</v>
      </c>
      <c r="AE168" s="158">
        <f t="shared" si="41"/>
        <v>0</v>
      </c>
      <c r="AF168" s="157" t="str" cm="1">
        <f t="array" ref="AF168">IF(D168="Electric","--",IF(D168="Diesel",_xlfn._xlws.FILTER(DFCF[Fuel_NOX],(DFCF[MY]=E168)),""))</f>
        <v>--</v>
      </c>
      <c r="AG168" s="157" t="str" cm="1">
        <f t="array" ref="AG168">IF(D168="Electric","--",IF(D168="Gasoline",_xlfn._xlws.FILTER(GFCF[Fuel_NOX],(GFCF[MY]=E168)),""))</f>
        <v>--</v>
      </c>
      <c r="AH168" s="157">
        <f t="shared" si="42"/>
        <v>0</v>
      </c>
      <c r="AI168" s="158">
        <f t="shared" si="43"/>
        <v>0</v>
      </c>
      <c r="AJ168" s="158">
        <f t="shared" si="44"/>
        <v>0</v>
      </c>
      <c r="AK168" s="158" t="str">
        <f t="shared" si="45"/>
        <v>--</v>
      </c>
      <c r="AL168" s="158" t="str">
        <f t="shared" si="46"/>
        <v>--</v>
      </c>
      <c r="AM168" s="158" t="str">
        <f t="shared" si="47"/>
        <v>--</v>
      </c>
      <c r="AN168" s="158" t="str">
        <f t="shared" si="48"/>
        <v>--</v>
      </c>
      <c r="AO168" s="158" t="str">
        <f t="shared" si="49"/>
        <v>--</v>
      </c>
      <c r="AP168" s="157"/>
      <c r="AS168" s="44"/>
    </row>
    <row r="169" spans="1:45" s="47" customFormat="1" x14ac:dyDescent="0.35">
      <c r="A169" s="157">
        <v>168</v>
      </c>
      <c r="B169" s="157">
        <v>48099</v>
      </c>
      <c r="C169" s="157" t="s">
        <v>128</v>
      </c>
      <c r="D169" s="157" t="s">
        <v>49</v>
      </c>
      <c r="E169" s="157">
        <v>1999</v>
      </c>
      <c r="F169" s="157">
        <v>85</v>
      </c>
      <c r="G169" s="157">
        <v>581.64705882352939</v>
      </c>
      <c r="H169" s="157"/>
      <c r="I169" s="157">
        <f t="shared" si="34"/>
        <v>100</v>
      </c>
      <c r="J169" s="157" t="str">
        <f>IF(D169="Electric","--",IF(D169="Diesel",VLOOKUP(C169,[2]ORDLF!A:B,2,FALSE),""))</f>
        <v>--</v>
      </c>
      <c r="K169" s="157" t="str">
        <f>IF(D169="Electric","--",IF(D169="Gasoline",VLOOKUP(C169,LSILF!A:C,3,FALSE),""))</f>
        <v>--</v>
      </c>
      <c r="L169" s="158">
        <f t="shared" si="50"/>
        <v>0</v>
      </c>
      <c r="M169" s="157" t="str" cm="1">
        <f t="array" ref="M169">IF(D169="Electric","--",IF(D169="Diesel",_xlfn._xlws.FILTER(DIESCH[CH Cap],(DIESCH[HP Bin]=I169)),""))</f>
        <v>--</v>
      </c>
      <c r="N169" s="157" t="str" cm="1">
        <f t="array" ref="N169">IF(D169="Electric","--",IF(D169="Gasoline",_xlfn._xlws.FILTER(LSICH[CH Cap],(LSICH[Fuel Type]=D169)*(LSICH[MY]=E169)),""))</f>
        <v>--</v>
      </c>
      <c r="O169" s="157">
        <f t="shared" si="35"/>
        <v>0</v>
      </c>
      <c r="P169" s="157">
        <f t="shared" si="36"/>
        <v>10469.64705882353</v>
      </c>
      <c r="Q169" s="157" t="str" cm="1">
        <f t="array" ref="Q169">IF(D169="Electric","--",IF(D169="Diesel",_xlfn._xlws.FILTER(ORDEF[HC-ZH (g/hp-hr)],(ORDEF[HP]=I169)*(ORDEF[Model_Year]=E169)),""))</f>
        <v>--</v>
      </c>
      <c r="R169" s="157" t="str" cm="1">
        <f t="array" ref="R169">IF(D169="Electric","--",IF(D169="Gasoline",_xlfn._xlws.FILTER(LSIEF[HC-ZH (g/hp-hr)],(LSIEF[Fuel]=D169)*(LSIEF[HP Bin]=I169)*(LSIEF[Model Year]=E169)),""))</f>
        <v>--</v>
      </c>
      <c r="S169" s="158">
        <f t="shared" si="37"/>
        <v>0</v>
      </c>
      <c r="T169" s="159" t="str" cm="1">
        <f t="array" ref="T169">IF(D169="Electric","--",IF(D169="Diesel",_xlfn._xlws.FILTER(ORDEF[HCDR],(ORDEF[HP]=I169)*(ORDEF[Model_Year]=E169),),""))</f>
        <v>--</v>
      </c>
      <c r="U169" s="159" t="str" cm="1">
        <f t="array" ref="U169">IF(D169="Electric","--",IF(D169="Gasoline",_xlfn._xlws.FILTER(LSIEF[HC DR],(LSIEF[Fuel]=D169)*(LSIEF[HP Bin]=I169)*(LSIEF[Model Year]=E169)),""))</f>
        <v>--</v>
      </c>
      <c r="V169" s="159">
        <f t="shared" si="38"/>
        <v>0</v>
      </c>
      <c r="W169" s="158" t="str" cm="1">
        <f t="array" ref="W169">IF(D169="Electric","--",IF(D169="Diesel",_xlfn._xlws.FILTER(ORDEF[NOXzh],(ORDEF[HP]=I169)*(ORDEF[Model_Year]=E169)),""))</f>
        <v>--</v>
      </c>
      <c r="X169" s="158" t="str" cm="1">
        <f t="array" ref="X169">IF(D169="Electric","--",IF(D169="Gasoline",_xlfn._xlws.FILTER(LSIEF[NOX-ZH (g/hp-hr)],(LSIEF[Fuel]=D169)*(LSIEF[HP Bin]=I169)*(LSIEF[Model Year]=E169)),""))</f>
        <v>--</v>
      </c>
      <c r="Y169" s="158">
        <f t="shared" si="39"/>
        <v>0</v>
      </c>
      <c r="Z169" s="159" t="str" cm="1">
        <f t="array" ref="Z169">IF(D169="Electric","--",IF(D169="Diesel",_xlfn._xlws.FILTER(ORDEF[NOXdr],(ORDEF[HP]=I169)*(ORDEF[Model_Year]=E169)),""))</f>
        <v>--</v>
      </c>
      <c r="AA169" s="159" t="str" cm="1">
        <f t="array" ref="AA169">IF(E169="Electric","--",IF(D169="Gasoline",_xlfn._xlws.FILTER(LSIEF[NOX DR],(LSIEF[Fuel]=D169)*(LSIEF[HP Bin]=I169)*(LSIEF[Model Year]=E169)),""))</f>
        <v/>
      </c>
      <c r="AB169" s="159">
        <f t="shared" si="40"/>
        <v>0</v>
      </c>
      <c r="AC169" s="158" t="str" cm="1">
        <f t="array" ref="AC169">IF(D169="Electric","--",IF(D169="Diesel",_xlfn._xlws.FILTER(DFCF[Fuel_HC],(DFCF[MY]=E169)),""))</f>
        <v>--</v>
      </c>
      <c r="AD169" s="158" t="str" cm="1">
        <f t="array" ref="AD169">IF(D169="Electric","--",IF(D169="Gasoline",_xlfn._xlws.FILTER(GFCF[Fuel_HC],(GFCF[MY]=E169)),""))</f>
        <v>--</v>
      </c>
      <c r="AE169" s="158">
        <f t="shared" si="41"/>
        <v>0</v>
      </c>
      <c r="AF169" s="157" t="str" cm="1">
        <f t="array" ref="AF169">IF(D169="Electric","--",IF(D169="Diesel",_xlfn._xlws.FILTER(DFCF[Fuel_NOX],(DFCF[MY]=E169)),""))</f>
        <v>--</v>
      </c>
      <c r="AG169" s="157" t="str" cm="1">
        <f t="array" ref="AG169">IF(D169="Electric","--",IF(D169="Gasoline",_xlfn._xlws.FILTER(GFCF[Fuel_NOX],(GFCF[MY]=E169)),""))</f>
        <v>--</v>
      </c>
      <c r="AH169" s="157">
        <f t="shared" si="42"/>
        <v>0</v>
      </c>
      <c r="AI169" s="158">
        <f t="shared" si="43"/>
        <v>0</v>
      </c>
      <c r="AJ169" s="158">
        <f t="shared" si="44"/>
        <v>0</v>
      </c>
      <c r="AK169" s="158" t="str">
        <f t="shared" si="45"/>
        <v>--</v>
      </c>
      <c r="AL169" s="158" t="str">
        <f t="shared" si="46"/>
        <v>--</v>
      </c>
      <c r="AM169" s="158" t="str">
        <f t="shared" si="47"/>
        <v>--</v>
      </c>
      <c r="AN169" s="158" t="str">
        <f t="shared" si="48"/>
        <v>--</v>
      </c>
      <c r="AO169" s="158" t="str">
        <f t="shared" si="49"/>
        <v>--</v>
      </c>
      <c r="AP169" s="157"/>
      <c r="AS169" s="44"/>
    </row>
    <row r="170" spans="1:45" s="47" customFormat="1" x14ac:dyDescent="0.35">
      <c r="A170" s="157">
        <v>169</v>
      </c>
      <c r="B170" s="157">
        <v>48101</v>
      </c>
      <c r="C170" s="157" t="s">
        <v>128</v>
      </c>
      <c r="D170" s="157" t="s">
        <v>49</v>
      </c>
      <c r="E170" s="157">
        <v>1999</v>
      </c>
      <c r="F170" s="157">
        <v>85</v>
      </c>
      <c r="G170" s="157">
        <v>581.64705882352939</v>
      </c>
      <c r="H170" s="157"/>
      <c r="I170" s="157">
        <f t="shared" si="34"/>
        <v>100</v>
      </c>
      <c r="J170" s="157" t="str">
        <f>IF(D170="Electric","--",IF(D170="Diesel",VLOOKUP(C170,[2]ORDLF!A:B,2,FALSE),""))</f>
        <v>--</v>
      </c>
      <c r="K170" s="157" t="str">
        <f>IF(D170="Electric","--",IF(D170="Gasoline",VLOOKUP(C170,LSILF!A:C,3,FALSE),""))</f>
        <v>--</v>
      </c>
      <c r="L170" s="158">
        <f t="shared" si="50"/>
        <v>0</v>
      </c>
      <c r="M170" s="157" t="str" cm="1">
        <f t="array" ref="M170">IF(D170="Electric","--",IF(D170="Diesel",_xlfn._xlws.FILTER(DIESCH[CH Cap],(DIESCH[HP Bin]=I170)),""))</f>
        <v>--</v>
      </c>
      <c r="N170" s="157" t="str" cm="1">
        <f t="array" ref="N170">IF(D170="Electric","--",IF(D170="Gasoline",_xlfn._xlws.FILTER(LSICH[CH Cap],(LSICH[Fuel Type]=D170)*(LSICH[MY]=E170)),""))</f>
        <v>--</v>
      </c>
      <c r="O170" s="157">
        <f t="shared" si="35"/>
        <v>0</v>
      </c>
      <c r="P170" s="157">
        <f t="shared" si="36"/>
        <v>10469.64705882353</v>
      </c>
      <c r="Q170" s="157" t="str" cm="1">
        <f t="array" ref="Q170">IF(D170="Electric","--",IF(D170="Diesel",_xlfn._xlws.FILTER(ORDEF[HC-ZH (g/hp-hr)],(ORDEF[HP]=I170)*(ORDEF[Model_Year]=E170)),""))</f>
        <v>--</v>
      </c>
      <c r="R170" s="157" t="str" cm="1">
        <f t="array" ref="R170">IF(D170="Electric","--",IF(D170="Gasoline",_xlfn._xlws.FILTER(LSIEF[HC-ZH (g/hp-hr)],(LSIEF[Fuel]=D170)*(LSIEF[HP Bin]=I170)*(LSIEF[Model Year]=E170)),""))</f>
        <v>--</v>
      </c>
      <c r="S170" s="158">
        <f t="shared" si="37"/>
        <v>0</v>
      </c>
      <c r="T170" s="159" t="str" cm="1">
        <f t="array" ref="T170">IF(D170="Electric","--",IF(D170="Diesel",_xlfn._xlws.FILTER(ORDEF[HCDR],(ORDEF[HP]=I170)*(ORDEF[Model_Year]=E170),),""))</f>
        <v>--</v>
      </c>
      <c r="U170" s="159" t="str" cm="1">
        <f t="array" ref="U170">IF(D170="Electric","--",IF(D170="Gasoline",_xlfn._xlws.FILTER(LSIEF[HC DR],(LSIEF[Fuel]=D170)*(LSIEF[HP Bin]=I170)*(LSIEF[Model Year]=E170)),""))</f>
        <v>--</v>
      </c>
      <c r="V170" s="159">
        <f t="shared" si="38"/>
        <v>0</v>
      </c>
      <c r="W170" s="158" t="str" cm="1">
        <f t="array" ref="W170">IF(D170="Electric","--",IF(D170="Diesel",_xlfn._xlws.FILTER(ORDEF[NOXzh],(ORDEF[HP]=I170)*(ORDEF[Model_Year]=E170)),""))</f>
        <v>--</v>
      </c>
      <c r="X170" s="158" t="str" cm="1">
        <f t="array" ref="X170">IF(D170="Electric","--",IF(D170="Gasoline",_xlfn._xlws.FILTER(LSIEF[NOX-ZH (g/hp-hr)],(LSIEF[Fuel]=D170)*(LSIEF[HP Bin]=I170)*(LSIEF[Model Year]=E170)),""))</f>
        <v>--</v>
      </c>
      <c r="Y170" s="158">
        <f t="shared" si="39"/>
        <v>0</v>
      </c>
      <c r="Z170" s="159" t="str" cm="1">
        <f t="array" ref="Z170">IF(D170="Electric","--",IF(D170="Diesel",_xlfn._xlws.FILTER(ORDEF[NOXdr],(ORDEF[HP]=I170)*(ORDEF[Model_Year]=E170)),""))</f>
        <v>--</v>
      </c>
      <c r="AA170" s="159" t="str" cm="1">
        <f t="array" ref="AA170">IF(E170="Electric","--",IF(D170="Gasoline",_xlfn._xlws.FILTER(LSIEF[NOX DR],(LSIEF[Fuel]=D170)*(LSIEF[HP Bin]=I170)*(LSIEF[Model Year]=E170)),""))</f>
        <v/>
      </c>
      <c r="AB170" s="159">
        <f t="shared" si="40"/>
        <v>0</v>
      </c>
      <c r="AC170" s="158" t="str" cm="1">
        <f t="array" ref="AC170">IF(D170="Electric","--",IF(D170="Diesel",_xlfn._xlws.FILTER(DFCF[Fuel_HC],(DFCF[MY]=E170)),""))</f>
        <v>--</v>
      </c>
      <c r="AD170" s="158" t="str" cm="1">
        <f t="array" ref="AD170">IF(D170="Electric","--",IF(D170="Gasoline",_xlfn._xlws.FILTER(GFCF[Fuel_HC],(GFCF[MY]=E170)),""))</f>
        <v>--</v>
      </c>
      <c r="AE170" s="158">
        <f t="shared" si="41"/>
        <v>0</v>
      </c>
      <c r="AF170" s="157" t="str" cm="1">
        <f t="array" ref="AF170">IF(D170="Electric","--",IF(D170="Diesel",_xlfn._xlws.FILTER(DFCF[Fuel_NOX],(DFCF[MY]=E170)),""))</f>
        <v>--</v>
      </c>
      <c r="AG170" s="157" t="str" cm="1">
        <f t="array" ref="AG170">IF(D170="Electric","--",IF(D170="Gasoline",_xlfn._xlws.FILTER(GFCF[Fuel_NOX],(GFCF[MY]=E170)),""))</f>
        <v>--</v>
      </c>
      <c r="AH170" s="157">
        <f t="shared" si="42"/>
        <v>0</v>
      </c>
      <c r="AI170" s="158">
        <f t="shared" si="43"/>
        <v>0</v>
      </c>
      <c r="AJ170" s="158">
        <f t="shared" si="44"/>
        <v>0</v>
      </c>
      <c r="AK170" s="158" t="str">
        <f t="shared" si="45"/>
        <v>--</v>
      </c>
      <c r="AL170" s="158" t="str">
        <f t="shared" si="46"/>
        <v>--</v>
      </c>
      <c r="AM170" s="158" t="str">
        <f t="shared" si="47"/>
        <v>--</v>
      </c>
      <c r="AN170" s="158" t="str">
        <f t="shared" si="48"/>
        <v>--</v>
      </c>
      <c r="AO170" s="158" t="str">
        <f t="shared" si="49"/>
        <v>--</v>
      </c>
      <c r="AP170" s="157"/>
      <c r="AS170" s="44"/>
    </row>
    <row r="171" spans="1:45" s="47" customFormat="1" x14ac:dyDescent="0.35">
      <c r="A171" s="157">
        <v>170</v>
      </c>
      <c r="B171" s="157">
        <v>48369</v>
      </c>
      <c r="C171" s="157" t="s">
        <v>128</v>
      </c>
      <c r="D171" s="157" t="s">
        <v>49</v>
      </c>
      <c r="E171" s="157">
        <v>2000</v>
      </c>
      <c r="F171" s="157">
        <v>85</v>
      </c>
      <c r="G171" s="157">
        <v>581.64705882352939</v>
      </c>
      <c r="H171" s="157"/>
      <c r="I171" s="157">
        <f t="shared" si="34"/>
        <v>100</v>
      </c>
      <c r="J171" s="157" t="str">
        <f>IF(D171="Electric","--",IF(D171="Diesel",VLOOKUP(C171,[2]ORDLF!A:B,2,FALSE),""))</f>
        <v>--</v>
      </c>
      <c r="K171" s="157" t="str">
        <f>IF(D171="Electric","--",IF(D171="Gasoline",VLOOKUP(C171,LSILF!A:C,3,FALSE),""))</f>
        <v>--</v>
      </c>
      <c r="L171" s="158">
        <f t="shared" si="50"/>
        <v>0</v>
      </c>
      <c r="M171" s="157" t="str" cm="1">
        <f t="array" ref="M171">IF(D171="Electric","--",IF(D171="Diesel",_xlfn._xlws.FILTER(DIESCH[CH Cap],(DIESCH[HP Bin]=I171)),""))</f>
        <v>--</v>
      </c>
      <c r="N171" s="157" t="str" cm="1">
        <f t="array" ref="N171">IF(D171="Electric","--",IF(D171="Gasoline",_xlfn._xlws.FILTER(LSICH[CH Cap],(LSICH[Fuel Type]=D171)*(LSICH[MY]=E171)),""))</f>
        <v>--</v>
      </c>
      <c r="O171" s="157">
        <f t="shared" si="35"/>
        <v>0</v>
      </c>
      <c r="P171" s="157">
        <f t="shared" si="36"/>
        <v>9888</v>
      </c>
      <c r="Q171" s="157" t="str" cm="1">
        <f t="array" ref="Q171">IF(D171="Electric","--",IF(D171="Diesel",_xlfn._xlws.FILTER(ORDEF[HC-ZH (g/hp-hr)],(ORDEF[HP]=I171)*(ORDEF[Model_Year]=E171)),""))</f>
        <v>--</v>
      </c>
      <c r="R171" s="157" t="str" cm="1">
        <f t="array" ref="R171">IF(D171="Electric","--",IF(D171="Gasoline",_xlfn._xlws.FILTER(LSIEF[HC-ZH (g/hp-hr)],(LSIEF[Fuel]=D171)*(LSIEF[HP Bin]=I171)*(LSIEF[Model Year]=E171)),""))</f>
        <v>--</v>
      </c>
      <c r="S171" s="158">
        <f t="shared" si="37"/>
        <v>0</v>
      </c>
      <c r="T171" s="159" t="str" cm="1">
        <f t="array" ref="T171">IF(D171="Electric","--",IF(D171="Diesel",_xlfn._xlws.FILTER(ORDEF[HCDR],(ORDEF[HP]=I171)*(ORDEF[Model_Year]=E171),),""))</f>
        <v>--</v>
      </c>
      <c r="U171" s="159" t="str" cm="1">
        <f t="array" ref="U171">IF(D171="Electric","--",IF(D171="Gasoline",_xlfn._xlws.FILTER(LSIEF[HC DR],(LSIEF[Fuel]=D171)*(LSIEF[HP Bin]=I171)*(LSIEF[Model Year]=E171)),""))</f>
        <v>--</v>
      </c>
      <c r="V171" s="159">
        <f t="shared" si="38"/>
        <v>0</v>
      </c>
      <c r="W171" s="158" t="str" cm="1">
        <f t="array" ref="W171">IF(D171="Electric","--",IF(D171="Diesel",_xlfn._xlws.FILTER(ORDEF[NOXzh],(ORDEF[HP]=I171)*(ORDEF[Model_Year]=E171)),""))</f>
        <v>--</v>
      </c>
      <c r="X171" s="158" t="str" cm="1">
        <f t="array" ref="X171">IF(D171="Electric","--",IF(D171="Gasoline",_xlfn._xlws.FILTER(LSIEF[NOX-ZH (g/hp-hr)],(LSIEF[Fuel]=D171)*(LSIEF[HP Bin]=I171)*(LSIEF[Model Year]=E171)),""))</f>
        <v>--</v>
      </c>
      <c r="Y171" s="158">
        <f t="shared" si="39"/>
        <v>0</v>
      </c>
      <c r="Z171" s="159" t="str" cm="1">
        <f t="array" ref="Z171">IF(D171="Electric","--",IF(D171="Diesel",_xlfn._xlws.FILTER(ORDEF[NOXdr],(ORDEF[HP]=I171)*(ORDEF[Model_Year]=E171)),""))</f>
        <v>--</v>
      </c>
      <c r="AA171" s="159" t="str" cm="1">
        <f t="array" ref="AA171">IF(E171="Electric","--",IF(D171="Gasoline",_xlfn._xlws.FILTER(LSIEF[NOX DR],(LSIEF[Fuel]=D171)*(LSIEF[HP Bin]=I171)*(LSIEF[Model Year]=E171)),""))</f>
        <v/>
      </c>
      <c r="AB171" s="159">
        <f t="shared" si="40"/>
        <v>0</v>
      </c>
      <c r="AC171" s="158" t="str" cm="1">
        <f t="array" ref="AC171">IF(D171="Electric","--",IF(D171="Diesel",_xlfn._xlws.FILTER(DFCF[Fuel_HC],(DFCF[MY]=E171)),""))</f>
        <v>--</v>
      </c>
      <c r="AD171" s="158" t="str" cm="1">
        <f t="array" ref="AD171">IF(D171="Electric","--",IF(D171="Gasoline",_xlfn._xlws.FILTER(GFCF[Fuel_HC],(GFCF[MY]=E171)),""))</f>
        <v>--</v>
      </c>
      <c r="AE171" s="158">
        <f t="shared" si="41"/>
        <v>0</v>
      </c>
      <c r="AF171" s="157" t="str" cm="1">
        <f t="array" ref="AF171">IF(D171="Electric","--",IF(D171="Diesel",_xlfn._xlws.FILTER(DFCF[Fuel_NOX],(DFCF[MY]=E171)),""))</f>
        <v>--</v>
      </c>
      <c r="AG171" s="157" t="str" cm="1">
        <f t="array" ref="AG171">IF(D171="Electric","--",IF(D171="Gasoline",_xlfn._xlws.FILTER(GFCF[Fuel_NOX],(GFCF[MY]=E171)),""))</f>
        <v>--</v>
      </c>
      <c r="AH171" s="157">
        <f t="shared" si="42"/>
        <v>0</v>
      </c>
      <c r="AI171" s="158">
        <f t="shared" si="43"/>
        <v>0</v>
      </c>
      <c r="AJ171" s="158">
        <f t="shared" si="44"/>
        <v>0</v>
      </c>
      <c r="AK171" s="158" t="str">
        <f t="shared" si="45"/>
        <v>--</v>
      </c>
      <c r="AL171" s="158" t="str">
        <f t="shared" si="46"/>
        <v>--</v>
      </c>
      <c r="AM171" s="158" t="str">
        <f t="shared" si="47"/>
        <v>--</v>
      </c>
      <c r="AN171" s="158" t="str">
        <f t="shared" si="48"/>
        <v>--</v>
      </c>
      <c r="AO171" s="158" t="str">
        <f t="shared" si="49"/>
        <v>--</v>
      </c>
      <c r="AP171" s="157"/>
      <c r="AS171" s="44"/>
    </row>
    <row r="172" spans="1:45" s="47" customFormat="1" x14ac:dyDescent="0.35">
      <c r="A172" s="157">
        <v>171</v>
      </c>
      <c r="B172" s="157">
        <v>48370</v>
      </c>
      <c r="C172" s="157" t="s">
        <v>128</v>
      </c>
      <c r="D172" s="157" t="s">
        <v>49</v>
      </c>
      <c r="E172" s="157">
        <v>2000</v>
      </c>
      <c r="F172" s="157">
        <v>85</v>
      </c>
      <c r="G172" s="157">
        <v>581.64705882352939</v>
      </c>
      <c r="H172" s="157"/>
      <c r="I172" s="157">
        <f t="shared" si="34"/>
        <v>100</v>
      </c>
      <c r="J172" s="157" t="str">
        <f>IF(D172="Electric","--",IF(D172="Diesel",VLOOKUP(C172,[2]ORDLF!A:B,2,FALSE),""))</f>
        <v>--</v>
      </c>
      <c r="K172" s="157" t="str">
        <f>IF(D172="Electric","--",IF(D172="Gasoline",VLOOKUP(C172,LSILF!A:C,3,FALSE),""))</f>
        <v>--</v>
      </c>
      <c r="L172" s="158">
        <f t="shared" si="50"/>
        <v>0</v>
      </c>
      <c r="M172" s="157" t="str" cm="1">
        <f t="array" ref="M172">IF(D172="Electric","--",IF(D172="Diesel",_xlfn._xlws.FILTER(DIESCH[CH Cap],(DIESCH[HP Bin]=I172)),""))</f>
        <v>--</v>
      </c>
      <c r="N172" s="157" t="str" cm="1">
        <f t="array" ref="N172">IF(D172="Electric","--",IF(D172="Gasoline",_xlfn._xlws.FILTER(LSICH[CH Cap],(LSICH[Fuel Type]=D172)*(LSICH[MY]=E172)),""))</f>
        <v>--</v>
      </c>
      <c r="O172" s="157">
        <f t="shared" si="35"/>
        <v>0</v>
      </c>
      <c r="P172" s="157">
        <f t="shared" si="36"/>
        <v>9888</v>
      </c>
      <c r="Q172" s="157" t="str" cm="1">
        <f t="array" ref="Q172">IF(D172="Electric","--",IF(D172="Diesel",_xlfn._xlws.FILTER(ORDEF[HC-ZH (g/hp-hr)],(ORDEF[HP]=I172)*(ORDEF[Model_Year]=E172)),""))</f>
        <v>--</v>
      </c>
      <c r="R172" s="157" t="str" cm="1">
        <f t="array" ref="R172">IF(D172="Electric","--",IF(D172="Gasoline",_xlfn._xlws.FILTER(LSIEF[HC-ZH (g/hp-hr)],(LSIEF[Fuel]=D172)*(LSIEF[HP Bin]=I172)*(LSIEF[Model Year]=E172)),""))</f>
        <v>--</v>
      </c>
      <c r="S172" s="158">
        <f t="shared" si="37"/>
        <v>0</v>
      </c>
      <c r="T172" s="159" t="str" cm="1">
        <f t="array" ref="T172">IF(D172="Electric","--",IF(D172="Diesel",_xlfn._xlws.FILTER(ORDEF[HCDR],(ORDEF[HP]=I172)*(ORDEF[Model_Year]=E172),),""))</f>
        <v>--</v>
      </c>
      <c r="U172" s="159" t="str" cm="1">
        <f t="array" ref="U172">IF(D172="Electric","--",IF(D172="Gasoline",_xlfn._xlws.FILTER(LSIEF[HC DR],(LSIEF[Fuel]=D172)*(LSIEF[HP Bin]=I172)*(LSIEF[Model Year]=E172)),""))</f>
        <v>--</v>
      </c>
      <c r="V172" s="159">
        <f t="shared" si="38"/>
        <v>0</v>
      </c>
      <c r="W172" s="158" t="str" cm="1">
        <f t="array" ref="W172">IF(D172="Electric","--",IF(D172="Diesel",_xlfn._xlws.FILTER(ORDEF[NOXzh],(ORDEF[HP]=I172)*(ORDEF[Model_Year]=E172)),""))</f>
        <v>--</v>
      </c>
      <c r="X172" s="158" t="str" cm="1">
        <f t="array" ref="X172">IF(D172="Electric","--",IF(D172="Gasoline",_xlfn._xlws.FILTER(LSIEF[NOX-ZH (g/hp-hr)],(LSIEF[Fuel]=D172)*(LSIEF[HP Bin]=I172)*(LSIEF[Model Year]=E172)),""))</f>
        <v>--</v>
      </c>
      <c r="Y172" s="158">
        <f t="shared" si="39"/>
        <v>0</v>
      </c>
      <c r="Z172" s="159" t="str" cm="1">
        <f t="array" ref="Z172">IF(D172="Electric","--",IF(D172="Diesel",_xlfn._xlws.FILTER(ORDEF[NOXdr],(ORDEF[HP]=I172)*(ORDEF[Model_Year]=E172)),""))</f>
        <v>--</v>
      </c>
      <c r="AA172" s="159" t="str" cm="1">
        <f t="array" ref="AA172">IF(E172="Electric","--",IF(D172="Gasoline",_xlfn._xlws.FILTER(LSIEF[NOX DR],(LSIEF[Fuel]=D172)*(LSIEF[HP Bin]=I172)*(LSIEF[Model Year]=E172)),""))</f>
        <v/>
      </c>
      <c r="AB172" s="159">
        <f t="shared" si="40"/>
        <v>0</v>
      </c>
      <c r="AC172" s="158" t="str" cm="1">
        <f t="array" ref="AC172">IF(D172="Electric","--",IF(D172="Diesel",_xlfn._xlws.FILTER(DFCF[Fuel_HC],(DFCF[MY]=E172)),""))</f>
        <v>--</v>
      </c>
      <c r="AD172" s="158" t="str" cm="1">
        <f t="array" ref="AD172">IF(D172="Electric","--",IF(D172="Gasoline",_xlfn._xlws.FILTER(GFCF[Fuel_HC],(GFCF[MY]=E172)),""))</f>
        <v>--</v>
      </c>
      <c r="AE172" s="158">
        <f t="shared" si="41"/>
        <v>0</v>
      </c>
      <c r="AF172" s="157" t="str" cm="1">
        <f t="array" ref="AF172">IF(D172="Electric","--",IF(D172="Diesel",_xlfn._xlws.FILTER(DFCF[Fuel_NOX],(DFCF[MY]=E172)),""))</f>
        <v>--</v>
      </c>
      <c r="AG172" s="157" t="str" cm="1">
        <f t="array" ref="AG172">IF(D172="Electric","--",IF(D172="Gasoline",_xlfn._xlws.FILTER(GFCF[Fuel_NOX],(GFCF[MY]=E172)),""))</f>
        <v>--</v>
      </c>
      <c r="AH172" s="157">
        <f t="shared" si="42"/>
        <v>0</v>
      </c>
      <c r="AI172" s="158">
        <f t="shared" si="43"/>
        <v>0</v>
      </c>
      <c r="AJ172" s="158">
        <f t="shared" si="44"/>
        <v>0</v>
      </c>
      <c r="AK172" s="158" t="str">
        <f t="shared" si="45"/>
        <v>--</v>
      </c>
      <c r="AL172" s="158" t="str">
        <f t="shared" si="46"/>
        <v>--</v>
      </c>
      <c r="AM172" s="158" t="str">
        <f t="shared" si="47"/>
        <v>--</v>
      </c>
      <c r="AN172" s="158" t="str">
        <f t="shared" si="48"/>
        <v>--</v>
      </c>
      <c r="AO172" s="158" t="str">
        <f t="shared" si="49"/>
        <v>--</v>
      </c>
      <c r="AP172" s="157"/>
      <c r="AS172" s="44"/>
    </row>
    <row r="173" spans="1:45" s="47" customFormat="1" x14ac:dyDescent="0.35">
      <c r="A173" s="157">
        <v>172</v>
      </c>
      <c r="B173" s="157">
        <v>48371</v>
      </c>
      <c r="C173" s="157" t="s">
        <v>128</v>
      </c>
      <c r="D173" s="157" t="s">
        <v>49</v>
      </c>
      <c r="E173" s="157">
        <v>2000</v>
      </c>
      <c r="F173" s="157">
        <v>85</v>
      </c>
      <c r="G173" s="157">
        <v>581.64705882352939</v>
      </c>
      <c r="H173" s="157"/>
      <c r="I173" s="157">
        <f t="shared" si="34"/>
        <v>100</v>
      </c>
      <c r="J173" s="157" t="str">
        <f>IF(D173="Electric","--",IF(D173="Diesel",VLOOKUP(C173,[2]ORDLF!A:B,2,FALSE),""))</f>
        <v>--</v>
      </c>
      <c r="K173" s="157" t="str">
        <f>IF(D173="Electric","--",IF(D173="Gasoline",VLOOKUP(C173,LSILF!A:C,3,FALSE),""))</f>
        <v>--</v>
      </c>
      <c r="L173" s="158">
        <f t="shared" si="50"/>
        <v>0</v>
      </c>
      <c r="M173" s="157" t="str" cm="1">
        <f t="array" ref="M173">IF(D173="Electric","--",IF(D173="Diesel",_xlfn._xlws.FILTER(DIESCH[CH Cap],(DIESCH[HP Bin]=I173)),""))</f>
        <v>--</v>
      </c>
      <c r="N173" s="157" t="str" cm="1">
        <f t="array" ref="N173">IF(D173="Electric","--",IF(D173="Gasoline",_xlfn._xlws.FILTER(LSICH[CH Cap],(LSICH[Fuel Type]=D173)*(LSICH[MY]=E173)),""))</f>
        <v>--</v>
      </c>
      <c r="O173" s="157">
        <f t="shared" si="35"/>
        <v>0</v>
      </c>
      <c r="P173" s="157">
        <f t="shared" si="36"/>
        <v>9888</v>
      </c>
      <c r="Q173" s="157" t="str" cm="1">
        <f t="array" ref="Q173">IF(D173="Electric","--",IF(D173="Diesel",_xlfn._xlws.FILTER(ORDEF[HC-ZH (g/hp-hr)],(ORDEF[HP]=I173)*(ORDEF[Model_Year]=E173)),""))</f>
        <v>--</v>
      </c>
      <c r="R173" s="157" t="str" cm="1">
        <f t="array" ref="R173">IF(D173="Electric","--",IF(D173="Gasoline",_xlfn._xlws.FILTER(LSIEF[HC-ZH (g/hp-hr)],(LSIEF[Fuel]=D173)*(LSIEF[HP Bin]=I173)*(LSIEF[Model Year]=E173)),""))</f>
        <v>--</v>
      </c>
      <c r="S173" s="158">
        <f t="shared" si="37"/>
        <v>0</v>
      </c>
      <c r="T173" s="159" t="str" cm="1">
        <f t="array" ref="T173">IF(D173="Electric","--",IF(D173="Diesel",_xlfn._xlws.FILTER(ORDEF[HCDR],(ORDEF[HP]=I173)*(ORDEF[Model_Year]=E173),),""))</f>
        <v>--</v>
      </c>
      <c r="U173" s="159" t="str" cm="1">
        <f t="array" ref="U173">IF(D173="Electric","--",IF(D173="Gasoline",_xlfn._xlws.FILTER(LSIEF[HC DR],(LSIEF[Fuel]=D173)*(LSIEF[HP Bin]=I173)*(LSIEF[Model Year]=E173)),""))</f>
        <v>--</v>
      </c>
      <c r="V173" s="159">
        <f t="shared" si="38"/>
        <v>0</v>
      </c>
      <c r="W173" s="158" t="str" cm="1">
        <f t="array" ref="W173">IF(D173="Electric","--",IF(D173="Diesel",_xlfn._xlws.FILTER(ORDEF[NOXzh],(ORDEF[HP]=I173)*(ORDEF[Model_Year]=E173)),""))</f>
        <v>--</v>
      </c>
      <c r="X173" s="158" t="str" cm="1">
        <f t="array" ref="X173">IF(D173="Electric","--",IF(D173="Gasoline",_xlfn._xlws.FILTER(LSIEF[NOX-ZH (g/hp-hr)],(LSIEF[Fuel]=D173)*(LSIEF[HP Bin]=I173)*(LSIEF[Model Year]=E173)),""))</f>
        <v>--</v>
      </c>
      <c r="Y173" s="158">
        <f t="shared" si="39"/>
        <v>0</v>
      </c>
      <c r="Z173" s="159" t="str" cm="1">
        <f t="array" ref="Z173">IF(D173="Electric","--",IF(D173="Diesel",_xlfn._xlws.FILTER(ORDEF[NOXdr],(ORDEF[HP]=I173)*(ORDEF[Model_Year]=E173)),""))</f>
        <v>--</v>
      </c>
      <c r="AA173" s="159" t="str" cm="1">
        <f t="array" ref="AA173">IF(E173="Electric","--",IF(D173="Gasoline",_xlfn._xlws.FILTER(LSIEF[NOX DR],(LSIEF[Fuel]=D173)*(LSIEF[HP Bin]=I173)*(LSIEF[Model Year]=E173)),""))</f>
        <v/>
      </c>
      <c r="AB173" s="159">
        <f t="shared" si="40"/>
        <v>0</v>
      </c>
      <c r="AC173" s="158" t="str" cm="1">
        <f t="array" ref="AC173">IF(D173="Electric","--",IF(D173="Diesel",_xlfn._xlws.FILTER(DFCF[Fuel_HC],(DFCF[MY]=E173)),""))</f>
        <v>--</v>
      </c>
      <c r="AD173" s="158" t="str" cm="1">
        <f t="array" ref="AD173">IF(D173="Electric","--",IF(D173="Gasoline",_xlfn._xlws.FILTER(GFCF[Fuel_HC],(GFCF[MY]=E173)),""))</f>
        <v>--</v>
      </c>
      <c r="AE173" s="158">
        <f t="shared" si="41"/>
        <v>0</v>
      </c>
      <c r="AF173" s="157" t="str" cm="1">
        <f t="array" ref="AF173">IF(D173="Electric","--",IF(D173="Diesel",_xlfn._xlws.FILTER(DFCF[Fuel_NOX],(DFCF[MY]=E173)),""))</f>
        <v>--</v>
      </c>
      <c r="AG173" s="157" t="str" cm="1">
        <f t="array" ref="AG173">IF(D173="Electric","--",IF(D173="Gasoline",_xlfn._xlws.FILTER(GFCF[Fuel_NOX],(GFCF[MY]=E173)),""))</f>
        <v>--</v>
      </c>
      <c r="AH173" s="157">
        <f t="shared" si="42"/>
        <v>0</v>
      </c>
      <c r="AI173" s="158">
        <f t="shared" si="43"/>
        <v>0</v>
      </c>
      <c r="AJ173" s="158">
        <f t="shared" si="44"/>
        <v>0</v>
      </c>
      <c r="AK173" s="158" t="str">
        <f t="shared" si="45"/>
        <v>--</v>
      </c>
      <c r="AL173" s="158" t="str">
        <f t="shared" si="46"/>
        <v>--</v>
      </c>
      <c r="AM173" s="158" t="str">
        <f t="shared" si="47"/>
        <v>--</v>
      </c>
      <c r="AN173" s="158" t="str">
        <f t="shared" si="48"/>
        <v>--</v>
      </c>
      <c r="AO173" s="158" t="str">
        <f t="shared" si="49"/>
        <v>--</v>
      </c>
      <c r="AP173" s="157"/>
      <c r="AS173" s="44"/>
    </row>
    <row r="174" spans="1:45" s="47" customFormat="1" x14ac:dyDescent="0.35">
      <c r="A174" s="157">
        <v>173</v>
      </c>
      <c r="B174" s="157">
        <v>48372</v>
      </c>
      <c r="C174" s="157" t="s">
        <v>128</v>
      </c>
      <c r="D174" s="157" t="s">
        <v>49</v>
      </c>
      <c r="E174" s="157">
        <v>2000</v>
      </c>
      <c r="F174" s="157">
        <v>85</v>
      </c>
      <c r="G174" s="157">
        <v>581.64705882352939</v>
      </c>
      <c r="H174" s="157"/>
      <c r="I174" s="157">
        <f t="shared" si="34"/>
        <v>100</v>
      </c>
      <c r="J174" s="157" t="str">
        <f>IF(D174="Electric","--",IF(D174="Diesel",VLOOKUP(C174,[2]ORDLF!A:B,2,FALSE),""))</f>
        <v>--</v>
      </c>
      <c r="K174" s="157" t="str">
        <f>IF(D174="Electric","--",IF(D174="Gasoline",VLOOKUP(C174,LSILF!A:C,3,FALSE),""))</f>
        <v>--</v>
      </c>
      <c r="L174" s="158">
        <f t="shared" si="50"/>
        <v>0</v>
      </c>
      <c r="M174" s="157" t="str" cm="1">
        <f t="array" ref="M174">IF(D174="Electric","--",IF(D174="Diesel",_xlfn._xlws.FILTER(DIESCH[CH Cap],(DIESCH[HP Bin]=I174)),""))</f>
        <v>--</v>
      </c>
      <c r="N174" s="157" t="str" cm="1">
        <f t="array" ref="N174">IF(D174="Electric","--",IF(D174="Gasoline",_xlfn._xlws.FILTER(LSICH[CH Cap],(LSICH[Fuel Type]=D174)*(LSICH[MY]=E174)),""))</f>
        <v>--</v>
      </c>
      <c r="O174" s="157">
        <f t="shared" si="35"/>
        <v>0</v>
      </c>
      <c r="P174" s="157">
        <f t="shared" si="36"/>
        <v>9888</v>
      </c>
      <c r="Q174" s="157" t="str" cm="1">
        <f t="array" ref="Q174">IF(D174="Electric","--",IF(D174="Diesel",_xlfn._xlws.FILTER(ORDEF[HC-ZH (g/hp-hr)],(ORDEF[HP]=I174)*(ORDEF[Model_Year]=E174)),""))</f>
        <v>--</v>
      </c>
      <c r="R174" s="157" t="str" cm="1">
        <f t="array" ref="R174">IF(D174="Electric","--",IF(D174="Gasoline",_xlfn._xlws.FILTER(LSIEF[HC-ZH (g/hp-hr)],(LSIEF[Fuel]=D174)*(LSIEF[HP Bin]=I174)*(LSIEF[Model Year]=E174)),""))</f>
        <v>--</v>
      </c>
      <c r="S174" s="158">
        <f t="shared" si="37"/>
        <v>0</v>
      </c>
      <c r="T174" s="159" t="str" cm="1">
        <f t="array" ref="T174">IF(D174="Electric","--",IF(D174="Diesel",_xlfn._xlws.FILTER(ORDEF[HCDR],(ORDEF[HP]=I174)*(ORDEF[Model_Year]=E174),),""))</f>
        <v>--</v>
      </c>
      <c r="U174" s="159" t="str" cm="1">
        <f t="array" ref="U174">IF(D174="Electric","--",IF(D174="Gasoline",_xlfn._xlws.FILTER(LSIEF[HC DR],(LSIEF[Fuel]=D174)*(LSIEF[HP Bin]=I174)*(LSIEF[Model Year]=E174)),""))</f>
        <v>--</v>
      </c>
      <c r="V174" s="159">
        <f t="shared" si="38"/>
        <v>0</v>
      </c>
      <c r="W174" s="158" t="str" cm="1">
        <f t="array" ref="W174">IF(D174="Electric","--",IF(D174="Diesel",_xlfn._xlws.FILTER(ORDEF[NOXzh],(ORDEF[HP]=I174)*(ORDEF[Model_Year]=E174)),""))</f>
        <v>--</v>
      </c>
      <c r="X174" s="158" t="str" cm="1">
        <f t="array" ref="X174">IF(D174="Electric","--",IF(D174="Gasoline",_xlfn._xlws.FILTER(LSIEF[NOX-ZH (g/hp-hr)],(LSIEF[Fuel]=D174)*(LSIEF[HP Bin]=I174)*(LSIEF[Model Year]=E174)),""))</f>
        <v>--</v>
      </c>
      <c r="Y174" s="158">
        <f t="shared" si="39"/>
        <v>0</v>
      </c>
      <c r="Z174" s="159" t="str" cm="1">
        <f t="array" ref="Z174">IF(D174="Electric","--",IF(D174="Diesel",_xlfn._xlws.FILTER(ORDEF[NOXdr],(ORDEF[HP]=I174)*(ORDEF[Model_Year]=E174)),""))</f>
        <v>--</v>
      </c>
      <c r="AA174" s="159" t="str" cm="1">
        <f t="array" ref="AA174">IF(E174="Electric","--",IF(D174="Gasoline",_xlfn._xlws.FILTER(LSIEF[NOX DR],(LSIEF[Fuel]=D174)*(LSIEF[HP Bin]=I174)*(LSIEF[Model Year]=E174)),""))</f>
        <v/>
      </c>
      <c r="AB174" s="159">
        <f t="shared" si="40"/>
        <v>0</v>
      </c>
      <c r="AC174" s="158" t="str" cm="1">
        <f t="array" ref="AC174">IF(D174="Electric","--",IF(D174="Diesel",_xlfn._xlws.FILTER(DFCF[Fuel_HC],(DFCF[MY]=E174)),""))</f>
        <v>--</v>
      </c>
      <c r="AD174" s="158" t="str" cm="1">
        <f t="array" ref="AD174">IF(D174="Electric","--",IF(D174="Gasoline",_xlfn._xlws.FILTER(GFCF[Fuel_HC],(GFCF[MY]=E174)),""))</f>
        <v>--</v>
      </c>
      <c r="AE174" s="158">
        <f t="shared" si="41"/>
        <v>0</v>
      </c>
      <c r="AF174" s="157" t="str" cm="1">
        <f t="array" ref="AF174">IF(D174="Electric","--",IF(D174="Diesel",_xlfn._xlws.FILTER(DFCF[Fuel_NOX],(DFCF[MY]=E174)),""))</f>
        <v>--</v>
      </c>
      <c r="AG174" s="157" t="str" cm="1">
        <f t="array" ref="AG174">IF(D174="Electric","--",IF(D174="Gasoline",_xlfn._xlws.FILTER(GFCF[Fuel_NOX],(GFCF[MY]=E174)),""))</f>
        <v>--</v>
      </c>
      <c r="AH174" s="157">
        <f t="shared" si="42"/>
        <v>0</v>
      </c>
      <c r="AI174" s="158">
        <f t="shared" si="43"/>
        <v>0</v>
      </c>
      <c r="AJ174" s="158">
        <f t="shared" si="44"/>
        <v>0</v>
      </c>
      <c r="AK174" s="158" t="str">
        <f t="shared" si="45"/>
        <v>--</v>
      </c>
      <c r="AL174" s="158" t="str">
        <f t="shared" si="46"/>
        <v>--</v>
      </c>
      <c r="AM174" s="158" t="str">
        <f t="shared" si="47"/>
        <v>--</v>
      </c>
      <c r="AN174" s="158" t="str">
        <f t="shared" si="48"/>
        <v>--</v>
      </c>
      <c r="AO174" s="158" t="str">
        <f t="shared" si="49"/>
        <v>--</v>
      </c>
      <c r="AP174" s="157"/>
      <c r="AS174" s="44"/>
    </row>
    <row r="175" spans="1:45" s="47" customFormat="1" x14ac:dyDescent="0.35">
      <c r="A175" s="157">
        <v>174</v>
      </c>
      <c r="B175" s="157">
        <v>48373</v>
      </c>
      <c r="C175" s="157" t="s">
        <v>128</v>
      </c>
      <c r="D175" s="157" t="s">
        <v>49</v>
      </c>
      <c r="E175" s="157">
        <v>2000</v>
      </c>
      <c r="F175" s="157">
        <v>85</v>
      </c>
      <c r="G175" s="157">
        <v>581.64705882352939</v>
      </c>
      <c r="H175" s="157"/>
      <c r="I175" s="157">
        <f t="shared" si="34"/>
        <v>100</v>
      </c>
      <c r="J175" s="157" t="str">
        <f>IF(D175="Electric","--",IF(D175="Diesel",VLOOKUP(C175,[2]ORDLF!A:B,2,FALSE),""))</f>
        <v>--</v>
      </c>
      <c r="K175" s="157" t="str">
        <f>IF(D175="Electric","--",IF(D175="Gasoline",VLOOKUP(C175,LSILF!A:C,3,FALSE),""))</f>
        <v>--</v>
      </c>
      <c r="L175" s="158">
        <f t="shared" si="50"/>
        <v>0</v>
      </c>
      <c r="M175" s="157" t="str" cm="1">
        <f t="array" ref="M175">IF(D175="Electric","--",IF(D175="Diesel",_xlfn._xlws.FILTER(DIESCH[CH Cap],(DIESCH[HP Bin]=I175)),""))</f>
        <v>--</v>
      </c>
      <c r="N175" s="157" t="str" cm="1">
        <f t="array" ref="N175">IF(D175="Electric","--",IF(D175="Gasoline",_xlfn._xlws.FILTER(LSICH[CH Cap],(LSICH[Fuel Type]=D175)*(LSICH[MY]=E175)),""))</f>
        <v>--</v>
      </c>
      <c r="O175" s="157">
        <f t="shared" si="35"/>
        <v>0</v>
      </c>
      <c r="P175" s="157">
        <f t="shared" si="36"/>
        <v>9888</v>
      </c>
      <c r="Q175" s="157" t="str" cm="1">
        <f t="array" ref="Q175">IF(D175="Electric","--",IF(D175="Diesel",_xlfn._xlws.FILTER(ORDEF[HC-ZH (g/hp-hr)],(ORDEF[HP]=I175)*(ORDEF[Model_Year]=E175)),""))</f>
        <v>--</v>
      </c>
      <c r="R175" s="157" t="str" cm="1">
        <f t="array" ref="R175">IF(D175="Electric","--",IF(D175="Gasoline",_xlfn._xlws.FILTER(LSIEF[HC-ZH (g/hp-hr)],(LSIEF[Fuel]=D175)*(LSIEF[HP Bin]=I175)*(LSIEF[Model Year]=E175)),""))</f>
        <v>--</v>
      </c>
      <c r="S175" s="158">
        <f t="shared" si="37"/>
        <v>0</v>
      </c>
      <c r="T175" s="159" t="str" cm="1">
        <f t="array" ref="T175">IF(D175="Electric","--",IF(D175="Diesel",_xlfn._xlws.FILTER(ORDEF[HCDR],(ORDEF[HP]=I175)*(ORDEF[Model_Year]=E175),),""))</f>
        <v>--</v>
      </c>
      <c r="U175" s="159" t="str" cm="1">
        <f t="array" ref="U175">IF(D175="Electric","--",IF(D175="Gasoline",_xlfn._xlws.FILTER(LSIEF[HC DR],(LSIEF[Fuel]=D175)*(LSIEF[HP Bin]=I175)*(LSIEF[Model Year]=E175)),""))</f>
        <v>--</v>
      </c>
      <c r="V175" s="159">
        <f t="shared" si="38"/>
        <v>0</v>
      </c>
      <c r="W175" s="158" t="str" cm="1">
        <f t="array" ref="W175">IF(D175="Electric","--",IF(D175="Diesel",_xlfn._xlws.FILTER(ORDEF[NOXzh],(ORDEF[HP]=I175)*(ORDEF[Model_Year]=E175)),""))</f>
        <v>--</v>
      </c>
      <c r="X175" s="158" t="str" cm="1">
        <f t="array" ref="X175">IF(D175="Electric","--",IF(D175="Gasoline",_xlfn._xlws.FILTER(LSIEF[NOX-ZH (g/hp-hr)],(LSIEF[Fuel]=D175)*(LSIEF[HP Bin]=I175)*(LSIEF[Model Year]=E175)),""))</f>
        <v>--</v>
      </c>
      <c r="Y175" s="158">
        <f t="shared" si="39"/>
        <v>0</v>
      </c>
      <c r="Z175" s="159" t="str" cm="1">
        <f t="array" ref="Z175">IF(D175="Electric","--",IF(D175="Diesel",_xlfn._xlws.FILTER(ORDEF[NOXdr],(ORDEF[HP]=I175)*(ORDEF[Model_Year]=E175)),""))</f>
        <v>--</v>
      </c>
      <c r="AA175" s="159" t="str" cm="1">
        <f t="array" ref="AA175">IF(E175="Electric","--",IF(D175="Gasoline",_xlfn._xlws.FILTER(LSIEF[NOX DR],(LSIEF[Fuel]=D175)*(LSIEF[HP Bin]=I175)*(LSIEF[Model Year]=E175)),""))</f>
        <v/>
      </c>
      <c r="AB175" s="159">
        <f t="shared" si="40"/>
        <v>0</v>
      </c>
      <c r="AC175" s="158" t="str" cm="1">
        <f t="array" ref="AC175">IF(D175="Electric","--",IF(D175="Diesel",_xlfn._xlws.FILTER(DFCF[Fuel_HC],(DFCF[MY]=E175)),""))</f>
        <v>--</v>
      </c>
      <c r="AD175" s="158" t="str" cm="1">
        <f t="array" ref="AD175">IF(D175="Electric","--",IF(D175="Gasoline",_xlfn._xlws.FILTER(GFCF[Fuel_HC],(GFCF[MY]=E175)),""))</f>
        <v>--</v>
      </c>
      <c r="AE175" s="158">
        <f t="shared" si="41"/>
        <v>0</v>
      </c>
      <c r="AF175" s="157" t="str" cm="1">
        <f t="array" ref="AF175">IF(D175="Electric","--",IF(D175="Diesel",_xlfn._xlws.FILTER(DFCF[Fuel_NOX],(DFCF[MY]=E175)),""))</f>
        <v>--</v>
      </c>
      <c r="AG175" s="157" t="str" cm="1">
        <f t="array" ref="AG175">IF(D175="Electric","--",IF(D175="Gasoline",_xlfn._xlws.FILTER(GFCF[Fuel_NOX],(GFCF[MY]=E175)),""))</f>
        <v>--</v>
      </c>
      <c r="AH175" s="157">
        <f t="shared" si="42"/>
        <v>0</v>
      </c>
      <c r="AI175" s="158">
        <f t="shared" si="43"/>
        <v>0</v>
      </c>
      <c r="AJ175" s="158">
        <f t="shared" si="44"/>
        <v>0</v>
      </c>
      <c r="AK175" s="158" t="str">
        <f t="shared" si="45"/>
        <v>--</v>
      </c>
      <c r="AL175" s="158" t="str">
        <f t="shared" si="46"/>
        <v>--</v>
      </c>
      <c r="AM175" s="158" t="str">
        <f t="shared" si="47"/>
        <v>--</v>
      </c>
      <c r="AN175" s="158" t="str">
        <f t="shared" si="48"/>
        <v>--</v>
      </c>
      <c r="AO175" s="158" t="str">
        <f t="shared" si="49"/>
        <v>--</v>
      </c>
      <c r="AP175" s="157"/>
      <c r="AS175" s="44"/>
    </row>
    <row r="176" spans="1:45" s="47" customFormat="1" x14ac:dyDescent="0.35">
      <c r="A176" s="157">
        <v>175</v>
      </c>
      <c r="B176" s="157">
        <v>48375</v>
      </c>
      <c r="C176" s="157" t="s">
        <v>128</v>
      </c>
      <c r="D176" s="157" t="s">
        <v>49</v>
      </c>
      <c r="E176" s="157">
        <v>2000</v>
      </c>
      <c r="F176" s="157">
        <v>85</v>
      </c>
      <c r="G176" s="157">
        <v>581.64705882352939</v>
      </c>
      <c r="H176" s="157"/>
      <c r="I176" s="157">
        <f t="shared" si="34"/>
        <v>100</v>
      </c>
      <c r="J176" s="157" t="str">
        <f>IF(D176="Electric","--",IF(D176="Diesel",VLOOKUP(C176,[2]ORDLF!A:B,2,FALSE),""))</f>
        <v>--</v>
      </c>
      <c r="K176" s="157" t="str">
        <f>IF(D176="Electric","--",IF(D176="Gasoline",VLOOKUP(C176,LSILF!A:C,3,FALSE),""))</f>
        <v>--</v>
      </c>
      <c r="L176" s="158">
        <f t="shared" si="50"/>
        <v>0</v>
      </c>
      <c r="M176" s="157" t="str" cm="1">
        <f t="array" ref="M176">IF(D176="Electric","--",IF(D176="Diesel",_xlfn._xlws.FILTER(DIESCH[CH Cap],(DIESCH[HP Bin]=I176)),""))</f>
        <v>--</v>
      </c>
      <c r="N176" s="157" t="str" cm="1">
        <f t="array" ref="N176">IF(D176="Electric","--",IF(D176="Gasoline",_xlfn._xlws.FILTER(LSICH[CH Cap],(LSICH[Fuel Type]=D176)*(LSICH[MY]=E176)),""))</f>
        <v>--</v>
      </c>
      <c r="O176" s="157">
        <f t="shared" si="35"/>
        <v>0</v>
      </c>
      <c r="P176" s="157">
        <f t="shared" si="36"/>
        <v>9888</v>
      </c>
      <c r="Q176" s="157" t="str" cm="1">
        <f t="array" ref="Q176">IF(D176="Electric","--",IF(D176="Diesel",_xlfn._xlws.FILTER(ORDEF[HC-ZH (g/hp-hr)],(ORDEF[HP]=I176)*(ORDEF[Model_Year]=E176)),""))</f>
        <v>--</v>
      </c>
      <c r="R176" s="157" t="str" cm="1">
        <f t="array" ref="R176">IF(D176="Electric","--",IF(D176="Gasoline",_xlfn._xlws.FILTER(LSIEF[HC-ZH (g/hp-hr)],(LSIEF[Fuel]=D176)*(LSIEF[HP Bin]=I176)*(LSIEF[Model Year]=E176)),""))</f>
        <v>--</v>
      </c>
      <c r="S176" s="158">
        <f t="shared" si="37"/>
        <v>0</v>
      </c>
      <c r="T176" s="159" t="str" cm="1">
        <f t="array" ref="T176">IF(D176="Electric","--",IF(D176="Diesel",_xlfn._xlws.FILTER(ORDEF[HCDR],(ORDEF[HP]=I176)*(ORDEF[Model_Year]=E176),),""))</f>
        <v>--</v>
      </c>
      <c r="U176" s="159" t="str" cm="1">
        <f t="array" ref="U176">IF(D176="Electric","--",IF(D176="Gasoline",_xlfn._xlws.FILTER(LSIEF[HC DR],(LSIEF[Fuel]=D176)*(LSIEF[HP Bin]=I176)*(LSIEF[Model Year]=E176)),""))</f>
        <v>--</v>
      </c>
      <c r="V176" s="159">
        <f t="shared" si="38"/>
        <v>0</v>
      </c>
      <c r="W176" s="158" t="str" cm="1">
        <f t="array" ref="W176">IF(D176="Electric","--",IF(D176="Diesel",_xlfn._xlws.FILTER(ORDEF[NOXzh],(ORDEF[HP]=I176)*(ORDEF[Model_Year]=E176)),""))</f>
        <v>--</v>
      </c>
      <c r="X176" s="158" t="str" cm="1">
        <f t="array" ref="X176">IF(D176="Electric","--",IF(D176="Gasoline",_xlfn._xlws.FILTER(LSIEF[NOX-ZH (g/hp-hr)],(LSIEF[Fuel]=D176)*(LSIEF[HP Bin]=I176)*(LSIEF[Model Year]=E176)),""))</f>
        <v>--</v>
      </c>
      <c r="Y176" s="158">
        <f t="shared" si="39"/>
        <v>0</v>
      </c>
      <c r="Z176" s="159" t="str" cm="1">
        <f t="array" ref="Z176">IF(D176="Electric","--",IF(D176="Diesel",_xlfn._xlws.FILTER(ORDEF[NOXdr],(ORDEF[HP]=I176)*(ORDEF[Model_Year]=E176)),""))</f>
        <v>--</v>
      </c>
      <c r="AA176" s="159" t="str" cm="1">
        <f t="array" ref="AA176">IF(E176="Electric","--",IF(D176="Gasoline",_xlfn._xlws.FILTER(LSIEF[NOX DR],(LSIEF[Fuel]=D176)*(LSIEF[HP Bin]=I176)*(LSIEF[Model Year]=E176)),""))</f>
        <v/>
      </c>
      <c r="AB176" s="159">
        <f t="shared" si="40"/>
        <v>0</v>
      </c>
      <c r="AC176" s="158" t="str" cm="1">
        <f t="array" ref="AC176">IF(D176="Electric","--",IF(D176="Diesel",_xlfn._xlws.FILTER(DFCF[Fuel_HC],(DFCF[MY]=E176)),""))</f>
        <v>--</v>
      </c>
      <c r="AD176" s="158" t="str" cm="1">
        <f t="array" ref="AD176">IF(D176="Electric","--",IF(D176="Gasoline",_xlfn._xlws.FILTER(GFCF[Fuel_HC],(GFCF[MY]=E176)),""))</f>
        <v>--</v>
      </c>
      <c r="AE176" s="158">
        <f t="shared" si="41"/>
        <v>0</v>
      </c>
      <c r="AF176" s="157" t="str" cm="1">
        <f t="array" ref="AF176">IF(D176="Electric","--",IF(D176="Diesel",_xlfn._xlws.FILTER(DFCF[Fuel_NOX],(DFCF[MY]=E176)),""))</f>
        <v>--</v>
      </c>
      <c r="AG176" s="157" t="str" cm="1">
        <f t="array" ref="AG176">IF(D176="Electric","--",IF(D176="Gasoline",_xlfn._xlws.FILTER(GFCF[Fuel_NOX],(GFCF[MY]=E176)),""))</f>
        <v>--</v>
      </c>
      <c r="AH176" s="157">
        <f t="shared" si="42"/>
        <v>0</v>
      </c>
      <c r="AI176" s="158">
        <f t="shared" si="43"/>
        <v>0</v>
      </c>
      <c r="AJ176" s="158">
        <f t="shared" si="44"/>
        <v>0</v>
      </c>
      <c r="AK176" s="158" t="str">
        <f t="shared" si="45"/>
        <v>--</v>
      </c>
      <c r="AL176" s="158" t="str">
        <f t="shared" si="46"/>
        <v>--</v>
      </c>
      <c r="AM176" s="158" t="str">
        <f t="shared" si="47"/>
        <v>--</v>
      </c>
      <c r="AN176" s="158" t="str">
        <f t="shared" si="48"/>
        <v>--</v>
      </c>
      <c r="AO176" s="158" t="str">
        <f t="shared" si="49"/>
        <v>--</v>
      </c>
      <c r="AP176" s="157"/>
      <c r="AS176" s="44"/>
    </row>
    <row r="177" spans="1:45" s="47" customFormat="1" x14ac:dyDescent="0.35">
      <c r="A177" s="157">
        <v>176</v>
      </c>
      <c r="B177" s="157">
        <v>3806</v>
      </c>
      <c r="C177" s="157" t="s">
        <v>128</v>
      </c>
      <c r="D177" s="157" t="s">
        <v>49</v>
      </c>
      <c r="E177" s="157">
        <v>2001</v>
      </c>
      <c r="F177" s="157">
        <v>60</v>
      </c>
      <c r="G177" s="157">
        <v>581.64705882352939</v>
      </c>
      <c r="H177" s="157"/>
      <c r="I177" s="157">
        <f t="shared" si="34"/>
        <v>75</v>
      </c>
      <c r="J177" s="157" t="str">
        <f>IF(D177="Electric","--",IF(D177="Diesel",VLOOKUP(C177,[2]ORDLF!A:B,2,FALSE),""))</f>
        <v>--</v>
      </c>
      <c r="K177" s="157" t="str">
        <f>IF(D177="Electric","--",IF(D177="Gasoline",VLOOKUP(C177,LSILF!A:C,3,FALSE),""))</f>
        <v>--</v>
      </c>
      <c r="L177" s="158">
        <f t="shared" si="50"/>
        <v>0</v>
      </c>
      <c r="M177" s="157" t="str" cm="1">
        <f t="array" ref="M177">IF(D177="Electric","--",IF(D177="Diesel",_xlfn._xlws.FILTER(DIESCH[CH Cap],(DIESCH[HP Bin]=I177)),""))</f>
        <v>--</v>
      </c>
      <c r="N177" s="157" t="str" cm="1">
        <f t="array" ref="N177">IF(D177="Electric","--",IF(D177="Gasoline",_xlfn._xlws.FILTER(LSICH[CH Cap],(LSICH[Fuel Type]=D177)*(LSICH[MY]=E177)),""))</f>
        <v>--</v>
      </c>
      <c r="O177" s="157">
        <f t="shared" si="35"/>
        <v>0</v>
      </c>
      <c r="P177" s="157">
        <f t="shared" si="36"/>
        <v>9306.3529411764703</v>
      </c>
      <c r="Q177" s="157" t="str" cm="1">
        <f t="array" ref="Q177">IF(D177="Electric","--",IF(D177="Diesel",_xlfn._xlws.FILTER(ORDEF[HC-ZH (g/hp-hr)],(ORDEF[HP]=I177)*(ORDEF[Model_Year]=E177)),""))</f>
        <v>--</v>
      </c>
      <c r="R177" s="157" t="str" cm="1">
        <f t="array" ref="R177">IF(D177="Electric","--",IF(D177="Gasoline",_xlfn._xlws.FILTER(LSIEF[HC-ZH (g/hp-hr)],(LSIEF[Fuel]=D177)*(LSIEF[HP Bin]=I177)*(LSIEF[Model Year]=E177)),""))</f>
        <v>--</v>
      </c>
      <c r="S177" s="158">
        <f t="shared" si="37"/>
        <v>0</v>
      </c>
      <c r="T177" s="159" t="str" cm="1">
        <f t="array" ref="T177">IF(D177="Electric","--",IF(D177="Diesel",_xlfn._xlws.FILTER(ORDEF[HCDR],(ORDEF[HP]=I177)*(ORDEF[Model_Year]=E177),),""))</f>
        <v>--</v>
      </c>
      <c r="U177" s="159" t="str" cm="1">
        <f t="array" ref="U177">IF(D177="Electric","--",IF(D177="Gasoline",_xlfn._xlws.FILTER(LSIEF[HC DR],(LSIEF[Fuel]=D177)*(LSIEF[HP Bin]=I177)*(LSIEF[Model Year]=E177)),""))</f>
        <v>--</v>
      </c>
      <c r="V177" s="159">
        <f t="shared" si="38"/>
        <v>0</v>
      </c>
      <c r="W177" s="158" t="str" cm="1">
        <f t="array" ref="W177">IF(D177="Electric","--",IF(D177="Diesel",_xlfn._xlws.FILTER(ORDEF[NOXzh],(ORDEF[HP]=I177)*(ORDEF[Model_Year]=E177)),""))</f>
        <v>--</v>
      </c>
      <c r="X177" s="158" t="str" cm="1">
        <f t="array" ref="X177">IF(D177="Electric","--",IF(D177="Gasoline",_xlfn._xlws.FILTER(LSIEF[NOX-ZH (g/hp-hr)],(LSIEF[Fuel]=D177)*(LSIEF[HP Bin]=I177)*(LSIEF[Model Year]=E177)),""))</f>
        <v>--</v>
      </c>
      <c r="Y177" s="158">
        <f t="shared" si="39"/>
        <v>0</v>
      </c>
      <c r="Z177" s="159" t="str" cm="1">
        <f t="array" ref="Z177">IF(D177="Electric","--",IF(D177="Diesel",_xlfn._xlws.FILTER(ORDEF[NOXdr],(ORDEF[HP]=I177)*(ORDEF[Model_Year]=E177)),""))</f>
        <v>--</v>
      </c>
      <c r="AA177" s="159" t="str" cm="1">
        <f t="array" ref="AA177">IF(E177="Electric","--",IF(D177="Gasoline",_xlfn._xlws.FILTER(LSIEF[NOX DR],(LSIEF[Fuel]=D177)*(LSIEF[HP Bin]=I177)*(LSIEF[Model Year]=E177)),""))</f>
        <v/>
      </c>
      <c r="AB177" s="159">
        <f t="shared" si="40"/>
        <v>0</v>
      </c>
      <c r="AC177" s="158" t="str" cm="1">
        <f t="array" ref="AC177">IF(D177="Electric","--",IF(D177="Diesel",_xlfn._xlws.FILTER(DFCF[Fuel_HC],(DFCF[MY]=E177)),""))</f>
        <v>--</v>
      </c>
      <c r="AD177" s="158" t="str" cm="1">
        <f t="array" ref="AD177">IF(D177="Electric","--",IF(D177="Gasoline",_xlfn._xlws.FILTER(GFCF[Fuel_HC],(GFCF[MY]=E177)),""))</f>
        <v>--</v>
      </c>
      <c r="AE177" s="158">
        <f t="shared" si="41"/>
        <v>0</v>
      </c>
      <c r="AF177" s="157" t="str" cm="1">
        <f t="array" ref="AF177">IF(D177="Electric","--",IF(D177="Diesel",_xlfn._xlws.FILTER(DFCF[Fuel_NOX],(DFCF[MY]=E177)),""))</f>
        <v>--</v>
      </c>
      <c r="AG177" s="157" t="str" cm="1">
        <f t="array" ref="AG177">IF(D177="Electric","--",IF(D177="Gasoline",_xlfn._xlws.FILTER(GFCF[Fuel_NOX],(GFCF[MY]=E177)),""))</f>
        <v>--</v>
      </c>
      <c r="AH177" s="157">
        <f t="shared" si="42"/>
        <v>0</v>
      </c>
      <c r="AI177" s="158">
        <f t="shared" si="43"/>
        <v>0</v>
      </c>
      <c r="AJ177" s="158">
        <f t="shared" si="44"/>
        <v>0</v>
      </c>
      <c r="AK177" s="158" t="str">
        <f t="shared" si="45"/>
        <v>--</v>
      </c>
      <c r="AL177" s="158" t="str">
        <f t="shared" si="46"/>
        <v>--</v>
      </c>
      <c r="AM177" s="158" t="str">
        <f t="shared" si="47"/>
        <v>--</v>
      </c>
      <c r="AN177" s="158" t="str">
        <f t="shared" si="48"/>
        <v>--</v>
      </c>
      <c r="AO177" s="158" t="str">
        <f t="shared" si="49"/>
        <v>--</v>
      </c>
      <c r="AP177" s="157"/>
      <c r="AS177" s="44"/>
    </row>
    <row r="178" spans="1:45" s="47" customFormat="1" x14ac:dyDescent="0.35">
      <c r="A178" s="157">
        <v>177</v>
      </c>
      <c r="B178" s="157">
        <v>3807</v>
      </c>
      <c r="C178" s="157" t="s">
        <v>128</v>
      </c>
      <c r="D178" s="157" t="s">
        <v>49</v>
      </c>
      <c r="E178" s="157">
        <v>2001</v>
      </c>
      <c r="F178" s="157">
        <v>60</v>
      </c>
      <c r="G178" s="157">
        <v>581.64705882352939</v>
      </c>
      <c r="H178" s="157"/>
      <c r="I178" s="157">
        <f t="shared" si="34"/>
        <v>75</v>
      </c>
      <c r="J178" s="157" t="str">
        <f>IF(D178="Electric","--",IF(D178="Diesel",VLOOKUP(C178,[2]ORDLF!A:B,2,FALSE),""))</f>
        <v>--</v>
      </c>
      <c r="K178" s="157" t="str">
        <f>IF(D178="Electric","--",IF(D178="Gasoline",VLOOKUP(C178,LSILF!A:C,3,FALSE),""))</f>
        <v>--</v>
      </c>
      <c r="L178" s="158">
        <f t="shared" si="50"/>
        <v>0</v>
      </c>
      <c r="M178" s="157" t="str" cm="1">
        <f t="array" ref="M178">IF(D178="Electric","--",IF(D178="Diesel",_xlfn._xlws.FILTER(DIESCH[CH Cap],(DIESCH[HP Bin]=I178)),""))</f>
        <v>--</v>
      </c>
      <c r="N178" s="157" t="str" cm="1">
        <f t="array" ref="N178">IF(D178="Electric","--",IF(D178="Gasoline",_xlfn._xlws.FILTER(LSICH[CH Cap],(LSICH[Fuel Type]=D178)*(LSICH[MY]=E178)),""))</f>
        <v>--</v>
      </c>
      <c r="O178" s="157">
        <f t="shared" si="35"/>
        <v>0</v>
      </c>
      <c r="P178" s="157">
        <f t="shared" si="36"/>
        <v>9306.3529411764703</v>
      </c>
      <c r="Q178" s="157" t="str" cm="1">
        <f t="array" ref="Q178">IF(D178="Electric","--",IF(D178="Diesel",_xlfn._xlws.FILTER(ORDEF[HC-ZH (g/hp-hr)],(ORDEF[HP]=I178)*(ORDEF[Model_Year]=E178)),""))</f>
        <v>--</v>
      </c>
      <c r="R178" s="157" t="str" cm="1">
        <f t="array" ref="R178">IF(D178="Electric","--",IF(D178="Gasoline",_xlfn._xlws.FILTER(LSIEF[HC-ZH (g/hp-hr)],(LSIEF[Fuel]=D178)*(LSIEF[HP Bin]=I178)*(LSIEF[Model Year]=E178)),""))</f>
        <v>--</v>
      </c>
      <c r="S178" s="158">
        <f t="shared" si="37"/>
        <v>0</v>
      </c>
      <c r="T178" s="159" t="str" cm="1">
        <f t="array" ref="T178">IF(D178="Electric","--",IF(D178="Diesel",_xlfn._xlws.FILTER(ORDEF[HCDR],(ORDEF[HP]=I178)*(ORDEF[Model_Year]=E178),),""))</f>
        <v>--</v>
      </c>
      <c r="U178" s="159" t="str" cm="1">
        <f t="array" ref="U178">IF(D178="Electric","--",IF(D178="Gasoline",_xlfn._xlws.FILTER(LSIEF[HC DR],(LSIEF[Fuel]=D178)*(LSIEF[HP Bin]=I178)*(LSIEF[Model Year]=E178)),""))</f>
        <v>--</v>
      </c>
      <c r="V178" s="159">
        <f t="shared" si="38"/>
        <v>0</v>
      </c>
      <c r="W178" s="158" t="str" cm="1">
        <f t="array" ref="W178">IF(D178="Electric","--",IF(D178="Diesel",_xlfn._xlws.FILTER(ORDEF[NOXzh],(ORDEF[HP]=I178)*(ORDEF[Model_Year]=E178)),""))</f>
        <v>--</v>
      </c>
      <c r="X178" s="158" t="str" cm="1">
        <f t="array" ref="X178">IF(D178="Electric","--",IF(D178="Gasoline",_xlfn._xlws.FILTER(LSIEF[NOX-ZH (g/hp-hr)],(LSIEF[Fuel]=D178)*(LSIEF[HP Bin]=I178)*(LSIEF[Model Year]=E178)),""))</f>
        <v>--</v>
      </c>
      <c r="Y178" s="158">
        <f t="shared" si="39"/>
        <v>0</v>
      </c>
      <c r="Z178" s="159" t="str" cm="1">
        <f t="array" ref="Z178">IF(D178="Electric","--",IF(D178="Diesel",_xlfn._xlws.FILTER(ORDEF[NOXdr],(ORDEF[HP]=I178)*(ORDEF[Model_Year]=E178)),""))</f>
        <v>--</v>
      </c>
      <c r="AA178" s="159" t="str" cm="1">
        <f t="array" ref="AA178">IF(E178="Electric","--",IF(D178="Gasoline",_xlfn._xlws.FILTER(LSIEF[NOX DR],(LSIEF[Fuel]=D178)*(LSIEF[HP Bin]=I178)*(LSIEF[Model Year]=E178)),""))</f>
        <v/>
      </c>
      <c r="AB178" s="159">
        <f t="shared" si="40"/>
        <v>0</v>
      </c>
      <c r="AC178" s="158" t="str" cm="1">
        <f t="array" ref="AC178">IF(D178="Electric","--",IF(D178="Diesel",_xlfn._xlws.FILTER(DFCF[Fuel_HC],(DFCF[MY]=E178)),""))</f>
        <v>--</v>
      </c>
      <c r="AD178" s="158" t="str" cm="1">
        <f t="array" ref="AD178">IF(D178="Electric","--",IF(D178="Gasoline",_xlfn._xlws.FILTER(GFCF[Fuel_HC],(GFCF[MY]=E178)),""))</f>
        <v>--</v>
      </c>
      <c r="AE178" s="158">
        <f t="shared" si="41"/>
        <v>0</v>
      </c>
      <c r="AF178" s="157" t="str" cm="1">
        <f t="array" ref="AF178">IF(D178="Electric","--",IF(D178="Diesel",_xlfn._xlws.FILTER(DFCF[Fuel_NOX],(DFCF[MY]=E178)),""))</f>
        <v>--</v>
      </c>
      <c r="AG178" s="157" t="str" cm="1">
        <f t="array" ref="AG178">IF(D178="Electric","--",IF(D178="Gasoline",_xlfn._xlws.FILTER(GFCF[Fuel_NOX],(GFCF[MY]=E178)),""))</f>
        <v>--</v>
      </c>
      <c r="AH178" s="157">
        <f t="shared" si="42"/>
        <v>0</v>
      </c>
      <c r="AI178" s="158">
        <f t="shared" si="43"/>
        <v>0</v>
      </c>
      <c r="AJ178" s="158">
        <f t="shared" si="44"/>
        <v>0</v>
      </c>
      <c r="AK178" s="158" t="str">
        <f t="shared" si="45"/>
        <v>--</v>
      </c>
      <c r="AL178" s="158" t="str">
        <f t="shared" si="46"/>
        <v>--</v>
      </c>
      <c r="AM178" s="158" t="str">
        <f t="shared" si="47"/>
        <v>--</v>
      </c>
      <c r="AN178" s="158" t="str">
        <f t="shared" si="48"/>
        <v>--</v>
      </c>
      <c r="AO178" s="158" t="str">
        <f t="shared" si="49"/>
        <v>--</v>
      </c>
      <c r="AP178" s="157"/>
      <c r="AS178" s="44"/>
    </row>
    <row r="179" spans="1:45" s="47" customFormat="1" x14ac:dyDescent="0.35">
      <c r="A179" s="157">
        <v>178</v>
      </c>
      <c r="B179" s="157">
        <v>3808</v>
      </c>
      <c r="C179" s="157" t="s">
        <v>128</v>
      </c>
      <c r="D179" s="157" t="s">
        <v>49</v>
      </c>
      <c r="E179" s="157">
        <v>2001</v>
      </c>
      <c r="F179" s="157">
        <v>60</v>
      </c>
      <c r="G179" s="157">
        <v>581.64705882352939</v>
      </c>
      <c r="H179" s="157"/>
      <c r="I179" s="157">
        <f t="shared" si="34"/>
        <v>75</v>
      </c>
      <c r="J179" s="157" t="str">
        <f>IF(D179="Electric","--",IF(D179="Diesel",VLOOKUP(C179,[2]ORDLF!A:B,2,FALSE),""))</f>
        <v>--</v>
      </c>
      <c r="K179" s="157" t="str">
        <f>IF(D179="Electric","--",IF(D179="Gasoline",VLOOKUP(C179,LSILF!A:C,3,FALSE),""))</f>
        <v>--</v>
      </c>
      <c r="L179" s="158">
        <f t="shared" si="50"/>
        <v>0</v>
      </c>
      <c r="M179" s="157" t="str" cm="1">
        <f t="array" ref="M179">IF(D179="Electric","--",IF(D179="Diesel",_xlfn._xlws.FILTER(DIESCH[CH Cap],(DIESCH[HP Bin]=I179)),""))</f>
        <v>--</v>
      </c>
      <c r="N179" s="157" t="str" cm="1">
        <f t="array" ref="N179">IF(D179="Electric","--",IF(D179="Gasoline",_xlfn._xlws.FILTER(LSICH[CH Cap],(LSICH[Fuel Type]=D179)*(LSICH[MY]=E179)),""))</f>
        <v>--</v>
      </c>
      <c r="O179" s="157">
        <f t="shared" si="35"/>
        <v>0</v>
      </c>
      <c r="P179" s="157">
        <f t="shared" si="36"/>
        <v>9306.3529411764703</v>
      </c>
      <c r="Q179" s="157" t="str" cm="1">
        <f t="array" ref="Q179">IF(D179="Electric","--",IF(D179="Diesel",_xlfn._xlws.FILTER(ORDEF[HC-ZH (g/hp-hr)],(ORDEF[HP]=I179)*(ORDEF[Model_Year]=E179)),""))</f>
        <v>--</v>
      </c>
      <c r="R179" s="157" t="str" cm="1">
        <f t="array" ref="R179">IF(D179="Electric","--",IF(D179="Gasoline",_xlfn._xlws.FILTER(LSIEF[HC-ZH (g/hp-hr)],(LSIEF[Fuel]=D179)*(LSIEF[HP Bin]=I179)*(LSIEF[Model Year]=E179)),""))</f>
        <v>--</v>
      </c>
      <c r="S179" s="158">
        <f t="shared" si="37"/>
        <v>0</v>
      </c>
      <c r="T179" s="159" t="str" cm="1">
        <f t="array" ref="T179">IF(D179="Electric","--",IF(D179="Diesel",_xlfn._xlws.FILTER(ORDEF[HCDR],(ORDEF[HP]=I179)*(ORDEF[Model_Year]=E179),),""))</f>
        <v>--</v>
      </c>
      <c r="U179" s="159" t="str" cm="1">
        <f t="array" ref="U179">IF(D179="Electric","--",IF(D179="Gasoline",_xlfn._xlws.FILTER(LSIEF[HC DR],(LSIEF[Fuel]=D179)*(LSIEF[HP Bin]=I179)*(LSIEF[Model Year]=E179)),""))</f>
        <v>--</v>
      </c>
      <c r="V179" s="159">
        <f t="shared" si="38"/>
        <v>0</v>
      </c>
      <c r="W179" s="158" t="str" cm="1">
        <f t="array" ref="W179">IF(D179="Electric","--",IF(D179="Diesel",_xlfn._xlws.FILTER(ORDEF[NOXzh],(ORDEF[HP]=I179)*(ORDEF[Model_Year]=E179)),""))</f>
        <v>--</v>
      </c>
      <c r="X179" s="158" t="str" cm="1">
        <f t="array" ref="X179">IF(D179="Electric","--",IF(D179="Gasoline",_xlfn._xlws.FILTER(LSIEF[NOX-ZH (g/hp-hr)],(LSIEF[Fuel]=D179)*(LSIEF[HP Bin]=I179)*(LSIEF[Model Year]=E179)),""))</f>
        <v>--</v>
      </c>
      <c r="Y179" s="158">
        <f t="shared" si="39"/>
        <v>0</v>
      </c>
      <c r="Z179" s="159" t="str" cm="1">
        <f t="array" ref="Z179">IF(D179="Electric","--",IF(D179="Diesel",_xlfn._xlws.FILTER(ORDEF[NOXdr],(ORDEF[HP]=I179)*(ORDEF[Model_Year]=E179)),""))</f>
        <v>--</v>
      </c>
      <c r="AA179" s="159" t="str" cm="1">
        <f t="array" ref="AA179">IF(E179="Electric","--",IF(D179="Gasoline",_xlfn._xlws.FILTER(LSIEF[NOX DR],(LSIEF[Fuel]=D179)*(LSIEF[HP Bin]=I179)*(LSIEF[Model Year]=E179)),""))</f>
        <v/>
      </c>
      <c r="AB179" s="159">
        <f t="shared" si="40"/>
        <v>0</v>
      </c>
      <c r="AC179" s="158" t="str" cm="1">
        <f t="array" ref="AC179">IF(D179="Electric","--",IF(D179="Diesel",_xlfn._xlws.FILTER(DFCF[Fuel_HC],(DFCF[MY]=E179)),""))</f>
        <v>--</v>
      </c>
      <c r="AD179" s="158" t="str" cm="1">
        <f t="array" ref="AD179">IF(D179="Electric","--",IF(D179="Gasoline",_xlfn._xlws.FILTER(GFCF[Fuel_HC],(GFCF[MY]=E179)),""))</f>
        <v>--</v>
      </c>
      <c r="AE179" s="158">
        <f t="shared" si="41"/>
        <v>0</v>
      </c>
      <c r="AF179" s="157" t="str" cm="1">
        <f t="array" ref="AF179">IF(D179="Electric","--",IF(D179="Diesel",_xlfn._xlws.FILTER(DFCF[Fuel_NOX],(DFCF[MY]=E179)),""))</f>
        <v>--</v>
      </c>
      <c r="AG179" s="157" t="str" cm="1">
        <f t="array" ref="AG179">IF(D179="Electric","--",IF(D179="Gasoline",_xlfn._xlws.FILTER(GFCF[Fuel_NOX],(GFCF[MY]=E179)),""))</f>
        <v>--</v>
      </c>
      <c r="AH179" s="157">
        <f t="shared" si="42"/>
        <v>0</v>
      </c>
      <c r="AI179" s="158">
        <f t="shared" si="43"/>
        <v>0</v>
      </c>
      <c r="AJ179" s="158">
        <f t="shared" si="44"/>
        <v>0</v>
      </c>
      <c r="AK179" s="158" t="str">
        <f t="shared" si="45"/>
        <v>--</v>
      </c>
      <c r="AL179" s="158" t="str">
        <f t="shared" si="46"/>
        <v>--</v>
      </c>
      <c r="AM179" s="158" t="str">
        <f t="shared" si="47"/>
        <v>--</v>
      </c>
      <c r="AN179" s="158" t="str">
        <f t="shared" si="48"/>
        <v>--</v>
      </c>
      <c r="AO179" s="158" t="str">
        <f t="shared" si="49"/>
        <v>--</v>
      </c>
      <c r="AP179" s="157"/>
      <c r="AS179" s="44"/>
    </row>
    <row r="180" spans="1:45" s="47" customFormat="1" x14ac:dyDescent="0.35">
      <c r="A180" s="157">
        <v>179</v>
      </c>
      <c r="B180" s="157" t="s">
        <v>133</v>
      </c>
      <c r="C180" s="157" t="s">
        <v>128</v>
      </c>
      <c r="D180" s="157" t="s">
        <v>49</v>
      </c>
      <c r="E180" s="157">
        <v>2004</v>
      </c>
      <c r="F180" s="157">
        <v>80</v>
      </c>
      <c r="G180" s="157">
        <v>581.64705882352939</v>
      </c>
      <c r="H180" s="157"/>
      <c r="I180" s="157">
        <f t="shared" si="34"/>
        <v>100</v>
      </c>
      <c r="J180" s="157" t="str">
        <f>IF(D180="Electric","--",IF(D180="Diesel",VLOOKUP(C180,[2]ORDLF!A:B,2,FALSE),""))</f>
        <v>--</v>
      </c>
      <c r="K180" s="157" t="str">
        <f>IF(D180="Electric","--",IF(D180="Gasoline",VLOOKUP(C180,LSILF!A:C,3,FALSE),""))</f>
        <v>--</v>
      </c>
      <c r="L180" s="158">
        <f t="shared" si="50"/>
        <v>0</v>
      </c>
      <c r="M180" s="157" t="str" cm="1">
        <f t="array" ref="M180">IF(D180="Electric","--",IF(D180="Diesel",_xlfn._xlws.FILTER(DIESCH[CH Cap],(DIESCH[HP Bin]=I180)),""))</f>
        <v>--</v>
      </c>
      <c r="N180" s="157" t="str" cm="1">
        <f t="array" ref="N180">IF(D180="Electric","--",IF(D180="Gasoline",_xlfn._xlws.FILTER(LSICH[CH Cap],(LSICH[Fuel Type]=D180)*(LSICH[MY]=E180)),""))</f>
        <v>--</v>
      </c>
      <c r="O180" s="157">
        <f t="shared" si="35"/>
        <v>0</v>
      </c>
      <c r="P180" s="157">
        <f t="shared" si="36"/>
        <v>7561.411764705882</v>
      </c>
      <c r="Q180" s="157" t="str" cm="1">
        <f t="array" ref="Q180">IF(D180="Electric","--",IF(D180="Diesel",_xlfn._xlws.FILTER(ORDEF[HC-ZH (g/hp-hr)],(ORDEF[HP]=I180)*(ORDEF[Model_Year]=E180)),""))</f>
        <v>--</v>
      </c>
      <c r="R180" s="157" t="str" cm="1">
        <f t="array" ref="R180">IF(D180="Electric","--",IF(D180="Gasoline",_xlfn._xlws.FILTER(LSIEF[HC-ZH (g/hp-hr)],(LSIEF[Fuel]=D180)*(LSIEF[HP Bin]=I180)*(LSIEF[Model Year]=E180)),""))</f>
        <v>--</v>
      </c>
      <c r="S180" s="158">
        <f t="shared" si="37"/>
        <v>0</v>
      </c>
      <c r="T180" s="159" t="str" cm="1">
        <f t="array" ref="T180">IF(D180="Electric","--",IF(D180="Diesel",_xlfn._xlws.FILTER(ORDEF[HCDR],(ORDEF[HP]=I180)*(ORDEF[Model_Year]=E180),),""))</f>
        <v>--</v>
      </c>
      <c r="U180" s="159" t="str" cm="1">
        <f t="array" ref="U180">IF(D180="Electric","--",IF(D180="Gasoline",_xlfn._xlws.FILTER(LSIEF[HC DR],(LSIEF[Fuel]=D180)*(LSIEF[HP Bin]=I180)*(LSIEF[Model Year]=E180)),""))</f>
        <v>--</v>
      </c>
      <c r="V180" s="159">
        <f t="shared" si="38"/>
        <v>0</v>
      </c>
      <c r="W180" s="158" t="str" cm="1">
        <f t="array" ref="W180">IF(D180="Electric","--",IF(D180="Diesel",_xlfn._xlws.FILTER(ORDEF[NOXzh],(ORDEF[HP]=I180)*(ORDEF[Model_Year]=E180)),""))</f>
        <v>--</v>
      </c>
      <c r="X180" s="158" t="str" cm="1">
        <f t="array" ref="X180">IF(D180="Electric","--",IF(D180="Gasoline",_xlfn._xlws.FILTER(LSIEF[NOX-ZH (g/hp-hr)],(LSIEF[Fuel]=D180)*(LSIEF[HP Bin]=I180)*(LSIEF[Model Year]=E180)),""))</f>
        <v>--</v>
      </c>
      <c r="Y180" s="158">
        <f t="shared" si="39"/>
        <v>0</v>
      </c>
      <c r="Z180" s="159" t="str" cm="1">
        <f t="array" ref="Z180">IF(D180="Electric","--",IF(D180="Diesel",_xlfn._xlws.FILTER(ORDEF[NOXdr],(ORDEF[HP]=I180)*(ORDEF[Model_Year]=E180)),""))</f>
        <v>--</v>
      </c>
      <c r="AA180" s="159" t="str" cm="1">
        <f t="array" ref="AA180">IF(E180="Electric","--",IF(D180="Gasoline",_xlfn._xlws.FILTER(LSIEF[NOX DR],(LSIEF[Fuel]=D180)*(LSIEF[HP Bin]=I180)*(LSIEF[Model Year]=E180)),""))</f>
        <v/>
      </c>
      <c r="AB180" s="159">
        <f t="shared" si="40"/>
        <v>0</v>
      </c>
      <c r="AC180" s="158" t="str" cm="1">
        <f t="array" ref="AC180">IF(D180="Electric","--",IF(D180="Diesel",_xlfn._xlws.FILTER(DFCF[Fuel_HC],(DFCF[MY]=E180)),""))</f>
        <v>--</v>
      </c>
      <c r="AD180" s="158" t="str" cm="1">
        <f t="array" ref="AD180">IF(D180="Electric","--",IF(D180="Gasoline",_xlfn._xlws.FILTER(GFCF[Fuel_HC],(GFCF[MY]=E180)),""))</f>
        <v>--</v>
      </c>
      <c r="AE180" s="158">
        <f t="shared" si="41"/>
        <v>0</v>
      </c>
      <c r="AF180" s="157" t="str" cm="1">
        <f t="array" ref="AF180">IF(D180="Electric","--",IF(D180="Diesel",_xlfn._xlws.FILTER(DFCF[Fuel_NOX],(DFCF[MY]=E180)),""))</f>
        <v>--</v>
      </c>
      <c r="AG180" s="157" t="str" cm="1">
        <f t="array" ref="AG180">IF(D180="Electric","--",IF(D180="Gasoline",_xlfn._xlws.FILTER(GFCF[Fuel_NOX],(GFCF[MY]=E180)),""))</f>
        <v>--</v>
      </c>
      <c r="AH180" s="157">
        <f t="shared" si="42"/>
        <v>0</v>
      </c>
      <c r="AI180" s="158">
        <f t="shared" si="43"/>
        <v>0</v>
      </c>
      <c r="AJ180" s="158">
        <f t="shared" si="44"/>
        <v>0</v>
      </c>
      <c r="AK180" s="158" t="str">
        <f t="shared" si="45"/>
        <v>--</v>
      </c>
      <c r="AL180" s="158" t="str">
        <f t="shared" si="46"/>
        <v>--</v>
      </c>
      <c r="AM180" s="158" t="str">
        <f t="shared" si="47"/>
        <v>--</v>
      </c>
      <c r="AN180" s="158" t="str">
        <f t="shared" si="48"/>
        <v>--</v>
      </c>
      <c r="AO180" s="158" t="str">
        <f t="shared" si="49"/>
        <v>--</v>
      </c>
      <c r="AP180" s="157"/>
      <c r="AS180" s="44"/>
    </row>
    <row r="181" spans="1:45" s="47" customFormat="1" x14ac:dyDescent="0.35">
      <c r="A181" s="157">
        <v>180</v>
      </c>
      <c r="B181" s="157" t="s">
        <v>134</v>
      </c>
      <c r="C181" s="157" t="s">
        <v>128</v>
      </c>
      <c r="D181" s="157" t="s">
        <v>49</v>
      </c>
      <c r="E181" s="157">
        <v>2004</v>
      </c>
      <c r="F181" s="157">
        <v>80</v>
      </c>
      <c r="G181" s="157">
        <v>581.64705882352939</v>
      </c>
      <c r="H181" s="157"/>
      <c r="I181" s="157">
        <f t="shared" si="34"/>
        <v>100</v>
      </c>
      <c r="J181" s="157" t="str">
        <f>IF(D181="Electric","--",IF(D181="Diesel",VLOOKUP(C181,[2]ORDLF!A:B,2,FALSE),""))</f>
        <v>--</v>
      </c>
      <c r="K181" s="157" t="str">
        <f>IF(D181="Electric","--",IF(D181="Gasoline",VLOOKUP(C181,LSILF!A:C,3,FALSE),""))</f>
        <v>--</v>
      </c>
      <c r="L181" s="158">
        <f t="shared" si="50"/>
        <v>0</v>
      </c>
      <c r="M181" s="157" t="str" cm="1">
        <f t="array" ref="M181">IF(D181="Electric","--",IF(D181="Diesel",_xlfn._xlws.FILTER(DIESCH[CH Cap],(DIESCH[HP Bin]=I181)),""))</f>
        <v>--</v>
      </c>
      <c r="N181" s="157" t="str" cm="1">
        <f t="array" ref="N181">IF(D181="Electric","--",IF(D181="Gasoline",_xlfn._xlws.FILTER(LSICH[CH Cap],(LSICH[Fuel Type]=D181)*(LSICH[MY]=E181)),""))</f>
        <v>--</v>
      </c>
      <c r="O181" s="157">
        <f t="shared" si="35"/>
        <v>0</v>
      </c>
      <c r="P181" s="157">
        <f t="shared" si="36"/>
        <v>7561.411764705882</v>
      </c>
      <c r="Q181" s="157" t="str" cm="1">
        <f t="array" ref="Q181">IF(D181="Electric","--",IF(D181="Diesel",_xlfn._xlws.FILTER(ORDEF[HC-ZH (g/hp-hr)],(ORDEF[HP]=I181)*(ORDEF[Model_Year]=E181)),""))</f>
        <v>--</v>
      </c>
      <c r="R181" s="157" t="str" cm="1">
        <f t="array" ref="R181">IF(D181="Electric","--",IF(D181="Gasoline",_xlfn._xlws.FILTER(LSIEF[HC-ZH (g/hp-hr)],(LSIEF[Fuel]=D181)*(LSIEF[HP Bin]=I181)*(LSIEF[Model Year]=E181)),""))</f>
        <v>--</v>
      </c>
      <c r="S181" s="158">
        <f t="shared" si="37"/>
        <v>0</v>
      </c>
      <c r="T181" s="159" t="str" cm="1">
        <f t="array" ref="T181">IF(D181="Electric","--",IF(D181="Diesel",_xlfn._xlws.FILTER(ORDEF[HCDR],(ORDEF[HP]=I181)*(ORDEF[Model_Year]=E181),),""))</f>
        <v>--</v>
      </c>
      <c r="U181" s="159" t="str" cm="1">
        <f t="array" ref="U181">IF(D181="Electric","--",IF(D181="Gasoline",_xlfn._xlws.FILTER(LSIEF[HC DR],(LSIEF[Fuel]=D181)*(LSIEF[HP Bin]=I181)*(LSIEF[Model Year]=E181)),""))</f>
        <v>--</v>
      </c>
      <c r="V181" s="159">
        <f t="shared" si="38"/>
        <v>0</v>
      </c>
      <c r="W181" s="158" t="str" cm="1">
        <f t="array" ref="W181">IF(D181="Electric","--",IF(D181="Diesel",_xlfn._xlws.FILTER(ORDEF[NOXzh],(ORDEF[HP]=I181)*(ORDEF[Model_Year]=E181)),""))</f>
        <v>--</v>
      </c>
      <c r="X181" s="158" t="str" cm="1">
        <f t="array" ref="X181">IF(D181="Electric","--",IF(D181="Gasoline",_xlfn._xlws.FILTER(LSIEF[NOX-ZH (g/hp-hr)],(LSIEF[Fuel]=D181)*(LSIEF[HP Bin]=I181)*(LSIEF[Model Year]=E181)),""))</f>
        <v>--</v>
      </c>
      <c r="Y181" s="158">
        <f t="shared" si="39"/>
        <v>0</v>
      </c>
      <c r="Z181" s="159" t="str" cm="1">
        <f t="array" ref="Z181">IF(D181="Electric","--",IF(D181="Diesel",_xlfn._xlws.FILTER(ORDEF[NOXdr],(ORDEF[HP]=I181)*(ORDEF[Model_Year]=E181)),""))</f>
        <v>--</v>
      </c>
      <c r="AA181" s="159" t="str" cm="1">
        <f t="array" ref="AA181">IF(E181="Electric","--",IF(D181="Gasoline",_xlfn._xlws.FILTER(LSIEF[NOX DR],(LSIEF[Fuel]=D181)*(LSIEF[HP Bin]=I181)*(LSIEF[Model Year]=E181)),""))</f>
        <v/>
      </c>
      <c r="AB181" s="159">
        <f t="shared" si="40"/>
        <v>0</v>
      </c>
      <c r="AC181" s="158" t="str" cm="1">
        <f t="array" ref="AC181">IF(D181="Electric","--",IF(D181="Diesel",_xlfn._xlws.FILTER(DFCF[Fuel_HC],(DFCF[MY]=E181)),""))</f>
        <v>--</v>
      </c>
      <c r="AD181" s="158" t="str" cm="1">
        <f t="array" ref="AD181">IF(D181="Electric","--",IF(D181="Gasoline",_xlfn._xlws.FILTER(GFCF[Fuel_HC],(GFCF[MY]=E181)),""))</f>
        <v>--</v>
      </c>
      <c r="AE181" s="158">
        <f t="shared" si="41"/>
        <v>0</v>
      </c>
      <c r="AF181" s="157" t="str" cm="1">
        <f t="array" ref="AF181">IF(D181="Electric","--",IF(D181="Diesel",_xlfn._xlws.FILTER(DFCF[Fuel_NOX],(DFCF[MY]=E181)),""))</f>
        <v>--</v>
      </c>
      <c r="AG181" s="157" t="str" cm="1">
        <f t="array" ref="AG181">IF(D181="Electric","--",IF(D181="Gasoline",_xlfn._xlws.FILTER(GFCF[Fuel_NOX],(GFCF[MY]=E181)),""))</f>
        <v>--</v>
      </c>
      <c r="AH181" s="157">
        <f t="shared" si="42"/>
        <v>0</v>
      </c>
      <c r="AI181" s="158">
        <f t="shared" si="43"/>
        <v>0</v>
      </c>
      <c r="AJ181" s="158">
        <f t="shared" si="44"/>
        <v>0</v>
      </c>
      <c r="AK181" s="158" t="str">
        <f t="shared" si="45"/>
        <v>--</v>
      </c>
      <c r="AL181" s="158" t="str">
        <f t="shared" si="46"/>
        <v>--</v>
      </c>
      <c r="AM181" s="158" t="str">
        <f t="shared" si="47"/>
        <v>--</v>
      </c>
      <c r="AN181" s="158" t="str">
        <f t="shared" si="48"/>
        <v>--</v>
      </c>
      <c r="AO181" s="158" t="str">
        <f t="shared" si="49"/>
        <v>--</v>
      </c>
      <c r="AP181" s="157"/>
      <c r="AS181" s="44"/>
    </row>
    <row r="182" spans="1:45" s="47" customFormat="1" x14ac:dyDescent="0.35">
      <c r="A182" s="157">
        <v>181</v>
      </c>
      <c r="B182" s="157" t="s">
        <v>135</v>
      </c>
      <c r="C182" s="157" t="s">
        <v>128</v>
      </c>
      <c r="D182" s="157" t="s">
        <v>49</v>
      </c>
      <c r="E182" s="157">
        <v>2004</v>
      </c>
      <c r="F182" s="157">
        <v>80</v>
      </c>
      <c r="G182" s="157">
        <v>581.64705882352939</v>
      </c>
      <c r="H182" s="157"/>
      <c r="I182" s="157">
        <f t="shared" si="34"/>
        <v>100</v>
      </c>
      <c r="J182" s="157" t="str">
        <f>IF(D182="Electric","--",IF(D182="Diesel",VLOOKUP(C182,[2]ORDLF!A:B,2,FALSE),""))</f>
        <v>--</v>
      </c>
      <c r="K182" s="157" t="str">
        <f>IF(D182="Electric","--",IF(D182="Gasoline",VLOOKUP(C182,LSILF!A:C,3,FALSE),""))</f>
        <v>--</v>
      </c>
      <c r="L182" s="158">
        <f t="shared" si="50"/>
        <v>0</v>
      </c>
      <c r="M182" s="157" t="str" cm="1">
        <f t="array" ref="M182">IF(D182="Electric","--",IF(D182="Diesel",_xlfn._xlws.FILTER(DIESCH[CH Cap],(DIESCH[HP Bin]=I182)),""))</f>
        <v>--</v>
      </c>
      <c r="N182" s="157" t="str" cm="1">
        <f t="array" ref="N182">IF(D182="Electric","--",IF(D182="Gasoline",_xlfn._xlws.FILTER(LSICH[CH Cap],(LSICH[Fuel Type]=D182)*(LSICH[MY]=E182)),""))</f>
        <v>--</v>
      </c>
      <c r="O182" s="157">
        <f t="shared" si="35"/>
        <v>0</v>
      </c>
      <c r="P182" s="157">
        <f t="shared" si="36"/>
        <v>7561.411764705882</v>
      </c>
      <c r="Q182" s="157" t="str" cm="1">
        <f t="array" ref="Q182">IF(D182="Electric","--",IF(D182="Diesel",_xlfn._xlws.FILTER(ORDEF[HC-ZH (g/hp-hr)],(ORDEF[HP]=I182)*(ORDEF[Model_Year]=E182)),""))</f>
        <v>--</v>
      </c>
      <c r="R182" s="157" t="str" cm="1">
        <f t="array" ref="R182">IF(D182="Electric","--",IF(D182="Gasoline",_xlfn._xlws.FILTER(LSIEF[HC-ZH (g/hp-hr)],(LSIEF[Fuel]=D182)*(LSIEF[HP Bin]=I182)*(LSIEF[Model Year]=E182)),""))</f>
        <v>--</v>
      </c>
      <c r="S182" s="158">
        <f t="shared" si="37"/>
        <v>0</v>
      </c>
      <c r="T182" s="159" t="str" cm="1">
        <f t="array" ref="T182">IF(D182="Electric","--",IF(D182="Diesel",_xlfn._xlws.FILTER(ORDEF[HCDR],(ORDEF[HP]=I182)*(ORDEF[Model_Year]=E182),),""))</f>
        <v>--</v>
      </c>
      <c r="U182" s="159" t="str" cm="1">
        <f t="array" ref="U182">IF(D182="Electric","--",IF(D182="Gasoline",_xlfn._xlws.FILTER(LSIEF[HC DR],(LSIEF[Fuel]=D182)*(LSIEF[HP Bin]=I182)*(LSIEF[Model Year]=E182)),""))</f>
        <v>--</v>
      </c>
      <c r="V182" s="159">
        <f t="shared" si="38"/>
        <v>0</v>
      </c>
      <c r="W182" s="158" t="str" cm="1">
        <f t="array" ref="W182">IF(D182="Electric","--",IF(D182="Diesel",_xlfn._xlws.FILTER(ORDEF[NOXzh],(ORDEF[HP]=I182)*(ORDEF[Model_Year]=E182)),""))</f>
        <v>--</v>
      </c>
      <c r="X182" s="158" t="str" cm="1">
        <f t="array" ref="X182">IF(D182="Electric","--",IF(D182="Gasoline",_xlfn._xlws.FILTER(LSIEF[NOX-ZH (g/hp-hr)],(LSIEF[Fuel]=D182)*(LSIEF[HP Bin]=I182)*(LSIEF[Model Year]=E182)),""))</f>
        <v>--</v>
      </c>
      <c r="Y182" s="158">
        <f t="shared" si="39"/>
        <v>0</v>
      </c>
      <c r="Z182" s="159" t="str" cm="1">
        <f t="array" ref="Z182">IF(D182="Electric","--",IF(D182="Diesel",_xlfn._xlws.FILTER(ORDEF[NOXdr],(ORDEF[HP]=I182)*(ORDEF[Model_Year]=E182)),""))</f>
        <v>--</v>
      </c>
      <c r="AA182" s="159" t="str" cm="1">
        <f t="array" ref="AA182">IF(E182="Electric","--",IF(D182="Gasoline",_xlfn._xlws.FILTER(LSIEF[NOX DR],(LSIEF[Fuel]=D182)*(LSIEF[HP Bin]=I182)*(LSIEF[Model Year]=E182)),""))</f>
        <v/>
      </c>
      <c r="AB182" s="159">
        <f t="shared" si="40"/>
        <v>0</v>
      </c>
      <c r="AC182" s="158" t="str" cm="1">
        <f t="array" ref="AC182">IF(D182="Electric","--",IF(D182="Diesel",_xlfn._xlws.FILTER(DFCF[Fuel_HC],(DFCF[MY]=E182)),""))</f>
        <v>--</v>
      </c>
      <c r="AD182" s="158" t="str" cm="1">
        <f t="array" ref="AD182">IF(D182="Electric","--",IF(D182="Gasoline",_xlfn._xlws.FILTER(GFCF[Fuel_HC],(GFCF[MY]=E182)),""))</f>
        <v>--</v>
      </c>
      <c r="AE182" s="158">
        <f t="shared" si="41"/>
        <v>0</v>
      </c>
      <c r="AF182" s="157" t="str" cm="1">
        <f t="array" ref="AF182">IF(D182="Electric","--",IF(D182="Diesel",_xlfn._xlws.FILTER(DFCF[Fuel_NOX],(DFCF[MY]=E182)),""))</f>
        <v>--</v>
      </c>
      <c r="AG182" s="157" t="str" cm="1">
        <f t="array" ref="AG182">IF(D182="Electric","--",IF(D182="Gasoline",_xlfn._xlws.FILTER(GFCF[Fuel_NOX],(GFCF[MY]=E182)),""))</f>
        <v>--</v>
      </c>
      <c r="AH182" s="157">
        <f t="shared" si="42"/>
        <v>0</v>
      </c>
      <c r="AI182" s="158">
        <f t="shared" si="43"/>
        <v>0</v>
      </c>
      <c r="AJ182" s="158">
        <f t="shared" si="44"/>
        <v>0</v>
      </c>
      <c r="AK182" s="158" t="str">
        <f t="shared" si="45"/>
        <v>--</v>
      </c>
      <c r="AL182" s="158" t="str">
        <f t="shared" si="46"/>
        <v>--</v>
      </c>
      <c r="AM182" s="158" t="str">
        <f t="shared" si="47"/>
        <v>--</v>
      </c>
      <c r="AN182" s="158" t="str">
        <f t="shared" si="48"/>
        <v>--</v>
      </c>
      <c r="AO182" s="158" t="str">
        <f t="shared" si="49"/>
        <v>--</v>
      </c>
      <c r="AP182" s="157"/>
      <c r="AS182" s="44"/>
    </row>
    <row r="183" spans="1:45" s="47" customFormat="1" x14ac:dyDescent="0.35">
      <c r="A183" s="157">
        <v>182</v>
      </c>
      <c r="B183" s="157" t="s">
        <v>136</v>
      </c>
      <c r="C183" s="157" t="s">
        <v>128</v>
      </c>
      <c r="D183" s="157" t="s">
        <v>49</v>
      </c>
      <c r="E183" s="157">
        <v>2004</v>
      </c>
      <c r="F183" s="157">
        <v>80</v>
      </c>
      <c r="G183" s="157">
        <v>581.64705882352939</v>
      </c>
      <c r="H183" s="157"/>
      <c r="I183" s="157">
        <f t="shared" si="34"/>
        <v>100</v>
      </c>
      <c r="J183" s="157" t="str">
        <f>IF(D183="Electric","--",IF(D183="Diesel",VLOOKUP(C183,[2]ORDLF!A:B,2,FALSE),""))</f>
        <v>--</v>
      </c>
      <c r="K183" s="157" t="str">
        <f>IF(D183="Electric","--",IF(D183="Gasoline",VLOOKUP(C183,LSILF!A:C,3,FALSE),""))</f>
        <v>--</v>
      </c>
      <c r="L183" s="158">
        <f t="shared" si="50"/>
        <v>0</v>
      </c>
      <c r="M183" s="157" t="str" cm="1">
        <f t="array" ref="M183">IF(D183="Electric","--",IF(D183="Diesel",_xlfn._xlws.FILTER(DIESCH[CH Cap],(DIESCH[HP Bin]=I183)),""))</f>
        <v>--</v>
      </c>
      <c r="N183" s="157" t="str" cm="1">
        <f t="array" ref="N183">IF(D183="Electric","--",IF(D183="Gasoline",_xlfn._xlws.FILTER(LSICH[CH Cap],(LSICH[Fuel Type]=D183)*(LSICH[MY]=E183)),""))</f>
        <v>--</v>
      </c>
      <c r="O183" s="157">
        <f t="shared" si="35"/>
        <v>0</v>
      </c>
      <c r="P183" s="157">
        <f t="shared" si="36"/>
        <v>7561.411764705882</v>
      </c>
      <c r="Q183" s="157" t="str" cm="1">
        <f t="array" ref="Q183">IF(D183="Electric","--",IF(D183="Diesel",_xlfn._xlws.FILTER(ORDEF[HC-ZH (g/hp-hr)],(ORDEF[HP]=I183)*(ORDEF[Model_Year]=E183)),""))</f>
        <v>--</v>
      </c>
      <c r="R183" s="157" t="str" cm="1">
        <f t="array" ref="R183">IF(D183="Electric","--",IF(D183="Gasoline",_xlfn._xlws.FILTER(LSIEF[HC-ZH (g/hp-hr)],(LSIEF[Fuel]=D183)*(LSIEF[HP Bin]=I183)*(LSIEF[Model Year]=E183)),""))</f>
        <v>--</v>
      </c>
      <c r="S183" s="158">
        <f t="shared" si="37"/>
        <v>0</v>
      </c>
      <c r="T183" s="159" t="str" cm="1">
        <f t="array" ref="T183">IF(D183="Electric","--",IF(D183="Diesel",_xlfn._xlws.FILTER(ORDEF[HCDR],(ORDEF[HP]=I183)*(ORDEF[Model_Year]=E183),),""))</f>
        <v>--</v>
      </c>
      <c r="U183" s="159" t="str" cm="1">
        <f t="array" ref="U183">IF(D183="Electric","--",IF(D183="Gasoline",_xlfn._xlws.FILTER(LSIEF[HC DR],(LSIEF[Fuel]=D183)*(LSIEF[HP Bin]=I183)*(LSIEF[Model Year]=E183)),""))</f>
        <v>--</v>
      </c>
      <c r="V183" s="159">
        <f t="shared" si="38"/>
        <v>0</v>
      </c>
      <c r="W183" s="158" t="str" cm="1">
        <f t="array" ref="W183">IF(D183="Electric","--",IF(D183="Diesel",_xlfn._xlws.FILTER(ORDEF[NOXzh],(ORDEF[HP]=I183)*(ORDEF[Model_Year]=E183)),""))</f>
        <v>--</v>
      </c>
      <c r="X183" s="158" t="str" cm="1">
        <f t="array" ref="X183">IF(D183="Electric","--",IF(D183="Gasoline",_xlfn._xlws.FILTER(LSIEF[NOX-ZH (g/hp-hr)],(LSIEF[Fuel]=D183)*(LSIEF[HP Bin]=I183)*(LSIEF[Model Year]=E183)),""))</f>
        <v>--</v>
      </c>
      <c r="Y183" s="158">
        <f t="shared" si="39"/>
        <v>0</v>
      </c>
      <c r="Z183" s="159" t="str" cm="1">
        <f t="array" ref="Z183">IF(D183="Electric","--",IF(D183="Diesel",_xlfn._xlws.FILTER(ORDEF[NOXdr],(ORDEF[HP]=I183)*(ORDEF[Model_Year]=E183)),""))</f>
        <v>--</v>
      </c>
      <c r="AA183" s="159" t="str" cm="1">
        <f t="array" ref="AA183">IF(E183="Electric","--",IF(D183="Gasoline",_xlfn._xlws.FILTER(LSIEF[NOX DR],(LSIEF[Fuel]=D183)*(LSIEF[HP Bin]=I183)*(LSIEF[Model Year]=E183)),""))</f>
        <v/>
      </c>
      <c r="AB183" s="159">
        <f t="shared" si="40"/>
        <v>0</v>
      </c>
      <c r="AC183" s="158" t="str" cm="1">
        <f t="array" ref="AC183">IF(D183="Electric","--",IF(D183="Diesel",_xlfn._xlws.FILTER(DFCF[Fuel_HC],(DFCF[MY]=E183)),""))</f>
        <v>--</v>
      </c>
      <c r="AD183" s="158" t="str" cm="1">
        <f t="array" ref="AD183">IF(D183="Electric","--",IF(D183="Gasoline",_xlfn._xlws.FILTER(GFCF[Fuel_HC],(GFCF[MY]=E183)),""))</f>
        <v>--</v>
      </c>
      <c r="AE183" s="158">
        <f t="shared" si="41"/>
        <v>0</v>
      </c>
      <c r="AF183" s="157" t="str" cm="1">
        <f t="array" ref="AF183">IF(D183="Electric","--",IF(D183="Diesel",_xlfn._xlws.FILTER(DFCF[Fuel_NOX],(DFCF[MY]=E183)),""))</f>
        <v>--</v>
      </c>
      <c r="AG183" s="157" t="str" cm="1">
        <f t="array" ref="AG183">IF(D183="Electric","--",IF(D183="Gasoline",_xlfn._xlws.FILTER(GFCF[Fuel_NOX],(GFCF[MY]=E183)),""))</f>
        <v>--</v>
      </c>
      <c r="AH183" s="157">
        <f t="shared" si="42"/>
        <v>0</v>
      </c>
      <c r="AI183" s="158">
        <f t="shared" si="43"/>
        <v>0</v>
      </c>
      <c r="AJ183" s="158">
        <f t="shared" si="44"/>
        <v>0</v>
      </c>
      <c r="AK183" s="158" t="str">
        <f t="shared" si="45"/>
        <v>--</v>
      </c>
      <c r="AL183" s="158" t="str">
        <f t="shared" si="46"/>
        <v>--</v>
      </c>
      <c r="AM183" s="158" t="str">
        <f t="shared" si="47"/>
        <v>--</v>
      </c>
      <c r="AN183" s="158" t="str">
        <f t="shared" si="48"/>
        <v>--</v>
      </c>
      <c r="AO183" s="158" t="str">
        <f t="shared" si="49"/>
        <v>--</v>
      </c>
      <c r="AP183" s="157"/>
      <c r="AS183" s="44"/>
    </row>
    <row r="184" spans="1:45" s="47" customFormat="1" x14ac:dyDescent="0.35">
      <c r="A184" s="157">
        <v>183</v>
      </c>
      <c r="B184" s="157" t="s">
        <v>137</v>
      </c>
      <c r="C184" s="157" t="s">
        <v>128</v>
      </c>
      <c r="D184" s="157" t="s">
        <v>49</v>
      </c>
      <c r="E184" s="157">
        <v>2004</v>
      </c>
      <c r="F184" s="157">
        <v>80</v>
      </c>
      <c r="G184" s="157">
        <v>581.64705882352939</v>
      </c>
      <c r="H184" s="157"/>
      <c r="I184" s="157">
        <f t="shared" si="34"/>
        <v>100</v>
      </c>
      <c r="J184" s="157" t="str">
        <f>IF(D184="Electric","--",IF(D184="Diesel",VLOOKUP(C184,[2]ORDLF!A:B,2,FALSE),""))</f>
        <v>--</v>
      </c>
      <c r="K184" s="157" t="str">
        <f>IF(D184="Electric","--",IF(D184="Gasoline",VLOOKUP(C184,LSILF!A:C,3,FALSE),""))</f>
        <v>--</v>
      </c>
      <c r="L184" s="158">
        <f t="shared" si="50"/>
        <v>0</v>
      </c>
      <c r="M184" s="157" t="str" cm="1">
        <f t="array" ref="M184">IF(D184="Electric","--",IF(D184="Diesel",_xlfn._xlws.FILTER(DIESCH[CH Cap],(DIESCH[HP Bin]=I184)),""))</f>
        <v>--</v>
      </c>
      <c r="N184" s="157" t="str" cm="1">
        <f t="array" ref="N184">IF(D184="Electric","--",IF(D184="Gasoline",_xlfn._xlws.FILTER(LSICH[CH Cap],(LSICH[Fuel Type]=D184)*(LSICH[MY]=E184)),""))</f>
        <v>--</v>
      </c>
      <c r="O184" s="157">
        <f t="shared" si="35"/>
        <v>0</v>
      </c>
      <c r="P184" s="157">
        <f t="shared" si="36"/>
        <v>7561.411764705882</v>
      </c>
      <c r="Q184" s="157" t="str" cm="1">
        <f t="array" ref="Q184">IF(D184="Electric","--",IF(D184="Diesel",_xlfn._xlws.FILTER(ORDEF[HC-ZH (g/hp-hr)],(ORDEF[HP]=I184)*(ORDEF[Model_Year]=E184)),""))</f>
        <v>--</v>
      </c>
      <c r="R184" s="157" t="str" cm="1">
        <f t="array" ref="R184">IF(D184="Electric","--",IF(D184="Gasoline",_xlfn._xlws.FILTER(LSIEF[HC-ZH (g/hp-hr)],(LSIEF[Fuel]=D184)*(LSIEF[HP Bin]=I184)*(LSIEF[Model Year]=E184)),""))</f>
        <v>--</v>
      </c>
      <c r="S184" s="158">
        <f t="shared" si="37"/>
        <v>0</v>
      </c>
      <c r="T184" s="159" t="str" cm="1">
        <f t="array" ref="T184">IF(D184="Electric","--",IF(D184="Diesel",_xlfn._xlws.FILTER(ORDEF[HCDR],(ORDEF[HP]=I184)*(ORDEF[Model_Year]=E184),),""))</f>
        <v>--</v>
      </c>
      <c r="U184" s="159" t="str" cm="1">
        <f t="array" ref="U184">IF(D184="Electric","--",IF(D184="Gasoline",_xlfn._xlws.FILTER(LSIEF[HC DR],(LSIEF[Fuel]=D184)*(LSIEF[HP Bin]=I184)*(LSIEF[Model Year]=E184)),""))</f>
        <v>--</v>
      </c>
      <c r="V184" s="159">
        <f t="shared" si="38"/>
        <v>0</v>
      </c>
      <c r="W184" s="158" t="str" cm="1">
        <f t="array" ref="W184">IF(D184="Electric","--",IF(D184="Diesel",_xlfn._xlws.FILTER(ORDEF[NOXzh],(ORDEF[HP]=I184)*(ORDEF[Model_Year]=E184)),""))</f>
        <v>--</v>
      </c>
      <c r="X184" s="158" t="str" cm="1">
        <f t="array" ref="X184">IF(D184="Electric","--",IF(D184="Gasoline",_xlfn._xlws.FILTER(LSIEF[NOX-ZH (g/hp-hr)],(LSIEF[Fuel]=D184)*(LSIEF[HP Bin]=I184)*(LSIEF[Model Year]=E184)),""))</f>
        <v>--</v>
      </c>
      <c r="Y184" s="158">
        <f t="shared" si="39"/>
        <v>0</v>
      </c>
      <c r="Z184" s="159" t="str" cm="1">
        <f t="array" ref="Z184">IF(D184="Electric","--",IF(D184="Diesel",_xlfn._xlws.FILTER(ORDEF[NOXdr],(ORDEF[HP]=I184)*(ORDEF[Model_Year]=E184)),""))</f>
        <v>--</v>
      </c>
      <c r="AA184" s="159" t="str" cm="1">
        <f t="array" ref="AA184">IF(E184="Electric","--",IF(D184="Gasoline",_xlfn._xlws.FILTER(LSIEF[NOX DR],(LSIEF[Fuel]=D184)*(LSIEF[HP Bin]=I184)*(LSIEF[Model Year]=E184)),""))</f>
        <v/>
      </c>
      <c r="AB184" s="159">
        <f t="shared" si="40"/>
        <v>0</v>
      </c>
      <c r="AC184" s="158" t="str" cm="1">
        <f t="array" ref="AC184">IF(D184="Electric","--",IF(D184="Diesel",_xlfn._xlws.FILTER(DFCF[Fuel_HC],(DFCF[MY]=E184)),""))</f>
        <v>--</v>
      </c>
      <c r="AD184" s="158" t="str" cm="1">
        <f t="array" ref="AD184">IF(D184="Electric","--",IF(D184="Gasoline",_xlfn._xlws.FILTER(GFCF[Fuel_HC],(GFCF[MY]=E184)),""))</f>
        <v>--</v>
      </c>
      <c r="AE184" s="158">
        <f t="shared" si="41"/>
        <v>0</v>
      </c>
      <c r="AF184" s="157" t="str" cm="1">
        <f t="array" ref="AF184">IF(D184="Electric","--",IF(D184="Diesel",_xlfn._xlws.FILTER(DFCF[Fuel_NOX],(DFCF[MY]=E184)),""))</f>
        <v>--</v>
      </c>
      <c r="AG184" s="157" t="str" cm="1">
        <f t="array" ref="AG184">IF(D184="Electric","--",IF(D184="Gasoline",_xlfn._xlws.FILTER(GFCF[Fuel_NOX],(GFCF[MY]=E184)),""))</f>
        <v>--</v>
      </c>
      <c r="AH184" s="157">
        <f t="shared" si="42"/>
        <v>0</v>
      </c>
      <c r="AI184" s="158">
        <f t="shared" si="43"/>
        <v>0</v>
      </c>
      <c r="AJ184" s="158">
        <f t="shared" si="44"/>
        <v>0</v>
      </c>
      <c r="AK184" s="158" t="str">
        <f t="shared" si="45"/>
        <v>--</v>
      </c>
      <c r="AL184" s="158" t="str">
        <f t="shared" si="46"/>
        <v>--</v>
      </c>
      <c r="AM184" s="158" t="str">
        <f t="shared" si="47"/>
        <v>--</v>
      </c>
      <c r="AN184" s="158" t="str">
        <f t="shared" si="48"/>
        <v>--</v>
      </c>
      <c r="AO184" s="158" t="str">
        <f t="shared" si="49"/>
        <v>--</v>
      </c>
      <c r="AP184" s="157"/>
      <c r="AS184" s="44"/>
    </row>
    <row r="185" spans="1:45" s="47" customFormat="1" x14ac:dyDescent="0.35">
      <c r="A185" s="157">
        <v>184</v>
      </c>
      <c r="B185" s="157" t="s">
        <v>138</v>
      </c>
      <c r="C185" s="157" t="s">
        <v>128</v>
      </c>
      <c r="D185" s="157" t="s">
        <v>49</v>
      </c>
      <c r="E185" s="157">
        <v>2004</v>
      </c>
      <c r="F185" s="157">
        <v>80</v>
      </c>
      <c r="G185" s="157">
        <v>581.64705882352939</v>
      </c>
      <c r="H185" s="157"/>
      <c r="I185" s="157">
        <f t="shared" si="34"/>
        <v>100</v>
      </c>
      <c r="J185" s="157" t="str">
        <f>IF(D185="Electric","--",IF(D185="Diesel",VLOOKUP(C185,[2]ORDLF!A:B,2,FALSE),""))</f>
        <v>--</v>
      </c>
      <c r="K185" s="157" t="str">
        <f>IF(D185="Electric","--",IF(D185="Gasoline",VLOOKUP(C185,LSILF!A:C,3,FALSE),""))</f>
        <v>--</v>
      </c>
      <c r="L185" s="158">
        <f t="shared" si="50"/>
        <v>0</v>
      </c>
      <c r="M185" s="157" t="str" cm="1">
        <f t="array" ref="M185">IF(D185="Electric","--",IF(D185="Diesel",_xlfn._xlws.FILTER(DIESCH[CH Cap],(DIESCH[HP Bin]=I185)),""))</f>
        <v>--</v>
      </c>
      <c r="N185" s="157" t="str" cm="1">
        <f t="array" ref="N185">IF(D185="Electric","--",IF(D185="Gasoline",_xlfn._xlws.FILTER(LSICH[CH Cap],(LSICH[Fuel Type]=D185)*(LSICH[MY]=E185)),""))</f>
        <v>--</v>
      </c>
      <c r="O185" s="157">
        <f t="shared" si="35"/>
        <v>0</v>
      </c>
      <c r="P185" s="157">
        <f t="shared" si="36"/>
        <v>7561.411764705882</v>
      </c>
      <c r="Q185" s="157" t="str" cm="1">
        <f t="array" ref="Q185">IF(D185="Electric","--",IF(D185="Diesel",_xlfn._xlws.FILTER(ORDEF[HC-ZH (g/hp-hr)],(ORDEF[HP]=I185)*(ORDEF[Model_Year]=E185)),""))</f>
        <v>--</v>
      </c>
      <c r="R185" s="157" t="str" cm="1">
        <f t="array" ref="R185">IF(D185="Electric","--",IF(D185="Gasoline",_xlfn._xlws.FILTER(LSIEF[HC-ZH (g/hp-hr)],(LSIEF[Fuel]=D185)*(LSIEF[HP Bin]=I185)*(LSIEF[Model Year]=E185)),""))</f>
        <v>--</v>
      </c>
      <c r="S185" s="158">
        <f t="shared" si="37"/>
        <v>0</v>
      </c>
      <c r="T185" s="159" t="str" cm="1">
        <f t="array" ref="T185">IF(D185="Electric","--",IF(D185="Diesel",_xlfn._xlws.FILTER(ORDEF[HCDR],(ORDEF[HP]=I185)*(ORDEF[Model_Year]=E185),),""))</f>
        <v>--</v>
      </c>
      <c r="U185" s="159" t="str" cm="1">
        <f t="array" ref="U185">IF(D185="Electric","--",IF(D185="Gasoline",_xlfn._xlws.FILTER(LSIEF[HC DR],(LSIEF[Fuel]=D185)*(LSIEF[HP Bin]=I185)*(LSIEF[Model Year]=E185)),""))</f>
        <v>--</v>
      </c>
      <c r="V185" s="159">
        <f t="shared" si="38"/>
        <v>0</v>
      </c>
      <c r="W185" s="158" t="str" cm="1">
        <f t="array" ref="W185">IF(D185="Electric","--",IF(D185="Diesel",_xlfn._xlws.FILTER(ORDEF[NOXzh],(ORDEF[HP]=I185)*(ORDEF[Model_Year]=E185)),""))</f>
        <v>--</v>
      </c>
      <c r="X185" s="158" t="str" cm="1">
        <f t="array" ref="X185">IF(D185="Electric","--",IF(D185="Gasoline",_xlfn._xlws.FILTER(LSIEF[NOX-ZH (g/hp-hr)],(LSIEF[Fuel]=D185)*(LSIEF[HP Bin]=I185)*(LSIEF[Model Year]=E185)),""))</f>
        <v>--</v>
      </c>
      <c r="Y185" s="158">
        <f t="shared" si="39"/>
        <v>0</v>
      </c>
      <c r="Z185" s="159" t="str" cm="1">
        <f t="array" ref="Z185">IF(D185="Electric","--",IF(D185="Diesel",_xlfn._xlws.FILTER(ORDEF[NOXdr],(ORDEF[HP]=I185)*(ORDEF[Model_Year]=E185)),""))</f>
        <v>--</v>
      </c>
      <c r="AA185" s="159" t="str" cm="1">
        <f t="array" ref="AA185">IF(E185="Electric","--",IF(D185="Gasoline",_xlfn._xlws.FILTER(LSIEF[NOX DR],(LSIEF[Fuel]=D185)*(LSIEF[HP Bin]=I185)*(LSIEF[Model Year]=E185)),""))</f>
        <v/>
      </c>
      <c r="AB185" s="159">
        <f t="shared" si="40"/>
        <v>0</v>
      </c>
      <c r="AC185" s="158" t="str" cm="1">
        <f t="array" ref="AC185">IF(D185="Electric","--",IF(D185="Diesel",_xlfn._xlws.FILTER(DFCF[Fuel_HC],(DFCF[MY]=E185)),""))</f>
        <v>--</v>
      </c>
      <c r="AD185" s="158" t="str" cm="1">
        <f t="array" ref="AD185">IF(D185="Electric","--",IF(D185="Gasoline",_xlfn._xlws.FILTER(GFCF[Fuel_HC],(GFCF[MY]=E185)),""))</f>
        <v>--</v>
      </c>
      <c r="AE185" s="158">
        <f t="shared" si="41"/>
        <v>0</v>
      </c>
      <c r="AF185" s="157" t="str" cm="1">
        <f t="array" ref="AF185">IF(D185="Electric","--",IF(D185="Diesel",_xlfn._xlws.FILTER(DFCF[Fuel_NOX],(DFCF[MY]=E185)),""))</f>
        <v>--</v>
      </c>
      <c r="AG185" s="157" t="str" cm="1">
        <f t="array" ref="AG185">IF(D185="Electric","--",IF(D185="Gasoline",_xlfn._xlws.FILTER(GFCF[Fuel_NOX],(GFCF[MY]=E185)),""))</f>
        <v>--</v>
      </c>
      <c r="AH185" s="157">
        <f t="shared" si="42"/>
        <v>0</v>
      </c>
      <c r="AI185" s="158">
        <f t="shared" si="43"/>
        <v>0</v>
      </c>
      <c r="AJ185" s="158">
        <f t="shared" si="44"/>
        <v>0</v>
      </c>
      <c r="AK185" s="158" t="str">
        <f t="shared" si="45"/>
        <v>--</v>
      </c>
      <c r="AL185" s="158" t="str">
        <f t="shared" si="46"/>
        <v>--</v>
      </c>
      <c r="AM185" s="158" t="str">
        <f t="shared" si="47"/>
        <v>--</v>
      </c>
      <c r="AN185" s="158" t="str">
        <f t="shared" si="48"/>
        <v>--</v>
      </c>
      <c r="AO185" s="158" t="str">
        <f t="shared" si="49"/>
        <v>--</v>
      </c>
      <c r="AP185" s="157"/>
      <c r="AS185" s="44"/>
    </row>
    <row r="186" spans="1:45" s="47" customFormat="1" x14ac:dyDescent="0.35">
      <c r="A186" s="157">
        <v>185</v>
      </c>
      <c r="B186" s="157" t="s">
        <v>139</v>
      </c>
      <c r="C186" s="157" t="s">
        <v>128</v>
      </c>
      <c r="D186" s="157" t="s">
        <v>49</v>
      </c>
      <c r="E186" s="157">
        <v>2004</v>
      </c>
      <c r="F186" s="157">
        <v>80</v>
      </c>
      <c r="G186" s="157">
        <v>581.64705882352939</v>
      </c>
      <c r="H186" s="157"/>
      <c r="I186" s="157">
        <f t="shared" si="34"/>
        <v>100</v>
      </c>
      <c r="J186" s="157" t="str">
        <f>IF(D186="Electric","--",IF(D186="Diesel",VLOOKUP(C186,[2]ORDLF!A:B,2,FALSE),""))</f>
        <v>--</v>
      </c>
      <c r="K186" s="157" t="str">
        <f>IF(D186="Electric","--",IF(D186="Gasoline",VLOOKUP(C186,LSILF!A:C,3,FALSE),""))</f>
        <v>--</v>
      </c>
      <c r="L186" s="158">
        <f t="shared" si="50"/>
        <v>0</v>
      </c>
      <c r="M186" s="157" t="str" cm="1">
        <f t="array" ref="M186">IF(D186="Electric","--",IF(D186="Diesel",_xlfn._xlws.FILTER(DIESCH[CH Cap],(DIESCH[HP Bin]=I186)),""))</f>
        <v>--</v>
      </c>
      <c r="N186" s="157" t="str" cm="1">
        <f t="array" ref="N186">IF(D186="Electric","--",IF(D186="Gasoline",_xlfn._xlws.FILTER(LSICH[CH Cap],(LSICH[Fuel Type]=D186)*(LSICH[MY]=E186)),""))</f>
        <v>--</v>
      </c>
      <c r="O186" s="157">
        <f t="shared" si="35"/>
        <v>0</v>
      </c>
      <c r="P186" s="157">
        <f t="shared" si="36"/>
        <v>7561.411764705882</v>
      </c>
      <c r="Q186" s="157" t="str" cm="1">
        <f t="array" ref="Q186">IF(D186="Electric","--",IF(D186="Diesel",_xlfn._xlws.FILTER(ORDEF[HC-ZH (g/hp-hr)],(ORDEF[HP]=I186)*(ORDEF[Model_Year]=E186)),""))</f>
        <v>--</v>
      </c>
      <c r="R186" s="157" t="str" cm="1">
        <f t="array" ref="R186">IF(D186="Electric","--",IF(D186="Gasoline",_xlfn._xlws.FILTER(LSIEF[HC-ZH (g/hp-hr)],(LSIEF[Fuel]=D186)*(LSIEF[HP Bin]=I186)*(LSIEF[Model Year]=E186)),""))</f>
        <v>--</v>
      </c>
      <c r="S186" s="158">
        <f t="shared" si="37"/>
        <v>0</v>
      </c>
      <c r="T186" s="159" t="str" cm="1">
        <f t="array" ref="T186">IF(D186="Electric","--",IF(D186="Diesel",_xlfn._xlws.FILTER(ORDEF[HCDR],(ORDEF[HP]=I186)*(ORDEF[Model_Year]=E186),),""))</f>
        <v>--</v>
      </c>
      <c r="U186" s="159" t="str" cm="1">
        <f t="array" ref="U186">IF(D186="Electric","--",IF(D186="Gasoline",_xlfn._xlws.FILTER(LSIEF[HC DR],(LSIEF[Fuel]=D186)*(LSIEF[HP Bin]=I186)*(LSIEF[Model Year]=E186)),""))</f>
        <v>--</v>
      </c>
      <c r="V186" s="159">
        <f t="shared" si="38"/>
        <v>0</v>
      </c>
      <c r="W186" s="158" t="str" cm="1">
        <f t="array" ref="W186">IF(D186="Electric","--",IF(D186="Diesel",_xlfn._xlws.FILTER(ORDEF[NOXzh],(ORDEF[HP]=I186)*(ORDEF[Model_Year]=E186)),""))</f>
        <v>--</v>
      </c>
      <c r="X186" s="158" t="str" cm="1">
        <f t="array" ref="X186">IF(D186="Electric","--",IF(D186="Gasoline",_xlfn._xlws.FILTER(LSIEF[NOX-ZH (g/hp-hr)],(LSIEF[Fuel]=D186)*(LSIEF[HP Bin]=I186)*(LSIEF[Model Year]=E186)),""))</f>
        <v>--</v>
      </c>
      <c r="Y186" s="158">
        <f t="shared" si="39"/>
        <v>0</v>
      </c>
      <c r="Z186" s="159" t="str" cm="1">
        <f t="array" ref="Z186">IF(D186="Electric","--",IF(D186="Diesel",_xlfn._xlws.FILTER(ORDEF[NOXdr],(ORDEF[HP]=I186)*(ORDEF[Model_Year]=E186)),""))</f>
        <v>--</v>
      </c>
      <c r="AA186" s="159" t="str" cm="1">
        <f t="array" ref="AA186">IF(E186="Electric","--",IF(D186="Gasoline",_xlfn._xlws.FILTER(LSIEF[NOX DR],(LSIEF[Fuel]=D186)*(LSIEF[HP Bin]=I186)*(LSIEF[Model Year]=E186)),""))</f>
        <v/>
      </c>
      <c r="AB186" s="159">
        <f t="shared" si="40"/>
        <v>0</v>
      </c>
      <c r="AC186" s="158" t="str" cm="1">
        <f t="array" ref="AC186">IF(D186="Electric","--",IF(D186="Diesel",_xlfn._xlws.FILTER(DFCF[Fuel_HC],(DFCF[MY]=E186)),""))</f>
        <v>--</v>
      </c>
      <c r="AD186" s="158" t="str" cm="1">
        <f t="array" ref="AD186">IF(D186="Electric","--",IF(D186="Gasoline",_xlfn._xlws.FILTER(GFCF[Fuel_HC],(GFCF[MY]=E186)),""))</f>
        <v>--</v>
      </c>
      <c r="AE186" s="158">
        <f t="shared" si="41"/>
        <v>0</v>
      </c>
      <c r="AF186" s="157" t="str" cm="1">
        <f t="array" ref="AF186">IF(D186="Electric","--",IF(D186="Diesel",_xlfn._xlws.FILTER(DFCF[Fuel_NOX],(DFCF[MY]=E186)),""))</f>
        <v>--</v>
      </c>
      <c r="AG186" s="157" t="str" cm="1">
        <f t="array" ref="AG186">IF(D186="Electric","--",IF(D186="Gasoline",_xlfn._xlws.FILTER(GFCF[Fuel_NOX],(GFCF[MY]=E186)),""))</f>
        <v>--</v>
      </c>
      <c r="AH186" s="157">
        <f t="shared" si="42"/>
        <v>0</v>
      </c>
      <c r="AI186" s="158">
        <f t="shared" si="43"/>
        <v>0</v>
      </c>
      <c r="AJ186" s="158">
        <f t="shared" si="44"/>
        <v>0</v>
      </c>
      <c r="AK186" s="158" t="str">
        <f t="shared" si="45"/>
        <v>--</v>
      </c>
      <c r="AL186" s="158" t="str">
        <f t="shared" si="46"/>
        <v>--</v>
      </c>
      <c r="AM186" s="158" t="str">
        <f t="shared" si="47"/>
        <v>--</v>
      </c>
      <c r="AN186" s="158" t="str">
        <f t="shared" si="48"/>
        <v>--</v>
      </c>
      <c r="AO186" s="158" t="str">
        <f t="shared" si="49"/>
        <v>--</v>
      </c>
      <c r="AP186" s="157"/>
      <c r="AS186" s="44"/>
    </row>
    <row r="187" spans="1:45" s="47" customFormat="1" x14ac:dyDescent="0.35">
      <c r="A187" s="157">
        <v>186</v>
      </c>
      <c r="B187" s="157" t="s">
        <v>140</v>
      </c>
      <c r="C187" s="157" t="s">
        <v>128</v>
      </c>
      <c r="D187" s="157" t="s">
        <v>49</v>
      </c>
      <c r="E187" s="157">
        <v>2004</v>
      </c>
      <c r="F187" s="157">
        <v>80</v>
      </c>
      <c r="G187" s="157">
        <v>581.64705882352939</v>
      </c>
      <c r="H187" s="157"/>
      <c r="I187" s="157">
        <f t="shared" si="34"/>
        <v>100</v>
      </c>
      <c r="J187" s="157" t="str">
        <f>IF(D187="Electric","--",IF(D187="Diesel",VLOOKUP(C187,[2]ORDLF!A:B,2,FALSE),""))</f>
        <v>--</v>
      </c>
      <c r="K187" s="157" t="str">
        <f>IF(D187="Electric","--",IF(D187="Gasoline",VLOOKUP(C187,LSILF!A:C,3,FALSE),""))</f>
        <v>--</v>
      </c>
      <c r="L187" s="158">
        <f t="shared" si="50"/>
        <v>0</v>
      </c>
      <c r="M187" s="157" t="str" cm="1">
        <f t="array" ref="M187">IF(D187="Electric","--",IF(D187="Diesel",_xlfn._xlws.FILTER(DIESCH[CH Cap],(DIESCH[HP Bin]=I187)),""))</f>
        <v>--</v>
      </c>
      <c r="N187" s="157" t="str" cm="1">
        <f t="array" ref="N187">IF(D187="Electric","--",IF(D187="Gasoline",_xlfn._xlws.FILTER(LSICH[CH Cap],(LSICH[Fuel Type]=D187)*(LSICH[MY]=E187)),""))</f>
        <v>--</v>
      </c>
      <c r="O187" s="157">
        <f t="shared" si="35"/>
        <v>0</v>
      </c>
      <c r="P187" s="157">
        <f t="shared" si="36"/>
        <v>7561.411764705882</v>
      </c>
      <c r="Q187" s="157" t="str" cm="1">
        <f t="array" ref="Q187">IF(D187="Electric","--",IF(D187="Diesel",_xlfn._xlws.FILTER(ORDEF[HC-ZH (g/hp-hr)],(ORDEF[HP]=I187)*(ORDEF[Model_Year]=E187)),""))</f>
        <v>--</v>
      </c>
      <c r="R187" s="157" t="str" cm="1">
        <f t="array" ref="R187">IF(D187="Electric","--",IF(D187="Gasoline",_xlfn._xlws.FILTER(LSIEF[HC-ZH (g/hp-hr)],(LSIEF[Fuel]=D187)*(LSIEF[HP Bin]=I187)*(LSIEF[Model Year]=E187)),""))</f>
        <v>--</v>
      </c>
      <c r="S187" s="158">
        <f t="shared" si="37"/>
        <v>0</v>
      </c>
      <c r="T187" s="159" t="str" cm="1">
        <f t="array" ref="T187">IF(D187="Electric","--",IF(D187="Diesel",_xlfn._xlws.FILTER(ORDEF[HCDR],(ORDEF[HP]=I187)*(ORDEF[Model_Year]=E187),),""))</f>
        <v>--</v>
      </c>
      <c r="U187" s="159" t="str" cm="1">
        <f t="array" ref="U187">IF(D187="Electric","--",IF(D187="Gasoline",_xlfn._xlws.FILTER(LSIEF[HC DR],(LSIEF[Fuel]=D187)*(LSIEF[HP Bin]=I187)*(LSIEF[Model Year]=E187)),""))</f>
        <v>--</v>
      </c>
      <c r="V187" s="159">
        <f t="shared" si="38"/>
        <v>0</v>
      </c>
      <c r="W187" s="158" t="str" cm="1">
        <f t="array" ref="W187">IF(D187="Electric","--",IF(D187="Diesel",_xlfn._xlws.FILTER(ORDEF[NOXzh],(ORDEF[HP]=I187)*(ORDEF[Model_Year]=E187)),""))</f>
        <v>--</v>
      </c>
      <c r="X187" s="158" t="str" cm="1">
        <f t="array" ref="X187">IF(D187="Electric","--",IF(D187="Gasoline",_xlfn._xlws.FILTER(LSIEF[NOX-ZH (g/hp-hr)],(LSIEF[Fuel]=D187)*(LSIEF[HP Bin]=I187)*(LSIEF[Model Year]=E187)),""))</f>
        <v>--</v>
      </c>
      <c r="Y187" s="158">
        <f t="shared" si="39"/>
        <v>0</v>
      </c>
      <c r="Z187" s="159" t="str" cm="1">
        <f t="array" ref="Z187">IF(D187="Electric","--",IF(D187="Diesel",_xlfn._xlws.FILTER(ORDEF[NOXdr],(ORDEF[HP]=I187)*(ORDEF[Model_Year]=E187)),""))</f>
        <v>--</v>
      </c>
      <c r="AA187" s="159" t="str" cm="1">
        <f t="array" ref="AA187">IF(E187="Electric","--",IF(D187="Gasoline",_xlfn._xlws.FILTER(LSIEF[NOX DR],(LSIEF[Fuel]=D187)*(LSIEF[HP Bin]=I187)*(LSIEF[Model Year]=E187)),""))</f>
        <v/>
      </c>
      <c r="AB187" s="159">
        <f t="shared" si="40"/>
        <v>0</v>
      </c>
      <c r="AC187" s="158" t="str" cm="1">
        <f t="array" ref="AC187">IF(D187="Electric","--",IF(D187="Diesel",_xlfn._xlws.FILTER(DFCF[Fuel_HC],(DFCF[MY]=E187)),""))</f>
        <v>--</v>
      </c>
      <c r="AD187" s="158" t="str" cm="1">
        <f t="array" ref="AD187">IF(D187="Electric","--",IF(D187="Gasoline",_xlfn._xlws.FILTER(GFCF[Fuel_HC],(GFCF[MY]=E187)),""))</f>
        <v>--</v>
      </c>
      <c r="AE187" s="158">
        <f t="shared" si="41"/>
        <v>0</v>
      </c>
      <c r="AF187" s="157" t="str" cm="1">
        <f t="array" ref="AF187">IF(D187="Electric","--",IF(D187="Diesel",_xlfn._xlws.FILTER(DFCF[Fuel_NOX],(DFCF[MY]=E187)),""))</f>
        <v>--</v>
      </c>
      <c r="AG187" s="157" t="str" cm="1">
        <f t="array" ref="AG187">IF(D187="Electric","--",IF(D187="Gasoline",_xlfn._xlws.FILTER(GFCF[Fuel_NOX],(GFCF[MY]=E187)),""))</f>
        <v>--</v>
      </c>
      <c r="AH187" s="157">
        <f t="shared" si="42"/>
        <v>0</v>
      </c>
      <c r="AI187" s="158">
        <f t="shared" si="43"/>
        <v>0</v>
      </c>
      <c r="AJ187" s="158">
        <f t="shared" si="44"/>
        <v>0</v>
      </c>
      <c r="AK187" s="158" t="str">
        <f t="shared" si="45"/>
        <v>--</v>
      </c>
      <c r="AL187" s="158" t="str">
        <f t="shared" si="46"/>
        <v>--</v>
      </c>
      <c r="AM187" s="158" t="str">
        <f t="shared" si="47"/>
        <v>--</v>
      </c>
      <c r="AN187" s="158" t="str">
        <f t="shared" si="48"/>
        <v>--</v>
      </c>
      <c r="AO187" s="158" t="str">
        <f t="shared" si="49"/>
        <v>--</v>
      </c>
      <c r="AP187" s="157"/>
      <c r="AS187" s="44"/>
    </row>
    <row r="188" spans="1:45" s="47" customFormat="1" ht="13.5" customHeight="1" x14ac:dyDescent="0.35">
      <c r="A188" s="157">
        <v>187</v>
      </c>
      <c r="B188" s="157" t="s">
        <v>141</v>
      </c>
      <c r="C188" s="157" t="s">
        <v>128</v>
      </c>
      <c r="D188" s="157" t="s">
        <v>49</v>
      </c>
      <c r="E188" s="157">
        <v>2004</v>
      </c>
      <c r="F188" s="157">
        <v>80</v>
      </c>
      <c r="G188" s="157">
        <v>581.64705882352939</v>
      </c>
      <c r="H188" s="157"/>
      <c r="I188" s="157">
        <f t="shared" si="34"/>
        <v>100</v>
      </c>
      <c r="J188" s="157" t="str">
        <f>IF(D188="Electric","--",IF(D188="Diesel",VLOOKUP(C188,[2]ORDLF!A:B,2,FALSE),""))</f>
        <v>--</v>
      </c>
      <c r="K188" s="157" t="str">
        <f>IF(D188="Electric","--",IF(D188="Gasoline",VLOOKUP(C188,LSILF!A:C,3,FALSE),""))</f>
        <v>--</v>
      </c>
      <c r="L188" s="158">
        <f t="shared" si="50"/>
        <v>0</v>
      </c>
      <c r="M188" s="157" t="str" cm="1">
        <f t="array" ref="M188">IF(D188="Electric","--",IF(D188="Diesel",_xlfn._xlws.FILTER(DIESCH[CH Cap],(DIESCH[HP Bin]=I188)),""))</f>
        <v>--</v>
      </c>
      <c r="N188" s="157" t="str" cm="1">
        <f t="array" ref="N188">IF(D188="Electric","--",IF(D188="Gasoline",_xlfn._xlws.FILTER(LSICH[CH Cap],(LSICH[Fuel Type]=D188)*(LSICH[MY]=E188)),""))</f>
        <v>--</v>
      </c>
      <c r="O188" s="157">
        <f t="shared" si="35"/>
        <v>0</v>
      </c>
      <c r="P188" s="157">
        <f t="shared" si="36"/>
        <v>7561.411764705882</v>
      </c>
      <c r="Q188" s="157" t="str" cm="1">
        <f t="array" ref="Q188">IF(D188="Electric","--",IF(D188="Diesel",_xlfn._xlws.FILTER(ORDEF[HC-ZH (g/hp-hr)],(ORDEF[HP]=I188)*(ORDEF[Model_Year]=E188)),""))</f>
        <v>--</v>
      </c>
      <c r="R188" s="157" t="str" cm="1">
        <f t="array" ref="R188">IF(D188="Electric","--",IF(D188="Gasoline",_xlfn._xlws.FILTER(LSIEF[HC-ZH (g/hp-hr)],(LSIEF[Fuel]=D188)*(LSIEF[HP Bin]=I188)*(LSIEF[Model Year]=E188)),""))</f>
        <v>--</v>
      </c>
      <c r="S188" s="158">
        <f t="shared" si="37"/>
        <v>0</v>
      </c>
      <c r="T188" s="159" t="str" cm="1">
        <f t="array" ref="T188">IF(D188="Electric","--",IF(D188="Diesel",_xlfn._xlws.FILTER(ORDEF[HCDR],(ORDEF[HP]=I188)*(ORDEF[Model_Year]=E188),),""))</f>
        <v>--</v>
      </c>
      <c r="U188" s="159" t="str" cm="1">
        <f t="array" ref="U188">IF(D188="Electric","--",IF(D188="Gasoline",_xlfn._xlws.FILTER(LSIEF[HC DR],(LSIEF[Fuel]=D188)*(LSIEF[HP Bin]=I188)*(LSIEF[Model Year]=E188)),""))</f>
        <v>--</v>
      </c>
      <c r="V188" s="159">
        <f t="shared" si="38"/>
        <v>0</v>
      </c>
      <c r="W188" s="158" t="str" cm="1">
        <f t="array" ref="W188">IF(D188="Electric","--",IF(D188="Diesel",_xlfn._xlws.FILTER(ORDEF[NOXzh],(ORDEF[HP]=I188)*(ORDEF[Model_Year]=E188)),""))</f>
        <v>--</v>
      </c>
      <c r="X188" s="158" t="str" cm="1">
        <f t="array" ref="X188">IF(D188="Electric","--",IF(D188="Gasoline",_xlfn._xlws.FILTER(LSIEF[NOX-ZH (g/hp-hr)],(LSIEF[Fuel]=D188)*(LSIEF[HP Bin]=I188)*(LSIEF[Model Year]=E188)),""))</f>
        <v>--</v>
      </c>
      <c r="Y188" s="158">
        <f t="shared" si="39"/>
        <v>0</v>
      </c>
      <c r="Z188" s="159" t="str" cm="1">
        <f t="array" ref="Z188">IF(D188="Electric","--",IF(D188="Diesel",_xlfn._xlws.FILTER(ORDEF[NOXdr],(ORDEF[HP]=I188)*(ORDEF[Model_Year]=E188)),""))</f>
        <v>--</v>
      </c>
      <c r="AA188" s="159" t="str" cm="1">
        <f t="array" ref="AA188">IF(E188="Electric","--",IF(D188="Gasoline",_xlfn._xlws.FILTER(LSIEF[NOX DR],(LSIEF[Fuel]=D188)*(LSIEF[HP Bin]=I188)*(LSIEF[Model Year]=E188)),""))</f>
        <v/>
      </c>
      <c r="AB188" s="159">
        <f t="shared" si="40"/>
        <v>0</v>
      </c>
      <c r="AC188" s="158" t="str" cm="1">
        <f t="array" ref="AC188">IF(D188="Electric","--",IF(D188="Diesel",_xlfn._xlws.FILTER(DFCF[Fuel_HC],(DFCF[MY]=E188)),""))</f>
        <v>--</v>
      </c>
      <c r="AD188" s="158" t="str" cm="1">
        <f t="array" ref="AD188">IF(D188="Electric","--",IF(D188="Gasoline",_xlfn._xlws.FILTER(GFCF[Fuel_HC],(GFCF[MY]=E188)),""))</f>
        <v>--</v>
      </c>
      <c r="AE188" s="158">
        <f t="shared" si="41"/>
        <v>0</v>
      </c>
      <c r="AF188" s="157" t="str" cm="1">
        <f t="array" ref="AF188">IF(D188="Electric","--",IF(D188="Diesel",_xlfn._xlws.FILTER(DFCF[Fuel_NOX],(DFCF[MY]=E188)),""))</f>
        <v>--</v>
      </c>
      <c r="AG188" s="157" t="str" cm="1">
        <f t="array" ref="AG188">IF(D188="Electric","--",IF(D188="Gasoline",_xlfn._xlws.FILTER(GFCF[Fuel_NOX],(GFCF[MY]=E188)),""))</f>
        <v>--</v>
      </c>
      <c r="AH188" s="157">
        <f t="shared" si="42"/>
        <v>0</v>
      </c>
      <c r="AI188" s="158">
        <f t="shared" si="43"/>
        <v>0</v>
      </c>
      <c r="AJ188" s="158">
        <f t="shared" si="44"/>
        <v>0</v>
      </c>
      <c r="AK188" s="158" t="str">
        <f t="shared" si="45"/>
        <v>--</v>
      </c>
      <c r="AL188" s="158" t="str">
        <f t="shared" si="46"/>
        <v>--</v>
      </c>
      <c r="AM188" s="158" t="str">
        <f t="shared" si="47"/>
        <v>--</v>
      </c>
      <c r="AN188" s="158" t="str">
        <f t="shared" si="48"/>
        <v>--</v>
      </c>
      <c r="AO188" s="158" t="str">
        <f t="shared" si="49"/>
        <v>--</v>
      </c>
      <c r="AP188" s="157"/>
      <c r="AS188" s="44"/>
    </row>
    <row r="189" spans="1:45" s="47" customFormat="1" x14ac:dyDescent="0.35">
      <c r="A189" s="157">
        <v>188</v>
      </c>
      <c r="B189" s="157" t="s">
        <v>142</v>
      </c>
      <c r="C189" s="157" t="s">
        <v>128</v>
      </c>
      <c r="D189" s="157" t="s">
        <v>49</v>
      </c>
      <c r="E189" s="157">
        <v>2004</v>
      </c>
      <c r="F189" s="157">
        <v>80</v>
      </c>
      <c r="G189" s="157">
        <v>581.64705882352939</v>
      </c>
      <c r="H189" s="157"/>
      <c r="I189" s="157">
        <f t="shared" si="34"/>
        <v>100</v>
      </c>
      <c r="J189" s="157" t="str">
        <f>IF(D189="Electric","--",IF(D189="Diesel",VLOOKUP(C189,[2]ORDLF!A:B,2,FALSE),""))</f>
        <v>--</v>
      </c>
      <c r="K189" s="157" t="str">
        <f>IF(D189="Electric","--",IF(D189="Gasoline",VLOOKUP(C189,LSILF!A:C,3,FALSE),""))</f>
        <v>--</v>
      </c>
      <c r="L189" s="158">
        <f t="shared" si="50"/>
        <v>0</v>
      </c>
      <c r="M189" s="157" t="str" cm="1">
        <f t="array" ref="M189">IF(D189="Electric","--",IF(D189="Diesel",_xlfn._xlws.FILTER(DIESCH[CH Cap],(DIESCH[HP Bin]=I189)),""))</f>
        <v>--</v>
      </c>
      <c r="N189" s="157" t="str" cm="1">
        <f t="array" ref="N189">IF(D189="Electric","--",IF(D189="Gasoline",_xlfn._xlws.FILTER(LSICH[CH Cap],(LSICH[Fuel Type]=D189)*(LSICH[MY]=E189)),""))</f>
        <v>--</v>
      </c>
      <c r="O189" s="157">
        <f t="shared" si="35"/>
        <v>0</v>
      </c>
      <c r="P189" s="157">
        <f t="shared" si="36"/>
        <v>7561.411764705882</v>
      </c>
      <c r="Q189" s="157" t="str" cm="1">
        <f t="array" ref="Q189">IF(D189="Electric","--",IF(D189="Diesel",_xlfn._xlws.FILTER(ORDEF[HC-ZH (g/hp-hr)],(ORDEF[HP]=I189)*(ORDEF[Model_Year]=E189)),""))</f>
        <v>--</v>
      </c>
      <c r="R189" s="157" t="str" cm="1">
        <f t="array" ref="R189">IF(D189="Electric","--",IF(D189="Gasoline",_xlfn._xlws.FILTER(LSIEF[HC-ZH (g/hp-hr)],(LSIEF[Fuel]=D189)*(LSIEF[HP Bin]=I189)*(LSIEF[Model Year]=E189)),""))</f>
        <v>--</v>
      </c>
      <c r="S189" s="158">
        <f t="shared" si="37"/>
        <v>0</v>
      </c>
      <c r="T189" s="159" t="str" cm="1">
        <f t="array" ref="T189">IF(D189="Electric","--",IF(D189="Diesel",_xlfn._xlws.FILTER(ORDEF[HCDR],(ORDEF[HP]=I189)*(ORDEF[Model_Year]=E189),),""))</f>
        <v>--</v>
      </c>
      <c r="U189" s="159" t="str" cm="1">
        <f t="array" ref="U189">IF(D189="Electric","--",IF(D189="Gasoline",_xlfn._xlws.FILTER(LSIEF[HC DR],(LSIEF[Fuel]=D189)*(LSIEF[HP Bin]=I189)*(LSIEF[Model Year]=E189)),""))</f>
        <v>--</v>
      </c>
      <c r="V189" s="159">
        <f t="shared" si="38"/>
        <v>0</v>
      </c>
      <c r="W189" s="158" t="str" cm="1">
        <f t="array" ref="W189">IF(D189="Electric","--",IF(D189="Diesel",_xlfn._xlws.FILTER(ORDEF[NOXzh],(ORDEF[HP]=I189)*(ORDEF[Model_Year]=E189)),""))</f>
        <v>--</v>
      </c>
      <c r="X189" s="158" t="str" cm="1">
        <f t="array" ref="X189">IF(D189="Electric","--",IF(D189="Gasoline",_xlfn._xlws.FILTER(LSIEF[NOX-ZH (g/hp-hr)],(LSIEF[Fuel]=D189)*(LSIEF[HP Bin]=I189)*(LSIEF[Model Year]=E189)),""))</f>
        <v>--</v>
      </c>
      <c r="Y189" s="158">
        <f t="shared" si="39"/>
        <v>0</v>
      </c>
      <c r="Z189" s="159" t="str" cm="1">
        <f t="array" ref="Z189">IF(D189="Electric","--",IF(D189="Diesel",_xlfn._xlws.FILTER(ORDEF[NOXdr],(ORDEF[HP]=I189)*(ORDEF[Model_Year]=E189)),""))</f>
        <v>--</v>
      </c>
      <c r="AA189" s="159" t="str" cm="1">
        <f t="array" ref="AA189">IF(E189="Electric","--",IF(D189="Gasoline",_xlfn._xlws.FILTER(LSIEF[NOX DR],(LSIEF[Fuel]=D189)*(LSIEF[HP Bin]=I189)*(LSIEF[Model Year]=E189)),""))</f>
        <v/>
      </c>
      <c r="AB189" s="159">
        <f t="shared" si="40"/>
        <v>0</v>
      </c>
      <c r="AC189" s="158" t="str" cm="1">
        <f t="array" ref="AC189">IF(D189="Electric","--",IF(D189="Diesel",_xlfn._xlws.FILTER(DFCF[Fuel_HC],(DFCF[MY]=E189)),""))</f>
        <v>--</v>
      </c>
      <c r="AD189" s="158" t="str" cm="1">
        <f t="array" ref="AD189">IF(D189="Electric","--",IF(D189="Gasoline",_xlfn._xlws.FILTER(GFCF[Fuel_HC],(GFCF[MY]=E189)),""))</f>
        <v>--</v>
      </c>
      <c r="AE189" s="158">
        <f t="shared" si="41"/>
        <v>0</v>
      </c>
      <c r="AF189" s="157" t="str" cm="1">
        <f t="array" ref="AF189">IF(D189="Electric","--",IF(D189="Diesel",_xlfn._xlws.FILTER(DFCF[Fuel_NOX],(DFCF[MY]=E189)),""))</f>
        <v>--</v>
      </c>
      <c r="AG189" s="157" t="str" cm="1">
        <f t="array" ref="AG189">IF(D189="Electric","--",IF(D189="Gasoline",_xlfn._xlws.FILTER(GFCF[Fuel_NOX],(GFCF[MY]=E189)),""))</f>
        <v>--</v>
      </c>
      <c r="AH189" s="157">
        <f t="shared" si="42"/>
        <v>0</v>
      </c>
      <c r="AI189" s="158">
        <f t="shared" si="43"/>
        <v>0</v>
      </c>
      <c r="AJ189" s="158">
        <f t="shared" si="44"/>
        <v>0</v>
      </c>
      <c r="AK189" s="158" t="str">
        <f t="shared" si="45"/>
        <v>--</v>
      </c>
      <c r="AL189" s="158" t="str">
        <f t="shared" si="46"/>
        <v>--</v>
      </c>
      <c r="AM189" s="158" t="str">
        <f t="shared" si="47"/>
        <v>--</v>
      </c>
      <c r="AN189" s="158" t="str">
        <f t="shared" si="48"/>
        <v>--</v>
      </c>
      <c r="AO189" s="158" t="str">
        <f t="shared" si="49"/>
        <v>--</v>
      </c>
      <c r="AP189" s="157"/>
      <c r="AS189" s="44"/>
    </row>
    <row r="190" spans="1:45" s="47" customFormat="1" x14ac:dyDescent="0.35">
      <c r="A190" s="157">
        <v>189</v>
      </c>
      <c r="B190" s="157" t="s">
        <v>143</v>
      </c>
      <c r="C190" s="157" t="s">
        <v>128</v>
      </c>
      <c r="D190" s="157" t="s">
        <v>49</v>
      </c>
      <c r="E190" s="157">
        <v>2004</v>
      </c>
      <c r="F190" s="157">
        <v>80</v>
      </c>
      <c r="G190" s="157">
        <v>581.64705882352939</v>
      </c>
      <c r="H190" s="157"/>
      <c r="I190" s="157">
        <f t="shared" si="34"/>
        <v>100</v>
      </c>
      <c r="J190" s="157" t="str">
        <f>IF(D190="Electric","--",IF(D190="Diesel",VLOOKUP(C190,[2]ORDLF!A:B,2,FALSE),""))</f>
        <v>--</v>
      </c>
      <c r="K190" s="157" t="str">
        <f>IF(D190="Electric","--",IF(D190="Gasoline",VLOOKUP(C190,LSILF!A:C,3,FALSE),""))</f>
        <v>--</v>
      </c>
      <c r="L190" s="158">
        <f t="shared" si="50"/>
        <v>0</v>
      </c>
      <c r="M190" s="157" t="str" cm="1">
        <f t="array" ref="M190">IF(D190="Electric","--",IF(D190="Diesel",_xlfn._xlws.FILTER(DIESCH[CH Cap],(DIESCH[HP Bin]=I190)),""))</f>
        <v>--</v>
      </c>
      <c r="N190" s="157" t="str" cm="1">
        <f t="array" ref="N190">IF(D190="Electric","--",IF(D190="Gasoline",_xlfn._xlws.FILTER(LSICH[CH Cap],(LSICH[Fuel Type]=D190)*(LSICH[MY]=E190)),""))</f>
        <v>--</v>
      </c>
      <c r="O190" s="157">
        <f t="shared" si="35"/>
        <v>0</v>
      </c>
      <c r="P190" s="157">
        <f t="shared" si="36"/>
        <v>7561.411764705882</v>
      </c>
      <c r="Q190" s="157" t="str" cm="1">
        <f t="array" ref="Q190">IF(D190="Electric","--",IF(D190="Diesel",_xlfn._xlws.FILTER(ORDEF[HC-ZH (g/hp-hr)],(ORDEF[HP]=I190)*(ORDEF[Model_Year]=E190)),""))</f>
        <v>--</v>
      </c>
      <c r="R190" s="157" t="str" cm="1">
        <f t="array" ref="R190">IF(D190="Electric","--",IF(D190="Gasoline",_xlfn._xlws.FILTER(LSIEF[HC-ZH (g/hp-hr)],(LSIEF[Fuel]=D190)*(LSIEF[HP Bin]=I190)*(LSIEF[Model Year]=E190)),""))</f>
        <v>--</v>
      </c>
      <c r="S190" s="158">
        <f t="shared" si="37"/>
        <v>0</v>
      </c>
      <c r="T190" s="159" t="str" cm="1">
        <f t="array" ref="T190">IF(D190="Electric","--",IF(D190="Diesel",_xlfn._xlws.FILTER(ORDEF[HCDR],(ORDEF[HP]=I190)*(ORDEF[Model_Year]=E190),),""))</f>
        <v>--</v>
      </c>
      <c r="U190" s="159" t="str" cm="1">
        <f t="array" ref="U190">IF(D190="Electric","--",IF(D190="Gasoline",_xlfn._xlws.FILTER(LSIEF[HC DR],(LSIEF[Fuel]=D190)*(LSIEF[HP Bin]=I190)*(LSIEF[Model Year]=E190)),""))</f>
        <v>--</v>
      </c>
      <c r="V190" s="159">
        <f t="shared" si="38"/>
        <v>0</v>
      </c>
      <c r="W190" s="158" t="str" cm="1">
        <f t="array" ref="W190">IF(D190="Electric","--",IF(D190="Diesel",_xlfn._xlws.FILTER(ORDEF[NOXzh],(ORDEF[HP]=I190)*(ORDEF[Model_Year]=E190)),""))</f>
        <v>--</v>
      </c>
      <c r="X190" s="158" t="str" cm="1">
        <f t="array" ref="X190">IF(D190="Electric","--",IF(D190="Gasoline",_xlfn._xlws.FILTER(LSIEF[NOX-ZH (g/hp-hr)],(LSIEF[Fuel]=D190)*(LSIEF[HP Bin]=I190)*(LSIEF[Model Year]=E190)),""))</f>
        <v>--</v>
      </c>
      <c r="Y190" s="158">
        <f t="shared" si="39"/>
        <v>0</v>
      </c>
      <c r="Z190" s="159" t="str" cm="1">
        <f t="array" ref="Z190">IF(D190="Electric","--",IF(D190="Diesel",_xlfn._xlws.FILTER(ORDEF[NOXdr],(ORDEF[HP]=I190)*(ORDEF[Model_Year]=E190)),""))</f>
        <v>--</v>
      </c>
      <c r="AA190" s="159" t="str" cm="1">
        <f t="array" ref="AA190">IF(E190="Electric","--",IF(D190="Gasoline",_xlfn._xlws.FILTER(LSIEF[NOX DR],(LSIEF[Fuel]=D190)*(LSIEF[HP Bin]=I190)*(LSIEF[Model Year]=E190)),""))</f>
        <v/>
      </c>
      <c r="AB190" s="159">
        <f t="shared" si="40"/>
        <v>0</v>
      </c>
      <c r="AC190" s="158" t="str" cm="1">
        <f t="array" ref="AC190">IF(D190="Electric","--",IF(D190="Diesel",_xlfn._xlws.FILTER(DFCF[Fuel_HC],(DFCF[MY]=E190)),""))</f>
        <v>--</v>
      </c>
      <c r="AD190" s="158" t="str" cm="1">
        <f t="array" ref="AD190">IF(D190="Electric","--",IF(D190="Gasoline",_xlfn._xlws.FILTER(GFCF[Fuel_HC],(GFCF[MY]=E190)),""))</f>
        <v>--</v>
      </c>
      <c r="AE190" s="158">
        <f t="shared" si="41"/>
        <v>0</v>
      </c>
      <c r="AF190" s="157" t="str" cm="1">
        <f t="array" ref="AF190">IF(D190="Electric","--",IF(D190="Diesel",_xlfn._xlws.FILTER(DFCF[Fuel_NOX],(DFCF[MY]=E190)),""))</f>
        <v>--</v>
      </c>
      <c r="AG190" s="157" t="str" cm="1">
        <f t="array" ref="AG190">IF(D190="Electric","--",IF(D190="Gasoline",_xlfn._xlws.FILTER(GFCF[Fuel_NOX],(GFCF[MY]=E190)),""))</f>
        <v>--</v>
      </c>
      <c r="AH190" s="157">
        <f t="shared" si="42"/>
        <v>0</v>
      </c>
      <c r="AI190" s="158">
        <f t="shared" si="43"/>
        <v>0</v>
      </c>
      <c r="AJ190" s="158">
        <f t="shared" si="44"/>
        <v>0</v>
      </c>
      <c r="AK190" s="158" t="str">
        <f t="shared" si="45"/>
        <v>--</v>
      </c>
      <c r="AL190" s="158" t="str">
        <f t="shared" si="46"/>
        <v>--</v>
      </c>
      <c r="AM190" s="158" t="str">
        <f t="shared" si="47"/>
        <v>--</v>
      </c>
      <c r="AN190" s="158" t="str">
        <f t="shared" si="48"/>
        <v>--</v>
      </c>
      <c r="AO190" s="158" t="str">
        <f t="shared" si="49"/>
        <v>--</v>
      </c>
      <c r="AP190" s="157"/>
      <c r="AS190" s="44"/>
    </row>
    <row r="191" spans="1:45" s="47" customFormat="1" x14ac:dyDescent="0.35">
      <c r="A191" s="157">
        <v>190</v>
      </c>
      <c r="B191" s="157" t="s">
        <v>144</v>
      </c>
      <c r="C191" s="157" t="s">
        <v>128</v>
      </c>
      <c r="D191" s="157" t="s">
        <v>49</v>
      </c>
      <c r="E191" s="157">
        <v>2004</v>
      </c>
      <c r="F191" s="157">
        <v>81</v>
      </c>
      <c r="G191" s="157">
        <v>581.64705882352939</v>
      </c>
      <c r="H191" s="157"/>
      <c r="I191" s="157">
        <f t="shared" si="34"/>
        <v>100</v>
      </c>
      <c r="J191" s="157" t="str">
        <f>IF(D191="Electric","--",IF(D191="Diesel",VLOOKUP(C191,[2]ORDLF!A:B,2,FALSE),""))</f>
        <v>--</v>
      </c>
      <c r="K191" s="157" t="str">
        <f>IF(D191="Electric","--",IF(D191="Gasoline",VLOOKUP(C191,LSILF!A:C,3,FALSE),""))</f>
        <v>--</v>
      </c>
      <c r="L191" s="158">
        <f t="shared" si="50"/>
        <v>0</v>
      </c>
      <c r="M191" s="157" t="str" cm="1">
        <f t="array" ref="M191">IF(D191="Electric","--",IF(D191="Diesel",_xlfn._xlws.FILTER(DIESCH[CH Cap],(DIESCH[HP Bin]=I191)),""))</f>
        <v>--</v>
      </c>
      <c r="N191" s="157" t="str" cm="1">
        <f t="array" ref="N191">IF(D191="Electric","--",IF(D191="Gasoline",_xlfn._xlws.FILTER(LSICH[CH Cap],(LSICH[Fuel Type]=D191)*(LSICH[MY]=E191)),""))</f>
        <v>--</v>
      </c>
      <c r="O191" s="157">
        <f t="shared" si="35"/>
        <v>0</v>
      </c>
      <c r="P191" s="157">
        <f t="shared" si="36"/>
        <v>7561.411764705882</v>
      </c>
      <c r="Q191" s="157" t="str" cm="1">
        <f t="array" ref="Q191">IF(D191="Electric","--",IF(D191="Diesel",_xlfn._xlws.FILTER(ORDEF[HC-ZH (g/hp-hr)],(ORDEF[HP]=I191)*(ORDEF[Model_Year]=E191)),""))</f>
        <v>--</v>
      </c>
      <c r="R191" s="157" t="str" cm="1">
        <f t="array" ref="R191">IF(D191="Electric","--",IF(D191="Gasoline",_xlfn._xlws.FILTER(LSIEF[HC-ZH (g/hp-hr)],(LSIEF[Fuel]=D191)*(LSIEF[HP Bin]=I191)*(LSIEF[Model Year]=E191)),""))</f>
        <v>--</v>
      </c>
      <c r="S191" s="158">
        <f t="shared" si="37"/>
        <v>0</v>
      </c>
      <c r="T191" s="159" t="str" cm="1">
        <f t="array" ref="T191">IF(D191="Electric","--",IF(D191="Diesel",_xlfn._xlws.FILTER(ORDEF[HCDR],(ORDEF[HP]=I191)*(ORDEF[Model_Year]=E191),),""))</f>
        <v>--</v>
      </c>
      <c r="U191" s="159" t="str" cm="1">
        <f t="array" ref="U191">IF(D191="Electric","--",IF(D191="Gasoline",_xlfn._xlws.FILTER(LSIEF[HC DR],(LSIEF[Fuel]=D191)*(LSIEF[HP Bin]=I191)*(LSIEF[Model Year]=E191)),""))</f>
        <v>--</v>
      </c>
      <c r="V191" s="159">
        <f t="shared" si="38"/>
        <v>0</v>
      </c>
      <c r="W191" s="158" t="str" cm="1">
        <f t="array" ref="W191">IF(D191="Electric","--",IF(D191="Diesel",_xlfn._xlws.FILTER(ORDEF[NOXzh],(ORDEF[HP]=I191)*(ORDEF[Model_Year]=E191)),""))</f>
        <v>--</v>
      </c>
      <c r="X191" s="158" t="str" cm="1">
        <f t="array" ref="X191">IF(D191="Electric","--",IF(D191="Gasoline",_xlfn._xlws.FILTER(LSIEF[NOX-ZH (g/hp-hr)],(LSIEF[Fuel]=D191)*(LSIEF[HP Bin]=I191)*(LSIEF[Model Year]=E191)),""))</f>
        <v>--</v>
      </c>
      <c r="Y191" s="158">
        <f t="shared" si="39"/>
        <v>0</v>
      </c>
      <c r="Z191" s="159" t="str" cm="1">
        <f t="array" ref="Z191">IF(D191="Electric","--",IF(D191="Diesel",_xlfn._xlws.FILTER(ORDEF[NOXdr],(ORDEF[HP]=I191)*(ORDEF[Model_Year]=E191)),""))</f>
        <v>--</v>
      </c>
      <c r="AA191" s="159" t="str" cm="1">
        <f t="array" ref="AA191">IF(E191="Electric","--",IF(D191="Gasoline",_xlfn._xlws.FILTER(LSIEF[NOX DR],(LSIEF[Fuel]=D191)*(LSIEF[HP Bin]=I191)*(LSIEF[Model Year]=E191)),""))</f>
        <v/>
      </c>
      <c r="AB191" s="159">
        <f t="shared" si="40"/>
        <v>0</v>
      </c>
      <c r="AC191" s="158" t="str" cm="1">
        <f t="array" ref="AC191">IF(D191="Electric","--",IF(D191="Diesel",_xlfn._xlws.FILTER(DFCF[Fuel_HC],(DFCF[MY]=E191)),""))</f>
        <v>--</v>
      </c>
      <c r="AD191" s="158" t="str" cm="1">
        <f t="array" ref="AD191">IF(D191="Electric","--",IF(D191="Gasoline",_xlfn._xlws.FILTER(GFCF[Fuel_HC],(GFCF[MY]=E191)),""))</f>
        <v>--</v>
      </c>
      <c r="AE191" s="158">
        <f t="shared" si="41"/>
        <v>0</v>
      </c>
      <c r="AF191" s="157" t="str" cm="1">
        <f t="array" ref="AF191">IF(D191="Electric","--",IF(D191="Diesel",_xlfn._xlws.FILTER(DFCF[Fuel_NOX],(DFCF[MY]=E191)),""))</f>
        <v>--</v>
      </c>
      <c r="AG191" s="157" t="str" cm="1">
        <f t="array" ref="AG191">IF(D191="Electric","--",IF(D191="Gasoline",_xlfn._xlws.FILTER(GFCF[Fuel_NOX],(GFCF[MY]=E191)),""))</f>
        <v>--</v>
      </c>
      <c r="AH191" s="157">
        <f t="shared" si="42"/>
        <v>0</v>
      </c>
      <c r="AI191" s="158">
        <f t="shared" si="43"/>
        <v>0</v>
      </c>
      <c r="AJ191" s="158">
        <f t="shared" si="44"/>
        <v>0</v>
      </c>
      <c r="AK191" s="158" t="str">
        <f t="shared" si="45"/>
        <v>--</v>
      </c>
      <c r="AL191" s="158" t="str">
        <f t="shared" si="46"/>
        <v>--</v>
      </c>
      <c r="AM191" s="158" t="str">
        <f t="shared" si="47"/>
        <v>--</v>
      </c>
      <c r="AN191" s="158" t="str">
        <f t="shared" si="48"/>
        <v>--</v>
      </c>
      <c r="AO191" s="158" t="str">
        <f t="shared" si="49"/>
        <v>--</v>
      </c>
      <c r="AP191" s="157"/>
      <c r="AS191" s="44"/>
    </row>
    <row r="192" spans="1:45" s="47" customFormat="1" x14ac:dyDescent="0.35">
      <c r="A192" s="157">
        <v>191</v>
      </c>
      <c r="B192" s="157" t="s">
        <v>145</v>
      </c>
      <c r="C192" s="157" t="s">
        <v>128</v>
      </c>
      <c r="D192" s="157" t="s">
        <v>49</v>
      </c>
      <c r="E192" s="157">
        <v>2005</v>
      </c>
      <c r="F192" s="157">
        <v>81</v>
      </c>
      <c r="G192" s="157">
        <v>581.64705882352939</v>
      </c>
      <c r="H192" s="157"/>
      <c r="I192" s="157">
        <f t="shared" si="34"/>
        <v>100</v>
      </c>
      <c r="J192" s="157" t="str">
        <f>IF(D192="Electric","--",IF(D192="Diesel",VLOOKUP(C192,[2]ORDLF!A:B,2,FALSE),""))</f>
        <v>--</v>
      </c>
      <c r="K192" s="157" t="str">
        <f>IF(D192="Electric","--",IF(D192="Gasoline",VLOOKUP(C192,LSILF!A:C,3,FALSE),""))</f>
        <v>--</v>
      </c>
      <c r="L192" s="158">
        <f t="shared" si="50"/>
        <v>0</v>
      </c>
      <c r="M192" s="157" t="str" cm="1">
        <f t="array" ref="M192">IF(D192="Electric","--",IF(D192="Diesel",_xlfn._xlws.FILTER(DIESCH[CH Cap],(DIESCH[HP Bin]=I192)),""))</f>
        <v>--</v>
      </c>
      <c r="N192" s="157" t="str" cm="1">
        <f t="array" ref="N192">IF(D192="Electric","--",IF(D192="Gasoline",_xlfn._xlws.FILTER(LSICH[CH Cap],(LSICH[Fuel Type]=D192)*(LSICH[MY]=E192)),""))</f>
        <v>--</v>
      </c>
      <c r="O192" s="157">
        <f t="shared" si="35"/>
        <v>0</v>
      </c>
      <c r="P192" s="157">
        <f t="shared" si="36"/>
        <v>6979.7647058823532</v>
      </c>
      <c r="Q192" s="157" t="str" cm="1">
        <f t="array" ref="Q192">IF(D192="Electric","--",IF(D192="Diesel",_xlfn._xlws.FILTER(ORDEF[HC-ZH (g/hp-hr)],(ORDEF[HP]=I192)*(ORDEF[Model_Year]=E192)),""))</f>
        <v>--</v>
      </c>
      <c r="R192" s="157" t="str" cm="1">
        <f t="array" ref="R192">IF(D192="Electric","--",IF(D192="Gasoline",_xlfn._xlws.FILTER(LSIEF[HC-ZH (g/hp-hr)],(LSIEF[Fuel]=D192)*(LSIEF[HP Bin]=I192)*(LSIEF[Model Year]=E192)),""))</f>
        <v>--</v>
      </c>
      <c r="S192" s="158">
        <f t="shared" si="37"/>
        <v>0</v>
      </c>
      <c r="T192" s="159" t="str" cm="1">
        <f t="array" ref="T192">IF(D192="Electric","--",IF(D192="Diesel",_xlfn._xlws.FILTER(ORDEF[HCDR],(ORDEF[HP]=I192)*(ORDEF[Model_Year]=E192),),""))</f>
        <v>--</v>
      </c>
      <c r="U192" s="159" t="str" cm="1">
        <f t="array" ref="U192">IF(D192="Electric","--",IF(D192="Gasoline",_xlfn._xlws.FILTER(LSIEF[HC DR],(LSIEF[Fuel]=D192)*(LSIEF[HP Bin]=I192)*(LSIEF[Model Year]=E192)),""))</f>
        <v>--</v>
      </c>
      <c r="V192" s="159">
        <f t="shared" si="38"/>
        <v>0</v>
      </c>
      <c r="W192" s="158" t="str" cm="1">
        <f t="array" ref="W192">IF(D192="Electric","--",IF(D192="Diesel",_xlfn._xlws.FILTER(ORDEF[NOXzh],(ORDEF[HP]=I192)*(ORDEF[Model_Year]=E192)),""))</f>
        <v>--</v>
      </c>
      <c r="X192" s="158" t="str" cm="1">
        <f t="array" ref="X192">IF(D192="Electric","--",IF(D192="Gasoline",_xlfn._xlws.FILTER(LSIEF[NOX-ZH (g/hp-hr)],(LSIEF[Fuel]=D192)*(LSIEF[HP Bin]=I192)*(LSIEF[Model Year]=E192)),""))</f>
        <v>--</v>
      </c>
      <c r="Y192" s="158">
        <f t="shared" si="39"/>
        <v>0</v>
      </c>
      <c r="Z192" s="159" t="str" cm="1">
        <f t="array" ref="Z192">IF(D192="Electric","--",IF(D192="Diesel",_xlfn._xlws.FILTER(ORDEF[NOXdr],(ORDEF[HP]=I192)*(ORDEF[Model_Year]=E192)),""))</f>
        <v>--</v>
      </c>
      <c r="AA192" s="159" t="str" cm="1">
        <f t="array" ref="AA192">IF(E192="Electric","--",IF(D192="Gasoline",_xlfn._xlws.FILTER(LSIEF[NOX DR],(LSIEF[Fuel]=D192)*(LSIEF[HP Bin]=I192)*(LSIEF[Model Year]=E192)),""))</f>
        <v/>
      </c>
      <c r="AB192" s="159">
        <f t="shared" si="40"/>
        <v>0</v>
      </c>
      <c r="AC192" s="158" t="str" cm="1">
        <f t="array" ref="AC192">IF(D192="Electric","--",IF(D192="Diesel",_xlfn._xlws.FILTER(DFCF[Fuel_HC],(DFCF[MY]=E192)),""))</f>
        <v>--</v>
      </c>
      <c r="AD192" s="158" t="str" cm="1">
        <f t="array" ref="AD192">IF(D192="Electric","--",IF(D192="Gasoline",_xlfn._xlws.FILTER(GFCF[Fuel_HC],(GFCF[MY]=E192)),""))</f>
        <v>--</v>
      </c>
      <c r="AE192" s="158">
        <f t="shared" si="41"/>
        <v>0</v>
      </c>
      <c r="AF192" s="157" t="str" cm="1">
        <f t="array" ref="AF192">IF(D192="Electric","--",IF(D192="Diesel",_xlfn._xlws.FILTER(DFCF[Fuel_NOX],(DFCF[MY]=E192)),""))</f>
        <v>--</v>
      </c>
      <c r="AG192" s="157" t="str" cm="1">
        <f t="array" ref="AG192">IF(D192="Electric","--",IF(D192="Gasoline",_xlfn._xlws.FILTER(GFCF[Fuel_NOX],(GFCF[MY]=E192)),""))</f>
        <v>--</v>
      </c>
      <c r="AH192" s="157">
        <f t="shared" si="42"/>
        <v>0</v>
      </c>
      <c r="AI192" s="158">
        <f t="shared" si="43"/>
        <v>0</v>
      </c>
      <c r="AJ192" s="158">
        <f t="shared" si="44"/>
        <v>0</v>
      </c>
      <c r="AK192" s="158" t="str">
        <f t="shared" si="45"/>
        <v>--</v>
      </c>
      <c r="AL192" s="158" t="str">
        <f t="shared" si="46"/>
        <v>--</v>
      </c>
      <c r="AM192" s="158" t="str">
        <f t="shared" si="47"/>
        <v>--</v>
      </c>
      <c r="AN192" s="158" t="str">
        <f t="shared" si="48"/>
        <v>--</v>
      </c>
      <c r="AO192" s="158" t="str">
        <f t="shared" si="49"/>
        <v>--</v>
      </c>
      <c r="AP192" s="157"/>
      <c r="AS192" s="44"/>
    </row>
    <row r="193" spans="1:45" s="47" customFormat="1" x14ac:dyDescent="0.35">
      <c r="A193" s="157">
        <v>192</v>
      </c>
      <c r="B193" s="157">
        <v>57081</v>
      </c>
      <c r="C193" s="157" t="s">
        <v>128</v>
      </c>
      <c r="D193" s="157" t="s">
        <v>49</v>
      </c>
      <c r="E193" s="157">
        <v>2006</v>
      </c>
      <c r="F193" s="157">
        <v>81</v>
      </c>
      <c r="G193" s="157">
        <v>581.64705882352939</v>
      </c>
      <c r="H193" s="157"/>
      <c r="I193" s="157">
        <f t="shared" si="34"/>
        <v>100</v>
      </c>
      <c r="J193" s="157" t="str">
        <f>IF(D193="Electric","--",IF(D193="Diesel",VLOOKUP(C193,[2]ORDLF!A:B,2,FALSE),""))</f>
        <v>--</v>
      </c>
      <c r="K193" s="157" t="str">
        <f>IF(D193="Electric","--",IF(D193="Gasoline",VLOOKUP(C193,LSILF!A:C,3,FALSE),""))</f>
        <v>--</v>
      </c>
      <c r="L193" s="158">
        <f t="shared" si="50"/>
        <v>0</v>
      </c>
      <c r="M193" s="157" t="str" cm="1">
        <f t="array" ref="M193">IF(D193="Electric","--",IF(D193="Diesel",_xlfn._xlws.FILTER(DIESCH[CH Cap],(DIESCH[HP Bin]=I193)),""))</f>
        <v>--</v>
      </c>
      <c r="N193" s="157" t="str" cm="1">
        <f t="array" ref="N193">IF(D193="Electric","--",IF(D193="Gasoline",_xlfn._xlws.FILTER(LSICH[CH Cap],(LSICH[Fuel Type]=D193)*(LSICH[MY]=E193)),""))</f>
        <v>--</v>
      </c>
      <c r="O193" s="157">
        <f t="shared" si="35"/>
        <v>0</v>
      </c>
      <c r="P193" s="157">
        <f t="shared" si="36"/>
        <v>6398.1176470588234</v>
      </c>
      <c r="Q193" s="157" t="str" cm="1">
        <f t="array" ref="Q193">IF(D193="Electric","--",IF(D193="Diesel",_xlfn._xlws.FILTER(ORDEF[HC-ZH (g/hp-hr)],(ORDEF[HP]=I193)*(ORDEF[Model_Year]=E193)),""))</f>
        <v>--</v>
      </c>
      <c r="R193" s="157" t="str" cm="1">
        <f t="array" ref="R193">IF(D193="Electric","--",IF(D193="Gasoline",_xlfn._xlws.FILTER(LSIEF[HC-ZH (g/hp-hr)],(LSIEF[Fuel]=D193)*(LSIEF[HP Bin]=I193)*(LSIEF[Model Year]=E193)),""))</f>
        <v>--</v>
      </c>
      <c r="S193" s="158">
        <f t="shared" si="37"/>
        <v>0</v>
      </c>
      <c r="T193" s="159" t="str" cm="1">
        <f t="array" ref="T193">IF(D193="Electric","--",IF(D193="Diesel",_xlfn._xlws.FILTER(ORDEF[HCDR],(ORDEF[HP]=I193)*(ORDEF[Model_Year]=E193),),""))</f>
        <v>--</v>
      </c>
      <c r="U193" s="159" t="str" cm="1">
        <f t="array" ref="U193">IF(D193="Electric","--",IF(D193="Gasoline",_xlfn._xlws.FILTER(LSIEF[HC DR],(LSIEF[Fuel]=D193)*(LSIEF[HP Bin]=I193)*(LSIEF[Model Year]=E193)),""))</f>
        <v>--</v>
      </c>
      <c r="V193" s="159">
        <f t="shared" si="38"/>
        <v>0</v>
      </c>
      <c r="W193" s="158" t="str" cm="1">
        <f t="array" ref="W193">IF(D193="Electric","--",IF(D193="Diesel",_xlfn._xlws.FILTER(ORDEF[NOXzh],(ORDEF[HP]=I193)*(ORDEF[Model_Year]=E193)),""))</f>
        <v>--</v>
      </c>
      <c r="X193" s="158" t="str" cm="1">
        <f t="array" ref="X193">IF(D193="Electric","--",IF(D193="Gasoline",_xlfn._xlws.FILTER(LSIEF[NOX-ZH (g/hp-hr)],(LSIEF[Fuel]=D193)*(LSIEF[HP Bin]=I193)*(LSIEF[Model Year]=E193)),""))</f>
        <v>--</v>
      </c>
      <c r="Y193" s="158">
        <f t="shared" si="39"/>
        <v>0</v>
      </c>
      <c r="Z193" s="159" t="str" cm="1">
        <f t="array" ref="Z193">IF(D193="Electric","--",IF(D193="Diesel",_xlfn._xlws.FILTER(ORDEF[NOXdr],(ORDEF[HP]=I193)*(ORDEF[Model_Year]=E193)),""))</f>
        <v>--</v>
      </c>
      <c r="AA193" s="159" t="str" cm="1">
        <f t="array" ref="AA193">IF(E193="Electric","--",IF(D193="Gasoline",_xlfn._xlws.FILTER(LSIEF[NOX DR],(LSIEF[Fuel]=D193)*(LSIEF[HP Bin]=I193)*(LSIEF[Model Year]=E193)),""))</f>
        <v/>
      </c>
      <c r="AB193" s="159">
        <f t="shared" si="40"/>
        <v>0</v>
      </c>
      <c r="AC193" s="158" t="str" cm="1">
        <f t="array" ref="AC193">IF(D193="Electric","--",IF(D193="Diesel",_xlfn._xlws.FILTER(DFCF[Fuel_HC],(DFCF[MY]=E193)),""))</f>
        <v>--</v>
      </c>
      <c r="AD193" s="158" t="str" cm="1">
        <f t="array" ref="AD193">IF(D193="Electric","--",IF(D193="Gasoline",_xlfn._xlws.FILTER(GFCF[Fuel_HC],(GFCF[MY]=E193)),""))</f>
        <v>--</v>
      </c>
      <c r="AE193" s="158">
        <f t="shared" si="41"/>
        <v>0</v>
      </c>
      <c r="AF193" s="157" t="str" cm="1">
        <f t="array" ref="AF193">IF(D193="Electric","--",IF(D193="Diesel",_xlfn._xlws.FILTER(DFCF[Fuel_NOX],(DFCF[MY]=E193)),""))</f>
        <v>--</v>
      </c>
      <c r="AG193" s="157" t="str" cm="1">
        <f t="array" ref="AG193">IF(D193="Electric","--",IF(D193="Gasoline",_xlfn._xlws.FILTER(GFCF[Fuel_NOX],(GFCF[MY]=E193)),""))</f>
        <v>--</v>
      </c>
      <c r="AH193" s="157">
        <f t="shared" si="42"/>
        <v>0</v>
      </c>
      <c r="AI193" s="158">
        <f t="shared" si="43"/>
        <v>0</v>
      </c>
      <c r="AJ193" s="158">
        <f t="shared" si="44"/>
        <v>0</v>
      </c>
      <c r="AK193" s="158" t="str">
        <f t="shared" si="45"/>
        <v>--</v>
      </c>
      <c r="AL193" s="158" t="str">
        <f t="shared" si="46"/>
        <v>--</v>
      </c>
      <c r="AM193" s="158" t="str">
        <f t="shared" si="47"/>
        <v>--</v>
      </c>
      <c r="AN193" s="158" t="str">
        <f t="shared" si="48"/>
        <v>--</v>
      </c>
      <c r="AO193" s="158" t="str">
        <f t="shared" si="49"/>
        <v>--</v>
      </c>
      <c r="AP193" s="157"/>
      <c r="AS193" s="44"/>
    </row>
    <row r="194" spans="1:45" s="47" customFormat="1" x14ac:dyDescent="0.35">
      <c r="A194" s="157">
        <v>193</v>
      </c>
      <c r="B194" s="157">
        <v>57082</v>
      </c>
      <c r="C194" s="157" t="s">
        <v>128</v>
      </c>
      <c r="D194" s="157" t="s">
        <v>49</v>
      </c>
      <c r="E194" s="157">
        <v>2006</v>
      </c>
      <c r="F194" s="157">
        <v>81</v>
      </c>
      <c r="G194" s="157">
        <v>581.64705882352939</v>
      </c>
      <c r="H194" s="157"/>
      <c r="I194" s="157">
        <f t="shared" ref="I194:I257" si="51">IF(AND(F194&lt;25,F194&gt;0),25,IF(AND(F194&lt;50,F194&gt;=25),50,IF(AND(F194&lt;75,F194&gt;=50),75,IF(AND(F194&lt;100,F194&gt;=75),100,IF(AND(F194&lt;175,F194&gt;=100),175,IF(AND(F194&lt;300,F194&gt;=175),300,IF(AND(F194&lt;600,F194&gt;=300),600,IF(AND(F194&lt;750,F194&gt;=600),750,IF(F194&gt;750,9999)))))))))</f>
        <v>100</v>
      </c>
      <c r="J194" s="157" t="str">
        <f>IF(D194="Electric","--",IF(D194="Diesel",VLOOKUP(C194,[2]ORDLF!A:B,2,FALSE),""))</f>
        <v>--</v>
      </c>
      <c r="K194" s="157" t="str">
        <f>IF(D194="Electric","--",IF(D194="Gasoline",VLOOKUP(C194,LSILF!A:C,3,FALSE),""))</f>
        <v>--</v>
      </c>
      <c r="L194" s="158">
        <f t="shared" si="50"/>
        <v>0</v>
      </c>
      <c r="M194" s="157" t="str" cm="1">
        <f t="array" ref="M194">IF(D194="Electric","--",IF(D194="Diesel",_xlfn._xlws.FILTER(DIESCH[CH Cap],(DIESCH[HP Bin]=I194)),""))</f>
        <v>--</v>
      </c>
      <c r="N194" s="157" t="str" cm="1">
        <f t="array" ref="N194">IF(D194="Electric","--",IF(D194="Gasoline",_xlfn._xlws.FILTER(LSICH[CH Cap],(LSICH[Fuel Type]=D194)*(LSICH[MY]=E194)),""))</f>
        <v>--</v>
      </c>
      <c r="O194" s="157">
        <f t="shared" ref="O194:O257" si="52">SUM(M194:N194)</f>
        <v>0</v>
      </c>
      <c r="P194" s="157">
        <f t="shared" ref="P194:P257" si="53">ABS(IF(E194=2017,G194,(G194*(2017-E194))))</f>
        <v>6398.1176470588234</v>
      </c>
      <c r="Q194" s="157" t="str" cm="1">
        <f t="array" ref="Q194">IF(D194="Electric","--",IF(D194="Diesel",_xlfn._xlws.FILTER(ORDEF[HC-ZH (g/hp-hr)],(ORDEF[HP]=I194)*(ORDEF[Model_Year]=E194)),""))</f>
        <v>--</v>
      </c>
      <c r="R194" s="157" t="str" cm="1">
        <f t="array" ref="R194">IF(D194="Electric","--",IF(D194="Gasoline",_xlfn._xlws.FILTER(LSIEF[HC-ZH (g/hp-hr)],(LSIEF[Fuel]=D194)*(LSIEF[HP Bin]=I194)*(LSIEF[Model Year]=E194)),""))</f>
        <v>--</v>
      </c>
      <c r="S194" s="158">
        <f t="shared" ref="S194:S257" si="54">SUM(Q194:R194)</f>
        <v>0</v>
      </c>
      <c r="T194" s="159" t="str" cm="1">
        <f t="array" ref="T194">IF(D194="Electric","--",IF(D194="Diesel",_xlfn._xlws.FILTER(ORDEF[HCDR],(ORDEF[HP]=I194)*(ORDEF[Model_Year]=E194),),""))</f>
        <v>--</v>
      </c>
      <c r="U194" s="159" t="str" cm="1">
        <f t="array" ref="U194">IF(D194="Electric","--",IF(D194="Gasoline",_xlfn._xlws.FILTER(LSIEF[HC DR],(LSIEF[Fuel]=D194)*(LSIEF[HP Bin]=I194)*(LSIEF[Model Year]=E194)),""))</f>
        <v>--</v>
      </c>
      <c r="V194" s="159">
        <f t="shared" ref="V194:V257" si="55">SUM(T194:U194)</f>
        <v>0</v>
      </c>
      <c r="W194" s="158" t="str" cm="1">
        <f t="array" ref="W194">IF(D194="Electric","--",IF(D194="Diesel",_xlfn._xlws.FILTER(ORDEF[NOXzh],(ORDEF[HP]=I194)*(ORDEF[Model_Year]=E194)),""))</f>
        <v>--</v>
      </c>
      <c r="X194" s="158" t="str" cm="1">
        <f t="array" ref="X194">IF(D194="Electric","--",IF(D194="Gasoline",_xlfn._xlws.FILTER(LSIEF[NOX-ZH (g/hp-hr)],(LSIEF[Fuel]=D194)*(LSIEF[HP Bin]=I194)*(LSIEF[Model Year]=E194)),""))</f>
        <v>--</v>
      </c>
      <c r="Y194" s="158">
        <f t="shared" ref="Y194:Y257" si="56">SUM(W194:X194)</f>
        <v>0</v>
      </c>
      <c r="Z194" s="159" t="str" cm="1">
        <f t="array" ref="Z194">IF(D194="Electric","--",IF(D194="Diesel",_xlfn._xlws.FILTER(ORDEF[NOXdr],(ORDEF[HP]=I194)*(ORDEF[Model_Year]=E194)),""))</f>
        <v>--</v>
      </c>
      <c r="AA194" s="159" t="str" cm="1">
        <f t="array" ref="AA194">IF(E194="Electric","--",IF(D194="Gasoline",_xlfn._xlws.FILTER(LSIEF[NOX DR],(LSIEF[Fuel]=D194)*(LSIEF[HP Bin]=I194)*(LSIEF[Model Year]=E194)),""))</f>
        <v/>
      </c>
      <c r="AB194" s="159">
        <f t="shared" ref="AB194:AB257" si="57">SUM(Z194:AA194)</f>
        <v>0</v>
      </c>
      <c r="AC194" s="158" t="str" cm="1">
        <f t="array" ref="AC194">IF(D194="Electric","--",IF(D194="Diesel",_xlfn._xlws.FILTER(DFCF[Fuel_HC],(DFCF[MY]=E194)),""))</f>
        <v>--</v>
      </c>
      <c r="AD194" s="158" t="str" cm="1">
        <f t="array" ref="AD194">IF(D194="Electric","--",IF(D194="Gasoline",_xlfn._xlws.FILTER(GFCF[Fuel_HC],(GFCF[MY]=E194)),""))</f>
        <v>--</v>
      </c>
      <c r="AE194" s="158">
        <f t="shared" ref="AE194:AE257" si="58">SUM(AC194:AD194)</f>
        <v>0</v>
      </c>
      <c r="AF194" s="157" t="str" cm="1">
        <f t="array" ref="AF194">IF(D194="Electric","--",IF(D194="Diesel",_xlfn._xlws.FILTER(DFCF[Fuel_NOX],(DFCF[MY]=E194)),""))</f>
        <v>--</v>
      </c>
      <c r="AG194" s="157" t="str" cm="1">
        <f t="array" ref="AG194">IF(D194="Electric","--",IF(D194="Gasoline",_xlfn._xlws.FILTER(GFCF[Fuel_NOX],(GFCF[MY]=E194)),""))</f>
        <v>--</v>
      </c>
      <c r="AH194" s="157">
        <f t="shared" ref="AH194:AH257" si="59">SUM(AF194:AG194)</f>
        <v>0</v>
      </c>
      <c r="AI194" s="158">
        <f t="shared" ref="AI194:AI257" si="60">IFERROR((S194+V194*IF(P194&gt;O194,O194,P194))*AE194,"0")</f>
        <v>0</v>
      </c>
      <c r="AJ194" s="158">
        <f t="shared" ref="AJ194:AJ257" si="61">IFERROR((Y194+AB194*IF(P194&gt;O194,O194,P194))*AH194,"0")</f>
        <v>0</v>
      </c>
      <c r="AK194" s="158" t="str">
        <f t="shared" ref="AK194:AK257" si="62">IF($D194="Electric","--",CONVERT(AI194*$F194*$L194*$G194,"g","lbm"))</f>
        <v>--</v>
      </c>
      <c r="AL194" s="158" t="str">
        <f t="shared" ref="AL194:AL257" si="63">IF($D194="Electric","--",CONVERT(AJ194*$F194*$L194*$G194,"g","lbm"))</f>
        <v>--</v>
      </c>
      <c r="AM194" s="158" t="str">
        <f t="shared" ref="AM194:AM257" si="64">IF($D194="Electric","--",CONVERT(AK194,"lbm","ton"))</f>
        <v>--</v>
      </c>
      <c r="AN194" s="158" t="str">
        <f t="shared" ref="AN194:AN257" si="65">IF($D194="Electric","--",CONVERT(AL194,"lbm","ton"))</f>
        <v>--</v>
      </c>
      <c r="AO194" s="158" t="str">
        <f t="shared" ref="AO194:AO257" si="66">IF(D194="Electric",AM194,IF(D194="Diesel",AM194*1.21,AM194*0.9198))</f>
        <v>--</v>
      </c>
      <c r="AP194" s="157"/>
      <c r="AS194" s="44"/>
    </row>
    <row r="195" spans="1:45" s="47" customFormat="1" x14ac:dyDescent="0.35">
      <c r="A195" s="157">
        <v>194</v>
      </c>
      <c r="B195" s="157">
        <v>57083</v>
      </c>
      <c r="C195" s="157" t="s">
        <v>128</v>
      </c>
      <c r="D195" s="157" t="s">
        <v>49</v>
      </c>
      <c r="E195" s="157">
        <v>2006</v>
      </c>
      <c r="F195" s="157">
        <v>81</v>
      </c>
      <c r="G195" s="157">
        <v>581.64705882352939</v>
      </c>
      <c r="H195" s="157"/>
      <c r="I195" s="157">
        <f t="shared" si="51"/>
        <v>100</v>
      </c>
      <c r="J195" s="157" t="str">
        <f>IF(D195="Electric","--",IF(D195="Diesel",VLOOKUP(C195,[2]ORDLF!A:B,2,FALSE),""))</f>
        <v>--</v>
      </c>
      <c r="K195" s="157" t="str">
        <f>IF(D195="Electric","--",IF(D195="Gasoline",VLOOKUP(C195,LSILF!A:C,3,FALSE),""))</f>
        <v>--</v>
      </c>
      <c r="L195" s="158">
        <f t="shared" si="50"/>
        <v>0</v>
      </c>
      <c r="M195" s="157" t="str" cm="1">
        <f t="array" ref="M195">IF(D195="Electric","--",IF(D195="Diesel",_xlfn._xlws.FILTER(DIESCH[CH Cap],(DIESCH[HP Bin]=I195)),""))</f>
        <v>--</v>
      </c>
      <c r="N195" s="157" t="str" cm="1">
        <f t="array" ref="N195">IF(D195="Electric","--",IF(D195="Gasoline",_xlfn._xlws.FILTER(LSICH[CH Cap],(LSICH[Fuel Type]=D195)*(LSICH[MY]=E195)),""))</f>
        <v>--</v>
      </c>
      <c r="O195" s="157">
        <f t="shared" si="52"/>
        <v>0</v>
      </c>
      <c r="P195" s="157">
        <f t="shared" si="53"/>
        <v>6398.1176470588234</v>
      </c>
      <c r="Q195" s="157" t="str" cm="1">
        <f t="array" ref="Q195">IF(D195="Electric","--",IF(D195="Diesel",_xlfn._xlws.FILTER(ORDEF[HC-ZH (g/hp-hr)],(ORDEF[HP]=I195)*(ORDEF[Model_Year]=E195)),""))</f>
        <v>--</v>
      </c>
      <c r="R195" s="157" t="str" cm="1">
        <f t="array" ref="R195">IF(D195="Electric","--",IF(D195="Gasoline",_xlfn._xlws.FILTER(LSIEF[HC-ZH (g/hp-hr)],(LSIEF[Fuel]=D195)*(LSIEF[HP Bin]=I195)*(LSIEF[Model Year]=E195)),""))</f>
        <v>--</v>
      </c>
      <c r="S195" s="158">
        <f t="shared" si="54"/>
        <v>0</v>
      </c>
      <c r="T195" s="159" t="str" cm="1">
        <f t="array" ref="T195">IF(D195="Electric","--",IF(D195="Diesel",_xlfn._xlws.FILTER(ORDEF[HCDR],(ORDEF[HP]=I195)*(ORDEF[Model_Year]=E195),),""))</f>
        <v>--</v>
      </c>
      <c r="U195" s="159" t="str" cm="1">
        <f t="array" ref="U195">IF(D195="Electric","--",IF(D195="Gasoline",_xlfn._xlws.FILTER(LSIEF[HC DR],(LSIEF[Fuel]=D195)*(LSIEF[HP Bin]=I195)*(LSIEF[Model Year]=E195)),""))</f>
        <v>--</v>
      </c>
      <c r="V195" s="159">
        <f t="shared" si="55"/>
        <v>0</v>
      </c>
      <c r="W195" s="158" t="str" cm="1">
        <f t="array" ref="W195">IF(D195="Electric","--",IF(D195="Diesel",_xlfn._xlws.FILTER(ORDEF[NOXzh],(ORDEF[HP]=I195)*(ORDEF[Model_Year]=E195)),""))</f>
        <v>--</v>
      </c>
      <c r="X195" s="158" t="str" cm="1">
        <f t="array" ref="X195">IF(D195="Electric","--",IF(D195="Gasoline",_xlfn._xlws.FILTER(LSIEF[NOX-ZH (g/hp-hr)],(LSIEF[Fuel]=D195)*(LSIEF[HP Bin]=I195)*(LSIEF[Model Year]=E195)),""))</f>
        <v>--</v>
      </c>
      <c r="Y195" s="158">
        <f t="shared" si="56"/>
        <v>0</v>
      </c>
      <c r="Z195" s="159" t="str" cm="1">
        <f t="array" ref="Z195">IF(D195="Electric","--",IF(D195="Diesel",_xlfn._xlws.FILTER(ORDEF[NOXdr],(ORDEF[HP]=I195)*(ORDEF[Model_Year]=E195)),""))</f>
        <v>--</v>
      </c>
      <c r="AA195" s="159" t="str" cm="1">
        <f t="array" ref="AA195">IF(E195="Electric","--",IF(D195="Gasoline",_xlfn._xlws.FILTER(LSIEF[NOX DR],(LSIEF[Fuel]=D195)*(LSIEF[HP Bin]=I195)*(LSIEF[Model Year]=E195)),""))</f>
        <v/>
      </c>
      <c r="AB195" s="159">
        <f t="shared" si="57"/>
        <v>0</v>
      </c>
      <c r="AC195" s="158" t="str" cm="1">
        <f t="array" ref="AC195">IF(D195="Electric","--",IF(D195="Diesel",_xlfn._xlws.FILTER(DFCF[Fuel_HC],(DFCF[MY]=E195)),""))</f>
        <v>--</v>
      </c>
      <c r="AD195" s="158" t="str" cm="1">
        <f t="array" ref="AD195">IF(D195="Electric","--",IF(D195="Gasoline",_xlfn._xlws.FILTER(GFCF[Fuel_HC],(GFCF[MY]=E195)),""))</f>
        <v>--</v>
      </c>
      <c r="AE195" s="158">
        <f t="shared" si="58"/>
        <v>0</v>
      </c>
      <c r="AF195" s="157" t="str" cm="1">
        <f t="array" ref="AF195">IF(D195="Electric","--",IF(D195="Diesel",_xlfn._xlws.FILTER(DFCF[Fuel_NOX],(DFCF[MY]=E195)),""))</f>
        <v>--</v>
      </c>
      <c r="AG195" s="157" t="str" cm="1">
        <f t="array" ref="AG195">IF(D195="Electric","--",IF(D195="Gasoline",_xlfn._xlws.FILTER(GFCF[Fuel_NOX],(GFCF[MY]=E195)),""))</f>
        <v>--</v>
      </c>
      <c r="AH195" s="157">
        <f t="shared" si="59"/>
        <v>0</v>
      </c>
      <c r="AI195" s="158">
        <f t="shared" si="60"/>
        <v>0</v>
      </c>
      <c r="AJ195" s="158">
        <f t="shared" si="61"/>
        <v>0</v>
      </c>
      <c r="AK195" s="158" t="str">
        <f t="shared" si="62"/>
        <v>--</v>
      </c>
      <c r="AL195" s="158" t="str">
        <f t="shared" si="63"/>
        <v>--</v>
      </c>
      <c r="AM195" s="158" t="str">
        <f t="shared" si="64"/>
        <v>--</v>
      </c>
      <c r="AN195" s="158" t="str">
        <f t="shared" si="65"/>
        <v>--</v>
      </c>
      <c r="AO195" s="158" t="str">
        <f t="shared" si="66"/>
        <v>--</v>
      </c>
      <c r="AP195" s="157"/>
      <c r="AS195" s="44"/>
    </row>
    <row r="196" spans="1:45" s="47" customFormat="1" x14ac:dyDescent="0.35">
      <c r="A196" s="157">
        <v>195</v>
      </c>
      <c r="B196" s="157" t="s">
        <v>146</v>
      </c>
      <c r="C196" s="157" t="s">
        <v>128</v>
      </c>
      <c r="D196" s="157" t="s">
        <v>49</v>
      </c>
      <c r="E196" s="157">
        <v>2011</v>
      </c>
      <c r="F196" s="157">
        <v>19</v>
      </c>
      <c r="G196" s="157">
        <v>581.64705882352939</v>
      </c>
      <c r="H196" s="157"/>
      <c r="I196" s="157">
        <f t="shared" si="51"/>
        <v>25</v>
      </c>
      <c r="J196" s="157" t="str">
        <f>IF(D196="Electric","--",IF(D196="Diesel",VLOOKUP(C196,[2]ORDLF!A:B,2,FALSE),""))</f>
        <v>--</v>
      </c>
      <c r="K196" s="157" t="str">
        <f>IF(D196="Electric","--",IF(D196="Gasoline",VLOOKUP(C196,LSILF!A:C,3,FALSE),""))</f>
        <v>--</v>
      </c>
      <c r="L196" s="158">
        <f t="shared" si="50"/>
        <v>0</v>
      </c>
      <c r="M196" s="157" t="str" cm="1">
        <f t="array" ref="M196">IF(D196="Electric","--",IF(D196="Diesel",_xlfn._xlws.FILTER(DIESCH[CH Cap],(DIESCH[HP Bin]=I196)),""))</f>
        <v>--</v>
      </c>
      <c r="N196" s="157" t="str" cm="1">
        <f t="array" ref="N196">IF(D196="Electric","--",IF(D196="Gasoline",_xlfn._xlws.FILTER(LSICH[CH Cap],(LSICH[Fuel Type]=D196)*(LSICH[MY]=E196)),""))</f>
        <v>--</v>
      </c>
      <c r="O196" s="157">
        <f t="shared" si="52"/>
        <v>0</v>
      </c>
      <c r="P196" s="157">
        <f t="shared" si="53"/>
        <v>3489.8823529411766</v>
      </c>
      <c r="Q196" s="157" t="str" cm="1">
        <f t="array" ref="Q196">IF(D196="Electric","--",IF(D196="Diesel",_xlfn._xlws.FILTER(ORDEF[HC-ZH (g/hp-hr)],(ORDEF[HP]=I196)*(ORDEF[Model_Year]=E196)),""))</f>
        <v>--</v>
      </c>
      <c r="R196" s="157" t="str" cm="1">
        <f t="array" ref="R196">IF(D196="Electric","--",IF(D196="Gasoline",_xlfn._xlws.FILTER(LSIEF[HC-ZH (g/hp-hr)],(LSIEF[Fuel]=D196)*(LSIEF[HP Bin]=I196)*(LSIEF[Model Year]=E196)),""))</f>
        <v>--</v>
      </c>
      <c r="S196" s="158">
        <f t="shared" si="54"/>
        <v>0</v>
      </c>
      <c r="T196" s="159" t="str" cm="1">
        <f t="array" ref="T196">IF(D196="Electric","--",IF(D196="Diesel",_xlfn._xlws.FILTER(ORDEF[HCDR],(ORDEF[HP]=I196)*(ORDEF[Model_Year]=E196),),""))</f>
        <v>--</v>
      </c>
      <c r="U196" s="159" t="str" cm="1">
        <f t="array" ref="U196">IF(D196="Electric","--",IF(D196="Gasoline",_xlfn._xlws.FILTER(LSIEF[HC DR],(LSIEF[Fuel]=D196)*(LSIEF[HP Bin]=I196)*(LSIEF[Model Year]=E196)),""))</f>
        <v>--</v>
      </c>
      <c r="V196" s="159">
        <f t="shared" si="55"/>
        <v>0</v>
      </c>
      <c r="W196" s="158" t="str" cm="1">
        <f t="array" ref="W196">IF(D196="Electric","--",IF(D196="Diesel",_xlfn._xlws.FILTER(ORDEF[NOXzh],(ORDEF[HP]=I196)*(ORDEF[Model_Year]=E196)),""))</f>
        <v>--</v>
      </c>
      <c r="X196" s="158" t="str" cm="1">
        <f t="array" ref="X196">IF(D196="Electric","--",IF(D196="Gasoline",_xlfn._xlws.FILTER(LSIEF[NOX-ZH (g/hp-hr)],(LSIEF[Fuel]=D196)*(LSIEF[HP Bin]=I196)*(LSIEF[Model Year]=E196)),""))</f>
        <v>--</v>
      </c>
      <c r="Y196" s="158">
        <f t="shared" si="56"/>
        <v>0</v>
      </c>
      <c r="Z196" s="159" t="str" cm="1">
        <f t="array" ref="Z196">IF(D196="Electric","--",IF(D196="Diesel",_xlfn._xlws.FILTER(ORDEF[NOXdr],(ORDEF[HP]=I196)*(ORDEF[Model_Year]=E196)),""))</f>
        <v>--</v>
      </c>
      <c r="AA196" s="159" t="str" cm="1">
        <f t="array" ref="AA196">IF(E196="Electric","--",IF(D196="Gasoline",_xlfn._xlws.FILTER(LSIEF[NOX DR],(LSIEF[Fuel]=D196)*(LSIEF[HP Bin]=I196)*(LSIEF[Model Year]=E196)),""))</f>
        <v/>
      </c>
      <c r="AB196" s="159">
        <f t="shared" si="57"/>
        <v>0</v>
      </c>
      <c r="AC196" s="158" t="str" cm="1">
        <f t="array" ref="AC196">IF(D196="Electric","--",IF(D196="Diesel",_xlfn._xlws.FILTER(DFCF[Fuel_HC],(DFCF[MY]=E196)),""))</f>
        <v>--</v>
      </c>
      <c r="AD196" s="158" t="str" cm="1">
        <f t="array" ref="AD196">IF(D196="Electric","--",IF(D196="Gasoline",_xlfn._xlws.FILTER(GFCF[Fuel_HC],(GFCF[MY]=E196)),""))</f>
        <v>--</v>
      </c>
      <c r="AE196" s="158">
        <f t="shared" si="58"/>
        <v>0</v>
      </c>
      <c r="AF196" s="157" t="str" cm="1">
        <f t="array" ref="AF196">IF(D196="Electric","--",IF(D196="Diesel",_xlfn._xlws.FILTER(DFCF[Fuel_NOX],(DFCF[MY]=E196)),""))</f>
        <v>--</v>
      </c>
      <c r="AG196" s="157" t="str" cm="1">
        <f t="array" ref="AG196">IF(D196="Electric","--",IF(D196="Gasoline",_xlfn._xlws.FILTER(GFCF[Fuel_NOX],(GFCF[MY]=E196)),""))</f>
        <v>--</v>
      </c>
      <c r="AH196" s="157">
        <f t="shared" si="59"/>
        <v>0</v>
      </c>
      <c r="AI196" s="158">
        <f t="shared" si="60"/>
        <v>0</v>
      </c>
      <c r="AJ196" s="158">
        <f t="shared" si="61"/>
        <v>0</v>
      </c>
      <c r="AK196" s="158" t="str">
        <f t="shared" si="62"/>
        <v>--</v>
      </c>
      <c r="AL196" s="158" t="str">
        <f t="shared" si="63"/>
        <v>--</v>
      </c>
      <c r="AM196" s="158" t="str">
        <f t="shared" si="64"/>
        <v>--</v>
      </c>
      <c r="AN196" s="158" t="str">
        <f t="shared" si="65"/>
        <v>--</v>
      </c>
      <c r="AO196" s="158" t="str">
        <f t="shared" si="66"/>
        <v>--</v>
      </c>
      <c r="AP196" s="157"/>
      <c r="AS196" s="44"/>
    </row>
    <row r="197" spans="1:45" s="47" customFormat="1" x14ac:dyDescent="0.35">
      <c r="A197" s="157">
        <v>196</v>
      </c>
      <c r="B197" s="157" t="s">
        <v>147</v>
      </c>
      <c r="C197" s="157" t="s">
        <v>128</v>
      </c>
      <c r="D197" s="157" t="s">
        <v>49</v>
      </c>
      <c r="E197" s="157">
        <v>2011</v>
      </c>
      <c r="F197" s="157">
        <v>19</v>
      </c>
      <c r="G197" s="157">
        <v>581.64705882352939</v>
      </c>
      <c r="H197" s="157"/>
      <c r="I197" s="157">
        <f t="shared" si="51"/>
        <v>25</v>
      </c>
      <c r="J197" s="157" t="str">
        <f>IF(D197="Electric","--",IF(D197="Diesel",VLOOKUP(C197,[2]ORDLF!A:B,2,FALSE),""))</f>
        <v>--</v>
      </c>
      <c r="K197" s="157" t="str">
        <f>IF(D197="Electric","--",IF(D197="Gasoline",VLOOKUP(C197,LSILF!A:C,3,FALSE),""))</f>
        <v>--</v>
      </c>
      <c r="L197" s="158">
        <f t="shared" si="50"/>
        <v>0</v>
      </c>
      <c r="M197" s="157" t="str" cm="1">
        <f t="array" ref="M197">IF(D197="Electric","--",IF(D197="Diesel",_xlfn._xlws.FILTER(DIESCH[CH Cap],(DIESCH[HP Bin]=I197)),""))</f>
        <v>--</v>
      </c>
      <c r="N197" s="157" t="str" cm="1">
        <f t="array" ref="N197">IF(D197="Electric","--",IF(D197="Gasoline",_xlfn._xlws.FILTER(LSICH[CH Cap],(LSICH[Fuel Type]=D197)*(LSICH[MY]=E197)),""))</f>
        <v>--</v>
      </c>
      <c r="O197" s="157">
        <f t="shared" si="52"/>
        <v>0</v>
      </c>
      <c r="P197" s="157">
        <f t="shared" si="53"/>
        <v>3489.8823529411766</v>
      </c>
      <c r="Q197" s="157" t="str" cm="1">
        <f t="array" ref="Q197">IF(D197="Electric","--",IF(D197="Diesel",_xlfn._xlws.FILTER(ORDEF[HC-ZH (g/hp-hr)],(ORDEF[HP]=I197)*(ORDEF[Model_Year]=E197)),""))</f>
        <v>--</v>
      </c>
      <c r="R197" s="157" t="str" cm="1">
        <f t="array" ref="R197">IF(D197="Electric","--",IF(D197="Gasoline",_xlfn._xlws.FILTER(LSIEF[HC-ZH (g/hp-hr)],(LSIEF[Fuel]=D197)*(LSIEF[HP Bin]=I197)*(LSIEF[Model Year]=E197)),""))</f>
        <v>--</v>
      </c>
      <c r="S197" s="158">
        <f t="shared" si="54"/>
        <v>0</v>
      </c>
      <c r="T197" s="159" t="str" cm="1">
        <f t="array" ref="T197">IF(D197="Electric","--",IF(D197="Diesel",_xlfn._xlws.FILTER(ORDEF[HCDR],(ORDEF[HP]=I197)*(ORDEF[Model_Year]=E197),),""))</f>
        <v>--</v>
      </c>
      <c r="U197" s="159" t="str" cm="1">
        <f t="array" ref="U197">IF(D197="Electric","--",IF(D197="Gasoline",_xlfn._xlws.FILTER(LSIEF[HC DR],(LSIEF[Fuel]=D197)*(LSIEF[HP Bin]=I197)*(LSIEF[Model Year]=E197)),""))</f>
        <v>--</v>
      </c>
      <c r="V197" s="159">
        <f t="shared" si="55"/>
        <v>0</v>
      </c>
      <c r="W197" s="158" t="str" cm="1">
        <f t="array" ref="W197">IF(D197="Electric","--",IF(D197="Diesel",_xlfn._xlws.FILTER(ORDEF[NOXzh],(ORDEF[HP]=I197)*(ORDEF[Model_Year]=E197)),""))</f>
        <v>--</v>
      </c>
      <c r="X197" s="158" t="str" cm="1">
        <f t="array" ref="X197">IF(D197="Electric","--",IF(D197="Gasoline",_xlfn._xlws.FILTER(LSIEF[NOX-ZH (g/hp-hr)],(LSIEF[Fuel]=D197)*(LSIEF[HP Bin]=I197)*(LSIEF[Model Year]=E197)),""))</f>
        <v>--</v>
      </c>
      <c r="Y197" s="158">
        <f t="shared" si="56"/>
        <v>0</v>
      </c>
      <c r="Z197" s="159" t="str" cm="1">
        <f t="array" ref="Z197">IF(D197="Electric","--",IF(D197="Diesel",_xlfn._xlws.FILTER(ORDEF[NOXdr],(ORDEF[HP]=I197)*(ORDEF[Model_Year]=E197)),""))</f>
        <v>--</v>
      </c>
      <c r="AA197" s="159" t="str" cm="1">
        <f t="array" ref="AA197">IF(E197="Electric","--",IF(D197="Gasoline",_xlfn._xlws.FILTER(LSIEF[NOX DR],(LSIEF[Fuel]=D197)*(LSIEF[HP Bin]=I197)*(LSIEF[Model Year]=E197)),""))</f>
        <v/>
      </c>
      <c r="AB197" s="159">
        <f t="shared" si="57"/>
        <v>0</v>
      </c>
      <c r="AC197" s="158" t="str" cm="1">
        <f t="array" ref="AC197">IF(D197="Electric","--",IF(D197="Diesel",_xlfn._xlws.FILTER(DFCF[Fuel_HC],(DFCF[MY]=E197)),""))</f>
        <v>--</v>
      </c>
      <c r="AD197" s="158" t="str" cm="1">
        <f t="array" ref="AD197">IF(D197="Electric","--",IF(D197="Gasoline",_xlfn._xlws.FILTER(GFCF[Fuel_HC],(GFCF[MY]=E197)),""))</f>
        <v>--</v>
      </c>
      <c r="AE197" s="158">
        <f t="shared" si="58"/>
        <v>0</v>
      </c>
      <c r="AF197" s="157" t="str" cm="1">
        <f t="array" ref="AF197">IF(D197="Electric","--",IF(D197="Diesel",_xlfn._xlws.FILTER(DFCF[Fuel_NOX],(DFCF[MY]=E197)),""))</f>
        <v>--</v>
      </c>
      <c r="AG197" s="157" t="str" cm="1">
        <f t="array" ref="AG197">IF(D197="Electric","--",IF(D197="Gasoline",_xlfn._xlws.FILTER(GFCF[Fuel_NOX],(GFCF[MY]=E197)),""))</f>
        <v>--</v>
      </c>
      <c r="AH197" s="157">
        <f t="shared" si="59"/>
        <v>0</v>
      </c>
      <c r="AI197" s="158">
        <f t="shared" si="60"/>
        <v>0</v>
      </c>
      <c r="AJ197" s="158">
        <f t="shared" si="61"/>
        <v>0</v>
      </c>
      <c r="AK197" s="158" t="str">
        <f t="shared" si="62"/>
        <v>--</v>
      </c>
      <c r="AL197" s="158" t="str">
        <f t="shared" si="63"/>
        <v>--</v>
      </c>
      <c r="AM197" s="158" t="str">
        <f t="shared" si="64"/>
        <v>--</v>
      </c>
      <c r="AN197" s="158" t="str">
        <f t="shared" si="65"/>
        <v>--</v>
      </c>
      <c r="AO197" s="158" t="str">
        <f t="shared" si="66"/>
        <v>--</v>
      </c>
      <c r="AP197" s="157"/>
      <c r="AS197" s="44"/>
    </row>
    <row r="198" spans="1:45" s="47" customFormat="1" x14ac:dyDescent="0.35">
      <c r="A198" s="157">
        <v>197</v>
      </c>
      <c r="B198" s="157" t="s">
        <v>148</v>
      </c>
      <c r="C198" s="157" t="s">
        <v>128</v>
      </c>
      <c r="D198" s="157" t="s">
        <v>49</v>
      </c>
      <c r="E198" s="157">
        <v>2011</v>
      </c>
      <c r="F198" s="157">
        <v>19</v>
      </c>
      <c r="G198" s="157">
        <v>581.64705882352939</v>
      </c>
      <c r="H198" s="157"/>
      <c r="I198" s="157">
        <f t="shared" si="51"/>
        <v>25</v>
      </c>
      <c r="J198" s="157" t="str">
        <f>IF(D198="Electric","--",IF(D198="Diesel",VLOOKUP(C198,[2]ORDLF!A:B,2,FALSE),""))</f>
        <v>--</v>
      </c>
      <c r="K198" s="157" t="str">
        <f>IF(D198="Electric","--",IF(D198="Gasoline",VLOOKUP(C198,LSILF!A:C,3,FALSE),""))</f>
        <v>--</v>
      </c>
      <c r="L198" s="158">
        <f t="shared" si="50"/>
        <v>0</v>
      </c>
      <c r="M198" s="157" t="str" cm="1">
        <f t="array" ref="M198">IF(D198="Electric","--",IF(D198="Diesel",_xlfn._xlws.FILTER(DIESCH[CH Cap],(DIESCH[HP Bin]=I198)),""))</f>
        <v>--</v>
      </c>
      <c r="N198" s="157" t="str" cm="1">
        <f t="array" ref="N198">IF(D198="Electric","--",IF(D198="Gasoline",_xlfn._xlws.FILTER(LSICH[CH Cap],(LSICH[Fuel Type]=D198)*(LSICH[MY]=E198)),""))</f>
        <v>--</v>
      </c>
      <c r="O198" s="157">
        <f t="shared" si="52"/>
        <v>0</v>
      </c>
      <c r="P198" s="157">
        <f t="shared" si="53"/>
        <v>3489.8823529411766</v>
      </c>
      <c r="Q198" s="157" t="str" cm="1">
        <f t="array" ref="Q198">IF(D198="Electric","--",IF(D198="Diesel",_xlfn._xlws.FILTER(ORDEF[HC-ZH (g/hp-hr)],(ORDEF[HP]=I198)*(ORDEF[Model_Year]=E198)),""))</f>
        <v>--</v>
      </c>
      <c r="R198" s="157" t="str" cm="1">
        <f t="array" ref="R198">IF(D198="Electric","--",IF(D198="Gasoline",_xlfn._xlws.FILTER(LSIEF[HC-ZH (g/hp-hr)],(LSIEF[Fuel]=D198)*(LSIEF[HP Bin]=I198)*(LSIEF[Model Year]=E198)),""))</f>
        <v>--</v>
      </c>
      <c r="S198" s="158">
        <f t="shared" si="54"/>
        <v>0</v>
      </c>
      <c r="T198" s="159" t="str" cm="1">
        <f t="array" ref="T198">IF(D198="Electric","--",IF(D198="Diesel",_xlfn._xlws.FILTER(ORDEF[HCDR],(ORDEF[HP]=I198)*(ORDEF[Model_Year]=E198),),""))</f>
        <v>--</v>
      </c>
      <c r="U198" s="159" t="str" cm="1">
        <f t="array" ref="U198">IF(D198="Electric","--",IF(D198="Gasoline",_xlfn._xlws.FILTER(LSIEF[HC DR],(LSIEF[Fuel]=D198)*(LSIEF[HP Bin]=I198)*(LSIEF[Model Year]=E198)),""))</f>
        <v>--</v>
      </c>
      <c r="V198" s="159">
        <f t="shared" si="55"/>
        <v>0</v>
      </c>
      <c r="W198" s="158" t="str" cm="1">
        <f t="array" ref="W198">IF(D198="Electric","--",IF(D198="Diesel",_xlfn._xlws.FILTER(ORDEF[NOXzh],(ORDEF[HP]=I198)*(ORDEF[Model_Year]=E198)),""))</f>
        <v>--</v>
      </c>
      <c r="X198" s="158" t="str" cm="1">
        <f t="array" ref="X198">IF(D198="Electric","--",IF(D198="Gasoline",_xlfn._xlws.FILTER(LSIEF[NOX-ZH (g/hp-hr)],(LSIEF[Fuel]=D198)*(LSIEF[HP Bin]=I198)*(LSIEF[Model Year]=E198)),""))</f>
        <v>--</v>
      </c>
      <c r="Y198" s="158">
        <f t="shared" si="56"/>
        <v>0</v>
      </c>
      <c r="Z198" s="159" t="str" cm="1">
        <f t="array" ref="Z198">IF(D198="Electric","--",IF(D198="Diesel",_xlfn._xlws.FILTER(ORDEF[NOXdr],(ORDEF[HP]=I198)*(ORDEF[Model_Year]=E198)),""))</f>
        <v>--</v>
      </c>
      <c r="AA198" s="159" t="str" cm="1">
        <f t="array" ref="AA198">IF(E198="Electric","--",IF(D198="Gasoline",_xlfn._xlws.FILTER(LSIEF[NOX DR],(LSIEF[Fuel]=D198)*(LSIEF[HP Bin]=I198)*(LSIEF[Model Year]=E198)),""))</f>
        <v/>
      </c>
      <c r="AB198" s="159">
        <f t="shared" si="57"/>
        <v>0</v>
      </c>
      <c r="AC198" s="158" t="str" cm="1">
        <f t="array" ref="AC198">IF(D198="Electric","--",IF(D198="Diesel",_xlfn._xlws.FILTER(DFCF[Fuel_HC],(DFCF[MY]=E198)),""))</f>
        <v>--</v>
      </c>
      <c r="AD198" s="158" t="str" cm="1">
        <f t="array" ref="AD198">IF(D198="Electric","--",IF(D198="Gasoline",_xlfn._xlws.FILTER(GFCF[Fuel_HC],(GFCF[MY]=E198)),""))</f>
        <v>--</v>
      </c>
      <c r="AE198" s="158">
        <f t="shared" si="58"/>
        <v>0</v>
      </c>
      <c r="AF198" s="157" t="str" cm="1">
        <f t="array" ref="AF198">IF(D198="Electric","--",IF(D198="Diesel",_xlfn._xlws.FILTER(DFCF[Fuel_NOX],(DFCF[MY]=E198)),""))</f>
        <v>--</v>
      </c>
      <c r="AG198" s="157" t="str" cm="1">
        <f t="array" ref="AG198">IF(D198="Electric","--",IF(D198="Gasoline",_xlfn._xlws.FILTER(GFCF[Fuel_NOX],(GFCF[MY]=E198)),""))</f>
        <v>--</v>
      </c>
      <c r="AH198" s="157">
        <f t="shared" si="59"/>
        <v>0</v>
      </c>
      <c r="AI198" s="158">
        <f t="shared" si="60"/>
        <v>0</v>
      </c>
      <c r="AJ198" s="158">
        <f t="shared" si="61"/>
        <v>0</v>
      </c>
      <c r="AK198" s="158" t="str">
        <f t="shared" si="62"/>
        <v>--</v>
      </c>
      <c r="AL198" s="158" t="str">
        <f t="shared" si="63"/>
        <v>--</v>
      </c>
      <c r="AM198" s="158" t="str">
        <f t="shared" si="64"/>
        <v>--</v>
      </c>
      <c r="AN198" s="158" t="str">
        <f t="shared" si="65"/>
        <v>--</v>
      </c>
      <c r="AO198" s="158" t="str">
        <f t="shared" si="66"/>
        <v>--</v>
      </c>
      <c r="AP198" s="157"/>
      <c r="AS198" s="44"/>
    </row>
    <row r="199" spans="1:45" s="47" customFormat="1" x14ac:dyDescent="0.35">
      <c r="A199" s="157">
        <v>198</v>
      </c>
      <c r="B199" s="157" t="s">
        <v>149</v>
      </c>
      <c r="C199" s="157" t="s">
        <v>128</v>
      </c>
      <c r="D199" s="157" t="s">
        <v>49</v>
      </c>
      <c r="E199" s="157">
        <v>2011</v>
      </c>
      <c r="F199" s="157">
        <v>19</v>
      </c>
      <c r="G199" s="157">
        <v>581.64705882352939</v>
      </c>
      <c r="H199" s="157"/>
      <c r="I199" s="157">
        <f t="shared" si="51"/>
        <v>25</v>
      </c>
      <c r="J199" s="157" t="str">
        <f>IF(D199="Electric","--",IF(D199="Diesel",VLOOKUP(C199,[2]ORDLF!A:B,2,FALSE),""))</f>
        <v>--</v>
      </c>
      <c r="K199" s="157" t="str">
        <f>IF(D199="Electric","--",IF(D199="Gasoline",VLOOKUP(C199,LSILF!A:C,3,FALSE),""))</f>
        <v>--</v>
      </c>
      <c r="L199" s="158">
        <f t="shared" si="50"/>
        <v>0</v>
      </c>
      <c r="M199" s="157" t="str" cm="1">
        <f t="array" ref="M199">IF(D199="Electric","--",IF(D199="Diesel",_xlfn._xlws.FILTER(DIESCH[CH Cap],(DIESCH[HP Bin]=I199)),""))</f>
        <v>--</v>
      </c>
      <c r="N199" s="157" t="str" cm="1">
        <f t="array" ref="N199">IF(D199="Electric","--",IF(D199="Gasoline",_xlfn._xlws.FILTER(LSICH[CH Cap],(LSICH[Fuel Type]=D199)*(LSICH[MY]=E199)),""))</f>
        <v>--</v>
      </c>
      <c r="O199" s="157">
        <f t="shared" si="52"/>
        <v>0</v>
      </c>
      <c r="P199" s="157">
        <f t="shared" si="53"/>
        <v>3489.8823529411766</v>
      </c>
      <c r="Q199" s="157" t="str" cm="1">
        <f t="array" ref="Q199">IF(D199="Electric","--",IF(D199="Diesel",_xlfn._xlws.FILTER(ORDEF[HC-ZH (g/hp-hr)],(ORDEF[HP]=I199)*(ORDEF[Model_Year]=E199)),""))</f>
        <v>--</v>
      </c>
      <c r="R199" s="157" t="str" cm="1">
        <f t="array" ref="R199">IF(D199="Electric","--",IF(D199="Gasoline",_xlfn._xlws.FILTER(LSIEF[HC-ZH (g/hp-hr)],(LSIEF[Fuel]=D199)*(LSIEF[HP Bin]=I199)*(LSIEF[Model Year]=E199)),""))</f>
        <v>--</v>
      </c>
      <c r="S199" s="158">
        <f t="shared" si="54"/>
        <v>0</v>
      </c>
      <c r="T199" s="159" t="str" cm="1">
        <f t="array" ref="T199">IF(D199="Electric","--",IF(D199="Diesel",_xlfn._xlws.FILTER(ORDEF[HCDR],(ORDEF[HP]=I199)*(ORDEF[Model_Year]=E199),),""))</f>
        <v>--</v>
      </c>
      <c r="U199" s="159" t="str" cm="1">
        <f t="array" ref="U199">IF(D199="Electric","--",IF(D199="Gasoline",_xlfn._xlws.FILTER(LSIEF[HC DR],(LSIEF[Fuel]=D199)*(LSIEF[HP Bin]=I199)*(LSIEF[Model Year]=E199)),""))</f>
        <v>--</v>
      </c>
      <c r="V199" s="159">
        <f t="shared" si="55"/>
        <v>0</v>
      </c>
      <c r="W199" s="158" t="str" cm="1">
        <f t="array" ref="W199">IF(D199="Electric","--",IF(D199="Diesel",_xlfn._xlws.FILTER(ORDEF[NOXzh],(ORDEF[HP]=I199)*(ORDEF[Model_Year]=E199)),""))</f>
        <v>--</v>
      </c>
      <c r="X199" s="158" t="str" cm="1">
        <f t="array" ref="X199">IF(D199="Electric","--",IF(D199="Gasoline",_xlfn._xlws.FILTER(LSIEF[NOX-ZH (g/hp-hr)],(LSIEF[Fuel]=D199)*(LSIEF[HP Bin]=I199)*(LSIEF[Model Year]=E199)),""))</f>
        <v>--</v>
      </c>
      <c r="Y199" s="158">
        <f t="shared" si="56"/>
        <v>0</v>
      </c>
      <c r="Z199" s="159" t="str" cm="1">
        <f t="array" ref="Z199">IF(D199="Electric","--",IF(D199="Diesel",_xlfn._xlws.FILTER(ORDEF[NOXdr],(ORDEF[HP]=I199)*(ORDEF[Model_Year]=E199)),""))</f>
        <v>--</v>
      </c>
      <c r="AA199" s="159" t="str" cm="1">
        <f t="array" ref="AA199">IF(E199="Electric","--",IF(D199="Gasoline",_xlfn._xlws.FILTER(LSIEF[NOX DR],(LSIEF[Fuel]=D199)*(LSIEF[HP Bin]=I199)*(LSIEF[Model Year]=E199)),""))</f>
        <v/>
      </c>
      <c r="AB199" s="159">
        <f t="shared" si="57"/>
        <v>0</v>
      </c>
      <c r="AC199" s="158" t="str" cm="1">
        <f t="array" ref="AC199">IF(D199="Electric","--",IF(D199="Diesel",_xlfn._xlws.FILTER(DFCF[Fuel_HC],(DFCF[MY]=E199)),""))</f>
        <v>--</v>
      </c>
      <c r="AD199" s="158" t="str" cm="1">
        <f t="array" ref="AD199">IF(D199="Electric","--",IF(D199="Gasoline",_xlfn._xlws.FILTER(GFCF[Fuel_HC],(GFCF[MY]=E199)),""))</f>
        <v>--</v>
      </c>
      <c r="AE199" s="158">
        <f t="shared" si="58"/>
        <v>0</v>
      </c>
      <c r="AF199" s="157" t="str" cm="1">
        <f t="array" ref="AF199">IF(D199="Electric","--",IF(D199="Diesel",_xlfn._xlws.FILTER(DFCF[Fuel_NOX],(DFCF[MY]=E199)),""))</f>
        <v>--</v>
      </c>
      <c r="AG199" s="157" t="str" cm="1">
        <f t="array" ref="AG199">IF(D199="Electric","--",IF(D199="Gasoline",_xlfn._xlws.FILTER(GFCF[Fuel_NOX],(GFCF[MY]=E199)),""))</f>
        <v>--</v>
      </c>
      <c r="AH199" s="157">
        <f t="shared" si="59"/>
        <v>0</v>
      </c>
      <c r="AI199" s="158">
        <f t="shared" si="60"/>
        <v>0</v>
      </c>
      <c r="AJ199" s="158">
        <f t="shared" si="61"/>
        <v>0</v>
      </c>
      <c r="AK199" s="158" t="str">
        <f t="shared" si="62"/>
        <v>--</v>
      </c>
      <c r="AL199" s="158" t="str">
        <f t="shared" si="63"/>
        <v>--</v>
      </c>
      <c r="AM199" s="158" t="str">
        <f t="shared" si="64"/>
        <v>--</v>
      </c>
      <c r="AN199" s="158" t="str">
        <f t="shared" si="65"/>
        <v>--</v>
      </c>
      <c r="AO199" s="158" t="str">
        <f t="shared" si="66"/>
        <v>--</v>
      </c>
      <c r="AP199" s="157"/>
      <c r="AS199" s="44"/>
    </row>
    <row r="200" spans="1:45" s="47" customFormat="1" x14ac:dyDescent="0.35">
      <c r="A200" s="157">
        <v>199</v>
      </c>
      <c r="B200" s="157" t="s">
        <v>150</v>
      </c>
      <c r="C200" s="157" t="s">
        <v>128</v>
      </c>
      <c r="D200" s="157" t="s">
        <v>49</v>
      </c>
      <c r="E200" s="157">
        <v>2011</v>
      </c>
      <c r="F200" s="157">
        <v>19</v>
      </c>
      <c r="G200" s="157">
        <v>581.64705882352939</v>
      </c>
      <c r="H200" s="157"/>
      <c r="I200" s="157">
        <f t="shared" si="51"/>
        <v>25</v>
      </c>
      <c r="J200" s="157" t="str">
        <f>IF(D200="Electric","--",IF(D200="Diesel",VLOOKUP(C200,[2]ORDLF!A:B,2,FALSE),""))</f>
        <v>--</v>
      </c>
      <c r="K200" s="157" t="str">
        <f>IF(D200="Electric","--",IF(D200="Gasoline",VLOOKUP(C200,LSILF!A:C,3,FALSE),""))</f>
        <v>--</v>
      </c>
      <c r="L200" s="158">
        <f t="shared" si="50"/>
        <v>0</v>
      </c>
      <c r="M200" s="157" t="str" cm="1">
        <f t="array" ref="M200">IF(D200="Electric","--",IF(D200="Diesel",_xlfn._xlws.FILTER(DIESCH[CH Cap],(DIESCH[HP Bin]=I200)),""))</f>
        <v>--</v>
      </c>
      <c r="N200" s="157" t="str" cm="1">
        <f t="array" ref="N200">IF(D200="Electric","--",IF(D200="Gasoline",_xlfn._xlws.FILTER(LSICH[CH Cap],(LSICH[Fuel Type]=D200)*(LSICH[MY]=E200)),""))</f>
        <v>--</v>
      </c>
      <c r="O200" s="157">
        <f t="shared" si="52"/>
        <v>0</v>
      </c>
      <c r="P200" s="157">
        <f t="shared" si="53"/>
        <v>3489.8823529411766</v>
      </c>
      <c r="Q200" s="157" t="str" cm="1">
        <f t="array" ref="Q200">IF(D200="Electric","--",IF(D200="Diesel",_xlfn._xlws.FILTER(ORDEF[HC-ZH (g/hp-hr)],(ORDEF[HP]=I200)*(ORDEF[Model_Year]=E200)),""))</f>
        <v>--</v>
      </c>
      <c r="R200" s="157" t="str" cm="1">
        <f t="array" ref="R200">IF(D200="Electric","--",IF(D200="Gasoline",_xlfn._xlws.FILTER(LSIEF[HC-ZH (g/hp-hr)],(LSIEF[Fuel]=D200)*(LSIEF[HP Bin]=I200)*(LSIEF[Model Year]=E200)),""))</f>
        <v>--</v>
      </c>
      <c r="S200" s="158">
        <f t="shared" si="54"/>
        <v>0</v>
      </c>
      <c r="T200" s="159" t="str" cm="1">
        <f t="array" ref="T200">IF(D200="Electric","--",IF(D200="Diesel",_xlfn._xlws.FILTER(ORDEF[HCDR],(ORDEF[HP]=I200)*(ORDEF[Model_Year]=E200),),""))</f>
        <v>--</v>
      </c>
      <c r="U200" s="159" t="str" cm="1">
        <f t="array" ref="U200">IF(D200="Electric","--",IF(D200="Gasoline",_xlfn._xlws.FILTER(LSIEF[HC DR],(LSIEF[Fuel]=D200)*(LSIEF[HP Bin]=I200)*(LSIEF[Model Year]=E200)),""))</f>
        <v>--</v>
      </c>
      <c r="V200" s="159">
        <f t="shared" si="55"/>
        <v>0</v>
      </c>
      <c r="W200" s="158" t="str" cm="1">
        <f t="array" ref="W200">IF(D200="Electric","--",IF(D200="Diesel",_xlfn._xlws.FILTER(ORDEF[NOXzh],(ORDEF[HP]=I200)*(ORDEF[Model_Year]=E200)),""))</f>
        <v>--</v>
      </c>
      <c r="X200" s="158" t="str" cm="1">
        <f t="array" ref="X200">IF(D200="Electric","--",IF(D200="Gasoline",_xlfn._xlws.FILTER(LSIEF[NOX-ZH (g/hp-hr)],(LSIEF[Fuel]=D200)*(LSIEF[HP Bin]=I200)*(LSIEF[Model Year]=E200)),""))</f>
        <v>--</v>
      </c>
      <c r="Y200" s="158">
        <f t="shared" si="56"/>
        <v>0</v>
      </c>
      <c r="Z200" s="159" t="str" cm="1">
        <f t="array" ref="Z200">IF(D200="Electric","--",IF(D200="Diesel",_xlfn._xlws.FILTER(ORDEF[NOXdr],(ORDEF[HP]=I200)*(ORDEF[Model_Year]=E200)),""))</f>
        <v>--</v>
      </c>
      <c r="AA200" s="159" t="str" cm="1">
        <f t="array" ref="AA200">IF(E200="Electric","--",IF(D200="Gasoline",_xlfn._xlws.FILTER(LSIEF[NOX DR],(LSIEF[Fuel]=D200)*(LSIEF[HP Bin]=I200)*(LSIEF[Model Year]=E200)),""))</f>
        <v/>
      </c>
      <c r="AB200" s="159">
        <f t="shared" si="57"/>
        <v>0</v>
      </c>
      <c r="AC200" s="158" t="str" cm="1">
        <f t="array" ref="AC200">IF(D200="Electric","--",IF(D200="Diesel",_xlfn._xlws.FILTER(DFCF[Fuel_HC],(DFCF[MY]=E200)),""))</f>
        <v>--</v>
      </c>
      <c r="AD200" s="158" t="str" cm="1">
        <f t="array" ref="AD200">IF(D200="Electric","--",IF(D200="Gasoline",_xlfn._xlws.FILTER(GFCF[Fuel_HC],(GFCF[MY]=E200)),""))</f>
        <v>--</v>
      </c>
      <c r="AE200" s="158">
        <f t="shared" si="58"/>
        <v>0</v>
      </c>
      <c r="AF200" s="157" t="str" cm="1">
        <f t="array" ref="AF200">IF(D200="Electric","--",IF(D200="Diesel",_xlfn._xlws.FILTER(DFCF[Fuel_NOX],(DFCF[MY]=E200)),""))</f>
        <v>--</v>
      </c>
      <c r="AG200" s="157" t="str" cm="1">
        <f t="array" ref="AG200">IF(D200="Electric","--",IF(D200="Gasoline",_xlfn._xlws.FILTER(GFCF[Fuel_NOX],(GFCF[MY]=E200)),""))</f>
        <v>--</v>
      </c>
      <c r="AH200" s="157">
        <f t="shared" si="59"/>
        <v>0</v>
      </c>
      <c r="AI200" s="158">
        <f t="shared" si="60"/>
        <v>0</v>
      </c>
      <c r="AJ200" s="158">
        <f t="shared" si="61"/>
        <v>0</v>
      </c>
      <c r="AK200" s="158" t="str">
        <f t="shared" si="62"/>
        <v>--</v>
      </c>
      <c r="AL200" s="158" t="str">
        <f t="shared" si="63"/>
        <v>--</v>
      </c>
      <c r="AM200" s="158" t="str">
        <f t="shared" si="64"/>
        <v>--</v>
      </c>
      <c r="AN200" s="158" t="str">
        <f t="shared" si="65"/>
        <v>--</v>
      </c>
      <c r="AO200" s="158" t="str">
        <f t="shared" si="66"/>
        <v>--</v>
      </c>
      <c r="AP200" s="157"/>
      <c r="AS200" s="44"/>
    </row>
    <row r="201" spans="1:45" s="47" customFormat="1" x14ac:dyDescent="0.35">
      <c r="A201" s="157">
        <v>200</v>
      </c>
      <c r="B201" s="157" t="s">
        <v>151</v>
      </c>
      <c r="C201" s="157" t="s">
        <v>128</v>
      </c>
      <c r="D201" s="157" t="s">
        <v>49</v>
      </c>
      <c r="E201" s="157">
        <v>2011</v>
      </c>
      <c r="F201" s="157">
        <v>19</v>
      </c>
      <c r="G201" s="157">
        <v>581.64705882352939</v>
      </c>
      <c r="H201" s="157"/>
      <c r="I201" s="157">
        <f t="shared" si="51"/>
        <v>25</v>
      </c>
      <c r="J201" s="157" t="str">
        <f>IF(D201="Electric","--",IF(D201="Diesel",VLOOKUP(C201,[2]ORDLF!A:B,2,FALSE),""))</f>
        <v>--</v>
      </c>
      <c r="K201" s="157" t="str">
        <f>IF(D201="Electric","--",IF(D201="Gasoline",VLOOKUP(C201,LSILF!A:C,3,FALSE),""))</f>
        <v>--</v>
      </c>
      <c r="L201" s="158">
        <f t="shared" si="50"/>
        <v>0</v>
      </c>
      <c r="M201" s="157" t="str" cm="1">
        <f t="array" ref="M201">IF(D201="Electric","--",IF(D201="Diesel",_xlfn._xlws.FILTER(DIESCH[CH Cap],(DIESCH[HP Bin]=I201)),""))</f>
        <v>--</v>
      </c>
      <c r="N201" s="157" t="str" cm="1">
        <f t="array" ref="N201">IF(D201="Electric","--",IF(D201="Gasoline",_xlfn._xlws.FILTER(LSICH[CH Cap],(LSICH[Fuel Type]=D201)*(LSICH[MY]=E201)),""))</f>
        <v>--</v>
      </c>
      <c r="O201" s="157">
        <f t="shared" si="52"/>
        <v>0</v>
      </c>
      <c r="P201" s="157">
        <f t="shared" si="53"/>
        <v>3489.8823529411766</v>
      </c>
      <c r="Q201" s="157" t="str" cm="1">
        <f t="array" ref="Q201">IF(D201="Electric","--",IF(D201="Diesel",_xlfn._xlws.FILTER(ORDEF[HC-ZH (g/hp-hr)],(ORDEF[HP]=I201)*(ORDEF[Model_Year]=E201)),""))</f>
        <v>--</v>
      </c>
      <c r="R201" s="157" t="str" cm="1">
        <f t="array" ref="R201">IF(D201="Electric","--",IF(D201="Gasoline",_xlfn._xlws.FILTER(LSIEF[HC-ZH (g/hp-hr)],(LSIEF[Fuel]=D201)*(LSIEF[HP Bin]=I201)*(LSIEF[Model Year]=E201)),""))</f>
        <v>--</v>
      </c>
      <c r="S201" s="158">
        <f t="shared" si="54"/>
        <v>0</v>
      </c>
      <c r="T201" s="159" t="str" cm="1">
        <f t="array" ref="T201">IF(D201="Electric","--",IF(D201="Diesel",_xlfn._xlws.FILTER(ORDEF[HCDR],(ORDEF[HP]=I201)*(ORDEF[Model_Year]=E201),),""))</f>
        <v>--</v>
      </c>
      <c r="U201" s="159" t="str" cm="1">
        <f t="array" ref="U201">IF(D201="Electric","--",IF(D201="Gasoline",_xlfn._xlws.FILTER(LSIEF[HC DR],(LSIEF[Fuel]=D201)*(LSIEF[HP Bin]=I201)*(LSIEF[Model Year]=E201)),""))</f>
        <v>--</v>
      </c>
      <c r="V201" s="159">
        <f t="shared" si="55"/>
        <v>0</v>
      </c>
      <c r="W201" s="158" t="str" cm="1">
        <f t="array" ref="W201">IF(D201="Electric","--",IF(D201="Diesel",_xlfn._xlws.FILTER(ORDEF[NOXzh],(ORDEF[HP]=I201)*(ORDEF[Model_Year]=E201)),""))</f>
        <v>--</v>
      </c>
      <c r="X201" s="158" t="str" cm="1">
        <f t="array" ref="X201">IF(D201="Electric","--",IF(D201="Gasoline",_xlfn._xlws.FILTER(LSIEF[NOX-ZH (g/hp-hr)],(LSIEF[Fuel]=D201)*(LSIEF[HP Bin]=I201)*(LSIEF[Model Year]=E201)),""))</f>
        <v>--</v>
      </c>
      <c r="Y201" s="158">
        <f t="shared" si="56"/>
        <v>0</v>
      </c>
      <c r="Z201" s="159" t="str" cm="1">
        <f t="array" ref="Z201">IF(D201="Electric","--",IF(D201="Diesel",_xlfn._xlws.FILTER(ORDEF[NOXdr],(ORDEF[HP]=I201)*(ORDEF[Model_Year]=E201)),""))</f>
        <v>--</v>
      </c>
      <c r="AA201" s="159" t="str" cm="1">
        <f t="array" ref="AA201">IF(E201="Electric","--",IF(D201="Gasoline",_xlfn._xlws.FILTER(LSIEF[NOX DR],(LSIEF[Fuel]=D201)*(LSIEF[HP Bin]=I201)*(LSIEF[Model Year]=E201)),""))</f>
        <v/>
      </c>
      <c r="AB201" s="159">
        <f t="shared" si="57"/>
        <v>0</v>
      </c>
      <c r="AC201" s="158" t="str" cm="1">
        <f t="array" ref="AC201">IF(D201="Electric","--",IF(D201="Diesel",_xlfn._xlws.FILTER(DFCF[Fuel_HC],(DFCF[MY]=E201)),""))</f>
        <v>--</v>
      </c>
      <c r="AD201" s="158" t="str" cm="1">
        <f t="array" ref="AD201">IF(D201="Electric","--",IF(D201="Gasoline",_xlfn._xlws.FILTER(GFCF[Fuel_HC],(GFCF[MY]=E201)),""))</f>
        <v>--</v>
      </c>
      <c r="AE201" s="158">
        <f t="shared" si="58"/>
        <v>0</v>
      </c>
      <c r="AF201" s="157" t="str" cm="1">
        <f t="array" ref="AF201">IF(D201="Electric","--",IF(D201="Diesel",_xlfn._xlws.FILTER(DFCF[Fuel_NOX],(DFCF[MY]=E201)),""))</f>
        <v>--</v>
      </c>
      <c r="AG201" s="157" t="str" cm="1">
        <f t="array" ref="AG201">IF(D201="Electric","--",IF(D201="Gasoline",_xlfn._xlws.FILTER(GFCF[Fuel_NOX],(GFCF[MY]=E201)),""))</f>
        <v>--</v>
      </c>
      <c r="AH201" s="157">
        <f t="shared" si="59"/>
        <v>0</v>
      </c>
      <c r="AI201" s="158">
        <f t="shared" si="60"/>
        <v>0</v>
      </c>
      <c r="AJ201" s="158">
        <f t="shared" si="61"/>
        <v>0</v>
      </c>
      <c r="AK201" s="158" t="str">
        <f t="shared" si="62"/>
        <v>--</v>
      </c>
      <c r="AL201" s="158" t="str">
        <f t="shared" si="63"/>
        <v>--</v>
      </c>
      <c r="AM201" s="158" t="str">
        <f t="shared" si="64"/>
        <v>--</v>
      </c>
      <c r="AN201" s="158" t="str">
        <f t="shared" si="65"/>
        <v>--</v>
      </c>
      <c r="AO201" s="158" t="str">
        <f t="shared" si="66"/>
        <v>--</v>
      </c>
      <c r="AP201" s="157"/>
      <c r="AS201" s="44"/>
    </row>
    <row r="202" spans="1:45" s="47" customFormat="1" x14ac:dyDescent="0.35">
      <c r="A202" s="157">
        <v>201</v>
      </c>
      <c r="B202" s="157" t="s">
        <v>152</v>
      </c>
      <c r="C202" s="157" t="s">
        <v>128</v>
      </c>
      <c r="D202" s="157" t="s">
        <v>49</v>
      </c>
      <c r="E202" s="157">
        <v>2011</v>
      </c>
      <c r="F202" s="157">
        <v>19</v>
      </c>
      <c r="G202" s="157">
        <v>581.64705882352939</v>
      </c>
      <c r="H202" s="157"/>
      <c r="I202" s="157">
        <f t="shared" si="51"/>
        <v>25</v>
      </c>
      <c r="J202" s="157" t="str">
        <f>IF(D202="Electric","--",IF(D202="Diesel",VLOOKUP(C202,[2]ORDLF!A:B,2,FALSE),""))</f>
        <v>--</v>
      </c>
      <c r="K202" s="157" t="str">
        <f>IF(D202="Electric","--",IF(D202="Gasoline",VLOOKUP(C202,LSILF!A:C,3,FALSE),""))</f>
        <v>--</v>
      </c>
      <c r="L202" s="158">
        <f t="shared" si="50"/>
        <v>0</v>
      </c>
      <c r="M202" s="157" t="str" cm="1">
        <f t="array" ref="M202">IF(D202="Electric","--",IF(D202="Diesel",_xlfn._xlws.FILTER(DIESCH[CH Cap],(DIESCH[HP Bin]=I202)),""))</f>
        <v>--</v>
      </c>
      <c r="N202" s="157" t="str" cm="1">
        <f t="array" ref="N202">IF(D202="Electric","--",IF(D202="Gasoline",_xlfn._xlws.FILTER(LSICH[CH Cap],(LSICH[Fuel Type]=D202)*(LSICH[MY]=E202)),""))</f>
        <v>--</v>
      </c>
      <c r="O202" s="157">
        <f t="shared" si="52"/>
        <v>0</v>
      </c>
      <c r="P202" s="157">
        <f t="shared" si="53"/>
        <v>3489.8823529411766</v>
      </c>
      <c r="Q202" s="157" t="str" cm="1">
        <f t="array" ref="Q202">IF(D202="Electric","--",IF(D202="Diesel",_xlfn._xlws.FILTER(ORDEF[HC-ZH (g/hp-hr)],(ORDEF[HP]=I202)*(ORDEF[Model_Year]=E202)),""))</f>
        <v>--</v>
      </c>
      <c r="R202" s="157" t="str" cm="1">
        <f t="array" ref="R202">IF(D202="Electric","--",IF(D202="Gasoline",_xlfn._xlws.FILTER(LSIEF[HC-ZH (g/hp-hr)],(LSIEF[Fuel]=D202)*(LSIEF[HP Bin]=I202)*(LSIEF[Model Year]=E202)),""))</f>
        <v>--</v>
      </c>
      <c r="S202" s="158">
        <f t="shared" si="54"/>
        <v>0</v>
      </c>
      <c r="T202" s="159" t="str" cm="1">
        <f t="array" ref="T202">IF(D202="Electric","--",IF(D202="Diesel",_xlfn._xlws.FILTER(ORDEF[HCDR],(ORDEF[HP]=I202)*(ORDEF[Model_Year]=E202),),""))</f>
        <v>--</v>
      </c>
      <c r="U202" s="159" t="str" cm="1">
        <f t="array" ref="U202">IF(D202="Electric","--",IF(D202="Gasoline",_xlfn._xlws.FILTER(LSIEF[HC DR],(LSIEF[Fuel]=D202)*(LSIEF[HP Bin]=I202)*(LSIEF[Model Year]=E202)),""))</f>
        <v>--</v>
      </c>
      <c r="V202" s="159">
        <f t="shared" si="55"/>
        <v>0</v>
      </c>
      <c r="W202" s="158" t="str" cm="1">
        <f t="array" ref="W202">IF(D202="Electric","--",IF(D202="Diesel",_xlfn._xlws.FILTER(ORDEF[NOXzh],(ORDEF[HP]=I202)*(ORDEF[Model_Year]=E202)),""))</f>
        <v>--</v>
      </c>
      <c r="X202" s="158" t="str" cm="1">
        <f t="array" ref="X202">IF(D202="Electric","--",IF(D202="Gasoline",_xlfn._xlws.FILTER(LSIEF[NOX-ZH (g/hp-hr)],(LSIEF[Fuel]=D202)*(LSIEF[HP Bin]=I202)*(LSIEF[Model Year]=E202)),""))</f>
        <v>--</v>
      </c>
      <c r="Y202" s="158">
        <f t="shared" si="56"/>
        <v>0</v>
      </c>
      <c r="Z202" s="159" t="str" cm="1">
        <f t="array" ref="Z202">IF(D202="Electric","--",IF(D202="Diesel",_xlfn._xlws.FILTER(ORDEF[NOXdr],(ORDEF[HP]=I202)*(ORDEF[Model_Year]=E202)),""))</f>
        <v>--</v>
      </c>
      <c r="AA202" s="159" t="str" cm="1">
        <f t="array" ref="AA202">IF(E202="Electric","--",IF(D202="Gasoline",_xlfn._xlws.FILTER(LSIEF[NOX DR],(LSIEF[Fuel]=D202)*(LSIEF[HP Bin]=I202)*(LSIEF[Model Year]=E202)),""))</f>
        <v/>
      </c>
      <c r="AB202" s="159">
        <f t="shared" si="57"/>
        <v>0</v>
      </c>
      <c r="AC202" s="158" t="str" cm="1">
        <f t="array" ref="AC202">IF(D202="Electric","--",IF(D202="Diesel",_xlfn._xlws.FILTER(DFCF[Fuel_HC],(DFCF[MY]=E202)),""))</f>
        <v>--</v>
      </c>
      <c r="AD202" s="158" t="str" cm="1">
        <f t="array" ref="AD202">IF(D202="Electric","--",IF(D202="Gasoline",_xlfn._xlws.FILTER(GFCF[Fuel_HC],(GFCF[MY]=E202)),""))</f>
        <v>--</v>
      </c>
      <c r="AE202" s="158">
        <f t="shared" si="58"/>
        <v>0</v>
      </c>
      <c r="AF202" s="157" t="str" cm="1">
        <f t="array" ref="AF202">IF(D202="Electric","--",IF(D202="Diesel",_xlfn._xlws.FILTER(DFCF[Fuel_NOX],(DFCF[MY]=E202)),""))</f>
        <v>--</v>
      </c>
      <c r="AG202" s="157" t="str" cm="1">
        <f t="array" ref="AG202">IF(D202="Electric","--",IF(D202="Gasoline",_xlfn._xlws.FILTER(GFCF[Fuel_NOX],(GFCF[MY]=E202)),""))</f>
        <v>--</v>
      </c>
      <c r="AH202" s="157">
        <f t="shared" si="59"/>
        <v>0</v>
      </c>
      <c r="AI202" s="158">
        <f t="shared" si="60"/>
        <v>0</v>
      </c>
      <c r="AJ202" s="158">
        <f t="shared" si="61"/>
        <v>0</v>
      </c>
      <c r="AK202" s="158" t="str">
        <f t="shared" si="62"/>
        <v>--</v>
      </c>
      <c r="AL202" s="158" t="str">
        <f t="shared" si="63"/>
        <v>--</v>
      </c>
      <c r="AM202" s="158" t="str">
        <f t="shared" si="64"/>
        <v>--</v>
      </c>
      <c r="AN202" s="158" t="str">
        <f t="shared" si="65"/>
        <v>--</v>
      </c>
      <c r="AO202" s="158" t="str">
        <f t="shared" si="66"/>
        <v>--</v>
      </c>
      <c r="AP202" s="157"/>
      <c r="AS202" s="44"/>
    </row>
    <row r="203" spans="1:45" s="47" customFormat="1" x14ac:dyDescent="0.35">
      <c r="A203" s="157">
        <v>202</v>
      </c>
      <c r="B203" s="157" t="s">
        <v>153</v>
      </c>
      <c r="C203" s="157" t="s">
        <v>128</v>
      </c>
      <c r="D203" s="157" t="s">
        <v>49</v>
      </c>
      <c r="E203" s="157">
        <v>2011</v>
      </c>
      <c r="F203" s="157">
        <v>19</v>
      </c>
      <c r="G203" s="157">
        <v>581.64705882352939</v>
      </c>
      <c r="H203" s="157"/>
      <c r="I203" s="157">
        <f t="shared" si="51"/>
        <v>25</v>
      </c>
      <c r="J203" s="157" t="str">
        <f>IF(D203="Electric","--",IF(D203="Diesel",VLOOKUP(C203,[2]ORDLF!A:B,2,FALSE),""))</f>
        <v>--</v>
      </c>
      <c r="K203" s="157" t="str">
        <f>IF(D203="Electric","--",IF(D203="Gasoline",VLOOKUP(C203,LSILF!A:C,3,FALSE),""))</f>
        <v>--</v>
      </c>
      <c r="L203" s="158">
        <f t="shared" si="50"/>
        <v>0</v>
      </c>
      <c r="M203" s="157" t="str" cm="1">
        <f t="array" ref="M203">IF(D203="Electric","--",IF(D203="Diesel",_xlfn._xlws.FILTER(DIESCH[CH Cap],(DIESCH[HP Bin]=I203)),""))</f>
        <v>--</v>
      </c>
      <c r="N203" s="157" t="str" cm="1">
        <f t="array" ref="N203">IF(D203="Electric","--",IF(D203="Gasoline",_xlfn._xlws.FILTER(LSICH[CH Cap],(LSICH[Fuel Type]=D203)*(LSICH[MY]=E203)),""))</f>
        <v>--</v>
      </c>
      <c r="O203" s="157">
        <f t="shared" si="52"/>
        <v>0</v>
      </c>
      <c r="P203" s="157">
        <f t="shared" si="53"/>
        <v>3489.8823529411766</v>
      </c>
      <c r="Q203" s="157" t="str" cm="1">
        <f t="array" ref="Q203">IF(D203="Electric","--",IF(D203="Diesel",_xlfn._xlws.FILTER(ORDEF[HC-ZH (g/hp-hr)],(ORDEF[HP]=I203)*(ORDEF[Model_Year]=E203)),""))</f>
        <v>--</v>
      </c>
      <c r="R203" s="157" t="str" cm="1">
        <f t="array" ref="R203">IF(D203="Electric","--",IF(D203="Gasoline",_xlfn._xlws.FILTER(LSIEF[HC-ZH (g/hp-hr)],(LSIEF[Fuel]=D203)*(LSIEF[HP Bin]=I203)*(LSIEF[Model Year]=E203)),""))</f>
        <v>--</v>
      </c>
      <c r="S203" s="158">
        <f t="shared" si="54"/>
        <v>0</v>
      </c>
      <c r="T203" s="159" t="str" cm="1">
        <f t="array" ref="T203">IF(D203="Electric","--",IF(D203="Diesel",_xlfn._xlws.FILTER(ORDEF[HCDR],(ORDEF[HP]=I203)*(ORDEF[Model_Year]=E203),),""))</f>
        <v>--</v>
      </c>
      <c r="U203" s="159" t="str" cm="1">
        <f t="array" ref="U203">IF(D203="Electric","--",IF(D203="Gasoline",_xlfn._xlws.FILTER(LSIEF[HC DR],(LSIEF[Fuel]=D203)*(LSIEF[HP Bin]=I203)*(LSIEF[Model Year]=E203)),""))</f>
        <v>--</v>
      </c>
      <c r="V203" s="159">
        <f t="shared" si="55"/>
        <v>0</v>
      </c>
      <c r="W203" s="158" t="str" cm="1">
        <f t="array" ref="W203">IF(D203="Electric","--",IF(D203="Diesel",_xlfn._xlws.FILTER(ORDEF[NOXzh],(ORDEF[HP]=I203)*(ORDEF[Model_Year]=E203)),""))</f>
        <v>--</v>
      </c>
      <c r="X203" s="158" t="str" cm="1">
        <f t="array" ref="X203">IF(D203="Electric","--",IF(D203="Gasoline",_xlfn._xlws.FILTER(LSIEF[NOX-ZH (g/hp-hr)],(LSIEF[Fuel]=D203)*(LSIEF[HP Bin]=I203)*(LSIEF[Model Year]=E203)),""))</f>
        <v>--</v>
      </c>
      <c r="Y203" s="158">
        <f t="shared" si="56"/>
        <v>0</v>
      </c>
      <c r="Z203" s="159" t="str" cm="1">
        <f t="array" ref="Z203">IF(D203="Electric","--",IF(D203="Diesel",_xlfn._xlws.FILTER(ORDEF[NOXdr],(ORDEF[HP]=I203)*(ORDEF[Model_Year]=E203)),""))</f>
        <v>--</v>
      </c>
      <c r="AA203" s="159" t="str" cm="1">
        <f t="array" ref="AA203">IF(E203="Electric","--",IF(D203="Gasoline",_xlfn._xlws.FILTER(LSIEF[NOX DR],(LSIEF[Fuel]=D203)*(LSIEF[HP Bin]=I203)*(LSIEF[Model Year]=E203)),""))</f>
        <v/>
      </c>
      <c r="AB203" s="159">
        <f t="shared" si="57"/>
        <v>0</v>
      </c>
      <c r="AC203" s="158" t="str" cm="1">
        <f t="array" ref="AC203">IF(D203="Electric","--",IF(D203="Diesel",_xlfn._xlws.FILTER(DFCF[Fuel_HC],(DFCF[MY]=E203)),""))</f>
        <v>--</v>
      </c>
      <c r="AD203" s="158" t="str" cm="1">
        <f t="array" ref="AD203">IF(D203="Electric","--",IF(D203="Gasoline",_xlfn._xlws.FILTER(GFCF[Fuel_HC],(GFCF[MY]=E203)),""))</f>
        <v>--</v>
      </c>
      <c r="AE203" s="158">
        <f t="shared" si="58"/>
        <v>0</v>
      </c>
      <c r="AF203" s="157" t="str" cm="1">
        <f t="array" ref="AF203">IF(D203="Electric","--",IF(D203="Diesel",_xlfn._xlws.FILTER(DFCF[Fuel_NOX],(DFCF[MY]=E203)),""))</f>
        <v>--</v>
      </c>
      <c r="AG203" s="157" t="str" cm="1">
        <f t="array" ref="AG203">IF(D203="Electric","--",IF(D203="Gasoline",_xlfn._xlws.FILTER(GFCF[Fuel_NOX],(GFCF[MY]=E203)),""))</f>
        <v>--</v>
      </c>
      <c r="AH203" s="157">
        <f t="shared" si="59"/>
        <v>0</v>
      </c>
      <c r="AI203" s="158">
        <f t="shared" si="60"/>
        <v>0</v>
      </c>
      <c r="AJ203" s="158">
        <f t="shared" si="61"/>
        <v>0</v>
      </c>
      <c r="AK203" s="158" t="str">
        <f t="shared" si="62"/>
        <v>--</v>
      </c>
      <c r="AL203" s="158" t="str">
        <f t="shared" si="63"/>
        <v>--</v>
      </c>
      <c r="AM203" s="158" t="str">
        <f t="shared" si="64"/>
        <v>--</v>
      </c>
      <c r="AN203" s="158" t="str">
        <f t="shared" si="65"/>
        <v>--</v>
      </c>
      <c r="AO203" s="158" t="str">
        <f t="shared" si="66"/>
        <v>--</v>
      </c>
      <c r="AP203" s="157"/>
      <c r="AS203" s="44"/>
    </row>
    <row r="204" spans="1:45" s="47" customFormat="1" x14ac:dyDescent="0.35">
      <c r="A204" s="157">
        <v>203</v>
      </c>
      <c r="B204" s="157" t="s">
        <v>154</v>
      </c>
      <c r="C204" s="157" t="s">
        <v>128</v>
      </c>
      <c r="D204" s="157" t="s">
        <v>49</v>
      </c>
      <c r="E204" s="157">
        <v>2011</v>
      </c>
      <c r="F204" s="157">
        <v>19</v>
      </c>
      <c r="G204" s="157">
        <v>581.64705882352939</v>
      </c>
      <c r="H204" s="157"/>
      <c r="I204" s="157">
        <f t="shared" si="51"/>
        <v>25</v>
      </c>
      <c r="J204" s="157" t="str">
        <f>IF(D204="Electric","--",IF(D204="Diesel",VLOOKUP(C204,[2]ORDLF!A:B,2,FALSE),""))</f>
        <v>--</v>
      </c>
      <c r="K204" s="157" t="str">
        <f>IF(D204="Electric","--",IF(D204="Gasoline",VLOOKUP(C204,LSILF!A:C,3,FALSE),""))</f>
        <v>--</v>
      </c>
      <c r="L204" s="158">
        <f t="shared" si="50"/>
        <v>0</v>
      </c>
      <c r="M204" s="157" t="str" cm="1">
        <f t="array" ref="M204">IF(D204="Electric","--",IF(D204="Diesel",_xlfn._xlws.FILTER(DIESCH[CH Cap],(DIESCH[HP Bin]=I204)),""))</f>
        <v>--</v>
      </c>
      <c r="N204" s="157" t="str" cm="1">
        <f t="array" ref="N204">IF(D204="Electric","--",IF(D204="Gasoline",_xlfn._xlws.FILTER(LSICH[CH Cap],(LSICH[Fuel Type]=D204)*(LSICH[MY]=E204)),""))</f>
        <v>--</v>
      </c>
      <c r="O204" s="157">
        <f t="shared" si="52"/>
        <v>0</v>
      </c>
      <c r="P204" s="157">
        <f t="shared" si="53"/>
        <v>3489.8823529411766</v>
      </c>
      <c r="Q204" s="157" t="str" cm="1">
        <f t="array" ref="Q204">IF(D204="Electric","--",IF(D204="Diesel",_xlfn._xlws.FILTER(ORDEF[HC-ZH (g/hp-hr)],(ORDEF[HP]=I204)*(ORDEF[Model_Year]=E204)),""))</f>
        <v>--</v>
      </c>
      <c r="R204" s="157" t="str" cm="1">
        <f t="array" ref="R204">IF(D204="Electric","--",IF(D204="Gasoline",_xlfn._xlws.FILTER(LSIEF[HC-ZH (g/hp-hr)],(LSIEF[Fuel]=D204)*(LSIEF[HP Bin]=I204)*(LSIEF[Model Year]=E204)),""))</f>
        <v>--</v>
      </c>
      <c r="S204" s="158">
        <f t="shared" si="54"/>
        <v>0</v>
      </c>
      <c r="T204" s="159" t="str" cm="1">
        <f t="array" ref="T204">IF(D204="Electric","--",IF(D204="Diesel",_xlfn._xlws.FILTER(ORDEF[HCDR],(ORDEF[HP]=I204)*(ORDEF[Model_Year]=E204),),""))</f>
        <v>--</v>
      </c>
      <c r="U204" s="159" t="str" cm="1">
        <f t="array" ref="U204">IF(D204="Electric","--",IF(D204="Gasoline",_xlfn._xlws.FILTER(LSIEF[HC DR],(LSIEF[Fuel]=D204)*(LSIEF[HP Bin]=I204)*(LSIEF[Model Year]=E204)),""))</f>
        <v>--</v>
      </c>
      <c r="V204" s="159">
        <f t="shared" si="55"/>
        <v>0</v>
      </c>
      <c r="W204" s="158" t="str" cm="1">
        <f t="array" ref="W204">IF(D204="Electric","--",IF(D204="Diesel",_xlfn._xlws.FILTER(ORDEF[NOXzh],(ORDEF[HP]=I204)*(ORDEF[Model_Year]=E204)),""))</f>
        <v>--</v>
      </c>
      <c r="X204" s="158" t="str" cm="1">
        <f t="array" ref="X204">IF(D204="Electric","--",IF(D204="Gasoline",_xlfn._xlws.FILTER(LSIEF[NOX-ZH (g/hp-hr)],(LSIEF[Fuel]=D204)*(LSIEF[HP Bin]=I204)*(LSIEF[Model Year]=E204)),""))</f>
        <v>--</v>
      </c>
      <c r="Y204" s="158">
        <f t="shared" si="56"/>
        <v>0</v>
      </c>
      <c r="Z204" s="159" t="str" cm="1">
        <f t="array" ref="Z204">IF(D204="Electric","--",IF(D204="Diesel",_xlfn._xlws.FILTER(ORDEF[NOXdr],(ORDEF[HP]=I204)*(ORDEF[Model_Year]=E204)),""))</f>
        <v>--</v>
      </c>
      <c r="AA204" s="159" t="str" cm="1">
        <f t="array" ref="AA204">IF(E204="Electric","--",IF(D204="Gasoline",_xlfn._xlws.FILTER(LSIEF[NOX DR],(LSIEF[Fuel]=D204)*(LSIEF[HP Bin]=I204)*(LSIEF[Model Year]=E204)),""))</f>
        <v/>
      </c>
      <c r="AB204" s="159">
        <f t="shared" si="57"/>
        <v>0</v>
      </c>
      <c r="AC204" s="158" t="str" cm="1">
        <f t="array" ref="AC204">IF(D204="Electric","--",IF(D204="Diesel",_xlfn._xlws.FILTER(DFCF[Fuel_HC],(DFCF[MY]=E204)),""))</f>
        <v>--</v>
      </c>
      <c r="AD204" s="158" t="str" cm="1">
        <f t="array" ref="AD204">IF(D204="Electric","--",IF(D204="Gasoline",_xlfn._xlws.FILTER(GFCF[Fuel_HC],(GFCF[MY]=E204)),""))</f>
        <v>--</v>
      </c>
      <c r="AE204" s="158">
        <f t="shared" si="58"/>
        <v>0</v>
      </c>
      <c r="AF204" s="157" t="str" cm="1">
        <f t="array" ref="AF204">IF(D204="Electric","--",IF(D204="Diesel",_xlfn._xlws.FILTER(DFCF[Fuel_NOX],(DFCF[MY]=E204)),""))</f>
        <v>--</v>
      </c>
      <c r="AG204" s="157" t="str" cm="1">
        <f t="array" ref="AG204">IF(D204="Electric","--",IF(D204="Gasoline",_xlfn._xlws.FILTER(GFCF[Fuel_NOX],(GFCF[MY]=E204)),""))</f>
        <v>--</v>
      </c>
      <c r="AH204" s="157">
        <f t="shared" si="59"/>
        <v>0</v>
      </c>
      <c r="AI204" s="158">
        <f t="shared" si="60"/>
        <v>0</v>
      </c>
      <c r="AJ204" s="158">
        <f t="shared" si="61"/>
        <v>0</v>
      </c>
      <c r="AK204" s="158" t="str">
        <f t="shared" si="62"/>
        <v>--</v>
      </c>
      <c r="AL204" s="158" t="str">
        <f t="shared" si="63"/>
        <v>--</v>
      </c>
      <c r="AM204" s="158" t="str">
        <f t="shared" si="64"/>
        <v>--</v>
      </c>
      <c r="AN204" s="158" t="str">
        <f t="shared" si="65"/>
        <v>--</v>
      </c>
      <c r="AO204" s="158" t="str">
        <f t="shared" si="66"/>
        <v>--</v>
      </c>
      <c r="AP204" s="157"/>
      <c r="AS204" s="44"/>
    </row>
    <row r="205" spans="1:45" s="47" customFormat="1" x14ac:dyDescent="0.35">
      <c r="A205" s="157">
        <v>204</v>
      </c>
      <c r="B205" s="157" t="s">
        <v>155</v>
      </c>
      <c r="C205" s="157" t="s">
        <v>128</v>
      </c>
      <c r="D205" s="157" t="s">
        <v>49</v>
      </c>
      <c r="E205" s="157">
        <v>2011</v>
      </c>
      <c r="F205" s="157">
        <v>19</v>
      </c>
      <c r="G205" s="157">
        <v>581.64705882352939</v>
      </c>
      <c r="H205" s="157"/>
      <c r="I205" s="157">
        <f t="shared" si="51"/>
        <v>25</v>
      </c>
      <c r="J205" s="157" t="str">
        <f>IF(D205="Electric","--",IF(D205="Diesel",VLOOKUP(C205,[2]ORDLF!A:B,2,FALSE),""))</f>
        <v>--</v>
      </c>
      <c r="K205" s="157" t="str">
        <f>IF(D205="Electric","--",IF(D205="Gasoline",VLOOKUP(C205,LSILF!A:C,3,FALSE),""))</f>
        <v>--</v>
      </c>
      <c r="L205" s="158">
        <f t="shared" si="50"/>
        <v>0</v>
      </c>
      <c r="M205" s="157" t="str" cm="1">
        <f t="array" ref="M205">IF(D205="Electric","--",IF(D205="Diesel",_xlfn._xlws.FILTER(DIESCH[CH Cap],(DIESCH[HP Bin]=I205)),""))</f>
        <v>--</v>
      </c>
      <c r="N205" s="157" t="str" cm="1">
        <f t="array" ref="N205">IF(D205="Electric","--",IF(D205="Gasoline",_xlfn._xlws.FILTER(LSICH[CH Cap],(LSICH[Fuel Type]=D205)*(LSICH[MY]=E205)),""))</f>
        <v>--</v>
      </c>
      <c r="O205" s="157">
        <f t="shared" si="52"/>
        <v>0</v>
      </c>
      <c r="P205" s="157">
        <f t="shared" si="53"/>
        <v>3489.8823529411766</v>
      </c>
      <c r="Q205" s="157" t="str" cm="1">
        <f t="array" ref="Q205">IF(D205="Electric","--",IF(D205="Diesel",_xlfn._xlws.FILTER(ORDEF[HC-ZH (g/hp-hr)],(ORDEF[HP]=I205)*(ORDEF[Model_Year]=E205)),""))</f>
        <v>--</v>
      </c>
      <c r="R205" s="157" t="str" cm="1">
        <f t="array" ref="R205">IF(D205="Electric","--",IF(D205="Gasoline",_xlfn._xlws.FILTER(LSIEF[HC-ZH (g/hp-hr)],(LSIEF[Fuel]=D205)*(LSIEF[HP Bin]=I205)*(LSIEF[Model Year]=E205)),""))</f>
        <v>--</v>
      </c>
      <c r="S205" s="158">
        <f t="shared" si="54"/>
        <v>0</v>
      </c>
      <c r="T205" s="159" t="str" cm="1">
        <f t="array" ref="T205">IF(D205="Electric","--",IF(D205="Diesel",_xlfn._xlws.FILTER(ORDEF[HCDR],(ORDEF[HP]=I205)*(ORDEF[Model_Year]=E205),),""))</f>
        <v>--</v>
      </c>
      <c r="U205" s="159" t="str" cm="1">
        <f t="array" ref="U205">IF(D205="Electric","--",IF(D205="Gasoline",_xlfn._xlws.FILTER(LSIEF[HC DR],(LSIEF[Fuel]=D205)*(LSIEF[HP Bin]=I205)*(LSIEF[Model Year]=E205)),""))</f>
        <v>--</v>
      </c>
      <c r="V205" s="159">
        <f t="shared" si="55"/>
        <v>0</v>
      </c>
      <c r="W205" s="158" t="str" cm="1">
        <f t="array" ref="W205">IF(D205="Electric","--",IF(D205="Diesel",_xlfn._xlws.FILTER(ORDEF[NOXzh],(ORDEF[HP]=I205)*(ORDEF[Model_Year]=E205)),""))</f>
        <v>--</v>
      </c>
      <c r="X205" s="158" t="str" cm="1">
        <f t="array" ref="X205">IF(D205="Electric","--",IF(D205="Gasoline",_xlfn._xlws.FILTER(LSIEF[NOX-ZH (g/hp-hr)],(LSIEF[Fuel]=D205)*(LSIEF[HP Bin]=I205)*(LSIEF[Model Year]=E205)),""))</f>
        <v>--</v>
      </c>
      <c r="Y205" s="158">
        <f t="shared" si="56"/>
        <v>0</v>
      </c>
      <c r="Z205" s="159" t="str" cm="1">
        <f t="array" ref="Z205">IF(D205="Electric","--",IF(D205="Diesel",_xlfn._xlws.FILTER(ORDEF[NOXdr],(ORDEF[HP]=I205)*(ORDEF[Model_Year]=E205)),""))</f>
        <v>--</v>
      </c>
      <c r="AA205" s="159" t="str" cm="1">
        <f t="array" ref="AA205">IF(E205="Electric","--",IF(D205="Gasoline",_xlfn._xlws.FILTER(LSIEF[NOX DR],(LSIEF[Fuel]=D205)*(LSIEF[HP Bin]=I205)*(LSIEF[Model Year]=E205)),""))</f>
        <v/>
      </c>
      <c r="AB205" s="159">
        <f t="shared" si="57"/>
        <v>0</v>
      </c>
      <c r="AC205" s="158" t="str" cm="1">
        <f t="array" ref="AC205">IF(D205="Electric","--",IF(D205="Diesel",_xlfn._xlws.FILTER(DFCF[Fuel_HC],(DFCF[MY]=E205)),""))</f>
        <v>--</v>
      </c>
      <c r="AD205" s="158" t="str" cm="1">
        <f t="array" ref="AD205">IF(D205="Electric","--",IF(D205="Gasoline",_xlfn._xlws.FILTER(GFCF[Fuel_HC],(GFCF[MY]=E205)),""))</f>
        <v>--</v>
      </c>
      <c r="AE205" s="158">
        <f t="shared" si="58"/>
        <v>0</v>
      </c>
      <c r="AF205" s="157" t="str" cm="1">
        <f t="array" ref="AF205">IF(D205="Electric","--",IF(D205="Diesel",_xlfn._xlws.FILTER(DFCF[Fuel_NOX],(DFCF[MY]=E205)),""))</f>
        <v>--</v>
      </c>
      <c r="AG205" s="157" t="str" cm="1">
        <f t="array" ref="AG205">IF(D205="Electric","--",IF(D205="Gasoline",_xlfn._xlws.FILTER(GFCF[Fuel_NOX],(GFCF[MY]=E205)),""))</f>
        <v>--</v>
      </c>
      <c r="AH205" s="157">
        <f t="shared" si="59"/>
        <v>0</v>
      </c>
      <c r="AI205" s="158">
        <f t="shared" si="60"/>
        <v>0</v>
      </c>
      <c r="AJ205" s="158">
        <f t="shared" si="61"/>
        <v>0</v>
      </c>
      <c r="AK205" s="158" t="str">
        <f t="shared" si="62"/>
        <v>--</v>
      </c>
      <c r="AL205" s="158" t="str">
        <f t="shared" si="63"/>
        <v>--</v>
      </c>
      <c r="AM205" s="158" t="str">
        <f t="shared" si="64"/>
        <v>--</v>
      </c>
      <c r="AN205" s="158" t="str">
        <f t="shared" si="65"/>
        <v>--</v>
      </c>
      <c r="AO205" s="158" t="str">
        <f t="shared" si="66"/>
        <v>--</v>
      </c>
      <c r="AP205" s="157"/>
      <c r="AS205" s="44"/>
    </row>
    <row r="206" spans="1:45" s="47" customFormat="1" x14ac:dyDescent="0.35">
      <c r="A206" s="157">
        <v>205</v>
      </c>
      <c r="B206" s="157" t="s">
        <v>156</v>
      </c>
      <c r="C206" s="157" t="s">
        <v>128</v>
      </c>
      <c r="D206" s="157" t="s">
        <v>49</v>
      </c>
      <c r="E206" s="157">
        <v>2014</v>
      </c>
      <c r="F206" s="157">
        <v>81</v>
      </c>
      <c r="G206" s="157">
        <v>581.64705882352939</v>
      </c>
      <c r="H206" s="157"/>
      <c r="I206" s="157">
        <f t="shared" si="51"/>
        <v>100</v>
      </c>
      <c r="J206" s="157" t="str">
        <f>IF(D206="Electric","--",IF(D206="Diesel",VLOOKUP(C206,[2]ORDLF!A:B,2,FALSE),""))</f>
        <v>--</v>
      </c>
      <c r="K206" s="157" t="str">
        <f>IF(D206="Electric","--",IF(D206="Gasoline",VLOOKUP(C206,LSILF!A:C,3,FALSE),""))</f>
        <v>--</v>
      </c>
      <c r="L206" s="158">
        <f t="shared" si="50"/>
        <v>0</v>
      </c>
      <c r="M206" s="157" t="str" cm="1">
        <f t="array" ref="M206">IF(D206="Electric","--",IF(D206="Diesel",_xlfn._xlws.FILTER(DIESCH[CH Cap],(DIESCH[HP Bin]=I206)),""))</f>
        <v>--</v>
      </c>
      <c r="N206" s="157" t="str" cm="1">
        <f t="array" ref="N206">IF(D206="Electric","--",IF(D206="Gasoline",_xlfn._xlws.FILTER(LSICH[CH Cap],(LSICH[Fuel Type]=D206)*(LSICH[MY]=E206)),""))</f>
        <v>--</v>
      </c>
      <c r="O206" s="157">
        <f t="shared" si="52"/>
        <v>0</v>
      </c>
      <c r="P206" s="157">
        <f t="shared" si="53"/>
        <v>1744.9411764705883</v>
      </c>
      <c r="Q206" s="157" t="str" cm="1">
        <f t="array" ref="Q206">IF(D206="Electric","--",IF(D206="Diesel",_xlfn._xlws.FILTER(ORDEF[HC-ZH (g/hp-hr)],(ORDEF[HP]=I206)*(ORDEF[Model_Year]=E206)),""))</f>
        <v>--</v>
      </c>
      <c r="R206" s="157" t="str" cm="1">
        <f t="array" ref="R206">IF(D206="Electric","--",IF(D206="Gasoline",_xlfn._xlws.FILTER(LSIEF[HC-ZH (g/hp-hr)],(LSIEF[Fuel]=D206)*(LSIEF[HP Bin]=I206)*(LSIEF[Model Year]=E206)),""))</f>
        <v>--</v>
      </c>
      <c r="S206" s="158">
        <f t="shared" si="54"/>
        <v>0</v>
      </c>
      <c r="T206" s="159" t="str" cm="1">
        <f t="array" ref="T206">IF(D206="Electric","--",IF(D206="Diesel",_xlfn._xlws.FILTER(ORDEF[HCDR],(ORDEF[HP]=I206)*(ORDEF[Model_Year]=E206),),""))</f>
        <v>--</v>
      </c>
      <c r="U206" s="159" t="str" cm="1">
        <f t="array" ref="U206">IF(D206="Electric","--",IF(D206="Gasoline",_xlfn._xlws.FILTER(LSIEF[HC DR],(LSIEF[Fuel]=D206)*(LSIEF[HP Bin]=I206)*(LSIEF[Model Year]=E206)),""))</f>
        <v>--</v>
      </c>
      <c r="V206" s="159">
        <f t="shared" si="55"/>
        <v>0</v>
      </c>
      <c r="W206" s="158" t="str" cm="1">
        <f t="array" ref="W206">IF(D206="Electric","--",IF(D206="Diesel",_xlfn._xlws.FILTER(ORDEF[NOXzh],(ORDEF[HP]=I206)*(ORDEF[Model_Year]=E206)),""))</f>
        <v>--</v>
      </c>
      <c r="X206" s="158" t="str" cm="1">
        <f t="array" ref="X206">IF(D206="Electric","--",IF(D206="Gasoline",_xlfn._xlws.FILTER(LSIEF[NOX-ZH (g/hp-hr)],(LSIEF[Fuel]=D206)*(LSIEF[HP Bin]=I206)*(LSIEF[Model Year]=E206)),""))</f>
        <v>--</v>
      </c>
      <c r="Y206" s="158">
        <f t="shared" si="56"/>
        <v>0</v>
      </c>
      <c r="Z206" s="159" t="str" cm="1">
        <f t="array" ref="Z206">IF(D206="Electric","--",IF(D206="Diesel",_xlfn._xlws.FILTER(ORDEF[NOXdr],(ORDEF[HP]=I206)*(ORDEF[Model_Year]=E206)),""))</f>
        <v>--</v>
      </c>
      <c r="AA206" s="159" t="str" cm="1">
        <f t="array" ref="AA206">IF(E206="Electric","--",IF(D206="Gasoline",_xlfn._xlws.FILTER(LSIEF[NOX DR],(LSIEF[Fuel]=D206)*(LSIEF[HP Bin]=I206)*(LSIEF[Model Year]=E206)),""))</f>
        <v/>
      </c>
      <c r="AB206" s="159">
        <f t="shared" si="57"/>
        <v>0</v>
      </c>
      <c r="AC206" s="158" t="str" cm="1">
        <f t="array" ref="AC206">IF(D206="Electric","--",IF(D206="Diesel",_xlfn._xlws.FILTER(DFCF[Fuel_HC],(DFCF[MY]=E206)),""))</f>
        <v>--</v>
      </c>
      <c r="AD206" s="158" t="str" cm="1">
        <f t="array" ref="AD206">IF(D206="Electric","--",IF(D206="Gasoline",_xlfn._xlws.FILTER(GFCF[Fuel_HC],(GFCF[MY]=E206)),""))</f>
        <v>--</v>
      </c>
      <c r="AE206" s="158">
        <f t="shared" si="58"/>
        <v>0</v>
      </c>
      <c r="AF206" s="157" t="str" cm="1">
        <f t="array" ref="AF206">IF(D206="Electric","--",IF(D206="Diesel",_xlfn._xlws.FILTER(DFCF[Fuel_NOX],(DFCF[MY]=E206)),""))</f>
        <v>--</v>
      </c>
      <c r="AG206" s="157" t="str" cm="1">
        <f t="array" ref="AG206">IF(D206="Electric","--",IF(D206="Gasoline",_xlfn._xlws.FILTER(GFCF[Fuel_NOX],(GFCF[MY]=E206)),""))</f>
        <v>--</v>
      </c>
      <c r="AH206" s="157">
        <f t="shared" si="59"/>
        <v>0</v>
      </c>
      <c r="AI206" s="158">
        <f t="shared" si="60"/>
        <v>0</v>
      </c>
      <c r="AJ206" s="158">
        <f t="shared" si="61"/>
        <v>0</v>
      </c>
      <c r="AK206" s="158" t="str">
        <f t="shared" si="62"/>
        <v>--</v>
      </c>
      <c r="AL206" s="158" t="str">
        <f t="shared" si="63"/>
        <v>--</v>
      </c>
      <c r="AM206" s="158" t="str">
        <f t="shared" si="64"/>
        <v>--</v>
      </c>
      <c r="AN206" s="158" t="str">
        <f t="shared" si="65"/>
        <v>--</v>
      </c>
      <c r="AO206" s="158" t="str">
        <f t="shared" si="66"/>
        <v>--</v>
      </c>
      <c r="AP206" s="157"/>
      <c r="AS206" s="44"/>
    </row>
    <row r="207" spans="1:45" s="47" customFormat="1" x14ac:dyDescent="0.35">
      <c r="A207" s="157">
        <v>206</v>
      </c>
      <c r="B207" s="157" t="s">
        <v>157</v>
      </c>
      <c r="C207" s="157" t="s">
        <v>128</v>
      </c>
      <c r="D207" s="157" t="s">
        <v>49</v>
      </c>
      <c r="E207" s="157">
        <v>2014</v>
      </c>
      <c r="F207" s="157">
        <v>81</v>
      </c>
      <c r="G207" s="157">
        <v>581.64705882352939</v>
      </c>
      <c r="H207" s="157"/>
      <c r="I207" s="157">
        <f t="shared" si="51"/>
        <v>100</v>
      </c>
      <c r="J207" s="157" t="str">
        <f>IF(D207="Electric","--",IF(D207="Diesel",VLOOKUP(C207,[2]ORDLF!A:B,2,FALSE),""))</f>
        <v>--</v>
      </c>
      <c r="K207" s="157" t="str">
        <f>IF(D207="Electric","--",IF(D207="Gasoline",VLOOKUP(C207,LSILF!A:C,3,FALSE),""))</f>
        <v>--</v>
      </c>
      <c r="L207" s="158">
        <f t="shared" si="50"/>
        <v>0</v>
      </c>
      <c r="M207" s="157" t="str" cm="1">
        <f t="array" ref="M207">IF(D207="Electric","--",IF(D207="Diesel",_xlfn._xlws.FILTER(DIESCH[CH Cap],(DIESCH[HP Bin]=I207)),""))</f>
        <v>--</v>
      </c>
      <c r="N207" s="157" t="str" cm="1">
        <f t="array" ref="N207">IF(D207="Electric","--",IF(D207="Gasoline",_xlfn._xlws.FILTER(LSICH[CH Cap],(LSICH[Fuel Type]=D207)*(LSICH[MY]=E207)),""))</f>
        <v>--</v>
      </c>
      <c r="O207" s="157">
        <f t="shared" si="52"/>
        <v>0</v>
      </c>
      <c r="P207" s="157">
        <f t="shared" si="53"/>
        <v>1744.9411764705883</v>
      </c>
      <c r="Q207" s="157" t="str" cm="1">
        <f t="array" ref="Q207">IF(D207="Electric","--",IF(D207="Diesel",_xlfn._xlws.FILTER(ORDEF[HC-ZH (g/hp-hr)],(ORDEF[HP]=I207)*(ORDEF[Model_Year]=E207)),""))</f>
        <v>--</v>
      </c>
      <c r="R207" s="157" t="str" cm="1">
        <f t="array" ref="R207">IF(D207="Electric","--",IF(D207="Gasoline",_xlfn._xlws.FILTER(LSIEF[HC-ZH (g/hp-hr)],(LSIEF[Fuel]=D207)*(LSIEF[HP Bin]=I207)*(LSIEF[Model Year]=E207)),""))</f>
        <v>--</v>
      </c>
      <c r="S207" s="158">
        <f t="shared" si="54"/>
        <v>0</v>
      </c>
      <c r="T207" s="159" t="str" cm="1">
        <f t="array" ref="T207">IF(D207="Electric","--",IF(D207="Diesel",_xlfn._xlws.FILTER(ORDEF[HCDR],(ORDEF[HP]=I207)*(ORDEF[Model_Year]=E207),),""))</f>
        <v>--</v>
      </c>
      <c r="U207" s="159" t="str" cm="1">
        <f t="array" ref="U207">IF(D207="Electric","--",IF(D207="Gasoline",_xlfn._xlws.FILTER(LSIEF[HC DR],(LSIEF[Fuel]=D207)*(LSIEF[HP Bin]=I207)*(LSIEF[Model Year]=E207)),""))</f>
        <v>--</v>
      </c>
      <c r="V207" s="159">
        <f t="shared" si="55"/>
        <v>0</v>
      </c>
      <c r="W207" s="158" t="str" cm="1">
        <f t="array" ref="W207">IF(D207="Electric","--",IF(D207="Diesel",_xlfn._xlws.FILTER(ORDEF[NOXzh],(ORDEF[HP]=I207)*(ORDEF[Model_Year]=E207)),""))</f>
        <v>--</v>
      </c>
      <c r="X207" s="158" t="str" cm="1">
        <f t="array" ref="X207">IF(D207="Electric","--",IF(D207="Gasoline",_xlfn._xlws.FILTER(LSIEF[NOX-ZH (g/hp-hr)],(LSIEF[Fuel]=D207)*(LSIEF[HP Bin]=I207)*(LSIEF[Model Year]=E207)),""))</f>
        <v>--</v>
      </c>
      <c r="Y207" s="158">
        <f t="shared" si="56"/>
        <v>0</v>
      </c>
      <c r="Z207" s="159" t="str" cm="1">
        <f t="array" ref="Z207">IF(D207="Electric","--",IF(D207="Diesel",_xlfn._xlws.FILTER(ORDEF[NOXdr],(ORDEF[HP]=I207)*(ORDEF[Model_Year]=E207)),""))</f>
        <v>--</v>
      </c>
      <c r="AA207" s="159" t="str" cm="1">
        <f t="array" ref="AA207">IF(E207="Electric","--",IF(D207="Gasoline",_xlfn._xlws.FILTER(LSIEF[NOX DR],(LSIEF[Fuel]=D207)*(LSIEF[HP Bin]=I207)*(LSIEF[Model Year]=E207)),""))</f>
        <v/>
      </c>
      <c r="AB207" s="159">
        <f t="shared" si="57"/>
        <v>0</v>
      </c>
      <c r="AC207" s="158" t="str" cm="1">
        <f t="array" ref="AC207">IF(D207="Electric","--",IF(D207="Diesel",_xlfn._xlws.FILTER(DFCF[Fuel_HC],(DFCF[MY]=E207)),""))</f>
        <v>--</v>
      </c>
      <c r="AD207" s="158" t="str" cm="1">
        <f t="array" ref="AD207">IF(D207="Electric","--",IF(D207="Gasoline",_xlfn._xlws.FILTER(GFCF[Fuel_HC],(GFCF[MY]=E207)),""))</f>
        <v>--</v>
      </c>
      <c r="AE207" s="158">
        <f t="shared" si="58"/>
        <v>0</v>
      </c>
      <c r="AF207" s="157" t="str" cm="1">
        <f t="array" ref="AF207">IF(D207="Electric","--",IF(D207="Diesel",_xlfn._xlws.FILTER(DFCF[Fuel_NOX],(DFCF[MY]=E207)),""))</f>
        <v>--</v>
      </c>
      <c r="AG207" s="157" t="str" cm="1">
        <f t="array" ref="AG207">IF(D207="Electric","--",IF(D207="Gasoline",_xlfn._xlws.FILTER(GFCF[Fuel_NOX],(GFCF[MY]=E207)),""))</f>
        <v>--</v>
      </c>
      <c r="AH207" s="157">
        <f t="shared" si="59"/>
        <v>0</v>
      </c>
      <c r="AI207" s="158">
        <f t="shared" si="60"/>
        <v>0</v>
      </c>
      <c r="AJ207" s="158">
        <f t="shared" si="61"/>
        <v>0</v>
      </c>
      <c r="AK207" s="158" t="str">
        <f t="shared" si="62"/>
        <v>--</v>
      </c>
      <c r="AL207" s="158" t="str">
        <f t="shared" si="63"/>
        <v>--</v>
      </c>
      <c r="AM207" s="158" t="str">
        <f t="shared" si="64"/>
        <v>--</v>
      </c>
      <c r="AN207" s="158" t="str">
        <f t="shared" si="65"/>
        <v>--</v>
      </c>
      <c r="AO207" s="158" t="str">
        <f t="shared" si="66"/>
        <v>--</v>
      </c>
      <c r="AP207" s="157"/>
      <c r="AS207" s="44"/>
    </row>
    <row r="208" spans="1:45" s="47" customFormat="1" x14ac:dyDescent="0.35">
      <c r="A208" s="157">
        <v>207</v>
      </c>
      <c r="B208" s="157" t="s">
        <v>158</v>
      </c>
      <c r="C208" s="157" t="s">
        <v>128</v>
      </c>
      <c r="D208" s="157" t="s">
        <v>16</v>
      </c>
      <c r="E208" s="157">
        <v>1997</v>
      </c>
      <c r="F208" s="157">
        <v>105</v>
      </c>
      <c r="G208" s="157">
        <v>581.64705882352939</v>
      </c>
      <c r="H208" s="157"/>
      <c r="I208" s="157">
        <f t="shared" si="51"/>
        <v>175</v>
      </c>
      <c r="J208" s="157" t="str">
        <f>IF(D208="Electric","--",IF(D208="Diesel",VLOOKUP(C208,[2]ORDLF!A:B,2,FALSE),""))</f>
        <v/>
      </c>
      <c r="K208" s="157">
        <f>IF(D208="Electric","--",IF(D208="Gasoline",VLOOKUP(C208,LSILF!A:C,3,FALSE),""))</f>
        <v>0.5</v>
      </c>
      <c r="L208" s="158">
        <f t="shared" si="50"/>
        <v>0.5</v>
      </c>
      <c r="M208" s="157" t="str" cm="1">
        <f t="array" ref="M208">IF(D208="Electric","--",IF(D208="Diesel",_xlfn._xlws.FILTER(DIESCH[CH Cap],(DIESCH[HP Bin]=I208)),""))</f>
        <v/>
      </c>
      <c r="N208" s="157" cm="1">
        <f t="array" ref="N208">IF(D208="Electric","--",IF(D208="Gasoline",_xlfn._xlws.FILTER(LSICH[CH Cap],(LSICH[Fuel Type]=D208)*(LSICH[MY]=E208)),""))</f>
        <v>7000</v>
      </c>
      <c r="O208" s="157">
        <f t="shared" si="52"/>
        <v>7000</v>
      </c>
      <c r="P208" s="157">
        <f t="shared" si="53"/>
        <v>11632.941176470587</v>
      </c>
      <c r="Q208" s="157" t="str" cm="1">
        <f t="array" ref="Q208">IF(D208="Electric","--",IF(D208="Diesel",_xlfn._xlws.FILTER(ORDEF[HC-ZH (g/hp-hr)],(ORDEF[HP]=I208)*(ORDEF[Model_Year]=E208)),""))</f>
        <v/>
      </c>
      <c r="R208" s="157" cm="1">
        <f t="array" ref="R208">IF(D208="Electric","--",IF(D208="Gasoline",_xlfn._xlws.FILTER(LSIEF[HC-ZH (g/hp-hr)],(LSIEF[Fuel]=D208)*(LSIEF[HP Bin]=I208)*(LSIEF[Model Year]=E208)),""))</f>
        <v>1.61</v>
      </c>
      <c r="S208" s="158">
        <f t="shared" si="54"/>
        <v>1.61</v>
      </c>
      <c r="T208" s="159" t="str" cm="1">
        <f t="array" ref="T208">IF(D208="Electric","--",IF(D208="Diesel",_xlfn._xlws.FILTER(ORDEF[HCDR],(ORDEF[HP]=I208)*(ORDEF[Model_Year]=E208),),""))</f>
        <v/>
      </c>
      <c r="U208" s="159" cm="1">
        <f t="array" ref="U208">IF(D208="Electric","--",IF(D208="Gasoline",_xlfn._xlws.FILTER(LSIEF[HC DR],(LSIEF[Fuel]=D208)*(LSIEF[HP Bin]=I208)*(LSIEF[Model Year]=E208)),""))</f>
        <v>4.1499999999999999E-5</v>
      </c>
      <c r="V208" s="159">
        <f t="shared" si="55"/>
        <v>4.1499999999999999E-5</v>
      </c>
      <c r="W208" s="158" t="str" cm="1">
        <f t="array" ref="W208">IF(D208="Electric","--",IF(D208="Diesel",_xlfn._xlws.FILTER(ORDEF[NOXzh],(ORDEF[HP]=I208)*(ORDEF[Model_Year]=E208)),""))</f>
        <v/>
      </c>
      <c r="X208" s="158" cm="1">
        <f t="array" ref="X208">IF(D208="Electric","--",IF(D208="Gasoline",_xlfn._xlws.FILTER(LSIEF[NOX-ZH (g/hp-hr)],(LSIEF[Fuel]=D208)*(LSIEF[HP Bin]=I208)*(LSIEF[Model Year]=E208)),""))</f>
        <v>12.94</v>
      </c>
      <c r="Y208" s="158">
        <f t="shared" si="56"/>
        <v>12.94</v>
      </c>
      <c r="Z208" s="159" t="str" cm="1">
        <f t="array" ref="Z208">IF(D208="Electric","--",IF(D208="Diesel",_xlfn._xlws.FILTER(ORDEF[NOXdr],(ORDEF[HP]=I208)*(ORDEF[Model_Year]=E208)),""))</f>
        <v/>
      </c>
      <c r="AA208" s="159" cm="1">
        <f t="array" ref="AA208">IF(E208="Electric","--",IF(D208="Gasoline",_xlfn._xlws.FILTER(LSIEF[NOX DR],(LSIEF[Fuel]=D208)*(LSIEF[HP Bin]=I208)*(LSIEF[Model Year]=E208)),""))</f>
        <v>1.27E-4</v>
      </c>
      <c r="AB208" s="159">
        <f t="shared" si="57"/>
        <v>1.27E-4</v>
      </c>
      <c r="AC208" s="158" t="str" cm="1">
        <f t="array" ref="AC208">IF(D208="Electric","--",IF(D208="Diesel",_xlfn._xlws.FILTER(DFCF[Fuel_HC],(DFCF[MY]=E208)),""))</f>
        <v/>
      </c>
      <c r="AD208" s="158" cm="1">
        <f t="array" ref="AD208">IF(D208="Electric","--",IF(D208="Gasoline",_xlfn._xlws.FILTER(GFCF[Fuel_HC],(GFCF[MY]=E208)),""))</f>
        <v>1</v>
      </c>
      <c r="AE208" s="158">
        <f t="shared" si="58"/>
        <v>1</v>
      </c>
      <c r="AF208" s="157" t="str" cm="1">
        <f t="array" ref="AF208">IF(D208="Electric","--",IF(D208="Diesel",_xlfn._xlws.FILTER(DFCF[Fuel_NOX],(DFCF[MY]=E208)),""))</f>
        <v/>
      </c>
      <c r="AG208" s="157" cm="1">
        <f t="array" ref="AG208">IF(D208="Electric","--",IF(D208="Gasoline",_xlfn._xlws.FILTER(GFCF[Fuel_NOX],(GFCF[MY]=E208)),""))</f>
        <v>0.97699999999999998</v>
      </c>
      <c r="AH208" s="157">
        <f t="shared" si="59"/>
        <v>0.97699999999999998</v>
      </c>
      <c r="AI208" s="158">
        <f t="shared" si="60"/>
        <v>1.9005000000000001</v>
      </c>
      <c r="AJ208" s="158">
        <f t="shared" si="61"/>
        <v>13.510932999999998</v>
      </c>
      <c r="AK208" s="158">
        <f t="shared" si="62"/>
        <v>127.94430901238742</v>
      </c>
      <c r="AL208" s="158">
        <f t="shared" si="63"/>
        <v>909.5748417772495</v>
      </c>
      <c r="AM208" s="158">
        <f t="shared" si="64"/>
        <v>6.3972154506193715E-2</v>
      </c>
      <c r="AN208" s="158">
        <f t="shared" si="65"/>
        <v>0.45478742088862473</v>
      </c>
      <c r="AO208" s="158">
        <f t="shared" si="66"/>
        <v>5.8841587714796979E-2</v>
      </c>
      <c r="AP208" s="157"/>
      <c r="AS208" s="44"/>
    </row>
    <row r="209" spans="1:45" s="47" customFormat="1" x14ac:dyDescent="0.35">
      <c r="A209" s="157">
        <v>208</v>
      </c>
      <c r="B209" s="157">
        <v>1803</v>
      </c>
      <c r="C209" s="157" t="s">
        <v>128</v>
      </c>
      <c r="D209" s="157" t="s">
        <v>16</v>
      </c>
      <c r="E209" s="157">
        <v>2001</v>
      </c>
      <c r="F209" s="157">
        <v>107</v>
      </c>
      <c r="G209" s="157">
        <v>581.64705882352939</v>
      </c>
      <c r="H209" s="157"/>
      <c r="I209" s="157">
        <f t="shared" si="51"/>
        <v>175</v>
      </c>
      <c r="J209" s="157" t="str">
        <f>IF(D209="Electric","--",IF(D209="Diesel",VLOOKUP(C209,[2]ORDLF!A:B,2,FALSE),""))</f>
        <v/>
      </c>
      <c r="K209" s="157">
        <f>IF(D209="Electric","--",IF(D209="Gasoline",VLOOKUP(C209,LSILF!A:C,3,FALSE),""))</f>
        <v>0.5</v>
      </c>
      <c r="L209" s="158">
        <f t="shared" si="50"/>
        <v>0.5</v>
      </c>
      <c r="M209" s="157" t="str" cm="1">
        <f t="array" ref="M209">IF(D209="Electric","--",IF(D209="Diesel",_xlfn._xlws.FILTER(DIESCH[CH Cap],(DIESCH[HP Bin]=I209)),""))</f>
        <v/>
      </c>
      <c r="N209" s="157" cm="1">
        <f t="array" ref="N209">IF(D209="Electric","--",IF(D209="Gasoline",_xlfn._xlws.FILTER(LSICH[CH Cap],(LSICH[Fuel Type]=D209)*(LSICH[MY]=E209)),""))</f>
        <v>7000</v>
      </c>
      <c r="O209" s="157">
        <f t="shared" si="52"/>
        <v>7000</v>
      </c>
      <c r="P209" s="157">
        <f t="shared" si="53"/>
        <v>9306.3529411764703</v>
      </c>
      <c r="Q209" s="157" t="str" cm="1">
        <f t="array" ref="Q209">IF(D209="Electric","--",IF(D209="Diesel",_xlfn._xlws.FILTER(ORDEF[HC-ZH (g/hp-hr)],(ORDEF[HP]=I209)*(ORDEF[Model_Year]=E209)),""))</f>
        <v/>
      </c>
      <c r="R209" s="157" cm="1">
        <f t="array" ref="R209">IF(D209="Electric","--",IF(D209="Gasoline",_xlfn._xlws.FILTER(LSIEF[HC-ZH (g/hp-hr)],(LSIEF[Fuel]=D209)*(LSIEF[HP Bin]=I209)*(LSIEF[Model Year]=E209)),""))</f>
        <v>1.33</v>
      </c>
      <c r="S209" s="158">
        <f t="shared" si="54"/>
        <v>1.33</v>
      </c>
      <c r="T209" s="159" t="str" cm="1">
        <f t="array" ref="T209">IF(D209="Electric","--",IF(D209="Diesel",_xlfn._xlws.FILTER(ORDEF[HCDR],(ORDEF[HP]=I209)*(ORDEF[Model_Year]=E209),),""))</f>
        <v/>
      </c>
      <c r="U209" s="159" cm="1">
        <f t="array" ref="U209">IF(D209="Electric","--",IF(D209="Gasoline",_xlfn._xlws.FILTER(LSIEF[HC DR],(LSIEF[Fuel]=D209)*(LSIEF[HP Bin]=I209)*(LSIEF[Model Year]=E209)),""))</f>
        <v>3.9799999999999998E-5</v>
      </c>
      <c r="V209" s="159">
        <f t="shared" si="55"/>
        <v>3.9799999999999998E-5</v>
      </c>
      <c r="W209" s="158" t="str" cm="1">
        <f t="array" ref="W209">IF(D209="Electric","--",IF(D209="Diesel",_xlfn._xlws.FILTER(ORDEF[NOXzh],(ORDEF[HP]=I209)*(ORDEF[Model_Year]=E209)),""))</f>
        <v/>
      </c>
      <c r="X209" s="158" cm="1">
        <f t="array" ref="X209">IF(D209="Electric","--",IF(D209="Gasoline",_xlfn._xlws.FILTER(LSIEF[NOX-ZH (g/hp-hr)],(LSIEF[Fuel]=D209)*(LSIEF[HP Bin]=I209)*(LSIEF[Model Year]=E209)),""))</f>
        <v>10.29</v>
      </c>
      <c r="Y209" s="158">
        <f t="shared" si="56"/>
        <v>10.29</v>
      </c>
      <c r="Z209" s="159" t="str" cm="1">
        <f t="array" ref="Z209">IF(D209="Electric","--",IF(D209="Diesel",_xlfn._xlws.FILTER(ORDEF[NOXdr],(ORDEF[HP]=I209)*(ORDEF[Model_Year]=E209)),""))</f>
        <v/>
      </c>
      <c r="AA209" s="159" cm="1">
        <f t="array" ref="AA209">IF(E209="Electric","--",IF(D209="Gasoline",_xlfn._xlws.FILTER(LSIEF[NOX DR],(LSIEF[Fuel]=D209)*(LSIEF[HP Bin]=I209)*(LSIEF[Model Year]=E209)),""))</f>
        <v>1.0900000000000001E-4</v>
      </c>
      <c r="AB209" s="159">
        <f t="shared" si="57"/>
        <v>1.0900000000000001E-4</v>
      </c>
      <c r="AC209" s="158" t="str" cm="1">
        <f t="array" ref="AC209">IF(D209="Electric","--",IF(D209="Diesel",_xlfn._xlws.FILTER(DFCF[Fuel_HC],(DFCF[MY]=E209)),""))</f>
        <v/>
      </c>
      <c r="AD209" s="158" cm="1">
        <f t="array" ref="AD209">IF(D209="Electric","--",IF(D209="Gasoline",_xlfn._xlws.FILTER(GFCF[Fuel_HC],(GFCF[MY]=E209)),""))</f>
        <v>1</v>
      </c>
      <c r="AE209" s="158">
        <f t="shared" si="58"/>
        <v>1</v>
      </c>
      <c r="AF209" s="157" t="str" cm="1">
        <f t="array" ref="AF209">IF(D209="Electric","--",IF(D209="Diesel",_xlfn._xlws.FILTER(DFCF[Fuel_NOX],(DFCF[MY]=E209)),""))</f>
        <v/>
      </c>
      <c r="AG209" s="157" cm="1">
        <f t="array" ref="AG209">IF(D209="Electric","--",IF(D209="Gasoline",_xlfn._xlws.FILTER(GFCF[Fuel_NOX],(GFCF[MY]=E209)),""))</f>
        <v>0.97699999999999998</v>
      </c>
      <c r="AH209" s="157">
        <f t="shared" si="59"/>
        <v>0.97699999999999998</v>
      </c>
      <c r="AI209" s="158">
        <f t="shared" si="60"/>
        <v>1.6086</v>
      </c>
      <c r="AJ209" s="158">
        <f t="shared" si="61"/>
        <v>10.798780999999998</v>
      </c>
      <c r="AK209" s="158">
        <f t="shared" si="62"/>
        <v>110.35592165507286</v>
      </c>
      <c r="AL209" s="158">
        <f t="shared" si="63"/>
        <v>740.83639811406761</v>
      </c>
      <c r="AM209" s="158">
        <f t="shared" si="64"/>
        <v>5.517796082753644E-2</v>
      </c>
      <c r="AN209" s="158">
        <f t="shared" si="65"/>
        <v>0.37041819905703383</v>
      </c>
      <c r="AO209" s="158">
        <f t="shared" si="66"/>
        <v>5.0752688369168013E-2</v>
      </c>
      <c r="AP209" s="157"/>
      <c r="AS209" s="44"/>
    </row>
    <row r="210" spans="1:45" s="47" customFormat="1" x14ac:dyDescent="0.35">
      <c r="A210" s="157">
        <v>209</v>
      </c>
      <c r="B210" s="157">
        <v>1874</v>
      </c>
      <c r="C210" s="157" t="s">
        <v>128</v>
      </c>
      <c r="D210" s="157" t="s">
        <v>16</v>
      </c>
      <c r="E210" s="157">
        <v>2001</v>
      </c>
      <c r="F210" s="157">
        <v>107</v>
      </c>
      <c r="G210" s="157">
        <v>581.64705882352939</v>
      </c>
      <c r="H210" s="157"/>
      <c r="I210" s="157">
        <f t="shared" si="51"/>
        <v>175</v>
      </c>
      <c r="J210" s="157" t="str">
        <f>IF(D210="Electric","--",IF(D210="Diesel",VLOOKUP(C210,[2]ORDLF!A:B,2,FALSE),""))</f>
        <v/>
      </c>
      <c r="K210" s="157">
        <f>IF(D210="Electric","--",IF(D210="Gasoline",VLOOKUP(C210,LSILF!A:C,3,FALSE),""))</f>
        <v>0.5</v>
      </c>
      <c r="L210" s="158">
        <f t="shared" si="50"/>
        <v>0.5</v>
      </c>
      <c r="M210" s="157" t="str" cm="1">
        <f t="array" ref="M210">IF(D210="Electric","--",IF(D210="Diesel",_xlfn._xlws.FILTER(DIESCH[CH Cap],(DIESCH[HP Bin]=I210)),""))</f>
        <v/>
      </c>
      <c r="N210" s="157" cm="1">
        <f t="array" ref="N210">IF(D210="Electric","--",IF(D210="Gasoline",_xlfn._xlws.FILTER(LSICH[CH Cap],(LSICH[Fuel Type]=D210)*(LSICH[MY]=E210)),""))</f>
        <v>7000</v>
      </c>
      <c r="O210" s="157">
        <f t="shared" si="52"/>
        <v>7000</v>
      </c>
      <c r="P210" s="157">
        <f t="shared" si="53"/>
        <v>9306.3529411764703</v>
      </c>
      <c r="Q210" s="157" t="str" cm="1">
        <f t="array" ref="Q210">IF(D210="Electric","--",IF(D210="Diesel",_xlfn._xlws.FILTER(ORDEF[HC-ZH (g/hp-hr)],(ORDEF[HP]=I210)*(ORDEF[Model_Year]=E210)),""))</f>
        <v/>
      </c>
      <c r="R210" s="157" cm="1">
        <f t="array" ref="R210">IF(D210="Electric","--",IF(D210="Gasoline",_xlfn._xlws.FILTER(LSIEF[HC-ZH (g/hp-hr)],(LSIEF[Fuel]=D210)*(LSIEF[HP Bin]=I210)*(LSIEF[Model Year]=E210)),""))</f>
        <v>1.33</v>
      </c>
      <c r="S210" s="158">
        <f t="shared" si="54"/>
        <v>1.33</v>
      </c>
      <c r="T210" s="159" t="str" cm="1">
        <f t="array" ref="T210">IF(D210="Electric","--",IF(D210="Diesel",_xlfn._xlws.FILTER(ORDEF[HCDR],(ORDEF[HP]=I210)*(ORDEF[Model_Year]=E210),),""))</f>
        <v/>
      </c>
      <c r="U210" s="159" cm="1">
        <f t="array" ref="U210">IF(D210="Electric","--",IF(D210="Gasoline",_xlfn._xlws.FILTER(LSIEF[HC DR],(LSIEF[Fuel]=D210)*(LSIEF[HP Bin]=I210)*(LSIEF[Model Year]=E210)),""))</f>
        <v>3.9799999999999998E-5</v>
      </c>
      <c r="V210" s="159">
        <f t="shared" si="55"/>
        <v>3.9799999999999998E-5</v>
      </c>
      <c r="W210" s="158" t="str" cm="1">
        <f t="array" ref="W210">IF(D210="Electric","--",IF(D210="Diesel",_xlfn._xlws.FILTER(ORDEF[NOXzh],(ORDEF[HP]=I210)*(ORDEF[Model_Year]=E210)),""))</f>
        <v/>
      </c>
      <c r="X210" s="158" cm="1">
        <f t="array" ref="X210">IF(D210="Electric","--",IF(D210="Gasoline",_xlfn._xlws.FILTER(LSIEF[NOX-ZH (g/hp-hr)],(LSIEF[Fuel]=D210)*(LSIEF[HP Bin]=I210)*(LSIEF[Model Year]=E210)),""))</f>
        <v>10.29</v>
      </c>
      <c r="Y210" s="158">
        <f t="shared" si="56"/>
        <v>10.29</v>
      </c>
      <c r="Z210" s="159" t="str" cm="1">
        <f t="array" ref="Z210">IF(D210="Electric","--",IF(D210="Diesel",_xlfn._xlws.FILTER(ORDEF[NOXdr],(ORDEF[HP]=I210)*(ORDEF[Model_Year]=E210)),""))</f>
        <v/>
      </c>
      <c r="AA210" s="159" cm="1">
        <f t="array" ref="AA210">IF(E210="Electric","--",IF(D210="Gasoline",_xlfn._xlws.FILTER(LSIEF[NOX DR],(LSIEF[Fuel]=D210)*(LSIEF[HP Bin]=I210)*(LSIEF[Model Year]=E210)),""))</f>
        <v>1.0900000000000001E-4</v>
      </c>
      <c r="AB210" s="159">
        <f t="shared" si="57"/>
        <v>1.0900000000000001E-4</v>
      </c>
      <c r="AC210" s="158" t="str" cm="1">
        <f t="array" ref="AC210">IF(D210="Electric","--",IF(D210="Diesel",_xlfn._xlws.FILTER(DFCF[Fuel_HC],(DFCF[MY]=E210)),""))</f>
        <v/>
      </c>
      <c r="AD210" s="158" cm="1">
        <f t="array" ref="AD210">IF(D210="Electric","--",IF(D210="Gasoline",_xlfn._xlws.FILTER(GFCF[Fuel_HC],(GFCF[MY]=E210)),""))</f>
        <v>1</v>
      </c>
      <c r="AE210" s="158">
        <f t="shared" si="58"/>
        <v>1</v>
      </c>
      <c r="AF210" s="157" t="str" cm="1">
        <f t="array" ref="AF210">IF(D210="Electric","--",IF(D210="Diesel",_xlfn._xlws.FILTER(DFCF[Fuel_NOX],(DFCF[MY]=E210)),""))</f>
        <v/>
      </c>
      <c r="AG210" s="157" cm="1">
        <f t="array" ref="AG210">IF(D210="Electric","--",IF(D210="Gasoline",_xlfn._xlws.FILTER(GFCF[Fuel_NOX],(GFCF[MY]=E210)),""))</f>
        <v>0.97699999999999998</v>
      </c>
      <c r="AH210" s="157">
        <f t="shared" si="59"/>
        <v>0.97699999999999998</v>
      </c>
      <c r="AI210" s="158">
        <f t="shared" si="60"/>
        <v>1.6086</v>
      </c>
      <c r="AJ210" s="158">
        <f t="shared" si="61"/>
        <v>10.798780999999998</v>
      </c>
      <c r="AK210" s="158">
        <f t="shared" si="62"/>
        <v>110.35592165507286</v>
      </c>
      <c r="AL210" s="158">
        <f t="shared" si="63"/>
        <v>740.83639811406761</v>
      </c>
      <c r="AM210" s="158">
        <f t="shared" si="64"/>
        <v>5.517796082753644E-2</v>
      </c>
      <c r="AN210" s="158">
        <f t="shared" si="65"/>
        <v>0.37041819905703383</v>
      </c>
      <c r="AO210" s="158">
        <f t="shared" si="66"/>
        <v>5.0752688369168013E-2</v>
      </c>
      <c r="AP210" s="157"/>
      <c r="AS210" s="44"/>
    </row>
    <row r="211" spans="1:45" s="47" customFormat="1" x14ac:dyDescent="0.35">
      <c r="A211" s="157">
        <v>210</v>
      </c>
      <c r="B211" s="157">
        <v>3624</v>
      </c>
      <c r="C211" s="157" t="s">
        <v>128</v>
      </c>
      <c r="D211" s="157" t="s">
        <v>16</v>
      </c>
      <c r="E211" s="157">
        <v>2004</v>
      </c>
      <c r="F211" s="157">
        <v>107</v>
      </c>
      <c r="G211" s="157">
        <v>581.64705882352939</v>
      </c>
      <c r="H211" s="157"/>
      <c r="I211" s="157">
        <f t="shared" si="51"/>
        <v>175</v>
      </c>
      <c r="J211" s="157" t="str">
        <f>IF(D211="Electric","--",IF(D211="Diesel",VLOOKUP(C211,[2]ORDLF!A:B,2,FALSE),""))</f>
        <v/>
      </c>
      <c r="K211" s="157">
        <f>IF(D211="Electric","--",IF(D211="Gasoline",VLOOKUP(C211,LSILF!A:C,3,FALSE),""))</f>
        <v>0.5</v>
      </c>
      <c r="L211" s="158">
        <f t="shared" si="50"/>
        <v>0.5</v>
      </c>
      <c r="M211" s="157" t="str" cm="1">
        <f t="array" ref="M211">IF(D211="Electric","--",IF(D211="Diesel",_xlfn._xlws.FILTER(DIESCH[CH Cap],(DIESCH[HP Bin]=I211)),""))</f>
        <v/>
      </c>
      <c r="N211" s="157" cm="1">
        <f t="array" ref="N211">IF(D211="Electric","--",IF(D211="Gasoline",_xlfn._xlws.FILTER(LSICH[CH Cap],(LSICH[Fuel Type]=D211)*(LSICH[MY]=E211)),""))</f>
        <v>7000</v>
      </c>
      <c r="O211" s="157">
        <f t="shared" si="52"/>
        <v>7000</v>
      </c>
      <c r="P211" s="157">
        <f t="shared" si="53"/>
        <v>7561.411764705882</v>
      </c>
      <c r="Q211" s="157" t="str" cm="1">
        <f t="array" ref="Q211">IF(D211="Electric","--",IF(D211="Diesel",_xlfn._xlws.FILTER(ORDEF[HC-ZH (g/hp-hr)],(ORDEF[HP]=I211)*(ORDEF[Model_Year]=E211)),""))</f>
        <v/>
      </c>
      <c r="R211" s="157" cm="1">
        <f t="array" ref="R211">IF(D211="Electric","--",IF(D211="Gasoline",_xlfn._xlws.FILTER(LSIEF[HC-ZH (g/hp-hr)],(LSIEF[Fuel]=D211)*(LSIEF[HP Bin]=I211)*(LSIEF[Model Year]=E211)),""))</f>
        <v>0.129</v>
      </c>
      <c r="S211" s="158">
        <f t="shared" si="54"/>
        <v>0.129</v>
      </c>
      <c r="T211" s="159" t="str" cm="1">
        <f t="array" ref="T211">IF(D211="Electric","--",IF(D211="Diesel",_xlfn._xlws.FILTER(ORDEF[HCDR],(ORDEF[HP]=I211)*(ORDEF[Model_Year]=E211),),""))</f>
        <v/>
      </c>
      <c r="U211" s="159" cm="1">
        <f t="array" ref="U211">IF(D211="Electric","--",IF(D211="Gasoline",_xlfn._xlws.FILTER(LSIEF[HC DR],(LSIEF[Fuel]=D211)*(LSIEF[HP Bin]=I211)*(LSIEF[Model Year]=E211)),""))</f>
        <v>3.746E-4</v>
      </c>
      <c r="V211" s="159">
        <f t="shared" si="55"/>
        <v>3.746E-4</v>
      </c>
      <c r="W211" s="158" t="str" cm="1">
        <f t="array" ref="W211">IF(D211="Electric","--",IF(D211="Diesel",_xlfn._xlws.FILTER(ORDEF[NOXzh],(ORDEF[HP]=I211)*(ORDEF[Model_Year]=E211)),""))</f>
        <v/>
      </c>
      <c r="X211" s="158" cm="1">
        <f t="array" ref="X211">IF(D211="Electric","--",IF(D211="Gasoline",_xlfn._xlws.FILTER(LSIEF[NOX-ZH (g/hp-hr)],(LSIEF[Fuel]=D211)*(LSIEF[HP Bin]=I211)*(LSIEF[Model Year]=E211)),""))</f>
        <v>0.13700000000000001</v>
      </c>
      <c r="Y211" s="158">
        <f t="shared" si="56"/>
        <v>0.13700000000000001</v>
      </c>
      <c r="Z211" s="159" t="str" cm="1">
        <f t="array" ref="Z211">IF(D211="Electric","--",IF(D211="Diesel",_xlfn._xlws.FILTER(ORDEF[NOXdr],(ORDEF[HP]=I211)*(ORDEF[Model_Year]=E211)),""))</f>
        <v/>
      </c>
      <c r="AA211" s="159" cm="1">
        <f t="array" ref="AA211">IF(E211="Electric","--",IF(D211="Gasoline",_xlfn._xlws.FILTER(LSIEF[NOX DR],(LSIEF[Fuel]=D211)*(LSIEF[HP Bin]=I211)*(LSIEF[Model Year]=E211)),""))</f>
        <v>4.0660000000000002E-4</v>
      </c>
      <c r="AB211" s="159">
        <f t="shared" si="57"/>
        <v>4.0660000000000002E-4</v>
      </c>
      <c r="AC211" s="158" t="str" cm="1">
        <f t="array" ref="AC211">IF(D211="Electric","--",IF(D211="Diesel",_xlfn._xlws.FILTER(DFCF[Fuel_HC],(DFCF[MY]=E211)),""))</f>
        <v/>
      </c>
      <c r="AD211" s="158" cm="1">
        <f t="array" ref="AD211">IF(D211="Electric","--",IF(D211="Gasoline",_xlfn._xlws.FILTER(GFCF[Fuel_HC],(GFCF[MY]=E211)),""))</f>
        <v>1</v>
      </c>
      <c r="AE211" s="158">
        <f t="shared" si="58"/>
        <v>1</v>
      </c>
      <c r="AF211" s="157" t="str" cm="1">
        <f t="array" ref="AF211">IF(D211="Electric","--",IF(D211="Diesel",_xlfn._xlws.FILTER(DFCF[Fuel_NOX],(DFCF[MY]=E211)),""))</f>
        <v/>
      </c>
      <c r="AG211" s="157" cm="1">
        <f t="array" ref="AG211">IF(D211="Electric","--",IF(D211="Gasoline",_xlfn._xlws.FILTER(GFCF[Fuel_NOX],(GFCF[MY]=E211)),""))</f>
        <v>0.97699999999999998</v>
      </c>
      <c r="AH211" s="157">
        <f t="shared" si="59"/>
        <v>0.97699999999999998</v>
      </c>
      <c r="AI211" s="158">
        <f t="shared" si="60"/>
        <v>2.7511999999999999</v>
      </c>
      <c r="AJ211" s="158">
        <f t="shared" si="61"/>
        <v>2.9145864000000001</v>
      </c>
      <c r="AK211" s="158">
        <f t="shared" si="62"/>
        <v>188.74251626099493</v>
      </c>
      <c r="AL211" s="158">
        <f t="shared" si="63"/>
        <v>199.95142882962878</v>
      </c>
      <c r="AM211" s="158">
        <f t="shared" si="64"/>
        <v>9.4371258130497473E-2</v>
      </c>
      <c r="AN211" s="158">
        <f t="shared" si="65"/>
        <v>9.9975714414814398E-2</v>
      </c>
      <c r="AO211" s="158">
        <f t="shared" si="66"/>
        <v>8.6802683228431571E-2</v>
      </c>
      <c r="AP211" s="157"/>
      <c r="AS211" s="44"/>
    </row>
    <row r="212" spans="1:45" s="47" customFormat="1" x14ac:dyDescent="0.35">
      <c r="A212" s="157">
        <v>211</v>
      </c>
      <c r="B212" s="157" t="s">
        <v>159</v>
      </c>
      <c r="C212" s="157" t="s">
        <v>128</v>
      </c>
      <c r="D212" s="157" t="s">
        <v>16</v>
      </c>
      <c r="E212" s="157">
        <v>2004</v>
      </c>
      <c r="F212" s="157">
        <v>84</v>
      </c>
      <c r="G212" s="157">
        <v>581.64705882352939</v>
      </c>
      <c r="H212" s="157"/>
      <c r="I212" s="157">
        <f t="shared" si="51"/>
        <v>100</v>
      </c>
      <c r="J212" s="157" t="str">
        <f>IF(D212="Electric","--",IF(D212="Diesel",VLOOKUP(C212,[2]ORDLF!A:B,2,FALSE),""))</f>
        <v/>
      </c>
      <c r="K212" s="157">
        <f>IF(D212="Electric","--",IF(D212="Gasoline",VLOOKUP(C212,LSILF!A:C,3,FALSE),""))</f>
        <v>0.5</v>
      </c>
      <c r="L212" s="158">
        <f t="shared" si="50"/>
        <v>0.5</v>
      </c>
      <c r="M212" s="157" t="str" cm="1">
        <f t="array" ref="M212">IF(D212="Electric","--",IF(D212="Diesel",_xlfn._xlws.FILTER(DIESCH[CH Cap],(DIESCH[HP Bin]=I212)),""))</f>
        <v/>
      </c>
      <c r="N212" s="157" cm="1">
        <f t="array" ref="N212">IF(D212="Electric","--",IF(D212="Gasoline",_xlfn._xlws.FILTER(LSICH[CH Cap],(LSICH[Fuel Type]=D212)*(LSICH[MY]=E212)),""))</f>
        <v>7000</v>
      </c>
      <c r="O212" s="157">
        <f t="shared" si="52"/>
        <v>7000</v>
      </c>
      <c r="P212" s="157">
        <f t="shared" si="53"/>
        <v>7561.411764705882</v>
      </c>
      <c r="Q212" s="157" t="str" cm="1">
        <f t="array" ref="Q212">IF(D212="Electric","--",IF(D212="Diesel",_xlfn._xlws.FILTER(ORDEF[HC-ZH (g/hp-hr)],(ORDEF[HP]=I212)*(ORDEF[Model_Year]=E212)),""))</f>
        <v/>
      </c>
      <c r="R212" s="157" cm="1">
        <f t="array" ref="R212">IF(D212="Electric","--",IF(D212="Gasoline",_xlfn._xlws.FILTER(LSIEF[HC-ZH (g/hp-hr)],(LSIEF[Fuel]=D212)*(LSIEF[HP Bin]=I212)*(LSIEF[Model Year]=E212)),""))</f>
        <v>0.23400000000000001</v>
      </c>
      <c r="S212" s="158">
        <f t="shared" si="54"/>
        <v>0.23400000000000001</v>
      </c>
      <c r="T212" s="159" t="str" cm="1">
        <f t="array" ref="T212">IF(D212="Electric","--",IF(D212="Diesel",_xlfn._xlws.FILTER(ORDEF[HCDR],(ORDEF[HP]=I212)*(ORDEF[Model_Year]=E212),),""))</f>
        <v/>
      </c>
      <c r="U212" s="159" cm="1">
        <f t="array" ref="U212">IF(D212="Electric","--",IF(D212="Gasoline",_xlfn._xlws.FILTER(LSIEF[HC DR],(LSIEF[Fuel]=D212)*(LSIEF[HP Bin]=I212)*(LSIEF[Model Year]=E212)),""))</f>
        <v>7.2428571428571431E-4</v>
      </c>
      <c r="V212" s="159">
        <f t="shared" si="55"/>
        <v>7.2428571428571431E-4</v>
      </c>
      <c r="W212" s="158" t="str" cm="1">
        <f t="array" ref="W212">IF(D212="Electric","--",IF(D212="Diesel",_xlfn._xlws.FILTER(ORDEF[NOXzh],(ORDEF[HP]=I212)*(ORDEF[Model_Year]=E212)),""))</f>
        <v/>
      </c>
      <c r="X212" s="158" cm="1">
        <f t="array" ref="X212">IF(D212="Electric","--",IF(D212="Gasoline",_xlfn._xlws.FILTER(LSIEF[NOX-ZH (g/hp-hr)],(LSIEF[Fuel]=D212)*(LSIEF[HP Bin]=I212)*(LSIEF[Model Year]=E212)),""))</f>
        <v>0.02</v>
      </c>
      <c r="Y212" s="158">
        <f t="shared" si="56"/>
        <v>0.02</v>
      </c>
      <c r="Z212" s="159" t="str" cm="1">
        <f t="array" ref="Z212">IF(D212="Electric","--",IF(D212="Diesel",_xlfn._xlws.FILTER(ORDEF[NOXdr],(ORDEF[HP]=I212)*(ORDEF[Model_Year]=E212)),""))</f>
        <v/>
      </c>
      <c r="AA212" s="159" cm="1">
        <f t="array" ref="AA212">IF(E212="Electric","--",IF(D212="Gasoline",_xlfn._xlws.FILTER(LSIEF[NOX DR],(LSIEF[Fuel]=D212)*(LSIEF[HP Bin]=I212)*(LSIEF[Model Year]=E212)),""))</f>
        <v>6.0285714285714252E-5</v>
      </c>
      <c r="AB212" s="159">
        <f t="shared" si="57"/>
        <v>6.0285714285714252E-5</v>
      </c>
      <c r="AC212" s="158" t="str" cm="1">
        <f t="array" ref="AC212">IF(D212="Electric","--",IF(D212="Diesel",_xlfn._xlws.FILTER(DFCF[Fuel_HC],(DFCF[MY]=E212)),""))</f>
        <v/>
      </c>
      <c r="AD212" s="158" cm="1">
        <f t="array" ref="AD212">IF(D212="Electric","--",IF(D212="Gasoline",_xlfn._xlws.FILTER(GFCF[Fuel_HC],(GFCF[MY]=E212)),""))</f>
        <v>1</v>
      </c>
      <c r="AE212" s="158">
        <f t="shared" si="58"/>
        <v>1</v>
      </c>
      <c r="AF212" s="157" t="str" cm="1">
        <f t="array" ref="AF212">IF(D212="Electric","--",IF(D212="Diesel",_xlfn._xlws.FILTER(DFCF[Fuel_NOX],(DFCF[MY]=E212)),""))</f>
        <v/>
      </c>
      <c r="AG212" s="157" cm="1">
        <f t="array" ref="AG212">IF(D212="Electric","--",IF(D212="Gasoline",_xlfn._xlws.FILTER(GFCF[Fuel_NOX],(GFCF[MY]=E212)),""))</f>
        <v>0.97699999999999998</v>
      </c>
      <c r="AH212" s="157">
        <f t="shared" si="59"/>
        <v>0.97699999999999998</v>
      </c>
      <c r="AI212" s="158">
        <f t="shared" si="60"/>
        <v>5.3040000000000003</v>
      </c>
      <c r="AJ212" s="158">
        <f t="shared" si="61"/>
        <v>0.43183399999999977</v>
      </c>
      <c r="AK212" s="158">
        <f t="shared" si="62"/>
        <v>285.65813838535246</v>
      </c>
      <c r="AL212" s="158">
        <f t="shared" si="63"/>
        <v>23.257333433540765</v>
      </c>
      <c r="AM212" s="158">
        <f t="shared" si="64"/>
        <v>0.14282906919267624</v>
      </c>
      <c r="AN212" s="158">
        <f t="shared" si="65"/>
        <v>1.1628666716770384E-2</v>
      </c>
      <c r="AO212" s="158">
        <f t="shared" si="66"/>
        <v>0.13137417784342359</v>
      </c>
      <c r="AP212" s="157"/>
      <c r="AS212" s="44"/>
    </row>
    <row r="213" spans="1:45" s="47" customFormat="1" x14ac:dyDescent="0.35">
      <c r="A213" s="157">
        <v>212</v>
      </c>
      <c r="B213" s="157">
        <v>3638</v>
      </c>
      <c r="C213" s="157" t="s">
        <v>128</v>
      </c>
      <c r="D213" s="157" t="s">
        <v>16</v>
      </c>
      <c r="E213" s="157">
        <v>2007</v>
      </c>
      <c r="F213" s="157">
        <v>107</v>
      </c>
      <c r="G213" s="157">
        <v>581.64705882352939</v>
      </c>
      <c r="H213" s="157"/>
      <c r="I213" s="157">
        <f t="shared" si="51"/>
        <v>175</v>
      </c>
      <c r="J213" s="157" t="str">
        <f>IF(D213="Electric","--",IF(D213="Diesel",VLOOKUP(C213,[2]ORDLF!A:B,2,FALSE),""))</f>
        <v/>
      </c>
      <c r="K213" s="157">
        <f>IF(D213="Electric","--",IF(D213="Gasoline",VLOOKUP(C213,LSILF!A:C,3,FALSE),""))</f>
        <v>0.5</v>
      </c>
      <c r="L213" s="158">
        <f t="shared" si="50"/>
        <v>0.5</v>
      </c>
      <c r="M213" s="157" t="str" cm="1">
        <f t="array" ref="M213">IF(D213="Electric","--",IF(D213="Diesel",_xlfn._xlws.FILTER(DIESCH[CH Cap],(DIESCH[HP Bin]=I213)),""))</f>
        <v/>
      </c>
      <c r="N213" s="157" cm="1">
        <f t="array" ref="N213">IF(D213="Electric","--",IF(D213="Gasoline",_xlfn._xlws.FILTER(LSICH[CH Cap],(LSICH[Fuel Type]=D213)*(LSICH[MY]=E213)),""))</f>
        <v>7000</v>
      </c>
      <c r="O213" s="157">
        <f t="shared" si="52"/>
        <v>7000</v>
      </c>
      <c r="P213" s="157">
        <f t="shared" si="53"/>
        <v>5816.4705882352937</v>
      </c>
      <c r="Q213" s="157" t="str" cm="1">
        <f t="array" ref="Q213">IF(D213="Electric","--",IF(D213="Diesel",_xlfn._xlws.FILTER(ORDEF[HC-ZH (g/hp-hr)],(ORDEF[HP]=I213)*(ORDEF[Model_Year]=E213)),""))</f>
        <v/>
      </c>
      <c r="R213" s="157" cm="1">
        <f t="array" ref="R213">IF(D213="Electric","--",IF(D213="Gasoline",_xlfn._xlws.FILTER(LSIEF[HC-ZH (g/hp-hr)],(LSIEF[Fuel]=D213)*(LSIEF[HP Bin]=I213)*(LSIEF[Model Year]=E213)),""))</f>
        <v>0.129</v>
      </c>
      <c r="S213" s="158">
        <f t="shared" si="54"/>
        <v>0.129</v>
      </c>
      <c r="T213" s="159" t="str" cm="1">
        <f t="array" ref="T213">IF(D213="Electric","--",IF(D213="Diesel",_xlfn._xlws.FILTER(ORDEF[HCDR],(ORDEF[HP]=I213)*(ORDEF[Model_Year]=E213),),""))</f>
        <v/>
      </c>
      <c r="U213" s="159" cm="1">
        <f t="array" ref="U213">IF(D213="Electric","--",IF(D213="Gasoline",_xlfn._xlws.FILTER(LSIEF[HC DR],(LSIEF[Fuel]=D213)*(LSIEF[HP Bin]=I213)*(LSIEF[Model Year]=E213)),""))</f>
        <v>1.662E-4</v>
      </c>
      <c r="V213" s="159">
        <f t="shared" si="55"/>
        <v>1.662E-4</v>
      </c>
      <c r="W213" s="158" t="str" cm="1">
        <f t="array" ref="W213">IF(D213="Electric","--",IF(D213="Diesel",_xlfn._xlws.FILTER(ORDEF[NOXzh],(ORDEF[HP]=I213)*(ORDEF[Model_Year]=E213)),""))</f>
        <v/>
      </c>
      <c r="X213" s="158" cm="1">
        <f t="array" ref="X213">IF(D213="Electric","--",IF(D213="Gasoline",_xlfn._xlws.FILTER(LSIEF[NOX-ZH (g/hp-hr)],(LSIEF[Fuel]=D213)*(LSIEF[HP Bin]=I213)*(LSIEF[Model Year]=E213)),""))</f>
        <v>0.13700000000000001</v>
      </c>
      <c r="Y213" s="158">
        <f t="shared" si="56"/>
        <v>0.13700000000000001</v>
      </c>
      <c r="Z213" s="159" t="str" cm="1">
        <f t="array" ref="Z213">IF(D213="Electric","--",IF(D213="Diesel",_xlfn._xlws.FILTER(ORDEF[NOXdr],(ORDEF[HP]=I213)*(ORDEF[Model_Year]=E213)),""))</f>
        <v/>
      </c>
      <c r="AA213" s="159" cm="1">
        <f t="array" ref="AA213">IF(E213="Electric","--",IF(D213="Gasoline",_xlfn._xlws.FILTER(LSIEF[NOX DR],(LSIEF[Fuel]=D213)*(LSIEF[HP Bin]=I213)*(LSIEF[Model Year]=E213)),""))</f>
        <v>1.806E-4</v>
      </c>
      <c r="AB213" s="159">
        <f t="shared" si="57"/>
        <v>1.806E-4</v>
      </c>
      <c r="AC213" s="158" t="str" cm="1">
        <f t="array" ref="AC213">IF(D213="Electric","--",IF(D213="Diesel",_xlfn._xlws.FILTER(DFCF[Fuel_HC],(DFCF[MY]=E213)),""))</f>
        <v/>
      </c>
      <c r="AD213" s="158" cm="1">
        <f t="array" ref="AD213">IF(D213="Electric","--",IF(D213="Gasoline",_xlfn._xlws.FILTER(GFCF[Fuel_HC],(GFCF[MY]=E213)),""))</f>
        <v>1</v>
      </c>
      <c r="AE213" s="158">
        <f t="shared" si="58"/>
        <v>1</v>
      </c>
      <c r="AF213" s="157" t="str" cm="1">
        <f t="array" ref="AF213">IF(D213="Electric","--",IF(D213="Diesel",_xlfn._xlws.FILTER(DFCF[Fuel_NOX],(DFCF[MY]=E213)),""))</f>
        <v/>
      </c>
      <c r="AG213" s="157" cm="1">
        <f t="array" ref="AG213">IF(D213="Electric","--",IF(D213="Gasoline",_xlfn._xlws.FILTER(GFCF[Fuel_NOX],(GFCF[MY]=E213)),""))</f>
        <v>0.97699999999999998</v>
      </c>
      <c r="AH213" s="157">
        <f t="shared" si="59"/>
        <v>0.97699999999999998</v>
      </c>
      <c r="AI213" s="158">
        <f t="shared" si="60"/>
        <v>1.0956974117647058</v>
      </c>
      <c r="AJ213" s="158">
        <f t="shared" si="61"/>
        <v>1.1601431327058822</v>
      </c>
      <c r="AK213" s="158">
        <f t="shared" si="62"/>
        <v>75.168903226639316</v>
      </c>
      <c r="AL213" s="158">
        <f t="shared" si="63"/>
        <v>79.590118526396324</v>
      </c>
      <c r="AM213" s="158">
        <f t="shared" si="64"/>
        <v>3.7584451613319657E-2</v>
      </c>
      <c r="AN213" s="158">
        <f t="shared" si="65"/>
        <v>3.9795059263198165E-2</v>
      </c>
      <c r="AO213" s="158">
        <f t="shared" si="66"/>
        <v>3.4570178593931418E-2</v>
      </c>
      <c r="AP213" s="157"/>
      <c r="AS213" s="44"/>
    </row>
    <row r="214" spans="1:45" s="47" customFormat="1" x14ac:dyDescent="0.35">
      <c r="A214" s="157">
        <v>213</v>
      </c>
      <c r="B214" s="157">
        <v>3639</v>
      </c>
      <c r="C214" s="157" t="s">
        <v>128</v>
      </c>
      <c r="D214" s="157" t="s">
        <v>16</v>
      </c>
      <c r="E214" s="157">
        <v>2007</v>
      </c>
      <c r="F214" s="157">
        <v>107</v>
      </c>
      <c r="G214" s="157">
        <v>581.64705882352939</v>
      </c>
      <c r="H214" s="157"/>
      <c r="I214" s="157">
        <f t="shared" si="51"/>
        <v>175</v>
      </c>
      <c r="J214" s="157" t="str">
        <f>IF(D214="Electric","--",IF(D214="Diesel",VLOOKUP(C214,[2]ORDLF!A:B,2,FALSE),""))</f>
        <v/>
      </c>
      <c r="K214" s="157">
        <f>IF(D214="Electric","--",IF(D214="Gasoline",VLOOKUP(C214,LSILF!A:C,3,FALSE),""))</f>
        <v>0.5</v>
      </c>
      <c r="L214" s="158">
        <f t="shared" si="50"/>
        <v>0.5</v>
      </c>
      <c r="M214" s="157" t="str" cm="1">
        <f t="array" ref="M214">IF(D214="Electric","--",IF(D214="Diesel",_xlfn._xlws.FILTER(DIESCH[CH Cap],(DIESCH[HP Bin]=I214)),""))</f>
        <v/>
      </c>
      <c r="N214" s="157" cm="1">
        <f t="array" ref="N214">IF(D214="Electric","--",IF(D214="Gasoline",_xlfn._xlws.FILTER(LSICH[CH Cap],(LSICH[Fuel Type]=D214)*(LSICH[MY]=E214)),""))</f>
        <v>7000</v>
      </c>
      <c r="O214" s="157">
        <f t="shared" si="52"/>
        <v>7000</v>
      </c>
      <c r="P214" s="157">
        <f t="shared" si="53"/>
        <v>5816.4705882352937</v>
      </c>
      <c r="Q214" s="157" t="str" cm="1">
        <f t="array" ref="Q214">IF(D214="Electric","--",IF(D214="Diesel",_xlfn._xlws.FILTER(ORDEF[HC-ZH (g/hp-hr)],(ORDEF[HP]=I214)*(ORDEF[Model_Year]=E214)),""))</f>
        <v/>
      </c>
      <c r="R214" s="157" cm="1">
        <f t="array" ref="R214">IF(D214="Electric","--",IF(D214="Gasoline",_xlfn._xlws.FILTER(LSIEF[HC-ZH (g/hp-hr)],(LSIEF[Fuel]=D214)*(LSIEF[HP Bin]=I214)*(LSIEF[Model Year]=E214)),""))</f>
        <v>0.129</v>
      </c>
      <c r="S214" s="158">
        <f t="shared" si="54"/>
        <v>0.129</v>
      </c>
      <c r="T214" s="159" t="str" cm="1">
        <f t="array" ref="T214">IF(D214="Electric","--",IF(D214="Diesel",_xlfn._xlws.FILTER(ORDEF[HCDR],(ORDEF[HP]=I214)*(ORDEF[Model_Year]=E214),),""))</f>
        <v/>
      </c>
      <c r="U214" s="159" cm="1">
        <f t="array" ref="U214">IF(D214="Electric","--",IF(D214="Gasoline",_xlfn._xlws.FILTER(LSIEF[HC DR],(LSIEF[Fuel]=D214)*(LSIEF[HP Bin]=I214)*(LSIEF[Model Year]=E214)),""))</f>
        <v>1.662E-4</v>
      </c>
      <c r="V214" s="159">
        <f t="shared" si="55"/>
        <v>1.662E-4</v>
      </c>
      <c r="W214" s="158" t="str" cm="1">
        <f t="array" ref="W214">IF(D214="Electric","--",IF(D214="Diesel",_xlfn._xlws.FILTER(ORDEF[NOXzh],(ORDEF[HP]=I214)*(ORDEF[Model_Year]=E214)),""))</f>
        <v/>
      </c>
      <c r="X214" s="158" cm="1">
        <f t="array" ref="X214">IF(D214="Electric","--",IF(D214="Gasoline",_xlfn._xlws.FILTER(LSIEF[NOX-ZH (g/hp-hr)],(LSIEF[Fuel]=D214)*(LSIEF[HP Bin]=I214)*(LSIEF[Model Year]=E214)),""))</f>
        <v>0.13700000000000001</v>
      </c>
      <c r="Y214" s="158">
        <f t="shared" si="56"/>
        <v>0.13700000000000001</v>
      </c>
      <c r="Z214" s="159" t="str" cm="1">
        <f t="array" ref="Z214">IF(D214="Electric","--",IF(D214="Diesel",_xlfn._xlws.FILTER(ORDEF[NOXdr],(ORDEF[HP]=I214)*(ORDEF[Model_Year]=E214)),""))</f>
        <v/>
      </c>
      <c r="AA214" s="159" cm="1">
        <f t="array" ref="AA214">IF(E214="Electric","--",IF(D214="Gasoline",_xlfn._xlws.FILTER(LSIEF[NOX DR],(LSIEF[Fuel]=D214)*(LSIEF[HP Bin]=I214)*(LSIEF[Model Year]=E214)),""))</f>
        <v>1.806E-4</v>
      </c>
      <c r="AB214" s="159">
        <f t="shared" si="57"/>
        <v>1.806E-4</v>
      </c>
      <c r="AC214" s="158" t="str" cm="1">
        <f t="array" ref="AC214">IF(D214="Electric","--",IF(D214="Diesel",_xlfn._xlws.FILTER(DFCF[Fuel_HC],(DFCF[MY]=E214)),""))</f>
        <v/>
      </c>
      <c r="AD214" s="158" cm="1">
        <f t="array" ref="AD214">IF(D214="Electric","--",IF(D214="Gasoline",_xlfn._xlws.FILTER(GFCF[Fuel_HC],(GFCF[MY]=E214)),""))</f>
        <v>1</v>
      </c>
      <c r="AE214" s="158">
        <f t="shared" si="58"/>
        <v>1</v>
      </c>
      <c r="AF214" s="157" t="str" cm="1">
        <f t="array" ref="AF214">IF(D214="Electric","--",IF(D214="Diesel",_xlfn._xlws.FILTER(DFCF[Fuel_NOX],(DFCF[MY]=E214)),""))</f>
        <v/>
      </c>
      <c r="AG214" s="157" cm="1">
        <f t="array" ref="AG214">IF(D214="Electric","--",IF(D214="Gasoline",_xlfn._xlws.FILTER(GFCF[Fuel_NOX],(GFCF[MY]=E214)),""))</f>
        <v>0.97699999999999998</v>
      </c>
      <c r="AH214" s="157">
        <f t="shared" si="59"/>
        <v>0.97699999999999998</v>
      </c>
      <c r="AI214" s="158">
        <f t="shared" si="60"/>
        <v>1.0956974117647058</v>
      </c>
      <c r="AJ214" s="158">
        <f t="shared" si="61"/>
        <v>1.1601431327058822</v>
      </c>
      <c r="AK214" s="158">
        <f t="shared" si="62"/>
        <v>75.168903226639316</v>
      </c>
      <c r="AL214" s="158">
        <f t="shared" si="63"/>
        <v>79.590118526396324</v>
      </c>
      <c r="AM214" s="158">
        <f t="shared" si="64"/>
        <v>3.7584451613319657E-2</v>
      </c>
      <c r="AN214" s="158">
        <f t="shared" si="65"/>
        <v>3.9795059263198165E-2</v>
      </c>
      <c r="AO214" s="158">
        <f t="shared" si="66"/>
        <v>3.4570178593931418E-2</v>
      </c>
      <c r="AP214" s="157"/>
      <c r="AS214" s="44"/>
    </row>
    <row r="215" spans="1:45" s="47" customFormat="1" x14ac:dyDescent="0.35">
      <c r="A215" s="157">
        <v>214</v>
      </c>
      <c r="B215" s="157">
        <v>1924</v>
      </c>
      <c r="C215" s="157" t="s">
        <v>128</v>
      </c>
      <c r="D215" s="157" t="s">
        <v>16</v>
      </c>
      <c r="E215" s="157">
        <v>2012</v>
      </c>
      <c r="F215" s="157">
        <v>107</v>
      </c>
      <c r="G215" s="157">
        <v>581.64705882352939</v>
      </c>
      <c r="H215" s="157"/>
      <c r="I215" s="157">
        <f t="shared" si="51"/>
        <v>175</v>
      </c>
      <c r="J215" s="157" t="str">
        <f>IF(D215="Electric","--",IF(D215="Diesel",VLOOKUP(C215,[2]ORDLF!A:B,2,FALSE),""))</f>
        <v/>
      </c>
      <c r="K215" s="157">
        <f>IF(D215="Electric","--",IF(D215="Gasoline",VLOOKUP(C215,LSILF!A:C,3,FALSE),""))</f>
        <v>0.5</v>
      </c>
      <c r="L215" s="158">
        <f t="shared" si="50"/>
        <v>0.5</v>
      </c>
      <c r="M215" s="157" t="str" cm="1">
        <f t="array" ref="M215">IF(D215="Electric","--",IF(D215="Diesel",_xlfn._xlws.FILTER(DIESCH[CH Cap],(DIESCH[HP Bin]=I215)),""))</f>
        <v/>
      </c>
      <c r="N215" s="157" cm="1">
        <f t="array" ref="N215">IF(D215="Electric","--",IF(D215="Gasoline",_xlfn._xlws.FILTER(LSICH[CH Cap],(LSICH[Fuel Type]=D215)*(LSICH[MY]=E215)),""))</f>
        <v>10000</v>
      </c>
      <c r="O215" s="157">
        <f t="shared" si="52"/>
        <v>10000</v>
      </c>
      <c r="P215" s="157">
        <f t="shared" si="53"/>
        <v>2908.2352941176468</v>
      </c>
      <c r="Q215" s="157" t="str" cm="1">
        <f t="array" ref="Q215">IF(D215="Electric","--",IF(D215="Diesel",_xlfn._xlws.FILTER(ORDEF[HC-ZH (g/hp-hr)],(ORDEF[HP]=I215)*(ORDEF[Model_Year]=E215)),""))</f>
        <v/>
      </c>
      <c r="R215" s="157" cm="1">
        <f t="array" ref="R215">IF(D215="Electric","--",IF(D215="Gasoline",_xlfn._xlws.FILTER(LSIEF[HC-ZH (g/hp-hr)],(LSIEF[Fuel]=D215)*(LSIEF[HP Bin]=I215)*(LSIEF[Model Year]=E215)),""))</f>
        <v>0.129</v>
      </c>
      <c r="S215" s="158">
        <f t="shared" si="54"/>
        <v>0.129</v>
      </c>
      <c r="T215" s="159" t="str" cm="1">
        <f t="array" ref="T215">IF(D215="Electric","--",IF(D215="Diesel",_xlfn._xlws.FILTER(ORDEF[HCDR],(ORDEF[HP]=I215)*(ORDEF[Model_Year]=E215),),""))</f>
        <v/>
      </c>
      <c r="U215" s="159" cm="1">
        <f t="array" ref="U215">IF(D215="Electric","--",IF(D215="Gasoline",_xlfn._xlws.FILTER(LSIEF[HC DR],(LSIEF[Fuel]=D215)*(LSIEF[HP Bin]=I215)*(LSIEF[Model Year]=E215)),""))</f>
        <v>1.0200000000000001E-5</v>
      </c>
      <c r="V215" s="159">
        <f t="shared" si="55"/>
        <v>1.0200000000000001E-5</v>
      </c>
      <c r="W215" s="158" t="str" cm="1">
        <f t="array" ref="W215">IF(D215="Electric","--",IF(D215="Diesel",_xlfn._xlws.FILTER(ORDEF[NOXzh],(ORDEF[HP]=I215)*(ORDEF[Model_Year]=E215)),""))</f>
        <v/>
      </c>
      <c r="X215" s="158" cm="1">
        <f t="array" ref="X215">IF(D215="Electric","--",IF(D215="Gasoline",_xlfn._xlws.FILTER(LSIEF[NOX-ZH (g/hp-hr)],(LSIEF[Fuel]=D215)*(LSIEF[HP Bin]=I215)*(LSIEF[Model Year]=E215)),""))</f>
        <v>0.13700000000000001</v>
      </c>
      <c r="Y215" s="158">
        <f t="shared" si="56"/>
        <v>0.13700000000000001</v>
      </c>
      <c r="Z215" s="159" t="str" cm="1">
        <f t="array" ref="Z215">IF(D215="Electric","--",IF(D215="Diesel",_xlfn._xlws.FILTER(ORDEF[NOXdr],(ORDEF[HP]=I215)*(ORDEF[Model_Year]=E215)),""))</f>
        <v/>
      </c>
      <c r="AA215" s="159" cm="1">
        <f t="array" ref="AA215">IF(E215="Electric","--",IF(D215="Gasoline",_xlfn._xlws.FILTER(LSIEF[NOX DR],(LSIEF[Fuel]=D215)*(LSIEF[HP Bin]=I215)*(LSIEF[Model Year]=E215)),""))</f>
        <v>5.66E-5</v>
      </c>
      <c r="AB215" s="159">
        <f t="shared" si="57"/>
        <v>5.66E-5</v>
      </c>
      <c r="AC215" s="158" t="str" cm="1">
        <f t="array" ref="AC215">IF(D215="Electric","--",IF(D215="Diesel",_xlfn._xlws.FILTER(DFCF[Fuel_HC],(DFCF[MY]=E215)),""))</f>
        <v/>
      </c>
      <c r="AD215" s="158" cm="1">
        <f t="array" ref="AD215">IF(D215="Electric","--",IF(D215="Gasoline",_xlfn._xlws.FILTER(GFCF[Fuel_HC],(GFCF[MY]=E215)),""))</f>
        <v>1</v>
      </c>
      <c r="AE215" s="158">
        <f t="shared" si="58"/>
        <v>1</v>
      </c>
      <c r="AF215" s="157" t="str" cm="1">
        <f t="array" ref="AF215">IF(D215="Electric","--",IF(D215="Diesel",_xlfn._xlws.FILTER(DFCF[Fuel_NOX],(DFCF[MY]=E215)),""))</f>
        <v/>
      </c>
      <c r="AG215" s="157" cm="1">
        <f t="array" ref="AG215">IF(D215="Electric","--",IF(D215="Gasoline",_xlfn._xlws.FILTER(GFCF[Fuel_NOX],(GFCF[MY]=E215)),""))</f>
        <v>0.97699999999999998</v>
      </c>
      <c r="AH215" s="157">
        <f t="shared" si="59"/>
        <v>0.97699999999999998</v>
      </c>
      <c r="AI215" s="158">
        <f t="shared" si="60"/>
        <v>0.158664</v>
      </c>
      <c r="AJ215" s="158">
        <f t="shared" si="61"/>
        <v>0.29466917694117645</v>
      </c>
      <c r="AK215" s="158">
        <f t="shared" si="62"/>
        <v>10.884938426880815</v>
      </c>
      <c r="AL215" s="158">
        <f t="shared" si="63"/>
        <v>20.215397615743672</v>
      </c>
      <c r="AM215" s="158">
        <f t="shared" si="64"/>
        <v>5.4424692134404078E-3</v>
      </c>
      <c r="AN215" s="158">
        <f t="shared" si="65"/>
        <v>1.0107698807871837E-2</v>
      </c>
      <c r="AO215" s="158">
        <f t="shared" si="66"/>
        <v>5.005983182522487E-3</v>
      </c>
      <c r="AP215" s="157"/>
      <c r="AS215" s="44"/>
    </row>
    <row r="216" spans="1:45" s="47" customFormat="1" x14ac:dyDescent="0.35">
      <c r="A216" s="157">
        <v>215</v>
      </c>
      <c r="B216" s="157" t="s">
        <v>160</v>
      </c>
      <c r="C216" s="157" t="s">
        <v>128</v>
      </c>
      <c r="D216" s="157" t="s">
        <v>16</v>
      </c>
      <c r="E216" s="157">
        <v>2012</v>
      </c>
      <c r="F216" s="157">
        <v>69</v>
      </c>
      <c r="G216" s="157">
        <v>581.64705882352939</v>
      </c>
      <c r="H216" s="157"/>
      <c r="I216" s="157">
        <f t="shared" si="51"/>
        <v>75</v>
      </c>
      <c r="J216" s="157" t="str">
        <f>IF(D216="Electric","--",IF(D216="Diesel",VLOOKUP(C216,[2]ORDLF!A:B,2,FALSE),""))</f>
        <v/>
      </c>
      <c r="K216" s="157">
        <f>IF(D216="Electric","--",IF(D216="Gasoline",VLOOKUP(C216,LSILF!A:C,3,FALSE),""))</f>
        <v>0.5</v>
      </c>
      <c r="L216" s="158">
        <f t="shared" si="50"/>
        <v>0.5</v>
      </c>
      <c r="M216" s="157" t="str" cm="1">
        <f t="array" ref="M216">IF(D216="Electric","--",IF(D216="Diesel",_xlfn._xlws.FILTER(DIESCH[CH Cap],(DIESCH[HP Bin]=I216)),""))</f>
        <v/>
      </c>
      <c r="N216" s="157" cm="1">
        <f t="array" ref="N216">IF(D216="Electric","--",IF(D216="Gasoline",_xlfn._xlws.FILTER(LSICH[CH Cap],(LSICH[Fuel Type]=D216)*(LSICH[MY]=E216)),""))</f>
        <v>10000</v>
      </c>
      <c r="O216" s="157">
        <f t="shared" si="52"/>
        <v>10000</v>
      </c>
      <c r="P216" s="157">
        <f t="shared" si="53"/>
        <v>2908.2352941176468</v>
      </c>
      <c r="Q216" s="157" t="str" cm="1">
        <f t="array" ref="Q216">IF(D216="Electric","--",IF(D216="Diesel",_xlfn._xlws.FILTER(ORDEF[HC-ZH (g/hp-hr)],(ORDEF[HP]=I216)*(ORDEF[Model_Year]=E216)),""))</f>
        <v/>
      </c>
      <c r="R216" s="157" cm="1">
        <f t="array" ref="R216">IF(D216="Electric","--",IF(D216="Gasoline",_xlfn._xlws.FILTER(LSIEF[HC-ZH (g/hp-hr)],(LSIEF[Fuel]=D216)*(LSIEF[HP Bin]=I216)*(LSIEF[Model Year]=E216)),""))</f>
        <v>1.2999999999999999E-2</v>
      </c>
      <c r="S216" s="158">
        <f t="shared" si="54"/>
        <v>1.2999999999999999E-2</v>
      </c>
      <c r="T216" s="159" t="str" cm="1">
        <f t="array" ref="T216">IF(D216="Electric","--",IF(D216="Diesel",_xlfn._xlws.FILTER(ORDEF[HCDR],(ORDEF[HP]=I216)*(ORDEF[Model_Year]=E216),),""))</f>
        <v/>
      </c>
      <c r="U216" s="159" cm="1">
        <f t="array" ref="U216">IF(D216="Electric","--",IF(D216="Gasoline",_xlfn._xlws.FILTER(LSIEF[HC DR],(LSIEF[Fuel]=D216)*(LSIEF[HP Bin]=I216)*(LSIEF[Model Year]=E216)),""))</f>
        <v>6.6879999999999997E-5</v>
      </c>
      <c r="V216" s="159">
        <f t="shared" si="55"/>
        <v>6.6879999999999997E-5</v>
      </c>
      <c r="W216" s="158" t="str" cm="1">
        <f t="array" ref="W216">IF(D216="Electric","--",IF(D216="Diesel",_xlfn._xlws.FILTER(ORDEF[NOXzh],(ORDEF[HP]=I216)*(ORDEF[Model_Year]=E216)),""))</f>
        <v/>
      </c>
      <c r="X216" s="158" cm="1">
        <f t="array" ref="X216">IF(D216="Electric","--",IF(D216="Gasoline",_xlfn._xlws.FILTER(LSIEF[NOX-ZH (g/hp-hr)],(LSIEF[Fuel]=D216)*(LSIEF[HP Bin]=I216)*(LSIEF[Model Year]=E216)),""))</f>
        <v>0.01</v>
      </c>
      <c r="Y216" s="158">
        <f t="shared" si="56"/>
        <v>0.01</v>
      </c>
      <c r="Z216" s="159" t="str" cm="1">
        <f t="array" ref="Z216">IF(D216="Electric","--",IF(D216="Diesel",_xlfn._xlws.FILTER(ORDEF[NOXdr],(ORDEF[HP]=I216)*(ORDEF[Model_Year]=E216)),""))</f>
        <v/>
      </c>
      <c r="AA216" s="159" cm="1">
        <f t="array" ref="AA216">IF(E216="Electric","--",IF(D216="Gasoline",_xlfn._xlws.FILTER(LSIEF[NOX DR],(LSIEF[Fuel]=D216)*(LSIEF[HP Bin]=I216)*(LSIEF[Model Year]=E216)),""))</f>
        <v>4.7720000000000004E-5</v>
      </c>
      <c r="AB216" s="159">
        <f t="shared" si="57"/>
        <v>4.7720000000000004E-5</v>
      </c>
      <c r="AC216" s="158" t="str" cm="1">
        <f t="array" ref="AC216">IF(D216="Electric","--",IF(D216="Diesel",_xlfn._xlws.FILTER(DFCF[Fuel_HC],(DFCF[MY]=E216)),""))</f>
        <v/>
      </c>
      <c r="AD216" s="158" cm="1">
        <f t="array" ref="AD216">IF(D216="Electric","--",IF(D216="Gasoline",_xlfn._xlws.FILTER(GFCF[Fuel_HC],(GFCF[MY]=E216)),""))</f>
        <v>1</v>
      </c>
      <c r="AE216" s="158">
        <f t="shared" si="58"/>
        <v>1</v>
      </c>
      <c r="AF216" s="157" t="str" cm="1">
        <f t="array" ref="AF216">IF(D216="Electric","--",IF(D216="Diesel",_xlfn._xlws.FILTER(DFCF[Fuel_NOX],(DFCF[MY]=E216)),""))</f>
        <v/>
      </c>
      <c r="AG216" s="157" cm="1">
        <f t="array" ref="AG216">IF(D216="Electric","--",IF(D216="Gasoline",_xlfn._xlws.FILTER(GFCF[Fuel_NOX],(GFCF[MY]=E216)),""))</f>
        <v>0.97699999999999998</v>
      </c>
      <c r="AH216" s="157">
        <f t="shared" si="59"/>
        <v>0.97699999999999998</v>
      </c>
      <c r="AI216" s="158">
        <f t="shared" si="60"/>
        <v>0.20750277647058823</v>
      </c>
      <c r="AJ216" s="158">
        <f t="shared" si="61"/>
        <v>0.14535902550588234</v>
      </c>
      <c r="AK216" s="158">
        <f t="shared" si="62"/>
        <v>9.1798757490084544</v>
      </c>
      <c r="AL216" s="158">
        <f t="shared" si="63"/>
        <v>6.4306503066482454</v>
      </c>
      <c r="AM216" s="158">
        <f t="shared" si="64"/>
        <v>4.5899378745042274E-3</v>
      </c>
      <c r="AN216" s="168">
        <f t="shared" si="65"/>
        <v>3.2153251533241231E-3</v>
      </c>
      <c r="AO216" s="158">
        <f t="shared" si="66"/>
        <v>4.2218248569689878E-3</v>
      </c>
      <c r="AP216" s="157"/>
      <c r="AS216" s="44"/>
    </row>
    <row r="217" spans="1:45" s="47" customFormat="1" x14ac:dyDescent="0.35">
      <c r="A217" s="157">
        <v>216</v>
      </c>
      <c r="B217" s="157" t="s">
        <v>161</v>
      </c>
      <c r="C217" s="157" t="s">
        <v>128</v>
      </c>
      <c r="D217" s="157" t="s">
        <v>16</v>
      </c>
      <c r="E217" s="157">
        <v>2015</v>
      </c>
      <c r="F217" s="157">
        <v>80</v>
      </c>
      <c r="G217" s="157">
        <v>581.64705882352939</v>
      </c>
      <c r="H217" s="157"/>
      <c r="I217" s="157">
        <f t="shared" si="51"/>
        <v>100</v>
      </c>
      <c r="J217" s="157" t="str">
        <f>IF(D217="Electric","--",IF(D217="Diesel",VLOOKUP(C217,[2]ORDLF!A:B,2,FALSE),""))</f>
        <v/>
      </c>
      <c r="K217" s="157">
        <f>IF(D217="Electric","--",IF(D217="Gasoline",VLOOKUP(C217,LSILF!A:C,3,FALSE),""))</f>
        <v>0.5</v>
      </c>
      <c r="L217" s="158">
        <f t="shared" si="50"/>
        <v>0.5</v>
      </c>
      <c r="M217" s="157" t="str" cm="1">
        <f t="array" ref="M217">IF(D217="Electric","--",IF(D217="Diesel",_xlfn._xlws.FILTER(DIESCH[CH Cap],(DIESCH[HP Bin]=I217)),""))</f>
        <v/>
      </c>
      <c r="N217" s="157" cm="1">
        <f t="array" ref="N217">IF(D217="Electric","--",IF(D217="Gasoline",_xlfn._xlws.FILTER(LSICH[CH Cap],(LSICH[Fuel Type]=D217)*(LSICH[MY]=E217)),""))</f>
        <v>10000</v>
      </c>
      <c r="O217" s="157">
        <f t="shared" si="52"/>
        <v>10000</v>
      </c>
      <c r="P217" s="157">
        <f t="shared" si="53"/>
        <v>1163.2941176470588</v>
      </c>
      <c r="Q217" s="157" t="str" cm="1">
        <f t="array" ref="Q217">IF(D217="Electric","--",IF(D217="Diesel",_xlfn._xlws.FILTER(ORDEF[HC-ZH (g/hp-hr)],(ORDEF[HP]=I217)*(ORDEF[Model_Year]=E217)),""))</f>
        <v/>
      </c>
      <c r="R217" s="157" cm="1">
        <f t="array" ref="R217">IF(D217="Electric","--",IF(D217="Gasoline",_xlfn._xlws.FILTER(LSIEF[HC-ZH (g/hp-hr)],(LSIEF[Fuel]=D217)*(LSIEF[HP Bin]=I217)*(LSIEF[Model Year]=E217)),""))</f>
        <v>1.7000000000000001E-2</v>
      </c>
      <c r="S217" s="158">
        <f t="shared" si="54"/>
        <v>1.7000000000000001E-2</v>
      </c>
      <c r="T217" s="159" t="str" cm="1">
        <f t="array" ref="T217">IF(D217="Electric","--",IF(D217="Diesel",_xlfn._xlws.FILTER(ORDEF[HCDR],(ORDEF[HP]=I217)*(ORDEF[Model_Year]=E217),),""))</f>
        <v/>
      </c>
      <c r="U217" s="159" cm="1">
        <f t="array" ref="U217">IF(D217="Electric","--",IF(D217="Gasoline",_xlfn._xlws.FILTER(LSIEF[HC DR],(LSIEF[Fuel]=D217)*(LSIEF[HP Bin]=I217)*(LSIEF[Model Year]=E217)),""))</f>
        <v>3.2639999999999999E-5</v>
      </c>
      <c r="V217" s="159">
        <f t="shared" si="55"/>
        <v>3.2639999999999999E-5</v>
      </c>
      <c r="W217" s="158" t="str" cm="1">
        <f t="array" ref="W217">IF(D217="Electric","--",IF(D217="Diesel",_xlfn._xlws.FILTER(ORDEF[NOXzh],(ORDEF[HP]=I217)*(ORDEF[Model_Year]=E217)),""))</f>
        <v/>
      </c>
      <c r="X217" s="158" cm="1">
        <f t="array" ref="X217">IF(D217="Electric","--",IF(D217="Gasoline",_xlfn._xlws.FILTER(LSIEF[NOX-ZH (g/hp-hr)],(LSIEF[Fuel]=D217)*(LSIEF[HP Bin]=I217)*(LSIEF[Model Year]=E217)),""))</f>
        <v>3.7999999999999999E-2</v>
      </c>
      <c r="Y217" s="158">
        <f t="shared" si="56"/>
        <v>3.7999999999999999E-2</v>
      </c>
      <c r="Z217" s="159" t="str" cm="1">
        <f t="array" ref="Z217">IF(D217="Electric","--",IF(D217="Diesel",_xlfn._xlws.FILTER(ORDEF[NOXdr],(ORDEF[HP]=I217)*(ORDEF[Model_Year]=E217)),""))</f>
        <v/>
      </c>
      <c r="AA217" s="159" cm="1">
        <f t="array" ref="AA217">IF(E217="Electric","--",IF(D217="Gasoline",_xlfn._xlws.FILTER(LSIEF[NOX DR],(LSIEF[Fuel]=D217)*(LSIEF[HP Bin]=I217)*(LSIEF[Model Year]=E217)),""))</f>
        <v>7.5559999999999988E-5</v>
      </c>
      <c r="AB217" s="159">
        <f t="shared" si="57"/>
        <v>7.5559999999999988E-5</v>
      </c>
      <c r="AC217" s="158" t="str" cm="1">
        <f t="array" ref="AC217">IF(D217="Electric","--",IF(D217="Diesel",_xlfn._xlws.FILTER(DFCF[Fuel_HC],(DFCF[MY]=E217)),""))</f>
        <v/>
      </c>
      <c r="AD217" s="158" cm="1">
        <f t="array" ref="AD217">IF(D217="Electric","--",IF(D217="Gasoline",_xlfn._xlws.FILTER(GFCF[Fuel_HC],(GFCF[MY]=E217)),""))</f>
        <v>1</v>
      </c>
      <c r="AE217" s="158">
        <f t="shared" si="58"/>
        <v>1</v>
      </c>
      <c r="AF217" s="157" t="str" cm="1">
        <f t="array" ref="AF217">IF(D217="Electric","--",IF(D217="Diesel",_xlfn._xlws.FILTER(DFCF[Fuel_NOX],(DFCF[MY]=E217)),""))</f>
        <v/>
      </c>
      <c r="AG217" s="157" cm="1">
        <f t="array" ref="AG217">IF(D217="Electric","--",IF(D217="Gasoline",_xlfn._xlws.FILTER(GFCF[Fuel_NOX],(GFCF[MY]=E217)),""))</f>
        <v>0.97699999999999998</v>
      </c>
      <c r="AH217" s="157">
        <f t="shared" si="59"/>
        <v>0.97699999999999998</v>
      </c>
      <c r="AI217" s="158">
        <f t="shared" si="60"/>
        <v>5.4969919999999999E-2</v>
      </c>
      <c r="AJ217" s="158">
        <f t="shared" si="61"/>
        <v>0.12300283794823529</v>
      </c>
      <c r="AK217" s="158">
        <f t="shared" si="62"/>
        <v>2.8195441022753274</v>
      </c>
      <c r="AL217" s="158">
        <f t="shared" si="63"/>
        <v>6.3091219033987063</v>
      </c>
      <c r="AM217" s="158">
        <f t="shared" si="64"/>
        <v>1.4097720511376637E-3</v>
      </c>
      <c r="AN217" s="168">
        <f t="shared" si="65"/>
        <v>3.1545609516993533E-3</v>
      </c>
      <c r="AO217" s="158">
        <f t="shared" si="66"/>
        <v>1.2967083326364229E-3</v>
      </c>
      <c r="AP217" s="157"/>
      <c r="AS217" s="44"/>
    </row>
    <row r="218" spans="1:45" s="47" customFormat="1" x14ac:dyDescent="0.35">
      <c r="A218" s="157">
        <v>217</v>
      </c>
      <c r="B218" s="157" t="s">
        <v>162</v>
      </c>
      <c r="C218" s="157" t="s">
        <v>128</v>
      </c>
      <c r="D218" s="157" t="s">
        <v>16</v>
      </c>
      <c r="E218" s="157">
        <v>2015</v>
      </c>
      <c r="F218" s="157">
        <v>80</v>
      </c>
      <c r="G218" s="157">
        <v>581.64705882352939</v>
      </c>
      <c r="H218" s="157"/>
      <c r="I218" s="157">
        <f t="shared" si="51"/>
        <v>100</v>
      </c>
      <c r="J218" s="157" t="str">
        <f>IF(D218="Electric","--",IF(D218="Diesel",VLOOKUP(C218,[2]ORDLF!A:B,2,FALSE),""))</f>
        <v/>
      </c>
      <c r="K218" s="157">
        <f>IF(D218="Electric","--",IF(D218="Gasoline",VLOOKUP(C218,LSILF!A:C,3,FALSE),""))</f>
        <v>0.5</v>
      </c>
      <c r="L218" s="158">
        <f t="shared" si="50"/>
        <v>0.5</v>
      </c>
      <c r="M218" s="157" t="str" cm="1">
        <f t="array" ref="M218">IF(D218="Electric","--",IF(D218="Diesel",_xlfn._xlws.FILTER(DIESCH[CH Cap],(DIESCH[HP Bin]=I218)),""))</f>
        <v/>
      </c>
      <c r="N218" s="157" cm="1">
        <f t="array" ref="N218">IF(D218="Electric","--",IF(D218="Gasoline",_xlfn._xlws.FILTER(LSICH[CH Cap],(LSICH[Fuel Type]=D218)*(LSICH[MY]=E218)),""))</f>
        <v>10000</v>
      </c>
      <c r="O218" s="157">
        <f t="shared" si="52"/>
        <v>10000</v>
      </c>
      <c r="P218" s="157">
        <f t="shared" si="53"/>
        <v>1163.2941176470588</v>
      </c>
      <c r="Q218" s="157" t="str" cm="1">
        <f t="array" ref="Q218">IF(D218="Electric","--",IF(D218="Diesel",_xlfn._xlws.FILTER(ORDEF[HC-ZH (g/hp-hr)],(ORDEF[HP]=I218)*(ORDEF[Model_Year]=E218)),""))</f>
        <v/>
      </c>
      <c r="R218" s="157" cm="1">
        <f t="array" ref="R218">IF(D218="Electric","--",IF(D218="Gasoline",_xlfn._xlws.FILTER(LSIEF[HC-ZH (g/hp-hr)],(LSIEF[Fuel]=D218)*(LSIEF[HP Bin]=I218)*(LSIEF[Model Year]=E218)),""))</f>
        <v>1.7000000000000001E-2</v>
      </c>
      <c r="S218" s="158">
        <f t="shared" si="54"/>
        <v>1.7000000000000001E-2</v>
      </c>
      <c r="T218" s="159" t="str" cm="1">
        <f t="array" ref="T218">IF(D218="Electric","--",IF(D218="Diesel",_xlfn._xlws.FILTER(ORDEF[HCDR],(ORDEF[HP]=I218)*(ORDEF[Model_Year]=E218),),""))</f>
        <v/>
      </c>
      <c r="U218" s="159" cm="1">
        <f t="array" ref="U218">IF(D218="Electric","--",IF(D218="Gasoline",_xlfn._xlws.FILTER(LSIEF[HC DR],(LSIEF[Fuel]=D218)*(LSIEF[HP Bin]=I218)*(LSIEF[Model Year]=E218)),""))</f>
        <v>3.2639999999999999E-5</v>
      </c>
      <c r="V218" s="159">
        <f t="shared" si="55"/>
        <v>3.2639999999999999E-5</v>
      </c>
      <c r="W218" s="158" t="str" cm="1">
        <f t="array" ref="W218">IF(D218="Electric","--",IF(D218="Diesel",_xlfn._xlws.FILTER(ORDEF[NOXzh],(ORDEF[HP]=I218)*(ORDEF[Model_Year]=E218)),""))</f>
        <v/>
      </c>
      <c r="X218" s="158" cm="1">
        <f t="array" ref="X218">IF(D218="Electric","--",IF(D218="Gasoline",_xlfn._xlws.FILTER(LSIEF[NOX-ZH (g/hp-hr)],(LSIEF[Fuel]=D218)*(LSIEF[HP Bin]=I218)*(LSIEF[Model Year]=E218)),""))</f>
        <v>3.7999999999999999E-2</v>
      </c>
      <c r="Y218" s="158">
        <f t="shared" si="56"/>
        <v>3.7999999999999999E-2</v>
      </c>
      <c r="Z218" s="159" t="str" cm="1">
        <f t="array" ref="Z218">IF(D218="Electric","--",IF(D218="Diesel",_xlfn._xlws.FILTER(ORDEF[NOXdr],(ORDEF[HP]=I218)*(ORDEF[Model_Year]=E218)),""))</f>
        <v/>
      </c>
      <c r="AA218" s="159" cm="1">
        <f t="array" ref="AA218">IF(E218="Electric","--",IF(D218="Gasoline",_xlfn._xlws.FILTER(LSIEF[NOX DR],(LSIEF[Fuel]=D218)*(LSIEF[HP Bin]=I218)*(LSIEF[Model Year]=E218)),""))</f>
        <v>7.5559999999999988E-5</v>
      </c>
      <c r="AB218" s="159">
        <f t="shared" si="57"/>
        <v>7.5559999999999988E-5</v>
      </c>
      <c r="AC218" s="158" t="str" cm="1">
        <f t="array" ref="AC218">IF(D218="Electric","--",IF(D218="Diesel",_xlfn._xlws.FILTER(DFCF[Fuel_HC],(DFCF[MY]=E218)),""))</f>
        <v/>
      </c>
      <c r="AD218" s="158" cm="1">
        <f t="array" ref="AD218">IF(D218="Electric","--",IF(D218="Gasoline",_xlfn._xlws.FILTER(GFCF[Fuel_HC],(GFCF[MY]=E218)),""))</f>
        <v>1</v>
      </c>
      <c r="AE218" s="158">
        <f t="shared" si="58"/>
        <v>1</v>
      </c>
      <c r="AF218" s="157" t="str" cm="1">
        <f t="array" ref="AF218">IF(D218="Electric","--",IF(D218="Diesel",_xlfn._xlws.FILTER(DFCF[Fuel_NOX],(DFCF[MY]=E218)),""))</f>
        <v/>
      </c>
      <c r="AG218" s="157" cm="1">
        <f t="array" ref="AG218">IF(D218="Electric","--",IF(D218="Gasoline",_xlfn._xlws.FILTER(GFCF[Fuel_NOX],(GFCF[MY]=E218)),""))</f>
        <v>0.97699999999999998</v>
      </c>
      <c r="AH218" s="157">
        <f t="shared" si="59"/>
        <v>0.97699999999999998</v>
      </c>
      <c r="AI218" s="158">
        <f t="shared" si="60"/>
        <v>5.4969919999999999E-2</v>
      </c>
      <c r="AJ218" s="158">
        <f t="shared" si="61"/>
        <v>0.12300283794823529</v>
      </c>
      <c r="AK218" s="158">
        <f t="shared" si="62"/>
        <v>2.8195441022753274</v>
      </c>
      <c r="AL218" s="158">
        <f t="shared" si="63"/>
        <v>6.3091219033987063</v>
      </c>
      <c r="AM218" s="158">
        <f t="shared" si="64"/>
        <v>1.4097720511376637E-3</v>
      </c>
      <c r="AN218" s="168">
        <f t="shared" si="65"/>
        <v>3.1545609516993533E-3</v>
      </c>
      <c r="AO218" s="158">
        <f t="shared" si="66"/>
        <v>1.2967083326364229E-3</v>
      </c>
      <c r="AP218" s="157"/>
      <c r="AS218" s="44"/>
    </row>
    <row r="219" spans="1:45" s="47" customFormat="1" x14ac:dyDescent="0.35">
      <c r="A219" s="157">
        <v>218</v>
      </c>
      <c r="B219" s="157" t="s">
        <v>163</v>
      </c>
      <c r="C219" s="157" t="s">
        <v>128</v>
      </c>
      <c r="D219" s="157" t="s">
        <v>16</v>
      </c>
      <c r="E219" s="157">
        <v>2016</v>
      </c>
      <c r="F219" s="157">
        <v>84</v>
      </c>
      <c r="G219" s="157">
        <v>581.64705882352939</v>
      </c>
      <c r="H219" s="157"/>
      <c r="I219" s="157">
        <f t="shared" si="51"/>
        <v>100</v>
      </c>
      <c r="J219" s="157" t="str">
        <f>IF(D219="Electric","--",IF(D219="Diesel",VLOOKUP(C219,[2]ORDLF!A:B,2,FALSE),""))</f>
        <v/>
      </c>
      <c r="K219" s="157">
        <f>IF(D219="Electric","--",IF(D219="Gasoline",VLOOKUP(C219,LSILF!A:C,3,FALSE),""))</f>
        <v>0.5</v>
      </c>
      <c r="L219" s="158">
        <f t="shared" ref="L219:L282" si="67">SUM(J219:K219)</f>
        <v>0.5</v>
      </c>
      <c r="M219" s="157" t="str" cm="1">
        <f t="array" ref="M219">IF(D219="Electric","--",IF(D219="Diesel",_xlfn._xlws.FILTER(DIESCH[CH Cap],(DIESCH[HP Bin]=I219)),""))</f>
        <v/>
      </c>
      <c r="N219" s="157" cm="1">
        <f t="array" ref="N219">IF(D219="Electric","--",IF(D219="Gasoline",_xlfn._xlws.FILTER(LSICH[CH Cap],(LSICH[Fuel Type]=D219)*(LSICH[MY]=E219)),""))</f>
        <v>10000</v>
      </c>
      <c r="O219" s="157">
        <f t="shared" si="52"/>
        <v>10000</v>
      </c>
      <c r="P219" s="157">
        <f t="shared" si="53"/>
        <v>581.64705882352939</v>
      </c>
      <c r="Q219" s="157" t="str" cm="1">
        <f t="array" ref="Q219">IF(D219="Electric","--",IF(D219="Diesel",_xlfn._xlws.FILTER(ORDEF[HC-ZH (g/hp-hr)],(ORDEF[HP]=I219)*(ORDEF[Model_Year]=E219)),""))</f>
        <v/>
      </c>
      <c r="R219" s="157" cm="1">
        <f t="array" ref="R219">IF(D219="Electric","--",IF(D219="Gasoline",_xlfn._xlws.FILTER(LSIEF[HC-ZH (g/hp-hr)],(LSIEF[Fuel]=D219)*(LSIEF[HP Bin]=I219)*(LSIEF[Model Year]=E219)),""))</f>
        <v>1.7000000000000001E-2</v>
      </c>
      <c r="S219" s="158">
        <f t="shared" si="54"/>
        <v>1.7000000000000001E-2</v>
      </c>
      <c r="T219" s="159" t="str" cm="1">
        <f t="array" ref="T219">IF(D219="Electric","--",IF(D219="Diesel",_xlfn._xlws.FILTER(ORDEF[HCDR],(ORDEF[HP]=I219)*(ORDEF[Model_Year]=E219),),""))</f>
        <v/>
      </c>
      <c r="U219" s="159" cm="1">
        <f t="array" ref="U219">IF(D219="Electric","--",IF(D219="Gasoline",_xlfn._xlws.FILTER(LSIEF[HC DR],(LSIEF[Fuel]=D219)*(LSIEF[HP Bin]=I219)*(LSIEF[Model Year]=E219)),""))</f>
        <v>3.2639999999999999E-5</v>
      </c>
      <c r="V219" s="159">
        <f t="shared" si="55"/>
        <v>3.2639999999999999E-5</v>
      </c>
      <c r="W219" s="158" t="str" cm="1">
        <f t="array" ref="W219">IF(D219="Electric","--",IF(D219="Diesel",_xlfn._xlws.FILTER(ORDEF[NOXzh],(ORDEF[HP]=I219)*(ORDEF[Model_Year]=E219)),""))</f>
        <v/>
      </c>
      <c r="X219" s="158" cm="1">
        <f t="array" ref="X219">IF(D219="Electric","--",IF(D219="Gasoline",_xlfn._xlws.FILTER(LSIEF[NOX-ZH (g/hp-hr)],(LSIEF[Fuel]=D219)*(LSIEF[HP Bin]=I219)*(LSIEF[Model Year]=E219)),""))</f>
        <v>3.7999999999999999E-2</v>
      </c>
      <c r="Y219" s="158">
        <f t="shared" si="56"/>
        <v>3.7999999999999999E-2</v>
      </c>
      <c r="Z219" s="159" t="str" cm="1">
        <f t="array" ref="Z219">IF(D219="Electric","--",IF(D219="Diesel",_xlfn._xlws.FILTER(ORDEF[NOXdr],(ORDEF[HP]=I219)*(ORDEF[Model_Year]=E219)),""))</f>
        <v/>
      </c>
      <c r="AA219" s="159" cm="1">
        <f t="array" ref="AA219">IF(E219="Electric","--",IF(D219="Gasoline",_xlfn._xlws.FILTER(LSIEF[NOX DR],(LSIEF[Fuel]=D219)*(LSIEF[HP Bin]=I219)*(LSIEF[Model Year]=E219)),""))</f>
        <v>7.5559999999999988E-5</v>
      </c>
      <c r="AB219" s="159">
        <f t="shared" si="57"/>
        <v>7.5559999999999988E-5</v>
      </c>
      <c r="AC219" s="158" t="str" cm="1">
        <f t="array" ref="AC219">IF(D219="Electric","--",IF(D219="Diesel",_xlfn._xlws.FILTER(DFCF[Fuel_HC],(DFCF[MY]=E219)),""))</f>
        <v/>
      </c>
      <c r="AD219" s="158" cm="1">
        <f t="array" ref="AD219">IF(D219="Electric","--",IF(D219="Gasoline",_xlfn._xlws.FILTER(GFCF[Fuel_HC],(GFCF[MY]=E219)),""))</f>
        <v>1</v>
      </c>
      <c r="AE219" s="158">
        <f t="shared" si="58"/>
        <v>1</v>
      </c>
      <c r="AF219" s="157" t="str" cm="1">
        <f t="array" ref="AF219">IF(D219="Electric","--",IF(D219="Diesel",_xlfn._xlws.FILTER(DFCF[Fuel_NOX],(DFCF[MY]=E219)),""))</f>
        <v/>
      </c>
      <c r="AG219" s="157" cm="1">
        <f t="array" ref="AG219">IF(D219="Electric","--",IF(D219="Gasoline",_xlfn._xlws.FILTER(GFCF[Fuel_NOX],(GFCF[MY]=E219)),""))</f>
        <v>0.97699999999999998</v>
      </c>
      <c r="AH219" s="157">
        <f t="shared" si="59"/>
        <v>0.97699999999999998</v>
      </c>
      <c r="AI219" s="158">
        <f t="shared" si="60"/>
        <v>3.5984959999999996E-2</v>
      </c>
      <c r="AJ219" s="158">
        <f t="shared" si="61"/>
        <v>8.0064418974117646E-2</v>
      </c>
      <c r="AK219" s="158">
        <f t="shared" si="62"/>
        <v>1.9380461318762012</v>
      </c>
      <c r="AL219" s="158">
        <f t="shared" si="63"/>
        <v>4.3120386265179746</v>
      </c>
      <c r="AM219" s="158">
        <f t="shared" si="64"/>
        <v>9.6902306593810064E-4</v>
      </c>
      <c r="AN219" s="168">
        <f t="shared" si="65"/>
        <v>2.1560193132589872E-3</v>
      </c>
      <c r="AO219" s="158">
        <f t="shared" si="66"/>
        <v>8.9130741604986495E-4</v>
      </c>
      <c r="AP219" s="157"/>
      <c r="AS219" s="44"/>
    </row>
    <row r="220" spans="1:45" s="47" customFormat="1" x14ac:dyDescent="0.35">
      <c r="A220" s="157">
        <v>219</v>
      </c>
      <c r="B220" s="157">
        <v>4557</v>
      </c>
      <c r="C220" s="157" t="s">
        <v>128</v>
      </c>
      <c r="D220" s="157" t="s">
        <v>16</v>
      </c>
      <c r="E220" s="157">
        <v>2017</v>
      </c>
      <c r="F220" s="157">
        <v>114</v>
      </c>
      <c r="G220" s="157">
        <v>581.64705882352939</v>
      </c>
      <c r="H220" s="157"/>
      <c r="I220" s="157">
        <f t="shared" si="51"/>
        <v>175</v>
      </c>
      <c r="J220" s="157" t="str">
        <f>IF(D220="Electric","--",IF(D220="Diesel",VLOOKUP(C220,[2]ORDLF!A:B,2,FALSE),""))</f>
        <v/>
      </c>
      <c r="K220" s="157">
        <f>IF(D220="Electric","--",IF(D220="Gasoline",VLOOKUP(C220,LSILF!A:C,3,FALSE),""))</f>
        <v>0.5</v>
      </c>
      <c r="L220" s="158">
        <f t="shared" si="67"/>
        <v>0.5</v>
      </c>
      <c r="M220" s="157" t="str" cm="1">
        <f t="array" ref="M220">IF(D220="Electric","--",IF(D220="Diesel",_xlfn._xlws.FILTER(DIESCH[CH Cap],(DIESCH[HP Bin]=I220)),""))</f>
        <v/>
      </c>
      <c r="N220" s="157" cm="1">
        <f t="array" ref="N220">IF(D220="Electric","--",IF(D220="Gasoline",_xlfn._xlws.FILTER(LSICH[CH Cap],(LSICH[Fuel Type]=D220)*(LSICH[MY]=E220)),""))</f>
        <v>10000</v>
      </c>
      <c r="O220" s="157">
        <f t="shared" si="52"/>
        <v>10000</v>
      </c>
      <c r="P220" s="157">
        <f t="shared" si="53"/>
        <v>581.64705882352939</v>
      </c>
      <c r="Q220" s="157" t="str" cm="1">
        <f t="array" ref="Q220">IF(D220="Electric","--",IF(D220="Diesel",_xlfn._xlws.FILTER(ORDEF[HC-ZH (g/hp-hr)],(ORDEF[HP]=I220)*(ORDEF[Model_Year]=E220)),""))</f>
        <v/>
      </c>
      <c r="R220" s="157" cm="1">
        <f t="array" ref="R220">IF(D220="Electric","--",IF(D220="Gasoline",_xlfn._xlws.FILTER(LSIEF[HC-ZH (g/hp-hr)],(LSIEF[Fuel]=D220)*(LSIEF[HP Bin]=I220)*(LSIEF[Model Year]=E220)),""))</f>
        <v>0.129</v>
      </c>
      <c r="S220" s="158">
        <f t="shared" si="54"/>
        <v>0.129</v>
      </c>
      <c r="T220" s="159" t="str" cm="1">
        <f t="array" ref="T220">IF(D220="Electric","--",IF(D220="Diesel",_xlfn._xlws.FILTER(ORDEF[HCDR],(ORDEF[HP]=I220)*(ORDEF[Model_Year]=E220),),""))</f>
        <v/>
      </c>
      <c r="U220" s="159" cm="1">
        <f t="array" ref="U220">IF(D220="Electric","--",IF(D220="Gasoline",_xlfn._xlws.FILTER(LSIEF[HC DR],(LSIEF[Fuel]=D220)*(LSIEF[HP Bin]=I220)*(LSIEF[Model Year]=E220)),""))</f>
        <v>1.0200000000000001E-5</v>
      </c>
      <c r="V220" s="159">
        <f t="shared" si="55"/>
        <v>1.0200000000000001E-5</v>
      </c>
      <c r="W220" s="158" t="str" cm="1">
        <f t="array" ref="W220">IF(D220="Electric","--",IF(D220="Diesel",_xlfn._xlws.FILTER(ORDEF[NOXzh],(ORDEF[HP]=I220)*(ORDEF[Model_Year]=E220)),""))</f>
        <v/>
      </c>
      <c r="X220" s="158" cm="1">
        <f t="array" ref="X220">IF(D220="Electric","--",IF(D220="Gasoline",_xlfn._xlws.FILTER(LSIEF[NOX-ZH (g/hp-hr)],(LSIEF[Fuel]=D220)*(LSIEF[HP Bin]=I220)*(LSIEF[Model Year]=E220)),""))</f>
        <v>0.13700000000000001</v>
      </c>
      <c r="Y220" s="158">
        <f t="shared" si="56"/>
        <v>0.13700000000000001</v>
      </c>
      <c r="Z220" s="159" t="str" cm="1">
        <f t="array" ref="Z220">IF(D220="Electric","--",IF(D220="Diesel",_xlfn._xlws.FILTER(ORDEF[NOXdr],(ORDEF[HP]=I220)*(ORDEF[Model_Year]=E220)),""))</f>
        <v/>
      </c>
      <c r="AA220" s="159" cm="1">
        <f t="array" ref="AA220">IF(E220="Electric","--",IF(D220="Gasoline",_xlfn._xlws.FILTER(LSIEF[NOX DR],(LSIEF[Fuel]=D220)*(LSIEF[HP Bin]=I220)*(LSIEF[Model Year]=E220)),""))</f>
        <v>5.66E-5</v>
      </c>
      <c r="AB220" s="159">
        <f t="shared" si="57"/>
        <v>5.66E-5</v>
      </c>
      <c r="AC220" s="158" t="str" cm="1">
        <f t="array" ref="AC220">IF(D220="Electric","--",IF(D220="Diesel",_xlfn._xlws.FILTER(DFCF[Fuel_HC],(DFCF[MY]=E220)),""))</f>
        <v/>
      </c>
      <c r="AD220" s="158" cm="1">
        <f t="array" ref="AD220">IF(D220="Electric","--",IF(D220="Gasoline",_xlfn._xlws.FILTER(GFCF[Fuel_HC],(GFCF[MY]=E220)),""))</f>
        <v>1</v>
      </c>
      <c r="AE220" s="158">
        <f t="shared" si="58"/>
        <v>1</v>
      </c>
      <c r="AF220" s="157" t="str" cm="1">
        <f t="array" ref="AF220">IF(D220="Electric","--",IF(D220="Diesel",_xlfn._xlws.FILTER(DFCF[Fuel_NOX],(DFCF[MY]=E220)),""))</f>
        <v/>
      </c>
      <c r="AG220" s="157" cm="1">
        <f t="array" ref="AG220">IF(D220="Electric","--",IF(D220="Gasoline",_xlfn._xlws.FILTER(GFCF[Fuel_NOX],(GFCF[MY]=E220)),""))</f>
        <v>0.97699999999999998</v>
      </c>
      <c r="AH220" s="157">
        <f t="shared" si="59"/>
        <v>0.97699999999999998</v>
      </c>
      <c r="AI220" s="158">
        <f t="shared" si="60"/>
        <v>0.13493279999999999</v>
      </c>
      <c r="AJ220" s="158">
        <f t="shared" si="61"/>
        <v>0.16601303538823531</v>
      </c>
      <c r="AK220" s="158">
        <f t="shared" si="62"/>
        <v>9.8624811011546338</v>
      </c>
      <c r="AL220" s="158">
        <f t="shared" si="63"/>
        <v>12.134191420186838</v>
      </c>
      <c r="AM220" s="158">
        <f t="shared" si="64"/>
        <v>4.9312405505773172E-3</v>
      </c>
      <c r="AN220" s="158">
        <f t="shared" si="65"/>
        <v>6.0670957100934187E-3</v>
      </c>
      <c r="AO220" s="158">
        <f t="shared" si="66"/>
        <v>4.5357550584210161E-3</v>
      </c>
      <c r="AP220" s="157"/>
      <c r="AS220" s="44"/>
    </row>
    <row r="221" spans="1:45" s="47" customFormat="1" x14ac:dyDescent="0.35">
      <c r="A221" s="157">
        <v>220</v>
      </c>
      <c r="B221" s="157">
        <v>4082</v>
      </c>
      <c r="C221" s="157" t="s">
        <v>164</v>
      </c>
      <c r="D221" s="157" t="s">
        <v>9</v>
      </c>
      <c r="E221" s="157">
        <v>1995</v>
      </c>
      <c r="F221" s="157">
        <v>78</v>
      </c>
      <c r="G221" s="157">
        <v>342</v>
      </c>
      <c r="H221" s="157" t="s">
        <v>766</v>
      </c>
      <c r="I221" s="157">
        <f t="shared" si="51"/>
        <v>100</v>
      </c>
      <c r="J221" s="157">
        <f>IF(D221="Electric","--",IF(D221="Diesel",VLOOKUP(C221,[2]ORDLF!A:B,2,FALSE),""))</f>
        <v>0.34</v>
      </c>
      <c r="K221" s="157" t="str">
        <f>IF(D221="Electric","--",IF(D221="Gasoline",VLOOKUP(C221,LSILF!A:C,3,FALSE),""))</f>
        <v/>
      </c>
      <c r="L221" s="158">
        <f t="shared" si="67"/>
        <v>0.34</v>
      </c>
      <c r="M221" s="157" cm="1">
        <f t="array" ref="M221">IF(D221="Electric","--",IF(D221="Diesel",_xlfn._xlws.FILTER(DIESCH[CH Cap],(DIESCH[HP Bin]=I221)),""))</f>
        <v>12000</v>
      </c>
      <c r="N221" s="157" t="str" cm="1">
        <f t="array" ref="N221">IF(D221="Electric","--",IF(D221="Gasoline",_xlfn._xlws.FILTER(LSICH[CH Cap],(LSICH[Fuel Type]=D221)*(LSICH[MY]=E221)),""))</f>
        <v/>
      </c>
      <c r="O221" s="157">
        <f t="shared" si="52"/>
        <v>12000</v>
      </c>
      <c r="P221" s="157">
        <f t="shared" si="53"/>
        <v>7524</v>
      </c>
      <c r="Q221" s="157" cm="1">
        <f t="array" ref="Q221">IF(D221="Electric","--",IF(D221="Diesel",_xlfn._xlws.FILTER(ORDEF[HC-ZH (g/hp-hr)],(ORDEF[HP]=I221)*(ORDEF[Model_Year]=E221)),""))</f>
        <v>0.99</v>
      </c>
      <c r="R221" s="157" t="str" cm="1">
        <f t="array" ref="R221">IF(D221="Electric","--",IF(D221="Gasoline",_xlfn._xlws.FILTER(LSIEF[HC-ZH (g/hp-hr)],(LSIEF[Fuel]=D221)*(LSIEF[HP Bin]=I221)*(LSIEF[Model Year]=E221)),""))</f>
        <v/>
      </c>
      <c r="S221" s="158">
        <f t="shared" si="54"/>
        <v>0.99</v>
      </c>
      <c r="T221" s="159" cm="1">
        <f t="array" ref="T221">IF(D221="Electric","--",IF(D221="Diesel",_xlfn._xlws.FILTER(ORDEF[HCDR],(ORDEF[HP]=I221)*(ORDEF[Model_Year]=E221),),""))</f>
        <v>4.5800000000000002E-5</v>
      </c>
      <c r="U221" s="159" t="str" cm="1">
        <f t="array" ref="U221">IF(D221="Electric","--",IF(D221="Gasoline",_xlfn._xlws.FILTER(LSIEF[HC DR],(LSIEF[Fuel]=D221)*(LSIEF[HP Bin]=I221)*(LSIEF[Model Year]=E221)),""))</f>
        <v/>
      </c>
      <c r="V221" s="159">
        <f t="shared" si="55"/>
        <v>4.5800000000000002E-5</v>
      </c>
      <c r="W221" s="158" cm="1">
        <f t="array" ref="W221">IF(D221="Electric","--",IF(D221="Diesel",_xlfn._xlws.FILTER(ORDEF[NOXzh],(ORDEF[HP]=I221)*(ORDEF[Model_Year]=E221)),""))</f>
        <v>8.3019999999999996</v>
      </c>
      <c r="X221" s="158" t="str" cm="1">
        <f t="array" ref="X221">IF(D221="Electric","--",IF(D221="Gasoline",_xlfn._xlws.FILTER(LSIEF[NOX-ZH (g/hp-hr)],(LSIEF[Fuel]=D221)*(LSIEF[HP Bin]=I221)*(LSIEF[Model Year]=E221)),""))</f>
        <v/>
      </c>
      <c r="Y221" s="158">
        <f t="shared" si="56"/>
        <v>8.3019999999999996</v>
      </c>
      <c r="Z221" s="159" cm="1">
        <f t="array" ref="Z221">IF(D221="Electric","--",IF(D221="Diesel",_xlfn._xlws.FILTER(ORDEF[NOXdr],(ORDEF[HP]=I221)*(ORDEF[Model_Year]=E221)),""))</f>
        <v>1.92E-4</v>
      </c>
      <c r="AA221" s="159" t="str" cm="1">
        <f t="array" ref="AA221">IF(E221="Electric","--",IF(D221="Gasoline",_xlfn._xlws.FILTER(LSIEF[NOX DR],(LSIEF[Fuel]=D221)*(LSIEF[HP Bin]=I221)*(LSIEF[Model Year]=E221)),""))</f>
        <v/>
      </c>
      <c r="AB221" s="159">
        <f t="shared" si="57"/>
        <v>1.92E-4</v>
      </c>
      <c r="AC221" s="158" cm="1">
        <f t="array" ref="AC221">IF(D221="Electric","--",IF(D221="Diesel",_xlfn._xlws.FILTER(DFCF[Fuel_HC],(DFCF[MY]=E221)),""))</f>
        <v>0.9</v>
      </c>
      <c r="AD221" s="158" t="str" cm="1">
        <f t="array" ref="AD221">IF(D221="Electric","--",IF(D221="Gasoline",_xlfn._xlws.FILTER(GFCF[Fuel_HC],(GFCF[MY]=E221)),""))</f>
        <v/>
      </c>
      <c r="AE221" s="158">
        <f t="shared" si="58"/>
        <v>0.9</v>
      </c>
      <c r="AF221" s="157" cm="1">
        <f t="array" ref="AF221">IF(D221="Electric","--",IF(D221="Diesel",_xlfn._xlws.FILTER(DFCF[Fuel_NOX],(DFCF[MY]=E221)),""))</f>
        <v>0.93</v>
      </c>
      <c r="AG221" s="157" t="str" cm="1">
        <f t="array" ref="AG221">IF(D221="Electric","--",IF(D221="Gasoline",_xlfn._xlws.FILTER(GFCF[Fuel_NOX],(GFCF[MY]=E221)),""))</f>
        <v/>
      </c>
      <c r="AH221" s="157">
        <f t="shared" si="59"/>
        <v>0.93</v>
      </c>
      <c r="AI221" s="158">
        <f t="shared" si="60"/>
        <v>1.20113928</v>
      </c>
      <c r="AJ221" s="158">
        <f t="shared" si="61"/>
        <v>9.0643454400000003</v>
      </c>
      <c r="AK221" s="158">
        <f t="shared" si="62"/>
        <v>24.017469886707307</v>
      </c>
      <c r="AL221" s="158">
        <f t="shared" si="63"/>
        <v>181.24679400036999</v>
      </c>
      <c r="AM221" s="158">
        <f t="shared" si="64"/>
        <v>1.2008734943353654E-2</v>
      </c>
      <c r="AN221" s="158">
        <f t="shared" si="65"/>
        <v>9.0623397000184985E-2</v>
      </c>
      <c r="AO221" s="158">
        <f t="shared" si="66"/>
        <v>1.4530569281457921E-2</v>
      </c>
      <c r="AP221" s="157"/>
      <c r="AS221" s="44"/>
    </row>
    <row r="222" spans="1:45" s="47" customFormat="1" x14ac:dyDescent="0.35">
      <c r="A222" s="157">
        <v>221</v>
      </c>
      <c r="B222" s="157" t="s">
        <v>165</v>
      </c>
      <c r="C222" s="157" t="s">
        <v>164</v>
      </c>
      <c r="D222" s="157" t="s">
        <v>9</v>
      </c>
      <c r="E222" s="157">
        <v>1998</v>
      </c>
      <c r="F222" s="157">
        <v>138</v>
      </c>
      <c r="G222" s="157">
        <v>468</v>
      </c>
      <c r="H222" s="157" t="s">
        <v>766</v>
      </c>
      <c r="I222" s="157">
        <f t="shared" si="51"/>
        <v>175</v>
      </c>
      <c r="J222" s="157">
        <f>IF(D222="Electric","--",IF(D222="Diesel",VLOOKUP(C222,[2]ORDLF!A:B,2,FALSE),""))</f>
        <v>0.34</v>
      </c>
      <c r="K222" s="157" t="str">
        <f>IF(D222="Electric","--",IF(D222="Gasoline",VLOOKUP(C222,LSILF!A:C,3,FALSE),""))</f>
        <v/>
      </c>
      <c r="L222" s="158">
        <f t="shared" si="67"/>
        <v>0.34</v>
      </c>
      <c r="M222" s="157" cm="1">
        <f t="array" ref="M222">IF(D222="Electric","--",IF(D222="Diesel",_xlfn._xlws.FILTER(DIESCH[CH Cap],(DIESCH[HP Bin]=I222)),""))</f>
        <v>12000</v>
      </c>
      <c r="N222" s="157" t="str" cm="1">
        <f t="array" ref="N222">IF(D222="Electric","--",IF(D222="Gasoline",_xlfn._xlws.FILTER(LSICH[CH Cap],(LSICH[Fuel Type]=D222)*(LSICH[MY]=E222)),""))</f>
        <v/>
      </c>
      <c r="O222" s="157">
        <f t="shared" si="52"/>
        <v>12000</v>
      </c>
      <c r="P222" s="157">
        <f t="shared" si="53"/>
        <v>8892</v>
      </c>
      <c r="Q222" s="157" cm="1">
        <f t="array" ref="Q222">IF(D222="Electric","--",IF(D222="Diesel",_xlfn._xlws.FILTER(ORDEF[HC-ZH (g/hp-hr)],(ORDEF[HP]=I222)*(ORDEF[Model_Year]=E222)),""))</f>
        <v>0.68</v>
      </c>
      <c r="R222" s="157" t="str" cm="1">
        <f t="array" ref="R222">IF(D222="Electric","--",IF(D222="Gasoline",_xlfn._xlws.FILTER(LSIEF[HC-ZH (g/hp-hr)],(LSIEF[Fuel]=D222)*(LSIEF[HP Bin]=I222)*(LSIEF[Model Year]=E222)),""))</f>
        <v/>
      </c>
      <c r="S222" s="158">
        <f t="shared" si="54"/>
        <v>0.68</v>
      </c>
      <c r="T222" s="159" cm="1">
        <f t="array" ref="T222">IF(D222="Electric","--",IF(D222="Diesel",_xlfn._xlws.FILTER(ORDEF[HCDR],(ORDEF[HP]=I222)*(ORDEF[Model_Year]=E222),),""))</f>
        <v>3.15E-5</v>
      </c>
      <c r="U222" s="159" t="str" cm="1">
        <f t="array" ref="U222">IF(D222="Electric","--",IF(D222="Gasoline",_xlfn._xlws.FILTER(LSIEF[HC DR],(LSIEF[Fuel]=D222)*(LSIEF[HP Bin]=I222)*(LSIEF[Model Year]=E222)),""))</f>
        <v/>
      </c>
      <c r="V222" s="159">
        <f t="shared" si="55"/>
        <v>3.15E-5</v>
      </c>
      <c r="W222" s="158" cm="1">
        <f t="array" ref="W222">IF(D222="Electric","--",IF(D222="Diesel",_xlfn._xlws.FILTER(ORDEF[NOXzh],(ORDEF[HP]=I222)*(ORDEF[Model_Year]=E222)),""))</f>
        <v>5.8922460000000001</v>
      </c>
      <c r="X222" s="158" t="str" cm="1">
        <f t="array" ref="X222">IF(D222="Electric","--",IF(D222="Gasoline",_xlfn._xlws.FILTER(LSIEF[NOX-ZH (g/hp-hr)],(LSIEF[Fuel]=D222)*(LSIEF[HP Bin]=I222)*(LSIEF[Model Year]=E222)),""))</f>
        <v/>
      </c>
      <c r="Y222" s="158">
        <f t="shared" si="56"/>
        <v>5.8922460000000001</v>
      </c>
      <c r="Z222" s="159" cm="1">
        <f t="array" ref="Z222">IF(D222="Electric","--",IF(D222="Diesel",_xlfn._xlws.FILTER(ORDEF[NOXdr],(ORDEF[HP]=I222)*(ORDEF[Model_Year]=E222)),""))</f>
        <v>1.37E-4</v>
      </c>
      <c r="AA222" s="159" t="str" cm="1">
        <f t="array" ref="AA222">IF(E222="Electric","--",IF(D222="Gasoline",_xlfn._xlws.FILTER(LSIEF[NOX DR],(LSIEF[Fuel]=D222)*(LSIEF[HP Bin]=I222)*(LSIEF[Model Year]=E222)),""))</f>
        <v/>
      </c>
      <c r="AB222" s="159">
        <f t="shared" si="57"/>
        <v>1.37E-4</v>
      </c>
      <c r="AC222" s="158" cm="1">
        <f t="array" ref="AC222">IF(D222="Electric","--",IF(D222="Diesel",_xlfn._xlws.FILTER(DFCF[Fuel_HC],(DFCF[MY]=E222)),""))</f>
        <v>0.9</v>
      </c>
      <c r="AD222" s="158" t="str" cm="1">
        <f t="array" ref="AD222">IF(D222="Electric","--",IF(D222="Gasoline",_xlfn._xlws.FILTER(GFCF[Fuel_HC],(GFCF[MY]=E222)),""))</f>
        <v/>
      </c>
      <c r="AE222" s="158">
        <f t="shared" si="58"/>
        <v>0.9</v>
      </c>
      <c r="AF222" s="157" cm="1">
        <f t="array" ref="AF222">IF(D222="Electric","--",IF(D222="Diesel",_xlfn._xlws.FILTER(DFCF[Fuel_NOX],(DFCF[MY]=E222)),""))</f>
        <v>0.93</v>
      </c>
      <c r="AG222" s="157" t="str" cm="1">
        <f t="array" ref="AG222">IF(D222="Electric","--",IF(D222="Gasoline",_xlfn._xlws.FILTER(GFCF[Fuel_NOX],(GFCF[MY]=E222)),""))</f>
        <v/>
      </c>
      <c r="AH222" s="157">
        <f t="shared" si="59"/>
        <v>0.93</v>
      </c>
      <c r="AI222" s="158">
        <f t="shared" si="60"/>
        <v>0.86408820000000008</v>
      </c>
      <c r="AJ222" s="158">
        <f t="shared" si="61"/>
        <v>6.6127185000000006</v>
      </c>
      <c r="AK222" s="158">
        <f t="shared" si="62"/>
        <v>41.830801926831363</v>
      </c>
      <c r="AL222" s="158">
        <f t="shared" si="63"/>
        <v>320.12393847224553</v>
      </c>
      <c r="AM222" s="158">
        <f t="shared" si="64"/>
        <v>2.0915400963415685E-2</v>
      </c>
      <c r="AN222" s="158">
        <f t="shared" si="65"/>
        <v>0.16006196923612279</v>
      </c>
      <c r="AO222" s="158">
        <f t="shared" si="66"/>
        <v>2.5307635165732978E-2</v>
      </c>
      <c r="AP222" s="157"/>
      <c r="AS222" s="44"/>
    </row>
    <row r="223" spans="1:45" s="47" customFormat="1" x14ac:dyDescent="0.35">
      <c r="A223" s="157">
        <v>222</v>
      </c>
      <c r="B223" s="157">
        <v>48196</v>
      </c>
      <c r="C223" s="157" t="s">
        <v>164</v>
      </c>
      <c r="D223" s="157" t="s">
        <v>9</v>
      </c>
      <c r="E223" s="157">
        <v>2000</v>
      </c>
      <c r="F223" s="157">
        <v>16</v>
      </c>
      <c r="G223" s="157">
        <v>529.09090909090912</v>
      </c>
      <c r="H223" s="157" t="s">
        <v>766</v>
      </c>
      <c r="I223" s="157">
        <f t="shared" si="51"/>
        <v>25</v>
      </c>
      <c r="J223" s="157">
        <f>IF(D223="Electric","--",IF(D223="Diesel",VLOOKUP(C223,[2]ORDLF!A:B,2,FALSE),""))</f>
        <v>0.34</v>
      </c>
      <c r="K223" s="157" t="str">
        <f>IF(D223="Electric","--",IF(D223="Gasoline",VLOOKUP(C223,LSILF!A:C,3,FALSE),""))</f>
        <v/>
      </c>
      <c r="L223" s="158">
        <f t="shared" si="67"/>
        <v>0.34</v>
      </c>
      <c r="M223" s="157" cm="1">
        <f t="array" ref="M223">IF(D223="Electric","--",IF(D223="Diesel",_xlfn._xlws.FILTER(DIESCH[CH Cap],(DIESCH[HP Bin]=I223)),""))</f>
        <v>5000</v>
      </c>
      <c r="N223" s="157" t="str" cm="1">
        <f t="array" ref="N223">IF(D223="Electric","--",IF(D223="Gasoline",_xlfn._xlws.FILTER(LSICH[CH Cap],(LSICH[Fuel Type]=D223)*(LSICH[MY]=E223)),""))</f>
        <v/>
      </c>
      <c r="O223" s="157">
        <f t="shared" si="52"/>
        <v>5000</v>
      </c>
      <c r="P223" s="157">
        <f t="shared" si="53"/>
        <v>8994.5454545454559</v>
      </c>
      <c r="Q223" s="157" cm="1">
        <f t="array" ref="Q223">IF(D223="Electric","--",IF(D223="Diesel",_xlfn._xlws.FILTER(ORDEF[HC-ZH (g/hp-hr)],(ORDEF[HP]=I223)*(ORDEF[Model_Year]=E223)),""))</f>
        <v>1.45</v>
      </c>
      <c r="R223" s="157" t="str" cm="1">
        <f t="array" ref="R223">IF(D223="Electric","--",IF(D223="Gasoline",_xlfn._xlws.FILTER(LSIEF[HC-ZH (g/hp-hr)],(LSIEF[Fuel]=D223)*(LSIEF[HP Bin]=I223)*(LSIEF[Model Year]=E223)),""))</f>
        <v/>
      </c>
      <c r="S223" s="158">
        <f t="shared" si="54"/>
        <v>1.45</v>
      </c>
      <c r="T223" s="159" cm="1">
        <f t="array" ref="T223">IF(D223="Electric","--",IF(D223="Diesel",_xlfn._xlws.FILTER(ORDEF[HCDR],(ORDEF[HP]=I223)*(ORDEF[Model_Year]=E223),),""))</f>
        <v>1.85E-4</v>
      </c>
      <c r="U223" s="159" t="str" cm="1">
        <f t="array" ref="U223">IF(D223="Electric","--",IF(D223="Gasoline",_xlfn._xlws.FILTER(LSIEF[HC DR],(LSIEF[Fuel]=D223)*(LSIEF[HP Bin]=I223)*(LSIEF[Model Year]=E223)),""))</f>
        <v/>
      </c>
      <c r="V223" s="159">
        <f t="shared" si="55"/>
        <v>1.85E-4</v>
      </c>
      <c r="W223" s="158" cm="1">
        <f t="array" ref="W223">IF(D223="Electric","--",IF(D223="Diesel",_xlfn._xlws.FILTER(ORDEF[NOXzh],(ORDEF[HP]=I223)*(ORDEF[Model_Year]=E223)),""))</f>
        <v>5.6852960000000001</v>
      </c>
      <c r="X223" s="158" t="str" cm="1">
        <f t="array" ref="X223">IF(D223="Electric","--",IF(D223="Gasoline",_xlfn._xlws.FILTER(LSIEF[NOX-ZH (g/hp-hr)],(LSIEF[Fuel]=D223)*(LSIEF[HP Bin]=I223)*(LSIEF[Model Year]=E223)),""))</f>
        <v/>
      </c>
      <c r="Y223" s="158">
        <f t="shared" si="56"/>
        <v>5.6852960000000001</v>
      </c>
      <c r="Z223" s="159" cm="1">
        <f t="array" ref="Z223">IF(D223="Electric","--",IF(D223="Diesel",_xlfn._xlws.FILTER(ORDEF[NOXdr],(ORDEF[HP]=I223)*(ORDEF[Model_Year]=E223)),""))</f>
        <v>0</v>
      </c>
      <c r="AA223" s="159" t="str" cm="1">
        <f t="array" ref="AA223">IF(E223="Electric","--",IF(D223="Gasoline",_xlfn._xlws.FILTER(LSIEF[NOX DR],(LSIEF[Fuel]=D223)*(LSIEF[HP Bin]=I223)*(LSIEF[Model Year]=E223)),""))</f>
        <v/>
      </c>
      <c r="AB223" s="159">
        <f t="shared" si="57"/>
        <v>0</v>
      </c>
      <c r="AC223" s="158" cm="1">
        <f t="array" ref="AC223">IF(D223="Electric","--",IF(D223="Diesel",_xlfn._xlws.FILTER(DFCF[Fuel_HC],(DFCF[MY]=E223)),""))</f>
        <v>0.9</v>
      </c>
      <c r="AD223" s="158" t="str" cm="1">
        <f t="array" ref="AD223">IF(D223="Electric","--",IF(D223="Gasoline",_xlfn._xlws.FILTER(GFCF[Fuel_HC],(GFCF[MY]=E223)),""))</f>
        <v/>
      </c>
      <c r="AE223" s="158">
        <f t="shared" si="58"/>
        <v>0.9</v>
      </c>
      <c r="AF223" s="157" cm="1">
        <f t="array" ref="AF223">IF(D223="Electric","--",IF(D223="Diesel",_xlfn._xlws.FILTER(DFCF[Fuel_NOX],(DFCF[MY]=E223)),""))</f>
        <v>0.93</v>
      </c>
      <c r="AG223" s="157" t="str" cm="1">
        <f t="array" ref="AG223">IF(D223="Electric","--",IF(D223="Gasoline",_xlfn._xlws.FILTER(GFCF[Fuel_NOX],(GFCF[MY]=E223)),""))</f>
        <v/>
      </c>
      <c r="AH223" s="157">
        <f t="shared" si="59"/>
        <v>0.93</v>
      </c>
      <c r="AI223" s="158">
        <f t="shared" si="60"/>
        <v>2.1375000000000002</v>
      </c>
      <c r="AJ223" s="158">
        <f t="shared" si="61"/>
        <v>5.2873252800000001</v>
      </c>
      <c r="AK223" s="158">
        <f t="shared" si="62"/>
        <v>13.563431613519187</v>
      </c>
      <c r="AL223" s="158">
        <f t="shared" si="63"/>
        <v>33.550537943256693</v>
      </c>
      <c r="AM223" s="158">
        <f t="shared" si="64"/>
        <v>6.7817158067595938E-3</v>
      </c>
      <c r="AN223" s="158">
        <f t="shared" si="65"/>
        <v>1.6775268971628347E-2</v>
      </c>
      <c r="AO223" s="158">
        <f t="shared" si="66"/>
        <v>8.2058761261791079E-3</v>
      </c>
      <c r="AP223" s="157" t="s">
        <v>679</v>
      </c>
      <c r="AS223" s="44"/>
    </row>
    <row r="224" spans="1:45" s="47" customFormat="1" x14ac:dyDescent="0.35">
      <c r="A224" s="157">
        <v>223</v>
      </c>
      <c r="B224" s="157">
        <v>48198</v>
      </c>
      <c r="C224" s="157" t="s">
        <v>164</v>
      </c>
      <c r="D224" s="157" t="s">
        <v>9</v>
      </c>
      <c r="E224" s="157">
        <v>2000</v>
      </c>
      <c r="F224" s="157">
        <v>16</v>
      </c>
      <c r="G224" s="157">
        <v>529.09090909090912</v>
      </c>
      <c r="H224" s="157" t="s">
        <v>766</v>
      </c>
      <c r="I224" s="157">
        <f t="shared" si="51"/>
        <v>25</v>
      </c>
      <c r="J224" s="157">
        <f>IF(D224="Electric","--",IF(D224="Diesel",VLOOKUP(C224,[2]ORDLF!A:B,2,FALSE),""))</f>
        <v>0.34</v>
      </c>
      <c r="K224" s="157" t="str">
        <f>IF(D224="Electric","--",IF(D224="Gasoline",VLOOKUP(C224,LSILF!A:C,3,FALSE),""))</f>
        <v/>
      </c>
      <c r="L224" s="158">
        <f t="shared" si="67"/>
        <v>0.34</v>
      </c>
      <c r="M224" s="157" cm="1">
        <f t="array" ref="M224">IF(D224="Electric","--",IF(D224="Diesel",_xlfn._xlws.FILTER(DIESCH[CH Cap],(DIESCH[HP Bin]=I224)),""))</f>
        <v>5000</v>
      </c>
      <c r="N224" s="157" t="str" cm="1">
        <f t="array" ref="N224">IF(D224="Electric","--",IF(D224="Gasoline",_xlfn._xlws.FILTER(LSICH[CH Cap],(LSICH[Fuel Type]=D224)*(LSICH[MY]=E224)),""))</f>
        <v/>
      </c>
      <c r="O224" s="157">
        <f t="shared" si="52"/>
        <v>5000</v>
      </c>
      <c r="P224" s="157">
        <f t="shared" si="53"/>
        <v>8994.5454545454559</v>
      </c>
      <c r="Q224" s="157" cm="1">
        <f t="array" ref="Q224">IF(D224="Electric","--",IF(D224="Diesel",_xlfn._xlws.FILTER(ORDEF[HC-ZH (g/hp-hr)],(ORDEF[HP]=I224)*(ORDEF[Model_Year]=E224)),""))</f>
        <v>1.45</v>
      </c>
      <c r="R224" s="157" t="str" cm="1">
        <f t="array" ref="R224">IF(D224="Electric","--",IF(D224="Gasoline",_xlfn._xlws.FILTER(LSIEF[HC-ZH (g/hp-hr)],(LSIEF[Fuel]=D224)*(LSIEF[HP Bin]=I224)*(LSIEF[Model Year]=E224)),""))</f>
        <v/>
      </c>
      <c r="S224" s="158">
        <f t="shared" si="54"/>
        <v>1.45</v>
      </c>
      <c r="T224" s="159" cm="1">
        <f t="array" ref="T224">IF(D224="Electric","--",IF(D224="Diesel",_xlfn._xlws.FILTER(ORDEF[HCDR],(ORDEF[HP]=I224)*(ORDEF[Model_Year]=E224),),""))</f>
        <v>1.85E-4</v>
      </c>
      <c r="U224" s="159" t="str" cm="1">
        <f t="array" ref="U224">IF(D224="Electric","--",IF(D224="Gasoline",_xlfn._xlws.FILTER(LSIEF[HC DR],(LSIEF[Fuel]=D224)*(LSIEF[HP Bin]=I224)*(LSIEF[Model Year]=E224)),""))</f>
        <v/>
      </c>
      <c r="V224" s="159">
        <f t="shared" si="55"/>
        <v>1.85E-4</v>
      </c>
      <c r="W224" s="158" cm="1">
        <f t="array" ref="W224">IF(D224="Electric","--",IF(D224="Diesel",_xlfn._xlws.FILTER(ORDEF[NOXzh],(ORDEF[HP]=I224)*(ORDEF[Model_Year]=E224)),""))</f>
        <v>5.6852960000000001</v>
      </c>
      <c r="X224" s="158" t="str" cm="1">
        <f t="array" ref="X224">IF(D224="Electric","--",IF(D224="Gasoline",_xlfn._xlws.FILTER(LSIEF[NOX-ZH (g/hp-hr)],(LSIEF[Fuel]=D224)*(LSIEF[HP Bin]=I224)*(LSIEF[Model Year]=E224)),""))</f>
        <v/>
      </c>
      <c r="Y224" s="158">
        <f t="shared" si="56"/>
        <v>5.6852960000000001</v>
      </c>
      <c r="Z224" s="159" cm="1">
        <f t="array" ref="Z224">IF(D224="Electric","--",IF(D224="Diesel",_xlfn._xlws.FILTER(ORDEF[NOXdr],(ORDEF[HP]=I224)*(ORDEF[Model_Year]=E224)),""))</f>
        <v>0</v>
      </c>
      <c r="AA224" s="159" t="str" cm="1">
        <f t="array" ref="AA224">IF(E224="Electric","--",IF(D224="Gasoline",_xlfn._xlws.FILTER(LSIEF[NOX DR],(LSIEF[Fuel]=D224)*(LSIEF[HP Bin]=I224)*(LSIEF[Model Year]=E224)),""))</f>
        <v/>
      </c>
      <c r="AB224" s="159">
        <f t="shared" si="57"/>
        <v>0</v>
      </c>
      <c r="AC224" s="158" cm="1">
        <f t="array" ref="AC224">IF(D224="Electric","--",IF(D224="Diesel",_xlfn._xlws.FILTER(DFCF[Fuel_HC],(DFCF[MY]=E224)),""))</f>
        <v>0.9</v>
      </c>
      <c r="AD224" s="158" t="str" cm="1">
        <f t="array" ref="AD224">IF(D224="Electric","--",IF(D224="Gasoline",_xlfn._xlws.FILTER(GFCF[Fuel_HC],(GFCF[MY]=E224)),""))</f>
        <v/>
      </c>
      <c r="AE224" s="158">
        <f t="shared" si="58"/>
        <v>0.9</v>
      </c>
      <c r="AF224" s="157" cm="1">
        <f t="array" ref="AF224">IF(D224="Electric","--",IF(D224="Diesel",_xlfn._xlws.FILTER(DFCF[Fuel_NOX],(DFCF[MY]=E224)),""))</f>
        <v>0.93</v>
      </c>
      <c r="AG224" s="157" t="str" cm="1">
        <f t="array" ref="AG224">IF(D224="Electric","--",IF(D224="Gasoline",_xlfn._xlws.FILTER(GFCF[Fuel_NOX],(GFCF[MY]=E224)),""))</f>
        <v/>
      </c>
      <c r="AH224" s="157">
        <f t="shared" si="59"/>
        <v>0.93</v>
      </c>
      <c r="AI224" s="158">
        <f t="shared" si="60"/>
        <v>2.1375000000000002</v>
      </c>
      <c r="AJ224" s="158">
        <f t="shared" si="61"/>
        <v>5.2873252800000001</v>
      </c>
      <c r="AK224" s="158">
        <f t="shared" si="62"/>
        <v>13.563431613519187</v>
      </c>
      <c r="AL224" s="158">
        <f t="shared" si="63"/>
        <v>33.550537943256693</v>
      </c>
      <c r="AM224" s="158">
        <f t="shared" si="64"/>
        <v>6.7817158067595938E-3</v>
      </c>
      <c r="AN224" s="158">
        <f t="shared" si="65"/>
        <v>1.6775268971628347E-2</v>
      </c>
      <c r="AO224" s="158">
        <f t="shared" si="66"/>
        <v>8.2058761261791079E-3</v>
      </c>
      <c r="AP224" s="157" t="s">
        <v>679</v>
      </c>
      <c r="AS224" s="44"/>
    </row>
    <row r="225" spans="1:45" s="47" customFormat="1" x14ac:dyDescent="0.35">
      <c r="A225" s="157">
        <v>224</v>
      </c>
      <c r="B225" s="157" t="s">
        <v>166</v>
      </c>
      <c r="C225" s="157" t="s">
        <v>164</v>
      </c>
      <c r="D225" s="157" t="s">
        <v>9</v>
      </c>
      <c r="E225" s="157">
        <v>2000</v>
      </c>
      <c r="F225" s="157">
        <v>152</v>
      </c>
      <c r="G225" s="157">
        <v>529.09090909090912</v>
      </c>
      <c r="H225" s="157" t="s">
        <v>766</v>
      </c>
      <c r="I225" s="157">
        <f t="shared" si="51"/>
        <v>175</v>
      </c>
      <c r="J225" s="157">
        <f>IF(D225="Electric","--",IF(D225="Diesel",VLOOKUP(C225,[2]ORDLF!A:B,2,FALSE),""))</f>
        <v>0.34</v>
      </c>
      <c r="K225" s="157" t="str">
        <f>IF(D225="Electric","--",IF(D225="Gasoline",VLOOKUP(C225,LSILF!A:C,3,FALSE),""))</f>
        <v/>
      </c>
      <c r="L225" s="158">
        <f t="shared" si="67"/>
        <v>0.34</v>
      </c>
      <c r="M225" s="157" cm="1">
        <f t="array" ref="M225">IF(D225="Electric","--",IF(D225="Diesel",_xlfn._xlws.FILTER(DIESCH[CH Cap],(DIESCH[HP Bin]=I225)),""))</f>
        <v>12000</v>
      </c>
      <c r="N225" s="157" t="str" cm="1">
        <f t="array" ref="N225">IF(D225="Electric","--",IF(D225="Gasoline",_xlfn._xlws.FILTER(LSICH[CH Cap],(LSICH[Fuel Type]=D225)*(LSICH[MY]=E225)),""))</f>
        <v/>
      </c>
      <c r="O225" s="157">
        <f t="shared" si="52"/>
        <v>12000</v>
      </c>
      <c r="P225" s="157">
        <f t="shared" si="53"/>
        <v>8994.5454545454559</v>
      </c>
      <c r="Q225" s="157" cm="1">
        <f t="array" ref="Q225">IF(D225="Electric","--",IF(D225="Diesel",_xlfn._xlws.FILTER(ORDEF[HC-ZH (g/hp-hr)],(ORDEF[HP]=I225)*(ORDEF[Model_Year]=E225)),""))</f>
        <v>0.68</v>
      </c>
      <c r="R225" s="157" t="str" cm="1">
        <f t="array" ref="R225">IF(D225="Electric","--",IF(D225="Gasoline",_xlfn._xlws.FILTER(LSIEF[HC-ZH (g/hp-hr)],(LSIEF[Fuel]=D225)*(LSIEF[HP Bin]=I225)*(LSIEF[Model Year]=E225)),""))</f>
        <v/>
      </c>
      <c r="S225" s="158">
        <f t="shared" si="54"/>
        <v>0.68</v>
      </c>
      <c r="T225" s="159" cm="1">
        <f t="array" ref="T225">IF(D225="Electric","--",IF(D225="Diesel",_xlfn._xlws.FILTER(ORDEF[HCDR],(ORDEF[HP]=I225)*(ORDEF[Model_Year]=E225),),""))</f>
        <v>3.15E-5</v>
      </c>
      <c r="U225" s="159" t="str" cm="1">
        <f t="array" ref="U225">IF(D225="Electric","--",IF(D225="Gasoline",_xlfn._xlws.FILTER(LSIEF[HC DR],(LSIEF[Fuel]=D225)*(LSIEF[HP Bin]=I225)*(LSIEF[Model Year]=E225)),""))</f>
        <v/>
      </c>
      <c r="V225" s="159">
        <f t="shared" si="55"/>
        <v>3.15E-5</v>
      </c>
      <c r="W225" s="158" cm="1">
        <f t="array" ref="W225">IF(D225="Electric","--",IF(D225="Diesel",_xlfn._xlws.FILTER(ORDEF[NOXzh],(ORDEF[HP]=I225)*(ORDEF[Model_Year]=E225)),""))</f>
        <v>5.7724380000000002</v>
      </c>
      <c r="X225" s="158" t="str" cm="1">
        <f t="array" ref="X225">IF(D225="Electric","--",IF(D225="Gasoline",_xlfn._xlws.FILTER(LSIEF[NOX-ZH (g/hp-hr)],(LSIEF[Fuel]=D225)*(LSIEF[HP Bin]=I225)*(LSIEF[Model Year]=E225)),""))</f>
        <v/>
      </c>
      <c r="Y225" s="158">
        <f t="shared" si="56"/>
        <v>5.7724380000000002</v>
      </c>
      <c r="Z225" s="159" cm="1">
        <f t="array" ref="Z225">IF(D225="Electric","--",IF(D225="Diesel",_xlfn._xlws.FILTER(ORDEF[NOXdr],(ORDEF[HP]=I225)*(ORDEF[Model_Year]=E225)),""))</f>
        <v>1.34E-4</v>
      </c>
      <c r="AA225" s="159" t="str" cm="1">
        <f t="array" ref="AA225">IF(E225="Electric","--",IF(D225="Gasoline",_xlfn._xlws.FILTER(LSIEF[NOX DR],(LSIEF[Fuel]=D225)*(LSIEF[HP Bin]=I225)*(LSIEF[Model Year]=E225)),""))</f>
        <v/>
      </c>
      <c r="AB225" s="159">
        <f t="shared" si="57"/>
        <v>1.34E-4</v>
      </c>
      <c r="AC225" s="158" cm="1">
        <f t="array" ref="AC225">IF(D225="Electric","--",IF(D225="Diesel",_xlfn._xlws.FILTER(DFCF[Fuel_HC],(DFCF[MY]=E225)),""))</f>
        <v>0.9</v>
      </c>
      <c r="AD225" s="158" t="str" cm="1">
        <f t="array" ref="AD225">IF(D225="Electric","--",IF(D225="Gasoline",_xlfn._xlws.FILTER(GFCF[Fuel_HC],(GFCF[MY]=E225)),""))</f>
        <v/>
      </c>
      <c r="AE225" s="158">
        <f t="shared" si="58"/>
        <v>0.9</v>
      </c>
      <c r="AF225" s="157" cm="1">
        <f t="array" ref="AF225">IF(D225="Electric","--",IF(D225="Diesel",_xlfn._xlws.FILTER(DFCF[Fuel_NOX],(DFCF[MY]=E225)),""))</f>
        <v>0.93</v>
      </c>
      <c r="AG225" s="157" t="str" cm="1">
        <f t="array" ref="AG225">IF(D225="Electric","--",IF(D225="Gasoline",_xlfn._xlws.FILTER(GFCF[Fuel_NOX],(GFCF[MY]=E225)),""))</f>
        <v/>
      </c>
      <c r="AH225" s="157">
        <f t="shared" si="59"/>
        <v>0.93</v>
      </c>
      <c r="AI225" s="158">
        <f t="shared" si="60"/>
        <v>0.86699536363636376</v>
      </c>
      <c r="AJ225" s="158">
        <f t="shared" si="61"/>
        <v>6.4892675945454554</v>
      </c>
      <c r="AK225" s="158">
        <f t="shared" si="62"/>
        <v>52.264143661866747</v>
      </c>
      <c r="AL225" s="158">
        <f t="shared" si="63"/>
        <v>391.18549884641527</v>
      </c>
      <c r="AM225" s="158">
        <f t="shared" si="64"/>
        <v>2.6132071830933374E-2</v>
      </c>
      <c r="AN225" s="158">
        <f t="shared" si="65"/>
        <v>0.19559274942320765</v>
      </c>
      <c r="AO225" s="158">
        <f t="shared" si="66"/>
        <v>3.1619806915429378E-2</v>
      </c>
      <c r="AP225" s="157"/>
      <c r="AS225" s="44"/>
    </row>
    <row r="226" spans="1:45" s="47" customFormat="1" x14ac:dyDescent="0.35">
      <c r="A226" s="157">
        <v>225</v>
      </c>
      <c r="B226" s="157">
        <v>49200</v>
      </c>
      <c r="C226" s="157" t="s">
        <v>164</v>
      </c>
      <c r="D226" s="157" t="s">
        <v>9</v>
      </c>
      <c r="E226" s="157">
        <v>2001</v>
      </c>
      <c r="F226" s="157">
        <v>95</v>
      </c>
      <c r="G226" s="157">
        <v>529.09090909090912</v>
      </c>
      <c r="H226" s="157" t="s">
        <v>619</v>
      </c>
      <c r="I226" s="157">
        <f t="shared" si="51"/>
        <v>100</v>
      </c>
      <c r="J226" s="157">
        <f>IF(D226="Electric","--",IF(D226="Diesel",VLOOKUP(C226,[2]ORDLF!A:B,2,FALSE),""))</f>
        <v>0.34</v>
      </c>
      <c r="K226" s="157" t="str">
        <f>IF(D226="Electric","--",IF(D226="Gasoline",VLOOKUP(C226,LSILF!A:C,3,FALSE),""))</f>
        <v/>
      </c>
      <c r="L226" s="158">
        <f t="shared" si="67"/>
        <v>0.34</v>
      </c>
      <c r="M226" s="157" cm="1">
        <f t="array" ref="M226">IF(D226="Electric","--",IF(D226="Diesel",_xlfn._xlws.FILTER(DIESCH[CH Cap],(DIESCH[HP Bin]=I226)),""))</f>
        <v>12000</v>
      </c>
      <c r="N226" s="157" t="str" cm="1">
        <f t="array" ref="N226">IF(D226="Electric","--",IF(D226="Gasoline",_xlfn._xlws.FILTER(LSICH[CH Cap],(LSICH[Fuel Type]=D226)*(LSICH[MY]=E226)),""))</f>
        <v/>
      </c>
      <c r="O226" s="157">
        <f t="shared" si="52"/>
        <v>12000</v>
      </c>
      <c r="P226" s="157">
        <f t="shared" si="53"/>
        <v>8465.454545454546</v>
      </c>
      <c r="Q226" s="157" cm="1">
        <f t="array" ref="Q226">IF(D226="Electric","--",IF(D226="Diesel",_xlfn._xlws.FILTER(ORDEF[HC-ZH (g/hp-hr)],(ORDEF[HP]=I226)*(ORDEF[Model_Year]=E226)),""))</f>
        <v>0.99</v>
      </c>
      <c r="R226" s="157" t="str" cm="1">
        <f t="array" ref="R226">IF(D226="Electric","--",IF(D226="Gasoline",_xlfn._xlws.FILTER(LSIEF[HC-ZH (g/hp-hr)],(LSIEF[Fuel]=D226)*(LSIEF[HP Bin]=I226)*(LSIEF[Model Year]=E226)),""))</f>
        <v/>
      </c>
      <c r="S226" s="158">
        <f t="shared" si="54"/>
        <v>0.99</v>
      </c>
      <c r="T226" s="159" cm="1">
        <f t="array" ref="T226">IF(D226="Electric","--",IF(D226="Diesel",_xlfn._xlws.FILTER(ORDEF[HCDR],(ORDEF[HP]=I226)*(ORDEF[Model_Year]=E226),),""))</f>
        <v>4.5800000000000002E-5</v>
      </c>
      <c r="U226" s="159" t="str" cm="1">
        <f t="array" ref="U226">IF(D226="Electric","--",IF(D226="Gasoline",_xlfn._xlws.FILTER(LSIEF[HC DR],(LSIEF[Fuel]=D226)*(LSIEF[HP Bin]=I226)*(LSIEF[Model Year]=E226)),""))</f>
        <v/>
      </c>
      <c r="V226" s="159">
        <f t="shared" si="55"/>
        <v>4.5800000000000002E-5</v>
      </c>
      <c r="W226" s="158" cm="1">
        <f t="array" ref="W226">IF(D226="Electric","--",IF(D226="Diesel",_xlfn._xlws.FILTER(ORDEF[NOXzh],(ORDEF[HP]=I226)*(ORDEF[Model_Year]=E226)),""))</f>
        <v>5.5903470000000004</v>
      </c>
      <c r="X226" s="158" t="str" cm="1">
        <f t="array" ref="X226">IF(D226="Electric","--",IF(D226="Gasoline",_xlfn._xlws.FILTER(LSIEF[NOX-ZH (g/hp-hr)],(LSIEF[Fuel]=D226)*(LSIEF[HP Bin]=I226)*(LSIEF[Model Year]=E226)),""))</f>
        <v/>
      </c>
      <c r="Y226" s="158">
        <f t="shared" si="56"/>
        <v>5.5903470000000004</v>
      </c>
      <c r="Z226" s="159" cm="1">
        <f t="array" ref="Z226">IF(D226="Electric","--",IF(D226="Diesel",_xlfn._xlws.FILTER(ORDEF[NOXdr],(ORDEF[HP]=I226)*(ORDEF[Model_Year]=E226)),""))</f>
        <v>1.2999999999999999E-4</v>
      </c>
      <c r="AA226" s="159" t="str" cm="1">
        <f t="array" ref="AA226">IF(E226="Electric","--",IF(D226="Gasoline",_xlfn._xlws.FILTER(LSIEF[NOX DR],(LSIEF[Fuel]=D226)*(LSIEF[HP Bin]=I226)*(LSIEF[Model Year]=E226)),""))</f>
        <v/>
      </c>
      <c r="AB226" s="159">
        <f t="shared" si="57"/>
        <v>1.2999999999999999E-4</v>
      </c>
      <c r="AC226" s="158" cm="1">
        <f t="array" ref="AC226">IF(D226="Electric","--",IF(D226="Diesel",_xlfn._xlws.FILTER(DFCF[Fuel_HC],(DFCF[MY]=E226)),""))</f>
        <v>0.9</v>
      </c>
      <c r="AD226" s="158" t="str" cm="1">
        <f t="array" ref="AD226">IF(D226="Electric","--",IF(D226="Gasoline",_xlfn._xlws.FILTER(GFCF[Fuel_HC],(GFCF[MY]=E226)),""))</f>
        <v/>
      </c>
      <c r="AE226" s="158">
        <f t="shared" si="58"/>
        <v>0.9</v>
      </c>
      <c r="AF226" s="157" cm="1">
        <f t="array" ref="AF226">IF(D226="Electric","--",IF(D226="Diesel",_xlfn._xlws.FILTER(DFCF[Fuel_NOX],(DFCF[MY]=E226)),""))</f>
        <v>0.93</v>
      </c>
      <c r="AG226" s="157" t="str" cm="1">
        <f t="array" ref="AG226">IF(D226="Electric","--",IF(D226="Gasoline",_xlfn._xlws.FILTER(GFCF[Fuel_NOX],(GFCF[MY]=E226)),""))</f>
        <v/>
      </c>
      <c r="AH226" s="157">
        <f t="shared" si="59"/>
        <v>0.93</v>
      </c>
      <c r="AI226" s="158">
        <f t="shared" si="60"/>
        <v>1.2399460363636363</v>
      </c>
      <c r="AJ226" s="158">
        <f t="shared" si="61"/>
        <v>6.2224961645454551</v>
      </c>
      <c r="AK226" s="158">
        <f t="shared" si="62"/>
        <v>46.716453524089872</v>
      </c>
      <c r="AL226" s="158">
        <f t="shared" si="63"/>
        <v>234.44000331443803</v>
      </c>
      <c r="AM226" s="158">
        <f t="shared" si="64"/>
        <v>2.3358226762044937E-2</v>
      </c>
      <c r="AN226" s="158">
        <f t="shared" si="65"/>
        <v>0.11722000165721902</v>
      </c>
      <c r="AO226" s="158">
        <f t="shared" si="66"/>
        <v>2.8263454382074372E-2</v>
      </c>
      <c r="AP226" s="157"/>
      <c r="AS226" s="44"/>
    </row>
    <row r="227" spans="1:45" s="47" customFormat="1" x14ac:dyDescent="0.35">
      <c r="A227" s="157">
        <v>226</v>
      </c>
      <c r="B227" s="157" t="s">
        <v>167</v>
      </c>
      <c r="C227" s="157" t="s">
        <v>164</v>
      </c>
      <c r="D227" s="157" t="s">
        <v>9</v>
      </c>
      <c r="E227" s="157">
        <v>2001</v>
      </c>
      <c r="F227" s="157">
        <v>152</v>
      </c>
      <c r="G227" s="157">
        <v>529.09090909090912</v>
      </c>
      <c r="H227" s="157" t="s">
        <v>619</v>
      </c>
      <c r="I227" s="157">
        <f t="shared" si="51"/>
        <v>175</v>
      </c>
      <c r="J227" s="157">
        <f>IF(D227="Electric","--",IF(D227="Diesel",VLOOKUP(C227,[2]ORDLF!A:B,2,FALSE),""))</f>
        <v>0.34</v>
      </c>
      <c r="K227" s="157" t="str">
        <f>IF(D227="Electric","--",IF(D227="Gasoline",VLOOKUP(C227,LSILF!A:C,3,FALSE),""))</f>
        <v/>
      </c>
      <c r="L227" s="158">
        <f t="shared" si="67"/>
        <v>0.34</v>
      </c>
      <c r="M227" s="157" cm="1">
        <f t="array" ref="M227">IF(D227="Electric","--",IF(D227="Diesel",_xlfn._xlws.FILTER(DIESCH[CH Cap],(DIESCH[HP Bin]=I227)),""))</f>
        <v>12000</v>
      </c>
      <c r="N227" s="157" t="str" cm="1">
        <f t="array" ref="N227">IF(D227="Electric","--",IF(D227="Gasoline",_xlfn._xlws.FILTER(LSICH[CH Cap],(LSICH[Fuel Type]=D227)*(LSICH[MY]=E227)),""))</f>
        <v/>
      </c>
      <c r="O227" s="157">
        <f t="shared" si="52"/>
        <v>12000</v>
      </c>
      <c r="P227" s="157">
        <f t="shared" si="53"/>
        <v>8465.454545454546</v>
      </c>
      <c r="Q227" s="157" cm="1">
        <f t="array" ref="Q227">IF(D227="Electric","--",IF(D227="Diesel",_xlfn._xlws.FILTER(ORDEF[HC-ZH (g/hp-hr)],(ORDEF[HP]=I227)*(ORDEF[Model_Year]=E227)),""))</f>
        <v>0.68</v>
      </c>
      <c r="R227" s="157" t="str" cm="1">
        <f t="array" ref="R227">IF(D227="Electric","--",IF(D227="Gasoline",_xlfn._xlws.FILTER(LSIEF[HC-ZH (g/hp-hr)],(LSIEF[Fuel]=D227)*(LSIEF[HP Bin]=I227)*(LSIEF[Model Year]=E227)),""))</f>
        <v/>
      </c>
      <c r="S227" s="158">
        <f t="shared" si="54"/>
        <v>0.68</v>
      </c>
      <c r="T227" s="159" cm="1">
        <f t="array" ref="T227">IF(D227="Electric","--",IF(D227="Diesel",_xlfn._xlws.FILTER(ORDEF[HCDR],(ORDEF[HP]=I227)*(ORDEF[Model_Year]=E227),),""))</f>
        <v>3.15E-5</v>
      </c>
      <c r="U227" s="159" t="str" cm="1">
        <f t="array" ref="U227">IF(D227="Electric","--",IF(D227="Gasoline",_xlfn._xlws.FILTER(LSIEF[HC DR],(LSIEF[Fuel]=D227)*(LSIEF[HP Bin]=I227)*(LSIEF[Model Year]=E227)),""))</f>
        <v/>
      </c>
      <c r="V227" s="159">
        <f t="shared" si="55"/>
        <v>3.15E-5</v>
      </c>
      <c r="W227" s="158" cm="1">
        <f t="array" ref="W227">IF(D227="Electric","--",IF(D227="Diesel",_xlfn._xlws.FILTER(ORDEF[NOXzh],(ORDEF[HP]=I227)*(ORDEF[Model_Year]=E227)),""))</f>
        <v>5.6509340000000003</v>
      </c>
      <c r="X227" s="158" t="str" cm="1">
        <f t="array" ref="X227">IF(D227="Electric","--",IF(D227="Gasoline",_xlfn._xlws.FILTER(LSIEF[NOX-ZH (g/hp-hr)],(LSIEF[Fuel]=D227)*(LSIEF[HP Bin]=I227)*(LSIEF[Model Year]=E227)),""))</f>
        <v/>
      </c>
      <c r="Y227" s="158">
        <f t="shared" si="56"/>
        <v>5.6509340000000003</v>
      </c>
      <c r="Z227" s="159" cm="1">
        <f t="array" ref="Z227">IF(D227="Electric","--",IF(D227="Diesel",_xlfn._xlws.FILTER(ORDEF[NOXdr],(ORDEF[HP]=I227)*(ORDEF[Model_Year]=E227)),""))</f>
        <v>1.3100000000000001E-4</v>
      </c>
      <c r="AA227" s="159" t="str" cm="1">
        <f t="array" ref="AA227">IF(E227="Electric","--",IF(D227="Gasoline",_xlfn._xlws.FILTER(LSIEF[NOX DR],(LSIEF[Fuel]=D227)*(LSIEF[HP Bin]=I227)*(LSIEF[Model Year]=E227)),""))</f>
        <v/>
      </c>
      <c r="AB227" s="159">
        <f t="shared" si="57"/>
        <v>1.3100000000000001E-4</v>
      </c>
      <c r="AC227" s="158" cm="1">
        <f t="array" ref="AC227">IF(D227="Electric","--",IF(D227="Diesel",_xlfn._xlws.FILTER(DFCF[Fuel_HC],(DFCF[MY]=E227)),""))</f>
        <v>0.9</v>
      </c>
      <c r="AD227" s="158" t="str" cm="1">
        <f t="array" ref="AD227">IF(D227="Electric","--",IF(D227="Gasoline",_xlfn._xlws.FILTER(GFCF[Fuel_HC],(GFCF[MY]=E227)),""))</f>
        <v/>
      </c>
      <c r="AE227" s="158">
        <f t="shared" si="58"/>
        <v>0.9</v>
      </c>
      <c r="AF227" s="157" cm="1">
        <f t="array" ref="AF227">IF(D227="Electric","--",IF(D227="Diesel",_xlfn._xlws.FILTER(DFCF[Fuel_NOX],(DFCF[MY]=E227)),""))</f>
        <v>0.93</v>
      </c>
      <c r="AG227" s="157" t="str" cm="1">
        <f t="array" ref="AG227">IF(D227="Electric","--",IF(D227="Gasoline",_xlfn._xlws.FILTER(GFCF[Fuel_NOX],(GFCF[MY]=E227)),""))</f>
        <v/>
      </c>
      <c r="AH227" s="157">
        <f t="shared" si="59"/>
        <v>0.93</v>
      </c>
      <c r="AI227" s="158">
        <f t="shared" si="60"/>
        <v>0.85199563636363651</v>
      </c>
      <c r="AJ227" s="158">
        <f t="shared" si="61"/>
        <v>6.2867149472727277</v>
      </c>
      <c r="AK227" s="158">
        <f t="shared" si="62"/>
        <v>51.359931328155305</v>
      </c>
      <c r="AL227" s="158">
        <f t="shared" si="63"/>
        <v>378.97523671565563</v>
      </c>
      <c r="AM227" s="158">
        <f t="shared" si="64"/>
        <v>2.5679965664077653E-2</v>
      </c>
      <c r="AN227" s="158">
        <f t="shared" si="65"/>
        <v>0.18948761835782782</v>
      </c>
      <c r="AO227" s="158">
        <f t="shared" si="66"/>
        <v>3.1072758453533959E-2</v>
      </c>
      <c r="AP227" s="157"/>
      <c r="AS227" s="44"/>
    </row>
    <row r="228" spans="1:45" s="47" customFormat="1" x14ac:dyDescent="0.35">
      <c r="A228" s="157">
        <v>227</v>
      </c>
      <c r="B228" s="157" t="s">
        <v>168</v>
      </c>
      <c r="C228" s="157" t="s">
        <v>164</v>
      </c>
      <c r="D228" s="157" t="s">
        <v>9</v>
      </c>
      <c r="E228" s="157">
        <v>2001</v>
      </c>
      <c r="F228" s="157">
        <v>152</v>
      </c>
      <c r="G228" s="157">
        <v>529.09090909090912</v>
      </c>
      <c r="H228" s="157" t="s">
        <v>619</v>
      </c>
      <c r="I228" s="157">
        <f t="shared" si="51"/>
        <v>175</v>
      </c>
      <c r="J228" s="157">
        <f>IF(D228="Electric","--",IF(D228="Diesel",VLOOKUP(C228,[2]ORDLF!A:B,2,FALSE),""))</f>
        <v>0.34</v>
      </c>
      <c r="K228" s="157" t="str">
        <f>IF(D228="Electric","--",IF(D228="Gasoline",VLOOKUP(C228,LSILF!A:C,3,FALSE),""))</f>
        <v/>
      </c>
      <c r="L228" s="158">
        <f t="shared" si="67"/>
        <v>0.34</v>
      </c>
      <c r="M228" s="157" cm="1">
        <f t="array" ref="M228">IF(D228="Electric","--",IF(D228="Diesel",_xlfn._xlws.FILTER(DIESCH[CH Cap],(DIESCH[HP Bin]=I228)),""))</f>
        <v>12000</v>
      </c>
      <c r="N228" s="157" t="str" cm="1">
        <f t="array" ref="N228">IF(D228="Electric","--",IF(D228="Gasoline",_xlfn._xlws.FILTER(LSICH[CH Cap],(LSICH[Fuel Type]=D228)*(LSICH[MY]=E228)),""))</f>
        <v/>
      </c>
      <c r="O228" s="157">
        <f t="shared" si="52"/>
        <v>12000</v>
      </c>
      <c r="P228" s="157">
        <f t="shared" si="53"/>
        <v>8465.454545454546</v>
      </c>
      <c r="Q228" s="157" cm="1">
        <f t="array" ref="Q228">IF(D228="Electric","--",IF(D228="Diesel",_xlfn._xlws.FILTER(ORDEF[HC-ZH (g/hp-hr)],(ORDEF[HP]=I228)*(ORDEF[Model_Year]=E228)),""))</f>
        <v>0.68</v>
      </c>
      <c r="R228" s="157" t="str" cm="1">
        <f t="array" ref="R228">IF(D228="Electric","--",IF(D228="Gasoline",_xlfn._xlws.FILTER(LSIEF[HC-ZH (g/hp-hr)],(LSIEF[Fuel]=D228)*(LSIEF[HP Bin]=I228)*(LSIEF[Model Year]=E228)),""))</f>
        <v/>
      </c>
      <c r="S228" s="158">
        <f t="shared" si="54"/>
        <v>0.68</v>
      </c>
      <c r="T228" s="159" cm="1">
        <f t="array" ref="T228">IF(D228="Electric","--",IF(D228="Diesel",_xlfn._xlws.FILTER(ORDEF[HCDR],(ORDEF[HP]=I228)*(ORDEF[Model_Year]=E228),),""))</f>
        <v>3.15E-5</v>
      </c>
      <c r="U228" s="159" t="str" cm="1">
        <f t="array" ref="U228">IF(D228="Electric","--",IF(D228="Gasoline",_xlfn._xlws.FILTER(LSIEF[HC DR],(LSIEF[Fuel]=D228)*(LSIEF[HP Bin]=I228)*(LSIEF[Model Year]=E228)),""))</f>
        <v/>
      </c>
      <c r="V228" s="159">
        <f t="shared" si="55"/>
        <v>3.15E-5</v>
      </c>
      <c r="W228" s="158" cm="1">
        <f t="array" ref="W228">IF(D228="Electric","--",IF(D228="Diesel",_xlfn._xlws.FILTER(ORDEF[NOXzh],(ORDEF[HP]=I228)*(ORDEF[Model_Year]=E228)),""))</f>
        <v>5.6509340000000003</v>
      </c>
      <c r="X228" s="158" t="str" cm="1">
        <f t="array" ref="X228">IF(D228="Electric","--",IF(D228="Gasoline",_xlfn._xlws.FILTER(LSIEF[NOX-ZH (g/hp-hr)],(LSIEF[Fuel]=D228)*(LSIEF[HP Bin]=I228)*(LSIEF[Model Year]=E228)),""))</f>
        <v/>
      </c>
      <c r="Y228" s="158">
        <f t="shared" si="56"/>
        <v>5.6509340000000003</v>
      </c>
      <c r="Z228" s="159" cm="1">
        <f t="array" ref="Z228">IF(D228="Electric","--",IF(D228="Diesel",_xlfn._xlws.FILTER(ORDEF[NOXdr],(ORDEF[HP]=I228)*(ORDEF[Model_Year]=E228)),""))</f>
        <v>1.3100000000000001E-4</v>
      </c>
      <c r="AA228" s="159" t="str" cm="1">
        <f t="array" ref="AA228">IF(E228="Electric","--",IF(D228="Gasoline",_xlfn._xlws.FILTER(LSIEF[NOX DR],(LSIEF[Fuel]=D228)*(LSIEF[HP Bin]=I228)*(LSIEF[Model Year]=E228)),""))</f>
        <v/>
      </c>
      <c r="AB228" s="159">
        <f t="shared" si="57"/>
        <v>1.3100000000000001E-4</v>
      </c>
      <c r="AC228" s="158" cm="1">
        <f t="array" ref="AC228">IF(D228="Electric","--",IF(D228="Diesel",_xlfn._xlws.FILTER(DFCF[Fuel_HC],(DFCF[MY]=E228)),""))</f>
        <v>0.9</v>
      </c>
      <c r="AD228" s="158" t="str" cm="1">
        <f t="array" ref="AD228">IF(D228="Electric","--",IF(D228="Gasoline",_xlfn._xlws.FILTER(GFCF[Fuel_HC],(GFCF[MY]=E228)),""))</f>
        <v/>
      </c>
      <c r="AE228" s="158">
        <f t="shared" si="58"/>
        <v>0.9</v>
      </c>
      <c r="AF228" s="157" cm="1">
        <f t="array" ref="AF228">IF(D228="Electric","--",IF(D228="Diesel",_xlfn._xlws.FILTER(DFCF[Fuel_NOX],(DFCF[MY]=E228)),""))</f>
        <v>0.93</v>
      </c>
      <c r="AG228" s="157" t="str" cm="1">
        <f t="array" ref="AG228">IF(D228="Electric","--",IF(D228="Gasoline",_xlfn._xlws.FILTER(GFCF[Fuel_NOX],(GFCF[MY]=E228)),""))</f>
        <v/>
      </c>
      <c r="AH228" s="157">
        <f t="shared" si="59"/>
        <v>0.93</v>
      </c>
      <c r="AI228" s="158">
        <f t="shared" si="60"/>
        <v>0.85199563636363651</v>
      </c>
      <c r="AJ228" s="158">
        <f t="shared" si="61"/>
        <v>6.2867149472727277</v>
      </c>
      <c r="AK228" s="158">
        <f t="shared" si="62"/>
        <v>51.359931328155305</v>
      </c>
      <c r="AL228" s="158">
        <f t="shared" si="63"/>
        <v>378.97523671565563</v>
      </c>
      <c r="AM228" s="158">
        <f t="shared" si="64"/>
        <v>2.5679965664077653E-2</v>
      </c>
      <c r="AN228" s="158">
        <f t="shared" si="65"/>
        <v>0.18948761835782782</v>
      </c>
      <c r="AO228" s="158">
        <f t="shared" si="66"/>
        <v>3.1072758453533959E-2</v>
      </c>
      <c r="AP228" s="157"/>
      <c r="AS228" s="44"/>
    </row>
    <row r="229" spans="1:45" s="47" customFormat="1" x14ac:dyDescent="0.35">
      <c r="A229" s="157">
        <v>228</v>
      </c>
      <c r="B229" s="157" t="s">
        <v>169</v>
      </c>
      <c r="C229" s="157" t="s">
        <v>164</v>
      </c>
      <c r="D229" s="157" t="s">
        <v>9</v>
      </c>
      <c r="E229" s="157">
        <v>2001</v>
      </c>
      <c r="F229" s="157">
        <v>152</v>
      </c>
      <c r="G229" s="157">
        <v>529.09090909090912</v>
      </c>
      <c r="H229" s="157" t="s">
        <v>619</v>
      </c>
      <c r="I229" s="157">
        <f t="shared" si="51"/>
        <v>175</v>
      </c>
      <c r="J229" s="157">
        <f>IF(D229="Electric","--",IF(D229="Diesel",VLOOKUP(C229,[2]ORDLF!A:B,2,FALSE),""))</f>
        <v>0.34</v>
      </c>
      <c r="K229" s="157" t="str">
        <f>IF(D229="Electric","--",IF(D229="Gasoline",VLOOKUP(C229,LSILF!A:C,3,FALSE),""))</f>
        <v/>
      </c>
      <c r="L229" s="158">
        <f t="shared" si="67"/>
        <v>0.34</v>
      </c>
      <c r="M229" s="157" cm="1">
        <f t="array" ref="M229">IF(D229="Electric","--",IF(D229="Diesel",_xlfn._xlws.FILTER(DIESCH[CH Cap],(DIESCH[HP Bin]=I229)),""))</f>
        <v>12000</v>
      </c>
      <c r="N229" s="157" t="str" cm="1">
        <f t="array" ref="N229">IF(D229="Electric","--",IF(D229="Gasoline",_xlfn._xlws.FILTER(LSICH[CH Cap],(LSICH[Fuel Type]=D229)*(LSICH[MY]=E229)),""))</f>
        <v/>
      </c>
      <c r="O229" s="157">
        <f t="shared" si="52"/>
        <v>12000</v>
      </c>
      <c r="P229" s="157">
        <f t="shared" si="53"/>
        <v>8465.454545454546</v>
      </c>
      <c r="Q229" s="157" cm="1">
        <f t="array" ref="Q229">IF(D229="Electric","--",IF(D229="Diesel",_xlfn._xlws.FILTER(ORDEF[HC-ZH (g/hp-hr)],(ORDEF[HP]=I229)*(ORDEF[Model_Year]=E229)),""))</f>
        <v>0.68</v>
      </c>
      <c r="R229" s="157" t="str" cm="1">
        <f t="array" ref="R229">IF(D229="Electric","--",IF(D229="Gasoline",_xlfn._xlws.FILTER(LSIEF[HC-ZH (g/hp-hr)],(LSIEF[Fuel]=D229)*(LSIEF[HP Bin]=I229)*(LSIEF[Model Year]=E229)),""))</f>
        <v/>
      </c>
      <c r="S229" s="158">
        <f t="shared" si="54"/>
        <v>0.68</v>
      </c>
      <c r="T229" s="159" cm="1">
        <f t="array" ref="T229">IF(D229="Electric","--",IF(D229="Diesel",_xlfn._xlws.FILTER(ORDEF[HCDR],(ORDEF[HP]=I229)*(ORDEF[Model_Year]=E229),),""))</f>
        <v>3.15E-5</v>
      </c>
      <c r="U229" s="159" t="str" cm="1">
        <f t="array" ref="U229">IF(D229="Electric","--",IF(D229="Gasoline",_xlfn._xlws.FILTER(LSIEF[HC DR],(LSIEF[Fuel]=D229)*(LSIEF[HP Bin]=I229)*(LSIEF[Model Year]=E229)),""))</f>
        <v/>
      </c>
      <c r="V229" s="159">
        <f t="shared" si="55"/>
        <v>3.15E-5</v>
      </c>
      <c r="W229" s="158" cm="1">
        <f t="array" ref="W229">IF(D229="Electric","--",IF(D229="Diesel",_xlfn._xlws.FILTER(ORDEF[NOXzh],(ORDEF[HP]=I229)*(ORDEF[Model_Year]=E229)),""))</f>
        <v>5.6509340000000003</v>
      </c>
      <c r="X229" s="158" t="str" cm="1">
        <f t="array" ref="X229">IF(D229="Electric","--",IF(D229="Gasoline",_xlfn._xlws.FILTER(LSIEF[NOX-ZH (g/hp-hr)],(LSIEF[Fuel]=D229)*(LSIEF[HP Bin]=I229)*(LSIEF[Model Year]=E229)),""))</f>
        <v/>
      </c>
      <c r="Y229" s="158">
        <f t="shared" si="56"/>
        <v>5.6509340000000003</v>
      </c>
      <c r="Z229" s="159" cm="1">
        <f t="array" ref="Z229">IF(D229="Electric","--",IF(D229="Diesel",_xlfn._xlws.FILTER(ORDEF[NOXdr],(ORDEF[HP]=I229)*(ORDEF[Model_Year]=E229)),""))</f>
        <v>1.3100000000000001E-4</v>
      </c>
      <c r="AA229" s="159" t="str" cm="1">
        <f t="array" ref="AA229">IF(E229="Electric","--",IF(D229="Gasoline",_xlfn._xlws.FILTER(LSIEF[NOX DR],(LSIEF[Fuel]=D229)*(LSIEF[HP Bin]=I229)*(LSIEF[Model Year]=E229)),""))</f>
        <v/>
      </c>
      <c r="AB229" s="159">
        <f t="shared" si="57"/>
        <v>1.3100000000000001E-4</v>
      </c>
      <c r="AC229" s="158" cm="1">
        <f t="array" ref="AC229">IF(D229="Electric","--",IF(D229="Diesel",_xlfn._xlws.FILTER(DFCF[Fuel_HC],(DFCF[MY]=E229)),""))</f>
        <v>0.9</v>
      </c>
      <c r="AD229" s="158" t="str" cm="1">
        <f t="array" ref="AD229">IF(D229="Electric","--",IF(D229="Gasoline",_xlfn._xlws.FILTER(GFCF[Fuel_HC],(GFCF[MY]=E229)),""))</f>
        <v/>
      </c>
      <c r="AE229" s="158">
        <f t="shared" si="58"/>
        <v>0.9</v>
      </c>
      <c r="AF229" s="157" cm="1">
        <f t="array" ref="AF229">IF(D229="Electric","--",IF(D229="Diesel",_xlfn._xlws.FILTER(DFCF[Fuel_NOX],(DFCF[MY]=E229)),""))</f>
        <v>0.93</v>
      </c>
      <c r="AG229" s="157" t="str" cm="1">
        <f t="array" ref="AG229">IF(D229="Electric","--",IF(D229="Gasoline",_xlfn._xlws.FILTER(GFCF[Fuel_NOX],(GFCF[MY]=E229)),""))</f>
        <v/>
      </c>
      <c r="AH229" s="157">
        <f t="shared" si="59"/>
        <v>0.93</v>
      </c>
      <c r="AI229" s="158">
        <f t="shared" si="60"/>
        <v>0.85199563636363651</v>
      </c>
      <c r="AJ229" s="158">
        <f t="shared" si="61"/>
        <v>6.2867149472727277</v>
      </c>
      <c r="AK229" s="158">
        <f t="shared" si="62"/>
        <v>51.359931328155305</v>
      </c>
      <c r="AL229" s="158">
        <f t="shared" si="63"/>
        <v>378.97523671565563</v>
      </c>
      <c r="AM229" s="158">
        <f t="shared" si="64"/>
        <v>2.5679965664077653E-2</v>
      </c>
      <c r="AN229" s="158">
        <f t="shared" si="65"/>
        <v>0.18948761835782782</v>
      </c>
      <c r="AO229" s="158">
        <f t="shared" si="66"/>
        <v>3.1072758453533959E-2</v>
      </c>
      <c r="AP229" s="157"/>
      <c r="AS229" s="44"/>
    </row>
    <row r="230" spans="1:45" s="47" customFormat="1" x14ac:dyDescent="0.35">
      <c r="A230" s="157">
        <v>229</v>
      </c>
      <c r="B230" s="157" t="s">
        <v>170</v>
      </c>
      <c r="C230" s="157" t="s">
        <v>164</v>
      </c>
      <c r="D230" s="157" t="s">
        <v>9</v>
      </c>
      <c r="E230" s="157">
        <v>2001</v>
      </c>
      <c r="F230" s="157">
        <v>152</v>
      </c>
      <c r="G230" s="157">
        <v>529.09090909090912</v>
      </c>
      <c r="H230" s="157" t="s">
        <v>619</v>
      </c>
      <c r="I230" s="157">
        <f t="shared" si="51"/>
        <v>175</v>
      </c>
      <c r="J230" s="157">
        <f>IF(D230="Electric","--",IF(D230="Diesel",VLOOKUP(C230,[2]ORDLF!A:B,2,FALSE),""))</f>
        <v>0.34</v>
      </c>
      <c r="K230" s="157" t="str">
        <f>IF(D230="Electric","--",IF(D230="Gasoline",VLOOKUP(C230,LSILF!A:C,3,FALSE),""))</f>
        <v/>
      </c>
      <c r="L230" s="158">
        <f t="shared" si="67"/>
        <v>0.34</v>
      </c>
      <c r="M230" s="157" cm="1">
        <f t="array" ref="M230">IF(D230="Electric","--",IF(D230="Diesel",_xlfn._xlws.FILTER(DIESCH[CH Cap],(DIESCH[HP Bin]=I230)),""))</f>
        <v>12000</v>
      </c>
      <c r="N230" s="157" t="str" cm="1">
        <f t="array" ref="N230">IF(D230="Electric","--",IF(D230="Gasoline",_xlfn._xlws.FILTER(LSICH[CH Cap],(LSICH[Fuel Type]=D230)*(LSICH[MY]=E230)),""))</f>
        <v/>
      </c>
      <c r="O230" s="157">
        <f t="shared" si="52"/>
        <v>12000</v>
      </c>
      <c r="P230" s="157">
        <f t="shared" si="53"/>
        <v>8465.454545454546</v>
      </c>
      <c r="Q230" s="157" cm="1">
        <f t="array" ref="Q230">IF(D230="Electric","--",IF(D230="Diesel",_xlfn._xlws.FILTER(ORDEF[HC-ZH (g/hp-hr)],(ORDEF[HP]=I230)*(ORDEF[Model_Year]=E230)),""))</f>
        <v>0.68</v>
      </c>
      <c r="R230" s="157" t="str" cm="1">
        <f t="array" ref="R230">IF(D230="Electric","--",IF(D230="Gasoline",_xlfn._xlws.FILTER(LSIEF[HC-ZH (g/hp-hr)],(LSIEF[Fuel]=D230)*(LSIEF[HP Bin]=I230)*(LSIEF[Model Year]=E230)),""))</f>
        <v/>
      </c>
      <c r="S230" s="158">
        <f t="shared" si="54"/>
        <v>0.68</v>
      </c>
      <c r="T230" s="159" cm="1">
        <f t="array" ref="T230">IF(D230="Electric","--",IF(D230="Diesel",_xlfn._xlws.FILTER(ORDEF[HCDR],(ORDEF[HP]=I230)*(ORDEF[Model_Year]=E230),),""))</f>
        <v>3.15E-5</v>
      </c>
      <c r="U230" s="159" t="str" cm="1">
        <f t="array" ref="U230">IF(D230="Electric","--",IF(D230="Gasoline",_xlfn._xlws.FILTER(LSIEF[HC DR],(LSIEF[Fuel]=D230)*(LSIEF[HP Bin]=I230)*(LSIEF[Model Year]=E230)),""))</f>
        <v/>
      </c>
      <c r="V230" s="159">
        <f t="shared" si="55"/>
        <v>3.15E-5</v>
      </c>
      <c r="W230" s="158" cm="1">
        <f t="array" ref="W230">IF(D230="Electric","--",IF(D230="Diesel",_xlfn._xlws.FILTER(ORDEF[NOXzh],(ORDEF[HP]=I230)*(ORDEF[Model_Year]=E230)),""))</f>
        <v>5.6509340000000003</v>
      </c>
      <c r="X230" s="158" t="str" cm="1">
        <f t="array" ref="X230">IF(D230="Electric","--",IF(D230="Gasoline",_xlfn._xlws.FILTER(LSIEF[NOX-ZH (g/hp-hr)],(LSIEF[Fuel]=D230)*(LSIEF[HP Bin]=I230)*(LSIEF[Model Year]=E230)),""))</f>
        <v/>
      </c>
      <c r="Y230" s="158">
        <f t="shared" si="56"/>
        <v>5.6509340000000003</v>
      </c>
      <c r="Z230" s="159" cm="1">
        <f t="array" ref="Z230">IF(D230="Electric","--",IF(D230="Diesel",_xlfn._xlws.FILTER(ORDEF[NOXdr],(ORDEF[HP]=I230)*(ORDEF[Model_Year]=E230)),""))</f>
        <v>1.3100000000000001E-4</v>
      </c>
      <c r="AA230" s="159" t="str" cm="1">
        <f t="array" ref="AA230">IF(E230="Electric","--",IF(D230="Gasoline",_xlfn._xlws.FILTER(LSIEF[NOX DR],(LSIEF[Fuel]=D230)*(LSIEF[HP Bin]=I230)*(LSIEF[Model Year]=E230)),""))</f>
        <v/>
      </c>
      <c r="AB230" s="159">
        <f t="shared" si="57"/>
        <v>1.3100000000000001E-4</v>
      </c>
      <c r="AC230" s="158" cm="1">
        <f t="array" ref="AC230">IF(D230="Electric","--",IF(D230="Diesel",_xlfn._xlws.FILTER(DFCF[Fuel_HC],(DFCF[MY]=E230)),""))</f>
        <v>0.9</v>
      </c>
      <c r="AD230" s="158" t="str" cm="1">
        <f t="array" ref="AD230">IF(D230="Electric","--",IF(D230="Gasoline",_xlfn._xlws.FILTER(GFCF[Fuel_HC],(GFCF[MY]=E230)),""))</f>
        <v/>
      </c>
      <c r="AE230" s="158">
        <f t="shared" si="58"/>
        <v>0.9</v>
      </c>
      <c r="AF230" s="157" cm="1">
        <f t="array" ref="AF230">IF(D230="Electric","--",IF(D230="Diesel",_xlfn._xlws.FILTER(DFCF[Fuel_NOX],(DFCF[MY]=E230)),""))</f>
        <v>0.93</v>
      </c>
      <c r="AG230" s="157" t="str" cm="1">
        <f t="array" ref="AG230">IF(D230="Electric","--",IF(D230="Gasoline",_xlfn._xlws.FILTER(GFCF[Fuel_NOX],(GFCF[MY]=E230)),""))</f>
        <v/>
      </c>
      <c r="AH230" s="157">
        <f t="shared" si="59"/>
        <v>0.93</v>
      </c>
      <c r="AI230" s="158">
        <f t="shared" si="60"/>
        <v>0.85199563636363651</v>
      </c>
      <c r="AJ230" s="158">
        <f t="shared" si="61"/>
        <v>6.2867149472727277</v>
      </c>
      <c r="AK230" s="158">
        <f t="shared" si="62"/>
        <v>51.359931328155305</v>
      </c>
      <c r="AL230" s="158">
        <f t="shared" si="63"/>
        <v>378.97523671565563</v>
      </c>
      <c r="AM230" s="158">
        <f t="shared" si="64"/>
        <v>2.5679965664077653E-2</v>
      </c>
      <c r="AN230" s="158">
        <f t="shared" si="65"/>
        <v>0.18948761835782782</v>
      </c>
      <c r="AO230" s="158">
        <f t="shared" si="66"/>
        <v>3.1072758453533959E-2</v>
      </c>
      <c r="AP230" s="157"/>
      <c r="AS230" s="44"/>
    </row>
    <row r="231" spans="1:45" s="47" customFormat="1" x14ac:dyDescent="0.35">
      <c r="A231" s="157">
        <v>230</v>
      </c>
      <c r="B231" s="157" t="s">
        <v>171</v>
      </c>
      <c r="C231" s="157" t="s">
        <v>164</v>
      </c>
      <c r="D231" s="157" t="s">
        <v>9</v>
      </c>
      <c r="E231" s="157">
        <v>2004</v>
      </c>
      <c r="F231" s="157">
        <v>99</v>
      </c>
      <c r="G231" s="157">
        <v>529.09090909090912</v>
      </c>
      <c r="H231" s="157" t="s">
        <v>620</v>
      </c>
      <c r="I231" s="157">
        <f t="shared" si="51"/>
        <v>100</v>
      </c>
      <c r="J231" s="157">
        <f>IF(D231="Electric","--",IF(D231="Diesel",VLOOKUP(C231,[2]ORDLF!A:B,2,FALSE),""))</f>
        <v>0.34</v>
      </c>
      <c r="K231" s="157" t="str">
        <f>IF(D231="Electric","--",IF(D231="Gasoline",VLOOKUP(C231,LSILF!A:C,3,FALSE),""))</f>
        <v/>
      </c>
      <c r="L231" s="158">
        <f t="shared" si="67"/>
        <v>0.34</v>
      </c>
      <c r="M231" s="157" cm="1">
        <f t="array" ref="M231">IF(D231="Electric","--",IF(D231="Diesel",_xlfn._xlws.FILTER(DIESCH[CH Cap],(DIESCH[HP Bin]=I231)),""))</f>
        <v>12000</v>
      </c>
      <c r="N231" s="157" t="str" cm="1">
        <f t="array" ref="N231">IF(D231="Electric","--",IF(D231="Gasoline",_xlfn._xlws.FILTER(LSICH[CH Cap],(LSICH[Fuel Type]=D231)*(LSICH[MY]=E231)),""))</f>
        <v/>
      </c>
      <c r="O231" s="157">
        <f t="shared" si="52"/>
        <v>12000</v>
      </c>
      <c r="P231" s="157">
        <f t="shared" si="53"/>
        <v>6878.1818181818189</v>
      </c>
      <c r="Q231" s="157" cm="1">
        <f t="array" ref="Q231">IF(D231="Electric","--",IF(D231="Diesel",_xlfn._xlws.FILTER(ORDEF[HC-ZH (g/hp-hr)],(ORDEF[HP]=I231)*(ORDEF[Model_Year]=E231)),""))</f>
        <v>0.46</v>
      </c>
      <c r="R231" s="157" t="str" cm="1">
        <f t="array" ref="R231">IF(D231="Electric","--",IF(D231="Gasoline",_xlfn._xlws.FILTER(LSIEF[HC-ZH (g/hp-hr)],(LSIEF[Fuel]=D231)*(LSIEF[HP Bin]=I231)*(LSIEF[Model Year]=E231)),""))</f>
        <v/>
      </c>
      <c r="S231" s="158">
        <f t="shared" si="54"/>
        <v>0.46</v>
      </c>
      <c r="T231" s="159" cm="1">
        <f t="array" ref="T231">IF(D231="Electric","--",IF(D231="Diesel",_xlfn._xlws.FILTER(ORDEF[HCDR],(ORDEF[HP]=I231)*(ORDEF[Model_Year]=E231),),""))</f>
        <v>3.3300000000000003E-5</v>
      </c>
      <c r="U231" s="159" t="str" cm="1">
        <f t="array" ref="U231">IF(D231="Electric","--",IF(D231="Gasoline",_xlfn._xlws.FILTER(LSIEF[HC DR],(LSIEF[Fuel]=D231)*(LSIEF[HP Bin]=I231)*(LSIEF[Model Year]=E231)),""))</f>
        <v/>
      </c>
      <c r="V231" s="159">
        <f t="shared" si="55"/>
        <v>3.3300000000000003E-5</v>
      </c>
      <c r="W231" s="158" cm="1">
        <f t="array" ref="W231">IF(D231="Electric","--",IF(D231="Diesel",_xlfn._xlws.FILTER(ORDEF[NOXzh],(ORDEF[HP]=I231)*(ORDEF[Model_Year]=E231)),""))</f>
        <v>4.49444</v>
      </c>
      <c r="X231" s="158" t="str" cm="1">
        <f t="array" ref="X231">IF(D231="Electric","--",IF(D231="Gasoline",_xlfn._xlws.FILTER(LSIEF[NOX-ZH (g/hp-hr)],(LSIEF[Fuel]=D231)*(LSIEF[HP Bin]=I231)*(LSIEF[Model Year]=E231)),""))</f>
        <v/>
      </c>
      <c r="Y231" s="158">
        <f t="shared" si="56"/>
        <v>4.49444</v>
      </c>
      <c r="Z231" s="159" cm="1">
        <f t="array" ref="Z231">IF(D231="Electric","--",IF(D231="Diesel",_xlfn._xlws.FILTER(ORDEF[NOXdr],(ORDEF[HP]=I231)*(ORDEF[Model_Year]=E231)),""))</f>
        <v>8.2100000000000003E-5</v>
      </c>
      <c r="AA231" s="159" t="str" cm="1">
        <f t="array" ref="AA231">IF(E231="Electric","--",IF(D231="Gasoline",_xlfn._xlws.FILTER(LSIEF[NOX DR],(LSIEF[Fuel]=D231)*(LSIEF[HP Bin]=I231)*(LSIEF[Model Year]=E231)),""))</f>
        <v/>
      </c>
      <c r="AB231" s="159">
        <f t="shared" si="57"/>
        <v>8.2100000000000003E-5</v>
      </c>
      <c r="AC231" s="158" cm="1">
        <f t="array" ref="AC231">IF(D231="Electric","--",IF(D231="Diesel",_xlfn._xlws.FILTER(DFCF[Fuel_HC],(DFCF[MY]=E231)),""))</f>
        <v>0.9</v>
      </c>
      <c r="AD231" s="158" t="str" cm="1">
        <f t="array" ref="AD231">IF(D231="Electric","--",IF(D231="Gasoline",_xlfn._xlws.FILTER(GFCF[Fuel_HC],(GFCF[MY]=E231)),""))</f>
        <v/>
      </c>
      <c r="AE231" s="158">
        <f t="shared" si="58"/>
        <v>0.9</v>
      </c>
      <c r="AF231" s="157" cm="1">
        <f t="array" ref="AF231">IF(D231="Electric","--",IF(D231="Diesel",_xlfn._xlws.FILTER(DFCF[Fuel_NOX],(DFCF[MY]=E231)),""))</f>
        <v>0.93</v>
      </c>
      <c r="AG231" s="157" t="str" cm="1">
        <f t="array" ref="AG231">IF(D231="Electric","--",IF(D231="Gasoline",_xlfn._xlws.FILTER(GFCF[Fuel_NOX],(GFCF[MY]=E231)),""))</f>
        <v/>
      </c>
      <c r="AH231" s="157">
        <f t="shared" si="59"/>
        <v>0.93</v>
      </c>
      <c r="AI231" s="158">
        <f t="shared" si="60"/>
        <v>0.62013910909090908</v>
      </c>
      <c r="AJ231" s="158">
        <f t="shared" si="61"/>
        <v>4.7049990163636366</v>
      </c>
      <c r="AK231" s="158">
        <f t="shared" si="62"/>
        <v>24.348252201909435</v>
      </c>
      <c r="AL231" s="158">
        <f t="shared" si="63"/>
        <v>184.73033063193563</v>
      </c>
      <c r="AM231" s="158">
        <f t="shared" si="64"/>
        <v>1.2174126100954717E-2</v>
      </c>
      <c r="AN231" s="158">
        <f t="shared" si="65"/>
        <v>9.236516531596782E-2</v>
      </c>
      <c r="AO231" s="158">
        <f t="shared" si="66"/>
        <v>1.4730692582155208E-2</v>
      </c>
      <c r="AP231" s="157"/>
      <c r="AS231" s="44"/>
    </row>
    <row r="232" spans="1:45" s="47" customFormat="1" x14ac:dyDescent="0.35">
      <c r="A232" s="157">
        <v>231</v>
      </c>
      <c r="B232" s="157" t="s">
        <v>172</v>
      </c>
      <c r="C232" s="157" t="s">
        <v>164</v>
      </c>
      <c r="D232" s="157" t="s">
        <v>9</v>
      </c>
      <c r="E232" s="157">
        <v>2005</v>
      </c>
      <c r="F232" s="157">
        <v>102</v>
      </c>
      <c r="G232" s="157">
        <v>529.09090909090912</v>
      </c>
      <c r="H232" s="157" t="s">
        <v>620</v>
      </c>
      <c r="I232" s="157">
        <f t="shared" si="51"/>
        <v>175</v>
      </c>
      <c r="J232" s="157">
        <f>IF(D232="Electric","--",IF(D232="Diesel",VLOOKUP(C232,[2]ORDLF!A:B,2,FALSE),""))</f>
        <v>0.34</v>
      </c>
      <c r="K232" s="157" t="str">
        <f>IF(D232="Electric","--",IF(D232="Gasoline",VLOOKUP(C232,LSILF!A:C,3,FALSE),""))</f>
        <v/>
      </c>
      <c r="L232" s="158">
        <f t="shared" si="67"/>
        <v>0.34</v>
      </c>
      <c r="M232" s="157" cm="1">
        <f t="array" ref="M232">IF(D232="Electric","--",IF(D232="Diesel",_xlfn._xlws.FILTER(DIESCH[CH Cap],(DIESCH[HP Bin]=I232)),""))</f>
        <v>12000</v>
      </c>
      <c r="N232" s="157" t="str" cm="1">
        <f t="array" ref="N232">IF(D232="Electric","--",IF(D232="Gasoline",_xlfn._xlws.FILTER(LSICH[CH Cap],(LSICH[Fuel Type]=D232)*(LSICH[MY]=E232)),""))</f>
        <v/>
      </c>
      <c r="O232" s="157">
        <f t="shared" si="52"/>
        <v>12000</v>
      </c>
      <c r="P232" s="157">
        <f t="shared" si="53"/>
        <v>6349.0909090909099</v>
      </c>
      <c r="Q232" s="157" cm="1">
        <f t="array" ref="Q232">IF(D232="Electric","--",IF(D232="Diesel",_xlfn._xlws.FILTER(ORDEF[HC-ZH (g/hp-hr)],(ORDEF[HP]=I232)*(ORDEF[Model_Year]=E232)),""))</f>
        <v>0.16</v>
      </c>
      <c r="R232" s="157" t="str" cm="1">
        <f t="array" ref="R232">IF(D232="Electric","--",IF(D232="Gasoline",_xlfn._xlws.FILTER(LSIEF[HC-ZH (g/hp-hr)],(LSIEF[Fuel]=D232)*(LSIEF[HP Bin]=I232)*(LSIEF[Model Year]=E232)),""))</f>
        <v/>
      </c>
      <c r="S232" s="158">
        <f t="shared" si="54"/>
        <v>0.16</v>
      </c>
      <c r="T232" s="159" cm="1">
        <f t="array" ref="T232">IF(D232="Electric","--",IF(D232="Diesel",_xlfn._xlws.FILTER(ORDEF[HCDR],(ORDEF[HP]=I232)*(ORDEF[Model_Year]=E232),),""))</f>
        <v>2.5700000000000001E-5</v>
      </c>
      <c r="U232" s="159" t="str" cm="1">
        <f t="array" ref="U232">IF(D232="Electric","--",IF(D232="Gasoline",_xlfn._xlws.FILTER(LSIEF[HC DR],(LSIEF[Fuel]=D232)*(LSIEF[HP Bin]=I232)*(LSIEF[Model Year]=E232)),""))</f>
        <v/>
      </c>
      <c r="V232" s="159">
        <f t="shared" si="55"/>
        <v>2.5700000000000001E-5</v>
      </c>
      <c r="W232" s="158" cm="1">
        <f t="array" ref="W232">IF(D232="Electric","--",IF(D232="Diesel",_xlfn._xlws.FILTER(ORDEF[NOXzh],(ORDEF[HP]=I232)*(ORDEF[Model_Year]=E232)),""))</f>
        <v>3.9660980000000001</v>
      </c>
      <c r="X232" s="158" t="str" cm="1">
        <f t="array" ref="X232">IF(D232="Electric","--",IF(D232="Gasoline",_xlfn._xlws.FILTER(LSIEF[NOX-ZH (g/hp-hr)],(LSIEF[Fuel]=D232)*(LSIEF[HP Bin]=I232)*(LSIEF[Model Year]=E232)),""))</f>
        <v/>
      </c>
      <c r="Y232" s="158">
        <f t="shared" si="56"/>
        <v>3.9660980000000001</v>
      </c>
      <c r="Z232" s="159" cm="1">
        <f t="array" ref="Z232">IF(D232="Electric","--",IF(D232="Diesel",_xlfn._xlws.FILTER(ORDEF[NOXdr],(ORDEF[HP]=I232)*(ORDEF[Model_Year]=E232)),""))</f>
        <v>5.77E-5</v>
      </c>
      <c r="AA232" s="159" t="str" cm="1">
        <f t="array" ref="AA232">IF(E232="Electric","--",IF(D232="Gasoline",_xlfn._xlws.FILTER(LSIEF[NOX DR],(LSIEF[Fuel]=D232)*(LSIEF[HP Bin]=I232)*(LSIEF[Model Year]=E232)),""))</f>
        <v/>
      </c>
      <c r="AB232" s="159">
        <f t="shared" si="57"/>
        <v>5.77E-5</v>
      </c>
      <c r="AC232" s="158" cm="1">
        <f t="array" ref="AC232">IF(D232="Electric","--",IF(D232="Diesel",_xlfn._xlws.FILTER(DFCF[Fuel_HC],(DFCF[MY]=E232)),""))</f>
        <v>0.9</v>
      </c>
      <c r="AD232" s="158" t="str" cm="1">
        <f t="array" ref="AD232">IF(D232="Electric","--",IF(D232="Gasoline",_xlfn._xlws.FILTER(GFCF[Fuel_HC],(GFCF[MY]=E232)),""))</f>
        <v/>
      </c>
      <c r="AE232" s="158">
        <f t="shared" si="58"/>
        <v>0.9</v>
      </c>
      <c r="AF232" s="157" cm="1">
        <f t="array" ref="AF232">IF(D232="Electric","--",IF(D232="Diesel",_xlfn._xlws.FILTER(DFCF[Fuel_NOX],(DFCF[MY]=E232)),""))</f>
        <v>0.93</v>
      </c>
      <c r="AG232" s="157" t="str" cm="1">
        <f t="array" ref="AG232">IF(D232="Electric","--",IF(D232="Gasoline",_xlfn._xlws.FILTER(GFCF[Fuel_NOX],(GFCF[MY]=E232)),""))</f>
        <v/>
      </c>
      <c r="AH232" s="157">
        <f t="shared" si="59"/>
        <v>0.93</v>
      </c>
      <c r="AI232" s="158">
        <f t="shared" si="60"/>
        <v>0.29085447272727277</v>
      </c>
      <c r="AJ232" s="158">
        <f t="shared" si="61"/>
        <v>4.0291697072727279</v>
      </c>
      <c r="AK232" s="158">
        <f t="shared" si="62"/>
        <v>11.765743992190046</v>
      </c>
      <c r="AL232" s="158">
        <f t="shared" si="63"/>
        <v>162.98934251325701</v>
      </c>
      <c r="AM232" s="158">
        <f t="shared" si="64"/>
        <v>5.8828719960950238E-3</v>
      </c>
      <c r="AN232" s="158">
        <f t="shared" si="65"/>
        <v>8.1494671256628501E-2</v>
      </c>
      <c r="AO232" s="158">
        <f t="shared" si="66"/>
        <v>7.1182751152749782E-3</v>
      </c>
      <c r="AP232" s="157"/>
      <c r="AS232" s="44"/>
    </row>
    <row r="233" spans="1:45" s="47" customFormat="1" x14ac:dyDescent="0.35">
      <c r="A233" s="157">
        <v>232</v>
      </c>
      <c r="B233" s="157" t="s">
        <v>173</v>
      </c>
      <c r="C233" s="157" t="s">
        <v>164</v>
      </c>
      <c r="D233" s="157" t="s">
        <v>9</v>
      </c>
      <c r="E233" s="157">
        <v>2005</v>
      </c>
      <c r="F233" s="157">
        <v>132</v>
      </c>
      <c r="G233" s="157">
        <v>529.09090909090912</v>
      </c>
      <c r="H233" s="157" t="s">
        <v>620</v>
      </c>
      <c r="I233" s="157">
        <f t="shared" si="51"/>
        <v>175</v>
      </c>
      <c r="J233" s="157">
        <f>IF(D233="Electric","--",IF(D233="Diesel",VLOOKUP(C233,[2]ORDLF!A:B,2,FALSE),""))</f>
        <v>0.34</v>
      </c>
      <c r="K233" s="157" t="str">
        <f>IF(D233="Electric","--",IF(D233="Gasoline",VLOOKUP(C233,LSILF!A:C,3,FALSE),""))</f>
        <v/>
      </c>
      <c r="L233" s="158">
        <f t="shared" si="67"/>
        <v>0.34</v>
      </c>
      <c r="M233" s="157" cm="1">
        <f t="array" ref="M233">IF(D233="Electric","--",IF(D233="Diesel",_xlfn._xlws.FILTER(DIESCH[CH Cap],(DIESCH[HP Bin]=I233)),""))</f>
        <v>12000</v>
      </c>
      <c r="N233" s="157" t="str" cm="1">
        <f t="array" ref="N233">IF(D233="Electric","--",IF(D233="Gasoline",_xlfn._xlws.FILTER(LSICH[CH Cap],(LSICH[Fuel Type]=D233)*(LSICH[MY]=E233)),""))</f>
        <v/>
      </c>
      <c r="O233" s="157">
        <f t="shared" si="52"/>
        <v>12000</v>
      </c>
      <c r="P233" s="157">
        <f t="shared" si="53"/>
        <v>6349.0909090909099</v>
      </c>
      <c r="Q233" s="157" cm="1">
        <f t="array" ref="Q233">IF(D233="Electric","--",IF(D233="Diesel",_xlfn._xlws.FILTER(ORDEF[HC-ZH (g/hp-hr)],(ORDEF[HP]=I233)*(ORDEF[Model_Year]=E233)),""))</f>
        <v>0.16</v>
      </c>
      <c r="R233" s="157" t="str" cm="1">
        <f t="array" ref="R233">IF(D233="Electric","--",IF(D233="Gasoline",_xlfn._xlws.FILTER(LSIEF[HC-ZH (g/hp-hr)],(LSIEF[Fuel]=D233)*(LSIEF[HP Bin]=I233)*(LSIEF[Model Year]=E233)),""))</f>
        <v/>
      </c>
      <c r="S233" s="158">
        <f t="shared" si="54"/>
        <v>0.16</v>
      </c>
      <c r="T233" s="159" cm="1">
        <f t="array" ref="T233">IF(D233="Electric","--",IF(D233="Diesel",_xlfn._xlws.FILTER(ORDEF[HCDR],(ORDEF[HP]=I233)*(ORDEF[Model_Year]=E233),),""))</f>
        <v>2.5700000000000001E-5</v>
      </c>
      <c r="U233" s="159" t="str" cm="1">
        <f t="array" ref="U233">IF(D233="Electric","--",IF(D233="Gasoline",_xlfn._xlws.FILTER(LSIEF[HC DR],(LSIEF[Fuel]=D233)*(LSIEF[HP Bin]=I233)*(LSIEF[Model Year]=E233)),""))</f>
        <v/>
      </c>
      <c r="V233" s="159">
        <f t="shared" si="55"/>
        <v>2.5700000000000001E-5</v>
      </c>
      <c r="W233" s="158" cm="1">
        <f t="array" ref="W233">IF(D233="Electric","--",IF(D233="Diesel",_xlfn._xlws.FILTER(ORDEF[NOXzh],(ORDEF[HP]=I233)*(ORDEF[Model_Year]=E233)),""))</f>
        <v>3.9660980000000001</v>
      </c>
      <c r="X233" s="158" t="str" cm="1">
        <f t="array" ref="X233">IF(D233="Electric","--",IF(D233="Gasoline",_xlfn._xlws.FILTER(LSIEF[NOX-ZH (g/hp-hr)],(LSIEF[Fuel]=D233)*(LSIEF[HP Bin]=I233)*(LSIEF[Model Year]=E233)),""))</f>
        <v/>
      </c>
      <c r="Y233" s="158">
        <f t="shared" si="56"/>
        <v>3.9660980000000001</v>
      </c>
      <c r="Z233" s="159" cm="1">
        <f t="array" ref="Z233">IF(D233="Electric","--",IF(D233="Diesel",_xlfn._xlws.FILTER(ORDEF[NOXdr],(ORDEF[HP]=I233)*(ORDEF[Model_Year]=E233)),""))</f>
        <v>5.77E-5</v>
      </c>
      <c r="AA233" s="159" t="str" cm="1">
        <f t="array" ref="AA233">IF(E233="Electric","--",IF(D233="Gasoline",_xlfn._xlws.FILTER(LSIEF[NOX DR],(LSIEF[Fuel]=D233)*(LSIEF[HP Bin]=I233)*(LSIEF[Model Year]=E233)),""))</f>
        <v/>
      </c>
      <c r="AB233" s="159">
        <f t="shared" si="57"/>
        <v>5.77E-5</v>
      </c>
      <c r="AC233" s="158" cm="1">
        <f t="array" ref="AC233">IF(D233="Electric","--",IF(D233="Diesel",_xlfn._xlws.FILTER(DFCF[Fuel_HC],(DFCF[MY]=E233)),""))</f>
        <v>0.9</v>
      </c>
      <c r="AD233" s="158" t="str" cm="1">
        <f t="array" ref="AD233">IF(D233="Electric","--",IF(D233="Gasoline",_xlfn._xlws.FILTER(GFCF[Fuel_HC],(GFCF[MY]=E233)),""))</f>
        <v/>
      </c>
      <c r="AE233" s="158">
        <f t="shared" si="58"/>
        <v>0.9</v>
      </c>
      <c r="AF233" s="157" cm="1">
        <f t="array" ref="AF233">IF(D233="Electric","--",IF(D233="Diesel",_xlfn._xlws.FILTER(DFCF[Fuel_NOX],(DFCF[MY]=E233)),""))</f>
        <v>0.93</v>
      </c>
      <c r="AG233" s="157" t="str" cm="1">
        <f t="array" ref="AG233">IF(D233="Electric","--",IF(D233="Gasoline",_xlfn._xlws.FILTER(GFCF[Fuel_NOX],(GFCF[MY]=E233)),""))</f>
        <v/>
      </c>
      <c r="AH233" s="157">
        <f t="shared" si="59"/>
        <v>0.93</v>
      </c>
      <c r="AI233" s="158">
        <f t="shared" si="60"/>
        <v>0.29085447272727277</v>
      </c>
      <c r="AJ233" s="158">
        <f t="shared" si="61"/>
        <v>4.0291697072727279</v>
      </c>
      <c r="AK233" s="158">
        <f t="shared" si="62"/>
        <v>15.226256931069472</v>
      </c>
      <c r="AL233" s="158">
        <f t="shared" si="63"/>
        <v>210.92738442892085</v>
      </c>
      <c r="AM233" s="158">
        <f t="shared" si="64"/>
        <v>7.613128465534736E-3</v>
      </c>
      <c r="AN233" s="158">
        <f t="shared" si="65"/>
        <v>0.10546369221446043</v>
      </c>
      <c r="AO233" s="158">
        <f t="shared" si="66"/>
        <v>9.2118854432970305E-3</v>
      </c>
      <c r="AP233" s="157"/>
      <c r="AS233" s="44"/>
    </row>
    <row r="234" spans="1:45" s="47" customFormat="1" x14ac:dyDescent="0.35">
      <c r="A234" s="157">
        <v>233</v>
      </c>
      <c r="B234" s="157" t="s">
        <v>174</v>
      </c>
      <c r="C234" s="157" t="s">
        <v>164</v>
      </c>
      <c r="D234" s="157" t="s">
        <v>9</v>
      </c>
      <c r="E234" s="157">
        <v>2005</v>
      </c>
      <c r="F234" s="157">
        <v>152</v>
      </c>
      <c r="G234" s="157">
        <v>529.09090909090912</v>
      </c>
      <c r="H234" s="157" t="s">
        <v>620</v>
      </c>
      <c r="I234" s="157">
        <f t="shared" si="51"/>
        <v>175</v>
      </c>
      <c r="J234" s="157">
        <f>IF(D234="Electric","--",IF(D234="Diesel",VLOOKUP(C234,[2]ORDLF!A:B,2,FALSE),""))</f>
        <v>0.34</v>
      </c>
      <c r="K234" s="157" t="str">
        <f>IF(D234="Electric","--",IF(D234="Gasoline",VLOOKUP(C234,LSILF!A:C,3,FALSE),""))</f>
        <v/>
      </c>
      <c r="L234" s="158">
        <f t="shared" si="67"/>
        <v>0.34</v>
      </c>
      <c r="M234" s="157" cm="1">
        <f t="array" ref="M234">IF(D234="Electric","--",IF(D234="Diesel",_xlfn._xlws.FILTER(DIESCH[CH Cap],(DIESCH[HP Bin]=I234)),""))</f>
        <v>12000</v>
      </c>
      <c r="N234" s="157" t="str" cm="1">
        <f t="array" ref="N234">IF(D234="Electric","--",IF(D234="Gasoline",_xlfn._xlws.FILTER(LSICH[CH Cap],(LSICH[Fuel Type]=D234)*(LSICH[MY]=E234)),""))</f>
        <v/>
      </c>
      <c r="O234" s="157">
        <f t="shared" si="52"/>
        <v>12000</v>
      </c>
      <c r="P234" s="157">
        <f t="shared" si="53"/>
        <v>6349.0909090909099</v>
      </c>
      <c r="Q234" s="157" cm="1">
        <f t="array" ref="Q234">IF(D234="Electric","--",IF(D234="Diesel",_xlfn._xlws.FILTER(ORDEF[HC-ZH (g/hp-hr)],(ORDEF[HP]=I234)*(ORDEF[Model_Year]=E234)),""))</f>
        <v>0.16</v>
      </c>
      <c r="R234" s="157" t="str" cm="1">
        <f t="array" ref="R234">IF(D234="Electric","--",IF(D234="Gasoline",_xlfn._xlws.FILTER(LSIEF[HC-ZH (g/hp-hr)],(LSIEF[Fuel]=D234)*(LSIEF[HP Bin]=I234)*(LSIEF[Model Year]=E234)),""))</f>
        <v/>
      </c>
      <c r="S234" s="158">
        <f t="shared" si="54"/>
        <v>0.16</v>
      </c>
      <c r="T234" s="159" cm="1">
        <f t="array" ref="T234">IF(D234="Electric","--",IF(D234="Diesel",_xlfn._xlws.FILTER(ORDEF[HCDR],(ORDEF[HP]=I234)*(ORDEF[Model_Year]=E234),),""))</f>
        <v>2.5700000000000001E-5</v>
      </c>
      <c r="U234" s="159" t="str" cm="1">
        <f t="array" ref="U234">IF(D234="Electric","--",IF(D234="Gasoline",_xlfn._xlws.FILTER(LSIEF[HC DR],(LSIEF[Fuel]=D234)*(LSIEF[HP Bin]=I234)*(LSIEF[Model Year]=E234)),""))</f>
        <v/>
      </c>
      <c r="V234" s="159">
        <f t="shared" si="55"/>
        <v>2.5700000000000001E-5</v>
      </c>
      <c r="W234" s="158" cm="1">
        <f t="array" ref="W234">IF(D234="Electric","--",IF(D234="Diesel",_xlfn._xlws.FILTER(ORDEF[NOXzh],(ORDEF[HP]=I234)*(ORDEF[Model_Year]=E234)),""))</f>
        <v>3.9660980000000001</v>
      </c>
      <c r="X234" s="158" t="str" cm="1">
        <f t="array" ref="X234">IF(D234="Electric","--",IF(D234="Gasoline",_xlfn._xlws.FILTER(LSIEF[NOX-ZH (g/hp-hr)],(LSIEF[Fuel]=D234)*(LSIEF[HP Bin]=I234)*(LSIEF[Model Year]=E234)),""))</f>
        <v/>
      </c>
      <c r="Y234" s="158">
        <f t="shared" si="56"/>
        <v>3.9660980000000001</v>
      </c>
      <c r="Z234" s="159" cm="1">
        <f t="array" ref="Z234">IF(D234="Electric","--",IF(D234="Diesel",_xlfn._xlws.FILTER(ORDEF[NOXdr],(ORDEF[HP]=I234)*(ORDEF[Model_Year]=E234)),""))</f>
        <v>5.77E-5</v>
      </c>
      <c r="AA234" s="159" t="str" cm="1">
        <f t="array" ref="AA234">IF(E234="Electric","--",IF(D234="Gasoline",_xlfn._xlws.FILTER(LSIEF[NOX DR],(LSIEF[Fuel]=D234)*(LSIEF[HP Bin]=I234)*(LSIEF[Model Year]=E234)),""))</f>
        <v/>
      </c>
      <c r="AB234" s="159">
        <f t="shared" si="57"/>
        <v>5.77E-5</v>
      </c>
      <c r="AC234" s="158" cm="1">
        <f t="array" ref="AC234">IF(D234="Electric","--",IF(D234="Diesel",_xlfn._xlws.FILTER(DFCF[Fuel_HC],(DFCF[MY]=E234)),""))</f>
        <v>0.9</v>
      </c>
      <c r="AD234" s="158" t="str" cm="1">
        <f t="array" ref="AD234">IF(D234="Electric","--",IF(D234="Gasoline",_xlfn._xlws.FILTER(GFCF[Fuel_HC],(GFCF[MY]=E234)),""))</f>
        <v/>
      </c>
      <c r="AE234" s="158">
        <f t="shared" si="58"/>
        <v>0.9</v>
      </c>
      <c r="AF234" s="157" cm="1">
        <f t="array" ref="AF234">IF(D234="Electric","--",IF(D234="Diesel",_xlfn._xlws.FILTER(DFCF[Fuel_NOX],(DFCF[MY]=E234)),""))</f>
        <v>0.93</v>
      </c>
      <c r="AG234" s="157" t="str" cm="1">
        <f t="array" ref="AG234">IF(D234="Electric","--",IF(D234="Gasoline",_xlfn._xlws.FILTER(GFCF[Fuel_NOX],(GFCF[MY]=E234)),""))</f>
        <v/>
      </c>
      <c r="AH234" s="157">
        <f t="shared" si="59"/>
        <v>0.93</v>
      </c>
      <c r="AI234" s="158">
        <f t="shared" si="60"/>
        <v>0.29085447272727277</v>
      </c>
      <c r="AJ234" s="158">
        <f t="shared" si="61"/>
        <v>4.0291697072727279</v>
      </c>
      <c r="AK234" s="158">
        <f t="shared" si="62"/>
        <v>17.533265556989093</v>
      </c>
      <c r="AL234" s="158">
        <f t="shared" si="63"/>
        <v>242.88607903936338</v>
      </c>
      <c r="AM234" s="158">
        <f t="shared" si="64"/>
        <v>8.7666327784945465E-3</v>
      </c>
      <c r="AN234" s="158">
        <f t="shared" si="65"/>
        <v>0.12144303951968169</v>
      </c>
      <c r="AO234" s="158">
        <f t="shared" si="66"/>
        <v>1.0607625661978402E-2</v>
      </c>
      <c r="AP234" s="157"/>
      <c r="AS234" s="44"/>
    </row>
    <row r="235" spans="1:45" s="47" customFormat="1" x14ac:dyDescent="0.35">
      <c r="A235" s="157">
        <v>234</v>
      </c>
      <c r="B235" s="157">
        <v>4521</v>
      </c>
      <c r="C235" s="157" t="s">
        <v>164</v>
      </c>
      <c r="D235" s="157" t="s">
        <v>9</v>
      </c>
      <c r="E235" s="157">
        <v>2007</v>
      </c>
      <c r="F235" s="157">
        <v>110</v>
      </c>
      <c r="G235" s="157">
        <v>529.09090909090912</v>
      </c>
      <c r="H235" s="157" t="s">
        <v>621</v>
      </c>
      <c r="I235" s="157">
        <f t="shared" si="51"/>
        <v>175</v>
      </c>
      <c r="J235" s="157">
        <f>IF(D235="Electric","--",IF(D235="Diesel",VLOOKUP(C235,[2]ORDLF!A:B,2,FALSE),""))</f>
        <v>0.34</v>
      </c>
      <c r="K235" s="157" t="str">
        <f>IF(D235="Electric","--",IF(D235="Gasoline",VLOOKUP(C235,LSILF!A:C,3,FALSE),""))</f>
        <v/>
      </c>
      <c r="L235" s="158">
        <f t="shared" si="67"/>
        <v>0.34</v>
      </c>
      <c r="M235" s="157" cm="1">
        <f t="array" ref="M235">IF(D235="Electric","--",IF(D235="Diesel",_xlfn._xlws.FILTER(DIESCH[CH Cap],(DIESCH[HP Bin]=I235)),""))</f>
        <v>12000</v>
      </c>
      <c r="N235" s="157" t="str" cm="1">
        <f t="array" ref="N235">IF(D235="Electric","--",IF(D235="Gasoline",_xlfn._xlws.FILTER(LSICH[CH Cap],(LSICH[Fuel Type]=D235)*(LSICH[MY]=E235)),""))</f>
        <v/>
      </c>
      <c r="O235" s="157">
        <f t="shared" si="52"/>
        <v>12000</v>
      </c>
      <c r="P235" s="157">
        <f t="shared" si="53"/>
        <v>5290.909090909091</v>
      </c>
      <c r="Q235" s="157" cm="1">
        <f t="array" ref="Q235">IF(D235="Electric","--",IF(D235="Diesel",_xlfn._xlws.FILTER(ORDEF[HC-ZH (g/hp-hr)],(ORDEF[HP]=I235)*(ORDEF[Model_Year]=E235)),""))</f>
        <v>0.1</v>
      </c>
      <c r="R235" s="157" t="str" cm="1">
        <f t="array" ref="R235">IF(D235="Electric","--",IF(D235="Gasoline",_xlfn._xlws.FILTER(LSIEF[HC-ZH (g/hp-hr)],(LSIEF[Fuel]=D235)*(LSIEF[HP Bin]=I235)*(LSIEF[Model Year]=E235)),""))</f>
        <v/>
      </c>
      <c r="S235" s="158">
        <f t="shared" si="54"/>
        <v>0.1</v>
      </c>
      <c r="T235" s="159" cm="1">
        <f t="array" ref="T235">IF(D235="Electric","--",IF(D235="Diesel",_xlfn._xlws.FILTER(ORDEF[HCDR],(ORDEF[HP]=I235)*(ORDEF[Model_Year]=E235),),""))</f>
        <v>2.5000000000000001E-5</v>
      </c>
      <c r="U235" s="159" t="str" cm="1">
        <f t="array" ref="U235">IF(D235="Electric","--",IF(D235="Gasoline",_xlfn._xlws.FILTER(LSIEF[HC DR],(LSIEF[Fuel]=D235)*(LSIEF[HP Bin]=I235)*(LSIEF[Model Year]=E235)),""))</f>
        <v/>
      </c>
      <c r="V235" s="159">
        <f t="shared" si="55"/>
        <v>2.5000000000000001E-5</v>
      </c>
      <c r="W235" s="158" cm="1">
        <f t="array" ref="W235">IF(D235="Electric","--",IF(D235="Diesel",_xlfn._xlws.FILTER(ORDEF[NOXzh],(ORDEF[HP]=I235)*(ORDEF[Model_Year]=E235)),""))</f>
        <v>2.855912</v>
      </c>
      <c r="X235" s="158" t="str" cm="1">
        <f t="array" ref="X235">IF(D235="Electric","--",IF(D235="Gasoline",_xlfn._xlws.FILTER(LSIEF[NOX-ZH (g/hp-hr)],(LSIEF[Fuel]=D235)*(LSIEF[HP Bin]=I235)*(LSIEF[Model Year]=E235)),""))</f>
        <v/>
      </c>
      <c r="Y235" s="158">
        <f t="shared" si="56"/>
        <v>2.855912</v>
      </c>
      <c r="Z235" s="159" cm="1">
        <f t="array" ref="Z235">IF(D235="Electric","--",IF(D235="Diesel",_xlfn._xlws.FILTER(ORDEF[NOXdr],(ORDEF[HP]=I235)*(ORDEF[Model_Year]=E235)),""))</f>
        <v>3.7299999999999999E-5</v>
      </c>
      <c r="AA235" s="159" t="str" cm="1">
        <f t="array" ref="AA235">IF(E235="Electric","--",IF(D235="Gasoline",_xlfn._xlws.FILTER(LSIEF[NOX DR],(LSIEF[Fuel]=D235)*(LSIEF[HP Bin]=I235)*(LSIEF[Model Year]=E235)),""))</f>
        <v/>
      </c>
      <c r="AB235" s="159">
        <f t="shared" si="57"/>
        <v>3.7299999999999999E-5</v>
      </c>
      <c r="AC235" s="158" cm="1">
        <f t="array" ref="AC235">IF(D235="Electric","--",IF(D235="Diesel",_xlfn._xlws.FILTER(DFCF[Fuel_HC],(DFCF[MY]=E235)),""))</f>
        <v>0.9</v>
      </c>
      <c r="AD235" s="158" t="str" cm="1">
        <f t="array" ref="AD235">IF(D235="Electric","--",IF(D235="Gasoline",_xlfn._xlws.FILTER(GFCF[Fuel_HC],(GFCF[MY]=E235)),""))</f>
        <v/>
      </c>
      <c r="AE235" s="158">
        <f t="shared" si="58"/>
        <v>0.9</v>
      </c>
      <c r="AF235" s="157" cm="1">
        <f t="array" ref="AF235">IF(D235="Electric","--",IF(D235="Diesel",_xlfn._xlws.FILTER(DFCF[Fuel_NOX],(DFCF[MY]=E235)),""))</f>
        <v>0.95</v>
      </c>
      <c r="AG235" s="157" t="str" cm="1">
        <f t="array" ref="AG235">IF(D235="Electric","--",IF(D235="Gasoline",_xlfn._xlws.FILTER(GFCF[Fuel_NOX],(GFCF[MY]=E235)),""))</f>
        <v/>
      </c>
      <c r="AH235" s="157">
        <f t="shared" si="59"/>
        <v>0.95</v>
      </c>
      <c r="AI235" s="158">
        <f t="shared" si="60"/>
        <v>0.20904545454545456</v>
      </c>
      <c r="AJ235" s="158">
        <f t="shared" si="61"/>
        <v>2.9005997636363632</v>
      </c>
      <c r="AK235" s="158">
        <f t="shared" si="62"/>
        <v>9.119623098037243</v>
      </c>
      <c r="AL235" s="158">
        <f t="shared" si="63"/>
        <v>126.53887481140028</v>
      </c>
      <c r="AM235" s="158">
        <f t="shared" si="64"/>
        <v>4.5598115490186218E-3</v>
      </c>
      <c r="AN235" s="158">
        <f t="shared" si="65"/>
        <v>6.3269437405700138E-2</v>
      </c>
      <c r="AO235" s="158">
        <f t="shared" si="66"/>
        <v>5.5173719743125318E-3</v>
      </c>
      <c r="AP235" s="157"/>
      <c r="AS235" s="44"/>
    </row>
    <row r="236" spans="1:45" s="47" customFormat="1" x14ac:dyDescent="0.35">
      <c r="A236" s="157">
        <v>235</v>
      </c>
      <c r="B236" s="157" t="s">
        <v>175</v>
      </c>
      <c r="C236" s="157" t="s">
        <v>164</v>
      </c>
      <c r="D236" s="157" t="s">
        <v>9</v>
      </c>
      <c r="E236" s="157">
        <v>2007</v>
      </c>
      <c r="F236" s="157">
        <v>102</v>
      </c>
      <c r="G236" s="157">
        <v>529.09090909090912</v>
      </c>
      <c r="H236" s="157" t="s">
        <v>621</v>
      </c>
      <c r="I236" s="157">
        <f t="shared" si="51"/>
        <v>175</v>
      </c>
      <c r="J236" s="157">
        <f>IF(D236="Electric","--",IF(D236="Diesel",VLOOKUP(C236,[2]ORDLF!A:B,2,FALSE),""))</f>
        <v>0.34</v>
      </c>
      <c r="K236" s="157" t="str">
        <f>IF(D236="Electric","--",IF(D236="Gasoline",VLOOKUP(C236,LSILF!A:C,3,FALSE),""))</f>
        <v/>
      </c>
      <c r="L236" s="158">
        <f t="shared" si="67"/>
        <v>0.34</v>
      </c>
      <c r="M236" s="157" cm="1">
        <f t="array" ref="M236">IF(D236="Electric","--",IF(D236="Diesel",_xlfn._xlws.FILTER(DIESCH[CH Cap],(DIESCH[HP Bin]=I236)),""))</f>
        <v>12000</v>
      </c>
      <c r="N236" s="157" t="str" cm="1">
        <f t="array" ref="N236">IF(D236="Electric","--",IF(D236="Gasoline",_xlfn._xlws.FILTER(LSICH[CH Cap],(LSICH[Fuel Type]=D236)*(LSICH[MY]=E236)),""))</f>
        <v/>
      </c>
      <c r="O236" s="157">
        <f t="shared" si="52"/>
        <v>12000</v>
      </c>
      <c r="P236" s="157">
        <f t="shared" si="53"/>
        <v>5290.909090909091</v>
      </c>
      <c r="Q236" s="157" cm="1">
        <f t="array" ref="Q236">IF(D236="Electric","--",IF(D236="Diesel",_xlfn._xlws.FILTER(ORDEF[HC-ZH (g/hp-hr)],(ORDEF[HP]=I236)*(ORDEF[Model_Year]=E236)),""))</f>
        <v>0.1</v>
      </c>
      <c r="R236" s="157" t="str" cm="1">
        <f t="array" ref="R236">IF(D236="Electric","--",IF(D236="Gasoline",_xlfn._xlws.FILTER(LSIEF[HC-ZH (g/hp-hr)],(LSIEF[Fuel]=D236)*(LSIEF[HP Bin]=I236)*(LSIEF[Model Year]=E236)),""))</f>
        <v/>
      </c>
      <c r="S236" s="158">
        <f t="shared" si="54"/>
        <v>0.1</v>
      </c>
      <c r="T236" s="159" cm="1">
        <f t="array" ref="T236">IF(D236="Electric","--",IF(D236="Diesel",_xlfn._xlws.FILTER(ORDEF[HCDR],(ORDEF[HP]=I236)*(ORDEF[Model_Year]=E236),),""))</f>
        <v>2.5000000000000001E-5</v>
      </c>
      <c r="U236" s="159" t="str" cm="1">
        <f t="array" ref="U236">IF(D236="Electric","--",IF(D236="Gasoline",_xlfn._xlws.FILTER(LSIEF[HC DR],(LSIEF[Fuel]=D236)*(LSIEF[HP Bin]=I236)*(LSIEF[Model Year]=E236)),""))</f>
        <v/>
      </c>
      <c r="V236" s="159">
        <f t="shared" si="55"/>
        <v>2.5000000000000001E-5</v>
      </c>
      <c r="W236" s="158" cm="1">
        <f t="array" ref="W236">IF(D236="Electric","--",IF(D236="Diesel",_xlfn._xlws.FILTER(ORDEF[NOXzh],(ORDEF[HP]=I236)*(ORDEF[Model_Year]=E236)),""))</f>
        <v>2.855912</v>
      </c>
      <c r="X236" s="158" t="str" cm="1">
        <f t="array" ref="X236">IF(D236="Electric","--",IF(D236="Gasoline",_xlfn._xlws.FILTER(LSIEF[NOX-ZH (g/hp-hr)],(LSIEF[Fuel]=D236)*(LSIEF[HP Bin]=I236)*(LSIEF[Model Year]=E236)),""))</f>
        <v/>
      </c>
      <c r="Y236" s="158">
        <f t="shared" si="56"/>
        <v>2.855912</v>
      </c>
      <c r="Z236" s="159" cm="1">
        <f t="array" ref="Z236">IF(D236="Electric","--",IF(D236="Diesel",_xlfn._xlws.FILTER(ORDEF[NOXdr],(ORDEF[HP]=I236)*(ORDEF[Model_Year]=E236)),""))</f>
        <v>3.7299999999999999E-5</v>
      </c>
      <c r="AA236" s="159" t="str" cm="1">
        <f t="array" ref="AA236">IF(E236="Electric","--",IF(D236="Gasoline",_xlfn._xlws.FILTER(LSIEF[NOX DR],(LSIEF[Fuel]=D236)*(LSIEF[HP Bin]=I236)*(LSIEF[Model Year]=E236)),""))</f>
        <v/>
      </c>
      <c r="AB236" s="159">
        <f t="shared" si="57"/>
        <v>3.7299999999999999E-5</v>
      </c>
      <c r="AC236" s="158" cm="1">
        <f t="array" ref="AC236">IF(D236="Electric","--",IF(D236="Diesel",_xlfn._xlws.FILTER(DFCF[Fuel_HC],(DFCF[MY]=E236)),""))</f>
        <v>0.9</v>
      </c>
      <c r="AD236" s="158" t="str" cm="1">
        <f t="array" ref="AD236">IF(D236="Electric","--",IF(D236="Gasoline",_xlfn._xlws.FILTER(GFCF[Fuel_HC],(GFCF[MY]=E236)),""))</f>
        <v/>
      </c>
      <c r="AE236" s="158">
        <f t="shared" si="58"/>
        <v>0.9</v>
      </c>
      <c r="AF236" s="157" cm="1">
        <f t="array" ref="AF236">IF(D236="Electric","--",IF(D236="Diesel",_xlfn._xlws.FILTER(DFCF[Fuel_NOX],(DFCF[MY]=E236)),""))</f>
        <v>0.95</v>
      </c>
      <c r="AG236" s="157" t="str" cm="1">
        <f t="array" ref="AG236">IF(D236="Electric","--",IF(D236="Gasoline",_xlfn._xlws.FILTER(GFCF[Fuel_NOX],(GFCF[MY]=E236)),""))</f>
        <v/>
      </c>
      <c r="AH236" s="157">
        <f t="shared" si="59"/>
        <v>0.95</v>
      </c>
      <c r="AI236" s="158">
        <f t="shared" si="60"/>
        <v>0.20904545454545456</v>
      </c>
      <c r="AJ236" s="158">
        <f t="shared" si="61"/>
        <v>2.9005997636363632</v>
      </c>
      <c r="AK236" s="158">
        <f t="shared" si="62"/>
        <v>8.4563777818163519</v>
      </c>
      <c r="AL236" s="158">
        <f t="shared" si="63"/>
        <v>117.33604755238937</v>
      </c>
      <c r="AM236" s="158">
        <f t="shared" si="64"/>
        <v>4.2281888909081761E-3</v>
      </c>
      <c r="AN236" s="158">
        <f t="shared" si="65"/>
        <v>5.8668023776194685E-2</v>
      </c>
      <c r="AO236" s="158">
        <f t="shared" si="66"/>
        <v>5.116108557998893E-3</v>
      </c>
      <c r="AP236" s="157"/>
      <c r="AS236" s="44"/>
    </row>
    <row r="237" spans="1:45" s="47" customFormat="1" x14ac:dyDescent="0.35">
      <c r="A237" s="157">
        <v>236</v>
      </c>
      <c r="B237" s="157" t="s">
        <v>176</v>
      </c>
      <c r="C237" s="157" t="s">
        <v>164</v>
      </c>
      <c r="D237" s="157" t="s">
        <v>9</v>
      </c>
      <c r="E237" s="157">
        <v>2008</v>
      </c>
      <c r="F237" s="157">
        <v>125</v>
      </c>
      <c r="G237" s="157">
        <v>529.09090909090912</v>
      </c>
      <c r="H237" s="157" t="s">
        <v>621</v>
      </c>
      <c r="I237" s="157">
        <f t="shared" si="51"/>
        <v>175</v>
      </c>
      <c r="J237" s="157">
        <f>IF(D237="Electric","--",IF(D237="Diesel",VLOOKUP(C237,[2]ORDLF!A:B,2,FALSE),""))</f>
        <v>0.34</v>
      </c>
      <c r="K237" s="157" t="str">
        <f>IF(D237="Electric","--",IF(D237="Gasoline",VLOOKUP(C237,LSILF!A:C,3,FALSE),""))</f>
        <v/>
      </c>
      <c r="L237" s="158">
        <f t="shared" si="67"/>
        <v>0.34</v>
      </c>
      <c r="M237" s="157" cm="1">
        <f t="array" ref="M237">IF(D237="Electric","--",IF(D237="Diesel",_xlfn._xlws.FILTER(DIESCH[CH Cap],(DIESCH[HP Bin]=I237)),""))</f>
        <v>12000</v>
      </c>
      <c r="N237" s="157" t="str" cm="1">
        <f t="array" ref="N237">IF(D237="Electric","--",IF(D237="Gasoline",_xlfn._xlws.FILTER(LSICH[CH Cap],(LSICH[Fuel Type]=D237)*(LSICH[MY]=E237)),""))</f>
        <v/>
      </c>
      <c r="O237" s="157">
        <f t="shared" si="52"/>
        <v>12000</v>
      </c>
      <c r="P237" s="157">
        <f t="shared" si="53"/>
        <v>4761.818181818182</v>
      </c>
      <c r="Q237" s="157" cm="1">
        <f t="array" ref="Q237">IF(D237="Electric","--",IF(D237="Diesel",_xlfn._xlws.FILTER(ORDEF[HC-ZH (g/hp-hr)],(ORDEF[HP]=I237)*(ORDEF[Model_Year]=E237)),""))</f>
        <v>0.1</v>
      </c>
      <c r="R237" s="157" t="str" cm="1">
        <f t="array" ref="R237">IF(D237="Electric","--",IF(D237="Gasoline",_xlfn._xlws.FILTER(LSIEF[HC-ZH (g/hp-hr)],(LSIEF[Fuel]=D237)*(LSIEF[HP Bin]=I237)*(LSIEF[Model Year]=E237)),""))</f>
        <v/>
      </c>
      <c r="S237" s="158">
        <f t="shared" si="54"/>
        <v>0.1</v>
      </c>
      <c r="T237" s="159" cm="1">
        <f t="array" ref="T237">IF(D237="Electric","--",IF(D237="Diesel",_xlfn._xlws.FILTER(ORDEF[HCDR],(ORDEF[HP]=I237)*(ORDEF[Model_Year]=E237),),""))</f>
        <v>2.5000000000000001E-5</v>
      </c>
      <c r="U237" s="159" t="str" cm="1">
        <f t="array" ref="U237">IF(D237="Electric","--",IF(D237="Gasoline",_xlfn._xlws.FILTER(LSIEF[HC DR],(LSIEF[Fuel]=D237)*(LSIEF[HP Bin]=I237)*(LSIEF[Model Year]=E237)),""))</f>
        <v/>
      </c>
      <c r="V237" s="159">
        <f t="shared" si="55"/>
        <v>2.5000000000000001E-5</v>
      </c>
      <c r="W237" s="158" cm="1">
        <f t="array" ref="W237">IF(D237="Electric","--",IF(D237="Diesel",_xlfn._xlws.FILTER(ORDEF[NOXzh],(ORDEF[HP]=I237)*(ORDEF[Model_Year]=E237)),""))</f>
        <v>2.7600310000000001</v>
      </c>
      <c r="X237" s="158" t="str" cm="1">
        <f t="array" ref="X237">IF(D237="Electric","--",IF(D237="Gasoline",_xlfn._xlws.FILTER(LSIEF[NOX-ZH (g/hp-hr)],(LSIEF[Fuel]=D237)*(LSIEF[HP Bin]=I237)*(LSIEF[Model Year]=E237)),""))</f>
        <v/>
      </c>
      <c r="Y237" s="158">
        <f t="shared" si="56"/>
        <v>2.7600310000000001</v>
      </c>
      <c r="Z237" s="159" cm="1">
        <f t="array" ref="Z237">IF(D237="Electric","--",IF(D237="Diesel",_xlfn._xlws.FILTER(ORDEF[NOXdr],(ORDEF[HP]=I237)*(ORDEF[Model_Year]=E237)),""))</f>
        <v>3.6000000000000001E-5</v>
      </c>
      <c r="AA237" s="159" t="str" cm="1">
        <f t="array" ref="AA237">IF(E237="Electric","--",IF(D237="Gasoline",_xlfn._xlws.FILTER(LSIEF[NOX DR],(LSIEF[Fuel]=D237)*(LSIEF[HP Bin]=I237)*(LSIEF[Model Year]=E237)),""))</f>
        <v/>
      </c>
      <c r="AB237" s="159">
        <f t="shared" si="57"/>
        <v>3.6000000000000001E-5</v>
      </c>
      <c r="AC237" s="158" cm="1">
        <f t="array" ref="AC237">IF(D237="Electric","--",IF(D237="Diesel",_xlfn._xlws.FILTER(DFCF[Fuel_HC],(DFCF[MY]=E237)),""))</f>
        <v>0.9</v>
      </c>
      <c r="AD237" s="158" t="str" cm="1">
        <f t="array" ref="AD237">IF(D237="Electric","--",IF(D237="Gasoline",_xlfn._xlws.FILTER(GFCF[Fuel_HC],(GFCF[MY]=E237)),""))</f>
        <v/>
      </c>
      <c r="AE237" s="158">
        <f t="shared" si="58"/>
        <v>0.9</v>
      </c>
      <c r="AF237" s="157" cm="1">
        <f t="array" ref="AF237">IF(D237="Electric","--",IF(D237="Diesel",_xlfn._xlws.FILTER(DFCF[Fuel_NOX],(DFCF[MY]=E237)),""))</f>
        <v>0.95</v>
      </c>
      <c r="AG237" s="157" t="str" cm="1">
        <f t="array" ref="AG237">IF(D237="Electric","--",IF(D237="Gasoline",_xlfn._xlws.FILTER(GFCF[Fuel_NOX],(GFCF[MY]=E237)),""))</f>
        <v/>
      </c>
      <c r="AH237" s="157">
        <f t="shared" si="59"/>
        <v>0.95</v>
      </c>
      <c r="AI237" s="158">
        <f t="shared" si="60"/>
        <v>0.19714090909090909</v>
      </c>
      <c r="AJ237" s="158">
        <f t="shared" si="61"/>
        <v>2.7848836318181815</v>
      </c>
      <c r="AK237" s="158">
        <f t="shared" si="62"/>
        <v>9.7730527729588736</v>
      </c>
      <c r="AL237" s="158">
        <f t="shared" si="63"/>
        <v>138.05767065707181</v>
      </c>
      <c r="AM237" s="158">
        <f t="shared" si="64"/>
        <v>4.8865263864794374E-3</v>
      </c>
      <c r="AN237" s="158">
        <f t="shared" si="65"/>
        <v>6.9028835328535904E-2</v>
      </c>
      <c r="AO237" s="158">
        <f t="shared" si="66"/>
        <v>5.9126969276401195E-3</v>
      </c>
      <c r="AP237" s="157"/>
      <c r="AS237" s="44"/>
    </row>
    <row r="238" spans="1:45" s="47" customFormat="1" x14ac:dyDescent="0.35">
      <c r="A238" s="157">
        <v>237</v>
      </c>
      <c r="B238" s="157" t="s">
        <v>177</v>
      </c>
      <c r="C238" s="157" t="s">
        <v>164</v>
      </c>
      <c r="D238" s="157" t="s">
        <v>9</v>
      </c>
      <c r="E238" s="157">
        <v>2010</v>
      </c>
      <c r="F238" s="157">
        <v>175</v>
      </c>
      <c r="G238" s="157">
        <v>529.09090909090912</v>
      </c>
      <c r="H238" s="157" t="s">
        <v>621</v>
      </c>
      <c r="I238" s="157">
        <f t="shared" si="51"/>
        <v>300</v>
      </c>
      <c r="J238" s="157">
        <f>IF(D238="Electric","--",IF(D238="Diesel",VLOOKUP(C238,[2]ORDLF!A:B,2,FALSE),""))</f>
        <v>0.34</v>
      </c>
      <c r="K238" s="157" t="str">
        <f>IF(D238="Electric","--",IF(D238="Gasoline",VLOOKUP(C238,LSILF!A:C,3,FALSE),""))</f>
        <v/>
      </c>
      <c r="L238" s="158">
        <f t="shared" si="67"/>
        <v>0.34</v>
      </c>
      <c r="M238" s="157" cm="1">
        <f t="array" ref="M238">IF(D238="Electric","--",IF(D238="Diesel",_xlfn._xlws.FILTER(DIESCH[CH Cap],(DIESCH[HP Bin]=I238)),""))</f>
        <v>12000</v>
      </c>
      <c r="N238" s="157" t="str" cm="1">
        <f t="array" ref="N238">IF(D238="Electric","--",IF(D238="Gasoline",_xlfn._xlws.FILTER(LSICH[CH Cap],(LSICH[Fuel Type]=D238)*(LSICH[MY]=E238)),""))</f>
        <v/>
      </c>
      <c r="O238" s="157">
        <f t="shared" si="52"/>
        <v>12000</v>
      </c>
      <c r="P238" s="157">
        <f t="shared" si="53"/>
        <v>3703.636363636364</v>
      </c>
      <c r="Q238" s="157" cm="1">
        <f t="array" ref="Q238">IF(D238="Electric","--",IF(D238="Diesel",_xlfn._xlws.FILTER(ORDEF[HC-ZH (g/hp-hr)],(ORDEF[HP]=I238)*(ORDEF[Model_Year]=E238)),""))</f>
        <v>0.1</v>
      </c>
      <c r="R238" s="157" t="str" cm="1">
        <f t="array" ref="R238">IF(D238="Electric","--",IF(D238="Gasoline",_xlfn._xlws.FILTER(LSIEF[HC-ZH (g/hp-hr)],(LSIEF[Fuel]=D238)*(LSIEF[HP Bin]=I238)*(LSIEF[Model Year]=E238)),""))</f>
        <v/>
      </c>
      <c r="S238" s="158">
        <f t="shared" si="54"/>
        <v>0.1</v>
      </c>
      <c r="T238" s="159" cm="1">
        <f t="array" ref="T238">IF(D238="Electric","--",IF(D238="Diesel",_xlfn._xlws.FILTER(ORDEF[HCDR],(ORDEF[HP]=I238)*(ORDEF[Model_Year]=E238),),""))</f>
        <v>2.5000000000000001E-5</v>
      </c>
      <c r="U238" s="159" t="str" cm="1">
        <f t="array" ref="U238">IF(D238="Electric","--",IF(D238="Gasoline",_xlfn._xlws.FILTER(LSIEF[HC DR],(LSIEF[Fuel]=D238)*(LSIEF[HP Bin]=I238)*(LSIEF[Model Year]=E238)),""))</f>
        <v/>
      </c>
      <c r="V238" s="159">
        <f t="shared" si="55"/>
        <v>2.5000000000000001E-5</v>
      </c>
      <c r="W238" s="158" cm="1">
        <f t="array" ref="W238">IF(D238="Electric","--",IF(D238="Diesel",_xlfn._xlws.FILTER(ORDEF[NOXzh],(ORDEF[HP]=I238)*(ORDEF[Model_Year]=E238)),""))</f>
        <v>2.6734089999999999</v>
      </c>
      <c r="X238" s="158" t="str" cm="1">
        <f t="array" ref="X238">IF(D238="Electric","--",IF(D238="Gasoline",_xlfn._xlws.FILTER(LSIEF[NOX-ZH (g/hp-hr)],(LSIEF[Fuel]=D238)*(LSIEF[HP Bin]=I238)*(LSIEF[Model Year]=E238)),""))</f>
        <v/>
      </c>
      <c r="Y238" s="158">
        <f t="shared" si="56"/>
        <v>2.6734089999999999</v>
      </c>
      <c r="Z238" s="159" cm="1">
        <f t="array" ref="Z238">IF(D238="Electric","--",IF(D238="Diesel",_xlfn._xlws.FILTER(ORDEF[NOXdr],(ORDEF[HP]=I238)*(ORDEF[Model_Year]=E238)),""))</f>
        <v>3.4700000000000003E-5</v>
      </c>
      <c r="AA238" s="159" t="str" cm="1">
        <f t="array" ref="AA238">IF(E238="Electric","--",IF(D238="Gasoline",_xlfn._xlws.FILTER(LSIEF[NOX DR],(LSIEF[Fuel]=D238)*(LSIEF[HP Bin]=I238)*(LSIEF[Model Year]=E238)),""))</f>
        <v/>
      </c>
      <c r="AB238" s="159">
        <f t="shared" si="57"/>
        <v>3.4700000000000003E-5</v>
      </c>
      <c r="AC238" s="158" cm="1">
        <f t="array" ref="AC238">IF(D238="Electric","--",IF(D238="Diesel",_xlfn._xlws.FILTER(DFCF[Fuel_HC],(DFCF[MY]=E238)),""))</f>
        <v>0.9</v>
      </c>
      <c r="AD238" s="158" t="str" cm="1">
        <f t="array" ref="AD238">IF(D238="Electric","--",IF(D238="Gasoline",_xlfn._xlws.FILTER(GFCF[Fuel_HC],(GFCF[MY]=E238)),""))</f>
        <v/>
      </c>
      <c r="AE238" s="158">
        <f t="shared" si="58"/>
        <v>0.9</v>
      </c>
      <c r="AF238" s="157" cm="1">
        <f t="array" ref="AF238">IF(D238="Electric","--",IF(D238="Diesel",_xlfn._xlws.FILTER(DFCF[Fuel_NOX],(DFCF[MY]=E238)),""))</f>
        <v>0.95</v>
      </c>
      <c r="AG238" s="157" t="str" cm="1">
        <f t="array" ref="AG238">IF(D238="Electric","--",IF(D238="Gasoline",_xlfn._xlws.FILTER(GFCF[Fuel_NOX],(GFCF[MY]=E238)),""))</f>
        <v/>
      </c>
      <c r="AH238" s="157">
        <f t="shared" si="59"/>
        <v>0.95</v>
      </c>
      <c r="AI238" s="158">
        <f t="shared" si="60"/>
        <v>0.1733318181818182</v>
      </c>
      <c r="AJ238" s="158">
        <f t="shared" si="61"/>
        <v>2.6618289227272722</v>
      </c>
      <c r="AK238" s="158">
        <f t="shared" si="62"/>
        <v>12.029839061763324</v>
      </c>
      <c r="AL238" s="158">
        <f t="shared" si="63"/>
        <v>184.74030842258159</v>
      </c>
      <c r="AM238" s="158">
        <f t="shared" si="64"/>
        <v>6.0149195308816629E-3</v>
      </c>
      <c r="AN238" s="158">
        <f t="shared" si="65"/>
        <v>9.23701542112908E-2</v>
      </c>
      <c r="AO238" s="158">
        <f t="shared" si="66"/>
        <v>7.2780526323668118E-3</v>
      </c>
      <c r="AP238" s="157"/>
      <c r="AS238" s="44"/>
    </row>
    <row r="239" spans="1:45" s="47" customFormat="1" x14ac:dyDescent="0.35">
      <c r="A239" s="157">
        <v>238</v>
      </c>
      <c r="B239" s="157" t="s">
        <v>178</v>
      </c>
      <c r="C239" s="157" t="s">
        <v>164</v>
      </c>
      <c r="D239" s="157" t="s">
        <v>9</v>
      </c>
      <c r="E239" s="157">
        <v>2010</v>
      </c>
      <c r="F239" s="157">
        <v>142</v>
      </c>
      <c r="G239" s="157">
        <v>529.09090909090912</v>
      </c>
      <c r="H239" s="157" t="s">
        <v>621</v>
      </c>
      <c r="I239" s="157">
        <f t="shared" si="51"/>
        <v>175</v>
      </c>
      <c r="J239" s="157">
        <f>IF(D239="Electric","--",IF(D239="Diesel",VLOOKUP(C239,[2]ORDLF!A:B,2,FALSE),""))</f>
        <v>0.34</v>
      </c>
      <c r="K239" s="157" t="str">
        <f>IF(D239="Electric","--",IF(D239="Gasoline",VLOOKUP(C239,LSILF!A:C,3,FALSE),""))</f>
        <v/>
      </c>
      <c r="L239" s="158">
        <f t="shared" si="67"/>
        <v>0.34</v>
      </c>
      <c r="M239" s="157" cm="1">
        <f t="array" ref="M239">IF(D239="Electric","--",IF(D239="Diesel",_xlfn._xlws.FILTER(DIESCH[CH Cap],(DIESCH[HP Bin]=I239)),""))</f>
        <v>12000</v>
      </c>
      <c r="N239" s="157" t="str" cm="1">
        <f t="array" ref="N239">IF(D239="Electric","--",IF(D239="Gasoline",_xlfn._xlws.FILTER(LSICH[CH Cap],(LSICH[Fuel Type]=D239)*(LSICH[MY]=E239)),""))</f>
        <v/>
      </c>
      <c r="O239" s="157">
        <f t="shared" si="52"/>
        <v>12000</v>
      </c>
      <c r="P239" s="157">
        <f t="shared" si="53"/>
        <v>3703.636363636364</v>
      </c>
      <c r="Q239" s="157" cm="1">
        <f t="array" ref="Q239">IF(D239="Electric","--",IF(D239="Diesel",_xlfn._xlws.FILTER(ORDEF[HC-ZH (g/hp-hr)],(ORDEF[HP]=I239)*(ORDEF[Model_Year]=E239)),""))</f>
        <v>0.1</v>
      </c>
      <c r="R239" s="157" t="str" cm="1">
        <f t="array" ref="R239">IF(D239="Electric","--",IF(D239="Gasoline",_xlfn._xlws.FILTER(LSIEF[HC-ZH (g/hp-hr)],(LSIEF[Fuel]=D239)*(LSIEF[HP Bin]=I239)*(LSIEF[Model Year]=E239)),""))</f>
        <v/>
      </c>
      <c r="S239" s="158">
        <f t="shared" si="54"/>
        <v>0.1</v>
      </c>
      <c r="T239" s="159" cm="1">
        <f t="array" ref="T239">IF(D239="Electric","--",IF(D239="Diesel",_xlfn._xlws.FILTER(ORDEF[HCDR],(ORDEF[HP]=I239)*(ORDEF[Model_Year]=E239),),""))</f>
        <v>2.5000000000000001E-5</v>
      </c>
      <c r="U239" s="159" t="str" cm="1">
        <f t="array" ref="U239">IF(D239="Electric","--",IF(D239="Gasoline",_xlfn._xlws.FILTER(LSIEF[HC DR],(LSIEF[Fuel]=D239)*(LSIEF[HP Bin]=I239)*(LSIEF[Model Year]=E239)),""))</f>
        <v/>
      </c>
      <c r="V239" s="159">
        <f t="shared" si="55"/>
        <v>2.5000000000000001E-5</v>
      </c>
      <c r="W239" s="158" cm="1">
        <f t="array" ref="W239">IF(D239="Electric","--",IF(D239="Diesel",_xlfn._xlws.FILTER(ORDEF[NOXzh],(ORDEF[HP]=I239)*(ORDEF[Model_Year]=E239)),""))</f>
        <v>2.9919570000000002</v>
      </c>
      <c r="X239" s="158" t="str" cm="1">
        <f t="array" ref="X239">IF(D239="Electric","--",IF(D239="Gasoline",_xlfn._xlws.FILTER(LSIEF[NOX-ZH (g/hp-hr)],(LSIEF[Fuel]=D239)*(LSIEF[HP Bin]=I239)*(LSIEF[Model Year]=E239)),""))</f>
        <v/>
      </c>
      <c r="Y239" s="158">
        <f t="shared" si="56"/>
        <v>2.9919570000000002</v>
      </c>
      <c r="Z239" s="159" cm="1">
        <f t="array" ref="Z239">IF(D239="Electric","--",IF(D239="Diesel",_xlfn._xlws.FILTER(ORDEF[NOXdr],(ORDEF[HP]=I239)*(ORDEF[Model_Year]=E239)),""))</f>
        <v>3.9100000000000002E-5</v>
      </c>
      <c r="AA239" s="159" t="str" cm="1">
        <f t="array" ref="AA239">IF(E239="Electric","--",IF(D239="Gasoline",_xlfn._xlws.FILTER(LSIEF[NOX DR],(LSIEF[Fuel]=D239)*(LSIEF[HP Bin]=I239)*(LSIEF[Model Year]=E239)),""))</f>
        <v/>
      </c>
      <c r="AB239" s="159">
        <f t="shared" si="57"/>
        <v>3.9100000000000002E-5</v>
      </c>
      <c r="AC239" s="158" cm="1">
        <f t="array" ref="AC239">IF(D239="Electric","--",IF(D239="Diesel",_xlfn._xlws.FILTER(DFCF[Fuel_HC],(DFCF[MY]=E239)),""))</f>
        <v>0.9</v>
      </c>
      <c r="AD239" s="158" t="str" cm="1">
        <f t="array" ref="AD239">IF(D239="Electric","--",IF(D239="Gasoline",_xlfn._xlws.FILTER(GFCF[Fuel_HC],(GFCF[MY]=E239)),""))</f>
        <v/>
      </c>
      <c r="AE239" s="158">
        <f t="shared" si="58"/>
        <v>0.9</v>
      </c>
      <c r="AF239" s="157" cm="1">
        <f t="array" ref="AF239">IF(D239="Electric","--",IF(D239="Diesel",_xlfn._xlws.FILTER(DFCF[Fuel_NOX],(DFCF[MY]=E239)),""))</f>
        <v>0.95</v>
      </c>
      <c r="AG239" s="157" t="str" cm="1">
        <f t="array" ref="AG239">IF(D239="Electric","--",IF(D239="Gasoline",_xlfn._xlws.FILTER(GFCF[Fuel_NOX],(GFCF[MY]=E239)),""))</f>
        <v/>
      </c>
      <c r="AH239" s="157">
        <f t="shared" si="59"/>
        <v>0.95</v>
      </c>
      <c r="AI239" s="158">
        <f t="shared" si="60"/>
        <v>0.1733318181818182</v>
      </c>
      <c r="AJ239" s="158">
        <f t="shared" si="61"/>
        <v>2.9799307227272727</v>
      </c>
      <c r="AK239" s="158">
        <f t="shared" si="62"/>
        <v>9.7613551244022396</v>
      </c>
      <c r="AL239" s="158">
        <f t="shared" si="63"/>
        <v>167.81778634633145</v>
      </c>
      <c r="AM239" s="158">
        <f t="shared" si="64"/>
        <v>4.8806775622011207E-3</v>
      </c>
      <c r="AN239" s="158">
        <f t="shared" si="65"/>
        <v>8.390889317316573E-2</v>
      </c>
      <c r="AO239" s="158">
        <f t="shared" si="66"/>
        <v>5.9056198502633562E-3</v>
      </c>
      <c r="AP239" s="157"/>
      <c r="AS239" s="44"/>
    </row>
    <row r="240" spans="1:45" s="47" customFormat="1" x14ac:dyDescent="0.35">
      <c r="A240" s="157">
        <v>239</v>
      </c>
      <c r="B240" s="157" t="s">
        <v>179</v>
      </c>
      <c r="C240" s="157" t="s">
        <v>164</v>
      </c>
      <c r="D240" s="157" t="s">
        <v>9</v>
      </c>
      <c r="E240" s="157">
        <v>2011</v>
      </c>
      <c r="F240" s="157">
        <v>110</v>
      </c>
      <c r="G240" s="157">
        <v>529.09090909090912</v>
      </c>
      <c r="H240" s="157" t="s">
        <v>621</v>
      </c>
      <c r="I240" s="157">
        <f t="shared" si="51"/>
        <v>175</v>
      </c>
      <c r="J240" s="157">
        <f>IF(D240="Electric","--",IF(D240="Diesel",VLOOKUP(C240,[2]ORDLF!A:B,2,FALSE),""))</f>
        <v>0.34</v>
      </c>
      <c r="K240" s="157" t="str">
        <f>IF(D240="Electric","--",IF(D240="Gasoline",VLOOKUP(C240,LSILF!A:C,3,FALSE),""))</f>
        <v/>
      </c>
      <c r="L240" s="158">
        <f t="shared" si="67"/>
        <v>0.34</v>
      </c>
      <c r="M240" s="157" cm="1">
        <f t="array" ref="M240">IF(D240="Electric","--",IF(D240="Diesel",_xlfn._xlws.FILTER(DIESCH[CH Cap],(DIESCH[HP Bin]=I240)),""))</f>
        <v>12000</v>
      </c>
      <c r="N240" s="157" t="str" cm="1">
        <f t="array" ref="N240">IF(D240="Electric","--",IF(D240="Gasoline",_xlfn._xlws.FILTER(LSICH[CH Cap],(LSICH[Fuel Type]=D240)*(LSICH[MY]=E240)),""))</f>
        <v/>
      </c>
      <c r="O240" s="157">
        <f t="shared" si="52"/>
        <v>12000</v>
      </c>
      <c r="P240" s="157">
        <f t="shared" si="53"/>
        <v>3174.545454545455</v>
      </c>
      <c r="Q240" s="157" cm="1">
        <f t="array" ref="Q240">IF(D240="Electric","--",IF(D240="Diesel",_xlfn._xlws.FILTER(ORDEF[HC-ZH (g/hp-hr)],(ORDEF[HP]=I240)*(ORDEF[Model_Year]=E240)),""))</f>
        <v>0.1</v>
      </c>
      <c r="R240" s="157" t="str" cm="1">
        <f t="array" ref="R240">IF(D240="Electric","--",IF(D240="Gasoline",_xlfn._xlws.FILTER(LSIEF[HC-ZH (g/hp-hr)],(LSIEF[Fuel]=D240)*(LSIEF[HP Bin]=I240)*(LSIEF[Model Year]=E240)),""))</f>
        <v/>
      </c>
      <c r="S240" s="158">
        <f t="shared" si="54"/>
        <v>0.1</v>
      </c>
      <c r="T240" s="159" cm="1">
        <f t="array" ref="T240">IF(D240="Electric","--",IF(D240="Diesel",_xlfn._xlws.FILTER(ORDEF[HCDR],(ORDEF[HP]=I240)*(ORDEF[Model_Year]=E240),),""))</f>
        <v>2.5000000000000001E-5</v>
      </c>
      <c r="U240" s="159" t="str" cm="1">
        <f t="array" ref="U240">IF(D240="Electric","--",IF(D240="Gasoline",_xlfn._xlws.FILTER(LSIEF[HC DR],(LSIEF[Fuel]=D240)*(LSIEF[HP Bin]=I240)*(LSIEF[Model Year]=E240)),""))</f>
        <v/>
      </c>
      <c r="V240" s="159">
        <f t="shared" si="55"/>
        <v>2.5000000000000001E-5</v>
      </c>
      <c r="W240" s="158" cm="1">
        <f t="array" ref="W240">IF(D240="Electric","--",IF(D240="Diesel",_xlfn._xlws.FILTER(ORDEF[NOXzh],(ORDEF[HP]=I240)*(ORDEF[Model_Year]=E240)),""))</f>
        <v>2.6726589999999999</v>
      </c>
      <c r="X240" s="158" t="str" cm="1">
        <f t="array" ref="X240">IF(D240="Electric","--",IF(D240="Gasoline",_xlfn._xlws.FILTER(LSIEF[NOX-ZH (g/hp-hr)],(LSIEF[Fuel]=D240)*(LSIEF[HP Bin]=I240)*(LSIEF[Model Year]=E240)),""))</f>
        <v/>
      </c>
      <c r="Y240" s="158">
        <f t="shared" si="56"/>
        <v>2.6726589999999999</v>
      </c>
      <c r="Z240" s="159" cm="1">
        <f t="array" ref="Z240">IF(D240="Electric","--",IF(D240="Diesel",_xlfn._xlws.FILTER(ORDEF[NOXdr],(ORDEF[HP]=I240)*(ORDEF[Model_Year]=E240)),""))</f>
        <v>3.4900000000000001E-5</v>
      </c>
      <c r="AA240" s="159" t="str" cm="1">
        <f t="array" ref="AA240">IF(E240="Electric","--",IF(D240="Gasoline",_xlfn._xlws.FILTER(LSIEF[NOX DR],(LSIEF[Fuel]=D240)*(LSIEF[HP Bin]=I240)*(LSIEF[Model Year]=E240)),""))</f>
        <v/>
      </c>
      <c r="AB240" s="159">
        <f t="shared" si="57"/>
        <v>3.4900000000000001E-5</v>
      </c>
      <c r="AC240" s="158" cm="1">
        <f t="array" ref="AC240">IF(D240="Electric","--",IF(D240="Diesel",_xlfn._xlws.FILTER(DFCF[Fuel_HC],(DFCF[MY]=E240)),""))</f>
        <v>0.9</v>
      </c>
      <c r="AD240" s="158" t="str" cm="1">
        <f t="array" ref="AD240">IF(D240="Electric","--",IF(D240="Gasoline",_xlfn._xlws.FILTER(GFCF[Fuel_HC],(GFCF[MY]=E240)),""))</f>
        <v/>
      </c>
      <c r="AE240" s="158">
        <f t="shared" si="58"/>
        <v>0.9</v>
      </c>
      <c r="AF240" s="157" cm="1">
        <f t="array" ref="AF240">IF(D240="Electric","--",IF(D240="Diesel",_xlfn._xlws.FILTER(DFCF[Fuel_NOX],(DFCF[MY]=E240)),""))</f>
        <v>0.95</v>
      </c>
      <c r="AG240" s="157" t="str" cm="1">
        <f t="array" ref="AG240">IF(D240="Electric","--",IF(D240="Gasoline",_xlfn._xlws.FILTER(GFCF[Fuel_NOX],(GFCF[MY]=E240)),""))</f>
        <v/>
      </c>
      <c r="AH240" s="157">
        <f t="shared" si="59"/>
        <v>0.95</v>
      </c>
      <c r="AI240" s="158">
        <f t="shared" si="60"/>
        <v>0.16142727272727275</v>
      </c>
      <c r="AJ240" s="158">
        <f t="shared" si="61"/>
        <v>2.6442781045454544</v>
      </c>
      <c r="AK240" s="158">
        <f t="shared" si="62"/>
        <v>7.0422764667035143</v>
      </c>
      <c r="AL240" s="158">
        <f t="shared" si="63"/>
        <v>115.35682386532528</v>
      </c>
      <c r="AM240" s="158">
        <f t="shared" si="64"/>
        <v>3.5211382333517572E-3</v>
      </c>
      <c r="AN240" s="158">
        <f t="shared" si="65"/>
        <v>5.7678411932662647E-2</v>
      </c>
      <c r="AO240" s="158">
        <f t="shared" si="66"/>
        <v>4.2605772623556257E-3</v>
      </c>
      <c r="AP240" s="157"/>
      <c r="AS240" s="44"/>
    </row>
    <row r="241" spans="1:45" s="47" customFormat="1" x14ac:dyDescent="0.35">
      <c r="A241" s="157">
        <v>240</v>
      </c>
      <c r="B241" s="157" t="s">
        <v>180</v>
      </c>
      <c r="C241" s="157" t="s">
        <v>164</v>
      </c>
      <c r="D241" s="157" t="s">
        <v>9</v>
      </c>
      <c r="E241" s="157">
        <v>2011</v>
      </c>
      <c r="F241" s="157">
        <v>110</v>
      </c>
      <c r="G241" s="157">
        <v>529.09090909090912</v>
      </c>
      <c r="H241" s="157" t="s">
        <v>621</v>
      </c>
      <c r="I241" s="157">
        <f t="shared" si="51"/>
        <v>175</v>
      </c>
      <c r="J241" s="157">
        <f>IF(D241="Electric","--",IF(D241="Diesel",VLOOKUP(C241,[2]ORDLF!A:B,2,FALSE),""))</f>
        <v>0.34</v>
      </c>
      <c r="K241" s="157" t="str">
        <f>IF(D241="Electric","--",IF(D241="Gasoline",VLOOKUP(C241,LSILF!A:C,3,FALSE),""))</f>
        <v/>
      </c>
      <c r="L241" s="158">
        <f t="shared" si="67"/>
        <v>0.34</v>
      </c>
      <c r="M241" s="157" cm="1">
        <f t="array" ref="M241">IF(D241="Electric","--",IF(D241="Diesel",_xlfn._xlws.FILTER(DIESCH[CH Cap],(DIESCH[HP Bin]=I241)),""))</f>
        <v>12000</v>
      </c>
      <c r="N241" s="157" t="str" cm="1">
        <f t="array" ref="N241">IF(D241="Electric","--",IF(D241="Gasoline",_xlfn._xlws.FILTER(LSICH[CH Cap],(LSICH[Fuel Type]=D241)*(LSICH[MY]=E241)),""))</f>
        <v/>
      </c>
      <c r="O241" s="157">
        <f t="shared" si="52"/>
        <v>12000</v>
      </c>
      <c r="P241" s="157">
        <f t="shared" si="53"/>
        <v>3174.545454545455</v>
      </c>
      <c r="Q241" s="157" cm="1">
        <f t="array" ref="Q241">IF(D241="Electric","--",IF(D241="Diesel",_xlfn._xlws.FILTER(ORDEF[HC-ZH (g/hp-hr)],(ORDEF[HP]=I241)*(ORDEF[Model_Year]=E241)),""))</f>
        <v>0.1</v>
      </c>
      <c r="R241" s="157" t="str" cm="1">
        <f t="array" ref="R241">IF(D241="Electric","--",IF(D241="Gasoline",_xlfn._xlws.FILTER(LSIEF[HC-ZH (g/hp-hr)],(LSIEF[Fuel]=D241)*(LSIEF[HP Bin]=I241)*(LSIEF[Model Year]=E241)),""))</f>
        <v/>
      </c>
      <c r="S241" s="158">
        <f t="shared" si="54"/>
        <v>0.1</v>
      </c>
      <c r="T241" s="159" cm="1">
        <f t="array" ref="T241">IF(D241="Electric","--",IF(D241="Diesel",_xlfn._xlws.FILTER(ORDEF[HCDR],(ORDEF[HP]=I241)*(ORDEF[Model_Year]=E241),),""))</f>
        <v>2.5000000000000001E-5</v>
      </c>
      <c r="U241" s="159" t="str" cm="1">
        <f t="array" ref="U241">IF(D241="Electric","--",IF(D241="Gasoline",_xlfn._xlws.FILTER(LSIEF[HC DR],(LSIEF[Fuel]=D241)*(LSIEF[HP Bin]=I241)*(LSIEF[Model Year]=E241)),""))</f>
        <v/>
      </c>
      <c r="V241" s="159">
        <f t="shared" si="55"/>
        <v>2.5000000000000001E-5</v>
      </c>
      <c r="W241" s="158" cm="1">
        <f t="array" ref="W241">IF(D241="Electric","--",IF(D241="Diesel",_xlfn._xlws.FILTER(ORDEF[NOXzh],(ORDEF[HP]=I241)*(ORDEF[Model_Year]=E241)),""))</f>
        <v>2.6726589999999999</v>
      </c>
      <c r="X241" s="158" t="str" cm="1">
        <f t="array" ref="X241">IF(D241="Electric","--",IF(D241="Gasoline",_xlfn._xlws.FILTER(LSIEF[NOX-ZH (g/hp-hr)],(LSIEF[Fuel]=D241)*(LSIEF[HP Bin]=I241)*(LSIEF[Model Year]=E241)),""))</f>
        <v/>
      </c>
      <c r="Y241" s="158">
        <f t="shared" si="56"/>
        <v>2.6726589999999999</v>
      </c>
      <c r="Z241" s="159" cm="1">
        <f t="array" ref="Z241">IF(D241="Electric","--",IF(D241="Diesel",_xlfn._xlws.FILTER(ORDEF[NOXdr],(ORDEF[HP]=I241)*(ORDEF[Model_Year]=E241)),""))</f>
        <v>3.4900000000000001E-5</v>
      </c>
      <c r="AA241" s="159" t="str" cm="1">
        <f t="array" ref="AA241">IF(E241="Electric","--",IF(D241="Gasoline",_xlfn._xlws.FILTER(LSIEF[NOX DR],(LSIEF[Fuel]=D241)*(LSIEF[HP Bin]=I241)*(LSIEF[Model Year]=E241)),""))</f>
        <v/>
      </c>
      <c r="AB241" s="159">
        <f t="shared" si="57"/>
        <v>3.4900000000000001E-5</v>
      </c>
      <c r="AC241" s="158" cm="1">
        <f t="array" ref="AC241">IF(D241="Electric","--",IF(D241="Diesel",_xlfn._xlws.FILTER(DFCF[Fuel_HC],(DFCF[MY]=E241)),""))</f>
        <v>0.9</v>
      </c>
      <c r="AD241" s="158" t="str" cm="1">
        <f t="array" ref="AD241">IF(D241="Electric","--",IF(D241="Gasoline",_xlfn._xlws.FILTER(GFCF[Fuel_HC],(GFCF[MY]=E241)),""))</f>
        <v/>
      </c>
      <c r="AE241" s="158">
        <f t="shared" si="58"/>
        <v>0.9</v>
      </c>
      <c r="AF241" s="157" cm="1">
        <f t="array" ref="AF241">IF(D241="Electric","--",IF(D241="Diesel",_xlfn._xlws.FILTER(DFCF[Fuel_NOX],(DFCF[MY]=E241)),""))</f>
        <v>0.95</v>
      </c>
      <c r="AG241" s="157" t="str" cm="1">
        <f t="array" ref="AG241">IF(D241="Electric","--",IF(D241="Gasoline",_xlfn._xlws.FILTER(GFCF[Fuel_NOX],(GFCF[MY]=E241)),""))</f>
        <v/>
      </c>
      <c r="AH241" s="157">
        <f t="shared" si="59"/>
        <v>0.95</v>
      </c>
      <c r="AI241" s="158">
        <f t="shared" si="60"/>
        <v>0.16142727272727275</v>
      </c>
      <c r="AJ241" s="158">
        <f t="shared" si="61"/>
        <v>2.6442781045454544</v>
      </c>
      <c r="AK241" s="158">
        <f t="shared" si="62"/>
        <v>7.0422764667035143</v>
      </c>
      <c r="AL241" s="158">
        <f t="shared" si="63"/>
        <v>115.35682386532528</v>
      </c>
      <c r="AM241" s="158">
        <f t="shared" si="64"/>
        <v>3.5211382333517572E-3</v>
      </c>
      <c r="AN241" s="158">
        <f t="shared" si="65"/>
        <v>5.7678411932662647E-2</v>
      </c>
      <c r="AO241" s="158">
        <f t="shared" si="66"/>
        <v>4.2605772623556257E-3</v>
      </c>
      <c r="AP241" s="157"/>
      <c r="AS241" s="44"/>
    </row>
    <row r="242" spans="1:45" s="47" customFormat="1" x14ac:dyDescent="0.35">
      <c r="A242" s="157">
        <v>241</v>
      </c>
      <c r="B242" s="157" t="s">
        <v>181</v>
      </c>
      <c r="C242" s="157" t="s">
        <v>164</v>
      </c>
      <c r="D242" s="157" t="s">
        <v>9</v>
      </c>
      <c r="E242" s="157">
        <v>2011</v>
      </c>
      <c r="F242" s="157">
        <v>110</v>
      </c>
      <c r="G242" s="157">
        <v>529.09090909090912</v>
      </c>
      <c r="H242" s="157" t="s">
        <v>621</v>
      </c>
      <c r="I242" s="157">
        <f t="shared" si="51"/>
        <v>175</v>
      </c>
      <c r="J242" s="157">
        <f>IF(D242="Electric","--",IF(D242="Diesel",VLOOKUP(C242,[2]ORDLF!A:B,2,FALSE),""))</f>
        <v>0.34</v>
      </c>
      <c r="K242" s="157" t="str">
        <f>IF(D242="Electric","--",IF(D242="Gasoline",VLOOKUP(C242,LSILF!A:C,3,FALSE),""))</f>
        <v/>
      </c>
      <c r="L242" s="158">
        <f t="shared" si="67"/>
        <v>0.34</v>
      </c>
      <c r="M242" s="157" cm="1">
        <f t="array" ref="M242">IF(D242="Electric","--",IF(D242="Diesel",_xlfn._xlws.FILTER(DIESCH[CH Cap],(DIESCH[HP Bin]=I242)),""))</f>
        <v>12000</v>
      </c>
      <c r="N242" s="157" t="str" cm="1">
        <f t="array" ref="N242">IF(D242="Electric","--",IF(D242="Gasoline",_xlfn._xlws.FILTER(LSICH[CH Cap],(LSICH[Fuel Type]=D242)*(LSICH[MY]=E242)),""))</f>
        <v/>
      </c>
      <c r="O242" s="157">
        <f t="shared" si="52"/>
        <v>12000</v>
      </c>
      <c r="P242" s="157">
        <f t="shared" si="53"/>
        <v>3174.545454545455</v>
      </c>
      <c r="Q242" s="157" cm="1">
        <f t="array" ref="Q242">IF(D242="Electric","--",IF(D242="Diesel",_xlfn._xlws.FILTER(ORDEF[HC-ZH (g/hp-hr)],(ORDEF[HP]=I242)*(ORDEF[Model_Year]=E242)),""))</f>
        <v>0.1</v>
      </c>
      <c r="R242" s="157" t="str" cm="1">
        <f t="array" ref="R242">IF(D242="Electric","--",IF(D242="Gasoline",_xlfn._xlws.FILTER(LSIEF[HC-ZH (g/hp-hr)],(LSIEF[Fuel]=D242)*(LSIEF[HP Bin]=I242)*(LSIEF[Model Year]=E242)),""))</f>
        <v/>
      </c>
      <c r="S242" s="158">
        <f t="shared" si="54"/>
        <v>0.1</v>
      </c>
      <c r="T242" s="159" cm="1">
        <f t="array" ref="T242">IF(D242="Electric","--",IF(D242="Diesel",_xlfn._xlws.FILTER(ORDEF[HCDR],(ORDEF[HP]=I242)*(ORDEF[Model_Year]=E242),),""))</f>
        <v>2.5000000000000001E-5</v>
      </c>
      <c r="U242" s="159" t="str" cm="1">
        <f t="array" ref="U242">IF(D242="Electric","--",IF(D242="Gasoline",_xlfn._xlws.FILTER(LSIEF[HC DR],(LSIEF[Fuel]=D242)*(LSIEF[HP Bin]=I242)*(LSIEF[Model Year]=E242)),""))</f>
        <v/>
      </c>
      <c r="V242" s="159">
        <f t="shared" si="55"/>
        <v>2.5000000000000001E-5</v>
      </c>
      <c r="W242" s="158" cm="1">
        <f t="array" ref="W242">IF(D242="Electric","--",IF(D242="Diesel",_xlfn._xlws.FILTER(ORDEF[NOXzh],(ORDEF[HP]=I242)*(ORDEF[Model_Year]=E242)),""))</f>
        <v>2.6726589999999999</v>
      </c>
      <c r="X242" s="158" t="str" cm="1">
        <f t="array" ref="X242">IF(D242="Electric","--",IF(D242="Gasoline",_xlfn._xlws.FILTER(LSIEF[NOX-ZH (g/hp-hr)],(LSIEF[Fuel]=D242)*(LSIEF[HP Bin]=I242)*(LSIEF[Model Year]=E242)),""))</f>
        <v/>
      </c>
      <c r="Y242" s="158">
        <f t="shared" si="56"/>
        <v>2.6726589999999999</v>
      </c>
      <c r="Z242" s="159" cm="1">
        <f t="array" ref="Z242">IF(D242="Electric","--",IF(D242="Diesel",_xlfn._xlws.FILTER(ORDEF[NOXdr],(ORDEF[HP]=I242)*(ORDEF[Model_Year]=E242)),""))</f>
        <v>3.4900000000000001E-5</v>
      </c>
      <c r="AA242" s="159" t="str" cm="1">
        <f t="array" ref="AA242">IF(E242="Electric","--",IF(D242="Gasoline",_xlfn._xlws.FILTER(LSIEF[NOX DR],(LSIEF[Fuel]=D242)*(LSIEF[HP Bin]=I242)*(LSIEF[Model Year]=E242)),""))</f>
        <v/>
      </c>
      <c r="AB242" s="159">
        <f t="shared" si="57"/>
        <v>3.4900000000000001E-5</v>
      </c>
      <c r="AC242" s="158" cm="1">
        <f t="array" ref="AC242">IF(D242="Electric","--",IF(D242="Diesel",_xlfn._xlws.FILTER(DFCF[Fuel_HC],(DFCF[MY]=E242)),""))</f>
        <v>0.9</v>
      </c>
      <c r="AD242" s="158" t="str" cm="1">
        <f t="array" ref="AD242">IF(D242="Electric","--",IF(D242="Gasoline",_xlfn._xlws.FILTER(GFCF[Fuel_HC],(GFCF[MY]=E242)),""))</f>
        <v/>
      </c>
      <c r="AE242" s="158">
        <f t="shared" si="58"/>
        <v>0.9</v>
      </c>
      <c r="AF242" s="157" cm="1">
        <f t="array" ref="AF242">IF(D242="Electric","--",IF(D242="Diesel",_xlfn._xlws.FILTER(DFCF[Fuel_NOX],(DFCF[MY]=E242)),""))</f>
        <v>0.95</v>
      </c>
      <c r="AG242" s="157" t="str" cm="1">
        <f t="array" ref="AG242">IF(D242="Electric","--",IF(D242="Gasoline",_xlfn._xlws.FILTER(GFCF[Fuel_NOX],(GFCF[MY]=E242)),""))</f>
        <v/>
      </c>
      <c r="AH242" s="157">
        <f t="shared" si="59"/>
        <v>0.95</v>
      </c>
      <c r="AI242" s="158">
        <f t="shared" si="60"/>
        <v>0.16142727272727275</v>
      </c>
      <c r="AJ242" s="158">
        <f t="shared" si="61"/>
        <v>2.6442781045454544</v>
      </c>
      <c r="AK242" s="158">
        <f t="shared" si="62"/>
        <v>7.0422764667035143</v>
      </c>
      <c r="AL242" s="158">
        <f t="shared" si="63"/>
        <v>115.35682386532528</v>
      </c>
      <c r="AM242" s="158">
        <f t="shared" si="64"/>
        <v>3.5211382333517572E-3</v>
      </c>
      <c r="AN242" s="158">
        <f t="shared" si="65"/>
        <v>5.7678411932662647E-2</v>
      </c>
      <c r="AO242" s="158">
        <f t="shared" si="66"/>
        <v>4.2605772623556257E-3</v>
      </c>
      <c r="AP242" s="157"/>
      <c r="AS242" s="44"/>
    </row>
    <row r="243" spans="1:45" s="47" customFormat="1" x14ac:dyDescent="0.35">
      <c r="A243" s="157">
        <v>242</v>
      </c>
      <c r="B243" s="157" t="s">
        <v>182</v>
      </c>
      <c r="C243" s="157" t="s">
        <v>164</v>
      </c>
      <c r="D243" s="157" t="s">
        <v>9</v>
      </c>
      <c r="E243" s="157">
        <v>2011</v>
      </c>
      <c r="F243" s="157">
        <v>110</v>
      </c>
      <c r="G243" s="157">
        <v>529.09090909090912</v>
      </c>
      <c r="H243" s="157" t="s">
        <v>621</v>
      </c>
      <c r="I243" s="157">
        <f t="shared" si="51"/>
        <v>175</v>
      </c>
      <c r="J243" s="157">
        <f>IF(D243="Electric","--",IF(D243="Diesel",VLOOKUP(C243,[2]ORDLF!A:B,2,FALSE),""))</f>
        <v>0.34</v>
      </c>
      <c r="K243" s="157" t="str">
        <f>IF(D243="Electric","--",IF(D243="Gasoline",VLOOKUP(C243,LSILF!A:C,3,FALSE),""))</f>
        <v/>
      </c>
      <c r="L243" s="158">
        <f t="shared" si="67"/>
        <v>0.34</v>
      </c>
      <c r="M243" s="157" cm="1">
        <f t="array" ref="M243">IF(D243="Electric","--",IF(D243="Diesel",_xlfn._xlws.FILTER(DIESCH[CH Cap],(DIESCH[HP Bin]=I243)),""))</f>
        <v>12000</v>
      </c>
      <c r="N243" s="157" t="str" cm="1">
        <f t="array" ref="N243">IF(D243="Electric","--",IF(D243="Gasoline",_xlfn._xlws.FILTER(LSICH[CH Cap],(LSICH[Fuel Type]=D243)*(LSICH[MY]=E243)),""))</f>
        <v/>
      </c>
      <c r="O243" s="157">
        <f t="shared" si="52"/>
        <v>12000</v>
      </c>
      <c r="P243" s="157">
        <f t="shared" si="53"/>
        <v>3174.545454545455</v>
      </c>
      <c r="Q243" s="157" cm="1">
        <f t="array" ref="Q243">IF(D243="Electric","--",IF(D243="Diesel",_xlfn._xlws.FILTER(ORDEF[HC-ZH (g/hp-hr)],(ORDEF[HP]=I243)*(ORDEF[Model_Year]=E243)),""))</f>
        <v>0.1</v>
      </c>
      <c r="R243" s="157" t="str" cm="1">
        <f t="array" ref="R243">IF(D243="Electric","--",IF(D243="Gasoline",_xlfn._xlws.FILTER(LSIEF[HC-ZH (g/hp-hr)],(LSIEF[Fuel]=D243)*(LSIEF[HP Bin]=I243)*(LSIEF[Model Year]=E243)),""))</f>
        <v/>
      </c>
      <c r="S243" s="158">
        <f t="shared" si="54"/>
        <v>0.1</v>
      </c>
      <c r="T243" s="159" cm="1">
        <f t="array" ref="T243">IF(D243="Electric","--",IF(D243="Diesel",_xlfn._xlws.FILTER(ORDEF[HCDR],(ORDEF[HP]=I243)*(ORDEF[Model_Year]=E243),),""))</f>
        <v>2.5000000000000001E-5</v>
      </c>
      <c r="U243" s="159" t="str" cm="1">
        <f t="array" ref="U243">IF(D243="Electric","--",IF(D243="Gasoline",_xlfn._xlws.FILTER(LSIEF[HC DR],(LSIEF[Fuel]=D243)*(LSIEF[HP Bin]=I243)*(LSIEF[Model Year]=E243)),""))</f>
        <v/>
      </c>
      <c r="V243" s="159">
        <f t="shared" si="55"/>
        <v>2.5000000000000001E-5</v>
      </c>
      <c r="W243" s="158" cm="1">
        <f t="array" ref="W243">IF(D243="Electric","--",IF(D243="Diesel",_xlfn._xlws.FILTER(ORDEF[NOXzh],(ORDEF[HP]=I243)*(ORDEF[Model_Year]=E243)),""))</f>
        <v>2.6726589999999999</v>
      </c>
      <c r="X243" s="158" t="str" cm="1">
        <f t="array" ref="X243">IF(D243="Electric","--",IF(D243="Gasoline",_xlfn._xlws.FILTER(LSIEF[NOX-ZH (g/hp-hr)],(LSIEF[Fuel]=D243)*(LSIEF[HP Bin]=I243)*(LSIEF[Model Year]=E243)),""))</f>
        <v/>
      </c>
      <c r="Y243" s="158">
        <f t="shared" si="56"/>
        <v>2.6726589999999999</v>
      </c>
      <c r="Z243" s="159" cm="1">
        <f t="array" ref="Z243">IF(D243="Electric","--",IF(D243="Diesel",_xlfn._xlws.FILTER(ORDEF[NOXdr],(ORDEF[HP]=I243)*(ORDEF[Model_Year]=E243)),""))</f>
        <v>3.4900000000000001E-5</v>
      </c>
      <c r="AA243" s="159" t="str" cm="1">
        <f t="array" ref="AA243">IF(E243="Electric","--",IF(D243="Gasoline",_xlfn._xlws.FILTER(LSIEF[NOX DR],(LSIEF[Fuel]=D243)*(LSIEF[HP Bin]=I243)*(LSIEF[Model Year]=E243)),""))</f>
        <v/>
      </c>
      <c r="AB243" s="159">
        <f t="shared" si="57"/>
        <v>3.4900000000000001E-5</v>
      </c>
      <c r="AC243" s="158" cm="1">
        <f t="array" ref="AC243">IF(D243="Electric","--",IF(D243="Diesel",_xlfn._xlws.FILTER(DFCF[Fuel_HC],(DFCF[MY]=E243)),""))</f>
        <v>0.9</v>
      </c>
      <c r="AD243" s="158" t="str" cm="1">
        <f t="array" ref="AD243">IF(D243="Electric","--",IF(D243="Gasoline",_xlfn._xlws.FILTER(GFCF[Fuel_HC],(GFCF[MY]=E243)),""))</f>
        <v/>
      </c>
      <c r="AE243" s="158">
        <f t="shared" si="58"/>
        <v>0.9</v>
      </c>
      <c r="AF243" s="157" cm="1">
        <f t="array" ref="AF243">IF(D243="Electric","--",IF(D243="Diesel",_xlfn._xlws.FILTER(DFCF[Fuel_NOX],(DFCF[MY]=E243)),""))</f>
        <v>0.95</v>
      </c>
      <c r="AG243" s="157" t="str" cm="1">
        <f t="array" ref="AG243">IF(D243="Electric","--",IF(D243="Gasoline",_xlfn._xlws.FILTER(GFCF[Fuel_NOX],(GFCF[MY]=E243)),""))</f>
        <v/>
      </c>
      <c r="AH243" s="157">
        <f t="shared" si="59"/>
        <v>0.95</v>
      </c>
      <c r="AI243" s="158">
        <f t="shared" si="60"/>
        <v>0.16142727272727275</v>
      </c>
      <c r="AJ243" s="158">
        <f t="shared" si="61"/>
        <v>2.6442781045454544</v>
      </c>
      <c r="AK243" s="158">
        <f t="shared" si="62"/>
        <v>7.0422764667035143</v>
      </c>
      <c r="AL243" s="158">
        <f t="shared" si="63"/>
        <v>115.35682386532528</v>
      </c>
      <c r="AM243" s="158">
        <f t="shared" si="64"/>
        <v>3.5211382333517572E-3</v>
      </c>
      <c r="AN243" s="158">
        <f t="shared" si="65"/>
        <v>5.7678411932662647E-2</v>
      </c>
      <c r="AO243" s="158">
        <f t="shared" si="66"/>
        <v>4.2605772623556257E-3</v>
      </c>
      <c r="AP243" s="157"/>
      <c r="AS243" s="44"/>
    </row>
    <row r="244" spans="1:45" s="47" customFormat="1" x14ac:dyDescent="0.35">
      <c r="A244" s="157">
        <v>243</v>
      </c>
      <c r="B244" s="157" t="s">
        <v>183</v>
      </c>
      <c r="C244" s="157" t="s">
        <v>164</v>
      </c>
      <c r="D244" s="157" t="s">
        <v>9</v>
      </c>
      <c r="E244" s="157">
        <v>2011</v>
      </c>
      <c r="F244" s="157">
        <v>110</v>
      </c>
      <c r="G244" s="157">
        <v>529.09090909090912</v>
      </c>
      <c r="H244" s="157" t="s">
        <v>621</v>
      </c>
      <c r="I244" s="157">
        <f t="shared" si="51"/>
        <v>175</v>
      </c>
      <c r="J244" s="157">
        <f>IF(D244="Electric","--",IF(D244="Diesel",VLOOKUP(C244,[2]ORDLF!A:B,2,FALSE),""))</f>
        <v>0.34</v>
      </c>
      <c r="K244" s="157" t="str">
        <f>IF(D244="Electric","--",IF(D244="Gasoline",VLOOKUP(C244,LSILF!A:C,3,FALSE),""))</f>
        <v/>
      </c>
      <c r="L244" s="158">
        <f t="shared" si="67"/>
        <v>0.34</v>
      </c>
      <c r="M244" s="157" cm="1">
        <f t="array" ref="M244">IF(D244="Electric","--",IF(D244="Diesel",_xlfn._xlws.FILTER(DIESCH[CH Cap],(DIESCH[HP Bin]=I244)),""))</f>
        <v>12000</v>
      </c>
      <c r="N244" s="157" t="str" cm="1">
        <f t="array" ref="N244">IF(D244="Electric","--",IF(D244="Gasoline",_xlfn._xlws.FILTER(LSICH[CH Cap],(LSICH[Fuel Type]=D244)*(LSICH[MY]=E244)),""))</f>
        <v/>
      </c>
      <c r="O244" s="157">
        <f t="shared" si="52"/>
        <v>12000</v>
      </c>
      <c r="P244" s="157">
        <f t="shared" si="53"/>
        <v>3174.545454545455</v>
      </c>
      <c r="Q244" s="157" cm="1">
        <f t="array" ref="Q244">IF(D244="Electric","--",IF(D244="Diesel",_xlfn._xlws.FILTER(ORDEF[HC-ZH (g/hp-hr)],(ORDEF[HP]=I244)*(ORDEF[Model_Year]=E244)),""))</f>
        <v>0.1</v>
      </c>
      <c r="R244" s="157" t="str" cm="1">
        <f t="array" ref="R244">IF(D244="Electric","--",IF(D244="Gasoline",_xlfn._xlws.FILTER(LSIEF[HC-ZH (g/hp-hr)],(LSIEF[Fuel]=D244)*(LSIEF[HP Bin]=I244)*(LSIEF[Model Year]=E244)),""))</f>
        <v/>
      </c>
      <c r="S244" s="158">
        <f t="shared" si="54"/>
        <v>0.1</v>
      </c>
      <c r="T244" s="159" cm="1">
        <f t="array" ref="T244">IF(D244="Electric","--",IF(D244="Diesel",_xlfn._xlws.FILTER(ORDEF[HCDR],(ORDEF[HP]=I244)*(ORDEF[Model_Year]=E244),),""))</f>
        <v>2.5000000000000001E-5</v>
      </c>
      <c r="U244" s="159" t="str" cm="1">
        <f t="array" ref="U244">IF(D244="Electric","--",IF(D244="Gasoline",_xlfn._xlws.FILTER(LSIEF[HC DR],(LSIEF[Fuel]=D244)*(LSIEF[HP Bin]=I244)*(LSIEF[Model Year]=E244)),""))</f>
        <v/>
      </c>
      <c r="V244" s="159">
        <f t="shared" si="55"/>
        <v>2.5000000000000001E-5</v>
      </c>
      <c r="W244" s="158" cm="1">
        <f t="array" ref="W244">IF(D244="Electric","--",IF(D244="Diesel",_xlfn._xlws.FILTER(ORDEF[NOXzh],(ORDEF[HP]=I244)*(ORDEF[Model_Year]=E244)),""))</f>
        <v>2.6726589999999999</v>
      </c>
      <c r="X244" s="158" t="str" cm="1">
        <f t="array" ref="X244">IF(D244="Electric","--",IF(D244="Gasoline",_xlfn._xlws.FILTER(LSIEF[NOX-ZH (g/hp-hr)],(LSIEF[Fuel]=D244)*(LSIEF[HP Bin]=I244)*(LSIEF[Model Year]=E244)),""))</f>
        <v/>
      </c>
      <c r="Y244" s="158">
        <f t="shared" si="56"/>
        <v>2.6726589999999999</v>
      </c>
      <c r="Z244" s="159" cm="1">
        <f t="array" ref="Z244">IF(D244="Electric","--",IF(D244="Diesel",_xlfn._xlws.FILTER(ORDEF[NOXdr],(ORDEF[HP]=I244)*(ORDEF[Model_Year]=E244)),""))</f>
        <v>3.4900000000000001E-5</v>
      </c>
      <c r="AA244" s="159" t="str" cm="1">
        <f t="array" ref="AA244">IF(E244="Electric","--",IF(D244="Gasoline",_xlfn._xlws.FILTER(LSIEF[NOX DR],(LSIEF[Fuel]=D244)*(LSIEF[HP Bin]=I244)*(LSIEF[Model Year]=E244)),""))</f>
        <v/>
      </c>
      <c r="AB244" s="159">
        <f t="shared" si="57"/>
        <v>3.4900000000000001E-5</v>
      </c>
      <c r="AC244" s="158" cm="1">
        <f t="array" ref="AC244">IF(D244="Electric","--",IF(D244="Diesel",_xlfn._xlws.FILTER(DFCF[Fuel_HC],(DFCF[MY]=E244)),""))</f>
        <v>0.9</v>
      </c>
      <c r="AD244" s="158" t="str" cm="1">
        <f t="array" ref="AD244">IF(D244="Electric","--",IF(D244="Gasoline",_xlfn._xlws.FILTER(GFCF[Fuel_HC],(GFCF[MY]=E244)),""))</f>
        <v/>
      </c>
      <c r="AE244" s="158">
        <f t="shared" si="58"/>
        <v>0.9</v>
      </c>
      <c r="AF244" s="157" cm="1">
        <f t="array" ref="AF244">IF(D244="Electric","--",IF(D244="Diesel",_xlfn._xlws.FILTER(DFCF[Fuel_NOX],(DFCF[MY]=E244)),""))</f>
        <v>0.95</v>
      </c>
      <c r="AG244" s="157" t="str" cm="1">
        <f t="array" ref="AG244">IF(D244="Electric","--",IF(D244="Gasoline",_xlfn._xlws.FILTER(GFCF[Fuel_NOX],(GFCF[MY]=E244)),""))</f>
        <v/>
      </c>
      <c r="AH244" s="157">
        <f t="shared" si="59"/>
        <v>0.95</v>
      </c>
      <c r="AI244" s="158">
        <f t="shared" si="60"/>
        <v>0.16142727272727275</v>
      </c>
      <c r="AJ244" s="158">
        <f t="shared" si="61"/>
        <v>2.6442781045454544</v>
      </c>
      <c r="AK244" s="158">
        <f t="shared" si="62"/>
        <v>7.0422764667035143</v>
      </c>
      <c r="AL244" s="158">
        <f t="shared" si="63"/>
        <v>115.35682386532528</v>
      </c>
      <c r="AM244" s="158">
        <f t="shared" si="64"/>
        <v>3.5211382333517572E-3</v>
      </c>
      <c r="AN244" s="158">
        <f t="shared" si="65"/>
        <v>5.7678411932662647E-2</v>
      </c>
      <c r="AO244" s="158">
        <f t="shared" si="66"/>
        <v>4.2605772623556257E-3</v>
      </c>
      <c r="AP244" s="157"/>
      <c r="AS244" s="44"/>
    </row>
    <row r="245" spans="1:45" s="47" customFormat="1" x14ac:dyDescent="0.35">
      <c r="A245" s="157">
        <v>244</v>
      </c>
      <c r="B245" s="157" t="s">
        <v>184</v>
      </c>
      <c r="C245" s="157" t="s">
        <v>164</v>
      </c>
      <c r="D245" s="157" t="s">
        <v>9</v>
      </c>
      <c r="E245" s="157">
        <v>2011</v>
      </c>
      <c r="F245" s="157">
        <v>160</v>
      </c>
      <c r="G245" s="157">
        <v>529.09090909090912</v>
      </c>
      <c r="H245" s="157" t="s">
        <v>621</v>
      </c>
      <c r="I245" s="157">
        <f t="shared" si="51"/>
        <v>175</v>
      </c>
      <c r="J245" s="157">
        <f>IF(D245="Electric","--",IF(D245="Diesel",VLOOKUP(C245,[2]ORDLF!A:B,2,FALSE),""))</f>
        <v>0.34</v>
      </c>
      <c r="K245" s="157" t="str">
        <f>IF(D245="Electric","--",IF(D245="Gasoline",VLOOKUP(C245,LSILF!A:C,3,FALSE),""))</f>
        <v/>
      </c>
      <c r="L245" s="158">
        <f t="shared" si="67"/>
        <v>0.34</v>
      </c>
      <c r="M245" s="157" cm="1">
        <f t="array" ref="M245">IF(D245="Electric","--",IF(D245="Diesel",_xlfn._xlws.FILTER(DIESCH[CH Cap],(DIESCH[HP Bin]=I245)),""))</f>
        <v>12000</v>
      </c>
      <c r="N245" s="157" t="str" cm="1">
        <f t="array" ref="N245">IF(D245="Electric","--",IF(D245="Gasoline",_xlfn._xlws.FILTER(LSICH[CH Cap],(LSICH[Fuel Type]=D245)*(LSICH[MY]=E245)),""))</f>
        <v/>
      </c>
      <c r="O245" s="157">
        <f t="shared" si="52"/>
        <v>12000</v>
      </c>
      <c r="P245" s="157">
        <f t="shared" si="53"/>
        <v>3174.545454545455</v>
      </c>
      <c r="Q245" s="157" cm="1">
        <f t="array" ref="Q245">IF(D245="Electric","--",IF(D245="Diesel",_xlfn._xlws.FILTER(ORDEF[HC-ZH (g/hp-hr)],(ORDEF[HP]=I245)*(ORDEF[Model_Year]=E245)),""))</f>
        <v>0.1</v>
      </c>
      <c r="R245" s="157" t="str" cm="1">
        <f t="array" ref="R245">IF(D245="Electric","--",IF(D245="Gasoline",_xlfn._xlws.FILTER(LSIEF[HC-ZH (g/hp-hr)],(LSIEF[Fuel]=D245)*(LSIEF[HP Bin]=I245)*(LSIEF[Model Year]=E245)),""))</f>
        <v/>
      </c>
      <c r="S245" s="158">
        <f t="shared" si="54"/>
        <v>0.1</v>
      </c>
      <c r="T245" s="159" cm="1">
        <f t="array" ref="T245">IF(D245="Electric","--",IF(D245="Diesel",_xlfn._xlws.FILTER(ORDEF[HCDR],(ORDEF[HP]=I245)*(ORDEF[Model_Year]=E245),),""))</f>
        <v>2.5000000000000001E-5</v>
      </c>
      <c r="U245" s="159" t="str" cm="1">
        <f t="array" ref="U245">IF(D245="Electric","--",IF(D245="Gasoline",_xlfn._xlws.FILTER(LSIEF[HC DR],(LSIEF[Fuel]=D245)*(LSIEF[HP Bin]=I245)*(LSIEF[Model Year]=E245)),""))</f>
        <v/>
      </c>
      <c r="V245" s="159">
        <f t="shared" si="55"/>
        <v>2.5000000000000001E-5</v>
      </c>
      <c r="W245" s="158" cm="1">
        <f t="array" ref="W245">IF(D245="Electric","--",IF(D245="Diesel",_xlfn._xlws.FILTER(ORDEF[NOXzh],(ORDEF[HP]=I245)*(ORDEF[Model_Year]=E245)),""))</f>
        <v>2.6726589999999999</v>
      </c>
      <c r="X245" s="158" t="str" cm="1">
        <f t="array" ref="X245">IF(D245="Electric","--",IF(D245="Gasoline",_xlfn._xlws.FILTER(LSIEF[NOX-ZH (g/hp-hr)],(LSIEF[Fuel]=D245)*(LSIEF[HP Bin]=I245)*(LSIEF[Model Year]=E245)),""))</f>
        <v/>
      </c>
      <c r="Y245" s="158">
        <f t="shared" si="56"/>
        <v>2.6726589999999999</v>
      </c>
      <c r="Z245" s="159" cm="1">
        <f t="array" ref="Z245">IF(D245="Electric","--",IF(D245="Diesel",_xlfn._xlws.FILTER(ORDEF[NOXdr],(ORDEF[HP]=I245)*(ORDEF[Model_Year]=E245)),""))</f>
        <v>3.4900000000000001E-5</v>
      </c>
      <c r="AA245" s="159" t="str" cm="1">
        <f t="array" ref="AA245">IF(E245="Electric","--",IF(D245="Gasoline",_xlfn._xlws.FILTER(LSIEF[NOX DR],(LSIEF[Fuel]=D245)*(LSIEF[HP Bin]=I245)*(LSIEF[Model Year]=E245)),""))</f>
        <v/>
      </c>
      <c r="AB245" s="159">
        <f t="shared" si="57"/>
        <v>3.4900000000000001E-5</v>
      </c>
      <c r="AC245" s="158" cm="1">
        <f t="array" ref="AC245">IF(D245="Electric","--",IF(D245="Diesel",_xlfn._xlws.FILTER(DFCF[Fuel_HC],(DFCF[MY]=E245)),""))</f>
        <v>0.9</v>
      </c>
      <c r="AD245" s="158" t="str" cm="1">
        <f t="array" ref="AD245">IF(D245="Electric","--",IF(D245="Gasoline",_xlfn._xlws.FILTER(GFCF[Fuel_HC],(GFCF[MY]=E245)),""))</f>
        <v/>
      </c>
      <c r="AE245" s="158">
        <f t="shared" si="58"/>
        <v>0.9</v>
      </c>
      <c r="AF245" s="157" cm="1">
        <f t="array" ref="AF245">IF(D245="Electric","--",IF(D245="Diesel",_xlfn._xlws.FILTER(DFCF[Fuel_NOX],(DFCF[MY]=E245)),""))</f>
        <v>0.95</v>
      </c>
      <c r="AG245" s="157" t="str" cm="1">
        <f t="array" ref="AG245">IF(D245="Electric","--",IF(D245="Gasoline",_xlfn._xlws.FILTER(GFCF[Fuel_NOX],(GFCF[MY]=E245)),""))</f>
        <v/>
      </c>
      <c r="AH245" s="157">
        <f t="shared" si="59"/>
        <v>0.95</v>
      </c>
      <c r="AI245" s="158">
        <f t="shared" si="60"/>
        <v>0.16142727272727275</v>
      </c>
      <c r="AJ245" s="158">
        <f t="shared" si="61"/>
        <v>2.6442781045454544</v>
      </c>
      <c r="AK245" s="158">
        <f t="shared" si="62"/>
        <v>10.243311224296022</v>
      </c>
      <c r="AL245" s="158">
        <f t="shared" si="63"/>
        <v>167.7917438041095</v>
      </c>
      <c r="AM245" s="158">
        <f t="shared" si="64"/>
        <v>5.1216556121480112E-3</v>
      </c>
      <c r="AN245" s="158">
        <f t="shared" si="65"/>
        <v>8.3895871902054761E-2</v>
      </c>
      <c r="AO245" s="158">
        <f t="shared" si="66"/>
        <v>6.1972032906990934E-3</v>
      </c>
      <c r="AP245" s="157"/>
      <c r="AS245" s="44"/>
    </row>
    <row r="246" spans="1:45" s="47" customFormat="1" x14ac:dyDescent="0.35">
      <c r="A246" s="157">
        <v>245</v>
      </c>
      <c r="B246" s="157" t="s">
        <v>185</v>
      </c>
      <c r="C246" s="157" t="s">
        <v>164</v>
      </c>
      <c r="D246" s="157" t="s">
        <v>9</v>
      </c>
      <c r="E246" s="157">
        <v>2011</v>
      </c>
      <c r="F246" s="157">
        <v>160</v>
      </c>
      <c r="G246" s="157">
        <v>529.09090909090912</v>
      </c>
      <c r="H246" s="157" t="s">
        <v>621</v>
      </c>
      <c r="I246" s="157">
        <f t="shared" si="51"/>
        <v>175</v>
      </c>
      <c r="J246" s="157">
        <f>IF(D246="Electric","--",IF(D246="Diesel",VLOOKUP(C246,[2]ORDLF!A:B,2,FALSE),""))</f>
        <v>0.34</v>
      </c>
      <c r="K246" s="157" t="str">
        <f>IF(D246="Electric","--",IF(D246="Gasoline",VLOOKUP(C246,LSILF!A:C,3,FALSE),""))</f>
        <v/>
      </c>
      <c r="L246" s="158">
        <f t="shared" si="67"/>
        <v>0.34</v>
      </c>
      <c r="M246" s="157" cm="1">
        <f t="array" ref="M246">IF(D246="Electric","--",IF(D246="Diesel",_xlfn._xlws.FILTER(DIESCH[CH Cap],(DIESCH[HP Bin]=I246)),""))</f>
        <v>12000</v>
      </c>
      <c r="N246" s="157" t="str" cm="1">
        <f t="array" ref="N246">IF(D246="Electric","--",IF(D246="Gasoline",_xlfn._xlws.FILTER(LSICH[CH Cap],(LSICH[Fuel Type]=D246)*(LSICH[MY]=E246)),""))</f>
        <v/>
      </c>
      <c r="O246" s="157">
        <f t="shared" si="52"/>
        <v>12000</v>
      </c>
      <c r="P246" s="157">
        <f t="shared" si="53"/>
        <v>3174.545454545455</v>
      </c>
      <c r="Q246" s="157" cm="1">
        <f t="array" ref="Q246">IF(D246="Electric","--",IF(D246="Diesel",_xlfn._xlws.FILTER(ORDEF[HC-ZH (g/hp-hr)],(ORDEF[HP]=I246)*(ORDEF[Model_Year]=E246)),""))</f>
        <v>0.1</v>
      </c>
      <c r="R246" s="157" t="str" cm="1">
        <f t="array" ref="R246">IF(D246="Electric","--",IF(D246="Gasoline",_xlfn._xlws.FILTER(LSIEF[HC-ZH (g/hp-hr)],(LSIEF[Fuel]=D246)*(LSIEF[HP Bin]=I246)*(LSIEF[Model Year]=E246)),""))</f>
        <v/>
      </c>
      <c r="S246" s="158">
        <f t="shared" si="54"/>
        <v>0.1</v>
      </c>
      <c r="T246" s="159" cm="1">
        <f t="array" ref="T246">IF(D246="Electric","--",IF(D246="Diesel",_xlfn._xlws.FILTER(ORDEF[HCDR],(ORDEF[HP]=I246)*(ORDEF[Model_Year]=E246),),""))</f>
        <v>2.5000000000000001E-5</v>
      </c>
      <c r="U246" s="159" t="str" cm="1">
        <f t="array" ref="U246">IF(D246="Electric","--",IF(D246="Gasoline",_xlfn._xlws.FILTER(LSIEF[HC DR],(LSIEF[Fuel]=D246)*(LSIEF[HP Bin]=I246)*(LSIEF[Model Year]=E246)),""))</f>
        <v/>
      </c>
      <c r="V246" s="159">
        <f t="shared" si="55"/>
        <v>2.5000000000000001E-5</v>
      </c>
      <c r="W246" s="158" cm="1">
        <f t="array" ref="W246">IF(D246="Electric","--",IF(D246="Diesel",_xlfn._xlws.FILTER(ORDEF[NOXzh],(ORDEF[HP]=I246)*(ORDEF[Model_Year]=E246)),""))</f>
        <v>2.6726589999999999</v>
      </c>
      <c r="X246" s="158" t="str" cm="1">
        <f t="array" ref="X246">IF(D246="Electric","--",IF(D246="Gasoline",_xlfn._xlws.FILTER(LSIEF[NOX-ZH (g/hp-hr)],(LSIEF[Fuel]=D246)*(LSIEF[HP Bin]=I246)*(LSIEF[Model Year]=E246)),""))</f>
        <v/>
      </c>
      <c r="Y246" s="158">
        <f t="shared" si="56"/>
        <v>2.6726589999999999</v>
      </c>
      <c r="Z246" s="159" cm="1">
        <f t="array" ref="Z246">IF(D246="Electric","--",IF(D246="Diesel",_xlfn._xlws.FILTER(ORDEF[NOXdr],(ORDEF[HP]=I246)*(ORDEF[Model_Year]=E246)),""))</f>
        <v>3.4900000000000001E-5</v>
      </c>
      <c r="AA246" s="159" t="str" cm="1">
        <f t="array" ref="AA246">IF(E246="Electric","--",IF(D246="Gasoline",_xlfn._xlws.FILTER(LSIEF[NOX DR],(LSIEF[Fuel]=D246)*(LSIEF[HP Bin]=I246)*(LSIEF[Model Year]=E246)),""))</f>
        <v/>
      </c>
      <c r="AB246" s="159">
        <f t="shared" si="57"/>
        <v>3.4900000000000001E-5</v>
      </c>
      <c r="AC246" s="158" cm="1">
        <f t="array" ref="AC246">IF(D246="Electric","--",IF(D246="Diesel",_xlfn._xlws.FILTER(DFCF[Fuel_HC],(DFCF[MY]=E246)),""))</f>
        <v>0.9</v>
      </c>
      <c r="AD246" s="158" t="str" cm="1">
        <f t="array" ref="AD246">IF(D246="Electric","--",IF(D246="Gasoline",_xlfn._xlws.FILTER(GFCF[Fuel_HC],(GFCF[MY]=E246)),""))</f>
        <v/>
      </c>
      <c r="AE246" s="158">
        <f t="shared" si="58"/>
        <v>0.9</v>
      </c>
      <c r="AF246" s="157" cm="1">
        <f t="array" ref="AF246">IF(D246="Electric","--",IF(D246="Diesel",_xlfn._xlws.FILTER(DFCF[Fuel_NOX],(DFCF[MY]=E246)),""))</f>
        <v>0.95</v>
      </c>
      <c r="AG246" s="157" t="str" cm="1">
        <f t="array" ref="AG246">IF(D246="Electric","--",IF(D246="Gasoline",_xlfn._xlws.FILTER(GFCF[Fuel_NOX],(GFCF[MY]=E246)),""))</f>
        <v/>
      </c>
      <c r="AH246" s="157">
        <f t="shared" si="59"/>
        <v>0.95</v>
      </c>
      <c r="AI246" s="158">
        <f t="shared" si="60"/>
        <v>0.16142727272727275</v>
      </c>
      <c r="AJ246" s="158">
        <f t="shared" si="61"/>
        <v>2.6442781045454544</v>
      </c>
      <c r="AK246" s="158">
        <f t="shared" si="62"/>
        <v>10.243311224296022</v>
      </c>
      <c r="AL246" s="158">
        <f t="shared" si="63"/>
        <v>167.7917438041095</v>
      </c>
      <c r="AM246" s="158">
        <f t="shared" si="64"/>
        <v>5.1216556121480112E-3</v>
      </c>
      <c r="AN246" s="158">
        <f t="shared" si="65"/>
        <v>8.3895871902054761E-2</v>
      </c>
      <c r="AO246" s="158">
        <f t="shared" si="66"/>
        <v>6.1972032906990934E-3</v>
      </c>
      <c r="AP246" s="157"/>
      <c r="AS246" s="44"/>
    </row>
    <row r="247" spans="1:45" s="47" customFormat="1" x14ac:dyDescent="0.35">
      <c r="A247" s="157">
        <v>246</v>
      </c>
      <c r="B247" s="157" t="s">
        <v>186</v>
      </c>
      <c r="C247" s="157" t="s">
        <v>164</v>
      </c>
      <c r="D247" s="157" t="s">
        <v>9</v>
      </c>
      <c r="E247" s="157">
        <v>2011</v>
      </c>
      <c r="F247" s="157">
        <v>110</v>
      </c>
      <c r="G247" s="157">
        <v>529.09090909090912</v>
      </c>
      <c r="H247" s="157" t="s">
        <v>621</v>
      </c>
      <c r="I247" s="157">
        <f t="shared" si="51"/>
        <v>175</v>
      </c>
      <c r="J247" s="157">
        <f>IF(D247="Electric","--",IF(D247="Diesel",VLOOKUP(C247,[2]ORDLF!A:B,2,FALSE),""))</f>
        <v>0.34</v>
      </c>
      <c r="K247" s="157" t="str">
        <f>IF(D247="Electric","--",IF(D247="Gasoline",VLOOKUP(C247,LSILF!A:C,3,FALSE),""))</f>
        <v/>
      </c>
      <c r="L247" s="158">
        <f t="shared" si="67"/>
        <v>0.34</v>
      </c>
      <c r="M247" s="157" cm="1">
        <f t="array" ref="M247">IF(D247="Electric","--",IF(D247="Diesel",_xlfn._xlws.FILTER(DIESCH[CH Cap],(DIESCH[HP Bin]=I247)),""))</f>
        <v>12000</v>
      </c>
      <c r="N247" s="157" t="str" cm="1">
        <f t="array" ref="N247">IF(D247="Electric","--",IF(D247="Gasoline",_xlfn._xlws.FILTER(LSICH[CH Cap],(LSICH[Fuel Type]=D247)*(LSICH[MY]=E247)),""))</f>
        <v/>
      </c>
      <c r="O247" s="157">
        <f t="shared" si="52"/>
        <v>12000</v>
      </c>
      <c r="P247" s="157">
        <f t="shared" si="53"/>
        <v>3174.545454545455</v>
      </c>
      <c r="Q247" s="157" cm="1">
        <f t="array" ref="Q247">IF(D247="Electric","--",IF(D247="Diesel",_xlfn._xlws.FILTER(ORDEF[HC-ZH (g/hp-hr)],(ORDEF[HP]=I247)*(ORDEF[Model_Year]=E247)),""))</f>
        <v>0.1</v>
      </c>
      <c r="R247" s="157" t="str" cm="1">
        <f t="array" ref="R247">IF(D247="Electric","--",IF(D247="Gasoline",_xlfn._xlws.FILTER(LSIEF[HC-ZH (g/hp-hr)],(LSIEF[Fuel]=D247)*(LSIEF[HP Bin]=I247)*(LSIEF[Model Year]=E247)),""))</f>
        <v/>
      </c>
      <c r="S247" s="158">
        <f t="shared" si="54"/>
        <v>0.1</v>
      </c>
      <c r="T247" s="159" cm="1">
        <f t="array" ref="T247">IF(D247="Electric","--",IF(D247="Diesel",_xlfn._xlws.FILTER(ORDEF[HCDR],(ORDEF[HP]=I247)*(ORDEF[Model_Year]=E247),),""))</f>
        <v>2.5000000000000001E-5</v>
      </c>
      <c r="U247" s="159" t="str" cm="1">
        <f t="array" ref="U247">IF(D247="Electric","--",IF(D247="Gasoline",_xlfn._xlws.FILTER(LSIEF[HC DR],(LSIEF[Fuel]=D247)*(LSIEF[HP Bin]=I247)*(LSIEF[Model Year]=E247)),""))</f>
        <v/>
      </c>
      <c r="V247" s="159">
        <f t="shared" si="55"/>
        <v>2.5000000000000001E-5</v>
      </c>
      <c r="W247" s="158" cm="1">
        <f t="array" ref="W247">IF(D247="Electric","--",IF(D247="Diesel",_xlfn._xlws.FILTER(ORDEF[NOXzh],(ORDEF[HP]=I247)*(ORDEF[Model_Year]=E247)),""))</f>
        <v>2.6726589999999999</v>
      </c>
      <c r="X247" s="158" t="str" cm="1">
        <f t="array" ref="X247">IF(D247="Electric","--",IF(D247="Gasoline",_xlfn._xlws.FILTER(LSIEF[NOX-ZH (g/hp-hr)],(LSIEF[Fuel]=D247)*(LSIEF[HP Bin]=I247)*(LSIEF[Model Year]=E247)),""))</f>
        <v/>
      </c>
      <c r="Y247" s="158">
        <f t="shared" si="56"/>
        <v>2.6726589999999999</v>
      </c>
      <c r="Z247" s="159" cm="1">
        <f t="array" ref="Z247">IF(D247="Electric","--",IF(D247="Diesel",_xlfn._xlws.FILTER(ORDEF[NOXdr],(ORDEF[HP]=I247)*(ORDEF[Model_Year]=E247)),""))</f>
        <v>3.4900000000000001E-5</v>
      </c>
      <c r="AA247" s="159" t="str" cm="1">
        <f t="array" ref="AA247">IF(E247="Electric","--",IF(D247="Gasoline",_xlfn._xlws.FILTER(LSIEF[NOX DR],(LSIEF[Fuel]=D247)*(LSIEF[HP Bin]=I247)*(LSIEF[Model Year]=E247)),""))</f>
        <v/>
      </c>
      <c r="AB247" s="159">
        <f t="shared" si="57"/>
        <v>3.4900000000000001E-5</v>
      </c>
      <c r="AC247" s="158" cm="1">
        <f t="array" ref="AC247">IF(D247="Electric","--",IF(D247="Diesel",_xlfn._xlws.FILTER(DFCF[Fuel_HC],(DFCF[MY]=E247)),""))</f>
        <v>0.9</v>
      </c>
      <c r="AD247" s="158" t="str" cm="1">
        <f t="array" ref="AD247">IF(D247="Electric","--",IF(D247="Gasoline",_xlfn._xlws.FILTER(GFCF[Fuel_HC],(GFCF[MY]=E247)),""))</f>
        <v/>
      </c>
      <c r="AE247" s="158">
        <f t="shared" si="58"/>
        <v>0.9</v>
      </c>
      <c r="AF247" s="157" cm="1">
        <f t="array" ref="AF247">IF(D247="Electric","--",IF(D247="Diesel",_xlfn._xlws.FILTER(DFCF[Fuel_NOX],(DFCF[MY]=E247)),""))</f>
        <v>0.95</v>
      </c>
      <c r="AG247" s="157" t="str" cm="1">
        <f t="array" ref="AG247">IF(D247="Electric","--",IF(D247="Gasoline",_xlfn._xlws.FILTER(GFCF[Fuel_NOX],(GFCF[MY]=E247)),""))</f>
        <v/>
      </c>
      <c r="AH247" s="157">
        <f t="shared" si="59"/>
        <v>0.95</v>
      </c>
      <c r="AI247" s="158">
        <f t="shared" si="60"/>
        <v>0.16142727272727275</v>
      </c>
      <c r="AJ247" s="158">
        <f t="shared" si="61"/>
        <v>2.6442781045454544</v>
      </c>
      <c r="AK247" s="158">
        <f t="shared" si="62"/>
        <v>7.0422764667035143</v>
      </c>
      <c r="AL247" s="158">
        <f t="shared" si="63"/>
        <v>115.35682386532528</v>
      </c>
      <c r="AM247" s="158">
        <f t="shared" si="64"/>
        <v>3.5211382333517572E-3</v>
      </c>
      <c r="AN247" s="158">
        <f t="shared" si="65"/>
        <v>5.7678411932662647E-2</v>
      </c>
      <c r="AO247" s="158">
        <f t="shared" si="66"/>
        <v>4.2605772623556257E-3</v>
      </c>
      <c r="AP247" s="157"/>
      <c r="AS247" s="44"/>
    </row>
    <row r="248" spans="1:45" s="47" customFormat="1" x14ac:dyDescent="0.35">
      <c r="A248" s="157">
        <v>247</v>
      </c>
      <c r="B248" s="157" t="s">
        <v>187</v>
      </c>
      <c r="C248" s="157" t="s">
        <v>164</v>
      </c>
      <c r="D248" s="157" t="s">
        <v>9</v>
      </c>
      <c r="E248" s="157">
        <v>2011</v>
      </c>
      <c r="F248" s="157">
        <v>142</v>
      </c>
      <c r="G248" s="157">
        <v>529.09090909090912</v>
      </c>
      <c r="H248" s="157" t="s">
        <v>621</v>
      </c>
      <c r="I248" s="157">
        <f t="shared" si="51"/>
        <v>175</v>
      </c>
      <c r="J248" s="157">
        <f>IF(D248="Electric","--",IF(D248="Diesel",VLOOKUP(C248,[2]ORDLF!A:B,2,FALSE),""))</f>
        <v>0.34</v>
      </c>
      <c r="K248" s="157" t="str">
        <f>IF(D248="Electric","--",IF(D248="Gasoline",VLOOKUP(C248,LSILF!A:C,3,FALSE),""))</f>
        <v/>
      </c>
      <c r="L248" s="158">
        <f t="shared" si="67"/>
        <v>0.34</v>
      </c>
      <c r="M248" s="157" cm="1">
        <f t="array" ref="M248">IF(D248="Electric","--",IF(D248="Diesel",_xlfn._xlws.FILTER(DIESCH[CH Cap],(DIESCH[HP Bin]=I248)),""))</f>
        <v>12000</v>
      </c>
      <c r="N248" s="157" t="str" cm="1">
        <f t="array" ref="N248">IF(D248="Electric","--",IF(D248="Gasoline",_xlfn._xlws.FILTER(LSICH[CH Cap],(LSICH[Fuel Type]=D248)*(LSICH[MY]=E248)),""))</f>
        <v/>
      </c>
      <c r="O248" s="157">
        <f t="shared" si="52"/>
        <v>12000</v>
      </c>
      <c r="P248" s="157">
        <f t="shared" si="53"/>
        <v>3174.545454545455</v>
      </c>
      <c r="Q248" s="157" cm="1">
        <f t="array" ref="Q248">IF(D248="Electric","--",IF(D248="Diesel",_xlfn._xlws.FILTER(ORDEF[HC-ZH (g/hp-hr)],(ORDEF[HP]=I248)*(ORDEF[Model_Year]=E248)),""))</f>
        <v>0.1</v>
      </c>
      <c r="R248" s="157" t="str" cm="1">
        <f t="array" ref="R248">IF(D248="Electric","--",IF(D248="Gasoline",_xlfn._xlws.FILTER(LSIEF[HC-ZH (g/hp-hr)],(LSIEF[Fuel]=D248)*(LSIEF[HP Bin]=I248)*(LSIEF[Model Year]=E248)),""))</f>
        <v/>
      </c>
      <c r="S248" s="158">
        <f t="shared" si="54"/>
        <v>0.1</v>
      </c>
      <c r="T248" s="159" cm="1">
        <f t="array" ref="T248">IF(D248="Electric","--",IF(D248="Diesel",_xlfn._xlws.FILTER(ORDEF[HCDR],(ORDEF[HP]=I248)*(ORDEF[Model_Year]=E248),),""))</f>
        <v>2.5000000000000001E-5</v>
      </c>
      <c r="U248" s="159" t="str" cm="1">
        <f t="array" ref="U248">IF(D248="Electric","--",IF(D248="Gasoline",_xlfn._xlws.FILTER(LSIEF[HC DR],(LSIEF[Fuel]=D248)*(LSIEF[HP Bin]=I248)*(LSIEF[Model Year]=E248)),""))</f>
        <v/>
      </c>
      <c r="V248" s="159">
        <f t="shared" si="55"/>
        <v>2.5000000000000001E-5</v>
      </c>
      <c r="W248" s="158" cm="1">
        <f t="array" ref="W248">IF(D248="Electric","--",IF(D248="Diesel",_xlfn._xlws.FILTER(ORDEF[NOXzh],(ORDEF[HP]=I248)*(ORDEF[Model_Year]=E248)),""))</f>
        <v>2.6726589999999999</v>
      </c>
      <c r="X248" s="158" t="str" cm="1">
        <f t="array" ref="X248">IF(D248="Electric","--",IF(D248="Gasoline",_xlfn._xlws.FILTER(LSIEF[NOX-ZH (g/hp-hr)],(LSIEF[Fuel]=D248)*(LSIEF[HP Bin]=I248)*(LSIEF[Model Year]=E248)),""))</f>
        <v/>
      </c>
      <c r="Y248" s="158">
        <f t="shared" si="56"/>
        <v>2.6726589999999999</v>
      </c>
      <c r="Z248" s="159" cm="1">
        <f t="array" ref="Z248">IF(D248="Electric","--",IF(D248="Diesel",_xlfn._xlws.FILTER(ORDEF[NOXdr],(ORDEF[HP]=I248)*(ORDEF[Model_Year]=E248)),""))</f>
        <v>3.4900000000000001E-5</v>
      </c>
      <c r="AA248" s="159" t="str" cm="1">
        <f t="array" ref="AA248">IF(E248="Electric","--",IF(D248="Gasoline",_xlfn._xlws.FILTER(LSIEF[NOX DR],(LSIEF[Fuel]=D248)*(LSIEF[HP Bin]=I248)*(LSIEF[Model Year]=E248)),""))</f>
        <v/>
      </c>
      <c r="AB248" s="159">
        <f t="shared" si="57"/>
        <v>3.4900000000000001E-5</v>
      </c>
      <c r="AC248" s="158" cm="1">
        <f t="array" ref="AC248">IF(D248="Electric","--",IF(D248="Diesel",_xlfn._xlws.FILTER(DFCF[Fuel_HC],(DFCF[MY]=E248)),""))</f>
        <v>0.9</v>
      </c>
      <c r="AD248" s="158" t="str" cm="1">
        <f t="array" ref="AD248">IF(D248="Electric","--",IF(D248="Gasoline",_xlfn._xlws.FILTER(GFCF[Fuel_HC],(GFCF[MY]=E248)),""))</f>
        <v/>
      </c>
      <c r="AE248" s="158">
        <f t="shared" si="58"/>
        <v>0.9</v>
      </c>
      <c r="AF248" s="157" cm="1">
        <f t="array" ref="AF248">IF(D248="Electric","--",IF(D248="Diesel",_xlfn._xlws.FILTER(DFCF[Fuel_NOX],(DFCF[MY]=E248)),""))</f>
        <v>0.95</v>
      </c>
      <c r="AG248" s="157" t="str" cm="1">
        <f t="array" ref="AG248">IF(D248="Electric","--",IF(D248="Gasoline",_xlfn._xlws.FILTER(GFCF[Fuel_NOX],(GFCF[MY]=E248)),""))</f>
        <v/>
      </c>
      <c r="AH248" s="157">
        <f t="shared" si="59"/>
        <v>0.95</v>
      </c>
      <c r="AI248" s="158">
        <f t="shared" si="60"/>
        <v>0.16142727272727275</v>
      </c>
      <c r="AJ248" s="158">
        <f t="shared" si="61"/>
        <v>2.6442781045454544</v>
      </c>
      <c r="AK248" s="158">
        <f t="shared" si="62"/>
        <v>9.0909387115627194</v>
      </c>
      <c r="AL248" s="158">
        <f t="shared" si="63"/>
        <v>148.91517262614721</v>
      </c>
      <c r="AM248" s="158">
        <f t="shared" si="64"/>
        <v>4.54546935578136E-3</v>
      </c>
      <c r="AN248" s="158">
        <f t="shared" si="65"/>
        <v>7.4457586313073615E-2</v>
      </c>
      <c r="AO248" s="158">
        <f t="shared" si="66"/>
        <v>5.5000179204954458E-3</v>
      </c>
      <c r="AP248" s="157"/>
      <c r="AS248" s="44"/>
    </row>
    <row r="249" spans="1:45" s="47" customFormat="1" x14ac:dyDescent="0.35">
      <c r="A249" s="157">
        <v>248</v>
      </c>
      <c r="B249" s="157" t="s">
        <v>188</v>
      </c>
      <c r="C249" s="157" t="s">
        <v>164</v>
      </c>
      <c r="D249" s="157" t="s">
        <v>9</v>
      </c>
      <c r="E249" s="157">
        <v>2011</v>
      </c>
      <c r="F249" s="157">
        <v>110</v>
      </c>
      <c r="G249" s="157">
        <v>529.09090909090912</v>
      </c>
      <c r="H249" s="157" t="s">
        <v>621</v>
      </c>
      <c r="I249" s="157">
        <f t="shared" si="51"/>
        <v>175</v>
      </c>
      <c r="J249" s="157">
        <f>IF(D249="Electric","--",IF(D249="Diesel",VLOOKUP(C249,[2]ORDLF!A:B,2,FALSE),""))</f>
        <v>0.34</v>
      </c>
      <c r="K249" s="157" t="str">
        <f>IF(D249="Electric","--",IF(D249="Gasoline",VLOOKUP(C249,LSILF!A:C,3,FALSE),""))</f>
        <v/>
      </c>
      <c r="L249" s="158">
        <f t="shared" si="67"/>
        <v>0.34</v>
      </c>
      <c r="M249" s="157" cm="1">
        <f t="array" ref="M249">IF(D249="Electric","--",IF(D249="Diesel",_xlfn._xlws.FILTER(DIESCH[CH Cap],(DIESCH[HP Bin]=I249)),""))</f>
        <v>12000</v>
      </c>
      <c r="N249" s="157" t="str" cm="1">
        <f t="array" ref="N249">IF(D249="Electric","--",IF(D249="Gasoline",_xlfn._xlws.FILTER(LSICH[CH Cap],(LSICH[Fuel Type]=D249)*(LSICH[MY]=E249)),""))</f>
        <v/>
      </c>
      <c r="O249" s="157">
        <f t="shared" si="52"/>
        <v>12000</v>
      </c>
      <c r="P249" s="157">
        <f t="shared" si="53"/>
        <v>3174.545454545455</v>
      </c>
      <c r="Q249" s="157" cm="1">
        <f t="array" ref="Q249">IF(D249="Electric","--",IF(D249="Diesel",_xlfn._xlws.FILTER(ORDEF[HC-ZH (g/hp-hr)],(ORDEF[HP]=I249)*(ORDEF[Model_Year]=E249)),""))</f>
        <v>0.1</v>
      </c>
      <c r="R249" s="157" t="str" cm="1">
        <f t="array" ref="R249">IF(D249="Electric","--",IF(D249="Gasoline",_xlfn._xlws.FILTER(LSIEF[HC-ZH (g/hp-hr)],(LSIEF[Fuel]=D249)*(LSIEF[HP Bin]=I249)*(LSIEF[Model Year]=E249)),""))</f>
        <v/>
      </c>
      <c r="S249" s="158">
        <f t="shared" si="54"/>
        <v>0.1</v>
      </c>
      <c r="T249" s="159" cm="1">
        <f t="array" ref="T249">IF(D249="Electric","--",IF(D249="Diesel",_xlfn._xlws.FILTER(ORDEF[HCDR],(ORDEF[HP]=I249)*(ORDEF[Model_Year]=E249),),""))</f>
        <v>2.5000000000000001E-5</v>
      </c>
      <c r="U249" s="159" t="str" cm="1">
        <f t="array" ref="U249">IF(D249="Electric","--",IF(D249="Gasoline",_xlfn._xlws.FILTER(LSIEF[HC DR],(LSIEF[Fuel]=D249)*(LSIEF[HP Bin]=I249)*(LSIEF[Model Year]=E249)),""))</f>
        <v/>
      </c>
      <c r="V249" s="159">
        <f t="shared" si="55"/>
        <v>2.5000000000000001E-5</v>
      </c>
      <c r="W249" s="158" cm="1">
        <f t="array" ref="W249">IF(D249="Electric","--",IF(D249="Diesel",_xlfn._xlws.FILTER(ORDEF[NOXzh],(ORDEF[HP]=I249)*(ORDEF[Model_Year]=E249)),""))</f>
        <v>2.6726589999999999</v>
      </c>
      <c r="X249" s="158" t="str" cm="1">
        <f t="array" ref="X249">IF(D249="Electric","--",IF(D249="Gasoline",_xlfn._xlws.FILTER(LSIEF[NOX-ZH (g/hp-hr)],(LSIEF[Fuel]=D249)*(LSIEF[HP Bin]=I249)*(LSIEF[Model Year]=E249)),""))</f>
        <v/>
      </c>
      <c r="Y249" s="158">
        <f t="shared" si="56"/>
        <v>2.6726589999999999</v>
      </c>
      <c r="Z249" s="159" cm="1">
        <f t="array" ref="Z249">IF(D249="Electric","--",IF(D249="Diesel",_xlfn._xlws.FILTER(ORDEF[NOXdr],(ORDEF[HP]=I249)*(ORDEF[Model_Year]=E249)),""))</f>
        <v>3.4900000000000001E-5</v>
      </c>
      <c r="AA249" s="159" t="str" cm="1">
        <f t="array" ref="AA249">IF(E249="Electric","--",IF(D249="Gasoline",_xlfn._xlws.FILTER(LSIEF[NOX DR],(LSIEF[Fuel]=D249)*(LSIEF[HP Bin]=I249)*(LSIEF[Model Year]=E249)),""))</f>
        <v/>
      </c>
      <c r="AB249" s="159">
        <f t="shared" si="57"/>
        <v>3.4900000000000001E-5</v>
      </c>
      <c r="AC249" s="158" cm="1">
        <f t="array" ref="AC249">IF(D249="Electric","--",IF(D249="Diesel",_xlfn._xlws.FILTER(DFCF[Fuel_HC],(DFCF[MY]=E249)),""))</f>
        <v>0.9</v>
      </c>
      <c r="AD249" s="158" t="str" cm="1">
        <f t="array" ref="AD249">IF(D249="Electric","--",IF(D249="Gasoline",_xlfn._xlws.FILTER(GFCF[Fuel_HC],(GFCF[MY]=E249)),""))</f>
        <v/>
      </c>
      <c r="AE249" s="158">
        <f t="shared" si="58"/>
        <v>0.9</v>
      </c>
      <c r="AF249" s="157" cm="1">
        <f t="array" ref="AF249">IF(D249="Electric","--",IF(D249="Diesel",_xlfn._xlws.FILTER(DFCF[Fuel_NOX],(DFCF[MY]=E249)),""))</f>
        <v>0.95</v>
      </c>
      <c r="AG249" s="157" t="str" cm="1">
        <f t="array" ref="AG249">IF(D249="Electric","--",IF(D249="Gasoline",_xlfn._xlws.FILTER(GFCF[Fuel_NOX],(GFCF[MY]=E249)),""))</f>
        <v/>
      </c>
      <c r="AH249" s="157">
        <f t="shared" si="59"/>
        <v>0.95</v>
      </c>
      <c r="AI249" s="158">
        <f t="shared" si="60"/>
        <v>0.16142727272727275</v>
      </c>
      <c r="AJ249" s="158">
        <f t="shared" si="61"/>
        <v>2.6442781045454544</v>
      </c>
      <c r="AK249" s="158">
        <f t="shared" si="62"/>
        <v>7.0422764667035143</v>
      </c>
      <c r="AL249" s="158">
        <f t="shared" si="63"/>
        <v>115.35682386532528</v>
      </c>
      <c r="AM249" s="158">
        <f t="shared" si="64"/>
        <v>3.5211382333517572E-3</v>
      </c>
      <c r="AN249" s="158">
        <f t="shared" si="65"/>
        <v>5.7678411932662647E-2</v>
      </c>
      <c r="AO249" s="158">
        <f t="shared" si="66"/>
        <v>4.2605772623556257E-3</v>
      </c>
      <c r="AP249" s="157"/>
      <c r="AS249" s="44"/>
    </row>
    <row r="250" spans="1:45" s="47" customFormat="1" x14ac:dyDescent="0.35">
      <c r="A250" s="157">
        <v>249</v>
      </c>
      <c r="B250" s="157">
        <v>4341</v>
      </c>
      <c r="C250" s="157" t="s">
        <v>164</v>
      </c>
      <c r="D250" s="157" t="s">
        <v>9</v>
      </c>
      <c r="E250" s="157">
        <v>2012</v>
      </c>
      <c r="F250" s="157">
        <v>126</v>
      </c>
      <c r="G250" s="157">
        <v>529.09090909090912</v>
      </c>
      <c r="H250" s="157" t="s">
        <v>734</v>
      </c>
      <c r="I250" s="157">
        <f t="shared" si="51"/>
        <v>175</v>
      </c>
      <c r="J250" s="157">
        <f>IF(D250="Electric","--",IF(D250="Diesel",VLOOKUP(C250,[2]ORDLF!A:B,2,FALSE),""))</f>
        <v>0.34</v>
      </c>
      <c r="K250" s="157" t="str">
        <f>IF(D250="Electric","--",IF(D250="Gasoline",VLOOKUP(C250,LSILF!A:C,3,FALSE),""))</f>
        <v/>
      </c>
      <c r="L250" s="158">
        <f t="shared" si="67"/>
        <v>0.34</v>
      </c>
      <c r="M250" s="157" cm="1">
        <f t="array" ref="M250">IF(D250="Electric","--",IF(D250="Diesel",_xlfn._xlws.FILTER(DIESCH[CH Cap],(DIESCH[HP Bin]=I250)),""))</f>
        <v>12000</v>
      </c>
      <c r="N250" s="157" t="str" cm="1">
        <f t="array" ref="N250">IF(D250="Electric","--",IF(D250="Gasoline",_xlfn._xlws.FILTER(LSICH[CH Cap],(LSICH[Fuel Type]=D250)*(LSICH[MY]=E250)),""))</f>
        <v/>
      </c>
      <c r="O250" s="157">
        <f t="shared" si="52"/>
        <v>12000</v>
      </c>
      <c r="P250" s="157">
        <f t="shared" si="53"/>
        <v>2645.4545454545455</v>
      </c>
      <c r="Q250" s="157" cm="1">
        <f t="array" ref="Q250">IF(D250="Electric","--",IF(D250="Diesel",_xlfn._xlws.FILTER(ORDEF[HC-ZH (g/hp-hr)],(ORDEF[HP]=I250)*(ORDEF[Model_Year]=E250)),""))</f>
        <v>0.09</v>
      </c>
      <c r="R250" s="157" t="str" cm="1">
        <f t="array" ref="R250">IF(D250="Electric","--",IF(D250="Gasoline",_xlfn._xlws.FILTER(LSIEF[HC-ZH (g/hp-hr)],(LSIEF[Fuel]=D250)*(LSIEF[HP Bin]=I250)*(LSIEF[Model Year]=E250)),""))</f>
        <v/>
      </c>
      <c r="S250" s="158">
        <f t="shared" si="54"/>
        <v>0.09</v>
      </c>
      <c r="T250" s="159" cm="1">
        <f t="array" ref="T250">IF(D250="Electric","--",IF(D250="Diesel",_xlfn._xlws.FILTER(ORDEF[HCDR],(ORDEF[HP]=I250)*(ORDEF[Model_Year]=E250),),""))</f>
        <v>2.1699999999999999E-5</v>
      </c>
      <c r="U250" s="159" t="str" cm="1">
        <f t="array" ref="U250">IF(D250="Electric","--",IF(D250="Gasoline",_xlfn._xlws.FILTER(LSIEF[HC DR],(LSIEF[Fuel]=D250)*(LSIEF[HP Bin]=I250)*(LSIEF[Model Year]=E250)),""))</f>
        <v/>
      </c>
      <c r="V250" s="159">
        <f t="shared" si="55"/>
        <v>2.1699999999999999E-5</v>
      </c>
      <c r="W250" s="158" cm="1">
        <f t="array" ref="W250">IF(D250="Electric","--",IF(D250="Diesel",_xlfn._xlws.FILTER(ORDEF[NOXzh],(ORDEF[HP]=I250)*(ORDEF[Model_Year]=E250)),""))</f>
        <v>2.6726589999999999</v>
      </c>
      <c r="X250" s="158" t="str" cm="1">
        <f t="array" ref="X250">IF(D250="Electric","--",IF(D250="Gasoline",_xlfn._xlws.FILTER(LSIEF[NOX-ZH (g/hp-hr)],(LSIEF[Fuel]=D250)*(LSIEF[HP Bin]=I250)*(LSIEF[Model Year]=E250)),""))</f>
        <v/>
      </c>
      <c r="Y250" s="158">
        <f t="shared" si="56"/>
        <v>2.6726589999999999</v>
      </c>
      <c r="Z250" s="159" cm="1">
        <f t="array" ref="Z250">IF(D250="Electric","--",IF(D250="Diesel",_xlfn._xlws.FILTER(ORDEF[NOXdr],(ORDEF[HP]=I250)*(ORDEF[Model_Year]=E250)),""))</f>
        <v>3.4900000000000001E-5</v>
      </c>
      <c r="AA250" s="159" t="str" cm="1">
        <f t="array" ref="AA250">IF(E250="Electric","--",IF(D250="Gasoline",_xlfn._xlws.FILTER(LSIEF[NOX DR],(LSIEF[Fuel]=D250)*(LSIEF[HP Bin]=I250)*(LSIEF[Model Year]=E250)),""))</f>
        <v/>
      </c>
      <c r="AB250" s="159">
        <f t="shared" si="57"/>
        <v>3.4900000000000001E-5</v>
      </c>
      <c r="AC250" s="158" cm="1">
        <f t="array" ref="AC250">IF(D250="Electric","--",IF(D250="Diesel",_xlfn._xlws.FILTER(DFCF[Fuel_HC],(DFCF[MY]=E250)),""))</f>
        <v>0.9</v>
      </c>
      <c r="AD250" s="158" t="str" cm="1">
        <f t="array" ref="AD250">IF(D250="Electric","--",IF(D250="Gasoline",_xlfn._xlws.FILTER(GFCF[Fuel_HC],(GFCF[MY]=E250)),""))</f>
        <v/>
      </c>
      <c r="AE250" s="158">
        <f t="shared" si="58"/>
        <v>0.9</v>
      </c>
      <c r="AF250" s="157" cm="1">
        <f t="array" ref="AF250">IF(D250="Electric","--",IF(D250="Diesel",_xlfn._xlws.FILTER(DFCF[Fuel_NOX],(DFCF[MY]=E250)),""))</f>
        <v>0.95</v>
      </c>
      <c r="AG250" s="157" t="str" cm="1">
        <f t="array" ref="AG250">IF(D250="Electric","--",IF(D250="Gasoline",_xlfn._xlws.FILTER(GFCF[Fuel_NOX],(GFCF[MY]=E250)),""))</f>
        <v/>
      </c>
      <c r="AH250" s="157">
        <f t="shared" si="59"/>
        <v>0.95</v>
      </c>
      <c r="AI250" s="158">
        <f t="shared" si="60"/>
        <v>0.13266572727272727</v>
      </c>
      <c r="AJ250" s="158">
        <f t="shared" si="61"/>
        <v>2.6267360954545453</v>
      </c>
      <c r="AK250" s="158">
        <f t="shared" si="62"/>
        <v>6.62937770276314</v>
      </c>
      <c r="AL250" s="158">
        <f t="shared" si="63"/>
        <v>131.25941462222153</v>
      </c>
      <c r="AM250" s="158">
        <f t="shared" si="64"/>
        <v>3.3146888513815704E-3</v>
      </c>
      <c r="AN250" s="158">
        <f t="shared" si="65"/>
        <v>6.5629707311110758E-2</v>
      </c>
      <c r="AO250" s="158">
        <f t="shared" si="66"/>
        <v>4.0107735101716996E-3</v>
      </c>
      <c r="AP250" s="157"/>
      <c r="AS250" s="44"/>
    </row>
    <row r="251" spans="1:45" s="47" customFormat="1" x14ac:dyDescent="0.35">
      <c r="A251" s="157">
        <v>250</v>
      </c>
      <c r="B251" s="157">
        <v>4410</v>
      </c>
      <c r="C251" s="157" t="s">
        <v>164</v>
      </c>
      <c r="D251" s="157" t="s">
        <v>9</v>
      </c>
      <c r="E251" s="157">
        <v>2012</v>
      </c>
      <c r="F251" s="157">
        <v>126</v>
      </c>
      <c r="G251" s="157">
        <v>529.09090909090912</v>
      </c>
      <c r="H251" s="157" t="s">
        <v>734</v>
      </c>
      <c r="I251" s="157">
        <f t="shared" si="51"/>
        <v>175</v>
      </c>
      <c r="J251" s="157">
        <f>IF(D251="Electric","--",IF(D251="Diesel",VLOOKUP(C251,[2]ORDLF!A:B,2,FALSE),""))</f>
        <v>0.34</v>
      </c>
      <c r="K251" s="157" t="str">
        <f>IF(D251="Electric","--",IF(D251="Gasoline",VLOOKUP(C251,LSILF!A:C,3,FALSE),""))</f>
        <v/>
      </c>
      <c r="L251" s="158">
        <f t="shared" si="67"/>
        <v>0.34</v>
      </c>
      <c r="M251" s="157" cm="1">
        <f t="array" ref="M251">IF(D251="Electric","--",IF(D251="Diesel",_xlfn._xlws.FILTER(DIESCH[CH Cap],(DIESCH[HP Bin]=I251)),""))</f>
        <v>12000</v>
      </c>
      <c r="N251" s="157" t="str" cm="1">
        <f t="array" ref="N251">IF(D251="Electric","--",IF(D251="Gasoline",_xlfn._xlws.FILTER(LSICH[CH Cap],(LSICH[Fuel Type]=D251)*(LSICH[MY]=E251)),""))</f>
        <v/>
      </c>
      <c r="O251" s="157">
        <f t="shared" si="52"/>
        <v>12000</v>
      </c>
      <c r="P251" s="157">
        <f t="shared" si="53"/>
        <v>2645.4545454545455</v>
      </c>
      <c r="Q251" s="157" cm="1">
        <f t="array" ref="Q251">IF(D251="Electric","--",IF(D251="Diesel",_xlfn._xlws.FILTER(ORDEF[HC-ZH (g/hp-hr)],(ORDEF[HP]=I251)*(ORDEF[Model_Year]=E251)),""))</f>
        <v>0.09</v>
      </c>
      <c r="R251" s="157" t="str" cm="1">
        <f t="array" ref="R251">IF(D251="Electric","--",IF(D251="Gasoline",_xlfn._xlws.FILTER(LSIEF[HC-ZH (g/hp-hr)],(LSIEF[Fuel]=D251)*(LSIEF[HP Bin]=I251)*(LSIEF[Model Year]=E251)),""))</f>
        <v/>
      </c>
      <c r="S251" s="158">
        <f t="shared" si="54"/>
        <v>0.09</v>
      </c>
      <c r="T251" s="159" cm="1">
        <f t="array" ref="T251">IF(D251="Electric","--",IF(D251="Diesel",_xlfn._xlws.FILTER(ORDEF[HCDR],(ORDEF[HP]=I251)*(ORDEF[Model_Year]=E251),),""))</f>
        <v>2.1699999999999999E-5</v>
      </c>
      <c r="U251" s="159" t="str" cm="1">
        <f t="array" ref="U251">IF(D251="Electric","--",IF(D251="Gasoline",_xlfn._xlws.FILTER(LSIEF[HC DR],(LSIEF[Fuel]=D251)*(LSIEF[HP Bin]=I251)*(LSIEF[Model Year]=E251)),""))</f>
        <v/>
      </c>
      <c r="V251" s="159">
        <f t="shared" si="55"/>
        <v>2.1699999999999999E-5</v>
      </c>
      <c r="W251" s="158" cm="1">
        <f t="array" ref="W251">IF(D251="Electric","--",IF(D251="Diesel",_xlfn._xlws.FILTER(ORDEF[NOXzh],(ORDEF[HP]=I251)*(ORDEF[Model_Year]=E251)),""))</f>
        <v>2.6726589999999999</v>
      </c>
      <c r="X251" s="158" t="str" cm="1">
        <f t="array" ref="X251">IF(D251="Electric","--",IF(D251="Gasoline",_xlfn._xlws.FILTER(LSIEF[NOX-ZH (g/hp-hr)],(LSIEF[Fuel]=D251)*(LSIEF[HP Bin]=I251)*(LSIEF[Model Year]=E251)),""))</f>
        <v/>
      </c>
      <c r="Y251" s="158">
        <f t="shared" si="56"/>
        <v>2.6726589999999999</v>
      </c>
      <c r="Z251" s="159" cm="1">
        <f t="array" ref="Z251">IF(D251="Electric","--",IF(D251="Diesel",_xlfn._xlws.FILTER(ORDEF[NOXdr],(ORDEF[HP]=I251)*(ORDEF[Model_Year]=E251)),""))</f>
        <v>3.4900000000000001E-5</v>
      </c>
      <c r="AA251" s="159" t="str" cm="1">
        <f t="array" ref="AA251">IF(E251="Electric","--",IF(D251="Gasoline",_xlfn._xlws.FILTER(LSIEF[NOX DR],(LSIEF[Fuel]=D251)*(LSIEF[HP Bin]=I251)*(LSIEF[Model Year]=E251)),""))</f>
        <v/>
      </c>
      <c r="AB251" s="159">
        <f t="shared" si="57"/>
        <v>3.4900000000000001E-5</v>
      </c>
      <c r="AC251" s="158" cm="1">
        <f t="array" ref="AC251">IF(D251="Electric","--",IF(D251="Diesel",_xlfn._xlws.FILTER(DFCF[Fuel_HC],(DFCF[MY]=E251)),""))</f>
        <v>0.9</v>
      </c>
      <c r="AD251" s="158" t="str" cm="1">
        <f t="array" ref="AD251">IF(D251="Electric","--",IF(D251="Gasoline",_xlfn._xlws.FILTER(GFCF[Fuel_HC],(GFCF[MY]=E251)),""))</f>
        <v/>
      </c>
      <c r="AE251" s="158">
        <f t="shared" si="58"/>
        <v>0.9</v>
      </c>
      <c r="AF251" s="157" cm="1">
        <f t="array" ref="AF251">IF(D251="Electric","--",IF(D251="Diesel",_xlfn._xlws.FILTER(DFCF[Fuel_NOX],(DFCF[MY]=E251)),""))</f>
        <v>0.95</v>
      </c>
      <c r="AG251" s="157" t="str" cm="1">
        <f t="array" ref="AG251">IF(D251="Electric","--",IF(D251="Gasoline",_xlfn._xlws.FILTER(GFCF[Fuel_NOX],(GFCF[MY]=E251)),""))</f>
        <v/>
      </c>
      <c r="AH251" s="157">
        <f t="shared" si="59"/>
        <v>0.95</v>
      </c>
      <c r="AI251" s="158">
        <f t="shared" si="60"/>
        <v>0.13266572727272727</v>
      </c>
      <c r="AJ251" s="158">
        <f t="shared" si="61"/>
        <v>2.6267360954545453</v>
      </c>
      <c r="AK251" s="158">
        <f t="shared" si="62"/>
        <v>6.62937770276314</v>
      </c>
      <c r="AL251" s="158">
        <f t="shared" si="63"/>
        <v>131.25941462222153</v>
      </c>
      <c r="AM251" s="158">
        <f t="shared" si="64"/>
        <v>3.3146888513815704E-3</v>
      </c>
      <c r="AN251" s="158">
        <f t="shared" si="65"/>
        <v>6.5629707311110758E-2</v>
      </c>
      <c r="AO251" s="158">
        <f t="shared" si="66"/>
        <v>4.0107735101716996E-3</v>
      </c>
      <c r="AP251" s="157"/>
      <c r="AS251" s="44"/>
    </row>
    <row r="252" spans="1:45" s="47" customFormat="1" x14ac:dyDescent="0.35">
      <c r="A252" s="157">
        <v>251</v>
      </c>
      <c r="B252" s="157" t="s">
        <v>189</v>
      </c>
      <c r="C252" s="157" t="s">
        <v>164</v>
      </c>
      <c r="D252" s="157" t="s">
        <v>9</v>
      </c>
      <c r="E252" s="157">
        <v>2013</v>
      </c>
      <c r="F252" s="157">
        <v>110</v>
      </c>
      <c r="G252" s="157">
        <v>529.09090909090912</v>
      </c>
      <c r="H252" s="157" t="s">
        <v>734</v>
      </c>
      <c r="I252" s="157">
        <f t="shared" si="51"/>
        <v>175</v>
      </c>
      <c r="J252" s="157">
        <f>IF(D252="Electric","--",IF(D252="Diesel",VLOOKUP(C252,[2]ORDLF!A:B,2,FALSE),""))</f>
        <v>0.34</v>
      </c>
      <c r="K252" s="157" t="str">
        <f>IF(D252="Electric","--",IF(D252="Gasoline",VLOOKUP(C252,LSILF!A:C,3,FALSE),""))</f>
        <v/>
      </c>
      <c r="L252" s="158">
        <f t="shared" si="67"/>
        <v>0.34</v>
      </c>
      <c r="M252" s="157" cm="1">
        <f t="array" ref="M252">IF(D252="Electric","--",IF(D252="Diesel",_xlfn._xlws.FILTER(DIESCH[CH Cap],(DIESCH[HP Bin]=I252)),""))</f>
        <v>12000</v>
      </c>
      <c r="N252" s="157" t="str" cm="1">
        <f t="array" ref="N252">IF(D252="Electric","--",IF(D252="Gasoline",_xlfn._xlws.FILTER(LSICH[CH Cap],(LSICH[Fuel Type]=D252)*(LSICH[MY]=E252)),""))</f>
        <v/>
      </c>
      <c r="O252" s="157">
        <f t="shared" si="52"/>
        <v>12000</v>
      </c>
      <c r="P252" s="157">
        <f t="shared" si="53"/>
        <v>2116.3636363636365</v>
      </c>
      <c r="Q252" s="157" cm="1">
        <f t="array" ref="Q252">IF(D252="Electric","--",IF(D252="Diesel",_xlfn._xlws.FILTER(ORDEF[HC-ZH (g/hp-hr)],(ORDEF[HP]=I252)*(ORDEF[Model_Year]=E252)),""))</f>
        <v>0.09</v>
      </c>
      <c r="R252" s="157" t="str" cm="1">
        <f t="array" ref="R252">IF(D252="Electric","--",IF(D252="Gasoline",_xlfn._xlws.FILTER(LSIEF[HC-ZH (g/hp-hr)],(LSIEF[Fuel]=D252)*(LSIEF[HP Bin]=I252)*(LSIEF[Model Year]=E252)),""))</f>
        <v/>
      </c>
      <c r="S252" s="158">
        <f t="shared" si="54"/>
        <v>0.09</v>
      </c>
      <c r="T252" s="159" cm="1">
        <f t="array" ref="T252">IF(D252="Electric","--",IF(D252="Diesel",_xlfn._xlws.FILTER(ORDEF[HCDR],(ORDEF[HP]=I252)*(ORDEF[Model_Year]=E252),),""))</f>
        <v>2.1699999999999999E-5</v>
      </c>
      <c r="U252" s="159" t="str" cm="1">
        <f t="array" ref="U252">IF(D252="Electric","--",IF(D252="Gasoline",_xlfn._xlws.FILTER(LSIEF[HC DR],(LSIEF[Fuel]=D252)*(LSIEF[HP Bin]=I252)*(LSIEF[Model Year]=E252)),""))</f>
        <v/>
      </c>
      <c r="V252" s="159">
        <f t="shared" si="55"/>
        <v>2.1699999999999999E-5</v>
      </c>
      <c r="W252" s="158" cm="1">
        <f t="array" ref="W252">IF(D252="Electric","--",IF(D252="Diesel",_xlfn._xlws.FILTER(ORDEF[NOXzh],(ORDEF[HP]=I252)*(ORDEF[Model_Year]=E252)),""))</f>
        <v>1.9504440000000001</v>
      </c>
      <c r="X252" s="158" t="str" cm="1">
        <f t="array" ref="X252">IF(D252="Electric","--",IF(D252="Gasoline",_xlfn._xlws.FILTER(LSIEF[NOX-ZH (g/hp-hr)],(LSIEF[Fuel]=D252)*(LSIEF[HP Bin]=I252)*(LSIEF[Model Year]=E252)),""))</f>
        <v/>
      </c>
      <c r="Y252" s="158">
        <f t="shared" si="56"/>
        <v>1.9504440000000001</v>
      </c>
      <c r="Z252" s="159" cm="1">
        <f t="array" ref="Z252">IF(D252="Electric","--",IF(D252="Diesel",_xlfn._xlws.FILTER(ORDEF[NOXdr],(ORDEF[HP]=I252)*(ORDEF[Model_Year]=E252)),""))</f>
        <v>2.5400000000000001E-5</v>
      </c>
      <c r="AA252" s="159" t="str" cm="1">
        <f t="array" ref="AA252">IF(E252="Electric","--",IF(D252="Gasoline",_xlfn._xlws.FILTER(LSIEF[NOX DR],(LSIEF[Fuel]=D252)*(LSIEF[HP Bin]=I252)*(LSIEF[Model Year]=E252)),""))</f>
        <v/>
      </c>
      <c r="AB252" s="159">
        <f t="shared" si="57"/>
        <v>2.5400000000000001E-5</v>
      </c>
      <c r="AC252" s="158" cm="1">
        <f t="array" ref="AC252">IF(D252="Electric","--",IF(D252="Diesel",_xlfn._xlws.FILTER(DFCF[Fuel_HC],(DFCF[MY]=E252)),""))</f>
        <v>0.9</v>
      </c>
      <c r="AD252" s="158" t="str" cm="1">
        <f t="array" ref="AD252">IF(D252="Electric","--",IF(D252="Gasoline",_xlfn._xlws.FILTER(GFCF[Fuel_HC],(GFCF[MY]=E252)),""))</f>
        <v/>
      </c>
      <c r="AE252" s="158">
        <f t="shared" si="58"/>
        <v>0.9</v>
      </c>
      <c r="AF252" s="157" cm="1">
        <f t="array" ref="AF252">IF(D252="Electric","--",IF(D252="Diesel",_xlfn._xlws.FILTER(DFCF[Fuel_NOX],(DFCF[MY]=E252)),""))</f>
        <v>0.95</v>
      </c>
      <c r="AG252" s="157" t="str" cm="1">
        <f t="array" ref="AG252">IF(D252="Electric","--",IF(D252="Gasoline",_xlfn._xlws.FILTER(GFCF[Fuel_NOX],(GFCF[MY]=E252)),""))</f>
        <v/>
      </c>
      <c r="AH252" s="157">
        <f t="shared" si="59"/>
        <v>0.95</v>
      </c>
      <c r="AI252" s="158">
        <f t="shared" si="60"/>
        <v>0.12233258181818182</v>
      </c>
      <c r="AJ252" s="158">
        <f t="shared" si="61"/>
        <v>1.9039896545454544</v>
      </c>
      <c r="AK252" s="158">
        <f t="shared" si="62"/>
        <v>5.3367677437303058</v>
      </c>
      <c r="AL252" s="158">
        <f t="shared" si="63"/>
        <v>83.061686606733389</v>
      </c>
      <c r="AM252" s="158">
        <f t="shared" si="64"/>
        <v>2.6683838718651533E-3</v>
      </c>
      <c r="AN252" s="158">
        <f t="shared" si="65"/>
        <v>4.1530843303366698E-2</v>
      </c>
      <c r="AO252" s="158">
        <f t="shared" si="66"/>
        <v>3.2287444849568355E-3</v>
      </c>
      <c r="AP252" s="157"/>
      <c r="AS252" s="44"/>
    </row>
    <row r="253" spans="1:45" s="47" customFormat="1" x14ac:dyDescent="0.35">
      <c r="A253" s="157">
        <v>252</v>
      </c>
      <c r="B253" s="157" t="s">
        <v>190</v>
      </c>
      <c r="C253" s="157" t="s">
        <v>164</v>
      </c>
      <c r="D253" s="157" t="s">
        <v>9</v>
      </c>
      <c r="E253" s="157">
        <v>2015</v>
      </c>
      <c r="F253" s="157">
        <v>74</v>
      </c>
      <c r="G253" s="157">
        <v>529.09090909090912</v>
      </c>
      <c r="H253" s="157" t="s">
        <v>622</v>
      </c>
      <c r="I253" s="157">
        <f t="shared" si="51"/>
        <v>75</v>
      </c>
      <c r="J253" s="157">
        <f>IF(D253="Electric","--",IF(D253="Diesel",VLOOKUP(C253,[2]ORDLF!A:B,2,FALSE),""))</f>
        <v>0.34</v>
      </c>
      <c r="K253" s="157" t="str">
        <f>IF(D253="Electric","--",IF(D253="Gasoline",VLOOKUP(C253,LSILF!A:C,3,FALSE),""))</f>
        <v/>
      </c>
      <c r="L253" s="158">
        <f t="shared" si="67"/>
        <v>0.34</v>
      </c>
      <c r="M253" s="157" cm="1">
        <f t="array" ref="M253">IF(D253="Electric","--",IF(D253="Diesel",_xlfn._xlws.FILTER(DIESCH[CH Cap],(DIESCH[HP Bin]=I253)),""))</f>
        <v>12000</v>
      </c>
      <c r="N253" s="157" t="str" cm="1">
        <f t="array" ref="N253">IF(D253="Electric","--",IF(D253="Gasoline",_xlfn._xlws.FILTER(LSICH[CH Cap],(LSICH[Fuel Type]=D253)*(LSICH[MY]=E253)),""))</f>
        <v/>
      </c>
      <c r="O253" s="157">
        <f t="shared" si="52"/>
        <v>12000</v>
      </c>
      <c r="P253" s="157">
        <f t="shared" si="53"/>
        <v>1058.1818181818182</v>
      </c>
      <c r="Q253" s="157" cm="1">
        <f t="array" ref="Q253">IF(D253="Electric","--",IF(D253="Diesel",_xlfn._xlws.FILTER(ORDEF[HC-ZH (g/hp-hr)],(ORDEF[HP]=I253)*(ORDEF[Model_Year]=E253)),""))</f>
        <v>0.1</v>
      </c>
      <c r="R253" s="157" t="str" cm="1">
        <f t="array" ref="R253">IF(D253="Electric","--",IF(D253="Gasoline",_xlfn._xlws.FILTER(LSIEF[HC-ZH (g/hp-hr)],(LSIEF[Fuel]=D253)*(LSIEF[HP Bin]=I253)*(LSIEF[Model Year]=E253)),""))</f>
        <v/>
      </c>
      <c r="S253" s="158">
        <f t="shared" si="54"/>
        <v>0.1</v>
      </c>
      <c r="T253" s="159" cm="1">
        <f t="array" ref="T253">IF(D253="Electric","--",IF(D253="Diesel",_xlfn._xlws.FILTER(ORDEF[HCDR],(ORDEF[HP]=I253)*(ORDEF[Model_Year]=E253),),""))</f>
        <v>2.5000000000000001E-5</v>
      </c>
      <c r="U253" s="159" t="str" cm="1">
        <f t="array" ref="U253">IF(D253="Electric","--",IF(D253="Gasoline",_xlfn._xlws.FILTER(LSIEF[HC DR],(LSIEF[Fuel]=D253)*(LSIEF[HP Bin]=I253)*(LSIEF[Model Year]=E253)),""))</f>
        <v/>
      </c>
      <c r="V253" s="159">
        <f t="shared" si="55"/>
        <v>2.5000000000000001E-5</v>
      </c>
      <c r="W253" s="158" cm="1">
        <f t="array" ref="W253">IF(D253="Electric","--",IF(D253="Diesel",_xlfn._xlws.FILTER(ORDEF[NOXzh],(ORDEF[HP]=I253)*(ORDEF[Model_Year]=E253)),""))</f>
        <v>2.6955330000000002</v>
      </c>
      <c r="X253" s="158" t="str" cm="1">
        <f t="array" ref="X253">IF(D253="Electric","--",IF(D253="Gasoline",_xlfn._xlws.FILTER(LSIEF[NOX-ZH (g/hp-hr)],(LSIEF[Fuel]=D253)*(LSIEF[HP Bin]=I253)*(LSIEF[Model Year]=E253)),""))</f>
        <v/>
      </c>
      <c r="Y253" s="158">
        <f t="shared" si="56"/>
        <v>2.6955330000000002</v>
      </c>
      <c r="Z253" s="159" cm="1">
        <f t="array" ref="Z253">IF(D253="Electric","--",IF(D253="Diesel",_xlfn._xlws.FILTER(ORDEF[NOXdr],(ORDEF[HP]=I253)*(ORDEF[Model_Year]=E253)),""))</f>
        <v>3.54E-5</v>
      </c>
      <c r="AA253" s="159" t="str" cm="1">
        <f t="array" ref="AA253">IF(E253="Electric","--",IF(D253="Gasoline",_xlfn._xlws.FILTER(LSIEF[NOX DR],(LSIEF[Fuel]=D253)*(LSIEF[HP Bin]=I253)*(LSIEF[Model Year]=E253)),""))</f>
        <v/>
      </c>
      <c r="AB253" s="159">
        <f t="shared" si="57"/>
        <v>3.54E-5</v>
      </c>
      <c r="AC253" s="158" cm="1">
        <f t="array" ref="AC253">IF(D253="Electric","--",IF(D253="Diesel",_xlfn._xlws.FILTER(DFCF[Fuel_HC],(DFCF[MY]=E253)),""))</f>
        <v>0.9</v>
      </c>
      <c r="AD253" s="158" t="str" cm="1">
        <f t="array" ref="AD253">IF(D253="Electric","--",IF(D253="Gasoline",_xlfn._xlws.FILTER(GFCF[Fuel_HC],(GFCF[MY]=E253)),""))</f>
        <v/>
      </c>
      <c r="AE253" s="158">
        <f t="shared" si="58"/>
        <v>0.9</v>
      </c>
      <c r="AF253" s="157" cm="1">
        <f t="array" ref="AF253">IF(D253="Electric","--",IF(D253="Diesel",_xlfn._xlws.FILTER(DFCF[Fuel_NOX],(DFCF[MY]=E253)),""))</f>
        <v>0.95</v>
      </c>
      <c r="AG253" s="157" t="str" cm="1">
        <f t="array" ref="AG253">IF(D253="Electric","--",IF(D253="Gasoline",_xlfn._xlws.FILTER(GFCF[Fuel_NOX],(GFCF[MY]=E253)),""))</f>
        <v/>
      </c>
      <c r="AH253" s="157">
        <f t="shared" si="59"/>
        <v>0.95</v>
      </c>
      <c r="AI253" s="158">
        <f t="shared" si="60"/>
        <v>0.11380909090909092</v>
      </c>
      <c r="AJ253" s="158">
        <f t="shared" si="61"/>
        <v>2.5963430045454547</v>
      </c>
      <c r="AK253" s="158">
        <f t="shared" si="62"/>
        <v>3.3400437074305831</v>
      </c>
      <c r="AL253" s="158">
        <f t="shared" si="63"/>
        <v>76.196892931782145</v>
      </c>
      <c r="AM253" s="158">
        <f t="shared" si="64"/>
        <v>1.6700218537152917E-3</v>
      </c>
      <c r="AN253" s="158">
        <f t="shared" si="65"/>
        <v>3.8098446465891077E-2</v>
      </c>
      <c r="AO253" s="158">
        <f t="shared" si="66"/>
        <v>2.0207264429955027E-3</v>
      </c>
      <c r="AP253" s="157"/>
      <c r="AS253" s="44"/>
    </row>
    <row r="254" spans="1:45" s="47" customFormat="1" x14ac:dyDescent="0.35">
      <c r="A254" s="157">
        <v>253</v>
      </c>
      <c r="B254" s="157" t="s">
        <v>191</v>
      </c>
      <c r="C254" s="157" t="s">
        <v>164</v>
      </c>
      <c r="D254" s="157" t="s">
        <v>9</v>
      </c>
      <c r="E254" s="157">
        <v>2016</v>
      </c>
      <c r="F254" s="157">
        <v>130</v>
      </c>
      <c r="G254" s="157">
        <v>529.09090909090912</v>
      </c>
      <c r="H254" s="157" t="s">
        <v>622</v>
      </c>
      <c r="I254" s="157">
        <f t="shared" si="51"/>
        <v>175</v>
      </c>
      <c r="J254" s="157">
        <f>IF(D254="Electric","--",IF(D254="Diesel",VLOOKUP(C254,[2]ORDLF!A:B,2,FALSE),""))</f>
        <v>0.34</v>
      </c>
      <c r="K254" s="157" t="str">
        <f>IF(D254="Electric","--",IF(D254="Gasoline",VLOOKUP(C254,LSILF!A:C,3,FALSE),""))</f>
        <v/>
      </c>
      <c r="L254" s="158">
        <f t="shared" si="67"/>
        <v>0.34</v>
      </c>
      <c r="M254" s="157" cm="1">
        <f t="array" ref="M254">IF(D254="Electric","--",IF(D254="Diesel",_xlfn._xlws.FILTER(DIESCH[CH Cap],(DIESCH[HP Bin]=I254)),""))</f>
        <v>12000</v>
      </c>
      <c r="N254" s="157" t="str" cm="1">
        <f t="array" ref="N254">IF(D254="Electric","--",IF(D254="Gasoline",_xlfn._xlws.FILTER(LSICH[CH Cap],(LSICH[Fuel Type]=D254)*(LSICH[MY]=E254)),""))</f>
        <v/>
      </c>
      <c r="O254" s="157">
        <f t="shared" si="52"/>
        <v>12000</v>
      </c>
      <c r="P254" s="157">
        <f t="shared" si="53"/>
        <v>529.09090909090912</v>
      </c>
      <c r="Q254" s="157" cm="1">
        <f t="array" ref="Q254">IF(D254="Electric","--",IF(D254="Diesel",_xlfn._xlws.FILTER(ORDEF[HC-ZH (g/hp-hr)],(ORDEF[HP]=I254)*(ORDEF[Model_Year]=E254)),""))</f>
        <v>0.05</v>
      </c>
      <c r="R254" s="157" t="str" cm="1">
        <f t="array" ref="R254">IF(D254="Electric","--",IF(D254="Gasoline",_xlfn._xlws.FILTER(LSIEF[HC-ZH (g/hp-hr)],(LSIEF[Fuel]=D254)*(LSIEF[HP Bin]=I254)*(LSIEF[Model Year]=E254)),""))</f>
        <v/>
      </c>
      <c r="S254" s="158">
        <f t="shared" si="54"/>
        <v>0.05</v>
      </c>
      <c r="T254" s="159" cm="1">
        <f t="array" ref="T254">IF(D254="Electric","--",IF(D254="Diesel",_xlfn._xlws.FILTER(ORDEF[HCDR],(ORDEF[HP]=I254)*(ORDEF[Model_Year]=E254),),""))</f>
        <v>1.17E-5</v>
      </c>
      <c r="U254" s="159" t="str" cm="1">
        <f t="array" ref="U254">IF(D254="Electric","--",IF(D254="Gasoline",_xlfn._xlws.FILTER(LSIEF[HC DR],(LSIEF[Fuel]=D254)*(LSIEF[HP Bin]=I254)*(LSIEF[Model Year]=E254)),""))</f>
        <v/>
      </c>
      <c r="V254" s="159">
        <f t="shared" si="55"/>
        <v>1.17E-5</v>
      </c>
      <c r="W254" s="158" cm="1">
        <f t="array" ref="W254">IF(D254="Electric","--",IF(D254="Diesel",_xlfn._xlws.FILTER(ORDEF[NOXzh],(ORDEF[HP]=I254)*(ORDEF[Model_Year]=E254)),""))</f>
        <v>0.89566800000000002</v>
      </c>
      <c r="X254" s="158" t="str" cm="1">
        <f t="array" ref="X254">IF(D254="Electric","--",IF(D254="Gasoline",_xlfn._xlws.FILTER(LSIEF[NOX-ZH (g/hp-hr)],(LSIEF[Fuel]=D254)*(LSIEF[HP Bin]=I254)*(LSIEF[Model Year]=E254)),""))</f>
        <v/>
      </c>
      <c r="Y254" s="158">
        <f t="shared" si="56"/>
        <v>0.89566800000000002</v>
      </c>
      <c r="Z254" s="159" cm="1">
        <f t="array" ref="Z254">IF(D254="Electric","--",IF(D254="Diesel",_xlfn._xlws.FILTER(ORDEF[NOXdr],(ORDEF[HP]=I254)*(ORDEF[Model_Year]=E254)),""))</f>
        <v>1.1800000000000001E-5</v>
      </c>
      <c r="AA254" s="159" t="str" cm="1">
        <f t="array" ref="AA254">IF(E254="Electric","--",IF(D254="Gasoline",_xlfn._xlws.FILTER(LSIEF[NOX DR],(LSIEF[Fuel]=D254)*(LSIEF[HP Bin]=I254)*(LSIEF[Model Year]=E254)),""))</f>
        <v/>
      </c>
      <c r="AB254" s="159">
        <f t="shared" si="57"/>
        <v>1.1800000000000001E-5</v>
      </c>
      <c r="AC254" s="158" cm="1">
        <f t="array" ref="AC254">IF(D254="Electric","--",IF(D254="Diesel",_xlfn._xlws.FILTER(DFCF[Fuel_HC],(DFCF[MY]=E254)),""))</f>
        <v>0.9</v>
      </c>
      <c r="AD254" s="158" t="str" cm="1">
        <f t="array" ref="AD254">IF(D254="Electric","--",IF(D254="Gasoline",_xlfn._xlws.FILTER(GFCF[Fuel_HC],(GFCF[MY]=E254)),""))</f>
        <v/>
      </c>
      <c r="AE254" s="158">
        <f t="shared" si="58"/>
        <v>0.9</v>
      </c>
      <c r="AF254" s="157" cm="1">
        <f t="array" ref="AF254">IF(D254="Electric","--",IF(D254="Diesel",_xlfn._xlws.FILTER(DFCF[Fuel_NOX],(DFCF[MY]=E254)),""))</f>
        <v>0.95</v>
      </c>
      <c r="AG254" s="157" t="str" cm="1">
        <f t="array" ref="AG254">IF(D254="Electric","--",IF(D254="Gasoline",_xlfn._xlws.FILTER(GFCF[Fuel_NOX],(GFCF[MY]=E254)),""))</f>
        <v/>
      </c>
      <c r="AH254" s="157">
        <f t="shared" si="59"/>
        <v>0.95</v>
      </c>
      <c r="AI254" s="158">
        <f t="shared" si="60"/>
        <v>5.0571327272727271E-2</v>
      </c>
      <c r="AJ254" s="158">
        <f t="shared" si="61"/>
        <v>0.85681570909090909</v>
      </c>
      <c r="AK254" s="158">
        <f t="shared" si="62"/>
        <v>2.6073010549388722</v>
      </c>
      <c r="AL254" s="158">
        <f t="shared" si="63"/>
        <v>44.174765082855387</v>
      </c>
      <c r="AM254" s="158">
        <f t="shared" si="64"/>
        <v>1.3036505274694361E-3</v>
      </c>
      <c r="AN254" s="158">
        <f t="shared" si="65"/>
        <v>2.2087382541427697E-2</v>
      </c>
      <c r="AO254" s="158">
        <f t="shared" si="66"/>
        <v>1.5774171382380176E-3</v>
      </c>
      <c r="AP254" s="157"/>
      <c r="AS254" s="44"/>
    </row>
    <row r="255" spans="1:45" s="47" customFormat="1" x14ac:dyDescent="0.35">
      <c r="A255" s="157">
        <v>254</v>
      </c>
      <c r="B255" s="157" t="s">
        <v>192</v>
      </c>
      <c r="C255" s="157" t="s">
        <v>164</v>
      </c>
      <c r="D255" s="157" t="s">
        <v>9</v>
      </c>
      <c r="E255" s="157">
        <v>2016</v>
      </c>
      <c r="F255" s="157">
        <v>130</v>
      </c>
      <c r="G255" s="157">
        <v>529.09090909090912</v>
      </c>
      <c r="H255" s="157" t="s">
        <v>622</v>
      </c>
      <c r="I255" s="157">
        <f t="shared" si="51"/>
        <v>175</v>
      </c>
      <c r="J255" s="157">
        <f>IF(D255="Electric","--",IF(D255="Diesel",VLOOKUP(C255,[2]ORDLF!A:B,2,FALSE),""))</f>
        <v>0.34</v>
      </c>
      <c r="K255" s="157" t="str">
        <f>IF(D255="Electric","--",IF(D255="Gasoline",VLOOKUP(C255,LSILF!A:C,3,FALSE),""))</f>
        <v/>
      </c>
      <c r="L255" s="158">
        <f t="shared" si="67"/>
        <v>0.34</v>
      </c>
      <c r="M255" s="157" cm="1">
        <f t="array" ref="M255">IF(D255="Electric","--",IF(D255="Diesel",_xlfn._xlws.FILTER(DIESCH[CH Cap],(DIESCH[HP Bin]=I255)),""))</f>
        <v>12000</v>
      </c>
      <c r="N255" s="157" t="str" cm="1">
        <f t="array" ref="N255">IF(D255="Electric","--",IF(D255="Gasoline",_xlfn._xlws.FILTER(LSICH[CH Cap],(LSICH[Fuel Type]=D255)*(LSICH[MY]=E255)),""))</f>
        <v/>
      </c>
      <c r="O255" s="157">
        <f t="shared" si="52"/>
        <v>12000</v>
      </c>
      <c r="P255" s="157">
        <f t="shared" si="53"/>
        <v>529.09090909090912</v>
      </c>
      <c r="Q255" s="157" cm="1">
        <f t="array" ref="Q255">IF(D255="Electric","--",IF(D255="Diesel",_xlfn._xlws.FILTER(ORDEF[HC-ZH (g/hp-hr)],(ORDEF[HP]=I255)*(ORDEF[Model_Year]=E255)),""))</f>
        <v>0.05</v>
      </c>
      <c r="R255" s="157" t="str" cm="1">
        <f t="array" ref="R255">IF(D255="Electric","--",IF(D255="Gasoline",_xlfn._xlws.FILTER(LSIEF[HC-ZH (g/hp-hr)],(LSIEF[Fuel]=D255)*(LSIEF[HP Bin]=I255)*(LSIEF[Model Year]=E255)),""))</f>
        <v/>
      </c>
      <c r="S255" s="158">
        <f t="shared" si="54"/>
        <v>0.05</v>
      </c>
      <c r="T255" s="159" cm="1">
        <f t="array" ref="T255">IF(D255="Electric","--",IF(D255="Diesel",_xlfn._xlws.FILTER(ORDEF[HCDR],(ORDEF[HP]=I255)*(ORDEF[Model_Year]=E255),),""))</f>
        <v>1.17E-5</v>
      </c>
      <c r="U255" s="159" t="str" cm="1">
        <f t="array" ref="U255">IF(D255="Electric","--",IF(D255="Gasoline",_xlfn._xlws.FILTER(LSIEF[HC DR],(LSIEF[Fuel]=D255)*(LSIEF[HP Bin]=I255)*(LSIEF[Model Year]=E255)),""))</f>
        <v/>
      </c>
      <c r="V255" s="159">
        <f t="shared" si="55"/>
        <v>1.17E-5</v>
      </c>
      <c r="W255" s="158" cm="1">
        <f t="array" ref="W255">IF(D255="Electric","--",IF(D255="Diesel",_xlfn._xlws.FILTER(ORDEF[NOXzh],(ORDEF[HP]=I255)*(ORDEF[Model_Year]=E255)),""))</f>
        <v>0.89566800000000002</v>
      </c>
      <c r="X255" s="158" t="str" cm="1">
        <f t="array" ref="X255">IF(D255="Electric","--",IF(D255="Gasoline",_xlfn._xlws.FILTER(LSIEF[NOX-ZH (g/hp-hr)],(LSIEF[Fuel]=D255)*(LSIEF[HP Bin]=I255)*(LSIEF[Model Year]=E255)),""))</f>
        <v/>
      </c>
      <c r="Y255" s="158">
        <f t="shared" si="56"/>
        <v>0.89566800000000002</v>
      </c>
      <c r="Z255" s="159" cm="1">
        <f t="array" ref="Z255">IF(D255="Electric","--",IF(D255="Diesel",_xlfn._xlws.FILTER(ORDEF[NOXdr],(ORDEF[HP]=I255)*(ORDEF[Model_Year]=E255)),""))</f>
        <v>1.1800000000000001E-5</v>
      </c>
      <c r="AA255" s="159" t="str" cm="1">
        <f t="array" ref="AA255">IF(E255="Electric","--",IF(D255="Gasoline",_xlfn._xlws.FILTER(LSIEF[NOX DR],(LSIEF[Fuel]=D255)*(LSIEF[HP Bin]=I255)*(LSIEF[Model Year]=E255)),""))</f>
        <v/>
      </c>
      <c r="AB255" s="159">
        <f t="shared" si="57"/>
        <v>1.1800000000000001E-5</v>
      </c>
      <c r="AC255" s="158" cm="1">
        <f t="array" ref="AC255">IF(D255="Electric","--",IF(D255="Diesel",_xlfn._xlws.FILTER(DFCF[Fuel_HC],(DFCF[MY]=E255)),""))</f>
        <v>0.9</v>
      </c>
      <c r="AD255" s="158" t="str" cm="1">
        <f t="array" ref="AD255">IF(D255="Electric","--",IF(D255="Gasoline",_xlfn._xlws.FILTER(GFCF[Fuel_HC],(GFCF[MY]=E255)),""))</f>
        <v/>
      </c>
      <c r="AE255" s="158">
        <f t="shared" si="58"/>
        <v>0.9</v>
      </c>
      <c r="AF255" s="157" cm="1">
        <f t="array" ref="AF255">IF(D255="Electric","--",IF(D255="Diesel",_xlfn._xlws.FILTER(DFCF[Fuel_NOX],(DFCF[MY]=E255)),""))</f>
        <v>0.95</v>
      </c>
      <c r="AG255" s="157" t="str" cm="1">
        <f t="array" ref="AG255">IF(D255="Electric","--",IF(D255="Gasoline",_xlfn._xlws.FILTER(GFCF[Fuel_NOX],(GFCF[MY]=E255)),""))</f>
        <v/>
      </c>
      <c r="AH255" s="157">
        <f t="shared" si="59"/>
        <v>0.95</v>
      </c>
      <c r="AI255" s="158">
        <f t="shared" si="60"/>
        <v>5.0571327272727271E-2</v>
      </c>
      <c r="AJ255" s="158">
        <f t="shared" si="61"/>
        <v>0.85681570909090909</v>
      </c>
      <c r="AK255" s="158">
        <f t="shared" si="62"/>
        <v>2.6073010549388722</v>
      </c>
      <c r="AL255" s="158">
        <f t="shared" si="63"/>
        <v>44.174765082855387</v>
      </c>
      <c r="AM255" s="158">
        <f t="shared" si="64"/>
        <v>1.3036505274694361E-3</v>
      </c>
      <c r="AN255" s="158">
        <f t="shared" si="65"/>
        <v>2.2087382541427697E-2</v>
      </c>
      <c r="AO255" s="158">
        <f t="shared" si="66"/>
        <v>1.5774171382380176E-3</v>
      </c>
      <c r="AP255" s="157"/>
      <c r="AS255" s="44"/>
    </row>
    <row r="256" spans="1:45" s="47" customFormat="1" x14ac:dyDescent="0.35">
      <c r="A256" s="157">
        <v>255</v>
      </c>
      <c r="B256" s="157" t="s">
        <v>193</v>
      </c>
      <c r="C256" s="157" t="s">
        <v>164</v>
      </c>
      <c r="D256" s="157" t="s">
        <v>9</v>
      </c>
      <c r="E256" s="157">
        <v>2016</v>
      </c>
      <c r="F256" s="157">
        <v>130</v>
      </c>
      <c r="G256" s="157">
        <v>529.09090909090912</v>
      </c>
      <c r="H256" s="157" t="s">
        <v>622</v>
      </c>
      <c r="I256" s="157">
        <f t="shared" si="51"/>
        <v>175</v>
      </c>
      <c r="J256" s="157">
        <f>IF(D256="Electric","--",IF(D256="Diesel",VLOOKUP(C256,[2]ORDLF!A:B,2,FALSE),""))</f>
        <v>0.34</v>
      </c>
      <c r="K256" s="157" t="str">
        <f>IF(D256="Electric","--",IF(D256="Gasoline",VLOOKUP(C256,LSILF!A:C,3,FALSE),""))</f>
        <v/>
      </c>
      <c r="L256" s="158">
        <f t="shared" si="67"/>
        <v>0.34</v>
      </c>
      <c r="M256" s="157" cm="1">
        <f t="array" ref="M256">IF(D256="Electric","--",IF(D256="Diesel",_xlfn._xlws.FILTER(DIESCH[CH Cap],(DIESCH[HP Bin]=I256)),""))</f>
        <v>12000</v>
      </c>
      <c r="N256" s="157" t="str" cm="1">
        <f t="array" ref="N256">IF(D256="Electric","--",IF(D256="Gasoline",_xlfn._xlws.FILTER(LSICH[CH Cap],(LSICH[Fuel Type]=D256)*(LSICH[MY]=E256)),""))</f>
        <v/>
      </c>
      <c r="O256" s="157">
        <f t="shared" si="52"/>
        <v>12000</v>
      </c>
      <c r="P256" s="157">
        <f t="shared" si="53"/>
        <v>529.09090909090912</v>
      </c>
      <c r="Q256" s="157" cm="1">
        <f t="array" ref="Q256">IF(D256="Electric","--",IF(D256="Diesel",_xlfn._xlws.FILTER(ORDEF[HC-ZH (g/hp-hr)],(ORDEF[HP]=I256)*(ORDEF[Model_Year]=E256)),""))</f>
        <v>0.05</v>
      </c>
      <c r="R256" s="157" t="str" cm="1">
        <f t="array" ref="R256">IF(D256="Electric","--",IF(D256="Gasoline",_xlfn._xlws.FILTER(LSIEF[HC-ZH (g/hp-hr)],(LSIEF[Fuel]=D256)*(LSIEF[HP Bin]=I256)*(LSIEF[Model Year]=E256)),""))</f>
        <v/>
      </c>
      <c r="S256" s="158">
        <f t="shared" si="54"/>
        <v>0.05</v>
      </c>
      <c r="T256" s="159" cm="1">
        <f t="array" ref="T256">IF(D256="Electric","--",IF(D256="Diesel",_xlfn._xlws.FILTER(ORDEF[HCDR],(ORDEF[HP]=I256)*(ORDEF[Model_Year]=E256),),""))</f>
        <v>1.17E-5</v>
      </c>
      <c r="U256" s="159" t="str" cm="1">
        <f t="array" ref="U256">IF(D256="Electric","--",IF(D256="Gasoline",_xlfn._xlws.FILTER(LSIEF[HC DR],(LSIEF[Fuel]=D256)*(LSIEF[HP Bin]=I256)*(LSIEF[Model Year]=E256)),""))</f>
        <v/>
      </c>
      <c r="V256" s="159">
        <f t="shared" si="55"/>
        <v>1.17E-5</v>
      </c>
      <c r="W256" s="158" cm="1">
        <f t="array" ref="W256">IF(D256="Electric","--",IF(D256="Diesel",_xlfn._xlws.FILTER(ORDEF[NOXzh],(ORDEF[HP]=I256)*(ORDEF[Model_Year]=E256)),""))</f>
        <v>0.89566800000000002</v>
      </c>
      <c r="X256" s="158" t="str" cm="1">
        <f t="array" ref="X256">IF(D256="Electric","--",IF(D256="Gasoline",_xlfn._xlws.FILTER(LSIEF[NOX-ZH (g/hp-hr)],(LSIEF[Fuel]=D256)*(LSIEF[HP Bin]=I256)*(LSIEF[Model Year]=E256)),""))</f>
        <v/>
      </c>
      <c r="Y256" s="158">
        <f t="shared" si="56"/>
        <v>0.89566800000000002</v>
      </c>
      <c r="Z256" s="159" cm="1">
        <f t="array" ref="Z256">IF(D256="Electric","--",IF(D256="Diesel",_xlfn._xlws.FILTER(ORDEF[NOXdr],(ORDEF[HP]=I256)*(ORDEF[Model_Year]=E256)),""))</f>
        <v>1.1800000000000001E-5</v>
      </c>
      <c r="AA256" s="159" t="str" cm="1">
        <f t="array" ref="AA256">IF(E256="Electric","--",IF(D256="Gasoline",_xlfn._xlws.FILTER(LSIEF[NOX DR],(LSIEF[Fuel]=D256)*(LSIEF[HP Bin]=I256)*(LSIEF[Model Year]=E256)),""))</f>
        <v/>
      </c>
      <c r="AB256" s="159">
        <f t="shared" si="57"/>
        <v>1.1800000000000001E-5</v>
      </c>
      <c r="AC256" s="158" cm="1">
        <f t="array" ref="AC256">IF(D256="Electric","--",IF(D256="Diesel",_xlfn._xlws.FILTER(DFCF[Fuel_HC],(DFCF[MY]=E256)),""))</f>
        <v>0.9</v>
      </c>
      <c r="AD256" s="158" t="str" cm="1">
        <f t="array" ref="AD256">IF(D256="Electric","--",IF(D256="Gasoline",_xlfn._xlws.FILTER(GFCF[Fuel_HC],(GFCF[MY]=E256)),""))</f>
        <v/>
      </c>
      <c r="AE256" s="158">
        <f t="shared" si="58"/>
        <v>0.9</v>
      </c>
      <c r="AF256" s="157" cm="1">
        <f t="array" ref="AF256">IF(D256="Electric","--",IF(D256="Diesel",_xlfn._xlws.FILTER(DFCF[Fuel_NOX],(DFCF[MY]=E256)),""))</f>
        <v>0.95</v>
      </c>
      <c r="AG256" s="157" t="str" cm="1">
        <f t="array" ref="AG256">IF(D256="Electric","--",IF(D256="Gasoline",_xlfn._xlws.FILTER(GFCF[Fuel_NOX],(GFCF[MY]=E256)),""))</f>
        <v/>
      </c>
      <c r="AH256" s="157">
        <f t="shared" si="59"/>
        <v>0.95</v>
      </c>
      <c r="AI256" s="158">
        <f t="shared" si="60"/>
        <v>5.0571327272727271E-2</v>
      </c>
      <c r="AJ256" s="158">
        <f t="shared" si="61"/>
        <v>0.85681570909090909</v>
      </c>
      <c r="AK256" s="158">
        <f t="shared" si="62"/>
        <v>2.6073010549388722</v>
      </c>
      <c r="AL256" s="158">
        <f t="shared" si="63"/>
        <v>44.174765082855387</v>
      </c>
      <c r="AM256" s="158">
        <f t="shared" si="64"/>
        <v>1.3036505274694361E-3</v>
      </c>
      <c r="AN256" s="158">
        <f t="shared" si="65"/>
        <v>2.2087382541427697E-2</v>
      </c>
      <c r="AO256" s="158">
        <f t="shared" si="66"/>
        <v>1.5774171382380176E-3</v>
      </c>
      <c r="AP256" s="157"/>
      <c r="AS256" s="44"/>
    </row>
    <row r="257" spans="1:45" s="47" customFormat="1" x14ac:dyDescent="0.35">
      <c r="A257" s="157">
        <v>256</v>
      </c>
      <c r="B257" s="157" t="s">
        <v>194</v>
      </c>
      <c r="C257" s="157" t="s">
        <v>164</v>
      </c>
      <c r="D257" s="157" t="s">
        <v>9</v>
      </c>
      <c r="E257" s="157">
        <v>2016</v>
      </c>
      <c r="F257" s="157">
        <v>130</v>
      </c>
      <c r="G257" s="157">
        <v>529.09090909090912</v>
      </c>
      <c r="H257" s="157" t="s">
        <v>622</v>
      </c>
      <c r="I257" s="157">
        <f t="shared" si="51"/>
        <v>175</v>
      </c>
      <c r="J257" s="157">
        <f>IF(D257="Electric","--",IF(D257="Diesel",VLOOKUP(C257,[2]ORDLF!A:B,2,FALSE),""))</f>
        <v>0.34</v>
      </c>
      <c r="K257" s="157" t="str">
        <f>IF(D257="Electric","--",IF(D257="Gasoline",VLOOKUP(C257,LSILF!A:C,3,FALSE),""))</f>
        <v/>
      </c>
      <c r="L257" s="158">
        <f t="shared" si="67"/>
        <v>0.34</v>
      </c>
      <c r="M257" s="157" cm="1">
        <f t="array" ref="M257">IF(D257="Electric","--",IF(D257="Diesel",_xlfn._xlws.FILTER(DIESCH[CH Cap],(DIESCH[HP Bin]=I257)),""))</f>
        <v>12000</v>
      </c>
      <c r="N257" s="157" t="str" cm="1">
        <f t="array" ref="N257">IF(D257="Electric","--",IF(D257="Gasoline",_xlfn._xlws.FILTER(LSICH[CH Cap],(LSICH[Fuel Type]=D257)*(LSICH[MY]=E257)),""))</f>
        <v/>
      </c>
      <c r="O257" s="157">
        <f t="shared" si="52"/>
        <v>12000</v>
      </c>
      <c r="P257" s="157">
        <f t="shared" si="53"/>
        <v>529.09090909090912</v>
      </c>
      <c r="Q257" s="157" cm="1">
        <f t="array" ref="Q257">IF(D257="Electric","--",IF(D257="Diesel",_xlfn._xlws.FILTER(ORDEF[HC-ZH (g/hp-hr)],(ORDEF[HP]=I257)*(ORDEF[Model_Year]=E257)),""))</f>
        <v>0.05</v>
      </c>
      <c r="R257" s="157" t="str" cm="1">
        <f t="array" ref="R257">IF(D257="Electric","--",IF(D257="Gasoline",_xlfn._xlws.FILTER(LSIEF[HC-ZH (g/hp-hr)],(LSIEF[Fuel]=D257)*(LSIEF[HP Bin]=I257)*(LSIEF[Model Year]=E257)),""))</f>
        <v/>
      </c>
      <c r="S257" s="158">
        <f t="shared" si="54"/>
        <v>0.05</v>
      </c>
      <c r="T257" s="159" cm="1">
        <f t="array" ref="T257">IF(D257="Electric","--",IF(D257="Diesel",_xlfn._xlws.FILTER(ORDEF[HCDR],(ORDEF[HP]=I257)*(ORDEF[Model_Year]=E257),),""))</f>
        <v>1.17E-5</v>
      </c>
      <c r="U257" s="159" t="str" cm="1">
        <f t="array" ref="U257">IF(D257="Electric","--",IF(D257="Gasoline",_xlfn._xlws.FILTER(LSIEF[HC DR],(LSIEF[Fuel]=D257)*(LSIEF[HP Bin]=I257)*(LSIEF[Model Year]=E257)),""))</f>
        <v/>
      </c>
      <c r="V257" s="159">
        <f t="shared" si="55"/>
        <v>1.17E-5</v>
      </c>
      <c r="W257" s="158" cm="1">
        <f t="array" ref="W257">IF(D257="Electric","--",IF(D257="Diesel",_xlfn._xlws.FILTER(ORDEF[NOXzh],(ORDEF[HP]=I257)*(ORDEF[Model_Year]=E257)),""))</f>
        <v>0.89566800000000002</v>
      </c>
      <c r="X257" s="158" t="str" cm="1">
        <f t="array" ref="X257">IF(D257="Electric","--",IF(D257="Gasoline",_xlfn._xlws.FILTER(LSIEF[NOX-ZH (g/hp-hr)],(LSIEF[Fuel]=D257)*(LSIEF[HP Bin]=I257)*(LSIEF[Model Year]=E257)),""))</f>
        <v/>
      </c>
      <c r="Y257" s="158">
        <f t="shared" si="56"/>
        <v>0.89566800000000002</v>
      </c>
      <c r="Z257" s="159" cm="1">
        <f t="array" ref="Z257">IF(D257="Electric","--",IF(D257="Diesel",_xlfn._xlws.FILTER(ORDEF[NOXdr],(ORDEF[HP]=I257)*(ORDEF[Model_Year]=E257)),""))</f>
        <v>1.1800000000000001E-5</v>
      </c>
      <c r="AA257" s="159" t="str" cm="1">
        <f t="array" ref="AA257">IF(E257="Electric","--",IF(D257="Gasoline",_xlfn._xlws.FILTER(LSIEF[NOX DR],(LSIEF[Fuel]=D257)*(LSIEF[HP Bin]=I257)*(LSIEF[Model Year]=E257)),""))</f>
        <v/>
      </c>
      <c r="AB257" s="159">
        <f t="shared" si="57"/>
        <v>1.1800000000000001E-5</v>
      </c>
      <c r="AC257" s="158" cm="1">
        <f t="array" ref="AC257">IF(D257="Electric","--",IF(D257="Diesel",_xlfn._xlws.FILTER(DFCF[Fuel_HC],(DFCF[MY]=E257)),""))</f>
        <v>0.9</v>
      </c>
      <c r="AD257" s="158" t="str" cm="1">
        <f t="array" ref="AD257">IF(D257="Electric","--",IF(D257="Gasoline",_xlfn._xlws.FILTER(GFCF[Fuel_HC],(GFCF[MY]=E257)),""))</f>
        <v/>
      </c>
      <c r="AE257" s="158">
        <f t="shared" si="58"/>
        <v>0.9</v>
      </c>
      <c r="AF257" s="157" cm="1">
        <f t="array" ref="AF257">IF(D257="Electric","--",IF(D257="Diesel",_xlfn._xlws.FILTER(DFCF[Fuel_NOX],(DFCF[MY]=E257)),""))</f>
        <v>0.95</v>
      </c>
      <c r="AG257" s="157" t="str" cm="1">
        <f t="array" ref="AG257">IF(D257="Electric","--",IF(D257="Gasoline",_xlfn._xlws.FILTER(GFCF[Fuel_NOX],(GFCF[MY]=E257)),""))</f>
        <v/>
      </c>
      <c r="AH257" s="157">
        <f t="shared" si="59"/>
        <v>0.95</v>
      </c>
      <c r="AI257" s="158">
        <f t="shared" si="60"/>
        <v>5.0571327272727271E-2</v>
      </c>
      <c r="AJ257" s="158">
        <f t="shared" si="61"/>
        <v>0.85681570909090909</v>
      </c>
      <c r="AK257" s="158">
        <f t="shared" si="62"/>
        <v>2.6073010549388722</v>
      </c>
      <c r="AL257" s="158">
        <f t="shared" si="63"/>
        <v>44.174765082855387</v>
      </c>
      <c r="AM257" s="158">
        <f t="shared" si="64"/>
        <v>1.3036505274694361E-3</v>
      </c>
      <c r="AN257" s="158">
        <f t="shared" si="65"/>
        <v>2.2087382541427697E-2</v>
      </c>
      <c r="AO257" s="158">
        <f t="shared" si="66"/>
        <v>1.5774171382380176E-3</v>
      </c>
      <c r="AP257" s="157"/>
      <c r="AS257" s="44"/>
    </row>
    <row r="258" spans="1:45" s="47" customFormat="1" x14ac:dyDescent="0.35">
      <c r="A258" s="157">
        <v>257</v>
      </c>
      <c r="B258" s="157" t="s">
        <v>195</v>
      </c>
      <c r="C258" s="157" t="s">
        <v>164</v>
      </c>
      <c r="D258" s="157" t="s">
        <v>9</v>
      </c>
      <c r="E258" s="157">
        <v>2018</v>
      </c>
      <c r="F258" s="157">
        <v>160</v>
      </c>
      <c r="G258" s="157">
        <v>529.09090909090912</v>
      </c>
      <c r="H258" s="157" t="s">
        <v>622</v>
      </c>
      <c r="I258" s="157">
        <f t="shared" ref="I258:I321" si="68">IF(AND(F258&lt;25,F258&gt;0),25,IF(AND(F258&lt;50,F258&gt;=25),50,IF(AND(F258&lt;75,F258&gt;=50),75,IF(AND(F258&lt;100,F258&gt;=75),100,IF(AND(F258&lt;175,F258&gt;=100),175,IF(AND(F258&lt;300,F258&gt;=175),300,IF(AND(F258&lt;600,F258&gt;=300),600,IF(AND(F258&lt;750,F258&gt;=600),750,IF(F258&gt;750,9999)))))))))</f>
        <v>175</v>
      </c>
      <c r="J258" s="157">
        <f>IF(D258="Electric","--",IF(D258="Diesel",VLOOKUP(C258,[2]ORDLF!A:B,2,FALSE),""))</f>
        <v>0.34</v>
      </c>
      <c r="K258" s="157" t="str">
        <f>IF(D258="Electric","--",IF(D258="Gasoline",VLOOKUP(C258,LSILF!A:C,3,FALSE),""))</f>
        <v/>
      </c>
      <c r="L258" s="158">
        <f t="shared" si="67"/>
        <v>0.34</v>
      </c>
      <c r="M258" s="157" cm="1">
        <f t="array" ref="M258">IF(D258="Electric","--",IF(D258="Diesel",_xlfn._xlws.FILTER(DIESCH[CH Cap],(DIESCH[HP Bin]=I258)),""))</f>
        <v>12000</v>
      </c>
      <c r="N258" s="157" t="str" cm="1">
        <f t="array" ref="N258">IF(D258="Electric","--",IF(D258="Gasoline",_xlfn._xlws.FILTER(LSICH[CH Cap],(LSICH[Fuel Type]=D258)*(LSICH[MY]=E258)),""))</f>
        <v/>
      </c>
      <c r="O258" s="157">
        <f t="shared" ref="O258:O321" si="69">SUM(M258:N258)</f>
        <v>12000</v>
      </c>
      <c r="P258" s="157">
        <f t="shared" ref="P258:P321" si="70">ABS(IF(E258=2017,G258,(G258*(2017-E258))))</f>
        <v>529.09090909090912</v>
      </c>
      <c r="Q258" s="157" cm="1">
        <f t="array" ref="Q258">IF(D258="Electric","--",IF(D258="Diesel",_xlfn._xlws.FILTER(ORDEF[HC-ZH (g/hp-hr)],(ORDEF[HP]=I258)*(ORDEF[Model_Year]=E258)),""))</f>
        <v>0.05</v>
      </c>
      <c r="R258" s="157" t="str" cm="1">
        <f t="array" ref="R258">IF(D258="Electric","--",IF(D258="Gasoline",_xlfn._xlws.FILTER(LSIEF[HC-ZH (g/hp-hr)],(LSIEF[Fuel]=D258)*(LSIEF[HP Bin]=I258)*(LSIEF[Model Year]=E258)),""))</f>
        <v/>
      </c>
      <c r="S258" s="158">
        <f t="shared" ref="S258:S321" si="71">SUM(Q258:R258)</f>
        <v>0.05</v>
      </c>
      <c r="T258" s="159" cm="1">
        <f t="array" ref="T258">IF(D258="Electric","--",IF(D258="Diesel",_xlfn._xlws.FILTER(ORDEF[HCDR],(ORDEF[HP]=I258)*(ORDEF[Model_Year]=E258),),""))</f>
        <v>1.17E-5</v>
      </c>
      <c r="U258" s="159" t="str" cm="1">
        <f t="array" ref="U258">IF(D258="Electric","--",IF(D258="Gasoline",_xlfn._xlws.FILTER(LSIEF[HC DR],(LSIEF[Fuel]=D258)*(LSIEF[HP Bin]=I258)*(LSIEF[Model Year]=E258)),""))</f>
        <v/>
      </c>
      <c r="V258" s="159">
        <f t="shared" ref="V258:V321" si="72">SUM(T258:U258)</f>
        <v>1.17E-5</v>
      </c>
      <c r="W258" s="158" cm="1">
        <f t="array" ref="W258">IF(D258="Electric","--",IF(D258="Diesel",_xlfn._xlws.FILTER(ORDEF[NOXzh],(ORDEF[HP]=I258)*(ORDEF[Model_Year]=E258)),""))</f>
        <v>0.95399999999999996</v>
      </c>
      <c r="X258" s="158" t="str" cm="1">
        <f t="array" ref="X258">IF(D258="Electric","--",IF(D258="Gasoline",_xlfn._xlws.FILTER(LSIEF[NOX-ZH (g/hp-hr)],(LSIEF[Fuel]=D258)*(LSIEF[HP Bin]=I258)*(LSIEF[Model Year]=E258)),""))</f>
        <v/>
      </c>
      <c r="Y258" s="158">
        <f t="shared" ref="Y258:Y321" si="73">SUM(W258:X258)</f>
        <v>0.95399999999999996</v>
      </c>
      <c r="Z258" s="159" cm="1">
        <f t="array" ref="Z258">IF(D258="Electric","--",IF(D258="Diesel",_xlfn._xlws.FILTER(ORDEF[NOXdr],(ORDEF[HP]=I258)*(ORDEF[Model_Year]=E258)),""))</f>
        <v>1.26E-5</v>
      </c>
      <c r="AA258" s="159" t="str" cm="1">
        <f t="array" ref="AA258">IF(E258="Electric","--",IF(D258="Gasoline",_xlfn._xlws.FILTER(LSIEF[NOX DR],(LSIEF[Fuel]=D258)*(LSIEF[HP Bin]=I258)*(LSIEF[Model Year]=E258)),""))</f>
        <v/>
      </c>
      <c r="AB258" s="159">
        <f t="shared" ref="AB258:AB321" si="74">SUM(Z258:AA258)</f>
        <v>1.26E-5</v>
      </c>
      <c r="AC258" s="158" cm="1">
        <f t="array" ref="AC258">IF(D258="Electric","--",IF(D258="Diesel",_xlfn._xlws.FILTER(DFCF[Fuel_HC],(DFCF[MY]=E258)),""))</f>
        <v>0.9</v>
      </c>
      <c r="AD258" s="158" t="str" cm="1">
        <f t="array" ref="AD258">IF(D258="Electric","--",IF(D258="Gasoline",_xlfn._xlws.FILTER(GFCF[Fuel_HC],(GFCF[MY]=E258)),""))</f>
        <v/>
      </c>
      <c r="AE258" s="158">
        <f t="shared" ref="AE258:AE321" si="75">SUM(AC258:AD258)</f>
        <v>0.9</v>
      </c>
      <c r="AF258" s="157" cm="1">
        <f t="array" ref="AF258">IF(D258="Electric","--",IF(D258="Diesel",_xlfn._xlws.FILTER(DFCF[Fuel_NOX],(DFCF[MY]=E258)),""))</f>
        <v>0.95</v>
      </c>
      <c r="AG258" s="157" t="str" cm="1">
        <f t="array" ref="AG258">IF(D258="Electric","--",IF(D258="Gasoline",_xlfn._xlws.FILTER(GFCF[Fuel_NOX],(GFCF[MY]=E258)),""))</f>
        <v/>
      </c>
      <c r="AH258" s="157">
        <f t="shared" ref="AH258:AH321" si="76">SUM(AF258:AG258)</f>
        <v>0.95</v>
      </c>
      <c r="AI258" s="158">
        <f t="shared" ref="AI258:AI321" si="77">IFERROR((S258+V258*IF(P258&gt;O258,O258,P258))*AE258,"0")</f>
        <v>5.0571327272727271E-2</v>
      </c>
      <c r="AJ258" s="158">
        <f t="shared" ref="AJ258:AJ321" si="78">IFERROR((Y258+AB258*IF(P258&gt;O258,O258,P258))*AH258,"0")</f>
        <v>0.91263321818181808</v>
      </c>
      <c r="AK258" s="158">
        <f t="shared" ref="AK258:AK321" si="79">IF($D258="Electric","--",CONVERT(AI258*$F258*$L258*$G258,"g","lbm"))</f>
        <v>3.2089859137709196</v>
      </c>
      <c r="AL258" s="158">
        <f t="shared" ref="AL258:AL321" si="80">IF($D258="Electric","--",CONVERT(AJ258*$F258*$L258*$G258,"g","lbm"))</f>
        <v>57.910822189637543</v>
      </c>
      <c r="AM258" s="158">
        <f t="shared" ref="AM258:AM321" si="81">IF($D258="Electric","--",CONVERT(AK258,"lbm","ton"))</f>
        <v>1.6044929568854599E-3</v>
      </c>
      <c r="AN258" s="158">
        <f t="shared" ref="AN258:AN321" si="82">IF($D258="Electric","--",CONVERT(AL258,"lbm","ton"))</f>
        <v>2.8955411094818771E-2</v>
      </c>
      <c r="AO258" s="158">
        <f t="shared" ref="AO258:AO321" si="83">IF(D258="Electric",AM258,IF(D258="Diesel",AM258*1.21,AM258*0.9198))</f>
        <v>1.9414364778314063E-3</v>
      </c>
      <c r="AP258" s="157"/>
      <c r="AS258" s="44"/>
    </row>
    <row r="259" spans="1:45" s="47" customFormat="1" x14ac:dyDescent="0.35">
      <c r="A259" s="157">
        <v>258</v>
      </c>
      <c r="B259" s="157" t="s">
        <v>196</v>
      </c>
      <c r="C259" s="157" t="s">
        <v>164</v>
      </c>
      <c r="D259" s="157" t="s">
        <v>16</v>
      </c>
      <c r="E259" s="157">
        <v>2013</v>
      </c>
      <c r="F259" s="157">
        <v>102</v>
      </c>
      <c r="G259" s="157">
        <v>529.09090909090912</v>
      </c>
      <c r="H259" s="157"/>
      <c r="I259" s="157">
        <f t="shared" si="68"/>
        <v>175</v>
      </c>
      <c r="J259" s="157" t="str">
        <f>IF(D259="Electric","--",IF(D259="Diesel",VLOOKUP(C259,[2]ORDLF!A:B,2,FALSE),""))</f>
        <v/>
      </c>
      <c r="K259" s="157">
        <f>IF(D259="Electric","--",IF(D259="Gasoline",VLOOKUP(C259,LSILF!A:C,3,FALSE),""))</f>
        <v>0.5</v>
      </c>
      <c r="L259" s="158">
        <f t="shared" si="67"/>
        <v>0.5</v>
      </c>
      <c r="M259" s="157" t="str" cm="1">
        <f t="array" ref="M259">IF(D259="Electric","--",IF(D259="Diesel",_xlfn._xlws.FILTER(DIESCH[CH Cap],(DIESCH[HP Bin]=I259)),""))</f>
        <v/>
      </c>
      <c r="N259" s="157" cm="1">
        <f t="array" ref="N259">IF(D259="Electric","--",IF(D259="Gasoline",_xlfn._xlws.FILTER(LSICH[CH Cap],(LSICH[Fuel Type]=D259)*(LSICH[MY]=E259)),""))</f>
        <v>10000</v>
      </c>
      <c r="O259" s="157">
        <f t="shared" si="69"/>
        <v>10000</v>
      </c>
      <c r="P259" s="157">
        <f t="shared" si="70"/>
        <v>2116.3636363636365</v>
      </c>
      <c r="Q259" s="157" t="str" cm="1">
        <f t="array" ref="Q259">IF(D259="Electric","--",IF(D259="Diesel",_xlfn._xlws.FILTER(ORDEF[HC-ZH (g/hp-hr)],(ORDEF[HP]=I259)*(ORDEF[Model_Year]=E259)),""))</f>
        <v/>
      </c>
      <c r="R259" s="157" cm="1">
        <f t="array" ref="R259">IF(D259="Electric","--",IF(D259="Gasoline",_xlfn._xlws.FILTER(LSIEF[HC-ZH (g/hp-hr)],(LSIEF[Fuel]=D259)*(LSIEF[HP Bin]=I259)*(LSIEF[Model Year]=E259)),""))</f>
        <v>0.129</v>
      </c>
      <c r="S259" s="158">
        <f t="shared" si="71"/>
        <v>0.129</v>
      </c>
      <c r="T259" s="159" t="str" cm="1">
        <f t="array" ref="T259">IF(D259="Electric","--",IF(D259="Diesel",_xlfn._xlws.FILTER(ORDEF[HCDR],(ORDEF[HP]=I259)*(ORDEF[Model_Year]=E259),),""))</f>
        <v/>
      </c>
      <c r="U259" s="159" cm="1">
        <f t="array" ref="U259">IF(D259="Electric","--",IF(D259="Gasoline",_xlfn._xlws.FILTER(LSIEF[HC DR],(LSIEF[Fuel]=D259)*(LSIEF[HP Bin]=I259)*(LSIEF[Model Year]=E259)),""))</f>
        <v>1.0200000000000001E-5</v>
      </c>
      <c r="V259" s="159">
        <f t="shared" si="72"/>
        <v>1.0200000000000001E-5</v>
      </c>
      <c r="W259" s="158" t="str" cm="1">
        <f t="array" ref="W259">IF(D259="Electric","--",IF(D259="Diesel",_xlfn._xlws.FILTER(ORDEF[NOXzh],(ORDEF[HP]=I259)*(ORDEF[Model_Year]=E259)),""))</f>
        <v/>
      </c>
      <c r="X259" s="158" cm="1">
        <f t="array" ref="X259">IF(D259="Electric","--",IF(D259="Gasoline",_xlfn._xlws.FILTER(LSIEF[NOX-ZH (g/hp-hr)],(LSIEF[Fuel]=D259)*(LSIEF[HP Bin]=I259)*(LSIEF[Model Year]=E259)),""))</f>
        <v>0.13700000000000001</v>
      </c>
      <c r="Y259" s="158">
        <f t="shared" si="73"/>
        <v>0.13700000000000001</v>
      </c>
      <c r="Z259" s="159" t="str" cm="1">
        <f t="array" ref="Z259">IF(D259="Electric","--",IF(D259="Diesel",_xlfn._xlws.FILTER(ORDEF[NOXdr],(ORDEF[HP]=I259)*(ORDEF[Model_Year]=E259)),""))</f>
        <v/>
      </c>
      <c r="AA259" s="159" cm="1">
        <f t="array" ref="AA259">IF(E259="Electric","--",IF(D259="Gasoline",_xlfn._xlws.FILTER(LSIEF[NOX DR],(LSIEF[Fuel]=D259)*(LSIEF[HP Bin]=I259)*(LSIEF[Model Year]=E259)),""))</f>
        <v>5.66E-5</v>
      </c>
      <c r="AB259" s="159">
        <f t="shared" si="74"/>
        <v>5.66E-5</v>
      </c>
      <c r="AC259" s="158" t="str" cm="1">
        <f t="array" ref="AC259">IF(D259="Electric","--",IF(D259="Diesel",_xlfn._xlws.FILTER(DFCF[Fuel_HC],(DFCF[MY]=E259)),""))</f>
        <v/>
      </c>
      <c r="AD259" s="158" cm="1">
        <f t="array" ref="AD259">IF(D259="Electric","--",IF(D259="Gasoline",_xlfn._xlws.FILTER(GFCF[Fuel_HC],(GFCF[MY]=E259)),""))</f>
        <v>1</v>
      </c>
      <c r="AE259" s="158">
        <f t="shared" si="75"/>
        <v>1</v>
      </c>
      <c r="AF259" s="157" t="str" cm="1">
        <f t="array" ref="AF259">IF(D259="Electric","--",IF(D259="Diesel",_xlfn._xlws.FILTER(DFCF[Fuel_NOX],(DFCF[MY]=E259)),""))</f>
        <v/>
      </c>
      <c r="AG259" s="157" cm="1">
        <f t="array" ref="AG259">IF(D259="Electric","--",IF(D259="Gasoline",_xlfn._xlws.FILTER(GFCF[Fuel_NOX],(GFCF[MY]=E259)),""))</f>
        <v>0.97699999999999998</v>
      </c>
      <c r="AH259" s="157">
        <f t="shared" si="76"/>
        <v>0.97699999999999998</v>
      </c>
      <c r="AI259" s="158">
        <f t="shared" si="77"/>
        <v>0.1505869090909091</v>
      </c>
      <c r="AJ259" s="158">
        <f t="shared" si="78"/>
        <v>0.2508800996363636</v>
      </c>
      <c r="AK259" s="158">
        <f t="shared" si="79"/>
        <v>8.9582247515165623</v>
      </c>
      <c r="AL259" s="158">
        <f t="shared" si="80"/>
        <v>14.92453980092411</v>
      </c>
      <c r="AM259" s="158">
        <f t="shared" si="81"/>
        <v>4.4791123757582816E-3</v>
      </c>
      <c r="AN259" s="158">
        <f t="shared" si="82"/>
        <v>7.4622699004620553E-3</v>
      </c>
      <c r="AO259" s="158">
        <f t="shared" si="83"/>
        <v>4.119887563222467E-3</v>
      </c>
      <c r="AP259" s="157"/>
      <c r="AS259" s="44"/>
    </row>
    <row r="260" spans="1:45" s="47" customFormat="1" x14ac:dyDescent="0.35">
      <c r="A260" s="157">
        <v>259</v>
      </c>
      <c r="B260" s="157" t="s">
        <v>197</v>
      </c>
      <c r="C260" s="157" t="s">
        <v>164</v>
      </c>
      <c r="D260" s="157" t="s">
        <v>16</v>
      </c>
      <c r="E260" s="157">
        <v>2014</v>
      </c>
      <c r="F260" s="157">
        <v>102</v>
      </c>
      <c r="G260" s="157">
        <v>529.09090909090912</v>
      </c>
      <c r="H260" s="157"/>
      <c r="I260" s="157">
        <f t="shared" si="68"/>
        <v>175</v>
      </c>
      <c r="J260" s="157" t="str">
        <f>IF(D260="Electric","--",IF(D260="Diesel",VLOOKUP(C260,[2]ORDLF!A:B,2,FALSE),""))</f>
        <v/>
      </c>
      <c r="K260" s="157">
        <f>IF(D260="Electric","--",IF(D260="Gasoline",VLOOKUP(C260,LSILF!A:C,3,FALSE),""))</f>
        <v>0.5</v>
      </c>
      <c r="L260" s="158">
        <f t="shared" si="67"/>
        <v>0.5</v>
      </c>
      <c r="M260" s="157" t="str" cm="1">
        <f t="array" ref="M260">IF(D260="Electric","--",IF(D260="Diesel",_xlfn._xlws.FILTER(DIESCH[CH Cap],(DIESCH[HP Bin]=I260)),""))</f>
        <v/>
      </c>
      <c r="N260" s="157" cm="1">
        <f t="array" ref="N260">IF(D260="Electric","--",IF(D260="Gasoline",_xlfn._xlws.FILTER(LSICH[CH Cap],(LSICH[Fuel Type]=D260)*(LSICH[MY]=E260)),""))</f>
        <v>10000</v>
      </c>
      <c r="O260" s="157">
        <f t="shared" si="69"/>
        <v>10000</v>
      </c>
      <c r="P260" s="157">
        <f t="shared" si="70"/>
        <v>1587.2727272727275</v>
      </c>
      <c r="Q260" s="157" t="str" cm="1">
        <f t="array" ref="Q260">IF(D260="Electric","--",IF(D260="Diesel",_xlfn._xlws.FILTER(ORDEF[HC-ZH (g/hp-hr)],(ORDEF[HP]=I260)*(ORDEF[Model_Year]=E260)),""))</f>
        <v/>
      </c>
      <c r="R260" s="157" cm="1">
        <f t="array" ref="R260">IF(D260="Electric","--",IF(D260="Gasoline",_xlfn._xlws.FILTER(LSIEF[HC-ZH (g/hp-hr)],(LSIEF[Fuel]=D260)*(LSIEF[HP Bin]=I260)*(LSIEF[Model Year]=E260)),""))</f>
        <v>0.129</v>
      </c>
      <c r="S260" s="158">
        <f t="shared" si="71"/>
        <v>0.129</v>
      </c>
      <c r="T260" s="159" t="str" cm="1">
        <f t="array" ref="T260">IF(D260="Electric","--",IF(D260="Diesel",_xlfn._xlws.FILTER(ORDEF[HCDR],(ORDEF[HP]=I260)*(ORDEF[Model_Year]=E260),),""))</f>
        <v/>
      </c>
      <c r="U260" s="159" cm="1">
        <f t="array" ref="U260">IF(D260="Electric","--",IF(D260="Gasoline",_xlfn._xlws.FILTER(LSIEF[HC DR],(LSIEF[Fuel]=D260)*(LSIEF[HP Bin]=I260)*(LSIEF[Model Year]=E260)),""))</f>
        <v>1.0200000000000001E-5</v>
      </c>
      <c r="V260" s="159">
        <f t="shared" si="72"/>
        <v>1.0200000000000001E-5</v>
      </c>
      <c r="W260" s="158" t="str" cm="1">
        <f t="array" ref="W260">IF(D260="Electric","--",IF(D260="Diesel",_xlfn._xlws.FILTER(ORDEF[NOXzh],(ORDEF[HP]=I260)*(ORDEF[Model_Year]=E260)),""))</f>
        <v/>
      </c>
      <c r="X260" s="158" cm="1">
        <f t="array" ref="X260">IF(D260="Electric","--",IF(D260="Gasoline",_xlfn._xlws.FILTER(LSIEF[NOX-ZH (g/hp-hr)],(LSIEF[Fuel]=D260)*(LSIEF[HP Bin]=I260)*(LSIEF[Model Year]=E260)),""))</f>
        <v>0.13700000000000001</v>
      </c>
      <c r="Y260" s="158">
        <f t="shared" si="73"/>
        <v>0.13700000000000001</v>
      </c>
      <c r="Z260" s="159" t="str" cm="1">
        <f t="array" ref="Z260">IF(D260="Electric","--",IF(D260="Diesel",_xlfn._xlws.FILTER(ORDEF[NOXdr],(ORDEF[HP]=I260)*(ORDEF[Model_Year]=E260)),""))</f>
        <v/>
      </c>
      <c r="AA260" s="159" cm="1">
        <f t="array" ref="AA260">IF(E260="Electric","--",IF(D260="Gasoline",_xlfn._xlws.FILTER(LSIEF[NOX DR],(LSIEF[Fuel]=D260)*(LSIEF[HP Bin]=I260)*(LSIEF[Model Year]=E260)),""))</f>
        <v>5.66E-5</v>
      </c>
      <c r="AB260" s="159">
        <f t="shared" si="74"/>
        <v>5.66E-5</v>
      </c>
      <c r="AC260" s="158" t="str" cm="1">
        <f t="array" ref="AC260">IF(D260="Electric","--",IF(D260="Diesel",_xlfn._xlws.FILTER(DFCF[Fuel_HC],(DFCF[MY]=E260)),""))</f>
        <v/>
      </c>
      <c r="AD260" s="158" cm="1">
        <f t="array" ref="AD260">IF(D260="Electric","--",IF(D260="Gasoline",_xlfn._xlws.FILTER(GFCF[Fuel_HC],(GFCF[MY]=E260)),""))</f>
        <v>1</v>
      </c>
      <c r="AE260" s="158">
        <f t="shared" si="75"/>
        <v>1</v>
      </c>
      <c r="AF260" s="157" t="str" cm="1">
        <f t="array" ref="AF260">IF(D260="Electric","--",IF(D260="Diesel",_xlfn._xlws.FILTER(DFCF[Fuel_NOX],(DFCF[MY]=E260)),""))</f>
        <v/>
      </c>
      <c r="AG260" s="157" cm="1">
        <f t="array" ref="AG260">IF(D260="Electric","--",IF(D260="Gasoline",_xlfn._xlws.FILTER(GFCF[Fuel_NOX],(GFCF[MY]=E260)),""))</f>
        <v>0.97699999999999998</v>
      </c>
      <c r="AH260" s="157">
        <f t="shared" si="76"/>
        <v>0.97699999999999998</v>
      </c>
      <c r="AI260" s="158">
        <f t="shared" si="77"/>
        <v>0.14519018181818183</v>
      </c>
      <c r="AJ260" s="158">
        <f t="shared" si="78"/>
        <v>0.22162232472727275</v>
      </c>
      <c r="AK260" s="158">
        <f t="shared" si="79"/>
        <v>8.6371802721286226</v>
      </c>
      <c r="AL260" s="158">
        <f t="shared" si="80"/>
        <v>13.184031778366254</v>
      </c>
      <c r="AM260" s="158">
        <f t="shared" si="81"/>
        <v>4.3185901360643115E-3</v>
      </c>
      <c r="AN260" s="158">
        <f t="shared" si="82"/>
        <v>6.5920158891831278E-3</v>
      </c>
      <c r="AO260" s="158">
        <f t="shared" si="83"/>
        <v>3.9722392071519534E-3</v>
      </c>
      <c r="AP260" s="157"/>
      <c r="AS260" s="44"/>
    </row>
    <row r="261" spans="1:45" s="47" customFormat="1" x14ac:dyDescent="0.35">
      <c r="A261" s="157">
        <v>260</v>
      </c>
      <c r="B261" s="157" t="s">
        <v>198</v>
      </c>
      <c r="C261" s="157" t="s">
        <v>164</v>
      </c>
      <c r="D261" s="157" t="s">
        <v>16</v>
      </c>
      <c r="E261" s="157">
        <v>2015</v>
      </c>
      <c r="F261" s="157">
        <v>229</v>
      </c>
      <c r="G261" s="157">
        <v>529.09090909090912</v>
      </c>
      <c r="H261" s="157"/>
      <c r="I261" s="157">
        <f t="shared" si="68"/>
        <v>300</v>
      </c>
      <c r="J261" s="157" t="str">
        <f>IF(D261="Electric","--",IF(D261="Diesel",VLOOKUP(C261,[2]ORDLF!A:B,2,FALSE),""))</f>
        <v/>
      </c>
      <c r="K261" s="157">
        <f>IF(D261="Electric","--",IF(D261="Gasoline",VLOOKUP(C261,LSILF!A:C,3,FALSE),""))</f>
        <v>0.5</v>
      </c>
      <c r="L261" s="158">
        <f t="shared" si="67"/>
        <v>0.5</v>
      </c>
      <c r="M261" s="157" t="str" cm="1">
        <f t="array" ref="M261">IF(D261="Electric","--",IF(D261="Diesel",_xlfn._xlws.FILTER(DIESCH[CH Cap],(DIESCH[HP Bin]=I261)),""))</f>
        <v/>
      </c>
      <c r="N261" s="157" cm="1">
        <f t="array" ref="N261">IF(D261="Electric","--",IF(D261="Gasoline",_xlfn._xlws.FILTER(LSICH[CH Cap],(LSICH[Fuel Type]=D261)*(LSICH[MY]=E261)),""))</f>
        <v>10000</v>
      </c>
      <c r="O261" s="157">
        <f t="shared" si="69"/>
        <v>10000</v>
      </c>
      <c r="P261" s="157">
        <f t="shared" si="70"/>
        <v>1058.1818181818182</v>
      </c>
      <c r="Q261" s="157" t="str" cm="1">
        <f t="array" ref="Q261">IF(D261="Electric","--",IF(D261="Diesel",_xlfn._xlws.FILTER(ORDEF[HC-ZH (g/hp-hr)],(ORDEF[HP]=I261)*(ORDEF[Model_Year]=E261)),""))</f>
        <v/>
      </c>
      <c r="R261" s="157" cm="1">
        <f t="array" ref="R261">IF(D261="Electric","--",IF(D261="Gasoline",_xlfn._xlws.FILTER(LSIEF[HC-ZH (g/hp-hr)],(LSIEF[Fuel]=D261)*(LSIEF[HP Bin]=I261)*(LSIEF[Model Year]=E261)),""))</f>
        <v>0.129</v>
      </c>
      <c r="S261" s="158">
        <f t="shared" si="71"/>
        <v>0.129</v>
      </c>
      <c r="T261" s="159" t="str" cm="1">
        <f t="array" ref="T261">IF(D261="Electric","--",IF(D261="Diesel",_xlfn._xlws.FILTER(ORDEF[HCDR],(ORDEF[HP]=I261)*(ORDEF[Model_Year]=E261),),""))</f>
        <v/>
      </c>
      <c r="U261" s="159" cm="1">
        <f t="array" ref="U261">IF(D261="Electric","--",IF(D261="Gasoline",_xlfn._xlws.FILTER(LSIEF[HC DR],(LSIEF[Fuel]=D261)*(LSIEF[HP Bin]=I261)*(LSIEF[Model Year]=E261)),""))</f>
        <v>1.0200000000000001E-5</v>
      </c>
      <c r="V261" s="159">
        <f t="shared" si="72"/>
        <v>1.0200000000000001E-5</v>
      </c>
      <c r="W261" s="158" t="str" cm="1">
        <f t="array" ref="W261">IF(D261="Electric","--",IF(D261="Diesel",_xlfn._xlws.FILTER(ORDEF[NOXzh],(ORDEF[HP]=I261)*(ORDEF[Model_Year]=E261)),""))</f>
        <v/>
      </c>
      <c r="X261" s="158" cm="1">
        <f t="array" ref="X261">IF(D261="Electric","--",IF(D261="Gasoline",_xlfn._xlws.FILTER(LSIEF[NOX-ZH (g/hp-hr)],(LSIEF[Fuel]=D261)*(LSIEF[HP Bin]=I261)*(LSIEF[Model Year]=E261)),""))</f>
        <v>0.13700000000000001</v>
      </c>
      <c r="Y261" s="158">
        <f t="shared" si="73"/>
        <v>0.13700000000000001</v>
      </c>
      <c r="Z261" s="159" t="str" cm="1">
        <f t="array" ref="Z261">IF(D261="Electric","--",IF(D261="Diesel",_xlfn._xlws.FILTER(ORDEF[NOXdr],(ORDEF[HP]=I261)*(ORDEF[Model_Year]=E261)),""))</f>
        <v/>
      </c>
      <c r="AA261" s="159" cm="1">
        <f t="array" ref="AA261">IF(E261="Electric","--",IF(D261="Gasoline",_xlfn._xlws.FILTER(LSIEF[NOX DR],(LSIEF[Fuel]=D261)*(LSIEF[HP Bin]=I261)*(LSIEF[Model Year]=E261)),""))</f>
        <v>5.66E-5</v>
      </c>
      <c r="AB261" s="159">
        <f t="shared" si="74"/>
        <v>5.66E-5</v>
      </c>
      <c r="AC261" s="158" t="str" cm="1">
        <f t="array" ref="AC261">IF(D261="Electric","--",IF(D261="Diesel",_xlfn._xlws.FILTER(DFCF[Fuel_HC],(DFCF[MY]=E261)),""))</f>
        <v/>
      </c>
      <c r="AD261" s="158" cm="1">
        <f t="array" ref="AD261">IF(D261="Electric","--",IF(D261="Gasoline",_xlfn._xlws.FILTER(GFCF[Fuel_HC],(GFCF[MY]=E261)),""))</f>
        <v>1</v>
      </c>
      <c r="AE261" s="158">
        <f t="shared" si="75"/>
        <v>1</v>
      </c>
      <c r="AF261" s="157" t="str" cm="1">
        <f t="array" ref="AF261">IF(D261="Electric","--",IF(D261="Diesel",_xlfn._xlws.FILTER(DFCF[Fuel_NOX],(DFCF[MY]=E261)),""))</f>
        <v/>
      </c>
      <c r="AG261" s="157" cm="1">
        <f t="array" ref="AG261">IF(D261="Electric","--",IF(D261="Gasoline",_xlfn._xlws.FILTER(GFCF[Fuel_NOX],(GFCF[MY]=E261)),""))</f>
        <v>0.97699999999999998</v>
      </c>
      <c r="AH261" s="157">
        <f t="shared" si="76"/>
        <v>0.97699999999999998</v>
      </c>
      <c r="AI261" s="158">
        <f t="shared" si="77"/>
        <v>0.13979345454545455</v>
      </c>
      <c r="AJ261" s="158">
        <f t="shared" si="78"/>
        <v>0.19236454981818182</v>
      </c>
      <c r="AK261" s="158">
        <f t="shared" si="79"/>
        <v>18.670540162133491</v>
      </c>
      <c r="AL261" s="158">
        <f t="shared" si="80"/>
        <v>25.691832745883548</v>
      </c>
      <c r="AM261" s="158">
        <f t="shared" si="81"/>
        <v>9.3352700810667467E-3</v>
      </c>
      <c r="AN261" s="158">
        <f t="shared" si="82"/>
        <v>1.2845916372941775E-2</v>
      </c>
      <c r="AO261" s="158">
        <f t="shared" si="83"/>
        <v>8.5865814205651932E-3</v>
      </c>
      <c r="AP261" s="157"/>
      <c r="AS261" s="44"/>
    </row>
    <row r="262" spans="1:45" s="47" customFormat="1" x14ac:dyDescent="0.35">
      <c r="A262" s="157">
        <v>261</v>
      </c>
      <c r="B262" s="157" t="s">
        <v>199</v>
      </c>
      <c r="C262" s="157" t="s">
        <v>164</v>
      </c>
      <c r="D262" s="157" t="s">
        <v>16</v>
      </c>
      <c r="E262" s="157">
        <v>2016</v>
      </c>
      <c r="F262" s="157">
        <v>229</v>
      </c>
      <c r="G262" s="157">
        <v>529.09090909090912</v>
      </c>
      <c r="H262" s="157"/>
      <c r="I262" s="157">
        <f t="shared" si="68"/>
        <v>300</v>
      </c>
      <c r="J262" s="157" t="str">
        <f>IF(D262="Electric","--",IF(D262="Diesel",VLOOKUP(C262,[2]ORDLF!A:B,2,FALSE),""))</f>
        <v/>
      </c>
      <c r="K262" s="157">
        <f>IF(D262="Electric","--",IF(D262="Gasoline",VLOOKUP(C262,LSILF!A:C,3,FALSE),""))</f>
        <v>0.5</v>
      </c>
      <c r="L262" s="158">
        <f t="shared" si="67"/>
        <v>0.5</v>
      </c>
      <c r="M262" s="157" t="str" cm="1">
        <f t="array" ref="M262">IF(D262="Electric","--",IF(D262="Diesel",_xlfn._xlws.FILTER(DIESCH[CH Cap],(DIESCH[HP Bin]=I262)),""))</f>
        <v/>
      </c>
      <c r="N262" s="157" cm="1">
        <f t="array" ref="N262">IF(D262="Electric","--",IF(D262="Gasoline",_xlfn._xlws.FILTER(LSICH[CH Cap],(LSICH[Fuel Type]=D262)*(LSICH[MY]=E262)),""))</f>
        <v>10000</v>
      </c>
      <c r="O262" s="157">
        <f t="shared" si="69"/>
        <v>10000</v>
      </c>
      <c r="P262" s="157">
        <f t="shared" si="70"/>
        <v>529.09090909090912</v>
      </c>
      <c r="Q262" s="157" t="str" cm="1">
        <f t="array" ref="Q262">IF(D262="Electric","--",IF(D262="Diesel",_xlfn._xlws.FILTER(ORDEF[HC-ZH (g/hp-hr)],(ORDEF[HP]=I262)*(ORDEF[Model_Year]=E262)),""))</f>
        <v/>
      </c>
      <c r="R262" s="157" cm="1">
        <f t="array" ref="R262">IF(D262="Electric","--",IF(D262="Gasoline",_xlfn._xlws.FILTER(LSIEF[HC-ZH (g/hp-hr)],(LSIEF[Fuel]=D262)*(LSIEF[HP Bin]=I262)*(LSIEF[Model Year]=E262)),""))</f>
        <v>0.129</v>
      </c>
      <c r="S262" s="158">
        <f t="shared" si="71"/>
        <v>0.129</v>
      </c>
      <c r="T262" s="159" t="str" cm="1">
        <f t="array" ref="T262">IF(D262="Electric","--",IF(D262="Diesel",_xlfn._xlws.FILTER(ORDEF[HCDR],(ORDEF[HP]=I262)*(ORDEF[Model_Year]=E262),),""))</f>
        <v/>
      </c>
      <c r="U262" s="159" cm="1">
        <f t="array" ref="U262">IF(D262="Electric","--",IF(D262="Gasoline",_xlfn._xlws.FILTER(LSIEF[HC DR],(LSIEF[Fuel]=D262)*(LSIEF[HP Bin]=I262)*(LSIEF[Model Year]=E262)),""))</f>
        <v>1.0200000000000001E-5</v>
      </c>
      <c r="V262" s="159">
        <f t="shared" si="72"/>
        <v>1.0200000000000001E-5</v>
      </c>
      <c r="W262" s="158" t="str" cm="1">
        <f t="array" ref="W262">IF(D262="Electric","--",IF(D262="Diesel",_xlfn._xlws.FILTER(ORDEF[NOXzh],(ORDEF[HP]=I262)*(ORDEF[Model_Year]=E262)),""))</f>
        <v/>
      </c>
      <c r="X262" s="158" cm="1">
        <f t="array" ref="X262">IF(D262="Electric","--",IF(D262="Gasoline",_xlfn._xlws.FILTER(LSIEF[NOX-ZH (g/hp-hr)],(LSIEF[Fuel]=D262)*(LSIEF[HP Bin]=I262)*(LSIEF[Model Year]=E262)),""))</f>
        <v>0.13700000000000001</v>
      </c>
      <c r="Y262" s="158">
        <f t="shared" si="73"/>
        <v>0.13700000000000001</v>
      </c>
      <c r="Z262" s="159" t="str" cm="1">
        <f t="array" ref="Z262">IF(D262="Electric","--",IF(D262="Diesel",_xlfn._xlws.FILTER(ORDEF[NOXdr],(ORDEF[HP]=I262)*(ORDEF[Model_Year]=E262)),""))</f>
        <v/>
      </c>
      <c r="AA262" s="159" cm="1">
        <f t="array" ref="AA262">IF(E262="Electric","--",IF(D262="Gasoline",_xlfn._xlws.FILTER(LSIEF[NOX DR],(LSIEF[Fuel]=D262)*(LSIEF[HP Bin]=I262)*(LSIEF[Model Year]=E262)),""))</f>
        <v>5.66E-5</v>
      </c>
      <c r="AB262" s="159">
        <f t="shared" si="74"/>
        <v>5.66E-5</v>
      </c>
      <c r="AC262" s="158" t="str" cm="1">
        <f t="array" ref="AC262">IF(D262="Electric","--",IF(D262="Diesel",_xlfn._xlws.FILTER(DFCF[Fuel_HC],(DFCF[MY]=E262)),""))</f>
        <v/>
      </c>
      <c r="AD262" s="158" cm="1">
        <f t="array" ref="AD262">IF(D262="Electric","--",IF(D262="Gasoline",_xlfn._xlws.FILTER(GFCF[Fuel_HC],(GFCF[MY]=E262)),""))</f>
        <v>1</v>
      </c>
      <c r="AE262" s="158">
        <f t="shared" si="75"/>
        <v>1</v>
      </c>
      <c r="AF262" s="157" t="str" cm="1">
        <f t="array" ref="AF262">IF(D262="Electric","--",IF(D262="Diesel",_xlfn._xlws.FILTER(DFCF[Fuel_NOX],(DFCF[MY]=E262)),""))</f>
        <v/>
      </c>
      <c r="AG262" s="157" cm="1">
        <f t="array" ref="AG262">IF(D262="Electric","--",IF(D262="Gasoline",_xlfn._xlws.FILTER(GFCF[Fuel_NOX],(GFCF[MY]=E262)),""))</f>
        <v>0.97699999999999998</v>
      </c>
      <c r="AH262" s="157">
        <f t="shared" si="76"/>
        <v>0.97699999999999998</v>
      </c>
      <c r="AI262" s="158">
        <f t="shared" si="77"/>
        <v>0.13439672727272728</v>
      </c>
      <c r="AJ262" s="158">
        <f t="shared" si="78"/>
        <v>0.1631067749090909</v>
      </c>
      <c r="AK262" s="158">
        <f t="shared" si="79"/>
        <v>17.949763830958606</v>
      </c>
      <c r="AL262" s="158">
        <f t="shared" si="80"/>
        <v>21.784221597199721</v>
      </c>
      <c r="AM262" s="158">
        <f t="shared" si="81"/>
        <v>8.974881915479304E-3</v>
      </c>
      <c r="AN262" s="158">
        <f t="shared" si="82"/>
        <v>1.089211079859986E-2</v>
      </c>
      <c r="AO262" s="158">
        <f t="shared" si="83"/>
        <v>8.255096385857863E-3</v>
      </c>
      <c r="AP262" s="157"/>
      <c r="AS262" s="44"/>
    </row>
    <row r="263" spans="1:45" s="47" customFormat="1" x14ac:dyDescent="0.35">
      <c r="A263" s="157">
        <v>262</v>
      </c>
      <c r="B263" s="157" t="s">
        <v>200</v>
      </c>
      <c r="C263" s="157" t="s">
        <v>164</v>
      </c>
      <c r="D263" s="157" t="s">
        <v>16</v>
      </c>
      <c r="E263" s="157">
        <v>2017</v>
      </c>
      <c r="F263" s="157">
        <v>229</v>
      </c>
      <c r="G263" s="157">
        <v>529.09090909090912</v>
      </c>
      <c r="H263" s="157"/>
      <c r="I263" s="157">
        <f t="shared" si="68"/>
        <v>300</v>
      </c>
      <c r="J263" s="157" t="str">
        <f>IF(D263="Electric","--",IF(D263="Diesel",VLOOKUP(C263,[2]ORDLF!A:B,2,FALSE),""))</f>
        <v/>
      </c>
      <c r="K263" s="157">
        <f>IF(D263="Electric","--",IF(D263="Gasoline",VLOOKUP(C263,LSILF!A:C,3,FALSE),""))</f>
        <v>0.5</v>
      </c>
      <c r="L263" s="158">
        <f t="shared" si="67"/>
        <v>0.5</v>
      </c>
      <c r="M263" s="157" t="str" cm="1">
        <f t="array" ref="M263">IF(D263="Electric","--",IF(D263="Diesel",_xlfn._xlws.FILTER(DIESCH[CH Cap],(DIESCH[HP Bin]=I263)),""))</f>
        <v/>
      </c>
      <c r="N263" s="157" cm="1">
        <f t="array" ref="N263">IF(D263="Electric","--",IF(D263="Gasoline",_xlfn._xlws.FILTER(LSICH[CH Cap],(LSICH[Fuel Type]=D263)*(LSICH[MY]=E263)),""))</f>
        <v>10000</v>
      </c>
      <c r="O263" s="157">
        <f t="shared" si="69"/>
        <v>10000</v>
      </c>
      <c r="P263" s="157">
        <f t="shared" si="70"/>
        <v>529.09090909090912</v>
      </c>
      <c r="Q263" s="157" t="str" cm="1">
        <f t="array" ref="Q263">IF(D263="Electric","--",IF(D263="Diesel",_xlfn._xlws.FILTER(ORDEF[HC-ZH (g/hp-hr)],(ORDEF[HP]=I263)*(ORDEF[Model_Year]=E263)),""))</f>
        <v/>
      </c>
      <c r="R263" s="157" cm="1">
        <f t="array" ref="R263">IF(D263="Electric","--",IF(D263="Gasoline",_xlfn._xlws.FILTER(LSIEF[HC-ZH (g/hp-hr)],(LSIEF[Fuel]=D263)*(LSIEF[HP Bin]=I263)*(LSIEF[Model Year]=E263)),""))</f>
        <v>0.129</v>
      </c>
      <c r="S263" s="158">
        <f t="shared" si="71"/>
        <v>0.129</v>
      </c>
      <c r="T263" s="159" t="str" cm="1">
        <f t="array" ref="T263">IF(D263="Electric","--",IF(D263="Diesel",_xlfn._xlws.FILTER(ORDEF[HCDR],(ORDEF[HP]=I263)*(ORDEF[Model_Year]=E263),),""))</f>
        <v/>
      </c>
      <c r="U263" s="159" cm="1">
        <f t="array" ref="U263">IF(D263="Electric","--",IF(D263="Gasoline",_xlfn._xlws.FILTER(LSIEF[HC DR],(LSIEF[Fuel]=D263)*(LSIEF[HP Bin]=I263)*(LSIEF[Model Year]=E263)),""))</f>
        <v>1.0200000000000001E-5</v>
      </c>
      <c r="V263" s="159">
        <f t="shared" si="72"/>
        <v>1.0200000000000001E-5</v>
      </c>
      <c r="W263" s="158" t="str" cm="1">
        <f t="array" ref="W263">IF(D263="Electric","--",IF(D263="Diesel",_xlfn._xlws.FILTER(ORDEF[NOXzh],(ORDEF[HP]=I263)*(ORDEF[Model_Year]=E263)),""))</f>
        <v/>
      </c>
      <c r="X263" s="158" cm="1">
        <f t="array" ref="X263">IF(D263="Electric","--",IF(D263="Gasoline",_xlfn._xlws.FILTER(LSIEF[NOX-ZH (g/hp-hr)],(LSIEF[Fuel]=D263)*(LSIEF[HP Bin]=I263)*(LSIEF[Model Year]=E263)),""))</f>
        <v>0.13700000000000001</v>
      </c>
      <c r="Y263" s="158">
        <f t="shared" si="73"/>
        <v>0.13700000000000001</v>
      </c>
      <c r="Z263" s="159" t="str" cm="1">
        <f t="array" ref="Z263">IF(D263="Electric","--",IF(D263="Diesel",_xlfn._xlws.FILTER(ORDEF[NOXdr],(ORDEF[HP]=I263)*(ORDEF[Model_Year]=E263)),""))</f>
        <v/>
      </c>
      <c r="AA263" s="159" cm="1">
        <f t="array" ref="AA263">IF(E263="Electric","--",IF(D263="Gasoline",_xlfn._xlws.FILTER(LSIEF[NOX DR],(LSIEF[Fuel]=D263)*(LSIEF[HP Bin]=I263)*(LSIEF[Model Year]=E263)),""))</f>
        <v>5.66E-5</v>
      </c>
      <c r="AB263" s="159">
        <f t="shared" si="74"/>
        <v>5.66E-5</v>
      </c>
      <c r="AC263" s="158" t="str" cm="1">
        <f t="array" ref="AC263">IF(D263="Electric","--",IF(D263="Diesel",_xlfn._xlws.FILTER(DFCF[Fuel_HC],(DFCF[MY]=E263)),""))</f>
        <v/>
      </c>
      <c r="AD263" s="158" cm="1">
        <f t="array" ref="AD263">IF(D263="Electric","--",IF(D263="Gasoline",_xlfn._xlws.FILTER(GFCF[Fuel_HC],(GFCF[MY]=E263)),""))</f>
        <v>1</v>
      </c>
      <c r="AE263" s="158">
        <f t="shared" si="75"/>
        <v>1</v>
      </c>
      <c r="AF263" s="157" t="str" cm="1">
        <f t="array" ref="AF263">IF(D263="Electric","--",IF(D263="Diesel",_xlfn._xlws.FILTER(DFCF[Fuel_NOX],(DFCF[MY]=E263)),""))</f>
        <v/>
      </c>
      <c r="AG263" s="157" cm="1">
        <f t="array" ref="AG263">IF(D263="Electric","--",IF(D263="Gasoline",_xlfn._xlws.FILTER(GFCF[Fuel_NOX],(GFCF[MY]=E263)),""))</f>
        <v>0.97699999999999998</v>
      </c>
      <c r="AH263" s="157">
        <f t="shared" si="76"/>
        <v>0.97699999999999998</v>
      </c>
      <c r="AI263" s="158">
        <f t="shared" si="77"/>
        <v>0.13439672727272728</v>
      </c>
      <c r="AJ263" s="158">
        <f t="shared" si="78"/>
        <v>0.1631067749090909</v>
      </c>
      <c r="AK263" s="158">
        <f t="shared" si="79"/>
        <v>17.949763830958606</v>
      </c>
      <c r="AL263" s="158">
        <f t="shared" si="80"/>
        <v>21.784221597199721</v>
      </c>
      <c r="AM263" s="158">
        <f t="shared" si="81"/>
        <v>8.974881915479304E-3</v>
      </c>
      <c r="AN263" s="158">
        <f t="shared" si="82"/>
        <v>1.089211079859986E-2</v>
      </c>
      <c r="AO263" s="158">
        <f t="shared" si="83"/>
        <v>8.255096385857863E-3</v>
      </c>
      <c r="AP263" s="157"/>
      <c r="AS263" s="44"/>
    </row>
    <row r="264" spans="1:45" s="47" customFormat="1" x14ac:dyDescent="0.35">
      <c r="A264" s="157">
        <v>263</v>
      </c>
      <c r="B264" s="157" t="s">
        <v>201</v>
      </c>
      <c r="C264" s="157" t="s">
        <v>164</v>
      </c>
      <c r="D264" s="157" t="s">
        <v>16</v>
      </c>
      <c r="E264" s="157">
        <v>2017</v>
      </c>
      <c r="F264" s="157">
        <v>229</v>
      </c>
      <c r="G264" s="157">
        <v>529.09090909090912</v>
      </c>
      <c r="H264" s="157"/>
      <c r="I264" s="157">
        <f t="shared" si="68"/>
        <v>300</v>
      </c>
      <c r="J264" s="157" t="str">
        <f>IF(D264="Electric","--",IF(D264="Diesel",VLOOKUP(C264,[2]ORDLF!A:B,2,FALSE),""))</f>
        <v/>
      </c>
      <c r="K264" s="157">
        <f>IF(D264="Electric","--",IF(D264="Gasoline",VLOOKUP(C264,LSILF!A:C,3,FALSE),""))</f>
        <v>0.5</v>
      </c>
      <c r="L264" s="158">
        <f t="shared" si="67"/>
        <v>0.5</v>
      </c>
      <c r="M264" s="157" t="str" cm="1">
        <f t="array" ref="M264">IF(D264="Electric","--",IF(D264="Diesel",_xlfn._xlws.FILTER(DIESCH[CH Cap],(DIESCH[HP Bin]=I264)),""))</f>
        <v/>
      </c>
      <c r="N264" s="157" cm="1">
        <f t="array" ref="N264">IF(D264="Electric","--",IF(D264="Gasoline",_xlfn._xlws.FILTER(LSICH[CH Cap],(LSICH[Fuel Type]=D264)*(LSICH[MY]=E264)),""))</f>
        <v>10000</v>
      </c>
      <c r="O264" s="157">
        <f t="shared" si="69"/>
        <v>10000</v>
      </c>
      <c r="P264" s="157">
        <f t="shared" si="70"/>
        <v>529.09090909090912</v>
      </c>
      <c r="Q264" s="157" t="str" cm="1">
        <f t="array" ref="Q264">IF(D264="Electric","--",IF(D264="Diesel",_xlfn._xlws.FILTER(ORDEF[HC-ZH (g/hp-hr)],(ORDEF[HP]=I264)*(ORDEF[Model_Year]=E264)),""))</f>
        <v/>
      </c>
      <c r="R264" s="157" cm="1">
        <f t="array" ref="R264">IF(D264="Electric","--",IF(D264="Gasoline",_xlfn._xlws.FILTER(LSIEF[HC-ZH (g/hp-hr)],(LSIEF[Fuel]=D264)*(LSIEF[HP Bin]=I264)*(LSIEF[Model Year]=E264)),""))</f>
        <v>0.129</v>
      </c>
      <c r="S264" s="158">
        <f t="shared" si="71"/>
        <v>0.129</v>
      </c>
      <c r="T264" s="159" t="str" cm="1">
        <f t="array" ref="T264">IF(D264="Electric","--",IF(D264="Diesel",_xlfn._xlws.FILTER(ORDEF[HCDR],(ORDEF[HP]=I264)*(ORDEF[Model_Year]=E264),),""))</f>
        <v/>
      </c>
      <c r="U264" s="159" cm="1">
        <f t="array" ref="U264">IF(D264="Electric","--",IF(D264="Gasoline",_xlfn._xlws.FILTER(LSIEF[HC DR],(LSIEF[Fuel]=D264)*(LSIEF[HP Bin]=I264)*(LSIEF[Model Year]=E264)),""))</f>
        <v>1.0200000000000001E-5</v>
      </c>
      <c r="V264" s="159">
        <f t="shared" si="72"/>
        <v>1.0200000000000001E-5</v>
      </c>
      <c r="W264" s="158" t="str" cm="1">
        <f t="array" ref="W264">IF(D264="Electric","--",IF(D264="Diesel",_xlfn._xlws.FILTER(ORDEF[NOXzh],(ORDEF[HP]=I264)*(ORDEF[Model_Year]=E264)),""))</f>
        <v/>
      </c>
      <c r="X264" s="158" cm="1">
        <f t="array" ref="X264">IF(D264="Electric","--",IF(D264="Gasoline",_xlfn._xlws.FILTER(LSIEF[NOX-ZH (g/hp-hr)],(LSIEF[Fuel]=D264)*(LSIEF[HP Bin]=I264)*(LSIEF[Model Year]=E264)),""))</f>
        <v>0.13700000000000001</v>
      </c>
      <c r="Y264" s="158">
        <f t="shared" si="73"/>
        <v>0.13700000000000001</v>
      </c>
      <c r="Z264" s="159" t="str" cm="1">
        <f t="array" ref="Z264">IF(D264="Electric","--",IF(D264="Diesel",_xlfn._xlws.FILTER(ORDEF[NOXdr],(ORDEF[HP]=I264)*(ORDEF[Model_Year]=E264)),""))</f>
        <v/>
      </c>
      <c r="AA264" s="159" cm="1">
        <f t="array" ref="AA264">IF(E264="Electric","--",IF(D264="Gasoline",_xlfn._xlws.FILTER(LSIEF[NOX DR],(LSIEF[Fuel]=D264)*(LSIEF[HP Bin]=I264)*(LSIEF[Model Year]=E264)),""))</f>
        <v>5.66E-5</v>
      </c>
      <c r="AB264" s="159">
        <f t="shared" si="74"/>
        <v>5.66E-5</v>
      </c>
      <c r="AC264" s="158" t="str" cm="1">
        <f t="array" ref="AC264">IF(D264="Electric","--",IF(D264="Diesel",_xlfn._xlws.FILTER(DFCF[Fuel_HC],(DFCF[MY]=E264)),""))</f>
        <v/>
      </c>
      <c r="AD264" s="158" cm="1">
        <f t="array" ref="AD264">IF(D264="Electric","--",IF(D264="Gasoline",_xlfn._xlws.FILTER(GFCF[Fuel_HC],(GFCF[MY]=E264)),""))</f>
        <v>1</v>
      </c>
      <c r="AE264" s="158">
        <f t="shared" si="75"/>
        <v>1</v>
      </c>
      <c r="AF264" s="157" t="str" cm="1">
        <f t="array" ref="AF264">IF(D264="Electric","--",IF(D264="Diesel",_xlfn._xlws.FILTER(DFCF[Fuel_NOX],(DFCF[MY]=E264)),""))</f>
        <v/>
      </c>
      <c r="AG264" s="157" cm="1">
        <f t="array" ref="AG264">IF(D264="Electric","--",IF(D264="Gasoline",_xlfn._xlws.FILTER(GFCF[Fuel_NOX],(GFCF[MY]=E264)),""))</f>
        <v>0.97699999999999998</v>
      </c>
      <c r="AH264" s="157">
        <f t="shared" si="76"/>
        <v>0.97699999999999998</v>
      </c>
      <c r="AI264" s="158">
        <f t="shared" si="77"/>
        <v>0.13439672727272728</v>
      </c>
      <c r="AJ264" s="158">
        <f t="shared" si="78"/>
        <v>0.1631067749090909</v>
      </c>
      <c r="AK264" s="158">
        <f t="shared" si="79"/>
        <v>17.949763830958606</v>
      </c>
      <c r="AL264" s="158">
        <f t="shared" si="80"/>
        <v>21.784221597199721</v>
      </c>
      <c r="AM264" s="158">
        <f t="shared" si="81"/>
        <v>8.974881915479304E-3</v>
      </c>
      <c r="AN264" s="158">
        <f t="shared" si="82"/>
        <v>1.089211079859986E-2</v>
      </c>
      <c r="AO264" s="158">
        <f t="shared" si="83"/>
        <v>8.255096385857863E-3</v>
      </c>
      <c r="AP264" s="157"/>
      <c r="AS264" s="44"/>
    </row>
    <row r="265" spans="1:45" s="47" customFormat="1" x14ac:dyDescent="0.35">
      <c r="A265" s="157">
        <v>264</v>
      </c>
      <c r="B265" s="157" t="s">
        <v>202</v>
      </c>
      <c r="C265" s="157" t="s">
        <v>164</v>
      </c>
      <c r="D265" s="157" t="s">
        <v>16</v>
      </c>
      <c r="E265" s="157">
        <v>2017</v>
      </c>
      <c r="F265" s="157">
        <v>229</v>
      </c>
      <c r="G265" s="157">
        <v>529.09090909090912</v>
      </c>
      <c r="H265" s="157"/>
      <c r="I265" s="157">
        <f t="shared" si="68"/>
        <v>300</v>
      </c>
      <c r="J265" s="157" t="str">
        <f>IF(D265="Electric","--",IF(D265="Diesel",VLOOKUP(C265,[2]ORDLF!A:B,2,FALSE),""))</f>
        <v/>
      </c>
      <c r="K265" s="157">
        <f>IF(D265="Electric","--",IF(D265="Gasoline",VLOOKUP(C265,LSILF!A:C,3,FALSE),""))</f>
        <v>0.5</v>
      </c>
      <c r="L265" s="158">
        <f t="shared" si="67"/>
        <v>0.5</v>
      </c>
      <c r="M265" s="157" t="str" cm="1">
        <f t="array" ref="M265">IF(D265="Electric","--",IF(D265="Diesel",_xlfn._xlws.FILTER(DIESCH[CH Cap],(DIESCH[HP Bin]=I265)),""))</f>
        <v/>
      </c>
      <c r="N265" s="157" cm="1">
        <f t="array" ref="N265">IF(D265="Electric","--",IF(D265="Gasoline",_xlfn._xlws.FILTER(LSICH[CH Cap],(LSICH[Fuel Type]=D265)*(LSICH[MY]=E265)),""))</f>
        <v>10000</v>
      </c>
      <c r="O265" s="157">
        <f t="shared" si="69"/>
        <v>10000</v>
      </c>
      <c r="P265" s="157">
        <f t="shared" si="70"/>
        <v>529.09090909090912</v>
      </c>
      <c r="Q265" s="157" t="str" cm="1">
        <f t="array" ref="Q265">IF(D265="Electric","--",IF(D265="Diesel",_xlfn._xlws.FILTER(ORDEF[HC-ZH (g/hp-hr)],(ORDEF[HP]=I265)*(ORDEF[Model_Year]=E265)),""))</f>
        <v/>
      </c>
      <c r="R265" s="157" cm="1">
        <f t="array" ref="R265">IF(D265="Electric","--",IF(D265="Gasoline",_xlfn._xlws.FILTER(LSIEF[HC-ZH (g/hp-hr)],(LSIEF[Fuel]=D265)*(LSIEF[HP Bin]=I265)*(LSIEF[Model Year]=E265)),""))</f>
        <v>0.129</v>
      </c>
      <c r="S265" s="158">
        <f t="shared" si="71"/>
        <v>0.129</v>
      </c>
      <c r="T265" s="159" t="str" cm="1">
        <f t="array" ref="T265">IF(D265="Electric","--",IF(D265="Diesel",_xlfn._xlws.FILTER(ORDEF[HCDR],(ORDEF[HP]=I265)*(ORDEF[Model_Year]=E265),),""))</f>
        <v/>
      </c>
      <c r="U265" s="159" cm="1">
        <f t="array" ref="U265">IF(D265="Electric","--",IF(D265="Gasoline",_xlfn._xlws.FILTER(LSIEF[HC DR],(LSIEF[Fuel]=D265)*(LSIEF[HP Bin]=I265)*(LSIEF[Model Year]=E265)),""))</f>
        <v>1.0200000000000001E-5</v>
      </c>
      <c r="V265" s="159">
        <f t="shared" si="72"/>
        <v>1.0200000000000001E-5</v>
      </c>
      <c r="W265" s="158" t="str" cm="1">
        <f t="array" ref="W265">IF(D265="Electric","--",IF(D265="Diesel",_xlfn._xlws.FILTER(ORDEF[NOXzh],(ORDEF[HP]=I265)*(ORDEF[Model_Year]=E265)),""))</f>
        <v/>
      </c>
      <c r="X265" s="158" cm="1">
        <f t="array" ref="X265">IF(D265="Electric","--",IF(D265="Gasoline",_xlfn._xlws.FILTER(LSIEF[NOX-ZH (g/hp-hr)],(LSIEF[Fuel]=D265)*(LSIEF[HP Bin]=I265)*(LSIEF[Model Year]=E265)),""))</f>
        <v>0.13700000000000001</v>
      </c>
      <c r="Y265" s="158">
        <f t="shared" si="73"/>
        <v>0.13700000000000001</v>
      </c>
      <c r="Z265" s="159" t="str" cm="1">
        <f t="array" ref="Z265">IF(D265="Electric","--",IF(D265="Diesel",_xlfn._xlws.FILTER(ORDEF[NOXdr],(ORDEF[HP]=I265)*(ORDEF[Model_Year]=E265)),""))</f>
        <v/>
      </c>
      <c r="AA265" s="159" cm="1">
        <f t="array" ref="AA265">IF(E265="Electric","--",IF(D265="Gasoline",_xlfn._xlws.FILTER(LSIEF[NOX DR],(LSIEF[Fuel]=D265)*(LSIEF[HP Bin]=I265)*(LSIEF[Model Year]=E265)),""))</f>
        <v>5.66E-5</v>
      </c>
      <c r="AB265" s="159">
        <f t="shared" si="74"/>
        <v>5.66E-5</v>
      </c>
      <c r="AC265" s="158" t="str" cm="1">
        <f t="array" ref="AC265">IF(D265="Electric","--",IF(D265="Diesel",_xlfn._xlws.FILTER(DFCF[Fuel_HC],(DFCF[MY]=E265)),""))</f>
        <v/>
      </c>
      <c r="AD265" s="158" cm="1">
        <f t="array" ref="AD265">IF(D265="Electric","--",IF(D265="Gasoline",_xlfn._xlws.FILTER(GFCF[Fuel_HC],(GFCF[MY]=E265)),""))</f>
        <v>1</v>
      </c>
      <c r="AE265" s="158">
        <f t="shared" si="75"/>
        <v>1</v>
      </c>
      <c r="AF265" s="157" t="str" cm="1">
        <f t="array" ref="AF265">IF(D265="Electric","--",IF(D265="Diesel",_xlfn._xlws.FILTER(DFCF[Fuel_NOX],(DFCF[MY]=E265)),""))</f>
        <v/>
      </c>
      <c r="AG265" s="157" cm="1">
        <f t="array" ref="AG265">IF(D265="Electric","--",IF(D265="Gasoline",_xlfn._xlws.FILTER(GFCF[Fuel_NOX],(GFCF[MY]=E265)),""))</f>
        <v>0.97699999999999998</v>
      </c>
      <c r="AH265" s="157">
        <f t="shared" si="76"/>
        <v>0.97699999999999998</v>
      </c>
      <c r="AI265" s="158">
        <f t="shared" si="77"/>
        <v>0.13439672727272728</v>
      </c>
      <c r="AJ265" s="158">
        <f t="shared" si="78"/>
        <v>0.1631067749090909</v>
      </c>
      <c r="AK265" s="158">
        <f t="shared" si="79"/>
        <v>17.949763830958606</v>
      </c>
      <c r="AL265" s="158">
        <f t="shared" si="80"/>
        <v>21.784221597199721</v>
      </c>
      <c r="AM265" s="158">
        <f t="shared" si="81"/>
        <v>8.974881915479304E-3</v>
      </c>
      <c r="AN265" s="158">
        <f t="shared" si="82"/>
        <v>1.089211079859986E-2</v>
      </c>
      <c r="AO265" s="158">
        <f t="shared" si="83"/>
        <v>8.255096385857863E-3</v>
      </c>
      <c r="AP265" s="157"/>
      <c r="AS265" s="44"/>
    </row>
    <row r="266" spans="1:45" s="47" customFormat="1" x14ac:dyDescent="0.35">
      <c r="A266" s="157">
        <v>265</v>
      </c>
      <c r="B266" s="157" t="s">
        <v>203</v>
      </c>
      <c r="C266" s="157" t="s">
        <v>164</v>
      </c>
      <c r="D266" s="157" t="s">
        <v>16</v>
      </c>
      <c r="E266" s="157">
        <v>2017</v>
      </c>
      <c r="F266" s="157">
        <v>229</v>
      </c>
      <c r="G266" s="157">
        <v>529.09090909090912</v>
      </c>
      <c r="H266" s="157"/>
      <c r="I266" s="157">
        <f t="shared" si="68"/>
        <v>300</v>
      </c>
      <c r="J266" s="157" t="str">
        <f>IF(D266="Electric","--",IF(D266="Diesel",VLOOKUP(C266,[2]ORDLF!A:B,2,FALSE),""))</f>
        <v/>
      </c>
      <c r="K266" s="157">
        <f>IF(D266="Electric","--",IF(D266="Gasoline",VLOOKUP(C266,LSILF!A:C,3,FALSE),""))</f>
        <v>0.5</v>
      </c>
      <c r="L266" s="158">
        <f t="shared" si="67"/>
        <v>0.5</v>
      </c>
      <c r="M266" s="157" t="str" cm="1">
        <f t="array" ref="M266">IF(D266="Electric","--",IF(D266="Diesel",_xlfn._xlws.FILTER(DIESCH[CH Cap],(DIESCH[HP Bin]=I266)),""))</f>
        <v/>
      </c>
      <c r="N266" s="157" cm="1">
        <f t="array" ref="N266">IF(D266="Electric","--",IF(D266="Gasoline",_xlfn._xlws.FILTER(LSICH[CH Cap],(LSICH[Fuel Type]=D266)*(LSICH[MY]=E266)),""))</f>
        <v>10000</v>
      </c>
      <c r="O266" s="157">
        <f t="shared" si="69"/>
        <v>10000</v>
      </c>
      <c r="P266" s="157">
        <f t="shared" si="70"/>
        <v>529.09090909090912</v>
      </c>
      <c r="Q266" s="157" t="str" cm="1">
        <f t="array" ref="Q266">IF(D266="Electric","--",IF(D266="Diesel",_xlfn._xlws.FILTER(ORDEF[HC-ZH (g/hp-hr)],(ORDEF[HP]=I266)*(ORDEF[Model_Year]=E266)),""))</f>
        <v/>
      </c>
      <c r="R266" s="157" cm="1">
        <f t="array" ref="R266">IF(D266="Electric","--",IF(D266="Gasoline",_xlfn._xlws.FILTER(LSIEF[HC-ZH (g/hp-hr)],(LSIEF[Fuel]=D266)*(LSIEF[HP Bin]=I266)*(LSIEF[Model Year]=E266)),""))</f>
        <v>0.129</v>
      </c>
      <c r="S266" s="158">
        <f t="shared" si="71"/>
        <v>0.129</v>
      </c>
      <c r="T266" s="159" t="str" cm="1">
        <f t="array" ref="T266">IF(D266="Electric","--",IF(D266="Diesel",_xlfn._xlws.FILTER(ORDEF[HCDR],(ORDEF[HP]=I266)*(ORDEF[Model_Year]=E266),),""))</f>
        <v/>
      </c>
      <c r="U266" s="159" cm="1">
        <f t="array" ref="U266">IF(D266="Electric","--",IF(D266="Gasoline",_xlfn._xlws.FILTER(LSIEF[HC DR],(LSIEF[Fuel]=D266)*(LSIEF[HP Bin]=I266)*(LSIEF[Model Year]=E266)),""))</f>
        <v>1.0200000000000001E-5</v>
      </c>
      <c r="V266" s="159">
        <f t="shared" si="72"/>
        <v>1.0200000000000001E-5</v>
      </c>
      <c r="W266" s="158" t="str" cm="1">
        <f t="array" ref="W266">IF(D266="Electric","--",IF(D266="Diesel",_xlfn._xlws.FILTER(ORDEF[NOXzh],(ORDEF[HP]=I266)*(ORDEF[Model_Year]=E266)),""))</f>
        <v/>
      </c>
      <c r="X266" s="158" cm="1">
        <f t="array" ref="X266">IF(D266="Electric","--",IF(D266="Gasoline",_xlfn._xlws.FILTER(LSIEF[NOX-ZH (g/hp-hr)],(LSIEF[Fuel]=D266)*(LSIEF[HP Bin]=I266)*(LSIEF[Model Year]=E266)),""))</f>
        <v>0.13700000000000001</v>
      </c>
      <c r="Y266" s="158">
        <f t="shared" si="73"/>
        <v>0.13700000000000001</v>
      </c>
      <c r="Z266" s="159" t="str" cm="1">
        <f t="array" ref="Z266">IF(D266="Electric","--",IF(D266="Diesel",_xlfn._xlws.FILTER(ORDEF[NOXdr],(ORDEF[HP]=I266)*(ORDEF[Model_Year]=E266)),""))</f>
        <v/>
      </c>
      <c r="AA266" s="159" cm="1">
        <f t="array" ref="AA266">IF(E266="Electric","--",IF(D266="Gasoline",_xlfn._xlws.FILTER(LSIEF[NOX DR],(LSIEF[Fuel]=D266)*(LSIEF[HP Bin]=I266)*(LSIEF[Model Year]=E266)),""))</f>
        <v>5.66E-5</v>
      </c>
      <c r="AB266" s="159">
        <f t="shared" si="74"/>
        <v>5.66E-5</v>
      </c>
      <c r="AC266" s="158" t="str" cm="1">
        <f t="array" ref="AC266">IF(D266="Electric","--",IF(D266="Diesel",_xlfn._xlws.FILTER(DFCF[Fuel_HC],(DFCF[MY]=E266)),""))</f>
        <v/>
      </c>
      <c r="AD266" s="158" cm="1">
        <f t="array" ref="AD266">IF(D266="Electric","--",IF(D266="Gasoline",_xlfn._xlws.FILTER(GFCF[Fuel_HC],(GFCF[MY]=E266)),""))</f>
        <v>1</v>
      </c>
      <c r="AE266" s="158">
        <f t="shared" si="75"/>
        <v>1</v>
      </c>
      <c r="AF266" s="157" t="str" cm="1">
        <f t="array" ref="AF266">IF(D266="Electric","--",IF(D266="Diesel",_xlfn._xlws.FILTER(DFCF[Fuel_NOX],(DFCF[MY]=E266)),""))</f>
        <v/>
      </c>
      <c r="AG266" s="157" cm="1">
        <f t="array" ref="AG266">IF(D266="Electric","--",IF(D266="Gasoline",_xlfn._xlws.FILTER(GFCF[Fuel_NOX],(GFCF[MY]=E266)),""))</f>
        <v>0.97699999999999998</v>
      </c>
      <c r="AH266" s="157">
        <f t="shared" si="76"/>
        <v>0.97699999999999998</v>
      </c>
      <c r="AI266" s="158">
        <f t="shared" si="77"/>
        <v>0.13439672727272728</v>
      </c>
      <c r="AJ266" s="158">
        <f t="shared" si="78"/>
        <v>0.1631067749090909</v>
      </c>
      <c r="AK266" s="158">
        <f t="shared" si="79"/>
        <v>17.949763830958606</v>
      </c>
      <c r="AL266" s="158">
        <f t="shared" si="80"/>
        <v>21.784221597199721</v>
      </c>
      <c r="AM266" s="158">
        <f t="shared" si="81"/>
        <v>8.974881915479304E-3</v>
      </c>
      <c r="AN266" s="158">
        <f t="shared" si="82"/>
        <v>1.089211079859986E-2</v>
      </c>
      <c r="AO266" s="158">
        <f t="shared" si="83"/>
        <v>8.255096385857863E-3</v>
      </c>
      <c r="AP266" s="157"/>
      <c r="AS266" s="44"/>
    </row>
    <row r="267" spans="1:45" s="47" customFormat="1" x14ac:dyDescent="0.35">
      <c r="A267" s="157">
        <v>266</v>
      </c>
      <c r="B267" s="157" t="s">
        <v>204</v>
      </c>
      <c r="C267" s="157" t="s">
        <v>205</v>
      </c>
      <c r="D267" s="157" t="s">
        <v>9</v>
      </c>
      <c r="E267" s="157">
        <v>1998</v>
      </c>
      <c r="F267" s="157">
        <v>55</v>
      </c>
      <c r="G267" s="157">
        <v>1137.9951923076924</v>
      </c>
      <c r="H267" s="157" t="s">
        <v>766</v>
      </c>
      <c r="I267" s="157">
        <f t="shared" si="68"/>
        <v>75</v>
      </c>
      <c r="J267" s="157">
        <f>IF(D267="Electric","--",IF(D267="Diesel",VLOOKUP(C267,[2]ORDLF!A:B,2,FALSE),""))</f>
        <v>0.36</v>
      </c>
      <c r="K267" s="157" t="str">
        <f>IF(D267="Electric","--",IF(D267="Gasoline",VLOOKUP(C267,LSILF!A:C,3,FALSE),""))</f>
        <v/>
      </c>
      <c r="L267" s="158">
        <f t="shared" si="67"/>
        <v>0.36</v>
      </c>
      <c r="M267" s="157" cm="1">
        <f t="array" ref="M267">IF(D267="Electric","--",IF(D267="Diesel",_xlfn._xlws.FILTER(DIESCH[CH Cap],(DIESCH[HP Bin]=I267)),""))</f>
        <v>12000</v>
      </c>
      <c r="N267" s="157" t="str" cm="1">
        <f t="array" ref="N267">IF(D267="Electric","--",IF(D267="Gasoline",_xlfn._xlws.FILTER(LSICH[CH Cap],(LSICH[Fuel Type]=D267)*(LSICH[MY]=E267)),""))</f>
        <v/>
      </c>
      <c r="O267" s="157">
        <f t="shared" si="69"/>
        <v>12000</v>
      </c>
      <c r="P267" s="157">
        <f t="shared" si="70"/>
        <v>21621.908653846156</v>
      </c>
      <c r="Q267" s="157" cm="1">
        <f t="array" ref="Q267">IF(D267="Electric","--",IF(D267="Diesel",_xlfn._xlws.FILTER(ORDEF[HC-ZH (g/hp-hr)],(ORDEF[HP]=I267)*(ORDEF[Model_Year]=E267)),""))</f>
        <v>0.99</v>
      </c>
      <c r="R267" s="157" t="str" cm="1">
        <f t="array" ref="R267">IF(D267="Electric","--",IF(D267="Gasoline",_xlfn._xlws.FILTER(LSIEF[HC-ZH (g/hp-hr)],(LSIEF[Fuel]=D267)*(LSIEF[HP Bin]=I267)*(LSIEF[Model Year]=E267)),""))</f>
        <v/>
      </c>
      <c r="S267" s="158">
        <f t="shared" si="71"/>
        <v>0.99</v>
      </c>
      <c r="T267" s="159" cm="1">
        <f t="array" ref="T267">IF(D267="Electric","--",IF(D267="Diesel",_xlfn._xlws.FILTER(ORDEF[HCDR],(ORDEF[HP]=I267)*(ORDEF[Model_Year]=E267),),""))</f>
        <v>4.5800000000000002E-5</v>
      </c>
      <c r="U267" s="159" t="str" cm="1">
        <f t="array" ref="U267">IF(D267="Electric","--",IF(D267="Gasoline",_xlfn._xlws.FILTER(LSIEF[HC DR],(LSIEF[Fuel]=D267)*(LSIEF[HP Bin]=I267)*(LSIEF[Model Year]=E267)),""))</f>
        <v/>
      </c>
      <c r="V267" s="159">
        <f t="shared" si="72"/>
        <v>4.5800000000000002E-5</v>
      </c>
      <c r="W267" s="158" cm="1">
        <f t="array" ref="W267">IF(D267="Electric","--",IF(D267="Diesel",_xlfn._xlws.FILTER(ORDEF[NOXzh],(ORDEF[HP]=I267)*(ORDEF[Model_Year]=E267)),""))</f>
        <v>8.3019999999999996</v>
      </c>
      <c r="X267" s="158" t="str" cm="1">
        <f t="array" ref="X267">IF(D267="Electric","--",IF(D267="Gasoline",_xlfn._xlws.FILTER(LSIEF[NOX-ZH (g/hp-hr)],(LSIEF[Fuel]=D267)*(LSIEF[HP Bin]=I267)*(LSIEF[Model Year]=E267)),""))</f>
        <v/>
      </c>
      <c r="Y267" s="158">
        <f t="shared" si="73"/>
        <v>8.3019999999999996</v>
      </c>
      <c r="Z267" s="159" cm="1">
        <f t="array" ref="Z267">IF(D267="Electric","--",IF(D267="Diesel",_xlfn._xlws.FILTER(ORDEF[NOXdr],(ORDEF[HP]=I267)*(ORDEF[Model_Year]=E267)),""))</f>
        <v>1.93E-4</v>
      </c>
      <c r="AA267" s="159" t="str" cm="1">
        <f t="array" ref="AA267">IF(E267="Electric","--",IF(D267="Gasoline",_xlfn._xlws.FILTER(LSIEF[NOX DR],(LSIEF[Fuel]=D267)*(LSIEF[HP Bin]=I267)*(LSIEF[Model Year]=E267)),""))</f>
        <v/>
      </c>
      <c r="AB267" s="159">
        <f t="shared" si="74"/>
        <v>1.93E-4</v>
      </c>
      <c r="AC267" s="158" cm="1">
        <f t="array" ref="AC267">IF(D267="Electric","--",IF(D267="Diesel",_xlfn._xlws.FILTER(DFCF[Fuel_HC],(DFCF[MY]=E267)),""))</f>
        <v>0.9</v>
      </c>
      <c r="AD267" s="158" t="str" cm="1">
        <f t="array" ref="AD267">IF(D267="Electric","--",IF(D267="Gasoline",_xlfn._xlws.FILTER(GFCF[Fuel_HC],(GFCF[MY]=E267)),""))</f>
        <v/>
      </c>
      <c r="AE267" s="158">
        <f t="shared" si="75"/>
        <v>0.9</v>
      </c>
      <c r="AF267" s="157" cm="1">
        <f t="array" ref="AF267">IF(D267="Electric","--",IF(D267="Diesel",_xlfn._xlws.FILTER(DFCF[Fuel_NOX],(DFCF[MY]=E267)),""))</f>
        <v>0.93</v>
      </c>
      <c r="AG267" s="157" t="str" cm="1">
        <f t="array" ref="AG267">IF(D267="Electric","--",IF(D267="Gasoline",_xlfn._xlws.FILTER(GFCF[Fuel_NOX],(GFCF[MY]=E267)),""))</f>
        <v/>
      </c>
      <c r="AH267" s="157">
        <f t="shared" si="76"/>
        <v>0.93</v>
      </c>
      <c r="AI267" s="158">
        <f t="shared" si="77"/>
        <v>1.3856400000000002</v>
      </c>
      <c r="AJ267" s="158">
        <f t="shared" si="78"/>
        <v>9.8747399999999992</v>
      </c>
      <c r="AK267" s="158">
        <f t="shared" si="79"/>
        <v>68.831984174978018</v>
      </c>
      <c r="AL267" s="158">
        <f t="shared" si="80"/>
        <v>490.52996984211075</v>
      </c>
      <c r="AM267" s="158">
        <f t="shared" si="81"/>
        <v>3.4415992087489009E-2</v>
      </c>
      <c r="AN267" s="158">
        <f t="shared" si="82"/>
        <v>0.24526498492105536</v>
      </c>
      <c r="AO267" s="158">
        <f t="shared" si="83"/>
        <v>4.1643350425861696E-2</v>
      </c>
      <c r="AP267" s="157"/>
      <c r="AS267" s="44"/>
    </row>
    <row r="268" spans="1:45" s="47" customFormat="1" x14ac:dyDescent="0.35">
      <c r="A268" s="157">
        <v>267</v>
      </c>
      <c r="B268" s="157" t="s">
        <v>206</v>
      </c>
      <c r="C268" s="157" t="s">
        <v>205</v>
      </c>
      <c r="D268" s="157" t="s">
        <v>9</v>
      </c>
      <c r="E268" s="157">
        <v>1998</v>
      </c>
      <c r="F268" s="157">
        <v>55</v>
      </c>
      <c r="G268" s="157">
        <v>1137.9951923076924</v>
      </c>
      <c r="H268" s="157" t="s">
        <v>766</v>
      </c>
      <c r="I268" s="157">
        <f t="shared" si="68"/>
        <v>75</v>
      </c>
      <c r="J268" s="157">
        <f>IF(D268="Electric","--",IF(D268="Diesel",VLOOKUP(C268,[2]ORDLF!A:B,2,FALSE),""))</f>
        <v>0.36</v>
      </c>
      <c r="K268" s="157" t="str">
        <f>IF(D268="Electric","--",IF(D268="Gasoline",VLOOKUP(C268,LSILF!A:C,3,FALSE),""))</f>
        <v/>
      </c>
      <c r="L268" s="158">
        <f t="shared" si="67"/>
        <v>0.36</v>
      </c>
      <c r="M268" s="157" cm="1">
        <f t="array" ref="M268">IF(D268="Electric","--",IF(D268="Diesel",_xlfn._xlws.FILTER(DIESCH[CH Cap],(DIESCH[HP Bin]=I268)),""))</f>
        <v>12000</v>
      </c>
      <c r="N268" s="157" t="str" cm="1">
        <f t="array" ref="N268">IF(D268="Electric","--",IF(D268="Gasoline",_xlfn._xlws.FILTER(LSICH[CH Cap],(LSICH[Fuel Type]=D268)*(LSICH[MY]=E268)),""))</f>
        <v/>
      </c>
      <c r="O268" s="157">
        <f t="shared" si="69"/>
        <v>12000</v>
      </c>
      <c r="P268" s="157">
        <f t="shared" si="70"/>
        <v>21621.908653846156</v>
      </c>
      <c r="Q268" s="157" cm="1">
        <f t="array" ref="Q268">IF(D268="Electric","--",IF(D268="Diesel",_xlfn._xlws.FILTER(ORDEF[HC-ZH (g/hp-hr)],(ORDEF[HP]=I268)*(ORDEF[Model_Year]=E268)),""))</f>
        <v>0.99</v>
      </c>
      <c r="R268" s="157" t="str" cm="1">
        <f t="array" ref="R268">IF(D268="Electric","--",IF(D268="Gasoline",_xlfn._xlws.FILTER(LSIEF[HC-ZH (g/hp-hr)],(LSIEF[Fuel]=D268)*(LSIEF[HP Bin]=I268)*(LSIEF[Model Year]=E268)),""))</f>
        <v/>
      </c>
      <c r="S268" s="158">
        <f t="shared" si="71"/>
        <v>0.99</v>
      </c>
      <c r="T268" s="159" cm="1">
        <f t="array" ref="T268">IF(D268="Electric","--",IF(D268="Diesel",_xlfn._xlws.FILTER(ORDEF[HCDR],(ORDEF[HP]=I268)*(ORDEF[Model_Year]=E268),),""))</f>
        <v>4.5800000000000002E-5</v>
      </c>
      <c r="U268" s="159" t="str" cm="1">
        <f t="array" ref="U268">IF(D268="Electric","--",IF(D268="Gasoline",_xlfn._xlws.FILTER(LSIEF[HC DR],(LSIEF[Fuel]=D268)*(LSIEF[HP Bin]=I268)*(LSIEF[Model Year]=E268)),""))</f>
        <v/>
      </c>
      <c r="V268" s="159">
        <f t="shared" si="72"/>
        <v>4.5800000000000002E-5</v>
      </c>
      <c r="W268" s="158" cm="1">
        <f t="array" ref="W268">IF(D268="Electric","--",IF(D268="Diesel",_xlfn._xlws.FILTER(ORDEF[NOXzh],(ORDEF[HP]=I268)*(ORDEF[Model_Year]=E268)),""))</f>
        <v>8.3019999999999996</v>
      </c>
      <c r="X268" s="158" t="str" cm="1">
        <f t="array" ref="X268">IF(D268="Electric","--",IF(D268="Gasoline",_xlfn._xlws.FILTER(LSIEF[NOX-ZH (g/hp-hr)],(LSIEF[Fuel]=D268)*(LSIEF[HP Bin]=I268)*(LSIEF[Model Year]=E268)),""))</f>
        <v/>
      </c>
      <c r="Y268" s="158">
        <f t="shared" si="73"/>
        <v>8.3019999999999996</v>
      </c>
      <c r="Z268" s="159" cm="1">
        <f t="array" ref="Z268">IF(D268="Electric","--",IF(D268="Diesel",_xlfn._xlws.FILTER(ORDEF[NOXdr],(ORDEF[HP]=I268)*(ORDEF[Model_Year]=E268)),""))</f>
        <v>1.93E-4</v>
      </c>
      <c r="AA268" s="159" t="str" cm="1">
        <f t="array" ref="AA268">IF(E268="Electric","--",IF(D268="Gasoline",_xlfn._xlws.FILTER(LSIEF[NOX DR],(LSIEF[Fuel]=D268)*(LSIEF[HP Bin]=I268)*(LSIEF[Model Year]=E268)),""))</f>
        <v/>
      </c>
      <c r="AB268" s="159">
        <f t="shared" si="74"/>
        <v>1.93E-4</v>
      </c>
      <c r="AC268" s="158" cm="1">
        <f t="array" ref="AC268">IF(D268="Electric","--",IF(D268="Diesel",_xlfn._xlws.FILTER(DFCF[Fuel_HC],(DFCF[MY]=E268)),""))</f>
        <v>0.9</v>
      </c>
      <c r="AD268" s="158" t="str" cm="1">
        <f t="array" ref="AD268">IF(D268="Electric","--",IF(D268="Gasoline",_xlfn._xlws.FILTER(GFCF[Fuel_HC],(GFCF[MY]=E268)),""))</f>
        <v/>
      </c>
      <c r="AE268" s="158">
        <f t="shared" si="75"/>
        <v>0.9</v>
      </c>
      <c r="AF268" s="157" cm="1">
        <f t="array" ref="AF268">IF(D268="Electric","--",IF(D268="Diesel",_xlfn._xlws.FILTER(DFCF[Fuel_NOX],(DFCF[MY]=E268)),""))</f>
        <v>0.93</v>
      </c>
      <c r="AG268" s="157" t="str" cm="1">
        <f t="array" ref="AG268">IF(D268="Electric","--",IF(D268="Gasoline",_xlfn._xlws.FILTER(GFCF[Fuel_NOX],(GFCF[MY]=E268)),""))</f>
        <v/>
      </c>
      <c r="AH268" s="157">
        <f t="shared" si="76"/>
        <v>0.93</v>
      </c>
      <c r="AI268" s="158">
        <f t="shared" si="77"/>
        <v>1.3856400000000002</v>
      </c>
      <c r="AJ268" s="158">
        <f t="shared" si="78"/>
        <v>9.8747399999999992</v>
      </c>
      <c r="AK268" s="158">
        <f t="shared" si="79"/>
        <v>68.831984174978018</v>
      </c>
      <c r="AL268" s="158">
        <f t="shared" si="80"/>
        <v>490.52996984211075</v>
      </c>
      <c r="AM268" s="158">
        <f t="shared" si="81"/>
        <v>3.4415992087489009E-2</v>
      </c>
      <c r="AN268" s="158">
        <f t="shared" si="82"/>
        <v>0.24526498492105536</v>
      </c>
      <c r="AO268" s="158">
        <f t="shared" si="83"/>
        <v>4.1643350425861696E-2</v>
      </c>
      <c r="AP268" s="157"/>
      <c r="AS268" s="44"/>
    </row>
    <row r="269" spans="1:45" s="47" customFormat="1" x14ac:dyDescent="0.35">
      <c r="A269" s="157">
        <v>268</v>
      </c>
      <c r="B269" s="157">
        <v>4551</v>
      </c>
      <c r="C269" s="157" t="s">
        <v>205</v>
      </c>
      <c r="D269" s="157" t="s">
        <v>9</v>
      </c>
      <c r="E269" s="157">
        <v>2002</v>
      </c>
      <c r="F269" s="157">
        <v>113</v>
      </c>
      <c r="G269" s="157">
        <v>1137.9951923076924</v>
      </c>
      <c r="H269" s="157" t="s">
        <v>619</v>
      </c>
      <c r="I269" s="157">
        <f t="shared" si="68"/>
        <v>175</v>
      </c>
      <c r="J269" s="157">
        <f>IF(D269="Electric","--",IF(D269="Diesel",VLOOKUP(C269,[2]ORDLF!A:B,2,FALSE),""))</f>
        <v>0.36</v>
      </c>
      <c r="K269" s="157" t="str">
        <f>IF(D269="Electric","--",IF(D269="Gasoline",VLOOKUP(C269,LSILF!A:C,3,FALSE),""))</f>
        <v/>
      </c>
      <c r="L269" s="158">
        <f t="shared" si="67"/>
        <v>0.36</v>
      </c>
      <c r="M269" s="157" cm="1">
        <f t="array" ref="M269">IF(D269="Electric","--",IF(D269="Diesel",_xlfn._xlws.FILTER(DIESCH[CH Cap],(DIESCH[HP Bin]=I269)),""))</f>
        <v>12000</v>
      </c>
      <c r="N269" s="157" t="str" cm="1">
        <f t="array" ref="N269">IF(D269="Electric","--",IF(D269="Gasoline",_xlfn._xlws.FILTER(LSICH[CH Cap],(LSICH[Fuel Type]=D269)*(LSICH[MY]=E269)),""))</f>
        <v/>
      </c>
      <c r="O269" s="157">
        <f t="shared" si="69"/>
        <v>12000</v>
      </c>
      <c r="P269" s="157">
        <f t="shared" si="70"/>
        <v>17069.927884615387</v>
      </c>
      <c r="Q269" s="157" cm="1">
        <f t="array" ref="Q269">IF(D269="Electric","--",IF(D269="Diesel",_xlfn._xlws.FILTER(ORDEF[HC-ZH (g/hp-hr)],(ORDEF[HP]=I269)*(ORDEF[Model_Year]=E269)),""))</f>
        <v>0.68</v>
      </c>
      <c r="R269" s="157" t="str" cm="1">
        <f t="array" ref="R269">IF(D269="Electric","--",IF(D269="Gasoline",_xlfn._xlws.FILTER(LSIEF[HC-ZH (g/hp-hr)],(LSIEF[Fuel]=D269)*(LSIEF[HP Bin]=I269)*(LSIEF[Model Year]=E269)),""))</f>
        <v/>
      </c>
      <c r="S269" s="158">
        <f t="shared" si="71"/>
        <v>0.68</v>
      </c>
      <c r="T269" s="159" cm="1">
        <f t="array" ref="T269">IF(D269="Electric","--",IF(D269="Diesel",_xlfn._xlws.FILTER(ORDEF[HCDR],(ORDEF[HP]=I269)*(ORDEF[Model_Year]=E269),),""))</f>
        <v>3.15E-5</v>
      </c>
      <c r="U269" s="159" t="str" cm="1">
        <f t="array" ref="U269">IF(D269="Electric","--",IF(D269="Gasoline",_xlfn._xlws.FILTER(LSIEF[HC DR],(LSIEF[Fuel]=D269)*(LSIEF[HP Bin]=I269)*(LSIEF[Model Year]=E269)),""))</f>
        <v/>
      </c>
      <c r="V269" s="159">
        <f t="shared" si="72"/>
        <v>3.15E-5</v>
      </c>
      <c r="W269" s="158" cm="1">
        <f t="array" ref="W269">IF(D269="Electric","--",IF(D269="Diesel",_xlfn._xlws.FILTER(ORDEF[NOXzh],(ORDEF[HP]=I269)*(ORDEF[Model_Year]=E269)),""))</f>
        <v>5.4404199999999996</v>
      </c>
      <c r="X269" s="158" t="str" cm="1">
        <f t="array" ref="X269">IF(D269="Electric","--",IF(D269="Gasoline",_xlfn._xlws.FILTER(LSIEF[NOX-ZH (g/hp-hr)],(LSIEF[Fuel]=D269)*(LSIEF[HP Bin]=I269)*(LSIEF[Model Year]=E269)),""))</f>
        <v/>
      </c>
      <c r="Y269" s="158">
        <f t="shared" si="73"/>
        <v>5.4404199999999996</v>
      </c>
      <c r="Z269" s="159" cm="1">
        <f t="array" ref="Z269">IF(D269="Electric","--",IF(D269="Diesel",_xlfn._xlws.FILTER(ORDEF[NOXdr],(ORDEF[HP]=I269)*(ORDEF[Model_Year]=E269)),""))</f>
        <v>1.26E-4</v>
      </c>
      <c r="AA269" s="159" t="str" cm="1">
        <f t="array" ref="AA269">IF(E269="Electric","--",IF(D269="Gasoline",_xlfn._xlws.FILTER(LSIEF[NOX DR],(LSIEF[Fuel]=D269)*(LSIEF[HP Bin]=I269)*(LSIEF[Model Year]=E269)),""))</f>
        <v/>
      </c>
      <c r="AB269" s="159">
        <f t="shared" si="74"/>
        <v>1.26E-4</v>
      </c>
      <c r="AC269" s="158" cm="1">
        <f t="array" ref="AC269">IF(D269="Electric","--",IF(D269="Diesel",_xlfn._xlws.FILTER(DFCF[Fuel_HC],(DFCF[MY]=E269)),""))</f>
        <v>0.9</v>
      </c>
      <c r="AD269" s="158" t="str" cm="1">
        <f t="array" ref="AD269">IF(D269="Electric","--",IF(D269="Gasoline",_xlfn._xlws.FILTER(GFCF[Fuel_HC],(GFCF[MY]=E269)),""))</f>
        <v/>
      </c>
      <c r="AE269" s="158">
        <f t="shared" si="75"/>
        <v>0.9</v>
      </c>
      <c r="AF269" s="157" cm="1">
        <f t="array" ref="AF269">IF(D269="Electric","--",IF(D269="Diesel",_xlfn._xlws.FILTER(DFCF[Fuel_NOX],(DFCF[MY]=E269)),""))</f>
        <v>0.93</v>
      </c>
      <c r="AG269" s="157" t="str" cm="1">
        <f t="array" ref="AG269">IF(D269="Electric","--",IF(D269="Gasoline",_xlfn._xlws.FILTER(GFCF[Fuel_NOX],(GFCF[MY]=E269)),""))</f>
        <v/>
      </c>
      <c r="AH269" s="157">
        <f t="shared" si="76"/>
        <v>0.93</v>
      </c>
      <c r="AI269" s="158">
        <f t="shared" si="77"/>
        <v>0.95220000000000005</v>
      </c>
      <c r="AJ269" s="158">
        <f t="shared" si="78"/>
        <v>6.4657506000000007</v>
      </c>
      <c r="AK269" s="158">
        <f t="shared" si="79"/>
        <v>97.181546990426327</v>
      </c>
      <c r="AL269" s="158">
        <f t="shared" si="80"/>
        <v>659.89460802591611</v>
      </c>
      <c r="AM269" s="158">
        <f t="shared" si="81"/>
        <v>4.8590773495213166E-2</v>
      </c>
      <c r="AN269" s="158">
        <f t="shared" si="82"/>
        <v>0.32994730401295808</v>
      </c>
      <c r="AO269" s="158">
        <f t="shared" si="83"/>
        <v>5.879483592920793E-2</v>
      </c>
      <c r="AP269" s="157"/>
      <c r="AS269" s="44"/>
    </row>
    <row r="270" spans="1:45" s="47" customFormat="1" x14ac:dyDescent="0.35">
      <c r="A270" s="157">
        <v>269</v>
      </c>
      <c r="B270" s="157">
        <v>4553</v>
      </c>
      <c r="C270" s="157" t="s">
        <v>205</v>
      </c>
      <c r="D270" s="157" t="s">
        <v>9</v>
      </c>
      <c r="E270" s="157">
        <v>2002</v>
      </c>
      <c r="F270" s="157">
        <v>113</v>
      </c>
      <c r="G270" s="157">
        <v>1137.9951923076924</v>
      </c>
      <c r="H270" s="157" t="s">
        <v>619</v>
      </c>
      <c r="I270" s="157">
        <f t="shared" si="68"/>
        <v>175</v>
      </c>
      <c r="J270" s="157">
        <f>IF(D270="Electric","--",IF(D270="Diesel",VLOOKUP(C270,[2]ORDLF!A:B,2,FALSE),""))</f>
        <v>0.36</v>
      </c>
      <c r="K270" s="157" t="str">
        <f>IF(D270="Electric","--",IF(D270="Gasoline",VLOOKUP(C270,LSILF!A:C,3,FALSE),""))</f>
        <v/>
      </c>
      <c r="L270" s="158">
        <f t="shared" si="67"/>
        <v>0.36</v>
      </c>
      <c r="M270" s="157" cm="1">
        <f t="array" ref="M270">IF(D270="Electric","--",IF(D270="Diesel",_xlfn._xlws.FILTER(DIESCH[CH Cap],(DIESCH[HP Bin]=I270)),""))</f>
        <v>12000</v>
      </c>
      <c r="N270" s="157" t="str" cm="1">
        <f t="array" ref="N270">IF(D270="Electric","--",IF(D270="Gasoline",_xlfn._xlws.FILTER(LSICH[CH Cap],(LSICH[Fuel Type]=D270)*(LSICH[MY]=E270)),""))</f>
        <v/>
      </c>
      <c r="O270" s="157">
        <f t="shared" si="69"/>
        <v>12000</v>
      </c>
      <c r="P270" s="157">
        <f t="shared" si="70"/>
        <v>17069.927884615387</v>
      </c>
      <c r="Q270" s="157" cm="1">
        <f t="array" ref="Q270">IF(D270="Electric","--",IF(D270="Diesel",_xlfn._xlws.FILTER(ORDEF[HC-ZH (g/hp-hr)],(ORDEF[HP]=I270)*(ORDEF[Model_Year]=E270)),""))</f>
        <v>0.68</v>
      </c>
      <c r="R270" s="157" t="str" cm="1">
        <f t="array" ref="R270">IF(D270="Electric","--",IF(D270="Gasoline",_xlfn._xlws.FILTER(LSIEF[HC-ZH (g/hp-hr)],(LSIEF[Fuel]=D270)*(LSIEF[HP Bin]=I270)*(LSIEF[Model Year]=E270)),""))</f>
        <v/>
      </c>
      <c r="S270" s="158">
        <f t="shared" si="71"/>
        <v>0.68</v>
      </c>
      <c r="T270" s="159" cm="1">
        <f t="array" ref="T270">IF(D270="Electric","--",IF(D270="Diesel",_xlfn._xlws.FILTER(ORDEF[HCDR],(ORDEF[HP]=I270)*(ORDEF[Model_Year]=E270),),""))</f>
        <v>3.15E-5</v>
      </c>
      <c r="U270" s="159" t="str" cm="1">
        <f t="array" ref="U270">IF(D270="Electric","--",IF(D270="Gasoline",_xlfn._xlws.FILTER(LSIEF[HC DR],(LSIEF[Fuel]=D270)*(LSIEF[HP Bin]=I270)*(LSIEF[Model Year]=E270)),""))</f>
        <v/>
      </c>
      <c r="V270" s="159">
        <f t="shared" si="72"/>
        <v>3.15E-5</v>
      </c>
      <c r="W270" s="158" cm="1">
        <f t="array" ref="W270">IF(D270="Electric","--",IF(D270="Diesel",_xlfn._xlws.FILTER(ORDEF[NOXzh],(ORDEF[HP]=I270)*(ORDEF[Model_Year]=E270)),""))</f>
        <v>5.4404199999999996</v>
      </c>
      <c r="X270" s="158" t="str" cm="1">
        <f t="array" ref="X270">IF(D270="Electric","--",IF(D270="Gasoline",_xlfn._xlws.FILTER(LSIEF[NOX-ZH (g/hp-hr)],(LSIEF[Fuel]=D270)*(LSIEF[HP Bin]=I270)*(LSIEF[Model Year]=E270)),""))</f>
        <v/>
      </c>
      <c r="Y270" s="158">
        <f t="shared" si="73"/>
        <v>5.4404199999999996</v>
      </c>
      <c r="Z270" s="159" cm="1">
        <f t="array" ref="Z270">IF(D270="Electric","--",IF(D270="Diesel",_xlfn._xlws.FILTER(ORDEF[NOXdr],(ORDEF[HP]=I270)*(ORDEF[Model_Year]=E270)),""))</f>
        <v>1.26E-4</v>
      </c>
      <c r="AA270" s="159" t="str" cm="1">
        <f t="array" ref="AA270">IF(E270="Electric","--",IF(D270="Gasoline",_xlfn._xlws.FILTER(LSIEF[NOX DR],(LSIEF[Fuel]=D270)*(LSIEF[HP Bin]=I270)*(LSIEF[Model Year]=E270)),""))</f>
        <v/>
      </c>
      <c r="AB270" s="159">
        <f t="shared" si="74"/>
        <v>1.26E-4</v>
      </c>
      <c r="AC270" s="158" cm="1">
        <f t="array" ref="AC270">IF(D270="Electric","--",IF(D270="Diesel",_xlfn._xlws.FILTER(DFCF[Fuel_HC],(DFCF[MY]=E270)),""))</f>
        <v>0.9</v>
      </c>
      <c r="AD270" s="158" t="str" cm="1">
        <f t="array" ref="AD270">IF(D270="Electric","--",IF(D270="Gasoline",_xlfn._xlws.FILTER(GFCF[Fuel_HC],(GFCF[MY]=E270)),""))</f>
        <v/>
      </c>
      <c r="AE270" s="158">
        <f t="shared" si="75"/>
        <v>0.9</v>
      </c>
      <c r="AF270" s="157" cm="1">
        <f t="array" ref="AF270">IF(D270="Electric","--",IF(D270="Diesel",_xlfn._xlws.FILTER(DFCF[Fuel_NOX],(DFCF[MY]=E270)),""))</f>
        <v>0.93</v>
      </c>
      <c r="AG270" s="157" t="str" cm="1">
        <f t="array" ref="AG270">IF(D270="Electric","--",IF(D270="Gasoline",_xlfn._xlws.FILTER(GFCF[Fuel_NOX],(GFCF[MY]=E270)),""))</f>
        <v/>
      </c>
      <c r="AH270" s="157">
        <f t="shared" si="76"/>
        <v>0.93</v>
      </c>
      <c r="AI270" s="158">
        <f t="shared" si="77"/>
        <v>0.95220000000000005</v>
      </c>
      <c r="AJ270" s="158">
        <f t="shared" si="78"/>
        <v>6.4657506000000007</v>
      </c>
      <c r="AK270" s="158">
        <f t="shared" si="79"/>
        <v>97.181546990426327</v>
      </c>
      <c r="AL270" s="158">
        <f t="shared" si="80"/>
        <v>659.89460802591611</v>
      </c>
      <c r="AM270" s="158">
        <f t="shared" si="81"/>
        <v>4.8590773495213166E-2</v>
      </c>
      <c r="AN270" s="158">
        <f t="shared" si="82"/>
        <v>0.32994730401295808</v>
      </c>
      <c r="AO270" s="158">
        <f t="shared" si="83"/>
        <v>5.879483592920793E-2</v>
      </c>
      <c r="AP270" s="157"/>
      <c r="AS270" s="44"/>
    </row>
    <row r="271" spans="1:45" s="47" customFormat="1" x14ac:dyDescent="0.35">
      <c r="A271" s="157">
        <v>270</v>
      </c>
      <c r="B271" s="157">
        <v>4629</v>
      </c>
      <c r="C271" s="157" t="s">
        <v>205</v>
      </c>
      <c r="D271" s="157" t="s">
        <v>9</v>
      </c>
      <c r="E271" s="157">
        <v>2002</v>
      </c>
      <c r="F271" s="157">
        <v>113</v>
      </c>
      <c r="G271" s="157">
        <v>1137.9951923076924</v>
      </c>
      <c r="H271" s="157" t="s">
        <v>619</v>
      </c>
      <c r="I271" s="157">
        <f t="shared" si="68"/>
        <v>175</v>
      </c>
      <c r="J271" s="157">
        <f>IF(D271="Electric","--",IF(D271="Diesel",VLOOKUP(C271,[2]ORDLF!A:B,2,FALSE),""))</f>
        <v>0.36</v>
      </c>
      <c r="K271" s="157" t="str">
        <f>IF(D271="Electric","--",IF(D271="Gasoline",VLOOKUP(C271,LSILF!A:C,3,FALSE),""))</f>
        <v/>
      </c>
      <c r="L271" s="158">
        <f t="shared" si="67"/>
        <v>0.36</v>
      </c>
      <c r="M271" s="157" cm="1">
        <f t="array" ref="M271">IF(D271="Electric","--",IF(D271="Diesel",_xlfn._xlws.FILTER(DIESCH[CH Cap],(DIESCH[HP Bin]=I271)),""))</f>
        <v>12000</v>
      </c>
      <c r="N271" s="157" t="str" cm="1">
        <f t="array" ref="N271">IF(D271="Electric","--",IF(D271="Gasoline",_xlfn._xlws.FILTER(LSICH[CH Cap],(LSICH[Fuel Type]=D271)*(LSICH[MY]=E271)),""))</f>
        <v/>
      </c>
      <c r="O271" s="157">
        <f t="shared" si="69"/>
        <v>12000</v>
      </c>
      <c r="P271" s="157">
        <f t="shared" si="70"/>
        <v>17069.927884615387</v>
      </c>
      <c r="Q271" s="157" cm="1">
        <f t="array" ref="Q271">IF(D271="Electric","--",IF(D271="Diesel",_xlfn._xlws.FILTER(ORDEF[HC-ZH (g/hp-hr)],(ORDEF[HP]=I271)*(ORDEF[Model_Year]=E271)),""))</f>
        <v>0.68</v>
      </c>
      <c r="R271" s="157" t="str" cm="1">
        <f t="array" ref="R271">IF(D271="Electric","--",IF(D271="Gasoline",_xlfn._xlws.FILTER(LSIEF[HC-ZH (g/hp-hr)],(LSIEF[Fuel]=D271)*(LSIEF[HP Bin]=I271)*(LSIEF[Model Year]=E271)),""))</f>
        <v/>
      </c>
      <c r="S271" s="158">
        <f t="shared" si="71"/>
        <v>0.68</v>
      </c>
      <c r="T271" s="159" cm="1">
        <f t="array" ref="T271">IF(D271="Electric","--",IF(D271="Diesel",_xlfn._xlws.FILTER(ORDEF[HCDR],(ORDEF[HP]=I271)*(ORDEF[Model_Year]=E271),),""))</f>
        <v>3.15E-5</v>
      </c>
      <c r="U271" s="159" t="str" cm="1">
        <f t="array" ref="U271">IF(D271="Electric","--",IF(D271="Gasoline",_xlfn._xlws.FILTER(LSIEF[HC DR],(LSIEF[Fuel]=D271)*(LSIEF[HP Bin]=I271)*(LSIEF[Model Year]=E271)),""))</f>
        <v/>
      </c>
      <c r="V271" s="159">
        <f t="shared" si="72"/>
        <v>3.15E-5</v>
      </c>
      <c r="W271" s="158" cm="1">
        <f t="array" ref="W271">IF(D271="Electric","--",IF(D271="Diesel",_xlfn._xlws.FILTER(ORDEF[NOXzh],(ORDEF[HP]=I271)*(ORDEF[Model_Year]=E271)),""))</f>
        <v>5.4404199999999996</v>
      </c>
      <c r="X271" s="158" t="str" cm="1">
        <f t="array" ref="X271">IF(D271="Electric","--",IF(D271="Gasoline",_xlfn._xlws.FILTER(LSIEF[NOX-ZH (g/hp-hr)],(LSIEF[Fuel]=D271)*(LSIEF[HP Bin]=I271)*(LSIEF[Model Year]=E271)),""))</f>
        <v/>
      </c>
      <c r="Y271" s="158">
        <f t="shared" si="73"/>
        <v>5.4404199999999996</v>
      </c>
      <c r="Z271" s="159" cm="1">
        <f t="array" ref="Z271">IF(D271="Electric","--",IF(D271="Diesel",_xlfn._xlws.FILTER(ORDEF[NOXdr],(ORDEF[HP]=I271)*(ORDEF[Model_Year]=E271)),""))</f>
        <v>1.26E-4</v>
      </c>
      <c r="AA271" s="159" t="str" cm="1">
        <f t="array" ref="AA271">IF(E271="Electric","--",IF(D271="Gasoline",_xlfn._xlws.FILTER(LSIEF[NOX DR],(LSIEF[Fuel]=D271)*(LSIEF[HP Bin]=I271)*(LSIEF[Model Year]=E271)),""))</f>
        <v/>
      </c>
      <c r="AB271" s="159">
        <f t="shared" si="74"/>
        <v>1.26E-4</v>
      </c>
      <c r="AC271" s="158" cm="1">
        <f t="array" ref="AC271">IF(D271="Electric","--",IF(D271="Diesel",_xlfn._xlws.FILTER(DFCF[Fuel_HC],(DFCF[MY]=E271)),""))</f>
        <v>0.9</v>
      </c>
      <c r="AD271" s="158" t="str" cm="1">
        <f t="array" ref="AD271">IF(D271="Electric","--",IF(D271="Gasoline",_xlfn._xlws.FILTER(GFCF[Fuel_HC],(GFCF[MY]=E271)),""))</f>
        <v/>
      </c>
      <c r="AE271" s="158">
        <f t="shared" si="75"/>
        <v>0.9</v>
      </c>
      <c r="AF271" s="157" cm="1">
        <f t="array" ref="AF271">IF(D271="Electric","--",IF(D271="Diesel",_xlfn._xlws.FILTER(DFCF[Fuel_NOX],(DFCF[MY]=E271)),""))</f>
        <v>0.93</v>
      </c>
      <c r="AG271" s="157" t="str" cm="1">
        <f t="array" ref="AG271">IF(D271="Electric","--",IF(D271="Gasoline",_xlfn._xlws.FILTER(GFCF[Fuel_NOX],(GFCF[MY]=E271)),""))</f>
        <v/>
      </c>
      <c r="AH271" s="157">
        <f t="shared" si="76"/>
        <v>0.93</v>
      </c>
      <c r="AI271" s="158">
        <f t="shared" si="77"/>
        <v>0.95220000000000005</v>
      </c>
      <c r="AJ271" s="158">
        <f t="shared" si="78"/>
        <v>6.4657506000000007</v>
      </c>
      <c r="AK271" s="158">
        <f t="shared" si="79"/>
        <v>97.181546990426327</v>
      </c>
      <c r="AL271" s="158">
        <f t="shared" si="80"/>
        <v>659.89460802591611</v>
      </c>
      <c r="AM271" s="158">
        <f t="shared" si="81"/>
        <v>4.8590773495213166E-2</v>
      </c>
      <c r="AN271" s="158">
        <f t="shared" si="82"/>
        <v>0.32994730401295808</v>
      </c>
      <c r="AO271" s="158">
        <f t="shared" si="83"/>
        <v>5.879483592920793E-2</v>
      </c>
      <c r="AP271" s="157"/>
      <c r="AS271" s="44"/>
    </row>
    <row r="272" spans="1:45" s="47" customFormat="1" x14ac:dyDescent="0.35">
      <c r="A272" s="157">
        <v>271</v>
      </c>
      <c r="B272" s="157">
        <v>4631</v>
      </c>
      <c r="C272" s="157" t="s">
        <v>205</v>
      </c>
      <c r="D272" s="157" t="s">
        <v>9</v>
      </c>
      <c r="E272" s="157">
        <v>2002</v>
      </c>
      <c r="F272" s="157">
        <v>113</v>
      </c>
      <c r="G272" s="157">
        <v>1137.9951923076924</v>
      </c>
      <c r="H272" s="157" t="s">
        <v>619</v>
      </c>
      <c r="I272" s="157">
        <f t="shared" si="68"/>
        <v>175</v>
      </c>
      <c r="J272" s="157">
        <f>IF(D272="Electric","--",IF(D272="Diesel",VLOOKUP(C272,[2]ORDLF!A:B,2,FALSE),""))</f>
        <v>0.36</v>
      </c>
      <c r="K272" s="157" t="str">
        <f>IF(D272="Electric","--",IF(D272="Gasoline",VLOOKUP(C272,LSILF!A:C,3,FALSE),""))</f>
        <v/>
      </c>
      <c r="L272" s="158">
        <f t="shared" si="67"/>
        <v>0.36</v>
      </c>
      <c r="M272" s="157" cm="1">
        <f t="array" ref="M272">IF(D272="Electric","--",IF(D272="Diesel",_xlfn._xlws.FILTER(DIESCH[CH Cap],(DIESCH[HP Bin]=I272)),""))</f>
        <v>12000</v>
      </c>
      <c r="N272" s="157" t="str" cm="1">
        <f t="array" ref="N272">IF(D272="Electric","--",IF(D272="Gasoline",_xlfn._xlws.FILTER(LSICH[CH Cap],(LSICH[Fuel Type]=D272)*(LSICH[MY]=E272)),""))</f>
        <v/>
      </c>
      <c r="O272" s="157">
        <f t="shared" si="69"/>
        <v>12000</v>
      </c>
      <c r="P272" s="157">
        <f t="shared" si="70"/>
        <v>17069.927884615387</v>
      </c>
      <c r="Q272" s="157" cm="1">
        <f t="array" ref="Q272">IF(D272="Electric","--",IF(D272="Diesel",_xlfn._xlws.FILTER(ORDEF[HC-ZH (g/hp-hr)],(ORDEF[HP]=I272)*(ORDEF[Model_Year]=E272)),""))</f>
        <v>0.68</v>
      </c>
      <c r="R272" s="157" t="str" cm="1">
        <f t="array" ref="R272">IF(D272="Electric","--",IF(D272="Gasoline",_xlfn._xlws.FILTER(LSIEF[HC-ZH (g/hp-hr)],(LSIEF[Fuel]=D272)*(LSIEF[HP Bin]=I272)*(LSIEF[Model Year]=E272)),""))</f>
        <v/>
      </c>
      <c r="S272" s="158">
        <f t="shared" si="71"/>
        <v>0.68</v>
      </c>
      <c r="T272" s="159" cm="1">
        <f t="array" ref="T272">IF(D272="Electric","--",IF(D272="Diesel",_xlfn._xlws.FILTER(ORDEF[HCDR],(ORDEF[HP]=I272)*(ORDEF[Model_Year]=E272),),""))</f>
        <v>3.15E-5</v>
      </c>
      <c r="U272" s="159" t="str" cm="1">
        <f t="array" ref="U272">IF(D272="Electric","--",IF(D272="Gasoline",_xlfn._xlws.FILTER(LSIEF[HC DR],(LSIEF[Fuel]=D272)*(LSIEF[HP Bin]=I272)*(LSIEF[Model Year]=E272)),""))</f>
        <v/>
      </c>
      <c r="V272" s="159">
        <f t="shared" si="72"/>
        <v>3.15E-5</v>
      </c>
      <c r="W272" s="158" cm="1">
        <f t="array" ref="W272">IF(D272="Electric","--",IF(D272="Diesel",_xlfn._xlws.FILTER(ORDEF[NOXzh],(ORDEF[HP]=I272)*(ORDEF[Model_Year]=E272)),""))</f>
        <v>5.4404199999999996</v>
      </c>
      <c r="X272" s="158" t="str" cm="1">
        <f t="array" ref="X272">IF(D272="Electric","--",IF(D272="Gasoline",_xlfn._xlws.FILTER(LSIEF[NOX-ZH (g/hp-hr)],(LSIEF[Fuel]=D272)*(LSIEF[HP Bin]=I272)*(LSIEF[Model Year]=E272)),""))</f>
        <v/>
      </c>
      <c r="Y272" s="158">
        <f t="shared" si="73"/>
        <v>5.4404199999999996</v>
      </c>
      <c r="Z272" s="159" cm="1">
        <f t="array" ref="Z272">IF(D272="Electric","--",IF(D272="Diesel",_xlfn._xlws.FILTER(ORDEF[NOXdr],(ORDEF[HP]=I272)*(ORDEF[Model_Year]=E272)),""))</f>
        <v>1.26E-4</v>
      </c>
      <c r="AA272" s="159" t="str" cm="1">
        <f t="array" ref="AA272">IF(E272="Electric","--",IF(D272="Gasoline",_xlfn._xlws.FILTER(LSIEF[NOX DR],(LSIEF[Fuel]=D272)*(LSIEF[HP Bin]=I272)*(LSIEF[Model Year]=E272)),""))</f>
        <v/>
      </c>
      <c r="AB272" s="159">
        <f t="shared" si="74"/>
        <v>1.26E-4</v>
      </c>
      <c r="AC272" s="158" cm="1">
        <f t="array" ref="AC272">IF(D272="Electric","--",IF(D272="Diesel",_xlfn._xlws.FILTER(DFCF[Fuel_HC],(DFCF[MY]=E272)),""))</f>
        <v>0.9</v>
      </c>
      <c r="AD272" s="158" t="str" cm="1">
        <f t="array" ref="AD272">IF(D272="Electric","--",IF(D272="Gasoline",_xlfn._xlws.FILTER(GFCF[Fuel_HC],(GFCF[MY]=E272)),""))</f>
        <v/>
      </c>
      <c r="AE272" s="158">
        <f t="shared" si="75"/>
        <v>0.9</v>
      </c>
      <c r="AF272" s="157" cm="1">
        <f t="array" ref="AF272">IF(D272="Electric","--",IF(D272="Diesel",_xlfn._xlws.FILTER(DFCF[Fuel_NOX],(DFCF[MY]=E272)),""))</f>
        <v>0.93</v>
      </c>
      <c r="AG272" s="157" t="str" cm="1">
        <f t="array" ref="AG272">IF(D272="Electric","--",IF(D272="Gasoline",_xlfn._xlws.FILTER(GFCF[Fuel_NOX],(GFCF[MY]=E272)),""))</f>
        <v/>
      </c>
      <c r="AH272" s="157">
        <f t="shared" si="76"/>
        <v>0.93</v>
      </c>
      <c r="AI272" s="158">
        <f t="shared" si="77"/>
        <v>0.95220000000000005</v>
      </c>
      <c r="AJ272" s="158">
        <f t="shared" si="78"/>
        <v>6.4657506000000007</v>
      </c>
      <c r="AK272" s="158">
        <f t="shared" si="79"/>
        <v>97.181546990426327</v>
      </c>
      <c r="AL272" s="158">
        <f t="shared" si="80"/>
        <v>659.89460802591611</v>
      </c>
      <c r="AM272" s="158">
        <f t="shared" si="81"/>
        <v>4.8590773495213166E-2</v>
      </c>
      <c r="AN272" s="158">
        <f t="shared" si="82"/>
        <v>0.32994730401295808</v>
      </c>
      <c r="AO272" s="158">
        <f t="shared" si="83"/>
        <v>5.879483592920793E-2</v>
      </c>
      <c r="AP272" s="157"/>
      <c r="AS272" s="44"/>
    </row>
    <row r="273" spans="1:45" s="47" customFormat="1" x14ac:dyDescent="0.35">
      <c r="A273" s="157">
        <v>272</v>
      </c>
      <c r="B273" s="157">
        <v>4632</v>
      </c>
      <c r="C273" s="157" t="s">
        <v>205</v>
      </c>
      <c r="D273" s="157" t="s">
        <v>9</v>
      </c>
      <c r="E273" s="157">
        <v>2002</v>
      </c>
      <c r="F273" s="157">
        <v>113</v>
      </c>
      <c r="G273" s="157">
        <v>1137.9951923076924</v>
      </c>
      <c r="H273" s="157" t="s">
        <v>619</v>
      </c>
      <c r="I273" s="157">
        <f t="shared" si="68"/>
        <v>175</v>
      </c>
      <c r="J273" s="157">
        <f>IF(D273="Electric","--",IF(D273="Diesel",VLOOKUP(C273,[2]ORDLF!A:B,2,FALSE),""))</f>
        <v>0.36</v>
      </c>
      <c r="K273" s="157" t="str">
        <f>IF(D273="Electric","--",IF(D273="Gasoline",VLOOKUP(C273,LSILF!A:C,3,FALSE),""))</f>
        <v/>
      </c>
      <c r="L273" s="158">
        <f t="shared" si="67"/>
        <v>0.36</v>
      </c>
      <c r="M273" s="157" cm="1">
        <f t="array" ref="M273">IF(D273="Electric","--",IF(D273="Diesel",_xlfn._xlws.FILTER(DIESCH[CH Cap],(DIESCH[HP Bin]=I273)),""))</f>
        <v>12000</v>
      </c>
      <c r="N273" s="157" t="str" cm="1">
        <f t="array" ref="N273">IF(D273="Electric","--",IF(D273="Gasoline",_xlfn._xlws.FILTER(LSICH[CH Cap],(LSICH[Fuel Type]=D273)*(LSICH[MY]=E273)),""))</f>
        <v/>
      </c>
      <c r="O273" s="157">
        <f t="shared" si="69"/>
        <v>12000</v>
      </c>
      <c r="P273" s="157">
        <f t="shared" si="70"/>
        <v>17069.927884615387</v>
      </c>
      <c r="Q273" s="157" cm="1">
        <f t="array" ref="Q273">IF(D273="Electric","--",IF(D273="Diesel",_xlfn._xlws.FILTER(ORDEF[HC-ZH (g/hp-hr)],(ORDEF[HP]=I273)*(ORDEF[Model_Year]=E273)),""))</f>
        <v>0.68</v>
      </c>
      <c r="R273" s="157" t="str" cm="1">
        <f t="array" ref="R273">IF(D273="Electric","--",IF(D273="Gasoline",_xlfn._xlws.FILTER(LSIEF[HC-ZH (g/hp-hr)],(LSIEF[Fuel]=D273)*(LSIEF[HP Bin]=I273)*(LSIEF[Model Year]=E273)),""))</f>
        <v/>
      </c>
      <c r="S273" s="158">
        <f t="shared" si="71"/>
        <v>0.68</v>
      </c>
      <c r="T273" s="159" cm="1">
        <f t="array" ref="T273">IF(D273="Electric","--",IF(D273="Diesel",_xlfn._xlws.FILTER(ORDEF[HCDR],(ORDEF[HP]=I273)*(ORDEF[Model_Year]=E273),),""))</f>
        <v>3.15E-5</v>
      </c>
      <c r="U273" s="159" t="str" cm="1">
        <f t="array" ref="U273">IF(D273="Electric","--",IF(D273="Gasoline",_xlfn._xlws.FILTER(LSIEF[HC DR],(LSIEF[Fuel]=D273)*(LSIEF[HP Bin]=I273)*(LSIEF[Model Year]=E273)),""))</f>
        <v/>
      </c>
      <c r="V273" s="159">
        <f t="shared" si="72"/>
        <v>3.15E-5</v>
      </c>
      <c r="W273" s="158" cm="1">
        <f t="array" ref="W273">IF(D273="Electric","--",IF(D273="Diesel",_xlfn._xlws.FILTER(ORDEF[NOXzh],(ORDEF[HP]=I273)*(ORDEF[Model_Year]=E273)),""))</f>
        <v>5.4404199999999996</v>
      </c>
      <c r="X273" s="158" t="str" cm="1">
        <f t="array" ref="X273">IF(D273="Electric","--",IF(D273="Gasoline",_xlfn._xlws.FILTER(LSIEF[NOX-ZH (g/hp-hr)],(LSIEF[Fuel]=D273)*(LSIEF[HP Bin]=I273)*(LSIEF[Model Year]=E273)),""))</f>
        <v/>
      </c>
      <c r="Y273" s="158">
        <f t="shared" si="73"/>
        <v>5.4404199999999996</v>
      </c>
      <c r="Z273" s="159" cm="1">
        <f t="array" ref="Z273">IF(D273="Electric","--",IF(D273="Diesel",_xlfn._xlws.FILTER(ORDEF[NOXdr],(ORDEF[HP]=I273)*(ORDEF[Model_Year]=E273)),""))</f>
        <v>1.26E-4</v>
      </c>
      <c r="AA273" s="159" t="str" cm="1">
        <f t="array" ref="AA273">IF(E273="Electric","--",IF(D273="Gasoline",_xlfn._xlws.FILTER(LSIEF[NOX DR],(LSIEF[Fuel]=D273)*(LSIEF[HP Bin]=I273)*(LSIEF[Model Year]=E273)),""))</f>
        <v/>
      </c>
      <c r="AB273" s="159">
        <f t="shared" si="74"/>
        <v>1.26E-4</v>
      </c>
      <c r="AC273" s="158" cm="1">
        <f t="array" ref="AC273">IF(D273="Electric","--",IF(D273="Diesel",_xlfn._xlws.FILTER(DFCF[Fuel_HC],(DFCF[MY]=E273)),""))</f>
        <v>0.9</v>
      </c>
      <c r="AD273" s="158" t="str" cm="1">
        <f t="array" ref="AD273">IF(D273="Electric","--",IF(D273="Gasoline",_xlfn._xlws.FILTER(GFCF[Fuel_HC],(GFCF[MY]=E273)),""))</f>
        <v/>
      </c>
      <c r="AE273" s="158">
        <f t="shared" si="75"/>
        <v>0.9</v>
      </c>
      <c r="AF273" s="157" cm="1">
        <f t="array" ref="AF273">IF(D273="Electric","--",IF(D273="Diesel",_xlfn._xlws.FILTER(DFCF[Fuel_NOX],(DFCF[MY]=E273)),""))</f>
        <v>0.93</v>
      </c>
      <c r="AG273" s="157" t="str" cm="1">
        <f t="array" ref="AG273">IF(D273="Electric","--",IF(D273="Gasoline",_xlfn._xlws.FILTER(GFCF[Fuel_NOX],(GFCF[MY]=E273)),""))</f>
        <v/>
      </c>
      <c r="AH273" s="157">
        <f t="shared" si="76"/>
        <v>0.93</v>
      </c>
      <c r="AI273" s="158">
        <f t="shared" si="77"/>
        <v>0.95220000000000005</v>
      </c>
      <c r="AJ273" s="158">
        <f t="shared" si="78"/>
        <v>6.4657506000000007</v>
      </c>
      <c r="AK273" s="158">
        <f t="shared" si="79"/>
        <v>97.181546990426327</v>
      </c>
      <c r="AL273" s="158">
        <f t="shared" si="80"/>
        <v>659.89460802591611</v>
      </c>
      <c r="AM273" s="158">
        <f t="shared" si="81"/>
        <v>4.8590773495213166E-2</v>
      </c>
      <c r="AN273" s="158">
        <f t="shared" si="82"/>
        <v>0.32994730401295808</v>
      </c>
      <c r="AO273" s="158">
        <f t="shared" si="83"/>
        <v>5.879483592920793E-2</v>
      </c>
      <c r="AP273" s="157"/>
      <c r="AS273" s="44"/>
    </row>
    <row r="274" spans="1:45" s="47" customFormat="1" x14ac:dyDescent="0.35">
      <c r="A274" s="157">
        <v>273</v>
      </c>
      <c r="B274" s="157">
        <v>4634</v>
      </c>
      <c r="C274" s="157" t="s">
        <v>205</v>
      </c>
      <c r="D274" s="157" t="s">
        <v>9</v>
      </c>
      <c r="E274" s="157">
        <v>2002</v>
      </c>
      <c r="F274" s="157">
        <v>113</v>
      </c>
      <c r="G274" s="157">
        <v>1137.9951923076924</v>
      </c>
      <c r="H274" s="157" t="s">
        <v>619</v>
      </c>
      <c r="I274" s="157">
        <f t="shared" si="68"/>
        <v>175</v>
      </c>
      <c r="J274" s="157">
        <f>IF(D274="Electric","--",IF(D274="Diesel",VLOOKUP(C274,[2]ORDLF!A:B,2,FALSE),""))</f>
        <v>0.36</v>
      </c>
      <c r="K274" s="157" t="str">
        <f>IF(D274="Electric","--",IF(D274="Gasoline",VLOOKUP(C274,LSILF!A:C,3,FALSE),""))</f>
        <v/>
      </c>
      <c r="L274" s="158">
        <f t="shared" si="67"/>
        <v>0.36</v>
      </c>
      <c r="M274" s="157" cm="1">
        <f t="array" ref="M274">IF(D274="Electric","--",IF(D274="Diesel",_xlfn._xlws.FILTER(DIESCH[CH Cap],(DIESCH[HP Bin]=I274)),""))</f>
        <v>12000</v>
      </c>
      <c r="N274" s="157" t="str" cm="1">
        <f t="array" ref="N274">IF(D274="Electric","--",IF(D274="Gasoline",_xlfn._xlws.FILTER(LSICH[CH Cap],(LSICH[Fuel Type]=D274)*(LSICH[MY]=E274)),""))</f>
        <v/>
      </c>
      <c r="O274" s="157">
        <f t="shared" si="69"/>
        <v>12000</v>
      </c>
      <c r="P274" s="157">
        <f t="shared" si="70"/>
        <v>17069.927884615387</v>
      </c>
      <c r="Q274" s="157" cm="1">
        <f t="array" ref="Q274">IF(D274="Electric","--",IF(D274="Diesel",_xlfn._xlws.FILTER(ORDEF[HC-ZH (g/hp-hr)],(ORDEF[HP]=I274)*(ORDEF[Model_Year]=E274)),""))</f>
        <v>0.68</v>
      </c>
      <c r="R274" s="157" t="str" cm="1">
        <f t="array" ref="R274">IF(D274="Electric","--",IF(D274="Gasoline",_xlfn._xlws.FILTER(LSIEF[HC-ZH (g/hp-hr)],(LSIEF[Fuel]=D274)*(LSIEF[HP Bin]=I274)*(LSIEF[Model Year]=E274)),""))</f>
        <v/>
      </c>
      <c r="S274" s="158">
        <f t="shared" si="71"/>
        <v>0.68</v>
      </c>
      <c r="T274" s="159" cm="1">
        <f t="array" ref="T274">IF(D274="Electric","--",IF(D274="Diesel",_xlfn._xlws.FILTER(ORDEF[HCDR],(ORDEF[HP]=I274)*(ORDEF[Model_Year]=E274),),""))</f>
        <v>3.15E-5</v>
      </c>
      <c r="U274" s="159" t="str" cm="1">
        <f t="array" ref="U274">IF(D274="Electric","--",IF(D274="Gasoline",_xlfn._xlws.FILTER(LSIEF[HC DR],(LSIEF[Fuel]=D274)*(LSIEF[HP Bin]=I274)*(LSIEF[Model Year]=E274)),""))</f>
        <v/>
      </c>
      <c r="V274" s="159">
        <f t="shared" si="72"/>
        <v>3.15E-5</v>
      </c>
      <c r="W274" s="158" cm="1">
        <f t="array" ref="W274">IF(D274="Electric","--",IF(D274="Diesel",_xlfn._xlws.FILTER(ORDEF[NOXzh],(ORDEF[HP]=I274)*(ORDEF[Model_Year]=E274)),""))</f>
        <v>5.4404199999999996</v>
      </c>
      <c r="X274" s="158" t="str" cm="1">
        <f t="array" ref="X274">IF(D274="Electric","--",IF(D274="Gasoline",_xlfn._xlws.FILTER(LSIEF[NOX-ZH (g/hp-hr)],(LSIEF[Fuel]=D274)*(LSIEF[HP Bin]=I274)*(LSIEF[Model Year]=E274)),""))</f>
        <v/>
      </c>
      <c r="Y274" s="158">
        <f t="shared" si="73"/>
        <v>5.4404199999999996</v>
      </c>
      <c r="Z274" s="159" cm="1">
        <f t="array" ref="Z274">IF(D274="Electric","--",IF(D274="Diesel",_xlfn._xlws.FILTER(ORDEF[NOXdr],(ORDEF[HP]=I274)*(ORDEF[Model_Year]=E274)),""))</f>
        <v>1.26E-4</v>
      </c>
      <c r="AA274" s="159" t="str" cm="1">
        <f t="array" ref="AA274">IF(E274="Electric","--",IF(D274="Gasoline",_xlfn._xlws.FILTER(LSIEF[NOX DR],(LSIEF[Fuel]=D274)*(LSIEF[HP Bin]=I274)*(LSIEF[Model Year]=E274)),""))</f>
        <v/>
      </c>
      <c r="AB274" s="159">
        <f t="shared" si="74"/>
        <v>1.26E-4</v>
      </c>
      <c r="AC274" s="158" cm="1">
        <f t="array" ref="AC274">IF(D274="Electric","--",IF(D274="Diesel",_xlfn._xlws.FILTER(DFCF[Fuel_HC],(DFCF[MY]=E274)),""))</f>
        <v>0.9</v>
      </c>
      <c r="AD274" s="158" t="str" cm="1">
        <f t="array" ref="AD274">IF(D274="Electric","--",IF(D274="Gasoline",_xlfn._xlws.FILTER(GFCF[Fuel_HC],(GFCF[MY]=E274)),""))</f>
        <v/>
      </c>
      <c r="AE274" s="158">
        <f t="shared" si="75"/>
        <v>0.9</v>
      </c>
      <c r="AF274" s="157" cm="1">
        <f t="array" ref="AF274">IF(D274="Electric","--",IF(D274="Diesel",_xlfn._xlws.FILTER(DFCF[Fuel_NOX],(DFCF[MY]=E274)),""))</f>
        <v>0.93</v>
      </c>
      <c r="AG274" s="157" t="str" cm="1">
        <f t="array" ref="AG274">IF(D274="Electric","--",IF(D274="Gasoline",_xlfn._xlws.FILTER(GFCF[Fuel_NOX],(GFCF[MY]=E274)),""))</f>
        <v/>
      </c>
      <c r="AH274" s="157">
        <f t="shared" si="76"/>
        <v>0.93</v>
      </c>
      <c r="AI274" s="158">
        <f t="shared" si="77"/>
        <v>0.95220000000000005</v>
      </c>
      <c r="AJ274" s="158">
        <f t="shared" si="78"/>
        <v>6.4657506000000007</v>
      </c>
      <c r="AK274" s="158">
        <f t="shared" si="79"/>
        <v>97.181546990426327</v>
      </c>
      <c r="AL274" s="158">
        <f t="shared" si="80"/>
        <v>659.89460802591611</v>
      </c>
      <c r="AM274" s="158">
        <f t="shared" si="81"/>
        <v>4.8590773495213166E-2</v>
      </c>
      <c r="AN274" s="158">
        <f t="shared" si="82"/>
        <v>0.32994730401295808</v>
      </c>
      <c r="AO274" s="158">
        <f t="shared" si="83"/>
        <v>5.879483592920793E-2</v>
      </c>
      <c r="AP274" s="157"/>
      <c r="AS274" s="44"/>
    </row>
    <row r="275" spans="1:45" s="47" customFormat="1" x14ac:dyDescent="0.35">
      <c r="A275" s="157">
        <v>274</v>
      </c>
      <c r="B275" s="157" t="s">
        <v>207</v>
      </c>
      <c r="C275" s="157" t="s">
        <v>205</v>
      </c>
      <c r="D275" s="157" t="s">
        <v>9</v>
      </c>
      <c r="E275" s="157">
        <v>2002</v>
      </c>
      <c r="F275" s="157">
        <v>113</v>
      </c>
      <c r="G275" s="157">
        <v>1137.9951923076924</v>
      </c>
      <c r="H275" s="157" t="s">
        <v>619</v>
      </c>
      <c r="I275" s="157">
        <f t="shared" si="68"/>
        <v>175</v>
      </c>
      <c r="J275" s="157">
        <f>IF(D275="Electric","--",IF(D275="Diesel",VLOOKUP(C275,[2]ORDLF!A:B,2,FALSE),""))</f>
        <v>0.36</v>
      </c>
      <c r="K275" s="157" t="str">
        <f>IF(D275="Electric","--",IF(D275="Gasoline",VLOOKUP(C275,LSILF!A:C,3,FALSE),""))</f>
        <v/>
      </c>
      <c r="L275" s="158">
        <f t="shared" si="67"/>
        <v>0.36</v>
      </c>
      <c r="M275" s="157" cm="1">
        <f t="array" ref="M275">IF(D275="Electric","--",IF(D275="Diesel",_xlfn._xlws.FILTER(DIESCH[CH Cap],(DIESCH[HP Bin]=I275)),""))</f>
        <v>12000</v>
      </c>
      <c r="N275" s="157" t="str" cm="1">
        <f t="array" ref="N275">IF(D275="Electric","--",IF(D275="Gasoline",_xlfn._xlws.FILTER(LSICH[CH Cap],(LSICH[Fuel Type]=D275)*(LSICH[MY]=E275)),""))</f>
        <v/>
      </c>
      <c r="O275" s="157">
        <f t="shared" si="69"/>
        <v>12000</v>
      </c>
      <c r="P275" s="157">
        <f t="shared" si="70"/>
        <v>17069.927884615387</v>
      </c>
      <c r="Q275" s="157" cm="1">
        <f t="array" ref="Q275">IF(D275="Electric","--",IF(D275="Diesel",_xlfn._xlws.FILTER(ORDEF[HC-ZH (g/hp-hr)],(ORDEF[HP]=I275)*(ORDEF[Model_Year]=E275)),""))</f>
        <v>0.68</v>
      </c>
      <c r="R275" s="157" t="str" cm="1">
        <f t="array" ref="R275">IF(D275="Electric","--",IF(D275="Gasoline",_xlfn._xlws.FILTER(LSIEF[HC-ZH (g/hp-hr)],(LSIEF[Fuel]=D275)*(LSIEF[HP Bin]=I275)*(LSIEF[Model Year]=E275)),""))</f>
        <v/>
      </c>
      <c r="S275" s="158">
        <f t="shared" si="71"/>
        <v>0.68</v>
      </c>
      <c r="T275" s="159" cm="1">
        <f t="array" ref="T275">IF(D275="Electric","--",IF(D275="Diesel",_xlfn._xlws.FILTER(ORDEF[HCDR],(ORDEF[HP]=I275)*(ORDEF[Model_Year]=E275),),""))</f>
        <v>3.15E-5</v>
      </c>
      <c r="U275" s="159" t="str" cm="1">
        <f t="array" ref="U275">IF(D275="Electric","--",IF(D275="Gasoline",_xlfn._xlws.FILTER(LSIEF[HC DR],(LSIEF[Fuel]=D275)*(LSIEF[HP Bin]=I275)*(LSIEF[Model Year]=E275)),""))</f>
        <v/>
      </c>
      <c r="V275" s="159">
        <f t="shared" si="72"/>
        <v>3.15E-5</v>
      </c>
      <c r="W275" s="158" cm="1">
        <f t="array" ref="W275">IF(D275="Electric","--",IF(D275="Diesel",_xlfn._xlws.FILTER(ORDEF[NOXzh],(ORDEF[HP]=I275)*(ORDEF[Model_Year]=E275)),""))</f>
        <v>5.4404199999999996</v>
      </c>
      <c r="X275" s="158" t="str" cm="1">
        <f t="array" ref="X275">IF(D275="Electric","--",IF(D275="Gasoline",_xlfn._xlws.FILTER(LSIEF[NOX-ZH (g/hp-hr)],(LSIEF[Fuel]=D275)*(LSIEF[HP Bin]=I275)*(LSIEF[Model Year]=E275)),""))</f>
        <v/>
      </c>
      <c r="Y275" s="158">
        <f t="shared" si="73"/>
        <v>5.4404199999999996</v>
      </c>
      <c r="Z275" s="159" cm="1">
        <f t="array" ref="Z275">IF(D275="Electric","--",IF(D275="Diesel",_xlfn._xlws.FILTER(ORDEF[NOXdr],(ORDEF[HP]=I275)*(ORDEF[Model_Year]=E275)),""))</f>
        <v>1.26E-4</v>
      </c>
      <c r="AA275" s="159" t="str" cm="1">
        <f t="array" ref="AA275">IF(E275="Electric","--",IF(D275="Gasoline",_xlfn._xlws.FILTER(LSIEF[NOX DR],(LSIEF[Fuel]=D275)*(LSIEF[HP Bin]=I275)*(LSIEF[Model Year]=E275)),""))</f>
        <v/>
      </c>
      <c r="AB275" s="159">
        <f t="shared" si="74"/>
        <v>1.26E-4</v>
      </c>
      <c r="AC275" s="158" cm="1">
        <f t="array" ref="AC275">IF(D275="Electric","--",IF(D275="Diesel",_xlfn._xlws.FILTER(DFCF[Fuel_HC],(DFCF[MY]=E275)),""))</f>
        <v>0.9</v>
      </c>
      <c r="AD275" s="158" t="str" cm="1">
        <f t="array" ref="AD275">IF(D275="Electric","--",IF(D275="Gasoline",_xlfn._xlws.FILTER(GFCF[Fuel_HC],(GFCF[MY]=E275)),""))</f>
        <v/>
      </c>
      <c r="AE275" s="158">
        <f t="shared" si="75"/>
        <v>0.9</v>
      </c>
      <c r="AF275" s="157" cm="1">
        <f t="array" ref="AF275">IF(D275="Electric","--",IF(D275="Diesel",_xlfn._xlws.FILTER(DFCF[Fuel_NOX],(DFCF[MY]=E275)),""))</f>
        <v>0.93</v>
      </c>
      <c r="AG275" s="157" t="str" cm="1">
        <f t="array" ref="AG275">IF(D275="Electric","--",IF(D275="Gasoline",_xlfn._xlws.FILTER(GFCF[Fuel_NOX],(GFCF[MY]=E275)),""))</f>
        <v/>
      </c>
      <c r="AH275" s="157">
        <f t="shared" si="76"/>
        <v>0.93</v>
      </c>
      <c r="AI275" s="158">
        <f t="shared" si="77"/>
        <v>0.95220000000000005</v>
      </c>
      <c r="AJ275" s="158">
        <f t="shared" si="78"/>
        <v>6.4657506000000007</v>
      </c>
      <c r="AK275" s="158">
        <f t="shared" si="79"/>
        <v>97.181546990426327</v>
      </c>
      <c r="AL275" s="158">
        <f t="shared" si="80"/>
        <v>659.89460802591611</v>
      </c>
      <c r="AM275" s="158">
        <f t="shared" si="81"/>
        <v>4.8590773495213166E-2</v>
      </c>
      <c r="AN275" s="158">
        <f t="shared" si="82"/>
        <v>0.32994730401295808</v>
      </c>
      <c r="AO275" s="158">
        <f t="shared" si="83"/>
        <v>5.879483592920793E-2</v>
      </c>
      <c r="AP275" s="157"/>
      <c r="AS275" s="44"/>
    </row>
    <row r="276" spans="1:45" s="47" customFormat="1" x14ac:dyDescent="0.35">
      <c r="A276" s="157">
        <v>275</v>
      </c>
      <c r="B276" s="157" t="s">
        <v>208</v>
      </c>
      <c r="C276" s="157" t="s">
        <v>205</v>
      </c>
      <c r="D276" s="157" t="s">
        <v>49</v>
      </c>
      <c r="E276" s="157">
        <v>2007</v>
      </c>
      <c r="F276" s="157">
        <v>101</v>
      </c>
      <c r="G276" s="157">
        <v>677</v>
      </c>
      <c r="H276" s="157"/>
      <c r="I276" s="157">
        <f t="shared" si="68"/>
        <v>175</v>
      </c>
      <c r="J276" s="157" t="str">
        <f>IF(D276="Electric","--",IF(D276="Diesel",VLOOKUP(C276,[2]ORDLF!A:B,2,FALSE),""))</f>
        <v>--</v>
      </c>
      <c r="K276" s="157" t="str">
        <f>IF(D276="Electric","--",IF(D276="Gasoline",VLOOKUP(C276,LSILF!A:C,3,FALSE),""))</f>
        <v>--</v>
      </c>
      <c r="L276" s="158">
        <f t="shared" si="67"/>
        <v>0</v>
      </c>
      <c r="M276" s="157" t="str" cm="1">
        <f t="array" ref="M276">IF(D276="Electric","--",IF(D276="Diesel",_xlfn._xlws.FILTER(DIESCH[CH Cap],(DIESCH[HP Bin]=I276)),""))</f>
        <v>--</v>
      </c>
      <c r="N276" s="157" t="str" cm="1">
        <f t="array" ref="N276">IF(D276="Electric","--",IF(D276="Gasoline",_xlfn._xlws.FILTER(LSICH[CH Cap],(LSICH[Fuel Type]=D276)*(LSICH[MY]=E276)),""))</f>
        <v>--</v>
      </c>
      <c r="O276" s="157">
        <f t="shared" si="69"/>
        <v>0</v>
      </c>
      <c r="P276" s="157">
        <f t="shared" si="70"/>
        <v>6770</v>
      </c>
      <c r="Q276" s="157" t="str" cm="1">
        <f t="array" ref="Q276">IF(D276="Electric","--",IF(D276="Diesel",_xlfn._xlws.FILTER(ORDEF[HC-ZH (g/hp-hr)],(ORDEF[HP]=I276)*(ORDEF[Model_Year]=E276)),""))</f>
        <v>--</v>
      </c>
      <c r="R276" s="157" t="str" cm="1">
        <f t="array" ref="R276">IF(D276="Electric","--",IF(D276="Gasoline",_xlfn._xlws.FILTER(LSIEF[HC-ZH (g/hp-hr)],(LSIEF[Fuel]=D276)*(LSIEF[HP Bin]=I276)*(LSIEF[Model Year]=E276)),""))</f>
        <v>--</v>
      </c>
      <c r="S276" s="158">
        <f t="shared" si="71"/>
        <v>0</v>
      </c>
      <c r="T276" s="159" t="str" cm="1">
        <f t="array" ref="T276">IF(D276="Electric","--",IF(D276="Diesel",_xlfn._xlws.FILTER(ORDEF[HCDR],(ORDEF[HP]=I276)*(ORDEF[Model_Year]=E276),),""))</f>
        <v>--</v>
      </c>
      <c r="U276" s="159" t="str" cm="1">
        <f t="array" ref="U276">IF(D276="Electric","--",IF(D276="Gasoline",_xlfn._xlws.FILTER(LSIEF[HC DR],(LSIEF[Fuel]=D276)*(LSIEF[HP Bin]=I276)*(LSIEF[Model Year]=E276)),""))</f>
        <v>--</v>
      </c>
      <c r="V276" s="159">
        <f t="shared" si="72"/>
        <v>0</v>
      </c>
      <c r="W276" s="158" t="str" cm="1">
        <f t="array" ref="W276">IF(D276="Electric","--",IF(D276="Diesel",_xlfn._xlws.FILTER(ORDEF[NOXzh],(ORDEF[HP]=I276)*(ORDEF[Model_Year]=E276)),""))</f>
        <v>--</v>
      </c>
      <c r="X276" s="158" t="str" cm="1">
        <f t="array" ref="X276">IF(D276="Electric","--",IF(D276="Gasoline",_xlfn._xlws.FILTER(LSIEF[NOX-ZH (g/hp-hr)],(LSIEF[Fuel]=D276)*(LSIEF[HP Bin]=I276)*(LSIEF[Model Year]=E276)),""))</f>
        <v>--</v>
      </c>
      <c r="Y276" s="158">
        <f t="shared" si="73"/>
        <v>0</v>
      </c>
      <c r="Z276" s="159" t="str" cm="1">
        <f t="array" ref="Z276">IF(D276="Electric","--",IF(D276="Diesel",_xlfn._xlws.FILTER(ORDEF[NOXdr],(ORDEF[HP]=I276)*(ORDEF[Model_Year]=E276)),""))</f>
        <v>--</v>
      </c>
      <c r="AA276" s="159" t="str" cm="1">
        <f t="array" ref="AA276">IF(E276="Electric","--",IF(D276="Gasoline",_xlfn._xlws.FILTER(LSIEF[NOX DR],(LSIEF[Fuel]=D276)*(LSIEF[HP Bin]=I276)*(LSIEF[Model Year]=E276)),""))</f>
        <v/>
      </c>
      <c r="AB276" s="159">
        <f t="shared" si="74"/>
        <v>0</v>
      </c>
      <c r="AC276" s="158" t="str" cm="1">
        <f t="array" ref="AC276">IF(D276="Electric","--",IF(D276="Diesel",_xlfn._xlws.FILTER(DFCF[Fuel_HC],(DFCF[MY]=E276)),""))</f>
        <v>--</v>
      </c>
      <c r="AD276" s="158" t="str" cm="1">
        <f t="array" ref="AD276">IF(D276="Electric","--",IF(D276="Gasoline",_xlfn._xlws.FILTER(GFCF[Fuel_HC],(GFCF[MY]=E276)),""))</f>
        <v>--</v>
      </c>
      <c r="AE276" s="158">
        <f t="shared" si="75"/>
        <v>0</v>
      </c>
      <c r="AF276" s="157" t="str" cm="1">
        <f t="array" ref="AF276">IF(D276="Electric","--",IF(D276="Diesel",_xlfn._xlws.FILTER(DFCF[Fuel_NOX],(DFCF[MY]=E276)),""))</f>
        <v>--</v>
      </c>
      <c r="AG276" s="157" t="str" cm="1">
        <f t="array" ref="AG276">IF(D276="Electric","--",IF(D276="Gasoline",_xlfn._xlws.FILTER(GFCF[Fuel_NOX],(GFCF[MY]=E276)),""))</f>
        <v>--</v>
      </c>
      <c r="AH276" s="157">
        <f t="shared" si="76"/>
        <v>0</v>
      </c>
      <c r="AI276" s="158">
        <f t="shared" si="77"/>
        <v>0</v>
      </c>
      <c r="AJ276" s="158">
        <f t="shared" si="78"/>
        <v>0</v>
      </c>
      <c r="AK276" s="158" t="str">
        <f t="shared" si="79"/>
        <v>--</v>
      </c>
      <c r="AL276" s="158" t="str">
        <f t="shared" si="80"/>
        <v>--</v>
      </c>
      <c r="AM276" s="158" t="str">
        <f t="shared" si="81"/>
        <v>--</v>
      </c>
      <c r="AN276" s="158" t="str">
        <f t="shared" si="82"/>
        <v>--</v>
      </c>
      <c r="AO276" s="158" t="str">
        <f t="shared" si="83"/>
        <v>--</v>
      </c>
      <c r="AP276" s="157"/>
      <c r="AS276" s="44"/>
    </row>
    <row r="277" spans="1:45" s="47" customFormat="1" x14ac:dyDescent="0.35">
      <c r="A277" s="157">
        <v>276</v>
      </c>
      <c r="B277" s="157" t="s">
        <v>209</v>
      </c>
      <c r="C277" s="157" t="s">
        <v>205</v>
      </c>
      <c r="D277" s="157" t="s">
        <v>9</v>
      </c>
      <c r="E277" s="157">
        <v>2007</v>
      </c>
      <c r="F277" s="157">
        <v>67</v>
      </c>
      <c r="G277" s="157">
        <v>1137.9951923076924</v>
      </c>
      <c r="H277" s="157" t="s">
        <v>620</v>
      </c>
      <c r="I277" s="157">
        <f t="shared" si="68"/>
        <v>75</v>
      </c>
      <c r="J277" s="157">
        <f>IF(D277="Electric","--",IF(D277="Diesel",VLOOKUP(C277,[2]ORDLF!A:B,2,FALSE),""))</f>
        <v>0.36</v>
      </c>
      <c r="K277" s="157" t="str">
        <f>IF(D277="Electric","--",IF(D277="Gasoline",VLOOKUP(C277,LSILF!A:C,3,FALSE),""))</f>
        <v/>
      </c>
      <c r="L277" s="158">
        <f t="shared" si="67"/>
        <v>0.36</v>
      </c>
      <c r="M277" s="157" cm="1">
        <f t="array" ref="M277">IF(D277="Electric","--",IF(D277="Diesel",_xlfn._xlws.FILTER(DIESCH[CH Cap],(DIESCH[HP Bin]=I277)),""))</f>
        <v>12000</v>
      </c>
      <c r="N277" s="157" t="str" cm="1">
        <f t="array" ref="N277">IF(D277="Electric","--",IF(D277="Gasoline",_xlfn._xlws.FILTER(LSICH[CH Cap],(LSICH[Fuel Type]=D277)*(LSICH[MY]=E277)),""))</f>
        <v/>
      </c>
      <c r="O277" s="157">
        <f t="shared" si="69"/>
        <v>12000</v>
      </c>
      <c r="P277" s="157">
        <f t="shared" si="70"/>
        <v>11379.951923076924</v>
      </c>
      <c r="Q277" s="157" cm="1">
        <f t="array" ref="Q277">IF(D277="Electric","--",IF(D277="Diesel",_xlfn._xlws.FILTER(ORDEF[HC-ZH (g/hp-hr)],(ORDEF[HP]=I277)*(ORDEF[Model_Year]=E277)),""))</f>
        <v>0.19</v>
      </c>
      <c r="R277" s="157" t="str" cm="1">
        <f t="array" ref="R277">IF(D277="Electric","--",IF(D277="Gasoline",_xlfn._xlws.FILTER(LSIEF[HC-ZH (g/hp-hr)],(LSIEF[Fuel]=D277)*(LSIEF[HP Bin]=I277)*(LSIEF[Model Year]=E277)),""))</f>
        <v/>
      </c>
      <c r="S277" s="158">
        <f t="shared" si="71"/>
        <v>0.19</v>
      </c>
      <c r="T277" s="159" cm="1">
        <f t="array" ref="T277">IF(D277="Electric","--",IF(D277="Diesel",_xlfn._xlws.FILTER(ORDEF[HCDR],(ORDEF[HP]=I277)*(ORDEF[Model_Year]=E277),),""))</f>
        <v>2.7100000000000001E-5</v>
      </c>
      <c r="U277" s="159" t="str" cm="1">
        <f t="array" ref="U277">IF(D277="Electric","--",IF(D277="Gasoline",_xlfn._xlws.FILTER(LSIEF[HC DR],(LSIEF[Fuel]=D277)*(LSIEF[HP Bin]=I277)*(LSIEF[Model Year]=E277)),""))</f>
        <v/>
      </c>
      <c r="V277" s="159">
        <f t="shared" si="72"/>
        <v>2.7100000000000001E-5</v>
      </c>
      <c r="W277" s="158" cm="1">
        <f t="array" ref="W277">IF(D277="Electric","--",IF(D277="Diesel",_xlfn._xlws.FILTER(ORDEF[NOXzh],(ORDEF[HP]=I277)*(ORDEF[Model_Year]=E277)),""))</f>
        <v>4.0765969999999996</v>
      </c>
      <c r="X277" s="158" t="str" cm="1">
        <f t="array" ref="X277">IF(D277="Electric","--",IF(D277="Gasoline",_xlfn._xlws.FILTER(LSIEF[NOX-ZH (g/hp-hr)],(LSIEF[Fuel]=D277)*(LSIEF[HP Bin]=I277)*(LSIEF[Model Year]=E277)),""))</f>
        <v/>
      </c>
      <c r="Y277" s="158">
        <f t="shared" si="73"/>
        <v>4.0765969999999996</v>
      </c>
      <c r="Z277" s="159" cm="1">
        <f t="array" ref="Z277">IF(D277="Electric","--",IF(D277="Diesel",_xlfn._xlws.FILTER(ORDEF[NOXdr],(ORDEF[HP]=I277)*(ORDEF[Model_Year]=E277)),""))</f>
        <v>6.0600000000000003E-5</v>
      </c>
      <c r="AA277" s="159" t="str" cm="1">
        <f t="array" ref="AA277">IF(E277="Electric","--",IF(D277="Gasoline",_xlfn._xlws.FILTER(LSIEF[NOX DR],(LSIEF[Fuel]=D277)*(LSIEF[HP Bin]=I277)*(LSIEF[Model Year]=E277)),""))</f>
        <v/>
      </c>
      <c r="AB277" s="159">
        <f t="shared" si="74"/>
        <v>6.0600000000000003E-5</v>
      </c>
      <c r="AC277" s="158" cm="1">
        <f t="array" ref="AC277">IF(D277="Electric","--",IF(D277="Diesel",_xlfn._xlws.FILTER(DFCF[Fuel_HC],(DFCF[MY]=E277)),""))</f>
        <v>0.9</v>
      </c>
      <c r="AD277" s="158" t="str" cm="1">
        <f t="array" ref="AD277">IF(D277="Electric","--",IF(D277="Gasoline",_xlfn._xlws.FILTER(GFCF[Fuel_HC],(GFCF[MY]=E277)),""))</f>
        <v/>
      </c>
      <c r="AE277" s="158">
        <f t="shared" si="75"/>
        <v>0.9</v>
      </c>
      <c r="AF277" s="157" cm="1">
        <f t="array" ref="AF277">IF(D277="Electric","--",IF(D277="Diesel",_xlfn._xlws.FILTER(DFCF[Fuel_NOX],(DFCF[MY]=E277)),""))</f>
        <v>0.95</v>
      </c>
      <c r="AG277" s="157" t="str" cm="1">
        <f t="array" ref="AG277">IF(D277="Electric","--",IF(D277="Gasoline",_xlfn._xlws.FILTER(GFCF[Fuel_NOX],(GFCF[MY]=E277)),""))</f>
        <v/>
      </c>
      <c r="AH277" s="157">
        <f t="shared" si="76"/>
        <v>0.95</v>
      </c>
      <c r="AI277" s="158">
        <f t="shared" si="77"/>
        <v>0.44855702740384618</v>
      </c>
      <c r="AJ277" s="158">
        <f t="shared" si="78"/>
        <v>4.5279109822115373</v>
      </c>
      <c r="AK277" s="158">
        <f t="shared" si="79"/>
        <v>27.143738032350786</v>
      </c>
      <c r="AL277" s="158">
        <f t="shared" si="80"/>
        <v>273.9995631019296</v>
      </c>
      <c r="AM277" s="158">
        <f t="shared" si="81"/>
        <v>1.3571869016175395E-2</v>
      </c>
      <c r="AN277" s="158">
        <f t="shared" si="82"/>
        <v>0.13699978155096482</v>
      </c>
      <c r="AO277" s="158">
        <f t="shared" si="83"/>
        <v>1.6421961509572227E-2</v>
      </c>
      <c r="AP277" s="157"/>
      <c r="AS277" s="44"/>
    </row>
    <row r="278" spans="1:45" s="47" customFormat="1" x14ac:dyDescent="0.35">
      <c r="A278" s="157">
        <v>277</v>
      </c>
      <c r="B278" s="157" t="s">
        <v>210</v>
      </c>
      <c r="C278" s="157" t="s">
        <v>205</v>
      </c>
      <c r="D278" s="157" t="s">
        <v>9</v>
      </c>
      <c r="E278" s="157">
        <v>2007</v>
      </c>
      <c r="F278" s="157">
        <v>67</v>
      </c>
      <c r="G278" s="157">
        <v>1137.9951923076924</v>
      </c>
      <c r="H278" s="157" t="s">
        <v>620</v>
      </c>
      <c r="I278" s="157">
        <f t="shared" si="68"/>
        <v>75</v>
      </c>
      <c r="J278" s="157">
        <f>IF(D278="Electric","--",IF(D278="Diesel",VLOOKUP(C278,[2]ORDLF!A:B,2,FALSE),""))</f>
        <v>0.36</v>
      </c>
      <c r="K278" s="157" t="str">
        <f>IF(D278="Electric","--",IF(D278="Gasoline",VLOOKUP(C278,LSILF!A:C,3,FALSE),""))</f>
        <v/>
      </c>
      <c r="L278" s="158">
        <f t="shared" si="67"/>
        <v>0.36</v>
      </c>
      <c r="M278" s="157" cm="1">
        <f t="array" ref="M278">IF(D278="Electric","--",IF(D278="Diesel",_xlfn._xlws.FILTER(DIESCH[CH Cap],(DIESCH[HP Bin]=I278)),""))</f>
        <v>12000</v>
      </c>
      <c r="N278" s="157" t="str" cm="1">
        <f t="array" ref="N278">IF(D278="Electric","--",IF(D278="Gasoline",_xlfn._xlws.FILTER(LSICH[CH Cap],(LSICH[Fuel Type]=D278)*(LSICH[MY]=E278)),""))</f>
        <v/>
      </c>
      <c r="O278" s="157">
        <f t="shared" si="69"/>
        <v>12000</v>
      </c>
      <c r="P278" s="157">
        <f t="shared" si="70"/>
        <v>11379.951923076924</v>
      </c>
      <c r="Q278" s="157" cm="1">
        <f t="array" ref="Q278">IF(D278="Electric","--",IF(D278="Diesel",_xlfn._xlws.FILTER(ORDEF[HC-ZH (g/hp-hr)],(ORDEF[HP]=I278)*(ORDEF[Model_Year]=E278)),""))</f>
        <v>0.19</v>
      </c>
      <c r="R278" s="157" t="str" cm="1">
        <f t="array" ref="R278">IF(D278="Electric","--",IF(D278="Gasoline",_xlfn._xlws.FILTER(LSIEF[HC-ZH (g/hp-hr)],(LSIEF[Fuel]=D278)*(LSIEF[HP Bin]=I278)*(LSIEF[Model Year]=E278)),""))</f>
        <v/>
      </c>
      <c r="S278" s="158">
        <f t="shared" si="71"/>
        <v>0.19</v>
      </c>
      <c r="T278" s="159" cm="1">
        <f t="array" ref="T278">IF(D278="Electric","--",IF(D278="Diesel",_xlfn._xlws.FILTER(ORDEF[HCDR],(ORDEF[HP]=I278)*(ORDEF[Model_Year]=E278),),""))</f>
        <v>2.7100000000000001E-5</v>
      </c>
      <c r="U278" s="159" t="str" cm="1">
        <f t="array" ref="U278">IF(D278="Electric","--",IF(D278="Gasoline",_xlfn._xlws.FILTER(LSIEF[HC DR],(LSIEF[Fuel]=D278)*(LSIEF[HP Bin]=I278)*(LSIEF[Model Year]=E278)),""))</f>
        <v/>
      </c>
      <c r="V278" s="159">
        <f t="shared" si="72"/>
        <v>2.7100000000000001E-5</v>
      </c>
      <c r="W278" s="158" cm="1">
        <f t="array" ref="W278">IF(D278="Electric","--",IF(D278="Diesel",_xlfn._xlws.FILTER(ORDEF[NOXzh],(ORDEF[HP]=I278)*(ORDEF[Model_Year]=E278)),""))</f>
        <v>4.0765969999999996</v>
      </c>
      <c r="X278" s="158" t="str" cm="1">
        <f t="array" ref="X278">IF(D278="Electric","--",IF(D278="Gasoline",_xlfn._xlws.FILTER(LSIEF[NOX-ZH (g/hp-hr)],(LSIEF[Fuel]=D278)*(LSIEF[HP Bin]=I278)*(LSIEF[Model Year]=E278)),""))</f>
        <v/>
      </c>
      <c r="Y278" s="158">
        <f t="shared" si="73"/>
        <v>4.0765969999999996</v>
      </c>
      <c r="Z278" s="159" cm="1">
        <f t="array" ref="Z278">IF(D278="Electric","--",IF(D278="Diesel",_xlfn._xlws.FILTER(ORDEF[NOXdr],(ORDEF[HP]=I278)*(ORDEF[Model_Year]=E278)),""))</f>
        <v>6.0600000000000003E-5</v>
      </c>
      <c r="AA278" s="159" t="str" cm="1">
        <f t="array" ref="AA278">IF(E278="Electric","--",IF(D278="Gasoline",_xlfn._xlws.FILTER(LSIEF[NOX DR],(LSIEF[Fuel]=D278)*(LSIEF[HP Bin]=I278)*(LSIEF[Model Year]=E278)),""))</f>
        <v/>
      </c>
      <c r="AB278" s="159">
        <f t="shared" si="74"/>
        <v>6.0600000000000003E-5</v>
      </c>
      <c r="AC278" s="158" cm="1">
        <f t="array" ref="AC278">IF(D278="Electric","--",IF(D278="Diesel",_xlfn._xlws.FILTER(DFCF[Fuel_HC],(DFCF[MY]=E278)),""))</f>
        <v>0.9</v>
      </c>
      <c r="AD278" s="158" t="str" cm="1">
        <f t="array" ref="AD278">IF(D278="Electric","--",IF(D278="Gasoline",_xlfn._xlws.FILTER(GFCF[Fuel_HC],(GFCF[MY]=E278)),""))</f>
        <v/>
      </c>
      <c r="AE278" s="158">
        <f t="shared" si="75"/>
        <v>0.9</v>
      </c>
      <c r="AF278" s="157" cm="1">
        <f t="array" ref="AF278">IF(D278="Electric","--",IF(D278="Diesel",_xlfn._xlws.FILTER(DFCF[Fuel_NOX],(DFCF[MY]=E278)),""))</f>
        <v>0.95</v>
      </c>
      <c r="AG278" s="157" t="str" cm="1">
        <f t="array" ref="AG278">IF(D278="Electric","--",IF(D278="Gasoline",_xlfn._xlws.FILTER(GFCF[Fuel_NOX],(GFCF[MY]=E278)),""))</f>
        <v/>
      </c>
      <c r="AH278" s="157">
        <f t="shared" si="76"/>
        <v>0.95</v>
      </c>
      <c r="AI278" s="158">
        <f t="shared" si="77"/>
        <v>0.44855702740384618</v>
      </c>
      <c r="AJ278" s="158">
        <f t="shared" si="78"/>
        <v>4.5279109822115373</v>
      </c>
      <c r="AK278" s="158">
        <f t="shared" si="79"/>
        <v>27.143738032350786</v>
      </c>
      <c r="AL278" s="158">
        <f t="shared" si="80"/>
        <v>273.9995631019296</v>
      </c>
      <c r="AM278" s="158">
        <f t="shared" si="81"/>
        <v>1.3571869016175395E-2</v>
      </c>
      <c r="AN278" s="158">
        <f t="shared" si="82"/>
        <v>0.13699978155096482</v>
      </c>
      <c r="AO278" s="158">
        <f t="shared" si="83"/>
        <v>1.6421961509572227E-2</v>
      </c>
      <c r="AP278" s="157"/>
      <c r="AS278" s="44"/>
    </row>
    <row r="279" spans="1:45" s="47" customFormat="1" x14ac:dyDescent="0.35">
      <c r="A279" s="157">
        <v>278</v>
      </c>
      <c r="B279" s="157" t="s">
        <v>211</v>
      </c>
      <c r="C279" s="157" t="s">
        <v>205</v>
      </c>
      <c r="D279" s="157" t="s">
        <v>49</v>
      </c>
      <c r="E279" s="157">
        <v>1992</v>
      </c>
      <c r="F279" s="157">
        <v>55</v>
      </c>
      <c r="G279" s="157">
        <v>1137.9951923076924</v>
      </c>
      <c r="H279" s="157"/>
      <c r="I279" s="157">
        <f t="shared" si="68"/>
        <v>75</v>
      </c>
      <c r="J279" s="157" t="str">
        <f>IF(D279="Electric","--",IF(D279="Diesel",VLOOKUP(C279,[2]ORDLF!A:B,2,FALSE),""))</f>
        <v>--</v>
      </c>
      <c r="K279" s="157" t="str">
        <f>IF(D279="Electric","--",IF(D279="Gasoline",VLOOKUP(C279,LSILF!A:C,3,FALSE),""))</f>
        <v>--</v>
      </c>
      <c r="L279" s="158">
        <f t="shared" si="67"/>
        <v>0</v>
      </c>
      <c r="M279" s="157" t="str" cm="1">
        <f t="array" ref="M279">IF(D279="Electric","--",IF(D279="Diesel",_xlfn._xlws.FILTER(DIESCH[CH Cap],(DIESCH[HP Bin]=I279)),""))</f>
        <v>--</v>
      </c>
      <c r="N279" s="157" t="str" cm="1">
        <f t="array" ref="N279">IF(D279="Electric","--",IF(D279="Gasoline",_xlfn._xlws.FILTER(LSICH[CH Cap],(LSICH[Fuel Type]=D279)*(LSICH[MY]=E279)),""))</f>
        <v>--</v>
      </c>
      <c r="O279" s="157">
        <f t="shared" si="69"/>
        <v>0</v>
      </c>
      <c r="P279" s="157">
        <f t="shared" si="70"/>
        <v>28449.879807692309</v>
      </c>
      <c r="Q279" s="157" t="str" cm="1">
        <f t="array" ref="Q279">IF(D279="Electric","--",IF(D279="Diesel",_xlfn._xlws.FILTER(ORDEF[HC-ZH (g/hp-hr)],(ORDEF[HP]=I279)*(ORDEF[Model_Year]=E279)),""))</f>
        <v>--</v>
      </c>
      <c r="R279" s="157" t="str" cm="1">
        <f t="array" ref="R279">IF(D279="Electric","--",IF(D279="Gasoline",_xlfn._xlws.FILTER(LSIEF[HC-ZH (g/hp-hr)],(LSIEF[Fuel]=D279)*(LSIEF[HP Bin]=I279)*(LSIEF[Model Year]=E279)),""))</f>
        <v>--</v>
      </c>
      <c r="S279" s="158">
        <f t="shared" si="71"/>
        <v>0</v>
      </c>
      <c r="T279" s="159" t="str" cm="1">
        <f t="array" ref="T279">IF(D279="Electric","--",IF(D279="Diesel",_xlfn._xlws.FILTER(ORDEF[HCDR],(ORDEF[HP]=I279)*(ORDEF[Model_Year]=E279),),""))</f>
        <v>--</v>
      </c>
      <c r="U279" s="159" t="str" cm="1">
        <f t="array" ref="U279">IF(D279="Electric","--",IF(D279="Gasoline",_xlfn._xlws.FILTER(LSIEF[HC DR],(LSIEF[Fuel]=D279)*(LSIEF[HP Bin]=I279)*(LSIEF[Model Year]=E279)),""))</f>
        <v>--</v>
      </c>
      <c r="V279" s="159">
        <f t="shared" si="72"/>
        <v>0</v>
      </c>
      <c r="W279" s="158" t="str" cm="1">
        <f t="array" ref="W279">IF(D279="Electric","--",IF(D279="Diesel",_xlfn._xlws.FILTER(ORDEF[NOXzh],(ORDEF[HP]=I279)*(ORDEF[Model_Year]=E279)),""))</f>
        <v>--</v>
      </c>
      <c r="X279" s="158" t="str" cm="1">
        <f t="array" ref="X279">IF(D279="Electric","--",IF(D279="Gasoline",_xlfn._xlws.FILTER(LSIEF[NOX-ZH (g/hp-hr)],(LSIEF[Fuel]=D279)*(LSIEF[HP Bin]=I279)*(LSIEF[Model Year]=E279)),""))</f>
        <v>--</v>
      </c>
      <c r="Y279" s="158">
        <f t="shared" si="73"/>
        <v>0</v>
      </c>
      <c r="Z279" s="159" t="str" cm="1">
        <f t="array" ref="Z279">IF(D279="Electric","--",IF(D279="Diesel",_xlfn._xlws.FILTER(ORDEF[NOXdr],(ORDEF[HP]=I279)*(ORDEF[Model_Year]=E279)),""))</f>
        <v>--</v>
      </c>
      <c r="AA279" s="159" t="str" cm="1">
        <f t="array" ref="AA279">IF(E279="Electric","--",IF(D279="Gasoline",_xlfn._xlws.FILTER(LSIEF[NOX DR],(LSIEF[Fuel]=D279)*(LSIEF[HP Bin]=I279)*(LSIEF[Model Year]=E279)),""))</f>
        <v/>
      </c>
      <c r="AB279" s="159">
        <f t="shared" si="74"/>
        <v>0</v>
      </c>
      <c r="AC279" s="158" t="str" cm="1">
        <f t="array" ref="AC279">IF(D279="Electric","--",IF(D279="Diesel",_xlfn._xlws.FILTER(DFCF[Fuel_HC],(DFCF[MY]=E279)),""))</f>
        <v>--</v>
      </c>
      <c r="AD279" s="158" t="str" cm="1">
        <f t="array" ref="AD279">IF(D279="Electric","--",IF(D279="Gasoline",_xlfn._xlws.FILTER(GFCF[Fuel_HC],(GFCF[MY]=E279)),""))</f>
        <v>--</v>
      </c>
      <c r="AE279" s="158">
        <f t="shared" si="75"/>
        <v>0</v>
      </c>
      <c r="AF279" s="157" t="str" cm="1">
        <f t="array" ref="AF279">IF(D279="Electric","--",IF(D279="Diesel",_xlfn._xlws.FILTER(DFCF[Fuel_NOX],(DFCF[MY]=E279)),""))</f>
        <v>--</v>
      </c>
      <c r="AG279" s="157" t="str" cm="1">
        <f t="array" ref="AG279">IF(D279="Electric","--",IF(D279="Gasoline",_xlfn._xlws.FILTER(GFCF[Fuel_NOX],(GFCF[MY]=E279)),""))</f>
        <v>--</v>
      </c>
      <c r="AH279" s="157">
        <f t="shared" si="76"/>
        <v>0</v>
      </c>
      <c r="AI279" s="158">
        <f t="shared" si="77"/>
        <v>0</v>
      </c>
      <c r="AJ279" s="158">
        <f t="shared" si="78"/>
        <v>0</v>
      </c>
      <c r="AK279" s="158" t="str">
        <f t="shared" si="79"/>
        <v>--</v>
      </c>
      <c r="AL279" s="158" t="str">
        <f t="shared" si="80"/>
        <v>--</v>
      </c>
      <c r="AM279" s="158" t="str">
        <f t="shared" si="81"/>
        <v>--</v>
      </c>
      <c r="AN279" s="158" t="str">
        <f t="shared" si="82"/>
        <v>--</v>
      </c>
      <c r="AO279" s="158" t="str">
        <f t="shared" si="83"/>
        <v>--</v>
      </c>
      <c r="AP279" s="157"/>
      <c r="AS279" s="44"/>
    </row>
    <row r="280" spans="1:45" s="47" customFormat="1" x14ac:dyDescent="0.35">
      <c r="A280" s="157">
        <v>279</v>
      </c>
      <c r="B280" s="157" t="s">
        <v>212</v>
      </c>
      <c r="C280" s="157" t="s">
        <v>205</v>
      </c>
      <c r="D280" s="157" t="s">
        <v>49</v>
      </c>
      <c r="E280" s="157">
        <v>1996</v>
      </c>
      <c r="F280" s="157">
        <v>55</v>
      </c>
      <c r="G280" s="157">
        <v>1137.9951923076924</v>
      </c>
      <c r="H280" s="157"/>
      <c r="I280" s="157">
        <f t="shared" si="68"/>
        <v>75</v>
      </c>
      <c r="J280" s="157" t="str">
        <f>IF(D280="Electric","--",IF(D280="Diesel",VLOOKUP(C280,[2]ORDLF!A:B,2,FALSE),""))</f>
        <v>--</v>
      </c>
      <c r="K280" s="157" t="str">
        <f>IF(D280="Electric","--",IF(D280="Gasoline",VLOOKUP(C280,LSILF!A:C,3,FALSE),""))</f>
        <v>--</v>
      </c>
      <c r="L280" s="158">
        <f t="shared" si="67"/>
        <v>0</v>
      </c>
      <c r="M280" s="157" t="str" cm="1">
        <f t="array" ref="M280">IF(D280="Electric","--",IF(D280="Diesel",_xlfn._xlws.FILTER(DIESCH[CH Cap],(DIESCH[HP Bin]=I280)),""))</f>
        <v>--</v>
      </c>
      <c r="N280" s="157" t="str" cm="1">
        <f t="array" ref="N280">IF(D280="Electric","--",IF(D280="Gasoline",_xlfn._xlws.FILTER(LSICH[CH Cap],(LSICH[Fuel Type]=D280)*(LSICH[MY]=E280)),""))</f>
        <v>--</v>
      </c>
      <c r="O280" s="157">
        <f t="shared" si="69"/>
        <v>0</v>
      </c>
      <c r="P280" s="157">
        <f t="shared" si="70"/>
        <v>23897.899038461539</v>
      </c>
      <c r="Q280" s="157" t="str" cm="1">
        <f t="array" ref="Q280">IF(D280="Electric","--",IF(D280="Diesel",_xlfn._xlws.FILTER(ORDEF[HC-ZH (g/hp-hr)],(ORDEF[HP]=I280)*(ORDEF[Model_Year]=E280)),""))</f>
        <v>--</v>
      </c>
      <c r="R280" s="157" t="str" cm="1">
        <f t="array" ref="R280">IF(D280="Electric","--",IF(D280="Gasoline",_xlfn._xlws.FILTER(LSIEF[HC-ZH (g/hp-hr)],(LSIEF[Fuel]=D280)*(LSIEF[HP Bin]=I280)*(LSIEF[Model Year]=E280)),""))</f>
        <v>--</v>
      </c>
      <c r="S280" s="158">
        <f t="shared" si="71"/>
        <v>0</v>
      </c>
      <c r="T280" s="159" t="str" cm="1">
        <f t="array" ref="T280">IF(D280="Electric","--",IF(D280="Diesel",_xlfn._xlws.FILTER(ORDEF[HCDR],(ORDEF[HP]=I280)*(ORDEF[Model_Year]=E280),),""))</f>
        <v>--</v>
      </c>
      <c r="U280" s="159" t="str" cm="1">
        <f t="array" ref="U280">IF(D280="Electric","--",IF(D280="Gasoline",_xlfn._xlws.FILTER(LSIEF[HC DR],(LSIEF[Fuel]=D280)*(LSIEF[HP Bin]=I280)*(LSIEF[Model Year]=E280)),""))</f>
        <v>--</v>
      </c>
      <c r="V280" s="159">
        <f t="shared" si="72"/>
        <v>0</v>
      </c>
      <c r="W280" s="158" t="str" cm="1">
        <f t="array" ref="W280">IF(D280="Electric","--",IF(D280="Diesel",_xlfn._xlws.FILTER(ORDEF[NOXzh],(ORDEF[HP]=I280)*(ORDEF[Model_Year]=E280)),""))</f>
        <v>--</v>
      </c>
      <c r="X280" s="158" t="str" cm="1">
        <f t="array" ref="X280">IF(D280="Electric","--",IF(D280="Gasoline",_xlfn._xlws.FILTER(LSIEF[NOX-ZH (g/hp-hr)],(LSIEF[Fuel]=D280)*(LSIEF[HP Bin]=I280)*(LSIEF[Model Year]=E280)),""))</f>
        <v>--</v>
      </c>
      <c r="Y280" s="158">
        <f t="shared" si="73"/>
        <v>0</v>
      </c>
      <c r="Z280" s="159" t="str" cm="1">
        <f t="array" ref="Z280">IF(D280="Electric","--",IF(D280="Diesel",_xlfn._xlws.FILTER(ORDEF[NOXdr],(ORDEF[HP]=I280)*(ORDEF[Model_Year]=E280)),""))</f>
        <v>--</v>
      </c>
      <c r="AA280" s="159" t="str" cm="1">
        <f t="array" ref="AA280">IF(E280="Electric","--",IF(D280="Gasoline",_xlfn._xlws.FILTER(LSIEF[NOX DR],(LSIEF[Fuel]=D280)*(LSIEF[HP Bin]=I280)*(LSIEF[Model Year]=E280)),""))</f>
        <v/>
      </c>
      <c r="AB280" s="159">
        <f t="shared" si="74"/>
        <v>0</v>
      </c>
      <c r="AC280" s="158" t="str" cm="1">
        <f t="array" ref="AC280">IF(D280="Electric","--",IF(D280="Diesel",_xlfn._xlws.FILTER(DFCF[Fuel_HC],(DFCF[MY]=E280)),""))</f>
        <v>--</v>
      </c>
      <c r="AD280" s="158" t="str" cm="1">
        <f t="array" ref="AD280">IF(D280="Electric","--",IF(D280="Gasoline",_xlfn._xlws.FILTER(GFCF[Fuel_HC],(GFCF[MY]=E280)),""))</f>
        <v>--</v>
      </c>
      <c r="AE280" s="158">
        <f t="shared" si="75"/>
        <v>0</v>
      </c>
      <c r="AF280" s="157" t="str" cm="1">
        <f t="array" ref="AF280">IF(D280="Electric","--",IF(D280="Diesel",_xlfn._xlws.FILTER(DFCF[Fuel_NOX],(DFCF[MY]=E280)),""))</f>
        <v>--</v>
      </c>
      <c r="AG280" s="157" t="str" cm="1">
        <f t="array" ref="AG280">IF(D280="Electric","--",IF(D280="Gasoline",_xlfn._xlws.FILTER(GFCF[Fuel_NOX],(GFCF[MY]=E280)),""))</f>
        <v>--</v>
      </c>
      <c r="AH280" s="157">
        <f t="shared" si="76"/>
        <v>0</v>
      </c>
      <c r="AI280" s="158">
        <f t="shared" si="77"/>
        <v>0</v>
      </c>
      <c r="AJ280" s="158">
        <f t="shared" si="78"/>
        <v>0</v>
      </c>
      <c r="AK280" s="158" t="str">
        <f t="shared" si="79"/>
        <v>--</v>
      </c>
      <c r="AL280" s="158" t="str">
        <f t="shared" si="80"/>
        <v>--</v>
      </c>
      <c r="AM280" s="158" t="str">
        <f t="shared" si="81"/>
        <v>--</v>
      </c>
      <c r="AN280" s="158" t="str">
        <f t="shared" si="82"/>
        <v>--</v>
      </c>
      <c r="AO280" s="158" t="str">
        <f t="shared" si="83"/>
        <v>--</v>
      </c>
      <c r="AP280" s="157"/>
      <c r="AS280" s="44"/>
    </row>
    <row r="281" spans="1:45" s="47" customFormat="1" x14ac:dyDescent="0.35">
      <c r="A281" s="157">
        <v>280</v>
      </c>
      <c r="B281" s="157" t="s">
        <v>213</v>
      </c>
      <c r="C281" s="157" t="s">
        <v>205</v>
      </c>
      <c r="D281" s="157" t="s">
        <v>49</v>
      </c>
      <c r="E281" s="157">
        <v>1998</v>
      </c>
      <c r="F281" s="157">
        <v>95</v>
      </c>
      <c r="G281" s="157">
        <v>1137.9951923076924</v>
      </c>
      <c r="H281" s="157"/>
      <c r="I281" s="157">
        <f t="shared" si="68"/>
        <v>100</v>
      </c>
      <c r="J281" s="157" t="str">
        <f>IF(D281="Electric","--",IF(D281="Diesel",VLOOKUP(C281,[2]ORDLF!A:B,2,FALSE),""))</f>
        <v>--</v>
      </c>
      <c r="K281" s="157" t="str">
        <f>IF(D281="Electric","--",IF(D281="Gasoline",VLOOKUP(C281,LSILF!A:C,3,FALSE),""))</f>
        <v>--</v>
      </c>
      <c r="L281" s="158">
        <f t="shared" si="67"/>
        <v>0</v>
      </c>
      <c r="M281" s="157" t="str" cm="1">
        <f t="array" ref="M281">IF(D281="Electric","--",IF(D281="Diesel",_xlfn._xlws.FILTER(DIESCH[CH Cap],(DIESCH[HP Bin]=I281)),""))</f>
        <v>--</v>
      </c>
      <c r="N281" s="157" t="str" cm="1">
        <f t="array" ref="N281">IF(D281="Electric","--",IF(D281="Gasoline",_xlfn._xlws.FILTER(LSICH[CH Cap],(LSICH[Fuel Type]=D281)*(LSICH[MY]=E281)),""))</f>
        <v>--</v>
      </c>
      <c r="O281" s="157">
        <f t="shared" si="69"/>
        <v>0</v>
      </c>
      <c r="P281" s="157">
        <f t="shared" si="70"/>
        <v>21621.908653846156</v>
      </c>
      <c r="Q281" s="157" t="str" cm="1">
        <f t="array" ref="Q281">IF(D281="Electric","--",IF(D281="Diesel",_xlfn._xlws.FILTER(ORDEF[HC-ZH (g/hp-hr)],(ORDEF[HP]=I281)*(ORDEF[Model_Year]=E281)),""))</f>
        <v>--</v>
      </c>
      <c r="R281" s="157" t="str" cm="1">
        <f t="array" ref="R281">IF(D281="Electric","--",IF(D281="Gasoline",_xlfn._xlws.FILTER(LSIEF[HC-ZH (g/hp-hr)],(LSIEF[Fuel]=D281)*(LSIEF[HP Bin]=I281)*(LSIEF[Model Year]=E281)),""))</f>
        <v>--</v>
      </c>
      <c r="S281" s="158">
        <f t="shared" si="71"/>
        <v>0</v>
      </c>
      <c r="T281" s="159" t="str" cm="1">
        <f t="array" ref="T281">IF(D281="Electric","--",IF(D281="Diesel",_xlfn._xlws.FILTER(ORDEF[HCDR],(ORDEF[HP]=I281)*(ORDEF[Model_Year]=E281),),""))</f>
        <v>--</v>
      </c>
      <c r="U281" s="159" t="str" cm="1">
        <f t="array" ref="U281">IF(D281="Electric","--",IF(D281="Gasoline",_xlfn._xlws.FILTER(LSIEF[HC DR],(LSIEF[Fuel]=D281)*(LSIEF[HP Bin]=I281)*(LSIEF[Model Year]=E281)),""))</f>
        <v>--</v>
      </c>
      <c r="V281" s="159">
        <f t="shared" si="72"/>
        <v>0</v>
      </c>
      <c r="W281" s="158" t="str" cm="1">
        <f t="array" ref="W281">IF(D281="Electric","--",IF(D281="Diesel",_xlfn._xlws.FILTER(ORDEF[NOXzh],(ORDEF[HP]=I281)*(ORDEF[Model_Year]=E281)),""))</f>
        <v>--</v>
      </c>
      <c r="X281" s="158" t="str" cm="1">
        <f t="array" ref="X281">IF(D281="Electric","--",IF(D281="Gasoline",_xlfn._xlws.FILTER(LSIEF[NOX-ZH (g/hp-hr)],(LSIEF[Fuel]=D281)*(LSIEF[HP Bin]=I281)*(LSIEF[Model Year]=E281)),""))</f>
        <v>--</v>
      </c>
      <c r="Y281" s="158">
        <f t="shared" si="73"/>
        <v>0</v>
      </c>
      <c r="Z281" s="159" t="str" cm="1">
        <f t="array" ref="Z281">IF(D281="Electric","--",IF(D281="Diesel",_xlfn._xlws.FILTER(ORDEF[NOXdr],(ORDEF[HP]=I281)*(ORDEF[Model_Year]=E281)),""))</f>
        <v>--</v>
      </c>
      <c r="AA281" s="159" t="str" cm="1">
        <f t="array" ref="AA281">IF(E281="Electric","--",IF(D281="Gasoline",_xlfn._xlws.FILTER(LSIEF[NOX DR],(LSIEF[Fuel]=D281)*(LSIEF[HP Bin]=I281)*(LSIEF[Model Year]=E281)),""))</f>
        <v/>
      </c>
      <c r="AB281" s="159">
        <f t="shared" si="74"/>
        <v>0</v>
      </c>
      <c r="AC281" s="158" t="str" cm="1">
        <f t="array" ref="AC281">IF(D281="Electric","--",IF(D281="Diesel",_xlfn._xlws.FILTER(DFCF[Fuel_HC],(DFCF[MY]=E281)),""))</f>
        <v>--</v>
      </c>
      <c r="AD281" s="158" t="str" cm="1">
        <f t="array" ref="AD281">IF(D281="Electric","--",IF(D281="Gasoline",_xlfn._xlws.FILTER(GFCF[Fuel_HC],(GFCF[MY]=E281)),""))</f>
        <v>--</v>
      </c>
      <c r="AE281" s="158">
        <f t="shared" si="75"/>
        <v>0</v>
      </c>
      <c r="AF281" s="157" t="str" cm="1">
        <f t="array" ref="AF281">IF(D281="Electric","--",IF(D281="Diesel",_xlfn._xlws.FILTER(DFCF[Fuel_NOX],(DFCF[MY]=E281)),""))</f>
        <v>--</v>
      </c>
      <c r="AG281" s="157" t="str" cm="1">
        <f t="array" ref="AG281">IF(D281="Electric","--",IF(D281="Gasoline",_xlfn._xlws.FILTER(GFCF[Fuel_NOX],(GFCF[MY]=E281)),""))</f>
        <v>--</v>
      </c>
      <c r="AH281" s="157">
        <f t="shared" si="76"/>
        <v>0</v>
      </c>
      <c r="AI281" s="158">
        <f t="shared" si="77"/>
        <v>0</v>
      </c>
      <c r="AJ281" s="158">
        <f t="shared" si="78"/>
        <v>0</v>
      </c>
      <c r="AK281" s="158" t="str">
        <f t="shared" si="79"/>
        <v>--</v>
      </c>
      <c r="AL281" s="158" t="str">
        <f t="shared" si="80"/>
        <v>--</v>
      </c>
      <c r="AM281" s="158" t="str">
        <f t="shared" si="81"/>
        <v>--</v>
      </c>
      <c r="AN281" s="158" t="str">
        <f t="shared" si="82"/>
        <v>--</v>
      </c>
      <c r="AO281" s="158" t="str">
        <f t="shared" si="83"/>
        <v>--</v>
      </c>
      <c r="AP281" s="157"/>
      <c r="AS281" s="44"/>
    </row>
    <row r="282" spans="1:45" s="47" customFormat="1" x14ac:dyDescent="0.35">
      <c r="A282" s="157">
        <v>281</v>
      </c>
      <c r="B282" s="157" t="s">
        <v>214</v>
      </c>
      <c r="C282" s="157" t="s">
        <v>205</v>
      </c>
      <c r="D282" s="157" t="s">
        <v>49</v>
      </c>
      <c r="E282" s="157">
        <v>1998</v>
      </c>
      <c r="F282" s="157">
        <v>95</v>
      </c>
      <c r="G282" s="157">
        <v>1137.9951923076924</v>
      </c>
      <c r="H282" s="157"/>
      <c r="I282" s="157">
        <f t="shared" si="68"/>
        <v>100</v>
      </c>
      <c r="J282" s="157" t="str">
        <f>IF(D282="Electric","--",IF(D282="Diesel",VLOOKUP(C282,[2]ORDLF!A:B,2,FALSE),""))</f>
        <v>--</v>
      </c>
      <c r="K282" s="157" t="str">
        <f>IF(D282="Electric","--",IF(D282="Gasoline",VLOOKUP(C282,LSILF!A:C,3,FALSE),""))</f>
        <v>--</v>
      </c>
      <c r="L282" s="158">
        <f t="shared" si="67"/>
        <v>0</v>
      </c>
      <c r="M282" s="157" t="str" cm="1">
        <f t="array" ref="M282">IF(D282="Electric","--",IF(D282="Diesel",_xlfn._xlws.FILTER(DIESCH[CH Cap],(DIESCH[HP Bin]=I282)),""))</f>
        <v>--</v>
      </c>
      <c r="N282" s="157" t="str" cm="1">
        <f t="array" ref="N282">IF(D282="Electric","--",IF(D282="Gasoline",_xlfn._xlws.FILTER(LSICH[CH Cap],(LSICH[Fuel Type]=D282)*(LSICH[MY]=E282)),""))</f>
        <v>--</v>
      </c>
      <c r="O282" s="157">
        <f t="shared" si="69"/>
        <v>0</v>
      </c>
      <c r="P282" s="157">
        <f t="shared" si="70"/>
        <v>21621.908653846156</v>
      </c>
      <c r="Q282" s="157" t="str" cm="1">
        <f t="array" ref="Q282">IF(D282="Electric","--",IF(D282="Diesel",_xlfn._xlws.FILTER(ORDEF[HC-ZH (g/hp-hr)],(ORDEF[HP]=I282)*(ORDEF[Model_Year]=E282)),""))</f>
        <v>--</v>
      </c>
      <c r="R282" s="157" t="str" cm="1">
        <f t="array" ref="R282">IF(D282="Electric","--",IF(D282="Gasoline",_xlfn._xlws.FILTER(LSIEF[HC-ZH (g/hp-hr)],(LSIEF[Fuel]=D282)*(LSIEF[HP Bin]=I282)*(LSIEF[Model Year]=E282)),""))</f>
        <v>--</v>
      </c>
      <c r="S282" s="158">
        <f t="shared" si="71"/>
        <v>0</v>
      </c>
      <c r="T282" s="159" t="str" cm="1">
        <f t="array" ref="T282">IF(D282="Electric","--",IF(D282="Diesel",_xlfn._xlws.FILTER(ORDEF[HCDR],(ORDEF[HP]=I282)*(ORDEF[Model_Year]=E282),),""))</f>
        <v>--</v>
      </c>
      <c r="U282" s="159" t="str" cm="1">
        <f t="array" ref="U282">IF(D282="Electric","--",IF(D282="Gasoline",_xlfn._xlws.FILTER(LSIEF[HC DR],(LSIEF[Fuel]=D282)*(LSIEF[HP Bin]=I282)*(LSIEF[Model Year]=E282)),""))</f>
        <v>--</v>
      </c>
      <c r="V282" s="159">
        <f t="shared" si="72"/>
        <v>0</v>
      </c>
      <c r="W282" s="158" t="str" cm="1">
        <f t="array" ref="W282">IF(D282="Electric","--",IF(D282="Diesel",_xlfn._xlws.FILTER(ORDEF[NOXzh],(ORDEF[HP]=I282)*(ORDEF[Model_Year]=E282)),""))</f>
        <v>--</v>
      </c>
      <c r="X282" s="158" t="str" cm="1">
        <f t="array" ref="X282">IF(D282="Electric","--",IF(D282="Gasoline",_xlfn._xlws.FILTER(LSIEF[NOX-ZH (g/hp-hr)],(LSIEF[Fuel]=D282)*(LSIEF[HP Bin]=I282)*(LSIEF[Model Year]=E282)),""))</f>
        <v>--</v>
      </c>
      <c r="Y282" s="158">
        <f t="shared" si="73"/>
        <v>0</v>
      </c>
      <c r="Z282" s="159" t="str" cm="1">
        <f t="array" ref="Z282">IF(D282="Electric","--",IF(D282="Diesel",_xlfn._xlws.FILTER(ORDEF[NOXdr],(ORDEF[HP]=I282)*(ORDEF[Model_Year]=E282)),""))</f>
        <v>--</v>
      </c>
      <c r="AA282" s="159" t="str" cm="1">
        <f t="array" ref="AA282">IF(E282="Electric","--",IF(D282="Gasoline",_xlfn._xlws.FILTER(LSIEF[NOX DR],(LSIEF[Fuel]=D282)*(LSIEF[HP Bin]=I282)*(LSIEF[Model Year]=E282)),""))</f>
        <v/>
      </c>
      <c r="AB282" s="159">
        <f t="shared" si="74"/>
        <v>0</v>
      </c>
      <c r="AC282" s="158" t="str" cm="1">
        <f t="array" ref="AC282">IF(D282="Electric","--",IF(D282="Diesel",_xlfn._xlws.FILTER(DFCF[Fuel_HC],(DFCF[MY]=E282)),""))</f>
        <v>--</v>
      </c>
      <c r="AD282" s="158" t="str" cm="1">
        <f t="array" ref="AD282">IF(D282="Electric","--",IF(D282="Gasoline",_xlfn._xlws.FILTER(GFCF[Fuel_HC],(GFCF[MY]=E282)),""))</f>
        <v>--</v>
      </c>
      <c r="AE282" s="158">
        <f t="shared" si="75"/>
        <v>0</v>
      </c>
      <c r="AF282" s="157" t="str" cm="1">
        <f t="array" ref="AF282">IF(D282="Electric","--",IF(D282="Diesel",_xlfn._xlws.FILTER(DFCF[Fuel_NOX],(DFCF[MY]=E282)),""))</f>
        <v>--</v>
      </c>
      <c r="AG282" s="157" t="str" cm="1">
        <f t="array" ref="AG282">IF(D282="Electric","--",IF(D282="Gasoline",_xlfn._xlws.FILTER(GFCF[Fuel_NOX],(GFCF[MY]=E282)),""))</f>
        <v>--</v>
      </c>
      <c r="AH282" s="157">
        <f t="shared" si="76"/>
        <v>0</v>
      </c>
      <c r="AI282" s="158">
        <f t="shared" si="77"/>
        <v>0</v>
      </c>
      <c r="AJ282" s="158">
        <f t="shared" si="78"/>
        <v>0</v>
      </c>
      <c r="AK282" s="158" t="str">
        <f t="shared" si="79"/>
        <v>--</v>
      </c>
      <c r="AL282" s="158" t="str">
        <f t="shared" si="80"/>
        <v>--</v>
      </c>
      <c r="AM282" s="158" t="str">
        <f t="shared" si="81"/>
        <v>--</v>
      </c>
      <c r="AN282" s="158" t="str">
        <f t="shared" si="82"/>
        <v>--</v>
      </c>
      <c r="AO282" s="158" t="str">
        <f t="shared" si="83"/>
        <v>--</v>
      </c>
      <c r="AP282" s="157"/>
      <c r="AS282" s="44"/>
    </row>
    <row r="283" spans="1:45" s="47" customFormat="1" x14ac:dyDescent="0.35">
      <c r="A283" s="157">
        <v>282</v>
      </c>
      <c r="B283" s="157" t="s">
        <v>215</v>
      </c>
      <c r="C283" s="157" t="s">
        <v>205</v>
      </c>
      <c r="D283" s="157" t="s">
        <v>49</v>
      </c>
      <c r="E283" s="157">
        <v>1998</v>
      </c>
      <c r="F283" s="157">
        <v>95</v>
      </c>
      <c r="G283" s="157">
        <v>1137.9951923076924</v>
      </c>
      <c r="H283" s="157"/>
      <c r="I283" s="157">
        <f t="shared" si="68"/>
        <v>100</v>
      </c>
      <c r="J283" s="157" t="str">
        <f>IF(D283="Electric","--",IF(D283="Diesel",VLOOKUP(C283,[2]ORDLF!A:B,2,FALSE),""))</f>
        <v>--</v>
      </c>
      <c r="K283" s="157" t="str">
        <f>IF(D283="Electric","--",IF(D283="Gasoline",VLOOKUP(C283,LSILF!A:C,3,FALSE),""))</f>
        <v>--</v>
      </c>
      <c r="L283" s="158">
        <f t="shared" ref="L283:L346" si="84">SUM(J283:K283)</f>
        <v>0</v>
      </c>
      <c r="M283" s="157" t="str" cm="1">
        <f t="array" ref="M283">IF(D283="Electric","--",IF(D283="Diesel",_xlfn._xlws.FILTER(DIESCH[CH Cap],(DIESCH[HP Bin]=I283)),""))</f>
        <v>--</v>
      </c>
      <c r="N283" s="157" t="str" cm="1">
        <f t="array" ref="N283">IF(D283="Electric","--",IF(D283="Gasoline",_xlfn._xlws.FILTER(LSICH[CH Cap],(LSICH[Fuel Type]=D283)*(LSICH[MY]=E283)),""))</f>
        <v>--</v>
      </c>
      <c r="O283" s="157">
        <f t="shared" si="69"/>
        <v>0</v>
      </c>
      <c r="P283" s="157">
        <f t="shared" si="70"/>
        <v>21621.908653846156</v>
      </c>
      <c r="Q283" s="157" t="str" cm="1">
        <f t="array" ref="Q283">IF(D283="Electric","--",IF(D283="Diesel",_xlfn._xlws.FILTER(ORDEF[HC-ZH (g/hp-hr)],(ORDEF[HP]=I283)*(ORDEF[Model_Year]=E283)),""))</f>
        <v>--</v>
      </c>
      <c r="R283" s="157" t="str" cm="1">
        <f t="array" ref="R283">IF(D283="Electric","--",IF(D283="Gasoline",_xlfn._xlws.FILTER(LSIEF[HC-ZH (g/hp-hr)],(LSIEF[Fuel]=D283)*(LSIEF[HP Bin]=I283)*(LSIEF[Model Year]=E283)),""))</f>
        <v>--</v>
      </c>
      <c r="S283" s="158">
        <f t="shared" si="71"/>
        <v>0</v>
      </c>
      <c r="T283" s="159" t="str" cm="1">
        <f t="array" ref="T283">IF(D283="Electric","--",IF(D283="Diesel",_xlfn._xlws.FILTER(ORDEF[HCDR],(ORDEF[HP]=I283)*(ORDEF[Model_Year]=E283),),""))</f>
        <v>--</v>
      </c>
      <c r="U283" s="159" t="str" cm="1">
        <f t="array" ref="U283">IF(D283="Electric","--",IF(D283="Gasoline",_xlfn._xlws.FILTER(LSIEF[HC DR],(LSIEF[Fuel]=D283)*(LSIEF[HP Bin]=I283)*(LSIEF[Model Year]=E283)),""))</f>
        <v>--</v>
      </c>
      <c r="V283" s="159">
        <f t="shared" si="72"/>
        <v>0</v>
      </c>
      <c r="W283" s="158" t="str" cm="1">
        <f t="array" ref="W283">IF(D283="Electric","--",IF(D283="Diesel",_xlfn._xlws.FILTER(ORDEF[NOXzh],(ORDEF[HP]=I283)*(ORDEF[Model_Year]=E283)),""))</f>
        <v>--</v>
      </c>
      <c r="X283" s="158" t="str" cm="1">
        <f t="array" ref="X283">IF(D283="Electric","--",IF(D283="Gasoline",_xlfn._xlws.FILTER(LSIEF[NOX-ZH (g/hp-hr)],(LSIEF[Fuel]=D283)*(LSIEF[HP Bin]=I283)*(LSIEF[Model Year]=E283)),""))</f>
        <v>--</v>
      </c>
      <c r="Y283" s="158">
        <f t="shared" si="73"/>
        <v>0</v>
      </c>
      <c r="Z283" s="159" t="str" cm="1">
        <f t="array" ref="Z283">IF(D283="Electric","--",IF(D283="Diesel",_xlfn._xlws.FILTER(ORDEF[NOXdr],(ORDEF[HP]=I283)*(ORDEF[Model_Year]=E283)),""))</f>
        <v>--</v>
      </c>
      <c r="AA283" s="159" t="str" cm="1">
        <f t="array" ref="AA283">IF(E283="Electric","--",IF(D283="Gasoline",_xlfn._xlws.FILTER(LSIEF[NOX DR],(LSIEF[Fuel]=D283)*(LSIEF[HP Bin]=I283)*(LSIEF[Model Year]=E283)),""))</f>
        <v/>
      </c>
      <c r="AB283" s="159">
        <f t="shared" si="74"/>
        <v>0</v>
      </c>
      <c r="AC283" s="158" t="str" cm="1">
        <f t="array" ref="AC283">IF(D283="Electric","--",IF(D283="Diesel",_xlfn._xlws.FILTER(DFCF[Fuel_HC],(DFCF[MY]=E283)),""))</f>
        <v>--</v>
      </c>
      <c r="AD283" s="158" t="str" cm="1">
        <f t="array" ref="AD283">IF(D283="Electric","--",IF(D283="Gasoline",_xlfn._xlws.FILTER(GFCF[Fuel_HC],(GFCF[MY]=E283)),""))</f>
        <v>--</v>
      </c>
      <c r="AE283" s="158">
        <f t="shared" si="75"/>
        <v>0</v>
      </c>
      <c r="AF283" s="157" t="str" cm="1">
        <f t="array" ref="AF283">IF(D283="Electric","--",IF(D283="Diesel",_xlfn._xlws.FILTER(DFCF[Fuel_NOX],(DFCF[MY]=E283)),""))</f>
        <v>--</v>
      </c>
      <c r="AG283" s="157" t="str" cm="1">
        <f t="array" ref="AG283">IF(D283="Electric","--",IF(D283="Gasoline",_xlfn._xlws.FILTER(GFCF[Fuel_NOX],(GFCF[MY]=E283)),""))</f>
        <v>--</v>
      </c>
      <c r="AH283" s="157">
        <f t="shared" si="76"/>
        <v>0</v>
      </c>
      <c r="AI283" s="158">
        <f t="shared" si="77"/>
        <v>0</v>
      </c>
      <c r="AJ283" s="158">
        <f t="shared" si="78"/>
        <v>0</v>
      </c>
      <c r="AK283" s="158" t="str">
        <f t="shared" si="79"/>
        <v>--</v>
      </c>
      <c r="AL283" s="158" t="str">
        <f t="shared" si="80"/>
        <v>--</v>
      </c>
      <c r="AM283" s="158" t="str">
        <f t="shared" si="81"/>
        <v>--</v>
      </c>
      <c r="AN283" s="158" t="str">
        <f t="shared" si="82"/>
        <v>--</v>
      </c>
      <c r="AO283" s="158" t="str">
        <f t="shared" si="83"/>
        <v>--</v>
      </c>
      <c r="AP283" s="157"/>
      <c r="AS283" s="44"/>
    </row>
    <row r="284" spans="1:45" s="47" customFormat="1" x14ac:dyDescent="0.35">
      <c r="A284" s="157">
        <v>283</v>
      </c>
      <c r="B284" s="157" t="s">
        <v>216</v>
      </c>
      <c r="C284" s="157" t="s">
        <v>205</v>
      </c>
      <c r="D284" s="157" t="s">
        <v>49</v>
      </c>
      <c r="E284" s="157">
        <v>1998</v>
      </c>
      <c r="F284" s="157">
        <v>101</v>
      </c>
      <c r="G284" s="157">
        <v>1137.9951923076924</v>
      </c>
      <c r="H284" s="157"/>
      <c r="I284" s="157">
        <f t="shared" si="68"/>
        <v>175</v>
      </c>
      <c r="J284" s="157" t="str">
        <f>IF(D284="Electric","--",IF(D284="Diesel",VLOOKUP(C284,[2]ORDLF!A:B,2,FALSE),""))</f>
        <v>--</v>
      </c>
      <c r="K284" s="157" t="str">
        <f>IF(D284="Electric","--",IF(D284="Gasoline",VLOOKUP(C284,LSILF!A:C,3,FALSE),""))</f>
        <v>--</v>
      </c>
      <c r="L284" s="158">
        <f t="shared" si="84"/>
        <v>0</v>
      </c>
      <c r="M284" s="157" t="str" cm="1">
        <f t="array" ref="M284">IF(D284="Electric","--",IF(D284="Diesel",_xlfn._xlws.FILTER(DIESCH[CH Cap],(DIESCH[HP Bin]=I284)),""))</f>
        <v>--</v>
      </c>
      <c r="N284" s="157" t="str" cm="1">
        <f t="array" ref="N284">IF(D284="Electric","--",IF(D284="Gasoline",_xlfn._xlws.FILTER(LSICH[CH Cap],(LSICH[Fuel Type]=D284)*(LSICH[MY]=E284)),""))</f>
        <v>--</v>
      </c>
      <c r="O284" s="157">
        <f t="shared" si="69"/>
        <v>0</v>
      </c>
      <c r="P284" s="157">
        <f t="shared" si="70"/>
        <v>21621.908653846156</v>
      </c>
      <c r="Q284" s="157" t="str" cm="1">
        <f t="array" ref="Q284">IF(D284="Electric","--",IF(D284="Diesel",_xlfn._xlws.FILTER(ORDEF[HC-ZH (g/hp-hr)],(ORDEF[HP]=I284)*(ORDEF[Model_Year]=E284)),""))</f>
        <v>--</v>
      </c>
      <c r="R284" s="157" t="str" cm="1">
        <f t="array" ref="R284">IF(D284="Electric","--",IF(D284="Gasoline",_xlfn._xlws.FILTER(LSIEF[HC-ZH (g/hp-hr)],(LSIEF[Fuel]=D284)*(LSIEF[HP Bin]=I284)*(LSIEF[Model Year]=E284)),""))</f>
        <v>--</v>
      </c>
      <c r="S284" s="158">
        <f t="shared" si="71"/>
        <v>0</v>
      </c>
      <c r="T284" s="159" t="str" cm="1">
        <f t="array" ref="T284">IF(D284="Electric","--",IF(D284="Diesel",_xlfn._xlws.FILTER(ORDEF[HCDR],(ORDEF[HP]=I284)*(ORDEF[Model_Year]=E284),),""))</f>
        <v>--</v>
      </c>
      <c r="U284" s="159" t="str" cm="1">
        <f t="array" ref="U284">IF(D284="Electric","--",IF(D284="Gasoline",_xlfn._xlws.FILTER(LSIEF[HC DR],(LSIEF[Fuel]=D284)*(LSIEF[HP Bin]=I284)*(LSIEF[Model Year]=E284)),""))</f>
        <v>--</v>
      </c>
      <c r="V284" s="159">
        <f t="shared" si="72"/>
        <v>0</v>
      </c>
      <c r="W284" s="158" t="str" cm="1">
        <f t="array" ref="W284">IF(D284="Electric","--",IF(D284="Diesel",_xlfn._xlws.FILTER(ORDEF[NOXzh],(ORDEF[HP]=I284)*(ORDEF[Model_Year]=E284)),""))</f>
        <v>--</v>
      </c>
      <c r="X284" s="158" t="str" cm="1">
        <f t="array" ref="X284">IF(D284="Electric","--",IF(D284="Gasoline",_xlfn._xlws.FILTER(LSIEF[NOX-ZH (g/hp-hr)],(LSIEF[Fuel]=D284)*(LSIEF[HP Bin]=I284)*(LSIEF[Model Year]=E284)),""))</f>
        <v>--</v>
      </c>
      <c r="Y284" s="158">
        <f t="shared" si="73"/>
        <v>0</v>
      </c>
      <c r="Z284" s="159" t="str" cm="1">
        <f t="array" ref="Z284">IF(D284="Electric","--",IF(D284="Diesel",_xlfn._xlws.FILTER(ORDEF[NOXdr],(ORDEF[HP]=I284)*(ORDEF[Model_Year]=E284)),""))</f>
        <v>--</v>
      </c>
      <c r="AA284" s="159" t="str" cm="1">
        <f t="array" ref="AA284">IF(E284="Electric","--",IF(D284="Gasoline",_xlfn._xlws.FILTER(LSIEF[NOX DR],(LSIEF[Fuel]=D284)*(LSIEF[HP Bin]=I284)*(LSIEF[Model Year]=E284)),""))</f>
        <v/>
      </c>
      <c r="AB284" s="159">
        <f t="shared" si="74"/>
        <v>0</v>
      </c>
      <c r="AC284" s="158" t="str" cm="1">
        <f t="array" ref="AC284">IF(D284="Electric","--",IF(D284="Diesel",_xlfn._xlws.FILTER(DFCF[Fuel_HC],(DFCF[MY]=E284)),""))</f>
        <v>--</v>
      </c>
      <c r="AD284" s="158" t="str" cm="1">
        <f t="array" ref="AD284">IF(D284="Electric","--",IF(D284="Gasoline",_xlfn._xlws.FILTER(GFCF[Fuel_HC],(GFCF[MY]=E284)),""))</f>
        <v>--</v>
      </c>
      <c r="AE284" s="158">
        <f t="shared" si="75"/>
        <v>0</v>
      </c>
      <c r="AF284" s="157" t="str" cm="1">
        <f t="array" ref="AF284">IF(D284="Electric","--",IF(D284="Diesel",_xlfn._xlws.FILTER(DFCF[Fuel_NOX],(DFCF[MY]=E284)),""))</f>
        <v>--</v>
      </c>
      <c r="AG284" s="157" t="str" cm="1">
        <f t="array" ref="AG284">IF(D284="Electric","--",IF(D284="Gasoline",_xlfn._xlws.FILTER(GFCF[Fuel_NOX],(GFCF[MY]=E284)),""))</f>
        <v>--</v>
      </c>
      <c r="AH284" s="157">
        <f t="shared" si="76"/>
        <v>0</v>
      </c>
      <c r="AI284" s="158">
        <f t="shared" si="77"/>
        <v>0</v>
      </c>
      <c r="AJ284" s="158">
        <f t="shared" si="78"/>
        <v>0</v>
      </c>
      <c r="AK284" s="158" t="str">
        <f t="shared" si="79"/>
        <v>--</v>
      </c>
      <c r="AL284" s="158" t="str">
        <f t="shared" si="80"/>
        <v>--</v>
      </c>
      <c r="AM284" s="158" t="str">
        <f t="shared" si="81"/>
        <v>--</v>
      </c>
      <c r="AN284" s="158" t="str">
        <f t="shared" si="82"/>
        <v>--</v>
      </c>
      <c r="AO284" s="158" t="str">
        <f t="shared" si="83"/>
        <v>--</v>
      </c>
      <c r="AP284" s="157"/>
      <c r="AS284" s="44"/>
    </row>
    <row r="285" spans="1:45" s="47" customFormat="1" x14ac:dyDescent="0.35">
      <c r="A285" s="157">
        <v>284</v>
      </c>
      <c r="B285" s="157" t="s">
        <v>217</v>
      </c>
      <c r="C285" s="157" t="s">
        <v>205</v>
      </c>
      <c r="D285" s="157" t="s">
        <v>49</v>
      </c>
      <c r="E285" s="157">
        <v>1999</v>
      </c>
      <c r="F285" s="157">
        <v>95</v>
      </c>
      <c r="G285" s="157">
        <v>1137.9951923076924</v>
      </c>
      <c r="H285" s="157"/>
      <c r="I285" s="157">
        <f t="shared" si="68"/>
        <v>100</v>
      </c>
      <c r="J285" s="157" t="str">
        <f>IF(D285="Electric","--",IF(D285="Diesel",VLOOKUP(C285,[2]ORDLF!A:B,2,FALSE),""))</f>
        <v>--</v>
      </c>
      <c r="K285" s="157" t="str">
        <f>IF(D285="Electric","--",IF(D285="Gasoline",VLOOKUP(C285,LSILF!A:C,3,FALSE),""))</f>
        <v>--</v>
      </c>
      <c r="L285" s="158">
        <f t="shared" si="84"/>
        <v>0</v>
      </c>
      <c r="M285" s="157" t="str" cm="1">
        <f t="array" ref="M285">IF(D285="Electric","--",IF(D285="Diesel",_xlfn._xlws.FILTER(DIESCH[CH Cap],(DIESCH[HP Bin]=I285)),""))</f>
        <v>--</v>
      </c>
      <c r="N285" s="157" t="str" cm="1">
        <f t="array" ref="N285">IF(D285="Electric","--",IF(D285="Gasoline",_xlfn._xlws.FILTER(LSICH[CH Cap],(LSICH[Fuel Type]=D285)*(LSICH[MY]=E285)),""))</f>
        <v>--</v>
      </c>
      <c r="O285" s="157">
        <f t="shared" si="69"/>
        <v>0</v>
      </c>
      <c r="P285" s="157">
        <f t="shared" si="70"/>
        <v>20483.913461538461</v>
      </c>
      <c r="Q285" s="157" t="str" cm="1">
        <f t="array" ref="Q285">IF(D285="Electric","--",IF(D285="Diesel",_xlfn._xlws.FILTER(ORDEF[HC-ZH (g/hp-hr)],(ORDEF[HP]=I285)*(ORDEF[Model_Year]=E285)),""))</f>
        <v>--</v>
      </c>
      <c r="R285" s="157" t="str" cm="1">
        <f t="array" ref="R285">IF(D285="Electric","--",IF(D285="Gasoline",_xlfn._xlws.FILTER(LSIEF[HC-ZH (g/hp-hr)],(LSIEF[Fuel]=D285)*(LSIEF[HP Bin]=I285)*(LSIEF[Model Year]=E285)),""))</f>
        <v>--</v>
      </c>
      <c r="S285" s="158">
        <f t="shared" si="71"/>
        <v>0</v>
      </c>
      <c r="T285" s="159" t="str" cm="1">
        <f t="array" ref="T285">IF(D285="Electric","--",IF(D285="Diesel",_xlfn._xlws.FILTER(ORDEF[HCDR],(ORDEF[HP]=I285)*(ORDEF[Model_Year]=E285),),""))</f>
        <v>--</v>
      </c>
      <c r="U285" s="159" t="str" cm="1">
        <f t="array" ref="U285">IF(D285="Electric","--",IF(D285="Gasoline",_xlfn._xlws.FILTER(LSIEF[HC DR],(LSIEF[Fuel]=D285)*(LSIEF[HP Bin]=I285)*(LSIEF[Model Year]=E285)),""))</f>
        <v>--</v>
      </c>
      <c r="V285" s="159">
        <f t="shared" si="72"/>
        <v>0</v>
      </c>
      <c r="W285" s="158" t="str" cm="1">
        <f t="array" ref="W285">IF(D285="Electric","--",IF(D285="Diesel",_xlfn._xlws.FILTER(ORDEF[NOXzh],(ORDEF[HP]=I285)*(ORDEF[Model_Year]=E285)),""))</f>
        <v>--</v>
      </c>
      <c r="X285" s="158" t="str" cm="1">
        <f t="array" ref="X285">IF(D285="Electric","--",IF(D285="Gasoline",_xlfn._xlws.FILTER(LSIEF[NOX-ZH (g/hp-hr)],(LSIEF[Fuel]=D285)*(LSIEF[HP Bin]=I285)*(LSIEF[Model Year]=E285)),""))</f>
        <v>--</v>
      </c>
      <c r="Y285" s="158">
        <f t="shared" si="73"/>
        <v>0</v>
      </c>
      <c r="Z285" s="159" t="str" cm="1">
        <f t="array" ref="Z285">IF(D285="Electric","--",IF(D285="Diesel",_xlfn._xlws.FILTER(ORDEF[NOXdr],(ORDEF[HP]=I285)*(ORDEF[Model_Year]=E285)),""))</f>
        <v>--</v>
      </c>
      <c r="AA285" s="159" t="str" cm="1">
        <f t="array" ref="AA285">IF(E285="Electric","--",IF(D285="Gasoline",_xlfn._xlws.FILTER(LSIEF[NOX DR],(LSIEF[Fuel]=D285)*(LSIEF[HP Bin]=I285)*(LSIEF[Model Year]=E285)),""))</f>
        <v/>
      </c>
      <c r="AB285" s="159">
        <f t="shared" si="74"/>
        <v>0</v>
      </c>
      <c r="AC285" s="158" t="str" cm="1">
        <f t="array" ref="AC285">IF(D285="Electric","--",IF(D285="Diesel",_xlfn._xlws.FILTER(DFCF[Fuel_HC],(DFCF[MY]=E285)),""))</f>
        <v>--</v>
      </c>
      <c r="AD285" s="158" t="str" cm="1">
        <f t="array" ref="AD285">IF(D285="Electric","--",IF(D285="Gasoline",_xlfn._xlws.FILTER(GFCF[Fuel_HC],(GFCF[MY]=E285)),""))</f>
        <v>--</v>
      </c>
      <c r="AE285" s="158">
        <f t="shared" si="75"/>
        <v>0</v>
      </c>
      <c r="AF285" s="157" t="str" cm="1">
        <f t="array" ref="AF285">IF(D285="Electric","--",IF(D285="Diesel",_xlfn._xlws.FILTER(DFCF[Fuel_NOX],(DFCF[MY]=E285)),""))</f>
        <v>--</v>
      </c>
      <c r="AG285" s="157" t="str" cm="1">
        <f t="array" ref="AG285">IF(D285="Electric","--",IF(D285="Gasoline",_xlfn._xlws.FILTER(GFCF[Fuel_NOX],(GFCF[MY]=E285)),""))</f>
        <v>--</v>
      </c>
      <c r="AH285" s="157">
        <f t="shared" si="76"/>
        <v>0</v>
      </c>
      <c r="AI285" s="158">
        <f t="shared" si="77"/>
        <v>0</v>
      </c>
      <c r="AJ285" s="158">
        <f t="shared" si="78"/>
        <v>0</v>
      </c>
      <c r="AK285" s="158" t="str">
        <f t="shared" si="79"/>
        <v>--</v>
      </c>
      <c r="AL285" s="158" t="str">
        <f t="shared" si="80"/>
        <v>--</v>
      </c>
      <c r="AM285" s="158" t="str">
        <f t="shared" si="81"/>
        <v>--</v>
      </c>
      <c r="AN285" s="158" t="str">
        <f t="shared" si="82"/>
        <v>--</v>
      </c>
      <c r="AO285" s="158" t="str">
        <f t="shared" si="83"/>
        <v>--</v>
      </c>
      <c r="AP285" s="157"/>
      <c r="AS285" s="44"/>
    </row>
    <row r="286" spans="1:45" s="47" customFormat="1" x14ac:dyDescent="0.35">
      <c r="A286" s="157">
        <v>285</v>
      </c>
      <c r="B286" s="157" t="s">
        <v>218</v>
      </c>
      <c r="C286" s="157" t="s">
        <v>205</v>
      </c>
      <c r="D286" s="157" t="s">
        <v>49</v>
      </c>
      <c r="E286" s="157">
        <v>1999</v>
      </c>
      <c r="F286" s="157">
        <v>95</v>
      </c>
      <c r="G286" s="157">
        <v>1137.9951923076924</v>
      </c>
      <c r="H286" s="157"/>
      <c r="I286" s="157">
        <f t="shared" si="68"/>
        <v>100</v>
      </c>
      <c r="J286" s="157" t="str">
        <f>IF(D286="Electric","--",IF(D286="Diesel",VLOOKUP(C286,[2]ORDLF!A:B,2,FALSE),""))</f>
        <v>--</v>
      </c>
      <c r="K286" s="157" t="str">
        <f>IF(D286="Electric","--",IF(D286="Gasoline",VLOOKUP(C286,LSILF!A:C,3,FALSE),""))</f>
        <v>--</v>
      </c>
      <c r="L286" s="158">
        <f t="shared" si="84"/>
        <v>0</v>
      </c>
      <c r="M286" s="157" t="str" cm="1">
        <f t="array" ref="M286">IF(D286="Electric","--",IF(D286="Diesel",_xlfn._xlws.FILTER(DIESCH[CH Cap],(DIESCH[HP Bin]=I286)),""))</f>
        <v>--</v>
      </c>
      <c r="N286" s="157" t="str" cm="1">
        <f t="array" ref="N286">IF(D286="Electric","--",IF(D286="Gasoline",_xlfn._xlws.FILTER(LSICH[CH Cap],(LSICH[Fuel Type]=D286)*(LSICH[MY]=E286)),""))</f>
        <v>--</v>
      </c>
      <c r="O286" s="157">
        <f t="shared" si="69"/>
        <v>0</v>
      </c>
      <c r="P286" s="157">
        <f t="shared" si="70"/>
        <v>20483.913461538461</v>
      </c>
      <c r="Q286" s="157" t="str" cm="1">
        <f t="array" ref="Q286">IF(D286="Electric","--",IF(D286="Diesel",_xlfn._xlws.FILTER(ORDEF[HC-ZH (g/hp-hr)],(ORDEF[HP]=I286)*(ORDEF[Model_Year]=E286)),""))</f>
        <v>--</v>
      </c>
      <c r="R286" s="157" t="str" cm="1">
        <f t="array" ref="R286">IF(D286="Electric","--",IF(D286="Gasoline",_xlfn._xlws.FILTER(LSIEF[HC-ZH (g/hp-hr)],(LSIEF[Fuel]=D286)*(LSIEF[HP Bin]=I286)*(LSIEF[Model Year]=E286)),""))</f>
        <v>--</v>
      </c>
      <c r="S286" s="158">
        <f t="shared" si="71"/>
        <v>0</v>
      </c>
      <c r="T286" s="159" t="str" cm="1">
        <f t="array" ref="T286">IF(D286="Electric","--",IF(D286="Diesel",_xlfn._xlws.FILTER(ORDEF[HCDR],(ORDEF[HP]=I286)*(ORDEF[Model_Year]=E286),),""))</f>
        <v>--</v>
      </c>
      <c r="U286" s="159" t="str" cm="1">
        <f t="array" ref="U286">IF(D286="Electric","--",IF(D286="Gasoline",_xlfn._xlws.FILTER(LSIEF[HC DR],(LSIEF[Fuel]=D286)*(LSIEF[HP Bin]=I286)*(LSIEF[Model Year]=E286)),""))</f>
        <v>--</v>
      </c>
      <c r="V286" s="159">
        <f t="shared" si="72"/>
        <v>0</v>
      </c>
      <c r="W286" s="158" t="str" cm="1">
        <f t="array" ref="W286">IF(D286="Electric","--",IF(D286="Diesel",_xlfn._xlws.FILTER(ORDEF[NOXzh],(ORDEF[HP]=I286)*(ORDEF[Model_Year]=E286)),""))</f>
        <v>--</v>
      </c>
      <c r="X286" s="158" t="str" cm="1">
        <f t="array" ref="X286">IF(D286="Electric","--",IF(D286="Gasoline",_xlfn._xlws.FILTER(LSIEF[NOX-ZH (g/hp-hr)],(LSIEF[Fuel]=D286)*(LSIEF[HP Bin]=I286)*(LSIEF[Model Year]=E286)),""))</f>
        <v>--</v>
      </c>
      <c r="Y286" s="158">
        <f t="shared" si="73"/>
        <v>0</v>
      </c>
      <c r="Z286" s="159" t="str" cm="1">
        <f t="array" ref="Z286">IF(D286="Electric","--",IF(D286="Diesel",_xlfn._xlws.FILTER(ORDEF[NOXdr],(ORDEF[HP]=I286)*(ORDEF[Model_Year]=E286)),""))</f>
        <v>--</v>
      </c>
      <c r="AA286" s="159" t="str" cm="1">
        <f t="array" ref="AA286">IF(E286="Electric","--",IF(D286="Gasoline",_xlfn._xlws.FILTER(LSIEF[NOX DR],(LSIEF[Fuel]=D286)*(LSIEF[HP Bin]=I286)*(LSIEF[Model Year]=E286)),""))</f>
        <v/>
      </c>
      <c r="AB286" s="159">
        <f t="shared" si="74"/>
        <v>0</v>
      </c>
      <c r="AC286" s="158" t="str" cm="1">
        <f t="array" ref="AC286">IF(D286="Electric","--",IF(D286="Diesel",_xlfn._xlws.FILTER(DFCF[Fuel_HC],(DFCF[MY]=E286)),""))</f>
        <v>--</v>
      </c>
      <c r="AD286" s="158" t="str" cm="1">
        <f t="array" ref="AD286">IF(D286="Electric","--",IF(D286="Gasoline",_xlfn._xlws.FILTER(GFCF[Fuel_HC],(GFCF[MY]=E286)),""))</f>
        <v>--</v>
      </c>
      <c r="AE286" s="158">
        <f t="shared" si="75"/>
        <v>0</v>
      </c>
      <c r="AF286" s="157" t="str" cm="1">
        <f t="array" ref="AF286">IF(D286="Electric","--",IF(D286="Diesel",_xlfn._xlws.FILTER(DFCF[Fuel_NOX],(DFCF[MY]=E286)),""))</f>
        <v>--</v>
      </c>
      <c r="AG286" s="157" t="str" cm="1">
        <f t="array" ref="AG286">IF(D286="Electric","--",IF(D286="Gasoline",_xlfn._xlws.FILTER(GFCF[Fuel_NOX],(GFCF[MY]=E286)),""))</f>
        <v>--</v>
      </c>
      <c r="AH286" s="157">
        <f t="shared" si="76"/>
        <v>0</v>
      </c>
      <c r="AI286" s="158">
        <f t="shared" si="77"/>
        <v>0</v>
      </c>
      <c r="AJ286" s="158">
        <f t="shared" si="78"/>
        <v>0</v>
      </c>
      <c r="AK286" s="158" t="str">
        <f t="shared" si="79"/>
        <v>--</v>
      </c>
      <c r="AL286" s="158" t="str">
        <f t="shared" si="80"/>
        <v>--</v>
      </c>
      <c r="AM286" s="158" t="str">
        <f t="shared" si="81"/>
        <v>--</v>
      </c>
      <c r="AN286" s="158" t="str">
        <f t="shared" si="82"/>
        <v>--</v>
      </c>
      <c r="AO286" s="158" t="str">
        <f t="shared" si="83"/>
        <v>--</v>
      </c>
      <c r="AP286" s="157"/>
      <c r="AS286" s="44"/>
    </row>
    <row r="287" spans="1:45" s="47" customFormat="1" x14ac:dyDescent="0.35">
      <c r="A287" s="157">
        <v>286</v>
      </c>
      <c r="B287" s="157" t="s">
        <v>219</v>
      </c>
      <c r="C287" s="157" t="s">
        <v>205</v>
      </c>
      <c r="D287" s="157" t="s">
        <v>49</v>
      </c>
      <c r="E287" s="157">
        <v>1999</v>
      </c>
      <c r="F287" s="157">
        <v>95</v>
      </c>
      <c r="G287" s="157">
        <v>1137.9951923076924</v>
      </c>
      <c r="H287" s="157"/>
      <c r="I287" s="157">
        <f t="shared" si="68"/>
        <v>100</v>
      </c>
      <c r="J287" s="157" t="str">
        <f>IF(D287="Electric","--",IF(D287="Diesel",VLOOKUP(C287,[2]ORDLF!A:B,2,FALSE),""))</f>
        <v>--</v>
      </c>
      <c r="K287" s="157" t="str">
        <f>IF(D287="Electric","--",IF(D287="Gasoline",VLOOKUP(C287,LSILF!A:C,3,FALSE),""))</f>
        <v>--</v>
      </c>
      <c r="L287" s="158">
        <f t="shared" si="84"/>
        <v>0</v>
      </c>
      <c r="M287" s="157" t="str" cm="1">
        <f t="array" ref="M287">IF(D287="Electric","--",IF(D287="Diesel",_xlfn._xlws.FILTER(DIESCH[CH Cap],(DIESCH[HP Bin]=I287)),""))</f>
        <v>--</v>
      </c>
      <c r="N287" s="157" t="str" cm="1">
        <f t="array" ref="N287">IF(D287="Electric","--",IF(D287="Gasoline",_xlfn._xlws.FILTER(LSICH[CH Cap],(LSICH[Fuel Type]=D287)*(LSICH[MY]=E287)),""))</f>
        <v>--</v>
      </c>
      <c r="O287" s="157">
        <f t="shared" si="69"/>
        <v>0</v>
      </c>
      <c r="P287" s="157">
        <f t="shared" si="70"/>
        <v>20483.913461538461</v>
      </c>
      <c r="Q287" s="157" t="str" cm="1">
        <f t="array" ref="Q287">IF(D287="Electric","--",IF(D287="Diesel",_xlfn._xlws.FILTER(ORDEF[HC-ZH (g/hp-hr)],(ORDEF[HP]=I287)*(ORDEF[Model_Year]=E287)),""))</f>
        <v>--</v>
      </c>
      <c r="R287" s="157" t="str" cm="1">
        <f t="array" ref="R287">IF(D287="Electric","--",IF(D287="Gasoline",_xlfn._xlws.FILTER(LSIEF[HC-ZH (g/hp-hr)],(LSIEF[Fuel]=D287)*(LSIEF[HP Bin]=I287)*(LSIEF[Model Year]=E287)),""))</f>
        <v>--</v>
      </c>
      <c r="S287" s="158">
        <f t="shared" si="71"/>
        <v>0</v>
      </c>
      <c r="T287" s="159" t="str" cm="1">
        <f t="array" ref="T287">IF(D287="Electric","--",IF(D287="Diesel",_xlfn._xlws.FILTER(ORDEF[HCDR],(ORDEF[HP]=I287)*(ORDEF[Model_Year]=E287),),""))</f>
        <v>--</v>
      </c>
      <c r="U287" s="159" t="str" cm="1">
        <f t="array" ref="U287">IF(D287="Electric","--",IF(D287="Gasoline",_xlfn._xlws.FILTER(LSIEF[HC DR],(LSIEF[Fuel]=D287)*(LSIEF[HP Bin]=I287)*(LSIEF[Model Year]=E287)),""))</f>
        <v>--</v>
      </c>
      <c r="V287" s="159">
        <f t="shared" si="72"/>
        <v>0</v>
      </c>
      <c r="W287" s="158" t="str" cm="1">
        <f t="array" ref="W287">IF(D287="Electric","--",IF(D287="Diesel",_xlfn._xlws.FILTER(ORDEF[NOXzh],(ORDEF[HP]=I287)*(ORDEF[Model_Year]=E287)),""))</f>
        <v>--</v>
      </c>
      <c r="X287" s="158" t="str" cm="1">
        <f t="array" ref="X287">IF(D287="Electric","--",IF(D287="Gasoline",_xlfn._xlws.FILTER(LSIEF[NOX-ZH (g/hp-hr)],(LSIEF[Fuel]=D287)*(LSIEF[HP Bin]=I287)*(LSIEF[Model Year]=E287)),""))</f>
        <v>--</v>
      </c>
      <c r="Y287" s="158">
        <f t="shared" si="73"/>
        <v>0</v>
      </c>
      <c r="Z287" s="159" t="str" cm="1">
        <f t="array" ref="Z287">IF(D287="Electric","--",IF(D287="Diesel",_xlfn._xlws.FILTER(ORDEF[NOXdr],(ORDEF[HP]=I287)*(ORDEF[Model_Year]=E287)),""))</f>
        <v>--</v>
      </c>
      <c r="AA287" s="159" t="str" cm="1">
        <f t="array" ref="AA287">IF(E287="Electric","--",IF(D287="Gasoline",_xlfn._xlws.FILTER(LSIEF[NOX DR],(LSIEF[Fuel]=D287)*(LSIEF[HP Bin]=I287)*(LSIEF[Model Year]=E287)),""))</f>
        <v/>
      </c>
      <c r="AB287" s="159">
        <f t="shared" si="74"/>
        <v>0</v>
      </c>
      <c r="AC287" s="158" t="str" cm="1">
        <f t="array" ref="AC287">IF(D287="Electric","--",IF(D287="Diesel",_xlfn._xlws.FILTER(DFCF[Fuel_HC],(DFCF[MY]=E287)),""))</f>
        <v>--</v>
      </c>
      <c r="AD287" s="158" t="str" cm="1">
        <f t="array" ref="AD287">IF(D287="Electric","--",IF(D287="Gasoline",_xlfn._xlws.FILTER(GFCF[Fuel_HC],(GFCF[MY]=E287)),""))</f>
        <v>--</v>
      </c>
      <c r="AE287" s="158">
        <f t="shared" si="75"/>
        <v>0</v>
      </c>
      <c r="AF287" s="157" t="str" cm="1">
        <f t="array" ref="AF287">IF(D287="Electric","--",IF(D287="Diesel",_xlfn._xlws.FILTER(DFCF[Fuel_NOX],(DFCF[MY]=E287)),""))</f>
        <v>--</v>
      </c>
      <c r="AG287" s="157" t="str" cm="1">
        <f t="array" ref="AG287">IF(D287="Electric","--",IF(D287="Gasoline",_xlfn._xlws.FILTER(GFCF[Fuel_NOX],(GFCF[MY]=E287)),""))</f>
        <v>--</v>
      </c>
      <c r="AH287" s="157">
        <f t="shared" si="76"/>
        <v>0</v>
      </c>
      <c r="AI287" s="158">
        <f t="shared" si="77"/>
        <v>0</v>
      </c>
      <c r="AJ287" s="158">
        <f t="shared" si="78"/>
        <v>0</v>
      </c>
      <c r="AK287" s="158" t="str">
        <f t="shared" si="79"/>
        <v>--</v>
      </c>
      <c r="AL287" s="158" t="str">
        <f t="shared" si="80"/>
        <v>--</v>
      </c>
      <c r="AM287" s="158" t="str">
        <f t="shared" si="81"/>
        <v>--</v>
      </c>
      <c r="AN287" s="158" t="str">
        <f t="shared" si="82"/>
        <v>--</v>
      </c>
      <c r="AO287" s="158" t="str">
        <f t="shared" si="83"/>
        <v>--</v>
      </c>
      <c r="AP287" s="157"/>
      <c r="AS287" s="44"/>
    </row>
    <row r="288" spans="1:45" s="47" customFormat="1" x14ac:dyDescent="0.35">
      <c r="A288" s="157">
        <v>287</v>
      </c>
      <c r="B288" s="157" t="s">
        <v>220</v>
      </c>
      <c r="C288" s="157" t="s">
        <v>205</v>
      </c>
      <c r="D288" s="157" t="s">
        <v>49</v>
      </c>
      <c r="E288" s="157">
        <v>1999</v>
      </c>
      <c r="F288" s="157">
        <v>95</v>
      </c>
      <c r="G288" s="157">
        <v>1137.9951923076924</v>
      </c>
      <c r="H288" s="157"/>
      <c r="I288" s="157">
        <f t="shared" si="68"/>
        <v>100</v>
      </c>
      <c r="J288" s="157" t="str">
        <f>IF(D288="Electric","--",IF(D288="Diesel",VLOOKUP(C288,[2]ORDLF!A:B,2,FALSE),""))</f>
        <v>--</v>
      </c>
      <c r="K288" s="157" t="str">
        <f>IF(D288="Electric","--",IF(D288="Gasoline",VLOOKUP(C288,LSILF!A:C,3,FALSE),""))</f>
        <v>--</v>
      </c>
      <c r="L288" s="158">
        <f t="shared" si="84"/>
        <v>0</v>
      </c>
      <c r="M288" s="157" t="str" cm="1">
        <f t="array" ref="M288">IF(D288="Electric","--",IF(D288="Diesel",_xlfn._xlws.FILTER(DIESCH[CH Cap],(DIESCH[HP Bin]=I288)),""))</f>
        <v>--</v>
      </c>
      <c r="N288" s="157" t="str" cm="1">
        <f t="array" ref="N288">IF(D288="Electric","--",IF(D288="Gasoline",_xlfn._xlws.FILTER(LSICH[CH Cap],(LSICH[Fuel Type]=D288)*(LSICH[MY]=E288)),""))</f>
        <v>--</v>
      </c>
      <c r="O288" s="157">
        <f t="shared" si="69"/>
        <v>0</v>
      </c>
      <c r="P288" s="157">
        <f t="shared" si="70"/>
        <v>20483.913461538461</v>
      </c>
      <c r="Q288" s="157" t="str" cm="1">
        <f t="array" ref="Q288">IF(D288="Electric","--",IF(D288="Diesel",_xlfn._xlws.FILTER(ORDEF[HC-ZH (g/hp-hr)],(ORDEF[HP]=I288)*(ORDEF[Model_Year]=E288)),""))</f>
        <v>--</v>
      </c>
      <c r="R288" s="157" t="str" cm="1">
        <f t="array" ref="R288">IF(D288="Electric","--",IF(D288="Gasoline",_xlfn._xlws.FILTER(LSIEF[HC-ZH (g/hp-hr)],(LSIEF[Fuel]=D288)*(LSIEF[HP Bin]=I288)*(LSIEF[Model Year]=E288)),""))</f>
        <v>--</v>
      </c>
      <c r="S288" s="158">
        <f t="shared" si="71"/>
        <v>0</v>
      </c>
      <c r="T288" s="159" t="str" cm="1">
        <f t="array" ref="T288">IF(D288="Electric","--",IF(D288="Diesel",_xlfn._xlws.FILTER(ORDEF[HCDR],(ORDEF[HP]=I288)*(ORDEF[Model_Year]=E288),),""))</f>
        <v>--</v>
      </c>
      <c r="U288" s="159" t="str" cm="1">
        <f t="array" ref="U288">IF(D288="Electric","--",IF(D288="Gasoline",_xlfn._xlws.FILTER(LSIEF[HC DR],(LSIEF[Fuel]=D288)*(LSIEF[HP Bin]=I288)*(LSIEF[Model Year]=E288)),""))</f>
        <v>--</v>
      </c>
      <c r="V288" s="159">
        <f t="shared" si="72"/>
        <v>0</v>
      </c>
      <c r="W288" s="158" t="str" cm="1">
        <f t="array" ref="W288">IF(D288="Electric","--",IF(D288="Diesel",_xlfn._xlws.FILTER(ORDEF[NOXzh],(ORDEF[HP]=I288)*(ORDEF[Model_Year]=E288)),""))</f>
        <v>--</v>
      </c>
      <c r="X288" s="158" t="str" cm="1">
        <f t="array" ref="X288">IF(D288="Electric","--",IF(D288="Gasoline",_xlfn._xlws.FILTER(LSIEF[NOX-ZH (g/hp-hr)],(LSIEF[Fuel]=D288)*(LSIEF[HP Bin]=I288)*(LSIEF[Model Year]=E288)),""))</f>
        <v>--</v>
      </c>
      <c r="Y288" s="158">
        <f t="shared" si="73"/>
        <v>0</v>
      </c>
      <c r="Z288" s="159" t="str" cm="1">
        <f t="array" ref="Z288">IF(D288="Electric","--",IF(D288="Diesel",_xlfn._xlws.FILTER(ORDEF[NOXdr],(ORDEF[HP]=I288)*(ORDEF[Model_Year]=E288)),""))</f>
        <v>--</v>
      </c>
      <c r="AA288" s="159" t="str" cm="1">
        <f t="array" ref="AA288">IF(E288="Electric","--",IF(D288="Gasoline",_xlfn._xlws.FILTER(LSIEF[NOX DR],(LSIEF[Fuel]=D288)*(LSIEF[HP Bin]=I288)*(LSIEF[Model Year]=E288)),""))</f>
        <v/>
      </c>
      <c r="AB288" s="159">
        <f t="shared" si="74"/>
        <v>0</v>
      </c>
      <c r="AC288" s="158" t="str" cm="1">
        <f t="array" ref="AC288">IF(D288="Electric","--",IF(D288="Diesel",_xlfn._xlws.FILTER(DFCF[Fuel_HC],(DFCF[MY]=E288)),""))</f>
        <v>--</v>
      </c>
      <c r="AD288" s="158" t="str" cm="1">
        <f t="array" ref="AD288">IF(D288="Electric","--",IF(D288="Gasoline",_xlfn._xlws.FILTER(GFCF[Fuel_HC],(GFCF[MY]=E288)),""))</f>
        <v>--</v>
      </c>
      <c r="AE288" s="158">
        <f t="shared" si="75"/>
        <v>0</v>
      </c>
      <c r="AF288" s="157" t="str" cm="1">
        <f t="array" ref="AF288">IF(D288="Electric","--",IF(D288="Diesel",_xlfn._xlws.FILTER(DFCF[Fuel_NOX],(DFCF[MY]=E288)),""))</f>
        <v>--</v>
      </c>
      <c r="AG288" s="157" t="str" cm="1">
        <f t="array" ref="AG288">IF(D288="Electric","--",IF(D288="Gasoline",_xlfn._xlws.FILTER(GFCF[Fuel_NOX],(GFCF[MY]=E288)),""))</f>
        <v>--</v>
      </c>
      <c r="AH288" s="157">
        <f t="shared" si="76"/>
        <v>0</v>
      </c>
      <c r="AI288" s="158">
        <f t="shared" si="77"/>
        <v>0</v>
      </c>
      <c r="AJ288" s="158">
        <f t="shared" si="78"/>
        <v>0</v>
      </c>
      <c r="AK288" s="158" t="str">
        <f t="shared" si="79"/>
        <v>--</v>
      </c>
      <c r="AL288" s="158" t="str">
        <f t="shared" si="80"/>
        <v>--</v>
      </c>
      <c r="AM288" s="158" t="str">
        <f t="shared" si="81"/>
        <v>--</v>
      </c>
      <c r="AN288" s="158" t="str">
        <f t="shared" si="82"/>
        <v>--</v>
      </c>
      <c r="AO288" s="158" t="str">
        <f t="shared" si="83"/>
        <v>--</v>
      </c>
      <c r="AP288" s="157"/>
      <c r="AS288" s="44"/>
    </row>
    <row r="289" spans="1:45" s="47" customFormat="1" x14ac:dyDescent="0.35">
      <c r="A289" s="157">
        <v>288</v>
      </c>
      <c r="B289" s="157" t="s">
        <v>221</v>
      </c>
      <c r="C289" s="157" t="s">
        <v>205</v>
      </c>
      <c r="D289" s="157" t="s">
        <v>49</v>
      </c>
      <c r="E289" s="157">
        <v>1999</v>
      </c>
      <c r="F289" s="157">
        <v>95</v>
      </c>
      <c r="G289" s="157">
        <v>1137.9951923076924</v>
      </c>
      <c r="H289" s="157"/>
      <c r="I289" s="157">
        <f t="shared" si="68"/>
        <v>100</v>
      </c>
      <c r="J289" s="157" t="str">
        <f>IF(D289="Electric","--",IF(D289="Diesel",VLOOKUP(C289,[2]ORDLF!A:B,2,FALSE),""))</f>
        <v>--</v>
      </c>
      <c r="K289" s="157" t="str">
        <f>IF(D289="Electric","--",IF(D289="Gasoline",VLOOKUP(C289,LSILF!A:C,3,FALSE),""))</f>
        <v>--</v>
      </c>
      <c r="L289" s="158">
        <f t="shared" si="84"/>
        <v>0</v>
      </c>
      <c r="M289" s="157" t="str" cm="1">
        <f t="array" ref="M289">IF(D289="Electric","--",IF(D289="Diesel",_xlfn._xlws.FILTER(DIESCH[CH Cap],(DIESCH[HP Bin]=I289)),""))</f>
        <v>--</v>
      </c>
      <c r="N289" s="157" t="str" cm="1">
        <f t="array" ref="N289">IF(D289="Electric","--",IF(D289="Gasoline",_xlfn._xlws.FILTER(LSICH[CH Cap],(LSICH[Fuel Type]=D289)*(LSICH[MY]=E289)),""))</f>
        <v>--</v>
      </c>
      <c r="O289" s="157">
        <f t="shared" si="69"/>
        <v>0</v>
      </c>
      <c r="P289" s="157">
        <f t="shared" si="70"/>
        <v>20483.913461538461</v>
      </c>
      <c r="Q289" s="157" t="str" cm="1">
        <f t="array" ref="Q289">IF(D289="Electric","--",IF(D289="Diesel",_xlfn._xlws.FILTER(ORDEF[HC-ZH (g/hp-hr)],(ORDEF[HP]=I289)*(ORDEF[Model_Year]=E289)),""))</f>
        <v>--</v>
      </c>
      <c r="R289" s="157" t="str" cm="1">
        <f t="array" ref="R289">IF(D289="Electric","--",IF(D289="Gasoline",_xlfn._xlws.FILTER(LSIEF[HC-ZH (g/hp-hr)],(LSIEF[Fuel]=D289)*(LSIEF[HP Bin]=I289)*(LSIEF[Model Year]=E289)),""))</f>
        <v>--</v>
      </c>
      <c r="S289" s="158">
        <f t="shared" si="71"/>
        <v>0</v>
      </c>
      <c r="T289" s="159" t="str" cm="1">
        <f t="array" ref="T289">IF(D289="Electric","--",IF(D289="Diesel",_xlfn._xlws.FILTER(ORDEF[HCDR],(ORDEF[HP]=I289)*(ORDEF[Model_Year]=E289),),""))</f>
        <v>--</v>
      </c>
      <c r="U289" s="159" t="str" cm="1">
        <f t="array" ref="U289">IF(D289="Electric","--",IF(D289="Gasoline",_xlfn._xlws.FILTER(LSIEF[HC DR],(LSIEF[Fuel]=D289)*(LSIEF[HP Bin]=I289)*(LSIEF[Model Year]=E289)),""))</f>
        <v>--</v>
      </c>
      <c r="V289" s="159">
        <f t="shared" si="72"/>
        <v>0</v>
      </c>
      <c r="W289" s="158" t="str" cm="1">
        <f t="array" ref="W289">IF(D289="Electric","--",IF(D289="Diesel",_xlfn._xlws.FILTER(ORDEF[NOXzh],(ORDEF[HP]=I289)*(ORDEF[Model_Year]=E289)),""))</f>
        <v>--</v>
      </c>
      <c r="X289" s="158" t="str" cm="1">
        <f t="array" ref="X289">IF(D289="Electric","--",IF(D289="Gasoline",_xlfn._xlws.FILTER(LSIEF[NOX-ZH (g/hp-hr)],(LSIEF[Fuel]=D289)*(LSIEF[HP Bin]=I289)*(LSIEF[Model Year]=E289)),""))</f>
        <v>--</v>
      </c>
      <c r="Y289" s="158">
        <f t="shared" si="73"/>
        <v>0</v>
      </c>
      <c r="Z289" s="159" t="str" cm="1">
        <f t="array" ref="Z289">IF(D289="Electric","--",IF(D289="Diesel",_xlfn._xlws.FILTER(ORDEF[NOXdr],(ORDEF[HP]=I289)*(ORDEF[Model_Year]=E289)),""))</f>
        <v>--</v>
      </c>
      <c r="AA289" s="159" t="str" cm="1">
        <f t="array" ref="AA289">IF(E289="Electric","--",IF(D289="Gasoline",_xlfn._xlws.FILTER(LSIEF[NOX DR],(LSIEF[Fuel]=D289)*(LSIEF[HP Bin]=I289)*(LSIEF[Model Year]=E289)),""))</f>
        <v/>
      </c>
      <c r="AB289" s="159">
        <f t="shared" si="74"/>
        <v>0</v>
      </c>
      <c r="AC289" s="158" t="str" cm="1">
        <f t="array" ref="AC289">IF(D289="Electric","--",IF(D289="Diesel",_xlfn._xlws.FILTER(DFCF[Fuel_HC],(DFCF[MY]=E289)),""))</f>
        <v>--</v>
      </c>
      <c r="AD289" s="158" t="str" cm="1">
        <f t="array" ref="AD289">IF(D289="Electric","--",IF(D289="Gasoline",_xlfn._xlws.FILTER(GFCF[Fuel_HC],(GFCF[MY]=E289)),""))</f>
        <v>--</v>
      </c>
      <c r="AE289" s="158">
        <f t="shared" si="75"/>
        <v>0</v>
      </c>
      <c r="AF289" s="157" t="str" cm="1">
        <f t="array" ref="AF289">IF(D289="Electric","--",IF(D289="Diesel",_xlfn._xlws.FILTER(DFCF[Fuel_NOX],(DFCF[MY]=E289)),""))</f>
        <v>--</v>
      </c>
      <c r="AG289" s="157" t="str" cm="1">
        <f t="array" ref="AG289">IF(D289="Electric","--",IF(D289="Gasoline",_xlfn._xlws.FILTER(GFCF[Fuel_NOX],(GFCF[MY]=E289)),""))</f>
        <v>--</v>
      </c>
      <c r="AH289" s="157">
        <f t="shared" si="76"/>
        <v>0</v>
      </c>
      <c r="AI289" s="158">
        <f t="shared" si="77"/>
        <v>0</v>
      </c>
      <c r="AJ289" s="158">
        <f t="shared" si="78"/>
        <v>0</v>
      </c>
      <c r="AK289" s="158" t="str">
        <f t="shared" si="79"/>
        <v>--</v>
      </c>
      <c r="AL289" s="158" t="str">
        <f t="shared" si="80"/>
        <v>--</v>
      </c>
      <c r="AM289" s="158" t="str">
        <f t="shared" si="81"/>
        <v>--</v>
      </c>
      <c r="AN289" s="158" t="str">
        <f t="shared" si="82"/>
        <v>--</v>
      </c>
      <c r="AO289" s="158" t="str">
        <f t="shared" si="83"/>
        <v>--</v>
      </c>
      <c r="AP289" s="157"/>
      <c r="AS289" s="44"/>
    </row>
    <row r="290" spans="1:45" s="47" customFormat="1" x14ac:dyDescent="0.35">
      <c r="A290" s="157">
        <v>289</v>
      </c>
      <c r="B290" s="157" t="s">
        <v>222</v>
      </c>
      <c r="C290" s="157" t="s">
        <v>205</v>
      </c>
      <c r="D290" s="157" t="s">
        <v>49</v>
      </c>
      <c r="E290" s="157">
        <v>1999</v>
      </c>
      <c r="F290" s="157">
        <v>95</v>
      </c>
      <c r="G290" s="157">
        <v>1137.9951923076924</v>
      </c>
      <c r="H290" s="157"/>
      <c r="I290" s="157">
        <f t="shared" si="68"/>
        <v>100</v>
      </c>
      <c r="J290" s="157" t="str">
        <f>IF(D290="Electric","--",IF(D290="Diesel",VLOOKUP(C290,[2]ORDLF!A:B,2,FALSE),""))</f>
        <v>--</v>
      </c>
      <c r="K290" s="157" t="str">
        <f>IF(D290="Electric","--",IF(D290="Gasoline",VLOOKUP(C290,LSILF!A:C,3,FALSE),""))</f>
        <v>--</v>
      </c>
      <c r="L290" s="158">
        <f t="shared" si="84"/>
        <v>0</v>
      </c>
      <c r="M290" s="157" t="str" cm="1">
        <f t="array" ref="M290">IF(D290="Electric","--",IF(D290="Diesel",_xlfn._xlws.FILTER(DIESCH[CH Cap],(DIESCH[HP Bin]=I290)),""))</f>
        <v>--</v>
      </c>
      <c r="N290" s="157" t="str" cm="1">
        <f t="array" ref="N290">IF(D290="Electric","--",IF(D290="Gasoline",_xlfn._xlws.FILTER(LSICH[CH Cap],(LSICH[Fuel Type]=D290)*(LSICH[MY]=E290)),""))</f>
        <v>--</v>
      </c>
      <c r="O290" s="157">
        <f t="shared" si="69"/>
        <v>0</v>
      </c>
      <c r="P290" s="157">
        <f t="shared" si="70"/>
        <v>20483.913461538461</v>
      </c>
      <c r="Q290" s="157" t="str" cm="1">
        <f t="array" ref="Q290">IF(D290="Electric","--",IF(D290="Diesel",_xlfn._xlws.FILTER(ORDEF[HC-ZH (g/hp-hr)],(ORDEF[HP]=I290)*(ORDEF[Model_Year]=E290)),""))</f>
        <v>--</v>
      </c>
      <c r="R290" s="157" t="str" cm="1">
        <f t="array" ref="R290">IF(D290="Electric","--",IF(D290="Gasoline",_xlfn._xlws.FILTER(LSIEF[HC-ZH (g/hp-hr)],(LSIEF[Fuel]=D290)*(LSIEF[HP Bin]=I290)*(LSIEF[Model Year]=E290)),""))</f>
        <v>--</v>
      </c>
      <c r="S290" s="158">
        <f t="shared" si="71"/>
        <v>0</v>
      </c>
      <c r="T290" s="159" t="str" cm="1">
        <f t="array" ref="T290">IF(D290="Electric","--",IF(D290="Diesel",_xlfn._xlws.FILTER(ORDEF[HCDR],(ORDEF[HP]=I290)*(ORDEF[Model_Year]=E290),),""))</f>
        <v>--</v>
      </c>
      <c r="U290" s="159" t="str" cm="1">
        <f t="array" ref="U290">IF(D290="Electric","--",IF(D290="Gasoline",_xlfn._xlws.FILTER(LSIEF[HC DR],(LSIEF[Fuel]=D290)*(LSIEF[HP Bin]=I290)*(LSIEF[Model Year]=E290)),""))</f>
        <v>--</v>
      </c>
      <c r="V290" s="159">
        <f t="shared" si="72"/>
        <v>0</v>
      </c>
      <c r="W290" s="158" t="str" cm="1">
        <f t="array" ref="W290">IF(D290="Electric","--",IF(D290="Diesel",_xlfn._xlws.FILTER(ORDEF[NOXzh],(ORDEF[HP]=I290)*(ORDEF[Model_Year]=E290)),""))</f>
        <v>--</v>
      </c>
      <c r="X290" s="158" t="str" cm="1">
        <f t="array" ref="X290">IF(D290="Electric","--",IF(D290="Gasoline",_xlfn._xlws.FILTER(LSIEF[NOX-ZH (g/hp-hr)],(LSIEF[Fuel]=D290)*(LSIEF[HP Bin]=I290)*(LSIEF[Model Year]=E290)),""))</f>
        <v>--</v>
      </c>
      <c r="Y290" s="158">
        <f t="shared" si="73"/>
        <v>0</v>
      </c>
      <c r="Z290" s="159" t="str" cm="1">
        <f t="array" ref="Z290">IF(D290="Electric","--",IF(D290="Diesel",_xlfn._xlws.FILTER(ORDEF[NOXdr],(ORDEF[HP]=I290)*(ORDEF[Model_Year]=E290)),""))</f>
        <v>--</v>
      </c>
      <c r="AA290" s="159" t="str" cm="1">
        <f t="array" ref="AA290">IF(E290="Electric","--",IF(D290="Gasoline",_xlfn._xlws.FILTER(LSIEF[NOX DR],(LSIEF[Fuel]=D290)*(LSIEF[HP Bin]=I290)*(LSIEF[Model Year]=E290)),""))</f>
        <v/>
      </c>
      <c r="AB290" s="159">
        <f t="shared" si="74"/>
        <v>0</v>
      </c>
      <c r="AC290" s="158" t="str" cm="1">
        <f t="array" ref="AC290">IF(D290="Electric","--",IF(D290="Diesel",_xlfn._xlws.FILTER(DFCF[Fuel_HC],(DFCF[MY]=E290)),""))</f>
        <v>--</v>
      </c>
      <c r="AD290" s="158" t="str" cm="1">
        <f t="array" ref="AD290">IF(D290="Electric","--",IF(D290="Gasoline",_xlfn._xlws.FILTER(GFCF[Fuel_HC],(GFCF[MY]=E290)),""))</f>
        <v>--</v>
      </c>
      <c r="AE290" s="158">
        <f t="shared" si="75"/>
        <v>0</v>
      </c>
      <c r="AF290" s="157" t="str" cm="1">
        <f t="array" ref="AF290">IF(D290="Electric","--",IF(D290="Diesel",_xlfn._xlws.FILTER(DFCF[Fuel_NOX],(DFCF[MY]=E290)),""))</f>
        <v>--</v>
      </c>
      <c r="AG290" s="157" t="str" cm="1">
        <f t="array" ref="AG290">IF(D290="Electric","--",IF(D290="Gasoline",_xlfn._xlws.FILTER(GFCF[Fuel_NOX],(GFCF[MY]=E290)),""))</f>
        <v>--</v>
      </c>
      <c r="AH290" s="157">
        <f t="shared" si="76"/>
        <v>0</v>
      </c>
      <c r="AI290" s="158">
        <f t="shared" si="77"/>
        <v>0</v>
      </c>
      <c r="AJ290" s="158">
        <f t="shared" si="78"/>
        <v>0</v>
      </c>
      <c r="AK290" s="158" t="str">
        <f t="shared" si="79"/>
        <v>--</v>
      </c>
      <c r="AL290" s="158" t="str">
        <f t="shared" si="80"/>
        <v>--</v>
      </c>
      <c r="AM290" s="158" t="str">
        <f t="shared" si="81"/>
        <v>--</v>
      </c>
      <c r="AN290" s="158" t="str">
        <f t="shared" si="82"/>
        <v>--</v>
      </c>
      <c r="AO290" s="158" t="str">
        <f t="shared" si="83"/>
        <v>--</v>
      </c>
      <c r="AP290" s="157"/>
      <c r="AS290" s="44"/>
    </row>
    <row r="291" spans="1:45" s="47" customFormat="1" x14ac:dyDescent="0.35">
      <c r="A291" s="157">
        <v>290</v>
      </c>
      <c r="B291" s="157" t="s">
        <v>223</v>
      </c>
      <c r="C291" s="157" t="s">
        <v>205</v>
      </c>
      <c r="D291" s="157" t="s">
        <v>49</v>
      </c>
      <c r="E291" s="157">
        <v>1999</v>
      </c>
      <c r="F291" s="157">
        <v>95</v>
      </c>
      <c r="G291" s="157">
        <v>1137.9951923076924</v>
      </c>
      <c r="H291" s="157"/>
      <c r="I291" s="157">
        <f t="shared" si="68"/>
        <v>100</v>
      </c>
      <c r="J291" s="157" t="str">
        <f>IF(D291="Electric","--",IF(D291="Diesel",VLOOKUP(C291,[2]ORDLF!A:B,2,FALSE),""))</f>
        <v>--</v>
      </c>
      <c r="K291" s="157" t="str">
        <f>IF(D291="Electric","--",IF(D291="Gasoline",VLOOKUP(C291,LSILF!A:C,3,FALSE),""))</f>
        <v>--</v>
      </c>
      <c r="L291" s="158">
        <f t="shared" si="84"/>
        <v>0</v>
      </c>
      <c r="M291" s="157" t="str" cm="1">
        <f t="array" ref="M291">IF(D291="Electric","--",IF(D291="Diesel",_xlfn._xlws.FILTER(DIESCH[CH Cap],(DIESCH[HP Bin]=I291)),""))</f>
        <v>--</v>
      </c>
      <c r="N291" s="157" t="str" cm="1">
        <f t="array" ref="N291">IF(D291="Electric","--",IF(D291="Gasoline",_xlfn._xlws.FILTER(LSICH[CH Cap],(LSICH[Fuel Type]=D291)*(LSICH[MY]=E291)),""))</f>
        <v>--</v>
      </c>
      <c r="O291" s="157">
        <f t="shared" si="69"/>
        <v>0</v>
      </c>
      <c r="P291" s="157">
        <f t="shared" si="70"/>
        <v>20483.913461538461</v>
      </c>
      <c r="Q291" s="157" t="str" cm="1">
        <f t="array" ref="Q291">IF(D291="Electric","--",IF(D291="Diesel",_xlfn._xlws.FILTER(ORDEF[HC-ZH (g/hp-hr)],(ORDEF[HP]=I291)*(ORDEF[Model_Year]=E291)),""))</f>
        <v>--</v>
      </c>
      <c r="R291" s="157" t="str" cm="1">
        <f t="array" ref="R291">IF(D291="Electric","--",IF(D291="Gasoline",_xlfn._xlws.FILTER(LSIEF[HC-ZH (g/hp-hr)],(LSIEF[Fuel]=D291)*(LSIEF[HP Bin]=I291)*(LSIEF[Model Year]=E291)),""))</f>
        <v>--</v>
      </c>
      <c r="S291" s="158">
        <f t="shared" si="71"/>
        <v>0</v>
      </c>
      <c r="T291" s="159" t="str" cm="1">
        <f t="array" ref="T291">IF(D291="Electric","--",IF(D291="Diesel",_xlfn._xlws.FILTER(ORDEF[HCDR],(ORDEF[HP]=I291)*(ORDEF[Model_Year]=E291),),""))</f>
        <v>--</v>
      </c>
      <c r="U291" s="159" t="str" cm="1">
        <f t="array" ref="U291">IF(D291="Electric","--",IF(D291="Gasoline",_xlfn._xlws.FILTER(LSIEF[HC DR],(LSIEF[Fuel]=D291)*(LSIEF[HP Bin]=I291)*(LSIEF[Model Year]=E291)),""))</f>
        <v>--</v>
      </c>
      <c r="V291" s="159">
        <f t="shared" si="72"/>
        <v>0</v>
      </c>
      <c r="W291" s="158" t="str" cm="1">
        <f t="array" ref="W291">IF(D291="Electric","--",IF(D291="Diesel",_xlfn._xlws.FILTER(ORDEF[NOXzh],(ORDEF[HP]=I291)*(ORDEF[Model_Year]=E291)),""))</f>
        <v>--</v>
      </c>
      <c r="X291" s="158" t="str" cm="1">
        <f t="array" ref="X291">IF(D291="Electric","--",IF(D291="Gasoline",_xlfn._xlws.FILTER(LSIEF[NOX-ZH (g/hp-hr)],(LSIEF[Fuel]=D291)*(LSIEF[HP Bin]=I291)*(LSIEF[Model Year]=E291)),""))</f>
        <v>--</v>
      </c>
      <c r="Y291" s="158">
        <f t="shared" si="73"/>
        <v>0</v>
      </c>
      <c r="Z291" s="159" t="str" cm="1">
        <f t="array" ref="Z291">IF(D291="Electric","--",IF(D291="Diesel",_xlfn._xlws.FILTER(ORDEF[NOXdr],(ORDEF[HP]=I291)*(ORDEF[Model_Year]=E291)),""))</f>
        <v>--</v>
      </c>
      <c r="AA291" s="159" t="str" cm="1">
        <f t="array" ref="AA291">IF(E291="Electric","--",IF(D291="Gasoline",_xlfn._xlws.FILTER(LSIEF[NOX DR],(LSIEF[Fuel]=D291)*(LSIEF[HP Bin]=I291)*(LSIEF[Model Year]=E291)),""))</f>
        <v/>
      </c>
      <c r="AB291" s="159">
        <f t="shared" si="74"/>
        <v>0</v>
      </c>
      <c r="AC291" s="158" t="str" cm="1">
        <f t="array" ref="AC291">IF(D291="Electric","--",IF(D291="Diesel",_xlfn._xlws.FILTER(DFCF[Fuel_HC],(DFCF[MY]=E291)),""))</f>
        <v>--</v>
      </c>
      <c r="AD291" s="158" t="str" cm="1">
        <f t="array" ref="AD291">IF(D291="Electric","--",IF(D291="Gasoline",_xlfn._xlws.FILTER(GFCF[Fuel_HC],(GFCF[MY]=E291)),""))</f>
        <v>--</v>
      </c>
      <c r="AE291" s="158">
        <f t="shared" si="75"/>
        <v>0</v>
      </c>
      <c r="AF291" s="157" t="str" cm="1">
        <f t="array" ref="AF291">IF(D291="Electric","--",IF(D291="Diesel",_xlfn._xlws.FILTER(DFCF[Fuel_NOX],(DFCF[MY]=E291)),""))</f>
        <v>--</v>
      </c>
      <c r="AG291" s="157" t="str" cm="1">
        <f t="array" ref="AG291">IF(D291="Electric","--",IF(D291="Gasoline",_xlfn._xlws.FILTER(GFCF[Fuel_NOX],(GFCF[MY]=E291)),""))</f>
        <v>--</v>
      </c>
      <c r="AH291" s="157">
        <f t="shared" si="76"/>
        <v>0</v>
      </c>
      <c r="AI291" s="158">
        <f t="shared" si="77"/>
        <v>0</v>
      </c>
      <c r="AJ291" s="158">
        <f t="shared" si="78"/>
        <v>0</v>
      </c>
      <c r="AK291" s="158" t="str">
        <f t="shared" si="79"/>
        <v>--</v>
      </c>
      <c r="AL291" s="158" t="str">
        <f t="shared" si="80"/>
        <v>--</v>
      </c>
      <c r="AM291" s="158" t="str">
        <f t="shared" si="81"/>
        <v>--</v>
      </c>
      <c r="AN291" s="158" t="str">
        <f t="shared" si="82"/>
        <v>--</v>
      </c>
      <c r="AO291" s="158" t="str">
        <f t="shared" si="83"/>
        <v>--</v>
      </c>
      <c r="AP291" s="157"/>
      <c r="AS291" s="44"/>
    </row>
    <row r="292" spans="1:45" s="47" customFormat="1" x14ac:dyDescent="0.35">
      <c r="A292" s="157">
        <v>291</v>
      </c>
      <c r="B292" s="157" t="s">
        <v>224</v>
      </c>
      <c r="C292" s="157" t="s">
        <v>205</v>
      </c>
      <c r="D292" s="157" t="s">
        <v>49</v>
      </c>
      <c r="E292" s="157">
        <v>1999</v>
      </c>
      <c r="F292" s="157">
        <v>101</v>
      </c>
      <c r="G292" s="157">
        <v>1137.9951923076924</v>
      </c>
      <c r="H292" s="157"/>
      <c r="I292" s="157">
        <f t="shared" si="68"/>
        <v>175</v>
      </c>
      <c r="J292" s="157" t="str">
        <f>IF(D292="Electric","--",IF(D292="Diesel",VLOOKUP(C292,[2]ORDLF!A:B,2,FALSE),""))</f>
        <v>--</v>
      </c>
      <c r="K292" s="157" t="str">
        <f>IF(D292="Electric","--",IF(D292="Gasoline",VLOOKUP(C292,LSILF!A:C,3,FALSE),""))</f>
        <v>--</v>
      </c>
      <c r="L292" s="158">
        <f t="shared" si="84"/>
        <v>0</v>
      </c>
      <c r="M292" s="157" t="str" cm="1">
        <f t="array" ref="M292">IF(D292="Electric","--",IF(D292="Diesel",_xlfn._xlws.FILTER(DIESCH[CH Cap],(DIESCH[HP Bin]=I292)),""))</f>
        <v>--</v>
      </c>
      <c r="N292" s="157" t="str" cm="1">
        <f t="array" ref="N292">IF(D292="Electric","--",IF(D292="Gasoline",_xlfn._xlws.FILTER(LSICH[CH Cap],(LSICH[Fuel Type]=D292)*(LSICH[MY]=E292)),""))</f>
        <v>--</v>
      </c>
      <c r="O292" s="157">
        <f t="shared" si="69"/>
        <v>0</v>
      </c>
      <c r="P292" s="157">
        <f t="shared" si="70"/>
        <v>20483.913461538461</v>
      </c>
      <c r="Q292" s="157" t="str" cm="1">
        <f t="array" ref="Q292">IF(D292="Electric","--",IF(D292="Diesel",_xlfn._xlws.FILTER(ORDEF[HC-ZH (g/hp-hr)],(ORDEF[HP]=I292)*(ORDEF[Model_Year]=E292)),""))</f>
        <v>--</v>
      </c>
      <c r="R292" s="157" t="str" cm="1">
        <f t="array" ref="R292">IF(D292="Electric","--",IF(D292="Gasoline",_xlfn._xlws.FILTER(LSIEF[HC-ZH (g/hp-hr)],(LSIEF[Fuel]=D292)*(LSIEF[HP Bin]=I292)*(LSIEF[Model Year]=E292)),""))</f>
        <v>--</v>
      </c>
      <c r="S292" s="158">
        <f t="shared" si="71"/>
        <v>0</v>
      </c>
      <c r="T292" s="159" t="str" cm="1">
        <f t="array" ref="T292">IF(D292="Electric","--",IF(D292="Diesel",_xlfn._xlws.FILTER(ORDEF[HCDR],(ORDEF[HP]=I292)*(ORDEF[Model_Year]=E292),),""))</f>
        <v>--</v>
      </c>
      <c r="U292" s="159" t="str" cm="1">
        <f t="array" ref="U292">IF(D292="Electric","--",IF(D292="Gasoline",_xlfn._xlws.FILTER(LSIEF[HC DR],(LSIEF[Fuel]=D292)*(LSIEF[HP Bin]=I292)*(LSIEF[Model Year]=E292)),""))</f>
        <v>--</v>
      </c>
      <c r="V292" s="159">
        <f t="shared" si="72"/>
        <v>0</v>
      </c>
      <c r="W292" s="158" t="str" cm="1">
        <f t="array" ref="W292">IF(D292="Electric","--",IF(D292="Diesel",_xlfn._xlws.FILTER(ORDEF[NOXzh],(ORDEF[HP]=I292)*(ORDEF[Model_Year]=E292)),""))</f>
        <v>--</v>
      </c>
      <c r="X292" s="158" t="str" cm="1">
        <f t="array" ref="X292">IF(D292="Electric","--",IF(D292="Gasoline",_xlfn._xlws.FILTER(LSIEF[NOX-ZH (g/hp-hr)],(LSIEF[Fuel]=D292)*(LSIEF[HP Bin]=I292)*(LSIEF[Model Year]=E292)),""))</f>
        <v>--</v>
      </c>
      <c r="Y292" s="158">
        <f t="shared" si="73"/>
        <v>0</v>
      </c>
      <c r="Z292" s="159" t="str" cm="1">
        <f t="array" ref="Z292">IF(D292="Electric","--",IF(D292="Diesel",_xlfn._xlws.FILTER(ORDEF[NOXdr],(ORDEF[HP]=I292)*(ORDEF[Model_Year]=E292)),""))</f>
        <v>--</v>
      </c>
      <c r="AA292" s="159" t="str" cm="1">
        <f t="array" ref="AA292">IF(E292="Electric","--",IF(D292="Gasoline",_xlfn._xlws.FILTER(LSIEF[NOX DR],(LSIEF[Fuel]=D292)*(LSIEF[HP Bin]=I292)*(LSIEF[Model Year]=E292)),""))</f>
        <v/>
      </c>
      <c r="AB292" s="159">
        <f t="shared" si="74"/>
        <v>0</v>
      </c>
      <c r="AC292" s="158" t="str" cm="1">
        <f t="array" ref="AC292">IF(D292="Electric","--",IF(D292="Diesel",_xlfn._xlws.FILTER(DFCF[Fuel_HC],(DFCF[MY]=E292)),""))</f>
        <v>--</v>
      </c>
      <c r="AD292" s="158" t="str" cm="1">
        <f t="array" ref="AD292">IF(D292="Electric","--",IF(D292="Gasoline",_xlfn._xlws.FILTER(GFCF[Fuel_HC],(GFCF[MY]=E292)),""))</f>
        <v>--</v>
      </c>
      <c r="AE292" s="158">
        <f t="shared" si="75"/>
        <v>0</v>
      </c>
      <c r="AF292" s="157" t="str" cm="1">
        <f t="array" ref="AF292">IF(D292="Electric","--",IF(D292="Diesel",_xlfn._xlws.FILTER(DFCF[Fuel_NOX],(DFCF[MY]=E292)),""))</f>
        <v>--</v>
      </c>
      <c r="AG292" s="157" t="str" cm="1">
        <f t="array" ref="AG292">IF(D292="Electric","--",IF(D292="Gasoline",_xlfn._xlws.FILTER(GFCF[Fuel_NOX],(GFCF[MY]=E292)),""))</f>
        <v>--</v>
      </c>
      <c r="AH292" s="157">
        <f t="shared" si="76"/>
        <v>0</v>
      </c>
      <c r="AI292" s="158">
        <f t="shared" si="77"/>
        <v>0</v>
      </c>
      <c r="AJ292" s="158">
        <f t="shared" si="78"/>
        <v>0</v>
      </c>
      <c r="AK292" s="158" t="str">
        <f t="shared" si="79"/>
        <v>--</v>
      </c>
      <c r="AL292" s="158" t="str">
        <f t="shared" si="80"/>
        <v>--</v>
      </c>
      <c r="AM292" s="158" t="str">
        <f t="shared" si="81"/>
        <v>--</v>
      </c>
      <c r="AN292" s="158" t="str">
        <f t="shared" si="82"/>
        <v>--</v>
      </c>
      <c r="AO292" s="158" t="str">
        <f t="shared" si="83"/>
        <v>--</v>
      </c>
      <c r="AP292" s="157"/>
      <c r="AS292" s="44"/>
    </row>
    <row r="293" spans="1:45" s="47" customFormat="1" x14ac:dyDescent="0.35">
      <c r="A293" s="157">
        <v>292</v>
      </c>
      <c r="B293" s="157" t="s">
        <v>225</v>
      </c>
      <c r="C293" s="157" t="s">
        <v>205</v>
      </c>
      <c r="D293" s="157" t="s">
        <v>49</v>
      </c>
      <c r="E293" s="157">
        <v>1999</v>
      </c>
      <c r="F293" s="157">
        <v>101</v>
      </c>
      <c r="G293" s="157">
        <v>1137.9951923076924</v>
      </c>
      <c r="H293" s="157"/>
      <c r="I293" s="157">
        <f t="shared" si="68"/>
        <v>175</v>
      </c>
      <c r="J293" s="157" t="str">
        <f>IF(D293="Electric","--",IF(D293="Diesel",VLOOKUP(C293,[2]ORDLF!A:B,2,FALSE),""))</f>
        <v>--</v>
      </c>
      <c r="K293" s="157" t="str">
        <f>IF(D293="Electric","--",IF(D293="Gasoline",VLOOKUP(C293,LSILF!A:C,3,FALSE),""))</f>
        <v>--</v>
      </c>
      <c r="L293" s="158">
        <f t="shared" si="84"/>
        <v>0</v>
      </c>
      <c r="M293" s="157" t="str" cm="1">
        <f t="array" ref="M293">IF(D293="Electric","--",IF(D293="Diesel",_xlfn._xlws.FILTER(DIESCH[CH Cap],(DIESCH[HP Bin]=I293)),""))</f>
        <v>--</v>
      </c>
      <c r="N293" s="157" t="str" cm="1">
        <f t="array" ref="N293">IF(D293="Electric","--",IF(D293="Gasoline",_xlfn._xlws.FILTER(LSICH[CH Cap],(LSICH[Fuel Type]=D293)*(LSICH[MY]=E293)),""))</f>
        <v>--</v>
      </c>
      <c r="O293" s="157">
        <f t="shared" si="69"/>
        <v>0</v>
      </c>
      <c r="P293" s="157">
        <f t="shared" si="70"/>
        <v>20483.913461538461</v>
      </c>
      <c r="Q293" s="157" t="str" cm="1">
        <f t="array" ref="Q293">IF(D293="Electric","--",IF(D293="Diesel",_xlfn._xlws.FILTER(ORDEF[HC-ZH (g/hp-hr)],(ORDEF[HP]=I293)*(ORDEF[Model_Year]=E293)),""))</f>
        <v>--</v>
      </c>
      <c r="R293" s="157" t="str" cm="1">
        <f t="array" ref="R293">IF(D293="Electric","--",IF(D293="Gasoline",_xlfn._xlws.FILTER(LSIEF[HC-ZH (g/hp-hr)],(LSIEF[Fuel]=D293)*(LSIEF[HP Bin]=I293)*(LSIEF[Model Year]=E293)),""))</f>
        <v>--</v>
      </c>
      <c r="S293" s="158">
        <f t="shared" si="71"/>
        <v>0</v>
      </c>
      <c r="T293" s="159" t="str" cm="1">
        <f t="array" ref="T293">IF(D293="Electric","--",IF(D293="Diesel",_xlfn._xlws.FILTER(ORDEF[HCDR],(ORDEF[HP]=I293)*(ORDEF[Model_Year]=E293),),""))</f>
        <v>--</v>
      </c>
      <c r="U293" s="159" t="str" cm="1">
        <f t="array" ref="U293">IF(D293="Electric","--",IF(D293="Gasoline",_xlfn._xlws.FILTER(LSIEF[HC DR],(LSIEF[Fuel]=D293)*(LSIEF[HP Bin]=I293)*(LSIEF[Model Year]=E293)),""))</f>
        <v>--</v>
      </c>
      <c r="V293" s="159">
        <f t="shared" si="72"/>
        <v>0</v>
      </c>
      <c r="W293" s="158" t="str" cm="1">
        <f t="array" ref="W293">IF(D293="Electric","--",IF(D293="Diesel",_xlfn._xlws.FILTER(ORDEF[NOXzh],(ORDEF[HP]=I293)*(ORDEF[Model_Year]=E293)),""))</f>
        <v>--</v>
      </c>
      <c r="X293" s="158" t="str" cm="1">
        <f t="array" ref="X293">IF(D293="Electric","--",IF(D293="Gasoline",_xlfn._xlws.FILTER(LSIEF[NOX-ZH (g/hp-hr)],(LSIEF[Fuel]=D293)*(LSIEF[HP Bin]=I293)*(LSIEF[Model Year]=E293)),""))</f>
        <v>--</v>
      </c>
      <c r="Y293" s="158">
        <f t="shared" si="73"/>
        <v>0</v>
      </c>
      <c r="Z293" s="159" t="str" cm="1">
        <f t="array" ref="Z293">IF(D293="Electric","--",IF(D293="Diesel",_xlfn._xlws.FILTER(ORDEF[NOXdr],(ORDEF[HP]=I293)*(ORDEF[Model_Year]=E293)),""))</f>
        <v>--</v>
      </c>
      <c r="AA293" s="159" t="str" cm="1">
        <f t="array" ref="AA293">IF(E293="Electric","--",IF(D293="Gasoline",_xlfn._xlws.FILTER(LSIEF[NOX DR],(LSIEF[Fuel]=D293)*(LSIEF[HP Bin]=I293)*(LSIEF[Model Year]=E293)),""))</f>
        <v/>
      </c>
      <c r="AB293" s="159">
        <f t="shared" si="74"/>
        <v>0</v>
      </c>
      <c r="AC293" s="158" t="str" cm="1">
        <f t="array" ref="AC293">IF(D293="Electric","--",IF(D293="Diesel",_xlfn._xlws.FILTER(DFCF[Fuel_HC],(DFCF[MY]=E293)),""))</f>
        <v>--</v>
      </c>
      <c r="AD293" s="158" t="str" cm="1">
        <f t="array" ref="AD293">IF(D293="Electric","--",IF(D293="Gasoline",_xlfn._xlws.FILTER(GFCF[Fuel_HC],(GFCF[MY]=E293)),""))</f>
        <v>--</v>
      </c>
      <c r="AE293" s="158">
        <f t="shared" si="75"/>
        <v>0</v>
      </c>
      <c r="AF293" s="157" t="str" cm="1">
        <f t="array" ref="AF293">IF(D293="Electric","--",IF(D293="Diesel",_xlfn._xlws.FILTER(DFCF[Fuel_NOX],(DFCF[MY]=E293)),""))</f>
        <v>--</v>
      </c>
      <c r="AG293" s="157" t="str" cm="1">
        <f t="array" ref="AG293">IF(D293="Electric","--",IF(D293="Gasoline",_xlfn._xlws.FILTER(GFCF[Fuel_NOX],(GFCF[MY]=E293)),""))</f>
        <v>--</v>
      </c>
      <c r="AH293" s="157">
        <f t="shared" si="76"/>
        <v>0</v>
      </c>
      <c r="AI293" s="158">
        <f t="shared" si="77"/>
        <v>0</v>
      </c>
      <c r="AJ293" s="158">
        <f t="shared" si="78"/>
        <v>0</v>
      </c>
      <c r="AK293" s="158" t="str">
        <f t="shared" si="79"/>
        <v>--</v>
      </c>
      <c r="AL293" s="158" t="str">
        <f t="shared" si="80"/>
        <v>--</v>
      </c>
      <c r="AM293" s="158" t="str">
        <f t="shared" si="81"/>
        <v>--</v>
      </c>
      <c r="AN293" s="158" t="str">
        <f t="shared" si="82"/>
        <v>--</v>
      </c>
      <c r="AO293" s="158" t="str">
        <f t="shared" si="83"/>
        <v>--</v>
      </c>
      <c r="AP293" s="157"/>
      <c r="AS293" s="44"/>
    </row>
    <row r="294" spans="1:45" s="47" customFormat="1" x14ac:dyDescent="0.35">
      <c r="A294" s="157">
        <v>293</v>
      </c>
      <c r="B294" s="157" t="s">
        <v>226</v>
      </c>
      <c r="C294" s="157" t="s">
        <v>205</v>
      </c>
      <c r="D294" s="157" t="s">
        <v>49</v>
      </c>
      <c r="E294" s="157">
        <v>1999</v>
      </c>
      <c r="F294" s="157">
        <v>101</v>
      </c>
      <c r="G294" s="157">
        <v>1137.9951923076924</v>
      </c>
      <c r="H294" s="157"/>
      <c r="I294" s="157">
        <f t="shared" si="68"/>
        <v>175</v>
      </c>
      <c r="J294" s="157" t="str">
        <f>IF(D294="Electric","--",IF(D294="Diesel",VLOOKUP(C294,[2]ORDLF!A:B,2,FALSE),""))</f>
        <v>--</v>
      </c>
      <c r="K294" s="157" t="str">
        <f>IF(D294="Electric","--",IF(D294="Gasoline",VLOOKUP(C294,LSILF!A:C,3,FALSE),""))</f>
        <v>--</v>
      </c>
      <c r="L294" s="158">
        <f t="shared" si="84"/>
        <v>0</v>
      </c>
      <c r="M294" s="157" t="str" cm="1">
        <f t="array" ref="M294">IF(D294="Electric","--",IF(D294="Diesel",_xlfn._xlws.FILTER(DIESCH[CH Cap],(DIESCH[HP Bin]=I294)),""))</f>
        <v>--</v>
      </c>
      <c r="N294" s="157" t="str" cm="1">
        <f t="array" ref="N294">IF(D294="Electric","--",IF(D294="Gasoline",_xlfn._xlws.FILTER(LSICH[CH Cap],(LSICH[Fuel Type]=D294)*(LSICH[MY]=E294)),""))</f>
        <v>--</v>
      </c>
      <c r="O294" s="157">
        <f t="shared" si="69"/>
        <v>0</v>
      </c>
      <c r="P294" s="157">
        <f t="shared" si="70"/>
        <v>20483.913461538461</v>
      </c>
      <c r="Q294" s="157" t="str" cm="1">
        <f t="array" ref="Q294">IF(D294="Electric","--",IF(D294="Diesel",_xlfn._xlws.FILTER(ORDEF[HC-ZH (g/hp-hr)],(ORDEF[HP]=I294)*(ORDEF[Model_Year]=E294)),""))</f>
        <v>--</v>
      </c>
      <c r="R294" s="157" t="str" cm="1">
        <f t="array" ref="R294">IF(D294="Electric","--",IF(D294="Gasoline",_xlfn._xlws.FILTER(LSIEF[HC-ZH (g/hp-hr)],(LSIEF[Fuel]=D294)*(LSIEF[HP Bin]=I294)*(LSIEF[Model Year]=E294)),""))</f>
        <v>--</v>
      </c>
      <c r="S294" s="158">
        <f t="shared" si="71"/>
        <v>0</v>
      </c>
      <c r="T294" s="159" t="str" cm="1">
        <f t="array" ref="T294">IF(D294="Electric","--",IF(D294="Diesel",_xlfn._xlws.FILTER(ORDEF[HCDR],(ORDEF[HP]=I294)*(ORDEF[Model_Year]=E294),),""))</f>
        <v>--</v>
      </c>
      <c r="U294" s="159" t="str" cm="1">
        <f t="array" ref="U294">IF(D294="Electric","--",IF(D294="Gasoline",_xlfn._xlws.FILTER(LSIEF[HC DR],(LSIEF[Fuel]=D294)*(LSIEF[HP Bin]=I294)*(LSIEF[Model Year]=E294)),""))</f>
        <v>--</v>
      </c>
      <c r="V294" s="159">
        <f t="shared" si="72"/>
        <v>0</v>
      </c>
      <c r="W294" s="158" t="str" cm="1">
        <f t="array" ref="W294">IF(D294="Electric","--",IF(D294="Diesel",_xlfn._xlws.FILTER(ORDEF[NOXzh],(ORDEF[HP]=I294)*(ORDEF[Model_Year]=E294)),""))</f>
        <v>--</v>
      </c>
      <c r="X294" s="158" t="str" cm="1">
        <f t="array" ref="X294">IF(D294="Electric","--",IF(D294="Gasoline",_xlfn._xlws.FILTER(LSIEF[NOX-ZH (g/hp-hr)],(LSIEF[Fuel]=D294)*(LSIEF[HP Bin]=I294)*(LSIEF[Model Year]=E294)),""))</f>
        <v>--</v>
      </c>
      <c r="Y294" s="158">
        <f t="shared" si="73"/>
        <v>0</v>
      </c>
      <c r="Z294" s="159" t="str" cm="1">
        <f t="array" ref="Z294">IF(D294="Electric","--",IF(D294="Diesel",_xlfn._xlws.FILTER(ORDEF[NOXdr],(ORDEF[HP]=I294)*(ORDEF[Model_Year]=E294)),""))</f>
        <v>--</v>
      </c>
      <c r="AA294" s="159" t="str" cm="1">
        <f t="array" ref="AA294">IF(E294="Electric","--",IF(D294="Gasoline",_xlfn._xlws.FILTER(LSIEF[NOX DR],(LSIEF[Fuel]=D294)*(LSIEF[HP Bin]=I294)*(LSIEF[Model Year]=E294)),""))</f>
        <v/>
      </c>
      <c r="AB294" s="159">
        <f t="shared" si="74"/>
        <v>0</v>
      </c>
      <c r="AC294" s="158" t="str" cm="1">
        <f t="array" ref="AC294">IF(D294="Electric","--",IF(D294="Diesel",_xlfn._xlws.FILTER(DFCF[Fuel_HC],(DFCF[MY]=E294)),""))</f>
        <v>--</v>
      </c>
      <c r="AD294" s="158" t="str" cm="1">
        <f t="array" ref="AD294">IF(D294="Electric","--",IF(D294="Gasoline",_xlfn._xlws.FILTER(GFCF[Fuel_HC],(GFCF[MY]=E294)),""))</f>
        <v>--</v>
      </c>
      <c r="AE294" s="158">
        <f t="shared" si="75"/>
        <v>0</v>
      </c>
      <c r="AF294" s="157" t="str" cm="1">
        <f t="array" ref="AF294">IF(D294="Electric","--",IF(D294="Diesel",_xlfn._xlws.FILTER(DFCF[Fuel_NOX],(DFCF[MY]=E294)),""))</f>
        <v>--</v>
      </c>
      <c r="AG294" s="157" t="str" cm="1">
        <f t="array" ref="AG294">IF(D294="Electric","--",IF(D294="Gasoline",_xlfn._xlws.FILTER(GFCF[Fuel_NOX],(GFCF[MY]=E294)),""))</f>
        <v>--</v>
      </c>
      <c r="AH294" s="157">
        <f t="shared" si="76"/>
        <v>0</v>
      </c>
      <c r="AI294" s="158">
        <f t="shared" si="77"/>
        <v>0</v>
      </c>
      <c r="AJ294" s="158">
        <f t="shared" si="78"/>
        <v>0</v>
      </c>
      <c r="AK294" s="158" t="str">
        <f t="shared" si="79"/>
        <v>--</v>
      </c>
      <c r="AL294" s="158" t="str">
        <f t="shared" si="80"/>
        <v>--</v>
      </c>
      <c r="AM294" s="158" t="str">
        <f t="shared" si="81"/>
        <v>--</v>
      </c>
      <c r="AN294" s="158" t="str">
        <f t="shared" si="82"/>
        <v>--</v>
      </c>
      <c r="AO294" s="158" t="str">
        <f t="shared" si="83"/>
        <v>--</v>
      </c>
      <c r="AP294" s="157"/>
      <c r="AS294" s="44"/>
    </row>
    <row r="295" spans="1:45" s="47" customFormat="1" x14ac:dyDescent="0.35">
      <c r="A295" s="157">
        <v>294</v>
      </c>
      <c r="B295" s="157" t="s">
        <v>227</v>
      </c>
      <c r="C295" s="157" t="s">
        <v>205</v>
      </c>
      <c r="D295" s="157" t="s">
        <v>49</v>
      </c>
      <c r="E295" s="157">
        <v>1999</v>
      </c>
      <c r="F295" s="157">
        <v>101</v>
      </c>
      <c r="G295" s="157">
        <v>1137.9951923076924</v>
      </c>
      <c r="H295" s="157"/>
      <c r="I295" s="157">
        <f t="shared" si="68"/>
        <v>175</v>
      </c>
      <c r="J295" s="157" t="str">
        <f>IF(D295="Electric","--",IF(D295="Diesel",VLOOKUP(C295,[2]ORDLF!A:B,2,FALSE),""))</f>
        <v>--</v>
      </c>
      <c r="K295" s="157" t="str">
        <f>IF(D295="Electric","--",IF(D295="Gasoline",VLOOKUP(C295,LSILF!A:C,3,FALSE),""))</f>
        <v>--</v>
      </c>
      <c r="L295" s="158">
        <f t="shared" si="84"/>
        <v>0</v>
      </c>
      <c r="M295" s="157" t="str" cm="1">
        <f t="array" ref="M295">IF(D295="Electric","--",IF(D295="Diesel",_xlfn._xlws.FILTER(DIESCH[CH Cap],(DIESCH[HP Bin]=I295)),""))</f>
        <v>--</v>
      </c>
      <c r="N295" s="157" t="str" cm="1">
        <f t="array" ref="N295">IF(D295="Electric","--",IF(D295="Gasoline",_xlfn._xlws.FILTER(LSICH[CH Cap],(LSICH[Fuel Type]=D295)*(LSICH[MY]=E295)),""))</f>
        <v>--</v>
      </c>
      <c r="O295" s="157">
        <f t="shared" si="69"/>
        <v>0</v>
      </c>
      <c r="P295" s="157">
        <f t="shared" si="70"/>
        <v>20483.913461538461</v>
      </c>
      <c r="Q295" s="157" t="str" cm="1">
        <f t="array" ref="Q295">IF(D295="Electric","--",IF(D295="Diesel",_xlfn._xlws.FILTER(ORDEF[HC-ZH (g/hp-hr)],(ORDEF[HP]=I295)*(ORDEF[Model_Year]=E295)),""))</f>
        <v>--</v>
      </c>
      <c r="R295" s="157" t="str" cm="1">
        <f t="array" ref="R295">IF(D295="Electric","--",IF(D295="Gasoline",_xlfn._xlws.FILTER(LSIEF[HC-ZH (g/hp-hr)],(LSIEF[Fuel]=D295)*(LSIEF[HP Bin]=I295)*(LSIEF[Model Year]=E295)),""))</f>
        <v>--</v>
      </c>
      <c r="S295" s="158">
        <f t="shared" si="71"/>
        <v>0</v>
      </c>
      <c r="T295" s="159" t="str" cm="1">
        <f t="array" ref="T295">IF(D295="Electric","--",IF(D295="Diesel",_xlfn._xlws.FILTER(ORDEF[HCDR],(ORDEF[HP]=I295)*(ORDEF[Model_Year]=E295),),""))</f>
        <v>--</v>
      </c>
      <c r="U295" s="159" t="str" cm="1">
        <f t="array" ref="U295">IF(D295="Electric","--",IF(D295="Gasoline",_xlfn._xlws.FILTER(LSIEF[HC DR],(LSIEF[Fuel]=D295)*(LSIEF[HP Bin]=I295)*(LSIEF[Model Year]=E295)),""))</f>
        <v>--</v>
      </c>
      <c r="V295" s="159">
        <f t="shared" si="72"/>
        <v>0</v>
      </c>
      <c r="W295" s="158" t="str" cm="1">
        <f t="array" ref="W295">IF(D295="Electric","--",IF(D295="Diesel",_xlfn._xlws.FILTER(ORDEF[NOXzh],(ORDEF[HP]=I295)*(ORDEF[Model_Year]=E295)),""))</f>
        <v>--</v>
      </c>
      <c r="X295" s="158" t="str" cm="1">
        <f t="array" ref="X295">IF(D295="Electric","--",IF(D295="Gasoline",_xlfn._xlws.FILTER(LSIEF[NOX-ZH (g/hp-hr)],(LSIEF[Fuel]=D295)*(LSIEF[HP Bin]=I295)*(LSIEF[Model Year]=E295)),""))</f>
        <v>--</v>
      </c>
      <c r="Y295" s="158">
        <f t="shared" si="73"/>
        <v>0</v>
      </c>
      <c r="Z295" s="159" t="str" cm="1">
        <f t="array" ref="Z295">IF(D295="Electric","--",IF(D295="Diesel",_xlfn._xlws.FILTER(ORDEF[NOXdr],(ORDEF[HP]=I295)*(ORDEF[Model_Year]=E295)),""))</f>
        <v>--</v>
      </c>
      <c r="AA295" s="159" t="str" cm="1">
        <f t="array" ref="AA295">IF(E295="Electric","--",IF(D295="Gasoline",_xlfn._xlws.FILTER(LSIEF[NOX DR],(LSIEF[Fuel]=D295)*(LSIEF[HP Bin]=I295)*(LSIEF[Model Year]=E295)),""))</f>
        <v/>
      </c>
      <c r="AB295" s="159">
        <f t="shared" si="74"/>
        <v>0</v>
      </c>
      <c r="AC295" s="158" t="str" cm="1">
        <f t="array" ref="AC295">IF(D295="Electric","--",IF(D295="Diesel",_xlfn._xlws.FILTER(DFCF[Fuel_HC],(DFCF[MY]=E295)),""))</f>
        <v>--</v>
      </c>
      <c r="AD295" s="158" t="str" cm="1">
        <f t="array" ref="AD295">IF(D295="Electric","--",IF(D295="Gasoline",_xlfn._xlws.FILTER(GFCF[Fuel_HC],(GFCF[MY]=E295)),""))</f>
        <v>--</v>
      </c>
      <c r="AE295" s="158">
        <f t="shared" si="75"/>
        <v>0</v>
      </c>
      <c r="AF295" s="157" t="str" cm="1">
        <f t="array" ref="AF295">IF(D295="Electric","--",IF(D295="Diesel",_xlfn._xlws.FILTER(DFCF[Fuel_NOX],(DFCF[MY]=E295)),""))</f>
        <v>--</v>
      </c>
      <c r="AG295" s="157" t="str" cm="1">
        <f t="array" ref="AG295">IF(D295="Electric","--",IF(D295="Gasoline",_xlfn._xlws.FILTER(GFCF[Fuel_NOX],(GFCF[MY]=E295)),""))</f>
        <v>--</v>
      </c>
      <c r="AH295" s="157">
        <f t="shared" si="76"/>
        <v>0</v>
      </c>
      <c r="AI295" s="158">
        <f t="shared" si="77"/>
        <v>0</v>
      </c>
      <c r="AJ295" s="158">
        <f t="shared" si="78"/>
        <v>0</v>
      </c>
      <c r="AK295" s="158" t="str">
        <f t="shared" si="79"/>
        <v>--</v>
      </c>
      <c r="AL295" s="158" t="str">
        <f t="shared" si="80"/>
        <v>--</v>
      </c>
      <c r="AM295" s="158" t="str">
        <f t="shared" si="81"/>
        <v>--</v>
      </c>
      <c r="AN295" s="158" t="str">
        <f t="shared" si="82"/>
        <v>--</v>
      </c>
      <c r="AO295" s="158" t="str">
        <f t="shared" si="83"/>
        <v>--</v>
      </c>
      <c r="AP295" s="157"/>
      <c r="AS295" s="44"/>
    </row>
    <row r="296" spans="1:45" s="47" customFormat="1" x14ac:dyDescent="0.35">
      <c r="A296" s="157">
        <v>295</v>
      </c>
      <c r="B296" s="157" t="s">
        <v>228</v>
      </c>
      <c r="C296" s="157" t="s">
        <v>205</v>
      </c>
      <c r="D296" s="157" t="s">
        <v>49</v>
      </c>
      <c r="E296" s="157">
        <v>1999</v>
      </c>
      <c r="F296" s="157">
        <v>101</v>
      </c>
      <c r="G296" s="157">
        <v>1137.9951923076924</v>
      </c>
      <c r="H296" s="157"/>
      <c r="I296" s="157">
        <f t="shared" si="68"/>
        <v>175</v>
      </c>
      <c r="J296" s="157" t="str">
        <f>IF(D296="Electric","--",IF(D296="Diesel",VLOOKUP(C296,[2]ORDLF!A:B,2,FALSE),""))</f>
        <v>--</v>
      </c>
      <c r="K296" s="157" t="str">
        <f>IF(D296="Electric","--",IF(D296="Gasoline",VLOOKUP(C296,LSILF!A:C,3,FALSE),""))</f>
        <v>--</v>
      </c>
      <c r="L296" s="158">
        <f t="shared" si="84"/>
        <v>0</v>
      </c>
      <c r="M296" s="157" t="str" cm="1">
        <f t="array" ref="M296">IF(D296="Electric","--",IF(D296="Diesel",_xlfn._xlws.FILTER(DIESCH[CH Cap],(DIESCH[HP Bin]=I296)),""))</f>
        <v>--</v>
      </c>
      <c r="N296" s="157" t="str" cm="1">
        <f t="array" ref="N296">IF(D296="Electric","--",IF(D296="Gasoline",_xlfn._xlws.FILTER(LSICH[CH Cap],(LSICH[Fuel Type]=D296)*(LSICH[MY]=E296)),""))</f>
        <v>--</v>
      </c>
      <c r="O296" s="157">
        <f t="shared" si="69"/>
        <v>0</v>
      </c>
      <c r="P296" s="157">
        <f t="shared" si="70"/>
        <v>20483.913461538461</v>
      </c>
      <c r="Q296" s="157" t="str" cm="1">
        <f t="array" ref="Q296">IF(D296="Electric","--",IF(D296="Diesel",_xlfn._xlws.FILTER(ORDEF[HC-ZH (g/hp-hr)],(ORDEF[HP]=I296)*(ORDEF[Model_Year]=E296)),""))</f>
        <v>--</v>
      </c>
      <c r="R296" s="157" t="str" cm="1">
        <f t="array" ref="R296">IF(D296="Electric","--",IF(D296="Gasoline",_xlfn._xlws.FILTER(LSIEF[HC-ZH (g/hp-hr)],(LSIEF[Fuel]=D296)*(LSIEF[HP Bin]=I296)*(LSIEF[Model Year]=E296)),""))</f>
        <v>--</v>
      </c>
      <c r="S296" s="158">
        <f t="shared" si="71"/>
        <v>0</v>
      </c>
      <c r="T296" s="159" t="str" cm="1">
        <f t="array" ref="T296">IF(D296="Electric","--",IF(D296="Diesel",_xlfn._xlws.FILTER(ORDEF[HCDR],(ORDEF[HP]=I296)*(ORDEF[Model_Year]=E296),),""))</f>
        <v>--</v>
      </c>
      <c r="U296" s="159" t="str" cm="1">
        <f t="array" ref="U296">IF(D296="Electric","--",IF(D296="Gasoline",_xlfn._xlws.FILTER(LSIEF[HC DR],(LSIEF[Fuel]=D296)*(LSIEF[HP Bin]=I296)*(LSIEF[Model Year]=E296)),""))</f>
        <v>--</v>
      </c>
      <c r="V296" s="159">
        <f t="shared" si="72"/>
        <v>0</v>
      </c>
      <c r="W296" s="158" t="str" cm="1">
        <f t="array" ref="W296">IF(D296="Electric","--",IF(D296="Diesel",_xlfn._xlws.FILTER(ORDEF[NOXzh],(ORDEF[HP]=I296)*(ORDEF[Model_Year]=E296)),""))</f>
        <v>--</v>
      </c>
      <c r="X296" s="158" t="str" cm="1">
        <f t="array" ref="X296">IF(D296="Electric","--",IF(D296="Gasoline",_xlfn._xlws.FILTER(LSIEF[NOX-ZH (g/hp-hr)],(LSIEF[Fuel]=D296)*(LSIEF[HP Bin]=I296)*(LSIEF[Model Year]=E296)),""))</f>
        <v>--</v>
      </c>
      <c r="Y296" s="158">
        <f t="shared" si="73"/>
        <v>0</v>
      </c>
      <c r="Z296" s="159" t="str" cm="1">
        <f t="array" ref="Z296">IF(D296="Electric","--",IF(D296="Diesel",_xlfn._xlws.FILTER(ORDEF[NOXdr],(ORDEF[HP]=I296)*(ORDEF[Model_Year]=E296)),""))</f>
        <v>--</v>
      </c>
      <c r="AA296" s="159" t="str" cm="1">
        <f t="array" ref="AA296">IF(E296="Electric","--",IF(D296="Gasoline",_xlfn._xlws.FILTER(LSIEF[NOX DR],(LSIEF[Fuel]=D296)*(LSIEF[HP Bin]=I296)*(LSIEF[Model Year]=E296)),""))</f>
        <v/>
      </c>
      <c r="AB296" s="159">
        <f t="shared" si="74"/>
        <v>0</v>
      </c>
      <c r="AC296" s="158" t="str" cm="1">
        <f t="array" ref="AC296">IF(D296="Electric","--",IF(D296="Diesel",_xlfn._xlws.FILTER(DFCF[Fuel_HC],(DFCF[MY]=E296)),""))</f>
        <v>--</v>
      </c>
      <c r="AD296" s="158" t="str" cm="1">
        <f t="array" ref="AD296">IF(D296="Electric","--",IF(D296="Gasoline",_xlfn._xlws.FILTER(GFCF[Fuel_HC],(GFCF[MY]=E296)),""))</f>
        <v>--</v>
      </c>
      <c r="AE296" s="158">
        <f t="shared" si="75"/>
        <v>0</v>
      </c>
      <c r="AF296" s="157" t="str" cm="1">
        <f t="array" ref="AF296">IF(D296="Electric","--",IF(D296="Diesel",_xlfn._xlws.FILTER(DFCF[Fuel_NOX],(DFCF[MY]=E296)),""))</f>
        <v>--</v>
      </c>
      <c r="AG296" s="157" t="str" cm="1">
        <f t="array" ref="AG296">IF(D296="Electric","--",IF(D296="Gasoline",_xlfn._xlws.FILTER(GFCF[Fuel_NOX],(GFCF[MY]=E296)),""))</f>
        <v>--</v>
      </c>
      <c r="AH296" s="157">
        <f t="shared" si="76"/>
        <v>0</v>
      </c>
      <c r="AI296" s="158">
        <f t="shared" si="77"/>
        <v>0</v>
      </c>
      <c r="AJ296" s="158">
        <f t="shared" si="78"/>
        <v>0</v>
      </c>
      <c r="AK296" s="158" t="str">
        <f t="shared" si="79"/>
        <v>--</v>
      </c>
      <c r="AL296" s="158" t="str">
        <f t="shared" si="80"/>
        <v>--</v>
      </c>
      <c r="AM296" s="158" t="str">
        <f t="shared" si="81"/>
        <v>--</v>
      </c>
      <c r="AN296" s="158" t="str">
        <f t="shared" si="82"/>
        <v>--</v>
      </c>
      <c r="AO296" s="158" t="str">
        <f t="shared" si="83"/>
        <v>--</v>
      </c>
      <c r="AP296" s="157"/>
      <c r="AS296" s="44"/>
    </row>
    <row r="297" spans="1:45" s="47" customFormat="1" x14ac:dyDescent="0.35">
      <c r="A297" s="157">
        <v>296</v>
      </c>
      <c r="B297" s="157" t="s">
        <v>229</v>
      </c>
      <c r="C297" s="157" t="s">
        <v>205</v>
      </c>
      <c r="D297" s="157" t="s">
        <v>49</v>
      </c>
      <c r="E297" s="157">
        <v>1999</v>
      </c>
      <c r="F297" s="157">
        <v>101</v>
      </c>
      <c r="G297" s="157">
        <v>1137.9951923076924</v>
      </c>
      <c r="H297" s="157"/>
      <c r="I297" s="157">
        <f t="shared" si="68"/>
        <v>175</v>
      </c>
      <c r="J297" s="157" t="str">
        <f>IF(D297="Electric","--",IF(D297="Diesel",VLOOKUP(C297,[2]ORDLF!A:B,2,FALSE),""))</f>
        <v>--</v>
      </c>
      <c r="K297" s="157" t="str">
        <f>IF(D297="Electric","--",IF(D297="Gasoline",VLOOKUP(C297,LSILF!A:C,3,FALSE),""))</f>
        <v>--</v>
      </c>
      <c r="L297" s="158">
        <f t="shared" si="84"/>
        <v>0</v>
      </c>
      <c r="M297" s="157" t="str" cm="1">
        <f t="array" ref="M297">IF(D297="Electric","--",IF(D297="Diesel",_xlfn._xlws.FILTER(DIESCH[CH Cap],(DIESCH[HP Bin]=I297)),""))</f>
        <v>--</v>
      </c>
      <c r="N297" s="157" t="str" cm="1">
        <f t="array" ref="N297">IF(D297="Electric","--",IF(D297="Gasoline",_xlfn._xlws.FILTER(LSICH[CH Cap],(LSICH[Fuel Type]=D297)*(LSICH[MY]=E297)),""))</f>
        <v>--</v>
      </c>
      <c r="O297" s="157">
        <f t="shared" si="69"/>
        <v>0</v>
      </c>
      <c r="P297" s="157">
        <f t="shared" si="70"/>
        <v>20483.913461538461</v>
      </c>
      <c r="Q297" s="157" t="str" cm="1">
        <f t="array" ref="Q297">IF(D297="Electric","--",IF(D297="Diesel",_xlfn._xlws.FILTER(ORDEF[HC-ZH (g/hp-hr)],(ORDEF[HP]=I297)*(ORDEF[Model_Year]=E297)),""))</f>
        <v>--</v>
      </c>
      <c r="R297" s="157" t="str" cm="1">
        <f t="array" ref="R297">IF(D297="Electric","--",IF(D297="Gasoline",_xlfn._xlws.FILTER(LSIEF[HC-ZH (g/hp-hr)],(LSIEF[Fuel]=D297)*(LSIEF[HP Bin]=I297)*(LSIEF[Model Year]=E297)),""))</f>
        <v>--</v>
      </c>
      <c r="S297" s="158">
        <f t="shared" si="71"/>
        <v>0</v>
      </c>
      <c r="T297" s="159" t="str" cm="1">
        <f t="array" ref="T297">IF(D297="Electric","--",IF(D297="Diesel",_xlfn._xlws.FILTER(ORDEF[HCDR],(ORDEF[HP]=I297)*(ORDEF[Model_Year]=E297),),""))</f>
        <v>--</v>
      </c>
      <c r="U297" s="159" t="str" cm="1">
        <f t="array" ref="U297">IF(D297="Electric","--",IF(D297="Gasoline",_xlfn._xlws.FILTER(LSIEF[HC DR],(LSIEF[Fuel]=D297)*(LSIEF[HP Bin]=I297)*(LSIEF[Model Year]=E297)),""))</f>
        <v>--</v>
      </c>
      <c r="V297" s="159">
        <f t="shared" si="72"/>
        <v>0</v>
      </c>
      <c r="W297" s="158" t="str" cm="1">
        <f t="array" ref="W297">IF(D297="Electric","--",IF(D297="Diesel",_xlfn._xlws.FILTER(ORDEF[NOXzh],(ORDEF[HP]=I297)*(ORDEF[Model_Year]=E297)),""))</f>
        <v>--</v>
      </c>
      <c r="X297" s="158" t="str" cm="1">
        <f t="array" ref="X297">IF(D297="Electric","--",IF(D297="Gasoline",_xlfn._xlws.FILTER(LSIEF[NOX-ZH (g/hp-hr)],(LSIEF[Fuel]=D297)*(LSIEF[HP Bin]=I297)*(LSIEF[Model Year]=E297)),""))</f>
        <v>--</v>
      </c>
      <c r="Y297" s="158">
        <f t="shared" si="73"/>
        <v>0</v>
      </c>
      <c r="Z297" s="159" t="str" cm="1">
        <f t="array" ref="Z297">IF(D297="Electric","--",IF(D297="Diesel",_xlfn._xlws.FILTER(ORDEF[NOXdr],(ORDEF[HP]=I297)*(ORDEF[Model_Year]=E297)),""))</f>
        <v>--</v>
      </c>
      <c r="AA297" s="159" t="str" cm="1">
        <f t="array" ref="AA297">IF(E297="Electric","--",IF(D297="Gasoline",_xlfn._xlws.FILTER(LSIEF[NOX DR],(LSIEF[Fuel]=D297)*(LSIEF[HP Bin]=I297)*(LSIEF[Model Year]=E297)),""))</f>
        <v/>
      </c>
      <c r="AB297" s="159">
        <f t="shared" si="74"/>
        <v>0</v>
      </c>
      <c r="AC297" s="158" t="str" cm="1">
        <f t="array" ref="AC297">IF(D297="Electric","--",IF(D297="Diesel",_xlfn._xlws.FILTER(DFCF[Fuel_HC],(DFCF[MY]=E297)),""))</f>
        <v>--</v>
      </c>
      <c r="AD297" s="158" t="str" cm="1">
        <f t="array" ref="AD297">IF(D297="Electric","--",IF(D297="Gasoline",_xlfn._xlws.FILTER(GFCF[Fuel_HC],(GFCF[MY]=E297)),""))</f>
        <v>--</v>
      </c>
      <c r="AE297" s="158">
        <f t="shared" si="75"/>
        <v>0</v>
      </c>
      <c r="AF297" s="157" t="str" cm="1">
        <f t="array" ref="AF297">IF(D297="Electric","--",IF(D297="Diesel",_xlfn._xlws.FILTER(DFCF[Fuel_NOX],(DFCF[MY]=E297)),""))</f>
        <v>--</v>
      </c>
      <c r="AG297" s="157" t="str" cm="1">
        <f t="array" ref="AG297">IF(D297="Electric","--",IF(D297="Gasoline",_xlfn._xlws.FILTER(GFCF[Fuel_NOX],(GFCF[MY]=E297)),""))</f>
        <v>--</v>
      </c>
      <c r="AH297" s="157">
        <f t="shared" si="76"/>
        <v>0</v>
      </c>
      <c r="AI297" s="158">
        <f t="shared" si="77"/>
        <v>0</v>
      </c>
      <c r="AJ297" s="158">
        <f t="shared" si="78"/>
        <v>0</v>
      </c>
      <c r="AK297" s="158" t="str">
        <f t="shared" si="79"/>
        <v>--</v>
      </c>
      <c r="AL297" s="158" t="str">
        <f t="shared" si="80"/>
        <v>--</v>
      </c>
      <c r="AM297" s="158" t="str">
        <f t="shared" si="81"/>
        <v>--</v>
      </c>
      <c r="AN297" s="158" t="str">
        <f t="shared" si="82"/>
        <v>--</v>
      </c>
      <c r="AO297" s="158" t="str">
        <f t="shared" si="83"/>
        <v>--</v>
      </c>
      <c r="AP297" s="157"/>
      <c r="AS297" s="44"/>
    </row>
    <row r="298" spans="1:45" s="47" customFormat="1" x14ac:dyDescent="0.35">
      <c r="A298" s="157">
        <v>297</v>
      </c>
      <c r="B298" s="157" t="s">
        <v>230</v>
      </c>
      <c r="C298" s="157" t="s">
        <v>205</v>
      </c>
      <c r="D298" s="157" t="s">
        <v>49</v>
      </c>
      <c r="E298" s="157">
        <v>1999</v>
      </c>
      <c r="F298" s="157">
        <v>101</v>
      </c>
      <c r="G298" s="157">
        <v>1137.9951923076924</v>
      </c>
      <c r="H298" s="157"/>
      <c r="I298" s="157">
        <f t="shared" si="68"/>
        <v>175</v>
      </c>
      <c r="J298" s="157" t="str">
        <f>IF(D298="Electric","--",IF(D298="Diesel",VLOOKUP(C298,[2]ORDLF!A:B,2,FALSE),""))</f>
        <v>--</v>
      </c>
      <c r="K298" s="157" t="str">
        <f>IF(D298="Electric","--",IF(D298="Gasoline",VLOOKUP(C298,LSILF!A:C,3,FALSE),""))</f>
        <v>--</v>
      </c>
      <c r="L298" s="158">
        <f t="shared" si="84"/>
        <v>0</v>
      </c>
      <c r="M298" s="157" t="str" cm="1">
        <f t="array" ref="M298">IF(D298="Electric","--",IF(D298="Diesel",_xlfn._xlws.FILTER(DIESCH[CH Cap],(DIESCH[HP Bin]=I298)),""))</f>
        <v>--</v>
      </c>
      <c r="N298" s="157" t="str" cm="1">
        <f t="array" ref="N298">IF(D298="Electric","--",IF(D298="Gasoline",_xlfn._xlws.FILTER(LSICH[CH Cap],(LSICH[Fuel Type]=D298)*(LSICH[MY]=E298)),""))</f>
        <v>--</v>
      </c>
      <c r="O298" s="157">
        <f t="shared" si="69"/>
        <v>0</v>
      </c>
      <c r="P298" s="157">
        <f t="shared" si="70"/>
        <v>20483.913461538461</v>
      </c>
      <c r="Q298" s="157" t="str" cm="1">
        <f t="array" ref="Q298">IF(D298="Electric","--",IF(D298="Diesel",_xlfn._xlws.FILTER(ORDEF[HC-ZH (g/hp-hr)],(ORDEF[HP]=I298)*(ORDEF[Model_Year]=E298)),""))</f>
        <v>--</v>
      </c>
      <c r="R298" s="157" t="str" cm="1">
        <f t="array" ref="R298">IF(D298="Electric","--",IF(D298="Gasoline",_xlfn._xlws.FILTER(LSIEF[HC-ZH (g/hp-hr)],(LSIEF[Fuel]=D298)*(LSIEF[HP Bin]=I298)*(LSIEF[Model Year]=E298)),""))</f>
        <v>--</v>
      </c>
      <c r="S298" s="158">
        <f t="shared" si="71"/>
        <v>0</v>
      </c>
      <c r="T298" s="159" t="str" cm="1">
        <f t="array" ref="T298">IF(D298="Electric","--",IF(D298="Diesel",_xlfn._xlws.FILTER(ORDEF[HCDR],(ORDEF[HP]=I298)*(ORDEF[Model_Year]=E298),),""))</f>
        <v>--</v>
      </c>
      <c r="U298" s="159" t="str" cm="1">
        <f t="array" ref="U298">IF(D298="Electric","--",IF(D298="Gasoline",_xlfn._xlws.FILTER(LSIEF[HC DR],(LSIEF[Fuel]=D298)*(LSIEF[HP Bin]=I298)*(LSIEF[Model Year]=E298)),""))</f>
        <v>--</v>
      </c>
      <c r="V298" s="159">
        <f t="shared" si="72"/>
        <v>0</v>
      </c>
      <c r="W298" s="158" t="str" cm="1">
        <f t="array" ref="W298">IF(D298="Electric","--",IF(D298="Diesel",_xlfn._xlws.FILTER(ORDEF[NOXzh],(ORDEF[HP]=I298)*(ORDEF[Model_Year]=E298)),""))</f>
        <v>--</v>
      </c>
      <c r="X298" s="158" t="str" cm="1">
        <f t="array" ref="X298">IF(D298="Electric","--",IF(D298="Gasoline",_xlfn._xlws.FILTER(LSIEF[NOX-ZH (g/hp-hr)],(LSIEF[Fuel]=D298)*(LSIEF[HP Bin]=I298)*(LSIEF[Model Year]=E298)),""))</f>
        <v>--</v>
      </c>
      <c r="Y298" s="158">
        <f t="shared" si="73"/>
        <v>0</v>
      </c>
      <c r="Z298" s="159" t="str" cm="1">
        <f t="array" ref="Z298">IF(D298="Electric","--",IF(D298="Diesel",_xlfn._xlws.FILTER(ORDEF[NOXdr],(ORDEF[HP]=I298)*(ORDEF[Model_Year]=E298)),""))</f>
        <v>--</v>
      </c>
      <c r="AA298" s="159" t="str" cm="1">
        <f t="array" ref="AA298">IF(E298="Electric","--",IF(D298="Gasoline",_xlfn._xlws.FILTER(LSIEF[NOX DR],(LSIEF[Fuel]=D298)*(LSIEF[HP Bin]=I298)*(LSIEF[Model Year]=E298)),""))</f>
        <v/>
      </c>
      <c r="AB298" s="159">
        <f t="shared" si="74"/>
        <v>0</v>
      </c>
      <c r="AC298" s="158" t="str" cm="1">
        <f t="array" ref="AC298">IF(D298="Electric","--",IF(D298="Diesel",_xlfn._xlws.FILTER(DFCF[Fuel_HC],(DFCF[MY]=E298)),""))</f>
        <v>--</v>
      </c>
      <c r="AD298" s="158" t="str" cm="1">
        <f t="array" ref="AD298">IF(D298="Electric","--",IF(D298="Gasoline",_xlfn._xlws.FILTER(GFCF[Fuel_HC],(GFCF[MY]=E298)),""))</f>
        <v>--</v>
      </c>
      <c r="AE298" s="158">
        <f t="shared" si="75"/>
        <v>0</v>
      </c>
      <c r="AF298" s="157" t="str" cm="1">
        <f t="array" ref="AF298">IF(D298="Electric","--",IF(D298="Diesel",_xlfn._xlws.FILTER(DFCF[Fuel_NOX],(DFCF[MY]=E298)),""))</f>
        <v>--</v>
      </c>
      <c r="AG298" s="157" t="str" cm="1">
        <f t="array" ref="AG298">IF(D298="Electric","--",IF(D298="Gasoline",_xlfn._xlws.FILTER(GFCF[Fuel_NOX],(GFCF[MY]=E298)),""))</f>
        <v>--</v>
      </c>
      <c r="AH298" s="157">
        <f t="shared" si="76"/>
        <v>0</v>
      </c>
      <c r="AI298" s="158">
        <f t="shared" si="77"/>
        <v>0</v>
      </c>
      <c r="AJ298" s="158">
        <f t="shared" si="78"/>
        <v>0</v>
      </c>
      <c r="AK298" s="158" t="str">
        <f t="shared" si="79"/>
        <v>--</v>
      </c>
      <c r="AL298" s="158" t="str">
        <f t="shared" si="80"/>
        <v>--</v>
      </c>
      <c r="AM298" s="158" t="str">
        <f t="shared" si="81"/>
        <v>--</v>
      </c>
      <c r="AN298" s="158" t="str">
        <f t="shared" si="82"/>
        <v>--</v>
      </c>
      <c r="AO298" s="158" t="str">
        <f t="shared" si="83"/>
        <v>--</v>
      </c>
      <c r="AP298" s="157"/>
      <c r="AS298" s="44"/>
    </row>
    <row r="299" spans="1:45" s="47" customFormat="1" x14ac:dyDescent="0.35">
      <c r="A299" s="157">
        <v>298</v>
      </c>
      <c r="B299" s="157" t="s">
        <v>231</v>
      </c>
      <c r="C299" s="157" t="s">
        <v>205</v>
      </c>
      <c r="D299" s="157" t="s">
        <v>49</v>
      </c>
      <c r="E299" s="157">
        <v>1999</v>
      </c>
      <c r="F299" s="157">
        <v>101</v>
      </c>
      <c r="G299" s="157">
        <v>1137.9951923076924</v>
      </c>
      <c r="H299" s="157"/>
      <c r="I299" s="157">
        <f t="shared" si="68"/>
        <v>175</v>
      </c>
      <c r="J299" s="157" t="str">
        <f>IF(D299="Electric","--",IF(D299="Diesel",VLOOKUP(C299,[2]ORDLF!A:B,2,FALSE),""))</f>
        <v>--</v>
      </c>
      <c r="K299" s="157" t="str">
        <f>IF(D299="Electric","--",IF(D299="Gasoline",VLOOKUP(C299,LSILF!A:C,3,FALSE),""))</f>
        <v>--</v>
      </c>
      <c r="L299" s="158">
        <f t="shared" si="84"/>
        <v>0</v>
      </c>
      <c r="M299" s="157" t="str" cm="1">
        <f t="array" ref="M299">IF(D299="Electric","--",IF(D299="Diesel",_xlfn._xlws.FILTER(DIESCH[CH Cap],(DIESCH[HP Bin]=I299)),""))</f>
        <v>--</v>
      </c>
      <c r="N299" s="157" t="str" cm="1">
        <f t="array" ref="N299">IF(D299="Electric","--",IF(D299="Gasoline",_xlfn._xlws.FILTER(LSICH[CH Cap],(LSICH[Fuel Type]=D299)*(LSICH[MY]=E299)),""))</f>
        <v>--</v>
      </c>
      <c r="O299" s="157">
        <f t="shared" si="69"/>
        <v>0</v>
      </c>
      <c r="P299" s="157">
        <f t="shared" si="70"/>
        <v>20483.913461538461</v>
      </c>
      <c r="Q299" s="157" t="str" cm="1">
        <f t="array" ref="Q299">IF(D299="Electric","--",IF(D299="Diesel",_xlfn._xlws.FILTER(ORDEF[HC-ZH (g/hp-hr)],(ORDEF[HP]=I299)*(ORDEF[Model_Year]=E299)),""))</f>
        <v>--</v>
      </c>
      <c r="R299" s="157" t="str" cm="1">
        <f t="array" ref="R299">IF(D299="Electric","--",IF(D299="Gasoline",_xlfn._xlws.FILTER(LSIEF[HC-ZH (g/hp-hr)],(LSIEF[Fuel]=D299)*(LSIEF[HP Bin]=I299)*(LSIEF[Model Year]=E299)),""))</f>
        <v>--</v>
      </c>
      <c r="S299" s="158">
        <f t="shared" si="71"/>
        <v>0</v>
      </c>
      <c r="T299" s="159" t="str" cm="1">
        <f t="array" ref="T299">IF(D299="Electric","--",IF(D299="Diesel",_xlfn._xlws.FILTER(ORDEF[HCDR],(ORDEF[HP]=I299)*(ORDEF[Model_Year]=E299),),""))</f>
        <v>--</v>
      </c>
      <c r="U299" s="159" t="str" cm="1">
        <f t="array" ref="U299">IF(D299="Electric","--",IF(D299="Gasoline",_xlfn._xlws.FILTER(LSIEF[HC DR],(LSIEF[Fuel]=D299)*(LSIEF[HP Bin]=I299)*(LSIEF[Model Year]=E299)),""))</f>
        <v>--</v>
      </c>
      <c r="V299" s="159">
        <f t="shared" si="72"/>
        <v>0</v>
      </c>
      <c r="W299" s="158" t="str" cm="1">
        <f t="array" ref="W299">IF(D299="Electric","--",IF(D299="Diesel",_xlfn._xlws.FILTER(ORDEF[NOXzh],(ORDEF[HP]=I299)*(ORDEF[Model_Year]=E299)),""))</f>
        <v>--</v>
      </c>
      <c r="X299" s="158" t="str" cm="1">
        <f t="array" ref="X299">IF(D299="Electric","--",IF(D299="Gasoline",_xlfn._xlws.FILTER(LSIEF[NOX-ZH (g/hp-hr)],(LSIEF[Fuel]=D299)*(LSIEF[HP Bin]=I299)*(LSIEF[Model Year]=E299)),""))</f>
        <v>--</v>
      </c>
      <c r="Y299" s="158">
        <f t="shared" si="73"/>
        <v>0</v>
      </c>
      <c r="Z299" s="159" t="str" cm="1">
        <f t="array" ref="Z299">IF(D299="Electric","--",IF(D299="Diesel",_xlfn._xlws.FILTER(ORDEF[NOXdr],(ORDEF[HP]=I299)*(ORDEF[Model_Year]=E299)),""))</f>
        <v>--</v>
      </c>
      <c r="AA299" s="159" t="str" cm="1">
        <f t="array" ref="AA299">IF(E299="Electric","--",IF(D299="Gasoline",_xlfn._xlws.FILTER(LSIEF[NOX DR],(LSIEF[Fuel]=D299)*(LSIEF[HP Bin]=I299)*(LSIEF[Model Year]=E299)),""))</f>
        <v/>
      </c>
      <c r="AB299" s="159">
        <f t="shared" si="74"/>
        <v>0</v>
      </c>
      <c r="AC299" s="158" t="str" cm="1">
        <f t="array" ref="AC299">IF(D299="Electric","--",IF(D299="Diesel",_xlfn._xlws.FILTER(DFCF[Fuel_HC],(DFCF[MY]=E299)),""))</f>
        <v>--</v>
      </c>
      <c r="AD299" s="158" t="str" cm="1">
        <f t="array" ref="AD299">IF(D299="Electric","--",IF(D299="Gasoline",_xlfn._xlws.FILTER(GFCF[Fuel_HC],(GFCF[MY]=E299)),""))</f>
        <v>--</v>
      </c>
      <c r="AE299" s="158">
        <f t="shared" si="75"/>
        <v>0</v>
      </c>
      <c r="AF299" s="157" t="str" cm="1">
        <f t="array" ref="AF299">IF(D299="Electric","--",IF(D299="Diesel",_xlfn._xlws.FILTER(DFCF[Fuel_NOX],(DFCF[MY]=E299)),""))</f>
        <v>--</v>
      </c>
      <c r="AG299" s="157" t="str" cm="1">
        <f t="array" ref="AG299">IF(D299="Electric","--",IF(D299="Gasoline",_xlfn._xlws.FILTER(GFCF[Fuel_NOX],(GFCF[MY]=E299)),""))</f>
        <v>--</v>
      </c>
      <c r="AH299" s="157">
        <f t="shared" si="76"/>
        <v>0</v>
      </c>
      <c r="AI299" s="158">
        <f t="shared" si="77"/>
        <v>0</v>
      </c>
      <c r="AJ299" s="158">
        <f t="shared" si="78"/>
        <v>0</v>
      </c>
      <c r="AK299" s="158" t="str">
        <f t="shared" si="79"/>
        <v>--</v>
      </c>
      <c r="AL299" s="158" t="str">
        <f t="shared" si="80"/>
        <v>--</v>
      </c>
      <c r="AM299" s="158" t="str">
        <f t="shared" si="81"/>
        <v>--</v>
      </c>
      <c r="AN299" s="158" t="str">
        <f t="shared" si="82"/>
        <v>--</v>
      </c>
      <c r="AO299" s="158" t="str">
        <f t="shared" si="83"/>
        <v>--</v>
      </c>
      <c r="AP299" s="157"/>
      <c r="AS299" s="44"/>
    </row>
    <row r="300" spans="1:45" s="47" customFormat="1" x14ac:dyDescent="0.35">
      <c r="A300" s="157">
        <v>299</v>
      </c>
      <c r="B300" s="157" t="s">
        <v>232</v>
      </c>
      <c r="C300" s="157" t="s">
        <v>205</v>
      </c>
      <c r="D300" s="157" t="s">
        <v>49</v>
      </c>
      <c r="E300" s="157">
        <v>2000</v>
      </c>
      <c r="F300" s="157">
        <v>95</v>
      </c>
      <c r="G300" s="157">
        <v>1137.9951923076924</v>
      </c>
      <c r="H300" s="157"/>
      <c r="I300" s="157">
        <f t="shared" si="68"/>
        <v>100</v>
      </c>
      <c r="J300" s="157" t="str">
        <f>IF(D300="Electric","--",IF(D300="Diesel",VLOOKUP(C300,[2]ORDLF!A:B,2,FALSE),""))</f>
        <v>--</v>
      </c>
      <c r="K300" s="157" t="str">
        <f>IF(D300="Electric","--",IF(D300="Gasoline",VLOOKUP(C300,LSILF!A:C,3,FALSE),""))</f>
        <v>--</v>
      </c>
      <c r="L300" s="158">
        <f t="shared" si="84"/>
        <v>0</v>
      </c>
      <c r="M300" s="157" t="str" cm="1">
        <f t="array" ref="M300">IF(D300="Electric","--",IF(D300="Diesel",_xlfn._xlws.FILTER(DIESCH[CH Cap],(DIESCH[HP Bin]=I300)),""))</f>
        <v>--</v>
      </c>
      <c r="N300" s="157" t="str" cm="1">
        <f t="array" ref="N300">IF(D300="Electric","--",IF(D300="Gasoline",_xlfn._xlws.FILTER(LSICH[CH Cap],(LSICH[Fuel Type]=D300)*(LSICH[MY]=E300)),""))</f>
        <v>--</v>
      </c>
      <c r="O300" s="157">
        <f t="shared" si="69"/>
        <v>0</v>
      </c>
      <c r="P300" s="157">
        <f t="shared" si="70"/>
        <v>19345.91826923077</v>
      </c>
      <c r="Q300" s="157" t="str" cm="1">
        <f t="array" ref="Q300">IF(D300="Electric","--",IF(D300="Diesel",_xlfn._xlws.FILTER(ORDEF[HC-ZH (g/hp-hr)],(ORDEF[HP]=I300)*(ORDEF[Model_Year]=E300)),""))</f>
        <v>--</v>
      </c>
      <c r="R300" s="157" t="str" cm="1">
        <f t="array" ref="R300">IF(D300="Electric","--",IF(D300="Gasoline",_xlfn._xlws.FILTER(LSIEF[HC-ZH (g/hp-hr)],(LSIEF[Fuel]=D300)*(LSIEF[HP Bin]=I300)*(LSIEF[Model Year]=E300)),""))</f>
        <v>--</v>
      </c>
      <c r="S300" s="158">
        <f t="shared" si="71"/>
        <v>0</v>
      </c>
      <c r="T300" s="159" t="str" cm="1">
        <f t="array" ref="T300">IF(D300="Electric","--",IF(D300="Diesel",_xlfn._xlws.FILTER(ORDEF[HCDR],(ORDEF[HP]=I300)*(ORDEF[Model_Year]=E300),),""))</f>
        <v>--</v>
      </c>
      <c r="U300" s="159" t="str" cm="1">
        <f t="array" ref="U300">IF(D300="Electric","--",IF(D300="Gasoline",_xlfn._xlws.FILTER(LSIEF[HC DR],(LSIEF[Fuel]=D300)*(LSIEF[HP Bin]=I300)*(LSIEF[Model Year]=E300)),""))</f>
        <v>--</v>
      </c>
      <c r="V300" s="159">
        <f t="shared" si="72"/>
        <v>0</v>
      </c>
      <c r="W300" s="158" t="str" cm="1">
        <f t="array" ref="W300">IF(D300="Electric","--",IF(D300="Diesel",_xlfn._xlws.FILTER(ORDEF[NOXzh],(ORDEF[HP]=I300)*(ORDEF[Model_Year]=E300)),""))</f>
        <v>--</v>
      </c>
      <c r="X300" s="158" t="str" cm="1">
        <f t="array" ref="X300">IF(D300="Electric","--",IF(D300="Gasoline",_xlfn._xlws.FILTER(LSIEF[NOX-ZH (g/hp-hr)],(LSIEF[Fuel]=D300)*(LSIEF[HP Bin]=I300)*(LSIEF[Model Year]=E300)),""))</f>
        <v>--</v>
      </c>
      <c r="Y300" s="158">
        <f t="shared" si="73"/>
        <v>0</v>
      </c>
      <c r="Z300" s="159" t="str" cm="1">
        <f t="array" ref="Z300">IF(D300="Electric","--",IF(D300="Diesel",_xlfn._xlws.FILTER(ORDEF[NOXdr],(ORDEF[HP]=I300)*(ORDEF[Model_Year]=E300)),""))</f>
        <v>--</v>
      </c>
      <c r="AA300" s="159" t="str" cm="1">
        <f t="array" ref="AA300">IF(E300="Electric","--",IF(D300="Gasoline",_xlfn._xlws.FILTER(LSIEF[NOX DR],(LSIEF[Fuel]=D300)*(LSIEF[HP Bin]=I300)*(LSIEF[Model Year]=E300)),""))</f>
        <v/>
      </c>
      <c r="AB300" s="159">
        <f t="shared" si="74"/>
        <v>0</v>
      </c>
      <c r="AC300" s="158" t="str" cm="1">
        <f t="array" ref="AC300">IF(D300="Electric","--",IF(D300="Diesel",_xlfn._xlws.FILTER(DFCF[Fuel_HC],(DFCF[MY]=E300)),""))</f>
        <v>--</v>
      </c>
      <c r="AD300" s="158" t="str" cm="1">
        <f t="array" ref="AD300">IF(D300="Electric","--",IF(D300="Gasoline",_xlfn._xlws.FILTER(GFCF[Fuel_HC],(GFCF[MY]=E300)),""))</f>
        <v>--</v>
      </c>
      <c r="AE300" s="158">
        <f t="shared" si="75"/>
        <v>0</v>
      </c>
      <c r="AF300" s="157" t="str" cm="1">
        <f t="array" ref="AF300">IF(D300="Electric","--",IF(D300="Diesel",_xlfn._xlws.FILTER(DFCF[Fuel_NOX],(DFCF[MY]=E300)),""))</f>
        <v>--</v>
      </c>
      <c r="AG300" s="157" t="str" cm="1">
        <f t="array" ref="AG300">IF(D300="Electric","--",IF(D300="Gasoline",_xlfn._xlws.FILTER(GFCF[Fuel_NOX],(GFCF[MY]=E300)),""))</f>
        <v>--</v>
      </c>
      <c r="AH300" s="157">
        <f t="shared" si="76"/>
        <v>0</v>
      </c>
      <c r="AI300" s="158">
        <f t="shared" si="77"/>
        <v>0</v>
      </c>
      <c r="AJ300" s="158">
        <f t="shared" si="78"/>
        <v>0</v>
      </c>
      <c r="AK300" s="158" t="str">
        <f t="shared" si="79"/>
        <v>--</v>
      </c>
      <c r="AL300" s="158" t="str">
        <f t="shared" si="80"/>
        <v>--</v>
      </c>
      <c r="AM300" s="158" t="str">
        <f t="shared" si="81"/>
        <v>--</v>
      </c>
      <c r="AN300" s="158" t="str">
        <f t="shared" si="82"/>
        <v>--</v>
      </c>
      <c r="AO300" s="158" t="str">
        <f t="shared" si="83"/>
        <v>--</v>
      </c>
      <c r="AP300" s="157"/>
      <c r="AS300" s="44"/>
    </row>
    <row r="301" spans="1:45" s="47" customFormat="1" x14ac:dyDescent="0.35">
      <c r="A301" s="157">
        <v>300</v>
      </c>
      <c r="B301" s="157" t="s">
        <v>233</v>
      </c>
      <c r="C301" s="157" t="s">
        <v>205</v>
      </c>
      <c r="D301" s="157" t="s">
        <v>49</v>
      </c>
      <c r="E301" s="157">
        <v>2000</v>
      </c>
      <c r="F301" s="157">
        <v>95</v>
      </c>
      <c r="G301" s="157">
        <v>1137.9951923076924</v>
      </c>
      <c r="H301" s="157"/>
      <c r="I301" s="157">
        <f t="shared" si="68"/>
        <v>100</v>
      </c>
      <c r="J301" s="157" t="str">
        <f>IF(D301="Electric","--",IF(D301="Diesel",VLOOKUP(C301,[2]ORDLF!A:B,2,FALSE),""))</f>
        <v>--</v>
      </c>
      <c r="K301" s="157" t="str">
        <f>IF(D301="Electric","--",IF(D301="Gasoline",VLOOKUP(C301,LSILF!A:C,3,FALSE),""))</f>
        <v>--</v>
      </c>
      <c r="L301" s="158">
        <f t="shared" si="84"/>
        <v>0</v>
      </c>
      <c r="M301" s="157" t="str" cm="1">
        <f t="array" ref="M301">IF(D301="Electric","--",IF(D301="Diesel",_xlfn._xlws.FILTER(DIESCH[CH Cap],(DIESCH[HP Bin]=I301)),""))</f>
        <v>--</v>
      </c>
      <c r="N301" s="157" t="str" cm="1">
        <f t="array" ref="N301">IF(D301="Electric","--",IF(D301="Gasoline",_xlfn._xlws.FILTER(LSICH[CH Cap],(LSICH[Fuel Type]=D301)*(LSICH[MY]=E301)),""))</f>
        <v>--</v>
      </c>
      <c r="O301" s="157">
        <f t="shared" si="69"/>
        <v>0</v>
      </c>
      <c r="P301" s="157">
        <f t="shared" si="70"/>
        <v>19345.91826923077</v>
      </c>
      <c r="Q301" s="157" t="str" cm="1">
        <f t="array" ref="Q301">IF(D301="Electric","--",IF(D301="Diesel",_xlfn._xlws.FILTER(ORDEF[HC-ZH (g/hp-hr)],(ORDEF[HP]=I301)*(ORDEF[Model_Year]=E301)),""))</f>
        <v>--</v>
      </c>
      <c r="R301" s="157" t="str" cm="1">
        <f t="array" ref="R301">IF(D301="Electric","--",IF(D301="Gasoline",_xlfn._xlws.FILTER(LSIEF[HC-ZH (g/hp-hr)],(LSIEF[Fuel]=D301)*(LSIEF[HP Bin]=I301)*(LSIEF[Model Year]=E301)),""))</f>
        <v>--</v>
      </c>
      <c r="S301" s="158">
        <f t="shared" si="71"/>
        <v>0</v>
      </c>
      <c r="T301" s="159" t="str" cm="1">
        <f t="array" ref="T301">IF(D301="Electric","--",IF(D301="Diesel",_xlfn._xlws.FILTER(ORDEF[HCDR],(ORDEF[HP]=I301)*(ORDEF[Model_Year]=E301),),""))</f>
        <v>--</v>
      </c>
      <c r="U301" s="159" t="str" cm="1">
        <f t="array" ref="U301">IF(D301="Electric","--",IF(D301="Gasoline",_xlfn._xlws.FILTER(LSIEF[HC DR],(LSIEF[Fuel]=D301)*(LSIEF[HP Bin]=I301)*(LSIEF[Model Year]=E301)),""))</f>
        <v>--</v>
      </c>
      <c r="V301" s="159">
        <f t="shared" si="72"/>
        <v>0</v>
      </c>
      <c r="W301" s="158" t="str" cm="1">
        <f t="array" ref="W301">IF(D301="Electric","--",IF(D301="Diesel",_xlfn._xlws.FILTER(ORDEF[NOXzh],(ORDEF[HP]=I301)*(ORDEF[Model_Year]=E301)),""))</f>
        <v>--</v>
      </c>
      <c r="X301" s="158" t="str" cm="1">
        <f t="array" ref="X301">IF(D301="Electric","--",IF(D301="Gasoline",_xlfn._xlws.FILTER(LSIEF[NOX-ZH (g/hp-hr)],(LSIEF[Fuel]=D301)*(LSIEF[HP Bin]=I301)*(LSIEF[Model Year]=E301)),""))</f>
        <v>--</v>
      </c>
      <c r="Y301" s="158">
        <f t="shared" si="73"/>
        <v>0</v>
      </c>
      <c r="Z301" s="159" t="str" cm="1">
        <f t="array" ref="Z301">IF(D301="Electric","--",IF(D301="Diesel",_xlfn._xlws.FILTER(ORDEF[NOXdr],(ORDEF[HP]=I301)*(ORDEF[Model_Year]=E301)),""))</f>
        <v>--</v>
      </c>
      <c r="AA301" s="159" t="str" cm="1">
        <f t="array" ref="AA301">IF(E301="Electric","--",IF(D301="Gasoline",_xlfn._xlws.FILTER(LSIEF[NOX DR],(LSIEF[Fuel]=D301)*(LSIEF[HP Bin]=I301)*(LSIEF[Model Year]=E301)),""))</f>
        <v/>
      </c>
      <c r="AB301" s="159">
        <f t="shared" si="74"/>
        <v>0</v>
      </c>
      <c r="AC301" s="158" t="str" cm="1">
        <f t="array" ref="AC301">IF(D301="Electric","--",IF(D301="Diesel",_xlfn._xlws.FILTER(DFCF[Fuel_HC],(DFCF[MY]=E301)),""))</f>
        <v>--</v>
      </c>
      <c r="AD301" s="158" t="str" cm="1">
        <f t="array" ref="AD301">IF(D301="Electric","--",IF(D301="Gasoline",_xlfn._xlws.FILTER(GFCF[Fuel_HC],(GFCF[MY]=E301)),""))</f>
        <v>--</v>
      </c>
      <c r="AE301" s="158">
        <f t="shared" si="75"/>
        <v>0</v>
      </c>
      <c r="AF301" s="157" t="str" cm="1">
        <f t="array" ref="AF301">IF(D301="Electric","--",IF(D301="Diesel",_xlfn._xlws.FILTER(DFCF[Fuel_NOX],(DFCF[MY]=E301)),""))</f>
        <v>--</v>
      </c>
      <c r="AG301" s="157" t="str" cm="1">
        <f t="array" ref="AG301">IF(D301="Electric","--",IF(D301="Gasoline",_xlfn._xlws.FILTER(GFCF[Fuel_NOX],(GFCF[MY]=E301)),""))</f>
        <v>--</v>
      </c>
      <c r="AH301" s="157">
        <f t="shared" si="76"/>
        <v>0</v>
      </c>
      <c r="AI301" s="158">
        <f t="shared" si="77"/>
        <v>0</v>
      </c>
      <c r="AJ301" s="158">
        <f t="shared" si="78"/>
        <v>0</v>
      </c>
      <c r="AK301" s="158" t="str">
        <f t="shared" si="79"/>
        <v>--</v>
      </c>
      <c r="AL301" s="158" t="str">
        <f t="shared" si="80"/>
        <v>--</v>
      </c>
      <c r="AM301" s="158" t="str">
        <f t="shared" si="81"/>
        <v>--</v>
      </c>
      <c r="AN301" s="158" t="str">
        <f t="shared" si="82"/>
        <v>--</v>
      </c>
      <c r="AO301" s="158" t="str">
        <f t="shared" si="83"/>
        <v>--</v>
      </c>
      <c r="AP301" s="157"/>
      <c r="AS301" s="44"/>
    </row>
    <row r="302" spans="1:45" s="47" customFormat="1" x14ac:dyDescent="0.35">
      <c r="A302" s="157">
        <v>301</v>
      </c>
      <c r="B302" s="157" t="s">
        <v>234</v>
      </c>
      <c r="C302" s="157" t="s">
        <v>205</v>
      </c>
      <c r="D302" s="157" t="s">
        <v>49</v>
      </c>
      <c r="E302" s="157">
        <v>2000</v>
      </c>
      <c r="F302" s="157">
        <v>95</v>
      </c>
      <c r="G302" s="157">
        <v>1137.9951923076924</v>
      </c>
      <c r="H302" s="157"/>
      <c r="I302" s="157">
        <f t="shared" si="68"/>
        <v>100</v>
      </c>
      <c r="J302" s="157" t="str">
        <f>IF(D302="Electric","--",IF(D302="Diesel",VLOOKUP(C302,[2]ORDLF!A:B,2,FALSE),""))</f>
        <v>--</v>
      </c>
      <c r="K302" s="157" t="str">
        <f>IF(D302="Electric","--",IF(D302="Gasoline",VLOOKUP(C302,LSILF!A:C,3,FALSE),""))</f>
        <v>--</v>
      </c>
      <c r="L302" s="158">
        <f t="shared" si="84"/>
        <v>0</v>
      </c>
      <c r="M302" s="157" t="str" cm="1">
        <f t="array" ref="M302">IF(D302="Electric","--",IF(D302="Diesel",_xlfn._xlws.FILTER(DIESCH[CH Cap],(DIESCH[HP Bin]=I302)),""))</f>
        <v>--</v>
      </c>
      <c r="N302" s="157" t="str" cm="1">
        <f t="array" ref="N302">IF(D302="Electric","--",IF(D302="Gasoline",_xlfn._xlws.FILTER(LSICH[CH Cap],(LSICH[Fuel Type]=D302)*(LSICH[MY]=E302)),""))</f>
        <v>--</v>
      </c>
      <c r="O302" s="157">
        <f t="shared" si="69"/>
        <v>0</v>
      </c>
      <c r="P302" s="157">
        <f t="shared" si="70"/>
        <v>19345.91826923077</v>
      </c>
      <c r="Q302" s="157" t="str" cm="1">
        <f t="array" ref="Q302">IF(D302="Electric","--",IF(D302="Diesel",_xlfn._xlws.FILTER(ORDEF[HC-ZH (g/hp-hr)],(ORDEF[HP]=I302)*(ORDEF[Model_Year]=E302)),""))</f>
        <v>--</v>
      </c>
      <c r="R302" s="157" t="str" cm="1">
        <f t="array" ref="R302">IF(D302="Electric","--",IF(D302="Gasoline",_xlfn._xlws.FILTER(LSIEF[HC-ZH (g/hp-hr)],(LSIEF[Fuel]=D302)*(LSIEF[HP Bin]=I302)*(LSIEF[Model Year]=E302)),""))</f>
        <v>--</v>
      </c>
      <c r="S302" s="158">
        <f t="shared" si="71"/>
        <v>0</v>
      </c>
      <c r="T302" s="159" t="str" cm="1">
        <f t="array" ref="T302">IF(D302="Electric","--",IF(D302="Diesel",_xlfn._xlws.FILTER(ORDEF[HCDR],(ORDEF[HP]=I302)*(ORDEF[Model_Year]=E302),),""))</f>
        <v>--</v>
      </c>
      <c r="U302" s="159" t="str" cm="1">
        <f t="array" ref="U302">IF(D302="Electric","--",IF(D302="Gasoline",_xlfn._xlws.FILTER(LSIEF[HC DR],(LSIEF[Fuel]=D302)*(LSIEF[HP Bin]=I302)*(LSIEF[Model Year]=E302)),""))</f>
        <v>--</v>
      </c>
      <c r="V302" s="159">
        <f t="shared" si="72"/>
        <v>0</v>
      </c>
      <c r="W302" s="158" t="str" cm="1">
        <f t="array" ref="W302">IF(D302="Electric","--",IF(D302="Diesel",_xlfn._xlws.FILTER(ORDEF[NOXzh],(ORDEF[HP]=I302)*(ORDEF[Model_Year]=E302)),""))</f>
        <v>--</v>
      </c>
      <c r="X302" s="158" t="str" cm="1">
        <f t="array" ref="X302">IF(D302="Electric","--",IF(D302="Gasoline",_xlfn._xlws.FILTER(LSIEF[NOX-ZH (g/hp-hr)],(LSIEF[Fuel]=D302)*(LSIEF[HP Bin]=I302)*(LSIEF[Model Year]=E302)),""))</f>
        <v>--</v>
      </c>
      <c r="Y302" s="158">
        <f t="shared" si="73"/>
        <v>0</v>
      </c>
      <c r="Z302" s="159" t="str" cm="1">
        <f t="array" ref="Z302">IF(D302="Electric","--",IF(D302="Diesel",_xlfn._xlws.FILTER(ORDEF[NOXdr],(ORDEF[HP]=I302)*(ORDEF[Model_Year]=E302)),""))</f>
        <v>--</v>
      </c>
      <c r="AA302" s="159" t="str" cm="1">
        <f t="array" ref="AA302">IF(E302="Electric","--",IF(D302="Gasoline",_xlfn._xlws.FILTER(LSIEF[NOX DR],(LSIEF[Fuel]=D302)*(LSIEF[HP Bin]=I302)*(LSIEF[Model Year]=E302)),""))</f>
        <v/>
      </c>
      <c r="AB302" s="159">
        <f t="shared" si="74"/>
        <v>0</v>
      </c>
      <c r="AC302" s="158" t="str" cm="1">
        <f t="array" ref="AC302">IF(D302="Electric","--",IF(D302="Diesel",_xlfn._xlws.FILTER(DFCF[Fuel_HC],(DFCF[MY]=E302)),""))</f>
        <v>--</v>
      </c>
      <c r="AD302" s="158" t="str" cm="1">
        <f t="array" ref="AD302">IF(D302="Electric","--",IF(D302="Gasoline",_xlfn._xlws.FILTER(GFCF[Fuel_HC],(GFCF[MY]=E302)),""))</f>
        <v>--</v>
      </c>
      <c r="AE302" s="158">
        <f t="shared" si="75"/>
        <v>0</v>
      </c>
      <c r="AF302" s="157" t="str" cm="1">
        <f t="array" ref="AF302">IF(D302="Electric","--",IF(D302="Diesel",_xlfn._xlws.FILTER(DFCF[Fuel_NOX],(DFCF[MY]=E302)),""))</f>
        <v>--</v>
      </c>
      <c r="AG302" s="157" t="str" cm="1">
        <f t="array" ref="AG302">IF(D302="Electric","--",IF(D302="Gasoline",_xlfn._xlws.FILTER(GFCF[Fuel_NOX],(GFCF[MY]=E302)),""))</f>
        <v>--</v>
      </c>
      <c r="AH302" s="157">
        <f t="shared" si="76"/>
        <v>0</v>
      </c>
      <c r="AI302" s="158">
        <f t="shared" si="77"/>
        <v>0</v>
      </c>
      <c r="AJ302" s="158">
        <f t="shared" si="78"/>
        <v>0</v>
      </c>
      <c r="AK302" s="158" t="str">
        <f t="shared" si="79"/>
        <v>--</v>
      </c>
      <c r="AL302" s="158" t="str">
        <f t="shared" si="80"/>
        <v>--</v>
      </c>
      <c r="AM302" s="158" t="str">
        <f t="shared" si="81"/>
        <v>--</v>
      </c>
      <c r="AN302" s="158" t="str">
        <f t="shared" si="82"/>
        <v>--</v>
      </c>
      <c r="AO302" s="158" t="str">
        <f t="shared" si="83"/>
        <v>--</v>
      </c>
      <c r="AP302" s="157"/>
      <c r="AS302" s="44"/>
    </row>
    <row r="303" spans="1:45" s="47" customFormat="1" x14ac:dyDescent="0.35">
      <c r="A303" s="157">
        <v>302</v>
      </c>
      <c r="B303" s="157" t="s">
        <v>235</v>
      </c>
      <c r="C303" s="157" t="s">
        <v>205</v>
      </c>
      <c r="D303" s="157" t="s">
        <v>49</v>
      </c>
      <c r="E303" s="157">
        <v>2000</v>
      </c>
      <c r="F303" s="157">
        <v>95</v>
      </c>
      <c r="G303" s="157">
        <v>1137.9951923076924</v>
      </c>
      <c r="H303" s="157"/>
      <c r="I303" s="157">
        <f t="shared" si="68"/>
        <v>100</v>
      </c>
      <c r="J303" s="157" t="str">
        <f>IF(D303="Electric","--",IF(D303="Diesel",VLOOKUP(C303,[2]ORDLF!A:B,2,FALSE),""))</f>
        <v>--</v>
      </c>
      <c r="K303" s="157" t="str">
        <f>IF(D303="Electric","--",IF(D303="Gasoline",VLOOKUP(C303,LSILF!A:C,3,FALSE),""))</f>
        <v>--</v>
      </c>
      <c r="L303" s="158">
        <f t="shared" si="84"/>
        <v>0</v>
      </c>
      <c r="M303" s="157" t="str" cm="1">
        <f t="array" ref="M303">IF(D303="Electric","--",IF(D303="Diesel",_xlfn._xlws.FILTER(DIESCH[CH Cap],(DIESCH[HP Bin]=I303)),""))</f>
        <v>--</v>
      </c>
      <c r="N303" s="157" t="str" cm="1">
        <f t="array" ref="N303">IF(D303="Electric","--",IF(D303="Gasoline",_xlfn._xlws.FILTER(LSICH[CH Cap],(LSICH[Fuel Type]=D303)*(LSICH[MY]=E303)),""))</f>
        <v>--</v>
      </c>
      <c r="O303" s="157">
        <f t="shared" si="69"/>
        <v>0</v>
      </c>
      <c r="P303" s="157">
        <f t="shared" si="70"/>
        <v>19345.91826923077</v>
      </c>
      <c r="Q303" s="157" t="str" cm="1">
        <f t="array" ref="Q303">IF(D303="Electric","--",IF(D303="Diesel",_xlfn._xlws.FILTER(ORDEF[HC-ZH (g/hp-hr)],(ORDEF[HP]=I303)*(ORDEF[Model_Year]=E303)),""))</f>
        <v>--</v>
      </c>
      <c r="R303" s="157" t="str" cm="1">
        <f t="array" ref="R303">IF(D303="Electric","--",IF(D303="Gasoline",_xlfn._xlws.FILTER(LSIEF[HC-ZH (g/hp-hr)],(LSIEF[Fuel]=D303)*(LSIEF[HP Bin]=I303)*(LSIEF[Model Year]=E303)),""))</f>
        <v>--</v>
      </c>
      <c r="S303" s="158">
        <f t="shared" si="71"/>
        <v>0</v>
      </c>
      <c r="T303" s="159" t="str" cm="1">
        <f t="array" ref="T303">IF(D303="Electric","--",IF(D303="Diesel",_xlfn._xlws.FILTER(ORDEF[HCDR],(ORDEF[HP]=I303)*(ORDEF[Model_Year]=E303),),""))</f>
        <v>--</v>
      </c>
      <c r="U303" s="159" t="str" cm="1">
        <f t="array" ref="U303">IF(D303="Electric","--",IF(D303="Gasoline",_xlfn._xlws.FILTER(LSIEF[HC DR],(LSIEF[Fuel]=D303)*(LSIEF[HP Bin]=I303)*(LSIEF[Model Year]=E303)),""))</f>
        <v>--</v>
      </c>
      <c r="V303" s="159">
        <f t="shared" si="72"/>
        <v>0</v>
      </c>
      <c r="W303" s="158" t="str" cm="1">
        <f t="array" ref="W303">IF(D303="Electric","--",IF(D303="Diesel",_xlfn._xlws.FILTER(ORDEF[NOXzh],(ORDEF[HP]=I303)*(ORDEF[Model_Year]=E303)),""))</f>
        <v>--</v>
      </c>
      <c r="X303" s="158" t="str" cm="1">
        <f t="array" ref="X303">IF(D303="Electric","--",IF(D303="Gasoline",_xlfn._xlws.FILTER(LSIEF[NOX-ZH (g/hp-hr)],(LSIEF[Fuel]=D303)*(LSIEF[HP Bin]=I303)*(LSIEF[Model Year]=E303)),""))</f>
        <v>--</v>
      </c>
      <c r="Y303" s="158">
        <f t="shared" si="73"/>
        <v>0</v>
      </c>
      <c r="Z303" s="159" t="str" cm="1">
        <f t="array" ref="Z303">IF(D303="Electric","--",IF(D303="Diesel",_xlfn._xlws.FILTER(ORDEF[NOXdr],(ORDEF[HP]=I303)*(ORDEF[Model_Year]=E303)),""))</f>
        <v>--</v>
      </c>
      <c r="AA303" s="159" t="str" cm="1">
        <f t="array" ref="AA303">IF(E303="Electric","--",IF(D303="Gasoline",_xlfn._xlws.FILTER(LSIEF[NOX DR],(LSIEF[Fuel]=D303)*(LSIEF[HP Bin]=I303)*(LSIEF[Model Year]=E303)),""))</f>
        <v/>
      </c>
      <c r="AB303" s="159">
        <f t="shared" si="74"/>
        <v>0</v>
      </c>
      <c r="AC303" s="158" t="str" cm="1">
        <f t="array" ref="AC303">IF(D303="Electric","--",IF(D303="Diesel",_xlfn._xlws.FILTER(DFCF[Fuel_HC],(DFCF[MY]=E303)),""))</f>
        <v>--</v>
      </c>
      <c r="AD303" s="158" t="str" cm="1">
        <f t="array" ref="AD303">IF(D303="Electric","--",IF(D303="Gasoline",_xlfn._xlws.FILTER(GFCF[Fuel_HC],(GFCF[MY]=E303)),""))</f>
        <v>--</v>
      </c>
      <c r="AE303" s="158">
        <f t="shared" si="75"/>
        <v>0</v>
      </c>
      <c r="AF303" s="157" t="str" cm="1">
        <f t="array" ref="AF303">IF(D303="Electric","--",IF(D303="Diesel",_xlfn._xlws.FILTER(DFCF[Fuel_NOX],(DFCF[MY]=E303)),""))</f>
        <v>--</v>
      </c>
      <c r="AG303" s="157" t="str" cm="1">
        <f t="array" ref="AG303">IF(D303="Electric","--",IF(D303="Gasoline",_xlfn._xlws.FILTER(GFCF[Fuel_NOX],(GFCF[MY]=E303)),""))</f>
        <v>--</v>
      </c>
      <c r="AH303" s="157">
        <f t="shared" si="76"/>
        <v>0</v>
      </c>
      <c r="AI303" s="158">
        <f t="shared" si="77"/>
        <v>0</v>
      </c>
      <c r="AJ303" s="158">
        <f t="shared" si="78"/>
        <v>0</v>
      </c>
      <c r="AK303" s="158" t="str">
        <f t="shared" si="79"/>
        <v>--</v>
      </c>
      <c r="AL303" s="158" t="str">
        <f t="shared" si="80"/>
        <v>--</v>
      </c>
      <c r="AM303" s="158" t="str">
        <f t="shared" si="81"/>
        <v>--</v>
      </c>
      <c r="AN303" s="158" t="str">
        <f t="shared" si="82"/>
        <v>--</v>
      </c>
      <c r="AO303" s="158" t="str">
        <f t="shared" si="83"/>
        <v>--</v>
      </c>
      <c r="AP303" s="157"/>
      <c r="AS303" s="44"/>
    </row>
    <row r="304" spans="1:45" s="47" customFormat="1" x14ac:dyDescent="0.35">
      <c r="A304" s="157">
        <v>303</v>
      </c>
      <c r="B304" s="157" t="s">
        <v>236</v>
      </c>
      <c r="C304" s="157" t="s">
        <v>205</v>
      </c>
      <c r="D304" s="157" t="s">
        <v>49</v>
      </c>
      <c r="E304" s="157">
        <v>2000</v>
      </c>
      <c r="F304" s="157">
        <v>95</v>
      </c>
      <c r="G304" s="157">
        <v>1137.9951923076924</v>
      </c>
      <c r="H304" s="157"/>
      <c r="I304" s="157">
        <f t="shared" si="68"/>
        <v>100</v>
      </c>
      <c r="J304" s="157" t="str">
        <f>IF(D304="Electric","--",IF(D304="Diesel",VLOOKUP(C304,[2]ORDLF!A:B,2,FALSE),""))</f>
        <v>--</v>
      </c>
      <c r="K304" s="157" t="str">
        <f>IF(D304="Electric","--",IF(D304="Gasoline",VLOOKUP(C304,LSILF!A:C,3,FALSE),""))</f>
        <v>--</v>
      </c>
      <c r="L304" s="158">
        <f t="shared" si="84"/>
        <v>0</v>
      </c>
      <c r="M304" s="157" t="str" cm="1">
        <f t="array" ref="M304">IF(D304="Electric","--",IF(D304="Diesel",_xlfn._xlws.FILTER(DIESCH[CH Cap],(DIESCH[HP Bin]=I304)),""))</f>
        <v>--</v>
      </c>
      <c r="N304" s="157" t="str" cm="1">
        <f t="array" ref="N304">IF(D304="Electric","--",IF(D304="Gasoline",_xlfn._xlws.FILTER(LSICH[CH Cap],(LSICH[Fuel Type]=D304)*(LSICH[MY]=E304)),""))</f>
        <v>--</v>
      </c>
      <c r="O304" s="157">
        <f t="shared" si="69"/>
        <v>0</v>
      </c>
      <c r="P304" s="157">
        <f t="shared" si="70"/>
        <v>19345.91826923077</v>
      </c>
      <c r="Q304" s="157" t="str" cm="1">
        <f t="array" ref="Q304">IF(D304="Electric","--",IF(D304="Diesel",_xlfn._xlws.FILTER(ORDEF[HC-ZH (g/hp-hr)],(ORDEF[HP]=I304)*(ORDEF[Model_Year]=E304)),""))</f>
        <v>--</v>
      </c>
      <c r="R304" s="157" t="str" cm="1">
        <f t="array" ref="R304">IF(D304="Electric","--",IF(D304="Gasoline",_xlfn._xlws.FILTER(LSIEF[HC-ZH (g/hp-hr)],(LSIEF[Fuel]=D304)*(LSIEF[HP Bin]=I304)*(LSIEF[Model Year]=E304)),""))</f>
        <v>--</v>
      </c>
      <c r="S304" s="158">
        <f t="shared" si="71"/>
        <v>0</v>
      </c>
      <c r="T304" s="159" t="str" cm="1">
        <f t="array" ref="T304">IF(D304="Electric","--",IF(D304="Diesel",_xlfn._xlws.FILTER(ORDEF[HCDR],(ORDEF[HP]=I304)*(ORDEF[Model_Year]=E304),),""))</f>
        <v>--</v>
      </c>
      <c r="U304" s="159" t="str" cm="1">
        <f t="array" ref="U304">IF(D304="Electric","--",IF(D304="Gasoline",_xlfn._xlws.FILTER(LSIEF[HC DR],(LSIEF[Fuel]=D304)*(LSIEF[HP Bin]=I304)*(LSIEF[Model Year]=E304)),""))</f>
        <v>--</v>
      </c>
      <c r="V304" s="159">
        <f t="shared" si="72"/>
        <v>0</v>
      </c>
      <c r="W304" s="158" t="str" cm="1">
        <f t="array" ref="W304">IF(D304="Electric","--",IF(D304="Diesel",_xlfn._xlws.FILTER(ORDEF[NOXzh],(ORDEF[HP]=I304)*(ORDEF[Model_Year]=E304)),""))</f>
        <v>--</v>
      </c>
      <c r="X304" s="158" t="str" cm="1">
        <f t="array" ref="X304">IF(D304="Electric","--",IF(D304="Gasoline",_xlfn._xlws.FILTER(LSIEF[NOX-ZH (g/hp-hr)],(LSIEF[Fuel]=D304)*(LSIEF[HP Bin]=I304)*(LSIEF[Model Year]=E304)),""))</f>
        <v>--</v>
      </c>
      <c r="Y304" s="158">
        <f t="shared" si="73"/>
        <v>0</v>
      </c>
      <c r="Z304" s="159" t="str" cm="1">
        <f t="array" ref="Z304">IF(D304="Electric","--",IF(D304="Diesel",_xlfn._xlws.FILTER(ORDEF[NOXdr],(ORDEF[HP]=I304)*(ORDEF[Model_Year]=E304)),""))</f>
        <v>--</v>
      </c>
      <c r="AA304" s="159" t="str" cm="1">
        <f t="array" ref="AA304">IF(E304="Electric","--",IF(D304="Gasoline",_xlfn._xlws.FILTER(LSIEF[NOX DR],(LSIEF[Fuel]=D304)*(LSIEF[HP Bin]=I304)*(LSIEF[Model Year]=E304)),""))</f>
        <v/>
      </c>
      <c r="AB304" s="159">
        <f t="shared" si="74"/>
        <v>0</v>
      </c>
      <c r="AC304" s="158" t="str" cm="1">
        <f t="array" ref="AC304">IF(D304="Electric","--",IF(D304="Diesel",_xlfn._xlws.FILTER(DFCF[Fuel_HC],(DFCF[MY]=E304)),""))</f>
        <v>--</v>
      </c>
      <c r="AD304" s="158" t="str" cm="1">
        <f t="array" ref="AD304">IF(D304="Electric","--",IF(D304="Gasoline",_xlfn._xlws.FILTER(GFCF[Fuel_HC],(GFCF[MY]=E304)),""))</f>
        <v>--</v>
      </c>
      <c r="AE304" s="158">
        <f t="shared" si="75"/>
        <v>0</v>
      </c>
      <c r="AF304" s="157" t="str" cm="1">
        <f t="array" ref="AF304">IF(D304="Electric","--",IF(D304="Diesel",_xlfn._xlws.FILTER(DFCF[Fuel_NOX],(DFCF[MY]=E304)),""))</f>
        <v>--</v>
      </c>
      <c r="AG304" s="157" t="str" cm="1">
        <f t="array" ref="AG304">IF(D304="Electric","--",IF(D304="Gasoline",_xlfn._xlws.FILTER(GFCF[Fuel_NOX],(GFCF[MY]=E304)),""))</f>
        <v>--</v>
      </c>
      <c r="AH304" s="157">
        <f t="shared" si="76"/>
        <v>0</v>
      </c>
      <c r="AI304" s="158">
        <f t="shared" si="77"/>
        <v>0</v>
      </c>
      <c r="AJ304" s="158">
        <f t="shared" si="78"/>
        <v>0</v>
      </c>
      <c r="AK304" s="158" t="str">
        <f t="shared" si="79"/>
        <v>--</v>
      </c>
      <c r="AL304" s="158" t="str">
        <f t="shared" si="80"/>
        <v>--</v>
      </c>
      <c r="AM304" s="158" t="str">
        <f t="shared" si="81"/>
        <v>--</v>
      </c>
      <c r="AN304" s="158" t="str">
        <f t="shared" si="82"/>
        <v>--</v>
      </c>
      <c r="AO304" s="158" t="str">
        <f t="shared" si="83"/>
        <v>--</v>
      </c>
      <c r="AP304" s="157"/>
      <c r="AS304" s="44"/>
    </row>
    <row r="305" spans="1:45" s="47" customFormat="1" x14ac:dyDescent="0.35">
      <c r="A305" s="157">
        <v>304</v>
      </c>
      <c r="B305" s="157" t="s">
        <v>237</v>
      </c>
      <c r="C305" s="157" t="s">
        <v>205</v>
      </c>
      <c r="D305" s="157" t="s">
        <v>49</v>
      </c>
      <c r="E305" s="157">
        <v>2000</v>
      </c>
      <c r="F305" s="157">
        <v>101</v>
      </c>
      <c r="G305" s="157">
        <v>1137.9951923076924</v>
      </c>
      <c r="H305" s="157"/>
      <c r="I305" s="157">
        <f t="shared" si="68"/>
        <v>175</v>
      </c>
      <c r="J305" s="157" t="str">
        <f>IF(D305="Electric","--",IF(D305="Diesel",VLOOKUP(C305,[2]ORDLF!A:B,2,FALSE),""))</f>
        <v>--</v>
      </c>
      <c r="K305" s="157" t="str">
        <f>IF(D305="Electric","--",IF(D305="Gasoline",VLOOKUP(C305,LSILF!A:C,3,FALSE),""))</f>
        <v>--</v>
      </c>
      <c r="L305" s="158">
        <f t="shared" si="84"/>
        <v>0</v>
      </c>
      <c r="M305" s="157" t="str" cm="1">
        <f t="array" ref="M305">IF(D305="Electric","--",IF(D305="Diesel",_xlfn._xlws.FILTER(DIESCH[CH Cap],(DIESCH[HP Bin]=I305)),""))</f>
        <v>--</v>
      </c>
      <c r="N305" s="157" t="str" cm="1">
        <f t="array" ref="N305">IF(D305="Electric","--",IF(D305="Gasoline",_xlfn._xlws.FILTER(LSICH[CH Cap],(LSICH[Fuel Type]=D305)*(LSICH[MY]=E305)),""))</f>
        <v>--</v>
      </c>
      <c r="O305" s="157">
        <f t="shared" si="69"/>
        <v>0</v>
      </c>
      <c r="P305" s="157">
        <f t="shared" si="70"/>
        <v>19345.91826923077</v>
      </c>
      <c r="Q305" s="157" t="str" cm="1">
        <f t="array" ref="Q305">IF(D305="Electric","--",IF(D305="Diesel",_xlfn._xlws.FILTER(ORDEF[HC-ZH (g/hp-hr)],(ORDEF[HP]=I305)*(ORDEF[Model_Year]=E305)),""))</f>
        <v>--</v>
      </c>
      <c r="R305" s="157" t="str" cm="1">
        <f t="array" ref="R305">IF(D305="Electric","--",IF(D305="Gasoline",_xlfn._xlws.FILTER(LSIEF[HC-ZH (g/hp-hr)],(LSIEF[Fuel]=D305)*(LSIEF[HP Bin]=I305)*(LSIEF[Model Year]=E305)),""))</f>
        <v>--</v>
      </c>
      <c r="S305" s="158">
        <f t="shared" si="71"/>
        <v>0</v>
      </c>
      <c r="T305" s="159" t="str" cm="1">
        <f t="array" ref="T305">IF(D305="Electric","--",IF(D305="Diesel",_xlfn._xlws.FILTER(ORDEF[HCDR],(ORDEF[HP]=I305)*(ORDEF[Model_Year]=E305),),""))</f>
        <v>--</v>
      </c>
      <c r="U305" s="159" t="str" cm="1">
        <f t="array" ref="U305">IF(D305="Electric","--",IF(D305="Gasoline",_xlfn._xlws.FILTER(LSIEF[HC DR],(LSIEF[Fuel]=D305)*(LSIEF[HP Bin]=I305)*(LSIEF[Model Year]=E305)),""))</f>
        <v>--</v>
      </c>
      <c r="V305" s="159">
        <f t="shared" si="72"/>
        <v>0</v>
      </c>
      <c r="W305" s="158" t="str" cm="1">
        <f t="array" ref="W305">IF(D305="Electric","--",IF(D305="Diesel",_xlfn._xlws.FILTER(ORDEF[NOXzh],(ORDEF[HP]=I305)*(ORDEF[Model_Year]=E305)),""))</f>
        <v>--</v>
      </c>
      <c r="X305" s="158" t="str" cm="1">
        <f t="array" ref="X305">IF(D305="Electric","--",IF(D305="Gasoline",_xlfn._xlws.FILTER(LSIEF[NOX-ZH (g/hp-hr)],(LSIEF[Fuel]=D305)*(LSIEF[HP Bin]=I305)*(LSIEF[Model Year]=E305)),""))</f>
        <v>--</v>
      </c>
      <c r="Y305" s="158">
        <f t="shared" si="73"/>
        <v>0</v>
      </c>
      <c r="Z305" s="159" t="str" cm="1">
        <f t="array" ref="Z305">IF(D305="Electric","--",IF(D305="Diesel",_xlfn._xlws.FILTER(ORDEF[NOXdr],(ORDEF[HP]=I305)*(ORDEF[Model_Year]=E305)),""))</f>
        <v>--</v>
      </c>
      <c r="AA305" s="159" t="str" cm="1">
        <f t="array" ref="AA305">IF(E305="Electric","--",IF(D305="Gasoline",_xlfn._xlws.FILTER(LSIEF[NOX DR],(LSIEF[Fuel]=D305)*(LSIEF[HP Bin]=I305)*(LSIEF[Model Year]=E305)),""))</f>
        <v/>
      </c>
      <c r="AB305" s="159">
        <f t="shared" si="74"/>
        <v>0</v>
      </c>
      <c r="AC305" s="158" t="str" cm="1">
        <f t="array" ref="AC305">IF(D305="Electric","--",IF(D305="Diesel",_xlfn._xlws.FILTER(DFCF[Fuel_HC],(DFCF[MY]=E305)),""))</f>
        <v>--</v>
      </c>
      <c r="AD305" s="158" t="str" cm="1">
        <f t="array" ref="AD305">IF(D305="Electric","--",IF(D305="Gasoline",_xlfn._xlws.FILTER(GFCF[Fuel_HC],(GFCF[MY]=E305)),""))</f>
        <v>--</v>
      </c>
      <c r="AE305" s="158">
        <f t="shared" si="75"/>
        <v>0</v>
      </c>
      <c r="AF305" s="157" t="str" cm="1">
        <f t="array" ref="AF305">IF(D305="Electric","--",IF(D305="Diesel",_xlfn._xlws.FILTER(DFCF[Fuel_NOX],(DFCF[MY]=E305)),""))</f>
        <v>--</v>
      </c>
      <c r="AG305" s="157" t="str" cm="1">
        <f t="array" ref="AG305">IF(D305="Electric","--",IF(D305="Gasoline",_xlfn._xlws.FILTER(GFCF[Fuel_NOX],(GFCF[MY]=E305)),""))</f>
        <v>--</v>
      </c>
      <c r="AH305" s="157">
        <f t="shared" si="76"/>
        <v>0</v>
      </c>
      <c r="AI305" s="158">
        <f t="shared" si="77"/>
        <v>0</v>
      </c>
      <c r="AJ305" s="158">
        <f t="shared" si="78"/>
        <v>0</v>
      </c>
      <c r="AK305" s="158" t="str">
        <f t="shared" si="79"/>
        <v>--</v>
      </c>
      <c r="AL305" s="158" t="str">
        <f t="shared" si="80"/>
        <v>--</v>
      </c>
      <c r="AM305" s="158" t="str">
        <f t="shared" si="81"/>
        <v>--</v>
      </c>
      <c r="AN305" s="158" t="str">
        <f t="shared" si="82"/>
        <v>--</v>
      </c>
      <c r="AO305" s="158" t="str">
        <f t="shared" si="83"/>
        <v>--</v>
      </c>
      <c r="AP305" s="157"/>
      <c r="AS305" s="44"/>
    </row>
    <row r="306" spans="1:45" s="47" customFormat="1" x14ac:dyDescent="0.35">
      <c r="A306" s="157">
        <v>305</v>
      </c>
      <c r="B306" s="157" t="s">
        <v>238</v>
      </c>
      <c r="C306" s="157" t="s">
        <v>205</v>
      </c>
      <c r="D306" s="157" t="s">
        <v>49</v>
      </c>
      <c r="E306" s="157">
        <v>2000</v>
      </c>
      <c r="F306" s="157">
        <v>95</v>
      </c>
      <c r="G306" s="157">
        <v>1137.9951923076924</v>
      </c>
      <c r="H306" s="157"/>
      <c r="I306" s="157">
        <f t="shared" si="68"/>
        <v>100</v>
      </c>
      <c r="J306" s="157" t="str">
        <f>IF(D306="Electric","--",IF(D306="Diesel",VLOOKUP(C306,[2]ORDLF!A:B,2,FALSE),""))</f>
        <v>--</v>
      </c>
      <c r="K306" s="157" t="str">
        <f>IF(D306="Electric","--",IF(D306="Gasoline",VLOOKUP(C306,LSILF!A:C,3,FALSE),""))</f>
        <v>--</v>
      </c>
      <c r="L306" s="158">
        <f t="shared" si="84"/>
        <v>0</v>
      </c>
      <c r="M306" s="157" t="str" cm="1">
        <f t="array" ref="M306">IF(D306="Electric","--",IF(D306="Diesel",_xlfn._xlws.FILTER(DIESCH[CH Cap],(DIESCH[HP Bin]=I306)),""))</f>
        <v>--</v>
      </c>
      <c r="N306" s="157" t="str" cm="1">
        <f t="array" ref="N306">IF(D306="Electric","--",IF(D306="Gasoline",_xlfn._xlws.FILTER(LSICH[CH Cap],(LSICH[Fuel Type]=D306)*(LSICH[MY]=E306)),""))</f>
        <v>--</v>
      </c>
      <c r="O306" s="157">
        <f t="shared" si="69"/>
        <v>0</v>
      </c>
      <c r="P306" s="157">
        <f t="shared" si="70"/>
        <v>19345.91826923077</v>
      </c>
      <c r="Q306" s="157" t="str" cm="1">
        <f t="array" ref="Q306">IF(D306="Electric","--",IF(D306="Diesel",_xlfn._xlws.FILTER(ORDEF[HC-ZH (g/hp-hr)],(ORDEF[HP]=I306)*(ORDEF[Model_Year]=E306)),""))</f>
        <v>--</v>
      </c>
      <c r="R306" s="157" t="str" cm="1">
        <f t="array" ref="R306">IF(D306="Electric","--",IF(D306="Gasoline",_xlfn._xlws.FILTER(LSIEF[HC-ZH (g/hp-hr)],(LSIEF[Fuel]=D306)*(LSIEF[HP Bin]=I306)*(LSIEF[Model Year]=E306)),""))</f>
        <v>--</v>
      </c>
      <c r="S306" s="158">
        <f t="shared" si="71"/>
        <v>0</v>
      </c>
      <c r="T306" s="159" t="str" cm="1">
        <f t="array" ref="T306">IF(D306="Electric","--",IF(D306="Diesel",_xlfn._xlws.FILTER(ORDEF[HCDR],(ORDEF[HP]=I306)*(ORDEF[Model_Year]=E306),),""))</f>
        <v>--</v>
      </c>
      <c r="U306" s="159" t="str" cm="1">
        <f t="array" ref="U306">IF(D306="Electric","--",IF(D306="Gasoline",_xlfn._xlws.FILTER(LSIEF[HC DR],(LSIEF[Fuel]=D306)*(LSIEF[HP Bin]=I306)*(LSIEF[Model Year]=E306)),""))</f>
        <v>--</v>
      </c>
      <c r="V306" s="159">
        <f t="shared" si="72"/>
        <v>0</v>
      </c>
      <c r="W306" s="158" t="str" cm="1">
        <f t="array" ref="W306">IF(D306="Electric","--",IF(D306="Diesel",_xlfn._xlws.FILTER(ORDEF[NOXzh],(ORDEF[HP]=I306)*(ORDEF[Model_Year]=E306)),""))</f>
        <v>--</v>
      </c>
      <c r="X306" s="158" t="str" cm="1">
        <f t="array" ref="X306">IF(D306="Electric","--",IF(D306="Gasoline",_xlfn._xlws.FILTER(LSIEF[NOX-ZH (g/hp-hr)],(LSIEF[Fuel]=D306)*(LSIEF[HP Bin]=I306)*(LSIEF[Model Year]=E306)),""))</f>
        <v>--</v>
      </c>
      <c r="Y306" s="158">
        <f t="shared" si="73"/>
        <v>0</v>
      </c>
      <c r="Z306" s="159" t="str" cm="1">
        <f t="array" ref="Z306">IF(D306="Electric","--",IF(D306="Diesel",_xlfn._xlws.FILTER(ORDEF[NOXdr],(ORDEF[HP]=I306)*(ORDEF[Model_Year]=E306)),""))</f>
        <v>--</v>
      </c>
      <c r="AA306" s="159" t="str" cm="1">
        <f t="array" ref="AA306">IF(E306="Electric","--",IF(D306="Gasoline",_xlfn._xlws.FILTER(LSIEF[NOX DR],(LSIEF[Fuel]=D306)*(LSIEF[HP Bin]=I306)*(LSIEF[Model Year]=E306)),""))</f>
        <v/>
      </c>
      <c r="AB306" s="159">
        <f t="shared" si="74"/>
        <v>0</v>
      </c>
      <c r="AC306" s="158" t="str" cm="1">
        <f t="array" ref="AC306">IF(D306="Electric","--",IF(D306="Diesel",_xlfn._xlws.FILTER(DFCF[Fuel_HC],(DFCF[MY]=E306)),""))</f>
        <v>--</v>
      </c>
      <c r="AD306" s="158" t="str" cm="1">
        <f t="array" ref="AD306">IF(D306="Electric","--",IF(D306="Gasoline",_xlfn._xlws.FILTER(GFCF[Fuel_HC],(GFCF[MY]=E306)),""))</f>
        <v>--</v>
      </c>
      <c r="AE306" s="158">
        <f t="shared" si="75"/>
        <v>0</v>
      </c>
      <c r="AF306" s="157" t="str" cm="1">
        <f t="array" ref="AF306">IF(D306="Electric","--",IF(D306="Diesel",_xlfn._xlws.FILTER(DFCF[Fuel_NOX],(DFCF[MY]=E306)),""))</f>
        <v>--</v>
      </c>
      <c r="AG306" s="157" t="str" cm="1">
        <f t="array" ref="AG306">IF(D306="Electric","--",IF(D306="Gasoline",_xlfn._xlws.FILTER(GFCF[Fuel_NOX],(GFCF[MY]=E306)),""))</f>
        <v>--</v>
      </c>
      <c r="AH306" s="157">
        <f t="shared" si="76"/>
        <v>0</v>
      </c>
      <c r="AI306" s="158">
        <f t="shared" si="77"/>
        <v>0</v>
      </c>
      <c r="AJ306" s="158">
        <f t="shared" si="78"/>
        <v>0</v>
      </c>
      <c r="AK306" s="158" t="str">
        <f t="shared" si="79"/>
        <v>--</v>
      </c>
      <c r="AL306" s="158" t="str">
        <f t="shared" si="80"/>
        <v>--</v>
      </c>
      <c r="AM306" s="158" t="str">
        <f t="shared" si="81"/>
        <v>--</v>
      </c>
      <c r="AN306" s="158" t="str">
        <f t="shared" si="82"/>
        <v>--</v>
      </c>
      <c r="AO306" s="158" t="str">
        <f t="shared" si="83"/>
        <v>--</v>
      </c>
      <c r="AP306" s="157"/>
      <c r="AS306" s="44"/>
    </row>
    <row r="307" spans="1:45" s="47" customFormat="1" x14ac:dyDescent="0.35">
      <c r="A307" s="157">
        <v>306</v>
      </c>
      <c r="B307" s="157" t="s">
        <v>239</v>
      </c>
      <c r="C307" s="157" t="s">
        <v>205</v>
      </c>
      <c r="D307" s="157" t="s">
        <v>49</v>
      </c>
      <c r="E307" s="157">
        <v>2000</v>
      </c>
      <c r="F307" s="157">
        <v>101</v>
      </c>
      <c r="G307" s="157">
        <v>1137.9951923076924</v>
      </c>
      <c r="H307" s="157"/>
      <c r="I307" s="157">
        <f t="shared" si="68"/>
        <v>175</v>
      </c>
      <c r="J307" s="157" t="str">
        <f>IF(D307="Electric","--",IF(D307="Diesel",VLOOKUP(C307,[2]ORDLF!A:B,2,FALSE),""))</f>
        <v>--</v>
      </c>
      <c r="K307" s="157" t="str">
        <f>IF(D307="Electric","--",IF(D307="Gasoline",VLOOKUP(C307,LSILF!A:C,3,FALSE),""))</f>
        <v>--</v>
      </c>
      <c r="L307" s="158">
        <f t="shared" si="84"/>
        <v>0</v>
      </c>
      <c r="M307" s="157" t="str" cm="1">
        <f t="array" ref="M307">IF(D307="Electric","--",IF(D307="Diesel",_xlfn._xlws.FILTER(DIESCH[CH Cap],(DIESCH[HP Bin]=I307)),""))</f>
        <v>--</v>
      </c>
      <c r="N307" s="157" t="str" cm="1">
        <f t="array" ref="N307">IF(D307="Electric","--",IF(D307="Gasoline",_xlfn._xlws.FILTER(LSICH[CH Cap],(LSICH[Fuel Type]=D307)*(LSICH[MY]=E307)),""))</f>
        <v>--</v>
      </c>
      <c r="O307" s="157">
        <f t="shared" si="69"/>
        <v>0</v>
      </c>
      <c r="P307" s="157">
        <f t="shared" si="70"/>
        <v>19345.91826923077</v>
      </c>
      <c r="Q307" s="157" t="str" cm="1">
        <f t="array" ref="Q307">IF(D307="Electric","--",IF(D307="Diesel",_xlfn._xlws.FILTER(ORDEF[HC-ZH (g/hp-hr)],(ORDEF[HP]=I307)*(ORDEF[Model_Year]=E307)),""))</f>
        <v>--</v>
      </c>
      <c r="R307" s="157" t="str" cm="1">
        <f t="array" ref="R307">IF(D307="Electric","--",IF(D307="Gasoline",_xlfn._xlws.FILTER(LSIEF[HC-ZH (g/hp-hr)],(LSIEF[Fuel]=D307)*(LSIEF[HP Bin]=I307)*(LSIEF[Model Year]=E307)),""))</f>
        <v>--</v>
      </c>
      <c r="S307" s="158">
        <f t="shared" si="71"/>
        <v>0</v>
      </c>
      <c r="T307" s="159" t="str" cm="1">
        <f t="array" ref="T307">IF(D307="Electric","--",IF(D307="Diesel",_xlfn._xlws.FILTER(ORDEF[HCDR],(ORDEF[HP]=I307)*(ORDEF[Model_Year]=E307),),""))</f>
        <v>--</v>
      </c>
      <c r="U307" s="159" t="str" cm="1">
        <f t="array" ref="U307">IF(D307="Electric","--",IF(D307="Gasoline",_xlfn._xlws.FILTER(LSIEF[HC DR],(LSIEF[Fuel]=D307)*(LSIEF[HP Bin]=I307)*(LSIEF[Model Year]=E307)),""))</f>
        <v>--</v>
      </c>
      <c r="V307" s="159">
        <f t="shared" si="72"/>
        <v>0</v>
      </c>
      <c r="W307" s="158" t="str" cm="1">
        <f t="array" ref="W307">IF(D307="Electric","--",IF(D307="Diesel",_xlfn._xlws.FILTER(ORDEF[NOXzh],(ORDEF[HP]=I307)*(ORDEF[Model_Year]=E307)),""))</f>
        <v>--</v>
      </c>
      <c r="X307" s="158" t="str" cm="1">
        <f t="array" ref="X307">IF(D307="Electric","--",IF(D307="Gasoline",_xlfn._xlws.FILTER(LSIEF[NOX-ZH (g/hp-hr)],(LSIEF[Fuel]=D307)*(LSIEF[HP Bin]=I307)*(LSIEF[Model Year]=E307)),""))</f>
        <v>--</v>
      </c>
      <c r="Y307" s="158">
        <f t="shared" si="73"/>
        <v>0</v>
      </c>
      <c r="Z307" s="159" t="str" cm="1">
        <f t="array" ref="Z307">IF(D307="Electric","--",IF(D307="Diesel",_xlfn._xlws.FILTER(ORDEF[NOXdr],(ORDEF[HP]=I307)*(ORDEF[Model_Year]=E307)),""))</f>
        <v>--</v>
      </c>
      <c r="AA307" s="159" t="str" cm="1">
        <f t="array" ref="AA307">IF(E307="Electric","--",IF(D307="Gasoline",_xlfn._xlws.FILTER(LSIEF[NOX DR],(LSIEF[Fuel]=D307)*(LSIEF[HP Bin]=I307)*(LSIEF[Model Year]=E307)),""))</f>
        <v/>
      </c>
      <c r="AB307" s="159">
        <f t="shared" si="74"/>
        <v>0</v>
      </c>
      <c r="AC307" s="158" t="str" cm="1">
        <f t="array" ref="AC307">IF(D307="Electric","--",IF(D307="Diesel",_xlfn._xlws.FILTER(DFCF[Fuel_HC],(DFCF[MY]=E307)),""))</f>
        <v>--</v>
      </c>
      <c r="AD307" s="158" t="str" cm="1">
        <f t="array" ref="AD307">IF(D307="Electric","--",IF(D307="Gasoline",_xlfn._xlws.FILTER(GFCF[Fuel_HC],(GFCF[MY]=E307)),""))</f>
        <v>--</v>
      </c>
      <c r="AE307" s="158">
        <f t="shared" si="75"/>
        <v>0</v>
      </c>
      <c r="AF307" s="157" t="str" cm="1">
        <f t="array" ref="AF307">IF(D307="Electric","--",IF(D307="Diesel",_xlfn._xlws.FILTER(DFCF[Fuel_NOX],(DFCF[MY]=E307)),""))</f>
        <v>--</v>
      </c>
      <c r="AG307" s="157" t="str" cm="1">
        <f t="array" ref="AG307">IF(D307="Electric","--",IF(D307="Gasoline",_xlfn._xlws.FILTER(GFCF[Fuel_NOX],(GFCF[MY]=E307)),""))</f>
        <v>--</v>
      </c>
      <c r="AH307" s="157">
        <f t="shared" si="76"/>
        <v>0</v>
      </c>
      <c r="AI307" s="158">
        <f t="shared" si="77"/>
        <v>0</v>
      </c>
      <c r="AJ307" s="158">
        <f t="shared" si="78"/>
        <v>0</v>
      </c>
      <c r="AK307" s="158" t="str">
        <f t="shared" si="79"/>
        <v>--</v>
      </c>
      <c r="AL307" s="158" t="str">
        <f t="shared" si="80"/>
        <v>--</v>
      </c>
      <c r="AM307" s="158" t="str">
        <f t="shared" si="81"/>
        <v>--</v>
      </c>
      <c r="AN307" s="158" t="str">
        <f t="shared" si="82"/>
        <v>--</v>
      </c>
      <c r="AO307" s="158" t="str">
        <f t="shared" si="83"/>
        <v>--</v>
      </c>
      <c r="AP307" s="157"/>
      <c r="AS307" s="44"/>
    </row>
    <row r="308" spans="1:45" s="47" customFormat="1" x14ac:dyDescent="0.35">
      <c r="A308" s="157">
        <v>307</v>
      </c>
      <c r="B308" s="157" t="s">
        <v>240</v>
      </c>
      <c r="C308" s="157" t="s">
        <v>205</v>
      </c>
      <c r="D308" s="157" t="s">
        <v>49</v>
      </c>
      <c r="E308" s="157">
        <v>2000</v>
      </c>
      <c r="F308" s="157">
        <v>95</v>
      </c>
      <c r="G308" s="157">
        <v>1137.9951923076924</v>
      </c>
      <c r="H308" s="157"/>
      <c r="I308" s="157">
        <f t="shared" si="68"/>
        <v>100</v>
      </c>
      <c r="J308" s="157" t="str">
        <f>IF(D308="Electric","--",IF(D308="Diesel",VLOOKUP(C308,[2]ORDLF!A:B,2,FALSE),""))</f>
        <v>--</v>
      </c>
      <c r="K308" s="157" t="str">
        <f>IF(D308="Electric","--",IF(D308="Gasoline",VLOOKUP(C308,LSILF!A:C,3,FALSE),""))</f>
        <v>--</v>
      </c>
      <c r="L308" s="158">
        <f t="shared" si="84"/>
        <v>0</v>
      </c>
      <c r="M308" s="157" t="str" cm="1">
        <f t="array" ref="M308">IF(D308="Electric","--",IF(D308="Diesel",_xlfn._xlws.FILTER(DIESCH[CH Cap],(DIESCH[HP Bin]=I308)),""))</f>
        <v>--</v>
      </c>
      <c r="N308" s="157" t="str" cm="1">
        <f t="array" ref="N308">IF(D308="Electric","--",IF(D308="Gasoline",_xlfn._xlws.FILTER(LSICH[CH Cap],(LSICH[Fuel Type]=D308)*(LSICH[MY]=E308)),""))</f>
        <v>--</v>
      </c>
      <c r="O308" s="157">
        <f t="shared" si="69"/>
        <v>0</v>
      </c>
      <c r="P308" s="157">
        <f t="shared" si="70"/>
        <v>19345.91826923077</v>
      </c>
      <c r="Q308" s="157" t="str" cm="1">
        <f t="array" ref="Q308">IF(D308="Electric","--",IF(D308="Diesel",_xlfn._xlws.FILTER(ORDEF[HC-ZH (g/hp-hr)],(ORDEF[HP]=I308)*(ORDEF[Model_Year]=E308)),""))</f>
        <v>--</v>
      </c>
      <c r="R308" s="157" t="str" cm="1">
        <f t="array" ref="R308">IF(D308="Electric","--",IF(D308="Gasoline",_xlfn._xlws.FILTER(LSIEF[HC-ZH (g/hp-hr)],(LSIEF[Fuel]=D308)*(LSIEF[HP Bin]=I308)*(LSIEF[Model Year]=E308)),""))</f>
        <v>--</v>
      </c>
      <c r="S308" s="158">
        <f t="shared" si="71"/>
        <v>0</v>
      </c>
      <c r="T308" s="159" t="str" cm="1">
        <f t="array" ref="T308">IF(D308="Electric","--",IF(D308="Diesel",_xlfn._xlws.FILTER(ORDEF[HCDR],(ORDEF[HP]=I308)*(ORDEF[Model_Year]=E308),),""))</f>
        <v>--</v>
      </c>
      <c r="U308" s="159" t="str" cm="1">
        <f t="array" ref="U308">IF(D308="Electric","--",IF(D308="Gasoline",_xlfn._xlws.FILTER(LSIEF[HC DR],(LSIEF[Fuel]=D308)*(LSIEF[HP Bin]=I308)*(LSIEF[Model Year]=E308)),""))</f>
        <v>--</v>
      </c>
      <c r="V308" s="159">
        <f t="shared" si="72"/>
        <v>0</v>
      </c>
      <c r="W308" s="158" t="str" cm="1">
        <f t="array" ref="W308">IF(D308="Electric","--",IF(D308="Diesel",_xlfn._xlws.FILTER(ORDEF[NOXzh],(ORDEF[HP]=I308)*(ORDEF[Model_Year]=E308)),""))</f>
        <v>--</v>
      </c>
      <c r="X308" s="158" t="str" cm="1">
        <f t="array" ref="X308">IF(D308="Electric","--",IF(D308="Gasoline",_xlfn._xlws.FILTER(LSIEF[NOX-ZH (g/hp-hr)],(LSIEF[Fuel]=D308)*(LSIEF[HP Bin]=I308)*(LSIEF[Model Year]=E308)),""))</f>
        <v>--</v>
      </c>
      <c r="Y308" s="158">
        <f t="shared" si="73"/>
        <v>0</v>
      </c>
      <c r="Z308" s="159" t="str" cm="1">
        <f t="array" ref="Z308">IF(D308="Electric","--",IF(D308="Diesel",_xlfn._xlws.FILTER(ORDEF[NOXdr],(ORDEF[HP]=I308)*(ORDEF[Model_Year]=E308)),""))</f>
        <v>--</v>
      </c>
      <c r="AA308" s="159" t="str" cm="1">
        <f t="array" ref="AA308">IF(E308="Electric","--",IF(D308="Gasoline",_xlfn._xlws.FILTER(LSIEF[NOX DR],(LSIEF[Fuel]=D308)*(LSIEF[HP Bin]=I308)*(LSIEF[Model Year]=E308)),""))</f>
        <v/>
      </c>
      <c r="AB308" s="159">
        <f t="shared" si="74"/>
        <v>0</v>
      </c>
      <c r="AC308" s="158" t="str" cm="1">
        <f t="array" ref="AC308">IF(D308="Electric","--",IF(D308="Diesel",_xlfn._xlws.FILTER(DFCF[Fuel_HC],(DFCF[MY]=E308)),""))</f>
        <v>--</v>
      </c>
      <c r="AD308" s="158" t="str" cm="1">
        <f t="array" ref="AD308">IF(D308="Electric","--",IF(D308="Gasoline",_xlfn._xlws.FILTER(GFCF[Fuel_HC],(GFCF[MY]=E308)),""))</f>
        <v>--</v>
      </c>
      <c r="AE308" s="158">
        <f t="shared" si="75"/>
        <v>0</v>
      </c>
      <c r="AF308" s="157" t="str" cm="1">
        <f t="array" ref="AF308">IF(D308="Electric","--",IF(D308="Diesel",_xlfn._xlws.FILTER(DFCF[Fuel_NOX],(DFCF[MY]=E308)),""))</f>
        <v>--</v>
      </c>
      <c r="AG308" s="157" t="str" cm="1">
        <f t="array" ref="AG308">IF(D308="Electric","--",IF(D308="Gasoline",_xlfn._xlws.FILTER(GFCF[Fuel_NOX],(GFCF[MY]=E308)),""))</f>
        <v>--</v>
      </c>
      <c r="AH308" s="157">
        <f t="shared" si="76"/>
        <v>0</v>
      </c>
      <c r="AI308" s="158">
        <f t="shared" si="77"/>
        <v>0</v>
      </c>
      <c r="AJ308" s="158">
        <f t="shared" si="78"/>
        <v>0</v>
      </c>
      <c r="AK308" s="158" t="str">
        <f t="shared" si="79"/>
        <v>--</v>
      </c>
      <c r="AL308" s="158" t="str">
        <f t="shared" si="80"/>
        <v>--</v>
      </c>
      <c r="AM308" s="158" t="str">
        <f t="shared" si="81"/>
        <v>--</v>
      </c>
      <c r="AN308" s="158" t="str">
        <f t="shared" si="82"/>
        <v>--</v>
      </c>
      <c r="AO308" s="158" t="str">
        <f t="shared" si="83"/>
        <v>--</v>
      </c>
      <c r="AP308" s="157"/>
      <c r="AS308" s="44"/>
    </row>
    <row r="309" spans="1:45" s="47" customFormat="1" x14ac:dyDescent="0.35">
      <c r="A309" s="157">
        <v>308</v>
      </c>
      <c r="B309" s="157" t="s">
        <v>241</v>
      </c>
      <c r="C309" s="157" t="s">
        <v>205</v>
      </c>
      <c r="D309" s="157" t="s">
        <v>49</v>
      </c>
      <c r="E309" s="157">
        <v>2000</v>
      </c>
      <c r="F309" s="157">
        <v>101</v>
      </c>
      <c r="G309" s="157">
        <v>1137.9951923076924</v>
      </c>
      <c r="H309" s="157"/>
      <c r="I309" s="157">
        <f t="shared" si="68"/>
        <v>175</v>
      </c>
      <c r="J309" s="157" t="str">
        <f>IF(D309="Electric","--",IF(D309="Diesel",VLOOKUP(C309,[2]ORDLF!A:B,2,FALSE),""))</f>
        <v>--</v>
      </c>
      <c r="K309" s="157" t="str">
        <f>IF(D309="Electric","--",IF(D309="Gasoline",VLOOKUP(C309,LSILF!A:C,3,FALSE),""))</f>
        <v>--</v>
      </c>
      <c r="L309" s="158">
        <f t="shared" si="84"/>
        <v>0</v>
      </c>
      <c r="M309" s="157" t="str" cm="1">
        <f t="array" ref="M309">IF(D309="Electric","--",IF(D309="Diesel",_xlfn._xlws.FILTER(DIESCH[CH Cap],(DIESCH[HP Bin]=I309)),""))</f>
        <v>--</v>
      </c>
      <c r="N309" s="157" t="str" cm="1">
        <f t="array" ref="N309">IF(D309="Electric","--",IF(D309="Gasoline",_xlfn._xlws.FILTER(LSICH[CH Cap],(LSICH[Fuel Type]=D309)*(LSICH[MY]=E309)),""))</f>
        <v>--</v>
      </c>
      <c r="O309" s="157">
        <f t="shared" si="69"/>
        <v>0</v>
      </c>
      <c r="P309" s="157">
        <f t="shared" si="70"/>
        <v>19345.91826923077</v>
      </c>
      <c r="Q309" s="157" t="str" cm="1">
        <f t="array" ref="Q309">IF(D309="Electric","--",IF(D309="Diesel",_xlfn._xlws.FILTER(ORDEF[HC-ZH (g/hp-hr)],(ORDEF[HP]=I309)*(ORDEF[Model_Year]=E309)),""))</f>
        <v>--</v>
      </c>
      <c r="R309" s="157" t="str" cm="1">
        <f t="array" ref="R309">IF(D309="Electric","--",IF(D309="Gasoline",_xlfn._xlws.FILTER(LSIEF[HC-ZH (g/hp-hr)],(LSIEF[Fuel]=D309)*(LSIEF[HP Bin]=I309)*(LSIEF[Model Year]=E309)),""))</f>
        <v>--</v>
      </c>
      <c r="S309" s="158">
        <f t="shared" si="71"/>
        <v>0</v>
      </c>
      <c r="T309" s="159" t="str" cm="1">
        <f t="array" ref="T309">IF(D309="Electric","--",IF(D309="Diesel",_xlfn._xlws.FILTER(ORDEF[HCDR],(ORDEF[HP]=I309)*(ORDEF[Model_Year]=E309),),""))</f>
        <v>--</v>
      </c>
      <c r="U309" s="159" t="str" cm="1">
        <f t="array" ref="U309">IF(D309="Electric","--",IF(D309="Gasoline",_xlfn._xlws.FILTER(LSIEF[HC DR],(LSIEF[Fuel]=D309)*(LSIEF[HP Bin]=I309)*(LSIEF[Model Year]=E309)),""))</f>
        <v>--</v>
      </c>
      <c r="V309" s="159">
        <f t="shared" si="72"/>
        <v>0</v>
      </c>
      <c r="W309" s="158" t="str" cm="1">
        <f t="array" ref="W309">IF(D309="Electric","--",IF(D309="Diesel",_xlfn._xlws.FILTER(ORDEF[NOXzh],(ORDEF[HP]=I309)*(ORDEF[Model_Year]=E309)),""))</f>
        <v>--</v>
      </c>
      <c r="X309" s="158" t="str" cm="1">
        <f t="array" ref="X309">IF(D309="Electric","--",IF(D309="Gasoline",_xlfn._xlws.FILTER(LSIEF[NOX-ZH (g/hp-hr)],(LSIEF[Fuel]=D309)*(LSIEF[HP Bin]=I309)*(LSIEF[Model Year]=E309)),""))</f>
        <v>--</v>
      </c>
      <c r="Y309" s="158">
        <f t="shared" si="73"/>
        <v>0</v>
      </c>
      <c r="Z309" s="159" t="str" cm="1">
        <f t="array" ref="Z309">IF(D309="Electric","--",IF(D309="Diesel",_xlfn._xlws.FILTER(ORDEF[NOXdr],(ORDEF[HP]=I309)*(ORDEF[Model_Year]=E309)),""))</f>
        <v>--</v>
      </c>
      <c r="AA309" s="159" t="str" cm="1">
        <f t="array" ref="AA309">IF(E309="Electric","--",IF(D309="Gasoline",_xlfn._xlws.FILTER(LSIEF[NOX DR],(LSIEF[Fuel]=D309)*(LSIEF[HP Bin]=I309)*(LSIEF[Model Year]=E309)),""))</f>
        <v/>
      </c>
      <c r="AB309" s="159">
        <f t="shared" si="74"/>
        <v>0</v>
      </c>
      <c r="AC309" s="158" t="str" cm="1">
        <f t="array" ref="AC309">IF(D309="Electric","--",IF(D309="Diesel",_xlfn._xlws.FILTER(DFCF[Fuel_HC],(DFCF[MY]=E309)),""))</f>
        <v>--</v>
      </c>
      <c r="AD309" s="158" t="str" cm="1">
        <f t="array" ref="AD309">IF(D309="Electric","--",IF(D309="Gasoline",_xlfn._xlws.FILTER(GFCF[Fuel_HC],(GFCF[MY]=E309)),""))</f>
        <v>--</v>
      </c>
      <c r="AE309" s="158">
        <f t="shared" si="75"/>
        <v>0</v>
      </c>
      <c r="AF309" s="157" t="str" cm="1">
        <f t="array" ref="AF309">IF(D309="Electric","--",IF(D309="Diesel",_xlfn._xlws.FILTER(DFCF[Fuel_NOX],(DFCF[MY]=E309)),""))</f>
        <v>--</v>
      </c>
      <c r="AG309" s="157" t="str" cm="1">
        <f t="array" ref="AG309">IF(D309="Electric","--",IF(D309="Gasoline",_xlfn._xlws.FILTER(GFCF[Fuel_NOX],(GFCF[MY]=E309)),""))</f>
        <v>--</v>
      </c>
      <c r="AH309" s="157">
        <f t="shared" si="76"/>
        <v>0</v>
      </c>
      <c r="AI309" s="158">
        <f t="shared" si="77"/>
        <v>0</v>
      </c>
      <c r="AJ309" s="158">
        <f t="shared" si="78"/>
        <v>0</v>
      </c>
      <c r="AK309" s="158" t="str">
        <f t="shared" si="79"/>
        <v>--</v>
      </c>
      <c r="AL309" s="158" t="str">
        <f t="shared" si="80"/>
        <v>--</v>
      </c>
      <c r="AM309" s="158" t="str">
        <f t="shared" si="81"/>
        <v>--</v>
      </c>
      <c r="AN309" s="158" t="str">
        <f t="shared" si="82"/>
        <v>--</v>
      </c>
      <c r="AO309" s="158" t="str">
        <f t="shared" si="83"/>
        <v>--</v>
      </c>
      <c r="AP309" s="157"/>
      <c r="AS309" s="44"/>
    </row>
    <row r="310" spans="1:45" s="47" customFormat="1" x14ac:dyDescent="0.35">
      <c r="A310" s="157">
        <v>309</v>
      </c>
      <c r="B310" s="157" t="s">
        <v>242</v>
      </c>
      <c r="C310" s="157" t="s">
        <v>205</v>
      </c>
      <c r="D310" s="157" t="s">
        <v>49</v>
      </c>
      <c r="E310" s="157">
        <v>2000</v>
      </c>
      <c r="F310" s="157">
        <v>101</v>
      </c>
      <c r="G310" s="157">
        <v>1137.9951923076924</v>
      </c>
      <c r="H310" s="157"/>
      <c r="I310" s="157">
        <f t="shared" si="68"/>
        <v>175</v>
      </c>
      <c r="J310" s="157" t="str">
        <f>IF(D310="Electric","--",IF(D310="Diesel",VLOOKUP(C310,[2]ORDLF!A:B,2,FALSE),""))</f>
        <v>--</v>
      </c>
      <c r="K310" s="157" t="str">
        <f>IF(D310="Electric","--",IF(D310="Gasoline",VLOOKUP(C310,LSILF!A:C,3,FALSE),""))</f>
        <v>--</v>
      </c>
      <c r="L310" s="158">
        <f t="shared" si="84"/>
        <v>0</v>
      </c>
      <c r="M310" s="157" t="str" cm="1">
        <f t="array" ref="M310">IF(D310="Electric","--",IF(D310="Diesel",_xlfn._xlws.FILTER(DIESCH[CH Cap],(DIESCH[HP Bin]=I310)),""))</f>
        <v>--</v>
      </c>
      <c r="N310" s="157" t="str" cm="1">
        <f t="array" ref="N310">IF(D310="Electric","--",IF(D310="Gasoline",_xlfn._xlws.FILTER(LSICH[CH Cap],(LSICH[Fuel Type]=D310)*(LSICH[MY]=E310)),""))</f>
        <v>--</v>
      </c>
      <c r="O310" s="157">
        <f t="shared" si="69"/>
        <v>0</v>
      </c>
      <c r="P310" s="157">
        <f t="shared" si="70"/>
        <v>19345.91826923077</v>
      </c>
      <c r="Q310" s="157" t="str" cm="1">
        <f t="array" ref="Q310">IF(D310="Electric","--",IF(D310="Diesel",_xlfn._xlws.FILTER(ORDEF[HC-ZH (g/hp-hr)],(ORDEF[HP]=I310)*(ORDEF[Model_Year]=E310)),""))</f>
        <v>--</v>
      </c>
      <c r="R310" s="157" t="str" cm="1">
        <f t="array" ref="R310">IF(D310="Electric","--",IF(D310="Gasoline",_xlfn._xlws.FILTER(LSIEF[HC-ZH (g/hp-hr)],(LSIEF[Fuel]=D310)*(LSIEF[HP Bin]=I310)*(LSIEF[Model Year]=E310)),""))</f>
        <v>--</v>
      </c>
      <c r="S310" s="158">
        <f t="shared" si="71"/>
        <v>0</v>
      </c>
      <c r="T310" s="159" t="str" cm="1">
        <f t="array" ref="T310">IF(D310="Electric","--",IF(D310="Diesel",_xlfn._xlws.FILTER(ORDEF[HCDR],(ORDEF[HP]=I310)*(ORDEF[Model_Year]=E310),),""))</f>
        <v>--</v>
      </c>
      <c r="U310" s="159" t="str" cm="1">
        <f t="array" ref="U310">IF(D310="Electric","--",IF(D310="Gasoline",_xlfn._xlws.FILTER(LSIEF[HC DR],(LSIEF[Fuel]=D310)*(LSIEF[HP Bin]=I310)*(LSIEF[Model Year]=E310)),""))</f>
        <v>--</v>
      </c>
      <c r="V310" s="159">
        <f t="shared" si="72"/>
        <v>0</v>
      </c>
      <c r="W310" s="158" t="str" cm="1">
        <f t="array" ref="W310">IF(D310="Electric","--",IF(D310="Diesel",_xlfn._xlws.FILTER(ORDEF[NOXzh],(ORDEF[HP]=I310)*(ORDEF[Model_Year]=E310)),""))</f>
        <v>--</v>
      </c>
      <c r="X310" s="158" t="str" cm="1">
        <f t="array" ref="X310">IF(D310="Electric","--",IF(D310="Gasoline",_xlfn._xlws.FILTER(LSIEF[NOX-ZH (g/hp-hr)],(LSIEF[Fuel]=D310)*(LSIEF[HP Bin]=I310)*(LSIEF[Model Year]=E310)),""))</f>
        <v>--</v>
      </c>
      <c r="Y310" s="158">
        <f t="shared" si="73"/>
        <v>0</v>
      </c>
      <c r="Z310" s="159" t="str" cm="1">
        <f t="array" ref="Z310">IF(D310="Electric","--",IF(D310="Diesel",_xlfn._xlws.FILTER(ORDEF[NOXdr],(ORDEF[HP]=I310)*(ORDEF[Model_Year]=E310)),""))</f>
        <v>--</v>
      </c>
      <c r="AA310" s="159" t="str" cm="1">
        <f t="array" ref="AA310">IF(E310="Electric","--",IF(D310="Gasoline",_xlfn._xlws.FILTER(LSIEF[NOX DR],(LSIEF[Fuel]=D310)*(LSIEF[HP Bin]=I310)*(LSIEF[Model Year]=E310)),""))</f>
        <v/>
      </c>
      <c r="AB310" s="159">
        <f t="shared" si="74"/>
        <v>0</v>
      </c>
      <c r="AC310" s="158" t="str" cm="1">
        <f t="array" ref="AC310">IF(D310="Electric","--",IF(D310="Diesel",_xlfn._xlws.FILTER(DFCF[Fuel_HC],(DFCF[MY]=E310)),""))</f>
        <v>--</v>
      </c>
      <c r="AD310" s="158" t="str" cm="1">
        <f t="array" ref="AD310">IF(D310="Electric","--",IF(D310="Gasoline",_xlfn._xlws.FILTER(GFCF[Fuel_HC],(GFCF[MY]=E310)),""))</f>
        <v>--</v>
      </c>
      <c r="AE310" s="158">
        <f t="shared" si="75"/>
        <v>0</v>
      </c>
      <c r="AF310" s="157" t="str" cm="1">
        <f t="array" ref="AF310">IF(D310="Electric","--",IF(D310="Diesel",_xlfn._xlws.FILTER(DFCF[Fuel_NOX],(DFCF[MY]=E310)),""))</f>
        <v>--</v>
      </c>
      <c r="AG310" s="157" t="str" cm="1">
        <f t="array" ref="AG310">IF(D310="Electric","--",IF(D310="Gasoline",_xlfn._xlws.FILTER(GFCF[Fuel_NOX],(GFCF[MY]=E310)),""))</f>
        <v>--</v>
      </c>
      <c r="AH310" s="157">
        <f t="shared" si="76"/>
        <v>0</v>
      </c>
      <c r="AI310" s="158">
        <f t="shared" si="77"/>
        <v>0</v>
      </c>
      <c r="AJ310" s="158">
        <f t="shared" si="78"/>
        <v>0</v>
      </c>
      <c r="AK310" s="158" t="str">
        <f t="shared" si="79"/>
        <v>--</v>
      </c>
      <c r="AL310" s="158" t="str">
        <f t="shared" si="80"/>
        <v>--</v>
      </c>
      <c r="AM310" s="158" t="str">
        <f t="shared" si="81"/>
        <v>--</v>
      </c>
      <c r="AN310" s="158" t="str">
        <f t="shared" si="82"/>
        <v>--</v>
      </c>
      <c r="AO310" s="158" t="str">
        <f t="shared" si="83"/>
        <v>--</v>
      </c>
      <c r="AP310" s="157"/>
      <c r="AS310" s="44"/>
    </row>
    <row r="311" spans="1:45" s="47" customFormat="1" x14ac:dyDescent="0.35">
      <c r="A311" s="157">
        <v>310</v>
      </c>
      <c r="B311" s="157" t="s">
        <v>243</v>
      </c>
      <c r="C311" s="157" t="s">
        <v>205</v>
      </c>
      <c r="D311" s="157" t="s">
        <v>49</v>
      </c>
      <c r="E311" s="157">
        <v>2000</v>
      </c>
      <c r="F311" s="157">
        <v>95</v>
      </c>
      <c r="G311" s="157">
        <v>1137.9951923076924</v>
      </c>
      <c r="H311" s="157"/>
      <c r="I311" s="157">
        <f t="shared" si="68"/>
        <v>100</v>
      </c>
      <c r="J311" s="157" t="str">
        <f>IF(D311="Electric","--",IF(D311="Diesel",VLOOKUP(C311,[2]ORDLF!A:B,2,FALSE),""))</f>
        <v>--</v>
      </c>
      <c r="K311" s="157" t="str">
        <f>IF(D311="Electric","--",IF(D311="Gasoline",VLOOKUP(C311,LSILF!A:C,3,FALSE),""))</f>
        <v>--</v>
      </c>
      <c r="L311" s="158">
        <f t="shared" si="84"/>
        <v>0</v>
      </c>
      <c r="M311" s="157" t="str" cm="1">
        <f t="array" ref="M311">IF(D311="Electric","--",IF(D311="Diesel",_xlfn._xlws.FILTER(DIESCH[CH Cap],(DIESCH[HP Bin]=I311)),""))</f>
        <v>--</v>
      </c>
      <c r="N311" s="157" t="str" cm="1">
        <f t="array" ref="N311">IF(D311="Electric","--",IF(D311="Gasoline",_xlfn._xlws.FILTER(LSICH[CH Cap],(LSICH[Fuel Type]=D311)*(LSICH[MY]=E311)),""))</f>
        <v>--</v>
      </c>
      <c r="O311" s="157">
        <f t="shared" si="69"/>
        <v>0</v>
      </c>
      <c r="P311" s="157">
        <f t="shared" si="70"/>
        <v>19345.91826923077</v>
      </c>
      <c r="Q311" s="157" t="str" cm="1">
        <f t="array" ref="Q311">IF(D311="Electric","--",IF(D311="Diesel",_xlfn._xlws.FILTER(ORDEF[HC-ZH (g/hp-hr)],(ORDEF[HP]=I311)*(ORDEF[Model_Year]=E311)),""))</f>
        <v>--</v>
      </c>
      <c r="R311" s="157" t="str" cm="1">
        <f t="array" ref="R311">IF(D311="Electric","--",IF(D311="Gasoline",_xlfn._xlws.FILTER(LSIEF[HC-ZH (g/hp-hr)],(LSIEF[Fuel]=D311)*(LSIEF[HP Bin]=I311)*(LSIEF[Model Year]=E311)),""))</f>
        <v>--</v>
      </c>
      <c r="S311" s="158">
        <f t="shared" si="71"/>
        <v>0</v>
      </c>
      <c r="T311" s="159" t="str" cm="1">
        <f t="array" ref="T311">IF(D311="Electric","--",IF(D311="Diesel",_xlfn._xlws.FILTER(ORDEF[HCDR],(ORDEF[HP]=I311)*(ORDEF[Model_Year]=E311),),""))</f>
        <v>--</v>
      </c>
      <c r="U311" s="159" t="str" cm="1">
        <f t="array" ref="U311">IF(D311="Electric","--",IF(D311="Gasoline",_xlfn._xlws.FILTER(LSIEF[HC DR],(LSIEF[Fuel]=D311)*(LSIEF[HP Bin]=I311)*(LSIEF[Model Year]=E311)),""))</f>
        <v>--</v>
      </c>
      <c r="V311" s="159">
        <f t="shared" si="72"/>
        <v>0</v>
      </c>
      <c r="W311" s="158" t="str" cm="1">
        <f t="array" ref="W311">IF(D311="Electric","--",IF(D311="Diesel",_xlfn._xlws.FILTER(ORDEF[NOXzh],(ORDEF[HP]=I311)*(ORDEF[Model_Year]=E311)),""))</f>
        <v>--</v>
      </c>
      <c r="X311" s="158" t="str" cm="1">
        <f t="array" ref="X311">IF(D311="Electric","--",IF(D311="Gasoline",_xlfn._xlws.FILTER(LSIEF[NOX-ZH (g/hp-hr)],(LSIEF[Fuel]=D311)*(LSIEF[HP Bin]=I311)*(LSIEF[Model Year]=E311)),""))</f>
        <v>--</v>
      </c>
      <c r="Y311" s="158">
        <f t="shared" si="73"/>
        <v>0</v>
      </c>
      <c r="Z311" s="159" t="str" cm="1">
        <f t="array" ref="Z311">IF(D311="Electric","--",IF(D311="Diesel",_xlfn._xlws.FILTER(ORDEF[NOXdr],(ORDEF[HP]=I311)*(ORDEF[Model_Year]=E311)),""))</f>
        <v>--</v>
      </c>
      <c r="AA311" s="159" t="str" cm="1">
        <f t="array" ref="AA311">IF(E311="Electric","--",IF(D311="Gasoline",_xlfn._xlws.FILTER(LSIEF[NOX DR],(LSIEF[Fuel]=D311)*(LSIEF[HP Bin]=I311)*(LSIEF[Model Year]=E311)),""))</f>
        <v/>
      </c>
      <c r="AB311" s="159">
        <f t="shared" si="74"/>
        <v>0</v>
      </c>
      <c r="AC311" s="158" t="str" cm="1">
        <f t="array" ref="AC311">IF(D311="Electric","--",IF(D311="Diesel",_xlfn._xlws.FILTER(DFCF[Fuel_HC],(DFCF[MY]=E311)),""))</f>
        <v>--</v>
      </c>
      <c r="AD311" s="158" t="str" cm="1">
        <f t="array" ref="AD311">IF(D311="Electric","--",IF(D311="Gasoline",_xlfn._xlws.FILTER(GFCF[Fuel_HC],(GFCF[MY]=E311)),""))</f>
        <v>--</v>
      </c>
      <c r="AE311" s="158">
        <f t="shared" si="75"/>
        <v>0</v>
      </c>
      <c r="AF311" s="157" t="str" cm="1">
        <f t="array" ref="AF311">IF(D311="Electric","--",IF(D311="Diesel",_xlfn._xlws.FILTER(DFCF[Fuel_NOX],(DFCF[MY]=E311)),""))</f>
        <v>--</v>
      </c>
      <c r="AG311" s="157" t="str" cm="1">
        <f t="array" ref="AG311">IF(D311="Electric","--",IF(D311="Gasoline",_xlfn._xlws.FILTER(GFCF[Fuel_NOX],(GFCF[MY]=E311)),""))</f>
        <v>--</v>
      </c>
      <c r="AH311" s="157">
        <f t="shared" si="76"/>
        <v>0</v>
      </c>
      <c r="AI311" s="158">
        <f t="shared" si="77"/>
        <v>0</v>
      </c>
      <c r="AJ311" s="158">
        <f t="shared" si="78"/>
        <v>0</v>
      </c>
      <c r="AK311" s="158" t="str">
        <f t="shared" si="79"/>
        <v>--</v>
      </c>
      <c r="AL311" s="158" t="str">
        <f t="shared" si="80"/>
        <v>--</v>
      </c>
      <c r="AM311" s="158" t="str">
        <f t="shared" si="81"/>
        <v>--</v>
      </c>
      <c r="AN311" s="158" t="str">
        <f t="shared" si="82"/>
        <v>--</v>
      </c>
      <c r="AO311" s="158" t="str">
        <f t="shared" si="83"/>
        <v>--</v>
      </c>
      <c r="AP311" s="157"/>
      <c r="AS311" s="44"/>
    </row>
    <row r="312" spans="1:45" s="47" customFormat="1" x14ac:dyDescent="0.35">
      <c r="A312" s="157">
        <v>311</v>
      </c>
      <c r="B312" s="157" t="s">
        <v>244</v>
      </c>
      <c r="C312" s="157" t="s">
        <v>205</v>
      </c>
      <c r="D312" s="157" t="s">
        <v>49</v>
      </c>
      <c r="E312" s="157">
        <v>2000</v>
      </c>
      <c r="F312" s="157">
        <v>101</v>
      </c>
      <c r="G312" s="157">
        <v>1137.9951923076924</v>
      </c>
      <c r="H312" s="157"/>
      <c r="I312" s="157">
        <f t="shared" si="68"/>
        <v>175</v>
      </c>
      <c r="J312" s="157" t="str">
        <f>IF(D312="Electric","--",IF(D312="Diesel",VLOOKUP(C312,[2]ORDLF!A:B,2,FALSE),""))</f>
        <v>--</v>
      </c>
      <c r="K312" s="157" t="str">
        <f>IF(D312="Electric","--",IF(D312="Gasoline",VLOOKUP(C312,LSILF!A:C,3,FALSE),""))</f>
        <v>--</v>
      </c>
      <c r="L312" s="158">
        <f t="shared" si="84"/>
        <v>0</v>
      </c>
      <c r="M312" s="157" t="str" cm="1">
        <f t="array" ref="M312">IF(D312="Electric","--",IF(D312="Diesel",_xlfn._xlws.FILTER(DIESCH[CH Cap],(DIESCH[HP Bin]=I312)),""))</f>
        <v>--</v>
      </c>
      <c r="N312" s="157" t="str" cm="1">
        <f t="array" ref="N312">IF(D312="Electric","--",IF(D312="Gasoline",_xlfn._xlws.FILTER(LSICH[CH Cap],(LSICH[Fuel Type]=D312)*(LSICH[MY]=E312)),""))</f>
        <v>--</v>
      </c>
      <c r="O312" s="157">
        <f t="shared" si="69"/>
        <v>0</v>
      </c>
      <c r="P312" s="157">
        <f t="shared" si="70"/>
        <v>19345.91826923077</v>
      </c>
      <c r="Q312" s="157" t="str" cm="1">
        <f t="array" ref="Q312">IF(D312="Electric","--",IF(D312="Diesel",_xlfn._xlws.FILTER(ORDEF[HC-ZH (g/hp-hr)],(ORDEF[HP]=I312)*(ORDEF[Model_Year]=E312)),""))</f>
        <v>--</v>
      </c>
      <c r="R312" s="157" t="str" cm="1">
        <f t="array" ref="R312">IF(D312="Electric","--",IF(D312="Gasoline",_xlfn._xlws.FILTER(LSIEF[HC-ZH (g/hp-hr)],(LSIEF[Fuel]=D312)*(LSIEF[HP Bin]=I312)*(LSIEF[Model Year]=E312)),""))</f>
        <v>--</v>
      </c>
      <c r="S312" s="158">
        <f t="shared" si="71"/>
        <v>0</v>
      </c>
      <c r="T312" s="159" t="str" cm="1">
        <f t="array" ref="T312">IF(D312="Electric","--",IF(D312="Diesel",_xlfn._xlws.FILTER(ORDEF[HCDR],(ORDEF[HP]=I312)*(ORDEF[Model_Year]=E312),),""))</f>
        <v>--</v>
      </c>
      <c r="U312" s="159" t="str" cm="1">
        <f t="array" ref="U312">IF(D312="Electric","--",IF(D312="Gasoline",_xlfn._xlws.FILTER(LSIEF[HC DR],(LSIEF[Fuel]=D312)*(LSIEF[HP Bin]=I312)*(LSIEF[Model Year]=E312)),""))</f>
        <v>--</v>
      </c>
      <c r="V312" s="159">
        <f t="shared" si="72"/>
        <v>0</v>
      </c>
      <c r="W312" s="158" t="str" cm="1">
        <f t="array" ref="W312">IF(D312="Electric","--",IF(D312="Diesel",_xlfn._xlws.FILTER(ORDEF[NOXzh],(ORDEF[HP]=I312)*(ORDEF[Model_Year]=E312)),""))</f>
        <v>--</v>
      </c>
      <c r="X312" s="158" t="str" cm="1">
        <f t="array" ref="X312">IF(D312="Electric","--",IF(D312="Gasoline",_xlfn._xlws.FILTER(LSIEF[NOX-ZH (g/hp-hr)],(LSIEF[Fuel]=D312)*(LSIEF[HP Bin]=I312)*(LSIEF[Model Year]=E312)),""))</f>
        <v>--</v>
      </c>
      <c r="Y312" s="158">
        <f t="shared" si="73"/>
        <v>0</v>
      </c>
      <c r="Z312" s="159" t="str" cm="1">
        <f t="array" ref="Z312">IF(D312="Electric","--",IF(D312="Diesel",_xlfn._xlws.FILTER(ORDEF[NOXdr],(ORDEF[HP]=I312)*(ORDEF[Model_Year]=E312)),""))</f>
        <v>--</v>
      </c>
      <c r="AA312" s="159" t="str" cm="1">
        <f t="array" ref="AA312">IF(E312="Electric","--",IF(D312="Gasoline",_xlfn._xlws.FILTER(LSIEF[NOX DR],(LSIEF[Fuel]=D312)*(LSIEF[HP Bin]=I312)*(LSIEF[Model Year]=E312)),""))</f>
        <v/>
      </c>
      <c r="AB312" s="159">
        <f t="shared" si="74"/>
        <v>0</v>
      </c>
      <c r="AC312" s="158" t="str" cm="1">
        <f t="array" ref="AC312">IF(D312="Electric","--",IF(D312="Diesel",_xlfn._xlws.FILTER(DFCF[Fuel_HC],(DFCF[MY]=E312)),""))</f>
        <v>--</v>
      </c>
      <c r="AD312" s="158" t="str" cm="1">
        <f t="array" ref="AD312">IF(D312="Electric","--",IF(D312="Gasoline",_xlfn._xlws.FILTER(GFCF[Fuel_HC],(GFCF[MY]=E312)),""))</f>
        <v>--</v>
      </c>
      <c r="AE312" s="158">
        <f t="shared" si="75"/>
        <v>0</v>
      </c>
      <c r="AF312" s="157" t="str" cm="1">
        <f t="array" ref="AF312">IF(D312="Electric","--",IF(D312="Diesel",_xlfn._xlws.FILTER(DFCF[Fuel_NOX],(DFCF[MY]=E312)),""))</f>
        <v>--</v>
      </c>
      <c r="AG312" s="157" t="str" cm="1">
        <f t="array" ref="AG312">IF(D312="Electric","--",IF(D312="Gasoline",_xlfn._xlws.FILTER(GFCF[Fuel_NOX],(GFCF[MY]=E312)),""))</f>
        <v>--</v>
      </c>
      <c r="AH312" s="157">
        <f t="shared" si="76"/>
        <v>0</v>
      </c>
      <c r="AI312" s="158">
        <f t="shared" si="77"/>
        <v>0</v>
      </c>
      <c r="AJ312" s="158">
        <f t="shared" si="78"/>
        <v>0</v>
      </c>
      <c r="AK312" s="158" t="str">
        <f t="shared" si="79"/>
        <v>--</v>
      </c>
      <c r="AL312" s="158" t="str">
        <f t="shared" si="80"/>
        <v>--</v>
      </c>
      <c r="AM312" s="158" t="str">
        <f t="shared" si="81"/>
        <v>--</v>
      </c>
      <c r="AN312" s="158" t="str">
        <f t="shared" si="82"/>
        <v>--</v>
      </c>
      <c r="AO312" s="158" t="str">
        <f t="shared" si="83"/>
        <v>--</v>
      </c>
      <c r="AP312" s="157"/>
      <c r="AS312" s="44"/>
    </row>
    <row r="313" spans="1:45" s="47" customFormat="1" x14ac:dyDescent="0.35">
      <c r="A313" s="157">
        <v>312</v>
      </c>
      <c r="B313" s="157" t="s">
        <v>245</v>
      </c>
      <c r="C313" s="157" t="s">
        <v>205</v>
      </c>
      <c r="D313" s="157" t="s">
        <v>49</v>
      </c>
      <c r="E313" s="157">
        <v>2000</v>
      </c>
      <c r="F313" s="157">
        <v>101</v>
      </c>
      <c r="G313" s="157">
        <v>1137.9951923076924</v>
      </c>
      <c r="H313" s="157"/>
      <c r="I313" s="157">
        <f t="shared" si="68"/>
        <v>175</v>
      </c>
      <c r="J313" s="157" t="str">
        <f>IF(D313="Electric","--",IF(D313="Diesel",VLOOKUP(C313,[2]ORDLF!A:B,2,FALSE),""))</f>
        <v>--</v>
      </c>
      <c r="K313" s="157" t="str">
        <f>IF(D313="Electric","--",IF(D313="Gasoline",VLOOKUP(C313,LSILF!A:C,3,FALSE),""))</f>
        <v>--</v>
      </c>
      <c r="L313" s="158">
        <f t="shared" si="84"/>
        <v>0</v>
      </c>
      <c r="M313" s="157" t="str" cm="1">
        <f t="array" ref="M313">IF(D313="Electric","--",IF(D313="Diesel",_xlfn._xlws.FILTER(DIESCH[CH Cap],(DIESCH[HP Bin]=I313)),""))</f>
        <v>--</v>
      </c>
      <c r="N313" s="157" t="str" cm="1">
        <f t="array" ref="N313">IF(D313="Electric","--",IF(D313="Gasoline",_xlfn._xlws.FILTER(LSICH[CH Cap],(LSICH[Fuel Type]=D313)*(LSICH[MY]=E313)),""))</f>
        <v>--</v>
      </c>
      <c r="O313" s="157">
        <f t="shared" si="69"/>
        <v>0</v>
      </c>
      <c r="P313" s="157">
        <f t="shared" si="70"/>
        <v>19345.91826923077</v>
      </c>
      <c r="Q313" s="157" t="str" cm="1">
        <f t="array" ref="Q313">IF(D313="Electric","--",IF(D313="Diesel",_xlfn._xlws.FILTER(ORDEF[HC-ZH (g/hp-hr)],(ORDEF[HP]=I313)*(ORDEF[Model_Year]=E313)),""))</f>
        <v>--</v>
      </c>
      <c r="R313" s="157" t="str" cm="1">
        <f t="array" ref="R313">IF(D313="Electric","--",IF(D313="Gasoline",_xlfn._xlws.FILTER(LSIEF[HC-ZH (g/hp-hr)],(LSIEF[Fuel]=D313)*(LSIEF[HP Bin]=I313)*(LSIEF[Model Year]=E313)),""))</f>
        <v>--</v>
      </c>
      <c r="S313" s="158">
        <f t="shared" si="71"/>
        <v>0</v>
      </c>
      <c r="T313" s="159" t="str" cm="1">
        <f t="array" ref="T313">IF(D313="Electric","--",IF(D313="Diesel",_xlfn._xlws.FILTER(ORDEF[HCDR],(ORDEF[HP]=I313)*(ORDEF[Model_Year]=E313),),""))</f>
        <v>--</v>
      </c>
      <c r="U313" s="159" t="str" cm="1">
        <f t="array" ref="U313">IF(D313="Electric","--",IF(D313="Gasoline",_xlfn._xlws.FILTER(LSIEF[HC DR],(LSIEF[Fuel]=D313)*(LSIEF[HP Bin]=I313)*(LSIEF[Model Year]=E313)),""))</f>
        <v>--</v>
      </c>
      <c r="V313" s="159">
        <f t="shared" si="72"/>
        <v>0</v>
      </c>
      <c r="W313" s="158" t="str" cm="1">
        <f t="array" ref="W313">IF(D313="Electric","--",IF(D313="Diesel",_xlfn._xlws.FILTER(ORDEF[NOXzh],(ORDEF[HP]=I313)*(ORDEF[Model_Year]=E313)),""))</f>
        <v>--</v>
      </c>
      <c r="X313" s="158" t="str" cm="1">
        <f t="array" ref="X313">IF(D313="Electric","--",IF(D313="Gasoline",_xlfn._xlws.FILTER(LSIEF[NOX-ZH (g/hp-hr)],(LSIEF[Fuel]=D313)*(LSIEF[HP Bin]=I313)*(LSIEF[Model Year]=E313)),""))</f>
        <v>--</v>
      </c>
      <c r="Y313" s="158">
        <f t="shared" si="73"/>
        <v>0</v>
      </c>
      <c r="Z313" s="159" t="str" cm="1">
        <f t="array" ref="Z313">IF(D313="Electric","--",IF(D313="Diesel",_xlfn._xlws.FILTER(ORDEF[NOXdr],(ORDEF[HP]=I313)*(ORDEF[Model_Year]=E313)),""))</f>
        <v>--</v>
      </c>
      <c r="AA313" s="159" t="str" cm="1">
        <f t="array" ref="AA313">IF(E313="Electric","--",IF(D313="Gasoline",_xlfn._xlws.FILTER(LSIEF[NOX DR],(LSIEF[Fuel]=D313)*(LSIEF[HP Bin]=I313)*(LSIEF[Model Year]=E313)),""))</f>
        <v/>
      </c>
      <c r="AB313" s="159">
        <f t="shared" si="74"/>
        <v>0</v>
      </c>
      <c r="AC313" s="158" t="str" cm="1">
        <f t="array" ref="AC313">IF(D313="Electric","--",IF(D313="Diesel",_xlfn._xlws.FILTER(DFCF[Fuel_HC],(DFCF[MY]=E313)),""))</f>
        <v>--</v>
      </c>
      <c r="AD313" s="158" t="str" cm="1">
        <f t="array" ref="AD313">IF(D313="Electric","--",IF(D313="Gasoline",_xlfn._xlws.FILTER(GFCF[Fuel_HC],(GFCF[MY]=E313)),""))</f>
        <v>--</v>
      </c>
      <c r="AE313" s="158">
        <f t="shared" si="75"/>
        <v>0</v>
      </c>
      <c r="AF313" s="157" t="str" cm="1">
        <f t="array" ref="AF313">IF(D313="Electric","--",IF(D313="Diesel",_xlfn._xlws.FILTER(DFCF[Fuel_NOX],(DFCF[MY]=E313)),""))</f>
        <v>--</v>
      </c>
      <c r="AG313" s="157" t="str" cm="1">
        <f t="array" ref="AG313">IF(D313="Electric","--",IF(D313="Gasoline",_xlfn._xlws.FILTER(GFCF[Fuel_NOX],(GFCF[MY]=E313)),""))</f>
        <v>--</v>
      </c>
      <c r="AH313" s="157">
        <f t="shared" si="76"/>
        <v>0</v>
      </c>
      <c r="AI313" s="158">
        <f t="shared" si="77"/>
        <v>0</v>
      </c>
      <c r="AJ313" s="158">
        <f t="shared" si="78"/>
        <v>0</v>
      </c>
      <c r="AK313" s="158" t="str">
        <f t="shared" si="79"/>
        <v>--</v>
      </c>
      <c r="AL313" s="158" t="str">
        <f t="shared" si="80"/>
        <v>--</v>
      </c>
      <c r="AM313" s="158" t="str">
        <f t="shared" si="81"/>
        <v>--</v>
      </c>
      <c r="AN313" s="158" t="str">
        <f t="shared" si="82"/>
        <v>--</v>
      </c>
      <c r="AO313" s="158" t="str">
        <f t="shared" si="83"/>
        <v>--</v>
      </c>
      <c r="AP313" s="157"/>
      <c r="AS313" s="44"/>
    </row>
    <row r="314" spans="1:45" s="47" customFormat="1" x14ac:dyDescent="0.35">
      <c r="A314" s="157">
        <v>313</v>
      </c>
      <c r="B314" s="157" t="s">
        <v>246</v>
      </c>
      <c r="C314" s="157" t="s">
        <v>205</v>
      </c>
      <c r="D314" s="157" t="s">
        <v>49</v>
      </c>
      <c r="E314" s="157">
        <v>2000</v>
      </c>
      <c r="F314" s="157">
        <v>101</v>
      </c>
      <c r="G314" s="157">
        <v>1137.9951923076924</v>
      </c>
      <c r="H314" s="157"/>
      <c r="I314" s="157">
        <f t="shared" si="68"/>
        <v>175</v>
      </c>
      <c r="J314" s="157" t="str">
        <f>IF(D314="Electric","--",IF(D314="Diesel",VLOOKUP(C314,[2]ORDLF!A:B,2,FALSE),""))</f>
        <v>--</v>
      </c>
      <c r="K314" s="157" t="str">
        <f>IF(D314="Electric","--",IF(D314="Gasoline",VLOOKUP(C314,LSILF!A:C,3,FALSE),""))</f>
        <v>--</v>
      </c>
      <c r="L314" s="158">
        <f t="shared" si="84"/>
        <v>0</v>
      </c>
      <c r="M314" s="157" t="str" cm="1">
        <f t="array" ref="M314">IF(D314="Electric","--",IF(D314="Diesel",_xlfn._xlws.FILTER(DIESCH[CH Cap],(DIESCH[HP Bin]=I314)),""))</f>
        <v>--</v>
      </c>
      <c r="N314" s="157" t="str" cm="1">
        <f t="array" ref="N314">IF(D314="Electric","--",IF(D314="Gasoline",_xlfn._xlws.FILTER(LSICH[CH Cap],(LSICH[Fuel Type]=D314)*(LSICH[MY]=E314)),""))</f>
        <v>--</v>
      </c>
      <c r="O314" s="157">
        <f t="shared" si="69"/>
        <v>0</v>
      </c>
      <c r="P314" s="157">
        <f t="shared" si="70"/>
        <v>19345.91826923077</v>
      </c>
      <c r="Q314" s="157" t="str" cm="1">
        <f t="array" ref="Q314">IF(D314="Electric","--",IF(D314="Diesel",_xlfn._xlws.FILTER(ORDEF[HC-ZH (g/hp-hr)],(ORDEF[HP]=I314)*(ORDEF[Model_Year]=E314)),""))</f>
        <v>--</v>
      </c>
      <c r="R314" s="157" t="str" cm="1">
        <f t="array" ref="R314">IF(D314="Electric","--",IF(D314="Gasoline",_xlfn._xlws.FILTER(LSIEF[HC-ZH (g/hp-hr)],(LSIEF[Fuel]=D314)*(LSIEF[HP Bin]=I314)*(LSIEF[Model Year]=E314)),""))</f>
        <v>--</v>
      </c>
      <c r="S314" s="158">
        <f t="shared" si="71"/>
        <v>0</v>
      </c>
      <c r="T314" s="159" t="str" cm="1">
        <f t="array" ref="T314">IF(D314="Electric","--",IF(D314="Diesel",_xlfn._xlws.FILTER(ORDEF[HCDR],(ORDEF[HP]=I314)*(ORDEF[Model_Year]=E314),),""))</f>
        <v>--</v>
      </c>
      <c r="U314" s="159" t="str" cm="1">
        <f t="array" ref="U314">IF(D314="Electric","--",IF(D314="Gasoline",_xlfn._xlws.FILTER(LSIEF[HC DR],(LSIEF[Fuel]=D314)*(LSIEF[HP Bin]=I314)*(LSIEF[Model Year]=E314)),""))</f>
        <v>--</v>
      </c>
      <c r="V314" s="159">
        <f t="shared" si="72"/>
        <v>0</v>
      </c>
      <c r="W314" s="158" t="str" cm="1">
        <f t="array" ref="W314">IF(D314="Electric","--",IF(D314="Diesel",_xlfn._xlws.FILTER(ORDEF[NOXzh],(ORDEF[HP]=I314)*(ORDEF[Model_Year]=E314)),""))</f>
        <v>--</v>
      </c>
      <c r="X314" s="158" t="str" cm="1">
        <f t="array" ref="X314">IF(D314="Electric","--",IF(D314="Gasoline",_xlfn._xlws.FILTER(LSIEF[NOX-ZH (g/hp-hr)],(LSIEF[Fuel]=D314)*(LSIEF[HP Bin]=I314)*(LSIEF[Model Year]=E314)),""))</f>
        <v>--</v>
      </c>
      <c r="Y314" s="158">
        <f t="shared" si="73"/>
        <v>0</v>
      </c>
      <c r="Z314" s="159" t="str" cm="1">
        <f t="array" ref="Z314">IF(D314="Electric","--",IF(D314="Diesel",_xlfn._xlws.FILTER(ORDEF[NOXdr],(ORDEF[HP]=I314)*(ORDEF[Model_Year]=E314)),""))</f>
        <v>--</v>
      </c>
      <c r="AA314" s="159" t="str" cm="1">
        <f t="array" ref="AA314">IF(E314="Electric","--",IF(D314="Gasoline",_xlfn._xlws.FILTER(LSIEF[NOX DR],(LSIEF[Fuel]=D314)*(LSIEF[HP Bin]=I314)*(LSIEF[Model Year]=E314)),""))</f>
        <v/>
      </c>
      <c r="AB314" s="159">
        <f t="shared" si="74"/>
        <v>0</v>
      </c>
      <c r="AC314" s="158" t="str" cm="1">
        <f t="array" ref="AC314">IF(D314="Electric","--",IF(D314="Diesel",_xlfn._xlws.FILTER(DFCF[Fuel_HC],(DFCF[MY]=E314)),""))</f>
        <v>--</v>
      </c>
      <c r="AD314" s="158" t="str" cm="1">
        <f t="array" ref="AD314">IF(D314="Electric","--",IF(D314="Gasoline",_xlfn._xlws.FILTER(GFCF[Fuel_HC],(GFCF[MY]=E314)),""))</f>
        <v>--</v>
      </c>
      <c r="AE314" s="158">
        <f t="shared" si="75"/>
        <v>0</v>
      </c>
      <c r="AF314" s="157" t="str" cm="1">
        <f t="array" ref="AF314">IF(D314="Electric","--",IF(D314="Diesel",_xlfn._xlws.FILTER(DFCF[Fuel_NOX],(DFCF[MY]=E314)),""))</f>
        <v>--</v>
      </c>
      <c r="AG314" s="157" t="str" cm="1">
        <f t="array" ref="AG314">IF(D314="Electric","--",IF(D314="Gasoline",_xlfn._xlws.FILTER(GFCF[Fuel_NOX],(GFCF[MY]=E314)),""))</f>
        <v>--</v>
      </c>
      <c r="AH314" s="157">
        <f t="shared" si="76"/>
        <v>0</v>
      </c>
      <c r="AI314" s="158">
        <f t="shared" si="77"/>
        <v>0</v>
      </c>
      <c r="AJ314" s="158">
        <f t="shared" si="78"/>
        <v>0</v>
      </c>
      <c r="AK314" s="158" t="str">
        <f t="shared" si="79"/>
        <v>--</v>
      </c>
      <c r="AL314" s="158" t="str">
        <f t="shared" si="80"/>
        <v>--</v>
      </c>
      <c r="AM314" s="158" t="str">
        <f t="shared" si="81"/>
        <v>--</v>
      </c>
      <c r="AN314" s="158" t="str">
        <f t="shared" si="82"/>
        <v>--</v>
      </c>
      <c r="AO314" s="158" t="str">
        <f t="shared" si="83"/>
        <v>--</v>
      </c>
      <c r="AP314" s="157"/>
      <c r="AS314" s="44"/>
    </row>
    <row r="315" spans="1:45" s="47" customFormat="1" x14ac:dyDescent="0.35">
      <c r="A315" s="157">
        <v>314</v>
      </c>
      <c r="B315" s="157" t="s">
        <v>247</v>
      </c>
      <c r="C315" s="157" t="s">
        <v>205</v>
      </c>
      <c r="D315" s="157" t="s">
        <v>49</v>
      </c>
      <c r="E315" s="157">
        <v>2004</v>
      </c>
      <c r="F315" s="157">
        <v>19</v>
      </c>
      <c r="G315" s="157">
        <v>1137.9951923076924</v>
      </c>
      <c r="H315" s="157"/>
      <c r="I315" s="157">
        <f t="shared" si="68"/>
        <v>25</v>
      </c>
      <c r="J315" s="157" t="str">
        <f>IF(D315="Electric","--",IF(D315="Diesel",VLOOKUP(C315,[2]ORDLF!A:B,2,FALSE),""))</f>
        <v>--</v>
      </c>
      <c r="K315" s="157" t="str">
        <f>IF(D315="Electric","--",IF(D315="Gasoline",VLOOKUP(C315,LSILF!A:C,3,FALSE),""))</f>
        <v>--</v>
      </c>
      <c r="L315" s="158">
        <f t="shared" si="84"/>
        <v>0</v>
      </c>
      <c r="M315" s="157" t="str" cm="1">
        <f t="array" ref="M315">IF(D315="Electric","--",IF(D315="Diesel",_xlfn._xlws.FILTER(DIESCH[CH Cap],(DIESCH[HP Bin]=I315)),""))</f>
        <v>--</v>
      </c>
      <c r="N315" s="157" t="str" cm="1">
        <f t="array" ref="N315">IF(D315="Electric","--",IF(D315="Gasoline",_xlfn._xlws.FILTER(LSICH[CH Cap],(LSICH[Fuel Type]=D315)*(LSICH[MY]=E315)),""))</f>
        <v>--</v>
      </c>
      <c r="O315" s="157">
        <f t="shared" si="69"/>
        <v>0</v>
      </c>
      <c r="P315" s="157">
        <f t="shared" si="70"/>
        <v>14793.9375</v>
      </c>
      <c r="Q315" s="157" t="str" cm="1">
        <f t="array" ref="Q315">IF(D315="Electric","--",IF(D315="Diesel",_xlfn._xlws.FILTER(ORDEF[HC-ZH (g/hp-hr)],(ORDEF[HP]=I315)*(ORDEF[Model_Year]=E315)),""))</f>
        <v>--</v>
      </c>
      <c r="R315" s="157" t="str" cm="1">
        <f t="array" ref="R315">IF(D315="Electric","--",IF(D315="Gasoline",_xlfn._xlws.FILTER(LSIEF[HC-ZH (g/hp-hr)],(LSIEF[Fuel]=D315)*(LSIEF[HP Bin]=I315)*(LSIEF[Model Year]=E315)),""))</f>
        <v>--</v>
      </c>
      <c r="S315" s="158">
        <f t="shared" si="71"/>
        <v>0</v>
      </c>
      <c r="T315" s="159" t="str" cm="1">
        <f t="array" ref="T315">IF(D315="Electric","--",IF(D315="Diesel",_xlfn._xlws.FILTER(ORDEF[HCDR],(ORDEF[HP]=I315)*(ORDEF[Model_Year]=E315),),""))</f>
        <v>--</v>
      </c>
      <c r="U315" s="159" t="str" cm="1">
        <f t="array" ref="U315">IF(D315="Electric","--",IF(D315="Gasoline",_xlfn._xlws.FILTER(LSIEF[HC DR],(LSIEF[Fuel]=D315)*(LSIEF[HP Bin]=I315)*(LSIEF[Model Year]=E315)),""))</f>
        <v>--</v>
      </c>
      <c r="V315" s="159">
        <f t="shared" si="72"/>
        <v>0</v>
      </c>
      <c r="W315" s="158" t="str" cm="1">
        <f t="array" ref="W315">IF(D315="Electric","--",IF(D315="Diesel",_xlfn._xlws.FILTER(ORDEF[NOXzh],(ORDEF[HP]=I315)*(ORDEF[Model_Year]=E315)),""))</f>
        <v>--</v>
      </c>
      <c r="X315" s="158" t="str" cm="1">
        <f t="array" ref="X315">IF(D315="Electric","--",IF(D315="Gasoline",_xlfn._xlws.FILTER(LSIEF[NOX-ZH (g/hp-hr)],(LSIEF[Fuel]=D315)*(LSIEF[HP Bin]=I315)*(LSIEF[Model Year]=E315)),""))</f>
        <v>--</v>
      </c>
      <c r="Y315" s="158">
        <f t="shared" si="73"/>
        <v>0</v>
      </c>
      <c r="Z315" s="159" t="str" cm="1">
        <f t="array" ref="Z315">IF(D315="Electric","--",IF(D315="Diesel",_xlfn._xlws.FILTER(ORDEF[NOXdr],(ORDEF[HP]=I315)*(ORDEF[Model_Year]=E315)),""))</f>
        <v>--</v>
      </c>
      <c r="AA315" s="159" t="str" cm="1">
        <f t="array" ref="AA315">IF(E315="Electric","--",IF(D315="Gasoline",_xlfn._xlws.FILTER(LSIEF[NOX DR],(LSIEF[Fuel]=D315)*(LSIEF[HP Bin]=I315)*(LSIEF[Model Year]=E315)),""))</f>
        <v/>
      </c>
      <c r="AB315" s="159">
        <f t="shared" si="74"/>
        <v>0</v>
      </c>
      <c r="AC315" s="158" t="str" cm="1">
        <f t="array" ref="AC315">IF(D315="Electric","--",IF(D315="Diesel",_xlfn._xlws.FILTER(DFCF[Fuel_HC],(DFCF[MY]=E315)),""))</f>
        <v>--</v>
      </c>
      <c r="AD315" s="158" t="str" cm="1">
        <f t="array" ref="AD315">IF(D315="Electric","--",IF(D315="Gasoline",_xlfn._xlws.FILTER(GFCF[Fuel_HC],(GFCF[MY]=E315)),""))</f>
        <v>--</v>
      </c>
      <c r="AE315" s="158">
        <f t="shared" si="75"/>
        <v>0</v>
      </c>
      <c r="AF315" s="157" t="str" cm="1">
        <f t="array" ref="AF315">IF(D315="Electric","--",IF(D315="Diesel",_xlfn._xlws.FILTER(DFCF[Fuel_NOX],(DFCF[MY]=E315)),""))</f>
        <v>--</v>
      </c>
      <c r="AG315" s="157" t="str" cm="1">
        <f t="array" ref="AG315">IF(D315="Electric","--",IF(D315="Gasoline",_xlfn._xlws.FILTER(GFCF[Fuel_NOX],(GFCF[MY]=E315)),""))</f>
        <v>--</v>
      </c>
      <c r="AH315" s="157">
        <f t="shared" si="76"/>
        <v>0</v>
      </c>
      <c r="AI315" s="158">
        <f t="shared" si="77"/>
        <v>0</v>
      </c>
      <c r="AJ315" s="158">
        <f t="shared" si="78"/>
        <v>0</v>
      </c>
      <c r="AK315" s="158" t="str">
        <f t="shared" si="79"/>
        <v>--</v>
      </c>
      <c r="AL315" s="158" t="str">
        <f t="shared" si="80"/>
        <v>--</v>
      </c>
      <c r="AM315" s="158" t="str">
        <f t="shared" si="81"/>
        <v>--</v>
      </c>
      <c r="AN315" s="158" t="str">
        <f t="shared" si="82"/>
        <v>--</v>
      </c>
      <c r="AO315" s="158" t="str">
        <f t="shared" si="83"/>
        <v>--</v>
      </c>
      <c r="AP315" s="157"/>
      <c r="AS315" s="44"/>
    </row>
    <row r="316" spans="1:45" s="47" customFormat="1" x14ac:dyDescent="0.35">
      <c r="A316" s="157">
        <v>315</v>
      </c>
      <c r="B316" s="157" t="s">
        <v>248</v>
      </c>
      <c r="C316" s="157" t="s">
        <v>205</v>
      </c>
      <c r="D316" s="157" t="s">
        <v>49</v>
      </c>
      <c r="E316" s="157">
        <v>2005</v>
      </c>
      <c r="F316" s="157">
        <v>80</v>
      </c>
      <c r="G316" s="157">
        <v>1137.9951923076924</v>
      </c>
      <c r="H316" s="157"/>
      <c r="I316" s="157">
        <f t="shared" si="68"/>
        <v>100</v>
      </c>
      <c r="J316" s="157" t="str">
        <f>IF(D316="Electric","--",IF(D316="Diesel",VLOOKUP(C316,[2]ORDLF!A:B,2,FALSE),""))</f>
        <v>--</v>
      </c>
      <c r="K316" s="157" t="str">
        <f>IF(D316="Electric","--",IF(D316="Gasoline",VLOOKUP(C316,LSILF!A:C,3,FALSE),""))</f>
        <v>--</v>
      </c>
      <c r="L316" s="158">
        <f t="shared" si="84"/>
        <v>0</v>
      </c>
      <c r="M316" s="157" t="str" cm="1">
        <f t="array" ref="M316">IF(D316="Electric","--",IF(D316="Diesel",_xlfn._xlws.FILTER(DIESCH[CH Cap],(DIESCH[HP Bin]=I316)),""))</f>
        <v>--</v>
      </c>
      <c r="N316" s="157" t="str" cm="1">
        <f t="array" ref="N316">IF(D316="Electric","--",IF(D316="Gasoline",_xlfn._xlws.FILTER(LSICH[CH Cap],(LSICH[Fuel Type]=D316)*(LSICH[MY]=E316)),""))</f>
        <v>--</v>
      </c>
      <c r="O316" s="157">
        <f t="shared" si="69"/>
        <v>0</v>
      </c>
      <c r="P316" s="157">
        <f t="shared" si="70"/>
        <v>13655.942307692309</v>
      </c>
      <c r="Q316" s="157" t="str" cm="1">
        <f t="array" ref="Q316">IF(D316="Electric","--",IF(D316="Diesel",_xlfn._xlws.FILTER(ORDEF[HC-ZH (g/hp-hr)],(ORDEF[HP]=I316)*(ORDEF[Model_Year]=E316)),""))</f>
        <v>--</v>
      </c>
      <c r="R316" s="157" t="str" cm="1">
        <f t="array" ref="R316">IF(D316="Electric","--",IF(D316="Gasoline",_xlfn._xlws.FILTER(LSIEF[HC-ZH (g/hp-hr)],(LSIEF[Fuel]=D316)*(LSIEF[HP Bin]=I316)*(LSIEF[Model Year]=E316)),""))</f>
        <v>--</v>
      </c>
      <c r="S316" s="158">
        <f t="shared" si="71"/>
        <v>0</v>
      </c>
      <c r="T316" s="159" t="str" cm="1">
        <f t="array" ref="T316">IF(D316="Electric","--",IF(D316="Diesel",_xlfn._xlws.FILTER(ORDEF[HCDR],(ORDEF[HP]=I316)*(ORDEF[Model_Year]=E316),),""))</f>
        <v>--</v>
      </c>
      <c r="U316" s="159" t="str" cm="1">
        <f t="array" ref="U316">IF(D316="Electric","--",IF(D316="Gasoline",_xlfn._xlws.FILTER(LSIEF[HC DR],(LSIEF[Fuel]=D316)*(LSIEF[HP Bin]=I316)*(LSIEF[Model Year]=E316)),""))</f>
        <v>--</v>
      </c>
      <c r="V316" s="159">
        <f t="shared" si="72"/>
        <v>0</v>
      </c>
      <c r="W316" s="158" t="str" cm="1">
        <f t="array" ref="W316">IF(D316="Electric","--",IF(D316="Diesel",_xlfn._xlws.FILTER(ORDEF[NOXzh],(ORDEF[HP]=I316)*(ORDEF[Model_Year]=E316)),""))</f>
        <v>--</v>
      </c>
      <c r="X316" s="158" t="str" cm="1">
        <f t="array" ref="X316">IF(D316="Electric","--",IF(D316="Gasoline",_xlfn._xlws.FILTER(LSIEF[NOX-ZH (g/hp-hr)],(LSIEF[Fuel]=D316)*(LSIEF[HP Bin]=I316)*(LSIEF[Model Year]=E316)),""))</f>
        <v>--</v>
      </c>
      <c r="Y316" s="158">
        <f t="shared" si="73"/>
        <v>0</v>
      </c>
      <c r="Z316" s="159" t="str" cm="1">
        <f t="array" ref="Z316">IF(D316="Electric","--",IF(D316="Diesel",_xlfn._xlws.FILTER(ORDEF[NOXdr],(ORDEF[HP]=I316)*(ORDEF[Model_Year]=E316)),""))</f>
        <v>--</v>
      </c>
      <c r="AA316" s="159" t="str" cm="1">
        <f t="array" ref="AA316">IF(E316="Electric","--",IF(D316="Gasoline",_xlfn._xlws.FILTER(LSIEF[NOX DR],(LSIEF[Fuel]=D316)*(LSIEF[HP Bin]=I316)*(LSIEF[Model Year]=E316)),""))</f>
        <v/>
      </c>
      <c r="AB316" s="159">
        <f t="shared" si="74"/>
        <v>0</v>
      </c>
      <c r="AC316" s="158" t="str" cm="1">
        <f t="array" ref="AC316">IF(D316="Electric","--",IF(D316="Diesel",_xlfn._xlws.FILTER(DFCF[Fuel_HC],(DFCF[MY]=E316)),""))</f>
        <v>--</v>
      </c>
      <c r="AD316" s="158" t="str" cm="1">
        <f t="array" ref="AD316">IF(D316="Electric","--",IF(D316="Gasoline",_xlfn._xlws.FILTER(GFCF[Fuel_HC],(GFCF[MY]=E316)),""))</f>
        <v>--</v>
      </c>
      <c r="AE316" s="158">
        <f t="shared" si="75"/>
        <v>0</v>
      </c>
      <c r="AF316" s="157" t="str" cm="1">
        <f t="array" ref="AF316">IF(D316="Electric","--",IF(D316="Diesel",_xlfn._xlws.FILTER(DFCF[Fuel_NOX],(DFCF[MY]=E316)),""))</f>
        <v>--</v>
      </c>
      <c r="AG316" s="157" t="str" cm="1">
        <f t="array" ref="AG316">IF(D316="Electric","--",IF(D316="Gasoline",_xlfn._xlws.FILTER(GFCF[Fuel_NOX],(GFCF[MY]=E316)),""))</f>
        <v>--</v>
      </c>
      <c r="AH316" s="157">
        <f t="shared" si="76"/>
        <v>0</v>
      </c>
      <c r="AI316" s="158">
        <f t="shared" si="77"/>
        <v>0</v>
      </c>
      <c r="AJ316" s="158">
        <f t="shared" si="78"/>
        <v>0</v>
      </c>
      <c r="AK316" s="158" t="str">
        <f t="shared" si="79"/>
        <v>--</v>
      </c>
      <c r="AL316" s="158" t="str">
        <f t="shared" si="80"/>
        <v>--</v>
      </c>
      <c r="AM316" s="158" t="str">
        <f t="shared" si="81"/>
        <v>--</v>
      </c>
      <c r="AN316" s="158" t="str">
        <f t="shared" si="82"/>
        <v>--</v>
      </c>
      <c r="AO316" s="158" t="str">
        <f t="shared" si="83"/>
        <v>--</v>
      </c>
      <c r="AP316" s="157"/>
      <c r="AS316" s="44"/>
    </row>
    <row r="317" spans="1:45" s="47" customFormat="1" x14ac:dyDescent="0.35">
      <c r="A317" s="157">
        <v>316</v>
      </c>
      <c r="B317" s="157" t="s">
        <v>249</v>
      </c>
      <c r="C317" s="157" t="s">
        <v>205</v>
      </c>
      <c r="D317" s="157" t="s">
        <v>49</v>
      </c>
      <c r="E317" s="157">
        <v>2007</v>
      </c>
      <c r="F317" s="157">
        <v>101</v>
      </c>
      <c r="G317" s="157">
        <v>1137.9951923076924</v>
      </c>
      <c r="H317" s="157"/>
      <c r="I317" s="157">
        <f t="shared" si="68"/>
        <v>175</v>
      </c>
      <c r="J317" s="157" t="str">
        <f>IF(D317="Electric","--",IF(D317="Diesel",VLOOKUP(C317,[2]ORDLF!A:B,2,FALSE),""))</f>
        <v>--</v>
      </c>
      <c r="K317" s="157" t="str">
        <f>IF(D317="Electric","--",IF(D317="Gasoline",VLOOKUP(C317,LSILF!A:C,3,FALSE),""))</f>
        <v>--</v>
      </c>
      <c r="L317" s="158">
        <f t="shared" si="84"/>
        <v>0</v>
      </c>
      <c r="M317" s="157" t="str" cm="1">
        <f t="array" ref="M317">IF(D317="Electric","--",IF(D317="Diesel",_xlfn._xlws.FILTER(DIESCH[CH Cap],(DIESCH[HP Bin]=I317)),""))</f>
        <v>--</v>
      </c>
      <c r="N317" s="157" t="str" cm="1">
        <f t="array" ref="N317">IF(D317="Electric","--",IF(D317="Gasoline",_xlfn._xlws.FILTER(LSICH[CH Cap],(LSICH[Fuel Type]=D317)*(LSICH[MY]=E317)),""))</f>
        <v>--</v>
      </c>
      <c r="O317" s="157">
        <f t="shared" si="69"/>
        <v>0</v>
      </c>
      <c r="P317" s="157">
        <f t="shared" si="70"/>
        <v>11379.951923076924</v>
      </c>
      <c r="Q317" s="157" t="str" cm="1">
        <f t="array" ref="Q317">IF(D317="Electric","--",IF(D317="Diesel",_xlfn._xlws.FILTER(ORDEF[HC-ZH (g/hp-hr)],(ORDEF[HP]=I317)*(ORDEF[Model_Year]=E317)),""))</f>
        <v>--</v>
      </c>
      <c r="R317" s="157" t="str" cm="1">
        <f t="array" ref="R317">IF(D317="Electric","--",IF(D317="Gasoline",_xlfn._xlws.FILTER(LSIEF[HC-ZH (g/hp-hr)],(LSIEF[Fuel]=D317)*(LSIEF[HP Bin]=I317)*(LSIEF[Model Year]=E317)),""))</f>
        <v>--</v>
      </c>
      <c r="S317" s="158">
        <f t="shared" si="71"/>
        <v>0</v>
      </c>
      <c r="T317" s="159" t="str" cm="1">
        <f t="array" ref="T317">IF(D317="Electric","--",IF(D317="Diesel",_xlfn._xlws.FILTER(ORDEF[HCDR],(ORDEF[HP]=I317)*(ORDEF[Model_Year]=E317),),""))</f>
        <v>--</v>
      </c>
      <c r="U317" s="159" t="str" cm="1">
        <f t="array" ref="U317">IF(D317="Electric","--",IF(D317="Gasoline",_xlfn._xlws.FILTER(LSIEF[HC DR],(LSIEF[Fuel]=D317)*(LSIEF[HP Bin]=I317)*(LSIEF[Model Year]=E317)),""))</f>
        <v>--</v>
      </c>
      <c r="V317" s="159">
        <f t="shared" si="72"/>
        <v>0</v>
      </c>
      <c r="W317" s="158" t="str" cm="1">
        <f t="array" ref="W317">IF(D317="Electric","--",IF(D317="Diesel",_xlfn._xlws.FILTER(ORDEF[NOXzh],(ORDEF[HP]=I317)*(ORDEF[Model_Year]=E317)),""))</f>
        <v>--</v>
      </c>
      <c r="X317" s="158" t="str" cm="1">
        <f t="array" ref="X317">IF(D317="Electric","--",IF(D317="Gasoline",_xlfn._xlws.FILTER(LSIEF[NOX-ZH (g/hp-hr)],(LSIEF[Fuel]=D317)*(LSIEF[HP Bin]=I317)*(LSIEF[Model Year]=E317)),""))</f>
        <v>--</v>
      </c>
      <c r="Y317" s="158">
        <f t="shared" si="73"/>
        <v>0</v>
      </c>
      <c r="Z317" s="159" t="str" cm="1">
        <f t="array" ref="Z317">IF(D317="Electric","--",IF(D317="Diesel",_xlfn._xlws.FILTER(ORDEF[NOXdr],(ORDEF[HP]=I317)*(ORDEF[Model_Year]=E317)),""))</f>
        <v>--</v>
      </c>
      <c r="AA317" s="159" t="str" cm="1">
        <f t="array" ref="AA317">IF(E317="Electric","--",IF(D317="Gasoline",_xlfn._xlws.FILTER(LSIEF[NOX DR],(LSIEF[Fuel]=D317)*(LSIEF[HP Bin]=I317)*(LSIEF[Model Year]=E317)),""))</f>
        <v/>
      </c>
      <c r="AB317" s="159">
        <f t="shared" si="74"/>
        <v>0</v>
      </c>
      <c r="AC317" s="158" t="str" cm="1">
        <f t="array" ref="AC317">IF(D317="Electric","--",IF(D317="Diesel",_xlfn._xlws.FILTER(DFCF[Fuel_HC],(DFCF[MY]=E317)),""))</f>
        <v>--</v>
      </c>
      <c r="AD317" s="158" t="str" cm="1">
        <f t="array" ref="AD317">IF(D317="Electric","--",IF(D317="Gasoline",_xlfn._xlws.FILTER(GFCF[Fuel_HC],(GFCF[MY]=E317)),""))</f>
        <v>--</v>
      </c>
      <c r="AE317" s="158">
        <f t="shared" si="75"/>
        <v>0</v>
      </c>
      <c r="AF317" s="157" t="str" cm="1">
        <f t="array" ref="AF317">IF(D317="Electric","--",IF(D317="Diesel",_xlfn._xlws.FILTER(DFCF[Fuel_NOX],(DFCF[MY]=E317)),""))</f>
        <v>--</v>
      </c>
      <c r="AG317" s="157" t="str" cm="1">
        <f t="array" ref="AG317">IF(D317="Electric","--",IF(D317="Gasoline",_xlfn._xlws.FILTER(GFCF[Fuel_NOX],(GFCF[MY]=E317)),""))</f>
        <v>--</v>
      </c>
      <c r="AH317" s="157">
        <f t="shared" si="76"/>
        <v>0</v>
      </c>
      <c r="AI317" s="158">
        <f t="shared" si="77"/>
        <v>0</v>
      </c>
      <c r="AJ317" s="158">
        <f t="shared" si="78"/>
        <v>0</v>
      </c>
      <c r="AK317" s="158" t="str">
        <f t="shared" si="79"/>
        <v>--</v>
      </c>
      <c r="AL317" s="158" t="str">
        <f t="shared" si="80"/>
        <v>--</v>
      </c>
      <c r="AM317" s="158" t="str">
        <f t="shared" si="81"/>
        <v>--</v>
      </c>
      <c r="AN317" s="158" t="str">
        <f t="shared" si="82"/>
        <v>--</v>
      </c>
      <c r="AO317" s="158" t="str">
        <f t="shared" si="83"/>
        <v>--</v>
      </c>
      <c r="AP317" s="157"/>
      <c r="AS317" s="44"/>
    </row>
    <row r="318" spans="1:45" s="47" customFormat="1" x14ac:dyDescent="0.35">
      <c r="A318" s="157">
        <v>317</v>
      </c>
      <c r="B318" s="157" t="s">
        <v>250</v>
      </c>
      <c r="C318" s="157" t="s">
        <v>205</v>
      </c>
      <c r="D318" s="157" t="s">
        <v>49</v>
      </c>
      <c r="E318" s="157">
        <v>2007</v>
      </c>
      <c r="F318" s="157">
        <v>101</v>
      </c>
      <c r="G318" s="157">
        <v>1137.9951923076924</v>
      </c>
      <c r="H318" s="157"/>
      <c r="I318" s="157">
        <f t="shared" si="68"/>
        <v>175</v>
      </c>
      <c r="J318" s="157" t="str">
        <f>IF(D318="Electric","--",IF(D318="Diesel",VLOOKUP(C318,[2]ORDLF!A:B,2,FALSE),""))</f>
        <v>--</v>
      </c>
      <c r="K318" s="157" t="str">
        <f>IF(D318="Electric","--",IF(D318="Gasoline",VLOOKUP(C318,LSILF!A:C,3,FALSE),""))</f>
        <v>--</v>
      </c>
      <c r="L318" s="158">
        <f t="shared" si="84"/>
        <v>0</v>
      </c>
      <c r="M318" s="157" t="str" cm="1">
        <f t="array" ref="M318">IF(D318="Electric","--",IF(D318="Diesel",_xlfn._xlws.FILTER(DIESCH[CH Cap],(DIESCH[HP Bin]=I318)),""))</f>
        <v>--</v>
      </c>
      <c r="N318" s="157" t="str" cm="1">
        <f t="array" ref="N318">IF(D318="Electric","--",IF(D318="Gasoline",_xlfn._xlws.FILTER(LSICH[CH Cap],(LSICH[Fuel Type]=D318)*(LSICH[MY]=E318)),""))</f>
        <v>--</v>
      </c>
      <c r="O318" s="157">
        <f t="shared" si="69"/>
        <v>0</v>
      </c>
      <c r="P318" s="157">
        <f t="shared" si="70"/>
        <v>11379.951923076924</v>
      </c>
      <c r="Q318" s="157" t="str" cm="1">
        <f t="array" ref="Q318">IF(D318="Electric","--",IF(D318="Diesel",_xlfn._xlws.FILTER(ORDEF[HC-ZH (g/hp-hr)],(ORDEF[HP]=I318)*(ORDEF[Model_Year]=E318)),""))</f>
        <v>--</v>
      </c>
      <c r="R318" s="157" t="str" cm="1">
        <f t="array" ref="R318">IF(D318="Electric","--",IF(D318="Gasoline",_xlfn._xlws.FILTER(LSIEF[HC-ZH (g/hp-hr)],(LSIEF[Fuel]=D318)*(LSIEF[HP Bin]=I318)*(LSIEF[Model Year]=E318)),""))</f>
        <v>--</v>
      </c>
      <c r="S318" s="158">
        <f t="shared" si="71"/>
        <v>0</v>
      </c>
      <c r="T318" s="159" t="str" cm="1">
        <f t="array" ref="T318">IF(D318="Electric","--",IF(D318="Diesel",_xlfn._xlws.FILTER(ORDEF[HCDR],(ORDEF[HP]=I318)*(ORDEF[Model_Year]=E318),),""))</f>
        <v>--</v>
      </c>
      <c r="U318" s="159" t="str" cm="1">
        <f t="array" ref="U318">IF(D318="Electric","--",IF(D318="Gasoline",_xlfn._xlws.FILTER(LSIEF[HC DR],(LSIEF[Fuel]=D318)*(LSIEF[HP Bin]=I318)*(LSIEF[Model Year]=E318)),""))</f>
        <v>--</v>
      </c>
      <c r="V318" s="159">
        <f t="shared" si="72"/>
        <v>0</v>
      </c>
      <c r="W318" s="158" t="str" cm="1">
        <f t="array" ref="W318">IF(D318="Electric","--",IF(D318="Diesel",_xlfn._xlws.FILTER(ORDEF[NOXzh],(ORDEF[HP]=I318)*(ORDEF[Model_Year]=E318)),""))</f>
        <v>--</v>
      </c>
      <c r="X318" s="158" t="str" cm="1">
        <f t="array" ref="X318">IF(D318="Electric","--",IF(D318="Gasoline",_xlfn._xlws.FILTER(LSIEF[NOX-ZH (g/hp-hr)],(LSIEF[Fuel]=D318)*(LSIEF[HP Bin]=I318)*(LSIEF[Model Year]=E318)),""))</f>
        <v>--</v>
      </c>
      <c r="Y318" s="158">
        <f t="shared" si="73"/>
        <v>0</v>
      </c>
      <c r="Z318" s="159" t="str" cm="1">
        <f t="array" ref="Z318">IF(D318="Electric","--",IF(D318="Diesel",_xlfn._xlws.FILTER(ORDEF[NOXdr],(ORDEF[HP]=I318)*(ORDEF[Model_Year]=E318)),""))</f>
        <v>--</v>
      </c>
      <c r="AA318" s="159" t="str" cm="1">
        <f t="array" ref="AA318">IF(E318="Electric","--",IF(D318="Gasoline",_xlfn._xlws.FILTER(LSIEF[NOX DR],(LSIEF[Fuel]=D318)*(LSIEF[HP Bin]=I318)*(LSIEF[Model Year]=E318)),""))</f>
        <v/>
      </c>
      <c r="AB318" s="159">
        <f t="shared" si="74"/>
        <v>0</v>
      </c>
      <c r="AC318" s="158" t="str" cm="1">
        <f t="array" ref="AC318">IF(D318="Electric","--",IF(D318="Diesel",_xlfn._xlws.FILTER(DFCF[Fuel_HC],(DFCF[MY]=E318)),""))</f>
        <v>--</v>
      </c>
      <c r="AD318" s="158" t="str" cm="1">
        <f t="array" ref="AD318">IF(D318="Electric","--",IF(D318="Gasoline",_xlfn._xlws.FILTER(GFCF[Fuel_HC],(GFCF[MY]=E318)),""))</f>
        <v>--</v>
      </c>
      <c r="AE318" s="158">
        <f t="shared" si="75"/>
        <v>0</v>
      </c>
      <c r="AF318" s="157" t="str" cm="1">
        <f t="array" ref="AF318">IF(D318="Electric","--",IF(D318="Diesel",_xlfn._xlws.FILTER(DFCF[Fuel_NOX],(DFCF[MY]=E318)),""))</f>
        <v>--</v>
      </c>
      <c r="AG318" s="157" t="str" cm="1">
        <f t="array" ref="AG318">IF(D318="Electric","--",IF(D318="Gasoline",_xlfn._xlws.FILTER(GFCF[Fuel_NOX],(GFCF[MY]=E318)),""))</f>
        <v>--</v>
      </c>
      <c r="AH318" s="157">
        <f t="shared" si="76"/>
        <v>0</v>
      </c>
      <c r="AI318" s="158">
        <f t="shared" si="77"/>
        <v>0</v>
      </c>
      <c r="AJ318" s="158">
        <f t="shared" si="78"/>
        <v>0</v>
      </c>
      <c r="AK318" s="158" t="str">
        <f t="shared" si="79"/>
        <v>--</v>
      </c>
      <c r="AL318" s="158" t="str">
        <f t="shared" si="80"/>
        <v>--</v>
      </c>
      <c r="AM318" s="158" t="str">
        <f t="shared" si="81"/>
        <v>--</v>
      </c>
      <c r="AN318" s="158" t="str">
        <f t="shared" si="82"/>
        <v>--</v>
      </c>
      <c r="AO318" s="158" t="str">
        <f t="shared" si="83"/>
        <v>--</v>
      </c>
      <c r="AP318" s="157"/>
      <c r="AS318" s="44"/>
    </row>
    <row r="319" spans="1:45" s="47" customFormat="1" x14ac:dyDescent="0.35">
      <c r="A319" s="157">
        <v>318</v>
      </c>
      <c r="B319" s="157" t="s">
        <v>251</v>
      </c>
      <c r="C319" s="157" t="s">
        <v>205</v>
      </c>
      <c r="D319" s="157" t="s">
        <v>49</v>
      </c>
      <c r="E319" s="157">
        <v>2010</v>
      </c>
      <c r="F319" s="157">
        <v>80</v>
      </c>
      <c r="G319" s="157">
        <v>1137.9951923076924</v>
      </c>
      <c r="H319" s="157"/>
      <c r="I319" s="157">
        <f t="shared" si="68"/>
        <v>100</v>
      </c>
      <c r="J319" s="157" t="str">
        <f>IF(D319="Electric","--",IF(D319="Diesel",VLOOKUP(C319,[2]ORDLF!A:B,2,FALSE),""))</f>
        <v>--</v>
      </c>
      <c r="K319" s="157" t="str">
        <f>IF(D319="Electric","--",IF(D319="Gasoline",VLOOKUP(C319,LSILF!A:C,3,FALSE),""))</f>
        <v>--</v>
      </c>
      <c r="L319" s="158">
        <f t="shared" si="84"/>
        <v>0</v>
      </c>
      <c r="M319" s="157" t="str" cm="1">
        <f t="array" ref="M319">IF(D319="Electric","--",IF(D319="Diesel",_xlfn._xlws.FILTER(DIESCH[CH Cap],(DIESCH[HP Bin]=I319)),""))</f>
        <v>--</v>
      </c>
      <c r="N319" s="157" t="str" cm="1">
        <f t="array" ref="N319">IF(D319="Electric","--",IF(D319="Gasoline",_xlfn._xlws.FILTER(LSICH[CH Cap],(LSICH[Fuel Type]=D319)*(LSICH[MY]=E319)),""))</f>
        <v>--</v>
      </c>
      <c r="O319" s="157">
        <f t="shared" si="69"/>
        <v>0</v>
      </c>
      <c r="P319" s="157">
        <f t="shared" si="70"/>
        <v>7965.9663461538466</v>
      </c>
      <c r="Q319" s="157" t="str" cm="1">
        <f t="array" ref="Q319">IF(D319="Electric","--",IF(D319="Diesel",_xlfn._xlws.FILTER(ORDEF[HC-ZH (g/hp-hr)],(ORDEF[HP]=I319)*(ORDEF[Model_Year]=E319)),""))</f>
        <v>--</v>
      </c>
      <c r="R319" s="157" t="str" cm="1">
        <f t="array" ref="R319">IF(D319="Electric","--",IF(D319="Gasoline",_xlfn._xlws.FILTER(LSIEF[HC-ZH (g/hp-hr)],(LSIEF[Fuel]=D319)*(LSIEF[HP Bin]=I319)*(LSIEF[Model Year]=E319)),""))</f>
        <v>--</v>
      </c>
      <c r="S319" s="158">
        <f t="shared" si="71"/>
        <v>0</v>
      </c>
      <c r="T319" s="159" t="str" cm="1">
        <f t="array" ref="T319">IF(D319="Electric","--",IF(D319="Diesel",_xlfn._xlws.FILTER(ORDEF[HCDR],(ORDEF[HP]=I319)*(ORDEF[Model_Year]=E319),),""))</f>
        <v>--</v>
      </c>
      <c r="U319" s="159" t="str" cm="1">
        <f t="array" ref="U319">IF(D319="Electric","--",IF(D319="Gasoline",_xlfn._xlws.FILTER(LSIEF[HC DR],(LSIEF[Fuel]=D319)*(LSIEF[HP Bin]=I319)*(LSIEF[Model Year]=E319)),""))</f>
        <v>--</v>
      </c>
      <c r="V319" s="159">
        <f t="shared" si="72"/>
        <v>0</v>
      </c>
      <c r="W319" s="158" t="str" cm="1">
        <f t="array" ref="W319">IF(D319="Electric","--",IF(D319="Diesel",_xlfn._xlws.FILTER(ORDEF[NOXzh],(ORDEF[HP]=I319)*(ORDEF[Model_Year]=E319)),""))</f>
        <v>--</v>
      </c>
      <c r="X319" s="158" t="str" cm="1">
        <f t="array" ref="X319">IF(D319="Electric","--",IF(D319="Gasoline",_xlfn._xlws.FILTER(LSIEF[NOX-ZH (g/hp-hr)],(LSIEF[Fuel]=D319)*(LSIEF[HP Bin]=I319)*(LSIEF[Model Year]=E319)),""))</f>
        <v>--</v>
      </c>
      <c r="Y319" s="158">
        <f t="shared" si="73"/>
        <v>0</v>
      </c>
      <c r="Z319" s="159" t="str" cm="1">
        <f t="array" ref="Z319">IF(D319="Electric","--",IF(D319="Diesel",_xlfn._xlws.FILTER(ORDEF[NOXdr],(ORDEF[HP]=I319)*(ORDEF[Model_Year]=E319)),""))</f>
        <v>--</v>
      </c>
      <c r="AA319" s="159" t="str" cm="1">
        <f t="array" ref="AA319">IF(E319="Electric","--",IF(D319="Gasoline",_xlfn._xlws.FILTER(LSIEF[NOX DR],(LSIEF[Fuel]=D319)*(LSIEF[HP Bin]=I319)*(LSIEF[Model Year]=E319)),""))</f>
        <v/>
      </c>
      <c r="AB319" s="159">
        <f t="shared" si="74"/>
        <v>0</v>
      </c>
      <c r="AC319" s="158" t="str" cm="1">
        <f t="array" ref="AC319">IF(D319="Electric","--",IF(D319="Diesel",_xlfn._xlws.FILTER(DFCF[Fuel_HC],(DFCF[MY]=E319)),""))</f>
        <v>--</v>
      </c>
      <c r="AD319" s="158" t="str" cm="1">
        <f t="array" ref="AD319">IF(D319="Electric","--",IF(D319="Gasoline",_xlfn._xlws.FILTER(GFCF[Fuel_HC],(GFCF[MY]=E319)),""))</f>
        <v>--</v>
      </c>
      <c r="AE319" s="158">
        <f t="shared" si="75"/>
        <v>0</v>
      </c>
      <c r="AF319" s="157" t="str" cm="1">
        <f t="array" ref="AF319">IF(D319="Electric","--",IF(D319="Diesel",_xlfn._xlws.FILTER(DFCF[Fuel_NOX],(DFCF[MY]=E319)),""))</f>
        <v>--</v>
      </c>
      <c r="AG319" s="157" t="str" cm="1">
        <f t="array" ref="AG319">IF(D319="Electric","--",IF(D319="Gasoline",_xlfn._xlws.FILTER(GFCF[Fuel_NOX],(GFCF[MY]=E319)),""))</f>
        <v>--</v>
      </c>
      <c r="AH319" s="157">
        <f t="shared" si="76"/>
        <v>0</v>
      </c>
      <c r="AI319" s="158">
        <f t="shared" si="77"/>
        <v>0</v>
      </c>
      <c r="AJ319" s="158">
        <f t="shared" si="78"/>
        <v>0</v>
      </c>
      <c r="AK319" s="158" t="str">
        <f t="shared" si="79"/>
        <v>--</v>
      </c>
      <c r="AL319" s="158" t="str">
        <f t="shared" si="80"/>
        <v>--</v>
      </c>
      <c r="AM319" s="158" t="str">
        <f t="shared" si="81"/>
        <v>--</v>
      </c>
      <c r="AN319" s="158" t="str">
        <f t="shared" si="82"/>
        <v>--</v>
      </c>
      <c r="AO319" s="158" t="str">
        <f t="shared" si="83"/>
        <v>--</v>
      </c>
      <c r="AP319" s="157"/>
      <c r="AS319" s="44"/>
    </row>
    <row r="320" spans="1:45" s="47" customFormat="1" x14ac:dyDescent="0.35">
      <c r="A320" s="157">
        <v>319</v>
      </c>
      <c r="B320" s="157" t="s">
        <v>252</v>
      </c>
      <c r="C320" s="157" t="s">
        <v>205</v>
      </c>
      <c r="D320" s="157" t="s">
        <v>49</v>
      </c>
      <c r="E320" s="157">
        <v>2010</v>
      </c>
      <c r="F320" s="157">
        <v>80</v>
      </c>
      <c r="G320" s="157">
        <v>1137.9951923076924</v>
      </c>
      <c r="H320" s="157"/>
      <c r="I320" s="157">
        <f t="shared" si="68"/>
        <v>100</v>
      </c>
      <c r="J320" s="157" t="str">
        <f>IF(D320="Electric","--",IF(D320="Diesel",VLOOKUP(C320,[2]ORDLF!A:B,2,FALSE),""))</f>
        <v>--</v>
      </c>
      <c r="K320" s="157" t="str">
        <f>IF(D320="Electric","--",IF(D320="Gasoline",VLOOKUP(C320,LSILF!A:C,3,FALSE),""))</f>
        <v>--</v>
      </c>
      <c r="L320" s="158">
        <f t="shared" si="84"/>
        <v>0</v>
      </c>
      <c r="M320" s="157" t="str" cm="1">
        <f t="array" ref="M320">IF(D320="Electric","--",IF(D320="Diesel",_xlfn._xlws.FILTER(DIESCH[CH Cap],(DIESCH[HP Bin]=I320)),""))</f>
        <v>--</v>
      </c>
      <c r="N320" s="157" t="str" cm="1">
        <f t="array" ref="N320">IF(D320="Electric","--",IF(D320="Gasoline",_xlfn._xlws.FILTER(LSICH[CH Cap],(LSICH[Fuel Type]=D320)*(LSICH[MY]=E320)),""))</f>
        <v>--</v>
      </c>
      <c r="O320" s="157">
        <f t="shared" si="69"/>
        <v>0</v>
      </c>
      <c r="P320" s="157">
        <f t="shared" si="70"/>
        <v>7965.9663461538466</v>
      </c>
      <c r="Q320" s="157" t="str" cm="1">
        <f t="array" ref="Q320">IF(D320="Electric","--",IF(D320="Diesel",_xlfn._xlws.FILTER(ORDEF[HC-ZH (g/hp-hr)],(ORDEF[HP]=I320)*(ORDEF[Model_Year]=E320)),""))</f>
        <v>--</v>
      </c>
      <c r="R320" s="157" t="str" cm="1">
        <f t="array" ref="R320">IF(D320="Electric","--",IF(D320="Gasoline",_xlfn._xlws.FILTER(LSIEF[HC-ZH (g/hp-hr)],(LSIEF[Fuel]=D320)*(LSIEF[HP Bin]=I320)*(LSIEF[Model Year]=E320)),""))</f>
        <v>--</v>
      </c>
      <c r="S320" s="158">
        <f t="shared" si="71"/>
        <v>0</v>
      </c>
      <c r="T320" s="159" t="str" cm="1">
        <f t="array" ref="T320">IF(D320="Electric","--",IF(D320="Diesel",_xlfn._xlws.FILTER(ORDEF[HCDR],(ORDEF[HP]=I320)*(ORDEF[Model_Year]=E320),),""))</f>
        <v>--</v>
      </c>
      <c r="U320" s="159" t="str" cm="1">
        <f t="array" ref="U320">IF(D320="Electric","--",IF(D320="Gasoline",_xlfn._xlws.FILTER(LSIEF[HC DR],(LSIEF[Fuel]=D320)*(LSIEF[HP Bin]=I320)*(LSIEF[Model Year]=E320)),""))</f>
        <v>--</v>
      </c>
      <c r="V320" s="159">
        <f t="shared" si="72"/>
        <v>0</v>
      </c>
      <c r="W320" s="158" t="str" cm="1">
        <f t="array" ref="W320">IF(D320="Electric","--",IF(D320="Diesel",_xlfn._xlws.FILTER(ORDEF[NOXzh],(ORDEF[HP]=I320)*(ORDEF[Model_Year]=E320)),""))</f>
        <v>--</v>
      </c>
      <c r="X320" s="158" t="str" cm="1">
        <f t="array" ref="X320">IF(D320="Electric","--",IF(D320="Gasoline",_xlfn._xlws.FILTER(LSIEF[NOX-ZH (g/hp-hr)],(LSIEF[Fuel]=D320)*(LSIEF[HP Bin]=I320)*(LSIEF[Model Year]=E320)),""))</f>
        <v>--</v>
      </c>
      <c r="Y320" s="158">
        <f t="shared" si="73"/>
        <v>0</v>
      </c>
      <c r="Z320" s="159" t="str" cm="1">
        <f t="array" ref="Z320">IF(D320="Electric","--",IF(D320="Diesel",_xlfn._xlws.FILTER(ORDEF[NOXdr],(ORDEF[HP]=I320)*(ORDEF[Model_Year]=E320)),""))</f>
        <v>--</v>
      </c>
      <c r="AA320" s="159" t="str" cm="1">
        <f t="array" ref="AA320">IF(E320="Electric","--",IF(D320="Gasoline",_xlfn._xlws.FILTER(LSIEF[NOX DR],(LSIEF[Fuel]=D320)*(LSIEF[HP Bin]=I320)*(LSIEF[Model Year]=E320)),""))</f>
        <v/>
      </c>
      <c r="AB320" s="159">
        <f t="shared" si="74"/>
        <v>0</v>
      </c>
      <c r="AC320" s="158" t="str" cm="1">
        <f t="array" ref="AC320">IF(D320="Electric","--",IF(D320="Diesel",_xlfn._xlws.FILTER(DFCF[Fuel_HC],(DFCF[MY]=E320)),""))</f>
        <v>--</v>
      </c>
      <c r="AD320" s="158" t="str" cm="1">
        <f t="array" ref="AD320">IF(D320="Electric","--",IF(D320="Gasoline",_xlfn._xlws.FILTER(GFCF[Fuel_HC],(GFCF[MY]=E320)),""))</f>
        <v>--</v>
      </c>
      <c r="AE320" s="158">
        <f t="shared" si="75"/>
        <v>0</v>
      </c>
      <c r="AF320" s="157" t="str" cm="1">
        <f t="array" ref="AF320">IF(D320="Electric","--",IF(D320="Diesel",_xlfn._xlws.FILTER(DFCF[Fuel_NOX],(DFCF[MY]=E320)),""))</f>
        <v>--</v>
      </c>
      <c r="AG320" s="157" t="str" cm="1">
        <f t="array" ref="AG320">IF(D320="Electric","--",IF(D320="Gasoline",_xlfn._xlws.FILTER(GFCF[Fuel_NOX],(GFCF[MY]=E320)),""))</f>
        <v>--</v>
      </c>
      <c r="AH320" s="157">
        <f t="shared" si="76"/>
        <v>0</v>
      </c>
      <c r="AI320" s="158">
        <f t="shared" si="77"/>
        <v>0</v>
      </c>
      <c r="AJ320" s="158">
        <f t="shared" si="78"/>
        <v>0</v>
      </c>
      <c r="AK320" s="158" t="str">
        <f t="shared" si="79"/>
        <v>--</v>
      </c>
      <c r="AL320" s="158" t="str">
        <f t="shared" si="80"/>
        <v>--</v>
      </c>
      <c r="AM320" s="158" t="str">
        <f t="shared" si="81"/>
        <v>--</v>
      </c>
      <c r="AN320" s="158" t="str">
        <f t="shared" si="82"/>
        <v>--</v>
      </c>
      <c r="AO320" s="158" t="str">
        <f t="shared" si="83"/>
        <v>--</v>
      </c>
      <c r="AP320" s="157"/>
      <c r="AS320" s="44"/>
    </row>
    <row r="321" spans="1:45" s="47" customFormat="1" x14ac:dyDescent="0.35">
      <c r="A321" s="157">
        <v>320</v>
      </c>
      <c r="B321" s="157" t="s">
        <v>253</v>
      </c>
      <c r="C321" s="157" t="s">
        <v>205</v>
      </c>
      <c r="D321" s="157" t="s">
        <v>49</v>
      </c>
      <c r="E321" s="157">
        <v>2010</v>
      </c>
      <c r="F321" s="157">
        <v>80</v>
      </c>
      <c r="G321" s="157">
        <v>1137.9951923076924</v>
      </c>
      <c r="H321" s="157"/>
      <c r="I321" s="157">
        <f t="shared" si="68"/>
        <v>100</v>
      </c>
      <c r="J321" s="157" t="str">
        <f>IF(D321="Electric","--",IF(D321="Diesel",VLOOKUP(C321,[2]ORDLF!A:B,2,FALSE),""))</f>
        <v>--</v>
      </c>
      <c r="K321" s="157" t="str">
        <f>IF(D321="Electric","--",IF(D321="Gasoline",VLOOKUP(C321,LSILF!A:C,3,FALSE),""))</f>
        <v>--</v>
      </c>
      <c r="L321" s="158">
        <f t="shared" si="84"/>
        <v>0</v>
      </c>
      <c r="M321" s="157" t="str" cm="1">
        <f t="array" ref="M321">IF(D321="Electric","--",IF(D321="Diesel",_xlfn._xlws.FILTER(DIESCH[CH Cap],(DIESCH[HP Bin]=I321)),""))</f>
        <v>--</v>
      </c>
      <c r="N321" s="157" t="str" cm="1">
        <f t="array" ref="N321">IF(D321="Electric","--",IF(D321="Gasoline",_xlfn._xlws.FILTER(LSICH[CH Cap],(LSICH[Fuel Type]=D321)*(LSICH[MY]=E321)),""))</f>
        <v>--</v>
      </c>
      <c r="O321" s="157">
        <f t="shared" si="69"/>
        <v>0</v>
      </c>
      <c r="P321" s="157">
        <f t="shared" si="70"/>
        <v>7965.9663461538466</v>
      </c>
      <c r="Q321" s="157" t="str" cm="1">
        <f t="array" ref="Q321">IF(D321="Electric","--",IF(D321="Diesel",_xlfn._xlws.FILTER(ORDEF[HC-ZH (g/hp-hr)],(ORDEF[HP]=I321)*(ORDEF[Model_Year]=E321)),""))</f>
        <v>--</v>
      </c>
      <c r="R321" s="157" t="str" cm="1">
        <f t="array" ref="R321">IF(D321="Electric","--",IF(D321="Gasoline",_xlfn._xlws.FILTER(LSIEF[HC-ZH (g/hp-hr)],(LSIEF[Fuel]=D321)*(LSIEF[HP Bin]=I321)*(LSIEF[Model Year]=E321)),""))</f>
        <v>--</v>
      </c>
      <c r="S321" s="158">
        <f t="shared" si="71"/>
        <v>0</v>
      </c>
      <c r="T321" s="159" t="str" cm="1">
        <f t="array" ref="T321">IF(D321="Electric","--",IF(D321="Diesel",_xlfn._xlws.FILTER(ORDEF[HCDR],(ORDEF[HP]=I321)*(ORDEF[Model_Year]=E321),),""))</f>
        <v>--</v>
      </c>
      <c r="U321" s="159" t="str" cm="1">
        <f t="array" ref="U321">IF(D321="Electric","--",IF(D321="Gasoline",_xlfn._xlws.FILTER(LSIEF[HC DR],(LSIEF[Fuel]=D321)*(LSIEF[HP Bin]=I321)*(LSIEF[Model Year]=E321)),""))</f>
        <v>--</v>
      </c>
      <c r="V321" s="159">
        <f t="shared" si="72"/>
        <v>0</v>
      </c>
      <c r="W321" s="158" t="str" cm="1">
        <f t="array" ref="W321">IF(D321="Electric","--",IF(D321="Diesel",_xlfn._xlws.FILTER(ORDEF[NOXzh],(ORDEF[HP]=I321)*(ORDEF[Model_Year]=E321)),""))</f>
        <v>--</v>
      </c>
      <c r="X321" s="158" t="str" cm="1">
        <f t="array" ref="X321">IF(D321="Electric","--",IF(D321="Gasoline",_xlfn._xlws.FILTER(LSIEF[NOX-ZH (g/hp-hr)],(LSIEF[Fuel]=D321)*(LSIEF[HP Bin]=I321)*(LSIEF[Model Year]=E321)),""))</f>
        <v>--</v>
      </c>
      <c r="Y321" s="158">
        <f t="shared" si="73"/>
        <v>0</v>
      </c>
      <c r="Z321" s="159" t="str" cm="1">
        <f t="array" ref="Z321">IF(D321="Electric","--",IF(D321="Diesel",_xlfn._xlws.FILTER(ORDEF[NOXdr],(ORDEF[HP]=I321)*(ORDEF[Model_Year]=E321)),""))</f>
        <v>--</v>
      </c>
      <c r="AA321" s="159" t="str" cm="1">
        <f t="array" ref="AA321">IF(E321="Electric","--",IF(D321="Gasoline",_xlfn._xlws.FILTER(LSIEF[NOX DR],(LSIEF[Fuel]=D321)*(LSIEF[HP Bin]=I321)*(LSIEF[Model Year]=E321)),""))</f>
        <v/>
      </c>
      <c r="AB321" s="159">
        <f t="shared" si="74"/>
        <v>0</v>
      </c>
      <c r="AC321" s="158" t="str" cm="1">
        <f t="array" ref="AC321">IF(D321="Electric","--",IF(D321="Diesel",_xlfn._xlws.FILTER(DFCF[Fuel_HC],(DFCF[MY]=E321)),""))</f>
        <v>--</v>
      </c>
      <c r="AD321" s="158" t="str" cm="1">
        <f t="array" ref="AD321">IF(D321="Electric","--",IF(D321="Gasoline",_xlfn._xlws.FILTER(GFCF[Fuel_HC],(GFCF[MY]=E321)),""))</f>
        <v>--</v>
      </c>
      <c r="AE321" s="158">
        <f t="shared" si="75"/>
        <v>0</v>
      </c>
      <c r="AF321" s="157" t="str" cm="1">
        <f t="array" ref="AF321">IF(D321="Electric","--",IF(D321="Diesel",_xlfn._xlws.FILTER(DFCF[Fuel_NOX],(DFCF[MY]=E321)),""))</f>
        <v>--</v>
      </c>
      <c r="AG321" s="157" t="str" cm="1">
        <f t="array" ref="AG321">IF(D321="Electric","--",IF(D321="Gasoline",_xlfn._xlws.FILTER(GFCF[Fuel_NOX],(GFCF[MY]=E321)),""))</f>
        <v>--</v>
      </c>
      <c r="AH321" s="157">
        <f t="shared" si="76"/>
        <v>0</v>
      </c>
      <c r="AI321" s="158">
        <f t="shared" si="77"/>
        <v>0</v>
      </c>
      <c r="AJ321" s="158">
        <f t="shared" si="78"/>
        <v>0</v>
      </c>
      <c r="AK321" s="158" t="str">
        <f t="shared" si="79"/>
        <v>--</v>
      </c>
      <c r="AL321" s="158" t="str">
        <f t="shared" si="80"/>
        <v>--</v>
      </c>
      <c r="AM321" s="158" t="str">
        <f t="shared" si="81"/>
        <v>--</v>
      </c>
      <c r="AN321" s="158" t="str">
        <f t="shared" si="82"/>
        <v>--</v>
      </c>
      <c r="AO321" s="158" t="str">
        <f t="shared" si="83"/>
        <v>--</v>
      </c>
      <c r="AP321" s="157"/>
      <c r="AS321" s="44"/>
    </row>
    <row r="322" spans="1:45" s="47" customFormat="1" x14ac:dyDescent="0.35">
      <c r="A322" s="157">
        <v>321</v>
      </c>
      <c r="B322" s="157" t="s">
        <v>254</v>
      </c>
      <c r="C322" s="157" t="s">
        <v>205</v>
      </c>
      <c r="D322" s="157" t="s">
        <v>49</v>
      </c>
      <c r="E322" s="157">
        <v>2010</v>
      </c>
      <c r="F322" s="157">
        <v>80</v>
      </c>
      <c r="G322" s="157">
        <v>1137.9951923076924</v>
      </c>
      <c r="H322" s="157"/>
      <c r="I322" s="157">
        <f t="shared" ref="I322:I385" si="85">IF(AND(F322&lt;25,F322&gt;0),25,IF(AND(F322&lt;50,F322&gt;=25),50,IF(AND(F322&lt;75,F322&gt;=50),75,IF(AND(F322&lt;100,F322&gt;=75),100,IF(AND(F322&lt;175,F322&gt;=100),175,IF(AND(F322&lt;300,F322&gt;=175),300,IF(AND(F322&lt;600,F322&gt;=300),600,IF(AND(F322&lt;750,F322&gt;=600),750,IF(F322&gt;750,9999)))))))))</f>
        <v>100</v>
      </c>
      <c r="J322" s="157" t="str">
        <f>IF(D322="Electric","--",IF(D322="Diesel",VLOOKUP(C322,[2]ORDLF!A:B,2,FALSE),""))</f>
        <v>--</v>
      </c>
      <c r="K322" s="157" t="str">
        <f>IF(D322="Electric","--",IF(D322="Gasoline",VLOOKUP(C322,LSILF!A:C,3,FALSE),""))</f>
        <v>--</v>
      </c>
      <c r="L322" s="158">
        <f t="shared" si="84"/>
        <v>0</v>
      </c>
      <c r="M322" s="157" t="str" cm="1">
        <f t="array" ref="M322">IF(D322="Electric","--",IF(D322="Diesel",_xlfn._xlws.FILTER(DIESCH[CH Cap],(DIESCH[HP Bin]=I322)),""))</f>
        <v>--</v>
      </c>
      <c r="N322" s="157" t="str" cm="1">
        <f t="array" ref="N322">IF(D322="Electric","--",IF(D322="Gasoline",_xlfn._xlws.FILTER(LSICH[CH Cap],(LSICH[Fuel Type]=D322)*(LSICH[MY]=E322)),""))</f>
        <v>--</v>
      </c>
      <c r="O322" s="157">
        <f t="shared" ref="O322:O385" si="86">SUM(M322:N322)</f>
        <v>0</v>
      </c>
      <c r="P322" s="157">
        <f t="shared" ref="P322:P385" si="87">ABS(IF(E322=2017,G322,(G322*(2017-E322))))</f>
        <v>7965.9663461538466</v>
      </c>
      <c r="Q322" s="157" t="str" cm="1">
        <f t="array" ref="Q322">IF(D322="Electric","--",IF(D322="Diesel",_xlfn._xlws.FILTER(ORDEF[HC-ZH (g/hp-hr)],(ORDEF[HP]=I322)*(ORDEF[Model_Year]=E322)),""))</f>
        <v>--</v>
      </c>
      <c r="R322" s="157" t="str" cm="1">
        <f t="array" ref="R322">IF(D322="Electric","--",IF(D322="Gasoline",_xlfn._xlws.FILTER(LSIEF[HC-ZH (g/hp-hr)],(LSIEF[Fuel]=D322)*(LSIEF[HP Bin]=I322)*(LSIEF[Model Year]=E322)),""))</f>
        <v>--</v>
      </c>
      <c r="S322" s="158">
        <f t="shared" ref="S322:S385" si="88">SUM(Q322:R322)</f>
        <v>0</v>
      </c>
      <c r="T322" s="159" t="str" cm="1">
        <f t="array" ref="T322">IF(D322="Electric","--",IF(D322="Diesel",_xlfn._xlws.FILTER(ORDEF[HCDR],(ORDEF[HP]=I322)*(ORDEF[Model_Year]=E322),),""))</f>
        <v>--</v>
      </c>
      <c r="U322" s="159" t="str" cm="1">
        <f t="array" ref="U322">IF(D322="Electric","--",IF(D322="Gasoline",_xlfn._xlws.FILTER(LSIEF[HC DR],(LSIEF[Fuel]=D322)*(LSIEF[HP Bin]=I322)*(LSIEF[Model Year]=E322)),""))</f>
        <v>--</v>
      </c>
      <c r="V322" s="159">
        <f t="shared" ref="V322:V385" si="89">SUM(T322:U322)</f>
        <v>0</v>
      </c>
      <c r="W322" s="158" t="str" cm="1">
        <f t="array" ref="W322">IF(D322="Electric","--",IF(D322="Diesel",_xlfn._xlws.FILTER(ORDEF[NOXzh],(ORDEF[HP]=I322)*(ORDEF[Model_Year]=E322)),""))</f>
        <v>--</v>
      </c>
      <c r="X322" s="158" t="str" cm="1">
        <f t="array" ref="X322">IF(D322="Electric","--",IF(D322="Gasoline",_xlfn._xlws.FILTER(LSIEF[NOX-ZH (g/hp-hr)],(LSIEF[Fuel]=D322)*(LSIEF[HP Bin]=I322)*(LSIEF[Model Year]=E322)),""))</f>
        <v>--</v>
      </c>
      <c r="Y322" s="158">
        <f t="shared" ref="Y322:Y385" si="90">SUM(W322:X322)</f>
        <v>0</v>
      </c>
      <c r="Z322" s="159" t="str" cm="1">
        <f t="array" ref="Z322">IF(D322="Electric","--",IF(D322="Diesel",_xlfn._xlws.FILTER(ORDEF[NOXdr],(ORDEF[HP]=I322)*(ORDEF[Model_Year]=E322)),""))</f>
        <v>--</v>
      </c>
      <c r="AA322" s="159" t="str" cm="1">
        <f t="array" ref="AA322">IF(E322="Electric","--",IF(D322="Gasoline",_xlfn._xlws.FILTER(LSIEF[NOX DR],(LSIEF[Fuel]=D322)*(LSIEF[HP Bin]=I322)*(LSIEF[Model Year]=E322)),""))</f>
        <v/>
      </c>
      <c r="AB322" s="159">
        <f t="shared" ref="AB322:AB385" si="91">SUM(Z322:AA322)</f>
        <v>0</v>
      </c>
      <c r="AC322" s="158" t="str" cm="1">
        <f t="array" ref="AC322">IF(D322="Electric","--",IF(D322="Diesel",_xlfn._xlws.FILTER(DFCF[Fuel_HC],(DFCF[MY]=E322)),""))</f>
        <v>--</v>
      </c>
      <c r="AD322" s="158" t="str" cm="1">
        <f t="array" ref="AD322">IF(D322="Electric","--",IF(D322="Gasoline",_xlfn._xlws.FILTER(GFCF[Fuel_HC],(GFCF[MY]=E322)),""))</f>
        <v>--</v>
      </c>
      <c r="AE322" s="158">
        <f t="shared" ref="AE322:AE385" si="92">SUM(AC322:AD322)</f>
        <v>0</v>
      </c>
      <c r="AF322" s="157" t="str" cm="1">
        <f t="array" ref="AF322">IF(D322="Electric","--",IF(D322="Diesel",_xlfn._xlws.FILTER(DFCF[Fuel_NOX],(DFCF[MY]=E322)),""))</f>
        <v>--</v>
      </c>
      <c r="AG322" s="157" t="str" cm="1">
        <f t="array" ref="AG322">IF(D322="Electric","--",IF(D322="Gasoline",_xlfn._xlws.FILTER(GFCF[Fuel_NOX],(GFCF[MY]=E322)),""))</f>
        <v>--</v>
      </c>
      <c r="AH322" s="157">
        <f t="shared" ref="AH322:AH385" si="93">SUM(AF322:AG322)</f>
        <v>0</v>
      </c>
      <c r="AI322" s="158">
        <f t="shared" ref="AI322:AI385" si="94">IFERROR((S322+V322*IF(P322&gt;O322,O322,P322))*AE322,"0")</f>
        <v>0</v>
      </c>
      <c r="AJ322" s="158">
        <f t="shared" ref="AJ322:AJ385" si="95">IFERROR((Y322+AB322*IF(P322&gt;O322,O322,P322))*AH322,"0")</f>
        <v>0</v>
      </c>
      <c r="AK322" s="158" t="str">
        <f t="shared" ref="AK322:AK385" si="96">IF($D322="Electric","--",CONVERT(AI322*$F322*$L322*$G322,"g","lbm"))</f>
        <v>--</v>
      </c>
      <c r="AL322" s="158" t="str">
        <f t="shared" ref="AL322:AL385" si="97">IF($D322="Electric","--",CONVERT(AJ322*$F322*$L322*$G322,"g","lbm"))</f>
        <v>--</v>
      </c>
      <c r="AM322" s="158" t="str">
        <f t="shared" ref="AM322:AM385" si="98">IF($D322="Electric","--",CONVERT(AK322,"lbm","ton"))</f>
        <v>--</v>
      </c>
      <c r="AN322" s="158" t="str">
        <f t="shared" ref="AN322:AN385" si="99">IF($D322="Electric","--",CONVERT(AL322,"lbm","ton"))</f>
        <v>--</v>
      </c>
      <c r="AO322" s="158" t="str">
        <f t="shared" ref="AO322:AO385" si="100">IF(D322="Electric",AM322,IF(D322="Diesel",AM322*1.21,AM322*0.9198))</f>
        <v>--</v>
      </c>
      <c r="AP322" s="157"/>
      <c r="AS322" s="44"/>
    </row>
    <row r="323" spans="1:45" s="47" customFormat="1" x14ac:dyDescent="0.35">
      <c r="A323" s="157">
        <v>322</v>
      </c>
      <c r="B323" s="157" t="s">
        <v>255</v>
      </c>
      <c r="C323" s="157" t="s">
        <v>205</v>
      </c>
      <c r="D323" s="157" t="s">
        <v>49</v>
      </c>
      <c r="E323" s="157">
        <v>2011</v>
      </c>
      <c r="F323" s="157">
        <v>80</v>
      </c>
      <c r="G323" s="157">
        <v>1137.9951923076924</v>
      </c>
      <c r="H323" s="157"/>
      <c r="I323" s="157">
        <f t="shared" si="85"/>
        <v>100</v>
      </c>
      <c r="J323" s="157" t="str">
        <f>IF(D323="Electric","--",IF(D323="Diesel",VLOOKUP(C323,[2]ORDLF!A:B,2,FALSE),""))</f>
        <v>--</v>
      </c>
      <c r="K323" s="157" t="str">
        <f>IF(D323="Electric","--",IF(D323="Gasoline",VLOOKUP(C323,LSILF!A:C,3,FALSE),""))</f>
        <v>--</v>
      </c>
      <c r="L323" s="158">
        <f t="shared" si="84"/>
        <v>0</v>
      </c>
      <c r="M323" s="157" t="str" cm="1">
        <f t="array" ref="M323">IF(D323="Electric","--",IF(D323="Diesel",_xlfn._xlws.FILTER(DIESCH[CH Cap],(DIESCH[HP Bin]=I323)),""))</f>
        <v>--</v>
      </c>
      <c r="N323" s="157" t="str" cm="1">
        <f t="array" ref="N323">IF(D323="Electric","--",IF(D323="Gasoline",_xlfn._xlws.FILTER(LSICH[CH Cap],(LSICH[Fuel Type]=D323)*(LSICH[MY]=E323)),""))</f>
        <v>--</v>
      </c>
      <c r="O323" s="157">
        <f t="shared" si="86"/>
        <v>0</v>
      </c>
      <c r="P323" s="157">
        <f t="shared" si="87"/>
        <v>6827.9711538461543</v>
      </c>
      <c r="Q323" s="157" t="str" cm="1">
        <f t="array" ref="Q323">IF(D323="Electric","--",IF(D323="Diesel",_xlfn._xlws.FILTER(ORDEF[HC-ZH (g/hp-hr)],(ORDEF[HP]=I323)*(ORDEF[Model_Year]=E323)),""))</f>
        <v>--</v>
      </c>
      <c r="R323" s="157" t="str" cm="1">
        <f t="array" ref="R323">IF(D323="Electric","--",IF(D323="Gasoline",_xlfn._xlws.FILTER(LSIEF[HC-ZH (g/hp-hr)],(LSIEF[Fuel]=D323)*(LSIEF[HP Bin]=I323)*(LSIEF[Model Year]=E323)),""))</f>
        <v>--</v>
      </c>
      <c r="S323" s="158">
        <f t="shared" si="88"/>
        <v>0</v>
      </c>
      <c r="T323" s="159" t="str" cm="1">
        <f t="array" ref="T323">IF(D323="Electric","--",IF(D323="Diesel",_xlfn._xlws.FILTER(ORDEF[HCDR],(ORDEF[HP]=I323)*(ORDEF[Model_Year]=E323),),""))</f>
        <v>--</v>
      </c>
      <c r="U323" s="159" t="str" cm="1">
        <f t="array" ref="U323">IF(D323="Electric","--",IF(D323="Gasoline",_xlfn._xlws.FILTER(LSIEF[HC DR],(LSIEF[Fuel]=D323)*(LSIEF[HP Bin]=I323)*(LSIEF[Model Year]=E323)),""))</f>
        <v>--</v>
      </c>
      <c r="V323" s="159">
        <f t="shared" si="89"/>
        <v>0</v>
      </c>
      <c r="W323" s="158" t="str" cm="1">
        <f t="array" ref="W323">IF(D323="Electric","--",IF(D323="Diesel",_xlfn._xlws.FILTER(ORDEF[NOXzh],(ORDEF[HP]=I323)*(ORDEF[Model_Year]=E323)),""))</f>
        <v>--</v>
      </c>
      <c r="X323" s="158" t="str" cm="1">
        <f t="array" ref="X323">IF(D323="Electric","--",IF(D323="Gasoline",_xlfn._xlws.FILTER(LSIEF[NOX-ZH (g/hp-hr)],(LSIEF[Fuel]=D323)*(LSIEF[HP Bin]=I323)*(LSIEF[Model Year]=E323)),""))</f>
        <v>--</v>
      </c>
      <c r="Y323" s="158">
        <f t="shared" si="90"/>
        <v>0</v>
      </c>
      <c r="Z323" s="159" t="str" cm="1">
        <f t="array" ref="Z323">IF(D323="Electric","--",IF(D323="Diesel",_xlfn._xlws.FILTER(ORDEF[NOXdr],(ORDEF[HP]=I323)*(ORDEF[Model_Year]=E323)),""))</f>
        <v>--</v>
      </c>
      <c r="AA323" s="159" t="str" cm="1">
        <f t="array" ref="AA323">IF(E323="Electric","--",IF(D323="Gasoline",_xlfn._xlws.FILTER(LSIEF[NOX DR],(LSIEF[Fuel]=D323)*(LSIEF[HP Bin]=I323)*(LSIEF[Model Year]=E323)),""))</f>
        <v/>
      </c>
      <c r="AB323" s="159">
        <f t="shared" si="91"/>
        <v>0</v>
      </c>
      <c r="AC323" s="158" t="str" cm="1">
        <f t="array" ref="AC323">IF(D323="Electric","--",IF(D323="Diesel",_xlfn._xlws.FILTER(DFCF[Fuel_HC],(DFCF[MY]=E323)),""))</f>
        <v>--</v>
      </c>
      <c r="AD323" s="158" t="str" cm="1">
        <f t="array" ref="AD323">IF(D323="Electric","--",IF(D323="Gasoline",_xlfn._xlws.FILTER(GFCF[Fuel_HC],(GFCF[MY]=E323)),""))</f>
        <v>--</v>
      </c>
      <c r="AE323" s="158">
        <f t="shared" si="92"/>
        <v>0</v>
      </c>
      <c r="AF323" s="157" t="str" cm="1">
        <f t="array" ref="AF323">IF(D323="Electric","--",IF(D323="Diesel",_xlfn._xlws.FILTER(DFCF[Fuel_NOX],(DFCF[MY]=E323)),""))</f>
        <v>--</v>
      </c>
      <c r="AG323" s="157" t="str" cm="1">
        <f t="array" ref="AG323">IF(D323="Electric","--",IF(D323="Gasoline",_xlfn._xlws.FILTER(GFCF[Fuel_NOX],(GFCF[MY]=E323)),""))</f>
        <v>--</v>
      </c>
      <c r="AH323" s="157">
        <f t="shared" si="93"/>
        <v>0</v>
      </c>
      <c r="AI323" s="158">
        <f t="shared" si="94"/>
        <v>0</v>
      </c>
      <c r="AJ323" s="158">
        <f t="shared" si="95"/>
        <v>0</v>
      </c>
      <c r="AK323" s="158" t="str">
        <f t="shared" si="96"/>
        <v>--</v>
      </c>
      <c r="AL323" s="158" t="str">
        <f t="shared" si="97"/>
        <v>--</v>
      </c>
      <c r="AM323" s="158" t="str">
        <f t="shared" si="98"/>
        <v>--</v>
      </c>
      <c r="AN323" s="158" t="str">
        <f t="shared" si="99"/>
        <v>--</v>
      </c>
      <c r="AO323" s="158" t="str">
        <f t="shared" si="100"/>
        <v>--</v>
      </c>
      <c r="AP323" s="157"/>
      <c r="AS323" s="44"/>
    </row>
    <row r="324" spans="1:45" s="47" customFormat="1" x14ac:dyDescent="0.35">
      <c r="A324" s="157">
        <v>323</v>
      </c>
      <c r="B324" s="157" t="s">
        <v>256</v>
      </c>
      <c r="C324" s="157" t="s">
        <v>205</v>
      </c>
      <c r="D324" s="157" t="s">
        <v>49</v>
      </c>
      <c r="E324" s="157">
        <v>2011</v>
      </c>
      <c r="F324" s="157">
        <v>80</v>
      </c>
      <c r="G324" s="157">
        <v>1137.9951923076924</v>
      </c>
      <c r="H324" s="157"/>
      <c r="I324" s="157">
        <f t="shared" si="85"/>
        <v>100</v>
      </c>
      <c r="J324" s="157" t="str">
        <f>IF(D324="Electric","--",IF(D324="Diesel",VLOOKUP(C324,[2]ORDLF!A:B,2,FALSE),""))</f>
        <v>--</v>
      </c>
      <c r="K324" s="157" t="str">
        <f>IF(D324="Electric","--",IF(D324="Gasoline",VLOOKUP(C324,LSILF!A:C,3,FALSE),""))</f>
        <v>--</v>
      </c>
      <c r="L324" s="158">
        <f t="shared" si="84"/>
        <v>0</v>
      </c>
      <c r="M324" s="157" t="str" cm="1">
        <f t="array" ref="M324">IF(D324="Electric","--",IF(D324="Diesel",_xlfn._xlws.FILTER(DIESCH[CH Cap],(DIESCH[HP Bin]=I324)),""))</f>
        <v>--</v>
      </c>
      <c r="N324" s="157" t="str" cm="1">
        <f t="array" ref="N324">IF(D324="Electric","--",IF(D324="Gasoline",_xlfn._xlws.FILTER(LSICH[CH Cap],(LSICH[Fuel Type]=D324)*(LSICH[MY]=E324)),""))</f>
        <v>--</v>
      </c>
      <c r="O324" s="157">
        <f t="shared" si="86"/>
        <v>0</v>
      </c>
      <c r="P324" s="157">
        <f t="shared" si="87"/>
        <v>6827.9711538461543</v>
      </c>
      <c r="Q324" s="157" t="str" cm="1">
        <f t="array" ref="Q324">IF(D324="Electric","--",IF(D324="Diesel",_xlfn._xlws.FILTER(ORDEF[HC-ZH (g/hp-hr)],(ORDEF[HP]=I324)*(ORDEF[Model_Year]=E324)),""))</f>
        <v>--</v>
      </c>
      <c r="R324" s="157" t="str" cm="1">
        <f t="array" ref="R324">IF(D324="Electric","--",IF(D324="Gasoline",_xlfn._xlws.FILTER(LSIEF[HC-ZH (g/hp-hr)],(LSIEF[Fuel]=D324)*(LSIEF[HP Bin]=I324)*(LSIEF[Model Year]=E324)),""))</f>
        <v>--</v>
      </c>
      <c r="S324" s="158">
        <f t="shared" si="88"/>
        <v>0</v>
      </c>
      <c r="T324" s="159" t="str" cm="1">
        <f t="array" ref="T324">IF(D324="Electric","--",IF(D324="Diesel",_xlfn._xlws.FILTER(ORDEF[HCDR],(ORDEF[HP]=I324)*(ORDEF[Model_Year]=E324),),""))</f>
        <v>--</v>
      </c>
      <c r="U324" s="159" t="str" cm="1">
        <f t="array" ref="U324">IF(D324="Electric","--",IF(D324="Gasoline",_xlfn._xlws.FILTER(LSIEF[HC DR],(LSIEF[Fuel]=D324)*(LSIEF[HP Bin]=I324)*(LSIEF[Model Year]=E324)),""))</f>
        <v>--</v>
      </c>
      <c r="V324" s="159">
        <f t="shared" si="89"/>
        <v>0</v>
      </c>
      <c r="W324" s="158" t="str" cm="1">
        <f t="array" ref="W324">IF(D324="Electric","--",IF(D324="Diesel",_xlfn._xlws.FILTER(ORDEF[NOXzh],(ORDEF[HP]=I324)*(ORDEF[Model_Year]=E324)),""))</f>
        <v>--</v>
      </c>
      <c r="X324" s="158" t="str" cm="1">
        <f t="array" ref="X324">IF(D324="Electric","--",IF(D324="Gasoline",_xlfn._xlws.FILTER(LSIEF[NOX-ZH (g/hp-hr)],(LSIEF[Fuel]=D324)*(LSIEF[HP Bin]=I324)*(LSIEF[Model Year]=E324)),""))</f>
        <v>--</v>
      </c>
      <c r="Y324" s="158">
        <f t="shared" si="90"/>
        <v>0</v>
      </c>
      <c r="Z324" s="159" t="str" cm="1">
        <f t="array" ref="Z324">IF(D324="Electric","--",IF(D324="Diesel",_xlfn._xlws.FILTER(ORDEF[NOXdr],(ORDEF[HP]=I324)*(ORDEF[Model_Year]=E324)),""))</f>
        <v>--</v>
      </c>
      <c r="AA324" s="159" t="str" cm="1">
        <f t="array" ref="AA324">IF(E324="Electric","--",IF(D324="Gasoline",_xlfn._xlws.FILTER(LSIEF[NOX DR],(LSIEF[Fuel]=D324)*(LSIEF[HP Bin]=I324)*(LSIEF[Model Year]=E324)),""))</f>
        <v/>
      </c>
      <c r="AB324" s="159">
        <f t="shared" si="91"/>
        <v>0</v>
      </c>
      <c r="AC324" s="158" t="str" cm="1">
        <f t="array" ref="AC324">IF(D324="Electric","--",IF(D324="Diesel",_xlfn._xlws.FILTER(DFCF[Fuel_HC],(DFCF[MY]=E324)),""))</f>
        <v>--</v>
      </c>
      <c r="AD324" s="158" t="str" cm="1">
        <f t="array" ref="AD324">IF(D324="Electric","--",IF(D324="Gasoline",_xlfn._xlws.FILTER(GFCF[Fuel_HC],(GFCF[MY]=E324)),""))</f>
        <v>--</v>
      </c>
      <c r="AE324" s="158">
        <f t="shared" si="92"/>
        <v>0</v>
      </c>
      <c r="AF324" s="157" t="str" cm="1">
        <f t="array" ref="AF324">IF(D324="Electric","--",IF(D324="Diesel",_xlfn._xlws.FILTER(DFCF[Fuel_NOX],(DFCF[MY]=E324)),""))</f>
        <v>--</v>
      </c>
      <c r="AG324" s="157" t="str" cm="1">
        <f t="array" ref="AG324">IF(D324="Electric","--",IF(D324="Gasoline",_xlfn._xlws.FILTER(GFCF[Fuel_NOX],(GFCF[MY]=E324)),""))</f>
        <v>--</v>
      </c>
      <c r="AH324" s="157">
        <f t="shared" si="93"/>
        <v>0</v>
      </c>
      <c r="AI324" s="158">
        <f t="shared" si="94"/>
        <v>0</v>
      </c>
      <c r="AJ324" s="158">
        <f t="shared" si="95"/>
        <v>0</v>
      </c>
      <c r="AK324" s="158" t="str">
        <f t="shared" si="96"/>
        <v>--</v>
      </c>
      <c r="AL324" s="158" t="str">
        <f t="shared" si="97"/>
        <v>--</v>
      </c>
      <c r="AM324" s="158" t="str">
        <f t="shared" si="98"/>
        <v>--</v>
      </c>
      <c r="AN324" s="158" t="str">
        <f t="shared" si="99"/>
        <v>--</v>
      </c>
      <c r="AO324" s="158" t="str">
        <f t="shared" si="100"/>
        <v>--</v>
      </c>
      <c r="AP324" s="157"/>
      <c r="AS324" s="44"/>
    </row>
    <row r="325" spans="1:45" s="47" customFormat="1" x14ac:dyDescent="0.35">
      <c r="A325" s="157">
        <v>324</v>
      </c>
      <c r="B325" s="157" t="s">
        <v>257</v>
      </c>
      <c r="C325" s="157" t="s">
        <v>205</v>
      </c>
      <c r="D325" s="157" t="s">
        <v>49</v>
      </c>
      <c r="E325" s="157">
        <v>2016</v>
      </c>
      <c r="F325" s="157">
        <v>101</v>
      </c>
      <c r="G325" s="157">
        <v>1137.9951923076924</v>
      </c>
      <c r="H325" s="157"/>
      <c r="I325" s="157">
        <f t="shared" si="85"/>
        <v>175</v>
      </c>
      <c r="J325" s="157" t="str">
        <f>IF(D325="Electric","--",IF(D325="Diesel",VLOOKUP(C325,[2]ORDLF!A:B,2,FALSE),""))</f>
        <v>--</v>
      </c>
      <c r="K325" s="157" t="str">
        <f>IF(D325="Electric","--",IF(D325="Gasoline",VLOOKUP(C325,LSILF!A:C,3,FALSE),""))</f>
        <v>--</v>
      </c>
      <c r="L325" s="158">
        <f t="shared" si="84"/>
        <v>0</v>
      </c>
      <c r="M325" s="157" t="str" cm="1">
        <f t="array" ref="M325">IF(D325="Electric","--",IF(D325="Diesel",_xlfn._xlws.FILTER(DIESCH[CH Cap],(DIESCH[HP Bin]=I325)),""))</f>
        <v>--</v>
      </c>
      <c r="N325" s="157" t="str" cm="1">
        <f t="array" ref="N325">IF(D325="Electric","--",IF(D325="Gasoline",_xlfn._xlws.FILTER(LSICH[CH Cap],(LSICH[Fuel Type]=D325)*(LSICH[MY]=E325)),""))</f>
        <v>--</v>
      </c>
      <c r="O325" s="157">
        <f t="shared" si="86"/>
        <v>0</v>
      </c>
      <c r="P325" s="157">
        <f t="shared" si="87"/>
        <v>1137.9951923076924</v>
      </c>
      <c r="Q325" s="157" t="str" cm="1">
        <f t="array" ref="Q325">IF(D325="Electric","--",IF(D325="Diesel",_xlfn._xlws.FILTER(ORDEF[HC-ZH (g/hp-hr)],(ORDEF[HP]=I325)*(ORDEF[Model_Year]=E325)),""))</f>
        <v>--</v>
      </c>
      <c r="R325" s="157" t="str" cm="1">
        <f t="array" ref="R325">IF(D325="Electric","--",IF(D325="Gasoline",_xlfn._xlws.FILTER(LSIEF[HC-ZH (g/hp-hr)],(LSIEF[Fuel]=D325)*(LSIEF[HP Bin]=I325)*(LSIEF[Model Year]=E325)),""))</f>
        <v>--</v>
      </c>
      <c r="S325" s="158">
        <f t="shared" si="88"/>
        <v>0</v>
      </c>
      <c r="T325" s="159" t="str" cm="1">
        <f t="array" ref="T325">IF(D325="Electric","--",IF(D325="Diesel",_xlfn._xlws.FILTER(ORDEF[HCDR],(ORDEF[HP]=I325)*(ORDEF[Model_Year]=E325),),""))</f>
        <v>--</v>
      </c>
      <c r="U325" s="159" t="str" cm="1">
        <f t="array" ref="U325">IF(D325="Electric","--",IF(D325="Gasoline",_xlfn._xlws.FILTER(LSIEF[HC DR],(LSIEF[Fuel]=D325)*(LSIEF[HP Bin]=I325)*(LSIEF[Model Year]=E325)),""))</f>
        <v>--</v>
      </c>
      <c r="V325" s="159">
        <f t="shared" si="89"/>
        <v>0</v>
      </c>
      <c r="W325" s="158" t="str" cm="1">
        <f t="array" ref="W325">IF(D325="Electric","--",IF(D325="Diesel",_xlfn._xlws.FILTER(ORDEF[NOXzh],(ORDEF[HP]=I325)*(ORDEF[Model_Year]=E325)),""))</f>
        <v>--</v>
      </c>
      <c r="X325" s="158" t="str" cm="1">
        <f t="array" ref="X325">IF(D325="Electric","--",IF(D325="Gasoline",_xlfn._xlws.FILTER(LSIEF[NOX-ZH (g/hp-hr)],(LSIEF[Fuel]=D325)*(LSIEF[HP Bin]=I325)*(LSIEF[Model Year]=E325)),""))</f>
        <v>--</v>
      </c>
      <c r="Y325" s="158">
        <f t="shared" si="90"/>
        <v>0</v>
      </c>
      <c r="Z325" s="159" t="str" cm="1">
        <f t="array" ref="Z325">IF(D325="Electric","--",IF(D325="Diesel",_xlfn._xlws.FILTER(ORDEF[NOXdr],(ORDEF[HP]=I325)*(ORDEF[Model_Year]=E325)),""))</f>
        <v>--</v>
      </c>
      <c r="AA325" s="159" t="str" cm="1">
        <f t="array" ref="AA325">IF(E325="Electric","--",IF(D325="Gasoline",_xlfn._xlws.FILTER(LSIEF[NOX DR],(LSIEF[Fuel]=D325)*(LSIEF[HP Bin]=I325)*(LSIEF[Model Year]=E325)),""))</f>
        <v/>
      </c>
      <c r="AB325" s="159">
        <f t="shared" si="91"/>
        <v>0</v>
      </c>
      <c r="AC325" s="158" t="str" cm="1">
        <f t="array" ref="AC325">IF(D325="Electric","--",IF(D325="Diesel",_xlfn._xlws.FILTER(DFCF[Fuel_HC],(DFCF[MY]=E325)),""))</f>
        <v>--</v>
      </c>
      <c r="AD325" s="158" t="str" cm="1">
        <f t="array" ref="AD325">IF(D325="Electric","--",IF(D325="Gasoline",_xlfn._xlws.FILTER(GFCF[Fuel_HC],(GFCF[MY]=E325)),""))</f>
        <v>--</v>
      </c>
      <c r="AE325" s="158">
        <f t="shared" si="92"/>
        <v>0</v>
      </c>
      <c r="AF325" s="157" t="str" cm="1">
        <f t="array" ref="AF325">IF(D325="Electric","--",IF(D325="Diesel",_xlfn._xlws.FILTER(DFCF[Fuel_NOX],(DFCF[MY]=E325)),""))</f>
        <v>--</v>
      </c>
      <c r="AG325" s="157" t="str" cm="1">
        <f t="array" ref="AG325">IF(D325="Electric","--",IF(D325="Gasoline",_xlfn._xlws.FILTER(GFCF[Fuel_NOX],(GFCF[MY]=E325)),""))</f>
        <v>--</v>
      </c>
      <c r="AH325" s="157">
        <f t="shared" si="93"/>
        <v>0</v>
      </c>
      <c r="AI325" s="158">
        <f t="shared" si="94"/>
        <v>0</v>
      </c>
      <c r="AJ325" s="158">
        <f t="shared" si="95"/>
        <v>0</v>
      </c>
      <c r="AK325" s="158" t="str">
        <f t="shared" si="96"/>
        <v>--</v>
      </c>
      <c r="AL325" s="158" t="str">
        <f t="shared" si="97"/>
        <v>--</v>
      </c>
      <c r="AM325" s="158" t="str">
        <f t="shared" si="98"/>
        <v>--</v>
      </c>
      <c r="AN325" s="158" t="str">
        <f t="shared" si="99"/>
        <v>--</v>
      </c>
      <c r="AO325" s="158" t="str">
        <f t="shared" si="100"/>
        <v>--</v>
      </c>
      <c r="AP325" s="157"/>
      <c r="AS325" s="44"/>
    </row>
    <row r="326" spans="1:45" s="47" customFormat="1" x14ac:dyDescent="0.35">
      <c r="A326" s="157">
        <v>325</v>
      </c>
      <c r="B326" s="157" t="s">
        <v>258</v>
      </c>
      <c r="C326" s="157" t="s">
        <v>205</v>
      </c>
      <c r="D326" s="157" t="s">
        <v>49</v>
      </c>
      <c r="E326" s="157">
        <v>2016</v>
      </c>
      <c r="F326" s="157">
        <v>101</v>
      </c>
      <c r="G326" s="157">
        <v>1137.9951923076924</v>
      </c>
      <c r="H326" s="157"/>
      <c r="I326" s="157">
        <f t="shared" si="85"/>
        <v>175</v>
      </c>
      <c r="J326" s="157" t="str">
        <f>IF(D326="Electric","--",IF(D326="Diesel",VLOOKUP(C326,[2]ORDLF!A:B,2,FALSE),""))</f>
        <v>--</v>
      </c>
      <c r="K326" s="157" t="str">
        <f>IF(D326="Electric","--",IF(D326="Gasoline",VLOOKUP(C326,LSILF!A:C,3,FALSE),""))</f>
        <v>--</v>
      </c>
      <c r="L326" s="158">
        <f t="shared" si="84"/>
        <v>0</v>
      </c>
      <c r="M326" s="157" t="str" cm="1">
        <f t="array" ref="M326">IF(D326="Electric","--",IF(D326="Diesel",_xlfn._xlws.FILTER(DIESCH[CH Cap],(DIESCH[HP Bin]=I326)),""))</f>
        <v>--</v>
      </c>
      <c r="N326" s="157" t="str" cm="1">
        <f t="array" ref="N326">IF(D326="Electric","--",IF(D326="Gasoline",_xlfn._xlws.FILTER(LSICH[CH Cap],(LSICH[Fuel Type]=D326)*(LSICH[MY]=E326)),""))</f>
        <v>--</v>
      </c>
      <c r="O326" s="157">
        <f t="shared" si="86"/>
        <v>0</v>
      </c>
      <c r="P326" s="157">
        <f t="shared" si="87"/>
        <v>1137.9951923076924</v>
      </c>
      <c r="Q326" s="157" t="str" cm="1">
        <f t="array" ref="Q326">IF(D326="Electric","--",IF(D326="Diesel",_xlfn._xlws.FILTER(ORDEF[HC-ZH (g/hp-hr)],(ORDEF[HP]=I326)*(ORDEF[Model_Year]=E326)),""))</f>
        <v>--</v>
      </c>
      <c r="R326" s="157" t="str" cm="1">
        <f t="array" ref="R326">IF(D326="Electric","--",IF(D326="Gasoline",_xlfn._xlws.FILTER(LSIEF[HC-ZH (g/hp-hr)],(LSIEF[Fuel]=D326)*(LSIEF[HP Bin]=I326)*(LSIEF[Model Year]=E326)),""))</f>
        <v>--</v>
      </c>
      <c r="S326" s="158">
        <f t="shared" si="88"/>
        <v>0</v>
      </c>
      <c r="T326" s="159" t="str" cm="1">
        <f t="array" ref="T326">IF(D326="Electric","--",IF(D326="Diesel",_xlfn._xlws.FILTER(ORDEF[HCDR],(ORDEF[HP]=I326)*(ORDEF[Model_Year]=E326),),""))</f>
        <v>--</v>
      </c>
      <c r="U326" s="159" t="str" cm="1">
        <f t="array" ref="U326">IF(D326="Electric","--",IF(D326="Gasoline",_xlfn._xlws.FILTER(LSIEF[HC DR],(LSIEF[Fuel]=D326)*(LSIEF[HP Bin]=I326)*(LSIEF[Model Year]=E326)),""))</f>
        <v>--</v>
      </c>
      <c r="V326" s="159">
        <f t="shared" si="89"/>
        <v>0</v>
      </c>
      <c r="W326" s="158" t="str" cm="1">
        <f t="array" ref="W326">IF(D326="Electric","--",IF(D326="Diesel",_xlfn._xlws.FILTER(ORDEF[NOXzh],(ORDEF[HP]=I326)*(ORDEF[Model_Year]=E326)),""))</f>
        <v>--</v>
      </c>
      <c r="X326" s="158" t="str" cm="1">
        <f t="array" ref="X326">IF(D326="Electric","--",IF(D326="Gasoline",_xlfn._xlws.FILTER(LSIEF[NOX-ZH (g/hp-hr)],(LSIEF[Fuel]=D326)*(LSIEF[HP Bin]=I326)*(LSIEF[Model Year]=E326)),""))</f>
        <v>--</v>
      </c>
      <c r="Y326" s="158">
        <f t="shared" si="90"/>
        <v>0</v>
      </c>
      <c r="Z326" s="159" t="str" cm="1">
        <f t="array" ref="Z326">IF(D326="Electric","--",IF(D326="Diesel",_xlfn._xlws.FILTER(ORDEF[NOXdr],(ORDEF[HP]=I326)*(ORDEF[Model_Year]=E326)),""))</f>
        <v>--</v>
      </c>
      <c r="AA326" s="159" t="str" cm="1">
        <f t="array" ref="AA326">IF(E326="Electric","--",IF(D326="Gasoline",_xlfn._xlws.FILTER(LSIEF[NOX DR],(LSIEF[Fuel]=D326)*(LSIEF[HP Bin]=I326)*(LSIEF[Model Year]=E326)),""))</f>
        <v/>
      </c>
      <c r="AB326" s="159">
        <f t="shared" si="91"/>
        <v>0</v>
      </c>
      <c r="AC326" s="158" t="str" cm="1">
        <f t="array" ref="AC326">IF(D326="Electric","--",IF(D326="Diesel",_xlfn._xlws.FILTER(DFCF[Fuel_HC],(DFCF[MY]=E326)),""))</f>
        <v>--</v>
      </c>
      <c r="AD326" s="158" t="str" cm="1">
        <f t="array" ref="AD326">IF(D326="Electric","--",IF(D326="Gasoline",_xlfn._xlws.FILTER(GFCF[Fuel_HC],(GFCF[MY]=E326)),""))</f>
        <v>--</v>
      </c>
      <c r="AE326" s="158">
        <f t="shared" si="92"/>
        <v>0</v>
      </c>
      <c r="AF326" s="157" t="str" cm="1">
        <f t="array" ref="AF326">IF(D326="Electric","--",IF(D326="Diesel",_xlfn._xlws.FILTER(DFCF[Fuel_NOX],(DFCF[MY]=E326)),""))</f>
        <v>--</v>
      </c>
      <c r="AG326" s="157" t="str" cm="1">
        <f t="array" ref="AG326">IF(D326="Electric","--",IF(D326="Gasoline",_xlfn._xlws.FILTER(GFCF[Fuel_NOX],(GFCF[MY]=E326)),""))</f>
        <v>--</v>
      </c>
      <c r="AH326" s="157">
        <f t="shared" si="93"/>
        <v>0</v>
      </c>
      <c r="AI326" s="158">
        <f t="shared" si="94"/>
        <v>0</v>
      </c>
      <c r="AJ326" s="158">
        <f t="shared" si="95"/>
        <v>0</v>
      </c>
      <c r="AK326" s="158" t="str">
        <f t="shared" si="96"/>
        <v>--</v>
      </c>
      <c r="AL326" s="158" t="str">
        <f t="shared" si="97"/>
        <v>--</v>
      </c>
      <c r="AM326" s="158" t="str">
        <f t="shared" si="98"/>
        <v>--</v>
      </c>
      <c r="AN326" s="158" t="str">
        <f t="shared" si="99"/>
        <v>--</v>
      </c>
      <c r="AO326" s="158" t="str">
        <f t="shared" si="100"/>
        <v>--</v>
      </c>
      <c r="AP326" s="157"/>
      <c r="AS326" s="44"/>
    </row>
    <row r="327" spans="1:45" s="47" customFormat="1" x14ac:dyDescent="0.35">
      <c r="A327" s="157">
        <v>326</v>
      </c>
      <c r="B327" s="157" t="s">
        <v>259</v>
      </c>
      <c r="C327" s="157" t="s">
        <v>205</v>
      </c>
      <c r="D327" s="157" t="s">
        <v>49</v>
      </c>
      <c r="E327" s="157">
        <v>2016</v>
      </c>
      <c r="F327" s="157">
        <v>101</v>
      </c>
      <c r="G327" s="157">
        <v>1137.9951923076924</v>
      </c>
      <c r="H327" s="157"/>
      <c r="I327" s="157">
        <f t="shared" si="85"/>
        <v>175</v>
      </c>
      <c r="J327" s="157" t="str">
        <f>IF(D327="Electric","--",IF(D327="Diesel",VLOOKUP(C327,[2]ORDLF!A:B,2,FALSE),""))</f>
        <v>--</v>
      </c>
      <c r="K327" s="157" t="str">
        <f>IF(D327="Electric","--",IF(D327="Gasoline",VLOOKUP(C327,LSILF!A:C,3,FALSE),""))</f>
        <v>--</v>
      </c>
      <c r="L327" s="158">
        <f t="shared" si="84"/>
        <v>0</v>
      </c>
      <c r="M327" s="157" t="str" cm="1">
        <f t="array" ref="M327">IF(D327="Electric","--",IF(D327="Diesel",_xlfn._xlws.FILTER(DIESCH[CH Cap],(DIESCH[HP Bin]=I327)),""))</f>
        <v>--</v>
      </c>
      <c r="N327" s="157" t="str" cm="1">
        <f t="array" ref="N327">IF(D327="Electric","--",IF(D327="Gasoline",_xlfn._xlws.FILTER(LSICH[CH Cap],(LSICH[Fuel Type]=D327)*(LSICH[MY]=E327)),""))</f>
        <v>--</v>
      </c>
      <c r="O327" s="157">
        <f t="shared" si="86"/>
        <v>0</v>
      </c>
      <c r="P327" s="157">
        <f t="shared" si="87"/>
        <v>1137.9951923076924</v>
      </c>
      <c r="Q327" s="157" t="str" cm="1">
        <f t="array" ref="Q327">IF(D327="Electric","--",IF(D327="Diesel",_xlfn._xlws.FILTER(ORDEF[HC-ZH (g/hp-hr)],(ORDEF[HP]=I327)*(ORDEF[Model_Year]=E327)),""))</f>
        <v>--</v>
      </c>
      <c r="R327" s="157" t="str" cm="1">
        <f t="array" ref="R327">IF(D327="Electric","--",IF(D327="Gasoline",_xlfn._xlws.FILTER(LSIEF[HC-ZH (g/hp-hr)],(LSIEF[Fuel]=D327)*(LSIEF[HP Bin]=I327)*(LSIEF[Model Year]=E327)),""))</f>
        <v>--</v>
      </c>
      <c r="S327" s="158">
        <f t="shared" si="88"/>
        <v>0</v>
      </c>
      <c r="T327" s="159" t="str" cm="1">
        <f t="array" ref="T327">IF(D327="Electric","--",IF(D327="Diesel",_xlfn._xlws.FILTER(ORDEF[HCDR],(ORDEF[HP]=I327)*(ORDEF[Model_Year]=E327),),""))</f>
        <v>--</v>
      </c>
      <c r="U327" s="159" t="str" cm="1">
        <f t="array" ref="U327">IF(D327="Electric","--",IF(D327="Gasoline",_xlfn._xlws.FILTER(LSIEF[HC DR],(LSIEF[Fuel]=D327)*(LSIEF[HP Bin]=I327)*(LSIEF[Model Year]=E327)),""))</f>
        <v>--</v>
      </c>
      <c r="V327" s="159">
        <f t="shared" si="89"/>
        <v>0</v>
      </c>
      <c r="W327" s="158" t="str" cm="1">
        <f t="array" ref="W327">IF(D327="Electric","--",IF(D327="Diesel",_xlfn._xlws.FILTER(ORDEF[NOXzh],(ORDEF[HP]=I327)*(ORDEF[Model_Year]=E327)),""))</f>
        <v>--</v>
      </c>
      <c r="X327" s="158" t="str" cm="1">
        <f t="array" ref="X327">IF(D327="Electric","--",IF(D327="Gasoline",_xlfn._xlws.FILTER(LSIEF[NOX-ZH (g/hp-hr)],(LSIEF[Fuel]=D327)*(LSIEF[HP Bin]=I327)*(LSIEF[Model Year]=E327)),""))</f>
        <v>--</v>
      </c>
      <c r="Y327" s="158">
        <f t="shared" si="90"/>
        <v>0</v>
      </c>
      <c r="Z327" s="159" t="str" cm="1">
        <f t="array" ref="Z327">IF(D327="Electric","--",IF(D327="Diesel",_xlfn._xlws.FILTER(ORDEF[NOXdr],(ORDEF[HP]=I327)*(ORDEF[Model_Year]=E327)),""))</f>
        <v>--</v>
      </c>
      <c r="AA327" s="159" t="str" cm="1">
        <f t="array" ref="AA327">IF(E327="Electric","--",IF(D327="Gasoline",_xlfn._xlws.FILTER(LSIEF[NOX DR],(LSIEF[Fuel]=D327)*(LSIEF[HP Bin]=I327)*(LSIEF[Model Year]=E327)),""))</f>
        <v/>
      </c>
      <c r="AB327" s="159">
        <f t="shared" si="91"/>
        <v>0</v>
      </c>
      <c r="AC327" s="158" t="str" cm="1">
        <f t="array" ref="AC327">IF(D327="Electric","--",IF(D327="Diesel",_xlfn._xlws.FILTER(DFCF[Fuel_HC],(DFCF[MY]=E327)),""))</f>
        <v>--</v>
      </c>
      <c r="AD327" s="158" t="str" cm="1">
        <f t="array" ref="AD327">IF(D327="Electric","--",IF(D327="Gasoline",_xlfn._xlws.FILTER(GFCF[Fuel_HC],(GFCF[MY]=E327)),""))</f>
        <v>--</v>
      </c>
      <c r="AE327" s="158">
        <f t="shared" si="92"/>
        <v>0</v>
      </c>
      <c r="AF327" s="157" t="str" cm="1">
        <f t="array" ref="AF327">IF(D327="Electric","--",IF(D327="Diesel",_xlfn._xlws.FILTER(DFCF[Fuel_NOX],(DFCF[MY]=E327)),""))</f>
        <v>--</v>
      </c>
      <c r="AG327" s="157" t="str" cm="1">
        <f t="array" ref="AG327">IF(D327="Electric","--",IF(D327="Gasoline",_xlfn._xlws.FILTER(GFCF[Fuel_NOX],(GFCF[MY]=E327)),""))</f>
        <v>--</v>
      </c>
      <c r="AH327" s="157">
        <f t="shared" si="93"/>
        <v>0</v>
      </c>
      <c r="AI327" s="158">
        <f t="shared" si="94"/>
        <v>0</v>
      </c>
      <c r="AJ327" s="158">
        <f t="shared" si="95"/>
        <v>0</v>
      </c>
      <c r="AK327" s="158" t="str">
        <f t="shared" si="96"/>
        <v>--</v>
      </c>
      <c r="AL327" s="158" t="str">
        <f t="shared" si="97"/>
        <v>--</v>
      </c>
      <c r="AM327" s="158" t="str">
        <f t="shared" si="98"/>
        <v>--</v>
      </c>
      <c r="AN327" s="158" t="str">
        <f t="shared" si="99"/>
        <v>--</v>
      </c>
      <c r="AO327" s="158" t="str">
        <f t="shared" si="100"/>
        <v>--</v>
      </c>
      <c r="AP327" s="157"/>
      <c r="AS327" s="44"/>
    </row>
    <row r="328" spans="1:45" s="47" customFormat="1" x14ac:dyDescent="0.35">
      <c r="A328" s="157">
        <v>327</v>
      </c>
      <c r="B328" s="157" t="s">
        <v>260</v>
      </c>
      <c r="C328" s="157" t="s">
        <v>205</v>
      </c>
      <c r="D328" s="157" t="s">
        <v>49</v>
      </c>
      <c r="E328" s="157">
        <v>2016</v>
      </c>
      <c r="F328" s="157">
        <v>101</v>
      </c>
      <c r="G328" s="157">
        <v>1137.9951923076924</v>
      </c>
      <c r="H328" s="157"/>
      <c r="I328" s="157">
        <f t="shared" si="85"/>
        <v>175</v>
      </c>
      <c r="J328" s="157" t="str">
        <f>IF(D328="Electric","--",IF(D328="Diesel",VLOOKUP(C328,[2]ORDLF!A:B,2,FALSE),""))</f>
        <v>--</v>
      </c>
      <c r="K328" s="157" t="str">
        <f>IF(D328="Electric","--",IF(D328="Gasoline",VLOOKUP(C328,LSILF!A:C,3,FALSE),""))</f>
        <v>--</v>
      </c>
      <c r="L328" s="158">
        <f t="shared" si="84"/>
        <v>0</v>
      </c>
      <c r="M328" s="157" t="str" cm="1">
        <f t="array" ref="M328">IF(D328="Electric","--",IF(D328="Diesel",_xlfn._xlws.FILTER(DIESCH[CH Cap],(DIESCH[HP Bin]=I328)),""))</f>
        <v>--</v>
      </c>
      <c r="N328" s="157" t="str" cm="1">
        <f t="array" ref="N328">IF(D328="Electric","--",IF(D328="Gasoline",_xlfn._xlws.FILTER(LSICH[CH Cap],(LSICH[Fuel Type]=D328)*(LSICH[MY]=E328)),""))</f>
        <v>--</v>
      </c>
      <c r="O328" s="157">
        <f t="shared" si="86"/>
        <v>0</v>
      </c>
      <c r="P328" s="157">
        <f t="shared" si="87"/>
        <v>1137.9951923076924</v>
      </c>
      <c r="Q328" s="157" t="str" cm="1">
        <f t="array" ref="Q328">IF(D328="Electric","--",IF(D328="Diesel",_xlfn._xlws.FILTER(ORDEF[HC-ZH (g/hp-hr)],(ORDEF[HP]=I328)*(ORDEF[Model_Year]=E328)),""))</f>
        <v>--</v>
      </c>
      <c r="R328" s="157" t="str" cm="1">
        <f t="array" ref="R328">IF(D328="Electric","--",IF(D328="Gasoline",_xlfn._xlws.FILTER(LSIEF[HC-ZH (g/hp-hr)],(LSIEF[Fuel]=D328)*(LSIEF[HP Bin]=I328)*(LSIEF[Model Year]=E328)),""))</f>
        <v>--</v>
      </c>
      <c r="S328" s="158">
        <f t="shared" si="88"/>
        <v>0</v>
      </c>
      <c r="T328" s="159" t="str" cm="1">
        <f t="array" ref="T328">IF(D328="Electric","--",IF(D328="Diesel",_xlfn._xlws.FILTER(ORDEF[HCDR],(ORDEF[HP]=I328)*(ORDEF[Model_Year]=E328),),""))</f>
        <v>--</v>
      </c>
      <c r="U328" s="159" t="str" cm="1">
        <f t="array" ref="U328">IF(D328="Electric","--",IF(D328="Gasoline",_xlfn._xlws.FILTER(LSIEF[HC DR],(LSIEF[Fuel]=D328)*(LSIEF[HP Bin]=I328)*(LSIEF[Model Year]=E328)),""))</f>
        <v>--</v>
      </c>
      <c r="V328" s="159">
        <f t="shared" si="89"/>
        <v>0</v>
      </c>
      <c r="W328" s="158" t="str" cm="1">
        <f t="array" ref="W328">IF(D328="Electric","--",IF(D328="Diesel",_xlfn._xlws.FILTER(ORDEF[NOXzh],(ORDEF[HP]=I328)*(ORDEF[Model_Year]=E328)),""))</f>
        <v>--</v>
      </c>
      <c r="X328" s="158" t="str" cm="1">
        <f t="array" ref="X328">IF(D328="Electric","--",IF(D328="Gasoline",_xlfn._xlws.FILTER(LSIEF[NOX-ZH (g/hp-hr)],(LSIEF[Fuel]=D328)*(LSIEF[HP Bin]=I328)*(LSIEF[Model Year]=E328)),""))</f>
        <v>--</v>
      </c>
      <c r="Y328" s="158">
        <f t="shared" si="90"/>
        <v>0</v>
      </c>
      <c r="Z328" s="159" t="str" cm="1">
        <f t="array" ref="Z328">IF(D328="Electric","--",IF(D328="Diesel",_xlfn._xlws.FILTER(ORDEF[NOXdr],(ORDEF[HP]=I328)*(ORDEF[Model_Year]=E328)),""))</f>
        <v>--</v>
      </c>
      <c r="AA328" s="159" t="str" cm="1">
        <f t="array" ref="AA328">IF(E328="Electric","--",IF(D328="Gasoline",_xlfn._xlws.FILTER(LSIEF[NOX DR],(LSIEF[Fuel]=D328)*(LSIEF[HP Bin]=I328)*(LSIEF[Model Year]=E328)),""))</f>
        <v/>
      </c>
      <c r="AB328" s="159">
        <f t="shared" si="91"/>
        <v>0</v>
      </c>
      <c r="AC328" s="158" t="str" cm="1">
        <f t="array" ref="AC328">IF(D328="Electric","--",IF(D328="Diesel",_xlfn._xlws.FILTER(DFCF[Fuel_HC],(DFCF[MY]=E328)),""))</f>
        <v>--</v>
      </c>
      <c r="AD328" s="158" t="str" cm="1">
        <f t="array" ref="AD328">IF(D328="Electric","--",IF(D328="Gasoline",_xlfn._xlws.FILTER(GFCF[Fuel_HC],(GFCF[MY]=E328)),""))</f>
        <v>--</v>
      </c>
      <c r="AE328" s="158">
        <f t="shared" si="92"/>
        <v>0</v>
      </c>
      <c r="AF328" s="157" t="str" cm="1">
        <f t="array" ref="AF328">IF(D328="Electric","--",IF(D328="Diesel",_xlfn._xlws.FILTER(DFCF[Fuel_NOX],(DFCF[MY]=E328)),""))</f>
        <v>--</v>
      </c>
      <c r="AG328" s="157" t="str" cm="1">
        <f t="array" ref="AG328">IF(D328="Electric","--",IF(D328="Gasoline",_xlfn._xlws.FILTER(GFCF[Fuel_NOX],(GFCF[MY]=E328)),""))</f>
        <v>--</v>
      </c>
      <c r="AH328" s="157">
        <f t="shared" si="93"/>
        <v>0</v>
      </c>
      <c r="AI328" s="158">
        <f t="shared" si="94"/>
        <v>0</v>
      </c>
      <c r="AJ328" s="158">
        <f t="shared" si="95"/>
        <v>0</v>
      </c>
      <c r="AK328" s="158" t="str">
        <f t="shared" si="96"/>
        <v>--</v>
      </c>
      <c r="AL328" s="158" t="str">
        <f t="shared" si="97"/>
        <v>--</v>
      </c>
      <c r="AM328" s="158" t="str">
        <f t="shared" si="98"/>
        <v>--</v>
      </c>
      <c r="AN328" s="158" t="str">
        <f t="shared" si="99"/>
        <v>--</v>
      </c>
      <c r="AO328" s="158" t="str">
        <f t="shared" si="100"/>
        <v>--</v>
      </c>
      <c r="AP328" s="157"/>
      <c r="AS328" s="44"/>
    </row>
    <row r="329" spans="1:45" s="47" customFormat="1" x14ac:dyDescent="0.35">
      <c r="A329" s="157">
        <v>328</v>
      </c>
      <c r="B329" s="157" t="s">
        <v>261</v>
      </c>
      <c r="C329" s="157" t="s">
        <v>205</v>
      </c>
      <c r="D329" s="157" t="s">
        <v>49</v>
      </c>
      <c r="E329" s="157">
        <v>2016</v>
      </c>
      <c r="F329" s="157">
        <v>101</v>
      </c>
      <c r="G329" s="157">
        <v>1137.9951923076924</v>
      </c>
      <c r="H329" s="157"/>
      <c r="I329" s="157">
        <f t="shared" si="85"/>
        <v>175</v>
      </c>
      <c r="J329" s="157" t="str">
        <f>IF(D329="Electric","--",IF(D329="Diesel",VLOOKUP(C329,[2]ORDLF!A:B,2,FALSE),""))</f>
        <v>--</v>
      </c>
      <c r="K329" s="157" t="str">
        <f>IF(D329="Electric","--",IF(D329="Gasoline",VLOOKUP(C329,LSILF!A:C,3,FALSE),""))</f>
        <v>--</v>
      </c>
      <c r="L329" s="158">
        <f t="shared" si="84"/>
        <v>0</v>
      </c>
      <c r="M329" s="157" t="str" cm="1">
        <f t="array" ref="M329">IF(D329="Electric","--",IF(D329="Diesel",_xlfn._xlws.FILTER(DIESCH[CH Cap],(DIESCH[HP Bin]=I329)),""))</f>
        <v>--</v>
      </c>
      <c r="N329" s="157" t="str" cm="1">
        <f t="array" ref="N329">IF(D329="Electric","--",IF(D329="Gasoline",_xlfn._xlws.FILTER(LSICH[CH Cap],(LSICH[Fuel Type]=D329)*(LSICH[MY]=E329)),""))</f>
        <v>--</v>
      </c>
      <c r="O329" s="157">
        <f t="shared" si="86"/>
        <v>0</v>
      </c>
      <c r="P329" s="157">
        <f t="shared" si="87"/>
        <v>1137.9951923076924</v>
      </c>
      <c r="Q329" s="157" t="str" cm="1">
        <f t="array" ref="Q329">IF(D329="Electric","--",IF(D329="Diesel",_xlfn._xlws.FILTER(ORDEF[HC-ZH (g/hp-hr)],(ORDEF[HP]=I329)*(ORDEF[Model_Year]=E329)),""))</f>
        <v>--</v>
      </c>
      <c r="R329" s="157" t="str" cm="1">
        <f t="array" ref="R329">IF(D329="Electric","--",IF(D329="Gasoline",_xlfn._xlws.FILTER(LSIEF[HC-ZH (g/hp-hr)],(LSIEF[Fuel]=D329)*(LSIEF[HP Bin]=I329)*(LSIEF[Model Year]=E329)),""))</f>
        <v>--</v>
      </c>
      <c r="S329" s="158">
        <f t="shared" si="88"/>
        <v>0</v>
      </c>
      <c r="T329" s="159" t="str" cm="1">
        <f t="array" ref="T329">IF(D329="Electric","--",IF(D329="Diesel",_xlfn._xlws.FILTER(ORDEF[HCDR],(ORDEF[HP]=I329)*(ORDEF[Model_Year]=E329),),""))</f>
        <v>--</v>
      </c>
      <c r="U329" s="159" t="str" cm="1">
        <f t="array" ref="U329">IF(D329="Electric","--",IF(D329="Gasoline",_xlfn._xlws.FILTER(LSIEF[HC DR],(LSIEF[Fuel]=D329)*(LSIEF[HP Bin]=I329)*(LSIEF[Model Year]=E329)),""))</f>
        <v>--</v>
      </c>
      <c r="V329" s="159">
        <f t="shared" si="89"/>
        <v>0</v>
      </c>
      <c r="W329" s="158" t="str" cm="1">
        <f t="array" ref="W329">IF(D329="Electric","--",IF(D329="Diesel",_xlfn._xlws.FILTER(ORDEF[NOXzh],(ORDEF[HP]=I329)*(ORDEF[Model_Year]=E329)),""))</f>
        <v>--</v>
      </c>
      <c r="X329" s="158" t="str" cm="1">
        <f t="array" ref="X329">IF(D329="Electric","--",IF(D329="Gasoline",_xlfn._xlws.FILTER(LSIEF[NOX-ZH (g/hp-hr)],(LSIEF[Fuel]=D329)*(LSIEF[HP Bin]=I329)*(LSIEF[Model Year]=E329)),""))</f>
        <v>--</v>
      </c>
      <c r="Y329" s="158">
        <f t="shared" si="90"/>
        <v>0</v>
      </c>
      <c r="Z329" s="159" t="str" cm="1">
        <f t="array" ref="Z329">IF(D329="Electric","--",IF(D329="Diesel",_xlfn._xlws.FILTER(ORDEF[NOXdr],(ORDEF[HP]=I329)*(ORDEF[Model_Year]=E329)),""))</f>
        <v>--</v>
      </c>
      <c r="AA329" s="159" t="str" cm="1">
        <f t="array" ref="AA329">IF(E329="Electric","--",IF(D329="Gasoline",_xlfn._xlws.FILTER(LSIEF[NOX DR],(LSIEF[Fuel]=D329)*(LSIEF[HP Bin]=I329)*(LSIEF[Model Year]=E329)),""))</f>
        <v/>
      </c>
      <c r="AB329" s="159">
        <f t="shared" si="91"/>
        <v>0</v>
      </c>
      <c r="AC329" s="158" t="str" cm="1">
        <f t="array" ref="AC329">IF(D329="Electric","--",IF(D329="Diesel",_xlfn._xlws.FILTER(DFCF[Fuel_HC],(DFCF[MY]=E329)),""))</f>
        <v>--</v>
      </c>
      <c r="AD329" s="158" t="str" cm="1">
        <f t="array" ref="AD329">IF(D329="Electric","--",IF(D329="Gasoline",_xlfn._xlws.FILTER(GFCF[Fuel_HC],(GFCF[MY]=E329)),""))</f>
        <v>--</v>
      </c>
      <c r="AE329" s="158">
        <f t="shared" si="92"/>
        <v>0</v>
      </c>
      <c r="AF329" s="157" t="str" cm="1">
        <f t="array" ref="AF329">IF(D329="Electric","--",IF(D329="Diesel",_xlfn._xlws.FILTER(DFCF[Fuel_NOX],(DFCF[MY]=E329)),""))</f>
        <v>--</v>
      </c>
      <c r="AG329" s="157" t="str" cm="1">
        <f t="array" ref="AG329">IF(D329="Electric","--",IF(D329="Gasoline",_xlfn._xlws.FILTER(GFCF[Fuel_NOX],(GFCF[MY]=E329)),""))</f>
        <v>--</v>
      </c>
      <c r="AH329" s="157">
        <f t="shared" si="93"/>
        <v>0</v>
      </c>
      <c r="AI329" s="158">
        <f t="shared" si="94"/>
        <v>0</v>
      </c>
      <c r="AJ329" s="158">
        <f t="shared" si="95"/>
        <v>0</v>
      </c>
      <c r="AK329" s="158" t="str">
        <f t="shared" si="96"/>
        <v>--</v>
      </c>
      <c r="AL329" s="158" t="str">
        <f t="shared" si="97"/>
        <v>--</v>
      </c>
      <c r="AM329" s="158" t="str">
        <f t="shared" si="98"/>
        <v>--</v>
      </c>
      <c r="AN329" s="158" t="str">
        <f t="shared" si="99"/>
        <v>--</v>
      </c>
      <c r="AO329" s="158" t="str">
        <f t="shared" si="100"/>
        <v>--</v>
      </c>
      <c r="AP329" s="157"/>
      <c r="AS329" s="44"/>
    </row>
    <row r="330" spans="1:45" s="47" customFormat="1" x14ac:dyDescent="0.35">
      <c r="A330" s="157">
        <v>329</v>
      </c>
      <c r="B330" s="157">
        <v>7684</v>
      </c>
      <c r="C330" s="157" t="s">
        <v>205</v>
      </c>
      <c r="D330" s="157" t="s">
        <v>16</v>
      </c>
      <c r="E330" s="157">
        <v>1989</v>
      </c>
      <c r="F330" s="157">
        <v>80</v>
      </c>
      <c r="G330" s="157">
        <v>1137.9951923076924</v>
      </c>
      <c r="H330" s="157"/>
      <c r="I330" s="157">
        <f t="shared" si="85"/>
        <v>100</v>
      </c>
      <c r="J330" s="157" t="str">
        <f>IF(D330="Electric","--",IF(D330="Diesel",VLOOKUP(C330,[2]ORDLF!A:B,2,FALSE),""))</f>
        <v/>
      </c>
      <c r="K330" s="157">
        <f>IF(D330="Electric","--",IF(D330="Gasoline",VLOOKUP(C330,LSILF!A:C,3,FALSE),""))</f>
        <v>0.54</v>
      </c>
      <c r="L330" s="158">
        <f t="shared" si="84"/>
        <v>0.54</v>
      </c>
      <c r="M330" s="157" t="str" cm="1">
        <f t="array" ref="M330">IF(D330="Electric","--",IF(D330="Diesel",_xlfn._xlws.FILTER(DIESCH[CH Cap],(DIESCH[HP Bin]=I330)),""))</f>
        <v/>
      </c>
      <c r="N330" s="157" cm="1">
        <f t="array" ref="N330">IF(D330="Electric","--",IF(D330="Gasoline",_xlfn._xlws.FILTER(LSICH[CH Cap],(LSICH[Fuel Type]=D330)*(LSICH[MY]=E330)),""))</f>
        <v>7000</v>
      </c>
      <c r="O330" s="157">
        <f t="shared" si="86"/>
        <v>7000</v>
      </c>
      <c r="P330" s="157">
        <f t="shared" si="87"/>
        <v>31863.865384615387</v>
      </c>
      <c r="Q330" s="157" t="str" cm="1">
        <f t="array" ref="Q330">IF(D330="Electric","--",IF(D330="Diesel",_xlfn._xlws.FILTER(ORDEF[HC-ZH (g/hp-hr)],(ORDEF[HP]=I330)*(ORDEF[Model_Year]=E330)),""))</f>
        <v/>
      </c>
      <c r="R330" s="157" cm="1">
        <f t="array" ref="R330">IF(D330="Electric","--",IF(D330="Gasoline",_xlfn._xlws.FILTER(LSIEF[HC-ZH (g/hp-hr)],(LSIEF[Fuel]=D330)*(LSIEF[HP Bin]=I330)*(LSIEF[Model Year]=E330)),""))</f>
        <v>2.63</v>
      </c>
      <c r="S330" s="158">
        <f t="shared" si="88"/>
        <v>2.63</v>
      </c>
      <c r="T330" s="159" t="str" cm="1">
        <f t="array" ref="T330">IF(D330="Electric","--",IF(D330="Diesel",_xlfn._xlws.FILTER(ORDEF[HCDR],(ORDEF[HP]=I330)*(ORDEF[Model_Year]=E330),),""))</f>
        <v/>
      </c>
      <c r="U330" s="159" cm="1">
        <f t="array" ref="U330">IF(D330="Electric","--",IF(D330="Gasoline",_xlfn._xlws.FILTER(LSIEF[HC DR],(LSIEF[Fuel]=D330)*(LSIEF[HP Bin]=I330)*(LSIEF[Model Year]=E330)),""))</f>
        <v>2.8699999999999998E-4</v>
      </c>
      <c r="V330" s="159">
        <f t="shared" si="89"/>
        <v>2.8699999999999998E-4</v>
      </c>
      <c r="W330" s="158" t="str" cm="1">
        <f t="array" ref="W330">IF(D330="Electric","--",IF(D330="Diesel",_xlfn._xlws.FILTER(ORDEF[NOXzh],(ORDEF[HP]=I330)*(ORDEF[Model_Year]=E330)),""))</f>
        <v/>
      </c>
      <c r="X330" s="158" cm="1">
        <f t="array" ref="X330">IF(D330="Electric","--",IF(D330="Gasoline",_xlfn._xlws.FILTER(LSIEF[NOX-ZH (g/hp-hr)],(LSIEF[Fuel]=D330)*(LSIEF[HP Bin]=I330)*(LSIEF[Model Year]=E330)),""))</f>
        <v>11.84</v>
      </c>
      <c r="Y330" s="158">
        <f t="shared" si="90"/>
        <v>11.84</v>
      </c>
      <c r="Z330" s="159" t="str" cm="1">
        <f t="array" ref="Z330">IF(D330="Electric","--",IF(D330="Diesel",_xlfn._xlws.FILTER(ORDEF[NOXdr],(ORDEF[HP]=I330)*(ORDEF[Model_Year]=E330)),""))</f>
        <v/>
      </c>
      <c r="AA330" s="159" cm="1">
        <f t="array" ref="AA330">IF(E330="Electric","--",IF(D330="Gasoline",_xlfn._xlws.FILTER(LSIEF[NOX DR],(LSIEF[Fuel]=D330)*(LSIEF[HP Bin]=I330)*(LSIEF[Model Year]=E330)),""))</f>
        <v>6.0099999999999997E-5</v>
      </c>
      <c r="AB330" s="159">
        <f t="shared" si="91"/>
        <v>6.0099999999999997E-5</v>
      </c>
      <c r="AC330" s="158" t="str" cm="1">
        <f t="array" ref="AC330">IF(D330="Electric","--",IF(D330="Diesel",_xlfn._xlws.FILTER(DFCF[Fuel_HC],(DFCF[MY]=E330)),""))</f>
        <v/>
      </c>
      <c r="AD330" s="158" cm="1">
        <f t="array" ref="AD330">IF(D330="Electric","--",IF(D330="Gasoline",_xlfn._xlws.FILTER(GFCF[Fuel_HC],(GFCF[MY]=E330)),""))</f>
        <v>0.85</v>
      </c>
      <c r="AE330" s="158">
        <f t="shared" si="92"/>
        <v>0.85</v>
      </c>
      <c r="AF330" s="157" t="str" cm="1">
        <f t="array" ref="AF330">IF(D330="Electric","--",IF(D330="Diesel",_xlfn._xlws.FILTER(DFCF[Fuel_NOX],(DFCF[MY]=E330)),""))</f>
        <v/>
      </c>
      <c r="AG330" s="157" cm="1">
        <f t="array" ref="AG330">IF(D330="Electric","--",IF(D330="Gasoline",_xlfn._xlws.FILTER(GFCF[Fuel_NOX],(GFCF[MY]=E330)),""))</f>
        <v>0.86699999999999999</v>
      </c>
      <c r="AH330" s="157">
        <f t="shared" si="93"/>
        <v>0.86699999999999999</v>
      </c>
      <c r="AI330" s="158">
        <f t="shared" si="94"/>
        <v>3.9431499999999993</v>
      </c>
      <c r="AJ330" s="158">
        <f t="shared" si="95"/>
        <v>10.630026900000001</v>
      </c>
      <c r="AK330" s="158">
        <f t="shared" si="96"/>
        <v>427.36773565674599</v>
      </c>
      <c r="AL330" s="158">
        <f t="shared" si="97"/>
        <v>1152.1069516055184</v>
      </c>
      <c r="AM330" s="158">
        <f t="shared" si="98"/>
        <v>0.21368386782837301</v>
      </c>
      <c r="AN330" s="158">
        <f t="shared" si="99"/>
        <v>0.57605347580275923</v>
      </c>
      <c r="AO330" s="158">
        <f t="shared" si="100"/>
        <v>0.19654642162853747</v>
      </c>
      <c r="AP330" s="157"/>
      <c r="AS330" s="44"/>
    </row>
    <row r="331" spans="1:45" s="47" customFormat="1" x14ac:dyDescent="0.35">
      <c r="A331" s="157">
        <v>330</v>
      </c>
      <c r="B331" s="157">
        <v>7686</v>
      </c>
      <c r="C331" s="157" t="s">
        <v>205</v>
      </c>
      <c r="D331" s="157" t="s">
        <v>16</v>
      </c>
      <c r="E331" s="157">
        <v>1989</v>
      </c>
      <c r="F331" s="157">
        <v>80</v>
      </c>
      <c r="G331" s="157">
        <v>1137.9951923076924</v>
      </c>
      <c r="H331" s="157"/>
      <c r="I331" s="157">
        <f t="shared" si="85"/>
        <v>100</v>
      </c>
      <c r="J331" s="157" t="str">
        <f>IF(D331="Electric","--",IF(D331="Diesel",VLOOKUP(C331,[2]ORDLF!A:B,2,FALSE),""))</f>
        <v/>
      </c>
      <c r="K331" s="157">
        <f>IF(D331="Electric","--",IF(D331="Gasoline",VLOOKUP(C331,LSILF!A:C,3,FALSE),""))</f>
        <v>0.54</v>
      </c>
      <c r="L331" s="158">
        <f t="shared" si="84"/>
        <v>0.54</v>
      </c>
      <c r="M331" s="157" t="str" cm="1">
        <f t="array" ref="M331">IF(D331="Electric","--",IF(D331="Diesel",_xlfn._xlws.FILTER(DIESCH[CH Cap],(DIESCH[HP Bin]=I331)),""))</f>
        <v/>
      </c>
      <c r="N331" s="157" cm="1">
        <f t="array" ref="N331">IF(D331="Electric","--",IF(D331="Gasoline",_xlfn._xlws.FILTER(LSICH[CH Cap],(LSICH[Fuel Type]=D331)*(LSICH[MY]=E331)),""))</f>
        <v>7000</v>
      </c>
      <c r="O331" s="157">
        <f t="shared" si="86"/>
        <v>7000</v>
      </c>
      <c r="P331" s="157">
        <f t="shared" si="87"/>
        <v>31863.865384615387</v>
      </c>
      <c r="Q331" s="157" t="str" cm="1">
        <f t="array" ref="Q331">IF(D331="Electric","--",IF(D331="Diesel",_xlfn._xlws.FILTER(ORDEF[HC-ZH (g/hp-hr)],(ORDEF[HP]=I331)*(ORDEF[Model_Year]=E331)),""))</f>
        <v/>
      </c>
      <c r="R331" s="157" cm="1">
        <f t="array" ref="R331">IF(D331="Electric","--",IF(D331="Gasoline",_xlfn._xlws.FILTER(LSIEF[HC-ZH (g/hp-hr)],(LSIEF[Fuel]=D331)*(LSIEF[HP Bin]=I331)*(LSIEF[Model Year]=E331)),""))</f>
        <v>2.63</v>
      </c>
      <c r="S331" s="158">
        <f t="shared" si="88"/>
        <v>2.63</v>
      </c>
      <c r="T331" s="159" t="str" cm="1">
        <f t="array" ref="T331">IF(D331="Electric","--",IF(D331="Diesel",_xlfn._xlws.FILTER(ORDEF[HCDR],(ORDEF[HP]=I331)*(ORDEF[Model_Year]=E331),),""))</f>
        <v/>
      </c>
      <c r="U331" s="159" cm="1">
        <f t="array" ref="U331">IF(D331="Electric","--",IF(D331="Gasoline",_xlfn._xlws.FILTER(LSIEF[HC DR],(LSIEF[Fuel]=D331)*(LSIEF[HP Bin]=I331)*(LSIEF[Model Year]=E331)),""))</f>
        <v>2.8699999999999998E-4</v>
      </c>
      <c r="V331" s="159">
        <f t="shared" si="89"/>
        <v>2.8699999999999998E-4</v>
      </c>
      <c r="W331" s="158" t="str" cm="1">
        <f t="array" ref="W331">IF(D331="Electric","--",IF(D331="Diesel",_xlfn._xlws.FILTER(ORDEF[NOXzh],(ORDEF[HP]=I331)*(ORDEF[Model_Year]=E331)),""))</f>
        <v/>
      </c>
      <c r="X331" s="158" cm="1">
        <f t="array" ref="X331">IF(D331="Electric","--",IF(D331="Gasoline",_xlfn._xlws.FILTER(LSIEF[NOX-ZH (g/hp-hr)],(LSIEF[Fuel]=D331)*(LSIEF[HP Bin]=I331)*(LSIEF[Model Year]=E331)),""))</f>
        <v>11.84</v>
      </c>
      <c r="Y331" s="158">
        <f t="shared" si="90"/>
        <v>11.84</v>
      </c>
      <c r="Z331" s="159" t="str" cm="1">
        <f t="array" ref="Z331">IF(D331="Electric","--",IF(D331="Diesel",_xlfn._xlws.FILTER(ORDEF[NOXdr],(ORDEF[HP]=I331)*(ORDEF[Model_Year]=E331)),""))</f>
        <v/>
      </c>
      <c r="AA331" s="159" cm="1">
        <f t="array" ref="AA331">IF(E331="Electric","--",IF(D331="Gasoline",_xlfn._xlws.FILTER(LSIEF[NOX DR],(LSIEF[Fuel]=D331)*(LSIEF[HP Bin]=I331)*(LSIEF[Model Year]=E331)),""))</f>
        <v>6.0099999999999997E-5</v>
      </c>
      <c r="AB331" s="159">
        <f t="shared" si="91"/>
        <v>6.0099999999999997E-5</v>
      </c>
      <c r="AC331" s="158" t="str" cm="1">
        <f t="array" ref="AC331">IF(D331="Electric","--",IF(D331="Diesel",_xlfn._xlws.FILTER(DFCF[Fuel_HC],(DFCF[MY]=E331)),""))</f>
        <v/>
      </c>
      <c r="AD331" s="158" cm="1">
        <f t="array" ref="AD331">IF(D331="Electric","--",IF(D331="Gasoline",_xlfn._xlws.FILTER(GFCF[Fuel_HC],(GFCF[MY]=E331)),""))</f>
        <v>0.85</v>
      </c>
      <c r="AE331" s="158">
        <f t="shared" si="92"/>
        <v>0.85</v>
      </c>
      <c r="AF331" s="157" t="str" cm="1">
        <f t="array" ref="AF331">IF(D331="Electric","--",IF(D331="Diesel",_xlfn._xlws.FILTER(DFCF[Fuel_NOX],(DFCF[MY]=E331)),""))</f>
        <v/>
      </c>
      <c r="AG331" s="157" cm="1">
        <f t="array" ref="AG331">IF(D331="Electric","--",IF(D331="Gasoline",_xlfn._xlws.FILTER(GFCF[Fuel_NOX],(GFCF[MY]=E331)),""))</f>
        <v>0.86699999999999999</v>
      </c>
      <c r="AH331" s="157">
        <f t="shared" si="93"/>
        <v>0.86699999999999999</v>
      </c>
      <c r="AI331" s="158">
        <f t="shared" si="94"/>
        <v>3.9431499999999993</v>
      </c>
      <c r="AJ331" s="158">
        <f t="shared" si="95"/>
        <v>10.630026900000001</v>
      </c>
      <c r="AK331" s="158">
        <f t="shared" si="96"/>
        <v>427.36773565674599</v>
      </c>
      <c r="AL331" s="158">
        <f t="shared" si="97"/>
        <v>1152.1069516055184</v>
      </c>
      <c r="AM331" s="158">
        <f t="shared" si="98"/>
        <v>0.21368386782837301</v>
      </c>
      <c r="AN331" s="158">
        <f t="shared" si="99"/>
        <v>0.57605347580275923</v>
      </c>
      <c r="AO331" s="158">
        <f t="shared" si="100"/>
        <v>0.19654642162853747</v>
      </c>
      <c r="AP331" s="157"/>
      <c r="AS331" s="44"/>
    </row>
    <row r="332" spans="1:45" s="47" customFormat="1" x14ac:dyDescent="0.35">
      <c r="A332" s="157">
        <v>331</v>
      </c>
      <c r="B332" s="157">
        <v>9705</v>
      </c>
      <c r="C332" s="157" t="s">
        <v>205</v>
      </c>
      <c r="D332" s="157" t="s">
        <v>16</v>
      </c>
      <c r="E332" s="157">
        <v>1989</v>
      </c>
      <c r="F332" s="157">
        <v>80</v>
      </c>
      <c r="G332" s="157">
        <v>1137.9951923076924</v>
      </c>
      <c r="H332" s="157"/>
      <c r="I332" s="157">
        <f t="shared" si="85"/>
        <v>100</v>
      </c>
      <c r="J332" s="157" t="str">
        <f>IF(D332="Electric","--",IF(D332="Diesel",VLOOKUP(C332,[2]ORDLF!A:B,2,FALSE),""))</f>
        <v/>
      </c>
      <c r="K332" s="157">
        <f>IF(D332="Electric","--",IF(D332="Gasoline",VLOOKUP(C332,LSILF!A:C,3,FALSE),""))</f>
        <v>0.54</v>
      </c>
      <c r="L332" s="158">
        <f t="shared" si="84"/>
        <v>0.54</v>
      </c>
      <c r="M332" s="157" t="str" cm="1">
        <f t="array" ref="M332">IF(D332="Electric","--",IF(D332="Diesel",_xlfn._xlws.FILTER(DIESCH[CH Cap],(DIESCH[HP Bin]=I332)),""))</f>
        <v/>
      </c>
      <c r="N332" s="157" cm="1">
        <f t="array" ref="N332">IF(D332="Electric","--",IF(D332="Gasoline",_xlfn._xlws.FILTER(LSICH[CH Cap],(LSICH[Fuel Type]=D332)*(LSICH[MY]=E332)),""))</f>
        <v>7000</v>
      </c>
      <c r="O332" s="157">
        <f t="shared" si="86"/>
        <v>7000</v>
      </c>
      <c r="P332" s="157">
        <f t="shared" si="87"/>
        <v>31863.865384615387</v>
      </c>
      <c r="Q332" s="157" t="str" cm="1">
        <f t="array" ref="Q332">IF(D332="Electric","--",IF(D332="Diesel",_xlfn._xlws.FILTER(ORDEF[HC-ZH (g/hp-hr)],(ORDEF[HP]=I332)*(ORDEF[Model_Year]=E332)),""))</f>
        <v/>
      </c>
      <c r="R332" s="157" cm="1">
        <f t="array" ref="R332">IF(D332="Electric","--",IF(D332="Gasoline",_xlfn._xlws.FILTER(LSIEF[HC-ZH (g/hp-hr)],(LSIEF[Fuel]=D332)*(LSIEF[HP Bin]=I332)*(LSIEF[Model Year]=E332)),""))</f>
        <v>2.63</v>
      </c>
      <c r="S332" s="158">
        <f t="shared" si="88"/>
        <v>2.63</v>
      </c>
      <c r="T332" s="159" t="str" cm="1">
        <f t="array" ref="T332">IF(D332="Electric","--",IF(D332="Diesel",_xlfn._xlws.FILTER(ORDEF[HCDR],(ORDEF[HP]=I332)*(ORDEF[Model_Year]=E332),),""))</f>
        <v/>
      </c>
      <c r="U332" s="159" cm="1">
        <f t="array" ref="U332">IF(D332="Electric","--",IF(D332="Gasoline",_xlfn._xlws.FILTER(LSIEF[HC DR],(LSIEF[Fuel]=D332)*(LSIEF[HP Bin]=I332)*(LSIEF[Model Year]=E332)),""))</f>
        <v>2.8699999999999998E-4</v>
      </c>
      <c r="V332" s="159">
        <f t="shared" si="89"/>
        <v>2.8699999999999998E-4</v>
      </c>
      <c r="W332" s="158" t="str" cm="1">
        <f t="array" ref="W332">IF(D332="Electric","--",IF(D332="Diesel",_xlfn._xlws.FILTER(ORDEF[NOXzh],(ORDEF[HP]=I332)*(ORDEF[Model_Year]=E332)),""))</f>
        <v/>
      </c>
      <c r="X332" s="158" cm="1">
        <f t="array" ref="X332">IF(D332="Electric","--",IF(D332="Gasoline",_xlfn._xlws.FILTER(LSIEF[NOX-ZH (g/hp-hr)],(LSIEF[Fuel]=D332)*(LSIEF[HP Bin]=I332)*(LSIEF[Model Year]=E332)),""))</f>
        <v>11.84</v>
      </c>
      <c r="Y332" s="158">
        <f t="shared" si="90"/>
        <v>11.84</v>
      </c>
      <c r="Z332" s="159" t="str" cm="1">
        <f t="array" ref="Z332">IF(D332="Electric","--",IF(D332="Diesel",_xlfn._xlws.FILTER(ORDEF[NOXdr],(ORDEF[HP]=I332)*(ORDEF[Model_Year]=E332)),""))</f>
        <v/>
      </c>
      <c r="AA332" s="159" cm="1">
        <f t="array" ref="AA332">IF(E332="Electric","--",IF(D332="Gasoline",_xlfn._xlws.FILTER(LSIEF[NOX DR],(LSIEF[Fuel]=D332)*(LSIEF[HP Bin]=I332)*(LSIEF[Model Year]=E332)),""))</f>
        <v>6.0099999999999997E-5</v>
      </c>
      <c r="AB332" s="159">
        <f t="shared" si="91"/>
        <v>6.0099999999999997E-5</v>
      </c>
      <c r="AC332" s="158" t="str" cm="1">
        <f t="array" ref="AC332">IF(D332="Electric","--",IF(D332="Diesel",_xlfn._xlws.FILTER(DFCF[Fuel_HC],(DFCF[MY]=E332)),""))</f>
        <v/>
      </c>
      <c r="AD332" s="158" cm="1">
        <f t="array" ref="AD332">IF(D332="Electric","--",IF(D332="Gasoline",_xlfn._xlws.FILTER(GFCF[Fuel_HC],(GFCF[MY]=E332)),""))</f>
        <v>0.85</v>
      </c>
      <c r="AE332" s="158">
        <f t="shared" si="92"/>
        <v>0.85</v>
      </c>
      <c r="AF332" s="157" t="str" cm="1">
        <f t="array" ref="AF332">IF(D332="Electric","--",IF(D332="Diesel",_xlfn._xlws.FILTER(DFCF[Fuel_NOX],(DFCF[MY]=E332)),""))</f>
        <v/>
      </c>
      <c r="AG332" s="157" cm="1">
        <f t="array" ref="AG332">IF(D332="Electric","--",IF(D332="Gasoline",_xlfn._xlws.FILTER(GFCF[Fuel_NOX],(GFCF[MY]=E332)),""))</f>
        <v>0.86699999999999999</v>
      </c>
      <c r="AH332" s="157">
        <f t="shared" si="93"/>
        <v>0.86699999999999999</v>
      </c>
      <c r="AI332" s="158">
        <f t="shared" si="94"/>
        <v>3.9431499999999993</v>
      </c>
      <c r="AJ332" s="158">
        <f t="shared" si="95"/>
        <v>10.630026900000001</v>
      </c>
      <c r="AK332" s="158">
        <f t="shared" si="96"/>
        <v>427.36773565674599</v>
      </c>
      <c r="AL332" s="158">
        <f t="shared" si="97"/>
        <v>1152.1069516055184</v>
      </c>
      <c r="AM332" s="158">
        <f t="shared" si="98"/>
        <v>0.21368386782837301</v>
      </c>
      <c r="AN332" s="158">
        <f t="shared" si="99"/>
        <v>0.57605347580275923</v>
      </c>
      <c r="AO332" s="158">
        <f t="shared" si="100"/>
        <v>0.19654642162853747</v>
      </c>
      <c r="AP332" s="157"/>
      <c r="AS332" s="44"/>
    </row>
    <row r="333" spans="1:45" s="47" customFormat="1" x14ac:dyDescent="0.35">
      <c r="A333" s="157">
        <v>332</v>
      </c>
      <c r="B333" s="157">
        <v>9707</v>
      </c>
      <c r="C333" s="157" t="s">
        <v>205</v>
      </c>
      <c r="D333" s="157" t="s">
        <v>16</v>
      </c>
      <c r="E333" s="157">
        <v>1989</v>
      </c>
      <c r="F333" s="157">
        <v>80</v>
      </c>
      <c r="G333" s="157">
        <v>1137.9951923076924</v>
      </c>
      <c r="H333" s="157"/>
      <c r="I333" s="157">
        <f t="shared" si="85"/>
        <v>100</v>
      </c>
      <c r="J333" s="157" t="str">
        <f>IF(D333="Electric","--",IF(D333="Diesel",VLOOKUP(C333,[2]ORDLF!A:B,2,FALSE),""))</f>
        <v/>
      </c>
      <c r="K333" s="157">
        <f>IF(D333="Electric","--",IF(D333="Gasoline",VLOOKUP(C333,LSILF!A:C,3,FALSE),""))</f>
        <v>0.54</v>
      </c>
      <c r="L333" s="158">
        <f t="shared" si="84"/>
        <v>0.54</v>
      </c>
      <c r="M333" s="157" t="str" cm="1">
        <f t="array" ref="M333">IF(D333="Electric","--",IF(D333="Diesel",_xlfn._xlws.FILTER(DIESCH[CH Cap],(DIESCH[HP Bin]=I333)),""))</f>
        <v/>
      </c>
      <c r="N333" s="157" cm="1">
        <f t="array" ref="N333">IF(D333="Electric","--",IF(D333="Gasoline",_xlfn._xlws.FILTER(LSICH[CH Cap],(LSICH[Fuel Type]=D333)*(LSICH[MY]=E333)),""))</f>
        <v>7000</v>
      </c>
      <c r="O333" s="157">
        <f t="shared" si="86"/>
        <v>7000</v>
      </c>
      <c r="P333" s="157">
        <f t="shared" si="87"/>
        <v>31863.865384615387</v>
      </c>
      <c r="Q333" s="157" t="str" cm="1">
        <f t="array" ref="Q333">IF(D333="Electric","--",IF(D333="Diesel",_xlfn._xlws.FILTER(ORDEF[HC-ZH (g/hp-hr)],(ORDEF[HP]=I333)*(ORDEF[Model_Year]=E333)),""))</f>
        <v/>
      </c>
      <c r="R333" s="157" cm="1">
        <f t="array" ref="R333">IF(D333="Electric","--",IF(D333="Gasoline",_xlfn._xlws.FILTER(LSIEF[HC-ZH (g/hp-hr)],(LSIEF[Fuel]=D333)*(LSIEF[HP Bin]=I333)*(LSIEF[Model Year]=E333)),""))</f>
        <v>2.63</v>
      </c>
      <c r="S333" s="158">
        <f t="shared" si="88"/>
        <v>2.63</v>
      </c>
      <c r="T333" s="159" t="str" cm="1">
        <f t="array" ref="T333">IF(D333="Electric","--",IF(D333="Diesel",_xlfn._xlws.FILTER(ORDEF[HCDR],(ORDEF[HP]=I333)*(ORDEF[Model_Year]=E333),),""))</f>
        <v/>
      </c>
      <c r="U333" s="159" cm="1">
        <f t="array" ref="U333">IF(D333="Electric","--",IF(D333="Gasoline",_xlfn._xlws.FILTER(LSIEF[HC DR],(LSIEF[Fuel]=D333)*(LSIEF[HP Bin]=I333)*(LSIEF[Model Year]=E333)),""))</f>
        <v>2.8699999999999998E-4</v>
      </c>
      <c r="V333" s="159">
        <f t="shared" si="89"/>
        <v>2.8699999999999998E-4</v>
      </c>
      <c r="W333" s="158" t="str" cm="1">
        <f t="array" ref="W333">IF(D333="Electric","--",IF(D333="Diesel",_xlfn._xlws.FILTER(ORDEF[NOXzh],(ORDEF[HP]=I333)*(ORDEF[Model_Year]=E333)),""))</f>
        <v/>
      </c>
      <c r="X333" s="158" cm="1">
        <f t="array" ref="X333">IF(D333="Electric","--",IF(D333="Gasoline",_xlfn._xlws.FILTER(LSIEF[NOX-ZH (g/hp-hr)],(LSIEF[Fuel]=D333)*(LSIEF[HP Bin]=I333)*(LSIEF[Model Year]=E333)),""))</f>
        <v>11.84</v>
      </c>
      <c r="Y333" s="158">
        <f t="shared" si="90"/>
        <v>11.84</v>
      </c>
      <c r="Z333" s="159" t="str" cm="1">
        <f t="array" ref="Z333">IF(D333="Electric","--",IF(D333="Diesel",_xlfn._xlws.FILTER(ORDEF[NOXdr],(ORDEF[HP]=I333)*(ORDEF[Model_Year]=E333)),""))</f>
        <v/>
      </c>
      <c r="AA333" s="159" cm="1">
        <f t="array" ref="AA333">IF(E333="Electric","--",IF(D333="Gasoline",_xlfn._xlws.FILTER(LSIEF[NOX DR],(LSIEF[Fuel]=D333)*(LSIEF[HP Bin]=I333)*(LSIEF[Model Year]=E333)),""))</f>
        <v>6.0099999999999997E-5</v>
      </c>
      <c r="AB333" s="159">
        <f t="shared" si="91"/>
        <v>6.0099999999999997E-5</v>
      </c>
      <c r="AC333" s="158" t="str" cm="1">
        <f t="array" ref="AC333">IF(D333="Electric","--",IF(D333="Diesel",_xlfn._xlws.FILTER(DFCF[Fuel_HC],(DFCF[MY]=E333)),""))</f>
        <v/>
      </c>
      <c r="AD333" s="158" cm="1">
        <f t="array" ref="AD333">IF(D333="Electric","--",IF(D333="Gasoline",_xlfn._xlws.FILTER(GFCF[Fuel_HC],(GFCF[MY]=E333)),""))</f>
        <v>0.85</v>
      </c>
      <c r="AE333" s="158">
        <f t="shared" si="92"/>
        <v>0.85</v>
      </c>
      <c r="AF333" s="157" t="str" cm="1">
        <f t="array" ref="AF333">IF(D333="Electric","--",IF(D333="Diesel",_xlfn._xlws.FILTER(DFCF[Fuel_NOX],(DFCF[MY]=E333)),""))</f>
        <v/>
      </c>
      <c r="AG333" s="157" cm="1">
        <f t="array" ref="AG333">IF(D333="Electric","--",IF(D333="Gasoline",_xlfn._xlws.FILTER(GFCF[Fuel_NOX],(GFCF[MY]=E333)),""))</f>
        <v>0.86699999999999999</v>
      </c>
      <c r="AH333" s="157">
        <f t="shared" si="93"/>
        <v>0.86699999999999999</v>
      </c>
      <c r="AI333" s="158">
        <f t="shared" si="94"/>
        <v>3.9431499999999993</v>
      </c>
      <c r="AJ333" s="158">
        <f t="shared" si="95"/>
        <v>10.630026900000001</v>
      </c>
      <c r="AK333" s="158">
        <f t="shared" si="96"/>
        <v>427.36773565674599</v>
      </c>
      <c r="AL333" s="158">
        <f t="shared" si="97"/>
        <v>1152.1069516055184</v>
      </c>
      <c r="AM333" s="158">
        <f t="shared" si="98"/>
        <v>0.21368386782837301</v>
      </c>
      <c r="AN333" s="158">
        <f t="shared" si="99"/>
        <v>0.57605347580275923</v>
      </c>
      <c r="AO333" s="158">
        <f t="shared" si="100"/>
        <v>0.19654642162853747</v>
      </c>
      <c r="AP333" s="157"/>
      <c r="AS333" s="44"/>
    </row>
    <row r="334" spans="1:45" s="47" customFormat="1" x14ac:dyDescent="0.35">
      <c r="A334" s="157">
        <v>333</v>
      </c>
      <c r="B334" s="157">
        <v>9709</v>
      </c>
      <c r="C334" s="157" t="s">
        <v>205</v>
      </c>
      <c r="D334" s="157" t="s">
        <v>16</v>
      </c>
      <c r="E334" s="157">
        <v>1989</v>
      </c>
      <c r="F334" s="157">
        <v>80</v>
      </c>
      <c r="G334" s="157">
        <v>1137.9951923076924</v>
      </c>
      <c r="H334" s="157"/>
      <c r="I334" s="157">
        <f t="shared" si="85"/>
        <v>100</v>
      </c>
      <c r="J334" s="157" t="str">
        <f>IF(D334="Electric","--",IF(D334="Diesel",VLOOKUP(C334,[2]ORDLF!A:B,2,FALSE),""))</f>
        <v/>
      </c>
      <c r="K334" s="157">
        <f>IF(D334="Electric","--",IF(D334="Gasoline",VLOOKUP(C334,LSILF!A:C,3,FALSE),""))</f>
        <v>0.54</v>
      </c>
      <c r="L334" s="158">
        <f t="shared" si="84"/>
        <v>0.54</v>
      </c>
      <c r="M334" s="157" t="str" cm="1">
        <f t="array" ref="M334">IF(D334="Electric","--",IF(D334="Diesel",_xlfn._xlws.FILTER(DIESCH[CH Cap],(DIESCH[HP Bin]=I334)),""))</f>
        <v/>
      </c>
      <c r="N334" s="157" cm="1">
        <f t="array" ref="N334">IF(D334="Electric","--",IF(D334="Gasoline",_xlfn._xlws.FILTER(LSICH[CH Cap],(LSICH[Fuel Type]=D334)*(LSICH[MY]=E334)),""))</f>
        <v>7000</v>
      </c>
      <c r="O334" s="157">
        <f t="shared" si="86"/>
        <v>7000</v>
      </c>
      <c r="P334" s="157">
        <f t="shared" si="87"/>
        <v>31863.865384615387</v>
      </c>
      <c r="Q334" s="157" t="str" cm="1">
        <f t="array" ref="Q334">IF(D334="Electric","--",IF(D334="Diesel",_xlfn._xlws.FILTER(ORDEF[HC-ZH (g/hp-hr)],(ORDEF[HP]=I334)*(ORDEF[Model_Year]=E334)),""))</f>
        <v/>
      </c>
      <c r="R334" s="157" cm="1">
        <f t="array" ref="R334">IF(D334="Electric","--",IF(D334="Gasoline",_xlfn._xlws.FILTER(LSIEF[HC-ZH (g/hp-hr)],(LSIEF[Fuel]=D334)*(LSIEF[HP Bin]=I334)*(LSIEF[Model Year]=E334)),""))</f>
        <v>2.63</v>
      </c>
      <c r="S334" s="158">
        <f t="shared" si="88"/>
        <v>2.63</v>
      </c>
      <c r="T334" s="159" t="str" cm="1">
        <f t="array" ref="T334">IF(D334="Electric","--",IF(D334="Diesel",_xlfn._xlws.FILTER(ORDEF[HCDR],(ORDEF[HP]=I334)*(ORDEF[Model_Year]=E334),),""))</f>
        <v/>
      </c>
      <c r="U334" s="159" cm="1">
        <f t="array" ref="U334">IF(D334="Electric","--",IF(D334="Gasoline",_xlfn._xlws.FILTER(LSIEF[HC DR],(LSIEF[Fuel]=D334)*(LSIEF[HP Bin]=I334)*(LSIEF[Model Year]=E334)),""))</f>
        <v>2.8699999999999998E-4</v>
      </c>
      <c r="V334" s="159">
        <f t="shared" si="89"/>
        <v>2.8699999999999998E-4</v>
      </c>
      <c r="W334" s="158" t="str" cm="1">
        <f t="array" ref="W334">IF(D334="Electric","--",IF(D334="Diesel",_xlfn._xlws.FILTER(ORDEF[NOXzh],(ORDEF[HP]=I334)*(ORDEF[Model_Year]=E334)),""))</f>
        <v/>
      </c>
      <c r="X334" s="158" cm="1">
        <f t="array" ref="X334">IF(D334="Electric","--",IF(D334="Gasoline",_xlfn._xlws.FILTER(LSIEF[NOX-ZH (g/hp-hr)],(LSIEF[Fuel]=D334)*(LSIEF[HP Bin]=I334)*(LSIEF[Model Year]=E334)),""))</f>
        <v>11.84</v>
      </c>
      <c r="Y334" s="158">
        <f t="shared" si="90"/>
        <v>11.84</v>
      </c>
      <c r="Z334" s="159" t="str" cm="1">
        <f t="array" ref="Z334">IF(D334="Electric","--",IF(D334="Diesel",_xlfn._xlws.FILTER(ORDEF[NOXdr],(ORDEF[HP]=I334)*(ORDEF[Model_Year]=E334)),""))</f>
        <v/>
      </c>
      <c r="AA334" s="159" cm="1">
        <f t="array" ref="AA334">IF(E334="Electric","--",IF(D334="Gasoline",_xlfn._xlws.FILTER(LSIEF[NOX DR],(LSIEF[Fuel]=D334)*(LSIEF[HP Bin]=I334)*(LSIEF[Model Year]=E334)),""))</f>
        <v>6.0099999999999997E-5</v>
      </c>
      <c r="AB334" s="159">
        <f t="shared" si="91"/>
        <v>6.0099999999999997E-5</v>
      </c>
      <c r="AC334" s="158" t="str" cm="1">
        <f t="array" ref="AC334">IF(D334="Electric","--",IF(D334="Diesel",_xlfn._xlws.FILTER(DFCF[Fuel_HC],(DFCF[MY]=E334)),""))</f>
        <v/>
      </c>
      <c r="AD334" s="158" cm="1">
        <f t="array" ref="AD334">IF(D334="Electric","--",IF(D334="Gasoline",_xlfn._xlws.FILTER(GFCF[Fuel_HC],(GFCF[MY]=E334)),""))</f>
        <v>0.85</v>
      </c>
      <c r="AE334" s="158">
        <f t="shared" si="92"/>
        <v>0.85</v>
      </c>
      <c r="AF334" s="157" t="str" cm="1">
        <f t="array" ref="AF334">IF(D334="Electric","--",IF(D334="Diesel",_xlfn._xlws.FILTER(DFCF[Fuel_NOX],(DFCF[MY]=E334)),""))</f>
        <v/>
      </c>
      <c r="AG334" s="157" cm="1">
        <f t="array" ref="AG334">IF(D334="Electric","--",IF(D334="Gasoline",_xlfn._xlws.FILTER(GFCF[Fuel_NOX],(GFCF[MY]=E334)),""))</f>
        <v>0.86699999999999999</v>
      </c>
      <c r="AH334" s="157">
        <f t="shared" si="93"/>
        <v>0.86699999999999999</v>
      </c>
      <c r="AI334" s="158">
        <f t="shared" si="94"/>
        <v>3.9431499999999993</v>
      </c>
      <c r="AJ334" s="158">
        <f t="shared" si="95"/>
        <v>10.630026900000001</v>
      </c>
      <c r="AK334" s="158">
        <f t="shared" si="96"/>
        <v>427.36773565674599</v>
      </c>
      <c r="AL334" s="158">
        <f t="shared" si="97"/>
        <v>1152.1069516055184</v>
      </c>
      <c r="AM334" s="158">
        <f t="shared" si="98"/>
        <v>0.21368386782837301</v>
      </c>
      <c r="AN334" s="158">
        <f t="shared" si="99"/>
        <v>0.57605347580275923</v>
      </c>
      <c r="AO334" s="158">
        <f t="shared" si="100"/>
        <v>0.19654642162853747</v>
      </c>
      <c r="AP334" s="157"/>
      <c r="AS334" s="44"/>
    </row>
    <row r="335" spans="1:45" s="47" customFormat="1" x14ac:dyDescent="0.35">
      <c r="A335" s="157">
        <v>334</v>
      </c>
      <c r="B335" s="157">
        <v>9710</v>
      </c>
      <c r="C335" s="157" t="s">
        <v>205</v>
      </c>
      <c r="D335" s="157" t="s">
        <v>16</v>
      </c>
      <c r="E335" s="157">
        <v>1989</v>
      </c>
      <c r="F335" s="157">
        <v>80</v>
      </c>
      <c r="G335" s="157">
        <v>1137.9951923076924</v>
      </c>
      <c r="H335" s="157"/>
      <c r="I335" s="157">
        <f t="shared" si="85"/>
        <v>100</v>
      </c>
      <c r="J335" s="157" t="str">
        <f>IF(D335="Electric","--",IF(D335="Diesel",VLOOKUP(C335,[2]ORDLF!A:B,2,FALSE),""))</f>
        <v/>
      </c>
      <c r="K335" s="157">
        <f>IF(D335="Electric","--",IF(D335="Gasoline",VLOOKUP(C335,LSILF!A:C,3,FALSE),""))</f>
        <v>0.54</v>
      </c>
      <c r="L335" s="158">
        <f t="shared" si="84"/>
        <v>0.54</v>
      </c>
      <c r="M335" s="157" t="str" cm="1">
        <f t="array" ref="M335">IF(D335="Electric","--",IF(D335="Diesel",_xlfn._xlws.FILTER(DIESCH[CH Cap],(DIESCH[HP Bin]=I335)),""))</f>
        <v/>
      </c>
      <c r="N335" s="157" cm="1">
        <f t="array" ref="N335">IF(D335="Electric","--",IF(D335="Gasoline",_xlfn._xlws.FILTER(LSICH[CH Cap],(LSICH[Fuel Type]=D335)*(LSICH[MY]=E335)),""))</f>
        <v>7000</v>
      </c>
      <c r="O335" s="157">
        <f t="shared" si="86"/>
        <v>7000</v>
      </c>
      <c r="P335" s="157">
        <f t="shared" si="87"/>
        <v>31863.865384615387</v>
      </c>
      <c r="Q335" s="157" t="str" cm="1">
        <f t="array" ref="Q335">IF(D335="Electric","--",IF(D335="Diesel",_xlfn._xlws.FILTER(ORDEF[HC-ZH (g/hp-hr)],(ORDEF[HP]=I335)*(ORDEF[Model_Year]=E335)),""))</f>
        <v/>
      </c>
      <c r="R335" s="157" cm="1">
        <f t="array" ref="R335">IF(D335="Electric","--",IF(D335="Gasoline",_xlfn._xlws.FILTER(LSIEF[HC-ZH (g/hp-hr)],(LSIEF[Fuel]=D335)*(LSIEF[HP Bin]=I335)*(LSIEF[Model Year]=E335)),""))</f>
        <v>2.63</v>
      </c>
      <c r="S335" s="158">
        <f t="shared" si="88"/>
        <v>2.63</v>
      </c>
      <c r="T335" s="159" t="str" cm="1">
        <f t="array" ref="T335">IF(D335="Electric","--",IF(D335="Diesel",_xlfn._xlws.FILTER(ORDEF[HCDR],(ORDEF[HP]=I335)*(ORDEF[Model_Year]=E335),),""))</f>
        <v/>
      </c>
      <c r="U335" s="159" cm="1">
        <f t="array" ref="U335">IF(D335="Electric","--",IF(D335="Gasoline",_xlfn._xlws.FILTER(LSIEF[HC DR],(LSIEF[Fuel]=D335)*(LSIEF[HP Bin]=I335)*(LSIEF[Model Year]=E335)),""))</f>
        <v>2.8699999999999998E-4</v>
      </c>
      <c r="V335" s="159">
        <f t="shared" si="89"/>
        <v>2.8699999999999998E-4</v>
      </c>
      <c r="W335" s="158" t="str" cm="1">
        <f t="array" ref="W335">IF(D335="Electric","--",IF(D335="Diesel",_xlfn._xlws.FILTER(ORDEF[NOXzh],(ORDEF[HP]=I335)*(ORDEF[Model_Year]=E335)),""))</f>
        <v/>
      </c>
      <c r="X335" s="158" cm="1">
        <f t="array" ref="X335">IF(D335="Electric","--",IF(D335="Gasoline",_xlfn._xlws.FILTER(LSIEF[NOX-ZH (g/hp-hr)],(LSIEF[Fuel]=D335)*(LSIEF[HP Bin]=I335)*(LSIEF[Model Year]=E335)),""))</f>
        <v>11.84</v>
      </c>
      <c r="Y335" s="158">
        <f t="shared" si="90"/>
        <v>11.84</v>
      </c>
      <c r="Z335" s="159" t="str" cm="1">
        <f t="array" ref="Z335">IF(D335="Electric","--",IF(D335="Diesel",_xlfn._xlws.FILTER(ORDEF[NOXdr],(ORDEF[HP]=I335)*(ORDEF[Model_Year]=E335)),""))</f>
        <v/>
      </c>
      <c r="AA335" s="159" cm="1">
        <f t="array" ref="AA335">IF(E335="Electric","--",IF(D335="Gasoline",_xlfn._xlws.FILTER(LSIEF[NOX DR],(LSIEF[Fuel]=D335)*(LSIEF[HP Bin]=I335)*(LSIEF[Model Year]=E335)),""))</f>
        <v>6.0099999999999997E-5</v>
      </c>
      <c r="AB335" s="159">
        <f t="shared" si="91"/>
        <v>6.0099999999999997E-5</v>
      </c>
      <c r="AC335" s="158" t="str" cm="1">
        <f t="array" ref="AC335">IF(D335="Electric","--",IF(D335="Diesel",_xlfn._xlws.FILTER(DFCF[Fuel_HC],(DFCF[MY]=E335)),""))</f>
        <v/>
      </c>
      <c r="AD335" s="158" cm="1">
        <f t="array" ref="AD335">IF(D335="Electric","--",IF(D335="Gasoline",_xlfn._xlws.FILTER(GFCF[Fuel_HC],(GFCF[MY]=E335)),""))</f>
        <v>0.85</v>
      </c>
      <c r="AE335" s="158">
        <f t="shared" si="92"/>
        <v>0.85</v>
      </c>
      <c r="AF335" s="157" t="str" cm="1">
        <f t="array" ref="AF335">IF(D335="Electric","--",IF(D335="Diesel",_xlfn._xlws.FILTER(DFCF[Fuel_NOX],(DFCF[MY]=E335)),""))</f>
        <v/>
      </c>
      <c r="AG335" s="157" cm="1">
        <f t="array" ref="AG335">IF(D335="Electric","--",IF(D335="Gasoline",_xlfn._xlws.FILTER(GFCF[Fuel_NOX],(GFCF[MY]=E335)),""))</f>
        <v>0.86699999999999999</v>
      </c>
      <c r="AH335" s="157">
        <f t="shared" si="93"/>
        <v>0.86699999999999999</v>
      </c>
      <c r="AI335" s="158">
        <f t="shared" si="94"/>
        <v>3.9431499999999993</v>
      </c>
      <c r="AJ335" s="158">
        <f t="shared" si="95"/>
        <v>10.630026900000001</v>
      </c>
      <c r="AK335" s="158">
        <f t="shared" si="96"/>
        <v>427.36773565674599</v>
      </c>
      <c r="AL335" s="158">
        <f t="shared" si="97"/>
        <v>1152.1069516055184</v>
      </c>
      <c r="AM335" s="158">
        <f t="shared" si="98"/>
        <v>0.21368386782837301</v>
      </c>
      <c r="AN335" s="158">
        <f t="shared" si="99"/>
        <v>0.57605347580275923</v>
      </c>
      <c r="AO335" s="158">
        <f t="shared" si="100"/>
        <v>0.19654642162853747</v>
      </c>
      <c r="AP335" s="157"/>
      <c r="AS335" s="44"/>
    </row>
    <row r="336" spans="1:45" s="47" customFormat="1" x14ac:dyDescent="0.35">
      <c r="A336" s="157">
        <v>335</v>
      </c>
      <c r="B336" s="157">
        <v>9715</v>
      </c>
      <c r="C336" s="157" t="s">
        <v>205</v>
      </c>
      <c r="D336" s="157" t="s">
        <v>16</v>
      </c>
      <c r="E336" s="157">
        <v>1989</v>
      </c>
      <c r="F336" s="157">
        <v>80</v>
      </c>
      <c r="G336" s="157">
        <v>1137.9951923076924</v>
      </c>
      <c r="H336" s="157"/>
      <c r="I336" s="157">
        <f t="shared" si="85"/>
        <v>100</v>
      </c>
      <c r="J336" s="157" t="str">
        <f>IF(D336="Electric","--",IF(D336="Diesel",VLOOKUP(C336,[2]ORDLF!A:B,2,FALSE),""))</f>
        <v/>
      </c>
      <c r="K336" s="157">
        <f>IF(D336="Electric","--",IF(D336="Gasoline",VLOOKUP(C336,LSILF!A:C,3,FALSE),""))</f>
        <v>0.54</v>
      </c>
      <c r="L336" s="158">
        <f t="shared" si="84"/>
        <v>0.54</v>
      </c>
      <c r="M336" s="157" t="str" cm="1">
        <f t="array" ref="M336">IF(D336="Electric","--",IF(D336="Diesel",_xlfn._xlws.FILTER(DIESCH[CH Cap],(DIESCH[HP Bin]=I336)),""))</f>
        <v/>
      </c>
      <c r="N336" s="157" cm="1">
        <f t="array" ref="N336">IF(D336="Electric","--",IF(D336="Gasoline",_xlfn._xlws.FILTER(LSICH[CH Cap],(LSICH[Fuel Type]=D336)*(LSICH[MY]=E336)),""))</f>
        <v>7000</v>
      </c>
      <c r="O336" s="157">
        <f t="shared" si="86"/>
        <v>7000</v>
      </c>
      <c r="P336" s="157">
        <f t="shared" si="87"/>
        <v>31863.865384615387</v>
      </c>
      <c r="Q336" s="157" t="str" cm="1">
        <f t="array" ref="Q336">IF(D336="Electric","--",IF(D336="Diesel",_xlfn._xlws.FILTER(ORDEF[HC-ZH (g/hp-hr)],(ORDEF[HP]=I336)*(ORDEF[Model_Year]=E336)),""))</f>
        <v/>
      </c>
      <c r="R336" s="157" cm="1">
        <f t="array" ref="R336">IF(D336="Electric","--",IF(D336="Gasoline",_xlfn._xlws.FILTER(LSIEF[HC-ZH (g/hp-hr)],(LSIEF[Fuel]=D336)*(LSIEF[HP Bin]=I336)*(LSIEF[Model Year]=E336)),""))</f>
        <v>2.63</v>
      </c>
      <c r="S336" s="158">
        <f t="shared" si="88"/>
        <v>2.63</v>
      </c>
      <c r="T336" s="159" t="str" cm="1">
        <f t="array" ref="T336">IF(D336="Electric","--",IF(D336="Diesel",_xlfn._xlws.FILTER(ORDEF[HCDR],(ORDEF[HP]=I336)*(ORDEF[Model_Year]=E336),),""))</f>
        <v/>
      </c>
      <c r="U336" s="159" cm="1">
        <f t="array" ref="U336">IF(D336="Electric","--",IF(D336="Gasoline",_xlfn._xlws.FILTER(LSIEF[HC DR],(LSIEF[Fuel]=D336)*(LSIEF[HP Bin]=I336)*(LSIEF[Model Year]=E336)),""))</f>
        <v>2.8699999999999998E-4</v>
      </c>
      <c r="V336" s="159">
        <f t="shared" si="89"/>
        <v>2.8699999999999998E-4</v>
      </c>
      <c r="W336" s="158" t="str" cm="1">
        <f t="array" ref="W336">IF(D336="Electric","--",IF(D336="Diesel",_xlfn._xlws.FILTER(ORDEF[NOXzh],(ORDEF[HP]=I336)*(ORDEF[Model_Year]=E336)),""))</f>
        <v/>
      </c>
      <c r="X336" s="158" cm="1">
        <f t="array" ref="X336">IF(D336="Electric","--",IF(D336="Gasoline",_xlfn._xlws.FILTER(LSIEF[NOX-ZH (g/hp-hr)],(LSIEF[Fuel]=D336)*(LSIEF[HP Bin]=I336)*(LSIEF[Model Year]=E336)),""))</f>
        <v>11.84</v>
      </c>
      <c r="Y336" s="158">
        <f t="shared" si="90"/>
        <v>11.84</v>
      </c>
      <c r="Z336" s="159" t="str" cm="1">
        <f t="array" ref="Z336">IF(D336="Electric","--",IF(D336="Diesel",_xlfn._xlws.FILTER(ORDEF[NOXdr],(ORDEF[HP]=I336)*(ORDEF[Model_Year]=E336)),""))</f>
        <v/>
      </c>
      <c r="AA336" s="159" cm="1">
        <f t="array" ref="AA336">IF(E336="Electric","--",IF(D336="Gasoline",_xlfn._xlws.FILTER(LSIEF[NOX DR],(LSIEF[Fuel]=D336)*(LSIEF[HP Bin]=I336)*(LSIEF[Model Year]=E336)),""))</f>
        <v>6.0099999999999997E-5</v>
      </c>
      <c r="AB336" s="159">
        <f t="shared" si="91"/>
        <v>6.0099999999999997E-5</v>
      </c>
      <c r="AC336" s="158" t="str" cm="1">
        <f t="array" ref="AC336">IF(D336="Electric","--",IF(D336="Diesel",_xlfn._xlws.FILTER(DFCF[Fuel_HC],(DFCF[MY]=E336)),""))</f>
        <v/>
      </c>
      <c r="AD336" s="158" cm="1">
        <f t="array" ref="AD336">IF(D336="Electric","--",IF(D336="Gasoline",_xlfn._xlws.FILTER(GFCF[Fuel_HC],(GFCF[MY]=E336)),""))</f>
        <v>0.85</v>
      </c>
      <c r="AE336" s="158">
        <f t="shared" si="92"/>
        <v>0.85</v>
      </c>
      <c r="AF336" s="157" t="str" cm="1">
        <f t="array" ref="AF336">IF(D336="Electric","--",IF(D336="Diesel",_xlfn._xlws.FILTER(DFCF[Fuel_NOX],(DFCF[MY]=E336)),""))</f>
        <v/>
      </c>
      <c r="AG336" s="157" cm="1">
        <f t="array" ref="AG336">IF(D336="Electric","--",IF(D336="Gasoline",_xlfn._xlws.FILTER(GFCF[Fuel_NOX],(GFCF[MY]=E336)),""))</f>
        <v>0.86699999999999999</v>
      </c>
      <c r="AH336" s="157">
        <f t="shared" si="93"/>
        <v>0.86699999999999999</v>
      </c>
      <c r="AI336" s="158">
        <f t="shared" si="94"/>
        <v>3.9431499999999993</v>
      </c>
      <c r="AJ336" s="158">
        <f t="shared" si="95"/>
        <v>10.630026900000001</v>
      </c>
      <c r="AK336" s="158">
        <f t="shared" si="96"/>
        <v>427.36773565674599</v>
      </c>
      <c r="AL336" s="158">
        <f t="shared" si="97"/>
        <v>1152.1069516055184</v>
      </c>
      <c r="AM336" s="158">
        <f t="shared" si="98"/>
        <v>0.21368386782837301</v>
      </c>
      <c r="AN336" s="158">
        <f t="shared" si="99"/>
        <v>0.57605347580275923</v>
      </c>
      <c r="AO336" s="158">
        <f t="shared" si="100"/>
        <v>0.19654642162853747</v>
      </c>
      <c r="AP336" s="157"/>
      <c r="AS336" s="44"/>
    </row>
    <row r="337" spans="1:45" s="47" customFormat="1" x14ac:dyDescent="0.35">
      <c r="A337" s="157">
        <v>336</v>
      </c>
      <c r="B337" s="157">
        <v>9716</v>
      </c>
      <c r="C337" s="157" t="s">
        <v>205</v>
      </c>
      <c r="D337" s="157" t="s">
        <v>16</v>
      </c>
      <c r="E337" s="157">
        <v>1989</v>
      </c>
      <c r="F337" s="157">
        <v>80</v>
      </c>
      <c r="G337" s="157">
        <v>1137.9951923076924</v>
      </c>
      <c r="H337" s="157"/>
      <c r="I337" s="157">
        <f t="shared" si="85"/>
        <v>100</v>
      </c>
      <c r="J337" s="157" t="str">
        <f>IF(D337="Electric","--",IF(D337="Diesel",VLOOKUP(C337,[2]ORDLF!A:B,2,FALSE),""))</f>
        <v/>
      </c>
      <c r="K337" s="157">
        <f>IF(D337="Electric","--",IF(D337="Gasoline",VLOOKUP(C337,LSILF!A:C,3,FALSE),""))</f>
        <v>0.54</v>
      </c>
      <c r="L337" s="158">
        <f t="shared" si="84"/>
        <v>0.54</v>
      </c>
      <c r="M337" s="157" t="str" cm="1">
        <f t="array" ref="M337">IF(D337="Electric","--",IF(D337="Diesel",_xlfn._xlws.FILTER(DIESCH[CH Cap],(DIESCH[HP Bin]=I337)),""))</f>
        <v/>
      </c>
      <c r="N337" s="157" cm="1">
        <f t="array" ref="N337">IF(D337="Electric","--",IF(D337="Gasoline",_xlfn._xlws.FILTER(LSICH[CH Cap],(LSICH[Fuel Type]=D337)*(LSICH[MY]=E337)),""))</f>
        <v>7000</v>
      </c>
      <c r="O337" s="157">
        <f t="shared" si="86"/>
        <v>7000</v>
      </c>
      <c r="P337" s="157">
        <f t="shared" si="87"/>
        <v>31863.865384615387</v>
      </c>
      <c r="Q337" s="157" t="str" cm="1">
        <f t="array" ref="Q337">IF(D337="Electric","--",IF(D337="Diesel",_xlfn._xlws.FILTER(ORDEF[HC-ZH (g/hp-hr)],(ORDEF[HP]=I337)*(ORDEF[Model_Year]=E337)),""))</f>
        <v/>
      </c>
      <c r="R337" s="157" cm="1">
        <f t="array" ref="R337">IF(D337="Electric","--",IF(D337="Gasoline",_xlfn._xlws.FILTER(LSIEF[HC-ZH (g/hp-hr)],(LSIEF[Fuel]=D337)*(LSIEF[HP Bin]=I337)*(LSIEF[Model Year]=E337)),""))</f>
        <v>2.63</v>
      </c>
      <c r="S337" s="158">
        <f t="shared" si="88"/>
        <v>2.63</v>
      </c>
      <c r="T337" s="159" t="str" cm="1">
        <f t="array" ref="T337">IF(D337="Electric","--",IF(D337="Diesel",_xlfn._xlws.FILTER(ORDEF[HCDR],(ORDEF[HP]=I337)*(ORDEF[Model_Year]=E337),),""))</f>
        <v/>
      </c>
      <c r="U337" s="159" cm="1">
        <f t="array" ref="U337">IF(D337="Electric","--",IF(D337="Gasoline",_xlfn._xlws.FILTER(LSIEF[HC DR],(LSIEF[Fuel]=D337)*(LSIEF[HP Bin]=I337)*(LSIEF[Model Year]=E337)),""))</f>
        <v>2.8699999999999998E-4</v>
      </c>
      <c r="V337" s="159">
        <f t="shared" si="89"/>
        <v>2.8699999999999998E-4</v>
      </c>
      <c r="W337" s="158" t="str" cm="1">
        <f t="array" ref="W337">IF(D337="Electric","--",IF(D337="Diesel",_xlfn._xlws.FILTER(ORDEF[NOXzh],(ORDEF[HP]=I337)*(ORDEF[Model_Year]=E337)),""))</f>
        <v/>
      </c>
      <c r="X337" s="158" cm="1">
        <f t="array" ref="X337">IF(D337="Electric","--",IF(D337="Gasoline",_xlfn._xlws.FILTER(LSIEF[NOX-ZH (g/hp-hr)],(LSIEF[Fuel]=D337)*(LSIEF[HP Bin]=I337)*(LSIEF[Model Year]=E337)),""))</f>
        <v>11.84</v>
      </c>
      <c r="Y337" s="158">
        <f t="shared" si="90"/>
        <v>11.84</v>
      </c>
      <c r="Z337" s="159" t="str" cm="1">
        <f t="array" ref="Z337">IF(D337="Electric","--",IF(D337="Diesel",_xlfn._xlws.FILTER(ORDEF[NOXdr],(ORDEF[HP]=I337)*(ORDEF[Model_Year]=E337)),""))</f>
        <v/>
      </c>
      <c r="AA337" s="159" cm="1">
        <f t="array" ref="AA337">IF(E337="Electric","--",IF(D337="Gasoline",_xlfn._xlws.FILTER(LSIEF[NOX DR],(LSIEF[Fuel]=D337)*(LSIEF[HP Bin]=I337)*(LSIEF[Model Year]=E337)),""))</f>
        <v>6.0099999999999997E-5</v>
      </c>
      <c r="AB337" s="159">
        <f t="shared" si="91"/>
        <v>6.0099999999999997E-5</v>
      </c>
      <c r="AC337" s="158" t="str" cm="1">
        <f t="array" ref="AC337">IF(D337="Electric","--",IF(D337="Diesel",_xlfn._xlws.FILTER(DFCF[Fuel_HC],(DFCF[MY]=E337)),""))</f>
        <v/>
      </c>
      <c r="AD337" s="158" cm="1">
        <f t="array" ref="AD337">IF(D337="Electric","--",IF(D337="Gasoline",_xlfn._xlws.FILTER(GFCF[Fuel_HC],(GFCF[MY]=E337)),""))</f>
        <v>0.85</v>
      </c>
      <c r="AE337" s="158">
        <f t="shared" si="92"/>
        <v>0.85</v>
      </c>
      <c r="AF337" s="157" t="str" cm="1">
        <f t="array" ref="AF337">IF(D337="Electric","--",IF(D337="Diesel",_xlfn._xlws.FILTER(DFCF[Fuel_NOX],(DFCF[MY]=E337)),""))</f>
        <v/>
      </c>
      <c r="AG337" s="157" cm="1">
        <f t="array" ref="AG337">IF(D337="Electric","--",IF(D337="Gasoline",_xlfn._xlws.FILTER(GFCF[Fuel_NOX],(GFCF[MY]=E337)),""))</f>
        <v>0.86699999999999999</v>
      </c>
      <c r="AH337" s="157">
        <f t="shared" si="93"/>
        <v>0.86699999999999999</v>
      </c>
      <c r="AI337" s="158">
        <f t="shared" si="94"/>
        <v>3.9431499999999993</v>
      </c>
      <c r="AJ337" s="158">
        <f t="shared" si="95"/>
        <v>10.630026900000001</v>
      </c>
      <c r="AK337" s="158">
        <f t="shared" si="96"/>
        <v>427.36773565674599</v>
      </c>
      <c r="AL337" s="158">
        <f t="shared" si="97"/>
        <v>1152.1069516055184</v>
      </c>
      <c r="AM337" s="158">
        <f t="shared" si="98"/>
        <v>0.21368386782837301</v>
      </c>
      <c r="AN337" s="158">
        <f t="shared" si="99"/>
        <v>0.57605347580275923</v>
      </c>
      <c r="AO337" s="158">
        <f t="shared" si="100"/>
        <v>0.19654642162853747</v>
      </c>
      <c r="AP337" s="157"/>
      <c r="AS337" s="44"/>
    </row>
    <row r="338" spans="1:45" s="47" customFormat="1" x14ac:dyDescent="0.35">
      <c r="A338" s="157">
        <v>337</v>
      </c>
      <c r="B338" s="157">
        <v>9717</v>
      </c>
      <c r="C338" s="157" t="s">
        <v>205</v>
      </c>
      <c r="D338" s="157" t="s">
        <v>16</v>
      </c>
      <c r="E338" s="157">
        <v>1989</v>
      </c>
      <c r="F338" s="157">
        <v>80</v>
      </c>
      <c r="G338" s="157">
        <v>1137.9951923076924</v>
      </c>
      <c r="H338" s="157"/>
      <c r="I338" s="157">
        <f t="shared" si="85"/>
        <v>100</v>
      </c>
      <c r="J338" s="157" t="str">
        <f>IF(D338="Electric","--",IF(D338="Diesel",VLOOKUP(C338,[2]ORDLF!A:B,2,FALSE),""))</f>
        <v/>
      </c>
      <c r="K338" s="157">
        <f>IF(D338="Electric","--",IF(D338="Gasoline",VLOOKUP(C338,LSILF!A:C,3,FALSE),""))</f>
        <v>0.54</v>
      </c>
      <c r="L338" s="158">
        <f t="shared" si="84"/>
        <v>0.54</v>
      </c>
      <c r="M338" s="157" t="str" cm="1">
        <f t="array" ref="M338">IF(D338="Electric","--",IF(D338="Diesel",_xlfn._xlws.FILTER(DIESCH[CH Cap],(DIESCH[HP Bin]=I338)),""))</f>
        <v/>
      </c>
      <c r="N338" s="157" cm="1">
        <f t="array" ref="N338">IF(D338="Electric","--",IF(D338="Gasoline",_xlfn._xlws.FILTER(LSICH[CH Cap],(LSICH[Fuel Type]=D338)*(LSICH[MY]=E338)),""))</f>
        <v>7000</v>
      </c>
      <c r="O338" s="157">
        <f t="shared" si="86"/>
        <v>7000</v>
      </c>
      <c r="P338" s="157">
        <f t="shared" si="87"/>
        <v>31863.865384615387</v>
      </c>
      <c r="Q338" s="157" t="str" cm="1">
        <f t="array" ref="Q338">IF(D338="Electric","--",IF(D338="Diesel",_xlfn._xlws.FILTER(ORDEF[HC-ZH (g/hp-hr)],(ORDEF[HP]=I338)*(ORDEF[Model_Year]=E338)),""))</f>
        <v/>
      </c>
      <c r="R338" s="157" cm="1">
        <f t="array" ref="R338">IF(D338="Electric","--",IF(D338="Gasoline",_xlfn._xlws.FILTER(LSIEF[HC-ZH (g/hp-hr)],(LSIEF[Fuel]=D338)*(LSIEF[HP Bin]=I338)*(LSIEF[Model Year]=E338)),""))</f>
        <v>2.63</v>
      </c>
      <c r="S338" s="158">
        <f t="shared" si="88"/>
        <v>2.63</v>
      </c>
      <c r="T338" s="159" t="str" cm="1">
        <f t="array" ref="T338">IF(D338="Electric","--",IF(D338="Diesel",_xlfn._xlws.FILTER(ORDEF[HCDR],(ORDEF[HP]=I338)*(ORDEF[Model_Year]=E338),),""))</f>
        <v/>
      </c>
      <c r="U338" s="159" cm="1">
        <f t="array" ref="U338">IF(D338="Electric","--",IF(D338="Gasoline",_xlfn._xlws.FILTER(LSIEF[HC DR],(LSIEF[Fuel]=D338)*(LSIEF[HP Bin]=I338)*(LSIEF[Model Year]=E338)),""))</f>
        <v>2.8699999999999998E-4</v>
      </c>
      <c r="V338" s="159">
        <f t="shared" si="89"/>
        <v>2.8699999999999998E-4</v>
      </c>
      <c r="W338" s="158" t="str" cm="1">
        <f t="array" ref="W338">IF(D338="Electric","--",IF(D338="Diesel",_xlfn._xlws.FILTER(ORDEF[NOXzh],(ORDEF[HP]=I338)*(ORDEF[Model_Year]=E338)),""))</f>
        <v/>
      </c>
      <c r="X338" s="158" cm="1">
        <f t="array" ref="X338">IF(D338="Electric","--",IF(D338="Gasoline",_xlfn._xlws.FILTER(LSIEF[NOX-ZH (g/hp-hr)],(LSIEF[Fuel]=D338)*(LSIEF[HP Bin]=I338)*(LSIEF[Model Year]=E338)),""))</f>
        <v>11.84</v>
      </c>
      <c r="Y338" s="158">
        <f t="shared" si="90"/>
        <v>11.84</v>
      </c>
      <c r="Z338" s="159" t="str" cm="1">
        <f t="array" ref="Z338">IF(D338="Electric","--",IF(D338="Diesel",_xlfn._xlws.FILTER(ORDEF[NOXdr],(ORDEF[HP]=I338)*(ORDEF[Model_Year]=E338)),""))</f>
        <v/>
      </c>
      <c r="AA338" s="159" cm="1">
        <f t="array" ref="AA338">IF(E338="Electric","--",IF(D338="Gasoline",_xlfn._xlws.FILTER(LSIEF[NOX DR],(LSIEF[Fuel]=D338)*(LSIEF[HP Bin]=I338)*(LSIEF[Model Year]=E338)),""))</f>
        <v>6.0099999999999997E-5</v>
      </c>
      <c r="AB338" s="159">
        <f t="shared" si="91"/>
        <v>6.0099999999999997E-5</v>
      </c>
      <c r="AC338" s="158" t="str" cm="1">
        <f t="array" ref="AC338">IF(D338="Electric","--",IF(D338="Diesel",_xlfn._xlws.FILTER(DFCF[Fuel_HC],(DFCF[MY]=E338)),""))</f>
        <v/>
      </c>
      <c r="AD338" s="158" cm="1">
        <f t="array" ref="AD338">IF(D338="Electric","--",IF(D338="Gasoline",_xlfn._xlws.FILTER(GFCF[Fuel_HC],(GFCF[MY]=E338)),""))</f>
        <v>0.85</v>
      </c>
      <c r="AE338" s="158">
        <f t="shared" si="92"/>
        <v>0.85</v>
      </c>
      <c r="AF338" s="157" t="str" cm="1">
        <f t="array" ref="AF338">IF(D338="Electric","--",IF(D338="Diesel",_xlfn._xlws.FILTER(DFCF[Fuel_NOX],(DFCF[MY]=E338)),""))</f>
        <v/>
      </c>
      <c r="AG338" s="157" cm="1">
        <f t="array" ref="AG338">IF(D338="Electric","--",IF(D338="Gasoline",_xlfn._xlws.FILTER(GFCF[Fuel_NOX],(GFCF[MY]=E338)),""))</f>
        <v>0.86699999999999999</v>
      </c>
      <c r="AH338" s="157">
        <f t="shared" si="93"/>
        <v>0.86699999999999999</v>
      </c>
      <c r="AI338" s="158">
        <f t="shared" si="94"/>
        <v>3.9431499999999993</v>
      </c>
      <c r="AJ338" s="158">
        <f t="shared" si="95"/>
        <v>10.630026900000001</v>
      </c>
      <c r="AK338" s="158">
        <f t="shared" si="96"/>
        <v>427.36773565674599</v>
      </c>
      <c r="AL338" s="158">
        <f t="shared" si="97"/>
        <v>1152.1069516055184</v>
      </c>
      <c r="AM338" s="158">
        <f t="shared" si="98"/>
        <v>0.21368386782837301</v>
      </c>
      <c r="AN338" s="158">
        <f t="shared" si="99"/>
        <v>0.57605347580275923</v>
      </c>
      <c r="AO338" s="158">
        <f t="shared" si="100"/>
        <v>0.19654642162853747</v>
      </c>
      <c r="AP338" s="157"/>
      <c r="AS338" s="44"/>
    </row>
    <row r="339" spans="1:45" s="47" customFormat="1" x14ac:dyDescent="0.35">
      <c r="A339" s="157">
        <v>338</v>
      </c>
      <c r="B339" s="157">
        <v>9722</v>
      </c>
      <c r="C339" s="157" t="s">
        <v>205</v>
      </c>
      <c r="D339" s="157" t="s">
        <v>16</v>
      </c>
      <c r="E339" s="157">
        <v>1989</v>
      </c>
      <c r="F339" s="157">
        <v>80</v>
      </c>
      <c r="G339" s="157">
        <v>1137.9951923076924</v>
      </c>
      <c r="H339" s="157"/>
      <c r="I339" s="157">
        <f t="shared" si="85"/>
        <v>100</v>
      </c>
      <c r="J339" s="157" t="str">
        <f>IF(D339="Electric","--",IF(D339="Diesel",VLOOKUP(C339,[2]ORDLF!A:B,2,FALSE),""))</f>
        <v/>
      </c>
      <c r="K339" s="157">
        <f>IF(D339="Electric","--",IF(D339="Gasoline",VLOOKUP(C339,LSILF!A:C,3,FALSE),""))</f>
        <v>0.54</v>
      </c>
      <c r="L339" s="158">
        <f t="shared" si="84"/>
        <v>0.54</v>
      </c>
      <c r="M339" s="157" t="str" cm="1">
        <f t="array" ref="M339">IF(D339="Electric","--",IF(D339="Diesel",_xlfn._xlws.FILTER(DIESCH[CH Cap],(DIESCH[HP Bin]=I339)),""))</f>
        <v/>
      </c>
      <c r="N339" s="157" cm="1">
        <f t="array" ref="N339">IF(D339="Electric","--",IF(D339="Gasoline",_xlfn._xlws.FILTER(LSICH[CH Cap],(LSICH[Fuel Type]=D339)*(LSICH[MY]=E339)),""))</f>
        <v>7000</v>
      </c>
      <c r="O339" s="157">
        <f t="shared" si="86"/>
        <v>7000</v>
      </c>
      <c r="P339" s="157">
        <f t="shared" si="87"/>
        <v>31863.865384615387</v>
      </c>
      <c r="Q339" s="157" t="str" cm="1">
        <f t="array" ref="Q339">IF(D339="Electric","--",IF(D339="Diesel",_xlfn._xlws.FILTER(ORDEF[HC-ZH (g/hp-hr)],(ORDEF[HP]=I339)*(ORDEF[Model_Year]=E339)),""))</f>
        <v/>
      </c>
      <c r="R339" s="157" cm="1">
        <f t="array" ref="R339">IF(D339="Electric","--",IF(D339="Gasoline",_xlfn._xlws.FILTER(LSIEF[HC-ZH (g/hp-hr)],(LSIEF[Fuel]=D339)*(LSIEF[HP Bin]=I339)*(LSIEF[Model Year]=E339)),""))</f>
        <v>2.63</v>
      </c>
      <c r="S339" s="158">
        <f t="shared" si="88"/>
        <v>2.63</v>
      </c>
      <c r="T339" s="159" t="str" cm="1">
        <f t="array" ref="T339">IF(D339="Electric","--",IF(D339="Diesel",_xlfn._xlws.FILTER(ORDEF[HCDR],(ORDEF[HP]=I339)*(ORDEF[Model_Year]=E339),),""))</f>
        <v/>
      </c>
      <c r="U339" s="159" cm="1">
        <f t="array" ref="U339">IF(D339="Electric","--",IF(D339="Gasoline",_xlfn._xlws.FILTER(LSIEF[HC DR],(LSIEF[Fuel]=D339)*(LSIEF[HP Bin]=I339)*(LSIEF[Model Year]=E339)),""))</f>
        <v>2.8699999999999998E-4</v>
      </c>
      <c r="V339" s="159">
        <f t="shared" si="89"/>
        <v>2.8699999999999998E-4</v>
      </c>
      <c r="W339" s="158" t="str" cm="1">
        <f t="array" ref="W339">IF(D339="Electric","--",IF(D339="Diesel",_xlfn._xlws.FILTER(ORDEF[NOXzh],(ORDEF[HP]=I339)*(ORDEF[Model_Year]=E339)),""))</f>
        <v/>
      </c>
      <c r="X339" s="158" cm="1">
        <f t="array" ref="X339">IF(D339="Electric","--",IF(D339="Gasoline",_xlfn._xlws.FILTER(LSIEF[NOX-ZH (g/hp-hr)],(LSIEF[Fuel]=D339)*(LSIEF[HP Bin]=I339)*(LSIEF[Model Year]=E339)),""))</f>
        <v>11.84</v>
      </c>
      <c r="Y339" s="158">
        <f t="shared" si="90"/>
        <v>11.84</v>
      </c>
      <c r="Z339" s="159" t="str" cm="1">
        <f t="array" ref="Z339">IF(D339="Electric","--",IF(D339="Diesel",_xlfn._xlws.FILTER(ORDEF[NOXdr],(ORDEF[HP]=I339)*(ORDEF[Model_Year]=E339)),""))</f>
        <v/>
      </c>
      <c r="AA339" s="159" cm="1">
        <f t="array" ref="AA339">IF(E339="Electric","--",IF(D339="Gasoline",_xlfn._xlws.FILTER(LSIEF[NOX DR],(LSIEF[Fuel]=D339)*(LSIEF[HP Bin]=I339)*(LSIEF[Model Year]=E339)),""))</f>
        <v>6.0099999999999997E-5</v>
      </c>
      <c r="AB339" s="159">
        <f t="shared" si="91"/>
        <v>6.0099999999999997E-5</v>
      </c>
      <c r="AC339" s="158" t="str" cm="1">
        <f t="array" ref="AC339">IF(D339="Electric","--",IF(D339="Diesel",_xlfn._xlws.FILTER(DFCF[Fuel_HC],(DFCF[MY]=E339)),""))</f>
        <v/>
      </c>
      <c r="AD339" s="158" cm="1">
        <f t="array" ref="AD339">IF(D339="Electric","--",IF(D339="Gasoline",_xlfn._xlws.FILTER(GFCF[Fuel_HC],(GFCF[MY]=E339)),""))</f>
        <v>0.85</v>
      </c>
      <c r="AE339" s="158">
        <f t="shared" si="92"/>
        <v>0.85</v>
      </c>
      <c r="AF339" s="157" t="str" cm="1">
        <f t="array" ref="AF339">IF(D339="Electric","--",IF(D339="Diesel",_xlfn._xlws.FILTER(DFCF[Fuel_NOX],(DFCF[MY]=E339)),""))</f>
        <v/>
      </c>
      <c r="AG339" s="157" cm="1">
        <f t="array" ref="AG339">IF(D339="Electric","--",IF(D339="Gasoline",_xlfn._xlws.FILTER(GFCF[Fuel_NOX],(GFCF[MY]=E339)),""))</f>
        <v>0.86699999999999999</v>
      </c>
      <c r="AH339" s="157">
        <f t="shared" si="93"/>
        <v>0.86699999999999999</v>
      </c>
      <c r="AI339" s="158">
        <f t="shared" si="94"/>
        <v>3.9431499999999993</v>
      </c>
      <c r="AJ339" s="158">
        <f t="shared" si="95"/>
        <v>10.630026900000001</v>
      </c>
      <c r="AK339" s="158">
        <f t="shared" si="96"/>
        <v>427.36773565674599</v>
      </c>
      <c r="AL339" s="158">
        <f t="shared" si="97"/>
        <v>1152.1069516055184</v>
      </c>
      <c r="AM339" s="158">
        <f t="shared" si="98"/>
        <v>0.21368386782837301</v>
      </c>
      <c r="AN339" s="158">
        <f t="shared" si="99"/>
        <v>0.57605347580275923</v>
      </c>
      <c r="AO339" s="158">
        <f t="shared" si="100"/>
        <v>0.19654642162853747</v>
      </c>
      <c r="AP339" s="157"/>
      <c r="AS339" s="44"/>
    </row>
    <row r="340" spans="1:45" s="47" customFormat="1" x14ac:dyDescent="0.35">
      <c r="A340" s="157">
        <v>339</v>
      </c>
      <c r="B340" s="157">
        <v>9723</v>
      </c>
      <c r="C340" s="157" t="s">
        <v>205</v>
      </c>
      <c r="D340" s="157" t="s">
        <v>16</v>
      </c>
      <c r="E340" s="157">
        <v>1989</v>
      </c>
      <c r="F340" s="157">
        <v>80</v>
      </c>
      <c r="G340" s="157">
        <v>1137.9951923076924</v>
      </c>
      <c r="H340" s="157"/>
      <c r="I340" s="157">
        <f t="shared" si="85"/>
        <v>100</v>
      </c>
      <c r="J340" s="157" t="str">
        <f>IF(D340="Electric","--",IF(D340="Diesel",VLOOKUP(C340,[2]ORDLF!A:B,2,FALSE),""))</f>
        <v/>
      </c>
      <c r="K340" s="157">
        <f>IF(D340="Electric","--",IF(D340="Gasoline",VLOOKUP(C340,LSILF!A:C,3,FALSE),""))</f>
        <v>0.54</v>
      </c>
      <c r="L340" s="158">
        <f t="shared" si="84"/>
        <v>0.54</v>
      </c>
      <c r="M340" s="157" t="str" cm="1">
        <f t="array" ref="M340">IF(D340="Electric","--",IF(D340="Diesel",_xlfn._xlws.FILTER(DIESCH[CH Cap],(DIESCH[HP Bin]=I340)),""))</f>
        <v/>
      </c>
      <c r="N340" s="157" cm="1">
        <f t="array" ref="N340">IF(D340="Electric","--",IF(D340="Gasoline",_xlfn._xlws.FILTER(LSICH[CH Cap],(LSICH[Fuel Type]=D340)*(LSICH[MY]=E340)),""))</f>
        <v>7000</v>
      </c>
      <c r="O340" s="157">
        <f t="shared" si="86"/>
        <v>7000</v>
      </c>
      <c r="P340" s="157">
        <f t="shared" si="87"/>
        <v>31863.865384615387</v>
      </c>
      <c r="Q340" s="157" t="str" cm="1">
        <f t="array" ref="Q340">IF(D340="Electric","--",IF(D340="Diesel",_xlfn._xlws.FILTER(ORDEF[HC-ZH (g/hp-hr)],(ORDEF[HP]=I340)*(ORDEF[Model_Year]=E340)),""))</f>
        <v/>
      </c>
      <c r="R340" s="157" cm="1">
        <f t="array" ref="R340">IF(D340="Electric","--",IF(D340="Gasoline",_xlfn._xlws.FILTER(LSIEF[HC-ZH (g/hp-hr)],(LSIEF[Fuel]=D340)*(LSIEF[HP Bin]=I340)*(LSIEF[Model Year]=E340)),""))</f>
        <v>2.63</v>
      </c>
      <c r="S340" s="158">
        <f t="shared" si="88"/>
        <v>2.63</v>
      </c>
      <c r="T340" s="159" t="str" cm="1">
        <f t="array" ref="T340">IF(D340="Electric","--",IF(D340="Diesel",_xlfn._xlws.FILTER(ORDEF[HCDR],(ORDEF[HP]=I340)*(ORDEF[Model_Year]=E340),),""))</f>
        <v/>
      </c>
      <c r="U340" s="159" cm="1">
        <f t="array" ref="U340">IF(D340="Electric","--",IF(D340="Gasoline",_xlfn._xlws.FILTER(LSIEF[HC DR],(LSIEF[Fuel]=D340)*(LSIEF[HP Bin]=I340)*(LSIEF[Model Year]=E340)),""))</f>
        <v>2.8699999999999998E-4</v>
      </c>
      <c r="V340" s="159">
        <f t="shared" si="89"/>
        <v>2.8699999999999998E-4</v>
      </c>
      <c r="W340" s="158" t="str" cm="1">
        <f t="array" ref="W340">IF(D340="Electric","--",IF(D340="Diesel",_xlfn._xlws.FILTER(ORDEF[NOXzh],(ORDEF[HP]=I340)*(ORDEF[Model_Year]=E340)),""))</f>
        <v/>
      </c>
      <c r="X340" s="158" cm="1">
        <f t="array" ref="X340">IF(D340="Electric","--",IF(D340="Gasoline",_xlfn._xlws.FILTER(LSIEF[NOX-ZH (g/hp-hr)],(LSIEF[Fuel]=D340)*(LSIEF[HP Bin]=I340)*(LSIEF[Model Year]=E340)),""))</f>
        <v>11.84</v>
      </c>
      <c r="Y340" s="158">
        <f t="shared" si="90"/>
        <v>11.84</v>
      </c>
      <c r="Z340" s="159" t="str" cm="1">
        <f t="array" ref="Z340">IF(D340="Electric","--",IF(D340="Diesel",_xlfn._xlws.FILTER(ORDEF[NOXdr],(ORDEF[HP]=I340)*(ORDEF[Model_Year]=E340)),""))</f>
        <v/>
      </c>
      <c r="AA340" s="159" cm="1">
        <f t="array" ref="AA340">IF(E340="Electric","--",IF(D340="Gasoline",_xlfn._xlws.FILTER(LSIEF[NOX DR],(LSIEF[Fuel]=D340)*(LSIEF[HP Bin]=I340)*(LSIEF[Model Year]=E340)),""))</f>
        <v>6.0099999999999997E-5</v>
      </c>
      <c r="AB340" s="159">
        <f t="shared" si="91"/>
        <v>6.0099999999999997E-5</v>
      </c>
      <c r="AC340" s="158" t="str" cm="1">
        <f t="array" ref="AC340">IF(D340="Electric","--",IF(D340="Diesel",_xlfn._xlws.FILTER(DFCF[Fuel_HC],(DFCF[MY]=E340)),""))</f>
        <v/>
      </c>
      <c r="AD340" s="158" cm="1">
        <f t="array" ref="AD340">IF(D340="Electric","--",IF(D340="Gasoline",_xlfn._xlws.FILTER(GFCF[Fuel_HC],(GFCF[MY]=E340)),""))</f>
        <v>0.85</v>
      </c>
      <c r="AE340" s="158">
        <f t="shared" si="92"/>
        <v>0.85</v>
      </c>
      <c r="AF340" s="157" t="str" cm="1">
        <f t="array" ref="AF340">IF(D340="Electric","--",IF(D340="Diesel",_xlfn._xlws.FILTER(DFCF[Fuel_NOX],(DFCF[MY]=E340)),""))</f>
        <v/>
      </c>
      <c r="AG340" s="157" cm="1">
        <f t="array" ref="AG340">IF(D340="Electric","--",IF(D340="Gasoline",_xlfn._xlws.FILTER(GFCF[Fuel_NOX],(GFCF[MY]=E340)),""))</f>
        <v>0.86699999999999999</v>
      </c>
      <c r="AH340" s="157">
        <f t="shared" si="93"/>
        <v>0.86699999999999999</v>
      </c>
      <c r="AI340" s="158">
        <f t="shared" si="94"/>
        <v>3.9431499999999993</v>
      </c>
      <c r="AJ340" s="158">
        <f t="shared" si="95"/>
        <v>10.630026900000001</v>
      </c>
      <c r="AK340" s="158">
        <f t="shared" si="96"/>
        <v>427.36773565674599</v>
      </c>
      <c r="AL340" s="158">
        <f t="shared" si="97"/>
        <v>1152.1069516055184</v>
      </c>
      <c r="AM340" s="158">
        <f t="shared" si="98"/>
        <v>0.21368386782837301</v>
      </c>
      <c r="AN340" s="158">
        <f t="shared" si="99"/>
        <v>0.57605347580275923</v>
      </c>
      <c r="AO340" s="158">
        <f t="shared" si="100"/>
        <v>0.19654642162853747</v>
      </c>
      <c r="AP340" s="157"/>
      <c r="AS340" s="44"/>
    </row>
    <row r="341" spans="1:45" s="47" customFormat="1" x14ac:dyDescent="0.35">
      <c r="A341" s="157">
        <v>340</v>
      </c>
      <c r="B341" s="157">
        <v>9728</v>
      </c>
      <c r="C341" s="157" t="s">
        <v>205</v>
      </c>
      <c r="D341" s="157" t="s">
        <v>16</v>
      </c>
      <c r="E341" s="157">
        <v>1989</v>
      </c>
      <c r="F341" s="157">
        <v>80</v>
      </c>
      <c r="G341" s="157">
        <v>1137.9951923076924</v>
      </c>
      <c r="H341" s="157"/>
      <c r="I341" s="157">
        <f t="shared" si="85"/>
        <v>100</v>
      </c>
      <c r="J341" s="157" t="str">
        <f>IF(D341="Electric","--",IF(D341="Diesel",VLOOKUP(C341,[2]ORDLF!A:B,2,FALSE),""))</f>
        <v/>
      </c>
      <c r="K341" s="157">
        <f>IF(D341="Electric","--",IF(D341="Gasoline",VLOOKUP(C341,LSILF!A:C,3,FALSE),""))</f>
        <v>0.54</v>
      </c>
      <c r="L341" s="158">
        <f t="shared" si="84"/>
        <v>0.54</v>
      </c>
      <c r="M341" s="157" t="str" cm="1">
        <f t="array" ref="M341">IF(D341="Electric","--",IF(D341="Diesel",_xlfn._xlws.FILTER(DIESCH[CH Cap],(DIESCH[HP Bin]=I341)),""))</f>
        <v/>
      </c>
      <c r="N341" s="157" cm="1">
        <f t="array" ref="N341">IF(D341="Electric","--",IF(D341="Gasoline",_xlfn._xlws.FILTER(LSICH[CH Cap],(LSICH[Fuel Type]=D341)*(LSICH[MY]=E341)),""))</f>
        <v>7000</v>
      </c>
      <c r="O341" s="157">
        <f t="shared" si="86"/>
        <v>7000</v>
      </c>
      <c r="P341" s="157">
        <f t="shared" si="87"/>
        <v>31863.865384615387</v>
      </c>
      <c r="Q341" s="157" t="str" cm="1">
        <f t="array" ref="Q341">IF(D341="Electric","--",IF(D341="Diesel",_xlfn._xlws.FILTER(ORDEF[HC-ZH (g/hp-hr)],(ORDEF[HP]=I341)*(ORDEF[Model_Year]=E341)),""))</f>
        <v/>
      </c>
      <c r="R341" s="157" cm="1">
        <f t="array" ref="R341">IF(D341="Electric","--",IF(D341="Gasoline",_xlfn._xlws.FILTER(LSIEF[HC-ZH (g/hp-hr)],(LSIEF[Fuel]=D341)*(LSIEF[HP Bin]=I341)*(LSIEF[Model Year]=E341)),""))</f>
        <v>2.63</v>
      </c>
      <c r="S341" s="158">
        <f t="shared" si="88"/>
        <v>2.63</v>
      </c>
      <c r="T341" s="159" t="str" cm="1">
        <f t="array" ref="T341">IF(D341="Electric","--",IF(D341="Diesel",_xlfn._xlws.FILTER(ORDEF[HCDR],(ORDEF[HP]=I341)*(ORDEF[Model_Year]=E341),),""))</f>
        <v/>
      </c>
      <c r="U341" s="159" cm="1">
        <f t="array" ref="U341">IF(D341="Electric","--",IF(D341="Gasoline",_xlfn._xlws.FILTER(LSIEF[HC DR],(LSIEF[Fuel]=D341)*(LSIEF[HP Bin]=I341)*(LSIEF[Model Year]=E341)),""))</f>
        <v>2.8699999999999998E-4</v>
      </c>
      <c r="V341" s="159">
        <f t="shared" si="89"/>
        <v>2.8699999999999998E-4</v>
      </c>
      <c r="W341" s="158" t="str" cm="1">
        <f t="array" ref="W341">IF(D341="Electric","--",IF(D341="Diesel",_xlfn._xlws.FILTER(ORDEF[NOXzh],(ORDEF[HP]=I341)*(ORDEF[Model_Year]=E341)),""))</f>
        <v/>
      </c>
      <c r="X341" s="158" cm="1">
        <f t="array" ref="X341">IF(D341="Electric","--",IF(D341="Gasoline",_xlfn._xlws.FILTER(LSIEF[NOX-ZH (g/hp-hr)],(LSIEF[Fuel]=D341)*(LSIEF[HP Bin]=I341)*(LSIEF[Model Year]=E341)),""))</f>
        <v>11.84</v>
      </c>
      <c r="Y341" s="158">
        <f t="shared" si="90"/>
        <v>11.84</v>
      </c>
      <c r="Z341" s="159" t="str" cm="1">
        <f t="array" ref="Z341">IF(D341="Electric","--",IF(D341="Diesel",_xlfn._xlws.FILTER(ORDEF[NOXdr],(ORDEF[HP]=I341)*(ORDEF[Model_Year]=E341)),""))</f>
        <v/>
      </c>
      <c r="AA341" s="159" cm="1">
        <f t="array" ref="AA341">IF(E341="Electric","--",IF(D341="Gasoline",_xlfn._xlws.FILTER(LSIEF[NOX DR],(LSIEF[Fuel]=D341)*(LSIEF[HP Bin]=I341)*(LSIEF[Model Year]=E341)),""))</f>
        <v>6.0099999999999997E-5</v>
      </c>
      <c r="AB341" s="159">
        <f t="shared" si="91"/>
        <v>6.0099999999999997E-5</v>
      </c>
      <c r="AC341" s="158" t="str" cm="1">
        <f t="array" ref="AC341">IF(D341="Electric","--",IF(D341="Diesel",_xlfn._xlws.FILTER(DFCF[Fuel_HC],(DFCF[MY]=E341)),""))</f>
        <v/>
      </c>
      <c r="AD341" s="158" cm="1">
        <f t="array" ref="AD341">IF(D341="Electric","--",IF(D341="Gasoline",_xlfn._xlws.FILTER(GFCF[Fuel_HC],(GFCF[MY]=E341)),""))</f>
        <v>0.85</v>
      </c>
      <c r="AE341" s="158">
        <f t="shared" si="92"/>
        <v>0.85</v>
      </c>
      <c r="AF341" s="157" t="str" cm="1">
        <f t="array" ref="AF341">IF(D341="Electric","--",IF(D341="Diesel",_xlfn._xlws.FILTER(DFCF[Fuel_NOX],(DFCF[MY]=E341)),""))</f>
        <v/>
      </c>
      <c r="AG341" s="157" cm="1">
        <f t="array" ref="AG341">IF(D341="Electric","--",IF(D341="Gasoline",_xlfn._xlws.FILTER(GFCF[Fuel_NOX],(GFCF[MY]=E341)),""))</f>
        <v>0.86699999999999999</v>
      </c>
      <c r="AH341" s="157">
        <f t="shared" si="93"/>
        <v>0.86699999999999999</v>
      </c>
      <c r="AI341" s="158">
        <f t="shared" si="94"/>
        <v>3.9431499999999993</v>
      </c>
      <c r="AJ341" s="158">
        <f t="shared" si="95"/>
        <v>10.630026900000001</v>
      </c>
      <c r="AK341" s="158">
        <f t="shared" si="96"/>
        <v>427.36773565674599</v>
      </c>
      <c r="AL341" s="158">
        <f t="shared" si="97"/>
        <v>1152.1069516055184</v>
      </c>
      <c r="AM341" s="158">
        <f t="shared" si="98"/>
        <v>0.21368386782837301</v>
      </c>
      <c r="AN341" s="158">
        <f t="shared" si="99"/>
        <v>0.57605347580275923</v>
      </c>
      <c r="AO341" s="158">
        <f t="shared" si="100"/>
        <v>0.19654642162853747</v>
      </c>
      <c r="AP341" s="157"/>
      <c r="AS341" s="44"/>
    </row>
    <row r="342" spans="1:45" s="47" customFormat="1" x14ac:dyDescent="0.35">
      <c r="A342" s="157">
        <v>341</v>
      </c>
      <c r="B342" s="157">
        <v>9740</v>
      </c>
      <c r="C342" s="157" t="s">
        <v>205</v>
      </c>
      <c r="D342" s="157" t="s">
        <v>16</v>
      </c>
      <c r="E342" s="157">
        <v>1989</v>
      </c>
      <c r="F342" s="157">
        <v>80</v>
      </c>
      <c r="G342" s="157">
        <v>1137.9951923076924</v>
      </c>
      <c r="H342" s="157"/>
      <c r="I342" s="157">
        <f t="shared" si="85"/>
        <v>100</v>
      </c>
      <c r="J342" s="157" t="str">
        <f>IF(D342="Electric","--",IF(D342="Diesel",VLOOKUP(C342,[2]ORDLF!A:B,2,FALSE),""))</f>
        <v/>
      </c>
      <c r="K342" s="157">
        <f>IF(D342="Electric","--",IF(D342="Gasoline",VLOOKUP(C342,LSILF!A:C,3,FALSE),""))</f>
        <v>0.54</v>
      </c>
      <c r="L342" s="158">
        <f t="shared" si="84"/>
        <v>0.54</v>
      </c>
      <c r="M342" s="157" t="str" cm="1">
        <f t="array" ref="M342">IF(D342="Electric","--",IF(D342="Diesel",_xlfn._xlws.FILTER(DIESCH[CH Cap],(DIESCH[HP Bin]=I342)),""))</f>
        <v/>
      </c>
      <c r="N342" s="157" cm="1">
        <f t="array" ref="N342">IF(D342="Electric","--",IF(D342="Gasoline",_xlfn._xlws.FILTER(LSICH[CH Cap],(LSICH[Fuel Type]=D342)*(LSICH[MY]=E342)),""))</f>
        <v>7000</v>
      </c>
      <c r="O342" s="157">
        <f t="shared" si="86"/>
        <v>7000</v>
      </c>
      <c r="P342" s="157">
        <f t="shared" si="87"/>
        <v>31863.865384615387</v>
      </c>
      <c r="Q342" s="157" t="str" cm="1">
        <f t="array" ref="Q342">IF(D342="Electric","--",IF(D342="Diesel",_xlfn._xlws.FILTER(ORDEF[HC-ZH (g/hp-hr)],(ORDEF[HP]=I342)*(ORDEF[Model_Year]=E342)),""))</f>
        <v/>
      </c>
      <c r="R342" s="157" cm="1">
        <f t="array" ref="R342">IF(D342="Electric","--",IF(D342="Gasoline",_xlfn._xlws.FILTER(LSIEF[HC-ZH (g/hp-hr)],(LSIEF[Fuel]=D342)*(LSIEF[HP Bin]=I342)*(LSIEF[Model Year]=E342)),""))</f>
        <v>2.63</v>
      </c>
      <c r="S342" s="158">
        <f t="shared" si="88"/>
        <v>2.63</v>
      </c>
      <c r="T342" s="159" t="str" cm="1">
        <f t="array" ref="T342">IF(D342="Electric","--",IF(D342="Diesel",_xlfn._xlws.FILTER(ORDEF[HCDR],(ORDEF[HP]=I342)*(ORDEF[Model_Year]=E342),),""))</f>
        <v/>
      </c>
      <c r="U342" s="159" cm="1">
        <f t="array" ref="U342">IF(D342="Electric","--",IF(D342="Gasoline",_xlfn._xlws.FILTER(LSIEF[HC DR],(LSIEF[Fuel]=D342)*(LSIEF[HP Bin]=I342)*(LSIEF[Model Year]=E342)),""))</f>
        <v>2.8699999999999998E-4</v>
      </c>
      <c r="V342" s="159">
        <f t="shared" si="89"/>
        <v>2.8699999999999998E-4</v>
      </c>
      <c r="W342" s="158" t="str" cm="1">
        <f t="array" ref="W342">IF(D342="Electric","--",IF(D342="Diesel",_xlfn._xlws.FILTER(ORDEF[NOXzh],(ORDEF[HP]=I342)*(ORDEF[Model_Year]=E342)),""))</f>
        <v/>
      </c>
      <c r="X342" s="158" cm="1">
        <f t="array" ref="X342">IF(D342="Electric","--",IF(D342="Gasoline",_xlfn._xlws.FILTER(LSIEF[NOX-ZH (g/hp-hr)],(LSIEF[Fuel]=D342)*(LSIEF[HP Bin]=I342)*(LSIEF[Model Year]=E342)),""))</f>
        <v>11.84</v>
      </c>
      <c r="Y342" s="158">
        <f t="shared" si="90"/>
        <v>11.84</v>
      </c>
      <c r="Z342" s="159" t="str" cm="1">
        <f t="array" ref="Z342">IF(D342="Electric","--",IF(D342="Diesel",_xlfn._xlws.FILTER(ORDEF[NOXdr],(ORDEF[HP]=I342)*(ORDEF[Model_Year]=E342)),""))</f>
        <v/>
      </c>
      <c r="AA342" s="159" cm="1">
        <f t="array" ref="AA342">IF(E342="Electric","--",IF(D342="Gasoline",_xlfn._xlws.FILTER(LSIEF[NOX DR],(LSIEF[Fuel]=D342)*(LSIEF[HP Bin]=I342)*(LSIEF[Model Year]=E342)),""))</f>
        <v>6.0099999999999997E-5</v>
      </c>
      <c r="AB342" s="159">
        <f t="shared" si="91"/>
        <v>6.0099999999999997E-5</v>
      </c>
      <c r="AC342" s="158" t="str" cm="1">
        <f t="array" ref="AC342">IF(D342="Electric","--",IF(D342="Diesel",_xlfn._xlws.FILTER(DFCF[Fuel_HC],(DFCF[MY]=E342)),""))</f>
        <v/>
      </c>
      <c r="AD342" s="158" cm="1">
        <f t="array" ref="AD342">IF(D342="Electric","--",IF(D342="Gasoline",_xlfn._xlws.FILTER(GFCF[Fuel_HC],(GFCF[MY]=E342)),""))</f>
        <v>0.85</v>
      </c>
      <c r="AE342" s="158">
        <f t="shared" si="92"/>
        <v>0.85</v>
      </c>
      <c r="AF342" s="157" t="str" cm="1">
        <f t="array" ref="AF342">IF(D342="Electric","--",IF(D342="Diesel",_xlfn._xlws.FILTER(DFCF[Fuel_NOX],(DFCF[MY]=E342)),""))</f>
        <v/>
      </c>
      <c r="AG342" s="157" cm="1">
        <f t="array" ref="AG342">IF(D342="Electric","--",IF(D342="Gasoline",_xlfn._xlws.FILTER(GFCF[Fuel_NOX],(GFCF[MY]=E342)),""))</f>
        <v>0.86699999999999999</v>
      </c>
      <c r="AH342" s="157">
        <f t="shared" si="93"/>
        <v>0.86699999999999999</v>
      </c>
      <c r="AI342" s="158">
        <f t="shared" si="94"/>
        <v>3.9431499999999993</v>
      </c>
      <c r="AJ342" s="158">
        <f t="shared" si="95"/>
        <v>10.630026900000001</v>
      </c>
      <c r="AK342" s="158">
        <f t="shared" si="96"/>
        <v>427.36773565674599</v>
      </c>
      <c r="AL342" s="158">
        <f t="shared" si="97"/>
        <v>1152.1069516055184</v>
      </c>
      <c r="AM342" s="158">
        <f t="shared" si="98"/>
        <v>0.21368386782837301</v>
      </c>
      <c r="AN342" s="158">
        <f t="shared" si="99"/>
        <v>0.57605347580275923</v>
      </c>
      <c r="AO342" s="158">
        <f t="shared" si="100"/>
        <v>0.19654642162853747</v>
      </c>
      <c r="AP342" s="157"/>
      <c r="AS342" s="44"/>
    </row>
    <row r="343" spans="1:45" s="47" customFormat="1" x14ac:dyDescent="0.35">
      <c r="A343" s="157">
        <v>342</v>
      </c>
      <c r="B343" s="157">
        <v>392846</v>
      </c>
      <c r="C343" s="157" t="s">
        <v>205</v>
      </c>
      <c r="D343" s="157" t="s">
        <v>16</v>
      </c>
      <c r="E343" s="157">
        <v>1989</v>
      </c>
      <c r="F343" s="157">
        <v>80</v>
      </c>
      <c r="G343" s="157">
        <v>1137.9951923076924</v>
      </c>
      <c r="H343" s="157"/>
      <c r="I343" s="157">
        <f t="shared" si="85"/>
        <v>100</v>
      </c>
      <c r="J343" s="157" t="str">
        <f>IF(D343="Electric","--",IF(D343="Diesel",VLOOKUP(C343,[2]ORDLF!A:B,2,FALSE),""))</f>
        <v/>
      </c>
      <c r="K343" s="157">
        <f>IF(D343="Electric","--",IF(D343="Gasoline",VLOOKUP(C343,LSILF!A:C,3,FALSE),""))</f>
        <v>0.54</v>
      </c>
      <c r="L343" s="158">
        <f t="shared" si="84"/>
        <v>0.54</v>
      </c>
      <c r="M343" s="157" t="str" cm="1">
        <f t="array" ref="M343">IF(D343="Electric","--",IF(D343="Diesel",_xlfn._xlws.FILTER(DIESCH[CH Cap],(DIESCH[HP Bin]=I343)),""))</f>
        <v/>
      </c>
      <c r="N343" s="157" cm="1">
        <f t="array" ref="N343">IF(D343="Electric","--",IF(D343="Gasoline",_xlfn._xlws.FILTER(LSICH[CH Cap],(LSICH[Fuel Type]=D343)*(LSICH[MY]=E343)),""))</f>
        <v>7000</v>
      </c>
      <c r="O343" s="157">
        <f t="shared" si="86"/>
        <v>7000</v>
      </c>
      <c r="P343" s="157">
        <f t="shared" si="87"/>
        <v>31863.865384615387</v>
      </c>
      <c r="Q343" s="157" t="str" cm="1">
        <f t="array" ref="Q343">IF(D343="Electric","--",IF(D343="Diesel",_xlfn._xlws.FILTER(ORDEF[HC-ZH (g/hp-hr)],(ORDEF[HP]=I343)*(ORDEF[Model_Year]=E343)),""))</f>
        <v/>
      </c>
      <c r="R343" s="157" cm="1">
        <f t="array" ref="R343">IF(D343="Electric","--",IF(D343="Gasoline",_xlfn._xlws.FILTER(LSIEF[HC-ZH (g/hp-hr)],(LSIEF[Fuel]=D343)*(LSIEF[HP Bin]=I343)*(LSIEF[Model Year]=E343)),""))</f>
        <v>2.63</v>
      </c>
      <c r="S343" s="158">
        <f t="shared" si="88"/>
        <v>2.63</v>
      </c>
      <c r="T343" s="159" t="str" cm="1">
        <f t="array" ref="T343">IF(D343="Electric","--",IF(D343="Diesel",_xlfn._xlws.FILTER(ORDEF[HCDR],(ORDEF[HP]=I343)*(ORDEF[Model_Year]=E343),),""))</f>
        <v/>
      </c>
      <c r="U343" s="159" cm="1">
        <f t="array" ref="U343">IF(D343="Electric","--",IF(D343="Gasoline",_xlfn._xlws.FILTER(LSIEF[HC DR],(LSIEF[Fuel]=D343)*(LSIEF[HP Bin]=I343)*(LSIEF[Model Year]=E343)),""))</f>
        <v>2.8699999999999998E-4</v>
      </c>
      <c r="V343" s="159">
        <f t="shared" si="89"/>
        <v>2.8699999999999998E-4</v>
      </c>
      <c r="W343" s="158" t="str" cm="1">
        <f t="array" ref="W343">IF(D343="Electric","--",IF(D343="Diesel",_xlfn._xlws.FILTER(ORDEF[NOXzh],(ORDEF[HP]=I343)*(ORDEF[Model_Year]=E343)),""))</f>
        <v/>
      </c>
      <c r="X343" s="158" cm="1">
        <f t="array" ref="X343">IF(D343="Electric","--",IF(D343="Gasoline",_xlfn._xlws.FILTER(LSIEF[NOX-ZH (g/hp-hr)],(LSIEF[Fuel]=D343)*(LSIEF[HP Bin]=I343)*(LSIEF[Model Year]=E343)),""))</f>
        <v>11.84</v>
      </c>
      <c r="Y343" s="158">
        <f t="shared" si="90"/>
        <v>11.84</v>
      </c>
      <c r="Z343" s="159" t="str" cm="1">
        <f t="array" ref="Z343">IF(D343="Electric","--",IF(D343="Diesel",_xlfn._xlws.FILTER(ORDEF[NOXdr],(ORDEF[HP]=I343)*(ORDEF[Model_Year]=E343)),""))</f>
        <v/>
      </c>
      <c r="AA343" s="159" cm="1">
        <f t="array" ref="AA343">IF(E343="Electric","--",IF(D343="Gasoline",_xlfn._xlws.FILTER(LSIEF[NOX DR],(LSIEF[Fuel]=D343)*(LSIEF[HP Bin]=I343)*(LSIEF[Model Year]=E343)),""))</f>
        <v>6.0099999999999997E-5</v>
      </c>
      <c r="AB343" s="159">
        <f t="shared" si="91"/>
        <v>6.0099999999999997E-5</v>
      </c>
      <c r="AC343" s="158" t="str" cm="1">
        <f t="array" ref="AC343">IF(D343="Electric","--",IF(D343="Diesel",_xlfn._xlws.FILTER(DFCF[Fuel_HC],(DFCF[MY]=E343)),""))</f>
        <v/>
      </c>
      <c r="AD343" s="158" cm="1">
        <f t="array" ref="AD343">IF(D343="Electric","--",IF(D343="Gasoline",_xlfn._xlws.FILTER(GFCF[Fuel_HC],(GFCF[MY]=E343)),""))</f>
        <v>0.85</v>
      </c>
      <c r="AE343" s="158">
        <f t="shared" si="92"/>
        <v>0.85</v>
      </c>
      <c r="AF343" s="157" t="str" cm="1">
        <f t="array" ref="AF343">IF(D343="Electric","--",IF(D343="Diesel",_xlfn._xlws.FILTER(DFCF[Fuel_NOX],(DFCF[MY]=E343)),""))</f>
        <v/>
      </c>
      <c r="AG343" s="157" cm="1">
        <f t="array" ref="AG343">IF(D343="Electric","--",IF(D343="Gasoline",_xlfn._xlws.FILTER(GFCF[Fuel_NOX],(GFCF[MY]=E343)),""))</f>
        <v>0.86699999999999999</v>
      </c>
      <c r="AH343" s="157">
        <f t="shared" si="93"/>
        <v>0.86699999999999999</v>
      </c>
      <c r="AI343" s="158">
        <f t="shared" si="94"/>
        <v>3.9431499999999993</v>
      </c>
      <c r="AJ343" s="158">
        <f t="shared" si="95"/>
        <v>10.630026900000001</v>
      </c>
      <c r="AK343" s="158">
        <f t="shared" si="96"/>
        <v>427.36773565674599</v>
      </c>
      <c r="AL343" s="158">
        <f t="shared" si="97"/>
        <v>1152.1069516055184</v>
      </c>
      <c r="AM343" s="158">
        <f t="shared" si="98"/>
        <v>0.21368386782837301</v>
      </c>
      <c r="AN343" s="158">
        <f t="shared" si="99"/>
        <v>0.57605347580275923</v>
      </c>
      <c r="AO343" s="158">
        <f t="shared" si="100"/>
        <v>0.19654642162853747</v>
      </c>
      <c r="AP343" s="157"/>
      <c r="AS343" s="44"/>
    </row>
    <row r="344" spans="1:45" s="47" customFormat="1" x14ac:dyDescent="0.35">
      <c r="A344" s="157">
        <v>343</v>
      </c>
      <c r="B344" s="157">
        <v>392847</v>
      </c>
      <c r="C344" s="157" t="s">
        <v>205</v>
      </c>
      <c r="D344" s="157" t="s">
        <v>16</v>
      </c>
      <c r="E344" s="157">
        <v>1989</v>
      </c>
      <c r="F344" s="157">
        <v>80</v>
      </c>
      <c r="G344" s="157">
        <v>1137.9951923076924</v>
      </c>
      <c r="H344" s="157"/>
      <c r="I344" s="157">
        <f t="shared" si="85"/>
        <v>100</v>
      </c>
      <c r="J344" s="157" t="str">
        <f>IF(D344="Electric","--",IF(D344="Diesel",VLOOKUP(C344,[2]ORDLF!A:B,2,FALSE),""))</f>
        <v/>
      </c>
      <c r="K344" s="157">
        <f>IF(D344="Electric","--",IF(D344="Gasoline",VLOOKUP(C344,LSILF!A:C,3,FALSE),""))</f>
        <v>0.54</v>
      </c>
      <c r="L344" s="158">
        <f t="shared" si="84"/>
        <v>0.54</v>
      </c>
      <c r="M344" s="157" t="str" cm="1">
        <f t="array" ref="M344">IF(D344="Electric","--",IF(D344="Diesel",_xlfn._xlws.FILTER(DIESCH[CH Cap],(DIESCH[HP Bin]=I344)),""))</f>
        <v/>
      </c>
      <c r="N344" s="157" cm="1">
        <f t="array" ref="N344">IF(D344="Electric","--",IF(D344="Gasoline",_xlfn._xlws.FILTER(LSICH[CH Cap],(LSICH[Fuel Type]=D344)*(LSICH[MY]=E344)),""))</f>
        <v>7000</v>
      </c>
      <c r="O344" s="157">
        <f t="shared" si="86"/>
        <v>7000</v>
      </c>
      <c r="P344" s="157">
        <f t="shared" si="87"/>
        <v>31863.865384615387</v>
      </c>
      <c r="Q344" s="157" t="str" cm="1">
        <f t="array" ref="Q344">IF(D344="Electric","--",IF(D344="Diesel",_xlfn._xlws.FILTER(ORDEF[HC-ZH (g/hp-hr)],(ORDEF[HP]=I344)*(ORDEF[Model_Year]=E344)),""))</f>
        <v/>
      </c>
      <c r="R344" s="157" cm="1">
        <f t="array" ref="R344">IF(D344="Electric","--",IF(D344="Gasoline",_xlfn._xlws.FILTER(LSIEF[HC-ZH (g/hp-hr)],(LSIEF[Fuel]=D344)*(LSIEF[HP Bin]=I344)*(LSIEF[Model Year]=E344)),""))</f>
        <v>2.63</v>
      </c>
      <c r="S344" s="158">
        <f t="shared" si="88"/>
        <v>2.63</v>
      </c>
      <c r="T344" s="159" t="str" cm="1">
        <f t="array" ref="T344">IF(D344="Electric","--",IF(D344="Diesel",_xlfn._xlws.FILTER(ORDEF[HCDR],(ORDEF[HP]=I344)*(ORDEF[Model_Year]=E344),),""))</f>
        <v/>
      </c>
      <c r="U344" s="159" cm="1">
        <f t="array" ref="U344">IF(D344="Electric","--",IF(D344="Gasoline",_xlfn._xlws.FILTER(LSIEF[HC DR],(LSIEF[Fuel]=D344)*(LSIEF[HP Bin]=I344)*(LSIEF[Model Year]=E344)),""))</f>
        <v>2.8699999999999998E-4</v>
      </c>
      <c r="V344" s="159">
        <f t="shared" si="89"/>
        <v>2.8699999999999998E-4</v>
      </c>
      <c r="W344" s="158" t="str" cm="1">
        <f t="array" ref="W344">IF(D344="Electric","--",IF(D344="Diesel",_xlfn._xlws.FILTER(ORDEF[NOXzh],(ORDEF[HP]=I344)*(ORDEF[Model_Year]=E344)),""))</f>
        <v/>
      </c>
      <c r="X344" s="158" cm="1">
        <f t="array" ref="X344">IF(D344="Electric","--",IF(D344="Gasoline",_xlfn._xlws.FILTER(LSIEF[NOX-ZH (g/hp-hr)],(LSIEF[Fuel]=D344)*(LSIEF[HP Bin]=I344)*(LSIEF[Model Year]=E344)),""))</f>
        <v>11.84</v>
      </c>
      <c r="Y344" s="158">
        <f t="shared" si="90"/>
        <v>11.84</v>
      </c>
      <c r="Z344" s="159" t="str" cm="1">
        <f t="array" ref="Z344">IF(D344="Electric","--",IF(D344="Diesel",_xlfn._xlws.FILTER(ORDEF[NOXdr],(ORDEF[HP]=I344)*(ORDEF[Model_Year]=E344)),""))</f>
        <v/>
      </c>
      <c r="AA344" s="159" cm="1">
        <f t="array" ref="AA344">IF(E344="Electric","--",IF(D344="Gasoline",_xlfn._xlws.FILTER(LSIEF[NOX DR],(LSIEF[Fuel]=D344)*(LSIEF[HP Bin]=I344)*(LSIEF[Model Year]=E344)),""))</f>
        <v>6.0099999999999997E-5</v>
      </c>
      <c r="AB344" s="159">
        <f t="shared" si="91"/>
        <v>6.0099999999999997E-5</v>
      </c>
      <c r="AC344" s="158" t="str" cm="1">
        <f t="array" ref="AC344">IF(D344="Electric","--",IF(D344="Diesel",_xlfn._xlws.FILTER(DFCF[Fuel_HC],(DFCF[MY]=E344)),""))</f>
        <v/>
      </c>
      <c r="AD344" s="158" cm="1">
        <f t="array" ref="AD344">IF(D344="Electric","--",IF(D344="Gasoline",_xlfn._xlws.FILTER(GFCF[Fuel_HC],(GFCF[MY]=E344)),""))</f>
        <v>0.85</v>
      </c>
      <c r="AE344" s="158">
        <f t="shared" si="92"/>
        <v>0.85</v>
      </c>
      <c r="AF344" s="157" t="str" cm="1">
        <f t="array" ref="AF344">IF(D344="Electric","--",IF(D344="Diesel",_xlfn._xlws.FILTER(DFCF[Fuel_NOX],(DFCF[MY]=E344)),""))</f>
        <v/>
      </c>
      <c r="AG344" s="157" cm="1">
        <f t="array" ref="AG344">IF(D344="Electric","--",IF(D344="Gasoline",_xlfn._xlws.FILTER(GFCF[Fuel_NOX],(GFCF[MY]=E344)),""))</f>
        <v>0.86699999999999999</v>
      </c>
      <c r="AH344" s="157">
        <f t="shared" si="93"/>
        <v>0.86699999999999999</v>
      </c>
      <c r="AI344" s="158">
        <f t="shared" si="94"/>
        <v>3.9431499999999993</v>
      </c>
      <c r="AJ344" s="158">
        <f t="shared" si="95"/>
        <v>10.630026900000001</v>
      </c>
      <c r="AK344" s="158">
        <f t="shared" si="96"/>
        <v>427.36773565674599</v>
      </c>
      <c r="AL344" s="158">
        <f t="shared" si="97"/>
        <v>1152.1069516055184</v>
      </c>
      <c r="AM344" s="158">
        <f t="shared" si="98"/>
        <v>0.21368386782837301</v>
      </c>
      <c r="AN344" s="158">
        <f t="shared" si="99"/>
        <v>0.57605347580275923</v>
      </c>
      <c r="AO344" s="158">
        <f t="shared" si="100"/>
        <v>0.19654642162853747</v>
      </c>
      <c r="AP344" s="157"/>
      <c r="AS344" s="44"/>
    </row>
    <row r="345" spans="1:45" s="47" customFormat="1" x14ac:dyDescent="0.35">
      <c r="A345" s="157">
        <v>344</v>
      </c>
      <c r="B345" s="157" t="s">
        <v>262</v>
      </c>
      <c r="C345" s="157" t="s">
        <v>205</v>
      </c>
      <c r="D345" s="157" t="s">
        <v>16</v>
      </c>
      <c r="E345" s="157">
        <v>1989</v>
      </c>
      <c r="F345" s="157">
        <v>101</v>
      </c>
      <c r="G345" s="157">
        <v>1137.9951923076924</v>
      </c>
      <c r="H345" s="157"/>
      <c r="I345" s="157">
        <f t="shared" si="85"/>
        <v>175</v>
      </c>
      <c r="J345" s="157" t="str">
        <f>IF(D345="Electric","--",IF(D345="Diesel",VLOOKUP(C345,[2]ORDLF!A:B,2,FALSE),""))</f>
        <v/>
      </c>
      <c r="K345" s="157">
        <f>IF(D345="Electric","--",IF(D345="Gasoline",VLOOKUP(C345,LSILF!A:C,3,FALSE),""))</f>
        <v>0.54</v>
      </c>
      <c r="L345" s="158">
        <f t="shared" si="84"/>
        <v>0.54</v>
      </c>
      <c r="M345" s="157" t="str" cm="1">
        <f t="array" ref="M345">IF(D345="Electric","--",IF(D345="Diesel",_xlfn._xlws.FILTER(DIESCH[CH Cap],(DIESCH[HP Bin]=I345)),""))</f>
        <v/>
      </c>
      <c r="N345" s="157" cm="1">
        <f t="array" ref="N345">IF(D345="Electric","--",IF(D345="Gasoline",_xlfn._xlws.FILTER(LSICH[CH Cap],(LSICH[Fuel Type]=D345)*(LSICH[MY]=E345)),""))</f>
        <v>7000</v>
      </c>
      <c r="O345" s="157">
        <f t="shared" si="86"/>
        <v>7000</v>
      </c>
      <c r="P345" s="157">
        <f t="shared" si="87"/>
        <v>31863.865384615387</v>
      </c>
      <c r="Q345" s="157" t="str" cm="1">
        <f t="array" ref="Q345">IF(D345="Electric","--",IF(D345="Diesel",_xlfn._xlws.FILTER(ORDEF[HC-ZH (g/hp-hr)],(ORDEF[HP]=I345)*(ORDEF[Model_Year]=E345)),""))</f>
        <v/>
      </c>
      <c r="R345" s="157" cm="1">
        <f t="array" ref="R345">IF(D345="Electric","--",IF(D345="Gasoline",_xlfn._xlws.FILTER(LSIEF[HC-ZH (g/hp-hr)],(LSIEF[Fuel]=D345)*(LSIEF[HP Bin]=I345)*(LSIEF[Model Year]=E345)),""))</f>
        <v>1.61</v>
      </c>
      <c r="S345" s="158">
        <f t="shared" si="88"/>
        <v>1.61</v>
      </c>
      <c r="T345" s="159" t="str" cm="1">
        <f t="array" ref="T345">IF(D345="Electric","--",IF(D345="Diesel",_xlfn._xlws.FILTER(ORDEF[HCDR],(ORDEF[HP]=I345)*(ORDEF[Model_Year]=E345),),""))</f>
        <v/>
      </c>
      <c r="U345" s="159" cm="1">
        <f t="array" ref="U345">IF(D345="Electric","--",IF(D345="Gasoline",_xlfn._xlws.FILTER(LSIEF[HC DR],(LSIEF[Fuel]=D345)*(LSIEF[HP Bin]=I345)*(LSIEF[Model Year]=E345)),""))</f>
        <v>4.1499999999999999E-5</v>
      </c>
      <c r="V345" s="159">
        <f t="shared" si="89"/>
        <v>4.1499999999999999E-5</v>
      </c>
      <c r="W345" s="158" t="str" cm="1">
        <f t="array" ref="W345">IF(D345="Electric","--",IF(D345="Diesel",_xlfn._xlws.FILTER(ORDEF[NOXzh],(ORDEF[HP]=I345)*(ORDEF[Model_Year]=E345)),""))</f>
        <v/>
      </c>
      <c r="X345" s="158" cm="1">
        <f t="array" ref="X345">IF(D345="Electric","--",IF(D345="Gasoline",_xlfn._xlws.FILTER(LSIEF[NOX-ZH (g/hp-hr)],(LSIEF[Fuel]=D345)*(LSIEF[HP Bin]=I345)*(LSIEF[Model Year]=E345)),""))</f>
        <v>12.94</v>
      </c>
      <c r="Y345" s="158">
        <f t="shared" si="90"/>
        <v>12.94</v>
      </c>
      <c r="Z345" s="159" t="str" cm="1">
        <f t="array" ref="Z345">IF(D345="Electric","--",IF(D345="Diesel",_xlfn._xlws.FILTER(ORDEF[NOXdr],(ORDEF[HP]=I345)*(ORDEF[Model_Year]=E345)),""))</f>
        <v/>
      </c>
      <c r="AA345" s="159" cm="1">
        <f t="array" ref="AA345">IF(E345="Electric","--",IF(D345="Gasoline",_xlfn._xlws.FILTER(LSIEF[NOX DR],(LSIEF[Fuel]=D345)*(LSIEF[HP Bin]=I345)*(LSIEF[Model Year]=E345)),""))</f>
        <v>1.27E-4</v>
      </c>
      <c r="AB345" s="159">
        <f t="shared" si="91"/>
        <v>1.27E-4</v>
      </c>
      <c r="AC345" s="158" t="str" cm="1">
        <f t="array" ref="AC345">IF(D345="Electric","--",IF(D345="Diesel",_xlfn._xlws.FILTER(DFCF[Fuel_HC],(DFCF[MY]=E345)),""))</f>
        <v/>
      </c>
      <c r="AD345" s="158" cm="1">
        <f t="array" ref="AD345">IF(D345="Electric","--",IF(D345="Gasoline",_xlfn._xlws.FILTER(GFCF[Fuel_HC],(GFCF[MY]=E345)),""))</f>
        <v>0.85</v>
      </c>
      <c r="AE345" s="158">
        <f t="shared" si="92"/>
        <v>0.85</v>
      </c>
      <c r="AF345" s="157" t="str" cm="1">
        <f t="array" ref="AF345">IF(D345="Electric","--",IF(D345="Diesel",_xlfn._xlws.FILTER(DFCF[Fuel_NOX],(DFCF[MY]=E345)),""))</f>
        <v/>
      </c>
      <c r="AG345" s="157" cm="1">
        <f t="array" ref="AG345">IF(D345="Electric","--",IF(D345="Gasoline",_xlfn._xlws.FILTER(GFCF[Fuel_NOX],(GFCF[MY]=E345)),""))</f>
        <v>0.86699999999999999</v>
      </c>
      <c r="AH345" s="157">
        <f t="shared" si="93"/>
        <v>0.86699999999999999</v>
      </c>
      <c r="AI345" s="158">
        <f t="shared" si="94"/>
        <v>1.6154250000000001</v>
      </c>
      <c r="AJ345" s="158">
        <f t="shared" si="95"/>
        <v>11.989742999999999</v>
      </c>
      <c r="AK345" s="158">
        <f t="shared" si="96"/>
        <v>221.04292558520217</v>
      </c>
      <c r="AL345" s="158">
        <f t="shared" si="97"/>
        <v>1640.5886189298162</v>
      </c>
      <c r="AM345" s="158">
        <f t="shared" si="98"/>
        <v>0.11052146279260108</v>
      </c>
      <c r="AN345" s="158">
        <f t="shared" si="99"/>
        <v>0.82029430946490822</v>
      </c>
      <c r="AO345" s="158">
        <f t="shared" si="100"/>
        <v>0.10165764147663447</v>
      </c>
      <c r="AP345" s="157"/>
      <c r="AS345" s="44"/>
    </row>
    <row r="346" spans="1:45" s="47" customFormat="1" x14ac:dyDescent="0.35">
      <c r="A346" s="157">
        <v>345</v>
      </c>
      <c r="B346" s="157">
        <v>458270</v>
      </c>
      <c r="C346" s="157" t="s">
        <v>205</v>
      </c>
      <c r="D346" s="157" t="s">
        <v>16</v>
      </c>
      <c r="E346" s="157">
        <v>1990</v>
      </c>
      <c r="F346" s="157">
        <v>80</v>
      </c>
      <c r="G346" s="157">
        <v>1137.9951923076924</v>
      </c>
      <c r="H346" s="157"/>
      <c r="I346" s="157">
        <f t="shared" si="85"/>
        <v>100</v>
      </c>
      <c r="J346" s="157" t="str">
        <f>IF(D346="Electric","--",IF(D346="Diesel",VLOOKUP(C346,[2]ORDLF!A:B,2,FALSE),""))</f>
        <v/>
      </c>
      <c r="K346" s="157">
        <f>IF(D346="Electric","--",IF(D346="Gasoline",VLOOKUP(C346,LSILF!A:C,3,FALSE),""))</f>
        <v>0.54</v>
      </c>
      <c r="L346" s="158">
        <f t="shared" si="84"/>
        <v>0.54</v>
      </c>
      <c r="M346" s="157" t="str" cm="1">
        <f t="array" ref="M346">IF(D346="Electric","--",IF(D346="Diesel",_xlfn._xlws.FILTER(DIESCH[CH Cap],(DIESCH[HP Bin]=I346)),""))</f>
        <v/>
      </c>
      <c r="N346" s="157" cm="1">
        <f t="array" ref="N346">IF(D346="Electric","--",IF(D346="Gasoline",_xlfn._xlws.FILTER(LSICH[CH Cap],(LSICH[Fuel Type]=D346)*(LSICH[MY]=E346)),""))</f>
        <v>7000</v>
      </c>
      <c r="O346" s="157">
        <f t="shared" si="86"/>
        <v>7000</v>
      </c>
      <c r="P346" s="157">
        <f t="shared" si="87"/>
        <v>30725.870192307695</v>
      </c>
      <c r="Q346" s="157" t="str" cm="1">
        <f t="array" ref="Q346">IF(D346="Electric","--",IF(D346="Diesel",_xlfn._xlws.FILTER(ORDEF[HC-ZH (g/hp-hr)],(ORDEF[HP]=I346)*(ORDEF[Model_Year]=E346)),""))</f>
        <v/>
      </c>
      <c r="R346" s="157" cm="1">
        <f t="array" ref="R346">IF(D346="Electric","--",IF(D346="Gasoline",_xlfn._xlws.FILTER(LSIEF[HC-ZH (g/hp-hr)],(LSIEF[Fuel]=D346)*(LSIEF[HP Bin]=I346)*(LSIEF[Model Year]=E346)),""))</f>
        <v>2.63</v>
      </c>
      <c r="S346" s="158">
        <f t="shared" si="88"/>
        <v>2.63</v>
      </c>
      <c r="T346" s="159" t="str" cm="1">
        <f t="array" ref="T346">IF(D346="Electric","--",IF(D346="Diesel",_xlfn._xlws.FILTER(ORDEF[HCDR],(ORDEF[HP]=I346)*(ORDEF[Model_Year]=E346),),""))</f>
        <v/>
      </c>
      <c r="U346" s="159" cm="1">
        <f t="array" ref="U346">IF(D346="Electric","--",IF(D346="Gasoline",_xlfn._xlws.FILTER(LSIEF[HC DR],(LSIEF[Fuel]=D346)*(LSIEF[HP Bin]=I346)*(LSIEF[Model Year]=E346)),""))</f>
        <v>2.8699999999999998E-4</v>
      </c>
      <c r="V346" s="159">
        <f t="shared" si="89"/>
        <v>2.8699999999999998E-4</v>
      </c>
      <c r="W346" s="158" t="str" cm="1">
        <f t="array" ref="W346">IF(D346="Electric","--",IF(D346="Diesel",_xlfn._xlws.FILTER(ORDEF[NOXzh],(ORDEF[HP]=I346)*(ORDEF[Model_Year]=E346)),""))</f>
        <v/>
      </c>
      <c r="X346" s="158" cm="1">
        <f t="array" ref="X346">IF(D346="Electric","--",IF(D346="Gasoline",_xlfn._xlws.FILTER(LSIEF[NOX-ZH (g/hp-hr)],(LSIEF[Fuel]=D346)*(LSIEF[HP Bin]=I346)*(LSIEF[Model Year]=E346)),""))</f>
        <v>11.84</v>
      </c>
      <c r="Y346" s="158">
        <f t="shared" si="90"/>
        <v>11.84</v>
      </c>
      <c r="Z346" s="159" t="str" cm="1">
        <f t="array" ref="Z346">IF(D346="Electric","--",IF(D346="Diesel",_xlfn._xlws.FILTER(ORDEF[NOXdr],(ORDEF[HP]=I346)*(ORDEF[Model_Year]=E346)),""))</f>
        <v/>
      </c>
      <c r="AA346" s="159" cm="1">
        <f t="array" ref="AA346">IF(E346="Electric","--",IF(D346="Gasoline",_xlfn._xlws.FILTER(LSIEF[NOX DR],(LSIEF[Fuel]=D346)*(LSIEF[HP Bin]=I346)*(LSIEF[Model Year]=E346)),""))</f>
        <v>6.0099999999999997E-5</v>
      </c>
      <c r="AB346" s="159">
        <f t="shared" si="91"/>
        <v>6.0099999999999997E-5</v>
      </c>
      <c r="AC346" s="158" t="str" cm="1">
        <f t="array" ref="AC346">IF(D346="Electric","--",IF(D346="Diesel",_xlfn._xlws.FILTER(DFCF[Fuel_HC],(DFCF[MY]=E346)),""))</f>
        <v/>
      </c>
      <c r="AD346" s="158" cm="1">
        <f t="array" ref="AD346">IF(D346="Electric","--",IF(D346="Gasoline",_xlfn._xlws.FILTER(GFCF[Fuel_HC],(GFCF[MY]=E346)),""))</f>
        <v>0.85</v>
      </c>
      <c r="AE346" s="158">
        <f t="shared" si="92"/>
        <v>0.85</v>
      </c>
      <c r="AF346" s="157" t="str" cm="1">
        <f t="array" ref="AF346">IF(D346="Electric","--",IF(D346="Diesel",_xlfn._xlws.FILTER(DFCF[Fuel_NOX],(DFCF[MY]=E346)),""))</f>
        <v/>
      </c>
      <c r="AG346" s="157" cm="1">
        <f t="array" ref="AG346">IF(D346="Electric","--",IF(D346="Gasoline",_xlfn._xlws.FILTER(GFCF[Fuel_NOX],(GFCF[MY]=E346)),""))</f>
        <v>0.86699999999999999</v>
      </c>
      <c r="AH346" s="157">
        <f t="shared" si="93"/>
        <v>0.86699999999999999</v>
      </c>
      <c r="AI346" s="158">
        <f t="shared" si="94"/>
        <v>3.9431499999999993</v>
      </c>
      <c r="AJ346" s="158">
        <f t="shared" si="95"/>
        <v>10.630026900000001</v>
      </c>
      <c r="AK346" s="158">
        <f t="shared" si="96"/>
        <v>427.36773565674599</v>
      </c>
      <c r="AL346" s="158">
        <f t="shared" si="97"/>
        <v>1152.1069516055184</v>
      </c>
      <c r="AM346" s="158">
        <f t="shared" si="98"/>
        <v>0.21368386782837301</v>
      </c>
      <c r="AN346" s="158">
        <f t="shared" si="99"/>
        <v>0.57605347580275923</v>
      </c>
      <c r="AO346" s="158">
        <f t="shared" si="100"/>
        <v>0.19654642162853747</v>
      </c>
      <c r="AP346" s="157"/>
      <c r="AS346" s="44"/>
    </row>
    <row r="347" spans="1:45" s="47" customFormat="1" x14ac:dyDescent="0.35">
      <c r="A347" s="157">
        <v>346</v>
      </c>
      <c r="B347" s="157">
        <v>458298</v>
      </c>
      <c r="C347" s="157" t="s">
        <v>205</v>
      </c>
      <c r="D347" s="157" t="s">
        <v>16</v>
      </c>
      <c r="E347" s="157">
        <v>1990</v>
      </c>
      <c r="F347" s="157">
        <v>80</v>
      </c>
      <c r="G347" s="157">
        <v>1137.9951923076924</v>
      </c>
      <c r="H347" s="157"/>
      <c r="I347" s="157">
        <f t="shared" si="85"/>
        <v>100</v>
      </c>
      <c r="J347" s="157" t="str">
        <f>IF(D347="Electric","--",IF(D347="Diesel",VLOOKUP(C347,[2]ORDLF!A:B,2,FALSE),""))</f>
        <v/>
      </c>
      <c r="K347" s="157">
        <f>IF(D347="Electric","--",IF(D347="Gasoline",VLOOKUP(C347,LSILF!A:C,3,FALSE),""))</f>
        <v>0.54</v>
      </c>
      <c r="L347" s="158">
        <f t="shared" ref="L347:L410" si="101">SUM(J347:K347)</f>
        <v>0.54</v>
      </c>
      <c r="M347" s="157" t="str" cm="1">
        <f t="array" ref="M347">IF(D347="Electric","--",IF(D347="Diesel",_xlfn._xlws.FILTER(DIESCH[CH Cap],(DIESCH[HP Bin]=I347)),""))</f>
        <v/>
      </c>
      <c r="N347" s="157" cm="1">
        <f t="array" ref="N347">IF(D347="Electric","--",IF(D347="Gasoline",_xlfn._xlws.FILTER(LSICH[CH Cap],(LSICH[Fuel Type]=D347)*(LSICH[MY]=E347)),""))</f>
        <v>7000</v>
      </c>
      <c r="O347" s="157">
        <f t="shared" si="86"/>
        <v>7000</v>
      </c>
      <c r="P347" s="157">
        <f t="shared" si="87"/>
        <v>30725.870192307695</v>
      </c>
      <c r="Q347" s="157" t="str" cm="1">
        <f t="array" ref="Q347">IF(D347="Electric","--",IF(D347="Diesel",_xlfn._xlws.FILTER(ORDEF[HC-ZH (g/hp-hr)],(ORDEF[HP]=I347)*(ORDEF[Model_Year]=E347)),""))</f>
        <v/>
      </c>
      <c r="R347" s="157" cm="1">
        <f t="array" ref="R347">IF(D347="Electric","--",IF(D347="Gasoline",_xlfn._xlws.FILTER(LSIEF[HC-ZH (g/hp-hr)],(LSIEF[Fuel]=D347)*(LSIEF[HP Bin]=I347)*(LSIEF[Model Year]=E347)),""))</f>
        <v>2.63</v>
      </c>
      <c r="S347" s="158">
        <f t="shared" si="88"/>
        <v>2.63</v>
      </c>
      <c r="T347" s="159" t="str" cm="1">
        <f t="array" ref="T347">IF(D347="Electric","--",IF(D347="Diesel",_xlfn._xlws.FILTER(ORDEF[HCDR],(ORDEF[HP]=I347)*(ORDEF[Model_Year]=E347),),""))</f>
        <v/>
      </c>
      <c r="U347" s="159" cm="1">
        <f t="array" ref="U347">IF(D347="Electric","--",IF(D347="Gasoline",_xlfn._xlws.FILTER(LSIEF[HC DR],(LSIEF[Fuel]=D347)*(LSIEF[HP Bin]=I347)*(LSIEF[Model Year]=E347)),""))</f>
        <v>2.8699999999999998E-4</v>
      </c>
      <c r="V347" s="159">
        <f t="shared" si="89"/>
        <v>2.8699999999999998E-4</v>
      </c>
      <c r="W347" s="158" t="str" cm="1">
        <f t="array" ref="W347">IF(D347="Electric","--",IF(D347="Diesel",_xlfn._xlws.FILTER(ORDEF[NOXzh],(ORDEF[HP]=I347)*(ORDEF[Model_Year]=E347)),""))</f>
        <v/>
      </c>
      <c r="X347" s="158" cm="1">
        <f t="array" ref="X347">IF(D347="Electric","--",IF(D347="Gasoline",_xlfn._xlws.FILTER(LSIEF[NOX-ZH (g/hp-hr)],(LSIEF[Fuel]=D347)*(LSIEF[HP Bin]=I347)*(LSIEF[Model Year]=E347)),""))</f>
        <v>11.84</v>
      </c>
      <c r="Y347" s="158">
        <f t="shared" si="90"/>
        <v>11.84</v>
      </c>
      <c r="Z347" s="159" t="str" cm="1">
        <f t="array" ref="Z347">IF(D347="Electric","--",IF(D347="Diesel",_xlfn._xlws.FILTER(ORDEF[NOXdr],(ORDEF[HP]=I347)*(ORDEF[Model_Year]=E347)),""))</f>
        <v/>
      </c>
      <c r="AA347" s="159" cm="1">
        <f t="array" ref="AA347">IF(E347="Electric","--",IF(D347="Gasoline",_xlfn._xlws.FILTER(LSIEF[NOX DR],(LSIEF[Fuel]=D347)*(LSIEF[HP Bin]=I347)*(LSIEF[Model Year]=E347)),""))</f>
        <v>6.0099999999999997E-5</v>
      </c>
      <c r="AB347" s="159">
        <f t="shared" si="91"/>
        <v>6.0099999999999997E-5</v>
      </c>
      <c r="AC347" s="158" t="str" cm="1">
        <f t="array" ref="AC347">IF(D347="Electric","--",IF(D347="Diesel",_xlfn._xlws.FILTER(DFCF[Fuel_HC],(DFCF[MY]=E347)),""))</f>
        <v/>
      </c>
      <c r="AD347" s="158" cm="1">
        <f t="array" ref="AD347">IF(D347="Electric","--",IF(D347="Gasoline",_xlfn._xlws.FILTER(GFCF[Fuel_HC],(GFCF[MY]=E347)),""))</f>
        <v>0.85</v>
      </c>
      <c r="AE347" s="158">
        <f t="shared" si="92"/>
        <v>0.85</v>
      </c>
      <c r="AF347" s="157" t="str" cm="1">
        <f t="array" ref="AF347">IF(D347="Electric","--",IF(D347="Diesel",_xlfn._xlws.FILTER(DFCF[Fuel_NOX],(DFCF[MY]=E347)),""))</f>
        <v/>
      </c>
      <c r="AG347" s="157" cm="1">
        <f t="array" ref="AG347">IF(D347="Electric","--",IF(D347="Gasoline",_xlfn._xlws.FILTER(GFCF[Fuel_NOX],(GFCF[MY]=E347)),""))</f>
        <v>0.86699999999999999</v>
      </c>
      <c r="AH347" s="157">
        <f t="shared" si="93"/>
        <v>0.86699999999999999</v>
      </c>
      <c r="AI347" s="158">
        <f t="shared" si="94"/>
        <v>3.9431499999999993</v>
      </c>
      <c r="AJ347" s="158">
        <f t="shared" si="95"/>
        <v>10.630026900000001</v>
      </c>
      <c r="AK347" s="158">
        <f t="shared" si="96"/>
        <v>427.36773565674599</v>
      </c>
      <c r="AL347" s="158">
        <f t="shared" si="97"/>
        <v>1152.1069516055184</v>
      </c>
      <c r="AM347" s="158">
        <f t="shared" si="98"/>
        <v>0.21368386782837301</v>
      </c>
      <c r="AN347" s="158">
        <f t="shared" si="99"/>
        <v>0.57605347580275923</v>
      </c>
      <c r="AO347" s="158">
        <f t="shared" si="100"/>
        <v>0.19654642162853747</v>
      </c>
      <c r="AP347" s="157"/>
      <c r="AS347" s="44"/>
    </row>
    <row r="348" spans="1:45" s="47" customFormat="1" x14ac:dyDescent="0.35">
      <c r="A348" s="157">
        <v>347</v>
      </c>
      <c r="B348" s="157" t="s">
        <v>263</v>
      </c>
      <c r="C348" s="157" t="s">
        <v>205</v>
      </c>
      <c r="D348" s="157" t="s">
        <v>16</v>
      </c>
      <c r="E348" s="157">
        <v>1990</v>
      </c>
      <c r="F348" s="157">
        <v>105</v>
      </c>
      <c r="G348" s="157">
        <v>1137.9951923076924</v>
      </c>
      <c r="H348" s="157"/>
      <c r="I348" s="157">
        <f t="shared" si="85"/>
        <v>175</v>
      </c>
      <c r="J348" s="157" t="str">
        <f>IF(D348="Electric","--",IF(D348="Diesel",VLOOKUP(C348,[2]ORDLF!A:B,2,FALSE),""))</f>
        <v/>
      </c>
      <c r="K348" s="157">
        <f>IF(D348="Electric","--",IF(D348="Gasoline",VLOOKUP(C348,LSILF!A:C,3,FALSE),""))</f>
        <v>0.54</v>
      </c>
      <c r="L348" s="158">
        <f t="shared" si="101"/>
        <v>0.54</v>
      </c>
      <c r="M348" s="157" t="str" cm="1">
        <f t="array" ref="M348">IF(D348="Electric","--",IF(D348="Diesel",_xlfn._xlws.FILTER(DIESCH[CH Cap],(DIESCH[HP Bin]=I348)),""))</f>
        <v/>
      </c>
      <c r="N348" s="157" cm="1">
        <f t="array" ref="N348">IF(D348="Electric","--",IF(D348="Gasoline",_xlfn._xlws.FILTER(LSICH[CH Cap],(LSICH[Fuel Type]=D348)*(LSICH[MY]=E348)),""))</f>
        <v>7000</v>
      </c>
      <c r="O348" s="157">
        <f t="shared" si="86"/>
        <v>7000</v>
      </c>
      <c r="P348" s="157">
        <f t="shared" si="87"/>
        <v>30725.870192307695</v>
      </c>
      <c r="Q348" s="157" t="str" cm="1">
        <f t="array" ref="Q348">IF(D348="Electric","--",IF(D348="Diesel",_xlfn._xlws.FILTER(ORDEF[HC-ZH (g/hp-hr)],(ORDEF[HP]=I348)*(ORDEF[Model_Year]=E348)),""))</f>
        <v/>
      </c>
      <c r="R348" s="157" cm="1">
        <f t="array" ref="R348">IF(D348="Electric","--",IF(D348="Gasoline",_xlfn._xlws.FILTER(LSIEF[HC-ZH (g/hp-hr)],(LSIEF[Fuel]=D348)*(LSIEF[HP Bin]=I348)*(LSIEF[Model Year]=E348)),""))</f>
        <v>1.61</v>
      </c>
      <c r="S348" s="158">
        <f t="shared" si="88"/>
        <v>1.61</v>
      </c>
      <c r="T348" s="159" t="str" cm="1">
        <f t="array" ref="T348">IF(D348="Electric","--",IF(D348="Diesel",_xlfn._xlws.FILTER(ORDEF[HCDR],(ORDEF[HP]=I348)*(ORDEF[Model_Year]=E348),),""))</f>
        <v/>
      </c>
      <c r="U348" s="159" cm="1">
        <f t="array" ref="U348">IF(D348="Electric","--",IF(D348="Gasoline",_xlfn._xlws.FILTER(LSIEF[HC DR],(LSIEF[Fuel]=D348)*(LSIEF[HP Bin]=I348)*(LSIEF[Model Year]=E348)),""))</f>
        <v>4.1499999999999999E-5</v>
      </c>
      <c r="V348" s="159">
        <f t="shared" si="89"/>
        <v>4.1499999999999999E-5</v>
      </c>
      <c r="W348" s="158" t="str" cm="1">
        <f t="array" ref="W348">IF(D348="Electric","--",IF(D348="Diesel",_xlfn._xlws.FILTER(ORDEF[NOXzh],(ORDEF[HP]=I348)*(ORDEF[Model_Year]=E348)),""))</f>
        <v/>
      </c>
      <c r="X348" s="158" cm="1">
        <f t="array" ref="X348">IF(D348="Electric","--",IF(D348="Gasoline",_xlfn._xlws.FILTER(LSIEF[NOX-ZH (g/hp-hr)],(LSIEF[Fuel]=D348)*(LSIEF[HP Bin]=I348)*(LSIEF[Model Year]=E348)),""))</f>
        <v>12.94</v>
      </c>
      <c r="Y348" s="158">
        <f t="shared" si="90"/>
        <v>12.94</v>
      </c>
      <c r="Z348" s="159" t="str" cm="1">
        <f t="array" ref="Z348">IF(D348="Electric","--",IF(D348="Diesel",_xlfn._xlws.FILTER(ORDEF[NOXdr],(ORDEF[HP]=I348)*(ORDEF[Model_Year]=E348)),""))</f>
        <v/>
      </c>
      <c r="AA348" s="159" cm="1">
        <f t="array" ref="AA348">IF(E348="Electric","--",IF(D348="Gasoline",_xlfn._xlws.FILTER(LSIEF[NOX DR],(LSIEF[Fuel]=D348)*(LSIEF[HP Bin]=I348)*(LSIEF[Model Year]=E348)),""))</f>
        <v>1.27E-4</v>
      </c>
      <c r="AB348" s="159">
        <f t="shared" si="91"/>
        <v>1.27E-4</v>
      </c>
      <c r="AC348" s="158" t="str" cm="1">
        <f t="array" ref="AC348">IF(D348="Electric","--",IF(D348="Diesel",_xlfn._xlws.FILTER(DFCF[Fuel_HC],(DFCF[MY]=E348)),""))</f>
        <v/>
      </c>
      <c r="AD348" s="158" cm="1">
        <f t="array" ref="AD348">IF(D348="Electric","--",IF(D348="Gasoline",_xlfn._xlws.FILTER(GFCF[Fuel_HC],(GFCF[MY]=E348)),""))</f>
        <v>0.85</v>
      </c>
      <c r="AE348" s="158">
        <f t="shared" si="92"/>
        <v>0.85</v>
      </c>
      <c r="AF348" s="157" t="str" cm="1">
        <f t="array" ref="AF348">IF(D348="Electric","--",IF(D348="Diesel",_xlfn._xlws.FILTER(DFCF[Fuel_NOX],(DFCF[MY]=E348)),""))</f>
        <v/>
      </c>
      <c r="AG348" s="157" cm="1">
        <f t="array" ref="AG348">IF(D348="Electric","--",IF(D348="Gasoline",_xlfn._xlws.FILTER(GFCF[Fuel_NOX],(GFCF[MY]=E348)),""))</f>
        <v>0.86699999999999999</v>
      </c>
      <c r="AH348" s="157">
        <f t="shared" si="93"/>
        <v>0.86699999999999999</v>
      </c>
      <c r="AI348" s="158">
        <f t="shared" si="94"/>
        <v>1.6154250000000001</v>
      </c>
      <c r="AJ348" s="158">
        <f t="shared" si="95"/>
        <v>11.989742999999999</v>
      </c>
      <c r="AK348" s="158">
        <f t="shared" si="96"/>
        <v>229.7971008559033</v>
      </c>
      <c r="AL348" s="158">
        <f t="shared" si="97"/>
        <v>1705.5624256201061</v>
      </c>
      <c r="AM348" s="158">
        <f t="shared" si="98"/>
        <v>0.11489855042795165</v>
      </c>
      <c r="AN348" s="158">
        <f t="shared" si="99"/>
        <v>0.85278121281005304</v>
      </c>
      <c r="AO348" s="158">
        <f t="shared" si="100"/>
        <v>0.10568368668362992</v>
      </c>
      <c r="AP348" s="157"/>
      <c r="AS348" s="44"/>
    </row>
    <row r="349" spans="1:45" s="47" customFormat="1" x14ac:dyDescent="0.35">
      <c r="A349" s="157">
        <v>348</v>
      </c>
      <c r="B349" s="157">
        <v>392764</v>
      </c>
      <c r="C349" s="157" t="s">
        <v>205</v>
      </c>
      <c r="D349" s="157" t="s">
        <v>16</v>
      </c>
      <c r="E349" s="157">
        <v>1991</v>
      </c>
      <c r="F349" s="157">
        <v>80</v>
      </c>
      <c r="G349" s="157">
        <v>1137.9951923076924</v>
      </c>
      <c r="H349" s="157"/>
      <c r="I349" s="157">
        <f t="shared" si="85"/>
        <v>100</v>
      </c>
      <c r="J349" s="157" t="str">
        <f>IF(D349="Electric","--",IF(D349="Diesel",VLOOKUP(C349,[2]ORDLF!A:B,2,FALSE),""))</f>
        <v/>
      </c>
      <c r="K349" s="157">
        <f>IF(D349="Electric","--",IF(D349="Gasoline",VLOOKUP(C349,LSILF!A:C,3,FALSE),""))</f>
        <v>0.54</v>
      </c>
      <c r="L349" s="158">
        <f t="shared" si="101"/>
        <v>0.54</v>
      </c>
      <c r="M349" s="157" t="str" cm="1">
        <f t="array" ref="M349">IF(D349="Electric","--",IF(D349="Diesel",_xlfn._xlws.FILTER(DIESCH[CH Cap],(DIESCH[HP Bin]=I349)),""))</f>
        <v/>
      </c>
      <c r="N349" s="157" cm="1">
        <f t="array" ref="N349">IF(D349="Electric","--",IF(D349="Gasoline",_xlfn._xlws.FILTER(LSICH[CH Cap],(LSICH[Fuel Type]=D349)*(LSICH[MY]=E349)),""))</f>
        <v>7000</v>
      </c>
      <c r="O349" s="157">
        <f t="shared" si="86"/>
        <v>7000</v>
      </c>
      <c r="P349" s="157">
        <f t="shared" si="87"/>
        <v>29587.875</v>
      </c>
      <c r="Q349" s="157" t="str" cm="1">
        <f t="array" ref="Q349">IF(D349="Electric","--",IF(D349="Diesel",_xlfn._xlws.FILTER(ORDEF[HC-ZH (g/hp-hr)],(ORDEF[HP]=I349)*(ORDEF[Model_Year]=E349)),""))</f>
        <v/>
      </c>
      <c r="R349" s="157" cm="1">
        <f t="array" ref="R349">IF(D349="Electric","--",IF(D349="Gasoline",_xlfn._xlws.FILTER(LSIEF[HC-ZH (g/hp-hr)],(LSIEF[Fuel]=D349)*(LSIEF[HP Bin]=I349)*(LSIEF[Model Year]=E349)),""))</f>
        <v>2.63</v>
      </c>
      <c r="S349" s="158">
        <f t="shared" si="88"/>
        <v>2.63</v>
      </c>
      <c r="T349" s="159" t="str" cm="1">
        <f t="array" ref="T349">IF(D349="Electric","--",IF(D349="Diesel",_xlfn._xlws.FILTER(ORDEF[HCDR],(ORDEF[HP]=I349)*(ORDEF[Model_Year]=E349),),""))</f>
        <v/>
      </c>
      <c r="U349" s="159" cm="1">
        <f t="array" ref="U349">IF(D349="Electric","--",IF(D349="Gasoline",_xlfn._xlws.FILTER(LSIEF[HC DR],(LSIEF[Fuel]=D349)*(LSIEF[HP Bin]=I349)*(LSIEF[Model Year]=E349)),""))</f>
        <v>2.8699999999999998E-4</v>
      </c>
      <c r="V349" s="159">
        <f t="shared" si="89"/>
        <v>2.8699999999999998E-4</v>
      </c>
      <c r="W349" s="158" t="str" cm="1">
        <f t="array" ref="W349">IF(D349="Electric","--",IF(D349="Diesel",_xlfn._xlws.FILTER(ORDEF[NOXzh],(ORDEF[HP]=I349)*(ORDEF[Model_Year]=E349)),""))</f>
        <v/>
      </c>
      <c r="X349" s="158" cm="1">
        <f t="array" ref="X349">IF(D349="Electric","--",IF(D349="Gasoline",_xlfn._xlws.FILTER(LSIEF[NOX-ZH (g/hp-hr)],(LSIEF[Fuel]=D349)*(LSIEF[HP Bin]=I349)*(LSIEF[Model Year]=E349)),""))</f>
        <v>11.84</v>
      </c>
      <c r="Y349" s="158">
        <f t="shared" si="90"/>
        <v>11.84</v>
      </c>
      <c r="Z349" s="159" t="str" cm="1">
        <f t="array" ref="Z349">IF(D349="Electric","--",IF(D349="Diesel",_xlfn._xlws.FILTER(ORDEF[NOXdr],(ORDEF[HP]=I349)*(ORDEF[Model_Year]=E349)),""))</f>
        <v/>
      </c>
      <c r="AA349" s="159" cm="1">
        <f t="array" ref="AA349">IF(E349="Electric","--",IF(D349="Gasoline",_xlfn._xlws.FILTER(LSIEF[NOX DR],(LSIEF[Fuel]=D349)*(LSIEF[HP Bin]=I349)*(LSIEF[Model Year]=E349)),""))</f>
        <v>6.0099999999999997E-5</v>
      </c>
      <c r="AB349" s="159">
        <f t="shared" si="91"/>
        <v>6.0099999999999997E-5</v>
      </c>
      <c r="AC349" s="158" t="str" cm="1">
        <f t="array" ref="AC349">IF(D349="Electric","--",IF(D349="Diesel",_xlfn._xlws.FILTER(DFCF[Fuel_HC],(DFCF[MY]=E349)),""))</f>
        <v/>
      </c>
      <c r="AD349" s="158" cm="1">
        <f t="array" ref="AD349">IF(D349="Electric","--",IF(D349="Gasoline",_xlfn._xlws.FILTER(GFCF[Fuel_HC],(GFCF[MY]=E349)),""))</f>
        <v>0.85</v>
      </c>
      <c r="AE349" s="158">
        <f t="shared" si="92"/>
        <v>0.85</v>
      </c>
      <c r="AF349" s="157" t="str" cm="1">
        <f t="array" ref="AF349">IF(D349="Electric","--",IF(D349="Diesel",_xlfn._xlws.FILTER(DFCF[Fuel_NOX],(DFCF[MY]=E349)),""))</f>
        <v/>
      </c>
      <c r="AG349" s="157" cm="1">
        <f t="array" ref="AG349">IF(D349="Electric","--",IF(D349="Gasoline",_xlfn._xlws.FILTER(GFCF[Fuel_NOX],(GFCF[MY]=E349)),""))</f>
        <v>0.86699999999999999</v>
      </c>
      <c r="AH349" s="157">
        <f t="shared" si="93"/>
        <v>0.86699999999999999</v>
      </c>
      <c r="AI349" s="158">
        <f t="shared" si="94"/>
        <v>3.9431499999999993</v>
      </c>
      <c r="AJ349" s="158">
        <f t="shared" si="95"/>
        <v>10.630026900000001</v>
      </c>
      <c r="AK349" s="158">
        <f t="shared" si="96"/>
        <v>427.36773565674599</v>
      </c>
      <c r="AL349" s="158">
        <f t="shared" si="97"/>
        <v>1152.1069516055184</v>
      </c>
      <c r="AM349" s="158">
        <f t="shared" si="98"/>
        <v>0.21368386782837301</v>
      </c>
      <c r="AN349" s="158">
        <f t="shared" si="99"/>
        <v>0.57605347580275923</v>
      </c>
      <c r="AO349" s="158">
        <f t="shared" si="100"/>
        <v>0.19654642162853747</v>
      </c>
      <c r="AP349" s="157"/>
      <c r="AS349" s="44"/>
    </row>
    <row r="350" spans="1:45" s="47" customFormat="1" x14ac:dyDescent="0.35">
      <c r="A350" s="157">
        <v>349</v>
      </c>
      <c r="B350" s="157">
        <v>392766</v>
      </c>
      <c r="C350" s="157" t="s">
        <v>205</v>
      </c>
      <c r="D350" s="157" t="s">
        <v>16</v>
      </c>
      <c r="E350" s="157">
        <v>1991</v>
      </c>
      <c r="F350" s="157">
        <v>80</v>
      </c>
      <c r="G350" s="157">
        <v>1137.9951923076924</v>
      </c>
      <c r="H350" s="157"/>
      <c r="I350" s="157">
        <f t="shared" si="85"/>
        <v>100</v>
      </c>
      <c r="J350" s="157" t="str">
        <f>IF(D350="Electric","--",IF(D350="Diesel",VLOOKUP(C350,[2]ORDLF!A:B,2,FALSE),""))</f>
        <v/>
      </c>
      <c r="K350" s="157">
        <f>IF(D350="Electric","--",IF(D350="Gasoline",VLOOKUP(C350,LSILF!A:C,3,FALSE),""))</f>
        <v>0.54</v>
      </c>
      <c r="L350" s="158">
        <f t="shared" si="101"/>
        <v>0.54</v>
      </c>
      <c r="M350" s="157" t="str" cm="1">
        <f t="array" ref="M350">IF(D350="Electric","--",IF(D350="Diesel",_xlfn._xlws.FILTER(DIESCH[CH Cap],(DIESCH[HP Bin]=I350)),""))</f>
        <v/>
      </c>
      <c r="N350" s="157" cm="1">
        <f t="array" ref="N350">IF(D350="Electric","--",IF(D350="Gasoline",_xlfn._xlws.FILTER(LSICH[CH Cap],(LSICH[Fuel Type]=D350)*(LSICH[MY]=E350)),""))</f>
        <v>7000</v>
      </c>
      <c r="O350" s="157">
        <f t="shared" si="86"/>
        <v>7000</v>
      </c>
      <c r="P350" s="157">
        <f t="shared" si="87"/>
        <v>29587.875</v>
      </c>
      <c r="Q350" s="157" t="str" cm="1">
        <f t="array" ref="Q350">IF(D350="Electric","--",IF(D350="Diesel",_xlfn._xlws.FILTER(ORDEF[HC-ZH (g/hp-hr)],(ORDEF[HP]=I350)*(ORDEF[Model_Year]=E350)),""))</f>
        <v/>
      </c>
      <c r="R350" s="157" cm="1">
        <f t="array" ref="R350">IF(D350="Electric","--",IF(D350="Gasoline",_xlfn._xlws.FILTER(LSIEF[HC-ZH (g/hp-hr)],(LSIEF[Fuel]=D350)*(LSIEF[HP Bin]=I350)*(LSIEF[Model Year]=E350)),""))</f>
        <v>2.63</v>
      </c>
      <c r="S350" s="158">
        <f t="shared" si="88"/>
        <v>2.63</v>
      </c>
      <c r="T350" s="159" t="str" cm="1">
        <f t="array" ref="T350">IF(D350="Electric","--",IF(D350="Diesel",_xlfn._xlws.FILTER(ORDEF[HCDR],(ORDEF[HP]=I350)*(ORDEF[Model_Year]=E350),),""))</f>
        <v/>
      </c>
      <c r="U350" s="159" cm="1">
        <f t="array" ref="U350">IF(D350="Electric","--",IF(D350="Gasoline",_xlfn._xlws.FILTER(LSIEF[HC DR],(LSIEF[Fuel]=D350)*(LSIEF[HP Bin]=I350)*(LSIEF[Model Year]=E350)),""))</f>
        <v>2.8699999999999998E-4</v>
      </c>
      <c r="V350" s="159">
        <f t="shared" si="89"/>
        <v>2.8699999999999998E-4</v>
      </c>
      <c r="W350" s="158" t="str" cm="1">
        <f t="array" ref="W350">IF(D350="Electric","--",IF(D350="Diesel",_xlfn._xlws.FILTER(ORDEF[NOXzh],(ORDEF[HP]=I350)*(ORDEF[Model_Year]=E350)),""))</f>
        <v/>
      </c>
      <c r="X350" s="158" cm="1">
        <f t="array" ref="X350">IF(D350="Electric","--",IF(D350="Gasoline",_xlfn._xlws.FILTER(LSIEF[NOX-ZH (g/hp-hr)],(LSIEF[Fuel]=D350)*(LSIEF[HP Bin]=I350)*(LSIEF[Model Year]=E350)),""))</f>
        <v>11.84</v>
      </c>
      <c r="Y350" s="158">
        <f t="shared" si="90"/>
        <v>11.84</v>
      </c>
      <c r="Z350" s="159" t="str" cm="1">
        <f t="array" ref="Z350">IF(D350="Electric","--",IF(D350="Diesel",_xlfn._xlws.FILTER(ORDEF[NOXdr],(ORDEF[HP]=I350)*(ORDEF[Model_Year]=E350)),""))</f>
        <v/>
      </c>
      <c r="AA350" s="159" cm="1">
        <f t="array" ref="AA350">IF(E350="Electric","--",IF(D350="Gasoline",_xlfn._xlws.FILTER(LSIEF[NOX DR],(LSIEF[Fuel]=D350)*(LSIEF[HP Bin]=I350)*(LSIEF[Model Year]=E350)),""))</f>
        <v>6.0099999999999997E-5</v>
      </c>
      <c r="AB350" s="159">
        <f t="shared" si="91"/>
        <v>6.0099999999999997E-5</v>
      </c>
      <c r="AC350" s="158" t="str" cm="1">
        <f t="array" ref="AC350">IF(D350="Electric","--",IF(D350="Diesel",_xlfn._xlws.FILTER(DFCF[Fuel_HC],(DFCF[MY]=E350)),""))</f>
        <v/>
      </c>
      <c r="AD350" s="158" cm="1">
        <f t="array" ref="AD350">IF(D350="Electric","--",IF(D350="Gasoline",_xlfn._xlws.FILTER(GFCF[Fuel_HC],(GFCF[MY]=E350)),""))</f>
        <v>0.85</v>
      </c>
      <c r="AE350" s="158">
        <f t="shared" si="92"/>
        <v>0.85</v>
      </c>
      <c r="AF350" s="157" t="str" cm="1">
        <f t="array" ref="AF350">IF(D350="Electric","--",IF(D350="Diesel",_xlfn._xlws.FILTER(DFCF[Fuel_NOX],(DFCF[MY]=E350)),""))</f>
        <v/>
      </c>
      <c r="AG350" s="157" cm="1">
        <f t="array" ref="AG350">IF(D350="Electric","--",IF(D350="Gasoline",_xlfn._xlws.FILTER(GFCF[Fuel_NOX],(GFCF[MY]=E350)),""))</f>
        <v>0.86699999999999999</v>
      </c>
      <c r="AH350" s="157">
        <f t="shared" si="93"/>
        <v>0.86699999999999999</v>
      </c>
      <c r="AI350" s="158">
        <f t="shared" si="94"/>
        <v>3.9431499999999993</v>
      </c>
      <c r="AJ350" s="158">
        <f t="shared" si="95"/>
        <v>10.630026900000001</v>
      </c>
      <c r="AK350" s="158">
        <f t="shared" si="96"/>
        <v>427.36773565674599</v>
      </c>
      <c r="AL350" s="158">
        <f t="shared" si="97"/>
        <v>1152.1069516055184</v>
      </c>
      <c r="AM350" s="158">
        <f t="shared" si="98"/>
        <v>0.21368386782837301</v>
      </c>
      <c r="AN350" s="158">
        <f t="shared" si="99"/>
        <v>0.57605347580275923</v>
      </c>
      <c r="AO350" s="158">
        <f t="shared" si="100"/>
        <v>0.19654642162853747</v>
      </c>
      <c r="AP350" s="157"/>
      <c r="AS350" s="44"/>
    </row>
    <row r="351" spans="1:45" s="47" customFormat="1" x14ac:dyDescent="0.35">
      <c r="A351" s="157">
        <v>350</v>
      </c>
      <c r="B351" s="157">
        <v>392771</v>
      </c>
      <c r="C351" s="157" t="s">
        <v>205</v>
      </c>
      <c r="D351" s="157" t="s">
        <v>16</v>
      </c>
      <c r="E351" s="157">
        <v>1991</v>
      </c>
      <c r="F351" s="157">
        <v>80</v>
      </c>
      <c r="G351" s="157">
        <v>1137.9951923076924</v>
      </c>
      <c r="H351" s="157"/>
      <c r="I351" s="157">
        <f t="shared" si="85"/>
        <v>100</v>
      </c>
      <c r="J351" s="157" t="str">
        <f>IF(D351="Electric","--",IF(D351="Diesel",VLOOKUP(C351,[2]ORDLF!A:B,2,FALSE),""))</f>
        <v/>
      </c>
      <c r="K351" s="157">
        <f>IF(D351="Electric","--",IF(D351="Gasoline",VLOOKUP(C351,LSILF!A:C,3,FALSE),""))</f>
        <v>0.54</v>
      </c>
      <c r="L351" s="158">
        <f t="shared" si="101"/>
        <v>0.54</v>
      </c>
      <c r="M351" s="157" t="str" cm="1">
        <f t="array" ref="M351">IF(D351="Electric","--",IF(D351="Diesel",_xlfn._xlws.FILTER(DIESCH[CH Cap],(DIESCH[HP Bin]=I351)),""))</f>
        <v/>
      </c>
      <c r="N351" s="157" cm="1">
        <f t="array" ref="N351">IF(D351="Electric","--",IF(D351="Gasoline",_xlfn._xlws.FILTER(LSICH[CH Cap],(LSICH[Fuel Type]=D351)*(LSICH[MY]=E351)),""))</f>
        <v>7000</v>
      </c>
      <c r="O351" s="157">
        <f t="shared" si="86"/>
        <v>7000</v>
      </c>
      <c r="P351" s="157">
        <f t="shared" si="87"/>
        <v>29587.875</v>
      </c>
      <c r="Q351" s="157" t="str" cm="1">
        <f t="array" ref="Q351">IF(D351="Electric","--",IF(D351="Diesel",_xlfn._xlws.FILTER(ORDEF[HC-ZH (g/hp-hr)],(ORDEF[HP]=I351)*(ORDEF[Model_Year]=E351)),""))</f>
        <v/>
      </c>
      <c r="R351" s="157" cm="1">
        <f t="array" ref="R351">IF(D351="Electric","--",IF(D351="Gasoline",_xlfn._xlws.FILTER(LSIEF[HC-ZH (g/hp-hr)],(LSIEF[Fuel]=D351)*(LSIEF[HP Bin]=I351)*(LSIEF[Model Year]=E351)),""))</f>
        <v>2.63</v>
      </c>
      <c r="S351" s="158">
        <f t="shared" si="88"/>
        <v>2.63</v>
      </c>
      <c r="T351" s="159" t="str" cm="1">
        <f t="array" ref="T351">IF(D351="Electric","--",IF(D351="Diesel",_xlfn._xlws.FILTER(ORDEF[HCDR],(ORDEF[HP]=I351)*(ORDEF[Model_Year]=E351),),""))</f>
        <v/>
      </c>
      <c r="U351" s="159" cm="1">
        <f t="array" ref="U351">IF(D351="Electric","--",IF(D351="Gasoline",_xlfn._xlws.FILTER(LSIEF[HC DR],(LSIEF[Fuel]=D351)*(LSIEF[HP Bin]=I351)*(LSIEF[Model Year]=E351)),""))</f>
        <v>2.8699999999999998E-4</v>
      </c>
      <c r="V351" s="159">
        <f t="shared" si="89"/>
        <v>2.8699999999999998E-4</v>
      </c>
      <c r="W351" s="158" t="str" cm="1">
        <f t="array" ref="W351">IF(D351="Electric","--",IF(D351="Diesel",_xlfn._xlws.FILTER(ORDEF[NOXzh],(ORDEF[HP]=I351)*(ORDEF[Model_Year]=E351)),""))</f>
        <v/>
      </c>
      <c r="X351" s="158" cm="1">
        <f t="array" ref="X351">IF(D351="Electric","--",IF(D351="Gasoline",_xlfn._xlws.FILTER(LSIEF[NOX-ZH (g/hp-hr)],(LSIEF[Fuel]=D351)*(LSIEF[HP Bin]=I351)*(LSIEF[Model Year]=E351)),""))</f>
        <v>11.84</v>
      </c>
      <c r="Y351" s="158">
        <f t="shared" si="90"/>
        <v>11.84</v>
      </c>
      <c r="Z351" s="159" t="str" cm="1">
        <f t="array" ref="Z351">IF(D351="Electric","--",IF(D351="Diesel",_xlfn._xlws.FILTER(ORDEF[NOXdr],(ORDEF[HP]=I351)*(ORDEF[Model_Year]=E351)),""))</f>
        <v/>
      </c>
      <c r="AA351" s="159" cm="1">
        <f t="array" ref="AA351">IF(E351="Electric","--",IF(D351="Gasoline",_xlfn._xlws.FILTER(LSIEF[NOX DR],(LSIEF[Fuel]=D351)*(LSIEF[HP Bin]=I351)*(LSIEF[Model Year]=E351)),""))</f>
        <v>6.0099999999999997E-5</v>
      </c>
      <c r="AB351" s="159">
        <f t="shared" si="91"/>
        <v>6.0099999999999997E-5</v>
      </c>
      <c r="AC351" s="158" t="str" cm="1">
        <f t="array" ref="AC351">IF(D351="Electric","--",IF(D351="Diesel",_xlfn._xlws.FILTER(DFCF[Fuel_HC],(DFCF[MY]=E351)),""))</f>
        <v/>
      </c>
      <c r="AD351" s="158" cm="1">
        <f t="array" ref="AD351">IF(D351="Electric","--",IF(D351="Gasoline",_xlfn._xlws.FILTER(GFCF[Fuel_HC],(GFCF[MY]=E351)),""))</f>
        <v>0.85</v>
      </c>
      <c r="AE351" s="158">
        <f t="shared" si="92"/>
        <v>0.85</v>
      </c>
      <c r="AF351" s="157" t="str" cm="1">
        <f t="array" ref="AF351">IF(D351="Electric","--",IF(D351="Diesel",_xlfn._xlws.FILTER(DFCF[Fuel_NOX],(DFCF[MY]=E351)),""))</f>
        <v/>
      </c>
      <c r="AG351" s="157" cm="1">
        <f t="array" ref="AG351">IF(D351="Electric","--",IF(D351="Gasoline",_xlfn._xlws.FILTER(GFCF[Fuel_NOX],(GFCF[MY]=E351)),""))</f>
        <v>0.86699999999999999</v>
      </c>
      <c r="AH351" s="157">
        <f t="shared" si="93"/>
        <v>0.86699999999999999</v>
      </c>
      <c r="AI351" s="158">
        <f t="shared" si="94"/>
        <v>3.9431499999999993</v>
      </c>
      <c r="AJ351" s="158">
        <f t="shared" si="95"/>
        <v>10.630026900000001</v>
      </c>
      <c r="AK351" s="158">
        <f t="shared" si="96"/>
        <v>427.36773565674599</v>
      </c>
      <c r="AL351" s="158">
        <f t="shared" si="97"/>
        <v>1152.1069516055184</v>
      </c>
      <c r="AM351" s="158">
        <f t="shared" si="98"/>
        <v>0.21368386782837301</v>
      </c>
      <c r="AN351" s="158">
        <f t="shared" si="99"/>
        <v>0.57605347580275923</v>
      </c>
      <c r="AO351" s="158">
        <f t="shared" si="100"/>
        <v>0.19654642162853747</v>
      </c>
      <c r="AP351" s="157"/>
      <c r="AS351" s="44"/>
    </row>
    <row r="352" spans="1:45" s="47" customFormat="1" x14ac:dyDescent="0.35">
      <c r="A352" s="157">
        <v>351</v>
      </c>
      <c r="B352" s="157">
        <v>392772</v>
      </c>
      <c r="C352" s="157" t="s">
        <v>205</v>
      </c>
      <c r="D352" s="157" t="s">
        <v>16</v>
      </c>
      <c r="E352" s="157">
        <v>1991</v>
      </c>
      <c r="F352" s="157">
        <v>80</v>
      </c>
      <c r="G352" s="157">
        <v>1137.9951923076924</v>
      </c>
      <c r="H352" s="157"/>
      <c r="I352" s="157">
        <f t="shared" si="85"/>
        <v>100</v>
      </c>
      <c r="J352" s="157" t="str">
        <f>IF(D352="Electric","--",IF(D352="Diesel",VLOOKUP(C352,[2]ORDLF!A:B,2,FALSE),""))</f>
        <v/>
      </c>
      <c r="K352" s="157">
        <f>IF(D352="Electric","--",IF(D352="Gasoline",VLOOKUP(C352,LSILF!A:C,3,FALSE),""))</f>
        <v>0.54</v>
      </c>
      <c r="L352" s="158">
        <f t="shared" si="101"/>
        <v>0.54</v>
      </c>
      <c r="M352" s="157" t="str" cm="1">
        <f t="array" ref="M352">IF(D352="Electric","--",IF(D352="Diesel",_xlfn._xlws.FILTER(DIESCH[CH Cap],(DIESCH[HP Bin]=I352)),""))</f>
        <v/>
      </c>
      <c r="N352" s="157" cm="1">
        <f t="array" ref="N352">IF(D352="Electric","--",IF(D352="Gasoline",_xlfn._xlws.FILTER(LSICH[CH Cap],(LSICH[Fuel Type]=D352)*(LSICH[MY]=E352)),""))</f>
        <v>7000</v>
      </c>
      <c r="O352" s="157">
        <f t="shared" si="86"/>
        <v>7000</v>
      </c>
      <c r="P352" s="157">
        <f t="shared" si="87"/>
        <v>29587.875</v>
      </c>
      <c r="Q352" s="157" t="str" cm="1">
        <f t="array" ref="Q352">IF(D352="Electric","--",IF(D352="Diesel",_xlfn._xlws.FILTER(ORDEF[HC-ZH (g/hp-hr)],(ORDEF[HP]=I352)*(ORDEF[Model_Year]=E352)),""))</f>
        <v/>
      </c>
      <c r="R352" s="157" cm="1">
        <f t="array" ref="R352">IF(D352="Electric","--",IF(D352="Gasoline",_xlfn._xlws.FILTER(LSIEF[HC-ZH (g/hp-hr)],(LSIEF[Fuel]=D352)*(LSIEF[HP Bin]=I352)*(LSIEF[Model Year]=E352)),""))</f>
        <v>2.63</v>
      </c>
      <c r="S352" s="158">
        <f t="shared" si="88"/>
        <v>2.63</v>
      </c>
      <c r="T352" s="159" t="str" cm="1">
        <f t="array" ref="T352">IF(D352="Electric","--",IF(D352="Diesel",_xlfn._xlws.FILTER(ORDEF[HCDR],(ORDEF[HP]=I352)*(ORDEF[Model_Year]=E352),),""))</f>
        <v/>
      </c>
      <c r="U352" s="159" cm="1">
        <f t="array" ref="U352">IF(D352="Electric","--",IF(D352="Gasoline",_xlfn._xlws.FILTER(LSIEF[HC DR],(LSIEF[Fuel]=D352)*(LSIEF[HP Bin]=I352)*(LSIEF[Model Year]=E352)),""))</f>
        <v>2.8699999999999998E-4</v>
      </c>
      <c r="V352" s="159">
        <f t="shared" si="89"/>
        <v>2.8699999999999998E-4</v>
      </c>
      <c r="W352" s="158" t="str" cm="1">
        <f t="array" ref="W352">IF(D352="Electric","--",IF(D352="Diesel",_xlfn._xlws.FILTER(ORDEF[NOXzh],(ORDEF[HP]=I352)*(ORDEF[Model_Year]=E352)),""))</f>
        <v/>
      </c>
      <c r="X352" s="158" cm="1">
        <f t="array" ref="X352">IF(D352="Electric","--",IF(D352="Gasoline",_xlfn._xlws.FILTER(LSIEF[NOX-ZH (g/hp-hr)],(LSIEF[Fuel]=D352)*(LSIEF[HP Bin]=I352)*(LSIEF[Model Year]=E352)),""))</f>
        <v>11.84</v>
      </c>
      <c r="Y352" s="158">
        <f t="shared" si="90"/>
        <v>11.84</v>
      </c>
      <c r="Z352" s="159" t="str" cm="1">
        <f t="array" ref="Z352">IF(D352="Electric","--",IF(D352="Diesel",_xlfn._xlws.FILTER(ORDEF[NOXdr],(ORDEF[HP]=I352)*(ORDEF[Model_Year]=E352)),""))</f>
        <v/>
      </c>
      <c r="AA352" s="159" cm="1">
        <f t="array" ref="AA352">IF(E352="Electric","--",IF(D352="Gasoline",_xlfn._xlws.FILTER(LSIEF[NOX DR],(LSIEF[Fuel]=D352)*(LSIEF[HP Bin]=I352)*(LSIEF[Model Year]=E352)),""))</f>
        <v>6.0099999999999997E-5</v>
      </c>
      <c r="AB352" s="159">
        <f t="shared" si="91"/>
        <v>6.0099999999999997E-5</v>
      </c>
      <c r="AC352" s="158" t="str" cm="1">
        <f t="array" ref="AC352">IF(D352="Electric","--",IF(D352="Diesel",_xlfn._xlws.FILTER(DFCF[Fuel_HC],(DFCF[MY]=E352)),""))</f>
        <v/>
      </c>
      <c r="AD352" s="158" cm="1">
        <f t="array" ref="AD352">IF(D352="Electric","--",IF(D352="Gasoline",_xlfn._xlws.FILTER(GFCF[Fuel_HC],(GFCF[MY]=E352)),""))</f>
        <v>0.85</v>
      </c>
      <c r="AE352" s="158">
        <f t="shared" si="92"/>
        <v>0.85</v>
      </c>
      <c r="AF352" s="157" t="str" cm="1">
        <f t="array" ref="AF352">IF(D352="Electric","--",IF(D352="Diesel",_xlfn._xlws.FILTER(DFCF[Fuel_NOX],(DFCF[MY]=E352)),""))</f>
        <v/>
      </c>
      <c r="AG352" s="157" cm="1">
        <f t="array" ref="AG352">IF(D352="Electric","--",IF(D352="Gasoline",_xlfn._xlws.FILTER(GFCF[Fuel_NOX],(GFCF[MY]=E352)),""))</f>
        <v>0.86699999999999999</v>
      </c>
      <c r="AH352" s="157">
        <f t="shared" si="93"/>
        <v>0.86699999999999999</v>
      </c>
      <c r="AI352" s="158">
        <f t="shared" si="94"/>
        <v>3.9431499999999993</v>
      </c>
      <c r="AJ352" s="158">
        <f t="shared" si="95"/>
        <v>10.630026900000001</v>
      </c>
      <c r="AK352" s="158">
        <f t="shared" si="96"/>
        <v>427.36773565674599</v>
      </c>
      <c r="AL352" s="158">
        <f t="shared" si="97"/>
        <v>1152.1069516055184</v>
      </c>
      <c r="AM352" s="158">
        <f t="shared" si="98"/>
        <v>0.21368386782837301</v>
      </c>
      <c r="AN352" s="158">
        <f t="shared" si="99"/>
        <v>0.57605347580275923</v>
      </c>
      <c r="AO352" s="158">
        <f t="shared" si="100"/>
        <v>0.19654642162853747</v>
      </c>
      <c r="AP352" s="157"/>
      <c r="AS352" s="44"/>
    </row>
    <row r="353" spans="1:45" s="47" customFormat="1" x14ac:dyDescent="0.35">
      <c r="A353" s="157">
        <v>352</v>
      </c>
      <c r="B353" s="157">
        <v>392774</v>
      </c>
      <c r="C353" s="157" t="s">
        <v>205</v>
      </c>
      <c r="D353" s="157" t="s">
        <v>16</v>
      </c>
      <c r="E353" s="157">
        <v>1991</v>
      </c>
      <c r="F353" s="157">
        <v>80</v>
      </c>
      <c r="G353" s="157">
        <v>1137.9951923076924</v>
      </c>
      <c r="H353" s="157"/>
      <c r="I353" s="157">
        <f t="shared" si="85"/>
        <v>100</v>
      </c>
      <c r="J353" s="157" t="str">
        <f>IF(D353="Electric","--",IF(D353="Diesel",VLOOKUP(C353,[2]ORDLF!A:B,2,FALSE),""))</f>
        <v/>
      </c>
      <c r="K353" s="157">
        <f>IF(D353="Electric","--",IF(D353="Gasoline",VLOOKUP(C353,LSILF!A:C,3,FALSE),""))</f>
        <v>0.54</v>
      </c>
      <c r="L353" s="158">
        <f t="shared" si="101"/>
        <v>0.54</v>
      </c>
      <c r="M353" s="157" t="str" cm="1">
        <f t="array" ref="M353">IF(D353="Electric","--",IF(D353="Diesel",_xlfn._xlws.FILTER(DIESCH[CH Cap],(DIESCH[HP Bin]=I353)),""))</f>
        <v/>
      </c>
      <c r="N353" s="157" cm="1">
        <f t="array" ref="N353">IF(D353="Electric","--",IF(D353="Gasoline",_xlfn._xlws.FILTER(LSICH[CH Cap],(LSICH[Fuel Type]=D353)*(LSICH[MY]=E353)),""))</f>
        <v>7000</v>
      </c>
      <c r="O353" s="157">
        <f t="shared" si="86"/>
        <v>7000</v>
      </c>
      <c r="P353" s="157">
        <f t="shared" si="87"/>
        <v>29587.875</v>
      </c>
      <c r="Q353" s="157" t="str" cm="1">
        <f t="array" ref="Q353">IF(D353="Electric","--",IF(D353="Diesel",_xlfn._xlws.FILTER(ORDEF[HC-ZH (g/hp-hr)],(ORDEF[HP]=I353)*(ORDEF[Model_Year]=E353)),""))</f>
        <v/>
      </c>
      <c r="R353" s="157" cm="1">
        <f t="array" ref="R353">IF(D353="Electric","--",IF(D353="Gasoline",_xlfn._xlws.FILTER(LSIEF[HC-ZH (g/hp-hr)],(LSIEF[Fuel]=D353)*(LSIEF[HP Bin]=I353)*(LSIEF[Model Year]=E353)),""))</f>
        <v>2.63</v>
      </c>
      <c r="S353" s="158">
        <f t="shared" si="88"/>
        <v>2.63</v>
      </c>
      <c r="T353" s="159" t="str" cm="1">
        <f t="array" ref="T353">IF(D353="Electric","--",IF(D353="Diesel",_xlfn._xlws.FILTER(ORDEF[HCDR],(ORDEF[HP]=I353)*(ORDEF[Model_Year]=E353),),""))</f>
        <v/>
      </c>
      <c r="U353" s="159" cm="1">
        <f t="array" ref="U353">IF(D353="Electric","--",IF(D353="Gasoline",_xlfn._xlws.FILTER(LSIEF[HC DR],(LSIEF[Fuel]=D353)*(LSIEF[HP Bin]=I353)*(LSIEF[Model Year]=E353)),""))</f>
        <v>2.8699999999999998E-4</v>
      </c>
      <c r="V353" s="159">
        <f t="shared" si="89"/>
        <v>2.8699999999999998E-4</v>
      </c>
      <c r="W353" s="158" t="str" cm="1">
        <f t="array" ref="W353">IF(D353="Electric","--",IF(D353="Diesel",_xlfn._xlws.FILTER(ORDEF[NOXzh],(ORDEF[HP]=I353)*(ORDEF[Model_Year]=E353)),""))</f>
        <v/>
      </c>
      <c r="X353" s="158" cm="1">
        <f t="array" ref="X353">IF(D353="Electric","--",IF(D353="Gasoline",_xlfn._xlws.FILTER(LSIEF[NOX-ZH (g/hp-hr)],(LSIEF[Fuel]=D353)*(LSIEF[HP Bin]=I353)*(LSIEF[Model Year]=E353)),""))</f>
        <v>11.84</v>
      </c>
      <c r="Y353" s="158">
        <f t="shared" si="90"/>
        <v>11.84</v>
      </c>
      <c r="Z353" s="159" t="str" cm="1">
        <f t="array" ref="Z353">IF(D353="Electric","--",IF(D353="Diesel",_xlfn._xlws.FILTER(ORDEF[NOXdr],(ORDEF[HP]=I353)*(ORDEF[Model_Year]=E353)),""))</f>
        <v/>
      </c>
      <c r="AA353" s="159" cm="1">
        <f t="array" ref="AA353">IF(E353="Electric","--",IF(D353="Gasoline",_xlfn._xlws.FILTER(LSIEF[NOX DR],(LSIEF[Fuel]=D353)*(LSIEF[HP Bin]=I353)*(LSIEF[Model Year]=E353)),""))</f>
        <v>6.0099999999999997E-5</v>
      </c>
      <c r="AB353" s="159">
        <f t="shared" si="91"/>
        <v>6.0099999999999997E-5</v>
      </c>
      <c r="AC353" s="158" t="str" cm="1">
        <f t="array" ref="AC353">IF(D353="Electric","--",IF(D353="Diesel",_xlfn._xlws.FILTER(DFCF[Fuel_HC],(DFCF[MY]=E353)),""))</f>
        <v/>
      </c>
      <c r="AD353" s="158" cm="1">
        <f t="array" ref="AD353">IF(D353="Electric","--",IF(D353="Gasoline",_xlfn._xlws.FILTER(GFCF[Fuel_HC],(GFCF[MY]=E353)),""))</f>
        <v>0.85</v>
      </c>
      <c r="AE353" s="158">
        <f t="shared" si="92"/>
        <v>0.85</v>
      </c>
      <c r="AF353" s="157" t="str" cm="1">
        <f t="array" ref="AF353">IF(D353="Electric","--",IF(D353="Diesel",_xlfn._xlws.FILTER(DFCF[Fuel_NOX],(DFCF[MY]=E353)),""))</f>
        <v/>
      </c>
      <c r="AG353" s="157" cm="1">
        <f t="array" ref="AG353">IF(D353="Electric","--",IF(D353="Gasoline",_xlfn._xlws.FILTER(GFCF[Fuel_NOX],(GFCF[MY]=E353)),""))</f>
        <v>0.86699999999999999</v>
      </c>
      <c r="AH353" s="157">
        <f t="shared" si="93"/>
        <v>0.86699999999999999</v>
      </c>
      <c r="AI353" s="158">
        <f t="shared" si="94"/>
        <v>3.9431499999999993</v>
      </c>
      <c r="AJ353" s="158">
        <f t="shared" si="95"/>
        <v>10.630026900000001</v>
      </c>
      <c r="AK353" s="158">
        <f t="shared" si="96"/>
        <v>427.36773565674599</v>
      </c>
      <c r="AL353" s="158">
        <f t="shared" si="97"/>
        <v>1152.1069516055184</v>
      </c>
      <c r="AM353" s="158">
        <f t="shared" si="98"/>
        <v>0.21368386782837301</v>
      </c>
      <c r="AN353" s="158">
        <f t="shared" si="99"/>
        <v>0.57605347580275923</v>
      </c>
      <c r="AO353" s="158">
        <f t="shared" si="100"/>
        <v>0.19654642162853747</v>
      </c>
      <c r="AP353" s="157"/>
      <c r="AS353" s="44"/>
    </row>
    <row r="354" spans="1:45" s="47" customFormat="1" x14ac:dyDescent="0.35">
      <c r="A354" s="157">
        <v>353</v>
      </c>
      <c r="B354" s="157">
        <v>392775</v>
      </c>
      <c r="C354" s="157" t="s">
        <v>205</v>
      </c>
      <c r="D354" s="157" t="s">
        <v>16</v>
      </c>
      <c r="E354" s="157">
        <v>1991</v>
      </c>
      <c r="F354" s="157">
        <v>80</v>
      </c>
      <c r="G354" s="157">
        <v>1137.9951923076924</v>
      </c>
      <c r="H354" s="157"/>
      <c r="I354" s="157">
        <f t="shared" si="85"/>
        <v>100</v>
      </c>
      <c r="J354" s="157" t="str">
        <f>IF(D354="Electric","--",IF(D354="Diesel",VLOOKUP(C354,[2]ORDLF!A:B,2,FALSE),""))</f>
        <v/>
      </c>
      <c r="K354" s="157">
        <f>IF(D354="Electric","--",IF(D354="Gasoline",VLOOKUP(C354,LSILF!A:C,3,FALSE),""))</f>
        <v>0.54</v>
      </c>
      <c r="L354" s="158">
        <f t="shared" si="101"/>
        <v>0.54</v>
      </c>
      <c r="M354" s="157" t="str" cm="1">
        <f t="array" ref="M354">IF(D354="Electric","--",IF(D354="Diesel",_xlfn._xlws.FILTER(DIESCH[CH Cap],(DIESCH[HP Bin]=I354)),""))</f>
        <v/>
      </c>
      <c r="N354" s="157" cm="1">
        <f t="array" ref="N354">IF(D354="Electric","--",IF(D354="Gasoline",_xlfn._xlws.FILTER(LSICH[CH Cap],(LSICH[Fuel Type]=D354)*(LSICH[MY]=E354)),""))</f>
        <v>7000</v>
      </c>
      <c r="O354" s="157">
        <f t="shared" si="86"/>
        <v>7000</v>
      </c>
      <c r="P354" s="157">
        <f t="shared" si="87"/>
        <v>29587.875</v>
      </c>
      <c r="Q354" s="157" t="str" cm="1">
        <f t="array" ref="Q354">IF(D354="Electric","--",IF(D354="Diesel",_xlfn._xlws.FILTER(ORDEF[HC-ZH (g/hp-hr)],(ORDEF[HP]=I354)*(ORDEF[Model_Year]=E354)),""))</f>
        <v/>
      </c>
      <c r="R354" s="157" cm="1">
        <f t="array" ref="R354">IF(D354="Electric","--",IF(D354="Gasoline",_xlfn._xlws.FILTER(LSIEF[HC-ZH (g/hp-hr)],(LSIEF[Fuel]=D354)*(LSIEF[HP Bin]=I354)*(LSIEF[Model Year]=E354)),""))</f>
        <v>2.63</v>
      </c>
      <c r="S354" s="158">
        <f t="shared" si="88"/>
        <v>2.63</v>
      </c>
      <c r="T354" s="159" t="str" cm="1">
        <f t="array" ref="T354">IF(D354="Electric","--",IF(D354="Diesel",_xlfn._xlws.FILTER(ORDEF[HCDR],(ORDEF[HP]=I354)*(ORDEF[Model_Year]=E354),),""))</f>
        <v/>
      </c>
      <c r="U354" s="159" cm="1">
        <f t="array" ref="U354">IF(D354="Electric","--",IF(D354="Gasoline",_xlfn._xlws.FILTER(LSIEF[HC DR],(LSIEF[Fuel]=D354)*(LSIEF[HP Bin]=I354)*(LSIEF[Model Year]=E354)),""))</f>
        <v>2.8699999999999998E-4</v>
      </c>
      <c r="V354" s="159">
        <f t="shared" si="89"/>
        <v>2.8699999999999998E-4</v>
      </c>
      <c r="W354" s="158" t="str" cm="1">
        <f t="array" ref="W354">IF(D354="Electric","--",IF(D354="Diesel",_xlfn._xlws.FILTER(ORDEF[NOXzh],(ORDEF[HP]=I354)*(ORDEF[Model_Year]=E354)),""))</f>
        <v/>
      </c>
      <c r="X354" s="158" cm="1">
        <f t="array" ref="X354">IF(D354="Electric","--",IF(D354="Gasoline",_xlfn._xlws.FILTER(LSIEF[NOX-ZH (g/hp-hr)],(LSIEF[Fuel]=D354)*(LSIEF[HP Bin]=I354)*(LSIEF[Model Year]=E354)),""))</f>
        <v>11.84</v>
      </c>
      <c r="Y354" s="158">
        <f t="shared" si="90"/>
        <v>11.84</v>
      </c>
      <c r="Z354" s="159" t="str" cm="1">
        <f t="array" ref="Z354">IF(D354="Electric","--",IF(D354="Diesel",_xlfn._xlws.FILTER(ORDEF[NOXdr],(ORDEF[HP]=I354)*(ORDEF[Model_Year]=E354)),""))</f>
        <v/>
      </c>
      <c r="AA354" s="159" cm="1">
        <f t="array" ref="AA354">IF(E354="Electric","--",IF(D354="Gasoline",_xlfn._xlws.FILTER(LSIEF[NOX DR],(LSIEF[Fuel]=D354)*(LSIEF[HP Bin]=I354)*(LSIEF[Model Year]=E354)),""))</f>
        <v>6.0099999999999997E-5</v>
      </c>
      <c r="AB354" s="159">
        <f t="shared" si="91"/>
        <v>6.0099999999999997E-5</v>
      </c>
      <c r="AC354" s="158" t="str" cm="1">
        <f t="array" ref="AC354">IF(D354="Electric","--",IF(D354="Diesel",_xlfn._xlws.FILTER(DFCF[Fuel_HC],(DFCF[MY]=E354)),""))</f>
        <v/>
      </c>
      <c r="AD354" s="158" cm="1">
        <f t="array" ref="AD354">IF(D354="Electric","--",IF(D354="Gasoline",_xlfn._xlws.FILTER(GFCF[Fuel_HC],(GFCF[MY]=E354)),""))</f>
        <v>0.85</v>
      </c>
      <c r="AE354" s="158">
        <f t="shared" si="92"/>
        <v>0.85</v>
      </c>
      <c r="AF354" s="157" t="str" cm="1">
        <f t="array" ref="AF354">IF(D354="Electric","--",IF(D354="Diesel",_xlfn._xlws.FILTER(DFCF[Fuel_NOX],(DFCF[MY]=E354)),""))</f>
        <v/>
      </c>
      <c r="AG354" s="157" cm="1">
        <f t="array" ref="AG354">IF(D354="Electric","--",IF(D354="Gasoline",_xlfn._xlws.FILTER(GFCF[Fuel_NOX],(GFCF[MY]=E354)),""))</f>
        <v>0.86699999999999999</v>
      </c>
      <c r="AH354" s="157">
        <f t="shared" si="93"/>
        <v>0.86699999999999999</v>
      </c>
      <c r="AI354" s="158">
        <f t="shared" si="94"/>
        <v>3.9431499999999993</v>
      </c>
      <c r="AJ354" s="158">
        <f t="shared" si="95"/>
        <v>10.630026900000001</v>
      </c>
      <c r="AK354" s="158">
        <f t="shared" si="96"/>
        <v>427.36773565674599</v>
      </c>
      <c r="AL354" s="158">
        <f t="shared" si="97"/>
        <v>1152.1069516055184</v>
      </c>
      <c r="AM354" s="158">
        <f t="shared" si="98"/>
        <v>0.21368386782837301</v>
      </c>
      <c r="AN354" s="158">
        <f t="shared" si="99"/>
        <v>0.57605347580275923</v>
      </c>
      <c r="AO354" s="158">
        <f t="shared" si="100"/>
        <v>0.19654642162853747</v>
      </c>
      <c r="AP354" s="157"/>
      <c r="AS354" s="44"/>
    </row>
    <row r="355" spans="1:45" s="47" customFormat="1" x14ac:dyDescent="0.35">
      <c r="A355" s="157">
        <v>354</v>
      </c>
      <c r="B355" s="157">
        <v>392776</v>
      </c>
      <c r="C355" s="157" t="s">
        <v>205</v>
      </c>
      <c r="D355" s="157" t="s">
        <v>16</v>
      </c>
      <c r="E355" s="157">
        <v>1991</v>
      </c>
      <c r="F355" s="157">
        <v>80</v>
      </c>
      <c r="G355" s="157">
        <v>1137.9951923076924</v>
      </c>
      <c r="H355" s="157"/>
      <c r="I355" s="157">
        <f t="shared" si="85"/>
        <v>100</v>
      </c>
      <c r="J355" s="157" t="str">
        <f>IF(D355="Electric","--",IF(D355="Diesel",VLOOKUP(C355,[2]ORDLF!A:B,2,FALSE),""))</f>
        <v/>
      </c>
      <c r="K355" s="157">
        <f>IF(D355="Electric","--",IF(D355="Gasoline",VLOOKUP(C355,LSILF!A:C,3,FALSE),""))</f>
        <v>0.54</v>
      </c>
      <c r="L355" s="158">
        <f t="shared" si="101"/>
        <v>0.54</v>
      </c>
      <c r="M355" s="157" t="str" cm="1">
        <f t="array" ref="M355">IF(D355="Electric","--",IF(D355="Diesel",_xlfn._xlws.FILTER(DIESCH[CH Cap],(DIESCH[HP Bin]=I355)),""))</f>
        <v/>
      </c>
      <c r="N355" s="157" cm="1">
        <f t="array" ref="N355">IF(D355="Electric","--",IF(D355="Gasoline",_xlfn._xlws.FILTER(LSICH[CH Cap],(LSICH[Fuel Type]=D355)*(LSICH[MY]=E355)),""))</f>
        <v>7000</v>
      </c>
      <c r="O355" s="157">
        <f t="shared" si="86"/>
        <v>7000</v>
      </c>
      <c r="P355" s="157">
        <f t="shared" si="87"/>
        <v>29587.875</v>
      </c>
      <c r="Q355" s="157" t="str" cm="1">
        <f t="array" ref="Q355">IF(D355="Electric","--",IF(D355="Diesel",_xlfn._xlws.FILTER(ORDEF[HC-ZH (g/hp-hr)],(ORDEF[HP]=I355)*(ORDEF[Model_Year]=E355)),""))</f>
        <v/>
      </c>
      <c r="R355" s="157" cm="1">
        <f t="array" ref="R355">IF(D355="Electric","--",IF(D355="Gasoline",_xlfn._xlws.FILTER(LSIEF[HC-ZH (g/hp-hr)],(LSIEF[Fuel]=D355)*(LSIEF[HP Bin]=I355)*(LSIEF[Model Year]=E355)),""))</f>
        <v>2.63</v>
      </c>
      <c r="S355" s="158">
        <f t="shared" si="88"/>
        <v>2.63</v>
      </c>
      <c r="T355" s="159" t="str" cm="1">
        <f t="array" ref="T355">IF(D355="Electric","--",IF(D355="Diesel",_xlfn._xlws.FILTER(ORDEF[HCDR],(ORDEF[HP]=I355)*(ORDEF[Model_Year]=E355),),""))</f>
        <v/>
      </c>
      <c r="U355" s="159" cm="1">
        <f t="array" ref="U355">IF(D355="Electric","--",IF(D355="Gasoline",_xlfn._xlws.FILTER(LSIEF[HC DR],(LSIEF[Fuel]=D355)*(LSIEF[HP Bin]=I355)*(LSIEF[Model Year]=E355)),""))</f>
        <v>2.8699999999999998E-4</v>
      </c>
      <c r="V355" s="159">
        <f t="shared" si="89"/>
        <v>2.8699999999999998E-4</v>
      </c>
      <c r="W355" s="158" t="str" cm="1">
        <f t="array" ref="W355">IF(D355="Electric","--",IF(D355="Diesel",_xlfn._xlws.FILTER(ORDEF[NOXzh],(ORDEF[HP]=I355)*(ORDEF[Model_Year]=E355)),""))</f>
        <v/>
      </c>
      <c r="X355" s="158" cm="1">
        <f t="array" ref="X355">IF(D355="Electric","--",IF(D355="Gasoline",_xlfn._xlws.FILTER(LSIEF[NOX-ZH (g/hp-hr)],(LSIEF[Fuel]=D355)*(LSIEF[HP Bin]=I355)*(LSIEF[Model Year]=E355)),""))</f>
        <v>11.84</v>
      </c>
      <c r="Y355" s="158">
        <f t="shared" si="90"/>
        <v>11.84</v>
      </c>
      <c r="Z355" s="159" t="str" cm="1">
        <f t="array" ref="Z355">IF(D355="Electric","--",IF(D355="Diesel",_xlfn._xlws.FILTER(ORDEF[NOXdr],(ORDEF[HP]=I355)*(ORDEF[Model_Year]=E355)),""))</f>
        <v/>
      </c>
      <c r="AA355" s="159" cm="1">
        <f t="array" ref="AA355">IF(E355="Electric","--",IF(D355="Gasoline",_xlfn._xlws.FILTER(LSIEF[NOX DR],(LSIEF[Fuel]=D355)*(LSIEF[HP Bin]=I355)*(LSIEF[Model Year]=E355)),""))</f>
        <v>6.0099999999999997E-5</v>
      </c>
      <c r="AB355" s="159">
        <f t="shared" si="91"/>
        <v>6.0099999999999997E-5</v>
      </c>
      <c r="AC355" s="158" t="str" cm="1">
        <f t="array" ref="AC355">IF(D355="Electric","--",IF(D355="Diesel",_xlfn._xlws.FILTER(DFCF[Fuel_HC],(DFCF[MY]=E355)),""))</f>
        <v/>
      </c>
      <c r="AD355" s="158" cm="1">
        <f t="array" ref="AD355">IF(D355="Electric","--",IF(D355="Gasoline",_xlfn._xlws.FILTER(GFCF[Fuel_HC],(GFCF[MY]=E355)),""))</f>
        <v>0.85</v>
      </c>
      <c r="AE355" s="158">
        <f t="shared" si="92"/>
        <v>0.85</v>
      </c>
      <c r="AF355" s="157" t="str" cm="1">
        <f t="array" ref="AF355">IF(D355="Electric","--",IF(D355="Diesel",_xlfn._xlws.FILTER(DFCF[Fuel_NOX],(DFCF[MY]=E355)),""))</f>
        <v/>
      </c>
      <c r="AG355" s="157" cm="1">
        <f t="array" ref="AG355">IF(D355="Electric","--",IF(D355="Gasoline",_xlfn._xlws.FILTER(GFCF[Fuel_NOX],(GFCF[MY]=E355)),""))</f>
        <v>0.86699999999999999</v>
      </c>
      <c r="AH355" s="157">
        <f t="shared" si="93"/>
        <v>0.86699999999999999</v>
      </c>
      <c r="AI355" s="158">
        <f t="shared" si="94"/>
        <v>3.9431499999999993</v>
      </c>
      <c r="AJ355" s="158">
        <f t="shared" si="95"/>
        <v>10.630026900000001</v>
      </c>
      <c r="AK355" s="158">
        <f t="shared" si="96"/>
        <v>427.36773565674599</v>
      </c>
      <c r="AL355" s="158">
        <f t="shared" si="97"/>
        <v>1152.1069516055184</v>
      </c>
      <c r="AM355" s="158">
        <f t="shared" si="98"/>
        <v>0.21368386782837301</v>
      </c>
      <c r="AN355" s="158">
        <f t="shared" si="99"/>
        <v>0.57605347580275923</v>
      </c>
      <c r="AO355" s="158">
        <f t="shared" si="100"/>
        <v>0.19654642162853747</v>
      </c>
      <c r="AP355" s="157"/>
      <c r="AS355" s="44"/>
    </row>
    <row r="356" spans="1:45" s="47" customFormat="1" x14ac:dyDescent="0.35">
      <c r="A356" s="157">
        <v>355</v>
      </c>
      <c r="B356" s="157">
        <v>392777</v>
      </c>
      <c r="C356" s="157" t="s">
        <v>205</v>
      </c>
      <c r="D356" s="157" t="s">
        <v>16</v>
      </c>
      <c r="E356" s="157">
        <v>1991</v>
      </c>
      <c r="F356" s="157">
        <v>80</v>
      </c>
      <c r="G356" s="157">
        <v>1137.9951923076924</v>
      </c>
      <c r="H356" s="157"/>
      <c r="I356" s="157">
        <f t="shared" si="85"/>
        <v>100</v>
      </c>
      <c r="J356" s="157" t="str">
        <f>IF(D356="Electric","--",IF(D356="Diesel",VLOOKUP(C356,[2]ORDLF!A:B,2,FALSE),""))</f>
        <v/>
      </c>
      <c r="K356" s="157">
        <f>IF(D356="Electric","--",IF(D356="Gasoline",VLOOKUP(C356,LSILF!A:C,3,FALSE),""))</f>
        <v>0.54</v>
      </c>
      <c r="L356" s="158">
        <f t="shared" si="101"/>
        <v>0.54</v>
      </c>
      <c r="M356" s="157" t="str" cm="1">
        <f t="array" ref="M356">IF(D356="Electric","--",IF(D356="Diesel",_xlfn._xlws.FILTER(DIESCH[CH Cap],(DIESCH[HP Bin]=I356)),""))</f>
        <v/>
      </c>
      <c r="N356" s="157" cm="1">
        <f t="array" ref="N356">IF(D356="Electric","--",IF(D356="Gasoline",_xlfn._xlws.FILTER(LSICH[CH Cap],(LSICH[Fuel Type]=D356)*(LSICH[MY]=E356)),""))</f>
        <v>7000</v>
      </c>
      <c r="O356" s="157">
        <f t="shared" si="86"/>
        <v>7000</v>
      </c>
      <c r="P356" s="157">
        <f t="shared" si="87"/>
        <v>29587.875</v>
      </c>
      <c r="Q356" s="157" t="str" cm="1">
        <f t="array" ref="Q356">IF(D356="Electric","--",IF(D356="Diesel",_xlfn._xlws.FILTER(ORDEF[HC-ZH (g/hp-hr)],(ORDEF[HP]=I356)*(ORDEF[Model_Year]=E356)),""))</f>
        <v/>
      </c>
      <c r="R356" s="157" cm="1">
        <f t="array" ref="R356">IF(D356="Electric","--",IF(D356="Gasoline",_xlfn._xlws.FILTER(LSIEF[HC-ZH (g/hp-hr)],(LSIEF[Fuel]=D356)*(LSIEF[HP Bin]=I356)*(LSIEF[Model Year]=E356)),""))</f>
        <v>2.63</v>
      </c>
      <c r="S356" s="158">
        <f t="shared" si="88"/>
        <v>2.63</v>
      </c>
      <c r="T356" s="159" t="str" cm="1">
        <f t="array" ref="T356">IF(D356="Electric","--",IF(D356="Diesel",_xlfn._xlws.FILTER(ORDEF[HCDR],(ORDEF[HP]=I356)*(ORDEF[Model_Year]=E356),),""))</f>
        <v/>
      </c>
      <c r="U356" s="159" cm="1">
        <f t="array" ref="U356">IF(D356="Electric","--",IF(D356="Gasoline",_xlfn._xlws.FILTER(LSIEF[HC DR],(LSIEF[Fuel]=D356)*(LSIEF[HP Bin]=I356)*(LSIEF[Model Year]=E356)),""))</f>
        <v>2.8699999999999998E-4</v>
      </c>
      <c r="V356" s="159">
        <f t="shared" si="89"/>
        <v>2.8699999999999998E-4</v>
      </c>
      <c r="W356" s="158" t="str" cm="1">
        <f t="array" ref="W356">IF(D356="Electric","--",IF(D356="Diesel",_xlfn._xlws.FILTER(ORDEF[NOXzh],(ORDEF[HP]=I356)*(ORDEF[Model_Year]=E356)),""))</f>
        <v/>
      </c>
      <c r="X356" s="158" cm="1">
        <f t="array" ref="X356">IF(D356="Electric","--",IF(D356="Gasoline",_xlfn._xlws.FILTER(LSIEF[NOX-ZH (g/hp-hr)],(LSIEF[Fuel]=D356)*(LSIEF[HP Bin]=I356)*(LSIEF[Model Year]=E356)),""))</f>
        <v>11.84</v>
      </c>
      <c r="Y356" s="158">
        <f t="shared" si="90"/>
        <v>11.84</v>
      </c>
      <c r="Z356" s="159" t="str" cm="1">
        <f t="array" ref="Z356">IF(D356="Electric","--",IF(D356="Diesel",_xlfn._xlws.FILTER(ORDEF[NOXdr],(ORDEF[HP]=I356)*(ORDEF[Model_Year]=E356)),""))</f>
        <v/>
      </c>
      <c r="AA356" s="159" cm="1">
        <f t="array" ref="AA356">IF(E356="Electric","--",IF(D356="Gasoline",_xlfn._xlws.FILTER(LSIEF[NOX DR],(LSIEF[Fuel]=D356)*(LSIEF[HP Bin]=I356)*(LSIEF[Model Year]=E356)),""))</f>
        <v>6.0099999999999997E-5</v>
      </c>
      <c r="AB356" s="159">
        <f t="shared" si="91"/>
        <v>6.0099999999999997E-5</v>
      </c>
      <c r="AC356" s="158" t="str" cm="1">
        <f t="array" ref="AC356">IF(D356="Electric","--",IF(D356="Diesel",_xlfn._xlws.FILTER(DFCF[Fuel_HC],(DFCF[MY]=E356)),""))</f>
        <v/>
      </c>
      <c r="AD356" s="158" cm="1">
        <f t="array" ref="AD356">IF(D356="Electric","--",IF(D356="Gasoline",_xlfn._xlws.FILTER(GFCF[Fuel_HC],(GFCF[MY]=E356)),""))</f>
        <v>0.85</v>
      </c>
      <c r="AE356" s="158">
        <f t="shared" si="92"/>
        <v>0.85</v>
      </c>
      <c r="AF356" s="157" t="str" cm="1">
        <f t="array" ref="AF356">IF(D356="Electric","--",IF(D356="Diesel",_xlfn._xlws.FILTER(DFCF[Fuel_NOX],(DFCF[MY]=E356)),""))</f>
        <v/>
      </c>
      <c r="AG356" s="157" cm="1">
        <f t="array" ref="AG356">IF(D356="Electric","--",IF(D356="Gasoline",_xlfn._xlws.FILTER(GFCF[Fuel_NOX],(GFCF[MY]=E356)),""))</f>
        <v>0.86699999999999999</v>
      </c>
      <c r="AH356" s="157">
        <f t="shared" si="93"/>
        <v>0.86699999999999999</v>
      </c>
      <c r="AI356" s="158">
        <f t="shared" si="94"/>
        <v>3.9431499999999993</v>
      </c>
      <c r="AJ356" s="158">
        <f t="shared" si="95"/>
        <v>10.630026900000001</v>
      </c>
      <c r="AK356" s="158">
        <f t="shared" si="96"/>
        <v>427.36773565674599</v>
      </c>
      <c r="AL356" s="158">
        <f t="shared" si="97"/>
        <v>1152.1069516055184</v>
      </c>
      <c r="AM356" s="158">
        <f t="shared" si="98"/>
        <v>0.21368386782837301</v>
      </c>
      <c r="AN356" s="158">
        <f t="shared" si="99"/>
        <v>0.57605347580275923</v>
      </c>
      <c r="AO356" s="158">
        <f t="shared" si="100"/>
        <v>0.19654642162853747</v>
      </c>
      <c r="AP356" s="157"/>
      <c r="AS356" s="44"/>
    </row>
    <row r="357" spans="1:45" s="47" customFormat="1" x14ac:dyDescent="0.35">
      <c r="A357" s="157">
        <v>356</v>
      </c>
      <c r="B357" s="157">
        <v>392779</v>
      </c>
      <c r="C357" s="157" t="s">
        <v>205</v>
      </c>
      <c r="D357" s="157" t="s">
        <v>16</v>
      </c>
      <c r="E357" s="157">
        <v>1991</v>
      </c>
      <c r="F357" s="157">
        <v>80</v>
      </c>
      <c r="G357" s="157">
        <v>1137.9951923076924</v>
      </c>
      <c r="H357" s="157"/>
      <c r="I357" s="157">
        <f t="shared" si="85"/>
        <v>100</v>
      </c>
      <c r="J357" s="157" t="str">
        <f>IF(D357="Electric","--",IF(D357="Diesel",VLOOKUP(C357,[2]ORDLF!A:B,2,FALSE),""))</f>
        <v/>
      </c>
      <c r="K357" s="157">
        <f>IF(D357="Electric","--",IF(D357="Gasoline",VLOOKUP(C357,LSILF!A:C,3,FALSE),""))</f>
        <v>0.54</v>
      </c>
      <c r="L357" s="158">
        <f t="shared" si="101"/>
        <v>0.54</v>
      </c>
      <c r="M357" s="157" t="str" cm="1">
        <f t="array" ref="M357">IF(D357="Electric","--",IF(D357="Diesel",_xlfn._xlws.FILTER(DIESCH[CH Cap],(DIESCH[HP Bin]=I357)),""))</f>
        <v/>
      </c>
      <c r="N357" s="157" cm="1">
        <f t="array" ref="N357">IF(D357="Electric","--",IF(D357="Gasoline",_xlfn._xlws.FILTER(LSICH[CH Cap],(LSICH[Fuel Type]=D357)*(LSICH[MY]=E357)),""))</f>
        <v>7000</v>
      </c>
      <c r="O357" s="157">
        <f t="shared" si="86"/>
        <v>7000</v>
      </c>
      <c r="P357" s="157">
        <f t="shared" si="87"/>
        <v>29587.875</v>
      </c>
      <c r="Q357" s="157" t="str" cm="1">
        <f t="array" ref="Q357">IF(D357="Electric","--",IF(D357="Diesel",_xlfn._xlws.FILTER(ORDEF[HC-ZH (g/hp-hr)],(ORDEF[HP]=I357)*(ORDEF[Model_Year]=E357)),""))</f>
        <v/>
      </c>
      <c r="R357" s="157" cm="1">
        <f t="array" ref="R357">IF(D357="Electric","--",IF(D357="Gasoline",_xlfn._xlws.FILTER(LSIEF[HC-ZH (g/hp-hr)],(LSIEF[Fuel]=D357)*(LSIEF[HP Bin]=I357)*(LSIEF[Model Year]=E357)),""))</f>
        <v>2.63</v>
      </c>
      <c r="S357" s="158">
        <f t="shared" si="88"/>
        <v>2.63</v>
      </c>
      <c r="T357" s="159" t="str" cm="1">
        <f t="array" ref="T357">IF(D357="Electric","--",IF(D357="Diesel",_xlfn._xlws.FILTER(ORDEF[HCDR],(ORDEF[HP]=I357)*(ORDEF[Model_Year]=E357),),""))</f>
        <v/>
      </c>
      <c r="U357" s="159" cm="1">
        <f t="array" ref="U357">IF(D357="Electric","--",IF(D357="Gasoline",_xlfn._xlws.FILTER(LSIEF[HC DR],(LSIEF[Fuel]=D357)*(LSIEF[HP Bin]=I357)*(LSIEF[Model Year]=E357)),""))</f>
        <v>2.8699999999999998E-4</v>
      </c>
      <c r="V357" s="159">
        <f t="shared" si="89"/>
        <v>2.8699999999999998E-4</v>
      </c>
      <c r="W357" s="158" t="str" cm="1">
        <f t="array" ref="W357">IF(D357="Electric","--",IF(D357="Diesel",_xlfn._xlws.FILTER(ORDEF[NOXzh],(ORDEF[HP]=I357)*(ORDEF[Model_Year]=E357)),""))</f>
        <v/>
      </c>
      <c r="X357" s="158" cm="1">
        <f t="array" ref="X357">IF(D357="Electric","--",IF(D357="Gasoline",_xlfn._xlws.FILTER(LSIEF[NOX-ZH (g/hp-hr)],(LSIEF[Fuel]=D357)*(LSIEF[HP Bin]=I357)*(LSIEF[Model Year]=E357)),""))</f>
        <v>11.84</v>
      </c>
      <c r="Y357" s="158">
        <f t="shared" si="90"/>
        <v>11.84</v>
      </c>
      <c r="Z357" s="159" t="str" cm="1">
        <f t="array" ref="Z357">IF(D357="Electric","--",IF(D357="Diesel",_xlfn._xlws.FILTER(ORDEF[NOXdr],(ORDEF[HP]=I357)*(ORDEF[Model_Year]=E357)),""))</f>
        <v/>
      </c>
      <c r="AA357" s="159" cm="1">
        <f t="array" ref="AA357">IF(E357="Electric","--",IF(D357="Gasoline",_xlfn._xlws.FILTER(LSIEF[NOX DR],(LSIEF[Fuel]=D357)*(LSIEF[HP Bin]=I357)*(LSIEF[Model Year]=E357)),""))</f>
        <v>6.0099999999999997E-5</v>
      </c>
      <c r="AB357" s="159">
        <f t="shared" si="91"/>
        <v>6.0099999999999997E-5</v>
      </c>
      <c r="AC357" s="158" t="str" cm="1">
        <f t="array" ref="AC357">IF(D357="Electric","--",IF(D357="Diesel",_xlfn._xlws.FILTER(DFCF[Fuel_HC],(DFCF[MY]=E357)),""))</f>
        <v/>
      </c>
      <c r="AD357" s="158" cm="1">
        <f t="array" ref="AD357">IF(D357="Electric","--",IF(D357="Gasoline",_xlfn._xlws.FILTER(GFCF[Fuel_HC],(GFCF[MY]=E357)),""))</f>
        <v>0.85</v>
      </c>
      <c r="AE357" s="158">
        <f t="shared" si="92"/>
        <v>0.85</v>
      </c>
      <c r="AF357" s="157" t="str" cm="1">
        <f t="array" ref="AF357">IF(D357="Electric","--",IF(D357="Diesel",_xlfn._xlws.FILTER(DFCF[Fuel_NOX],(DFCF[MY]=E357)),""))</f>
        <v/>
      </c>
      <c r="AG357" s="157" cm="1">
        <f t="array" ref="AG357">IF(D357="Electric","--",IF(D357="Gasoline",_xlfn._xlws.FILTER(GFCF[Fuel_NOX],(GFCF[MY]=E357)),""))</f>
        <v>0.86699999999999999</v>
      </c>
      <c r="AH357" s="157">
        <f t="shared" si="93"/>
        <v>0.86699999999999999</v>
      </c>
      <c r="AI357" s="158">
        <f t="shared" si="94"/>
        <v>3.9431499999999993</v>
      </c>
      <c r="AJ357" s="158">
        <f t="shared" si="95"/>
        <v>10.630026900000001</v>
      </c>
      <c r="AK357" s="158">
        <f t="shared" si="96"/>
        <v>427.36773565674599</v>
      </c>
      <c r="AL357" s="158">
        <f t="shared" si="97"/>
        <v>1152.1069516055184</v>
      </c>
      <c r="AM357" s="158">
        <f t="shared" si="98"/>
        <v>0.21368386782837301</v>
      </c>
      <c r="AN357" s="158">
        <f t="shared" si="99"/>
        <v>0.57605347580275923</v>
      </c>
      <c r="AO357" s="158">
        <f t="shared" si="100"/>
        <v>0.19654642162853747</v>
      </c>
      <c r="AP357" s="157"/>
      <c r="AS357" s="44"/>
    </row>
    <row r="358" spans="1:45" s="47" customFormat="1" x14ac:dyDescent="0.35">
      <c r="A358" s="157">
        <v>357</v>
      </c>
      <c r="B358" s="157">
        <v>392780</v>
      </c>
      <c r="C358" s="157" t="s">
        <v>205</v>
      </c>
      <c r="D358" s="157" t="s">
        <v>16</v>
      </c>
      <c r="E358" s="157">
        <v>1991</v>
      </c>
      <c r="F358" s="157">
        <v>80</v>
      </c>
      <c r="G358" s="157">
        <v>1137.9951923076924</v>
      </c>
      <c r="H358" s="157"/>
      <c r="I358" s="157">
        <f t="shared" si="85"/>
        <v>100</v>
      </c>
      <c r="J358" s="157" t="str">
        <f>IF(D358="Electric","--",IF(D358="Diesel",VLOOKUP(C358,[2]ORDLF!A:B,2,FALSE),""))</f>
        <v/>
      </c>
      <c r="K358" s="157">
        <f>IF(D358="Electric","--",IF(D358="Gasoline",VLOOKUP(C358,LSILF!A:C,3,FALSE),""))</f>
        <v>0.54</v>
      </c>
      <c r="L358" s="158">
        <f t="shared" si="101"/>
        <v>0.54</v>
      </c>
      <c r="M358" s="157" t="str" cm="1">
        <f t="array" ref="M358">IF(D358="Electric","--",IF(D358="Diesel",_xlfn._xlws.FILTER(DIESCH[CH Cap],(DIESCH[HP Bin]=I358)),""))</f>
        <v/>
      </c>
      <c r="N358" s="157" cm="1">
        <f t="array" ref="N358">IF(D358="Electric","--",IF(D358="Gasoline",_xlfn._xlws.FILTER(LSICH[CH Cap],(LSICH[Fuel Type]=D358)*(LSICH[MY]=E358)),""))</f>
        <v>7000</v>
      </c>
      <c r="O358" s="157">
        <f t="shared" si="86"/>
        <v>7000</v>
      </c>
      <c r="P358" s="157">
        <f t="shared" si="87"/>
        <v>29587.875</v>
      </c>
      <c r="Q358" s="157" t="str" cm="1">
        <f t="array" ref="Q358">IF(D358="Electric","--",IF(D358="Diesel",_xlfn._xlws.FILTER(ORDEF[HC-ZH (g/hp-hr)],(ORDEF[HP]=I358)*(ORDEF[Model_Year]=E358)),""))</f>
        <v/>
      </c>
      <c r="R358" s="157" cm="1">
        <f t="array" ref="R358">IF(D358="Electric","--",IF(D358="Gasoline",_xlfn._xlws.FILTER(LSIEF[HC-ZH (g/hp-hr)],(LSIEF[Fuel]=D358)*(LSIEF[HP Bin]=I358)*(LSIEF[Model Year]=E358)),""))</f>
        <v>2.63</v>
      </c>
      <c r="S358" s="158">
        <f t="shared" si="88"/>
        <v>2.63</v>
      </c>
      <c r="T358" s="159" t="str" cm="1">
        <f t="array" ref="T358">IF(D358="Electric","--",IF(D358="Diesel",_xlfn._xlws.FILTER(ORDEF[HCDR],(ORDEF[HP]=I358)*(ORDEF[Model_Year]=E358),),""))</f>
        <v/>
      </c>
      <c r="U358" s="159" cm="1">
        <f t="array" ref="U358">IF(D358="Electric","--",IF(D358="Gasoline",_xlfn._xlws.FILTER(LSIEF[HC DR],(LSIEF[Fuel]=D358)*(LSIEF[HP Bin]=I358)*(LSIEF[Model Year]=E358)),""))</f>
        <v>2.8699999999999998E-4</v>
      </c>
      <c r="V358" s="159">
        <f t="shared" si="89"/>
        <v>2.8699999999999998E-4</v>
      </c>
      <c r="W358" s="158" t="str" cm="1">
        <f t="array" ref="W358">IF(D358="Electric","--",IF(D358="Diesel",_xlfn._xlws.FILTER(ORDEF[NOXzh],(ORDEF[HP]=I358)*(ORDEF[Model_Year]=E358)),""))</f>
        <v/>
      </c>
      <c r="X358" s="158" cm="1">
        <f t="array" ref="X358">IF(D358="Electric","--",IF(D358="Gasoline",_xlfn._xlws.FILTER(LSIEF[NOX-ZH (g/hp-hr)],(LSIEF[Fuel]=D358)*(LSIEF[HP Bin]=I358)*(LSIEF[Model Year]=E358)),""))</f>
        <v>11.84</v>
      </c>
      <c r="Y358" s="158">
        <f t="shared" si="90"/>
        <v>11.84</v>
      </c>
      <c r="Z358" s="159" t="str" cm="1">
        <f t="array" ref="Z358">IF(D358="Electric","--",IF(D358="Diesel",_xlfn._xlws.FILTER(ORDEF[NOXdr],(ORDEF[HP]=I358)*(ORDEF[Model_Year]=E358)),""))</f>
        <v/>
      </c>
      <c r="AA358" s="159" cm="1">
        <f t="array" ref="AA358">IF(E358="Electric","--",IF(D358="Gasoline",_xlfn._xlws.FILTER(LSIEF[NOX DR],(LSIEF[Fuel]=D358)*(LSIEF[HP Bin]=I358)*(LSIEF[Model Year]=E358)),""))</f>
        <v>6.0099999999999997E-5</v>
      </c>
      <c r="AB358" s="159">
        <f t="shared" si="91"/>
        <v>6.0099999999999997E-5</v>
      </c>
      <c r="AC358" s="158" t="str" cm="1">
        <f t="array" ref="AC358">IF(D358="Electric","--",IF(D358="Diesel",_xlfn._xlws.FILTER(DFCF[Fuel_HC],(DFCF[MY]=E358)),""))</f>
        <v/>
      </c>
      <c r="AD358" s="158" cm="1">
        <f t="array" ref="AD358">IF(D358="Electric","--",IF(D358="Gasoline",_xlfn._xlws.FILTER(GFCF[Fuel_HC],(GFCF[MY]=E358)),""))</f>
        <v>0.85</v>
      </c>
      <c r="AE358" s="158">
        <f t="shared" si="92"/>
        <v>0.85</v>
      </c>
      <c r="AF358" s="157" t="str" cm="1">
        <f t="array" ref="AF358">IF(D358="Electric","--",IF(D358="Diesel",_xlfn._xlws.FILTER(DFCF[Fuel_NOX],(DFCF[MY]=E358)),""))</f>
        <v/>
      </c>
      <c r="AG358" s="157" cm="1">
        <f t="array" ref="AG358">IF(D358="Electric","--",IF(D358="Gasoline",_xlfn._xlws.FILTER(GFCF[Fuel_NOX],(GFCF[MY]=E358)),""))</f>
        <v>0.86699999999999999</v>
      </c>
      <c r="AH358" s="157">
        <f t="shared" si="93"/>
        <v>0.86699999999999999</v>
      </c>
      <c r="AI358" s="158">
        <f t="shared" si="94"/>
        <v>3.9431499999999993</v>
      </c>
      <c r="AJ358" s="158">
        <f t="shared" si="95"/>
        <v>10.630026900000001</v>
      </c>
      <c r="AK358" s="158">
        <f t="shared" si="96"/>
        <v>427.36773565674599</v>
      </c>
      <c r="AL358" s="158">
        <f t="shared" si="97"/>
        <v>1152.1069516055184</v>
      </c>
      <c r="AM358" s="158">
        <f t="shared" si="98"/>
        <v>0.21368386782837301</v>
      </c>
      <c r="AN358" s="158">
        <f t="shared" si="99"/>
        <v>0.57605347580275923</v>
      </c>
      <c r="AO358" s="158">
        <f t="shared" si="100"/>
        <v>0.19654642162853747</v>
      </c>
      <c r="AP358" s="157"/>
      <c r="AS358" s="44"/>
    </row>
    <row r="359" spans="1:45" s="47" customFormat="1" x14ac:dyDescent="0.35">
      <c r="A359" s="157">
        <v>358</v>
      </c>
      <c r="B359" s="157">
        <v>392781</v>
      </c>
      <c r="C359" s="157" t="s">
        <v>205</v>
      </c>
      <c r="D359" s="157" t="s">
        <v>16</v>
      </c>
      <c r="E359" s="157">
        <v>1991</v>
      </c>
      <c r="F359" s="157">
        <v>80</v>
      </c>
      <c r="G359" s="157">
        <v>1137.9951923076924</v>
      </c>
      <c r="H359" s="157"/>
      <c r="I359" s="157">
        <f t="shared" si="85"/>
        <v>100</v>
      </c>
      <c r="J359" s="157" t="str">
        <f>IF(D359="Electric","--",IF(D359="Diesel",VLOOKUP(C359,[2]ORDLF!A:B,2,FALSE),""))</f>
        <v/>
      </c>
      <c r="K359" s="157">
        <f>IF(D359="Electric","--",IF(D359="Gasoline",VLOOKUP(C359,LSILF!A:C,3,FALSE),""))</f>
        <v>0.54</v>
      </c>
      <c r="L359" s="158">
        <f t="shared" si="101"/>
        <v>0.54</v>
      </c>
      <c r="M359" s="157" t="str" cm="1">
        <f t="array" ref="M359">IF(D359="Electric","--",IF(D359="Diesel",_xlfn._xlws.FILTER(DIESCH[CH Cap],(DIESCH[HP Bin]=I359)),""))</f>
        <v/>
      </c>
      <c r="N359" s="157" cm="1">
        <f t="array" ref="N359">IF(D359="Electric","--",IF(D359="Gasoline",_xlfn._xlws.FILTER(LSICH[CH Cap],(LSICH[Fuel Type]=D359)*(LSICH[MY]=E359)),""))</f>
        <v>7000</v>
      </c>
      <c r="O359" s="157">
        <f t="shared" si="86"/>
        <v>7000</v>
      </c>
      <c r="P359" s="157">
        <f t="shared" si="87"/>
        <v>29587.875</v>
      </c>
      <c r="Q359" s="157" t="str" cm="1">
        <f t="array" ref="Q359">IF(D359="Electric","--",IF(D359="Diesel",_xlfn._xlws.FILTER(ORDEF[HC-ZH (g/hp-hr)],(ORDEF[HP]=I359)*(ORDEF[Model_Year]=E359)),""))</f>
        <v/>
      </c>
      <c r="R359" s="157" cm="1">
        <f t="array" ref="R359">IF(D359="Electric","--",IF(D359="Gasoline",_xlfn._xlws.FILTER(LSIEF[HC-ZH (g/hp-hr)],(LSIEF[Fuel]=D359)*(LSIEF[HP Bin]=I359)*(LSIEF[Model Year]=E359)),""))</f>
        <v>2.63</v>
      </c>
      <c r="S359" s="158">
        <f t="shared" si="88"/>
        <v>2.63</v>
      </c>
      <c r="T359" s="159" t="str" cm="1">
        <f t="array" ref="T359">IF(D359="Electric","--",IF(D359="Diesel",_xlfn._xlws.FILTER(ORDEF[HCDR],(ORDEF[HP]=I359)*(ORDEF[Model_Year]=E359),),""))</f>
        <v/>
      </c>
      <c r="U359" s="159" cm="1">
        <f t="array" ref="U359">IF(D359="Electric","--",IF(D359="Gasoline",_xlfn._xlws.FILTER(LSIEF[HC DR],(LSIEF[Fuel]=D359)*(LSIEF[HP Bin]=I359)*(LSIEF[Model Year]=E359)),""))</f>
        <v>2.8699999999999998E-4</v>
      </c>
      <c r="V359" s="159">
        <f t="shared" si="89"/>
        <v>2.8699999999999998E-4</v>
      </c>
      <c r="W359" s="158" t="str" cm="1">
        <f t="array" ref="W359">IF(D359="Electric","--",IF(D359="Diesel",_xlfn._xlws.FILTER(ORDEF[NOXzh],(ORDEF[HP]=I359)*(ORDEF[Model_Year]=E359)),""))</f>
        <v/>
      </c>
      <c r="X359" s="158" cm="1">
        <f t="array" ref="X359">IF(D359="Electric","--",IF(D359="Gasoline",_xlfn._xlws.FILTER(LSIEF[NOX-ZH (g/hp-hr)],(LSIEF[Fuel]=D359)*(LSIEF[HP Bin]=I359)*(LSIEF[Model Year]=E359)),""))</f>
        <v>11.84</v>
      </c>
      <c r="Y359" s="158">
        <f t="shared" si="90"/>
        <v>11.84</v>
      </c>
      <c r="Z359" s="159" t="str" cm="1">
        <f t="array" ref="Z359">IF(D359="Electric","--",IF(D359="Diesel",_xlfn._xlws.FILTER(ORDEF[NOXdr],(ORDEF[HP]=I359)*(ORDEF[Model_Year]=E359)),""))</f>
        <v/>
      </c>
      <c r="AA359" s="159" cm="1">
        <f t="array" ref="AA359">IF(E359="Electric","--",IF(D359="Gasoline",_xlfn._xlws.FILTER(LSIEF[NOX DR],(LSIEF[Fuel]=D359)*(LSIEF[HP Bin]=I359)*(LSIEF[Model Year]=E359)),""))</f>
        <v>6.0099999999999997E-5</v>
      </c>
      <c r="AB359" s="159">
        <f t="shared" si="91"/>
        <v>6.0099999999999997E-5</v>
      </c>
      <c r="AC359" s="158" t="str" cm="1">
        <f t="array" ref="AC359">IF(D359="Electric","--",IF(D359="Diesel",_xlfn._xlws.FILTER(DFCF[Fuel_HC],(DFCF[MY]=E359)),""))</f>
        <v/>
      </c>
      <c r="AD359" s="158" cm="1">
        <f t="array" ref="AD359">IF(D359="Electric","--",IF(D359="Gasoline",_xlfn._xlws.FILTER(GFCF[Fuel_HC],(GFCF[MY]=E359)),""))</f>
        <v>0.85</v>
      </c>
      <c r="AE359" s="158">
        <f t="shared" si="92"/>
        <v>0.85</v>
      </c>
      <c r="AF359" s="157" t="str" cm="1">
        <f t="array" ref="AF359">IF(D359="Electric","--",IF(D359="Diesel",_xlfn._xlws.FILTER(DFCF[Fuel_NOX],(DFCF[MY]=E359)),""))</f>
        <v/>
      </c>
      <c r="AG359" s="157" cm="1">
        <f t="array" ref="AG359">IF(D359="Electric","--",IF(D359="Gasoline",_xlfn._xlws.FILTER(GFCF[Fuel_NOX],(GFCF[MY]=E359)),""))</f>
        <v>0.86699999999999999</v>
      </c>
      <c r="AH359" s="157">
        <f t="shared" si="93"/>
        <v>0.86699999999999999</v>
      </c>
      <c r="AI359" s="158">
        <f t="shared" si="94"/>
        <v>3.9431499999999993</v>
      </c>
      <c r="AJ359" s="158">
        <f t="shared" si="95"/>
        <v>10.630026900000001</v>
      </c>
      <c r="AK359" s="158">
        <f t="shared" si="96"/>
        <v>427.36773565674599</v>
      </c>
      <c r="AL359" s="158">
        <f t="shared" si="97"/>
        <v>1152.1069516055184</v>
      </c>
      <c r="AM359" s="158">
        <f t="shared" si="98"/>
        <v>0.21368386782837301</v>
      </c>
      <c r="AN359" s="158">
        <f t="shared" si="99"/>
        <v>0.57605347580275923</v>
      </c>
      <c r="AO359" s="158">
        <f t="shared" si="100"/>
        <v>0.19654642162853747</v>
      </c>
      <c r="AP359" s="157"/>
      <c r="AS359" s="44"/>
    </row>
    <row r="360" spans="1:45" s="47" customFormat="1" x14ac:dyDescent="0.35">
      <c r="A360" s="157">
        <v>359</v>
      </c>
      <c r="B360" s="157">
        <v>392783</v>
      </c>
      <c r="C360" s="157" t="s">
        <v>205</v>
      </c>
      <c r="D360" s="157" t="s">
        <v>16</v>
      </c>
      <c r="E360" s="157">
        <v>1991</v>
      </c>
      <c r="F360" s="157">
        <v>80</v>
      </c>
      <c r="G360" s="157">
        <v>1137.9951923076924</v>
      </c>
      <c r="H360" s="157"/>
      <c r="I360" s="157">
        <f t="shared" si="85"/>
        <v>100</v>
      </c>
      <c r="J360" s="157" t="str">
        <f>IF(D360="Electric","--",IF(D360="Diesel",VLOOKUP(C360,[2]ORDLF!A:B,2,FALSE),""))</f>
        <v/>
      </c>
      <c r="K360" s="157">
        <f>IF(D360="Electric","--",IF(D360="Gasoline",VLOOKUP(C360,LSILF!A:C,3,FALSE),""))</f>
        <v>0.54</v>
      </c>
      <c r="L360" s="158">
        <f t="shared" si="101"/>
        <v>0.54</v>
      </c>
      <c r="M360" s="157" t="str" cm="1">
        <f t="array" ref="M360">IF(D360="Electric","--",IF(D360="Diesel",_xlfn._xlws.FILTER(DIESCH[CH Cap],(DIESCH[HP Bin]=I360)),""))</f>
        <v/>
      </c>
      <c r="N360" s="157" cm="1">
        <f t="array" ref="N360">IF(D360="Electric","--",IF(D360="Gasoline",_xlfn._xlws.FILTER(LSICH[CH Cap],(LSICH[Fuel Type]=D360)*(LSICH[MY]=E360)),""))</f>
        <v>7000</v>
      </c>
      <c r="O360" s="157">
        <f t="shared" si="86"/>
        <v>7000</v>
      </c>
      <c r="P360" s="157">
        <f t="shared" si="87"/>
        <v>29587.875</v>
      </c>
      <c r="Q360" s="157" t="str" cm="1">
        <f t="array" ref="Q360">IF(D360="Electric","--",IF(D360="Diesel",_xlfn._xlws.FILTER(ORDEF[HC-ZH (g/hp-hr)],(ORDEF[HP]=I360)*(ORDEF[Model_Year]=E360)),""))</f>
        <v/>
      </c>
      <c r="R360" s="157" cm="1">
        <f t="array" ref="R360">IF(D360="Electric","--",IF(D360="Gasoline",_xlfn._xlws.FILTER(LSIEF[HC-ZH (g/hp-hr)],(LSIEF[Fuel]=D360)*(LSIEF[HP Bin]=I360)*(LSIEF[Model Year]=E360)),""))</f>
        <v>2.63</v>
      </c>
      <c r="S360" s="158">
        <f t="shared" si="88"/>
        <v>2.63</v>
      </c>
      <c r="T360" s="159" t="str" cm="1">
        <f t="array" ref="T360">IF(D360="Electric","--",IF(D360="Diesel",_xlfn._xlws.FILTER(ORDEF[HCDR],(ORDEF[HP]=I360)*(ORDEF[Model_Year]=E360),),""))</f>
        <v/>
      </c>
      <c r="U360" s="159" cm="1">
        <f t="array" ref="U360">IF(D360="Electric","--",IF(D360="Gasoline",_xlfn._xlws.FILTER(LSIEF[HC DR],(LSIEF[Fuel]=D360)*(LSIEF[HP Bin]=I360)*(LSIEF[Model Year]=E360)),""))</f>
        <v>2.8699999999999998E-4</v>
      </c>
      <c r="V360" s="159">
        <f t="shared" si="89"/>
        <v>2.8699999999999998E-4</v>
      </c>
      <c r="W360" s="158" t="str" cm="1">
        <f t="array" ref="W360">IF(D360="Electric","--",IF(D360="Diesel",_xlfn._xlws.FILTER(ORDEF[NOXzh],(ORDEF[HP]=I360)*(ORDEF[Model_Year]=E360)),""))</f>
        <v/>
      </c>
      <c r="X360" s="158" cm="1">
        <f t="array" ref="X360">IF(D360="Electric","--",IF(D360="Gasoline",_xlfn._xlws.FILTER(LSIEF[NOX-ZH (g/hp-hr)],(LSIEF[Fuel]=D360)*(LSIEF[HP Bin]=I360)*(LSIEF[Model Year]=E360)),""))</f>
        <v>11.84</v>
      </c>
      <c r="Y360" s="158">
        <f t="shared" si="90"/>
        <v>11.84</v>
      </c>
      <c r="Z360" s="159" t="str" cm="1">
        <f t="array" ref="Z360">IF(D360="Electric","--",IF(D360="Diesel",_xlfn._xlws.FILTER(ORDEF[NOXdr],(ORDEF[HP]=I360)*(ORDEF[Model_Year]=E360)),""))</f>
        <v/>
      </c>
      <c r="AA360" s="159" cm="1">
        <f t="array" ref="AA360">IF(E360="Electric","--",IF(D360="Gasoline",_xlfn._xlws.FILTER(LSIEF[NOX DR],(LSIEF[Fuel]=D360)*(LSIEF[HP Bin]=I360)*(LSIEF[Model Year]=E360)),""))</f>
        <v>6.0099999999999997E-5</v>
      </c>
      <c r="AB360" s="159">
        <f t="shared" si="91"/>
        <v>6.0099999999999997E-5</v>
      </c>
      <c r="AC360" s="158" t="str" cm="1">
        <f t="array" ref="AC360">IF(D360="Electric","--",IF(D360="Diesel",_xlfn._xlws.FILTER(DFCF[Fuel_HC],(DFCF[MY]=E360)),""))</f>
        <v/>
      </c>
      <c r="AD360" s="158" cm="1">
        <f t="array" ref="AD360">IF(D360="Electric","--",IF(D360="Gasoline",_xlfn._xlws.FILTER(GFCF[Fuel_HC],(GFCF[MY]=E360)),""))</f>
        <v>0.85</v>
      </c>
      <c r="AE360" s="158">
        <f t="shared" si="92"/>
        <v>0.85</v>
      </c>
      <c r="AF360" s="157" t="str" cm="1">
        <f t="array" ref="AF360">IF(D360="Electric","--",IF(D360="Diesel",_xlfn._xlws.FILTER(DFCF[Fuel_NOX],(DFCF[MY]=E360)),""))</f>
        <v/>
      </c>
      <c r="AG360" s="157" cm="1">
        <f t="array" ref="AG360">IF(D360="Electric","--",IF(D360="Gasoline",_xlfn._xlws.FILTER(GFCF[Fuel_NOX],(GFCF[MY]=E360)),""))</f>
        <v>0.86699999999999999</v>
      </c>
      <c r="AH360" s="157">
        <f t="shared" si="93"/>
        <v>0.86699999999999999</v>
      </c>
      <c r="AI360" s="158">
        <f t="shared" si="94"/>
        <v>3.9431499999999993</v>
      </c>
      <c r="AJ360" s="158">
        <f t="shared" si="95"/>
        <v>10.630026900000001</v>
      </c>
      <c r="AK360" s="158">
        <f t="shared" si="96"/>
        <v>427.36773565674599</v>
      </c>
      <c r="AL360" s="158">
        <f t="shared" si="97"/>
        <v>1152.1069516055184</v>
      </c>
      <c r="AM360" s="158">
        <f t="shared" si="98"/>
        <v>0.21368386782837301</v>
      </c>
      <c r="AN360" s="158">
        <f t="shared" si="99"/>
        <v>0.57605347580275923</v>
      </c>
      <c r="AO360" s="158">
        <f t="shared" si="100"/>
        <v>0.19654642162853747</v>
      </c>
      <c r="AP360" s="157"/>
      <c r="AS360" s="44"/>
    </row>
    <row r="361" spans="1:45" s="47" customFormat="1" x14ac:dyDescent="0.35">
      <c r="A361" s="157">
        <v>360</v>
      </c>
      <c r="B361" s="157">
        <v>392784</v>
      </c>
      <c r="C361" s="157" t="s">
        <v>205</v>
      </c>
      <c r="D361" s="157" t="s">
        <v>16</v>
      </c>
      <c r="E361" s="157">
        <v>1991</v>
      </c>
      <c r="F361" s="157">
        <v>80</v>
      </c>
      <c r="G361" s="157">
        <v>1137.9951923076924</v>
      </c>
      <c r="H361" s="157"/>
      <c r="I361" s="157">
        <f t="shared" si="85"/>
        <v>100</v>
      </c>
      <c r="J361" s="157" t="str">
        <f>IF(D361="Electric","--",IF(D361="Diesel",VLOOKUP(C361,[2]ORDLF!A:B,2,FALSE),""))</f>
        <v/>
      </c>
      <c r="K361" s="157">
        <f>IF(D361="Electric","--",IF(D361="Gasoline",VLOOKUP(C361,LSILF!A:C,3,FALSE),""))</f>
        <v>0.54</v>
      </c>
      <c r="L361" s="158">
        <f t="shared" si="101"/>
        <v>0.54</v>
      </c>
      <c r="M361" s="157" t="str" cm="1">
        <f t="array" ref="M361">IF(D361="Electric","--",IF(D361="Diesel",_xlfn._xlws.FILTER(DIESCH[CH Cap],(DIESCH[HP Bin]=I361)),""))</f>
        <v/>
      </c>
      <c r="N361" s="157" cm="1">
        <f t="array" ref="N361">IF(D361="Electric","--",IF(D361="Gasoline",_xlfn._xlws.FILTER(LSICH[CH Cap],(LSICH[Fuel Type]=D361)*(LSICH[MY]=E361)),""))</f>
        <v>7000</v>
      </c>
      <c r="O361" s="157">
        <f t="shared" si="86"/>
        <v>7000</v>
      </c>
      <c r="P361" s="157">
        <f t="shared" si="87"/>
        <v>29587.875</v>
      </c>
      <c r="Q361" s="157" t="str" cm="1">
        <f t="array" ref="Q361">IF(D361="Electric","--",IF(D361="Diesel",_xlfn._xlws.FILTER(ORDEF[HC-ZH (g/hp-hr)],(ORDEF[HP]=I361)*(ORDEF[Model_Year]=E361)),""))</f>
        <v/>
      </c>
      <c r="R361" s="157" cm="1">
        <f t="array" ref="R361">IF(D361="Electric","--",IF(D361="Gasoline",_xlfn._xlws.FILTER(LSIEF[HC-ZH (g/hp-hr)],(LSIEF[Fuel]=D361)*(LSIEF[HP Bin]=I361)*(LSIEF[Model Year]=E361)),""))</f>
        <v>2.63</v>
      </c>
      <c r="S361" s="158">
        <f t="shared" si="88"/>
        <v>2.63</v>
      </c>
      <c r="T361" s="159" t="str" cm="1">
        <f t="array" ref="T361">IF(D361="Electric","--",IF(D361="Diesel",_xlfn._xlws.FILTER(ORDEF[HCDR],(ORDEF[HP]=I361)*(ORDEF[Model_Year]=E361),),""))</f>
        <v/>
      </c>
      <c r="U361" s="159" cm="1">
        <f t="array" ref="U361">IF(D361="Electric","--",IF(D361="Gasoline",_xlfn._xlws.FILTER(LSIEF[HC DR],(LSIEF[Fuel]=D361)*(LSIEF[HP Bin]=I361)*(LSIEF[Model Year]=E361)),""))</f>
        <v>2.8699999999999998E-4</v>
      </c>
      <c r="V361" s="159">
        <f t="shared" si="89"/>
        <v>2.8699999999999998E-4</v>
      </c>
      <c r="W361" s="158" t="str" cm="1">
        <f t="array" ref="W361">IF(D361="Electric","--",IF(D361="Diesel",_xlfn._xlws.FILTER(ORDEF[NOXzh],(ORDEF[HP]=I361)*(ORDEF[Model_Year]=E361)),""))</f>
        <v/>
      </c>
      <c r="X361" s="158" cm="1">
        <f t="array" ref="X361">IF(D361="Electric","--",IF(D361="Gasoline",_xlfn._xlws.FILTER(LSIEF[NOX-ZH (g/hp-hr)],(LSIEF[Fuel]=D361)*(LSIEF[HP Bin]=I361)*(LSIEF[Model Year]=E361)),""))</f>
        <v>11.84</v>
      </c>
      <c r="Y361" s="158">
        <f t="shared" si="90"/>
        <v>11.84</v>
      </c>
      <c r="Z361" s="159" t="str" cm="1">
        <f t="array" ref="Z361">IF(D361="Electric","--",IF(D361="Diesel",_xlfn._xlws.FILTER(ORDEF[NOXdr],(ORDEF[HP]=I361)*(ORDEF[Model_Year]=E361)),""))</f>
        <v/>
      </c>
      <c r="AA361" s="159" cm="1">
        <f t="array" ref="AA361">IF(E361="Electric","--",IF(D361="Gasoline",_xlfn._xlws.FILTER(LSIEF[NOX DR],(LSIEF[Fuel]=D361)*(LSIEF[HP Bin]=I361)*(LSIEF[Model Year]=E361)),""))</f>
        <v>6.0099999999999997E-5</v>
      </c>
      <c r="AB361" s="159">
        <f t="shared" si="91"/>
        <v>6.0099999999999997E-5</v>
      </c>
      <c r="AC361" s="158" t="str" cm="1">
        <f t="array" ref="AC361">IF(D361="Electric","--",IF(D361="Diesel",_xlfn._xlws.FILTER(DFCF[Fuel_HC],(DFCF[MY]=E361)),""))</f>
        <v/>
      </c>
      <c r="AD361" s="158" cm="1">
        <f t="array" ref="AD361">IF(D361="Electric","--",IF(D361="Gasoline",_xlfn._xlws.FILTER(GFCF[Fuel_HC],(GFCF[MY]=E361)),""))</f>
        <v>0.85</v>
      </c>
      <c r="AE361" s="158">
        <f t="shared" si="92"/>
        <v>0.85</v>
      </c>
      <c r="AF361" s="157" t="str" cm="1">
        <f t="array" ref="AF361">IF(D361="Electric","--",IF(D361="Diesel",_xlfn._xlws.FILTER(DFCF[Fuel_NOX],(DFCF[MY]=E361)),""))</f>
        <v/>
      </c>
      <c r="AG361" s="157" cm="1">
        <f t="array" ref="AG361">IF(D361="Electric","--",IF(D361="Gasoline",_xlfn._xlws.FILTER(GFCF[Fuel_NOX],(GFCF[MY]=E361)),""))</f>
        <v>0.86699999999999999</v>
      </c>
      <c r="AH361" s="157">
        <f t="shared" si="93"/>
        <v>0.86699999999999999</v>
      </c>
      <c r="AI361" s="158">
        <f t="shared" si="94"/>
        <v>3.9431499999999993</v>
      </c>
      <c r="AJ361" s="158">
        <f t="shared" si="95"/>
        <v>10.630026900000001</v>
      </c>
      <c r="AK361" s="158">
        <f t="shared" si="96"/>
        <v>427.36773565674599</v>
      </c>
      <c r="AL361" s="158">
        <f t="shared" si="97"/>
        <v>1152.1069516055184</v>
      </c>
      <c r="AM361" s="158">
        <f t="shared" si="98"/>
        <v>0.21368386782837301</v>
      </c>
      <c r="AN361" s="158">
        <f t="shared" si="99"/>
        <v>0.57605347580275923</v>
      </c>
      <c r="AO361" s="158">
        <f t="shared" si="100"/>
        <v>0.19654642162853747</v>
      </c>
      <c r="AP361" s="157"/>
      <c r="AS361" s="44"/>
    </row>
    <row r="362" spans="1:45" s="47" customFormat="1" x14ac:dyDescent="0.35">
      <c r="A362" s="157">
        <v>361</v>
      </c>
      <c r="B362" s="157">
        <v>392785</v>
      </c>
      <c r="C362" s="157" t="s">
        <v>205</v>
      </c>
      <c r="D362" s="157" t="s">
        <v>16</v>
      </c>
      <c r="E362" s="157">
        <v>1991</v>
      </c>
      <c r="F362" s="157">
        <v>80</v>
      </c>
      <c r="G362" s="157">
        <v>1137.9951923076924</v>
      </c>
      <c r="H362" s="157"/>
      <c r="I362" s="157">
        <f t="shared" si="85"/>
        <v>100</v>
      </c>
      <c r="J362" s="157" t="str">
        <f>IF(D362="Electric","--",IF(D362="Diesel",VLOOKUP(C362,[2]ORDLF!A:B,2,FALSE),""))</f>
        <v/>
      </c>
      <c r="K362" s="157">
        <f>IF(D362="Electric","--",IF(D362="Gasoline",VLOOKUP(C362,LSILF!A:C,3,FALSE),""))</f>
        <v>0.54</v>
      </c>
      <c r="L362" s="158">
        <f t="shared" si="101"/>
        <v>0.54</v>
      </c>
      <c r="M362" s="157" t="str" cm="1">
        <f t="array" ref="M362">IF(D362="Electric","--",IF(D362="Diesel",_xlfn._xlws.FILTER(DIESCH[CH Cap],(DIESCH[HP Bin]=I362)),""))</f>
        <v/>
      </c>
      <c r="N362" s="157" cm="1">
        <f t="array" ref="N362">IF(D362="Electric","--",IF(D362="Gasoline",_xlfn._xlws.FILTER(LSICH[CH Cap],(LSICH[Fuel Type]=D362)*(LSICH[MY]=E362)),""))</f>
        <v>7000</v>
      </c>
      <c r="O362" s="157">
        <f t="shared" si="86"/>
        <v>7000</v>
      </c>
      <c r="P362" s="157">
        <f t="shared" si="87"/>
        <v>29587.875</v>
      </c>
      <c r="Q362" s="157" t="str" cm="1">
        <f t="array" ref="Q362">IF(D362="Electric","--",IF(D362="Diesel",_xlfn._xlws.FILTER(ORDEF[HC-ZH (g/hp-hr)],(ORDEF[HP]=I362)*(ORDEF[Model_Year]=E362)),""))</f>
        <v/>
      </c>
      <c r="R362" s="157" cm="1">
        <f t="array" ref="R362">IF(D362="Electric","--",IF(D362="Gasoline",_xlfn._xlws.FILTER(LSIEF[HC-ZH (g/hp-hr)],(LSIEF[Fuel]=D362)*(LSIEF[HP Bin]=I362)*(LSIEF[Model Year]=E362)),""))</f>
        <v>2.63</v>
      </c>
      <c r="S362" s="158">
        <f t="shared" si="88"/>
        <v>2.63</v>
      </c>
      <c r="T362" s="159" t="str" cm="1">
        <f t="array" ref="T362">IF(D362="Electric","--",IF(D362="Diesel",_xlfn._xlws.FILTER(ORDEF[HCDR],(ORDEF[HP]=I362)*(ORDEF[Model_Year]=E362),),""))</f>
        <v/>
      </c>
      <c r="U362" s="159" cm="1">
        <f t="array" ref="U362">IF(D362="Electric","--",IF(D362="Gasoline",_xlfn._xlws.FILTER(LSIEF[HC DR],(LSIEF[Fuel]=D362)*(LSIEF[HP Bin]=I362)*(LSIEF[Model Year]=E362)),""))</f>
        <v>2.8699999999999998E-4</v>
      </c>
      <c r="V362" s="159">
        <f t="shared" si="89"/>
        <v>2.8699999999999998E-4</v>
      </c>
      <c r="W362" s="158" t="str" cm="1">
        <f t="array" ref="W362">IF(D362="Electric","--",IF(D362="Diesel",_xlfn._xlws.FILTER(ORDEF[NOXzh],(ORDEF[HP]=I362)*(ORDEF[Model_Year]=E362)),""))</f>
        <v/>
      </c>
      <c r="X362" s="158" cm="1">
        <f t="array" ref="X362">IF(D362="Electric","--",IF(D362="Gasoline",_xlfn._xlws.FILTER(LSIEF[NOX-ZH (g/hp-hr)],(LSIEF[Fuel]=D362)*(LSIEF[HP Bin]=I362)*(LSIEF[Model Year]=E362)),""))</f>
        <v>11.84</v>
      </c>
      <c r="Y362" s="158">
        <f t="shared" si="90"/>
        <v>11.84</v>
      </c>
      <c r="Z362" s="159" t="str" cm="1">
        <f t="array" ref="Z362">IF(D362="Electric","--",IF(D362="Diesel",_xlfn._xlws.FILTER(ORDEF[NOXdr],(ORDEF[HP]=I362)*(ORDEF[Model_Year]=E362)),""))</f>
        <v/>
      </c>
      <c r="AA362" s="159" cm="1">
        <f t="array" ref="AA362">IF(E362="Electric","--",IF(D362="Gasoline",_xlfn._xlws.FILTER(LSIEF[NOX DR],(LSIEF[Fuel]=D362)*(LSIEF[HP Bin]=I362)*(LSIEF[Model Year]=E362)),""))</f>
        <v>6.0099999999999997E-5</v>
      </c>
      <c r="AB362" s="159">
        <f t="shared" si="91"/>
        <v>6.0099999999999997E-5</v>
      </c>
      <c r="AC362" s="158" t="str" cm="1">
        <f t="array" ref="AC362">IF(D362="Electric","--",IF(D362="Diesel",_xlfn._xlws.FILTER(DFCF[Fuel_HC],(DFCF[MY]=E362)),""))</f>
        <v/>
      </c>
      <c r="AD362" s="158" cm="1">
        <f t="array" ref="AD362">IF(D362="Electric","--",IF(D362="Gasoline",_xlfn._xlws.FILTER(GFCF[Fuel_HC],(GFCF[MY]=E362)),""))</f>
        <v>0.85</v>
      </c>
      <c r="AE362" s="158">
        <f t="shared" si="92"/>
        <v>0.85</v>
      </c>
      <c r="AF362" s="157" t="str" cm="1">
        <f t="array" ref="AF362">IF(D362="Electric","--",IF(D362="Diesel",_xlfn._xlws.FILTER(DFCF[Fuel_NOX],(DFCF[MY]=E362)),""))</f>
        <v/>
      </c>
      <c r="AG362" s="157" cm="1">
        <f t="array" ref="AG362">IF(D362="Electric","--",IF(D362="Gasoline",_xlfn._xlws.FILTER(GFCF[Fuel_NOX],(GFCF[MY]=E362)),""))</f>
        <v>0.86699999999999999</v>
      </c>
      <c r="AH362" s="157">
        <f t="shared" si="93"/>
        <v>0.86699999999999999</v>
      </c>
      <c r="AI362" s="158">
        <f t="shared" si="94"/>
        <v>3.9431499999999993</v>
      </c>
      <c r="AJ362" s="158">
        <f t="shared" si="95"/>
        <v>10.630026900000001</v>
      </c>
      <c r="AK362" s="158">
        <f t="shared" si="96"/>
        <v>427.36773565674599</v>
      </c>
      <c r="AL362" s="158">
        <f t="shared" si="97"/>
        <v>1152.1069516055184</v>
      </c>
      <c r="AM362" s="158">
        <f t="shared" si="98"/>
        <v>0.21368386782837301</v>
      </c>
      <c r="AN362" s="158">
        <f t="shared" si="99"/>
        <v>0.57605347580275923</v>
      </c>
      <c r="AO362" s="158">
        <f t="shared" si="100"/>
        <v>0.19654642162853747</v>
      </c>
      <c r="AP362" s="157"/>
      <c r="AS362" s="44"/>
    </row>
    <row r="363" spans="1:45" s="47" customFormat="1" x14ac:dyDescent="0.35">
      <c r="A363" s="157">
        <v>362</v>
      </c>
      <c r="B363" s="157">
        <v>392786</v>
      </c>
      <c r="C363" s="157" t="s">
        <v>205</v>
      </c>
      <c r="D363" s="157" t="s">
        <v>16</v>
      </c>
      <c r="E363" s="157">
        <v>1991</v>
      </c>
      <c r="F363" s="157">
        <v>80</v>
      </c>
      <c r="G363" s="157">
        <v>1137.9951923076924</v>
      </c>
      <c r="H363" s="157"/>
      <c r="I363" s="157">
        <f t="shared" si="85"/>
        <v>100</v>
      </c>
      <c r="J363" s="157" t="str">
        <f>IF(D363="Electric","--",IF(D363="Diesel",VLOOKUP(C363,[2]ORDLF!A:B,2,FALSE),""))</f>
        <v/>
      </c>
      <c r="K363" s="157">
        <f>IF(D363="Electric","--",IF(D363="Gasoline",VLOOKUP(C363,LSILF!A:C,3,FALSE),""))</f>
        <v>0.54</v>
      </c>
      <c r="L363" s="158">
        <f t="shared" si="101"/>
        <v>0.54</v>
      </c>
      <c r="M363" s="157" t="str" cm="1">
        <f t="array" ref="M363">IF(D363="Electric","--",IF(D363="Diesel",_xlfn._xlws.FILTER(DIESCH[CH Cap],(DIESCH[HP Bin]=I363)),""))</f>
        <v/>
      </c>
      <c r="N363" s="157" cm="1">
        <f t="array" ref="N363">IF(D363="Electric","--",IF(D363="Gasoline",_xlfn._xlws.FILTER(LSICH[CH Cap],(LSICH[Fuel Type]=D363)*(LSICH[MY]=E363)),""))</f>
        <v>7000</v>
      </c>
      <c r="O363" s="157">
        <f t="shared" si="86"/>
        <v>7000</v>
      </c>
      <c r="P363" s="157">
        <f t="shared" si="87"/>
        <v>29587.875</v>
      </c>
      <c r="Q363" s="157" t="str" cm="1">
        <f t="array" ref="Q363">IF(D363="Electric","--",IF(D363="Diesel",_xlfn._xlws.FILTER(ORDEF[HC-ZH (g/hp-hr)],(ORDEF[HP]=I363)*(ORDEF[Model_Year]=E363)),""))</f>
        <v/>
      </c>
      <c r="R363" s="157" cm="1">
        <f t="array" ref="R363">IF(D363="Electric","--",IF(D363="Gasoline",_xlfn._xlws.FILTER(LSIEF[HC-ZH (g/hp-hr)],(LSIEF[Fuel]=D363)*(LSIEF[HP Bin]=I363)*(LSIEF[Model Year]=E363)),""))</f>
        <v>2.63</v>
      </c>
      <c r="S363" s="158">
        <f t="shared" si="88"/>
        <v>2.63</v>
      </c>
      <c r="T363" s="159" t="str" cm="1">
        <f t="array" ref="T363">IF(D363="Electric","--",IF(D363="Diesel",_xlfn._xlws.FILTER(ORDEF[HCDR],(ORDEF[HP]=I363)*(ORDEF[Model_Year]=E363),),""))</f>
        <v/>
      </c>
      <c r="U363" s="159" cm="1">
        <f t="array" ref="U363">IF(D363="Electric","--",IF(D363="Gasoline",_xlfn._xlws.FILTER(LSIEF[HC DR],(LSIEF[Fuel]=D363)*(LSIEF[HP Bin]=I363)*(LSIEF[Model Year]=E363)),""))</f>
        <v>2.8699999999999998E-4</v>
      </c>
      <c r="V363" s="159">
        <f t="shared" si="89"/>
        <v>2.8699999999999998E-4</v>
      </c>
      <c r="W363" s="158" t="str" cm="1">
        <f t="array" ref="W363">IF(D363="Electric","--",IF(D363="Diesel",_xlfn._xlws.FILTER(ORDEF[NOXzh],(ORDEF[HP]=I363)*(ORDEF[Model_Year]=E363)),""))</f>
        <v/>
      </c>
      <c r="X363" s="158" cm="1">
        <f t="array" ref="X363">IF(D363="Electric","--",IF(D363="Gasoline",_xlfn._xlws.FILTER(LSIEF[NOX-ZH (g/hp-hr)],(LSIEF[Fuel]=D363)*(LSIEF[HP Bin]=I363)*(LSIEF[Model Year]=E363)),""))</f>
        <v>11.84</v>
      </c>
      <c r="Y363" s="158">
        <f t="shared" si="90"/>
        <v>11.84</v>
      </c>
      <c r="Z363" s="159" t="str" cm="1">
        <f t="array" ref="Z363">IF(D363="Electric","--",IF(D363="Diesel",_xlfn._xlws.FILTER(ORDEF[NOXdr],(ORDEF[HP]=I363)*(ORDEF[Model_Year]=E363)),""))</f>
        <v/>
      </c>
      <c r="AA363" s="159" cm="1">
        <f t="array" ref="AA363">IF(E363="Electric","--",IF(D363="Gasoline",_xlfn._xlws.FILTER(LSIEF[NOX DR],(LSIEF[Fuel]=D363)*(LSIEF[HP Bin]=I363)*(LSIEF[Model Year]=E363)),""))</f>
        <v>6.0099999999999997E-5</v>
      </c>
      <c r="AB363" s="159">
        <f t="shared" si="91"/>
        <v>6.0099999999999997E-5</v>
      </c>
      <c r="AC363" s="158" t="str" cm="1">
        <f t="array" ref="AC363">IF(D363="Electric","--",IF(D363="Diesel",_xlfn._xlws.FILTER(DFCF[Fuel_HC],(DFCF[MY]=E363)),""))</f>
        <v/>
      </c>
      <c r="AD363" s="158" cm="1">
        <f t="array" ref="AD363">IF(D363="Electric","--",IF(D363="Gasoline",_xlfn._xlws.FILTER(GFCF[Fuel_HC],(GFCF[MY]=E363)),""))</f>
        <v>0.85</v>
      </c>
      <c r="AE363" s="158">
        <f t="shared" si="92"/>
        <v>0.85</v>
      </c>
      <c r="AF363" s="157" t="str" cm="1">
        <f t="array" ref="AF363">IF(D363="Electric","--",IF(D363="Diesel",_xlfn._xlws.FILTER(DFCF[Fuel_NOX],(DFCF[MY]=E363)),""))</f>
        <v/>
      </c>
      <c r="AG363" s="157" cm="1">
        <f t="array" ref="AG363">IF(D363="Electric","--",IF(D363="Gasoline",_xlfn._xlws.FILTER(GFCF[Fuel_NOX],(GFCF[MY]=E363)),""))</f>
        <v>0.86699999999999999</v>
      </c>
      <c r="AH363" s="157">
        <f t="shared" si="93"/>
        <v>0.86699999999999999</v>
      </c>
      <c r="AI363" s="158">
        <f t="shared" si="94"/>
        <v>3.9431499999999993</v>
      </c>
      <c r="AJ363" s="158">
        <f t="shared" si="95"/>
        <v>10.630026900000001</v>
      </c>
      <c r="AK363" s="158">
        <f t="shared" si="96"/>
        <v>427.36773565674599</v>
      </c>
      <c r="AL363" s="158">
        <f t="shared" si="97"/>
        <v>1152.1069516055184</v>
      </c>
      <c r="AM363" s="158">
        <f t="shared" si="98"/>
        <v>0.21368386782837301</v>
      </c>
      <c r="AN363" s="158">
        <f t="shared" si="99"/>
        <v>0.57605347580275923</v>
      </c>
      <c r="AO363" s="158">
        <f t="shared" si="100"/>
        <v>0.19654642162853747</v>
      </c>
      <c r="AP363" s="157"/>
      <c r="AS363" s="44"/>
    </row>
    <row r="364" spans="1:45" s="47" customFormat="1" x14ac:dyDescent="0.35">
      <c r="A364" s="157">
        <v>363</v>
      </c>
      <c r="B364" s="157" t="s">
        <v>264</v>
      </c>
      <c r="C364" s="157" t="s">
        <v>205</v>
      </c>
      <c r="D364" s="157" t="s">
        <v>16</v>
      </c>
      <c r="E364" s="157">
        <v>1991</v>
      </c>
      <c r="F364" s="157">
        <v>101</v>
      </c>
      <c r="G364" s="157">
        <v>365</v>
      </c>
      <c r="H364" s="157"/>
      <c r="I364" s="157">
        <f t="shared" si="85"/>
        <v>175</v>
      </c>
      <c r="J364" s="157" t="str">
        <f>IF(D364="Electric","--",IF(D364="Diesel",VLOOKUP(C364,[2]ORDLF!A:B,2,FALSE),""))</f>
        <v/>
      </c>
      <c r="K364" s="157">
        <f>IF(D364="Electric","--",IF(D364="Gasoline",VLOOKUP(C364,LSILF!A:C,3,FALSE),""))</f>
        <v>0.54</v>
      </c>
      <c r="L364" s="158">
        <f t="shared" si="101"/>
        <v>0.54</v>
      </c>
      <c r="M364" s="157" t="str" cm="1">
        <f t="array" ref="M364">IF(D364="Electric","--",IF(D364="Diesel",_xlfn._xlws.FILTER(DIESCH[CH Cap],(DIESCH[HP Bin]=I364)),""))</f>
        <v/>
      </c>
      <c r="N364" s="157" cm="1">
        <f t="array" ref="N364">IF(D364="Electric","--",IF(D364="Gasoline",_xlfn._xlws.FILTER(LSICH[CH Cap],(LSICH[Fuel Type]=D364)*(LSICH[MY]=E364)),""))</f>
        <v>7000</v>
      </c>
      <c r="O364" s="157">
        <f t="shared" si="86"/>
        <v>7000</v>
      </c>
      <c r="P364" s="157">
        <f t="shared" si="87"/>
        <v>9490</v>
      </c>
      <c r="Q364" s="157" t="str" cm="1">
        <f t="array" ref="Q364">IF(D364="Electric","--",IF(D364="Diesel",_xlfn._xlws.FILTER(ORDEF[HC-ZH (g/hp-hr)],(ORDEF[HP]=I364)*(ORDEF[Model_Year]=E364)),""))</f>
        <v/>
      </c>
      <c r="R364" s="157" cm="1">
        <f t="array" ref="R364">IF(D364="Electric","--",IF(D364="Gasoline",_xlfn._xlws.FILTER(LSIEF[HC-ZH (g/hp-hr)],(LSIEF[Fuel]=D364)*(LSIEF[HP Bin]=I364)*(LSIEF[Model Year]=E364)),""))</f>
        <v>1.61</v>
      </c>
      <c r="S364" s="158">
        <f t="shared" si="88"/>
        <v>1.61</v>
      </c>
      <c r="T364" s="159" t="str" cm="1">
        <f t="array" ref="T364">IF(D364="Electric","--",IF(D364="Diesel",_xlfn._xlws.FILTER(ORDEF[HCDR],(ORDEF[HP]=I364)*(ORDEF[Model_Year]=E364),),""))</f>
        <v/>
      </c>
      <c r="U364" s="159" cm="1">
        <f t="array" ref="U364">IF(D364="Electric","--",IF(D364="Gasoline",_xlfn._xlws.FILTER(LSIEF[HC DR],(LSIEF[Fuel]=D364)*(LSIEF[HP Bin]=I364)*(LSIEF[Model Year]=E364)),""))</f>
        <v>4.1499999999999999E-5</v>
      </c>
      <c r="V364" s="159">
        <f t="shared" si="89"/>
        <v>4.1499999999999999E-5</v>
      </c>
      <c r="W364" s="158" t="str" cm="1">
        <f t="array" ref="W364">IF(D364="Electric","--",IF(D364="Diesel",_xlfn._xlws.FILTER(ORDEF[NOXzh],(ORDEF[HP]=I364)*(ORDEF[Model_Year]=E364)),""))</f>
        <v/>
      </c>
      <c r="X364" s="158" cm="1">
        <f t="array" ref="X364">IF(D364="Electric","--",IF(D364="Gasoline",_xlfn._xlws.FILTER(LSIEF[NOX-ZH (g/hp-hr)],(LSIEF[Fuel]=D364)*(LSIEF[HP Bin]=I364)*(LSIEF[Model Year]=E364)),""))</f>
        <v>12.94</v>
      </c>
      <c r="Y364" s="158">
        <f t="shared" si="90"/>
        <v>12.94</v>
      </c>
      <c r="Z364" s="159" t="str" cm="1">
        <f t="array" ref="Z364">IF(D364="Electric","--",IF(D364="Diesel",_xlfn._xlws.FILTER(ORDEF[NOXdr],(ORDEF[HP]=I364)*(ORDEF[Model_Year]=E364)),""))</f>
        <v/>
      </c>
      <c r="AA364" s="159" cm="1">
        <f t="array" ref="AA364">IF(E364="Electric","--",IF(D364="Gasoline",_xlfn._xlws.FILTER(LSIEF[NOX DR],(LSIEF[Fuel]=D364)*(LSIEF[HP Bin]=I364)*(LSIEF[Model Year]=E364)),""))</f>
        <v>1.27E-4</v>
      </c>
      <c r="AB364" s="159">
        <f t="shared" si="91"/>
        <v>1.27E-4</v>
      </c>
      <c r="AC364" s="158" t="str" cm="1">
        <f t="array" ref="AC364">IF(D364="Electric","--",IF(D364="Diesel",_xlfn._xlws.FILTER(DFCF[Fuel_HC],(DFCF[MY]=E364)),""))</f>
        <v/>
      </c>
      <c r="AD364" s="158" cm="1">
        <f t="array" ref="AD364">IF(D364="Electric","--",IF(D364="Gasoline",_xlfn._xlws.FILTER(GFCF[Fuel_HC],(GFCF[MY]=E364)),""))</f>
        <v>0.85</v>
      </c>
      <c r="AE364" s="158">
        <f t="shared" si="92"/>
        <v>0.85</v>
      </c>
      <c r="AF364" s="157" t="str" cm="1">
        <f t="array" ref="AF364">IF(D364="Electric","--",IF(D364="Diesel",_xlfn._xlws.FILTER(DFCF[Fuel_NOX],(DFCF[MY]=E364)),""))</f>
        <v/>
      </c>
      <c r="AG364" s="157" cm="1">
        <f t="array" ref="AG364">IF(D364="Electric","--",IF(D364="Gasoline",_xlfn._xlws.FILTER(GFCF[Fuel_NOX],(GFCF[MY]=E364)),""))</f>
        <v>0.86699999999999999</v>
      </c>
      <c r="AH364" s="157">
        <f t="shared" si="93"/>
        <v>0.86699999999999999</v>
      </c>
      <c r="AI364" s="158">
        <f t="shared" si="94"/>
        <v>1.6154250000000001</v>
      </c>
      <c r="AJ364" s="158">
        <f t="shared" si="95"/>
        <v>11.989742999999999</v>
      </c>
      <c r="AK364" s="158">
        <f t="shared" si="96"/>
        <v>70.897195685853362</v>
      </c>
      <c r="AL364" s="158">
        <f t="shared" si="97"/>
        <v>526.20156039066535</v>
      </c>
      <c r="AM364" s="158">
        <f t="shared" si="98"/>
        <v>3.5448597842926678E-2</v>
      </c>
      <c r="AN364" s="158">
        <f t="shared" si="99"/>
        <v>0.26310078019533267</v>
      </c>
      <c r="AO364" s="158">
        <f t="shared" si="100"/>
        <v>3.2605620295923954E-2</v>
      </c>
      <c r="AP364" s="157"/>
      <c r="AS364" s="44"/>
    </row>
    <row r="365" spans="1:45" s="47" customFormat="1" x14ac:dyDescent="0.35">
      <c r="A365" s="157">
        <v>364</v>
      </c>
      <c r="B365" s="157">
        <v>393277</v>
      </c>
      <c r="C365" s="157" t="s">
        <v>205</v>
      </c>
      <c r="D365" s="157" t="s">
        <v>16</v>
      </c>
      <c r="E365" s="157">
        <v>1992</v>
      </c>
      <c r="F365" s="157">
        <v>80</v>
      </c>
      <c r="G365" s="157">
        <v>1137.9951923076924</v>
      </c>
      <c r="H365" s="157"/>
      <c r="I365" s="157">
        <f t="shared" si="85"/>
        <v>100</v>
      </c>
      <c r="J365" s="157" t="str">
        <f>IF(D365="Electric","--",IF(D365="Diesel",VLOOKUP(C365,[2]ORDLF!A:B,2,FALSE),""))</f>
        <v/>
      </c>
      <c r="K365" s="157">
        <f>IF(D365="Electric","--",IF(D365="Gasoline",VLOOKUP(C365,LSILF!A:C,3,FALSE),""))</f>
        <v>0.54</v>
      </c>
      <c r="L365" s="158">
        <f t="shared" si="101"/>
        <v>0.54</v>
      </c>
      <c r="M365" s="157" t="str" cm="1">
        <f t="array" ref="M365">IF(D365="Electric","--",IF(D365="Diesel",_xlfn._xlws.FILTER(DIESCH[CH Cap],(DIESCH[HP Bin]=I365)),""))</f>
        <v/>
      </c>
      <c r="N365" s="157" cm="1">
        <f t="array" ref="N365">IF(D365="Electric","--",IF(D365="Gasoline",_xlfn._xlws.FILTER(LSICH[CH Cap],(LSICH[Fuel Type]=D365)*(LSICH[MY]=E365)),""))</f>
        <v>7000</v>
      </c>
      <c r="O365" s="157">
        <f t="shared" si="86"/>
        <v>7000</v>
      </c>
      <c r="P365" s="157">
        <f t="shared" si="87"/>
        <v>28449.879807692309</v>
      </c>
      <c r="Q365" s="157" t="str" cm="1">
        <f t="array" ref="Q365">IF(D365="Electric","--",IF(D365="Diesel",_xlfn._xlws.FILTER(ORDEF[HC-ZH (g/hp-hr)],(ORDEF[HP]=I365)*(ORDEF[Model_Year]=E365)),""))</f>
        <v/>
      </c>
      <c r="R365" s="157" cm="1">
        <f t="array" ref="R365">IF(D365="Electric","--",IF(D365="Gasoline",_xlfn._xlws.FILTER(LSIEF[HC-ZH (g/hp-hr)],(LSIEF[Fuel]=D365)*(LSIEF[HP Bin]=I365)*(LSIEF[Model Year]=E365)),""))</f>
        <v>2.63</v>
      </c>
      <c r="S365" s="158">
        <f t="shared" si="88"/>
        <v>2.63</v>
      </c>
      <c r="T365" s="159" t="str" cm="1">
        <f t="array" ref="T365">IF(D365="Electric","--",IF(D365="Diesel",_xlfn._xlws.FILTER(ORDEF[HCDR],(ORDEF[HP]=I365)*(ORDEF[Model_Year]=E365),),""))</f>
        <v/>
      </c>
      <c r="U365" s="159" cm="1">
        <f t="array" ref="U365">IF(D365="Electric","--",IF(D365="Gasoline",_xlfn._xlws.FILTER(LSIEF[HC DR],(LSIEF[Fuel]=D365)*(LSIEF[HP Bin]=I365)*(LSIEF[Model Year]=E365)),""))</f>
        <v>2.8699999999999998E-4</v>
      </c>
      <c r="V365" s="159">
        <f t="shared" si="89"/>
        <v>2.8699999999999998E-4</v>
      </c>
      <c r="W365" s="158" t="str" cm="1">
        <f t="array" ref="W365">IF(D365="Electric","--",IF(D365="Diesel",_xlfn._xlws.FILTER(ORDEF[NOXzh],(ORDEF[HP]=I365)*(ORDEF[Model_Year]=E365)),""))</f>
        <v/>
      </c>
      <c r="X365" s="158" cm="1">
        <f t="array" ref="X365">IF(D365="Electric","--",IF(D365="Gasoline",_xlfn._xlws.FILTER(LSIEF[NOX-ZH (g/hp-hr)],(LSIEF[Fuel]=D365)*(LSIEF[HP Bin]=I365)*(LSIEF[Model Year]=E365)),""))</f>
        <v>11.84</v>
      </c>
      <c r="Y365" s="158">
        <f t="shared" si="90"/>
        <v>11.84</v>
      </c>
      <c r="Z365" s="159" t="str" cm="1">
        <f t="array" ref="Z365">IF(D365="Electric","--",IF(D365="Diesel",_xlfn._xlws.FILTER(ORDEF[NOXdr],(ORDEF[HP]=I365)*(ORDEF[Model_Year]=E365)),""))</f>
        <v/>
      </c>
      <c r="AA365" s="159" cm="1">
        <f t="array" ref="AA365">IF(E365="Electric","--",IF(D365="Gasoline",_xlfn._xlws.FILTER(LSIEF[NOX DR],(LSIEF[Fuel]=D365)*(LSIEF[HP Bin]=I365)*(LSIEF[Model Year]=E365)),""))</f>
        <v>6.0099999999999997E-5</v>
      </c>
      <c r="AB365" s="159">
        <f t="shared" si="91"/>
        <v>6.0099999999999997E-5</v>
      </c>
      <c r="AC365" s="158" t="str" cm="1">
        <f t="array" ref="AC365">IF(D365="Electric","--",IF(D365="Diesel",_xlfn._xlws.FILTER(DFCF[Fuel_HC],(DFCF[MY]=E365)),""))</f>
        <v/>
      </c>
      <c r="AD365" s="158" cm="1">
        <f t="array" ref="AD365">IF(D365="Electric","--",IF(D365="Gasoline",_xlfn._xlws.FILTER(GFCF[Fuel_HC],(GFCF[MY]=E365)),""))</f>
        <v>0.85</v>
      </c>
      <c r="AE365" s="158">
        <f t="shared" si="92"/>
        <v>0.85</v>
      </c>
      <c r="AF365" s="157" t="str" cm="1">
        <f t="array" ref="AF365">IF(D365="Electric","--",IF(D365="Diesel",_xlfn._xlws.FILTER(DFCF[Fuel_NOX],(DFCF[MY]=E365)),""))</f>
        <v/>
      </c>
      <c r="AG365" s="157" cm="1">
        <f t="array" ref="AG365">IF(D365="Electric","--",IF(D365="Gasoline",_xlfn._xlws.FILTER(GFCF[Fuel_NOX],(GFCF[MY]=E365)),""))</f>
        <v>0.86699999999999999</v>
      </c>
      <c r="AH365" s="157">
        <f t="shared" si="93"/>
        <v>0.86699999999999999</v>
      </c>
      <c r="AI365" s="158">
        <f t="shared" si="94"/>
        <v>3.9431499999999993</v>
      </c>
      <c r="AJ365" s="158">
        <f t="shared" si="95"/>
        <v>10.630026900000001</v>
      </c>
      <c r="AK365" s="158">
        <f t="shared" si="96"/>
        <v>427.36773565674599</v>
      </c>
      <c r="AL365" s="158">
        <f t="shared" si="97"/>
        <v>1152.1069516055184</v>
      </c>
      <c r="AM365" s="158">
        <f t="shared" si="98"/>
        <v>0.21368386782837301</v>
      </c>
      <c r="AN365" s="158">
        <f t="shared" si="99"/>
        <v>0.57605347580275923</v>
      </c>
      <c r="AO365" s="158">
        <f t="shared" si="100"/>
        <v>0.19654642162853747</v>
      </c>
      <c r="AP365" s="157"/>
      <c r="AS365" s="44"/>
    </row>
    <row r="366" spans="1:45" s="47" customFormat="1" x14ac:dyDescent="0.35">
      <c r="A366" s="157">
        <v>365</v>
      </c>
      <c r="B366" s="157">
        <v>393278</v>
      </c>
      <c r="C366" s="157" t="s">
        <v>205</v>
      </c>
      <c r="D366" s="157" t="s">
        <v>16</v>
      </c>
      <c r="E366" s="157">
        <v>1992</v>
      </c>
      <c r="F366" s="157">
        <v>80</v>
      </c>
      <c r="G366" s="157">
        <v>1137.9951923076924</v>
      </c>
      <c r="H366" s="157"/>
      <c r="I366" s="157">
        <f t="shared" si="85"/>
        <v>100</v>
      </c>
      <c r="J366" s="157" t="str">
        <f>IF(D366="Electric","--",IF(D366="Diesel",VLOOKUP(C366,[2]ORDLF!A:B,2,FALSE),""))</f>
        <v/>
      </c>
      <c r="K366" s="157">
        <f>IF(D366="Electric","--",IF(D366="Gasoline",VLOOKUP(C366,LSILF!A:C,3,FALSE),""))</f>
        <v>0.54</v>
      </c>
      <c r="L366" s="158">
        <f t="shared" si="101"/>
        <v>0.54</v>
      </c>
      <c r="M366" s="157" t="str" cm="1">
        <f t="array" ref="M366">IF(D366="Electric","--",IF(D366="Diesel",_xlfn._xlws.FILTER(DIESCH[CH Cap],(DIESCH[HP Bin]=I366)),""))</f>
        <v/>
      </c>
      <c r="N366" s="157" cm="1">
        <f t="array" ref="N366">IF(D366="Electric","--",IF(D366="Gasoline",_xlfn._xlws.FILTER(LSICH[CH Cap],(LSICH[Fuel Type]=D366)*(LSICH[MY]=E366)),""))</f>
        <v>7000</v>
      </c>
      <c r="O366" s="157">
        <f t="shared" si="86"/>
        <v>7000</v>
      </c>
      <c r="P366" s="157">
        <f t="shared" si="87"/>
        <v>28449.879807692309</v>
      </c>
      <c r="Q366" s="157" t="str" cm="1">
        <f t="array" ref="Q366">IF(D366="Electric","--",IF(D366="Diesel",_xlfn._xlws.FILTER(ORDEF[HC-ZH (g/hp-hr)],(ORDEF[HP]=I366)*(ORDEF[Model_Year]=E366)),""))</f>
        <v/>
      </c>
      <c r="R366" s="157" cm="1">
        <f t="array" ref="R366">IF(D366="Electric","--",IF(D366="Gasoline",_xlfn._xlws.FILTER(LSIEF[HC-ZH (g/hp-hr)],(LSIEF[Fuel]=D366)*(LSIEF[HP Bin]=I366)*(LSIEF[Model Year]=E366)),""))</f>
        <v>2.63</v>
      </c>
      <c r="S366" s="158">
        <f t="shared" si="88"/>
        <v>2.63</v>
      </c>
      <c r="T366" s="159" t="str" cm="1">
        <f t="array" ref="T366">IF(D366="Electric","--",IF(D366="Diesel",_xlfn._xlws.FILTER(ORDEF[HCDR],(ORDEF[HP]=I366)*(ORDEF[Model_Year]=E366),),""))</f>
        <v/>
      </c>
      <c r="U366" s="159" cm="1">
        <f t="array" ref="U366">IF(D366="Electric","--",IF(D366="Gasoline",_xlfn._xlws.FILTER(LSIEF[HC DR],(LSIEF[Fuel]=D366)*(LSIEF[HP Bin]=I366)*(LSIEF[Model Year]=E366)),""))</f>
        <v>2.8699999999999998E-4</v>
      </c>
      <c r="V366" s="159">
        <f t="shared" si="89"/>
        <v>2.8699999999999998E-4</v>
      </c>
      <c r="W366" s="158" t="str" cm="1">
        <f t="array" ref="W366">IF(D366="Electric","--",IF(D366="Diesel",_xlfn._xlws.FILTER(ORDEF[NOXzh],(ORDEF[HP]=I366)*(ORDEF[Model_Year]=E366)),""))</f>
        <v/>
      </c>
      <c r="X366" s="158" cm="1">
        <f t="array" ref="X366">IF(D366="Electric","--",IF(D366="Gasoline",_xlfn._xlws.FILTER(LSIEF[NOX-ZH (g/hp-hr)],(LSIEF[Fuel]=D366)*(LSIEF[HP Bin]=I366)*(LSIEF[Model Year]=E366)),""))</f>
        <v>11.84</v>
      </c>
      <c r="Y366" s="158">
        <f t="shared" si="90"/>
        <v>11.84</v>
      </c>
      <c r="Z366" s="159" t="str" cm="1">
        <f t="array" ref="Z366">IF(D366="Electric","--",IF(D366="Diesel",_xlfn._xlws.FILTER(ORDEF[NOXdr],(ORDEF[HP]=I366)*(ORDEF[Model_Year]=E366)),""))</f>
        <v/>
      </c>
      <c r="AA366" s="159" cm="1">
        <f t="array" ref="AA366">IF(E366="Electric","--",IF(D366="Gasoline",_xlfn._xlws.FILTER(LSIEF[NOX DR],(LSIEF[Fuel]=D366)*(LSIEF[HP Bin]=I366)*(LSIEF[Model Year]=E366)),""))</f>
        <v>6.0099999999999997E-5</v>
      </c>
      <c r="AB366" s="159">
        <f t="shared" si="91"/>
        <v>6.0099999999999997E-5</v>
      </c>
      <c r="AC366" s="158" t="str" cm="1">
        <f t="array" ref="AC366">IF(D366="Electric","--",IF(D366="Diesel",_xlfn._xlws.FILTER(DFCF[Fuel_HC],(DFCF[MY]=E366)),""))</f>
        <v/>
      </c>
      <c r="AD366" s="158" cm="1">
        <f t="array" ref="AD366">IF(D366="Electric","--",IF(D366="Gasoline",_xlfn._xlws.FILTER(GFCF[Fuel_HC],(GFCF[MY]=E366)),""))</f>
        <v>0.85</v>
      </c>
      <c r="AE366" s="158">
        <f t="shared" si="92"/>
        <v>0.85</v>
      </c>
      <c r="AF366" s="157" t="str" cm="1">
        <f t="array" ref="AF366">IF(D366="Electric","--",IF(D366="Diesel",_xlfn._xlws.FILTER(DFCF[Fuel_NOX],(DFCF[MY]=E366)),""))</f>
        <v/>
      </c>
      <c r="AG366" s="157" cm="1">
        <f t="array" ref="AG366">IF(D366="Electric","--",IF(D366="Gasoline",_xlfn._xlws.FILTER(GFCF[Fuel_NOX],(GFCF[MY]=E366)),""))</f>
        <v>0.86699999999999999</v>
      </c>
      <c r="AH366" s="157">
        <f t="shared" si="93"/>
        <v>0.86699999999999999</v>
      </c>
      <c r="AI366" s="158">
        <f t="shared" si="94"/>
        <v>3.9431499999999993</v>
      </c>
      <c r="AJ366" s="158">
        <f t="shared" si="95"/>
        <v>10.630026900000001</v>
      </c>
      <c r="AK366" s="158">
        <f t="shared" si="96"/>
        <v>427.36773565674599</v>
      </c>
      <c r="AL366" s="158">
        <f t="shared" si="97"/>
        <v>1152.1069516055184</v>
      </c>
      <c r="AM366" s="158">
        <f t="shared" si="98"/>
        <v>0.21368386782837301</v>
      </c>
      <c r="AN366" s="158">
        <f t="shared" si="99"/>
        <v>0.57605347580275923</v>
      </c>
      <c r="AO366" s="158">
        <f t="shared" si="100"/>
        <v>0.19654642162853747</v>
      </c>
      <c r="AP366" s="157"/>
      <c r="AS366" s="44"/>
    </row>
    <row r="367" spans="1:45" s="47" customFormat="1" x14ac:dyDescent="0.35">
      <c r="A367" s="157">
        <v>366</v>
      </c>
      <c r="B367" s="157">
        <v>393279</v>
      </c>
      <c r="C367" s="157" t="s">
        <v>205</v>
      </c>
      <c r="D367" s="157" t="s">
        <v>16</v>
      </c>
      <c r="E367" s="157">
        <v>1992</v>
      </c>
      <c r="F367" s="157">
        <v>80</v>
      </c>
      <c r="G367" s="157">
        <v>1137.9951923076924</v>
      </c>
      <c r="H367" s="157"/>
      <c r="I367" s="157">
        <f t="shared" si="85"/>
        <v>100</v>
      </c>
      <c r="J367" s="157" t="str">
        <f>IF(D367="Electric","--",IF(D367="Diesel",VLOOKUP(C367,[2]ORDLF!A:B,2,FALSE),""))</f>
        <v/>
      </c>
      <c r="K367" s="157">
        <f>IF(D367="Electric","--",IF(D367="Gasoline",VLOOKUP(C367,LSILF!A:C,3,FALSE),""))</f>
        <v>0.54</v>
      </c>
      <c r="L367" s="158">
        <f t="shared" si="101"/>
        <v>0.54</v>
      </c>
      <c r="M367" s="157" t="str" cm="1">
        <f t="array" ref="M367">IF(D367="Electric","--",IF(D367="Diesel",_xlfn._xlws.FILTER(DIESCH[CH Cap],(DIESCH[HP Bin]=I367)),""))</f>
        <v/>
      </c>
      <c r="N367" s="157" cm="1">
        <f t="array" ref="N367">IF(D367="Electric","--",IF(D367="Gasoline",_xlfn._xlws.FILTER(LSICH[CH Cap],(LSICH[Fuel Type]=D367)*(LSICH[MY]=E367)),""))</f>
        <v>7000</v>
      </c>
      <c r="O367" s="157">
        <f t="shared" si="86"/>
        <v>7000</v>
      </c>
      <c r="P367" s="157">
        <f t="shared" si="87"/>
        <v>28449.879807692309</v>
      </c>
      <c r="Q367" s="157" t="str" cm="1">
        <f t="array" ref="Q367">IF(D367="Electric","--",IF(D367="Diesel",_xlfn._xlws.FILTER(ORDEF[HC-ZH (g/hp-hr)],(ORDEF[HP]=I367)*(ORDEF[Model_Year]=E367)),""))</f>
        <v/>
      </c>
      <c r="R367" s="157" cm="1">
        <f t="array" ref="R367">IF(D367="Electric","--",IF(D367="Gasoline",_xlfn._xlws.FILTER(LSIEF[HC-ZH (g/hp-hr)],(LSIEF[Fuel]=D367)*(LSIEF[HP Bin]=I367)*(LSIEF[Model Year]=E367)),""))</f>
        <v>2.63</v>
      </c>
      <c r="S367" s="158">
        <f t="shared" si="88"/>
        <v>2.63</v>
      </c>
      <c r="T367" s="159" t="str" cm="1">
        <f t="array" ref="T367">IF(D367="Electric","--",IF(D367="Diesel",_xlfn._xlws.FILTER(ORDEF[HCDR],(ORDEF[HP]=I367)*(ORDEF[Model_Year]=E367),),""))</f>
        <v/>
      </c>
      <c r="U367" s="159" cm="1">
        <f t="array" ref="U367">IF(D367="Electric","--",IF(D367="Gasoline",_xlfn._xlws.FILTER(LSIEF[HC DR],(LSIEF[Fuel]=D367)*(LSIEF[HP Bin]=I367)*(LSIEF[Model Year]=E367)),""))</f>
        <v>2.8699999999999998E-4</v>
      </c>
      <c r="V367" s="159">
        <f t="shared" si="89"/>
        <v>2.8699999999999998E-4</v>
      </c>
      <c r="W367" s="158" t="str" cm="1">
        <f t="array" ref="W367">IF(D367="Electric","--",IF(D367="Diesel",_xlfn._xlws.FILTER(ORDEF[NOXzh],(ORDEF[HP]=I367)*(ORDEF[Model_Year]=E367)),""))</f>
        <v/>
      </c>
      <c r="X367" s="158" cm="1">
        <f t="array" ref="X367">IF(D367="Electric","--",IF(D367="Gasoline",_xlfn._xlws.FILTER(LSIEF[NOX-ZH (g/hp-hr)],(LSIEF[Fuel]=D367)*(LSIEF[HP Bin]=I367)*(LSIEF[Model Year]=E367)),""))</f>
        <v>11.84</v>
      </c>
      <c r="Y367" s="158">
        <f t="shared" si="90"/>
        <v>11.84</v>
      </c>
      <c r="Z367" s="159" t="str" cm="1">
        <f t="array" ref="Z367">IF(D367="Electric","--",IF(D367="Diesel",_xlfn._xlws.FILTER(ORDEF[NOXdr],(ORDEF[HP]=I367)*(ORDEF[Model_Year]=E367)),""))</f>
        <v/>
      </c>
      <c r="AA367" s="159" cm="1">
        <f t="array" ref="AA367">IF(E367="Electric","--",IF(D367="Gasoline",_xlfn._xlws.FILTER(LSIEF[NOX DR],(LSIEF[Fuel]=D367)*(LSIEF[HP Bin]=I367)*(LSIEF[Model Year]=E367)),""))</f>
        <v>6.0099999999999997E-5</v>
      </c>
      <c r="AB367" s="159">
        <f t="shared" si="91"/>
        <v>6.0099999999999997E-5</v>
      </c>
      <c r="AC367" s="158" t="str" cm="1">
        <f t="array" ref="AC367">IF(D367="Electric","--",IF(D367="Diesel",_xlfn._xlws.FILTER(DFCF[Fuel_HC],(DFCF[MY]=E367)),""))</f>
        <v/>
      </c>
      <c r="AD367" s="158" cm="1">
        <f t="array" ref="AD367">IF(D367="Electric","--",IF(D367="Gasoline",_xlfn._xlws.FILTER(GFCF[Fuel_HC],(GFCF[MY]=E367)),""))</f>
        <v>0.85</v>
      </c>
      <c r="AE367" s="158">
        <f t="shared" si="92"/>
        <v>0.85</v>
      </c>
      <c r="AF367" s="157" t="str" cm="1">
        <f t="array" ref="AF367">IF(D367="Electric","--",IF(D367="Diesel",_xlfn._xlws.FILTER(DFCF[Fuel_NOX],(DFCF[MY]=E367)),""))</f>
        <v/>
      </c>
      <c r="AG367" s="157" cm="1">
        <f t="array" ref="AG367">IF(D367="Electric","--",IF(D367="Gasoline",_xlfn._xlws.FILTER(GFCF[Fuel_NOX],(GFCF[MY]=E367)),""))</f>
        <v>0.86699999999999999</v>
      </c>
      <c r="AH367" s="157">
        <f t="shared" si="93"/>
        <v>0.86699999999999999</v>
      </c>
      <c r="AI367" s="158">
        <f t="shared" si="94"/>
        <v>3.9431499999999993</v>
      </c>
      <c r="AJ367" s="158">
        <f t="shared" si="95"/>
        <v>10.630026900000001</v>
      </c>
      <c r="AK367" s="158">
        <f t="shared" si="96"/>
        <v>427.36773565674599</v>
      </c>
      <c r="AL367" s="158">
        <f t="shared" si="97"/>
        <v>1152.1069516055184</v>
      </c>
      <c r="AM367" s="158">
        <f t="shared" si="98"/>
        <v>0.21368386782837301</v>
      </c>
      <c r="AN367" s="158">
        <f t="shared" si="99"/>
        <v>0.57605347580275923</v>
      </c>
      <c r="AO367" s="158">
        <f t="shared" si="100"/>
        <v>0.19654642162853747</v>
      </c>
      <c r="AP367" s="157"/>
      <c r="AS367" s="44"/>
    </row>
    <row r="368" spans="1:45" s="47" customFormat="1" x14ac:dyDescent="0.35">
      <c r="A368" s="157">
        <v>367</v>
      </c>
      <c r="B368" s="157">
        <v>393280</v>
      </c>
      <c r="C368" s="157" t="s">
        <v>205</v>
      </c>
      <c r="D368" s="157" t="s">
        <v>16</v>
      </c>
      <c r="E368" s="157">
        <v>1992</v>
      </c>
      <c r="F368" s="157">
        <v>80</v>
      </c>
      <c r="G368" s="157">
        <v>1137.9951923076924</v>
      </c>
      <c r="H368" s="157"/>
      <c r="I368" s="157">
        <f t="shared" si="85"/>
        <v>100</v>
      </c>
      <c r="J368" s="157" t="str">
        <f>IF(D368="Electric","--",IF(D368="Diesel",VLOOKUP(C368,[2]ORDLF!A:B,2,FALSE),""))</f>
        <v/>
      </c>
      <c r="K368" s="157">
        <f>IF(D368="Electric","--",IF(D368="Gasoline",VLOOKUP(C368,LSILF!A:C,3,FALSE),""))</f>
        <v>0.54</v>
      </c>
      <c r="L368" s="158">
        <f t="shared" si="101"/>
        <v>0.54</v>
      </c>
      <c r="M368" s="157" t="str" cm="1">
        <f t="array" ref="M368">IF(D368="Electric","--",IF(D368="Diesel",_xlfn._xlws.FILTER(DIESCH[CH Cap],(DIESCH[HP Bin]=I368)),""))</f>
        <v/>
      </c>
      <c r="N368" s="157" cm="1">
        <f t="array" ref="N368">IF(D368="Electric","--",IF(D368="Gasoline",_xlfn._xlws.FILTER(LSICH[CH Cap],(LSICH[Fuel Type]=D368)*(LSICH[MY]=E368)),""))</f>
        <v>7000</v>
      </c>
      <c r="O368" s="157">
        <f t="shared" si="86"/>
        <v>7000</v>
      </c>
      <c r="P368" s="157">
        <f t="shared" si="87"/>
        <v>28449.879807692309</v>
      </c>
      <c r="Q368" s="157" t="str" cm="1">
        <f t="array" ref="Q368">IF(D368="Electric","--",IF(D368="Diesel",_xlfn._xlws.FILTER(ORDEF[HC-ZH (g/hp-hr)],(ORDEF[HP]=I368)*(ORDEF[Model_Year]=E368)),""))</f>
        <v/>
      </c>
      <c r="R368" s="157" cm="1">
        <f t="array" ref="R368">IF(D368="Electric","--",IF(D368="Gasoline",_xlfn._xlws.FILTER(LSIEF[HC-ZH (g/hp-hr)],(LSIEF[Fuel]=D368)*(LSIEF[HP Bin]=I368)*(LSIEF[Model Year]=E368)),""))</f>
        <v>2.63</v>
      </c>
      <c r="S368" s="158">
        <f t="shared" si="88"/>
        <v>2.63</v>
      </c>
      <c r="T368" s="159" t="str" cm="1">
        <f t="array" ref="T368">IF(D368="Electric","--",IF(D368="Diesel",_xlfn._xlws.FILTER(ORDEF[HCDR],(ORDEF[HP]=I368)*(ORDEF[Model_Year]=E368),),""))</f>
        <v/>
      </c>
      <c r="U368" s="159" cm="1">
        <f t="array" ref="U368">IF(D368="Electric","--",IF(D368="Gasoline",_xlfn._xlws.FILTER(LSIEF[HC DR],(LSIEF[Fuel]=D368)*(LSIEF[HP Bin]=I368)*(LSIEF[Model Year]=E368)),""))</f>
        <v>2.8699999999999998E-4</v>
      </c>
      <c r="V368" s="159">
        <f t="shared" si="89"/>
        <v>2.8699999999999998E-4</v>
      </c>
      <c r="W368" s="158" t="str" cm="1">
        <f t="array" ref="W368">IF(D368="Electric","--",IF(D368="Diesel",_xlfn._xlws.FILTER(ORDEF[NOXzh],(ORDEF[HP]=I368)*(ORDEF[Model_Year]=E368)),""))</f>
        <v/>
      </c>
      <c r="X368" s="158" cm="1">
        <f t="array" ref="X368">IF(D368="Electric","--",IF(D368="Gasoline",_xlfn._xlws.FILTER(LSIEF[NOX-ZH (g/hp-hr)],(LSIEF[Fuel]=D368)*(LSIEF[HP Bin]=I368)*(LSIEF[Model Year]=E368)),""))</f>
        <v>11.84</v>
      </c>
      <c r="Y368" s="158">
        <f t="shared" si="90"/>
        <v>11.84</v>
      </c>
      <c r="Z368" s="159" t="str" cm="1">
        <f t="array" ref="Z368">IF(D368="Electric","--",IF(D368="Diesel",_xlfn._xlws.FILTER(ORDEF[NOXdr],(ORDEF[HP]=I368)*(ORDEF[Model_Year]=E368)),""))</f>
        <v/>
      </c>
      <c r="AA368" s="159" cm="1">
        <f t="array" ref="AA368">IF(E368="Electric","--",IF(D368="Gasoline",_xlfn._xlws.FILTER(LSIEF[NOX DR],(LSIEF[Fuel]=D368)*(LSIEF[HP Bin]=I368)*(LSIEF[Model Year]=E368)),""))</f>
        <v>6.0099999999999997E-5</v>
      </c>
      <c r="AB368" s="159">
        <f t="shared" si="91"/>
        <v>6.0099999999999997E-5</v>
      </c>
      <c r="AC368" s="158" t="str" cm="1">
        <f t="array" ref="AC368">IF(D368="Electric","--",IF(D368="Diesel",_xlfn._xlws.FILTER(DFCF[Fuel_HC],(DFCF[MY]=E368)),""))</f>
        <v/>
      </c>
      <c r="AD368" s="158" cm="1">
        <f t="array" ref="AD368">IF(D368="Electric","--",IF(D368="Gasoline",_xlfn._xlws.FILTER(GFCF[Fuel_HC],(GFCF[MY]=E368)),""))</f>
        <v>0.85</v>
      </c>
      <c r="AE368" s="158">
        <f t="shared" si="92"/>
        <v>0.85</v>
      </c>
      <c r="AF368" s="157" t="str" cm="1">
        <f t="array" ref="AF368">IF(D368="Electric","--",IF(D368="Diesel",_xlfn._xlws.FILTER(DFCF[Fuel_NOX],(DFCF[MY]=E368)),""))</f>
        <v/>
      </c>
      <c r="AG368" s="157" cm="1">
        <f t="array" ref="AG368">IF(D368="Electric","--",IF(D368="Gasoline",_xlfn._xlws.FILTER(GFCF[Fuel_NOX],(GFCF[MY]=E368)),""))</f>
        <v>0.86699999999999999</v>
      </c>
      <c r="AH368" s="157">
        <f t="shared" si="93"/>
        <v>0.86699999999999999</v>
      </c>
      <c r="AI368" s="158">
        <f t="shared" si="94"/>
        <v>3.9431499999999993</v>
      </c>
      <c r="AJ368" s="158">
        <f t="shared" si="95"/>
        <v>10.630026900000001</v>
      </c>
      <c r="AK368" s="158">
        <f t="shared" si="96"/>
        <v>427.36773565674599</v>
      </c>
      <c r="AL368" s="158">
        <f t="shared" si="97"/>
        <v>1152.1069516055184</v>
      </c>
      <c r="AM368" s="158">
        <f t="shared" si="98"/>
        <v>0.21368386782837301</v>
      </c>
      <c r="AN368" s="158">
        <f t="shared" si="99"/>
        <v>0.57605347580275923</v>
      </c>
      <c r="AO368" s="158">
        <f t="shared" si="100"/>
        <v>0.19654642162853747</v>
      </c>
      <c r="AP368" s="157"/>
      <c r="AS368" s="44"/>
    </row>
    <row r="369" spans="1:45" s="47" customFormat="1" x14ac:dyDescent="0.35">
      <c r="A369" s="157">
        <v>368</v>
      </c>
      <c r="B369" s="157">
        <v>393281</v>
      </c>
      <c r="C369" s="157" t="s">
        <v>205</v>
      </c>
      <c r="D369" s="157" t="s">
        <v>16</v>
      </c>
      <c r="E369" s="157">
        <v>1992</v>
      </c>
      <c r="F369" s="157">
        <v>80</v>
      </c>
      <c r="G369" s="157">
        <v>1137.9951923076924</v>
      </c>
      <c r="H369" s="157"/>
      <c r="I369" s="157">
        <f t="shared" si="85"/>
        <v>100</v>
      </c>
      <c r="J369" s="157" t="str">
        <f>IF(D369="Electric","--",IF(D369="Diesel",VLOOKUP(C369,[2]ORDLF!A:B,2,FALSE),""))</f>
        <v/>
      </c>
      <c r="K369" s="157">
        <f>IF(D369="Electric","--",IF(D369="Gasoline",VLOOKUP(C369,LSILF!A:C,3,FALSE),""))</f>
        <v>0.54</v>
      </c>
      <c r="L369" s="158">
        <f t="shared" si="101"/>
        <v>0.54</v>
      </c>
      <c r="M369" s="157" t="str" cm="1">
        <f t="array" ref="M369">IF(D369="Electric","--",IF(D369="Diesel",_xlfn._xlws.FILTER(DIESCH[CH Cap],(DIESCH[HP Bin]=I369)),""))</f>
        <v/>
      </c>
      <c r="N369" s="157" cm="1">
        <f t="array" ref="N369">IF(D369="Electric","--",IF(D369="Gasoline",_xlfn._xlws.FILTER(LSICH[CH Cap],(LSICH[Fuel Type]=D369)*(LSICH[MY]=E369)),""))</f>
        <v>7000</v>
      </c>
      <c r="O369" s="157">
        <f t="shared" si="86"/>
        <v>7000</v>
      </c>
      <c r="P369" s="157">
        <f t="shared" si="87"/>
        <v>28449.879807692309</v>
      </c>
      <c r="Q369" s="157" t="str" cm="1">
        <f t="array" ref="Q369">IF(D369="Electric","--",IF(D369="Diesel",_xlfn._xlws.FILTER(ORDEF[HC-ZH (g/hp-hr)],(ORDEF[HP]=I369)*(ORDEF[Model_Year]=E369)),""))</f>
        <v/>
      </c>
      <c r="R369" s="157" cm="1">
        <f t="array" ref="R369">IF(D369="Electric","--",IF(D369="Gasoline",_xlfn._xlws.FILTER(LSIEF[HC-ZH (g/hp-hr)],(LSIEF[Fuel]=D369)*(LSIEF[HP Bin]=I369)*(LSIEF[Model Year]=E369)),""))</f>
        <v>2.63</v>
      </c>
      <c r="S369" s="158">
        <f t="shared" si="88"/>
        <v>2.63</v>
      </c>
      <c r="T369" s="159" t="str" cm="1">
        <f t="array" ref="T369">IF(D369="Electric","--",IF(D369="Diesel",_xlfn._xlws.FILTER(ORDEF[HCDR],(ORDEF[HP]=I369)*(ORDEF[Model_Year]=E369),),""))</f>
        <v/>
      </c>
      <c r="U369" s="159" cm="1">
        <f t="array" ref="U369">IF(D369="Electric","--",IF(D369="Gasoline",_xlfn._xlws.FILTER(LSIEF[HC DR],(LSIEF[Fuel]=D369)*(LSIEF[HP Bin]=I369)*(LSIEF[Model Year]=E369)),""))</f>
        <v>2.8699999999999998E-4</v>
      </c>
      <c r="V369" s="159">
        <f t="shared" si="89"/>
        <v>2.8699999999999998E-4</v>
      </c>
      <c r="W369" s="158" t="str" cm="1">
        <f t="array" ref="W369">IF(D369="Electric","--",IF(D369="Diesel",_xlfn._xlws.FILTER(ORDEF[NOXzh],(ORDEF[HP]=I369)*(ORDEF[Model_Year]=E369)),""))</f>
        <v/>
      </c>
      <c r="X369" s="158" cm="1">
        <f t="array" ref="X369">IF(D369="Electric","--",IF(D369="Gasoline",_xlfn._xlws.FILTER(LSIEF[NOX-ZH (g/hp-hr)],(LSIEF[Fuel]=D369)*(LSIEF[HP Bin]=I369)*(LSIEF[Model Year]=E369)),""))</f>
        <v>11.84</v>
      </c>
      <c r="Y369" s="158">
        <f t="shared" si="90"/>
        <v>11.84</v>
      </c>
      <c r="Z369" s="159" t="str" cm="1">
        <f t="array" ref="Z369">IF(D369="Electric","--",IF(D369="Diesel",_xlfn._xlws.FILTER(ORDEF[NOXdr],(ORDEF[HP]=I369)*(ORDEF[Model_Year]=E369)),""))</f>
        <v/>
      </c>
      <c r="AA369" s="159" cm="1">
        <f t="array" ref="AA369">IF(E369="Electric","--",IF(D369="Gasoline",_xlfn._xlws.FILTER(LSIEF[NOX DR],(LSIEF[Fuel]=D369)*(LSIEF[HP Bin]=I369)*(LSIEF[Model Year]=E369)),""))</f>
        <v>6.0099999999999997E-5</v>
      </c>
      <c r="AB369" s="159">
        <f t="shared" si="91"/>
        <v>6.0099999999999997E-5</v>
      </c>
      <c r="AC369" s="158" t="str" cm="1">
        <f t="array" ref="AC369">IF(D369="Electric","--",IF(D369="Diesel",_xlfn._xlws.FILTER(DFCF[Fuel_HC],(DFCF[MY]=E369)),""))</f>
        <v/>
      </c>
      <c r="AD369" s="158" cm="1">
        <f t="array" ref="AD369">IF(D369="Electric","--",IF(D369="Gasoline",_xlfn._xlws.FILTER(GFCF[Fuel_HC],(GFCF[MY]=E369)),""))</f>
        <v>0.85</v>
      </c>
      <c r="AE369" s="158">
        <f t="shared" si="92"/>
        <v>0.85</v>
      </c>
      <c r="AF369" s="157" t="str" cm="1">
        <f t="array" ref="AF369">IF(D369="Electric","--",IF(D369="Diesel",_xlfn._xlws.FILTER(DFCF[Fuel_NOX],(DFCF[MY]=E369)),""))</f>
        <v/>
      </c>
      <c r="AG369" s="157" cm="1">
        <f t="array" ref="AG369">IF(D369="Electric","--",IF(D369="Gasoline",_xlfn._xlws.FILTER(GFCF[Fuel_NOX],(GFCF[MY]=E369)),""))</f>
        <v>0.86699999999999999</v>
      </c>
      <c r="AH369" s="157">
        <f t="shared" si="93"/>
        <v>0.86699999999999999</v>
      </c>
      <c r="AI369" s="158">
        <f t="shared" si="94"/>
        <v>3.9431499999999993</v>
      </c>
      <c r="AJ369" s="158">
        <f t="shared" si="95"/>
        <v>10.630026900000001</v>
      </c>
      <c r="AK369" s="158">
        <f t="shared" si="96"/>
        <v>427.36773565674599</v>
      </c>
      <c r="AL369" s="158">
        <f t="shared" si="97"/>
        <v>1152.1069516055184</v>
      </c>
      <c r="AM369" s="158">
        <f t="shared" si="98"/>
        <v>0.21368386782837301</v>
      </c>
      <c r="AN369" s="158">
        <f t="shared" si="99"/>
        <v>0.57605347580275923</v>
      </c>
      <c r="AO369" s="158">
        <f t="shared" si="100"/>
        <v>0.19654642162853747</v>
      </c>
      <c r="AP369" s="157"/>
      <c r="AS369" s="44"/>
    </row>
    <row r="370" spans="1:45" s="47" customFormat="1" x14ac:dyDescent="0.35">
      <c r="A370" s="157">
        <v>369</v>
      </c>
      <c r="B370" s="157">
        <v>393282</v>
      </c>
      <c r="C370" s="157" t="s">
        <v>205</v>
      </c>
      <c r="D370" s="157" t="s">
        <v>16</v>
      </c>
      <c r="E370" s="157">
        <v>1992</v>
      </c>
      <c r="F370" s="157">
        <v>80</v>
      </c>
      <c r="G370" s="157">
        <v>1137.9951923076924</v>
      </c>
      <c r="H370" s="157"/>
      <c r="I370" s="157">
        <f t="shared" si="85"/>
        <v>100</v>
      </c>
      <c r="J370" s="157" t="str">
        <f>IF(D370="Electric","--",IF(D370="Diesel",VLOOKUP(C370,[2]ORDLF!A:B,2,FALSE),""))</f>
        <v/>
      </c>
      <c r="K370" s="157">
        <f>IF(D370="Electric","--",IF(D370="Gasoline",VLOOKUP(C370,LSILF!A:C,3,FALSE),""))</f>
        <v>0.54</v>
      </c>
      <c r="L370" s="158">
        <f t="shared" si="101"/>
        <v>0.54</v>
      </c>
      <c r="M370" s="157" t="str" cm="1">
        <f t="array" ref="M370">IF(D370="Electric","--",IF(D370="Diesel",_xlfn._xlws.FILTER(DIESCH[CH Cap],(DIESCH[HP Bin]=I370)),""))</f>
        <v/>
      </c>
      <c r="N370" s="157" cm="1">
        <f t="array" ref="N370">IF(D370="Electric","--",IF(D370="Gasoline",_xlfn._xlws.FILTER(LSICH[CH Cap],(LSICH[Fuel Type]=D370)*(LSICH[MY]=E370)),""))</f>
        <v>7000</v>
      </c>
      <c r="O370" s="157">
        <f t="shared" si="86"/>
        <v>7000</v>
      </c>
      <c r="P370" s="157">
        <f t="shared" si="87"/>
        <v>28449.879807692309</v>
      </c>
      <c r="Q370" s="157" t="str" cm="1">
        <f t="array" ref="Q370">IF(D370="Electric","--",IF(D370="Diesel",_xlfn._xlws.FILTER(ORDEF[HC-ZH (g/hp-hr)],(ORDEF[HP]=I370)*(ORDEF[Model_Year]=E370)),""))</f>
        <v/>
      </c>
      <c r="R370" s="157" cm="1">
        <f t="array" ref="R370">IF(D370="Electric","--",IF(D370="Gasoline",_xlfn._xlws.FILTER(LSIEF[HC-ZH (g/hp-hr)],(LSIEF[Fuel]=D370)*(LSIEF[HP Bin]=I370)*(LSIEF[Model Year]=E370)),""))</f>
        <v>2.63</v>
      </c>
      <c r="S370" s="158">
        <f t="shared" si="88"/>
        <v>2.63</v>
      </c>
      <c r="T370" s="159" t="str" cm="1">
        <f t="array" ref="T370">IF(D370="Electric","--",IF(D370="Diesel",_xlfn._xlws.FILTER(ORDEF[HCDR],(ORDEF[HP]=I370)*(ORDEF[Model_Year]=E370),),""))</f>
        <v/>
      </c>
      <c r="U370" s="159" cm="1">
        <f t="array" ref="U370">IF(D370="Electric","--",IF(D370="Gasoline",_xlfn._xlws.FILTER(LSIEF[HC DR],(LSIEF[Fuel]=D370)*(LSIEF[HP Bin]=I370)*(LSIEF[Model Year]=E370)),""))</f>
        <v>2.8699999999999998E-4</v>
      </c>
      <c r="V370" s="159">
        <f t="shared" si="89"/>
        <v>2.8699999999999998E-4</v>
      </c>
      <c r="W370" s="158" t="str" cm="1">
        <f t="array" ref="W370">IF(D370="Electric","--",IF(D370="Diesel",_xlfn._xlws.FILTER(ORDEF[NOXzh],(ORDEF[HP]=I370)*(ORDEF[Model_Year]=E370)),""))</f>
        <v/>
      </c>
      <c r="X370" s="158" cm="1">
        <f t="array" ref="X370">IF(D370="Electric","--",IF(D370="Gasoline",_xlfn._xlws.FILTER(LSIEF[NOX-ZH (g/hp-hr)],(LSIEF[Fuel]=D370)*(LSIEF[HP Bin]=I370)*(LSIEF[Model Year]=E370)),""))</f>
        <v>11.84</v>
      </c>
      <c r="Y370" s="158">
        <f t="shared" si="90"/>
        <v>11.84</v>
      </c>
      <c r="Z370" s="159" t="str" cm="1">
        <f t="array" ref="Z370">IF(D370="Electric","--",IF(D370="Diesel",_xlfn._xlws.FILTER(ORDEF[NOXdr],(ORDEF[HP]=I370)*(ORDEF[Model_Year]=E370)),""))</f>
        <v/>
      </c>
      <c r="AA370" s="159" cm="1">
        <f t="array" ref="AA370">IF(E370="Electric","--",IF(D370="Gasoline",_xlfn._xlws.FILTER(LSIEF[NOX DR],(LSIEF[Fuel]=D370)*(LSIEF[HP Bin]=I370)*(LSIEF[Model Year]=E370)),""))</f>
        <v>6.0099999999999997E-5</v>
      </c>
      <c r="AB370" s="159">
        <f t="shared" si="91"/>
        <v>6.0099999999999997E-5</v>
      </c>
      <c r="AC370" s="158" t="str" cm="1">
        <f t="array" ref="AC370">IF(D370="Electric","--",IF(D370="Diesel",_xlfn._xlws.FILTER(DFCF[Fuel_HC],(DFCF[MY]=E370)),""))</f>
        <v/>
      </c>
      <c r="AD370" s="158" cm="1">
        <f t="array" ref="AD370">IF(D370="Electric","--",IF(D370="Gasoline",_xlfn._xlws.FILTER(GFCF[Fuel_HC],(GFCF[MY]=E370)),""))</f>
        <v>0.85</v>
      </c>
      <c r="AE370" s="158">
        <f t="shared" si="92"/>
        <v>0.85</v>
      </c>
      <c r="AF370" s="157" t="str" cm="1">
        <f t="array" ref="AF370">IF(D370="Electric","--",IF(D370="Diesel",_xlfn._xlws.FILTER(DFCF[Fuel_NOX],(DFCF[MY]=E370)),""))</f>
        <v/>
      </c>
      <c r="AG370" s="157" cm="1">
        <f t="array" ref="AG370">IF(D370="Electric","--",IF(D370="Gasoline",_xlfn._xlws.FILTER(GFCF[Fuel_NOX],(GFCF[MY]=E370)),""))</f>
        <v>0.86699999999999999</v>
      </c>
      <c r="AH370" s="157">
        <f t="shared" si="93"/>
        <v>0.86699999999999999</v>
      </c>
      <c r="AI370" s="158">
        <f t="shared" si="94"/>
        <v>3.9431499999999993</v>
      </c>
      <c r="AJ370" s="158">
        <f t="shared" si="95"/>
        <v>10.630026900000001</v>
      </c>
      <c r="AK370" s="158">
        <f t="shared" si="96"/>
        <v>427.36773565674599</v>
      </c>
      <c r="AL370" s="158">
        <f t="shared" si="97"/>
        <v>1152.1069516055184</v>
      </c>
      <c r="AM370" s="158">
        <f t="shared" si="98"/>
        <v>0.21368386782837301</v>
      </c>
      <c r="AN370" s="158">
        <f t="shared" si="99"/>
        <v>0.57605347580275923</v>
      </c>
      <c r="AO370" s="158">
        <f t="shared" si="100"/>
        <v>0.19654642162853747</v>
      </c>
      <c r="AP370" s="157"/>
      <c r="AS370" s="44"/>
    </row>
    <row r="371" spans="1:45" s="47" customFormat="1" x14ac:dyDescent="0.35">
      <c r="A371" s="157">
        <v>370</v>
      </c>
      <c r="B371" s="157">
        <v>393596</v>
      </c>
      <c r="C371" s="157" t="s">
        <v>205</v>
      </c>
      <c r="D371" s="157" t="s">
        <v>16</v>
      </c>
      <c r="E371" s="157">
        <v>1992</v>
      </c>
      <c r="F371" s="157">
        <v>80</v>
      </c>
      <c r="G371" s="157">
        <v>1137.9951923076924</v>
      </c>
      <c r="H371" s="157"/>
      <c r="I371" s="157">
        <f t="shared" si="85"/>
        <v>100</v>
      </c>
      <c r="J371" s="157" t="str">
        <f>IF(D371="Electric","--",IF(D371="Diesel",VLOOKUP(C371,[2]ORDLF!A:B,2,FALSE),""))</f>
        <v/>
      </c>
      <c r="K371" s="157">
        <f>IF(D371="Electric","--",IF(D371="Gasoline",VLOOKUP(C371,LSILF!A:C,3,FALSE),""))</f>
        <v>0.54</v>
      </c>
      <c r="L371" s="158">
        <f t="shared" si="101"/>
        <v>0.54</v>
      </c>
      <c r="M371" s="157" t="str" cm="1">
        <f t="array" ref="M371">IF(D371="Electric","--",IF(D371="Diesel",_xlfn._xlws.FILTER(DIESCH[CH Cap],(DIESCH[HP Bin]=I371)),""))</f>
        <v/>
      </c>
      <c r="N371" s="157" cm="1">
        <f t="array" ref="N371">IF(D371="Electric","--",IF(D371="Gasoline",_xlfn._xlws.FILTER(LSICH[CH Cap],(LSICH[Fuel Type]=D371)*(LSICH[MY]=E371)),""))</f>
        <v>7000</v>
      </c>
      <c r="O371" s="157">
        <f t="shared" si="86"/>
        <v>7000</v>
      </c>
      <c r="P371" s="157">
        <f t="shared" si="87"/>
        <v>28449.879807692309</v>
      </c>
      <c r="Q371" s="157" t="str" cm="1">
        <f t="array" ref="Q371">IF(D371="Electric","--",IF(D371="Diesel",_xlfn._xlws.FILTER(ORDEF[HC-ZH (g/hp-hr)],(ORDEF[HP]=I371)*(ORDEF[Model_Year]=E371)),""))</f>
        <v/>
      </c>
      <c r="R371" s="157" cm="1">
        <f t="array" ref="R371">IF(D371="Electric","--",IF(D371="Gasoline",_xlfn._xlws.FILTER(LSIEF[HC-ZH (g/hp-hr)],(LSIEF[Fuel]=D371)*(LSIEF[HP Bin]=I371)*(LSIEF[Model Year]=E371)),""))</f>
        <v>2.63</v>
      </c>
      <c r="S371" s="158">
        <f t="shared" si="88"/>
        <v>2.63</v>
      </c>
      <c r="T371" s="159" t="str" cm="1">
        <f t="array" ref="T371">IF(D371="Electric","--",IF(D371="Diesel",_xlfn._xlws.FILTER(ORDEF[HCDR],(ORDEF[HP]=I371)*(ORDEF[Model_Year]=E371),),""))</f>
        <v/>
      </c>
      <c r="U371" s="159" cm="1">
        <f t="array" ref="U371">IF(D371="Electric","--",IF(D371="Gasoline",_xlfn._xlws.FILTER(LSIEF[HC DR],(LSIEF[Fuel]=D371)*(LSIEF[HP Bin]=I371)*(LSIEF[Model Year]=E371)),""))</f>
        <v>2.8699999999999998E-4</v>
      </c>
      <c r="V371" s="159">
        <f t="shared" si="89"/>
        <v>2.8699999999999998E-4</v>
      </c>
      <c r="W371" s="158" t="str" cm="1">
        <f t="array" ref="W371">IF(D371="Electric","--",IF(D371="Diesel",_xlfn._xlws.FILTER(ORDEF[NOXzh],(ORDEF[HP]=I371)*(ORDEF[Model_Year]=E371)),""))</f>
        <v/>
      </c>
      <c r="X371" s="158" cm="1">
        <f t="array" ref="X371">IF(D371="Electric","--",IF(D371="Gasoline",_xlfn._xlws.FILTER(LSIEF[NOX-ZH (g/hp-hr)],(LSIEF[Fuel]=D371)*(LSIEF[HP Bin]=I371)*(LSIEF[Model Year]=E371)),""))</f>
        <v>11.84</v>
      </c>
      <c r="Y371" s="158">
        <f t="shared" si="90"/>
        <v>11.84</v>
      </c>
      <c r="Z371" s="159" t="str" cm="1">
        <f t="array" ref="Z371">IF(D371="Electric","--",IF(D371="Diesel",_xlfn._xlws.FILTER(ORDEF[NOXdr],(ORDEF[HP]=I371)*(ORDEF[Model_Year]=E371)),""))</f>
        <v/>
      </c>
      <c r="AA371" s="159" cm="1">
        <f t="array" ref="AA371">IF(E371="Electric","--",IF(D371="Gasoline",_xlfn._xlws.FILTER(LSIEF[NOX DR],(LSIEF[Fuel]=D371)*(LSIEF[HP Bin]=I371)*(LSIEF[Model Year]=E371)),""))</f>
        <v>6.0099999999999997E-5</v>
      </c>
      <c r="AB371" s="159">
        <f t="shared" si="91"/>
        <v>6.0099999999999997E-5</v>
      </c>
      <c r="AC371" s="158" t="str" cm="1">
        <f t="array" ref="AC371">IF(D371="Electric","--",IF(D371="Diesel",_xlfn._xlws.FILTER(DFCF[Fuel_HC],(DFCF[MY]=E371)),""))</f>
        <v/>
      </c>
      <c r="AD371" s="158" cm="1">
        <f t="array" ref="AD371">IF(D371="Electric","--",IF(D371="Gasoline",_xlfn._xlws.FILTER(GFCF[Fuel_HC],(GFCF[MY]=E371)),""))</f>
        <v>0.85</v>
      </c>
      <c r="AE371" s="158">
        <f t="shared" si="92"/>
        <v>0.85</v>
      </c>
      <c r="AF371" s="157" t="str" cm="1">
        <f t="array" ref="AF371">IF(D371="Electric","--",IF(D371="Diesel",_xlfn._xlws.FILTER(DFCF[Fuel_NOX],(DFCF[MY]=E371)),""))</f>
        <v/>
      </c>
      <c r="AG371" s="157" cm="1">
        <f t="array" ref="AG371">IF(D371="Electric","--",IF(D371="Gasoline",_xlfn._xlws.FILTER(GFCF[Fuel_NOX],(GFCF[MY]=E371)),""))</f>
        <v>0.86699999999999999</v>
      </c>
      <c r="AH371" s="157">
        <f t="shared" si="93"/>
        <v>0.86699999999999999</v>
      </c>
      <c r="AI371" s="158">
        <f t="shared" si="94"/>
        <v>3.9431499999999993</v>
      </c>
      <c r="AJ371" s="158">
        <f t="shared" si="95"/>
        <v>10.630026900000001</v>
      </c>
      <c r="AK371" s="158">
        <f t="shared" si="96"/>
        <v>427.36773565674599</v>
      </c>
      <c r="AL371" s="158">
        <f t="shared" si="97"/>
        <v>1152.1069516055184</v>
      </c>
      <c r="AM371" s="158">
        <f t="shared" si="98"/>
        <v>0.21368386782837301</v>
      </c>
      <c r="AN371" s="158">
        <f t="shared" si="99"/>
        <v>0.57605347580275923</v>
      </c>
      <c r="AO371" s="158">
        <f t="shared" si="100"/>
        <v>0.19654642162853747</v>
      </c>
      <c r="AP371" s="157"/>
      <c r="AS371" s="44"/>
    </row>
    <row r="372" spans="1:45" s="47" customFormat="1" x14ac:dyDescent="0.35">
      <c r="A372" s="157">
        <v>371</v>
      </c>
      <c r="B372" s="157">
        <v>393597</v>
      </c>
      <c r="C372" s="157" t="s">
        <v>205</v>
      </c>
      <c r="D372" s="157" t="s">
        <v>16</v>
      </c>
      <c r="E372" s="157">
        <v>1992</v>
      </c>
      <c r="F372" s="157">
        <v>80</v>
      </c>
      <c r="G372" s="157">
        <v>1137.9951923076924</v>
      </c>
      <c r="H372" s="157"/>
      <c r="I372" s="157">
        <f t="shared" si="85"/>
        <v>100</v>
      </c>
      <c r="J372" s="157" t="str">
        <f>IF(D372="Electric","--",IF(D372="Diesel",VLOOKUP(C372,[2]ORDLF!A:B,2,FALSE),""))</f>
        <v/>
      </c>
      <c r="K372" s="157">
        <f>IF(D372="Electric","--",IF(D372="Gasoline",VLOOKUP(C372,LSILF!A:C,3,FALSE),""))</f>
        <v>0.54</v>
      </c>
      <c r="L372" s="158">
        <f t="shared" si="101"/>
        <v>0.54</v>
      </c>
      <c r="M372" s="157" t="str" cm="1">
        <f t="array" ref="M372">IF(D372="Electric","--",IF(D372="Diesel",_xlfn._xlws.FILTER(DIESCH[CH Cap],(DIESCH[HP Bin]=I372)),""))</f>
        <v/>
      </c>
      <c r="N372" s="157" cm="1">
        <f t="array" ref="N372">IF(D372="Electric","--",IF(D372="Gasoline",_xlfn._xlws.FILTER(LSICH[CH Cap],(LSICH[Fuel Type]=D372)*(LSICH[MY]=E372)),""))</f>
        <v>7000</v>
      </c>
      <c r="O372" s="157">
        <f t="shared" si="86"/>
        <v>7000</v>
      </c>
      <c r="P372" s="157">
        <f t="shared" si="87"/>
        <v>28449.879807692309</v>
      </c>
      <c r="Q372" s="157" t="str" cm="1">
        <f t="array" ref="Q372">IF(D372="Electric","--",IF(D372="Diesel",_xlfn._xlws.FILTER(ORDEF[HC-ZH (g/hp-hr)],(ORDEF[HP]=I372)*(ORDEF[Model_Year]=E372)),""))</f>
        <v/>
      </c>
      <c r="R372" s="157" cm="1">
        <f t="array" ref="R372">IF(D372="Electric","--",IF(D372="Gasoline",_xlfn._xlws.FILTER(LSIEF[HC-ZH (g/hp-hr)],(LSIEF[Fuel]=D372)*(LSIEF[HP Bin]=I372)*(LSIEF[Model Year]=E372)),""))</f>
        <v>2.63</v>
      </c>
      <c r="S372" s="158">
        <f t="shared" si="88"/>
        <v>2.63</v>
      </c>
      <c r="T372" s="159" t="str" cm="1">
        <f t="array" ref="T372">IF(D372="Electric","--",IF(D372="Diesel",_xlfn._xlws.FILTER(ORDEF[HCDR],(ORDEF[HP]=I372)*(ORDEF[Model_Year]=E372),),""))</f>
        <v/>
      </c>
      <c r="U372" s="159" cm="1">
        <f t="array" ref="U372">IF(D372="Electric","--",IF(D372="Gasoline",_xlfn._xlws.FILTER(LSIEF[HC DR],(LSIEF[Fuel]=D372)*(LSIEF[HP Bin]=I372)*(LSIEF[Model Year]=E372)),""))</f>
        <v>2.8699999999999998E-4</v>
      </c>
      <c r="V372" s="159">
        <f t="shared" si="89"/>
        <v>2.8699999999999998E-4</v>
      </c>
      <c r="W372" s="158" t="str" cm="1">
        <f t="array" ref="W372">IF(D372="Electric","--",IF(D372="Diesel",_xlfn._xlws.FILTER(ORDEF[NOXzh],(ORDEF[HP]=I372)*(ORDEF[Model_Year]=E372)),""))</f>
        <v/>
      </c>
      <c r="X372" s="158" cm="1">
        <f t="array" ref="X372">IF(D372="Electric","--",IF(D372="Gasoline",_xlfn._xlws.FILTER(LSIEF[NOX-ZH (g/hp-hr)],(LSIEF[Fuel]=D372)*(LSIEF[HP Bin]=I372)*(LSIEF[Model Year]=E372)),""))</f>
        <v>11.84</v>
      </c>
      <c r="Y372" s="158">
        <f t="shared" si="90"/>
        <v>11.84</v>
      </c>
      <c r="Z372" s="159" t="str" cm="1">
        <f t="array" ref="Z372">IF(D372="Electric","--",IF(D372="Diesel",_xlfn._xlws.FILTER(ORDEF[NOXdr],(ORDEF[HP]=I372)*(ORDEF[Model_Year]=E372)),""))</f>
        <v/>
      </c>
      <c r="AA372" s="159" cm="1">
        <f t="array" ref="AA372">IF(E372="Electric","--",IF(D372="Gasoline",_xlfn._xlws.FILTER(LSIEF[NOX DR],(LSIEF[Fuel]=D372)*(LSIEF[HP Bin]=I372)*(LSIEF[Model Year]=E372)),""))</f>
        <v>6.0099999999999997E-5</v>
      </c>
      <c r="AB372" s="159">
        <f t="shared" si="91"/>
        <v>6.0099999999999997E-5</v>
      </c>
      <c r="AC372" s="158" t="str" cm="1">
        <f t="array" ref="AC372">IF(D372="Electric","--",IF(D372="Diesel",_xlfn._xlws.FILTER(DFCF[Fuel_HC],(DFCF[MY]=E372)),""))</f>
        <v/>
      </c>
      <c r="AD372" s="158" cm="1">
        <f t="array" ref="AD372">IF(D372="Electric","--",IF(D372="Gasoline",_xlfn._xlws.FILTER(GFCF[Fuel_HC],(GFCF[MY]=E372)),""))</f>
        <v>0.85</v>
      </c>
      <c r="AE372" s="158">
        <f t="shared" si="92"/>
        <v>0.85</v>
      </c>
      <c r="AF372" s="157" t="str" cm="1">
        <f t="array" ref="AF372">IF(D372="Electric","--",IF(D372="Diesel",_xlfn._xlws.FILTER(DFCF[Fuel_NOX],(DFCF[MY]=E372)),""))</f>
        <v/>
      </c>
      <c r="AG372" s="157" cm="1">
        <f t="array" ref="AG372">IF(D372="Electric","--",IF(D372="Gasoline",_xlfn._xlws.FILTER(GFCF[Fuel_NOX],(GFCF[MY]=E372)),""))</f>
        <v>0.86699999999999999</v>
      </c>
      <c r="AH372" s="157">
        <f t="shared" si="93"/>
        <v>0.86699999999999999</v>
      </c>
      <c r="AI372" s="158">
        <f t="shared" si="94"/>
        <v>3.9431499999999993</v>
      </c>
      <c r="AJ372" s="158">
        <f t="shared" si="95"/>
        <v>10.630026900000001</v>
      </c>
      <c r="AK372" s="158">
        <f t="shared" si="96"/>
        <v>427.36773565674599</v>
      </c>
      <c r="AL372" s="158">
        <f t="shared" si="97"/>
        <v>1152.1069516055184</v>
      </c>
      <c r="AM372" s="158">
        <f t="shared" si="98"/>
        <v>0.21368386782837301</v>
      </c>
      <c r="AN372" s="158">
        <f t="shared" si="99"/>
        <v>0.57605347580275923</v>
      </c>
      <c r="AO372" s="158">
        <f t="shared" si="100"/>
        <v>0.19654642162853747</v>
      </c>
      <c r="AP372" s="157"/>
      <c r="AS372" s="44"/>
    </row>
    <row r="373" spans="1:45" s="47" customFormat="1" x14ac:dyDescent="0.35">
      <c r="A373" s="157">
        <v>372</v>
      </c>
      <c r="B373" s="157">
        <v>393598</v>
      </c>
      <c r="C373" s="157" t="s">
        <v>205</v>
      </c>
      <c r="D373" s="157" t="s">
        <v>16</v>
      </c>
      <c r="E373" s="157">
        <v>1992</v>
      </c>
      <c r="F373" s="157">
        <v>80</v>
      </c>
      <c r="G373" s="157">
        <v>1137.9951923076924</v>
      </c>
      <c r="H373" s="157"/>
      <c r="I373" s="157">
        <f t="shared" si="85"/>
        <v>100</v>
      </c>
      <c r="J373" s="157" t="str">
        <f>IF(D373="Electric","--",IF(D373="Diesel",VLOOKUP(C373,[2]ORDLF!A:B,2,FALSE),""))</f>
        <v/>
      </c>
      <c r="K373" s="157">
        <f>IF(D373="Electric","--",IF(D373="Gasoline",VLOOKUP(C373,LSILF!A:C,3,FALSE),""))</f>
        <v>0.54</v>
      </c>
      <c r="L373" s="158">
        <f t="shared" si="101"/>
        <v>0.54</v>
      </c>
      <c r="M373" s="157" t="str" cm="1">
        <f t="array" ref="M373">IF(D373="Electric","--",IF(D373="Diesel",_xlfn._xlws.FILTER(DIESCH[CH Cap],(DIESCH[HP Bin]=I373)),""))</f>
        <v/>
      </c>
      <c r="N373" s="157" cm="1">
        <f t="array" ref="N373">IF(D373="Electric","--",IF(D373="Gasoline",_xlfn._xlws.FILTER(LSICH[CH Cap],(LSICH[Fuel Type]=D373)*(LSICH[MY]=E373)),""))</f>
        <v>7000</v>
      </c>
      <c r="O373" s="157">
        <f t="shared" si="86"/>
        <v>7000</v>
      </c>
      <c r="P373" s="157">
        <f t="shared" si="87"/>
        <v>28449.879807692309</v>
      </c>
      <c r="Q373" s="157" t="str" cm="1">
        <f t="array" ref="Q373">IF(D373="Electric","--",IF(D373="Diesel",_xlfn._xlws.FILTER(ORDEF[HC-ZH (g/hp-hr)],(ORDEF[HP]=I373)*(ORDEF[Model_Year]=E373)),""))</f>
        <v/>
      </c>
      <c r="R373" s="157" cm="1">
        <f t="array" ref="R373">IF(D373="Electric","--",IF(D373="Gasoline",_xlfn._xlws.FILTER(LSIEF[HC-ZH (g/hp-hr)],(LSIEF[Fuel]=D373)*(LSIEF[HP Bin]=I373)*(LSIEF[Model Year]=E373)),""))</f>
        <v>2.63</v>
      </c>
      <c r="S373" s="158">
        <f t="shared" si="88"/>
        <v>2.63</v>
      </c>
      <c r="T373" s="159" t="str" cm="1">
        <f t="array" ref="T373">IF(D373="Electric","--",IF(D373="Diesel",_xlfn._xlws.FILTER(ORDEF[HCDR],(ORDEF[HP]=I373)*(ORDEF[Model_Year]=E373),),""))</f>
        <v/>
      </c>
      <c r="U373" s="159" cm="1">
        <f t="array" ref="U373">IF(D373="Electric","--",IF(D373="Gasoline",_xlfn._xlws.FILTER(LSIEF[HC DR],(LSIEF[Fuel]=D373)*(LSIEF[HP Bin]=I373)*(LSIEF[Model Year]=E373)),""))</f>
        <v>2.8699999999999998E-4</v>
      </c>
      <c r="V373" s="159">
        <f t="shared" si="89"/>
        <v>2.8699999999999998E-4</v>
      </c>
      <c r="W373" s="158" t="str" cm="1">
        <f t="array" ref="W373">IF(D373="Electric","--",IF(D373="Diesel",_xlfn._xlws.FILTER(ORDEF[NOXzh],(ORDEF[HP]=I373)*(ORDEF[Model_Year]=E373)),""))</f>
        <v/>
      </c>
      <c r="X373" s="158" cm="1">
        <f t="array" ref="X373">IF(D373="Electric","--",IF(D373="Gasoline",_xlfn._xlws.FILTER(LSIEF[NOX-ZH (g/hp-hr)],(LSIEF[Fuel]=D373)*(LSIEF[HP Bin]=I373)*(LSIEF[Model Year]=E373)),""))</f>
        <v>11.84</v>
      </c>
      <c r="Y373" s="158">
        <f t="shared" si="90"/>
        <v>11.84</v>
      </c>
      <c r="Z373" s="159" t="str" cm="1">
        <f t="array" ref="Z373">IF(D373="Electric","--",IF(D373="Diesel",_xlfn._xlws.FILTER(ORDEF[NOXdr],(ORDEF[HP]=I373)*(ORDEF[Model_Year]=E373)),""))</f>
        <v/>
      </c>
      <c r="AA373" s="159" cm="1">
        <f t="array" ref="AA373">IF(E373="Electric","--",IF(D373="Gasoline",_xlfn._xlws.FILTER(LSIEF[NOX DR],(LSIEF[Fuel]=D373)*(LSIEF[HP Bin]=I373)*(LSIEF[Model Year]=E373)),""))</f>
        <v>6.0099999999999997E-5</v>
      </c>
      <c r="AB373" s="159">
        <f t="shared" si="91"/>
        <v>6.0099999999999997E-5</v>
      </c>
      <c r="AC373" s="158" t="str" cm="1">
        <f t="array" ref="AC373">IF(D373="Electric","--",IF(D373="Diesel",_xlfn._xlws.FILTER(DFCF[Fuel_HC],(DFCF[MY]=E373)),""))</f>
        <v/>
      </c>
      <c r="AD373" s="158" cm="1">
        <f t="array" ref="AD373">IF(D373="Electric","--",IF(D373="Gasoline",_xlfn._xlws.FILTER(GFCF[Fuel_HC],(GFCF[MY]=E373)),""))</f>
        <v>0.85</v>
      </c>
      <c r="AE373" s="158">
        <f t="shared" si="92"/>
        <v>0.85</v>
      </c>
      <c r="AF373" s="157" t="str" cm="1">
        <f t="array" ref="AF373">IF(D373="Electric","--",IF(D373="Diesel",_xlfn._xlws.FILTER(DFCF[Fuel_NOX],(DFCF[MY]=E373)),""))</f>
        <v/>
      </c>
      <c r="AG373" s="157" cm="1">
        <f t="array" ref="AG373">IF(D373="Electric","--",IF(D373="Gasoline",_xlfn._xlws.FILTER(GFCF[Fuel_NOX],(GFCF[MY]=E373)),""))</f>
        <v>0.86699999999999999</v>
      </c>
      <c r="AH373" s="157">
        <f t="shared" si="93"/>
        <v>0.86699999999999999</v>
      </c>
      <c r="AI373" s="158">
        <f t="shared" si="94"/>
        <v>3.9431499999999993</v>
      </c>
      <c r="AJ373" s="158">
        <f t="shared" si="95"/>
        <v>10.630026900000001</v>
      </c>
      <c r="AK373" s="158">
        <f t="shared" si="96"/>
        <v>427.36773565674599</v>
      </c>
      <c r="AL373" s="158">
        <f t="shared" si="97"/>
        <v>1152.1069516055184</v>
      </c>
      <c r="AM373" s="158">
        <f t="shared" si="98"/>
        <v>0.21368386782837301</v>
      </c>
      <c r="AN373" s="158">
        <f t="shared" si="99"/>
        <v>0.57605347580275923</v>
      </c>
      <c r="AO373" s="158">
        <f t="shared" si="100"/>
        <v>0.19654642162853747</v>
      </c>
      <c r="AP373" s="157"/>
      <c r="AS373" s="44"/>
    </row>
    <row r="374" spans="1:45" s="47" customFormat="1" x14ac:dyDescent="0.35">
      <c r="A374" s="157">
        <v>373</v>
      </c>
      <c r="B374" s="157">
        <v>393599</v>
      </c>
      <c r="C374" s="157" t="s">
        <v>205</v>
      </c>
      <c r="D374" s="157" t="s">
        <v>16</v>
      </c>
      <c r="E374" s="157">
        <v>1992</v>
      </c>
      <c r="F374" s="157">
        <v>80</v>
      </c>
      <c r="G374" s="157">
        <v>1137.9951923076924</v>
      </c>
      <c r="H374" s="157"/>
      <c r="I374" s="157">
        <f t="shared" si="85"/>
        <v>100</v>
      </c>
      <c r="J374" s="157" t="str">
        <f>IF(D374="Electric","--",IF(D374="Diesel",VLOOKUP(C374,[2]ORDLF!A:B,2,FALSE),""))</f>
        <v/>
      </c>
      <c r="K374" s="157">
        <f>IF(D374="Electric","--",IF(D374="Gasoline",VLOOKUP(C374,LSILF!A:C,3,FALSE),""))</f>
        <v>0.54</v>
      </c>
      <c r="L374" s="158">
        <f t="shared" si="101"/>
        <v>0.54</v>
      </c>
      <c r="M374" s="157" t="str" cm="1">
        <f t="array" ref="M374">IF(D374="Electric","--",IF(D374="Diesel",_xlfn._xlws.FILTER(DIESCH[CH Cap],(DIESCH[HP Bin]=I374)),""))</f>
        <v/>
      </c>
      <c r="N374" s="157" cm="1">
        <f t="array" ref="N374">IF(D374="Electric","--",IF(D374="Gasoline",_xlfn._xlws.FILTER(LSICH[CH Cap],(LSICH[Fuel Type]=D374)*(LSICH[MY]=E374)),""))</f>
        <v>7000</v>
      </c>
      <c r="O374" s="157">
        <f t="shared" si="86"/>
        <v>7000</v>
      </c>
      <c r="P374" s="157">
        <f t="shared" si="87"/>
        <v>28449.879807692309</v>
      </c>
      <c r="Q374" s="157" t="str" cm="1">
        <f t="array" ref="Q374">IF(D374="Electric","--",IF(D374="Diesel",_xlfn._xlws.FILTER(ORDEF[HC-ZH (g/hp-hr)],(ORDEF[HP]=I374)*(ORDEF[Model_Year]=E374)),""))</f>
        <v/>
      </c>
      <c r="R374" s="157" cm="1">
        <f t="array" ref="R374">IF(D374="Electric","--",IF(D374="Gasoline",_xlfn._xlws.FILTER(LSIEF[HC-ZH (g/hp-hr)],(LSIEF[Fuel]=D374)*(LSIEF[HP Bin]=I374)*(LSIEF[Model Year]=E374)),""))</f>
        <v>2.63</v>
      </c>
      <c r="S374" s="158">
        <f t="shared" si="88"/>
        <v>2.63</v>
      </c>
      <c r="T374" s="159" t="str" cm="1">
        <f t="array" ref="T374">IF(D374="Electric","--",IF(D374="Diesel",_xlfn._xlws.FILTER(ORDEF[HCDR],(ORDEF[HP]=I374)*(ORDEF[Model_Year]=E374),),""))</f>
        <v/>
      </c>
      <c r="U374" s="159" cm="1">
        <f t="array" ref="U374">IF(D374="Electric","--",IF(D374="Gasoline",_xlfn._xlws.FILTER(LSIEF[HC DR],(LSIEF[Fuel]=D374)*(LSIEF[HP Bin]=I374)*(LSIEF[Model Year]=E374)),""))</f>
        <v>2.8699999999999998E-4</v>
      </c>
      <c r="V374" s="159">
        <f t="shared" si="89"/>
        <v>2.8699999999999998E-4</v>
      </c>
      <c r="W374" s="158" t="str" cm="1">
        <f t="array" ref="W374">IF(D374="Electric","--",IF(D374="Diesel",_xlfn._xlws.FILTER(ORDEF[NOXzh],(ORDEF[HP]=I374)*(ORDEF[Model_Year]=E374)),""))</f>
        <v/>
      </c>
      <c r="X374" s="158" cm="1">
        <f t="array" ref="X374">IF(D374="Electric","--",IF(D374="Gasoline",_xlfn._xlws.FILTER(LSIEF[NOX-ZH (g/hp-hr)],(LSIEF[Fuel]=D374)*(LSIEF[HP Bin]=I374)*(LSIEF[Model Year]=E374)),""))</f>
        <v>11.84</v>
      </c>
      <c r="Y374" s="158">
        <f t="shared" si="90"/>
        <v>11.84</v>
      </c>
      <c r="Z374" s="159" t="str" cm="1">
        <f t="array" ref="Z374">IF(D374="Electric","--",IF(D374="Diesel",_xlfn._xlws.FILTER(ORDEF[NOXdr],(ORDEF[HP]=I374)*(ORDEF[Model_Year]=E374)),""))</f>
        <v/>
      </c>
      <c r="AA374" s="159" cm="1">
        <f t="array" ref="AA374">IF(E374="Electric","--",IF(D374="Gasoline",_xlfn._xlws.FILTER(LSIEF[NOX DR],(LSIEF[Fuel]=D374)*(LSIEF[HP Bin]=I374)*(LSIEF[Model Year]=E374)),""))</f>
        <v>6.0099999999999997E-5</v>
      </c>
      <c r="AB374" s="159">
        <f t="shared" si="91"/>
        <v>6.0099999999999997E-5</v>
      </c>
      <c r="AC374" s="158" t="str" cm="1">
        <f t="array" ref="AC374">IF(D374="Electric","--",IF(D374="Diesel",_xlfn._xlws.FILTER(DFCF[Fuel_HC],(DFCF[MY]=E374)),""))</f>
        <v/>
      </c>
      <c r="AD374" s="158" cm="1">
        <f t="array" ref="AD374">IF(D374="Electric","--",IF(D374="Gasoline",_xlfn._xlws.FILTER(GFCF[Fuel_HC],(GFCF[MY]=E374)),""))</f>
        <v>0.85</v>
      </c>
      <c r="AE374" s="158">
        <f t="shared" si="92"/>
        <v>0.85</v>
      </c>
      <c r="AF374" s="157" t="str" cm="1">
        <f t="array" ref="AF374">IF(D374="Electric","--",IF(D374="Diesel",_xlfn._xlws.FILTER(DFCF[Fuel_NOX],(DFCF[MY]=E374)),""))</f>
        <v/>
      </c>
      <c r="AG374" s="157" cm="1">
        <f t="array" ref="AG374">IF(D374="Electric","--",IF(D374="Gasoline",_xlfn._xlws.FILTER(GFCF[Fuel_NOX],(GFCF[MY]=E374)),""))</f>
        <v>0.86699999999999999</v>
      </c>
      <c r="AH374" s="157">
        <f t="shared" si="93"/>
        <v>0.86699999999999999</v>
      </c>
      <c r="AI374" s="158">
        <f t="shared" si="94"/>
        <v>3.9431499999999993</v>
      </c>
      <c r="AJ374" s="158">
        <f t="shared" si="95"/>
        <v>10.630026900000001</v>
      </c>
      <c r="AK374" s="158">
        <f t="shared" si="96"/>
        <v>427.36773565674599</v>
      </c>
      <c r="AL374" s="158">
        <f t="shared" si="97"/>
        <v>1152.1069516055184</v>
      </c>
      <c r="AM374" s="158">
        <f t="shared" si="98"/>
        <v>0.21368386782837301</v>
      </c>
      <c r="AN374" s="158">
        <f t="shared" si="99"/>
        <v>0.57605347580275923</v>
      </c>
      <c r="AO374" s="158">
        <f t="shared" si="100"/>
        <v>0.19654642162853747</v>
      </c>
      <c r="AP374" s="157"/>
      <c r="AS374" s="44"/>
    </row>
    <row r="375" spans="1:45" s="47" customFormat="1" x14ac:dyDescent="0.35">
      <c r="A375" s="157">
        <v>374</v>
      </c>
      <c r="B375" s="157">
        <v>393600</v>
      </c>
      <c r="C375" s="157" t="s">
        <v>205</v>
      </c>
      <c r="D375" s="157" t="s">
        <v>16</v>
      </c>
      <c r="E375" s="157">
        <v>1992</v>
      </c>
      <c r="F375" s="157">
        <v>80</v>
      </c>
      <c r="G375" s="157">
        <v>1137.9951923076924</v>
      </c>
      <c r="H375" s="157"/>
      <c r="I375" s="157">
        <f t="shared" si="85"/>
        <v>100</v>
      </c>
      <c r="J375" s="157" t="str">
        <f>IF(D375="Electric","--",IF(D375="Diesel",VLOOKUP(C375,[2]ORDLF!A:B,2,FALSE),""))</f>
        <v/>
      </c>
      <c r="K375" s="157">
        <f>IF(D375="Electric","--",IF(D375="Gasoline",VLOOKUP(C375,LSILF!A:C,3,FALSE),""))</f>
        <v>0.54</v>
      </c>
      <c r="L375" s="158">
        <f t="shared" si="101"/>
        <v>0.54</v>
      </c>
      <c r="M375" s="157" t="str" cm="1">
        <f t="array" ref="M375">IF(D375="Electric","--",IF(D375="Diesel",_xlfn._xlws.FILTER(DIESCH[CH Cap],(DIESCH[HP Bin]=I375)),""))</f>
        <v/>
      </c>
      <c r="N375" s="157" cm="1">
        <f t="array" ref="N375">IF(D375="Electric","--",IF(D375="Gasoline",_xlfn._xlws.FILTER(LSICH[CH Cap],(LSICH[Fuel Type]=D375)*(LSICH[MY]=E375)),""))</f>
        <v>7000</v>
      </c>
      <c r="O375" s="157">
        <f t="shared" si="86"/>
        <v>7000</v>
      </c>
      <c r="P375" s="157">
        <f t="shared" si="87"/>
        <v>28449.879807692309</v>
      </c>
      <c r="Q375" s="157" t="str" cm="1">
        <f t="array" ref="Q375">IF(D375="Electric","--",IF(D375="Diesel",_xlfn._xlws.FILTER(ORDEF[HC-ZH (g/hp-hr)],(ORDEF[HP]=I375)*(ORDEF[Model_Year]=E375)),""))</f>
        <v/>
      </c>
      <c r="R375" s="157" cm="1">
        <f t="array" ref="R375">IF(D375="Electric","--",IF(D375="Gasoline",_xlfn._xlws.FILTER(LSIEF[HC-ZH (g/hp-hr)],(LSIEF[Fuel]=D375)*(LSIEF[HP Bin]=I375)*(LSIEF[Model Year]=E375)),""))</f>
        <v>2.63</v>
      </c>
      <c r="S375" s="158">
        <f t="shared" si="88"/>
        <v>2.63</v>
      </c>
      <c r="T375" s="159" t="str" cm="1">
        <f t="array" ref="T375">IF(D375="Electric","--",IF(D375="Diesel",_xlfn._xlws.FILTER(ORDEF[HCDR],(ORDEF[HP]=I375)*(ORDEF[Model_Year]=E375),),""))</f>
        <v/>
      </c>
      <c r="U375" s="159" cm="1">
        <f t="array" ref="U375">IF(D375="Electric","--",IF(D375="Gasoline",_xlfn._xlws.FILTER(LSIEF[HC DR],(LSIEF[Fuel]=D375)*(LSIEF[HP Bin]=I375)*(LSIEF[Model Year]=E375)),""))</f>
        <v>2.8699999999999998E-4</v>
      </c>
      <c r="V375" s="159">
        <f t="shared" si="89"/>
        <v>2.8699999999999998E-4</v>
      </c>
      <c r="W375" s="158" t="str" cm="1">
        <f t="array" ref="W375">IF(D375="Electric","--",IF(D375="Diesel",_xlfn._xlws.FILTER(ORDEF[NOXzh],(ORDEF[HP]=I375)*(ORDEF[Model_Year]=E375)),""))</f>
        <v/>
      </c>
      <c r="X375" s="158" cm="1">
        <f t="array" ref="X375">IF(D375="Electric","--",IF(D375="Gasoline",_xlfn._xlws.FILTER(LSIEF[NOX-ZH (g/hp-hr)],(LSIEF[Fuel]=D375)*(LSIEF[HP Bin]=I375)*(LSIEF[Model Year]=E375)),""))</f>
        <v>11.84</v>
      </c>
      <c r="Y375" s="158">
        <f t="shared" si="90"/>
        <v>11.84</v>
      </c>
      <c r="Z375" s="159" t="str" cm="1">
        <f t="array" ref="Z375">IF(D375="Electric","--",IF(D375="Diesel",_xlfn._xlws.FILTER(ORDEF[NOXdr],(ORDEF[HP]=I375)*(ORDEF[Model_Year]=E375)),""))</f>
        <v/>
      </c>
      <c r="AA375" s="159" cm="1">
        <f t="array" ref="AA375">IF(E375="Electric","--",IF(D375="Gasoline",_xlfn._xlws.FILTER(LSIEF[NOX DR],(LSIEF[Fuel]=D375)*(LSIEF[HP Bin]=I375)*(LSIEF[Model Year]=E375)),""))</f>
        <v>6.0099999999999997E-5</v>
      </c>
      <c r="AB375" s="159">
        <f t="shared" si="91"/>
        <v>6.0099999999999997E-5</v>
      </c>
      <c r="AC375" s="158" t="str" cm="1">
        <f t="array" ref="AC375">IF(D375="Electric","--",IF(D375="Diesel",_xlfn._xlws.FILTER(DFCF[Fuel_HC],(DFCF[MY]=E375)),""))</f>
        <v/>
      </c>
      <c r="AD375" s="158" cm="1">
        <f t="array" ref="AD375">IF(D375="Electric","--",IF(D375="Gasoline",_xlfn._xlws.FILTER(GFCF[Fuel_HC],(GFCF[MY]=E375)),""))</f>
        <v>0.85</v>
      </c>
      <c r="AE375" s="158">
        <f t="shared" si="92"/>
        <v>0.85</v>
      </c>
      <c r="AF375" s="157" t="str" cm="1">
        <f t="array" ref="AF375">IF(D375="Electric","--",IF(D375="Diesel",_xlfn._xlws.FILTER(DFCF[Fuel_NOX],(DFCF[MY]=E375)),""))</f>
        <v/>
      </c>
      <c r="AG375" s="157" cm="1">
        <f t="array" ref="AG375">IF(D375="Electric","--",IF(D375="Gasoline",_xlfn._xlws.FILTER(GFCF[Fuel_NOX],(GFCF[MY]=E375)),""))</f>
        <v>0.86699999999999999</v>
      </c>
      <c r="AH375" s="157">
        <f t="shared" si="93"/>
        <v>0.86699999999999999</v>
      </c>
      <c r="AI375" s="158">
        <f t="shared" si="94"/>
        <v>3.9431499999999993</v>
      </c>
      <c r="AJ375" s="158">
        <f t="shared" si="95"/>
        <v>10.630026900000001</v>
      </c>
      <c r="AK375" s="158">
        <f t="shared" si="96"/>
        <v>427.36773565674599</v>
      </c>
      <c r="AL375" s="158">
        <f t="shared" si="97"/>
        <v>1152.1069516055184</v>
      </c>
      <c r="AM375" s="158">
        <f t="shared" si="98"/>
        <v>0.21368386782837301</v>
      </c>
      <c r="AN375" s="158">
        <f t="shared" si="99"/>
        <v>0.57605347580275923</v>
      </c>
      <c r="AO375" s="158">
        <f t="shared" si="100"/>
        <v>0.19654642162853747</v>
      </c>
      <c r="AP375" s="157"/>
      <c r="AS375" s="44"/>
    </row>
    <row r="376" spans="1:45" s="47" customFormat="1" x14ac:dyDescent="0.35">
      <c r="A376" s="157">
        <v>375</v>
      </c>
      <c r="B376" s="157">
        <v>393601</v>
      </c>
      <c r="C376" s="157" t="s">
        <v>205</v>
      </c>
      <c r="D376" s="157" t="s">
        <v>16</v>
      </c>
      <c r="E376" s="157">
        <v>1992</v>
      </c>
      <c r="F376" s="157">
        <v>80</v>
      </c>
      <c r="G376" s="157">
        <v>1137.9951923076924</v>
      </c>
      <c r="H376" s="157"/>
      <c r="I376" s="157">
        <f t="shared" si="85"/>
        <v>100</v>
      </c>
      <c r="J376" s="157" t="str">
        <f>IF(D376="Electric","--",IF(D376="Diesel",VLOOKUP(C376,[2]ORDLF!A:B,2,FALSE),""))</f>
        <v/>
      </c>
      <c r="K376" s="157">
        <f>IF(D376="Electric","--",IF(D376="Gasoline",VLOOKUP(C376,LSILF!A:C,3,FALSE),""))</f>
        <v>0.54</v>
      </c>
      <c r="L376" s="158">
        <f t="shared" si="101"/>
        <v>0.54</v>
      </c>
      <c r="M376" s="157" t="str" cm="1">
        <f t="array" ref="M376">IF(D376="Electric","--",IF(D376="Diesel",_xlfn._xlws.FILTER(DIESCH[CH Cap],(DIESCH[HP Bin]=I376)),""))</f>
        <v/>
      </c>
      <c r="N376" s="157" cm="1">
        <f t="array" ref="N376">IF(D376="Electric","--",IF(D376="Gasoline",_xlfn._xlws.FILTER(LSICH[CH Cap],(LSICH[Fuel Type]=D376)*(LSICH[MY]=E376)),""))</f>
        <v>7000</v>
      </c>
      <c r="O376" s="157">
        <f t="shared" si="86"/>
        <v>7000</v>
      </c>
      <c r="P376" s="157">
        <f t="shared" si="87"/>
        <v>28449.879807692309</v>
      </c>
      <c r="Q376" s="157" t="str" cm="1">
        <f t="array" ref="Q376">IF(D376="Electric","--",IF(D376="Diesel",_xlfn._xlws.FILTER(ORDEF[HC-ZH (g/hp-hr)],(ORDEF[HP]=I376)*(ORDEF[Model_Year]=E376)),""))</f>
        <v/>
      </c>
      <c r="R376" s="157" cm="1">
        <f t="array" ref="R376">IF(D376="Electric","--",IF(D376="Gasoline",_xlfn._xlws.FILTER(LSIEF[HC-ZH (g/hp-hr)],(LSIEF[Fuel]=D376)*(LSIEF[HP Bin]=I376)*(LSIEF[Model Year]=E376)),""))</f>
        <v>2.63</v>
      </c>
      <c r="S376" s="158">
        <f t="shared" si="88"/>
        <v>2.63</v>
      </c>
      <c r="T376" s="159" t="str" cm="1">
        <f t="array" ref="T376">IF(D376="Electric","--",IF(D376="Diesel",_xlfn._xlws.FILTER(ORDEF[HCDR],(ORDEF[HP]=I376)*(ORDEF[Model_Year]=E376),),""))</f>
        <v/>
      </c>
      <c r="U376" s="159" cm="1">
        <f t="array" ref="U376">IF(D376="Electric","--",IF(D376="Gasoline",_xlfn._xlws.FILTER(LSIEF[HC DR],(LSIEF[Fuel]=D376)*(LSIEF[HP Bin]=I376)*(LSIEF[Model Year]=E376)),""))</f>
        <v>2.8699999999999998E-4</v>
      </c>
      <c r="V376" s="159">
        <f t="shared" si="89"/>
        <v>2.8699999999999998E-4</v>
      </c>
      <c r="W376" s="158" t="str" cm="1">
        <f t="array" ref="W376">IF(D376="Electric","--",IF(D376="Diesel",_xlfn._xlws.FILTER(ORDEF[NOXzh],(ORDEF[HP]=I376)*(ORDEF[Model_Year]=E376)),""))</f>
        <v/>
      </c>
      <c r="X376" s="158" cm="1">
        <f t="array" ref="X376">IF(D376="Electric","--",IF(D376="Gasoline",_xlfn._xlws.FILTER(LSIEF[NOX-ZH (g/hp-hr)],(LSIEF[Fuel]=D376)*(LSIEF[HP Bin]=I376)*(LSIEF[Model Year]=E376)),""))</f>
        <v>11.84</v>
      </c>
      <c r="Y376" s="158">
        <f t="shared" si="90"/>
        <v>11.84</v>
      </c>
      <c r="Z376" s="159" t="str" cm="1">
        <f t="array" ref="Z376">IF(D376="Electric","--",IF(D376="Diesel",_xlfn._xlws.FILTER(ORDEF[NOXdr],(ORDEF[HP]=I376)*(ORDEF[Model_Year]=E376)),""))</f>
        <v/>
      </c>
      <c r="AA376" s="159" cm="1">
        <f t="array" ref="AA376">IF(E376="Electric","--",IF(D376="Gasoline",_xlfn._xlws.FILTER(LSIEF[NOX DR],(LSIEF[Fuel]=D376)*(LSIEF[HP Bin]=I376)*(LSIEF[Model Year]=E376)),""))</f>
        <v>6.0099999999999997E-5</v>
      </c>
      <c r="AB376" s="159">
        <f t="shared" si="91"/>
        <v>6.0099999999999997E-5</v>
      </c>
      <c r="AC376" s="158" t="str" cm="1">
        <f t="array" ref="AC376">IF(D376="Electric","--",IF(D376="Diesel",_xlfn._xlws.FILTER(DFCF[Fuel_HC],(DFCF[MY]=E376)),""))</f>
        <v/>
      </c>
      <c r="AD376" s="158" cm="1">
        <f t="array" ref="AD376">IF(D376="Electric","--",IF(D376="Gasoline",_xlfn._xlws.FILTER(GFCF[Fuel_HC],(GFCF[MY]=E376)),""))</f>
        <v>0.85</v>
      </c>
      <c r="AE376" s="158">
        <f t="shared" si="92"/>
        <v>0.85</v>
      </c>
      <c r="AF376" s="157" t="str" cm="1">
        <f t="array" ref="AF376">IF(D376="Electric","--",IF(D376="Diesel",_xlfn._xlws.FILTER(DFCF[Fuel_NOX],(DFCF[MY]=E376)),""))</f>
        <v/>
      </c>
      <c r="AG376" s="157" cm="1">
        <f t="array" ref="AG376">IF(D376="Electric","--",IF(D376="Gasoline",_xlfn._xlws.FILTER(GFCF[Fuel_NOX],(GFCF[MY]=E376)),""))</f>
        <v>0.86699999999999999</v>
      </c>
      <c r="AH376" s="157">
        <f t="shared" si="93"/>
        <v>0.86699999999999999</v>
      </c>
      <c r="AI376" s="158">
        <f t="shared" si="94"/>
        <v>3.9431499999999993</v>
      </c>
      <c r="AJ376" s="158">
        <f t="shared" si="95"/>
        <v>10.630026900000001</v>
      </c>
      <c r="AK376" s="158">
        <f t="shared" si="96"/>
        <v>427.36773565674599</v>
      </c>
      <c r="AL376" s="158">
        <f t="shared" si="97"/>
        <v>1152.1069516055184</v>
      </c>
      <c r="AM376" s="158">
        <f t="shared" si="98"/>
        <v>0.21368386782837301</v>
      </c>
      <c r="AN376" s="158">
        <f t="shared" si="99"/>
        <v>0.57605347580275923</v>
      </c>
      <c r="AO376" s="158">
        <f t="shared" si="100"/>
        <v>0.19654642162853747</v>
      </c>
      <c r="AP376" s="157"/>
      <c r="AS376" s="44"/>
    </row>
    <row r="377" spans="1:45" s="47" customFormat="1" x14ac:dyDescent="0.35">
      <c r="A377" s="157">
        <v>376</v>
      </c>
      <c r="B377" s="157">
        <v>393602</v>
      </c>
      <c r="C377" s="157" t="s">
        <v>205</v>
      </c>
      <c r="D377" s="157" t="s">
        <v>16</v>
      </c>
      <c r="E377" s="157">
        <v>1992</v>
      </c>
      <c r="F377" s="157">
        <v>80</v>
      </c>
      <c r="G377" s="157">
        <v>1137.9951923076924</v>
      </c>
      <c r="H377" s="157"/>
      <c r="I377" s="157">
        <f t="shared" si="85"/>
        <v>100</v>
      </c>
      <c r="J377" s="157" t="str">
        <f>IF(D377="Electric","--",IF(D377="Diesel",VLOOKUP(C377,[2]ORDLF!A:B,2,FALSE),""))</f>
        <v/>
      </c>
      <c r="K377" s="157">
        <f>IF(D377="Electric","--",IF(D377="Gasoline",VLOOKUP(C377,LSILF!A:C,3,FALSE),""))</f>
        <v>0.54</v>
      </c>
      <c r="L377" s="158">
        <f t="shared" si="101"/>
        <v>0.54</v>
      </c>
      <c r="M377" s="157" t="str" cm="1">
        <f t="array" ref="M377">IF(D377="Electric","--",IF(D377="Diesel",_xlfn._xlws.FILTER(DIESCH[CH Cap],(DIESCH[HP Bin]=I377)),""))</f>
        <v/>
      </c>
      <c r="N377" s="157" cm="1">
        <f t="array" ref="N377">IF(D377="Electric","--",IF(D377="Gasoline",_xlfn._xlws.FILTER(LSICH[CH Cap],(LSICH[Fuel Type]=D377)*(LSICH[MY]=E377)),""))</f>
        <v>7000</v>
      </c>
      <c r="O377" s="157">
        <f t="shared" si="86"/>
        <v>7000</v>
      </c>
      <c r="P377" s="157">
        <f t="shared" si="87"/>
        <v>28449.879807692309</v>
      </c>
      <c r="Q377" s="157" t="str" cm="1">
        <f t="array" ref="Q377">IF(D377="Electric","--",IF(D377="Diesel",_xlfn._xlws.FILTER(ORDEF[HC-ZH (g/hp-hr)],(ORDEF[HP]=I377)*(ORDEF[Model_Year]=E377)),""))</f>
        <v/>
      </c>
      <c r="R377" s="157" cm="1">
        <f t="array" ref="R377">IF(D377="Electric","--",IF(D377="Gasoline",_xlfn._xlws.FILTER(LSIEF[HC-ZH (g/hp-hr)],(LSIEF[Fuel]=D377)*(LSIEF[HP Bin]=I377)*(LSIEF[Model Year]=E377)),""))</f>
        <v>2.63</v>
      </c>
      <c r="S377" s="158">
        <f t="shared" si="88"/>
        <v>2.63</v>
      </c>
      <c r="T377" s="159" t="str" cm="1">
        <f t="array" ref="T377">IF(D377="Electric","--",IF(D377="Diesel",_xlfn._xlws.FILTER(ORDEF[HCDR],(ORDEF[HP]=I377)*(ORDEF[Model_Year]=E377),),""))</f>
        <v/>
      </c>
      <c r="U377" s="159" cm="1">
        <f t="array" ref="U377">IF(D377="Electric","--",IF(D377="Gasoline",_xlfn._xlws.FILTER(LSIEF[HC DR],(LSIEF[Fuel]=D377)*(LSIEF[HP Bin]=I377)*(LSIEF[Model Year]=E377)),""))</f>
        <v>2.8699999999999998E-4</v>
      </c>
      <c r="V377" s="159">
        <f t="shared" si="89"/>
        <v>2.8699999999999998E-4</v>
      </c>
      <c r="W377" s="158" t="str" cm="1">
        <f t="array" ref="W377">IF(D377="Electric","--",IF(D377="Diesel",_xlfn._xlws.FILTER(ORDEF[NOXzh],(ORDEF[HP]=I377)*(ORDEF[Model_Year]=E377)),""))</f>
        <v/>
      </c>
      <c r="X377" s="158" cm="1">
        <f t="array" ref="X377">IF(D377="Electric","--",IF(D377="Gasoline",_xlfn._xlws.FILTER(LSIEF[NOX-ZH (g/hp-hr)],(LSIEF[Fuel]=D377)*(LSIEF[HP Bin]=I377)*(LSIEF[Model Year]=E377)),""))</f>
        <v>11.84</v>
      </c>
      <c r="Y377" s="158">
        <f t="shared" si="90"/>
        <v>11.84</v>
      </c>
      <c r="Z377" s="159" t="str" cm="1">
        <f t="array" ref="Z377">IF(D377="Electric","--",IF(D377="Diesel",_xlfn._xlws.FILTER(ORDEF[NOXdr],(ORDEF[HP]=I377)*(ORDEF[Model_Year]=E377)),""))</f>
        <v/>
      </c>
      <c r="AA377" s="159" cm="1">
        <f t="array" ref="AA377">IF(E377="Electric","--",IF(D377="Gasoline",_xlfn._xlws.FILTER(LSIEF[NOX DR],(LSIEF[Fuel]=D377)*(LSIEF[HP Bin]=I377)*(LSIEF[Model Year]=E377)),""))</f>
        <v>6.0099999999999997E-5</v>
      </c>
      <c r="AB377" s="159">
        <f t="shared" si="91"/>
        <v>6.0099999999999997E-5</v>
      </c>
      <c r="AC377" s="158" t="str" cm="1">
        <f t="array" ref="AC377">IF(D377="Electric","--",IF(D377="Diesel",_xlfn._xlws.FILTER(DFCF[Fuel_HC],(DFCF[MY]=E377)),""))</f>
        <v/>
      </c>
      <c r="AD377" s="158" cm="1">
        <f t="array" ref="AD377">IF(D377="Electric","--",IF(D377="Gasoline",_xlfn._xlws.FILTER(GFCF[Fuel_HC],(GFCF[MY]=E377)),""))</f>
        <v>0.85</v>
      </c>
      <c r="AE377" s="158">
        <f t="shared" si="92"/>
        <v>0.85</v>
      </c>
      <c r="AF377" s="157" t="str" cm="1">
        <f t="array" ref="AF377">IF(D377="Electric","--",IF(D377="Diesel",_xlfn._xlws.FILTER(DFCF[Fuel_NOX],(DFCF[MY]=E377)),""))</f>
        <v/>
      </c>
      <c r="AG377" s="157" cm="1">
        <f t="array" ref="AG377">IF(D377="Electric","--",IF(D377="Gasoline",_xlfn._xlws.FILTER(GFCF[Fuel_NOX],(GFCF[MY]=E377)),""))</f>
        <v>0.86699999999999999</v>
      </c>
      <c r="AH377" s="157">
        <f t="shared" si="93"/>
        <v>0.86699999999999999</v>
      </c>
      <c r="AI377" s="158">
        <f t="shared" si="94"/>
        <v>3.9431499999999993</v>
      </c>
      <c r="AJ377" s="158">
        <f t="shared" si="95"/>
        <v>10.630026900000001</v>
      </c>
      <c r="AK377" s="158">
        <f t="shared" si="96"/>
        <v>427.36773565674599</v>
      </c>
      <c r="AL377" s="158">
        <f t="shared" si="97"/>
        <v>1152.1069516055184</v>
      </c>
      <c r="AM377" s="158">
        <f t="shared" si="98"/>
        <v>0.21368386782837301</v>
      </c>
      <c r="AN377" s="158">
        <f t="shared" si="99"/>
        <v>0.57605347580275923</v>
      </c>
      <c r="AO377" s="158">
        <f t="shared" si="100"/>
        <v>0.19654642162853747</v>
      </c>
      <c r="AP377" s="157"/>
      <c r="AS377" s="44"/>
    </row>
    <row r="378" spans="1:45" s="47" customFormat="1" x14ac:dyDescent="0.35">
      <c r="A378" s="157">
        <v>377</v>
      </c>
      <c r="B378" s="157">
        <v>393603</v>
      </c>
      <c r="C378" s="157" t="s">
        <v>205</v>
      </c>
      <c r="D378" s="157" t="s">
        <v>16</v>
      </c>
      <c r="E378" s="157">
        <v>1992</v>
      </c>
      <c r="F378" s="157">
        <v>80</v>
      </c>
      <c r="G378" s="157">
        <v>1137.9951923076924</v>
      </c>
      <c r="H378" s="157"/>
      <c r="I378" s="157">
        <f t="shared" si="85"/>
        <v>100</v>
      </c>
      <c r="J378" s="157" t="str">
        <f>IF(D378="Electric","--",IF(D378="Diesel",VLOOKUP(C378,[2]ORDLF!A:B,2,FALSE),""))</f>
        <v/>
      </c>
      <c r="K378" s="157">
        <f>IF(D378="Electric","--",IF(D378="Gasoline",VLOOKUP(C378,LSILF!A:C,3,FALSE),""))</f>
        <v>0.54</v>
      </c>
      <c r="L378" s="158">
        <f t="shared" si="101"/>
        <v>0.54</v>
      </c>
      <c r="M378" s="157" t="str" cm="1">
        <f t="array" ref="M378">IF(D378="Electric","--",IF(D378="Diesel",_xlfn._xlws.FILTER(DIESCH[CH Cap],(DIESCH[HP Bin]=I378)),""))</f>
        <v/>
      </c>
      <c r="N378" s="157" cm="1">
        <f t="array" ref="N378">IF(D378="Electric","--",IF(D378="Gasoline",_xlfn._xlws.FILTER(LSICH[CH Cap],(LSICH[Fuel Type]=D378)*(LSICH[MY]=E378)),""))</f>
        <v>7000</v>
      </c>
      <c r="O378" s="157">
        <f t="shared" si="86"/>
        <v>7000</v>
      </c>
      <c r="P378" s="157">
        <f t="shared" si="87"/>
        <v>28449.879807692309</v>
      </c>
      <c r="Q378" s="157" t="str" cm="1">
        <f t="array" ref="Q378">IF(D378="Electric","--",IF(D378="Diesel",_xlfn._xlws.FILTER(ORDEF[HC-ZH (g/hp-hr)],(ORDEF[HP]=I378)*(ORDEF[Model_Year]=E378)),""))</f>
        <v/>
      </c>
      <c r="R378" s="157" cm="1">
        <f t="array" ref="R378">IF(D378="Electric","--",IF(D378="Gasoline",_xlfn._xlws.FILTER(LSIEF[HC-ZH (g/hp-hr)],(LSIEF[Fuel]=D378)*(LSIEF[HP Bin]=I378)*(LSIEF[Model Year]=E378)),""))</f>
        <v>2.63</v>
      </c>
      <c r="S378" s="158">
        <f t="shared" si="88"/>
        <v>2.63</v>
      </c>
      <c r="T378" s="159" t="str" cm="1">
        <f t="array" ref="T378">IF(D378="Electric","--",IF(D378="Diesel",_xlfn._xlws.FILTER(ORDEF[HCDR],(ORDEF[HP]=I378)*(ORDEF[Model_Year]=E378),),""))</f>
        <v/>
      </c>
      <c r="U378" s="159" cm="1">
        <f t="array" ref="U378">IF(D378="Electric","--",IF(D378="Gasoline",_xlfn._xlws.FILTER(LSIEF[HC DR],(LSIEF[Fuel]=D378)*(LSIEF[HP Bin]=I378)*(LSIEF[Model Year]=E378)),""))</f>
        <v>2.8699999999999998E-4</v>
      </c>
      <c r="V378" s="159">
        <f t="shared" si="89"/>
        <v>2.8699999999999998E-4</v>
      </c>
      <c r="W378" s="158" t="str" cm="1">
        <f t="array" ref="W378">IF(D378="Electric","--",IF(D378="Diesel",_xlfn._xlws.FILTER(ORDEF[NOXzh],(ORDEF[HP]=I378)*(ORDEF[Model_Year]=E378)),""))</f>
        <v/>
      </c>
      <c r="X378" s="158" cm="1">
        <f t="array" ref="X378">IF(D378="Electric","--",IF(D378="Gasoline",_xlfn._xlws.FILTER(LSIEF[NOX-ZH (g/hp-hr)],(LSIEF[Fuel]=D378)*(LSIEF[HP Bin]=I378)*(LSIEF[Model Year]=E378)),""))</f>
        <v>11.84</v>
      </c>
      <c r="Y378" s="158">
        <f t="shared" si="90"/>
        <v>11.84</v>
      </c>
      <c r="Z378" s="159" t="str" cm="1">
        <f t="array" ref="Z378">IF(D378="Electric","--",IF(D378="Diesel",_xlfn._xlws.FILTER(ORDEF[NOXdr],(ORDEF[HP]=I378)*(ORDEF[Model_Year]=E378)),""))</f>
        <v/>
      </c>
      <c r="AA378" s="159" cm="1">
        <f t="array" ref="AA378">IF(E378="Electric","--",IF(D378="Gasoline",_xlfn._xlws.FILTER(LSIEF[NOX DR],(LSIEF[Fuel]=D378)*(LSIEF[HP Bin]=I378)*(LSIEF[Model Year]=E378)),""))</f>
        <v>6.0099999999999997E-5</v>
      </c>
      <c r="AB378" s="159">
        <f t="shared" si="91"/>
        <v>6.0099999999999997E-5</v>
      </c>
      <c r="AC378" s="158" t="str" cm="1">
        <f t="array" ref="AC378">IF(D378="Electric","--",IF(D378="Diesel",_xlfn._xlws.FILTER(DFCF[Fuel_HC],(DFCF[MY]=E378)),""))</f>
        <v/>
      </c>
      <c r="AD378" s="158" cm="1">
        <f t="array" ref="AD378">IF(D378="Electric","--",IF(D378="Gasoline",_xlfn._xlws.FILTER(GFCF[Fuel_HC],(GFCF[MY]=E378)),""))</f>
        <v>0.85</v>
      </c>
      <c r="AE378" s="158">
        <f t="shared" si="92"/>
        <v>0.85</v>
      </c>
      <c r="AF378" s="157" t="str" cm="1">
        <f t="array" ref="AF378">IF(D378="Electric","--",IF(D378="Diesel",_xlfn._xlws.FILTER(DFCF[Fuel_NOX],(DFCF[MY]=E378)),""))</f>
        <v/>
      </c>
      <c r="AG378" s="157" cm="1">
        <f t="array" ref="AG378">IF(D378="Electric","--",IF(D378="Gasoline",_xlfn._xlws.FILTER(GFCF[Fuel_NOX],(GFCF[MY]=E378)),""))</f>
        <v>0.86699999999999999</v>
      </c>
      <c r="AH378" s="157">
        <f t="shared" si="93"/>
        <v>0.86699999999999999</v>
      </c>
      <c r="AI378" s="158">
        <f t="shared" si="94"/>
        <v>3.9431499999999993</v>
      </c>
      <c r="AJ378" s="158">
        <f t="shared" si="95"/>
        <v>10.630026900000001</v>
      </c>
      <c r="AK378" s="158">
        <f t="shared" si="96"/>
        <v>427.36773565674599</v>
      </c>
      <c r="AL378" s="158">
        <f t="shared" si="97"/>
        <v>1152.1069516055184</v>
      </c>
      <c r="AM378" s="158">
        <f t="shared" si="98"/>
        <v>0.21368386782837301</v>
      </c>
      <c r="AN378" s="158">
        <f t="shared" si="99"/>
        <v>0.57605347580275923</v>
      </c>
      <c r="AO378" s="158">
        <f t="shared" si="100"/>
        <v>0.19654642162853747</v>
      </c>
      <c r="AP378" s="157"/>
      <c r="AS378" s="44"/>
    </row>
    <row r="379" spans="1:45" s="47" customFormat="1" x14ac:dyDescent="0.35">
      <c r="A379" s="157">
        <v>378</v>
      </c>
      <c r="B379" s="157">
        <v>393604</v>
      </c>
      <c r="C379" s="157" t="s">
        <v>205</v>
      </c>
      <c r="D379" s="157" t="s">
        <v>16</v>
      </c>
      <c r="E379" s="157">
        <v>1992</v>
      </c>
      <c r="F379" s="157">
        <v>80</v>
      </c>
      <c r="G379" s="157">
        <v>1137.9951923076924</v>
      </c>
      <c r="H379" s="157"/>
      <c r="I379" s="157">
        <f t="shared" si="85"/>
        <v>100</v>
      </c>
      <c r="J379" s="157" t="str">
        <f>IF(D379="Electric","--",IF(D379="Diesel",VLOOKUP(C379,[2]ORDLF!A:B,2,FALSE),""))</f>
        <v/>
      </c>
      <c r="K379" s="157">
        <f>IF(D379="Electric","--",IF(D379="Gasoline",VLOOKUP(C379,LSILF!A:C,3,FALSE),""))</f>
        <v>0.54</v>
      </c>
      <c r="L379" s="158">
        <f t="shared" si="101"/>
        <v>0.54</v>
      </c>
      <c r="M379" s="157" t="str" cm="1">
        <f t="array" ref="M379">IF(D379="Electric","--",IF(D379="Diesel",_xlfn._xlws.FILTER(DIESCH[CH Cap],(DIESCH[HP Bin]=I379)),""))</f>
        <v/>
      </c>
      <c r="N379" s="157" cm="1">
        <f t="array" ref="N379">IF(D379="Electric","--",IF(D379="Gasoline",_xlfn._xlws.FILTER(LSICH[CH Cap],(LSICH[Fuel Type]=D379)*(LSICH[MY]=E379)),""))</f>
        <v>7000</v>
      </c>
      <c r="O379" s="157">
        <f t="shared" si="86"/>
        <v>7000</v>
      </c>
      <c r="P379" s="157">
        <f t="shared" si="87"/>
        <v>28449.879807692309</v>
      </c>
      <c r="Q379" s="157" t="str" cm="1">
        <f t="array" ref="Q379">IF(D379="Electric","--",IF(D379="Diesel",_xlfn._xlws.FILTER(ORDEF[HC-ZH (g/hp-hr)],(ORDEF[HP]=I379)*(ORDEF[Model_Year]=E379)),""))</f>
        <v/>
      </c>
      <c r="R379" s="157" cm="1">
        <f t="array" ref="R379">IF(D379="Electric","--",IF(D379="Gasoline",_xlfn._xlws.FILTER(LSIEF[HC-ZH (g/hp-hr)],(LSIEF[Fuel]=D379)*(LSIEF[HP Bin]=I379)*(LSIEF[Model Year]=E379)),""))</f>
        <v>2.63</v>
      </c>
      <c r="S379" s="158">
        <f t="shared" si="88"/>
        <v>2.63</v>
      </c>
      <c r="T379" s="159" t="str" cm="1">
        <f t="array" ref="T379">IF(D379="Electric","--",IF(D379="Diesel",_xlfn._xlws.FILTER(ORDEF[HCDR],(ORDEF[HP]=I379)*(ORDEF[Model_Year]=E379),),""))</f>
        <v/>
      </c>
      <c r="U379" s="159" cm="1">
        <f t="array" ref="U379">IF(D379="Electric","--",IF(D379="Gasoline",_xlfn._xlws.FILTER(LSIEF[HC DR],(LSIEF[Fuel]=D379)*(LSIEF[HP Bin]=I379)*(LSIEF[Model Year]=E379)),""))</f>
        <v>2.8699999999999998E-4</v>
      </c>
      <c r="V379" s="159">
        <f t="shared" si="89"/>
        <v>2.8699999999999998E-4</v>
      </c>
      <c r="W379" s="158" t="str" cm="1">
        <f t="array" ref="W379">IF(D379="Electric","--",IF(D379="Diesel",_xlfn._xlws.FILTER(ORDEF[NOXzh],(ORDEF[HP]=I379)*(ORDEF[Model_Year]=E379)),""))</f>
        <v/>
      </c>
      <c r="X379" s="158" cm="1">
        <f t="array" ref="X379">IF(D379="Electric","--",IF(D379="Gasoline",_xlfn._xlws.FILTER(LSIEF[NOX-ZH (g/hp-hr)],(LSIEF[Fuel]=D379)*(LSIEF[HP Bin]=I379)*(LSIEF[Model Year]=E379)),""))</f>
        <v>11.84</v>
      </c>
      <c r="Y379" s="158">
        <f t="shared" si="90"/>
        <v>11.84</v>
      </c>
      <c r="Z379" s="159" t="str" cm="1">
        <f t="array" ref="Z379">IF(D379="Electric","--",IF(D379="Diesel",_xlfn._xlws.FILTER(ORDEF[NOXdr],(ORDEF[HP]=I379)*(ORDEF[Model_Year]=E379)),""))</f>
        <v/>
      </c>
      <c r="AA379" s="159" cm="1">
        <f t="array" ref="AA379">IF(E379="Electric","--",IF(D379="Gasoline",_xlfn._xlws.FILTER(LSIEF[NOX DR],(LSIEF[Fuel]=D379)*(LSIEF[HP Bin]=I379)*(LSIEF[Model Year]=E379)),""))</f>
        <v>6.0099999999999997E-5</v>
      </c>
      <c r="AB379" s="159">
        <f t="shared" si="91"/>
        <v>6.0099999999999997E-5</v>
      </c>
      <c r="AC379" s="158" t="str" cm="1">
        <f t="array" ref="AC379">IF(D379="Electric","--",IF(D379="Diesel",_xlfn._xlws.FILTER(DFCF[Fuel_HC],(DFCF[MY]=E379)),""))</f>
        <v/>
      </c>
      <c r="AD379" s="158" cm="1">
        <f t="array" ref="AD379">IF(D379="Electric","--",IF(D379="Gasoline",_xlfn._xlws.FILTER(GFCF[Fuel_HC],(GFCF[MY]=E379)),""))</f>
        <v>0.85</v>
      </c>
      <c r="AE379" s="158">
        <f t="shared" si="92"/>
        <v>0.85</v>
      </c>
      <c r="AF379" s="157" t="str" cm="1">
        <f t="array" ref="AF379">IF(D379="Electric","--",IF(D379="Diesel",_xlfn._xlws.FILTER(DFCF[Fuel_NOX],(DFCF[MY]=E379)),""))</f>
        <v/>
      </c>
      <c r="AG379" s="157" cm="1">
        <f t="array" ref="AG379">IF(D379="Electric","--",IF(D379="Gasoline",_xlfn._xlws.FILTER(GFCF[Fuel_NOX],(GFCF[MY]=E379)),""))</f>
        <v>0.86699999999999999</v>
      </c>
      <c r="AH379" s="157">
        <f t="shared" si="93"/>
        <v>0.86699999999999999</v>
      </c>
      <c r="AI379" s="158">
        <f t="shared" si="94"/>
        <v>3.9431499999999993</v>
      </c>
      <c r="AJ379" s="158">
        <f t="shared" si="95"/>
        <v>10.630026900000001</v>
      </c>
      <c r="AK379" s="158">
        <f t="shared" si="96"/>
        <v>427.36773565674599</v>
      </c>
      <c r="AL379" s="158">
        <f t="shared" si="97"/>
        <v>1152.1069516055184</v>
      </c>
      <c r="AM379" s="158">
        <f t="shared" si="98"/>
        <v>0.21368386782837301</v>
      </c>
      <c r="AN379" s="158">
        <f t="shared" si="99"/>
        <v>0.57605347580275923</v>
      </c>
      <c r="AO379" s="158">
        <f t="shared" si="100"/>
        <v>0.19654642162853747</v>
      </c>
      <c r="AP379" s="157"/>
      <c r="AS379" s="44"/>
    </row>
    <row r="380" spans="1:45" s="47" customFormat="1" x14ac:dyDescent="0.35">
      <c r="A380" s="157">
        <v>379</v>
      </c>
      <c r="B380" s="157">
        <v>394196</v>
      </c>
      <c r="C380" s="157" t="s">
        <v>205</v>
      </c>
      <c r="D380" s="157" t="s">
        <v>16</v>
      </c>
      <c r="E380" s="157">
        <v>1993</v>
      </c>
      <c r="F380" s="157">
        <v>80</v>
      </c>
      <c r="G380" s="157">
        <v>1137.9951923076924</v>
      </c>
      <c r="H380" s="157"/>
      <c r="I380" s="157">
        <f t="shared" si="85"/>
        <v>100</v>
      </c>
      <c r="J380" s="157" t="str">
        <f>IF(D380="Electric","--",IF(D380="Diesel",VLOOKUP(C380,[2]ORDLF!A:B,2,FALSE),""))</f>
        <v/>
      </c>
      <c r="K380" s="157">
        <f>IF(D380="Electric","--",IF(D380="Gasoline",VLOOKUP(C380,LSILF!A:C,3,FALSE),""))</f>
        <v>0.54</v>
      </c>
      <c r="L380" s="158">
        <f t="shared" si="101"/>
        <v>0.54</v>
      </c>
      <c r="M380" s="157" t="str" cm="1">
        <f t="array" ref="M380">IF(D380="Electric","--",IF(D380="Diesel",_xlfn._xlws.FILTER(DIESCH[CH Cap],(DIESCH[HP Bin]=I380)),""))</f>
        <v/>
      </c>
      <c r="N380" s="157" cm="1">
        <f t="array" ref="N380">IF(D380="Electric","--",IF(D380="Gasoline",_xlfn._xlws.FILTER(LSICH[CH Cap],(LSICH[Fuel Type]=D380)*(LSICH[MY]=E380)),""))</f>
        <v>7000</v>
      </c>
      <c r="O380" s="157">
        <f t="shared" si="86"/>
        <v>7000</v>
      </c>
      <c r="P380" s="157">
        <f t="shared" si="87"/>
        <v>27311.884615384617</v>
      </c>
      <c r="Q380" s="157" t="str" cm="1">
        <f t="array" ref="Q380">IF(D380="Electric","--",IF(D380="Diesel",_xlfn._xlws.FILTER(ORDEF[HC-ZH (g/hp-hr)],(ORDEF[HP]=I380)*(ORDEF[Model_Year]=E380)),""))</f>
        <v/>
      </c>
      <c r="R380" s="157" cm="1">
        <f t="array" ref="R380">IF(D380="Electric","--",IF(D380="Gasoline",_xlfn._xlws.FILTER(LSIEF[HC-ZH (g/hp-hr)],(LSIEF[Fuel]=D380)*(LSIEF[HP Bin]=I380)*(LSIEF[Model Year]=E380)),""))</f>
        <v>2.63</v>
      </c>
      <c r="S380" s="158">
        <f t="shared" si="88"/>
        <v>2.63</v>
      </c>
      <c r="T380" s="159" t="str" cm="1">
        <f t="array" ref="T380">IF(D380="Electric","--",IF(D380="Diesel",_xlfn._xlws.FILTER(ORDEF[HCDR],(ORDEF[HP]=I380)*(ORDEF[Model_Year]=E380),),""))</f>
        <v/>
      </c>
      <c r="U380" s="159" cm="1">
        <f t="array" ref="U380">IF(D380="Electric","--",IF(D380="Gasoline",_xlfn._xlws.FILTER(LSIEF[HC DR],(LSIEF[Fuel]=D380)*(LSIEF[HP Bin]=I380)*(LSIEF[Model Year]=E380)),""))</f>
        <v>2.8699999999999998E-4</v>
      </c>
      <c r="V380" s="159">
        <f t="shared" si="89"/>
        <v>2.8699999999999998E-4</v>
      </c>
      <c r="W380" s="158" t="str" cm="1">
        <f t="array" ref="W380">IF(D380="Electric","--",IF(D380="Diesel",_xlfn._xlws.FILTER(ORDEF[NOXzh],(ORDEF[HP]=I380)*(ORDEF[Model_Year]=E380)),""))</f>
        <v/>
      </c>
      <c r="X380" s="158" cm="1">
        <f t="array" ref="X380">IF(D380="Electric","--",IF(D380="Gasoline",_xlfn._xlws.FILTER(LSIEF[NOX-ZH (g/hp-hr)],(LSIEF[Fuel]=D380)*(LSIEF[HP Bin]=I380)*(LSIEF[Model Year]=E380)),""))</f>
        <v>11.84</v>
      </c>
      <c r="Y380" s="158">
        <f t="shared" si="90"/>
        <v>11.84</v>
      </c>
      <c r="Z380" s="159" t="str" cm="1">
        <f t="array" ref="Z380">IF(D380="Electric","--",IF(D380="Diesel",_xlfn._xlws.FILTER(ORDEF[NOXdr],(ORDEF[HP]=I380)*(ORDEF[Model_Year]=E380)),""))</f>
        <v/>
      </c>
      <c r="AA380" s="159" cm="1">
        <f t="array" ref="AA380">IF(E380="Electric","--",IF(D380="Gasoline",_xlfn._xlws.FILTER(LSIEF[NOX DR],(LSIEF[Fuel]=D380)*(LSIEF[HP Bin]=I380)*(LSIEF[Model Year]=E380)),""))</f>
        <v>6.0099999999999997E-5</v>
      </c>
      <c r="AB380" s="159">
        <f t="shared" si="91"/>
        <v>6.0099999999999997E-5</v>
      </c>
      <c r="AC380" s="158" t="str" cm="1">
        <f t="array" ref="AC380">IF(D380="Electric","--",IF(D380="Diesel",_xlfn._xlws.FILTER(DFCF[Fuel_HC],(DFCF[MY]=E380)),""))</f>
        <v/>
      </c>
      <c r="AD380" s="158" cm="1">
        <f t="array" ref="AD380">IF(D380="Electric","--",IF(D380="Gasoline",_xlfn._xlws.FILTER(GFCF[Fuel_HC],(GFCF[MY]=E380)),""))</f>
        <v>0.85</v>
      </c>
      <c r="AE380" s="158">
        <f t="shared" si="92"/>
        <v>0.85</v>
      </c>
      <c r="AF380" s="157" t="str" cm="1">
        <f t="array" ref="AF380">IF(D380="Electric","--",IF(D380="Diesel",_xlfn._xlws.FILTER(DFCF[Fuel_NOX],(DFCF[MY]=E380)),""))</f>
        <v/>
      </c>
      <c r="AG380" s="157" cm="1">
        <f t="array" ref="AG380">IF(D380="Electric","--",IF(D380="Gasoline",_xlfn._xlws.FILTER(GFCF[Fuel_NOX],(GFCF[MY]=E380)),""))</f>
        <v>0.86699999999999999</v>
      </c>
      <c r="AH380" s="157">
        <f t="shared" si="93"/>
        <v>0.86699999999999999</v>
      </c>
      <c r="AI380" s="158">
        <f t="shared" si="94"/>
        <v>3.9431499999999993</v>
      </c>
      <c r="AJ380" s="158">
        <f t="shared" si="95"/>
        <v>10.630026900000001</v>
      </c>
      <c r="AK380" s="158">
        <f t="shared" si="96"/>
        <v>427.36773565674599</v>
      </c>
      <c r="AL380" s="158">
        <f t="shared" si="97"/>
        <v>1152.1069516055184</v>
      </c>
      <c r="AM380" s="158">
        <f t="shared" si="98"/>
        <v>0.21368386782837301</v>
      </c>
      <c r="AN380" s="158">
        <f t="shared" si="99"/>
        <v>0.57605347580275923</v>
      </c>
      <c r="AO380" s="158">
        <f t="shared" si="100"/>
        <v>0.19654642162853747</v>
      </c>
      <c r="AP380" s="157"/>
      <c r="AS380" s="44"/>
    </row>
    <row r="381" spans="1:45" s="47" customFormat="1" x14ac:dyDescent="0.35">
      <c r="A381" s="157">
        <v>380</v>
      </c>
      <c r="B381" s="157">
        <v>394198</v>
      </c>
      <c r="C381" s="157" t="s">
        <v>205</v>
      </c>
      <c r="D381" s="157" t="s">
        <v>16</v>
      </c>
      <c r="E381" s="157">
        <v>1993</v>
      </c>
      <c r="F381" s="157">
        <v>80</v>
      </c>
      <c r="G381" s="157">
        <v>1137.9951923076924</v>
      </c>
      <c r="H381" s="157"/>
      <c r="I381" s="157">
        <f t="shared" si="85"/>
        <v>100</v>
      </c>
      <c r="J381" s="157" t="str">
        <f>IF(D381="Electric","--",IF(D381="Diesel",VLOOKUP(C381,[2]ORDLF!A:B,2,FALSE),""))</f>
        <v/>
      </c>
      <c r="K381" s="157">
        <f>IF(D381="Electric","--",IF(D381="Gasoline",VLOOKUP(C381,LSILF!A:C,3,FALSE),""))</f>
        <v>0.54</v>
      </c>
      <c r="L381" s="158">
        <f t="shared" si="101"/>
        <v>0.54</v>
      </c>
      <c r="M381" s="157" t="str" cm="1">
        <f t="array" ref="M381">IF(D381="Electric","--",IF(D381="Diesel",_xlfn._xlws.FILTER(DIESCH[CH Cap],(DIESCH[HP Bin]=I381)),""))</f>
        <v/>
      </c>
      <c r="N381" s="157" cm="1">
        <f t="array" ref="N381">IF(D381="Electric","--",IF(D381="Gasoline",_xlfn._xlws.FILTER(LSICH[CH Cap],(LSICH[Fuel Type]=D381)*(LSICH[MY]=E381)),""))</f>
        <v>7000</v>
      </c>
      <c r="O381" s="157">
        <f t="shared" si="86"/>
        <v>7000</v>
      </c>
      <c r="P381" s="157">
        <f t="shared" si="87"/>
        <v>27311.884615384617</v>
      </c>
      <c r="Q381" s="157" t="str" cm="1">
        <f t="array" ref="Q381">IF(D381="Electric","--",IF(D381="Diesel",_xlfn._xlws.FILTER(ORDEF[HC-ZH (g/hp-hr)],(ORDEF[HP]=I381)*(ORDEF[Model_Year]=E381)),""))</f>
        <v/>
      </c>
      <c r="R381" s="157" cm="1">
        <f t="array" ref="R381">IF(D381="Electric","--",IF(D381="Gasoline",_xlfn._xlws.FILTER(LSIEF[HC-ZH (g/hp-hr)],(LSIEF[Fuel]=D381)*(LSIEF[HP Bin]=I381)*(LSIEF[Model Year]=E381)),""))</f>
        <v>2.63</v>
      </c>
      <c r="S381" s="158">
        <f t="shared" si="88"/>
        <v>2.63</v>
      </c>
      <c r="T381" s="159" t="str" cm="1">
        <f t="array" ref="T381">IF(D381="Electric","--",IF(D381="Diesel",_xlfn._xlws.FILTER(ORDEF[HCDR],(ORDEF[HP]=I381)*(ORDEF[Model_Year]=E381),),""))</f>
        <v/>
      </c>
      <c r="U381" s="159" cm="1">
        <f t="array" ref="U381">IF(D381="Electric","--",IF(D381="Gasoline",_xlfn._xlws.FILTER(LSIEF[HC DR],(LSIEF[Fuel]=D381)*(LSIEF[HP Bin]=I381)*(LSIEF[Model Year]=E381)),""))</f>
        <v>2.8699999999999998E-4</v>
      </c>
      <c r="V381" s="159">
        <f t="shared" si="89"/>
        <v>2.8699999999999998E-4</v>
      </c>
      <c r="W381" s="158" t="str" cm="1">
        <f t="array" ref="W381">IF(D381="Electric","--",IF(D381="Diesel",_xlfn._xlws.FILTER(ORDEF[NOXzh],(ORDEF[HP]=I381)*(ORDEF[Model_Year]=E381)),""))</f>
        <v/>
      </c>
      <c r="X381" s="158" cm="1">
        <f t="array" ref="X381">IF(D381="Electric","--",IF(D381="Gasoline",_xlfn._xlws.FILTER(LSIEF[NOX-ZH (g/hp-hr)],(LSIEF[Fuel]=D381)*(LSIEF[HP Bin]=I381)*(LSIEF[Model Year]=E381)),""))</f>
        <v>11.84</v>
      </c>
      <c r="Y381" s="158">
        <f t="shared" si="90"/>
        <v>11.84</v>
      </c>
      <c r="Z381" s="159" t="str" cm="1">
        <f t="array" ref="Z381">IF(D381="Electric","--",IF(D381="Diesel",_xlfn._xlws.FILTER(ORDEF[NOXdr],(ORDEF[HP]=I381)*(ORDEF[Model_Year]=E381)),""))</f>
        <v/>
      </c>
      <c r="AA381" s="159" cm="1">
        <f t="array" ref="AA381">IF(E381="Electric","--",IF(D381="Gasoline",_xlfn._xlws.FILTER(LSIEF[NOX DR],(LSIEF[Fuel]=D381)*(LSIEF[HP Bin]=I381)*(LSIEF[Model Year]=E381)),""))</f>
        <v>6.0099999999999997E-5</v>
      </c>
      <c r="AB381" s="159">
        <f t="shared" si="91"/>
        <v>6.0099999999999997E-5</v>
      </c>
      <c r="AC381" s="158" t="str" cm="1">
        <f t="array" ref="AC381">IF(D381="Electric","--",IF(D381="Diesel",_xlfn._xlws.FILTER(DFCF[Fuel_HC],(DFCF[MY]=E381)),""))</f>
        <v/>
      </c>
      <c r="AD381" s="158" cm="1">
        <f t="array" ref="AD381">IF(D381="Electric","--",IF(D381="Gasoline",_xlfn._xlws.FILTER(GFCF[Fuel_HC],(GFCF[MY]=E381)),""))</f>
        <v>0.85</v>
      </c>
      <c r="AE381" s="158">
        <f t="shared" si="92"/>
        <v>0.85</v>
      </c>
      <c r="AF381" s="157" t="str" cm="1">
        <f t="array" ref="AF381">IF(D381="Electric","--",IF(D381="Diesel",_xlfn._xlws.FILTER(DFCF[Fuel_NOX],(DFCF[MY]=E381)),""))</f>
        <v/>
      </c>
      <c r="AG381" s="157" cm="1">
        <f t="array" ref="AG381">IF(D381="Electric","--",IF(D381="Gasoline",_xlfn._xlws.FILTER(GFCF[Fuel_NOX],(GFCF[MY]=E381)),""))</f>
        <v>0.86699999999999999</v>
      </c>
      <c r="AH381" s="157">
        <f t="shared" si="93"/>
        <v>0.86699999999999999</v>
      </c>
      <c r="AI381" s="158">
        <f t="shared" si="94"/>
        <v>3.9431499999999993</v>
      </c>
      <c r="AJ381" s="158">
        <f t="shared" si="95"/>
        <v>10.630026900000001</v>
      </c>
      <c r="AK381" s="158">
        <f t="shared" si="96"/>
        <v>427.36773565674599</v>
      </c>
      <c r="AL381" s="158">
        <f t="shared" si="97"/>
        <v>1152.1069516055184</v>
      </c>
      <c r="AM381" s="158">
        <f t="shared" si="98"/>
        <v>0.21368386782837301</v>
      </c>
      <c r="AN381" s="158">
        <f t="shared" si="99"/>
        <v>0.57605347580275923</v>
      </c>
      <c r="AO381" s="158">
        <f t="shared" si="100"/>
        <v>0.19654642162853747</v>
      </c>
      <c r="AP381" s="157"/>
      <c r="AS381" s="44"/>
    </row>
    <row r="382" spans="1:45" s="47" customFormat="1" x14ac:dyDescent="0.35">
      <c r="A382" s="157">
        <v>381</v>
      </c>
      <c r="B382" s="157">
        <v>394199</v>
      </c>
      <c r="C382" s="157" t="s">
        <v>205</v>
      </c>
      <c r="D382" s="157" t="s">
        <v>16</v>
      </c>
      <c r="E382" s="157">
        <v>1993</v>
      </c>
      <c r="F382" s="157">
        <v>80</v>
      </c>
      <c r="G382" s="157">
        <v>1137.9951923076924</v>
      </c>
      <c r="H382" s="157"/>
      <c r="I382" s="157">
        <f t="shared" si="85"/>
        <v>100</v>
      </c>
      <c r="J382" s="157" t="str">
        <f>IF(D382="Electric","--",IF(D382="Diesel",VLOOKUP(C382,[2]ORDLF!A:B,2,FALSE),""))</f>
        <v/>
      </c>
      <c r="K382" s="157">
        <f>IF(D382="Electric","--",IF(D382="Gasoline",VLOOKUP(C382,LSILF!A:C,3,FALSE),""))</f>
        <v>0.54</v>
      </c>
      <c r="L382" s="158">
        <f t="shared" si="101"/>
        <v>0.54</v>
      </c>
      <c r="M382" s="157" t="str" cm="1">
        <f t="array" ref="M382">IF(D382="Electric","--",IF(D382="Diesel",_xlfn._xlws.FILTER(DIESCH[CH Cap],(DIESCH[HP Bin]=I382)),""))</f>
        <v/>
      </c>
      <c r="N382" s="157" cm="1">
        <f t="array" ref="N382">IF(D382="Electric","--",IF(D382="Gasoline",_xlfn._xlws.FILTER(LSICH[CH Cap],(LSICH[Fuel Type]=D382)*(LSICH[MY]=E382)),""))</f>
        <v>7000</v>
      </c>
      <c r="O382" s="157">
        <f t="shared" si="86"/>
        <v>7000</v>
      </c>
      <c r="P382" s="157">
        <f t="shared" si="87"/>
        <v>27311.884615384617</v>
      </c>
      <c r="Q382" s="157" t="str" cm="1">
        <f t="array" ref="Q382">IF(D382="Electric","--",IF(D382="Diesel",_xlfn._xlws.FILTER(ORDEF[HC-ZH (g/hp-hr)],(ORDEF[HP]=I382)*(ORDEF[Model_Year]=E382)),""))</f>
        <v/>
      </c>
      <c r="R382" s="157" cm="1">
        <f t="array" ref="R382">IF(D382="Electric","--",IF(D382="Gasoline",_xlfn._xlws.FILTER(LSIEF[HC-ZH (g/hp-hr)],(LSIEF[Fuel]=D382)*(LSIEF[HP Bin]=I382)*(LSIEF[Model Year]=E382)),""))</f>
        <v>2.63</v>
      </c>
      <c r="S382" s="158">
        <f t="shared" si="88"/>
        <v>2.63</v>
      </c>
      <c r="T382" s="159" t="str" cm="1">
        <f t="array" ref="T382">IF(D382="Electric","--",IF(D382="Diesel",_xlfn._xlws.FILTER(ORDEF[HCDR],(ORDEF[HP]=I382)*(ORDEF[Model_Year]=E382),),""))</f>
        <v/>
      </c>
      <c r="U382" s="159" cm="1">
        <f t="array" ref="U382">IF(D382="Electric","--",IF(D382="Gasoline",_xlfn._xlws.FILTER(LSIEF[HC DR],(LSIEF[Fuel]=D382)*(LSIEF[HP Bin]=I382)*(LSIEF[Model Year]=E382)),""))</f>
        <v>2.8699999999999998E-4</v>
      </c>
      <c r="V382" s="159">
        <f t="shared" si="89"/>
        <v>2.8699999999999998E-4</v>
      </c>
      <c r="W382" s="158" t="str" cm="1">
        <f t="array" ref="W382">IF(D382="Electric","--",IF(D382="Diesel",_xlfn._xlws.FILTER(ORDEF[NOXzh],(ORDEF[HP]=I382)*(ORDEF[Model_Year]=E382)),""))</f>
        <v/>
      </c>
      <c r="X382" s="158" cm="1">
        <f t="array" ref="X382">IF(D382="Electric","--",IF(D382="Gasoline",_xlfn._xlws.FILTER(LSIEF[NOX-ZH (g/hp-hr)],(LSIEF[Fuel]=D382)*(LSIEF[HP Bin]=I382)*(LSIEF[Model Year]=E382)),""))</f>
        <v>11.84</v>
      </c>
      <c r="Y382" s="158">
        <f t="shared" si="90"/>
        <v>11.84</v>
      </c>
      <c r="Z382" s="159" t="str" cm="1">
        <f t="array" ref="Z382">IF(D382="Electric","--",IF(D382="Diesel",_xlfn._xlws.FILTER(ORDEF[NOXdr],(ORDEF[HP]=I382)*(ORDEF[Model_Year]=E382)),""))</f>
        <v/>
      </c>
      <c r="AA382" s="159" cm="1">
        <f t="array" ref="AA382">IF(E382="Electric","--",IF(D382="Gasoline",_xlfn._xlws.FILTER(LSIEF[NOX DR],(LSIEF[Fuel]=D382)*(LSIEF[HP Bin]=I382)*(LSIEF[Model Year]=E382)),""))</f>
        <v>6.0099999999999997E-5</v>
      </c>
      <c r="AB382" s="159">
        <f t="shared" si="91"/>
        <v>6.0099999999999997E-5</v>
      </c>
      <c r="AC382" s="158" t="str" cm="1">
        <f t="array" ref="AC382">IF(D382="Electric","--",IF(D382="Diesel",_xlfn._xlws.FILTER(DFCF[Fuel_HC],(DFCF[MY]=E382)),""))</f>
        <v/>
      </c>
      <c r="AD382" s="158" cm="1">
        <f t="array" ref="AD382">IF(D382="Electric","--",IF(D382="Gasoline",_xlfn._xlws.FILTER(GFCF[Fuel_HC],(GFCF[MY]=E382)),""))</f>
        <v>0.85</v>
      </c>
      <c r="AE382" s="158">
        <f t="shared" si="92"/>
        <v>0.85</v>
      </c>
      <c r="AF382" s="157" t="str" cm="1">
        <f t="array" ref="AF382">IF(D382="Electric","--",IF(D382="Diesel",_xlfn._xlws.FILTER(DFCF[Fuel_NOX],(DFCF[MY]=E382)),""))</f>
        <v/>
      </c>
      <c r="AG382" s="157" cm="1">
        <f t="array" ref="AG382">IF(D382="Electric","--",IF(D382="Gasoline",_xlfn._xlws.FILTER(GFCF[Fuel_NOX],(GFCF[MY]=E382)),""))</f>
        <v>0.86699999999999999</v>
      </c>
      <c r="AH382" s="157">
        <f t="shared" si="93"/>
        <v>0.86699999999999999</v>
      </c>
      <c r="AI382" s="158">
        <f t="shared" si="94"/>
        <v>3.9431499999999993</v>
      </c>
      <c r="AJ382" s="158">
        <f t="shared" si="95"/>
        <v>10.630026900000001</v>
      </c>
      <c r="AK382" s="158">
        <f t="shared" si="96"/>
        <v>427.36773565674599</v>
      </c>
      <c r="AL382" s="158">
        <f t="shared" si="97"/>
        <v>1152.1069516055184</v>
      </c>
      <c r="AM382" s="158">
        <f t="shared" si="98"/>
        <v>0.21368386782837301</v>
      </c>
      <c r="AN382" s="158">
        <f t="shared" si="99"/>
        <v>0.57605347580275923</v>
      </c>
      <c r="AO382" s="158">
        <f t="shared" si="100"/>
        <v>0.19654642162853747</v>
      </c>
      <c r="AP382" s="157"/>
      <c r="AS382" s="44"/>
    </row>
    <row r="383" spans="1:45" s="47" customFormat="1" x14ac:dyDescent="0.35">
      <c r="A383" s="157">
        <v>382</v>
      </c>
      <c r="B383" s="157">
        <v>394211</v>
      </c>
      <c r="C383" s="157" t="s">
        <v>205</v>
      </c>
      <c r="D383" s="157" t="s">
        <v>16</v>
      </c>
      <c r="E383" s="157">
        <v>1993</v>
      </c>
      <c r="F383" s="157">
        <v>80</v>
      </c>
      <c r="G383" s="157">
        <v>1137.9951923076924</v>
      </c>
      <c r="H383" s="157"/>
      <c r="I383" s="157">
        <f t="shared" si="85"/>
        <v>100</v>
      </c>
      <c r="J383" s="157" t="str">
        <f>IF(D383="Electric","--",IF(D383="Diesel",VLOOKUP(C383,[2]ORDLF!A:B,2,FALSE),""))</f>
        <v/>
      </c>
      <c r="K383" s="157">
        <f>IF(D383="Electric","--",IF(D383="Gasoline",VLOOKUP(C383,LSILF!A:C,3,FALSE),""))</f>
        <v>0.54</v>
      </c>
      <c r="L383" s="158">
        <f t="shared" si="101"/>
        <v>0.54</v>
      </c>
      <c r="M383" s="157" t="str" cm="1">
        <f t="array" ref="M383">IF(D383="Electric","--",IF(D383="Diesel",_xlfn._xlws.FILTER(DIESCH[CH Cap],(DIESCH[HP Bin]=I383)),""))</f>
        <v/>
      </c>
      <c r="N383" s="157" cm="1">
        <f t="array" ref="N383">IF(D383="Electric","--",IF(D383="Gasoline",_xlfn._xlws.FILTER(LSICH[CH Cap],(LSICH[Fuel Type]=D383)*(LSICH[MY]=E383)),""))</f>
        <v>7000</v>
      </c>
      <c r="O383" s="157">
        <f t="shared" si="86"/>
        <v>7000</v>
      </c>
      <c r="P383" s="157">
        <f t="shared" si="87"/>
        <v>27311.884615384617</v>
      </c>
      <c r="Q383" s="157" t="str" cm="1">
        <f t="array" ref="Q383">IF(D383="Electric","--",IF(D383="Diesel",_xlfn._xlws.FILTER(ORDEF[HC-ZH (g/hp-hr)],(ORDEF[HP]=I383)*(ORDEF[Model_Year]=E383)),""))</f>
        <v/>
      </c>
      <c r="R383" s="157" cm="1">
        <f t="array" ref="R383">IF(D383="Electric","--",IF(D383="Gasoline",_xlfn._xlws.FILTER(LSIEF[HC-ZH (g/hp-hr)],(LSIEF[Fuel]=D383)*(LSIEF[HP Bin]=I383)*(LSIEF[Model Year]=E383)),""))</f>
        <v>2.63</v>
      </c>
      <c r="S383" s="158">
        <f t="shared" si="88"/>
        <v>2.63</v>
      </c>
      <c r="T383" s="159" t="str" cm="1">
        <f t="array" ref="T383">IF(D383="Electric","--",IF(D383="Diesel",_xlfn._xlws.FILTER(ORDEF[HCDR],(ORDEF[HP]=I383)*(ORDEF[Model_Year]=E383),),""))</f>
        <v/>
      </c>
      <c r="U383" s="159" cm="1">
        <f t="array" ref="U383">IF(D383="Electric","--",IF(D383="Gasoline",_xlfn._xlws.FILTER(LSIEF[HC DR],(LSIEF[Fuel]=D383)*(LSIEF[HP Bin]=I383)*(LSIEF[Model Year]=E383)),""))</f>
        <v>2.8699999999999998E-4</v>
      </c>
      <c r="V383" s="159">
        <f t="shared" si="89"/>
        <v>2.8699999999999998E-4</v>
      </c>
      <c r="W383" s="158" t="str" cm="1">
        <f t="array" ref="W383">IF(D383="Electric","--",IF(D383="Diesel",_xlfn._xlws.FILTER(ORDEF[NOXzh],(ORDEF[HP]=I383)*(ORDEF[Model_Year]=E383)),""))</f>
        <v/>
      </c>
      <c r="X383" s="158" cm="1">
        <f t="array" ref="X383">IF(D383="Electric","--",IF(D383="Gasoline",_xlfn._xlws.FILTER(LSIEF[NOX-ZH (g/hp-hr)],(LSIEF[Fuel]=D383)*(LSIEF[HP Bin]=I383)*(LSIEF[Model Year]=E383)),""))</f>
        <v>11.84</v>
      </c>
      <c r="Y383" s="158">
        <f t="shared" si="90"/>
        <v>11.84</v>
      </c>
      <c r="Z383" s="159" t="str" cm="1">
        <f t="array" ref="Z383">IF(D383="Electric","--",IF(D383="Diesel",_xlfn._xlws.FILTER(ORDEF[NOXdr],(ORDEF[HP]=I383)*(ORDEF[Model_Year]=E383)),""))</f>
        <v/>
      </c>
      <c r="AA383" s="159" cm="1">
        <f t="array" ref="AA383">IF(E383="Electric","--",IF(D383="Gasoline",_xlfn._xlws.FILTER(LSIEF[NOX DR],(LSIEF[Fuel]=D383)*(LSIEF[HP Bin]=I383)*(LSIEF[Model Year]=E383)),""))</f>
        <v>6.0099999999999997E-5</v>
      </c>
      <c r="AB383" s="159">
        <f t="shared" si="91"/>
        <v>6.0099999999999997E-5</v>
      </c>
      <c r="AC383" s="158" t="str" cm="1">
        <f t="array" ref="AC383">IF(D383="Electric","--",IF(D383="Diesel",_xlfn._xlws.FILTER(DFCF[Fuel_HC],(DFCF[MY]=E383)),""))</f>
        <v/>
      </c>
      <c r="AD383" s="158" cm="1">
        <f t="array" ref="AD383">IF(D383="Electric","--",IF(D383="Gasoline",_xlfn._xlws.FILTER(GFCF[Fuel_HC],(GFCF[MY]=E383)),""))</f>
        <v>0.85</v>
      </c>
      <c r="AE383" s="158">
        <f t="shared" si="92"/>
        <v>0.85</v>
      </c>
      <c r="AF383" s="157" t="str" cm="1">
        <f t="array" ref="AF383">IF(D383="Electric","--",IF(D383="Diesel",_xlfn._xlws.FILTER(DFCF[Fuel_NOX],(DFCF[MY]=E383)),""))</f>
        <v/>
      </c>
      <c r="AG383" s="157" cm="1">
        <f t="array" ref="AG383">IF(D383="Electric","--",IF(D383="Gasoline",_xlfn._xlws.FILTER(GFCF[Fuel_NOX],(GFCF[MY]=E383)),""))</f>
        <v>0.86699999999999999</v>
      </c>
      <c r="AH383" s="157">
        <f t="shared" si="93"/>
        <v>0.86699999999999999</v>
      </c>
      <c r="AI383" s="158">
        <f t="shared" si="94"/>
        <v>3.9431499999999993</v>
      </c>
      <c r="AJ383" s="158">
        <f t="shared" si="95"/>
        <v>10.630026900000001</v>
      </c>
      <c r="AK383" s="158">
        <f t="shared" si="96"/>
        <v>427.36773565674599</v>
      </c>
      <c r="AL383" s="158">
        <f t="shared" si="97"/>
        <v>1152.1069516055184</v>
      </c>
      <c r="AM383" s="158">
        <f t="shared" si="98"/>
        <v>0.21368386782837301</v>
      </c>
      <c r="AN383" s="158">
        <f t="shared" si="99"/>
        <v>0.57605347580275923</v>
      </c>
      <c r="AO383" s="158">
        <f t="shared" si="100"/>
        <v>0.19654642162853747</v>
      </c>
      <c r="AP383" s="157"/>
      <c r="AS383" s="44"/>
    </row>
    <row r="384" spans="1:45" s="47" customFormat="1" x14ac:dyDescent="0.35">
      <c r="A384" s="157">
        <v>383</v>
      </c>
      <c r="B384" s="157">
        <v>394233</v>
      </c>
      <c r="C384" s="157" t="s">
        <v>205</v>
      </c>
      <c r="D384" s="157" t="s">
        <v>16</v>
      </c>
      <c r="E384" s="157">
        <v>1993</v>
      </c>
      <c r="F384" s="157">
        <v>80</v>
      </c>
      <c r="G384" s="157">
        <v>1137.9951923076924</v>
      </c>
      <c r="H384" s="157"/>
      <c r="I384" s="157">
        <f t="shared" si="85"/>
        <v>100</v>
      </c>
      <c r="J384" s="157" t="str">
        <f>IF(D384="Electric","--",IF(D384="Diesel",VLOOKUP(C384,[2]ORDLF!A:B,2,FALSE),""))</f>
        <v/>
      </c>
      <c r="K384" s="157">
        <f>IF(D384="Electric","--",IF(D384="Gasoline",VLOOKUP(C384,LSILF!A:C,3,FALSE),""))</f>
        <v>0.54</v>
      </c>
      <c r="L384" s="158">
        <f t="shared" si="101"/>
        <v>0.54</v>
      </c>
      <c r="M384" s="157" t="str" cm="1">
        <f t="array" ref="M384">IF(D384="Electric","--",IF(D384="Diesel",_xlfn._xlws.FILTER(DIESCH[CH Cap],(DIESCH[HP Bin]=I384)),""))</f>
        <v/>
      </c>
      <c r="N384" s="157" cm="1">
        <f t="array" ref="N384">IF(D384="Electric","--",IF(D384="Gasoline",_xlfn._xlws.FILTER(LSICH[CH Cap],(LSICH[Fuel Type]=D384)*(LSICH[MY]=E384)),""))</f>
        <v>7000</v>
      </c>
      <c r="O384" s="157">
        <f t="shared" si="86"/>
        <v>7000</v>
      </c>
      <c r="P384" s="157">
        <f t="shared" si="87"/>
        <v>27311.884615384617</v>
      </c>
      <c r="Q384" s="157" t="str" cm="1">
        <f t="array" ref="Q384">IF(D384="Electric","--",IF(D384="Diesel",_xlfn._xlws.FILTER(ORDEF[HC-ZH (g/hp-hr)],(ORDEF[HP]=I384)*(ORDEF[Model_Year]=E384)),""))</f>
        <v/>
      </c>
      <c r="R384" s="157" cm="1">
        <f t="array" ref="R384">IF(D384="Electric","--",IF(D384="Gasoline",_xlfn._xlws.FILTER(LSIEF[HC-ZH (g/hp-hr)],(LSIEF[Fuel]=D384)*(LSIEF[HP Bin]=I384)*(LSIEF[Model Year]=E384)),""))</f>
        <v>2.63</v>
      </c>
      <c r="S384" s="158">
        <f t="shared" si="88"/>
        <v>2.63</v>
      </c>
      <c r="T384" s="159" t="str" cm="1">
        <f t="array" ref="T384">IF(D384="Electric","--",IF(D384="Diesel",_xlfn._xlws.FILTER(ORDEF[HCDR],(ORDEF[HP]=I384)*(ORDEF[Model_Year]=E384),),""))</f>
        <v/>
      </c>
      <c r="U384" s="159" cm="1">
        <f t="array" ref="U384">IF(D384="Electric","--",IF(D384="Gasoline",_xlfn._xlws.FILTER(LSIEF[HC DR],(LSIEF[Fuel]=D384)*(LSIEF[HP Bin]=I384)*(LSIEF[Model Year]=E384)),""))</f>
        <v>2.8699999999999998E-4</v>
      </c>
      <c r="V384" s="159">
        <f t="shared" si="89"/>
        <v>2.8699999999999998E-4</v>
      </c>
      <c r="W384" s="158" t="str" cm="1">
        <f t="array" ref="W384">IF(D384="Electric","--",IF(D384="Diesel",_xlfn._xlws.FILTER(ORDEF[NOXzh],(ORDEF[HP]=I384)*(ORDEF[Model_Year]=E384)),""))</f>
        <v/>
      </c>
      <c r="X384" s="158" cm="1">
        <f t="array" ref="X384">IF(D384="Electric","--",IF(D384="Gasoline",_xlfn._xlws.FILTER(LSIEF[NOX-ZH (g/hp-hr)],(LSIEF[Fuel]=D384)*(LSIEF[HP Bin]=I384)*(LSIEF[Model Year]=E384)),""))</f>
        <v>11.84</v>
      </c>
      <c r="Y384" s="158">
        <f t="shared" si="90"/>
        <v>11.84</v>
      </c>
      <c r="Z384" s="159" t="str" cm="1">
        <f t="array" ref="Z384">IF(D384="Electric","--",IF(D384="Diesel",_xlfn._xlws.FILTER(ORDEF[NOXdr],(ORDEF[HP]=I384)*(ORDEF[Model_Year]=E384)),""))</f>
        <v/>
      </c>
      <c r="AA384" s="159" cm="1">
        <f t="array" ref="AA384">IF(E384="Electric","--",IF(D384="Gasoline",_xlfn._xlws.FILTER(LSIEF[NOX DR],(LSIEF[Fuel]=D384)*(LSIEF[HP Bin]=I384)*(LSIEF[Model Year]=E384)),""))</f>
        <v>6.0099999999999997E-5</v>
      </c>
      <c r="AB384" s="159">
        <f t="shared" si="91"/>
        <v>6.0099999999999997E-5</v>
      </c>
      <c r="AC384" s="158" t="str" cm="1">
        <f t="array" ref="AC384">IF(D384="Electric","--",IF(D384="Diesel",_xlfn._xlws.FILTER(DFCF[Fuel_HC],(DFCF[MY]=E384)),""))</f>
        <v/>
      </c>
      <c r="AD384" s="158" cm="1">
        <f t="array" ref="AD384">IF(D384="Electric","--",IF(D384="Gasoline",_xlfn._xlws.FILTER(GFCF[Fuel_HC],(GFCF[MY]=E384)),""))</f>
        <v>0.85</v>
      </c>
      <c r="AE384" s="158">
        <f t="shared" si="92"/>
        <v>0.85</v>
      </c>
      <c r="AF384" s="157" t="str" cm="1">
        <f t="array" ref="AF384">IF(D384="Electric","--",IF(D384="Diesel",_xlfn._xlws.FILTER(DFCF[Fuel_NOX],(DFCF[MY]=E384)),""))</f>
        <v/>
      </c>
      <c r="AG384" s="157" cm="1">
        <f t="array" ref="AG384">IF(D384="Electric","--",IF(D384="Gasoline",_xlfn._xlws.FILTER(GFCF[Fuel_NOX],(GFCF[MY]=E384)),""))</f>
        <v>0.86699999999999999</v>
      </c>
      <c r="AH384" s="157">
        <f t="shared" si="93"/>
        <v>0.86699999999999999</v>
      </c>
      <c r="AI384" s="158">
        <f t="shared" si="94"/>
        <v>3.9431499999999993</v>
      </c>
      <c r="AJ384" s="158">
        <f t="shared" si="95"/>
        <v>10.630026900000001</v>
      </c>
      <c r="AK384" s="158">
        <f t="shared" si="96"/>
        <v>427.36773565674599</v>
      </c>
      <c r="AL384" s="158">
        <f t="shared" si="97"/>
        <v>1152.1069516055184</v>
      </c>
      <c r="AM384" s="158">
        <f t="shared" si="98"/>
        <v>0.21368386782837301</v>
      </c>
      <c r="AN384" s="158">
        <f t="shared" si="99"/>
        <v>0.57605347580275923</v>
      </c>
      <c r="AO384" s="158">
        <f t="shared" si="100"/>
        <v>0.19654642162853747</v>
      </c>
      <c r="AP384" s="157"/>
      <c r="AS384" s="44"/>
    </row>
    <row r="385" spans="1:45" s="47" customFormat="1" x14ac:dyDescent="0.35">
      <c r="A385" s="157">
        <v>384</v>
      </c>
      <c r="B385" s="157">
        <v>394234</v>
      </c>
      <c r="C385" s="157" t="s">
        <v>205</v>
      </c>
      <c r="D385" s="157" t="s">
        <v>16</v>
      </c>
      <c r="E385" s="157">
        <v>1993</v>
      </c>
      <c r="F385" s="157">
        <v>80</v>
      </c>
      <c r="G385" s="157">
        <v>1137.9951923076924</v>
      </c>
      <c r="H385" s="157"/>
      <c r="I385" s="157">
        <f t="shared" si="85"/>
        <v>100</v>
      </c>
      <c r="J385" s="157" t="str">
        <f>IF(D385="Electric","--",IF(D385="Diesel",VLOOKUP(C385,[2]ORDLF!A:B,2,FALSE),""))</f>
        <v/>
      </c>
      <c r="K385" s="157">
        <f>IF(D385="Electric","--",IF(D385="Gasoline",VLOOKUP(C385,LSILF!A:C,3,FALSE),""))</f>
        <v>0.54</v>
      </c>
      <c r="L385" s="158">
        <f t="shared" si="101"/>
        <v>0.54</v>
      </c>
      <c r="M385" s="157" t="str" cm="1">
        <f t="array" ref="M385">IF(D385="Electric","--",IF(D385="Diesel",_xlfn._xlws.FILTER(DIESCH[CH Cap],(DIESCH[HP Bin]=I385)),""))</f>
        <v/>
      </c>
      <c r="N385" s="157" cm="1">
        <f t="array" ref="N385">IF(D385="Electric","--",IF(D385="Gasoline",_xlfn._xlws.FILTER(LSICH[CH Cap],(LSICH[Fuel Type]=D385)*(LSICH[MY]=E385)),""))</f>
        <v>7000</v>
      </c>
      <c r="O385" s="157">
        <f t="shared" si="86"/>
        <v>7000</v>
      </c>
      <c r="P385" s="157">
        <f t="shared" si="87"/>
        <v>27311.884615384617</v>
      </c>
      <c r="Q385" s="157" t="str" cm="1">
        <f t="array" ref="Q385">IF(D385="Electric","--",IF(D385="Diesel",_xlfn._xlws.FILTER(ORDEF[HC-ZH (g/hp-hr)],(ORDEF[HP]=I385)*(ORDEF[Model_Year]=E385)),""))</f>
        <v/>
      </c>
      <c r="R385" s="157" cm="1">
        <f t="array" ref="R385">IF(D385="Electric","--",IF(D385="Gasoline",_xlfn._xlws.FILTER(LSIEF[HC-ZH (g/hp-hr)],(LSIEF[Fuel]=D385)*(LSIEF[HP Bin]=I385)*(LSIEF[Model Year]=E385)),""))</f>
        <v>2.63</v>
      </c>
      <c r="S385" s="158">
        <f t="shared" si="88"/>
        <v>2.63</v>
      </c>
      <c r="T385" s="159" t="str" cm="1">
        <f t="array" ref="T385">IF(D385="Electric","--",IF(D385="Diesel",_xlfn._xlws.FILTER(ORDEF[HCDR],(ORDEF[HP]=I385)*(ORDEF[Model_Year]=E385),),""))</f>
        <v/>
      </c>
      <c r="U385" s="159" cm="1">
        <f t="array" ref="U385">IF(D385="Electric","--",IF(D385="Gasoline",_xlfn._xlws.FILTER(LSIEF[HC DR],(LSIEF[Fuel]=D385)*(LSIEF[HP Bin]=I385)*(LSIEF[Model Year]=E385)),""))</f>
        <v>2.8699999999999998E-4</v>
      </c>
      <c r="V385" s="159">
        <f t="shared" si="89"/>
        <v>2.8699999999999998E-4</v>
      </c>
      <c r="W385" s="158" t="str" cm="1">
        <f t="array" ref="W385">IF(D385="Electric","--",IF(D385="Diesel",_xlfn._xlws.FILTER(ORDEF[NOXzh],(ORDEF[HP]=I385)*(ORDEF[Model_Year]=E385)),""))</f>
        <v/>
      </c>
      <c r="X385" s="158" cm="1">
        <f t="array" ref="X385">IF(D385="Electric","--",IF(D385="Gasoline",_xlfn._xlws.FILTER(LSIEF[NOX-ZH (g/hp-hr)],(LSIEF[Fuel]=D385)*(LSIEF[HP Bin]=I385)*(LSIEF[Model Year]=E385)),""))</f>
        <v>11.84</v>
      </c>
      <c r="Y385" s="158">
        <f t="shared" si="90"/>
        <v>11.84</v>
      </c>
      <c r="Z385" s="159" t="str" cm="1">
        <f t="array" ref="Z385">IF(D385="Electric","--",IF(D385="Diesel",_xlfn._xlws.FILTER(ORDEF[NOXdr],(ORDEF[HP]=I385)*(ORDEF[Model_Year]=E385)),""))</f>
        <v/>
      </c>
      <c r="AA385" s="159" cm="1">
        <f t="array" ref="AA385">IF(E385="Electric","--",IF(D385="Gasoline",_xlfn._xlws.FILTER(LSIEF[NOX DR],(LSIEF[Fuel]=D385)*(LSIEF[HP Bin]=I385)*(LSIEF[Model Year]=E385)),""))</f>
        <v>6.0099999999999997E-5</v>
      </c>
      <c r="AB385" s="159">
        <f t="shared" si="91"/>
        <v>6.0099999999999997E-5</v>
      </c>
      <c r="AC385" s="158" t="str" cm="1">
        <f t="array" ref="AC385">IF(D385="Electric","--",IF(D385="Diesel",_xlfn._xlws.FILTER(DFCF[Fuel_HC],(DFCF[MY]=E385)),""))</f>
        <v/>
      </c>
      <c r="AD385" s="158" cm="1">
        <f t="array" ref="AD385">IF(D385="Electric","--",IF(D385="Gasoline",_xlfn._xlws.FILTER(GFCF[Fuel_HC],(GFCF[MY]=E385)),""))</f>
        <v>0.85</v>
      </c>
      <c r="AE385" s="158">
        <f t="shared" si="92"/>
        <v>0.85</v>
      </c>
      <c r="AF385" s="157" t="str" cm="1">
        <f t="array" ref="AF385">IF(D385="Electric","--",IF(D385="Diesel",_xlfn._xlws.FILTER(DFCF[Fuel_NOX],(DFCF[MY]=E385)),""))</f>
        <v/>
      </c>
      <c r="AG385" s="157" cm="1">
        <f t="array" ref="AG385">IF(D385="Electric","--",IF(D385="Gasoline",_xlfn._xlws.FILTER(GFCF[Fuel_NOX],(GFCF[MY]=E385)),""))</f>
        <v>0.86699999999999999</v>
      </c>
      <c r="AH385" s="157">
        <f t="shared" si="93"/>
        <v>0.86699999999999999</v>
      </c>
      <c r="AI385" s="158">
        <f t="shared" si="94"/>
        <v>3.9431499999999993</v>
      </c>
      <c r="AJ385" s="158">
        <f t="shared" si="95"/>
        <v>10.630026900000001</v>
      </c>
      <c r="AK385" s="158">
        <f t="shared" si="96"/>
        <v>427.36773565674599</v>
      </c>
      <c r="AL385" s="158">
        <f t="shared" si="97"/>
        <v>1152.1069516055184</v>
      </c>
      <c r="AM385" s="158">
        <f t="shared" si="98"/>
        <v>0.21368386782837301</v>
      </c>
      <c r="AN385" s="158">
        <f t="shared" si="99"/>
        <v>0.57605347580275923</v>
      </c>
      <c r="AO385" s="158">
        <f t="shared" si="100"/>
        <v>0.19654642162853747</v>
      </c>
      <c r="AP385" s="157"/>
      <c r="AS385" s="44"/>
    </row>
    <row r="386" spans="1:45" s="47" customFormat="1" x14ac:dyDescent="0.35">
      <c r="A386" s="157">
        <v>385</v>
      </c>
      <c r="B386" s="157">
        <v>995944</v>
      </c>
      <c r="C386" s="157" t="s">
        <v>205</v>
      </c>
      <c r="D386" s="157" t="s">
        <v>16</v>
      </c>
      <c r="E386" s="157">
        <v>1994</v>
      </c>
      <c r="F386" s="157">
        <v>100</v>
      </c>
      <c r="G386" s="157">
        <v>121.66666666666667</v>
      </c>
      <c r="H386" s="157"/>
      <c r="I386" s="157">
        <f t="shared" ref="I386:I449" si="102">IF(AND(F386&lt;25,F386&gt;0),25,IF(AND(F386&lt;50,F386&gt;=25),50,IF(AND(F386&lt;75,F386&gt;=50),75,IF(AND(F386&lt;100,F386&gt;=75),100,IF(AND(F386&lt;175,F386&gt;=100),175,IF(AND(F386&lt;300,F386&gt;=175),300,IF(AND(F386&lt;600,F386&gt;=300),600,IF(AND(F386&lt;750,F386&gt;=600),750,IF(F386&gt;750,9999)))))))))</f>
        <v>175</v>
      </c>
      <c r="J386" s="157" t="str">
        <f>IF(D386="Electric","--",IF(D386="Diesel",VLOOKUP(C386,[2]ORDLF!A:B,2,FALSE),""))</f>
        <v/>
      </c>
      <c r="K386" s="157">
        <f>IF(D386="Electric","--",IF(D386="Gasoline",VLOOKUP(C386,LSILF!A:C,3,FALSE),""))</f>
        <v>0.54</v>
      </c>
      <c r="L386" s="158">
        <f t="shared" si="101"/>
        <v>0.54</v>
      </c>
      <c r="M386" s="157" t="str" cm="1">
        <f t="array" ref="M386">IF(D386="Electric","--",IF(D386="Diesel",_xlfn._xlws.FILTER(DIESCH[CH Cap],(DIESCH[HP Bin]=I386)),""))</f>
        <v/>
      </c>
      <c r="N386" s="157" cm="1">
        <f t="array" ref="N386">IF(D386="Electric","--",IF(D386="Gasoline",_xlfn._xlws.FILTER(LSICH[CH Cap],(LSICH[Fuel Type]=D386)*(LSICH[MY]=E386)),""))</f>
        <v>7000</v>
      </c>
      <c r="O386" s="157">
        <f t="shared" ref="O386:O449" si="103">SUM(M386:N386)</f>
        <v>7000</v>
      </c>
      <c r="P386" s="157">
        <f t="shared" ref="P386:P449" si="104">ABS(IF(E386=2017,G386,(G386*(2017-E386))))</f>
        <v>2798.3333333333335</v>
      </c>
      <c r="Q386" s="157" t="str" cm="1">
        <f t="array" ref="Q386">IF(D386="Electric","--",IF(D386="Diesel",_xlfn._xlws.FILTER(ORDEF[HC-ZH (g/hp-hr)],(ORDEF[HP]=I386)*(ORDEF[Model_Year]=E386)),""))</f>
        <v/>
      </c>
      <c r="R386" s="157" cm="1">
        <f t="array" ref="R386">IF(D386="Electric","--",IF(D386="Gasoline",_xlfn._xlws.FILTER(LSIEF[HC-ZH (g/hp-hr)],(LSIEF[Fuel]=D386)*(LSIEF[HP Bin]=I386)*(LSIEF[Model Year]=E386)),""))</f>
        <v>1.61</v>
      </c>
      <c r="S386" s="158">
        <f t="shared" ref="S386:S449" si="105">SUM(Q386:R386)</f>
        <v>1.61</v>
      </c>
      <c r="T386" s="159" t="str" cm="1">
        <f t="array" ref="T386">IF(D386="Electric","--",IF(D386="Diesel",_xlfn._xlws.FILTER(ORDEF[HCDR],(ORDEF[HP]=I386)*(ORDEF[Model_Year]=E386),),""))</f>
        <v/>
      </c>
      <c r="U386" s="159" cm="1">
        <f t="array" ref="U386">IF(D386="Electric","--",IF(D386="Gasoline",_xlfn._xlws.FILTER(LSIEF[HC DR],(LSIEF[Fuel]=D386)*(LSIEF[HP Bin]=I386)*(LSIEF[Model Year]=E386)),""))</f>
        <v>4.1499999999999999E-5</v>
      </c>
      <c r="V386" s="159">
        <f t="shared" ref="V386:V449" si="106">SUM(T386:U386)</f>
        <v>4.1499999999999999E-5</v>
      </c>
      <c r="W386" s="158" t="str" cm="1">
        <f t="array" ref="W386">IF(D386="Electric","--",IF(D386="Diesel",_xlfn._xlws.FILTER(ORDEF[NOXzh],(ORDEF[HP]=I386)*(ORDEF[Model_Year]=E386)),""))</f>
        <v/>
      </c>
      <c r="X386" s="158" cm="1">
        <f t="array" ref="X386">IF(D386="Electric","--",IF(D386="Gasoline",_xlfn._xlws.FILTER(LSIEF[NOX-ZH (g/hp-hr)],(LSIEF[Fuel]=D386)*(LSIEF[HP Bin]=I386)*(LSIEF[Model Year]=E386)),""))</f>
        <v>12.94</v>
      </c>
      <c r="Y386" s="158">
        <f t="shared" ref="Y386:Y449" si="107">SUM(W386:X386)</f>
        <v>12.94</v>
      </c>
      <c r="Z386" s="159" t="str" cm="1">
        <f t="array" ref="Z386">IF(D386="Electric","--",IF(D386="Diesel",_xlfn._xlws.FILTER(ORDEF[NOXdr],(ORDEF[HP]=I386)*(ORDEF[Model_Year]=E386)),""))</f>
        <v/>
      </c>
      <c r="AA386" s="159" cm="1">
        <f t="array" ref="AA386">IF(E386="Electric","--",IF(D386="Gasoline",_xlfn._xlws.FILTER(LSIEF[NOX DR],(LSIEF[Fuel]=D386)*(LSIEF[HP Bin]=I386)*(LSIEF[Model Year]=E386)),""))</f>
        <v>1.27E-4</v>
      </c>
      <c r="AB386" s="159">
        <f t="shared" ref="AB386:AB449" si="108">SUM(Z386:AA386)</f>
        <v>1.27E-4</v>
      </c>
      <c r="AC386" s="158" t="str" cm="1">
        <f t="array" ref="AC386">IF(D386="Electric","--",IF(D386="Diesel",_xlfn._xlws.FILTER(DFCF[Fuel_HC],(DFCF[MY]=E386)),""))</f>
        <v/>
      </c>
      <c r="AD386" s="158" cm="1">
        <f t="array" ref="AD386">IF(D386="Electric","--",IF(D386="Gasoline",_xlfn._xlws.FILTER(GFCF[Fuel_HC],(GFCF[MY]=E386)),""))</f>
        <v>0.85</v>
      </c>
      <c r="AE386" s="158">
        <f t="shared" ref="AE386:AE449" si="109">SUM(AC386:AD386)</f>
        <v>0.85</v>
      </c>
      <c r="AF386" s="157" t="str" cm="1">
        <f t="array" ref="AF386">IF(D386="Electric","--",IF(D386="Diesel",_xlfn._xlws.FILTER(DFCF[Fuel_NOX],(DFCF[MY]=E386)),""))</f>
        <v/>
      </c>
      <c r="AG386" s="157" cm="1">
        <f t="array" ref="AG386">IF(D386="Electric","--",IF(D386="Gasoline",_xlfn._xlws.FILTER(GFCF[Fuel_NOX],(GFCF[MY]=E386)),""))</f>
        <v>0.86699999999999999</v>
      </c>
      <c r="AH386" s="157">
        <f t="shared" ref="AH386:AH449" si="110">SUM(AF386:AG386)</f>
        <v>0.86699999999999999</v>
      </c>
      <c r="AI386" s="158">
        <f t="shared" ref="AI386:AI449" si="111">IFERROR((S386+V386*IF(P386&gt;O386,O386,P386))*AE386,"0")</f>
        <v>1.4672112083333333</v>
      </c>
      <c r="AJ386" s="158">
        <f t="shared" ref="AJ386:AJ449" si="112">IFERROR((Y386+AB386*IF(P386&gt;O386,O386,P386))*AH386,"0")</f>
        <v>11.527101685</v>
      </c>
      <c r="AK386" s="158">
        <f t="shared" ref="AK386:AK449" si="113">IF($D386="Electric","--",CONVERT(AI386*$F386*$L386*$G386,"g","lbm"))</f>
        <v>21.251630927455857</v>
      </c>
      <c r="AL386" s="158">
        <f t="shared" ref="AL386:AL449" si="114">IF($D386="Electric","--",CONVERT(AJ386*$F386*$L386*$G386,"g","lbm"))</f>
        <v>166.96281304390109</v>
      </c>
      <c r="AM386" s="158">
        <f t="shared" ref="AM386:AM449" si="115">IF($D386="Electric","--",CONVERT(AK386,"lbm","ton"))</f>
        <v>1.062581546372793E-2</v>
      </c>
      <c r="AN386" s="158">
        <f t="shared" ref="AN386:AN449" si="116">IF($D386="Electric","--",CONVERT(AL386,"lbm","ton"))</f>
        <v>8.348140652195056E-2</v>
      </c>
      <c r="AO386" s="158">
        <f t="shared" ref="AO386:AO449" si="117">IF(D386="Electric",AM386,IF(D386="Diesel",AM386*1.21,AM386*0.9198))</f>
        <v>9.7736250635369493E-3</v>
      </c>
      <c r="AP386" s="157"/>
      <c r="AS386" s="44"/>
    </row>
    <row r="387" spans="1:45" s="47" customFormat="1" x14ac:dyDescent="0.35">
      <c r="A387" s="157">
        <v>386</v>
      </c>
      <c r="B387" s="157">
        <v>302272</v>
      </c>
      <c r="C387" s="157" t="s">
        <v>205</v>
      </c>
      <c r="D387" s="157" t="s">
        <v>16</v>
      </c>
      <c r="E387" s="157">
        <v>1995</v>
      </c>
      <c r="F387" s="157">
        <v>150</v>
      </c>
      <c r="G387" s="157">
        <v>121.66666666666667</v>
      </c>
      <c r="H387" s="157"/>
      <c r="I387" s="157">
        <f t="shared" si="102"/>
        <v>175</v>
      </c>
      <c r="J387" s="157" t="str">
        <f>IF(D387="Electric","--",IF(D387="Diesel",VLOOKUP(C387,[2]ORDLF!A:B,2,FALSE),""))</f>
        <v/>
      </c>
      <c r="K387" s="157">
        <f>IF(D387="Electric","--",IF(D387="Gasoline",VLOOKUP(C387,LSILF!A:C,3,FALSE),""))</f>
        <v>0.54</v>
      </c>
      <c r="L387" s="158">
        <f t="shared" si="101"/>
        <v>0.54</v>
      </c>
      <c r="M387" s="157" t="str" cm="1">
        <f t="array" ref="M387">IF(D387="Electric","--",IF(D387="Diesel",_xlfn._xlws.FILTER(DIESCH[CH Cap],(DIESCH[HP Bin]=I387)),""))</f>
        <v/>
      </c>
      <c r="N387" s="157" cm="1">
        <f t="array" ref="N387">IF(D387="Electric","--",IF(D387="Gasoline",_xlfn._xlws.FILTER(LSICH[CH Cap],(LSICH[Fuel Type]=D387)*(LSICH[MY]=E387)),""))</f>
        <v>7000</v>
      </c>
      <c r="O387" s="157">
        <f t="shared" si="103"/>
        <v>7000</v>
      </c>
      <c r="P387" s="157">
        <f t="shared" si="104"/>
        <v>2676.666666666667</v>
      </c>
      <c r="Q387" s="157" t="str" cm="1">
        <f t="array" ref="Q387">IF(D387="Electric","--",IF(D387="Diesel",_xlfn._xlws.FILTER(ORDEF[HC-ZH (g/hp-hr)],(ORDEF[HP]=I387)*(ORDEF[Model_Year]=E387)),""))</f>
        <v/>
      </c>
      <c r="R387" s="157" cm="1">
        <f t="array" ref="R387">IF(D387="Electric","--",IF(D387="Gasoline",_xlfn._xlws.FILTER(LSIEF[HC-ZH (g/hp-hr)],(LSIEF[Fuel]=D387)*(LSIEF[HP Bin]=I387)*(LSIEF[Model Year]=E387)),""))</f>
        <v>1.61</v>
      </c>
      <c r="S387" s="158">
        <f t="shared" si="105"/>
        <v>1.61</v>
      </c>
      <c r="T387" s="159" t="str" cm="1">
        <f t="array" ref="T387">IF(D387="Electric","--",IF(D387="Diesel",_xlfn._xlws.FILTER(ORDEF[HCDR],(ORDEF[HP]=I387)*(ORDEF[Model_Year]=E387),),""))</f>
        <v/>
      </c>
      <c r="U387" s="159" cm="1">
        <f t="array" ref="U387">IF(D387="Electric","--",IF(D387="Gasoline",_xlfn._xlws.FILTER(LSIEF[HC DR],(LSIEF[Fuel]=D387)*(LSIEF[HP Bin]=I387)*(LSIEF[Model Year]=E387)),""))</f>
        <v>4.1499999999999999E-5</v>
      </c>
      <c r="V387" s="159">
        <f t="shared" si="106"/>
        <v>4.1499999999999999E-5</v>
      </c>
      <c r="W387" s="158" t="str" cm="1">
        <f t="array" ref="W387">IF(D387="Electric","--",IF(D387="Diesel",_xlfn._xlws.FILTER(ORDEF[NOXzh],(ORDEF[HP]=I387)*(ORDEF[Model_Year]=E387)),""))</f>
        <v/>
      </c>
      <c r="X387" s="158" cm="1">
        <f t="array" ref="X387">IF(D387="Electric","--",IF(D387="Gasoline",_xlfn._xlws.FILTER(LSIEF[NOX-ZH (g/hp-hr)],(LSIEF[Fuel]=D387)*(LSIEF[HP Bin]=I387)*(LSIEF[Model Year]=E387)),""))</f>
        <v>12.94</v>
      </c>
      <c r="Y387" s="158">
        <f t="shared" si="107"/>
        <v>12.94</v>
      </c>
      <c r="Z387" s="159" t="str" cm="1">
        <f t="array" ref="Z387">IF(D387="Electric","--",IF(D387="Diesel",_xlfn._xlws.FILTER(ORDEF[NOXdr],(ORDEF[HP]=I387)*(ORDEF[Model_Year]=E387)),""))</f>
        <v/>
      </c>
      <c r="AA387" s="159" cm="1">
        <f t="array" ref="AA387">IF(E387="Electric","--",IF(D387="Gasoline",_xlfn._xlws.FILTER(LSIEF[NOX DR],(LSIEF[Fuel]=D387)*(LSIEF[HP Bin]=I387)*(LSIEF[Model Year]=E387)),""))</f>
        <v>1.27E-4</v>
      </c>
      <c r="AB387" s="159">
        <f t="shared" si="108"/>
        <v>1.27E-4</v>
      </c>
      <c r="AC387" s="158" t="str" cm="1">
        <f t="array" ref="AC387">IF(D387="Electric","--",IF(D387="Diesel",_xlfn._xlws.FILTER(DFCF[Fuel_HC],(DFCF[MY]=E387)),""))</f>
        <v/>
      </c>
      <c r="AD387" s="158" cm="1">
        <f t="array" ref="AD387">IF(D387="Electric","--",IF(D387="Gasoline",_xlfn._xlws.FILTER(GFCF[Fuel_HC],(GFCF[MY]=E387)),""))</f>
        <v>0.85</v>
      </c>
      <c r="AE387" s="158">
        <f t="shared" si="109"/>
        <v>0.85</v>
      </c>
      <c r="AF387" s="157" t="str" cm="1">
        <f t="array" ref="AF387">IF(D387="Electric","--",IF(D387="Diesel",_xlfn._xlws.FILTER(DFCF[Fuel_NOX],(DFCF[MY]=E387)),""))</f>
        <v/>
      </c>
      <c r="AG387" s="157" cm="1">
        <f t="array" ref="AG387">IF(D387="Electric","--",IF(D387="Gasoline",_xlfn._xlws.FILTER(GFCF[Fuel_NOX],(GFCF[MY]=E387)),""))</f>
        <v>0.86699999999999999</v>
      </c>
      <c r="AH387" s="157">
        <f t="shared" si="110"/>
        <v>0.86699999999999999</v>
      </c>
      <c r="AI387" s="158">
        <f t="shared" si="111"/>
        <v>1.4629194166666668</v>
      </c>
      <c r="AJ387" s="158">
        <f t="shared" si="112"/>
        <v>11.51370509</v>
      </c>
      <c r="AK387" s="158">
        <f t="shared" si="113"/>
        <v>31.78420053946234</v>
      </c>
      <c r="AL387" s="158">
        <f t="shared" si="114"/>
        <v>250.15315769520112</v>
      </c>
      <c r="AM387" s="158">
        <f t="shared" si="115"/>
        <v>1.5892100269731171E-2</v>
      </c>
      <c r="AN387" s="158">
        <f t="shared" si="116"/>
        <v>0.12507657884760057</v>
      </c>
      <c r="AO387" s="158">
        <f t="shared" si="117"/>
        <v>1.461755382809873E-2</v>
      </c>
      <c r="AP387" s="157"/>
      <c r="AS387" s="44"/>
    </row>
    <row r="388" spans="1:45" s="47" customFormat="1" x14ac:dyDescent="0.35">
      <c r="A388" s="157">
        <v>387</v>
      </c>
      <c r="B388" s="157">
        <v>302273</v>
      </c>
      <c r="C388" s="157" t="s">
        <v>205</v>
      </c>
      <c r="D388" s="157" t="s">
        <v>16</v>
      </c>
      <c r="E388" s="157">
        <v>1995</v>
      </c>
      <c r="F388" s="157">
        <v>150</v>
      </c>
      <c r="G388" s="157">
        <v>121.66666666666667</v>
      </c>
      <c r="H388" s="157"/>
      <c r="I388" s="157">
        <f t="shared" si="102"/>
        <v>175</v>
      </c>
      <c r="J388" s="157" t="str">
        <f>IF(D388="Electric","--",IF(D388="Diesel",VLOOKUP(C388,[2]ORDLF!A:B,2,FALSE),""))</f>
        <v/>
      </c>
      <c r="K388" s="157">
        <f>IF(D388="Electric","--",IF(D388="Gasoline",VLOOKUP(C388,LSILF!A:C,3,FALSE),""))</f>
        <v>0.54</v>
      </c>
      <c r="L388" s="158">
        <f t="shared" si="101"/>
        <v>0.54</v>
      </c>
      <c r="M388" s="157" t="str" cm="1">
        <f t="array" ref="M388">IF(D388="Electric","--",IF(D388="Diesel",_xlfn._xlws.FILTER(DIESCH[CH Cap],(DIESCH[HP Bin]=I388)),""))</f>
        <v/>
      </c>
      <c r="N388" s="157" cm="1">
        <f t="array" ref="N388">IF(D388="Electric","--",IF(D388="Gasoline",_xlfn._xlws.FILTER(LSICH[CH Cap],(LSICH[Fuel Type]=D388)*(LSICH[MY]=E388)),""))</f>
        <v>7000</v>
      </c>
      <c r="O388" s="157">
        <f t="shared" si="103"/>
        <v>7000</v>
      </c>
      <c r="P388" s="157">
        <f t="shared" si="104"/>
        <v>2676.666666666667</v>
      </c>
      <c r="Q388" s="157" t="str" cm="1">
        <f t="array" ref="Q388">IF(D388="Electric","--",IF(D388="Diesel",_xlfn._xlws.FILTER(ORDEF[HC-ZH (g/hp-hr)],(ORDEF[HP]=I388)*(ORDEF[Model_Year]=E388)),""))</f>
        <v/>
      </c>
      <c r="R388" s="157" cm="1">
        <f t="array" ref="R388">IF(D388="Electric","--",IF(D388="Gasoline",_xlfn._xlws.FILTER(LSIEF[HC-ZH (g/hp-hr)],(LSIEF[Fuel]=D388)*(LSIEF[HP Bin]=I388)*(LSIEF[Model Year]=E388)),""))</f>
        <v>1.61</v>
      </c>
      <c r="S388" s="158">
        <f t="shared" si="105"/>
        <v>1.61</v>
      </c>
      <c r="T388" s="159" t="str" cm="1">
        <f t="array" ref="T388">IF(D388="Electric","--",IF(D388="Diesel",_xlfn._xlws.FILTER(ORDEF[HCDR],(ORDEF[HP]=I388)*(ORDEF[Model_Year]=E388),),""))</f>
        <v/>
      </c>
      <c r="U388" s="159" cm="1">
        <f t="array" ref="U388">IF(D388="Electric","--",IF(D388="Gasoline",_xlfn._xlws.FILTER(LSIEF[HC DR],(LSIEF[Fuel]=D388)*(LSIEF[HP Bin]=I388)*(LSIEF[Model Year]=E388)),""))</f>
        <v>4.1499999999999999E-5</v>
      </c>
      <c r="V388" s="159">
        <f t="shared" si="106"/>
        <v>4.1499999999999999E-5</v>
      </c>
      <c r="W388" s="158" t="str" cm="1">
        <f t="array" ref="W388">IF(D388="Electric","--",IF(D388="Diesel",_xlfn._xlws.FILTER(ORDEF[NOXzh],(ORDEF[HP]=I388)*(ORDEF[Model_Year]=E388)),""))</f>
        <v/>
      </c>
      <c r="X388" s="158" cm="1">
        <f t="array" ref="X388">IF(D388="Electric","--",IF(D388="Gasoline",_xlfn._xlws.FILTER(LSIEF[NOX-ZH (g/hp-hr)],(LSIEF[Fuel]=D388)*(LSIEF[HP Bin]=I388)*(LSIEF[Model Year]=E388)),""))</f>
        <v>12.94</v>
      </c>
      <c r="Y388" s="158">
        <f t="shared" si="107"/>
        <v>12.94</v>
      </c>
      <c r="Z388" s="159" t="str" cm="1">
        <f t="array" ref="Z388">IF(D388="Electric","--",IF(D388="Diesel",_xlfn._xlws.FILTER(ORDEF[NOXdr],(ORDEF[HP]=I388)*(ORDEF[Model_Year]=E388)),""))</f>
        <v/>
      </c>
      <c r="AA388" s="159" cm="1">
        <f t="array" ref="AA388">IF(E388="Electric","--",IF(D388="Gasoline",_xlfn._xlws.FILTER(LSIEF[NOX DR],(LSIEF[Fuel]=D388)*(LSIEF[HP Bin]=I388)*(LSIEF[Model Year]=E388)),""))</f>
        <v>1.27E-4</v>
      </c>
      <c r="AB388" s="159">
        <f t="shared" si="108"/>
        <v>1.27E-4</v>
      </c>
      <c r="AC388" s="158" t="str" cm="1">
        <f t="array" ref="AC388">IF(D388="Electric","--",IF(D388="Diesel",_xlfn._xlws.FILTER(DFCF[Fuel_HC],(DFCF[MY]=E388)),""))</f>
        <v/>
      </c>
      <c r="AD388" s="158" cm="1">
        <f t="array" ref="AD388">IF(D388="Electric","--",IF(D388="Gasoline",_xlfn._xlws.FILTER(GFCF[Fuel_HC],(GFCF[MY]=E388)),""))</f>
        <v>0.85</v>
      </c>
      <c r="AE388" s="158">
        <f t="shared" si="109"/>
        <v>0.85</v>
      </c>
      <c r="AF388" s="157" t="str" cm="1">
        <f t="array" ref="AF388">IF(D388="Electric","--",IF(D388="Diesel",_xlfn._xlws.FILTER(DFCF[Fuel_NOX],(DFCF[MY]=E388)),""))</f>
        <v/>
      </c>
      <c r="AG388" s="157" cm="1">
        <f t="array" ref="AG388">IF(D388="Electric","--",IF(D388="Gasoline",_xlfn._xlws.FILTER(GFCF[Fuel_NOX],(GFCF[MY]=E388)),""))</f>
        <v>0.86699999999999999</v>
      </c>
      <c r="AH388" s="157">
        <f t="shared" si="110"/>
        <v>0.86699999999999999</v>
      </c>
      <c r="AI388" s="158">
        <f t="shared" si="111"/>
        <v>1.4629194166666668</v>
      </c>
      <c r="AJ388" s="158">
        <f t="shared" si="112"/>
        <v>11.51370509</v>
      </c>
      <c r="AK388" s="158">
        <f t="shared" si="113"/>
        <v>31.78420053946234</v>
      </c>
      <c r="AL388" s="158">
        <f t="shared" si="114"/>
        <v>250.15315769520112</v>
      </c>
      <c r="AM388" s="158">
        <f t="shared" si="115"/>
        <v>1.5892100269731171E-2</v>
      </c>
      <c r="AN388" s="158">
        <f t="shared" si="116"/>
        <v>0.12507657884760057</v>
      </c>
      <c r="AO388" s="158">
        <f t="shared" si="117"/>
        <v>1.461755382809873E-2</v>
      </c>
      <c r="AP388" s="157"/>
      <c r="AS388" s="44"/>
    </row>
    <row r="389" spans="1:45" s="47" customFormat="1" x14ac:dyDescent="0.35">
      <c r="A389" s="157">
        <v>388</v>
      </c>
      <c r="B389" s="157">
        <v>302274</v>
      </c>
      <c r="C389" s="157" t="s">
        <v>205</v>
      </c>
      <c r="D389" s="157" t="s">
        <v>16</v>
      </c>
      <c r="E389" s="157">
        <v>1995</v>
      </c>
      <c r="F389" s="157">
        <v>80</v>
      </c>
      <c r="G389" s="157">
        <v>1137.9951923076924</v>
      </c>
      <c r="H389" s="157"/>
      <c r="I389" s="157">
        <f t="shared" si="102"/>
        <v>100</v>
      </c>
      <c r="J389" s="157" t="str">
        <f>IF(D389="Electric","--",IF(D389="Diesel",VLOOKUP(C389,[2]ORDLF!A:B,2,FALSE),""))</f>
        <v/>
      </c>
      <c r="K389" s="157">
        <f>IF(D389="Electric","--",IF(D389="Gasoline",VLOOKUP(C389,LSILF!A:C,3,FALSE),""))</f>
        <v>0.54</v>
      </c>
      <c r="L389" s="158">
        <f t="shared" si="101"/>
        <v>0.54</v>
      </c>
      <c r="M389" s="157" t="str" cm="1">
        <f t="array" ref="M389">IF(D389="Electric","--",IF(D389="Diesel",_xlfn._xlws.FILTER(DIESCH[CH Cap],(DIESCH[HP Bin]=I389)),""))</f>
        <v/>
      </c>
      <c r="N389" s="157" cm="1">
        <f t="array" ref="N389">IF(D389="Electric","--",IF(D389="Gasoline",_xlfn._xlws.FILTER(LSICH[CH Cap],(LSICH[Fuel Type]=D389)*(LSICH[MY]=E389)),""))</f>
        <v>7000</v>
      </c>
      <c r="O389" s="157">
        <f t="shared" si="103"/>
        <v>7000</v>
      </c>
      <c r="P389" s="157">
        <f t="shared" si="104"/>
        <v>25035.894230769234</v>
      </c>
      <c r="Q389" s="157" t="str" cm="1">
        <f t="array" ref="Q389">IF(D389="Electric","--",IF(D389="Diesel",_xlfn._xlws.FILTER(ORDEF[HC-ZH (g/hp-hr)],(ORDEF[HP]=I389)*(ORDEF[Model_Year]=E389)),""))</f>
        <v/>
      </c>
      <c r="R389" s="157" cm="1">
        <f t="array" ref="R389">IF(D389="Electric","--",IF(D389="Gasoline",_xlfn._xlws.FILTER(LSIEF[HC-ZH (g/hp-hr)],(LSIEF[Fuel]=D389)*(LSIEF[HP Bin]=I389)*(LSIEF[Model Year]=E389)),""))</f>
        <v>2.63</v>
      </c>
      <c r="S389" s="158">
        <f t="shared" si="105"/>
        <v>2.63</v>
      </c>
      <c r="T389" s="159" t="str" cm="1">
        <f t="array" ref="T389">IF(D389="Electric","--",IF(D389="Diesel",_xlfn._xlws.FILTER(ORDEF[HCDR],(ORDEF[HP]=I389)*(ORDEF[Model_Year]=E389),),""))</f>
        <v/>
      </c>
      <c r="U389" s="159" cm="1">
        <f t="array" ref="U389">IF(D389="Electric","--",IF(D389="Gasoline",_xlfn._xlws.FILTER(LSIEF[HC DR],(LSIEF[Fuel]=D389)*(LSIEF[HP Bin]=I389)*(LSIEF[Model Year]=E389)),""))</f>
        <v>2.8699999999999998E-4</v>
      </c>
      <c r="V389" s="159">
        <f t="shared" si="106"/>
        <v>2.8699999999999998E-4</v>
      </c>
      <c r="W389" s="158" t="str" cm="1">
        <f t="array" ref="W389">IF(D389="Electric","--",IF(D389="Diesel",_xlfn._xlws.FILTER(ORDEF[NOXzh],(ORDEF[HP]=I389)*(ORDEF[Model_Year]=E389)),""))</f>
        <v/>
      </c>
      <c r="X389" s="158" cm="1">
        <f t="array" ref="X389">IF(D389="Electric","--",IF(D389="Gasoline",_xlfn._xlws.FILTER(LSIEF[NOX-ZH (g/hp-hr)],(LSIEF[Fuel]=D389)*(LSIEF[HP Bin]=I389)*(LSIEF[Model Year]=E389)),""))</f>
        <v>11.84</v>
      </c>
      <c r="Y389" s="158">
        <f t="shared" si="107"/>
        <v>11.84</v>
      </c>
      <c r="Z389" s="159" t="str" cm="1">
        <f t="array" ref="Z389">IF(D389="Electric","--",IF(D389="Diesel",_xlfn._xlws.FILTER(ORDEF[NOXdr],(ORDEF[HP]=I389)*(ORDEF[Model_Year]=E389)),""))</f>
        <v/>
      </c>
      <c r="AA389" s="159" cm="1">
        <f t="array" ref="AA389">IF(E389="Electric","--",IF(D389="Gasoline",_xlfn._xlws.FILTER(LSIEF[NOX DR],(LSIEF[Fuel]=D389)*(LSIEF[HP Bin]=I389)*(LSIEF[Model Year]=E389)),""))</f>
        <v>6.0099999999999997E-5</v>
      </c>
      <c r="AB389" s="159">
        <f t="shared" si="108"/>
        <v>6.0099999999999997E-5</v>
      </c>
      <c r="AC389" s="158" t="str" cm="1">
        <f t="array" ref="AC389">IF(D389="Electric","--",IF(D389="Diesel",_xlfn._xlws.FILTER(DFCF[Fuel_HC],(DFCF[MY]=E389)),""))</f>
        <v/>
      </c>
      <c r="AD389" s="158" cm="1">
        <f t="array" ref="AD389">IF(D389="Electric","--",IF(D389="Gasoline",_xlfn._xlws.FILTER(GFCF[Fuel_HC],(GFCF[MY]=E389)),""))</f>
        <v>0.85</v>
      </c>
      <c r="AE389" s="158">
        <f t="shared" si="109"/>
        <v>0.85</v>
      </c>
      <c r="AF389" s="157" t="str" cm="1">
        <f t="array" ref="AF389">IF(D389="Electric","--",IF(D389="Diesel",_xlfn._xlws.FILTER(DFCF[Fuel_NOX],(DFCF[MY]=E389)),""))</f>
        <v/>
      </c>
      <c r="AG389" s="157" cm="1">
        <f t="array" ref="AG389">IF(D389="Electric","--",IF(D389="Gasoline",_xlfn._xlws.FILTER(GFCF[Fuel_NOX],(GFCF[MY]=E389)),""))</f>
        <v>0.86699999999999999</v>
      </c>
      <c r="AH389" s="157">
        <f t="shared" si="110"/>
        <v>0.86699999999999999</v>
      </c>
      <c r="AI389" s="158">
        <f t="shared" si="111"/>
        <v>3.9431499999999993</v>
      </c>
      <c r="AJ389" s="158">
        <f t="shared" si="112"/>
        <v>10.630026900000001</v>
      </c>
      <c r="AK389" s="158">
        <f t="shared" si="113"/>
        <v>427.36773565674599</v>
      </c>
      <c r="AL389" s="158">
        <f t="shared" si="114"/>
        <v>1152.1069516055184</v>
      </c>
      <c r="AM389" s="158">
        <f t="shared" si="115"/>
        <v>0.21368386782837301</v>
      </c>
      <c r="AN389" s="158">
        <f t="shared" si="116"/>
        <v>0.57605347580275923</v>
      </c>
      <c r="AO389" s="158">
        <f t="shared" si="117"/>
        <v>0.19654642162853747</v>
      </c>
      <c r="AP389" s="157"/>
      <c r="AS389" s="44"/>
    </row>
    <row r="390" spans="1:45" s="47" customFormat="1" x14ac:dyDescent="0.35">
      <c r="A390" s="157">
        <v>389</v>
      </c>
      <c r="B390" s="157">
        <v>302275</v>
      </c>
      <c r="C390" s="157" t="s">
        <v>205</v>
      </c>
      <c r="D390" s="157" t="s">
        <v>16</v>
      </c>
      <c r="E390" s="157">
        <v>1995</v>
      </c>
      <c r="F390" s="157">
        <v>150</v>
      </c>
      <c r="G390" s="157">
        <v>121.66666666666667</v>
      </c>
      <c r="H390" s="157"/>
      <c r="I390" s="157">
        <f t="shared" si="102"/>
        <v>175</v>
      </c>
      <c r="J390" s="157" t="str">
        <f>IF(D390="Electric","--",IF(D390="Diesel",VLOOKUP(C390,[2]ORDLF!A:B,2,FALSE),""))</f>
        <v/>
      </c>
      <c r="K390" s="157">
        <f>IF(D390="Electric","--",IF(D390="Gasoline",VLOOKUP(C390,LSILF!A:C,3,FALSE),""))</f>
        <v>0.54</v>
      </c>
      <c r="L390" s="158">
        <f t="shared" si="101"/>
        <v>0.54</v>
      </c>
      <c r="M390" s="157" t="str" cm="1">
        <f t="array" ref="M390">IF(D390="Electric","--",IF(D390="Diesel",_xlfn._xlws.FILTER(DIESCH[CH Cap],(DIESCH[HP Bin]=I390)),""))</f>
        <v/>
      </c>
      <c r="N390" s="157" cm="1">
        <f t="array" ref="N390">IF(D390="Electric","--",IF(D390="Gasoline",_xlfn._xlws.FILTER(LSICH[CH Cap],(LSICH[Fuel Type]=D390)*(LSICH[MY]=E390)),""))</f>
        <v>7000</v>
      </c>
      <c r="O390" s="157">
        <f t="shared" si="103"/>
        <v>7000</v>
      </c>
      <c r="P390" s="157">
        <f t="shared" si="104"/>
        <v>2676.666666666667</v>
      </c>
      <c r="Q390" s="157" t="str" cm="1">
        <f t="array" ref="Q390">IF(D390="Electric","--",IF(D390="Diesel",_xlfn._xlws.FILTER(ORDEF[HC-ZH (g/hp-hr)],(ORDEF[HP]=I390)*(ORDEF[Model_Year]=E390)),""))</f>
        <v/>
      </c>
      <c r="R390" s="157" cm="1">
        <f t="array" ref="R390">IF(D390="Electric","--",IF(D390="Gasoline",_xlfn._xlws.FILTER(LSIEF[HC-ZH (g/hp-hr)],(LSIEF[Fuel]=D390)*(LSIEF[HP Bin]=I390)*(LSIEF[Model Year]=E390)),""))</f>
        <v>1.61</v>
      </c>
      <c r="S390" s="158">
        <f t="shared" si="105"/>
        <v>1.61</v>
      </c>
      <c r="T390" s="159" t="str" cm="1">
        <f t="array" ref="T390">IF(D390="Electric","--",IF(D390="Diesel",_xlfn._xlws.FILTER(ORDEF[HCDR],(ORDEF[HP]=I390)*(ORDEF[Model_Year]=E390),),""))</f>
        <v/>
      </c>
      <c r="U390" s="159" cm="1">
        <f t="array" ref="U390">IF(D390="Electric","--",IF(D390="Gasoline",_xlfn._xlws.FILTER(LSIEF[HC DR],(LSIEF[Fuel]=D390)*(LSIEF[HP Bin]=I390)*(LSIEF[Model Year]=E390)),""))</f>
        <v>4.1499999999999999E-5</v>
      </c>
      <c r="V390" s="159">
        <f t="shared" si="106"/>
        <v>4.1499999999999999E-5</v>
      </c>
      <c r="W390" s="158" t="str" cm="1">
        <f t="array" ref="W390">IF(D390="Electric","--",IF(D390="Diesel",_xlfn._xlws.FILTER(ORDEF[NOXzh],(ORDEF[HP]=I390)*(ORDEF[Model_Year]=E390)),""))</f>
        <v/>
      </c>
      <c r="X390" s="158" cm="1">
        <f t="array" ref="X390">IF(D390="Electric","--",IF(D390="Gasoline",_xlfn._xlws.FILTER(LSIEF[NOX-ZH (g/hp-hr)],(LSIEF[Fuel]=D390)*(LSIEF[HP Bin]=I390)*(LSIEF[Model Year]=E390)),""))</f>
        <v>12.94</v>
      </c>
      <c r="Y390" s="158">
        <f t="shared" si="107"/>
        <v>12.94</v>
      </c>
      <c r="Z390" s="159" t="str" cm="1">
        <f t="array" ref="Z390">IF(D390="Electric","--",IF(D390="Diesel",_xlfn._xlws.FILTER(ORDEF[NOXdr],(ORDEF[HP]=I390)*(ORDEF[Model_Year]=E390)),""))</f>
        <v/>
      </c>
      <c r="AA390" s="159" cm="1">
        <f t="array" ref="AA390">IF(E390="Electric","--",IF(D390="Gasoline",_xlfn._xlws.FILTER(LSIEF[NOX DR],(LSIEF[Fuel]=D390)*(LSIEF[HP Bin]=I390)*(LSIEF[Model Year]=E390)),""))</f>
        <v>1.27E-4</v>
      </c>
      <c r="AB390" s="159">
        <f t="shared" si="108"/>
        <v>1.27E-4</v>
      </c>
      <c r="AC390" s="158" t="str" cm="1">
        <f t="array" ref="AC390">IF(D390="Electric","--",IF(D390="Diesel",_xlfn._xlws.FILTER(DFCF[Fuel_HC],(DFCF[MY]=E390)),""))</f>
        <v/>
      </c>
      <c r="AD390" s="158" cm="1">
        <f t="array" ref="AD390">IF(D390="Electric","--",IF(D390="Gasoline",_xlfn._xlws.FILTER(GFCF[Fuel_HC],(GFCF[MY]=E390)),""))</f>
        <v>0.85</v>
      </c>
      <c r="AE390" s="158">
        <f t="shared" si="109"/>
        <v>0.85</v>
      </c>
      <c r="AF390" s="157" t="str" cm="1">
        <f t="array" ref="AF390">IF(D390="Electric","--",IF(D390="Diesel",_xlfn._xlws.FILTER(DFCF[Fuel_NOX],(DFCF[MY]=E390)),""))</f>
        <v/>
      </c>
      <c r="AG390" s="157" cm="1">
        <f t="array" ref="AG390">IF(D390="Electric","--",IF(D390="Gasoline",_xlfn._xlws.FILTER(GFCF[Fuel_NOX],(GFCF[MY]=E390)),""))</f>
        <v>0.86699999999999999</v>
      </c>
      <c r="AH390" s="157">
        <f t="shared" si="110"/>
        <v>0.86699999999999999</v>
      </c>
      <c r="AI390" s="158">
        <f t="shared" si="111"/>
        <v>1.4629194166666668</v>
      </c>
      <c r="AJ390" s="158">
        <f t="shared" si="112"/>
        <v>11.51370509</v>
      </c>
      <c r="AK390" s="158">
        <f t="shared" si="113"/>
        <v>31.78420053946234</v>
      </c>
      <c r="AL390" s="158">
        <f t="shared" si="114"/>
        <v>250.15315769520112</v>
      </c>
      <c r="AM390" s="158">
        <f t="shared" si="115"/>
        <v>1.5892100269731171E-2</v>
      </c>
      <c r="AN390" s="158">
        <f t="shared" si="116"/>
        <v>0.12507657884760057</v>
      </c>
      <c r="AO390" s="158">
        <f t="shared" si="117"/>
        <v>1.461755382809873E-2</v>
      </c>
      <c r="AP390" s="157"/>
      <c r="AS390" s="44"/>
    </row>
    <row r="391" spans="1:45" s="47" customFormat="1" x14ac:dyDescent="0.35">
      <c r="A391" s="157">
        <v>390</v>
      </c>
      <c r="B391" s="157">
        <v>302276</v>
      </c>
      <c r="C391" s="157" t="s">
        <v>205</v>
      </c>
      <c r="D391" s="157" t="s">
        <v>16</v>
      </c>
      <c r="E391" s="157">
        <v>1995</v>
      </c>
      <c r="F391" s="157">
        <v>80</v>
      </c>
      <c r="G391" s="157">
        <v>1137.9951923076924</v>
      </c>
      <c r="H391" s="157"/>
      <c r="I391" s="157">
        <f t="shared" si="102"/>
        <v>100</v>
      </c>
      <c r="J391" s="157" t="str">
        <f>IF(D391="Electric","--",IF(D391="Diesel",VLOOKUP(C391,[2]ORDLF!A:B,2,FALSE),""))</f>
        <v/>
      </c>
      <c r="K391" s="157">
        <f>IF(D391="Electric","--",IF(D391="Gasoline",VLOOKUP(C391,LSILF!A:C,3,FALSE),""))</f>
        <v>0.54</v>
      </c>
      <c r="L391" s="158">
        <f t="shared" si="101"/>
        <v>0.54</v>
      </c>
      <c r="M391" s="157" t="str" cm="1">
        <f t="array" ref="M391">IF(D391="Electric","--",IF(D391="Diesel",_xlfn._xlws.FILTER(DIESCH[CH Cap],(DIESCH[HP Bin]=I391)),""))</f>
        <v/>
      </c>
      <c r="N391" s="157" cm="1">
        <f t="array" ref="N391">IF(D391="Electric","--",IF(D391="Gasoline",_xlfn._xlws.FILTER(LSICH[CH Cap],(LSICH[Fuel Type]=D391)*(LSICH[MY]=E391)),""))</f>
        <v>7000</v>
      </c>
      <c r="O391" s="157">
        <f t="shared" si="103"/>
        <v>7000</v>
      </c>
      <c r="P391" s="157">
        <f t="shared" si="104"/>
        <v>25035.894230769234</v>
      </c>
      <c r="Q391" s="157" t="str" cm="1">
        <f t="array" ref="Q391">IF(D391="Electric","--",IF(D391="Diesel",_xlfn._xlws.FILTER(ORDEF[HC-ZH (g/hp-hr)],(ORDEF[HP]=I391)*(ORDEF[Model_Year]=E391)),""))</f>
        <v/>
      </c>
      <c r="R391" s="157" cm="1">
        <f t="array" ref="R391">IF(D391="Electric","--",IF(D391="Gasoline",_xlfn._xlws.FILTER(LSIEF[HC-ZH (g/hp-hr)],(LSIEF[Fuel]=D391)*(LSIEF[HP Bin]=I391)*(LSIEF[Model Year]=E391)),""))</f>
        <v>2.63</v>
      </c>
      <c r="S391" s="158">
        <f t="shared" si="105"/>
        <v>2.63</v>
      </c>
      <c r="T391" s="159" t="str" cm="1">
        <f t="array" ref="T391">IF(D391="Electric","--",IF(D391="Diesel",_xlfn._xlws.FILTER(ORDEF[HCDR],(ORDEF[HP]=I391)*(ORDEF[Model_Year]=E391),),""))</f>
        <v/>
      </c>
      <c r="U391" s="159" cm="1">
        <f t="array" ref="U391">IF(D391="Electric","--",IF(D391="Gasoline",_xlfn._xlws.FILTER(LSIEF[HC DR],(LSIEF[Fuel]=D391)*(LSIEF[HP Bin]=I391)*(LSIEF[Model Year]=E391)),""))</f>
        <v>2.8699999999999998E-4</v>
      </c>
      <c r="V391" s="159">
        <f t="shared" si="106"/>
        <v>2.8699999999999998E-4</v>
      </c>
      <c r="W391" s="158" t="str" cm="1">
        <f t="array" ref="W391">IF(D391="Electric","--",IF(D391="Diesel",_xlfn._xlws.FILTER(ORDEF[NOXzh],(ORDEF[HP]=I391)*(ORDEF[Model_Year]=E391)),""))</f>
        <v/>
      </c>
      <c r="X391" s="158" cm="1">
        <f t="array" ref="X391">IF(D391="Electric","--",IF(D391="Gasoline",_xlfn._xlws.FILTER(LSIEF[NOX-ZH (g/hp-hr)],(LSIEF[Fuel]=D391)*(LSIEF[HP Bin]=I391)*(LSIEF[Model Year]=E391)),""))</f>
        <v>11.84</v>
      </c>
      <c r="Y391" s="158">
        <f t="shared" si="107"/>
        <v>11.84</v>
      </c>
      <c r="Z391" s="159" t="str" cm="1">
        <f t="array" ref="Z391">IF(D391="Electric","--",IF(D391="Diesel",_xlfn._xlws.FILTER(ORDEF[NOXdr],(ORDEF[HP]=I391)*(ORDEF[Model_Year]=E391)),""))</f>
        <v/>
      </c>
      <c r="AA391" s="159" cm="1">
        <f t="array" ref="AA391">IF(E391="Electric","--",IF(D391="Gasoline",_xlfn._xlws.FILTER(LSIEF[NOX DR],(LSIEF[Fuel]=D391)*(LSIEF[HP Bin]=I391)*(LSIEF[Model Year]=E391)),""))</f>
        <v>6.0099999999999997E-5</v>
      </c>
      <c r="AB391" s="159">
        <f t="shared" si="108"/>
        <v>6.0099999999999997E-5</v>
      </c>
      <c r="AC391" s="158" t="str" cm="1">
        <f t="array" ref="AC391">IF(D391="Electric","--",IF(D391="Diesel",_xlfn._xlws.FILTER(DFCF[Fuel_HC],(DFCF[MY]=E391)),""))</f>
        <v/>
      </c>
      <c r="AD391" s="158" cm="1">
        <f t="array" ref="AD391">IF(D391="Electric","--",IF(D391="Gasoline",_xlfn._xlws.FILTER(GFCF[Fuel_HC],(GFCF[MY]=E391)),""))</f>
        <v>0.85</v>
      </c>
      <c r="AE391" s="158">
        <f t="shared" si="109"/>
        <v>0.85</v>
      </c>
      <c r="AF391" s="157" t="str" cm="1">
        <f t="array" ref="AF391">IF(D391="Electric","--",IF(D391="Diesel",_xlfn._xlws.FILTER(DFCF[Fuel_NOX],(DFCF[MY]=E391)),""))</f>
        <v/>
      </c>
      <c r="AG391" s="157" cm="1">
        <f t="array" ref="AG391">IF(D391="Electric","--",IF(D391="Gasoline",_xlfn._xlws.FILTER(GFCF[Fuel_NOX],(GFCF[MY]=E391)),""))</f>
        <v>0.86699999999999999</v>
      </c>
      <c r="AH391" s="157">
        <f t="shared" si="110"/>
        <v>0.86699999999999999</v>
      </c>
      <c r="AI391" s="158">
        <f t="shared" si="111"/>
        <v>3.9431499999999993</v>
      </c>
      <c r="AJ391" s="158">
        <f t="shared" si="112"/>
        <v>10.630026900000001</v>
      </c>
      <c r="AK391" s="158">
        <f t="shared" si="113"/>
        <v>427.36773565674599</v>
      </c>
      <c r="AL391" s="158">
        <f t="shared" si="114"/>
        <v>1152.1069516055184</v>
      </c>
      <c r="AM391" s="158">
        <f t="shared" si="115"/>
        <v>0.21368386782837301</v>
      </c>
      <c r="AN391" s="158">
        <f t="shared" si="116"/>
        <v>0.57605347580275923</v>
      </c>
      <c r="AO391" s="158">
        <f t="shared" si="117"/>
        <v>0.19654642162853747</v>
      </c>
      <c r="AP391" s="157"/>
      <c r="AS391" s="44"/>
    </row>
    <row r="392" spans="1:45" s="47" customFormat="1" x14ac:dyDescent="0.35">
      <c r="A392" s="157">
        <v>391</v>
      </c>
      <c r="B392" s="157">
        <v>302277</v>
      </c>
      <c r="C392" s="157" t="s">
        <v>205</v>
      </c>
      <c r="D392" s="157" t="s">
        <v>16</v>
      </c>
      <c r="E392" s="157">
        <v>1995</v>
      </c>
      <c r="F392" s="157">
        <v>80</v>
      </c>
      <c r="G392" s="157">
        <v>1137.9951923076924</v>
      </c>
      <c r="H392" s="157"/>
      <c r="I392" s="157">
        <f t="shared" si="102"/>
        <v>100</v>
      </c>
      <c r="J392" s="157" t="str">
        <f>IF(D392="Electric","--",IF(D392="Diesel",VLOOKUP(C392,[2]ORDLF!A:B,2,FALSE),""))</f>
        <v/>
      </c>
      <c r="K392" s="157">
        <f>IF(D392="Electric","--",IF(D392="Gasoline",VLOOKUP(C392,LSILF!A:C,3,FALSE),""))</f>
        <v>0.54</v>
      </c>
      <c r="L392" s="158">
        <f t="shared" si="101"/>
        <v>0.54</v>
      </c>
      <c r="M392" s="157" t="str" cm="1">
        <f t="array" ref="M392">IF(D392="Electric","--",IF(D392="Diesel",_xlfn._xlws.FILTER(DIESCH[CH Cap],(DIESCH[HP Bin]=I392)),""))</f>
        <v/>
      </c>
      <c r="N392" s="157" cm="1">
        <f t="array" ref="N392">IF(D392="Electric","--",IF(D392="Gasoline",_xlfn._xlws.FILTER(LSICH[CH Cap],(LSICH[Fuel Type]=D392)*(LSICH[MY]=E392)),""))</f>
        <v>7000</v>
      </c>
      <c r="O392" s="157">
        <f t="shared" si="103"/>
        <v>7000</v>
      </c>
      <c r="P392" s="157">
        <f t="shared" si="104"/>
        <v>25035.894230769234</v>
      </c>
      <c r="Q392" s="157" t="str" cm="1">
        <f t="array" ref="Q392">IF(D392="Electric","--",IF(D392="Diesel",_xlfn._xlws.FILTER(ORDEF[HC-ZH (g/hp-hr)],(ORDEF[HP]=I392)*(ORDEF[Model_Year]=E392)),""))</f>
        <v/>
      </c>
      <c r="R392" s="157" cm="1">
        <f t="array" ref="R392">IF(D392="Electric","--",IF(D392="Gasoline",_xlfn._xlws.FILTER(LSIEF[HC-ZH (g/hp-hr)],(LSIEF[Fuel]=D392)*(LSIEF[HP Bin]=I392)*(LSIEF[Model Year]=E392)),""))</f>
        <v>2.63</v>
      </c>
      <c r="S392" s="158">
        <f t="shared" si="105"/>
        <v>2.63</v>
      </c>
      <c r="T392" s="159" t="str" cm="1">
        <f t="array" ref="T392">IF(D392="Electric","--",IF(D392="Diesel",_xlfn._xlws.FILTER(ORDEF[HCDR],(ORDEF[HP]=I392)*(ORDEF[Model_Year]=E392),),""))</f>
        <v/>
      </c>
      <c r="U392" s="159" cm="1">
        <f t="array" ref="U392">IF(D392="Electric","--",IF(D392="Gasoline",_xlfn._xlws.FILTER(LSIEF[HC DR],(LSIEF[Fuel]=D392)*(LSIEF[HP Bin]=I392)*(LSIEF[Model Year]=E392)),""))</f>
        <v>2.8699999999999998E-4</v>
      </c>
      <c r="V392" s="159">
        <f t="shared" si="106"/>
        <v>2.8699999999999998E-4</v>
      </c>
      <c r="W392" s="158" t="str" cm="1">
        <f t="array" ref="W392">IF(D392="Electric","--",IF(D392="Diesel",_xlfn._xlws.FILTER(ORDEF[NOXzh],(ORDEF[HP]=I392)*(ORDEF[Model_Year]=E392)),""))</f>
        <v/>
      </c>
      <c r="X392" s="158" cm="1">
        <f t="array" ref="X392">IF(D392="Electric","--",IF(D392="Gasoline",_xlfn._xlws.FILTER(LSIEF[NOX-ZH (g/hp-hr)],(LSIEF[Fuel]=D392)*(LSIEF[HP Bin]=I392)*(LSIEF[Model Year]=E392)),""))</f>
        <v>11.84</v>
      </c>
      <c r="Y392" s="158">
        <f t="shared" si="107"/>
        <v>11.84</v>
      </c>
      <c r="Z392" s="159" t="str" cm="1">
        <f t="array" ref="Z392">IF(D392="Electric","--",IF(D392="Diesel",_xlfn._xlws.FILTER(ORDEF[NOXdr],(ORDEF[HP]=I392)*(ORDEF[Model_Year]=E392)),""))</f>
        <v/>
      </c>
      <c r="AA392" s="159" cm="1">
        <f t="array" ref="AA392">IF(E392="Electric","--",IF(D392="Gasoline",_xlfn._xlws.FILTER(LSIEF[NOX DR],(LSIEF[Fuel]=D392)*(LSIEF[HP Bin]=I392)*(LSIEF[Model Year]=E392)),""))</f>
        <v>6.0099999999999997E-5</v>
      </c>
      <c r="AB392" s="159">
        <f t="shared" si="108"/>
        <v>6.0099999999999997E-5</v>
      </c>
      <c r="AC392" s="158" t="str" cm="1">
        <f t="array" ref="AC392">IF(D392="Electric","--",IF(D392="Diesel",_xlfn._xlws.FILTER(DFCF[Fuel_HC],(DFCF[MY]=E392)),""))</f>
        <v/>
      </c>
      <c r="AD392" s="158" cm="1">
        <f t="array" ref="AD392">IF(D392="Electric","--",IF(D392="Gasoline",_xlfn._xlws.FILTER(GFCF[Fuel_HC],(GFCF[MY]=E392)),""))</f>
        <v>0.85</v>
      </c>
      <c r="AE392" s="158">
        <f t="shared" si="109"/>
        <v>0.85</v>
      </c>
      <c r="AF392" s="157" t="str" cm="1">
        <f t="array" ref="AF392">IF(D392="Electric","--",IF(D392="Diesel",_xlfn._xlws.FILTER(DFCF[Fuel_NOX],(DFCF[MY]=E392)),""))</f>
        <v/>
      </c>
      <c r="AG392" s="157" cm="1">
        <f t="array" ref="AG392">IF(D392="Electric","--",IF(D392="Gasoline",_xlfn._xlws.FILTER(GFCF[Fuel_NOX],(GFCF[MY]=E392)),""))</f>
        <v>0.86699999999999999</v>
      </c>
      <c r="AH392" s="157">
        <f t="shared" si="110"/>
        <v>0.86699999999999999</v>
      </c>
      <c r="AI392" s="158">
        <f t="shared" si="111"/>
        <v>3.9431499999999993</v>
      </c>
      <c r="AJ392" s="158">
        <f t="shared" si="112"/>
        <v>10.630026900000001</v>
      </c>
      <c r="AK392" s="158">
        <f t="shared" si="113"/>
        <v>427.36773565674599</v>
      </c>
      <c r="AL392" s="158">
        <f t="shared" si="114"/>
        <v>1152.1069516055184</v>
      </c>
      <c r="AM392" s="158">
        <f t="shared" si="115"/>
        <v>0.21368386782837301</v>
      </c>
      <c r="AN392" s="158">
        <f t="shared" si="116"/>
        <v>0.57605347580275923</v>
      </c>
      <c r="AO392" s="158">
        <f t="shared" si="117"/>
        <v>0.19654642162853747</v>
      </c>
      <c r="AP392" s="157"/>
      <c r="AS392" s="44"/>
    </row>
    <row r="393" spans="1:45" s="47" customFormat="1" x14ac:dyDescent="0.35">
      <c r="A393" s="157">
        <v>392</v>
      </c>
      <c r="B393" s="157">
        <v>302278</v>
      </c>
      <c r="C393" s="157" t="s">
        <v>205</v>
      </c>
      <c r="D393" s="157" t="s">
        <v>16</v>
      </c>
      <c r="E393" s="157">
        <v>1995</v>
      </c>
      <c r="F393" s="157">
        <v>150</v>
      </c>
      <c r="G393" s="157">
        <v>121.66666666666667</v>
      </c>
      <c r="H393" s="157"/>
      <c r="I393" s="157">
        <f t="shared" si="102"/>
        <v>175</v>
      </c>
      <c r="J393" s="157" t="str">
        <f>IF(D393="Electric","--",IF(D393="Diesel",VLOOKUP(C393,[2]ORDLF!A:B,2,FALSE),""))</f>
        <v/>
      </c>
      <c r="K393" s="157">
        <f>IF(D393="Electric","--",IF(D393="Gasoline",VLOOKUP(C393,LSILF!A:C,3,FALSE),""))</f>
        <v>0.54</v>
      </c>
      <c r="L393" s="158">
        <f t="shared" si="101"/>
        <v>0.54</v>
      </c>
      <c r="M393" s="157" t="str" cm="1">
        <f t="array" ref="M393">IF(D393="Electric","--",IF(D393="Diesel",_xlfn._xlws.FILTER(DIESCH[CH Cap],(DIESCH[HP Bin]=I393)),""))</f>
        <v/>
      </c>
      <c r="N393" s="157" cm="1">
        <f t="array" ref="N393">IF(D393="Electric","--",IF(D393="Gasoline",_xlfn._xlws.FILTER(LSICH[CH Cap],(LSICH[Fuel Type]=D393)*(LSICH[MY]=E393)),""))</f>
        <v>7000</v>
      </c>
      <c r="O393" s="157">
        <f t="shared" si="103"/>
        <v>7000</v>
      </c>
      <c r="P393" s="157">
        <f t="shared" si="104"/>
        <v>2676.666666666667</v>
      </c>
      <c r="Q393" s="157" t="str" cm="1">
        <f t="array" ref="Q393">IF(D393="Electric","--",IF(D393="Diesel",_xlfn._xlws.FILTER(ORDEF[HC-ZH (g/hp-hr)],(ORDEF[HP]=I393)*(ORDEF[Model_Year]=E393)),""))</f>
        <v/>
      </c>
      <c r="R393" s="157" cm="1">
        <f t="array" ref="R393">IF(D393="Electric","--",IF(D393="Gasoline",_xlfn._xlws.FILTER(LSIEF[HC-ZH (g/hp-hr)],(LSIEF[Fuel]=D393)*(LSIEF[HP Bin]=I393)*(LSIEF[Model Year]=E393)),""))</f>
        <v>1.61</v>
      </c>
      <c r="S393" s="158">
        <f t="shared" si="105"/>
        <v>1.61</v>
      </c>
      <c r="T393" s="159" t="str" cm="1">
        <f t="array" ref="T393">IF(D393="Electric","--",IF(D393="Diesel",_xlfn._xlws.FILTER(ORDEF[HCDR],(ORDEF[HP]=I393)*(ORDEF[Model_Year]=E393),),""))</f>
        <v/>
      </c>
      <c r="U393" s="159" cm="1">
        <f t="array" ref="U393">IF(D393="Electric","--",IF(D393="Gasoline",_xlfn._xlws.FILTER(LSIEF[HC DR],(LSIEF[Fuel]=D393)*(LSIEF[HP Bin]=I393)*(LSIEF[Model Year]=E393)),""))</f>
        <v>4.1499999999999999E-5</v>
      </c>
      <c r="V393" s="159">
        <f t="shared" si="106"/>
        <v>4.1499999999999999E-5</v>
      </c>
      <c r="W393" s="158" t="str" cm="1">
        <f t="array" ref="W393">IF(D393="Electric","--",IF(D393="Diesel",_xlfn._xlws.FILTER(ORDEF[NOXzh],(ORDEF[HP]=I393)*(ORDEF[Model_Year]=E393)),""))</f>
        <v/>
      </c>
      <c r="X393" s="158" cm="1">
        <f t="array" ref="X393">IF(D393="Electric","--",IF(D393="Gasoline",_xlfn._xlws.FILTER(LSIEF[NOX-ZH (g/hp-hr)],(LSIEF[Fuel]=D393)*(LSIEF[HP Bin]=I393)*(LSIEF[Model Year]=E393)),""))</f>
        <v>12.94</v>
      </c>
      <c r="Y393" s="158">
        <f t="shared" si="107"/>
        <v>12.94</v>
      </c>
      <c r="Z393" s="159" t="str" cm="1">
        <f t="array" ref="Z393">IF(D393="Electric","--",IF(D393="Diesel",_xlfn._xlws.FILTER(ORDEF[NOXdr],(ORDEF[HP]=I393)*(ORDEF[Model_Year]=E393)),""))</f>
        <v/>
      </c>
      <c r="AA393" s="159" cm="1">
        <f t="array" ref="AA393">IF(E393="Electric","--",IF(D393="Gasoline",_xlfn._xlws.FILTER(LSIEF[NOX DR],(LSIEF[Fuel]=D393)*(LSIEF[HP Bin]=I393)*(LSIEF[Model Year]=E393)),""))</f>
        <v>1.27E-4</v>
      </c>
      <c r="AB393" s="159">
        <f t="shared" si="108"/>
        <v>1.27E-4</v>
      </c>
      <c r="AC393" s="158" t="str" cm="1">
        <f t="array" ref="AC393">IF(D393="Electric","--",IF(D393="Diesel",_xlfn._xlws.FILTER(DFCF[Fuel_HC],(DFCF[MY]=E393)),""))</f>
        <v/>
      </c>
      <c r="AD393" s="158" cm="1">
        <f t="array" ref="AD393">IF(D393="Electric","--",IF(D393="Gasoline",_xlfn._xlws.FILTER(GFCF[Fuel_HC],(GFCF[MY]=E393)),""))</f>
        <v>0.85</v>
      </c>
      <c r="AE393" s="158">
        <f t="shared" si="109"/>
        <v>0.85</v>
      </c>
      <c r="AF393" s="157" t="str" cm="1">
        <f t="array" ref="AF393">IF(D393="Electric","--",IF(D393="Diesel",_xlfn._xlws.FILTER(DFCF[Fuel_NOX],(DFCF[MY]=E393)),""))</f>
        <v/>
      </c>
      <c r="AG393" s="157" cm="1">
        <f t="array" ref="AG393">IF(D393="Electric","--",IF(D393="Gasoline",_xlfn._xlws.FILTER(GFCF[Fuel_NOX],(GFCF[MY]=E393)),""))</f>
        <v>0.86699999999999999</v>
      </c>
      <c r="AH393" s="157">
        <f t="shared" si="110"/>
        <v>0.86699999999999999</v>
      </c>
      <c r="AI393" s="158">
        <f t="shared" si="111"/>
        <v>1.4629194166666668</v>
      </c>
      <c r="AJ393" s="158">
        <f t="shared" si="112"/>
        <v>11.51370509</v>
      </c>
      <c r="AK393" s="158">
        <f t="shared" si="113"/>
        <v>31.78420053946234</v>
      </c>
      <c r="AL393" s="158">
        <f t="shared" si="114"/>
        <v>250.15315769520112</v>
      </c>
      <c r="AM393" s="158">
        <f t="shared" si="115"/>
        <v>1.5892100269731171E-2</v>
      </c>
      <c r="AN393" s="158">
        <f t="shared" si="116"/>
        <v>0.12507657884760057</v>
      </c>
      <c r="AO393" s="158">
        <f t="shared" si="117"/>
        <v>1.461755382809873E-2</v>
      </c>
      <c r="AP393" s="157"/>
      <c r="AS393" s="44"/>
    </row>
    <row r="394" spans="1:45" s="47" customFormat="1" x14ac:dyDescent="0.35">
      <c r="A394" s="157">
        <v>393</v>
      </c>
      <c r="B394" s="157">
        <v>497246</v>
      </c>
      <c r="C394" s="157" t="s">
        <v>205</v>
      </c>
      <c r="D394" s="157" t="s">
        <v>16</v>
      </c>
      <c r="E394" s="157">
        <v>1996</v>
      </c>
      <c r="F394" s="157">
        <v>150</v>
      </c>
      <c r="G394" s="157">
        <v>182.5</v>
      </c>
      <c r="H394" s="157"/>
      <c r="I394" s="157">
        <f t="shared" si="102"/>
        <v>175</v>
      </c>
      <c r="J394" s="157" t="str">
        <f>IF(D394="Electric","--",IF(D394="Diesel",VLOOKUP(C394,[2]ORDLF!A:B,2,FALSE),""))</f>
        <v/>
      </c>
      <c r="K394" s="157">
        <f>IF(D394="Electric","--",IF(D394="Gasoline",VLOOKUP(C394,LSILF!A:C,3,FALSE),""))</f>
        <v>0.54</v>
      </c>
      <c r="L394" s="158">
        <f t="shared" si="101"/>
        <v>0.54</v>
      </c>
      <c r="M394" s="157" t="str" cm="1">
        <f t="array" ref="M394">IF(D394="Electric","--",IF(D394="Diesel",_xlfn._xlws.FILTER(DIESCH[CH Cap],(DIESCH[HP Bin]=I394)),""))</f>
        <v/>
      </c>
      <c r="N394" s="157" cm="1">
        <f t="array" ref="N394">IF(D394="Electric","--",IF(D394="Gasoline",_xlfn._xlws.FILTER(LSICH[CH Cap],(LSICH[Fuel Type]=D394)*(LSICH[MY]=E394)),""))</f>
        <v>7000</v>
      </c>
      <c r="O394" s="157">
        <f t="shared" si="103"/>
        <v>7000</v>
      </c>
      <c r="P394" s="157">
        <f t="shared" si="104"/>
        <v>3832.5</v>
      </c>
      <c r="Q394" s="157" t="str" cm="1">
        <f t="array" ref="Q394">IF(D394="Electric","--",IF(D394="Diesel",_xlfn._xlws.FILTER(ORDEF[HC-ZH (g/hp-hr)],(ORDEF[HP]=I394)*(ORDEF[Model_Year]=E394)),""))</f>
        <v/>
      </c>
      <c r="R394" s="157" cm="1">
        <f t="array" ref="R394">IF(D394="Electric","--",IF(D394="Gasoline",_xlfn._xlws.FILTER(LSIEF[HC-ZH (g/hp-hr)],(LSIEF[Fuel]=D394)*(LSIEF[HP Bin]=I394)*(LSIEF[Model Year]=E394)),""))</f>
        <v>1.61</v>
      </c>
      <c r="S394" s="158">
        <f t="shared" si="105"/>
        <v>1.61</v>
      </c>
      <c r="T394" s="159" t="str" cm="1">
        <f t="array" ref="T394">IF(D394="Electric","--",IF(D394="Diesel",_xlfn._xlws.FILTER(ORDEF[HCDR],(ORDEF[HP]=I394)*(ORDEF[Model_Year]=E394),),""))</f>
        <v/>
      </c>
      <c r="U394" s="159" cm="1">
        <f t="array" ref="U394">IF(D394="Electric","--",IF(D394="Gasoline",_xlfn._xlws.FILTER(LSIEF[HC DR],(LSIEF[Fuel]=D394)*(LSIEF[HP Bin]=I394)*(LSIEF[Model Year]=E394)),""))</f>
        <v>4.1499999999999999E-5</v>
      </c>
      <c r="V394" s="159">
        <f t="shared" si="106"/>
        <v>4.1499999999999999E-5</v>
      </c>
      <c r="W394" s="158" t="str" cm="1">
        <f t="array" ref="W394">IF(D394="Electric","--",IF(D394="Diesel",_xlfn._xlws.FILTER(ORDEF[NOXzh],(ORDEF[HP]=I394)*(ORDEF[Model_Year]=E394)),""))</f>
        <v/>
      </c>
      <c r="X394" s="158" cm="1">
        <f t="array" ref="X394">IF(D394="Electric","--",IF(D394="Gasoline",_xlfn._xlws.FILTER(LSIEF[NOX-ZH (g/hp-hr)],(LSIEF[Fuel]=D394)*(LSIEF[HP Bin]=I394)*(LSIEF[Model Year]=E394)),""))</f>
        <v>12.94</v>
      </c>
      <c r="Y394" s="158">
        <f t="shared" si="107"/>
        <v>12.94</v>
      </c>
      <c r="Z394" s="159" t="str" cm="1">
        <f t="array" ref="Z394">IF(D394="Electric","--",IF(D394="Diesel",_xlfn._xlws.FILTER(ORDEF[NOXdr],(ORDEF[HP]=I394)*(ORDEF[Model_Year]=E394)),""))</f>
        <v/>
      </c>
      <c r="AA394" s="159" cm="1">
        <f t="array" ref="AA394">IF(E394="Electric","--",IF(D394="Gasoline",_xlfn._xlws.FILTER(LSIEF[NOX DR],(LSIEF[Fuel]=D394)*(LSIEF[HP Bin]=I394)*(LSIEF[Model Year]=E394)),""))</f>
        <v>1.27E-4</v>
      </c>
      <c r="AB394" s="159">
        <f t="shared" si="108"/>
        <v>1.27E-4</v>
      </c>
      <c r="AC394" s="158" t="str" cm="1">
        <f t="array" ref="AC394">IF(D394="Electric","--",IF(D394="Diesel",_xlfn._xlws.FILTER(DFCF[Fuel_HC],(DFCF[MY]=E394)),""))</f>
        <v/>
      </c>
      <c r="AD394" s="158" cm="1">
        <f t="array" ref="AD394">IF(D394="Electric","--",IF(D394="Gasoline",_xlfn._xlws.FILTER(GFCF[Fuel_HC],(GFCF[MY]=E394)),""))</f>
        <v>1</v>
      </c>
      <c r="AE394" s="158">
        <f t="shared" si="109"/>
        <v>1</v>
      </c>
      <c r="AF394" s="157" t="str" cm="1">
        <f t="array" ref="AF394">IF(D394="Electric","--",IF(D394="Diesel",_xlfn._xlws.FILTER(DFCF[Fuel_NOX],(DFCF[MY]=E394)),""))</f>
        <v/>
      </c>
      <c r="AG394" s="157" cm="1">
        <f t="array" ref="AG394">IF(D394="Electric","--",IF(D394="Gasoline",_xlfn._xlws.FILTER(GFCF[Fuel_NOX],(GFCF[MY]=E394)),""))</f>
        <v>0.97699999999999998</v>
      </c>
      <c r="AH394" s="157">
        <f t="shared" si="110"/>
        <v>0.97699999999999998</v>
      </c>
      <c r="AI394" s="158">
        <f t="shared" si="111"/>
        <v>1.7690487500000001</v>
      </c>
      <c r="AJ394" s="158">
        <f t="shared" si="112"/>
        <v>13.1179127675</v>
      </c>
      <c r="AK394" s="158">
        <f t="shared" si="113"/>
        <v>57.653004936734284</v>
      </c>
      <c r="AL394" s="158">
        <f t="shared" si="114"/>
        <v>427.5105983056302</v>
      </c>
      <c r="AM394" s="158">
        <f t="shared" si="115"/>
        <v>2.8826502468367144E-2</v>
      </c>
      <c r="AN394" s="158">
        <f t="shared" si="116"/>
        <v>0.2137552991528151</v>
      </c>
      <c r="AO394" s="158">
        <f t="shared" si="117"/>
        <v>2.6514616970404099E-2</v>
      </c>
      <c r="AP394" s="157"/>
      <c r="AS394" s="44"/>
    </row>
    <row r="395" spans="1:45" s="47" customFormat="1" x14ac:dyDescent="0.35">
      <c r="A395" s="157">
        <v>394</v>
      </c>
      <c r="B395" s="157">
        <v>497247</v>
      </c>
      <c r="C395" s="157" t="s">
        <v>205</v>
      </c>
      <c r="D395" s="157" t="s">
        <v>16</v>
      </c>
      <c r="E395" s="157">
        <v>1996</v>
      </c>
      <c r="F395" s="157">
        <v>80</v>
      </c>
      <c r="G395" s="157">
        <v>1137.9951923076924</v>
      </c>
      <c r="H395" s="157"/>
      <c r="I395" s="157">
        <f t="shared" si="102"/>
        <v>100</v>
      </c>
      <c r="J395" s="157" t="str">
        <f>IF(D395="Electric","--",IF(D395="Diesel",VLOOKUP(C395,[2]ORDLF!A:B,2,FALSE),""))</f>
        <v/>
      </c>
      <c r="K395" s="157">
        <f>IF(D395="Electric","--",IF(D395="Gasoline",VLOOKUP(C395,LSILF!A:C,3,FALSE),""))</f>
        <v>0.54</v>
      </c>
      <c r="L395" s="158">
        <f t="shared" si="101"/>
        <v>0.54</v>
      </c>
      <c r="M395" s="157" t="str" cm="1">
        <f t="array" ref="M395">IF(D395="Electric","--",IF(D395="Diesel",_xlfn._xlws.FILTER(DIESCH[CH Cap],(DIESCH[HP Bin]=I395)),""))</f>
        <v/>
      </c>
      <c r="N395" s="157" cm="1">
        <f t="array" ref="N395">IF(D395="Electric","--",IF(D395="Gasoline",_xlfn._xlws.FILTER(LSICH[CH Cap],(LSICH[Fuel Type]=D395)*(LSICH[MY]=E395)),""))</f>
        <v>7000</v>
      </c>
      <c r="O395" s="157">
        <f t="shared" si="103"/>
        <v>7000</v>
      </c>
      <c r="P395" s="157">
        <f t="shared" si="104"/>
        <v>23897.899038461539</v>
      </c>
      <c r="Q395" s="157" t="str" cm="1">
        <f t="array" ref="Q395">IF(D395="Electric","--",IF(D395="Diesel",_xlfn._xlws.FILTER(ORDEF[HC-ZH (g/hp-hr)],(ORDEF[HP]=I395)*(ORDEF[Model_Year]=E395)),""))</f>
        <v/>
      </c>
      <c r="R395" s="157" cm="1">
        <f t="array" ref="R395">IF(D395="Electric","--",IF(D395="Gasoline",_xlfn._xlws.FILTER(LSIEF[HC-ZH (g/hp-hr)],(LSIEF[Fuel]=D395)*(LSIEF[HP Bin]=I395)*(LSIEF[Model Year]=E395)),""))</f>
        <v>2.63</v>
      </c>
      <c r="S395" s="158">
        <f t="shared" si="105"/>
        <v>2.63</v>
      </c>
      <c r="T395" s="159" t="str" cm="1">
        <f t="array" ref="T395">IF(D395="Electric","--",IF(D395="Diesel",_xlfn._xlws.FILTER(ORDEF[HCDR],(ORDEF[HP]=I395)*(ORDEF[Model_Year]=E395),),""))</f>
        <v/>
      </c>
      <c r="U395" s="159" cm="1">
        <f t="array" ref="U395">IF(D395="Electric","--",IF(D395="Gasoline",_xlfn._xlws.FILTER(LSIEF[HC DR],(LSIEF[Fuel]=D395)*(LSIEF[HP Bin]=I395)*(LSIEF[Model Year]=E395)),""))</f>
        <v>2.8699999999999998E-4</v>
      </c>
      <c r="V395" s="159">
        <f t="shared" si="106"/>
        <v>2.8699999999999998E-4</v>
      </c>
      <c r="W395" s="158" t="str" cm="1">
        <f t="array" ref="W395">IF(D395="Electric","--",IF(D395="Diesel",_xlfn._xlws.FILTER(ORDEF[NOXzh],(ORDEF[HP]=I395)*(ORDEF[Model_Year]=E395)),""))</f>
        <v/>
      </c>
      <c r="X395" s="158" cm="1">
        <f t="array" ref="X395">IF(D395="Electric","--",IF(D395="Gasoline",_xlfn._xlws.FILTER(LSIEF[NOX-ZH (g/hp-hr)],(LSIEF[Fuel]=D395)*(LSIEF[HP Bin]=I395)*(LSIEF[Model Year]=E395)),""))</f>
        <v>11.84</v>
      </c>
      <c r="Y395" s="158">
        <f t="shared" si="107"/>
        <v>11.84</v>
      </c>
      <c r="Z395" s="159" t="str" cm="1">
        <f t="array" ref="Z395">IF(D395="Electric","--",IF(D395="Diesel",_xlfn._xlws.FILTER(ORDEF[NOXdr],(ORDEF[HP]=I395)*(ORDEF[Model_Year]=E395)),""))</f>
        <v/>
      </c>
      <c r="AA395" s="159" cm="1">
        <f t="array" ref="AA395">IF(E395="Electric","--",IF(D395="Gasoline",_xlfn._xlws.FILTER(LSIEF[NOX DR],(LSIEF[Fuel]=D395)*(LSIEF[HP Bin]=I395)*(LSIEF[Model Year]=E395)),""))</f>
        <v>6.0099999999999997E-5</v>
      </c>
      <c r="AB395" s="159">
        <f t="shared" si="108"/>
        <v>6.0099999999999997E-5</v>
      </c>
      <c r="AC395" s="158" t="str" cm="1">
        <f t="array" ref="AC395">IF(D395="Electric","--",IF(D395="Diesel",_xlfn._xlws.FILTER(DFCF[Fuel_HC],(DFCF[MY]=E395)),""))</f>
        <v/>
      </c>
      <c r="AD395" s="158" cm="1">
        <f t="array" ref="AD395">IF(D395="Electric","--",IF(D395="Gasoline",_xlfn._xlws.FILTER(GFCF[Fuel_HC],(GFCF[MY]=E395)),""))</f>
        <v>1</v>
      </c>
      <c r="AE395" s="158">
        <f t="shared" si="109"/>
        <v>1</v>
      </c>
      <c r="AF395" s="157" t="str" cm="1">
        <f t="array" ref="AF395">IF(D395="Electric","--",IF(D395="Diesel",_xlfn._xlws.FILTER(DFCF[Fuel_NOX],(DFCF[MY]=E395)),""))</f>
        <v/>
      </c>
      <c r="AG395" s="157" cm="1">
        <f t="array" ref="AG395">IF(D395="Electric","--",IF(D395="Gasoline",_xlfn._xlws.FILTER(GFCF[Fuel_NOX],(GFCF[MY]=E395)),""))</f>
        <v>0.97699999999999998</v>
      </c>
      <c r="AH395" s="157">
        <f t="shared" si="110"/>
        <v>0.97699999999999998</v>
      </c>
      <c r="AI395" s="158">
        <f t="shared" si="111"/>
        <v>4.6389999999999993</v>
      </c>
      <c r="AJ395" s="158">
        <f t="shared" si="112"/>
        <v>11.978703899999999</v>
      </c>
      <c r="AK395" s="158">
        <f t="shared" si="113"/>
        <v>502.78557136087767</v>
      </c>
      <c r="AL395" s="158">
        <f t="shared" si="114"/>
        <v>1298.2796905635425</v>
      </c>
      <c r="AM395" s="158">
        <f t="shared" si="115"/>
        <v>0.25139278568043882</v>
      </c>
      <c r="AN395" s="158">
        <f t="shared" si="116"/>
        <v>0.64913984528177127</v>
      </c>
      <c r="AO395" s="158">
        <f t="shared" si="117"/>
        <v>0.23123108426886763</v>
      </c>
      <c r="AP395" s="157"/>
      <c r="AS395" s="44"/>
    </row>
    <row r="396" spans="1:45" s="47" customFormat="1" x14ac:dyDescent="0.35">
      <c r="A396" s="157">
        <v>395</v>
      </c>
      <c r="B396" s="157">
        <v>497248</v>
      </c>
      <c r="C396" s="157" t="s">
        <v>205</v>
      </c>
      <c r="D396" s="157" t="s">
        <v>16</v>
      </c>
      <c r="E396" s="157">
        <v>1996</v>
      </c>
      <c r="F396" s="157">
        <v>80</v>
      </c>
      <c r="G396" s="157">
        <v>1137.9951923076924</v>
      </c>
      <c r="H396" s="157"/>
      <c r="I396" s="157">
        <f t="shared" si="102"/>
        <v>100</v>
      </c>
      <c r="J396" s="157" t="str">
        <f>IF(D396="Electric","--",IF(D396="Diesel",VLOOKUP(C396,[2]ORDLF!A:B,2,FALSE),""))</f>
        <v/>
      </c>
      <c r="K396" s="157">
        <f>IF(D396="Electric","--",IF(D396="Gasoline",VLOOKUP(C396,LSILF!A:C,3,FALSE),""))</f>
        <v>0.54</v>
      </c>
      <c r="L396" s="158">
        <f t="shared" si="101"/>
        <v>0.54</v>
      </c>
      <c r="M396" s="157" t="str" cm="1">
        <f t="array" ref="M396">IF(D396="Electric","--",IF(D396="Diesel",_xlfn._xlws.FILTER(DIESCH[CH Cap],(DIESCH[HP Bin]=I396)),""))</f>
        <v/>
      </c>
      <c r="N396" s="157" cm="1">
        <f t="array" ref="N396">IF(D396="Electric","--",IF(D396="Gasoline",_xlfn._xlws.FILTER(LSICH[CH Cap],(LSICH[Fuel Type]=D396)*(LSICH[MY]=E396)),""))</f>
        <v>7000</v>
      </c>
      <c r="O396" s="157">
        <f t="shared" si="103"/>
        <v>7000</v>
      </c>
      <c r="P396" s="157">
        <f t="shared" si="104"/>
        <v>23897.899038461539</v>
      </c>
      <c r="Q396" s="157" t="str" cm="1">
        <f t="array" ref="Q396">IF(D396="Electric","--",IF(D396="Diesel",_xlfn._xlws.FILTER(ORDEF[HC-ZH (g/hp-hr)],(ORDEF[HP]=I396)*(ORDEF[Model_Year]=E396)),""))</f>
        <v/>
      </c>
      <c r="R396" s="157" cm="1">
        <f t="array" ref="R396">IF(D396="Electric","--",IF(D396="Gasoline",_xlfn._xlws.FILTER(LSIEF[HC-ZH (g/hp-hr)],(LSIEF[Fuel]=D396)*(LSIEF[HP Bin]=I396)*(LSIEF[Model Year]=E396)),""))</f>
        <v>2.63</v>
      </c>
      <c r="S396" s="158">
        <f t="shared" si="105"/>
        <v>2.63</v>
      </c>
      <c r="T396" s="159" t="str" cm="1">
        <f t="array" ref="T396">IF(D396="Electric","--",IF(D396="Diesel",_xlfn._xlws.FILTER(ORDEF[HCDR],(ORDEF[HP]=I396)*(ORDEF[Model_Year]=E396),),""))</f>
        <v/>
      </c>
      <c r="U396" s="159" cm="1">
        <f t="array" ref="U396">IF(D396="Electric","--",IF(D396="Gasoline",_xlfn._xlws.FILTER(LSIEF[HC DR],(LSIEF[Fuel]=D396)*(LSIEF[HP Bin]=I396)*(LSIEF[Model Year]=E396)),""))</f>
        <v>2.8699999999999998E-4</v>
      </c>
      <c r="V396" s="159">
        <f t="shared" si="106"/>
        <v>2.8699999999999998E-4</v>
      </c>
      <c r="W396" s="158" t="str" cm="1">
        <f t="array" ref="W396">IF(D396="Electric","--",IF(D396="Diesel",_xlfn._xlws.FILTER(ORDEF[NOXzh],(ORDEF[HP]=I396)*(ORDEF[Model_Year]=E396)),""))</f>
        <v/>
      </c>
      <c r="X396" s="158" cm="1">
        <f t="array" ref="X396">IF(D396="Electric","--",IF(D396="Gasoline",_xlfn._xlws.FILTER(LSIEF[NOX-ZH (g/hp-hr)],(LSIEF[Fuel]=D396)*(LSIEF[HP Bin]=I396)*(LSIEF[Model Year]=E396)),""))</f>
        <v>11.84</v>
      </c>
      <c r="Y396" s="158">
        <f t="shared" si="107"/>
        <v>11.84</v>
      </c>
      <c r="Z396" s="159" t="str" cm="1">
        <f t="array" ref="Z396">IF(D396="Electric","--",IF(D396="Diesel",_xlfn._xlws.FILTER(ORDEF[NOXdr],(ORDEF[HP]=I396)*(ORDEF[Model_Year]=E396)),""))</f>
        <v/>
      </c>
      <c r="AA396" s="159" cm="1">
        <f t="array" ref="AA396">IF(E396="Electric","--",IF(D396="Gasoline",_xlfn._xlws.FILTER(LSIEF[NOX DR],(LSIEF[Fuel]=D396)*(LSIEF[HP Bin]=I396)*(LSIEF[Model Year]=E396)),""))</f>
        <v>6.0099999999999997E-5</v>
      </c>
      <c r="AB396" s="159">
        <f t="shared" si="108"/>
        <v>6.0099999999999997E-5</v>
      </c>
      <c r="AC396" s="158" t="str" cm="1">
        <f t="array" ref="AC396">IF(D396="Electric","--",IF(D396="Diesel",_xlfn._xlws.FILTER(DFCF[Fuel_HC],(DFCF[MY]=E396)),""))</f>
        <v/>
      </c>
      <c r="AD396" s="158" cm="1">
        <f t="array" ref="AD396">IF(D396="Electric","--",IF(D396="Gasoline",_xlfn._xlws.FILTER(GFCF[Fuel_HC],(GFCF[MY]=E396)),""))</f>
        <v>1</v>
      </c>
      <c r="AE396" s="158">
        <f t="shared" si="109"/>
        <v>1</v>
      </c>
      <c r="AF396" s="157" t="str" cm="1">
        <f t="array" ref="AF396">IF(D396="Electric","--",IF(D396="Diesel",_xlfn._xlws.FILTER(DFCF[Fuel_NOX],(DFCF[MY]=E396)),""))</f>
        <v/>
      </c>
      <c r="AG396" s="157" cm="1">
        <f t="array" ref="AG396">IF(D396="Electric","--",IF(D396="Gasoline",_xlfn._xlws.FILTER(GFCF[Fuel_NOX],(GFCF[MY]=E396)),""))</f>
        <v>0.97699999999999998</v>
      </c>
      <c r="AH396" s="157">
        <f t="shared" si="110"/>
        <v>0.97699999999999998</v>
      </c>
      <c r="AI396" s="158">
        <f t="shared" si="111"/>
        <v>4.6389999999999993</v>
      </c>
      <c r="AJ396" s="158">
        <f t="shared" si="112"/>
        <v>11.978703899999999</v>
      </c>
      <c r="AK396" s="158">
        <f t="shared" si="113"/>
        <v>502.78557136087767</v>
      </c>
      <c r="AL396" s="158">
        <f t="shared" si="114"/>
        <v>1298.2796905635425</v>
      </c>
      <c r="AM396" s="158">
        <f t="shared" si="115"/>
        <v>0.25139278568043882</v>
      </c>
      <c r="AN396" s="158">
        <f t="shared" si="116"/>
        <v>0.64913984528177127</v>
      </c>
      <c r="AO396" s="158">
        <f t="shared" si="117"/>
        <v>0.23123108426886763</v>
      </c>
      <c r="AP396" s="157"/>
      <c r="AS396" s="44"/>
    </row>
    <row r="397" spans="1:45" s="47" customFormat="1" x14ac:dyDescent="0.35">
      <c r="A397" s="157">
        <v>396</v>
      </c>
      <c r="B397" s="157">
        <v>497249</v>
      </c>
      <c r="C397" s="157" t="s">
        <v>205</v>
      </c>
      <c r="D397" s="157" t="s">
        <v>16</v>
      </c>
      <c r="E397" s="157">
        <v>1996</v>
      </c>
      <c r="F397" s="157">
        <v>80</v>
      </c>
      <c r="G397" s="157">
        <v>1137.9951923076924</v>
      </c>
      <c r="H397" s="157"/>
      <c r="I397" s="157">
        <f t="shared" si="102"/>
        <v>100</v>
      </c>
      <c r="J397" s="157" t="str">
        <f>IF(D397="Electric","--",IF(D397="Diesel",VLOOKUP(C397,[2]ORDLF!A:B,2,FALSE),""))</f>
        <v/>
      </c>
      <c r="K397" s="157">
        <f>IF(D397="Electric","--",IF(D397="Gasoline",VLOOKUP(C397,LSILF!A:C,3,FALSE),""))</f>
        <v>0.54</v>
      </c>
      <c r="L397" s="158">
        <f t="shared" si="101"/>
        <v>0.54</v>
      </c>
      <c r="M397" s="157" t="str" cm="1">
        <f t="array" ref="M397">IF(D397="Electric","--",IF(D397="Diesel",_xlfn._xlws.FILTER(DIESCH[CH Cap],(DIESCH[HP Bin]=I397)),""))</f>
        <v/>
      </c>
      <c r="N397" s="157" cm="1">
        <f t="array" ref="N397">IF(D397="Electric","--",IF(D397="Gasoline",_xlfn._xlws.FILTER(LSICH[CH Cap],(LSICH[Fuel Type]=D397)*(LSICH[MY]=E397)),""))</f>
        <v>7000</v>
      </c>
      <c r="O397" s="157">
        <f t="shared" si="103"/>
        <v>7000</v>
      </c>
      <c r="P397" s="157">
        <f t="shared" si="104"/>
        <v>23897.899038461539</v>
      </c>
      <c r="Q397" s="157" t="str" cm="1">
        <f t="array" ref="Q397">IF(D397="Electric","--",IF(D397="Diesel",_xlfn._xlws.FILTER(ORDEF[HC-ZH (g/hp-hr)],(ORDEF[HP]=I397)*(ORDEF[Model_Year]=E397)),""))</f>
        <v/>
      </c>
      <c r="R397" s="157" cm="1">
        <f t="array" ref="R397">IF(D397="Electric","--",IF(D397="Gasoline",_xlfn._xlws.FILTER(LSIEF[HC-ZH (g/hp-hr)],(LSIEF[Fuel]=D397)*(LSIEF[HP Bin]=I397)*(LSIEF[Model Year]=E397)),""))</f>
        <v>2.63</v>
      </c>
      <c r="S397" s="158">
        <f t="shared" si="105"/>
        <v>2.63</v>
      </c>
      <c r="T397" s="159" t="str" cm="1">
        <f t="array" ref="T397">IF(D397="Electric","--",IF(D397="Diesel",_xlfn._xlws.FILTER(ORDEF[HCDR],(ORDEF[HP]=I397)*(ORDEF[Model_Year]=E397),),""))</f>
        <v/>
      </c>
      <c r="U397" s="159" cm="1">
        <f t="array" ref="U397">IF(D397="Electric","--",IF(D397="Gasoline",_xlfn._xlws.FILTER(LSIEF[HC DR],(LSIEF[Fuel]=D397)*(LSIEF[HP Bin]=I397)*(LSIEF[Model Year]=E397)),""))</f>
        <v>2.8699999999999998E-4</v>
      </c>
      <c r="V397" s="159">
        <f t="shared" si="106"/>
        <v>2.8699999999999998E-4</v>
      </c>
      <c r="W397" s="158" t="str" cm="1">
        <f t="array" ref="W397">IF(D397="Electric","--",IF(D397="Diesel",_xlfn._xlws.FILTER(ORDEF[NOXzh],(ORDEF[HP]=I397)*(ORDEF[Model_Year]=E397)),""))</f>
        <v/>
      </c>
      <c r="X397" s="158" cm="1">
        <f t="array" ref="X397">IF(D397="Electric","--",IF(D397="Gasoline",_xlfn._xlws.FILTER(LSIEF[NOX-ZH (g/hp-hr)],(LSIEF[Fuel]=D397)*(LSIEF[HP Bin]=I397)*(LSIEF[Model Year]=E397)),""))</f>
        <v>11.84</v>
      </c>
      <c r="Y397" s="158">
        <f t="shared" si="107"/>
        <v>11.84</v>
      </c>
      <c r="Z397" s="159" t="str" cm="1">
        <f t="array" ref="Z397">IF(D397="Electric","--",IF(D397="Diesel",_xlfn._xlws.FILTER(ORDEF[NOXdr],(ORDEF[HP]=I397)*(ORDEF[Model_Year]=E397)),""))</f>
        <v/>
      </c>
      <c r="AA397" s="159" cm="1">
        <f t="array" ref="AA397">IF(E397="Electric","--",IF(D397="Gasoline",_xlfn._xlws.FILTER(LSIEF[NOX DR],(LSIEF[Fuel]=D397)*(LSIEF[HP Bin]=I397)*(LSIEF[Model Year]=E397)),""))</f>
        <v>6.0099999999999997E-5</v>
      </c>
      <c r="AB397" s="159">
        <f t="shared" si="108"/>
        <v>6.0099999999999997E-5</v>
      </c>
      <c r="AC397" s="158" t="str" cm="1">
        <f t="array" ref="AC397">IF(D397="Electric","--",IF(D397="Diesel",_xlfn._xlws.FILTER(DFCF[Fuel_HC],(DFCF[MY]=E397)),""))</f>
        <v/>
      </c>
      <c r="AD397" s="158" cm="1">
        <f t="array" ref="AD397">IF(D397="Electric","--",IF(D397="Gasoline",_xlfn._xlws.FILTER(GFCF[Fuel_HC],(GFCF[MY]=E397)),""))</f>
        <v>1</v>
      </c>
      <c r="AE397" s="158">
        <f t="shared" si="109"/>
        <v>1</v>
      </c>
      <c r="AF397" s="157" t="str" cm="1">
        <f t="array" ref="AF397">IF(D397="Electric","--",IF(D397="Diesel",_xlfn._xlws.FILTER(DFCF[Fuel_NOX],(DFCF[MY]=E397)),""))</f>
        <v/>
      </c>
      <c r="AG397" s="157" cm="1">
        <f t="array" ref="AG397">IF(D397="Electric","--",IF(D397="Gasoline",_xlfn._xlws.FILTER(GFCF[Fuel_NOX],(GFCF[MY]=E397)),""))</f>
        <v>0.97699999999999998</v>
      </c>
      <c r="AH397" s="157">
        <f t="shared" si="110"/>
        <v>0.97699999999999998</v>
      </c>
      <c r="AI397" s="158">
        <f t="shared" si="111"/>
        <v>4.6389999999999993</v>
      </c>
      <c r="AJ397" s="158">
        <f t="shared" si="112"/>
        <v>11.978703899999999</v>
      </c>
      <c r="AK397" s="158">
        <f t="shared" si="113"/>
        <v>502.78557136087767</v>
      </c>
      <c r="AL397" s="158">
        <f t="shared" si="114"/>
        <v>1298.2796905635425</v>
      </c>
      <c r="AM397" s="158">
        <f t="shared" si="115"/>
        <v>0.25139278568043882</v>
      </c>
      <c r="AN397" s="158">
        <f t="shared" si="116"/>
        <v>0.64913984528177127</v>
      </c>
      <c r="AO397" s="158">
        <f t="shared" si="117"/>
        <v>0.23123108426886763</v>
      </c>
      <c r="AP397" s="157"/>
      <c r="AS397" s="44"/>
    </row>
    <row r="398" spans="1:45" s="47" customFormat="1" x14ac:dyDescent="0.35">
      <c r="A398" s="157">
        <v>397</v>
      </c>
      <c r="B398" s="157">
        <v>497250</v>
      </c>
      <c r="C398" s="157" t="s">
        <v>205</v>
      </c>
      <c r="D398" s="157" t="s">
        <v>16</v>
      </c>
      <c r="E398" s="157">
        <v>1996</v>
      </c>
      <c r="F398" s="157">
        <v>80</v>
      </c>
      <c r="G398" s="157">
        <v>1137.9951923076924</v>
      </c>
      <c r="H398" s="157"/>
      <c r="I398" s="157">
        <f t="shared" si="102"/>
        <v>100</v>
      </c>
      <c r="J398" s="157" t="str">
        <f>IF(D398="Electric","--",IF(D398="Diesel",VLOOKUP(C398,[2]ORDLF!A:B,2,FALSE),""))</f>
        <v/>
      </c>
      <c r="K398" s="157">
        <f>IF(D398="Electric","--",IF(D398="Gasoline",VLOOKUP(C398,LSILF!A:C,3,FALSE),""))</f>
        <v>0.54</v>
      </c>
      <c r="L398" s="158">
        <f t="shared" si="101"/>
        <v>0.54</v>
      </c>
      <c r="M398" s="157" t="str" cm="1">
        <f t="array" ref="M398">IF(D398="Electric","--",IF(D398="Diesel",_xlfn._xlws.FILTER(DIESCH[CH Cap],(DIESCH[HP Bin]=I398)),""))</f>
        <v/>
      </c>
      <c r="N398" s="157" cm="1">
        <f t="array" ref="N398">IF(D398="Electric","--",IF(D398="Gasoline",_xlfn._xlws.FILTER(LSICH[CH Cap],(LSICH[Fuel Type]=D398)*(LSICH[MY]=E398)),""))</f>
        <v>7000</v>
      </c>
      <c r="O398" s="157">
        <f t="shared" si="103"/>
        <v>7000</v>
      </c>
      <c r="P398" s="157">
        <f t="shared" si="104"/>
        <v>23897.899038461539</v>
      </c>
      <c r="Q398" s="157" t="str" cm="1">
        <f t="array" ref="Q398">IF(D398="Electric","--",IF(D398="Diesel",_xlfn._xlws.FILTER(ORDEF[HC-ZH (g/hp-hr)],(ORDEF[HP]=I398)*(ORDEF[Model_Year]=E398)),""))</f>
        <v/>
      </c>
      <c r="R398" s="157" cm="1">
        <f t="array" ref="R398">IF(D398="Electric","--",IF(D398="Gasoline",_xlfn._xlws.FILTER(LSIEF[HC-ZH (g/hp-hr)],(LSIEF[Fuel]=D398)*(LSIEF[HP Bin]=I398)*(LSIEF[Model Year]=E398)),""))</f>
        <v>2.63</v>
      </c>
      <c r="S398" s="158">
        <f t="shared" si="105"/>
        <v>2.63</v>
      </c>
      <c r="T398" s="159" t="str" cm="1">
        <f t="array" ref="T398">IF(D398="Electric","--",IF(D398="Diesel",_xlfn._xlws.FILTER(ORDEF[HCDR],(ORDEF[HP]=I398)*(ORDEF[Model_Year]=E398),),""))</f>
        <v/>
      </c>
      <c r="U398" s="159" cm="1">
        <f t="array" ref="U398">IF(D398="Electric","--",IF(D398="Gasoline",_xlfn._xlws.FILTER(LSIEF[HC DR],(LSIEF[Fuel]=D398)*(LSIEF[HP Bin]=I398)*(LSIEF[Model Year]=E398)),""))</f>
        <v>2.8699999999999998E-4</v>
      </c>
      <c r="V398" s="159">
        <f t="shared" si="106"/>
        <v>2.8699999999999998E-4</v>
      </c>
      <c r="W398" s="158" t="str" cm="1">
        <f t="array" ref="W398">IF(D398="Electric","--",IF(D398="Diesel",_xlfn._xlws.FILTER(ORDEF[NOXzh],(ORDEF[HP]=I398)*(ORDEF[Model_Year]=E398)),""))</f>
        <v/>
      </c>
      <c r="X398" s="158" cm="1">
        <f t="array" ref="X398">IF(D398="Electric","--",IF(D398="Gasoline",_xlfn._xlws.FILTER(LSIEF[NOX-ZH (g/hp-hr)],(LSIEF[Fuel]=D398)*(LSIEF[HP Bin]=I398)*(LSIEF[Model Year]=E398)),""))</f>
        <v>11.84</v>
      </c>
      <c r="Y398" s="158">
        <f t="shared" si="107"/>
        <v>11.84</v>
      </c>
      <c r="Z398" s="159" t="str" cm="1">
        <f t="array" ref="Z398">IF(D398="Electric","--",IF(D398="Diesel",_xlfn._xlws.FILTER(ORDEF[NOXdr],(ORDEF[HP]=I398)*(ORDEF[Model_Year]=E398)),""))</f>
        <v/>
      </c>
      <c r="AA398" s="159" cm="1">
        <f t="array" ref="AA398">IF(E398="Electric","--",IF(D398="Gasoline",_xlfn._xlws.FILTER(LSIEF[NOX DR],(LSIEF[Fuel]=D398)*(LSIEF[HP Bin]=I398)*(LSIEF[Model Year]=E398)),""))</f>
        <v>6.0099999999999997E-5</v>
      </c>
      <c r="AB398" s="159">
        <f t="shared" si="108"/>
        <v>6.0099999999999997E-5</v>
      </c>
      <c r="AC398" s="158" t="str" cm="1">
        <f t="array" ref="AC398">IF(D398="Electric","--",IF(D398="Diesel",_xlfn._xlws.FILTER(DFCF[Fuel_HC],(DFCF[MY]=E398)),""))</f>
        <v/>
      </c>
      <c r="AD398" s="158" cm="1">
        <f t="array" ref="AD398">IF(D398="Electric","--",IF(D398="Gasoline",_xlfn._xlws.FILTER(GFCF[Fuel_HC],(GFCF[MY]=E398)),""))</f>
        <v>1</v>
      </c>
      <c r="AE398" s="158">
        <f t="shared" si="109"/>
        <v>1</v>
      </c>
      <c r="AF398" s="157" t="str" cm="1">
        <f t="array" ref="AF398">IF(D398="Electric","--",IF(D398="Diesel",_xlfn._xlws.FILTER(DFCF[Fuel_NOX],(DFCF[MY]=E398)),""))</f>
        <v/>
      </c>
      <c r="AG398" s="157" cm="1">
        <f t="array" ref="AG398">IF(D398="Electric","--",IF(D398="Gasoline",_xlfn._xlws.FILTER(GFCF[Fuel_NOX],(GFCF[MY]=E398)),""))</f>
        <v>0.97699999999999998</v>
      </c>
      <c r="AH398" s="157">
        <f t="shared" si="110"/>
        <v>0.97699999999999998</v>
      </c>
      <c r="AI398" s="158">
        <f t="shared" si="111"/>
        <v>4.6389999999999993</v>
      </c>
      <c r="AJ398" s="158">
        <f t="shared" si="112"/>
        <v>11.978703899999999</v>
      </c>
      <c r="AK398" s="158">
        <f t="shared" si="113"/>
        <v>502.78557136087767</v>
      </c>
      <c r="AL398" s="158">
        <f t="shared" si="114"/>
        <v>1298.2796905635425</v>
      </c>
      <c r="AM398" s="158">
        <f t="shared" si="115"/>
        <v>0.25139278568043882</v>
      </c>
      <c r="AN398" s="158">
        <f t="shared" si="116"/>
        <v>0.64913984528177127</v>
      </c>
      <c r="AO398" s="158">
        <f t="shared" si="117"/>
        <v>0.23123108426886763</v>
      </c>
      <c r="AP398" s="157"/>
      <c r="AS398" s="44"/>
    </row>
    <row r="399" spans="1:45" s="47" customFormat="1" x14ac:dyDescent="0.35">
      <c r="A399" s="157">
        <v>398</v>
      </c>
      <c r="B399" s="157">
        <v>497251</v>
      </c>
      <c r="C399" s="157" t="s">
        <v>205</v>
      </c>
      <c r="D399" s="157" t="s">
        <v>16</v>
      </c>
      <c r="E399" s="157">
        <v>1996</v>
      </c>
      <c r="F399" s="157">
        <v>80</v>
      </c>
      <c r="G399" s="157">
        <v>1137.9951923076924</v>
      </c>
      <c r="H399" s="157"/>
      <c r="I399" s="157">
        <f t="shared" si="102"/>
        <v>100</v>
      </c>
      <c r="J399" s="157" t="str">
        <f>IF(D399="Electric","--",IF(D399="Diesel",VLOOKUP(C399,[2]ORDLF!A:B,2,FALSE),""))</f>
        <v/>
      </c>
      <c r="K399" s="157">
        <f>IF(D399="Electric","--",IF(D399="Gasoline",VLOOKUP(C399,LSILF!A:C,3,FALSE),""))</f>
        <v>0.54</v>
      </c>
      <c r="L399" s="158">
        <f t="shared" si="101"/>
        <v>0.54</v>
      </c>
      <c r="M399" s="157" t="str" cm="1">
        <f t="array" ref="M399">IF(D399="Electric","--",IF(D399="Diesel",_xlfn._xlws.FILTER(DIESCH[CH Cap],(DIESCH[HP Bin]=I399)),""))</f>
        <v/>
      </c>
      <c r="N399" s="157" cm="1">
        <f t="array" ref="N399">IF(D399="Electric","--",IF(D399="Gasoline",_xlfn._xlws.FILTER(LSICH[CH Cap],(LSICH[Fuel Type]=D399)*(LSICH[MY]=E399)),""))</f>
        <v>7000</v>
      </c>
      <c r="O399" s="157">
        <f t="shared" si="103"/>
        <v>7000</v>
      </c>
      <c r="P399" s="157">
        <f t="shared" si="104"/>
        <v>23897.899038461539</v>
      </c>
      <c r="Q399" s="157" t="str" cm="1">
        <f t="array" ref="Q399">IF(D399="Electric","--",IF(D399="Diesel",_xlfn._xlws.FILTER(ORDEF[HC-ZH (g/hp-hr)],(ORDEF[HP]=I399)*(ORDEF[Model_Year]=E399)),""))</f>
        <v/>
      </c>
      <c r="R399" s="157" cm="1">
        <f t="array" ref="R399">IF(D399="Electric","--",IF(D399="Gasoline",_xlfn._xlws.FILTER(LSIEF[HC-ZH (g/hp-hr)],(LSIEF[Fuel]=D399)*(LSIEF[HP Bin]=I399)*(LSIEF[Model Year]=E399)),""))</f>
        <v>2.63</v>
      </c>
      <c r="S399" s="158">
        <f t="shared" si="105"/>
        <v>2.63</v>
      </c>
      <c r="T399" s="159" t="str" cm="1">
        <f t="array" ref="T399">IF(D399="Electric","--",IF(D399="Diesel",_xlfn._xlws.FILTER(ORDEF[HCDR],(ORDEF[HP]=I399)*(ORDEF[Model_Year]=E399),),""))</f>
        <v/>
      </c>
      <c r="U399" s="159" cm="1">
        <f t="array" ref="U399">IF(D399="Electric","--",IF(D399="Gasoline",_xlfn._xlws.FILTER(LSIEF[HC DR],(LSIEF[Fuel]=D399)*(LSIEF[HP Bin]=I399)*(LSIEF[Model Year]=E399)),""))</f>
        <v>2.8699999999999998E-4</v>
      </c>
      <c r="V399" s="159">
        <f t="shared" si="106"/>
        <v>2.8699999999999998E-4</v>
      </c>
      <c r="W399" s="158" t="str" cm="1">
        <f t="array" ref="W399">IF(D399="Electric","--",IF(D399="Diesel",_xlfn._xlws.FILTER(ORDEF[NOXzh],(ORDEF[HP]=I399)*(ORDEF[Model_Year]=E399)),""))</f>
        <v/>
      </c>
      <c r="X399" s="158" cm="1">
        <f t="array" ref="X399">IF(D399="Electric","--",IF(D399="Gasoline",_xlfn._xlws.FILTER(LSIEF[NOX-ZH (g/hp-hr)],(LSIEF[Fuel]=D399)*(LSIEF[HP Bin]=I399)*(LSIEF[Model Year]=E399)),""))</f>
        <v>11.84</v>
      </c>
      <c r="Y399" s="158">
        <f t="shared" si="107"/>
        <v>11.84</v>
      </c>
      <c r="Z399" s="159" t="str" cm="1">
        <f t="array" ref="Z399">IF(D399="Electric","--",IF(D399="Diesel",_xlfn._xlws.FILTER(ORDEF[NOXdr],(ORDEF[HP]=I399)*(ORDEF[Model_Year]=E399)),""))</f>
        <v/>
      </c>
      <c r="AA399" s="159" cm="1">
        <f t="array" ref="AA399">IF(E399="Electric","--",IF(D399="Gasoline",_xlfn._xlws.FILTER(LSIEF[NOX DR],(LSIEF[Fuel]=D399)*(LSIEF[HP Bin]=I399)*(LSIEF[Model Year]=E399)),""))</f>
        <v>6.0099999999999997E-5</v>
      </c>
      <c r="AB399" s="159">
        <f t="shared" si="108"/>
        <v>6.0099999999999997E-5</v>
      </c>
      <c r="AC399" s="158" t="str" cm="1">
        <f t="array" ref="AC399">IF(D399="Electric","--",IF(D399="Diesel",_xlfn._xlws.FILTER(DFCF[Fuel_HC],(DFCF[MY]=E399)),""))</f>
        <v/>
      </c>
      <c r="AD399" s="158" cm="1">
        <f t="array" ref="AD399">IF(D399="Electric","--",IF(D399="Gasoline",_xlfn._xlws.FILTER(GFCF[Fuel_HC],(GFCF[MY]=E399)),""))</f>
        <v>1</v>
      </c>
      <c r="AE399" s="158">
        <f t="shared" si="109"/>
        <v>1</v>
      </c>
      <c r="AF399" s="157" t="str" cm="1">
        <f t="array" ref="AF399">IF(D399="Electric","--",IF(D399="Diesel",_xlfn._xlws.FILTER(DFCF[Fuel_NOX],(DFCF[MY]=E399)),""))</f>
        <v/>
      </c>
      <c r="AG399" s="157" cm="1">
        <f t="array" ref="AG399">IF(D399="Electric","--",IF(D399="Gasoline",_xlfn._xlws.FILTER(GFCF[Fuel_NOX],(GFCF[MY]=E399)),""))</f>
        <v>0.97699999999999998</v>
      </c>
      <c r="AH399" s="157">
        <f t="shared" si="110"/>
        <v>0.97699999999999998</v>
      </c>
      <c r="AI399" s="158">
        <f t="shared" si="111"/>
        <v>4.6389999999999993</v>
      </c>
      <c r="AJ399" s="158">
        <f t="shared" si="112"/>
        <v>11.978703899999999</v>
      </c>
      <c r="AK399" s="158">
        <f t="shared" si="113"/>
        <v>502.78557136087767</v>
      </c>
      <c r="AL399" s="158">
        <f t="shared" si="114"/>
        <v>1298.2796905635425</v>
      </c>
      <c r="AM399" s="158">
        <f t="shared" si="115"/>
        <v>0.25139278568043882</v>
      </c>
      <c r="AN399" s="158">
        <f t="shared" si="116"/>
        <v>0.64913984528177127</v>
      </c>
      <c r="AO399" s="158">
        <f t="shared" si="117"/>
        <v>0.23123108426886763</v>
      </c>
      <c r="AP399" s="157"/>
      <c r="AS399" s="44"/>
    </row>
    <row r="400" spans="1:45" s="47" customFormat="1" x14ac:dyDescent="0.35">
      <c r="A400" s="157">
        <v>399</v>
      </c>
      <c r="B400" s="157">
        <v>497252</v>
      </c>
      <c r="C400" s="157" t="s">
        <v>205</v>
      </c>
      <c r="D400" s="157" t="s">
        <v>16</v>
      </c>
      <c r="E400" s="157">
        <v>1996</v>
      </c>
      <c r="F400" s="157">
        <v>80</v>
      </c>
      <c r="G400" s="157">
        <v>1137.9951923076924</v>
      </c>
      <c r="H400" s="157"/>
      <c r="I400" s="157">
        <f t="shared" si="102"/>
        <v>100</v>
      </c>
      <c r="J400" s="157" t="str">
        <f>IF(D400="Electric","--",IF(D400="Diesel",VLOOKUP(C400,[2]ORDLF!A:B,2,FALSE),""))</f>
        <v/>
      </c>
      <c r="K400" s="157">
        <f>IF(D400="Electric","--",IF(D400="Gasoline",VLOOKUP(C400,LSILF!A:C,3,FALSE),""))</f>
        <v>0.54</v>
      </c>
      <c r="L400" s="158">
        <f t="shared" si="101"/>
        <v>0.54</v>
      </c>
      <c r="M400" s="157" t="str" cm="1">
        <f t="array" ref="M400">IF(D400="Electric","--",IF(D400="Diesel",_xlfn._xlws.FILTER(DIESCH[CH Cap],(DIESCH[HP Bin]=I400)),""))</f>
        <v/>
      </c>
      <c r="N400" s="157" cm="1">
        <f t="array" ref="N400">IF(D400="Electric","--",IF(D400="Gasoline",_xlfn._xlws.FILTER(LSICH[CH Cap],(LSICH[Fuel Type]=D400)*(LSICH[MY]=E400)),""))</f>
        <v>7000</v>
      </c>
      <c r="O400" s="157">
        <f t="shared" si="103"/>
        <v>7000</v>
      </c>
      <c r="P400" s="157">
        <f t="shared" si="104"/>
        <v>23897.899038461539</v>
      </c>
      <c r="Q400" s="157" t="str" cm="1">
        <f t="array" ref="Q400">IF(D400="Electric","--",IF(D400="Diesel",_xlfn._xlws.FILTER(ORDEF[HC-ZH (g/hp-hr)],(ORDEF[HP]=I400)*(ORDEF[Model_Year]=E400)),""))</f>
        <v/>
      </c>
      <c r="R400" s="157" cm="1">
        <f t="array" ref="R400">IF(D400="Electric","--",IF(D400="Gasoline",_xlfn._xlws.FILTER(LSIEF[HC-ZH (g/hp-hr)],(LSIEF[Fuel]=D400)*(LSIEF[HP Bin]=I400)*(LSIEF[Model Year]=E400)),""))</f>
        <v>2.63</v>
      </c>
      <c r="S400" s="158">
        <f t="shared" si="105"/>
        <v>2.63</v>
      </c>
      <c r="T400" s="159" t="str" cm="1">
        <f t="array" ref="T400">IF(D400="Electric","--",IF(D400="Diesel",_xlfn._xlws.FILTER(ORDEF[HCDR],(ORDEF[HP]=I400)*(ORDEF[Model_Year]=E400),),""))</f>
        <v/>
      </c>
      <c r="U400" s="159" cm="1">
        <f t="array" ref="U400">IF(D400="Electric","--",IF(D400="Gasoline",_xlfn._xlws.FILTER(LSIEF[HC DR],(LSIEF[Fuel]=D400)*(LSIEF[HP Bin]=I400)*(LSIEF[Model Year]=E400)),""))</f>
        <v>2.8699999999999998E-4</v>
      </c>
      <c r="V400" s="159">
        <f t="shared" si="106"/>
        <v>2.8699999999999998E-4</v>
      </c>
      <c r="W400" s="158" t="str" cm="1">
        <f t="array" ref="W400">IF(D400="Electric","--",IF(D400="Diesel",_xlfn._xlws.FILTER(ORDEF[NOXzh],(ORDEF[HP]=I400)*(ORDEF[Model_Year]=E400)),""))</f>
        <v/>
      </c>
      <c r="X400" s="158" cm="1">
        <f t="array" ref="X400">IF(D400="Electric","--",IF(D400="Gasoline",_xlfn._xlws.FILTER(LSIEF[NOX-ZH (g/hp-hr)],(LSIEF[Fuel]=D400)*(LSIEF[HP Bin]=I400)*(LSIEF[Model Year]=E400)),""))</f>
        <v>11.84</v>
      </c>
      <c r="Y400" s="158">
        <f t="shared" si="107"/>
        <v>11.84</v>
      </c>
      <c r="Z400" s="159" t="str" cm="1">
        <f t="array" ref="Z400">IF(D400="Electric","--",IF(D400="Diesel",_xlfn._xlws.FILTER(ORDEF[NOXdr],(ORDEF[HP]=I400)*(ORDEF[Model_Year]=E400)),""))</f>
        <v/>
      </c>
      <c r="AA400" s="159" cm="1">
        <f t="array" ref="AA400">IF(E400="Electric","--",IF(D400="Gasoline",_xlfn._xlws.FILTER(LSIEF[NOX DR],(LSIEF[Fuel]=D400)*(LSIEF[HP Bin]=I400)*(LSIEF[Model Year]=E400)),""))</f>
        <v>6.0099999999999997E-5</v>
      </c>
      <c r="AB400" s="159">
        <f t="shared" si="108"/>
        <v>6.0099999999999997E-5</v>
      </c>
      <c r="AC400" s="158" t="str" cm="1">
        <f t="array" ref="AC400">IF(D400="Electric","--",IF(D400="Diesel",_xlfn._xlws.FILTER(DFCF[Fuel_HC],(DFCF[MY]=E400)),""))</f>
        <v/>
      </c>
      <c r="AD400" s="158" cm="1">
        <f t="array" ref="AD400">IF(D400="Electric","--",IF(D400="Gasoline",_xlfn._xlws.FILTER(GFCF[Fuel_HC],(GFCF[MY]=E400)),""))</f>
        <v>1</v>
      </c>
      <c r="AE400" s="158">
        <f t="shared" si="109"/>
        <v>1</v>
      </c>
      <c r="AF400" s="157" t="str" cm="1">
        <f t="array" ref="AF400">IF(D400="Electric","--",IF(D400="Diesel",_xlfn._xlws.FILTER(DFCF[Fuel_NOX],(DFCF[MY]=E400)),""))</f>
        <v/>
      </c>
      <c r="AG400" s="157" cm="1">
        <f t="array" ref="AG400">IF(D400="Electric","--",IF(D400="Gasoline",_xlfn._xlws.FILTER(GFCF[Fuel_NOX],(GFCF[MY]=E400)),""))</f>
        <v>0.97699999999999998</v>
      </c>
      <c r="AH400" s="157">
        <f t="shared" si="110"/>
        <v>0.97699999999999998</v>
      </c>
      <c r="AI400" s="158">
        <f t="shared" si="111"/>
        <v>4.6389999999999993</v>
      </c>
      <c r="AJ400" s="158">
        <f t="shared" si="112"/>
        <v>11.978703899999999</v>
      </c>
      <c r="AK400" s="158">
        <f t="shared" si="113"/>
        <v>502.78557136087767</v>
      </c>
      <c r="AL400" s="158">
        <f t="shared" si="114"/>
        <v>1298.2796905635425</v>
      </c>
      <c r="AM400" s="158">
        <f t="shared" si="115"/>
        <v>0.25139278568043882</v>
      </c>
      <c r="AN400" s="158">
        <f t="shared" si="116"/>
        <v>0.64913984528177127</v>
      </c>
      <c r="AO400" s="158">
        <f t="shared" si="117"/>
        <v>0.23123108426886763</v>
      </c>
      <c r="AP400" s="157"/>
      <c r="AS400" s="44"/>
    </row>
    <row r="401" spans="1:45" s="47" customFormat="1" x14ac:dyDescent="0.35">
      <c r="A401" s="157">
        <v>400</v>
      </c>
      <c r="B401" s="157">
        <v>497253</v>
      </c>
      <c r="C401" s="157" t="s">
        <v>205</v>
      </c>
      <c r="D401" s="157" t="s">
        <v>16</v>
      </c>
      <c r="E401" s="157">
        <v>1996</v>
      </c>
      <c r="F401" s="157">
        <v>150</v>
      </c>
      <c r="G401" s="157">
        <v>182.5</v>
      </c>
      <c r="H401" s="157"/>
      <c r="I401" s="157">
        <f t="shared" si="102"/>
        <v>175</v>
      </c>
      <c r="J401" s="157" t="str">
        <f>IF(D401="Electric","--",IF(D401="Diesel",VLOOKUP(C401,[2]ORDLF!A:B,2,FALSE),""))</f>
        <v/>
      </c>
      <c r="K401" s="157">
        <f>IF(D401="Electric","--",IF(D401="Gasoline",VLOOKUP(C401,LSILF!A:C,3,FALSE),""))</f>
        <v>0.54</v>
      </c>
      <c r="L401" s="158">
        <f t="shared" si="101"/>
        <v>0.54</v>
      </c>
      <c r="M401" s="157" t="str" cm="1">
        <f t="array" ref="M401">IF(D401="Electric","--",IF(D401="Diesel",_xlfn._xlws.FILTER(DIESCH[CH Cap],(DIESCH[HP Bin]=I401)),""))</f>
        <v/>
      </c>
      <c r="N401" s="157" cm="1">
        <f t="array" ref="N401">IF(D401="Electric","--",IF(D401="Gasoline",_xlfn._xlws.FILTER(LSICH[CH Cap],(LSICH[Fuel Type]=D401)*(LSICH[MY]=E401)),""))</f>
        <v>7000</v>
      </c>
      <c r="O401" s="157">
        <f t="shared" si="103"/>
        <v>7000</v>
      </c>
      <c r="P401" s="157">
        <f t="shared" si="104"/>
        <v>3832.5</v>
      </c>
      <c r="Q401" s="157" t="str" cm="1">
        <f t="array" ref="Q401">IF(D401="Electric","--",IF(D401="Diesel",_xlfn._xlws.FILTER(ORDEF[HC-ZH (g/hp-hr)],(ORDEF[HP]=I401)*(ORDEF[Model_Year]=E401)),""))</f>
        <v/>
      </c>
      <c r="R401" s="157" cm="1">
        <f t="array" ref="R401">IF(D401="Electric","--",IF(D401="Gasoline",_xlfn._xlws.FILTER(LSIEF[HC-ZH (g/hp-hr)],(LSIEF[Fuel]=D401)*(LSIEF[HP Bin]=I401)*(LSIEF[Model Year]=E401)),""))</f>
        <v>1.61</v>
      </c>
      <c r="S401" s="158">
        <f t="shared" si="105"/>
        <v>1.61</v>
      </c>
      <c r="T401" s="159" t="str" cm="1">
        <f t="array" ref="T401">IF(D401="Electric","--",IF(D401="Diesel",_xlfn._xlws.FILTER(ORDEF[HCDR],(ORDEF[HP]=I401)*(ORDEF[Model_Year]=E401),),""))</f>
        <v/>
      </c>
      <c r="U401" s="159" cm="1">
        <f t="array" ref="U401">IF(D401="Electric","--",IF(D401="Gasoline",_xlfn._xlws.FILTER(LSIEF[HC DR],(LSIEF[Fuel]=D401)*(LSIEF[HP Bin]=I401)*(LSIEF[Model Year]=E401)),""))</f>
        <v>4.1499999999999999E-5</v>
      </c>
      <c r="V401" s="159">
        <f t="shared" si="106"/>
        <v>4.1499999999999999E-5</v>
      </c>
      <c r="W401" s="158" t="str" cm="1">
        <f t="array" ref="W401">IF(D401="Electric","--",IF(D401="Diesel",_xlfn._xlws.FILTER(ORDEF[NOXzh],(ORDEF[HP]=I401)*(ORDEF[Model_Year]=E401)),""))</f>
        <v/>
      </c>
      <c r="X401" s="158" cm="1">
        <f t="array" ref="X401">IF(D401="Electric","--",IF(D401="Gasoline",_xlfn._xlws.FILTER(LSIEF[NOX-ZH (g/hp-hr)],(LSIEF[Fuel]=D401)*(LSIEF[HP Bin]=I401)*(LSIEF[Model Year]=E401)),""))</f>
        <v>12.94</v>
      </c>
      <c r="Y401" s="158">
        <f t="shared" si="107"/>
        <v>12.94</v>
      </c>
      <c r="Z401" s="159" t="str" cm="1">
        <f t="array" ref="Z401">IF(D401="Electric","--",IF(D401="Diesel",_xlfn._xlws.FILTER(ORDEF[NOXdr],(ORDEF[HP]=I401)*(ORDEF[Model_Year]=E401)),""))</f>
        <v/>
      </c>
      <c r="AA401" s="159" cm="1">
        <f t="array" ref="AA401">IF(E401="Electric","--",IF(D401="Gasoline",_xlfn._xlws.FILTER(LSIEF[NOX DR],(LSIEF[Fuel]=D401)*(LSIEF[HP Bin]=I401)*(LSIEF[Model Year]=E401)),""))</f>
        <v>1.27E-4</v>
      </c>
      <c r="AB401" s="159">
        <f t="shared" si="108"/>
        <v>1.27E-4</v>
      </c>
      <c r="AC401" s="158" t="str" cm="1">
        <f t="array" ref="AC401">IF(D401="Electric","--",IF(D401="Diesel",_xlfn._xlws.FILTER(DFCF[Fuel_HC],(DFCF[MY]=E401)),""))</f>
        <v/>
      </c>
      <c r="AD401" s="158" cm="1">
        <f t="array" ref="AD401">IF(D401="Electric","--",IF(D401="Gasoline",_xlfn._xlws.FILTER(GFCF[Fuel_HC],(GFCF[MY]=E401)),""))</f>
        <v>1</v>
      </c>
      <c r="AE401" s="158">
        <f t="shared" si="109"/>
        <v>1</v>
      </c>
      <c r="AF401" s="157" t="str" cm="1">
        <f t="array" ref="AF401">IF(D401="Electric","--",IF(D401="Diesel",_xlfn._xlws.FILTER(DFCF[Fuel_NOX],(DFCF[MY]=E401)),""))</f>
        <v/>
      </c>
      <c r="AG401" s="157" cm="1">
        <f t="array" ref="AG401">IF(D401="Electric","--",IF(D401="Gasoline",_xlfn._xlws.FILTER(GFCF[Fuel_NOX],(GFCF[MY]=E401)),""))</f>
        <v>0.97699999999999998</v>
      </c>
      <c r="AH401" s="157">
        <f t="shared" si="110"/>
        <v>0.97699999999999998</v>
      </c>
      <c r="AI401" s="158">
        <f t="shared" si="111"/>
        <v>1.7690487500000001</v>
      </c>
      <c r="AJ401" s="158">
        <f t="shared" si="112"/>
        <v>13.1179127675</v>
      </c>
      <c r="AK401" s="158">
        <f t="shared" si="113"/>
        <v>57.653004936734284</v>
      </c>
      <c r="AL401" s="158">
        <f t="shared" si="114"/>
        <v>427.5105983056302</v>
      </c>
      <c r="AM401" s="158">
        <f t="shared" si="115"/>
        <v>2.8826502468367144E-2</v>
      </c>
      <c r="AN401" s="158">
        <f t="shared" si="116"/>
        <v>0.2137552991528151</v>
      </c>
      <c r="AO401" s="158">
        <f t="shared" si="117"/>
        <v>2.6514616970404099E-2</v>
      </c>
      <c r="AP401" s="157"/>
      <c r="AS401" s="44"/>
    </row>
    <row r="402" spans="1:45" s="47" customFormat="1" x14ac:dyDescent="0.35">
      <c r="A402" s="157">
        <v>401</v>
      </c>
      <c r="B402" s="157">
        <v>497254</v>
      </c>
      <c r="C402" s="157" t="s">
        <v>205</v>
      </c>
      <c r="D402" s="157" t="s">
        <v>16</v>
      </c>
      <c r="E402" s="157">
        <v>1996</v>
      </c>
      <c r="F402" s="157">
        <v>80</v>
      </c>
      <c r="G402" s="157">
        <v>1137.9951923076924</v>
      </c>
      <c r="H402" s="157"/>
      <c r="I402" s="157">
        <f t="shared" si="102"/>
        <v>100</v>
      </c>
      <c r="J402" s="157" t="str">
        <f>IF(D402="Electric","--",IF(D402="Diesel",VLOOKUP(C402,[2]ORDLF!A:B,2,FALSE),""))</f>
        <v/>
      </c>
      <c r="K402" s="157">
        <f>IF(D402="Electric","--",IF(D402="Gasoline",VLOOKUP(C402,LSILF!A:C,3,FALSE),""))</f>
        <v>0.54</v>
      </c>
      <c r="L402" s="158">
        <f t="shared" si="101"/>
        <v>0.54</v>
      </c>
      <c r="M402" s="157" t="str" cm="1">
        <f t="array" ref="M402">IF(D402="Electric","--",IF(D402="Diesel",_xlfn._xlws.FILTER(DIESCH[CH Cap],(DIESCH[HP Bin]=I402)),""))</f>
        <v/>
      </c>
      <c r="N402" s="157" cm="1">
        <f t="array" ref="N402">IF(D402="Electric","--",IF(D402="Gasoline",_xlfn._xlws.FILTER(LSICH[CH Cap],(LSICH[Fuel Type]=D402)*(LSICH[MY]=E402)),""))</f>
        <v>7000</v>
      </c>
      <c r="O402" s="157">
        <f t="shared" si="103"/>
        <v>7000</v>
      </c>
      <c r="P402" s="157">
        <f t="shared" si="104"/>
        <v>23897.899038461539</v>
      </c>
      <c r="Q402" s="157" t="str" cm="1">
        <f t="array" ref="Q402">IF(D402="Electric","--",IF(D402="Diesel",_xlfn._xlws.FILTER(ORDEF[HC-ZH (g/hp-hr)],(ORDEF[HP]=I402)*(ORDEF[Model_Year]=E402)),""))</f>
        <v/>
      </c>
      <c r="R402" s="157" cm="1">
        <f t="array" ref="R402">IF(D402="Electric","--",IF(D402="Gasoline",_xlfn._xlws.FILTER(LSIEF[HC-ZH (g/hp-hr)],(LSIEF[Fuel]=D402)*(LSIEF[HP Bin]=I402)*(LSIEF[Model Year]=E402)),""))</f>
        <v>2.63</v>
      </c>
      <c r="S402" s="158">
        <f t="shared" si="105"/>
        <v>2.63</v>
      </c>
      <c r="T402" s="159" t="str" cm="1">
        <f t="array" ref="T402">IF(D402="Electric","--",IF(D402="Diesel",_xlfn._xlws.FILTER(ORDEF[HCDR],(ORDEF[HP]=I402)*(ORDEF[Model_Year]=E402),),""))</f>
        <v/>
      </c>
      <c r="U402" s="159" cm="1">
        <f t="array" ref="U402">IF(D402="Electric","--",IF(D402="Gasoline",_xlfn._xlws.FILTER(LSIEF[HC DR],(LSIEF[Fuel]=D402)*(LSIEF[HP Bin]=I402)*(LSIEF[Model Year]=E402)),""))</f>
        <v>2.8699999999999998E-4</v>
      </c>
      <c r="V402" s="159">
        <f t="shared" si="106"/>
        <v>2.8699999999999998E-4</v>
      </c>
      <c r="W402" s="158" t="str" cm="1">
        <f t="array" ref="W402">IF(D402="Electric","--",IF(D402="Diesel",_xlfn._xlws.FILTER(ORDEF[NOXzh],(ORDEF[HP]=I402)*(ORDEF[Model_Year]=E402)),""))</f>
        <v/>
      </c>
      <c r="X402" s="158" cm="1">
        <f t="array" ref="X402">IF(D402="Electric","--",IF(D402="Gasoline",_xlfn._xlws.FILTER(LSIEF[NOX-ZH (g/hp-hr)],(LSIEF[Fuel]=D402)*(LSIEF[HP Bin]=I402)*(LSIEF[Model Year]=E402)),""))</f>
        <v>11.84</v>
      </c>
      <c r="Y402" s="158">
        <f t="shared" si="107"/>
        <v>11.84</v>
      </c>
      <c r="Z402" s="159" t="str" cm="1">
        <f t="array" ref="Z402">IF(D402="Electric","--",IF(D402="Diesel",_xlfn._xlws.FILTER(ORDEF[NOXdr],(ORDEF[HP]=I402)*(ORDEF[Model_Year]=E402)),""))</f>
        <v/>
      </c>
      <c r="AA402" s="159" cm="1">
        <f t="array" ref="AA402">IF(E402="Electric","--",IF(D402="Gasoline",_xlfn._xlws.FILTER(LSIEF[NOX DR],(LSIEF[Fuel]=D402)*(LSIEF[HP Bin]=I402)*(LSIEF[Model Year]=E402)),""))</f>
        <v>6.0099999999999997E-5</v>
      </c>
      <c r="AB402" s="159">
        <f t="shared" si="108"/>
        <v>6.0099999999999997E-5</v>
      </c>
      <c r="AC402" s="158" t="str" cm="1">
        <f t="array" ref="AC402">IF(D402="Electric","--",IF(D402="Diesel",_xlfn._xlws.FILTER(DFCF[Fuel_HC],(DFCF[MY]=E402)),""))</f>
        <v/>
      </c>
      <c r="AD402" s="158" cm="1">
        <f t="array" ref="AD402">IF(D402="Electric","--",IF(D402="Gasoline",_xlfn._xlws.FILTER(GFCF[Fuel_HC],(GFCF[MY]=E402)),""))</f>
        <v>1</v>
      </c>
      <c r="AE402" s="158">
        <f t="shared" si="109"/>
        <v>1</v>
      </c>
      <c r="AF402" s="157" t="str" cm="1">
        <f t="array" ref="AF402">IF(D402="Electric","--",IF(D402="Diesel",_xlfn._xlws.FILTER(DFCF[Fuel_NOX],(DFCF[MY]=E402)),""))</f>
        <v/>
      </c>
      <c r="AG402" s="157" cm="1">
        <f t="array" ref="AG402">IF(D402="Electric","--",IF(D402="Gasoline",_xlfn._xlws.FILTER(GFCF[Fuel_NOX],(GFCF[MY]=E402)),""))</f>
        <v>0.97699999999999998</v>
      </c>
      <c r="AH402" s="157">
        <f t="shared" si="110"/>
        <v>0.97699999999999998</v>
      </c>
      <c r="AI402" s="158">
        <f t="shared" si="111"/>
        <v>4.6389999999999993</v>
      </c>
      <c r="AJ402" s="158">
        <f t="shared" si="112"/>
        <v>11.978703899999999</v>
      </c>
      <c r="AK402" s="158">
        <f t="shared" si="113"/>
        <v>502.78557136087767</v>
      </c>
      <c r="AL402" s="158">
        <f t="shared" si="114"/>
        <v>1298.2796905635425</v>
      </c>
      <c r="AM402" s="158">
        <f t="shared" si="115"/>
        <v>0.25139278568043882</v>
      </c>
      <c r="AN402" s="158">
        <f t="shared" si="116"/>
        <v>0.64913984528177127</v>
      </c>
      <c r="AO402" s="158">
        <f t="shared" si="117"/>
        <v>0.23123108426886763</v>
      </c>
      <c r="AP402" s="157"/>
      <c r="AS402" s="44"/>
    </row>
    <row r="403" spans="1:45" s="47" customFormat="1" x14ac:dyDescent="0.35">
      <c r="A403" s="157">
        <v>402</v>
      </c>
      <c r="B403" s="157">
        <v>497255</v>
      </c>
      <c r="C403" s="157" t="s">
        <v>205</v>
      </c>
      <c r="D403" s="157" t="s">
        <v>16</v>
      </c>
      <c r="E403" s="157">
        <v>1996</v>
      </c>
      <c r="F403" s="157">
        <v>150</v>
      </c>
      <c r="G403" s="157">
        <v>182.5</v>
      </c>
      <c r="H403" s="157"/>
      <c r="I403" s="157">
        <f t="shared" si="102"/>
        <v>175</v>
      </c>
      <c r="J403" s="157" t="str">
        <f>IF(D403="Electric","--",IF(D403="Diesel",VLOOKUP(C403,[2]ORDLF!A:B,2,FALSE),""))</f>
        <v/>
      </c>
      <c r="K403" s="157">
        <f>IF(D403="Electric","--",IF(D403="Gasoline",VLOOKUP(C403,LSILF!A:C,3,FALSE),""))</f>
        <v>0.54</v>
      </c>
      <c r="L403" s="158">
        <f t="shared" si="101"/>
        <v>0.54</v>
      </c>
      <c r="M403" s="157" t="str" cm="1">
        <f t="array" ref="M403">IF(D403="Electric","--",IF(D403="Diesel",_xlfn._xlws.FILTER(DIESCH[CH Cap],(DIESCH[HP Bin]=I403)),""))</f>
        <v/>
      </c>
      <c r="N403" s="157" cm="1">
        <f t="array" ref="N403">IF(D403="Electric","--",IF(D403="Gasoline",_xlfn._xlws.FILTER(LSICH[CH Cap],(LSICH[Fuel Type]=D403)*(LSICH[MY]=E403)),""))</f>
        <v>7000</v>
      </c>
      <c r="O403" s="157">
        <f t="shared" si="103"/>
        <v>7000</v>
      </c>
      <c r="P403" s="157">
        <f t="shared" si="104"/>
        <v>3832.5</v>
      </c>
      <c r="Q403" s="157" t="str" cm="1">
        <f t="array" ref="Q403">IF(D403="Electric","--",IF(D403="Diesel",_xlfn._xlws.FILTER(ORDEF[HC-ZH (g/hp-hr)],(ORDEF[HP]=I403)*(ORDEF[Model_Year]=E403)),""))</f>
        <v/>
      </c>
      <c r="R403" s="157" cm="1">
        <f t="array" ref="R403">IF(D403="Electric","--",IF(D403="Gasoline",_xlfn._xlws.FILTER(LSIEF[HC-ZH (g/hp-hr)],(LSIEF[Fuel]=D403)*(LSIEF[HP Bin]=I403)*(LSIEF[Model Year]=E403)),""))</f>
        <v>1.61</v>
      </c>
      <c r="S403" s="158">
        <f t="shared" si="105"/>
        <v>1.61</v>
      </c>
      <c r="T403" s="159" t="str" cm="1">
        <f t="array" ref="T403">IF(D403="Electric","--",IF(D403="Diesel",_xlfn._xlws.FILTER(ORDEF[HCDR],(ORDEF[HP]=I403)*(ORDEF[Model_Year]=E403),),""))</f>
        <v/>
      </c>
      <c r="U403" s="159" cm="1">
        <f t="array" ref="U403">IF(D403="Electric","--",IF(D403="Gasoline",_xlfn._xlws.FILTER(LSIEF[HC DR],(LSIEF[Fuel]=D403)*(LSIEF[HP Bin]=I403)*(LSIEF[Model Year]=E403)),""))</f>
        <v>4.1499999999999999E-5</v>
      </c>
      <c r="V403" s="159">
        <f t="shared" si="106"/>
        <v>4.1499999999999999E-5</v>
      </c>
      <c r="W403" s="158" t="str" cm="1">
        <f t="array" ref="W403">IF(D403="Electric","--",IF(D403="Diesel",_xlfn._xlws.FILTER(ORDEF[NOXzh],(ORDEF[HP]=I403)*(ORDEF[Model_Year]=E403)),""))</f>
        <v/>
      </c>
      <c r="X403" s="158" cm="1">
        <f t="array" ref="X403">IF(D403="Electric","--",IF(D403="Gasoline",_xlfn._xlws.FILTER(LSIEF[NOX-ZH (g/hp-hr)],(LSIEF[Fuel]=D403)*(LSIEF[HP Bin]=I403)*(LSIEF[Model Year]=E403)),""))</f>
        <v>12.94</v>
      </c>
      <c r="Y403" s="158">
        <f t="shared" si="107"/>
        <v>12.94</v>
      </c>
      <c r="Z403" s="159" t="str" cm="1">
        <f t="array" ref="Z403">IF(D403="Electric","--",IF(D403="Diesel",_xlfn._xlws.FILTER(ORDEF[NOXdr],(ORDEF[HP]=I403)*(ORDEF[Model_Year]=E403)),""))</f>
        <v/>
      </c>
      <c r="AA403" s="159" cm="1">
        <f t="array" ref="AA403">IF(E403="Electric","--",IF(D403="Gasoline",_xlfn._xlws.FILTER(LSIEF[NOX DR],(LSIEF[Fuel]=D403)*(LSIEF[HP Bin]=I403)*(LSIEF[Model Year]=E403)),""))</f>
        <v>1.27E-4</v>
      </c>
      <c r="AB403" s="159">
        <f t="shared" si="108"/>
        <v>1.27E-4</v>
      </c>
      <c r="AC403" s="158" t="str" cm="1">
        <f t="array" ref="AC403">IF(D403="Electric","--",IF(D403="Diesel",_xlfn._xlws.FILTER(DFCF[Fuel_HC],(DFCF[MY]=E403)),""))</f>
        <v/>
      </c>
      <c r="AD403" s="158" cm="1">
        <f t="array" ref="AD403">IF(D403="Electric","--",IF(D403="Gasoline",_xlfn._xlws.FILTER(GFCF[Fuel_HC],(GFCF[MY]=E403)),""))</f>
        <v>1</v>
      </c>
      <c r="AE403" s="158">
        <f t="shared" si="109"/>
        <v>1</v>
      </c>
      <c r="AF403" s="157" t="str" cm="1">
        <f t="array" ref="AF403">IF(D403="Electric","--",IF(D403="Diesel",_xlfn._xlws.FILTER(DFCF[Fuel_NOX],(DFCF[MY]=E403)),""))</f>
        <v/>
      </c>
      <c r="AG403" s="157" cm="1">
        <f t="array" ref="AG403">IF(D403="Electric","--",IF(D403="Gasoline",_xlfn._xlws.FILTER(GFCF[Fuel_NOX],(GFCF[MY]=E403)),""))</f>
        <v>0.97699999999999998</v>
      </c>
      <c r="AH403" s="157">
        <f t="shared" si="110"/>
        <v>0.97699999999999998</v>
      </c>
      <c r="AI403" s="158">
        <f t="shared" si="111"/>
        <v>1.7690487500000001</v>
      </c>
      <c r="AJ403" s="158">
        <f t="shared" si="112"/>
        <v>13.1179127675</v>
      </c>
      <c r="AK403" s="158">
        <f t="shared" si="113"/>
        <v>57.653004936734284</v>
      </c>
      <c r="AL403" s="158">
        <f t="shared" si="114"/>
        <v>427.5105983056302</v>
      </c>
      <c r="AM403" s="158">
        <f t="shared" si="115"/>
        <v>2.8826502468367144E-2</v>
      </c>
      <c r="AN403" s="158">
        <f t="shared" si="116"/>
        <v>0.2137552991528151</v>
      </c>
      <c r="AO403" s="158">
        <f t="shared" si="117"/>
        <v>2.6514616970404099E-2</v>
      </c>
      <c r="AP403" s="157"/>
      <c r="AS403" s="44"/>
    </row>
    <row r="404" spans="1:45" s="47" customFormat="1" x14ac:dyDescent="0.35">
      <c r="A404" s="157">
        <v>403</v>
      </c>
      <c r="B404" s="157">
        <v>497256</v>
      </c>
      <c r="C404" s="157" t="s">
        <v>205</v>
      </c>
      <c r="D404" s="157" t="s">
        <v>16</v>
      </c>
      <c r="E404" s="157">
        <v>1996</v>
      </c>
      <c r="F404" s="157">
        <v>150</v>
      </c>
      <c r="G404" s="157">
        <v>182.5</v>
      </c>
      <c r="H404" s="157"/>
      <c r="I404" s="157">
        <f t="shared" si="102"/>
        <v>175</v>
      </c>
      <c r="J404" s="157" t="str">
        <f>IF(D404="Electric","--",IF(D404="Diesel",VLOOKUP(C404,[2]ORDLF!A:B,2,FALSE),""))</f>
        <v/>
      </c>
      <c r="K404" s="157">
        <f>IF(D404="Electric","--",IF(D404="Gasoline",VLOOKUP(C404,LSILF!A:C,3,FALSE),""))</f>
        <v>0.54</v>
      </c>
      <c r="L404" s="158">
        <f t="shared" si="101"/>
        <v>0.54</v>
      </c>
      <c r="M404" s="157" t="str" cm="1">
        <f t="array" ref="M404">IF(D404="Electric","--",IF(D404="Diesel",_xlfn._xlws.FILTER(DIESCH[CH Cap],(DIESCH[HP Bin]=I404)),""))</f>
        <v/>
      </c>
      <c r="N404" s="157" cm="1">
        <f t="array" ref="N404">IF(D404="Electric","--",IF(D404="Gasoline",_xlfn._xlws.FILTER(LSICH[CH Cap],(LSICH[Fuel Type]=D404)*(LSICH[MY]=E404)),""))</f>
        <v>7000</v>
      </c>
      <c r="O404" s="157">
        <f t="shared" si="103"/>
        <v>7000</v>
      </c>
      <c r="P404" s="157">
        <f t="shared" si="104"/>
        <v>3832.5</v>
      </c>
      <c r="Q404" s="157" t="str" cm="1">
        <f t="array" ref="Q404">IF(D404="Electric","--",IF(D404="Diesel",_xlfn._xlws.FILTER(ORDEF[HC-ZH (g/hp-hr)],(ORDEF[HP]=I404)*(ORDEF[Model_Year]=E404)),""))</f>
        <v/>
      </c>
      <c r="R404" s="157" cm="1">
        <f t="array" ref="R404">IF(D404="Electric","--",IF(D404="Gasoline",_xlfn._xlws.FILTER(LSIEF[HC-ZH (g/hp-hr)],(LSIEF[Fuel]=D404)*(LSIEF[HP Bin]=I404)*(LSIEF[Model Year]=E404)),""))</f>
        <v>1.61</v>
      </c>
      <c r="S404" s="158">
        <f t="shared" si="105"/>
        <v>1.61</v>
      </c>
      <c r="T404" s="159" t="str" cm="1">
        <f t="array" ref="T404">IF(D404="Electric","--",IF(D404="Diesel",_xlfn._xlws.FILTER(ORDEF[HCDR],(ORDEF[HP]=I404)*(ORDEF[Model_Year]=E404),),""))</f>
        <v/>
      </c>
      <c r="U404" s="159" cm="1">
        <f t="array" ref="U404">IF(D404="Electric","--",IF(D404="Gasoline",_xlfn._xlws.FILTER(LSIEF[HC DR],(LSIEF[Fuel]=D404)*(LSIEF[HP Bin]=I404)*(LSIEF[Model Year]=E404)),""))</f>
        <v>4.1499999999999999E-5</v>
      </c>
      <c r="V404" s="159">
        <f t="shared" si="106"/>
        <v>4.1499999999999999E-5</v>
      </c>
      <c r="W404" s="158" t="str" cm="1">
        <f t="array" ref="W404">IF(D404="Electric","--",IF(D404="Diesel",_xlfn._xlws.FILTER(ORDEF[NOXzh],(ORDEF[HP]=I404)*(ORDEF[Model_Year]=E404)),""))</f>
        <v/>
      </c>
      <c r="X404" s="158" cm="1">
        <f t="array" ref="X404">IF(D404="Electric","--",IF(D404="Gasoline",_xlfn._xlws.FILTER(LSIEF[NOX-ZH (g/hp-hr)],(LSIEF[Fuel]=D404)*(LSIEF[HP Bin]=I404)*(LSIEF[Model Year]=E404)),""))</f>
        <v>12.94</v>
      </c>
      <c r="Y404" s="158">
        <f t="shared" si="107"/>
        <v>12.94</v>
      </c>
      <c r="Z404" s="159" t="str" cm="1">
        <f t="array" ref="Z404">IF(D404="Electric","--",IF(D404="Diesel",_xlfn._xlws.FILTER(ORDEF[NOXdr],(ORDEF[HP]=I404)*(ORDEF[Model_Year]=E404)),""))</f>
        <v/>
      </c>
      <c r="AA404" s="159" cm="1">
        <f t="array" ref="AA404">IF(E404="Electric","--",IF(D404="Gasoline",_xlfn._xlws.FILTER(LSIEF[NOX DR],(LSIEF[Fuel]=D404)*(LSIEF[HP Bin]=I404)*(LSIEF[Model Year]=E404)),""))</f>
        <v>1.27E-4</v>
      </c>
      <c r="AB404" s="159">
        <f t="shared" si="108"/>
        <v>1.27E-4</v>
      </c>
      <c r="AC404" s="158" t="str" cm="1">
        <f t="array" ref="AC404">IF(D404="Electric","--",IF(D404="Diesel",_xlfn._xlws.FILTER(DFCF[Fuel_HC],(DFCF[MY]=E404)),""))</f>
        <v/>
      </c>
      <c r="AD404" s="158" cm="1">
        <f t="array" ref="AD404">IF(D404="Electric","--",IF(D404="Gasoline",_xlfn._xlws.FILTER(GFCF[Fuel_HC],(GFCF[MY]=E404)),""))</f>
        <v>1</v>
      </c>
      <c r="AE404" s="158">
        <f t="shared" si="109"/>
        <v>1</v>
      </c>
      <c r="AF404" s="157" t="str" cm="1">
        <f t="array" ref="AF404">IF(D404="Electric","--",IF(D404="Diesel",_xlfn._xlws.FILTER(DFCF[Fuel_NOX],(DFCF[MY]=E404)),""))</f>
        <v/>
      </c>
      <c r="AG404" s="157" cm="1">
        <f t="array" ref="AG404">IF(D404="Electric","--",IF(D404="Gasoline",_xlfn._xlws.FILTER(GFCF[Fuel_NOX],(GFCF[MY]=E404)),""))</f>
        <v>0.97699999999999998</v>
      </c>
      <c r="AH404" s="157">
        <f t="shared" si="110"/>
        <v>0.97699999999999998</v>
      </c>
      <c r="AI404" s="158">
        <f t="shared" si="111"/>
        <v>1.7690487500000001</v>
      </c>
      <c r="AJ404" s="158">
        <f t="shared" si="112"/>
        <v>13.1179127675</v>
      </c>
      <c r="AK404" s="158">
        <f t="shared" si="113"/>
        <v>57.653004936734284</v>
      </c>
      <c r="AL404" s="158">
        <f t="shared" si="114"/>
        <v>427.5105983056302</v>
      </c>
      <c r="AM404" s="158">
        <f t="shared" si="115"/>
        <v>2.8826502468367144E-2</v>
      </c>
      <c r="AN404" s="158">
        <f t="shared" si="116"/>
        <v>0.2137552991528151</v>
      </c>
      <c r="AO404" s="158">
        <f t="shared" si="117"/>
        <v>2.6514616970404099E-2</v>
      </c>
      <c r="AP404" s="157"/>
      <c r="AS404" s="44"/>
    </row>
    <row r="405" spans="1:45" s="47" customFormat="1" x14ac:dyDescent="0.35">
      <c r="A405" s="157">
        <v>404</v>
      </c>
      <c r="B405" s="157">
        <v>497257</v>
      </c>
      <c r="C405" s="157" t="s">
        <v>205</v>
      </c>
      <c r="D405" s="157" t="s">
        <v>16</v>
      </c>
      <c r="E405" s="157">
        <v>1996</v>
      </c>
      <c r="F405" s="157">
        <v>150</v>
      </c>
      <c r="G405" s="157">
        <v>182.5</v>
      </c>
      <c r="H405" s="157"/>
      <c r="I405" s="157">
        <f t="shared" si="102"/>
        <v>175</v>
      </c>
      <c r="J405" s="157" t="str">
        <f>IF(D405="Electric","--",IF(D405="Diesel",VLOOKUP(C405,[2]ORDLF!A:B,2,FALSE),""))</f>
        <v/>
      </c>
      <c r="K405" s="157">
        <f>IF(D405="Electric","--",IF(D405="Gasoline",VLOOKUP(C405,LSILF!A:C,3,FALSE),""))</f>
        <v>0.54</v>
      </c>
      <c r="L405" s="158">
        <f t="shared" si="101"/>
        <v>0.54</v>
      </c>
      <c r="M405" s="157" t="str" cm="1">
        <f t="array" ref="M405">IF(D405="Electric","--",IF(D405="Diesel",_xlfn._xlws.FILTER(DIESCH[CH Cap],(DIESCH[HP Bin]=I405)),""))</f>
        <v/>
      </c>
      <c r="N405" s="157" cm="1">
        <f t="array" ref="N405">IF(D405="Electric","--",IF(D405="Gasoline",_xlfn._xlws.FILTER(LSICH[CH Cap],(LSICH[Fuel Type]=D405)*(LSICH[MY]=E405)),""))</f>
        <v>7000</v>
      </c>
      <c r="O405" s="157">
        <f t="shared" si="103"/>
        <v>7000</v>
      </c>
      <c r="P405" s="157">
        <f t="shared" si="104"/>
        <v>3832.5</v>
      </c>
      <c r="Q405" s="157" t="str" cm="1">
        <f t="array" ref="Q405">IF(D405="Electric","--",IF(D405="Diesel",_xlfn._xlws.FILTER(ORDEF[HC-ZH (g/hp-hr)],(ORDEF[HP]=I405)*(ORDEF[Model_Year]=E405)),""))</f>
        <v/>
      </c>
      <c r="R405" s="157" cm="1">
        <f t="array" ref="R405">IF(D405="Electric","--",IF(D405="Gasoline",_xlfn._xlws.FILTER(LSIEF[HC-ZH (g/hp-hr)],(LSIEF[Fuel]=D405)*(LSIEF[HP Bin]=I405)*(LSIEF[Model Year]=E405)),""))</f>
        <v>1.61</v>
      </c>
      <c r="S405" s="158">
        <f t="shared" si="105"/>
        <v>1.61</v>
      </c>
      <c r="T405" s="159" t="str" cm="1">
        <f t="array" ref="T405">IF(D405="Electric","--",IF(D405="Diesel",_xlfn._xlws.FILTER(ORDEF[HCDR],(ORDEF[HP]=I405)*(ORDEF[Model_Year]=E405),),""))</f>
        <v/>
      </c>
      <c r="U405" s="159" cm="1">
        <f t="array" ref="U405">IF(D405="Electric","--",IF(D405="Gasoline",_xlfn._xlws.FILTER(LSIEF[HC DR],(LSIEF[Fuel]=D405)*(LSIEF[HP Bin]=I405)*(LSIEF[Model Year]=E405)),""))</f>
        <v>4.1499999999999999E-5</v>
      </c>
      <c r="V405" s="159">
        <f t="shared" si="106"/>
        <v>4.1499999999999999E-5</v>
      </c>
      <c r="W405" s="158" t="str" cm="1">
        <f t="array" ref="W405">IF(D405="Electric","--",IF(D405="Diesel",_xlfn._xlws.FILTER(ORDEF[NOXzh],(ORDEF[HP]=I405)*(ORDEF[Model_Year]=E405)),""))</f>
        <v/>
      </c>
      <c r="X405" s="158" cm="1">
        <f t="array" ref="X405">IF(D405="Electric","--",IF(D405="Gasoline",_xlfn._xlws.FILTER(LSIEF[NOX-ZH (g/hp-hr)],(LSIEF[Fuel]=D405)*(LSIEF[HP Bin]=I405)*(LSIEF[Model Year]=E405)),""))</f>
        <v>12.94</v>
      </c>
      <c r="Y405" s="158">
        <f t="shared" si="107"/>
        <v>12.94</v>
      </c>
      <c r="Z405" s="159" t="str" cm="1">
        <f t="array" ref="Z405">IF(D405="Electric","--",IF(D405="Diesel",_xlfn._xlws.FILTER(ORDEF[NOXdr],(ORDEF[HP]=I405)*(ORDEF[Model_Year]=E405)),""))</f>
        <v/>
      </c>
      <c r="AA405" s="159" cm="1">
        <f t="array" ref="AA405">IF(E405="Electric","--",IF(D405="Gasoline",_xlfn._xlws.FILTER(LSIEF[NOX DR],(LSIEF[Fuel]=D405)*(LSIEF[HP Bin]=I405)*(LSIEF[Model Year]=E405)),""))</f>
        <v>1.27E-4</v>
      </c>
      <c r="AB405" s="159">
        <f t="shared" si="108"/>
        <v>1.27E-4</v>
      </c>
      <c r="AC405" s="158" t="str" cm="1">
        <f t="array" ref="AC405">IF(D405="Electric","--",IF(D405="Diesel",_xlfn._xlws.FILTER(DFCF[Fuel_HC],(DFCF[MY]=E405)),""))</f>
        <v/>
      </c>
      <c r="AD405" s="158" cm="1">
        <f t="array" ref="AD405">IF(D405="Electric","--",IF(D405="Gasoline",_xlfn._xlws.FILTER(GFCF[Fuel_HC],(GFCF[MY]=E405)),""))</f>
        <v>1</v>
      </c>
      <c r="AE405" s="158">
        <f t="shared" si="109"/>
        <v>1</v>
      </c>
      <c r="AF405" s="157" t="str" cm="1">
        <f t="array" ref="AF405">IF(D405="Electric","--",IF(D405="Diesel",_xlfn._xlws.FILTER(DFCF[Fuel_NOX],(DFCF[MY]=E405)),""))</f>
        <v/>
      </c>
      <c r="AG405" s="157" cm="1">
        <f t="array" ref="AG405">IF(D405="Electric","--",IF(D405="Gasoline",_xlfn._xlws.FILTER(GFCF[Fuel_NOX],(GFCF[MY]=E405)),""))</f>
        <v>0.97699999999999998</v>
      </c>
      <c r="AH405" s="157">
        <f t="shared" si="110"/>
        <v>0.97699999999999998</v>
      </c>
      <c r="AI405" s="158">
        <f t="shared" si="111"/>
        <v>1.7690487500000001</v>
      </c>
      <c r="AJ405" s="158">
        <f t="shared" si="112"/>
        <v>13.1179127675</v>
      </c>
      <c r="AK405" s="158">
        <f t="shared" si="113"/>
        <v>57.653004936734284</v>
      </c>
      <c r="AL405" s="158">
        <f t="shared" si="114"/>
        <v>427.5105983056302</v>
      </c>
      <c r="AM405" s="158">
        <f t="shared" si="115"/>
        <v>2.8826502468367144E-2</v>
      </c>
      <c r="AN405" s="158">
        <f t="shared" si="116"/>
        <v>0.2137552991528151</v>
      </c>
      <c r="AO405" s="158">
        <f t="shared" si="117"/>
        <v>2.6514616970404099E-2</v>
      </c>
      <c r="AP405" s="157"/>
      <c r="AS405" s="44"/>
    </row>
    <row r="406" spans="1:45" s="47" customFormat="1" x14ac:dyDescent="0.35">
      <c r="A406" s="157">
        <v>405</v>
      </c>
      <c r="B406" s="157">
        <v>497258</v>
      </c>
      <c r="C406" s="157" t="s">
        <v>205</v>
      </c>
      <c r="D406" s="157" t="s">
        <v>16</v>
      </c>
      <c r="E406" s="157">
        <v>1996</v>
      </c>
      <c r="F406" s="157">
        <v>80</v>
      </c>
      <c r="G406" s="157">
        <v>1137.9951923076924</v>
      </c>
      <c r="H406" s="157"/>
      <c r="I406" s="157">
        <f t="shared" si="102"/>
        <v>100</v>
      </c>
      <c r="J406" s="157" t="str">
        <f>IF(D406="Electric","--",IF(D406="Diesel",VLOOKUP(C406,[2]ORDLF!A:B,2,FALSE),""))</f>
        <v/>
      </c>
      <c r="K406" s="157">
        <f>IF(D406="Electric","--",IF(D406="Gasoline",VLOOKUP(C406,LSILF!A:C,3,FALSE),""))</f>
        <v>0.54</v>
      </c>
      <c r="L406" s="158">
        <f t="shared" si="101"/>
        <v>0.54</v>
      </c>
      <c r="M406" s="157" t="str" cm="1">
        <f t="array" ref="M406">IF(D406="Electric","--",IF(D406="Diesel",_xlfn._xlws.FILTER(DIESCH[CH Cap],(DIESCH[HP Bin]=I406)),""))</f>
        <v/>
      </c>
      <c r="N406" s="157" cm="1">
        <f t="array" ref="N406">IF(D406="Electric","--",IF(D406="Gasoline",_xlfn._xlws.FILTER(LSICH[CH Cap],(LSICH[Fuel Type]=D406)*(LSICH[MY]=E406)),""))</f>
        <v>7000</v>
      </c>
      <c r="O406" s="157">
        <f t="shared" si="103"/>
        <v>7000</v>
      </c>
      <c r="P406" s="157">
        <f t="shared" si="104"/>
        <v>23897.899038461539</v>
      </c>
      <c r="Q406" s="157" t="str" cm="1">
        <f t="array" ref="Q406">IF(D406="Electric","--",IF(D406="Diesel",_xlfn._xlws.FILTER(ORDEF[HC-ZH (g/hp-hr)],(ORDEF[HP]=I406)*(ORDEF[Model_Year]=E406)),""))</f>
        <v/>
      </c>
      <c r="R406" s="157" cm="1">
        <f t="array" ref="R406">IF(D406="Electric","--",IF(D406="Gasoline",_xlfn._xlws.FILTER(LSIEF[HC-ZH (g/hp-hr)],(LSIEF[Fuel]=D406)*(LSIEF[HP Bin]=I406)*(LSIEF[Model Year]=E406)),""))</f>
        <v>2.63</v>
      </c>
      <c r="S406" s="158">
        <f t="shared" si="105"/>
        <v>2.63</v>
      </c>
      <c r="T406" s="159" t="str" cm="1">
        <f t="array" ref="T406">IF(D406="Electric","--",IF(D406="Diesel",_xlfn._xlws.FILTER(ORDEF[HCDR],(ORDEF[HP]=I406)*(ORDEF[Model_Year]=E406),),""))</f>
        <v/>
      </c>
      <c r="U406" s="159" cm="1">
        <f t="array" ref="U406">IF(D406="Electric","--",IF(D406="Gasoline",_xlfn._xlws.FILTER(LSIEF[HC DR],(LSIEF[Fuel]=D406)*(LSIEF[HP Bin]=I406)*(LSIEF[Model Year]=E406)),""))</f>
        <v>2.8699999999999998E-4</v>
      </c>
      <c r="V406" s="159">
        <f t="shared" si="106"/>
        <v>2.8699999999999998E-4</v>
      </c>
      <c r="W406" s="158" t="str" cm="1">
        <f t="array" ref="W406">IF(D406="Electric","--",IF(D406="Diesel",_xlfn._xlws.FILTER(ORDEF[NOXzh],(ORDEF[HP]=I406)*(ORDEF[Model_Year]=E406)),""))</f>
        <v/>
      </c>
      <c r="X406" s="158" cm="1">
        <f t="array" ref="X406">IF(D406="Electric","--",IF(D406="Gasoline",_xlfn._xlws.FILTER(LSIEF[NOX-ZH (g/hp-hr)],(LSIEF[Fuel]=D406)*(LSIEF[HP Bin]=I406)*(LSIEF[Model Year]=E406)),""))</f>
        <v>11.84</v>
      </c>
      <c r="Y406" s="158">
        <f t="shared" si="107"/>
        <v>11.84</v>
      </c>
      <c r="Z406" s="159" t="str" cm="1">
        <f t="array" ref="Z406">IF(D406="Electric","--",IF(D406="Diesel",_xlfn._xlws.FILTER(ORDEF[NOXdr],(ORDEF[HP]=I406)*(ORDEF[Model_Year]=E406)),""))</f>
        <v/>
      </c>
      <c r="AA406" s="159" cm="1">
        <f t="array" ref="AA406">IF(E406="Electric","--",IF(D406="Gasoline",_xlfn._xlws.FILTER(LSIEF[NOX DR],(LSIEF[Fuel]=D406)*(LSIEF[HP Bin]=I406)*(LSIEF[Model Year]=E406)),""))</f>
        <v>6.0099999999999997E-5</v>
      </c>
      <c r="AB406" s="159">
        <f t="shared" si="108"/>
        <v>6.0099999999999997E-5</v>
      </c>
      <c r="AC406" s="158" t="str" cm="1">
        <f t="array" ref="AC406">IF(D406="Electric","--",IF(D406="Diesel",_xlfn._xlws.FILTER(DFCF[Fuel_HC],(DFCF[MY]=E406)),""))</f>
        <v/>
      </c>
      <c r="AD406" s="158" cm="1">
        <f t="array" ref="AD406">IF(D406="Electric","--",IF(D406="Gasoline",_xlfn._xlws.FILTER(GFCF[Fuel_HC],(GFCF[MY]=E406)),""))</f>
        <v>1</v>
      </c>
      <c r="AE406" s="158">
        <f t="shared" si="109"/>
        <v>1</v>
      </c>
      <c r="AF406" s="157" t="str" cm="1">
        <f t="array" ref="AF406">IF(D406="Electric","--",IF(D406="Diesel",_xlfn._xlws.FILTER(DFCF[Fuel_NOX],(DFCF[MY]=E406)),""))</f>
        <v/>
      </c>
      <c r="AG406" s="157" cm="1">
        <f t="array" ref="AG406">IF(D406="Electric","--",IF(D406="Gasoline",_xlfn._xlws.FILTER(GFCF[Fuel_NOX],(GFCF[MY]=E406)),""))</f>
        <v>0.97699999999999998</v>
      </c>
      <c r="AH406" s="157">
        <f t="shared" si="110"/>
        <v>0.97699999999999998</v>
      </c>
      <c r="AI406" s="158">
        <f t="shared" si="111"/>
        <v>4.6389999999999993</v>
      </c>
      <c r="AJ406" s="158">
        <f t="shared" si="112"/>
        <v>11.978703899999999</v>
      </c>
      <c r="AK406" s="158">
        <f t="shared" si="113"/>
        <v>502.78557136087767</v>
      </c>
      <c r="AL406" s="158">
        <f t="shared" si="114"/>
        <v>1298.2796905635425</v>
      </c>
      <c r="AM406" s="158">
        <f t="shared" si="115"/>
        <v>0.25139278568043882</v>
      </c>
      <c r="AN406" s="158">
        <f t="shared" si="116"/>
        <v>0.64913984528177127</v>
      </c>
      <c r="AO406" s="158">
        <f t="shared" si="117"/>
        <v>0.23123108426886763</v>
      </c>
      <c r="AP406" s="157"/>
      <c r="AS406" s="44"/>
    </row>
    <row r="407" spans="1:45" s="47" customFormat="1" x14ac:dyDescent="0.35">
      <c r="A407" s="157">
        <v>406</v>
      </c>
      <c r="B407" s="157">
        <v>497259</v>
      </c>
      <c r="C407" s="157" t="s">
        <v>205</v>
      </c>
      <c r="D407" s="157" t="s">
        <v>16</v>
      </c>
      <c r="E407" s="157">
        <v>1996</v>
      </c>
      <c r="F407" s="157">
        <v>80</v>
      </c>
      <c r="G407" s="157">
        <v>1137.9951923076924</v>
      </c>
      <c r="H407" s="157"/>
      <c r="I407" s="157">
        <f t="shared" si="102"/>
        <v>100</v>
      </c>
      <c r="J407" s="157" t="str">
        <f>IF(D407="Electric","--",IF(D407="Diesel",VLOOKUP(C407,[2]ORDLF!A:B,2,FALSE),""))</f>
        <v/>
      </c>
      <c r="K407" s="157">
        <f>IF(D407="Electric","--",IF(D407="Gasoline",VLOOKUP(C407,LSILF!A:C,3,FALSE),""))</f>
        <v>0.54</v>
      </c>
      <c r="L407" s="158">
        <f t="shared" si="101"/>
        <v>0.54</v>
      </c>
      <c r="M407" s="157" t="str" cm="1">
        <f t="array" ref="M407">IF(D407="Electric","--",IF(D407="Diesel",_xlfn._xlws.FILTER(DIESCH[CH Cap],(DIESCH[HP Bin]=I407)),""))</f>
        <v/>
      </c>
      <c r="N407" s="157" cm="1">
        <f t="array" ref="N407">IF(D407="Electric","--",IF(D407="Gasoline",_xlfn._xlws.FILTER(LSICH[CH Cap],(LSICH[Fuel Type]=D407)*(LSICH[MY]=E407)),""))</f>
        <v>7000</v>
      </c>
      <c r="O407" s="157">
        <f t="shared" si="103"/>
        <v>7000</v>
      </c>
      <c r="P407" s="157">
        <f t="shared" si="104"/>
        <v>23897.899038461539</v>
      </c>
      <c r="Q407" s="157" t="str" cm="1">
        <f t="array" ref="Q407">IF(D407="Electric","--",IF(D407="Diesel",_xlfn._xlws.FILTER(ORDEF[HC-ZH (g/hp-hr)],(ORDEF[HP]=I407)*(ORDEF[Model_Year]=E407)),""))</f>
        <v/>
      </c>
      <c r="R407" s="157" cm="1">
        <f t="array" ref="R407">IF(D407="Electric","--",IF(D407="Gasoline",_xlfn._xlws.FILTER(LSIEF[HC-ZH (g/hp-hr)],(LSIEF[Fuel]=D407)*(LSIEF[HP Bin]=I407)*(LSIEF[Model Year]=E407)),""))</f>
        <v>2.63</v>
      </c>
      <c r="S407" s="158">
        <f t="shared" si="105"/>
        <v>2.63</v>
      </c>
      <c r="T407" s="159" t="str" cm="1">
        <f t="array" ref="T407">IF(D407="Electric","--",IF(D407="Diesel",_xlfn._xlws.FILTER(ORDEF[HCDR],(ORDEF[HP]=I407)*(ORDEF[Model_Year]=E407),),""))</f>
        <v/>
      </c>
      <c r="U407" s="159" cm="1">
        <f t="array" ref="U407">IF(D407="Electric","--",IF(D407="Gasoline",_xlfn._xlws.FILTER(LSIEF[HC DR],(LSIEF[Fuel]=D407)*(LSIEF[HP Bin]=I407)*(LSIEF[Model Year]=E407)),""))</f>
        <v>2.8699999999999998E-4</v>
      </c>
      <c r="V407" s="159">
        <f t="shared" si="106"/>
        <v>2.8699999999999998E-4</v>
      </c>
      <c r="W407" s="158" t="str" cm="1">
        <f t="array" ref="W407">IF(D407="Electric","--",IF(D407="Diesel",_xlfn._xlws.FILTER(ORDEF[NOXzh],(ORDEF[HP]=I407)*(ORDEF[Model_Year]=E407)),""))</f>
        <v/>
      </c>
      <c r="X407" s="158" cm="1">
        <f t="array" ref="X407">IF(D407="Electric","--",IF(D407="Gasoline",_xlfn._xlws.FILTER(LSIEF[NOX-ZH (g/hp-hr)],(LSIEF[Fuel]=D407)*(LSIEF[HP Bin]=I407)*(LSIEF[Model Year]=E407)),""))</f>
        <v>11.84</v>
      </c>
      <c r="Y407" s="158">
        <f t="shared" si="107"/>
        <v>11.84</v>
      </c>
      <c r="Z407" s="159" t="str" cm="1">
        <f t="array" ref="Z407">IF(D407="Electric","--",IF(D407="Diesel",_xlfn._xlws.FILTER(ORDEF[NOXdr],(ORDEF[HP]=I407)*(ORDEF[Model_Year]=E407)),""))</f>
        <v/>
      </c>
      <c r="AA407" s="159" cm="1">
        <f t="array" ref="AA407">IF(E407="Electric","--",IF(D407="Gasoline",_xlfn._xlws.FILTER(LSIEF[NOX DR],(LSIEF[Fuel]=D407)*(LSIEF[HP Bin]=I407)*(LSIEF[Model Year]=E407)),""))</f>
        <v>6.0099999999999997E-5</v>
      </c>
      <c r="AB407" s="159">
        <f t="shared" si="108"/>
        <v>6.0099999999999997E-5</v>
      </c>
      <c r="AC407" s="158" t="str" cm="1">
        <f t="array" ref="AC407">IF(D407="Electric","--",IF(D407="Diesel",_xlfn._xlws.FILTER(DFCF[Fuel_HC],(DFCF[MY]=E407)),""))</f>
        <v/>
      </c>
      <c r="AD407" s="158" cm="1">
        <f t="array" ref="AD407">IF(D407="Electric","--",IF(D407="Gasoline",_xlfn._xlws.FILTER(GFCF[Fuel_HC],(GFCF[MY]=E407)),""))</f>
        <v>1</v>
      </c>
      <c r="AE407" s="158">
        <f t="shared" si="109"/>
        <v>1</v>
      </c>
      <c r="AF407" s="157" t="str" cm="1">
        <f t="array" ref="AF407">IF(D407="Electric","--",IF(D407="Diesel",_xlfn._xlws.FILTER(DFCF[Fuel_NOX],(DFCF[MY]=E407)),""))</f>
        <v/>
      </c>
      <c r="AG407" s="157" cm="1">
        <f t="array" ref="AG407">IF(D407="Electric","--",IF(D407="Gasoline",_xlfn._xlws.FILTER(GFCF[Fuel_NOX],(GFCF[MY]=E407)),""))</f>
        <v>0.97699999999999998</v>
      </c>
      <c r="AH407" s="157">
        <f t="shared" si="110"/>
        <v>0.97699999999999998</v>
      </c>
      <c r="AI407" s="158">
        <f t="shared" si="111"/>
        <v>4.6389999999999993</v>
      </c>
      <c r="AJ407" s="158">
        <f t="shared" si="112"/>
        <v>11.978703899999999</v>
      </c>
      <c r="AK407" s="158">
        <f t="shared" si="113"/>
        <v>502.78557136087767</v>
      </c>
      <c r="AL407" s="158">
        <f t="shared" si="114"/>
        <v>1298.2796905635425</v>
      </c>
      <c r="AM407" s="158">
        <f t="shared" si="115"/>
        <v>0.25139278568043882</v>
      </c>
      <c r="AN407" s="158">
        <f t="shared" si="116"/>
        <v>0.64913984528177127</v>
      </c>
      <c r="AO407" s="158">
        <f t="shared" si="117"/>
        <v>0.23123108426886763</v>
      </c>
      <c r="AP407" s="157"/>
      <c r="AS407" s="44"/>
    </row>
    <row r="408" spans="1:45" s="47" customFormat="1" x14ac:dyDescent="0.35">
      <c r="A408" s="157">
        <v>407</v>
      </c>
      <c r="B408" s="157">
        <v>497263</v>
      </c>
      <c r="C408" s="157" t="s">
        <v>205</v>
      </c>
      <c r="D408" s="157" t="s">
        <v>16</v>
      </c>
      <c r="E408" s="157">
        <v>1997</v>
      </c>
      <c r="F408" s="157">
        <v>80</v>
      </c>
      <c r="G408" s="157">
        <v>1137.9951923076924</v>
      </c>
      <c r="H408" s="157"/>
      <c r="I408" s="157">
        <f t="shared" si="102"/>
        <v>100</v>
      </c>
      <c r="J408" s="157" t="str">
        <f>IF(D408="Electric","--",IF(D408="Diesel",VLOOKUP(C408,[2]ORDLF!A:B,2,FALSE),""))</f>
        <v/>
      </c>
      <c r="K408" s="157">
        <f>IF(D408="Electric","--",IF(D408="Gasoline",VLOOKUP(C408,LSILF!A:C,3,FALSE),""))</f>
        <v>0.54</v>
      </c>
      <c r="L408" s="158">
        <f t="shared" si="101"/>
        <v>0.54</v>
      </c>
      <c r="M408" s="157" t="str" cm="1">
        <f t="array" ref="M408">IF(D408="Electric","--",IF(D408="Diesel",_xlfn._xlws.FILTER(DIESCH[CH Cap],(DIESCH[HP Bin]=I408)),""))</f>
        <v/>
      </c>
      <c r="N408" s="157" cm="1">
        <f t="array" ref="N408">IF(D408="Electric","--",IF(D408="Gasoline",_xlfn._xlws.FILTER(LSICH[CH Cap],(LSICH[Fuel Type]=D408)*(LSICH[MY]=E408)),""))</f>
        <v>7000</v>
      </c>
      <c r="O408" s="157">
        <f t="shared" si="103"/>
        <v>7000</v>
      </c>
      <c r="P408" s="157">
        <f t="shared" si="104"/>
        <v>22759.903846153848</v>
      </c>
      <c r="Q408" s="157" t="str" cm="1">
        <f t="array" ref="Q408">IF(D408="Electric","--",IF(D408="Diesel",_xlfn._xlws.FILTER(ORDEF[HC-ZH (g/hp-hr)],(ORDEF[HP]=I408)*(ORDEF[Model_Year]=E408)),""))</f>
        <v/>
      </c>
      <c r="R408" s="157" cm="1">
        <f t="array" ref="R408">IF(D408="Electric","--",IF(D408="Gasoline",_xlfn._xlws.FILTER(LSIEF[HC-ZH (g/hp-hr)],(LSIEF[Fuel]=D408)*(LSIEF[HP Bin]=I408)*(LSIEF[Model Year]=E408)),""))</f>
        <v>2.63</v>
      </c>
      <c r="S408" s="158">
        <f t="shared" si="105"/>
        <v>2.63</v>
      </c>
      <c r="T408" s="159" t="str" cm="1">
        <f t="array" ref="T408">IF(D408="Electric","--",IF(D408="Diesel",_xlfn._xlws.FILTER(ORDEF[HCDR],(ORDEF[HP]=I408)*(ORDEF[Model_Year]=E408),),""))</f>
        <v/>
      </c>
      <c r="U408" s="159" cm="1">
        <f t="array" ref="U408">IF(D408="Electric","--",IF(D408="Gasoline",_xlfn._xlws.FILTER(LSIEF[HC DR],(LSIEF[Fuel]=D408)*(LSIEF[HP Bin]=I408)*(LSIEF[Model Year]=E408)),""))</f>
        <v>2.8699999999999998E-4</v>
      </c>
      <c r="V408" s="159">
        <f t="shared" si="106"/>
        <v>2.8699999999999998E-4</v>
      </c>
      <c r="W408" s="158" t="str" cm="1">
        <f t="array" ref="W408">IF(D408="Electric","--",IF(D408="Diesel",_xlfn._xlws.FILTER(ORDEF[NOXzh],(ORDEF[HP]=I408)*(ORDEF[Model_Year]=E408)),""))</f>
        <v/>
      </c>
      <c r="X408" s="158" cm="1">
        <f t="array" ref="X408">IF(D408="Electric","--",IF(D408="Gasoline",_xlfn._xlws.FILTER(LSIEF[NOX-ZH (g/hp-hr)],(LSIEF[Fuel]=D408)*(LSIEF[HP Bin]=I408)*(LSIEF[Model Year]=E408)),""))</f>
        <v>11.84</v>
      </c>
      <c r="Y408" s="158">
        <f t="shared" si="107"/>
        <v>11.84</v>
      </c>
      <c r="Z408" s="159" t="str" cm="1">
        <f t="array" ref="Z408">IF(D408="Electric","--",IF(D408="Diesel",_xlfn._xlws.FILTER(ORDEF[NOXdr],(ORDEF[HP]=I408)*(ORDEF[Model_Year]=E408)),""))</f>
        <v/>
      </c>
      <c r="AA408" s="159" cm="1">
        <f t="array" ref="AA408">IF(E408="Electric","--",IF(D408="Gasoline",_xlfn._xlws.FILTER(LSIEF[NOX DR],(LSIEF[Fuel]=D408)*(LSIEF[HP Bin]=I408)*(LSIEF[Model Year]=E408)),""))</f>
        <v>6.0099999999999997E-5</v>
      </c>
      <c r="AB408" s="159">
        <f t="shared" si="108"/>
        <v>6.0099999999999997E-5</v>
      </c>
      <c r="AC408" s="158" t="str" cm="1">
        <f t="array" ref="AC408">IF(D408="Electric","--",IF(D408="Diesel",_xlfn._xlws.FILTER(DFCF[Fuel_HC],(DFCF[MY]=E408)),""))</f>
        <v/>
      </c>
      <c r="AD408" s="158" cm="1">
        <f t="array" ref="AD408">IF(D408="Electric","--",IF(D408="Gasoline",_xlfn._xlws.FILTER(GFCF[Fuel_HC],(GFCF[MY]=E408)),""))</f>
        <v>1</v>
      </c>
      <c r="AE408" s="158">
        <f t="shared" si="109"/>
        <v>1</v>
      </c>
      <c r="AF408" s="157" t="str" cm="1">
        <f t="array" ref="AF408">IF(D408="Electric","--",IF(D408="Diesel",_xlfn._xlws.FILTER(DFCF[Fuel_NOX],(DFCF[MY]=E408)),""))</f>
        <v/>
      </c>
      <c r="AG408" s="157" cm="1">
        <f t="array" ref="AG408">IF(D408="Electric","--",IF(D408="Gasoline",_xlfn._xlws.FILTER(GFCF[Fuel_NOX],(GFCF[MY]=E408)),""))</f>
        <v>0.97699999999999998</v>
      </c>
      <c r="AH408" s="157">
        <f t="shared" si="110"/>
        <v>0.97699999999999998</v>
      </c>
      <c r="AI408" s="158">
        <f t="shared" si="111"/>
        <v>4.6389999999999993</v>
      </c>
      <c r="AJ408" s="158">
        <f t="shared" si="112"/>
        <v>11.978703899999999</v>
      </c>
      <c r="AK408" s="158">
        <f t="shared" si="113"/>
        <v>502.78557136087767</v>
      </c>
      <c r="AL408" s="158">
        <f t="shared" si="114"/>
        <v>1298.2796905635425</v>
      </c>
      <c r="AM408" s="158">
        <f t="shared" si="115"/>
        <v>0.25139278568043882</v>
      </c>
      <c r="AN408" s="158">
        <f t="shared" si="116"/>
        <v>0.64913984528177127</v>
      </c>
      <c r="AO408" s="158">
        <f t="shared" si="117"/>
        <v>0.23123108426886763</v>
      </c>
      <c r="AP408" s="157"/>
      <c r="AS408" s="44"/>
    </row>
    <row r="409" spans="1:45" s="47" customFormat="1" x14ac:dyDescent="0.35">
      <c r="A409" s="157">
        <v>408</v>
      </c>
      <c r="B409" s="157">
        <v>497297</v>
      </c>
      <c r="C409" s="157" t="s">
        <v>205</v>
      </c>
      <c r="D409" s="157" t="s">
        <v>16</v>
      </c>
      <c r="E409" s="157">
        <v>1997</v>
      </c>
      <c r="F409" s="157">
        <v>80</v>
      </c>
      <c r="G409" s="157">
        <v>1137.9951923076924</v>
      </c>
      <c r="H409" s="157"/>
      <c r="I409" s="157">
        <f t="shared" si="102"/>
        <v>100</v>
      </c>
      <c r="J409" s="157" t="str">
        <f>IF(D409="Electric","--",IF(D409="Diesel",VLOOKUP(C409,[2]ORDLF!A:B,2,FALSE),""))</f>
        <v/>
      </c>
      <c r="K409" s="157">
        <f>IF(D409="Electric","--",IF(D409="Gasoline",VLOOKUP(C409,LSILF!A:C,3,FALSE),""))</f>
        <v>0.54</v>
      </c>
      <c r="L409" s="158">
        <f t="shared" si="101"/>
        <v>0.54</v>
      </c>
      <c r="M409" s="157" t="str" cm="1">
        <f t="array" ref="M409">IF(D409="Electric","--",IF(D409="Diesel",_xlfn._xlws.FILTER(DIESCH[CH Cap],(DIESCH[HP Bin]=I409)),""))</f>
        <v/>
      </c>
      <c r="N409" s="157" cm="1">
        <f t="array" ref="N409">IF(D409="Electric","--",IF(D409="Gasoline",_xlfn._xlws.FILTER(LSICH[CH Cap],(LSICH[Fuel Type]=D409)*(LSICH[MY]=E409)),""))</f>
        <v>7000</v>
      </c>
      <c r="O409" s="157">
        <f t="shared" si="103"/>
        <v>7000</v>
      </c>
      <c r="P409" s="157">
        <f t="shared" si="104"/>
        <v>22759.903846153848</v>
      </c>
      <c r="Q409" s="157" t="str" cm="1">
        <f t="array" ref="Q409">IF(D409="Electric","--",IF(D409="Diesel",_xlfn._xlws.FILTER(ORDEF[HC-ZH (g/hp-hr)],(ORDEF[HP]=I409)*(ORDEF[Model_Year]=E409)),""))</f>
        <v/>
      </c>
      <c r="R409" s="157" cm="1">
        <f t="array" ref="R409">IF(D409="Electric","--",IF(D409="Gasoline",_xlfn._xlws.FILTER(LSIEF[HC-ZH (g/hp-hr)],(LSIEF[Fuel]=D409)*(LSIEF[HP Bin]=I409)*(LSIEF[Model Year]=E409)),""))</f>
        <v>2.63</v>
      </c>
      <c r="S409" s="158">
        <f t="shared" si="105"/>
        <v>2.63</v>
      </c>
      <c r="T409" s="159" t="str" cm="1">
        <f t="array" ref="T409">IF(D409="Electric","--",IF(D409="Diesel",_xlfn._xlws.FILTER(ORDEF[HCDR],(ORDEF[HP]=I409)*(ORDEF[Model_Year]=E409),),""))</f>
        <v/>
      </c>
      <c r="U409" s="159" cm="1">
        <f t="array" ref="U409">IF(D409="Electric","--",IF(D409="Gasoline",_xlfn._xlws.FILTER(LSIEF[HC DR],(LSIEF[Fuel]=D409)*(LSIEF[HP Bin]=I409)*(LSIEF[Model Year]=E409)),""))</f>
        <v>2.8699999999999998E-4</v>
      </c>
      <c r="V409" s="159">
        <f t="shared" si="106"/>
        <v>2.8699999999999998E-4</v>
      </c>
      <c r="W409" s="158" t="str" cm="1">
        <f t="array" ref="W409">IF(D409="Electric","--",IF(D409="Diesel",_xlfn._xlws.FILTER(ORDEF[NOXzh],(ORDEF[HP]=I409)*(ORDEF[Model_Year]=E409)),""))</f>
        <v/>
      </c>
      <c r="X409" s="158" cm="1">
        <f t="array" ref="X409">IF(D409="Electric","--",IF(D409="Gasoline",_xlfn._xlws.FILTER(LSIEF[NOX-ZH (g/hp-hr)],(LSIEF[Fuel]=D409)*(LSIEF[HP Bin]=I409)*(LSIEF[Model Year]=E409)),""))</f>
        <v>11.84</v>
      </c>
      <c r="Y409" s="158">
        <f t="shared" si="107"/>
        <v>11.84</v>
      </c>
      <c r="Z409" s="159" t="str" cm="1">
        <f t="array" ref="Z409">IF(D409="Electric","--",IF(D409="Diesel",_xlfn._xlws.FILTER(ORDEF[NOXdr],(ORDEF[HP]=I409)*(ORDEF[Model_Year]=E409)),""))</f>
        <v/>
      </c>
      <c r="AA409" s="159" cm="1">
        <f t="array" ref="AA409">IF(E409="Electric","--",IF(D409="Gasoline",_xlfn._xlws.FILTER(LSIEF[NOX DR],(LSIEF[Fuel]=D409)*(LSIEF[HP Bin]=I409)*(LSIEF[Model Year]=E409)),""))</f>
        <v>6.0099999999999997E-5</v>
      </c>
      <c r="AB409" s="159">
        <f t="shared" si="108"/>
        <v>6.0099999999999997E-5</v>
      </c>
      <c r="AC409" s="158" t="str" cm="1">
        <f t="array" ref="AC409">IF(D409="Electric","--",IF(D409="Diesel",_xlfn._xlws.FILTER(DFCF[Fuel_HC],(DFCF[MY]=E409)),""))</f>
        <v/>
      </c>
      <c r="AD409" s="158" cm="1">
        <f t="array" ref="AD409">IF(D409="Electric","--",IF(D409="Gasoline",_xlfn._xlws.FILTER(GFCF[Fuel_HC],(GFCF[MY]=E409)),""))</f>
        <v>1</v>
      </c>
      <c r="AE409" s="158">
        <f t="shared" si="109"/>
        <v>1</v>
      </c>
      <c r="AF409" s="157" t="str" cm="1">
        <f t="array" ref="AF409">IF(D409="Electric","--",IF(D409="Diesel",_xlfn._xlws.FILTER(DFCF[Fuel_NOX],(DFCF[MY]=E409)),""))</f>
        <v/>
      </c>
      <c r="AG409" s="157" cm="1">
        <f t="array" ref="AG409">IF(D409="Electric","--",IF(D409="Gasoline",_xlfn._xlws.FILTER(GFCF[Fuel_NOX],(GFCF[MY]=E409)),""))</f>
        <v>0.97699999999999998</v>
      </c>
      <c r="AH409" s="157">
        <f t="shared" si="110"/>
        <v>0.97699999999999998</v>
      </c>
      <c r="AI409" s="158">
        <f t="shared" si="111"/>
        <v>4.6389999999999993</v>
      </c>
      <c r="AJ409" s="158">
        <f t="shared" si="112"/>
        <v>11.978703899999999</v>
      </c>
      <c r="AK409" s="158">
        <f t="shared" si="113"/>
        <v>502.78557136087767</v>
      </c>
      <c r="AL409" s="158">
        <f t="shared" si="114"/>
        <v>1298.2796905635425</v>
      </c>
      <c r="AM409" s="158">
        <f t="shared" si="115"/>
        <v>0.25139278568043882</v>
      </c>
      <c r="AN409" s="158">
        <f t="shared" si="116"/>
        <v>0.64913984528177127</v>
      </c>
      <c r="AO409" s="158">
        <f t="shared" si="117"/>
        <v>0.23123108426886763</v>
      </c>
      <c r="AP409" s="157"/>
      <c r="AS409" s="44"/>
    </row>
    <row r="410" spans="1:45" s="47" customFormat="1" x14ac:dyDescent="0.35">
      <c r="A410" s="157">
        <v>409</v>
      </c>
      <c r="B410" s="157">
        <v>497298</v>
      </c>
      <c r="C410" s="157" t="s">
        <v>205</v>
      </c>
      <c r="D410" s="157" t="s">
        <v>16</v>
      </c>
      <c r="E410" s="157">
        <v>1997</v>
      </c>
      <c r="F410" s="157">
        <v>80</v>
      </c>
      <c r="G410" s="157">
        <v>1137.9951923076924</v>
      </c>
      <c r="H410" s="157"/>
      <c r="I410" s="157">
        <f t="shared" si="102"/>
        <v>100</v>
      </c>
      <c r="J410" s="157" t="str">
        <f>IF(D410="Electric","--",IF(D410="Diesel",VLOOKUP(C410,[2]ORDLF!A:B,2,FALSE),""))</f>
        <v/>
      </c>
      <c r="K410" s="157">
        <f>IF(D410="Electric","--",IF(D410="Gasoline",VLOOKUP(C410,LSILF!A:C,3,FALSE),""))</f>
        <v>0.54</v>
      </c>
      <c r="L410" s="158">
        <f t="shared" si="101"/>
        <v>0.54</v>
      </c>
      <c r="M410" s="157" t="str" cm="1">
        <f t="array" ref="M410">IF(D410="Electric","--",IF(D410="Diesel",_xlfn._xlws.FILTER(DIESCH[CH Cap],(DIESCH[HP Bin]=I410)),""))</f>
        <v/>
      </c>
      <c r="N410" s="157" cm="1">
        <f t="array" ref="N410">IF(D410="Electric","--",IF(D410="Gasoline",_xlfn._xlws.FILTER(LSICH[CH Cap],(LSICH[Fuel Type]=D410)*(LSICH[MY]=E410)),""))</f>
        <v>7000</v>
      </c>
      <c r="O410" s="157">
        <f t="shared" si="103"/>
        <v>7000</v>
      </c>
      <c r="P410" s="157">
        <f t="shared" si="104"/>
        <v>22759.903846153848</v>
      </c>
      <c r="Q410" s="157" t="str" cm="1">
        <f t="array" ref="Q410">IF(D410="Electric","--",IF(D410="Diesel",_xlfn._xlws.FILTER(ORDEF[HC-ZH (g/hp-hr)],(ORDEF[HP]=I410)*(ORDEF[Model_Year]=E410)),""))</f>
        <v/>
      </c>
      <c r="R410" s="157" cm="1">
        <f t="array" ref="R410">IF(D410="Electric","--",IF(D410="Gasoline",_xlfn._xlws.FILTER(LSIEF[HC-ZH (g/hp-hr)],(LSIEF[Fuel]=D410)*(LSIEF[HP Bin]=I410)*(LSIEF[Model Year]=E410)),""))</f>
        <v>2.63</v>
      </c>
      <c r="S410" s="158">
        <f t="shared" si="105"/>
        <v>2.63</v>
      </c>
      <c r="T410" s="159" t="str" cm="1">
        <f t="array" ref="T410">IF(D410="Electric","--",IF(D410="Diesel",_xlfn._xlws.FILTER(ORDEF[HCDR],(ORDEF[HP]=I410)*(ORDEF[Model_Year]=E410),),""))</f>
        <v/>
      </c>
      <c r="U410" s="159" cm="1">
        <f t="array" ref="U410">IF(D410="Electric","--",IF(D410="Gasoline",_xlfn._xlws.FILTER(LSIEF[HC DR],(LSIEF[Fuel]=D410)*(LSIEF[HP Bin]=I410)*(LSIEF[Model Year]=E410)),""))</f>
        <v>2.8699999999999998E-4</v>
      </c>
      <c r="V410" s="159">
        <f t="shared" si="106"/>
        <v>2.8699999999999998E-4</v>
      </c>
      <c r="W410" s="158" t="str" cm="1">
        <f t="array" ref="W410">IF(D410="Electric","--",IF(D410="Diesel",_xlfn._xlws.FILTER(ORDEF[NOXzh],(ORDEF[HP]=I410)*(ORDEF[Model_Year]=E410)),""))</f>
        <v/>
      </c>
      <c r="X410" s="158" cm="1">
        <f t="array" ref="X410">IF(D410="Electric","--",IF(D410="Gasoline",_xlfn._xlws.FILTER(LSIEF[NOX-ZH (g/hp-hr)],(LSIEF[Fuel]=D410)*(LSIEF[HP Bin]=I410)*(LSIEF[Model Year]=E410)),""))</f>
        <v>11.84</v>
      </c>
      <c r="Y410" s="158">
        <f t="shared" si="107"/>
        <v>11.84</v>
      </c>
      <c r="Z410" s="159" t="str" cm="1">
        <f t="array" ref="Z410">IF(D410="Electric","--",IF(D410="Diesel",_xlfn._xlws.FILTER(ORDEF[NOXdr],(ORDEF[HP]=I410)*(ORDEF[Model_Year]=E410)),""))</f>
        <v/>
      </c>
      <c r="AA410" s="159" cm="1">
        <f t="array" ref="AA410">IF(E410="Electric","--",IF(D410="Gasoline",_xlfn._xlws.FILTER(LSIEF[NOX DR],(LSIEF[Fuel]=D410)*(LSIEF[HP Bin]=I410)*(LSIEF[Model Year]=E410)),""))</f>
        <v>6.0099999999999997E-5</v>
      </c>
      <c r="AB410" s="159">
        <f t="shared" si="108"/>
        <v>6.0099999999999997E-5</v>
      </c>
      <c r="AC410" s="158" t="str" cm="1">
        <f t="array" ref="AC410">IF(D410="Electric","--",IF(D410="Diesel",_xlfn._xlws.FILTER(DFCF[Fuel_HC],(DFCF[MY]=E410)),""))</f>
        <v/>
      </c>
      <c r="AD410" s="158" cm="1">
        <f t="array" ref="AD410">IF(D410="Electric","--",IF(D410="Gasoline",_xlfn._xlws.FILTER(GFCF[Fuel_HC],(GFCF[MY]=E410)),""))</f>
        <v>1</v>
      </c>
      <c r="AE410" s="158">
        <f t="shared" si="109"/>
        <v>1</v>
      </c>
      <c r="AF410" s="157" t="str" cm="1">
        <f t="array" ref="AF410">IF(D410="Electric","--",IF(D410="Diesel",_xlfn._xlws.FILTER(DFCF[Fuel_NOX],(DFCF[MY]=E410)),""))</f>
        <v/>
      </c>
      <c r="AG410" s="157" cm="1">
        <f t="array" ref="AG410">IF(D410="Electric","--",IF(D410="Gasoline",_xlfn._xlws.FILTER(GFCF[Fuel_NOX],(GFCF[MY]=E410)),""))</f>
        <v>0.97699999999999998</v>
      </c>
      <c r="AH410" s="157">
        <f t="shared" si="110"/>
        <v>0.97699999999999998</v>
      </c>
      <c r="AI410" s="158">
        <f t="shared" si="111"/>
        <v>4.6389999999999993</v>
      </c>
      <c r="AJ410" s="158">
        <f t="shared" si="112"/>
        <v>11.978703899999999</v>
      </c>
      <c r="AK410" s="158">
        <f t="shared" si="113"/>
        <v>502.78557136087767</v>
      </c>
      <c r="AL410" s="158">
        <f t="shared" si="114"/>
        <v>1298.2796905635425</v>
      </c>
      <c r="AM410" s="158">
        <f t="shared" si="115"/>
        <v>0.25139278568043882</v>
      </c>
      <c r="AN410" s="158">
        <f t="shared" si="116"/>
        <v>0.64913984528177127</v>
      </c>
      <c r="AO410" s="158">
        <f t="shared" si="117"/>
        <v>0.23123108426886763</v>
      </c>
      <c r="AP410" s="157"/>
      <c r="AS410" s="44"/>
    </row>
    <row r="411" spans="1:45" s="47" customFormat="1" x14ac:dyDescent="0.35">
      <c r="A411" s="157">
        <v>410</v>
      </c>
      <c r="B411" s="157">
        <v>497306</v>
      </c>
      <c r="C411" s="157" t="s">
        <v>205</v>
      </c>
      <c r="D411" s="157" t="s">
        <v>16</v>
      </c>
      <c r="E411" s="157">
        <v>1997</v>
      </c>
      <c r="F411" s="157">
        <v>150</v>
      </c>
      <c r="G411" s="157">
        <v>182.5</v>
      </c>
      <c r="H411" s="157"/>
      <c r="I411" s="157">
        <f t="shared" si="102"/>
        <v>175</v>
      </c>
      <c r="J411" s="157" t="str">
        <f>IF(D411="Electric","--",IF(D411="Diesel",VLOOKUP(C411,[2]ORDLF!A:B,2,FALSE),""))</f>
        <v/>
      </c>
      <c r="K411" s="157">
        <f>IF(D411="Electric","--",IF(D411="Gasoline",VLOOKUP(C411,LSILF!A:C,3,FALSE),""))</f>
        <v>0.54</v>
      </c>
      <c r="L411" s="158">
        <f t="shared" ref="L411:L474" si="118">SUM(J411:K411)</f>
        <v>0.54</v>
      </c>
      <c r="M411" s="157" t="str" cm="1">
        <f t="array" ref="M411">IF(D411="Electric","--",IF(D411="Diesel",_xlfn._xlws.FILTER(DIESCH[CH Cap],(DIESCH[HP Bin]=I411)),""))</f>
        <v/>
      </c>
      <c r="N411" s="157" cm="1">
        <f t="array" ref="N411">IF(D411="Electric","--",IF(D411="Gasoline",_xlfn._xlws.FILTER(LSICH[CH Cap],(LSICH[Fuel Type]=D411)*(LSICH[MY]=E411)),""))</f>
        <v>7000</v>
      </c>
      <c r="O411" s="157">
        <f t="shared" si="103"/>
        <v>7000</v>
      </c>
      <c r="P411" s="157">
        <f t="shared" si="104"/>
        <v>3650</v>
      </c>
      <c r="Q411" s="157" t="str" cm="1">
        <f t="array" ref="Q411">IF(D411="Electric","--",IF(D411="Diesel",_xlfn._xlws.FILTER(ORDEF[HC-ZH (g/hp-hr)],(ORDEF[HP]=I411)*(ORDEF[Model_Year]=E411)),""))</f>
        <v/>
      </c>
      <c r="R411" s="157" cm="1">
        <f t="array" ref="R411">IF(D411="Electric","--",IF(D411="Gasoline",_xlfn._xlws.FILTER(LSIEF[HC-ZH (g/hp-hr)],(LSIEF[Fuel]=D411)*(LSIEF[HP Bin]=I411)*(LSIEF[Model Year]=E411)),""))</f>
        <v>1.61</v>
      </c>
      <c r="S411" s="158">
        <f t="shared" si="105"/>
        <v>1.61</v>
      </c>
      <c r="T411" s="159" t="str" cm="1">
        <f t="array" ref="T411">IF(D411="Electric","--",IF(D411="Diesel",_xlfn._xlws.FILTER(ORDEF[HCDR],(ORDEF[HP]=I411)*(ORDEF[Model_Year]=E411),),""))</f>
        <v/>
      </c>
      <c r="U411" s="159" cm="1">
        <f t="array" ref="U411">IF(D411="Electric","--",IF(D411="Gasoline",_xlfn._xlws.FILTER(LSIEF[HC DR],(LSIEF[Fuel]=D411)*(LSIEF[HP Bin]=I411)*(LSIEF[Model Year]=E411)),""))</f>
        <v>4.1499999999999999E-5</v>
      </c>
      <c r="V411" s="159">
        <f t="shared" si="106"/>
        <v>4.1499999999999999E-5</v>
      </c>
      <c r="W411" s="158" t="str" cm="1">
        <f t="array" ref="W411">IF(D411="Electric","--",IF(D411="Diesel",_xlfn._xlws.FILTER(ORDEF[NOXzh],(ORDEF[HP]=I411)*(ORDEF[Model_Year]=E411)),""))</f>
        <v/>
      </c>
      <c r="X411" s="158" cm="1">
        <f t="array" ref="X411">IF(D411="Electric","--",IF(D411="Gasoline",_xlfn._xlws.FILTER(LSIEF[NOX-ZH (g/hp-hr)],(LSIEF[Fuel]=D411)*(LSIEF[HP Bin]=I411)*(LSIEF[Model Year]=E411)),""))</f>
        <v>12.94</v>
      </c>
      <c r="Y411" s="158">
        <f t="shared" si="107"/>
        <v>12.94</v>
      </c>
      <c r="Z411" s="159" t="str" cm="1">
        <f t="array" ref="Z411">IF(D411="Electric","--",IF(D411="Diesel",_xlfn._xlws.FILTER(ORDEF[NOXdr],(ORDEF[HP]=I411)*(ORDEF[Model_Year]=E411)),""))</f>
        <v/>
      </c>
      <c r="AA411" s="159" cm="1">
        <f t="array" ref="AA411">IF(E411="Electric","--",IF(D411="Gasoline",_xlfn._xlws.FILTER(LSIEF[NOX DR],(LSIEF[Fuel]=D411)*(LSIEF[HP Bin]=I411)*(LSIEF[Model Year]=E411)),""))</f>
        <v>1.27E-4</v>
      </c>
      <c r="AB411" s="159">
        <f t="shared" si="108"/>
        <v>1.27E-4</v>
      </c>
      <c r="AC411" s="158" t="str" cm="1">
        <f t="array" ref="AC411">IF(D411="Electric","--",IF(D411="Diesel",_xlfn._xlws.FILTER(DFCF[Fuel_HC],(DFCF[MY]=E411)),""))</f>
        <v/>
      </c>
      <c r="AD411" s="158" cm="1">
        <f t="array" ref="AD411">IF(D411="Electric","--",IF(D411="Gasoline",_xlfn._xlws.FILTER(GFCF[Fuel_HC],(GFCF[MY]=E411)),""))</f>
        <v>1</v>
      </c>
      <c r="AE411" s="158">
        <f t="shared" si="109"/>
        <v>1</v>
      </c>
      <c r="AF411" s="157" t="str" cm="1">
        <f t="array" ref="AF411">IF(D411="Electric","--",IF(D411="Diesel",_xlfn._xlws.FILTER(DFCF[Fuel_NOX],(DFCF[MY]=E411)),""))</f>
        <v/>
      </c>
      <c r="AG411" s="157" cm="1">
        <f t="array" ref="AG411">IF(D411="Electric","--",IF(D411="Gasoline",_xlfn._xlws.FILTER(GFCF[Fuel_NOX],(GFCF[MY]=E411)),""))</f>
        <v>0.97699999999999998</v>
      </c>
      <c r="AH411" s="157">
        <f t="shared" si="110"/>
        <v>0.97699999999999998</v>
      </c>
      <c r="AI411" s="158">
        <f t="shared" si="111"/>
        <v>1.7614750000000001</v>
      </c>
      <c r="AJ411" s="158">
        <f t="shared" si="112"/>
        <v>13.09526835</v>
      </c>
      <c r="AK411" s="158">
        <f t="shared" si="113"/>
        <v>57.4061776821775</v>
      </c>
      <c r="AL411" s="158">
        <f t="shared" si="114"/>
        <v>426.77262050037353</v>
      </c>
      <c r="AM411" s="158">
        <f t="shared" si="115"/>
        <v>2.8703088841088749E-2</v>
      </c>
      <c r="AN411" s="158">
        <f t="shared" si="116"/>
        <v>0.21338631025018676</v>
      </c>
      <c r="AO411" s="158">
        <f t="shared" si="117"/>
        <v>2.6401101116033429E-2</v>
      </c>
      <c r="AP411" s="157"/>
      <c r="AS411" s="44"/>
    </row>
    <row r="412" spans="1:45" s="47" customFormat="1" x14ac:dyDescent="0.35">
      <c r="A412" s="157">
        <v>411</v>
      </c>
      <c r="B412" s="157">
        <v>497307</v>
      </c>
      <c r="C412" s="157" t="s">
        <v>205</v>
      </c>
      <c r="D412" s="157" t="s">
        <v>16</v>
      </c>
      <c r="E412" s="157">
        <v>1997</v>
      </c>
      <c r="F412" s="157">
        <v>150</v>
      </c>
      <c r="G412" s="157">
        <v>182.5</v>
      </c>
      <c r="H412" s="157"/>
      <c r="I412" s="157">
        <f t="shared" si="102"/>
        <v>175</v>
      </c>
      <c r="J412" s="157" t="str">
        <f>IF(D412="Electric","--",IF(D412="Diesel",VLOOKUP(C412,[2]ORDLF!A:B,2,FALSE),""))</f>
        <v/>
      </c>
      <c r="K412" s="157">
        <f>IF(D412="Electric","--",IF(D412="Gasoline",VLOOKUP(C412,LSILF!A:C,3,FALSE),""))</f>
        <v>0.54</v>
      </c>
      <c r="L412" s="158">
        <f t="shared" si="118"/>
        <v>0.54</v>
      </c>
      <c r="M412" s="157" t="str" cm="1">
        <f t="array" ref="M412">IF(D412="Electric","--",IF(D412="Diesel",_xlfn._xlws.FILTER(DIESCH[CH Cap],(DIESCH[HP Bin]=I412)),""))</f>
        <v/>
      </c>
      <c r="N412" s="157" cm="1">
        <f t="array" ref="N412">IF(D412="Electric","--",IF(D412="Gasoline",_xlfn._xlws.FILTER(LSICH[CH Cap],(LSICH[Fuel Type]=D412)*(LSICH[MY]=E412)),""))</f>
        <v>7000</v>
      </c>
      <c r="O412" s="157">
        <f t="shared" si="103"/>
        <v>7000</v>
      </c>
      <c r="P412" s="157">
        <f t="shared" si="104"/>
        <v>3650</v>
      </c>
      <c r="Q412" s="157" t="str" cm="1">
        <f t="array" ref="Q412">IF(D412="Electric","--",IF(D412="Diesel",_xlfn._xlws.FILTER(ORDEF[HC-ZH (g/hp-hr)],(ORDEF[HP]=I412)*(ORDEF[Model_Year]=E412)),""))</f>
        <v/>
      </c>
      <c r="R412" s="157" cm="1">
        <f t="array" ref="R412">IF(D412="Electric","--",IF(D412="Gasoline",_xlfn._xlws.FILTER(LSIEF[HC-ZH (g/hp-hr)],(LSIEF[Fuel]=D412)*(LSIEF[HP Bin]=I412)*(LSIEF[Model Year]=E412)),""))</f>
        <v>1.61</v>
      </c>
      <c r="S412" s="158">
        <f t="shared" si="105"/>
        <v>1.61</v>
      </c>
      <c r="T412" s="159" t="str" cm="1">
        <f t="array" ref="T412">IF(D412="Electric","--",IF(D412="Diesel",_xlfn._xlws.FILTER(ORDEF[HCDR],(ORDEF[HP]=I412)*(ORDEF[Model_Year]=E412),),""))</f>
        <v/>
      </c>
      <c r="U412" s="159" cm="1">
        <f t="array" ref="U412">IF(D412="Electric","--",IF(D412="Gasoline",_xlfn._xlws.FILTER(LSIEF[HC DR],(LSIEF[Fuel]=D412)*(LSIEF[HP Bin]=I412)*(LSIEF[Model Year]=E412)),""))</f>
        <v>4.1499999999999999E-5</v>
      </c>
      <c r="V412" s="159">
        <f t="shared" si="106"/>
        <v>4.1499999999999999E-5</v>
      </c>
      <c r="W412" s="158" t="str" cm="1">
        <f t="array" ref="W412">IF(D412="Electric","--",IF(D412="Diesel",_xlfn._xlws.FILTER(ORDEF[NOXzh],(ORDEF[HP]=I412)*(ORDEF[Model_Year]=E412)),""))</f>
        <v/>
      </c>
      <c r="X412" s="158" cm="1">
        <f t="array" ref="X412">IF(D412="Electric","--",IF(D412="Gasoline",_xlfn._xlws.FILTER(LSIEF[NOX-ZH (g/hp-hr)],(LSIEF[Fuel]=D412)*(LSIEF[HP Bin]=I412)*(LSIEF[Model Year]=E412)),""))</f>
        <v>12.94</v>
      </c>
      <c r="Y412" s="158">
        <f t="shared" si="107"/>
        <v>12.94</v>
      </c>
      <c r="Z412" s="159" t="str" cm="1">
        <f t="array" ref="Z412">IF(D412="Electric","--",IF(D412="Diesel",_xlfn._xlws.FILTER(ORDEF[NOXdr],(ORDEF[HP]=I412)*(ORDEF[Model_Year]=E412)),""))</f>
        <v/>
      </c>
      <c r="AA412" s="159" cm="1">
        <f t="array" ref="AA412">IF(E412="Electric","--",IF(D412="Gasoline",_xlfn._xlws.FILTER(LSIEF[NOX DR],(LSIEF[Fuel]=D412)*(LSIEF[HP Bin]=I412)*(LSIEF[Model Year]=E412)),""))</f>
        <v>1.27E-4</v>
      </c>
      <c r="AB412" s="159">
        <f t="shared" si="108"/>
        <v>1.27E-4</v>
      </c>
      <c r="AC412" s="158" t="str" cm="1">
        <f t="array" ref="AC412">IF(D412="Electric","--",IF(D412="Diesel",_xlfn._xlws.FILTER(DFCF[Fuel_HC],(DFCF[MY]=E412)),""))</f>
        <v/>
      </c>
      <c r="AD412" s="158" cm="1">
        <f t="array" ref="AD412">IF(D412="Electric","--",IF(D412="Gasoline",_xlfn._xlws.FILTER(GFCF[Fuel_HC],(GFCF[MY]=E412)),""))</f>
        <v>1</v>
      </c>
      <c r="AE412" s="158">
        <f t="shared" si="109"/>
        <v>1</v>
      </c>
      <c r="AF412" s="157" t="str" cm="1">
        <f t="array" ref="AF412">IF(D412="Electric","--",IF(D412="Diesel",_xlfn._xlws.FILTER(DFCF[Fuel_NOX],(DFCF[MY]=E412)),""))</f>
        <v/>
      </c>
      <c r="AG412" s="157" cm="1">
        <f t="array" ref="AG412">IF(D412="Electric","--",IF(D412="Gasoline",_xlfn._xlws.FILTER(GFCF[Fuel_NOX],(GFCF[MY]=E412)),""))</f>
        <v>0.97699999999999998</v>
      </c>
      <c r="AH412" s="157">
        <f t="shared" si="110"/>
        <v>0.97699999999999998</v>
      </c>
      <c r="AI412" s="158">
        <f t="shared" si="111"/>
        <v>1.7614750000000001</v>
      </c>
      <c r="AJ412" s="158">
        <f t="shared" si="112"/>
        <v>13.09526835</v>
      </c>
      <c r="AK412" s="158">
        <f t="shared" si="113"/>
        <v>57.4061776821775</v>
      </c>
      <c r="AL412" s="158">
        <f t="shared" si="114"/>
        <v>426.77262050037353</v>
      </c>
      <c r="AM412" s="158">
        <f t="shared" si="115"/>
        <v>2.8703088841088749E-2</v>
      </c>
      <c r="AN412" s="158">
        <f t="shared" si="116"/>
        <v>0.21338631025018676</v>
      </c>
      <c r="AO412" s="158">
        <f t="shared" si="117"/>
        <v>2.6401101116033429E-2</v>
      </c>
      <c r="AP412" s="157"/>
      <c r="AS412" s="44"/>
    </row>
    <row r="413" spans="1:45" s="47" customFormat="1" x14ac:dyDescent="0.35">
      <c r="A413" s="157">
        <v>412</v>
      </c>
      <c r="B413" s="157">
        <v>497309</v>
      </c>
      <c r="C413" s="157" t="s">
        <v>205</v>
      </c>
      <c r="D413" s="157" t="s">
        <v>16</v>
      </c>
      <c r="E413" s="157">
        <v>1997</v>
      </c>
      <c r="F413" s="157">
        <v>150</v>
      </c>
      <c r="G413" s="157">
        <v>182.5</v>
      </c>
      <c r="H413" s="157"/>
      <c r="I413" s="157">
        <f t="shared" si="102"/>
        <v>175</v>
      </c>
      <c r="J413" s="157" t="str">
        <f>IF(D413="Electric","--",IF(D413="Diesel",VLOOKUP(C413,[2]ORDLF!A:B,2,FALSE),""))</f>
        <v/>
      </c>
      <c r="K413" s="157">
        <f>IF(D413="Electric","--",IF(D413="Gasoline",VLOOKUP(C413,LSILF!A:C,3,FALSE),""))</f>
        <v>0.54</v>
      </c>
      <c r="L413" s="158">
        <f t="shared" si="118"/>
        <v>0.54</v>
      </c>
      <c r="M413" s="157" t="str" cm="1">
        <f t="array" ref="M413">IF(D413="Electric","--",IF(D413="Diesel",_xlfn._xlws.FILTER(DIESCH[CH Cap],(DIESCH[HP Bin]=I413)),""))</f>
        <v/>
      </c>
      <c r="N413" s="157" cm="1">
        <f t="array" ref="N413">IF(D413="Electric","--",IF(D413="Gasoline",_xlfn._xlws.FILTER(LSICH[CH Cap],(LSICH[Fuel Type]=D413)*(LSICH[MY]=E413)),""))</f>
        <v>7000</v>
      </c>
      <c r="O413" s="157">
        <f t="shared" si="103"/>
        <v>7000</v>
      </c>
      <c r="P413" s="157">
        <f t="shared" si="104"/>
        <v>3650</v>
      </c>
      <c r="Q413" s="157" t="str" cm="1">
        <f t="array" ref="Q413">IF(D413="Electric","--",IF(D413="Diesel",_xlfn._xlws.FILTER(ORDEF[HC-ZH (g/hp-hr)],(ORDEF[HP]=I413)*(ORDEF[Model_Year]=E413)),""))</f>
        <v/>
      </c>
      <c r="R413" s="157" cm="1">
        <f t="array" ref="R413">IF(D413="Electric","--",IF(D413="Gasoline",_xlfn._xlws.FILTER(LSIEF[HC-ZH (g/hp-hr)],(LSIEF[Fuel]=D413)*(LSIEF[HP Bin]=I413)*(LSIEF[Model Year]=E413)),""))</f>
        <v>1.61</v>
      </c>
      <c r="S413" s="158">
        <f t="shared" si="105"/>
        <v>1.61</v>
      </c>
      <c r="T413" s="159" t="str" cm="1">
        <f t="array" ref="T413">IF(D413="Electric","--",IF(D413="Diesel",_xlfn._xlws.FILTER(ORDEF[HCDR],(ORDEF[HP]=I413)*(ORDEF[Model_Year]=E413),),""))</f>
        <v/>
      </c>
      <c r="U413" s="159" cm="1">
        <f t="array" ref="U413">IF(D413="Electric","--",IF(D413="Gasoline",_xlfn._xlws.FILTER(LSIEF[HC DR],(LSIEF[Fuel]=D413)*(LSIEF[HP Bin]=I413)*(LSIEF[Model Year]=E413)),""))</f>
        <v>4.1499999999999999E-5</v>
      </c>
      <c r="V413" s="159">
        <f t="shared" si="106"/>
        <v>4.1499999999999999E-5</v>
      </c>
      <c r="W413" s="158" t="str" cm="1">
        <f t="array" ref="W413">IF(D413="Electric","--",IF(D413="Diesel",_xlfn._xlws.FILTER(ORDEF[NOXzh],(ORDEF[HP]=I413)*(ORDEF[Model_Year]=E413)),""))</f>
        <v/>
      </c>
      <c r="X413" s="158" cm="1">
        <f t="array" ref="X413">IF(D413="Electric","--",IF(D413="Gasoline",_xlfn._xlws.FILTER(LSIEF[NOX-ZH (g/hp-hr)],(LSIEF[Fuel]=D413)*(LSIEF[HP Bin]=I413)*(LSIEF[Model Year]=E413)),""))</f>
        <v>12.94</v>
      </c>
      <c r="Y413" s="158">
        <f t="shared" si="107"/>
        <v>12.94</v>
      </c>
      <c r="Z413" s="159" t="str" cm="1">
        <f t="array" ref="Z413">IF(D413="Electric","--",IF(D413="Diesel",_xlfn._xlws.FILTER(ORDEF[NOXdr],(ORDEF[HP]=I413)*(ORDEF[Model_Year]=E413)),""))</f>
        <v/>
      </c>
      <c r="AA413" s="159" cm="1">
        <f t="array" ref="AA413">IF(E413="Electric","--",IF(D413="Gasoline",_xlfn._xlws.FILTER(LSIEF[NOX DR],(LSIEF[Fuel]=D413)*(LSIEF[HP Bin]=I413)*(LSIEF[Model Year]=E413)),""))</f>
        <v>1.27E-4</v>
      </c>
      <c r="AB413" s="159">
        <f t="shared" si="108"/>
        <v>1.27E-4</v>
      </c>
      <c r="AC413" s="158" t="str" cm="1">
        <f t="array" ref="AC413">IF(D413="Electric","--",IF(D413="Diesel",_xlfn._xlws.FILTER(DFCF[Fuel_HC],(DFCF[MY]=E413)),""))</f>
        <v/>
      </c>
      <c r="AD413" s="158" cm="1">
        <f t="array" ref="AD413">IF(D413="Electric","--",IF(D413="Gasoline",_xlfn._xlws.FILTER(GFCF[Fuel_HC],(GFCF[MY]=E413)),""))</f>
        <v>1</v>
      </c>
      <c r="AE413" s="158">
        <f t="shared" si="109"/>
        <v>1</v>
      </c>
      <c r="AF413" s="157" t="str" cm="1">
        <f t="array" ref="AF413">IF(D413="Electric","--",IF(D413="Diesel",_xlfn._xlws.FILTER(DFCF[Fuel_NOX],(DFCF[MY]=E413)),""))</f>
        <v/>
      </c>
      <c r="AG413" s="157" cm="1">
        <f t="array" ref="AG413">IF(D413="Electric","--",IF(D413="Gasoline",_xlfn._xlws.FILTER(GFCF[Fuel_NOX],(GFCF[MY]=E413)),""))</f>
        <v>0.97699999999999998</v>
      </c>
      <c r="AH413" s="157">
        <f t="shared" si="110"/>
        <v>0.97699999999999998</v>
      </c>
      <c r="AI413" s="158">
        <f t="shared" si="111"/>
        <v>1.7614750000000001</v>
      </c>
      <c r="AJ413" s="158">
        <f t="shared" si="112"/>
        <v>13.09526835</v>
      </c>
      <c r="AK413" s="158">
        <f t="shared" si="113"/>
        <v>57.4061776821775</v>
      </c>
      <c r="AL413" s="158">
        <f t="shared" si="114"/>
        <v>426.77262050037353</v>
      </c>
      <c r="AM413" s="158">
        <f t="shared" si="115"/>
        <v>2.8703088841088749E-2</v>
      </c>
      <c r="AN413" s="158">
        <f t="shared" si="116"/>
        <v>0.21338631025018676</v>
      </c>
      <c r="AO413" s="158">
        <f t="shared" si="117"/>
        <v>2.6401101116033429E-2</v>
      </c>
      <c r="AP413" s="157"/>
      <c r="AS413" s="44"/>
    </row>
    <row r="414" spans="1:45" s="47" customFormat="1" x14ac:dyDescent="0.35">
      <c r="A414" s="157">
        <v>413</v>
      </c>
      <c r="B414" s="157">
        <v>497310</v>
      </c>
      <c r="C414" s="157" t="s">
        <v>205</v>
      </c>
      <c r="D414" s="157" t="s">
        <v>16</v>
      </c>
      <c r="E414" s="157">
        <v>1997</v>
      </c>
      <c r="F414" s="157">
        <v>150</v>
      </c>
      <c r="G414" s="157">
        <v>182.5</v>
      </c>
      <c r="H414" s="157"/>
      <c r="I414" s="157">
        <f t="shared" si="102"/>
        <v>175</v>
      </c>
      <c r="J414" s="157" t="str">
        <f>IF(D414="Electric","--",IF(D414="Diesel",VLOOKUP(C414,[2]ORDLF!A:B,2,FALSE),""))</f>
        <v/>
      </c>
      <c r="K414" s="157">
        <f>IF(D414="Electric","--",IF(D414="Gasoline",VLOOKUP(C414,LSILF!A:C,3,FALSE),""))</f>
        <v>0.54</v>
      </c>
      <c r="L414" s="158">
        <f t="shared" si="118"/>
        <v>0.54</v>
      </c>
      <c r="M414" s="157" t="str" cm="1">
        <f t="array" ref="M414">IF(D414="Electric","--",IF(D414="Diesel",_xlfn._xlws.FILTER(DIESCH[CH Cap],(DIESCH[HP Bin]=I414)),""))</f>
        <v/>
      </c>
      <c r="N414" s="157" cm="1">
        <f t="array" ref="N414">IF(D414="Electric","--",IF(D414="Gasoline",_xlfn._xlws.FILTER(LSICH[CH Cap],(LSICH[Fuel Type]=D414)*(LSICH[MY]=E414)),""))</f>
        <v>7000</v>
      </c>
      <c r="O414" s="157">
        <f t="shared" si="103"/>
        <v>7000</v>
      </c>
      <c r="P414" s="157">
        <f t="shared" si="104"/>
        <v>3650</v>
      </c>
      <c r="Q414" s="157" t="str" cm="1">
        <f t="array" ref="Q414">IF(D414="Electric","--",IF(D414="Diesel",_xlfn._xlws.FILTER(ORDEF[HC-ZH (g/hp-hr)],(ORDEF[HP]=I414)*(ORDEF[Model_Year]=E414)),""))</f>
        <v/>
      </c>
      <c r="R414" s="157" cm="1">
        <f t="array" ref="R414">IF(D414="Electric","--",IF(D414="Gasoline",_xlfn._xlws.FILTER(LSIEF[HC-ZH (g/hp-hr)],(LSIEF[Fuel]=D414)*(LSIEF[HP Bin]=I414)*(LSIEF[Model Year]=E414)),""))</f>
        <v>1.61</v>
      </c>
      <c r="S414" s="158">
        <f t="shared" si="105"/>
        <v>1.61</v>
      </c>
      <c r="T414" s="159" t="str" cm="1">
        <f t="array" ref="T414">IF(D414="Electric","--",IF(D414="Diesel",_xlfn._xlws.FILTER(ORDEF[HCDR],(ORDEF[HP]=I414)*(ORDEF[Model_Year]=E414),),""))</f>
        <v/>
      </c>
      <c r="U414" s="159" cm="1">
        <f t="array" ref="U414">IF(D414="Electric","--",IF(D414="Gasoline",_xlfn._xlws.FILTER(LSIEF[HC DR],(LSIEF[Fuel]=D414)*(LSIEF[HP Bin]=I414)*(LSIEF[Model Year]=E414)),""))</f>
        <v>4.1499999999999999E-5</v>
      </c>
      <c r="V414" s="159">
        <f t="shared" si="106"/>
        <v>4.1499999999999999E-5</v>
      </c>
      <c r="W414" s="158" t="str" cm="1">
        <f t="array" ref="W414">IF(D414="Electric","--",IF(D414="Diesel",_xlfn._xlws.FILTER(ORDEF[NOXzh],(ORDEF[HP]=I414)*(ORDEF[Model_Year]=E414)),""))</f>
        <v/>
      </c>
      <c r="X414" s="158" cm="1">
        <f t="array" ref="X414">IF(D414="Electric","--",IF(D414="Gasoline",_xlfn._xlws.FILTER(LSIEF[NOX-ZH (g/hp-hr)],(LSIEF[Fuel]=D414)*(LSIEF[HP Bin]=I414)*(LSIEF[Model Year]=E414)),""))</f>
        <v>12.94</v>
      </c>
      <c r="Y414" s="158">
        <f t="shared" si="107"/>
        <v>12.94</v>
      </c>
      <c r="Z414" s="159" t="str" cm="1">
        <f t="array" ref="Z414">IF(D414="Electric","--",IF(D414="Diesel",_xlfn._xlws.FILTER(ORDEF[NOXdr],(ORDEF[HP]=I414)*(ORDEF[Model_Year]=E414)),""))</f>
        <v/>
      </c>
      <c r="AA414" s="159" cm="1">
        <f t="array" ref="AA414">IF(E414="Electric","--",IF(D414="Gasoline",_xlfn._xlws.FILTER(LSIEF[NOX DR],(LSIEF[Fuel]=D414)*(LSIEF[HP Bin]=I414)*(LSIEF[Model Year]=E414)),""))</f>
        <v>1.27E-4</v>
      </c>
      <c r="AB414" s="159">
        <f t="shared" si="108"/>
        <v>1.27E-4</v>
      </c>
      <c r="AC414" s="158" t="str" cm="1">
        <f t="array" ref="AC414">IF(D414="Electric","--",IF(D414="Diesel",_xlfn._xlws.FILTER(DFCF[Fuel_HC],(DFCF[MY]=E414)),""))</f>
        <v/>
      </c>
      <c r="AD414" s="158" cm="1">
        <f t="array" ref="AD414">IF(D414="Electric","--",IF(D414="Gasoline",_xlfn._xlws.FILTER(GFCF[Fuel_HC],(GFCF[MY]=E414)),""))</f>
        <v>1</v>
      </c>
      <c r="AE414" s="158">
        <f t="shared" si="109"/>
        <v>1</v>
      </c>
      <c r="AF414" s="157" t="str" cm="1">
        <f t="array" ref="AF414">IF(D414="Electric","--",IF(D414="Diesel",_xlfn._xlws.FILTER(DFCF[Fuel_NOX],(DFCF[MY]=E414)),""))</f>
        <v/>
      </c>
      <c r="AG414" s="157" cm="1">
        <f t="array" ref="AG414">IF(D414="Electric","--",IF(D414="Gasoline",_xlfn._xlws.FILTER(GFCF[Fuel_NOX],(GFCF[MY]=E414)),""))</f>
        <v>0.97699999999999998</v>
      </c>
      <c r="AH414" s="157">
        <f t="shared" si="110"/>
        <v>0.97699999999999998</v>
      </c>
      <c r="AI414" s="158">
        <f t="shared" si="111"/>
        <v>1.7614750000000001</v>
      </c>
      <c r="AJ414" s="158">
        <f t="shared" si="112"/>
        <v>13.09526835</v>
      </c>
      <c r="AK414" s="158">
        <f t="shared" si="113"/>
        <v>57.4061776821775</v>
      </c>
      <c r="AL414" s="158">
        <f t="shared" si="114"/>
        <v>426.77262050037353</v>
      </c>
      <c r="AM414" s="158">
        <f t="shared" si="115"/>
        <v>2.8703088841088749E-2</v>
      </c>
      <c r="AN414" s="158">
        <f t="shared" si="116"/>
        <v>0.21338631025018676</v>
      </c>
      <c r="AO414" s="158">
        <f t="shared" si="117"/>
        <v>2.6401101116033429E-2</v>
      </c>
      <c r="AP414" s="157"/>
      <c r="AS414" s="44"/>
    </row>
    <row r="415" spans="1:45" s="47" customFormat="1" x14ac:dyDescent="0.35">
      <c r="A415" s="157">
        <v>414</v>
      </c>
      <c r="B415" s="157" t="s">
        <v>265</v>
      </c>
      <c r="C415" s="157" t="s">
        <v>205</v>
      </c>
      <c r="D415" s="157" t="s">
        <v>16</v>
      </c>
      <c r="E415" s="157">
        <v>1998</v>
      </c>
      <c r="F415" s="157">
        <v>105</v>
      </c>
      <c r="G415" s="157">
        <v>182.5</v>
      </c>
      <c r="H415" s="157"/>
      <c r="I415" s="157">
        <f t="shared" si="102"/>
        <v>175</v>
      </c>
      <c r="J415" s="157" t="str">
        <f>IF(D415="Electric","--",IF(D415="Diesel",VLOOKUP(C415,[2]ORDLF!A:B,2,FALSE),""))</f>
        <v/>
      </c>
      <c r="K415" s="157">
        <f>IF(D415="Electric","--",IF(D415="Gasoline",VLOOKUP(C415,LSILF!A:C,3,FALSE),""))</f>
        <v>0.54</v>
      </c>
      <c r="L415" s="158">
        <f t="shared" si="118"/>
        <v>0.54</v>
      </c>
      <c r="M415" s="157" t="str" cm="1">
        <f t="array" ref="M415">IF(D415="Electric","--",IF(D415="Diesel",_xlfn._xlws.FILTER(DIESCH[CH Cap],(DIESCH[HP Bin]=I415)),""))</f>
        <v/>
      </c>
      <c r="N415" s="157" cm="1">
        <f t="array" ref="N415">IF(D415="Electric","--",IF(D415="Gasoline",_xlfn._xlws.FILTER(LSICH[CH Cap],(LSICH[Fuel Type]=D415)*(LSICH[MY]=E415)),""))</f>
        <v>7000</v>
      </c>
      <c r="O415" s="157">
        <f t="shared" si="103"/>
        <v>7000</v>
      </c>
      <c r="P415" s="157">
        <f t="shared" si="104"/>
        <v>3467.5</v>
      </c>
      <c r="Q415" s="157" t="str" cm="1">
        <f t="array" ref="Q415">IF(D415="Electric","--",IF(D415="Diesel",_xlfn._xlws.FILTER(ORDEF[HC-ZH (g/hp-hr)],(ORDEF[HP]=I415)*(ORDEF[Model_Year]=E415)),""))</f>
        <v/>
      </c>
      <c r="R415" s="157" cm="1">
        <f t="array" ref="R415">IF(D415="Electric","--",IF(D415="Gasoline",_xlfn._xlws.FILTER(LSIEF[HC-ZH (g/hp-hr)],(LSIEF[Fuel]=D415)*(LSIEF[HP Bin]=I415)*(LSIEF[Model Year]=E415)),""))</f>
        <v>1.61</v>
      </c>
      <c r="S415" s="158">
        <f t="shared" si="105"/>
        <v>1.61</v>
      </c>
      <c r="T415" s="159" t="str" cm="1">
        <f t="array" ref="T415">IF(D415="Electric","--",IF(D415="Diesel",_xlfn._xlws.FILTER(ORDEF[HCDR],(ORDEF[HP]=I415)*(ORDEF[Model_Year]=E415),),""))</f>
        <v/>
      </c>
      <c r="U415" s="159" cm="1">
        <f t="array" ref="U415">IF(D415="Electric","--",IF(D415="Gasoline",_xlfn._xlws.FILTER(LSIEF[HC DR],(LSIEF[Fuel]=D415)*(LSIEF[HP Bin]=I415)*(LSIEF[Model Year]=E415)),""))</f>
        <v>4.1499999999999999E-5</v>
      </c>
      <c r="V415" s="159">
        <f t="shared" si="106"/>
        <v>4.1499999999999999E-5</v>
      </c>
      <c r="W415" s="158" t="str" cm="1">
        <f t="array" ref="W415">IF(D415="Electric","--",IF(D415="Diesel",_xlfn._xlws.FILTER(ORDEF[NOXzh],(ORDEF[HP]=I415)*(ORDEF[Model_Year]=E415)),""))</f>
        <v/>
      </c>
      <c r="X415" s="158" cm="1">
        <f t="array" ref="X415">IF(D415="Electric","--",IF(D415="Gasoline",_xlfn._xlws.FILTER(LSIEF[NOX-ZH (g/hp-hr)],(LSIEF[Fuel]=D415)*(LSIEF[HP Bin]=I415)*(LSIEF[Model Year]=E415)),""))</f>
        <v>12.94</v>
      </c>
      <c r="Y415" s="158">
        <f t="shared" si="107"/>
        <v>12.94</v>
      </c>
      <c r="Z415" s="159" t="str" cm="1">
        <f t="array" ref="Z415">IF(D415="Electric","--",IF(D415="Diesel",_xlfn._xlws.FILTER(ORDEF[NOXdr],(ORDEF[HP]=I415)*(ORDEF[Model_Year]=E415)),""))</f>
        <v/>
      </c>
      <c r="AA415" s="159" cm="1">
        <f t="array" ref="AA415">IF(E415="Electric","--",IF(D415="Gasoline",_xlfn._xlws.FILTER(LSIEF[NOX DR],(LSIEF[Fuel]=D415)*(LSIEF[HP Bin]=I415)*(LSIEF[Model Year]=E415)),""))</f>
        <v>1.27E-4</v>
      </c>
      <c r="AB415" s="159">
        <f t="shared" si="108"/>
        <v>1.27E-4</v>
      </c>
      <c r="AC415" s="158" t="str" cm="1">
        <f t="array" ref="AC415">IF(D415="Electric","--",IF(D415="Diesel",_xlfn._xlws.FILTER(DFCF[Fuel_HC],(DFCF[MY]=E415)),""))</f>
        <v/>
      </c>
      <c r="AD415" s="158" cm="1">
        <f t="array" ref="AD415">IF(D415="Electric","--",IF(D415="Gasoline",_xlfn._xlws.FILTER(GFCF[Fuel_HC],(GFCF[MY]=E415)),""))</f>
        <v>1</v>
      </c>
      <c r="AE415" s="158">
        <f t="shared" si="109"/>
        <v>1</v>
      </c>
      <c r="AF415" s="157" t="str" cm="1">
        <f t="array" ref="AF415">IF(D415="Electric","--",IF(D415="Diesel",_xlfn._xlws.FILTER(DFCF[Fuel_NOX],(DFCF[MY]=E415)),""))</f>
        <v/>
      </c>
      <c r="AG415" s="157" cm="1">
        <f t="array" ref="AG415">IF(D415="Electric","--",IF(D415="Gasoline",_xlfn._xlws.FILTER(GFCF[Fuel_NOX],(GFCF[MY]=E415)),""))</f>
        <v>0.97699999999999998</v>
      </c>
      <c r="AH415" s="157">
        <f t="shared" si="110"/>
        <v>0.97699999999999998</v>
      </c>
      <c r="AI415" s="158">
        <f t="shared" si="111"/>
        <v>1.7539012500000002</v>
      </c>
      <c r="AJ415" s="158">
        <f t="shared" si="112"/>
        <v>13.072623932499999</v>
      </c>
      <c r="AK415" s="158">
        <f t="shared" si="113"/>
        <v>40.011545299334514</v>
      </c>
      <c r="AL415" s="158">
        <f t="shared" si="114"/>
        <v>298.22424988658179</v>
      </c>
      <c r="AM415" s="158">
        <f t="shared" si="115"/>
        <v>2.0005772649667259E-2</v>
      </c>
      <c r="AN415" s="158">
        <f t="shared" si="116"/>
        <v>0.1491121249432909</v>
      </c>
      <c r="AO415" s="158">
        <f t="shared" si="117"/>
        <v>1.8401309683163943E-2</v>
      </c>
      <c r="AP415" s="157"/>
      <c r="AS415" s="44"/>
    </row>
    <row r="416" spans="1:45" s="47" customFormat="1" x14ac:dyDescent="0.35">
      <c r="A416" s="157">
        <v>415</v>
      </c>
      <c r="B416" s="157">
        <v>48413</v>
      </c>
      <c r="C416" s="157" t="s">
        <v>205</v>
      </c>
      <c r="D416" s="157" t="s">
        <v>16</v>
      </c>
      <c r="E416" s="157">
        <v>2000</v>
      </c>
      <c r="F416" s="157">
        <v>101</v>
      </c>
      <c r="G416" s="157">
        <v>182.5</v>
      </c>
      <c r="H416" s="157"/>
      <c r="I416" s="157">
        <f t="shared" si="102"/>
        <v>175</v>
      </c>
      <c r="J416" s="157" t="str">
        <f>IF(D416="Electric","--",IF(D416="Diesel",VLOOKUP(C416,[2]ORDLF!A:B,2,FALSE),""))</f>
        <v/>
      </c>
      <c r="K416" s="157">
        <f>IF(D416="Electric","--",IF(D416="Gasoline",VLOOKUP(C416,LSILF!A:C,3,FALSE),""))</f>
        <v>0.54</v>
      </c>
      <c r="L416" s="158">
        <f t="shared" si="118"/>
        <v>0.54</v>
      </c>
      <c r="M416" s="157" t="str" cm="1">
        <f t="array" ref="M416">IF(D416="Electric","--",IF(D416="Diesel",_xlfn._xlws.FILTER(DIESCH[CH Cap],(DIESCH[HP Bin]=I416)),""))</f>
        <v/>
      </c>
      <c r="N416" s="157" cm="1">
        <f t="array" ref="N416">IF(D416="Electric","--",IF(D416="Gasoline",_xlfn._xlws.FILTER(LSICH[CH Cap],(LSICH[Fuel Type]=D416)*(LSICH[MY]=E416)),""))</f>
        <v>7000</v>
      </c>
      <c r="O416" s="157">
        <f t="shared" si="103"/>
        <v>7000</v>
      </c>
      <c r="P416" s="157">
        <f t="shared" si="104"/>
        <v>3102.5</v>
      </c>
      <c r="Q416" s="157" t="str" cm="1">
        <f t="array" ref="Q416">IF(D416="Electric","--",IF(D416="Diesel",_xlfn._xlws.FILTER(ORDEF[HC-ZH (g/hp-hr)],(ORDEF[HP]=I416)*(ORDEF[Model_Year]=E416)),""))</f>
        <v/>
      </c>
      <c r="R416" s="157" cm="1">
        <f t="array" ref="R416">IF(D416="Electric","--",IF(D416="Gasoline",_xlfn._xlws.FILTER(LSIEF[HC-ZH (g/hp-hr)],(LSIEF[Fuel]=D416)*(LSIEF[HP Bin]=I416)*(LSIEF[Model Year]=E416)),""))</f>
        <v>1.61</v>
      </c>
      <c r="S416" s="158">
        <f t="shared" si="105"/>
        <v>1.61</v>
      </c>
      <c r="T416" s="159" t="str" cm="1">
        <f t="array" ref="T416">IF(D416="Electric","--",IF(D416="Diesel",_xlfn._xlws.FILTER(ORDEF[HCDR],(ORDEF[HP]=I416)*(ORDEF[Model_Year]=E416),),""))</f>
        <v/>
      </c>
      <c r="U416" s="159" cm="1">
        <f t="array" ref="U416">IF(D416="Electric","--",IF(D416="Gasoline",_xlfn._xlws.FILTER(LSIEF[HC DR],(LSIEF[Fuel]=D416)*(LSIEF[HP Bin]=I416)*(LSIEF[Model Year]=E416)),""))</f>
        <v>4.1499999999999999E-5</v>
      </c>
      <c r="V416" s="159">
        <f t="shared" si="106"/>
        <v>4.1499999999999999E-5</v>
      </c>
      <c r="W416" s="158" t="str" cm="1">
        <f t="array" ref="W416">IF(D416="Electric","--",IF(D416="Diesel",_xlfn._xlws.FILTER(ORDEF[NOXzh],(ORDEF[HP]=I416)*(ORDEF[Model_Year]=E416)),""))</f>
        <v/>
      </c>
      <c r="X416" s="158" cm="1">
        <f t="array" ref="X416">IF(D416="Electric","--",IF(D416="Gasoline",_xlfn._xlws.FILTER(LSIEF[NOX-ZH (g/hp-hr)],(LSIEF[Fuel]=D416)*(LSIEF[HP Bin]=I416)*(LSIEF[Model Year]=E416)),""))</f>
        <v>12.94</v>
      </c>
      <c r="Y416" s="158">
        <f t="shared" si="107"/>
        <v>12.94</v>
      </c>
      <c r="Z416" s="159" t="str" cm="1">
        <f t="array" ref="Z416">IF(D416="Electric","--",IF(D416="Diesel",_xlfn._xlws.FILTER(ORDEF[NOXdr],(ORDEF[HP]=I416)*(ORDEF[Model_Year]=E416)),""))</f>
        <v/>
      </c>
      <c r="AA416" s="159" cm="1">
        <f t="array" ref="AA416">IF(E416="Electric","--",IF(D416="Gasoline",_xlfn._xlws.FILTER(LSIEF[NOX DR],(LSIEF[Fuel]=D416)*(LSIEF[HP Bin]=I416)*(LSIEF[Model Year]=E416)),""))</f>
        <v>1.27E-4</v>
      </c>
      <c r="AB416" s="159">
        <f t="shared" si="108"/>
        <v>1.27E-4</v>
      </c>
      <c r="AC416" s="158" t="str" cm="1">
        <f t="array" ref="AC416">IF(D416="Electric","--",IF(D416="Diesel",_xlfn._xlws.FILTER(DFCF[Fuel_HC],(DFCF[MY]=E416)),""))</f>
        <v/>
      </c>
      <c r="AD416" s="158" cm="1">
        <f t="array" ref="AD416">IF(D416="Electric","--",IF(D416="Gasoline",_xlfn._xlws.FILTER(GFCF[Fuel_HC],(GFCF[MY]=E416)),""))</f>
        <v>1</v>
      </c>
      <c r="AE416" s="158">
        <f t="shared" si="109"/>
        <v>1</v>
      </c>
      <c r="AF416" s="157" t="str" cm="1">
        <f t="array" ref="AF416">IF(D416="Electric","--",IF(D416="Diesel",_xlfn._xlws.FILTER(DFCF[Fuel_NOX],(DFCF[MY]=E416)),""))</f>
        <v/>
      </c>
      <c r="AG416" s="157" cm="1">
        <f t="array" ref="AG416">IF(D416="Electric","--",IF(D416="Gasoline",_xlfn._xlws.FILTER(GFCF[Fuel_NOX],(GFCF[MY]=E416)),""))</f>
        <v>0.97699999999999998</v>
      </c>
      <c r="AH416" s="157">
        <f t="shared" si="110"/>
        <v>0.97699999999999998</v>
      </c>
      <c r="AI416" s="158">
        <f t="shared" si="111"/>
        <v>1.7387537500000001</v>
      </c>
      <c r="AJ416" s="158">
        <f t="shared" si="112"/>
        <v>13.0273350975</v>
      </c>
      <c r="AK416" s="158">
        <f t="shared" si="113"/>
        <v>38.154901918461512</v>
      </c>
      <c r="AL416" s="158">
        <f t="shared" si="114"/>
        <v>285.86951597029974</v>
      </c>
      <c r="AM416" s="158">
        <f t="shared" si="115"/>
        <v>1.9077450959230757E-2</v>
      </c>
      <c r="AN416" s="158">
        <f t="shared" si="116"/>
        <v>0.14293475798514987</v>
      </c>
      <c r="AO416" s="158">
        <f t="shared" si="117"/>
        <v>1.7547439392300451E-2</v>
      </c>
      <c r="AP416" s="157"/>
      <c r="AS416" s="44"/>
    </row>
    <row r="417" spans="1:45" s="47" customFormat="1" x14ac:dyDescent="0.35">
      <c r="A417" s="157">
        <v>416</v>
      </c>
      <c r="B417" s="157">
        <v>48416</v>
      </c>
      <c r="C417" s="157" t="s">
        <v>205</v>
      </c>
      <c r="D417" s="157" t="s">
        <v>16</v>
      </c>
      <c r="E417" s="157">
        <v>2000</v>
      </c>
      <c r="F417" s="157">
        <v>217</v>
      </c>
      <c r="G417" s="157">
        <v>1137.9951923076924</v>
      </c>
      <c r="H417" s="157"/>
      <c r="I417" s="157">
        <f t="shared" si="102"/>
        <v>300</v>
      </c>
      <c r="J417" s="157" t="str">
        <f>IF(D417="Electric","--",IF(D417="Diesel",VLOOKUP(C417,[2]ORDLF!A:B,2,FALSE),""))</f>
        <v/>
      </c>
      <c r="K417" s="157">
        <f>IF(D417="Electric","--",IF(D417="Gasoline",VLOOKUP(C417,LSILF!A:C,3,FALSE),""))</f>
        <v>0.54</v>
      </c>
      <c r="L417" s="158">
        <f t="shared" si="118"/>
        <v>0.54</v>
      </c>
      <c r="M417" s="157" t="str" cm="1">
        <f t="array" ref="M417">IF(D417="Electric","--",IF(D417="Diesel",_xlfn._xlws.FILTER(DIESCH[CH Cap],(DIESCH[HP Bin]=I417)),""))</f>
        <v/>
      </c>
      <c r="N417" s="157" cm="1">
        <f t="array" ref="N417">IF(D417="Electric","--",IF(D417="Gasoline",_xlfn._xlws.FILTER(LSICH[CH Cap],(LSICH[Fuel Type]=D417)*(LSICH[MY]=E417)),""))</f>
        <v>7000</v>
      </c>
      <c r="O417" s="157">
        <f t="shared" si="103"/>
        <v>7000</v>
      </c>
      <c r="P417" s="157">
        <f t="shared" si="104"/>
        <v>19345.91826923077</v>
      </c>
      <c r="Q417" s="157" t="str" cm="1">
        <f t="array" ref="Q417">IF(D417="Electric","--",IF(D417="Diesel",_xlfn._xlws.FILTER(ORDEF[HC-ZH (g/hp-hr)],(ORDEF[HP]=I417)*(ORDEF[Model_Year]=E417)),""))</f>
        <v/>
      </c>
      <c r="R417" s="157" cm="1">
        <f t="array" ref="R417">IF(D417="Electric","--",IF(D417="Gasoline",_xlfn._xlws.FILTER(LSIEF[HC-ZH (g/hp-hr)],(LSIEF[Fuel]=D417)*(LSIEF[HP Bin]=I417)*(LSIEF[Model Year]=E417)),""))</f>
        <v>1.61</v>
      </c>
      <c r="S417" s="158">
        <f t="shared" si="105"/>
        <v>1.61</v>
      </c>
      <c r="T417" s="159" t="str" cm="1">
        <f t="array" ref="T417">IF(D417="Electric","--",IF(D417="Diesel",_xlfn._xlws.FILTER(ORDEF[HCDR],(ORDEF[HP]=I417)*(ORDEF[Model_Year]=E417),),""))</f>
        <v/>
      </c>
      <c r="U417" s="159" cm="1">
        <f t="array" ref="U417">IF(D417="Electric","--",IF(D417="Gasoline",_xlfn._xlws.FILTER(LSIEF[HC DR],(LSIEF[Fuel]=D417)*(LSIEF[HP Bin]=I417)*(LSIEF[Model Year]=E417)),""))</f>
        <v>4.1499999999999999E-5</v>
      </c>
      <c r="V417" s="159">
        <f t="shared" si="106"/>
        <v>4.1499999999999999E-5</v>
      </c>
      <c r="W417" s="158" t="str" cm="1">
        <f t="array" ref="W417">IF(D417="Electric","--",IF(D417="Diesel",_xlfn._xlws.FILTER(ORDEF[NOXzh],(ORDEF[HP]=I417)*(ORDEF[Model_Year]=E417)),""))</f>
        <v/>
      </c>
      <c r="X417" s="158" cm="1">
        <f t="array" ref="X417">IF(D417="Electric","--",IF(D417="Gasoline",_xlfn._xlws.FILTER(LSIEF[NOX-ZH (g/hp-hr)],(LSIEF[Fuel]=D417)*(LSIEF[HP Bin]=I417)*(LSIEF[Model Year]=E417)),""))</f>
        <v>12.94</v>
      </c>
      <c r="Y417" s="158">
        <f t="shared" si="107"/>
        <v>12.94</v>
      </c>
      <c r="Z417" s="159" t="str" cm="1">
        <f t="array" ref="Z417">IF(D417="Electric","--",IF(D417="Diesel",_xlfn._xlws.FILTER(ORDEF[NOXdr],(ORDEF[HP]=I417)*(ORDEF[Model_Year]=E417)),""))</f>
        <v/>
      </c>
      <c r="AA417" s="159" cm="1">
        <f t="array" ref="AA417">IF(E417="Electric","--",IF(D417="Gasoline",_xlfn._xlws.FILTER(LSIEF[NOX DR],(LSIEF[Fuel]=D417)*(LSIEF[HP Bin]=I417)*(LSIEF[Model Year]=E417)),""))</f>
        <v>1.27E-4</v>
      </c>
      <c r="AB417" s="159">
        <f t="shared" si="108"/>
        <v>1.27E-4</v>
      </c>
      <c r="AC417" s="158" t="str" cm="1">
        <f t="array" ref="AC417">IF(D417="Electric","--",IF(D417="Diesel",_xlfn._xlws.FILTER(DFCF[Fuel_HC],(DFCF[MY]=E417)),""))</f>
        <v/>
      </c>
      <c r="AD417" s="158" cm="1">
        <f t="array" ref="AD417">IF(D417="Electric","--",IF(D417="Gasoline",_xlfn._xlws.FILTER(GFCF[Fuel_HC],(GFCF[MY]=E417)),""))</f>
        <v>1</v>
      </c>
      <c r="AE417" s="158">
        <f t="shared" si="109"/>
        <v>1</v>
      </c>
      <c r="AF417" s="157" t="str" cm="1">
        <f t="array" ref="AF417">IF(D417="Electric","--",IF(D417="Diesel",_xlfn._xlws.FILTER(DFCF[Fuel_NOX],(DFCF[MY]=E417)),""))</f>
        <v/>
      </c>
      <c r="AG417" s="157" cm="1">
        <f t="array" ref="AG417">IF(D417="Electric","--",IF(D417="Gasoline",_xlfn._xlws.FILTER(GFCF[Fuel_NOX],(GFCF[MY]=E417)),""))</f>
        <v>0.97699999999999998</v>
      </c>
      <c r="AH417" s="157">
        <f t="shared" si="110"/>
        <v>0.97699999999999998</v>
      </c>
      <c r="AI417" s="158">
        <f t="shared" si="111"/>
        <v>1.9005000000000001</v>
      </c>
      <c r="AJ417" s="158">
        <f t="shared" si="112"/>
        <v>13.510932999999998</v>
      </c>
      <c r="AK417" s="158">
        <f t="shared" si="113"/>
        <v>558.72236286533337</v>
      </c>
      <c r="AL417" s="158">
        <f t="shared" si="114"/>
        <v>3972.039152999319</v>
      </c>
      <c r="AM417" s="158">
        <f t="shared" si="115"/>
        <v>0.27936118143266669</v>
      </c>
      <c r="AN417" s="158">
        <f t="shared" si="116"/>
        <v>1.9860195764996595</v>
      </c>
      <c r="AO417" s="158">
        <f t="shared" si="117"/>
        <v>0.25695641468176683</v>
      </c>
      <c r="AP417" s="157"/>
      <c r="AS417" s="44"/>
    </row>
    <row r="418" spans="1:45" s="47" customFormat="1" x14ac:dyDescent="0.35">
      <c r="A418" s="157">
        <v>417</v>
      </c>
      <c r="B418" s="157">
        <v>48418</v>
      </c>
      <c r="C418" s="157" t="s">
        <v>205</v>
      </c>
      <c r="D418" s="157" t="s">
        <v>16</v>
      </c>
      <c r="E418" s="157">
        <v>2000</v>
      </c>
      <c r="F418" s="157">
        <v>217</v>
      </c>
      <c r="G418" s="157">
        <v>1137.9951923076924</v>
      </c>
      <c r="H418" s="157"/>
      <c r="I418" s="157">
        <f t="shared" si="102"/>
        <v>300</v>
      </c>
      <c r="J418" s="157" t="str">
        <f>IF(D418="Electric","--",IF(D418="Diesel",VLOOKUP(C418,[2]ORDLF!A:B,2,FALSE),""))</f>
        <v/>
      </c>
      <c r="K418" s="157">
        <f>IF(D418="Electric","--",IF(D418="Gasoline",VLOOKUP(C418,LSILF!A:C,3,FALSE),""))</f>
        <v>0.54</v>
      </c>
      <c r="L418" s="158">
        <f t="shared" si="118"/>
        <v>0.54</v>
      </c>
      <c r="M418" s="157" t="str" cm="1">
        <f t="array" ref="M418">IF(D418="Electric","--",IF(D418="Diesel",_xlfn._xlws.FILTER(DIESCH[CH Cap],(DIESCH[HP Bin]=I418)),""))</f>
        <v/>
      </c>
      <c r="N418" s="157" cm="1">
        <f t="array" ref="N418">IF(D418="Electric","--",IF(D418="Gasoline",_xlfn._xlws.FILTER(LSICH[CH Cap],(LSICH[Fuel Type]=D418)*(LSICH[MY]=E418)),""))</f>
        <v>7000</v>
      </c>
      <c r="O418" s="157">
        <f t="shared" si="103"/>
        <v>7000</v>
      </c>
      <c r="P418" s="157">
        <f t="shared" si="104"/>
        <v>19345.91826923077</v>
      </c>
      <c r="Q418" s="157" t="str" cm="1">
        <f t="array" ref="Q418">IF(D418="Electric","--",IF(D418="Diesel",_xlfn._xlws.FILTER(ORDEF[HC-ZH (g/hp-hr)],(ORDEF[HP]=I418)*(ORDEF[Model_Year]=E418)),""))</f>
        <v/>
      </c>
      <c r="R418" s="157" cm="1">
        <f t="array" ref="R418">IF(D418="Electric","--",IF(D418="Gasoline",_xlfn._xlws.FILTER(LSIEF[HC-ZH (g/hp-hr)],(LSIEF[Fuel]=D418)*(LSIEF[HP Bin]=I418)*(LSIEF[Model Year]=E418)),""))</f>
        <v>1.61</v>
      </c>
      <c r="S418" s="158">
        <f t="shared" si="105"/>
        <v>1.61</v>
      </c>
      <c r="T418" s="159" t="str" cm="1">
        <f t="array" ref="T418">IF(D418="Electric","--",IF(D418="Diesel",_xlfn._xlws.FILTER(ORDEF[HCDR],(ORDEF[HP]=I418)*(ORDEF[Model_Year]=E418),),""))</f>
        <v/>
      </c>
      <c r="U418" s="159" cm="1">
        <f t="array" ref="U418">IF(D418="Electric","--",IF(D418="Gasoline",_xlfn._xlws.FILTER(LSIEF[HC DR],(LSIEF[Fuel]=D418)*(LSIEF[HP Bin]=I418)*(LSIEF[Model Year]=E418)),""))</f>
        <v>4.1499999999999999E-5</v>
      </c>
      <c r="V418" s="159">
        <f t="shared" si="106"/>
        <v>4.1499999999999999E-5</v>
      </c>
      <c r="W418" s="158" t="str" cm="1">
        <f t="array" ref="W418">IF(D418="Electric","--",IF(D418="Diesel",_xlfn._xlws.FILTER(ORDEF[NOXzh],(ORDEF[HP]=I418)*(ORDEF[Model_Year]=E418)),""))</f>
        <v/>
      </c>
      <c r="X418" s="158" cm="1">
        <f t="array" ref="X418">IF(D418="Electric","--",IF(D418="Gasoline",_xlfn._xlws.FILTER(LSIEF[NOX-ZH (g/hp-hr)],(LSIEF[Fuel]=D418)*(LSIEF[HP Bin]=I418)*(LSIEF[Model Year]=E418)),""))</f>
        <v>12.94</v>
      </c>
      <c r="Y418" s="158">
        <f t="shared" si="107"/>
        <v>12.94</v>
      </c>
      <c r="Z418" s="159" t="str" cm="1">
        <f t="array" ref="Z418">IF(D418="Electric","--",IF(D418="Diesel",_xlfn._xlws.FILTER(ORDEF[NOXdr],(ORDEF[HP]=I418)*(ORDEF[Model_Year]=E418)),""))</f>
        <v/>
      </c>
      <c r="AA418" s="159" cm="1">
        <f t="array" ref="AA418">IF(E418="Electric","--",IF(D418="Gasoline",_xlfn._xlws.FILTER(LSIEF[NOX DR],(LSIEF[Fuel]=D418)*(LSIEF[HP Bin]=I418)*(LSIEF[Model Year]=E418)),""))</f>
        <v>1.27E-4</v>
      </c>
      <c r="AB418" s="159">
        <f t="shared" si="108"/>
        <v>1.27E-4</v>
      </c>
      <c r="AC418" s="158" t="str" cm="1">
        <f t="array" ref="AC418">IF(D418="Electric","--",IF(D418="Diesel",_xlfn._xlws.FILTER(DFCF[Fuel_HC],(DFCF[MY]=E418)),""))</f>
        <v/>
      </c>
      <c r="AD418" s="158" cm="1">
        <f t="array" ref="AD418">IF(D418="Electric","--",IF(D418="Gasoline",_xlfn._xlws.FILTER(GFCF[Fuel_HC],(GFCF[MY]=E418)),""))</f>
        <v>1</v>
      </c>
      <c r="AE418" s="158">
        <f t="shared" si="109"/>
        <v>1</v>
      </c>
      <c r="AF418" s="157" t="str" cm="1">
        <f t="array" ref="AF418">IF(D418="Electric","--",IF(D418="Diesel",_xlfn._xlws.FILTER(DFCF[Fuel_NOX],(DFCF[MY]=E418)),""))</f>
        <v/>
      </c>
      <c r="AG418" s="157" cm="1">
        <f t="array" ref="AG418">IF(D418="Electric","--",IF(D418="Gasoline",_xlfn._xlws.FILTER(GFCF[Fuel_NOX],(GFCF[MY]=E418)),""))</f>
        <v>0.97699999999999998</v>
      </c>
      <c r="AH418" s="157">
        <f t="shared" si="110"/>
        <v>0.97699999999999998</v>
      </c>
      <c r="AI418" s="158">
        <f t="shared" si="111"/>
        <v>1.9005000000000001</v>
      </c>
      <c r="AJ418" s="158">
        <f t="shared" si="112"/>
        <v>13.510932999999998</v>
      </c>
      <c r="AK418" s="158">
        <f t="shared" si="113"/>
        <v>558.72236286533337</v>
      </c>
      <c r="AL418" s="158">
        <f t="shared" si="114"/>
        <v>3972.039152999319</v>
      </c>
      <c r="AM418" s="158">
        <f t="shared" si="115"/>
        <v>0.27936118143266669</v>
      </c>
      <c r="AN418" s="158">
        <f t="shared" si="116"/>
        <v>1.9860195764996595</v>
      </c>
      <c r="AO418" s="158">
        <f t="shared" si="117"/>
        <v>0.25695641468176683</v>
      </c>
      <c r="AP418" s="157"/>
      <c r="AS418" s="44"/>
    </row>
    <row r="419" spans="1:45" s="47" customFormat="1" x14ac:dyDescent="0.35">
      <c r="A419" s="157">
        <v>418</v>
      </c>
      <c r="B419" s="157">
        <v>48419</v>
      </c>
      <c r="C419" s="157" t="s">
        <v>205</v>
      </c>
      <c r="D419" s="157" t="s">
        <v>16</v>
      </c>
      <c r="E419" s="157">
        <v>2000</v>
      </c>
      <c r="F419" s="157">
        <v>217</v>
      </c>
      <c r="G419" s="157">
        <v>1137.9951923076924</v>
      </c>
      <c r="H419" s="157"/>
      <c r="I419" s="157">
        <f t="shared" si="102"/>
        <v>300</v>
      </c>
      <c r="J419" s="157" t="str">
        <f>IF(D419="Electric","--",IF(D419="Diesel",VLOOKUP(C419,[2]ORDLF!A:B,2,FALSE),""))</f>
        <v/>
      </c>
      <c r="K419" s="157">
        <f>IF(D419="Electric","--",IF(D419="Gasoline",VLOOKUP(C419,LSILF!A:C,3,FALSE),""))</f>
        <v>0.54</v>
      </c>
      <c r="L419" s="158">
        <f t="shared" si="118"/>
        <v>0.54</v>
      </c>
      <c r="M419" s="157" t="str" cm="1">
        <f t="array" ref="M419">IF(D419="Electric","--",IF(D419="Diesel",_xlfn._xlws.FILTER(DIESCH[CH Cap],(DIESCH[HP Bin]=I419)),""))</f>
        <v/>
      </c>
      <c r="N419" s="157" cm="1">
        <f t="array" ref="N419">IF(D419="Electric","--",IF(D419="Gasoline",_xlfn._xlws.FILTER(LSICH[CH Cap],(LSICH[Fuel Type]=D419)*(LSICH[MY]=E419)),""))</f>
        <v>7000</v>
      </c>
      <c r="O419" s="157">
        <f t="shared" si="103"/>
        <v>7000</v>
      </c>
      <c r="P419" s="157">
        <f t="shared" si="104"/>
        <v>19345.91826923077</v>
      </c>
      <c r="Q419" s="157" t="str" cm="1">
        <f t="array" ref="Q419">IF(D419="Electric","--",IF(D419="Diesel",_xlfn._xlws.FILTER(ORDEF[HC-ZH (g/hp-hr)],(ORDEF[HP]=I419)*(ORDEF[Model_Year]=E419)),""))</f>
        <v/>
      </c>
      <c r="R419" s="157" cm="1">
        <f t="array" ref="R419">IF(D419="Electric","--",IF(D419="Gasoline",_xlfn._xlws.FILTER(LSIEF[HC-ZH (g/hp-hr)],(LSIEF[Fuel]=D419)*(LSIEF[HP Bin]=I419)*(LSIEF[Model Year]=E419)),""))</f>
        <v>1.61</v>
      </c>
      <c r="S419" s="158">
        <f t="shared" si="105"/>
        <v>1.61</v>
      </c>
      <c r="T419" s="159" t="str" cm="1">
        <f t="array" ref="T419">IF(D419="Electric","--",IF(D419="Diesel",_xlfn._xlws.FILTER(ORDEF[HCDR],(ORDEF[HP]=I419)*(ORDEF[Model_Year]=E419),),""))</f>
        <v/>
      </c>
      <c r="U419" s="159" cm="1">
        <f t="array" ref="U419">IF(D419="Electric","--",IF(D419="Gasoline",_xlfn._xlws.FILTER(LSIEF[HC DR],(LSIEF[Fuel]=D419)*(LSIEF[HP Bin]=I419)*(LSIEF[Model Year]=E419)),""))</f>
        <v>4.1499999999999999E-5</v>
      </c>
      <c r="V419" s="159">
        <f t="shared" si="106"/>
        <v>4.1499999999999999E-5</v>
      </c>
      <c r="W419" s="158" t="str" cm="1">
        <f t="array" ref="W419">IF(D419="Electric","--",IF(D419="Diesel",_xlfn._xlws.FILTER(ORDEF[NOXzh],(ORDEF[HP]=I419)*(ORDEF[Model_Year]=E419)),""))</f>
        <v/>
      </c>
      <c r="X419" s="158" cm="1">
        <f t="array" ref="X419">IF(D419="Electric","--",IF(D419="Gasoline",_xlfn._xlws.FILTER(LSIEF[NOX-ZH (g/hp-hr)],(LSIEF[Fuel]=D419)*(LSIEF[HP Bin]=I419)*(LSIEF[Model Year]=E419)),""))</f>
        <v>12.94</v>
      </c>
      <c r="Y419" s="158">
        <f t="shared" si="107"/>
        <v>12.94</v>
      </c>
      <c r="Z419" s="159" t="str" cm="1">
        <f t="array" ref="Z419">IF(D419="Electric","--",IF(D419="Diesel",_xlfn._xlws.FILTER(ORDEF[NOXdr],(ORDEF[HP]=I419)*(ORDEF[Model_Year]=E419)),""))</f>
        <v/>
      </c>
      <c r="AA419" s="159" cm="1">
        <f t="array" ref="AA419">IF(E419="Electric","--",IF(D419="Gasoline",_xlfn._xlws.FILTER(LSIEF[NOX DR],(LSIEF[Fuel]=D419)*(LSIEF[HP Bin]=I419)*(LSIEF[Model Year]=E419)),""))</f>
        <v>1.27E-4</v>
      </c>
      <c r="AB419" s="159">
        <f t="shared" si="108"/>
        <v>1.27E-4</v>
      </c>
      <c r="AC419" s="158" t="str" cm="1">
        <f t="array" ref="AC419">IF(D419="Electric","--",IF(D419="Diesel",_xlfn._xlws.FILTER(DFCF[Fuel_HC],(DFCF[MY]=E419)),""))</f>
        <v/>
      </c>
      <c r="AD419" s="158" cm="1">
        <f t="array" ref="AD419">IF(D419="Electric","--",IF(D419="Gasoline",_xlfn._xlws.FILTER(GFCF[Fuel_HC],(GFCF[MY]=E419)),""))</f>
        <v>1</v>
      </c>
      <c r="AE419" s="158">
        <f t="shared" si="109"/>
        <v>1</v>
      </c>
      <c r="AF419" s="157" t="str" cm="1">
        <f t="array" ref="AF419">IF(D419="Electric","--",IF(D419="Diesel",_xlfn._xlws.FILTER(DFCF[Fuel_NOX],(DFCF[MY]=E419)),""))</f>
        <v/>
      </c>
      <c r="AG419" s="157" cm="1">
        <f t="array" ref="AG419">IF(D419="Electric","--",IF(D419="Gasoline",_xlfn._xlws.FILTER(GFCF[Fuel_NOX],(GFCF[MY]=E419)),""))</f>
        <v>0.97699999999999998</v>
      </c>
      <c r="AH419" s="157">
        <f t="shared" si="110"/>
        <v>0.97699999999999998</v>
      </c>
      <c r="AI419" s="158">
        <f t="shared" si="111"/>
        <v>1.9005000000000001</v>
      </c>
      <c r="AJ419" s="158">
        <f t="shared" si="112"/>
        <v>13.510932999999998</v>
      </c>
      <c r="AK419" s="158">
        <f t="shared" si="113"/>
        <v>558.72236286533337</v>
      </c>
      <c r="AL419" s="158">
        <f t="shared" si="114"/>
        <v>3972.039152999319</v>
      </c>
      <c r="AM419" s="158">
        <f t="shared" si="115"/>
        <v>0.27936118143266669</v>
      </c>
      <c r="AN419" s="158">
        <f t="shared" si="116"/>
        <v>1.9860195764996595</v>
      </c>
      <c r="AO419" s="158">
        <f t="shared" si="117"/>
        <v>0.25695641468176683</v>
      </c>
      <c r="AP419" s="157"/>
      <c r="AS419" s="44"/>
    </row>
    <row r="420" spans="1:45" s="47" customFormat="1" x14ac:dyDescent="0.35">
      <c r="A420" s="157">
        <v>419</v>
      </c>
      <c r="B420" s="157">
        <v>48420</v>
      </c>
      <c r="C420" s="157" t="s">
        <v>205</v>
      </c>
      <c r="D420" s="157" t="s">
        <v>16</v>
      </c>
      <c r="E420" s="157">
        <v>2000</v>
      </c>
      <c r="F420" s="157">
        <v>217</v>
      </c>
      <c r="G420" s="157">
        <v>1137.9951923076924</v>
      </c>
      <c r="H420" s="157"/>
      <c r="I420" s="157">
        <f t="shared" si="102"/>
        <v>300</v>
      </c>
      <c r="J420" s="157" t="str">
        <f>IF(D420="Electric","--",IF(D420="Diesel",VLOOKUP(C420,[2]ORDLF!A:B,2,FALSE),""))</f>
        <v/>
      </c>
      <c r="K420" s="157">
        <f>IF(D420="Electric","--",IF(D420="Gasoline",VLOOKUP(C420,LSILF!A:C,3,FALSE),""))</f>
        <v>0.54</v>
      </c>
      <c r="L420" s="158">
        <f t="shared" si="118"/>
        <v>0.54</v>
      </c>
      <c r="M420" s="157" t="str" cm="1">
        <f t="array" ref="M420">IF(D420="Electric","--",IF(D420="Diesel",_xlfn._xlws.FILTER(DIESCH[CH Cap],(DIESCH[HP Bin]=I420)),""))</f>
        <v/>
      </c>
      <c r="N420" s="157" cm="1">
        <f t="array" ref="N420">IF(D420="Electric","--",IF(D420="Gasoline",_xlfn._xlws.FILTER(LSICH[CH Cap],(LSICH[Fuel Type]=D420)*(LSICH[MY]=E420)),""))</f>
        <v>7000</v>
      </c>
      <c r="O420" s="157">
        <f t="shared" si="103"/>
        <v>7000</v>
      </c>
      <c r="P420" s="157">
        <f t="shared" si="104"/>
        <v>19345.91826923077</v>
      </c>
      <c r="Q420" s="157" t="str" cm="1">
        <f t="array" ref="Q420">IF(D420="Electric","--",IF(D420="Diesel",_xlfn._xlws.FILTER(ORDEF[HC-ZH (g/hp-hr)],(ORDEF[HP]=I420)*(ORDEF[Model_Year]=E420)),""))</f>
        <v/>
      </c>
      <c r="R420" s="157" cm="1">
        <f t="array" ref="R420">IF(D420="Electric","--",IF(D420="Gasoline",_xlfn._xlws.FILTER(LSIEF[HC-ZH (g/hp-hr)],(LSIEF[Fuel]=D420)*(LSIEF[HP Bin]=I420)*(LSIEF[Model Year]=E420)),""))</f>
        <v>1.61</v>
      </c>
      <c r="S420" s="158">
        <f t="shared" si="105"/>
        <v>1.61</v>
      </c>
      <c r="T420" s="159" t="str" cm="1">
        <f t="array" ref="T420">IF(D420="Electric","--",IF(D420="Diesel",_xlfn._xlws.FILTER(ORDEF[HCDR],(ORDEF[HP]=I420)*(ORDEF[Model_Year]=E420),),""))</f>
        <v/>
      </c>
      <c r="U420" s="159" cm="1">
        <f t="array" ref="U420">IF(D420="Electric","--",IF(D420="Gasoline",_xlfn._xlws.FILTER(LSIEF[HC DR],(LSIEF[Fuel]=D420)*(LSIEF[HP Bin]=I420)*(LSIEF[Model Year]=E420)),""))</f>
        <v>4.1499999999999999E-5</v>
      </c>
      <c r="V420" s="159">
        <f t="shared" si="106"/>
        <v>4.1499999999999999E-5</v>
      </c>
      <c r="W420" s="158" t="str" cm="1">
        <f t="array" ref="W420">IF(D420="Electric","--",IF(D420="Diesel",_xlfn._xlws.FILTER(ORDEF[NOXzh],(ORDEF[HP]=I420)*(ORDEF[Model_Year]=E420)),""))</f>
        <v/>
      </c>
      <c r="X420" s="158" cm="1">
        <f t="array" ref="X420">IF(D420="Electric","--",IF(D420="Gasoline",_xlfn._xlws.FILTER(LSIEF[NOX-ZH (g/hp-hr)],(LSIEF[Fuel]=D420)*(LSIEF[HP Bin]=I420)*(LSIEF[Model Year]=E420)),""))</f>
        <v>12.94</v>
      </c>
      <c r="Y420" s="158">
        <f t="shared" si="107"/>
        <v>12.94</v>
      </c>
      <c r="Z420" s="159" t="str" cm="1">
        <f t="array" ref="Z420">IF(D420="Electric","--",IF(D420="Diesel",_xlfn._xlws.FILTER(ORDEF[NOXdr],(ORDEF[HP]=I420)*(ORDEF[Model_Year]=E420)),""))</f>
        <v/>
      </c>
      <c r="AA420" s="159" cm="1">
        <f t="array" ref="AA420">IF(E420="Electric","--",IF(D420="Gasoline",_xlfn._xlws.FILTER(LSIEF[NOX DR],(LSIEF[Fuel]=D420)*(LSIEF[HP Bin]=I420)*(LSIEF[Model Year]=E420)),""))</f>
        <v>1.27E-4</v>
      </c>
      <c r="AB420" s="159">
        <f t="shared" si="108"/>
        <v>1.27E-4</v>
      </c>
      <c r="AC420" s="158" t="str" cm="1">
        <f t="array" ref="AC420">IF(D420="Electric","--",IF(D420="Diesel",_xlfn._xlws.FILTER(DFCF[Fuel_HC],(DFCF[MY]=E420)),""))</f>
        <v/>
      </c>
      <c r="AD420" s="158" cm="1">
        <f t="array" ref="AD420">IF(D420="Electric","--",IF(D420="Gasoline",_xlfn._xlws.FILTER(GFCF[Fuel_HC],(GFCF[MY]=E420)),""))</f>
        <v>1</v>
      </c>
      <c r="AE420" s="158">
        <f t="shared" si="109"/>
        <v>1</v>
      </c>
      <c r="AF420" s="157" t="str" cm="1">
        <f t="array" ref="AF420">IF(D420="Electric","--",IF(D420="Diesel",_xlfn._xlws.FILTER(DFCF[Fuel_NOX],(DFCF[MY]=E420)),""))</f>
        <v/>
      </c>
      <c r="AG420" s="157" cm="1">
        <f t="array" ref="AG420">IF(D420="Electric","--",IF(D420="Gasoline",_xlfn._xlws.FILTER(GFCF[Fuel_NOX],(GFCF[MY]=E420)),""))</f>
        <v>0.97699999999999998</v>
      </c>
      <c r="AH420" s="157">
        <f t="shared" si="110"/>
        <v>0.97699999999999998</v>
      </c>
      <c r="AI420" s="158">
        <f t="shared" si="111"/>
        <v>1.9005000000000001</v>
      </c>
      <c r="AJ420" s="158">
        <f t="shared" si="112"/>
        <v>13.510932999999998</v>
      </c>
      <c r="AK420" s="158">
        <f t="shared" si="113"/>
        <v>558.72236286533337</v>
      </c>
      <c r="AL420" s="158">
        <f t="shared" si="114"/>
        <v>3972.039152999319</v>
      </c>
      <c r="AM420" s="158">
        <f t="shared" si="115"/>
        <v>0.27936118143266669</v>
      </c>
      <c r="AN420" s="158">
        <f t="shared" si="116"/>
        <v>1.9860195764996595</v>
      </c>
      <c r="AO420" s="158">
        <f t="shared" si="117"/>
        <v>0.25695641468176683</v>
      </c>
      <c r="AP420" s="157"/>
      <c r="AS420" s="44"/>
    </row>
    <row r="421" spans="1:45" s="47" customFormat="1" x14ac:dyDescent="0.35">
      <c r="A421" s="157">
        <v>420</v>
      </c>
      <c r="B421" s="157">
        <v>48421</v>
      </c>
      <c r="C421" s="157" t="s">
        <v>205</v>
      </c>
      <c r="D421" s="157" t="s">
        <v>16</v>
      </c>
      <c r="E421" s="157">
        <v>2000</v>
      </c>
      <c r="F421" s="157">
        <v>217</v>
      </c>
      <c r="G421" s="157">
        <v>1137.9951923076924</v>
      </c>
      <c r="H421" s="157"/>
      <c r="I421" s="157">
        <f t="shared" si="102"/>
        <v>300</v>
      </c>
      <c r="J421" s="157" t="str">
        <f>IF(D421="Electric","--",IF(D421="Diesel",VLOOKUP(C421,[2]ORDLF!A:B,2,FALSE),""))</f>
        <v/>
      </c>
      <c r="K421" s="157">
        <f>IF(D421="Electric","--",IF(D421="Gasoline",VLOOKUP(C421,LSILF!A:C,3,FALSE),""))</f>
        <v>0.54</v>
      </c>
      <c r="L421" s="158">
        <f t="shared" si="118"/>
        <v>0.54</v>
      </c>
      <c r="M421" s="157" t="str" cm="1">
        <f t="array" ref="M421">IF(D421="Electric","--",IF(D421="Diesel",_xlfn._xlws.FILTER(DIESCH[CH Cap],(DIESCH[HP Bin]=I421)),""))</f>
        <v/>
      </c>
      <c r="N421" s="157" cm="1">
        <f t="array" ref="N421">IF(D421="Electric","--",IF(D421="Gasoline",_xlfn._xlws.FILTER(LSICH[CH Cap],(LSICH[Fuel Type]=D421)*(LSICH[MY]=E421)),""))</f>
        <v>7000</v>
      </c>
      <c r="O421" s="157">
        <f t="shared" si="103"/>
        <v>7000</v>
      </c>
      <c r="P421" s="157">
        <f t="shared" si="104"/>
        <v>19345.91826923077</v>
      </c>
      <c r="Q421" s="157" t="str" cm="1">
        <f t="array" ref="Q421">IF(D421="Electric","--",IF(D421="Diesel",_xlfn._xlws.FILTER(ORDEF[HC-ZH (g/hp-hr)],(ORDEF[HP]=I421)*(ORDEF[Model_Year]=E421)),""))</f>
        <v/>
      </c>
      <c r="R421" s="157" cm="1">
        <f t="array" ref="R421">IF(D421="Electric","--",IF(D421="Gasoline",_xlfn._xlws.FILTER(LSIEF[HC-ZH (g/hp-hr)],(LSIEF[Fuel]=D421)*(LSIEF[HP Bin]=I421)*(LSIEF[Model Year]=E421)),""))</f>
        <v>1.61</v>
      </c>
      <c r="S421" s="158">
        <f t="shared" si="105"/>
        <v>1.61</v>
      </c>
      <c r="T421" s="159" t="str" cm="1">
        <f t="array" ref="T421">IF(D421="Electric","--",IF(D421="Diesel",_xlfn._xlws.FILTER(ORDEF[HCDR],(ORDEF[HP]=I421)*(ORDEF[Model_Year]=E421),),""))</f>
        <v/>
      </c>
      <c r="U421" s="159" cm="1">
        <f t="array" ref="U421">IF(D421="Electric","--",IF(D421="Gasoline",_xlfn._xlws.FILTER(LSIEF[HC DR],(LSIEF[Fuel]=D421)*(LSIEF[HP Bin]=I421)*(LSIEF[Model Year]=E421)),""))</f>
        <v>4.1499999999999999E-5</v>
      </c>
      <c r="V421" s="159">
        <f t="shared" si="106"/>
        <v>4.1499999999999999E-5</v>
      </c>
      <c r="W421" s="158" t="str" cm="1">
        <f t="array" ref="W421">IF(D421="Electric","--",IF(D421="Diesel",_xlfn._xlws.FILTER(ORDEF[NOXzh],(ORDEF[HP]=I421)*(ORDEF[Model_Year]=E421)),""))</f>
        <v/>
      </c>
      <c r="X421" s="158" cm="1">
        <f t="array" ref="X421">IF(D421="Electric","--",IF(D421="Gasoline",_xlfn._xlws.FILTER(LSIEF[NOX-ZH (g/hp-hr)],(LSIEF[Fuel]=D421)*(LSIEF[HP Bin]=I421)*(LSIEF[Model Year]=E421)),""))</f>
        <v>12.94</v>
      </c>
      <c r="Y421" s="158">
        <f t="shared" si="107"/>
        <v>12.94</v>
      </c>
      <c r="Z421" s="159" t="str" cm="1">
        <f t="array" ref="Z421">IF(D421="Electric","--",IF(D421="Diesel",_xlfn._xlws.FILTER(ORDEF[NOXdr],(ORDEF[HP]=I421)*(ORDEF[Model_Year]=E421)),""))</f>
        <v/>
      </c>
      <c r="AA421" s="159" cm="1">
        <f t="array" ref="AA421">IF(E421="Electric","--",IF(D421="Gasoline",_xlfn._xlws.FILTER(LSIEF[NOX DR],(LSIEF[Fuel]=D421)*(LSIEF[HP Bin]=I421)*(LSIEF[Model Year]=E421)),""))</f>
        <v>1.27E-4</v>
      </c>
      <c r="AB421" s="159">
        <f t="shared" si="108"/>
        <v>1.27E-4</v>
      </c>
      <c r="AC421" s="158" t="str" cm="1">
        <f t="array" ref="AC421">IF(D421="Electric","--",IF(D421="Diesel",_xlfn._xlws.FILTER(DFCF[Fuel_HC],(DFCF[MY]=E421)),""))</f>
        <v/>
      </c>
      <c r="AD421" s="158" cm="1">
        <f t="array" ref="AD421">IF(D421="Electric","--",IF(D421="Gasoline",_xlfn._xlws.FILTER(GFCF[Fuel_HC],(GFCF[MY]=E421)),""))</f>
        <v>1</v>
      </c>
      <c r="AE421" s="158">
        <f t="shared" si="109"/>
        <v>1</v>
      </c>
      <c r="AF421" s="157" t="str" cm="1">
        <f t="array" ref="AF421">IF(D421="Electric","--",IF(D421="Diesel",_xlfn._xlws.FILTER(DFCF[Fuel_NOX],(DFCF[MY]=E421)),""))</f>
        <v/>
      </c>
      <c r="AG421" s="157" cm="1">
        <f t="array" ref="AG421">IF(D421="Electric","--",IF(D421="Gasoline",_xlfn._xlws.FILTER(GFCF[Fuel_NOX],(GFCF[MY]=E421)),""))</f>
        <v>0.97699999999999998</v>
      </c>
      <c r="AH421" s="157">
        <f t="shared" si="110"/>
        <v>0.97699999999999998</v>
      </c>
      <c r="AI421" s="158">
        <f t="shared" si="111"/>
        <v>1.9005000000000001</v>
      </c>
      <c r="AJ421" s="158">
        <f t="shared" si="112"/>
        <v>13.510932999999998</v>
      </c>
      <c r="AK421" s="158">
        <f t="shared" si="113"/>
        <v>558.72236286533337</v>
      </c>
      <c r="AL421" s="158">
        <f t="shared" si="114"/>
        <v>3972.039152999319</v>
      </c>
      <c r="AM421" s="158">
        <f t="shared" si="115"/>
        <v>0.27936118143266669</v>
      </c>
      <c r="AN421" s="158">
        <f t="shared" si="116"/>
        <v>1.9860195764996595</v>
      </c>
      <c r="AO421" s="158">
        <f t="shared" si="117"/>
        <v>0.25695641468176683</v>
      </c>
      <c r="AP421" s="157"/>
      <c r="AS421" s="44"/>
    </row>
    <row r="422" spans="1:45" s="47" customFormat="1" x14ac:dyDescent="0.35">
      <c r="A422" s="157">
        <v>421</v>
      </c>
      <c r="B422" s="157">
        <v>48422</v>
      </c>
      <c r="C422" s="157" t="s">
        <v>205</v>
      </c>
      <c r="D422" s="157" t="s">
        <v>16</v>
      </c>
      <c r="E422" s="157">
        <v>2000</v>
      </c>
      <c r="F422" s="157">
        <v>217</v>
      </c>
      <c r="G422" s="157">
        <v>1137.9951923076924</v>
      </c>
      <c r="H422" s="157"/>
      <c r="I422" s="157">
        <f t="shared" si="102"/>
        <v>300</v>
      </c>
      <c r="J422" s="157" t="str">
        <f>IF(D422="Electric","--",IF(D422="Diesel",VLOOKUP(C422,[2]ORDLF!A:B,2,FALSE),""))</f>
        <v/>
      </c>
      <c r="K422" s="157">
        <f>IF(D422="Electric","--",IF(D422="Gasoline",VLOOKUP(C422,LSILF!A:C,3,FALSE),""))</f>
        <v>0.54</v>
      </c>
      <c r="L422" s="158">
        <f t="shared" si="118"/>
        <v>0.54</v>
      </c>
      <c r="M422" s="157" t="str" cm="1">
        <f t="array" ref="M422">IF(D422="Electric","--",IF(D422="Diesel",_xlfn._xlws.FILTER(DIESCH[CH Cap],(DIESCH[HP Bin]=I422)),""))</f>
        <v/>
      </c>
      <c r="N422" s="157" cm="1">
        <f t="array" ref="N422">IF(D422="Electric","--",IF(D422="Gasoline",_xlfn._xlws.FILTER(LSICH[CH Cap],(LSICH[Fuel Type]=D422)*(LSICH[MY]=E422)),""))</f>
        <v>7000</v>
      </c>
      <c r="O422" s="157">
        <f t="shared" si="103"/>
        <v>7000</v>
      </c>
      <c r="P422" s="157">
        <f t="shared" si="104"/>
        <v>19345.91826923077</v>
      </c>
      <c r="Q422" s="157" t="str" cm="1">
        <f t="array" ref="Q422">IF(D422="Electric","--",IF(D422="Diesel",_xlfn._xlws.FILTER(ORDEF[HC-ZH (g/hp-hr)],(ORDEF[HP]=I422)*(ORDEF[Model_Year]=E422)),""))</f>
        <v/>
      </c>
      <c r="R422" s="157" cm="1">
        <f t="array" ref="R422">IF(D422="Electric","--",IF(D422="Gasoline",_xlfn._xlws.FILTER(LSIEF[HC-ZH (g/hp-hr)],(LSIEF[Fuel]=D422)*(LSIEF[HP Bin]=I422)*(LSIEF[Model Year]=E422)),""))</f>
        <v>1.61</v>
      </c>
      <c r="S422" s="158">
        <f t="shared" si="105"/>
        <v>1.61</v>
      </c>
      <c r="T422" s="159" t="str" cm="1">
        <f t="array" ref="T422">IF(D422="Electric","--",IF(D422="Diesel",_xlfn._xlws.FILTER(ORDEF[HCDR],(ORDEF[HP]=I422)*(ORDEF[Model_Year]=E422),),""))</f>
        <v/>
      </c>
      <c r="U422" s="159" cm="1">
        <f t="array" ref="U422">IF(D422="Electric","--",IF(D422="Gasoline",_xlfn._xlws.FILTER(LSIEF[HC DR],(LSIEF[Fuel]=D422)*(LSIEF[HP Bin]=I422)*(LSIEF[Model Year]=E422)),""))</f>
        <v>4.1499999999999999E-5</v>
      </c>
      <c r="V422" s="159">
        <f t="shared" si="106"/>
        <v>4.1499999999999999E-5</v>
      </c>
      <c r="W422" s="158" t="str" cm="1">
        <f t="array" ref="W422">IF(D422="Electric","--",IF(D422="Diesel",_xlfn._xlws.FILTER(ORDEF[NOXzh],(ORDEF[HP]=I422)*(ORDEF[Model_Year]=E422)),""))</f>
        <v/>
      </c>
      <c r="X422" s="158" cm="1">
        <f t="array" ref="X422">IF(D422="Electric","--",IF(D422="Gasoline",_xlfn._xlws.FILTER(LSIEF[NOX-ZH (g/hp-hr)],(LSIEF[Fuel]=D422)*(LSIEF[HP Bin]=I422)*(LSIEF[Model Year]=E422)),""))</f>
        <v>12.94</v>
      </c>
      <c r="Y422" s="158">
        <f t="shared" si="107"/>
        <v>12.94</v>
      </c>
      <c r="Z422" s="159" t="str" cm="1">
        <f t="array" ref="Z422">IF(D422="Electric","--",IF(D422="Diesel",_xlfn._xlws.FILTER(ORDEF[NOXdr],(ORDEF[HP]=I422)*(ORDEF[Model_Year]=E422)),""))</f>
        <v/>
      </c>
      <c r="AA422" s="159" cm="1">
        <f t="array" ref="AA422">IF(E422="Electric","--",IF(D422="Gasoline",_xlfn._xlws.FILTER(LSIEF[NOX DR],(LSIEF[Fuel]=D422)*(LSIEF[HP Bin]=I422)*(LSIEF[Model Year]=E422)),""))</f>
        <v>1.27E-4</v>
      </c>
      <c r="AB422" s="159">
        <f t="shared" si="108"/>
        <v>1.27E-4</v>
      </c>
      <c r="AC422" s="158" t="str" cm="1">
        <f t="array" ref="AC422">IF(D422="Electric","--",IF(D422="Diesel",_xlfn._xlws.FILTER(DFCF[Fuel_HC],(DFCF[MY]=E422)),""))</f>
        <v/>
      </c>
      <c r="AD422" s="158" cm="1">
        <f t="array" ref="AD422">IF(D422="Electric","--",IF(D422="Gasoline",_xlfn._xlws.FILTER(GFCF[Fuel_HC],(GFCF[MY]=E422)),""))</f>
        <v>1</v>
      </c>
      <c r="AE422" s="158">
        <f t="shared" si="109"/>
        <v>1</v>
      </c>
      <c r="AF422" s="157" t="str" cm="1">
        <f t="array" ref="AF422">IF(D422="Electric","--",IF(D422="Diesel",_xlfn._xlws.FILTER(DFCF[Fuel_NOX],(DFCF[MY]=E422)),""))</f>
        <v/>
      </c>
      <c r="AG422" s="157" cm="1">
        <f t="array" ref="AG422">IF(D422="Electric","--",IF(D422="Gasoline",_xlfn._xlws.FILTER(GFCF[Fuel_NOX],(GFCF[MY]=E422)),""))</f>
        <v>0.97699999999999998</v>
      </c>
      <c r="AH422" s="157">
        <f t="shared" si="110"/>
        <v>0.97699999999999998</v>
      </c>
      <c r="AI422" s="158">
        <f t="shared" si="111"/>
        <v>1.9005000000000001</v>
      </c>
      <c r="AJ422" s="158">
        <f t="shared" si="112"/>
        <v>13.510932999999998</v>
      </c>
      <c r="AK422" s="158">
        <f t="shared" si="113"/>
        <v>558.72236286533337</v>
      </c>
      <c r="AL422" s="158">
        <f t="shared" si="114"/>
        <v>3972.039152999319</v>
      </c>
      <c r="AM422" s="158">
        <f t="shared" si="115"/>
        <v>0.27936118143266669</v>
      </c>
      <c r="AN422" s="158">
        <f t="shared" si="116"/>
        <v>1.9860195764996595</v>
      </c>
      <c r="AO422" s="158">
        <f t="shared" si="117"/>
        <v>0.25695641468176683</v>
      </c>
      <c r="AP422" s="157"/>
      <c r="AS422" s="44"/>
    </row>
    <row r="423" spans="1:45" s="47" customFormat="1" x14ac:dyDescent="0.35">
      <c r="A423" s="157">
        <v>422</v>
      </c>
      <c r="B423" s="157">
        <v>48430</v>
      </c>
      <c r="C423" s="157" t="s">
        <v>205</v>
      </c>
      <c r="D423" s="157" t="s">
        <v>16</v>
      </c>
      <c r="E423" s="157">
        <v>2000</v>
      </c>
      <c r="F423" s="157">
        <v>217</v>
      </c>
      <c r="G423" s="157">
        <v>1137.9951923076924</v>
      </c>
      <c r="H423" s="157"/>
      <c r="I423" s="157">
        <f t="shared" si="102"/>
        <v>300</v>
      </c>
      <c r="J423" s="157" t="str">
        <f>IF(D423="Electric","--",IF(D423="Diesel",VLOOKUP(C423,[2]ORDLF!A:B,2,FALSE),""))</f>
        <v/>
      </c>
      <c r="K423" s="157">
        <f>IF(D423="Electric","--",IF(D423="Gasoline",VLOOKUP(C423,LSILF!A:C,3,FALSE),""))</f>
        <v>0.54</v>
      </c>
      <c r="L423" s="158">
        <f t="shared" si="118"/>
        <v>0.54</v>
      </c>
      <c r="M423" s="157" t="str" cm="1">
        <f t="array" ref="M423">IF(D423="Electric","--",IF(D423="Diesel",_xlfn._xlws.FILTER(DIESCH[CH Cap],(DIESCH[HP Bin]=I423)),""))</f>
        <v/>
      </c>
      <c r="N423" s="157" cm="1">
        <f t="array" ref="N423">IF(D423="Electric","--",IF(D423="Gasoline",_xlfn._xlws.FILTER(LSICH[CH Cap],(LSICH[Fuel Type]=D423)*(LSICH[MY]=E423)),""))</f>
        <v>7000</v>
      </c>
      <c r="O423" s="157">
        <f t="shared" si="103"/>
        <v>7000</v>
      </c>
      <c r="P423" s="157">
        <f t="shared" si="104"/>
        <v>19345.91826923077</v>
      </c>
      <c r="Q423" s="157" t="str" cm="1">
        <f t="array" ref="Q423">IF(D423="Electric","--",IF(D423="Diesel",_xlfn._xlws.FILTER(ORDEF[HC-ZH (g/hp-hr)],(ORDEF[HP]=I423)*(ORDEF[Model_Year]=E423)),""))</f>
        <v/>
      </c>
      <c r="R423" s="157" cm="1">
        <f t="array" ref="R423">IF(D423="Electric","--",IF(D423="Gasoline",_xlfn._xlws.FILTER(LSIEF[HC-ZH (g/hp-hr)],(LSIEF[Fuel]=D423)*(LSIEF[HP Bin]=I423)*(LSIEF[Model Year]=E423)),""))</f>
        <v>1.61</v>
      </c>
      <c r="S423" s="158">
        <f t="shared" si="105"/>
        <v>1.61</v>
      </c>
      <c r="T423" s="159" t="str" cm="1">
        <f t="array" ref="T423">IF(D423="Electric","--",IF(D423="Diesel",_xlfn._xlws.FILTER(ORDEF[HCDR],(ORDEF[HP]=I423)*(ORDEF[Model_Year]=E423),),""))</f>
        <v/>
      </c>
      <c r="U423" s="159" cm="1">
        <f t="array" ref="U423">IF(D423="Electric","--",IF(D423="Gasoline",_xlfn._xlws.FILTER(LSIEF[HC DR],(LSIEF[Fuel]=D423)*(LSIEF[HP Bin]=I423)*(LSIEF[Model Year]=E423)),""))</f>
        <v>4.1499999999999999E-5</v>
      </c>
      <c r="V423" s="159">
        <f t="shared" si="106"/>
        <v>4.1499999999999999E-5</v>
      </c>
      <c r="W423" s="158" t="str" cm="1">
        <f t="array" ref="W423">IF(D423="Electric","--",IF(D423="Diesel",_xlfn._xlws.FILTER(ORDEF[NOXzh],(ORDEF[HP]=I423)*(ORDEF[Model_Year]=E423)),""))</f>
        <v/>
      </c>
      <c r="X423" s="158" cm="1">
        <f t="array" ref="X423">IF(D423="Electric","--",IF(D423="Gasoline",_xlfn._xlws.FILTER(LSIEF[NOX-ZH (g/hp-hr)],(LSIEF[Fuel]=D423)*(LSIEF[HP Bin]=I423)*(LSIEF[Model Year]=E423)),""))</f>
        <v>12.94</v>
      </c>
      <c r="Y423" s="158">
        <f t="shared" si="107"/>
        <v>12.94</v>
      </c>
      <c r="Z423" s="159" t="str" cm="1">
        <f t="array" ref="Z423">IF(D423="Electric","--",IF(D423="Diesel",_xlfn._xlws.FILTER(ORDEF[NOXdr],(ORDEF[HP]=I423)*(ORDEF[Model_Year]=E423)),""))</f>
        <v/>
      </c>
      <c r="AA423" s="159" cm="1">
        <f t="array" ref="AA423">IF(E423="Electric","--",IF(D423="Gasoline",_xlfn._xlws.FILTER(LSIEF[NOX DR],(LSIEF[Fuel]=D423)*(LSIEF[HP Bin]=I423)*(LSIEF[Model Year]=E423)),""))</f>
        <v>1.27E-4</v>
      </c>
      <c r="AB423" s="159">
        <f t="shared" si="108"/>
        <v>1.27E-4</v>
      </c>
      <c r="AC423" s="158" t="str" cm="1">
        <f t="array" ref="AC423">IF(D423="Electric","--",IF(D423="Diesel",_xlfn._xlws.FILTER(DFCF[Fuel_HC],(DFCF[MY]=E423)),""))</f>
        <v/>
      </c>
      <c r="AD423" s="158" cm="1">
        <f t="array" ref="AD423">IF(D423="Electric","--",IF(D423="Gasoline",_xlfn._xlws.FILTER(GFCF[Fuel_HC],(GFCF[MY]=E423)),""))</f>
        <v>1</v>
      </c>
      <c r="AE423" s="158">
        <f t="shared" si="109"/>
        <v>1</v>
      </c>
      <c r="AF423" s="157" t="str" cm="1">
        <f t="array" ref="AF423">IF(D423="Electric","--",IF(D423="Diesel",_xlfn._xlws.FILTER(DFCF[Fuel_NOX],(DFCF[MY]=E423)),""))</f>
        <v/>
      </c>
      <c r="AG423" s="157" cm="1">
        <f t="array" ref="AG423">IF(D423="Electric","--",IF(D423="Gasoline",_xlfn._xlws.FILTER(GFCF[Fuel_NOX],(GFCF[MY]=E423)),""))</f>
        <v>0.97699999999999998</v>
      </c>
      <c r="AH423" s="157">
        <f t="shared" si="110"/>
        <v>0.97699999999999998</v>
      </c>
      <c r="AI423" s="158">
        <f t="shared" si="111"/>
        <v>1.9005000000000001</v>
      </c>
      <c r="AJ423" s="158">
        <f t="shared" si="112"/>
        <v>13.510932999999998</v>
      </c>
      <c r="AK423" s="158">
        <f t="shared" si="113"/>
        <v>558.72236286533337</v>
      </c>
      <c r="AL423" s="158">
        <f t="shared" si="114"/>
        <v>3972.039152999319</v>
      </c>
      <c r="AM423" s="158">
        <f t="shared" si="115"/>
        <v>0.27936118143266669</v>
      </c>
      <c r="AN423" s="158">
        <f t="shared" si="116"/>
        <v>1.9860195764996595</v>
      </c>
      <c r="AO423" s="158">
        <f t="shared" si="117"/>
        <v>0.25695641468176683</v>
      </c>
      <c r="AP423" s="157"/>
      <c r="AS423" s="44"/>
    </row>
    <row r="424" spans="1:45" s="47" customFormat="1" x14ac:dyDescent="0.35">
      <c r="A424" s="157">
        <v>423</v>
      </c>
      <c r="B424" s="157">
        <v>48543</v>
      </c>
      <c r="C424" s="157" t="s">
        <v>205</v>
      </c>
      <c r="D424" s="157" t="s">
        <v>16</v>
      </c>
      <c r="E424" s="157">
        <v>2000</v>
      </c>
      <c r="F424" s="157">
        <v>217</v>
      </c>
      <c r="G424" s="157">
        <v>1137.9951923076924</v>
      </c>
      <c r="H424" s="157"/>
      <c r="I424" s="157">
        <f t="shared" si="102"/>
        <v>300</v>
      </c>
      <c r="J424" s="157" t="str">
        <f>IF(D424="Electric","--",IF(D424="Diesel",VLOOKUP(C424,[2]ORDLF!A:B,2,FALSE),""))</f>
        <v/>
      </c>
      <c r="K424" s="157">
        <f>IF(D424="Electric","--",IF(D424="Gasoline",VLOOKUP(C424,LSILF!A:C,3,FALSE),""))</f>
        <v>0.54</v>
      </c>
      <c r="L424" s="158">
        <f t="shared" si="118"/>
        <v>0.54</v>
      </c>
      <c r="M424" s="157" t="str" cm="1">
        <f t="array" ref="M424">IF(D424="Electric","--",IF(D424="Diesel",_xlfn._xlws.FILTER(DIESCH[CH Cap],(DIESCH[HP Bin]=I424)),""))</f>
        <v/>
      </c>
      <c r="N424" s="157" cm="1">
        <f t="array" ref="N424">IF(D424="Electric","--",IF(D424="Gasoline",_xlfn._xlws.FILTER(LSICH[CH Cap],(LSICH[Fuel Type]=D424)*(LSICH[MY]=E424)),""))</f>
        <v>7000</v>
      </c>
      <c r="O424" s="157">
        <f t="shared" si="103"/>
        <v>7000</v>
      </c>
      <c r="P424" s="157">
        <f t="shared" si="104"/>
        <v>19345.91826923077</v>
      </c>
      <c r="Q424" s="157" t="str" cm="1">
        <f t="array" ref="Q424">IF(D424="Electric","--",IF(D424="Diesel",_xlfn._xlws.FILTER(ORDEF[HC-ZH (g/hp-hr)],(ORDEF[HP]=I424)*(ORDEF[Model_Year]=E424)),""))</f>
        <v/>
      </c>
      <c r="R424" s="157" cm="1">
        <f t="array" ref="R424">IF(D424="Electric","--",IF(D424="Gasoline",_xlfn._xlws.FILTER(LSIEF[HC-ZH (g/hp-hr)],(LSIEF[Fuel]=D424)*(LSIEF[HP Bin]=I424)*(LSIEF[Model Year]=E424)),""))</f>
        <v>1.61</v>
      </c>
      <c r="S424" s="158">
        <f t="shared" si="105"/>
        <v>1.61</v>
      </c>
      <c r="T424" s="159" t="str" cm="1">
        <f t="array" ref="T424">IF(D424="Electric","--",IF(D424="Diesel",_xlfn._xlws.FILTER(ORDEF[HCDR],(ORDEF[HP]=I424)*(ORDEF[Model_Year]=E424),),""))</f>
        <v/>
      </c>
      <c r="U424" s="159" cm="1">
        <f t="array" ref="U424">IF(D424="Electric","--",IF(D424="Gasoline",_xlfn._xlws.FILTER(LSIEF[HC DR],(LSIEF[Fuel]=D424)*(LSIEF[HP Bin]=I424)*(LSIEF[Model Year]=E424)),""))</f>
        <v>4.1499999999999999E-5</v>
      </c>
      <c r="V424" s="159">
        <f t="shared" si="106"/>
        <v>4.1499999999999999E-5</v>
      </c>
      <c r="W424" s="158" t="str" cm="1">
        <f t="array" ref="W424">IF(D424="Electric","--",IF(D424="Diesel",_xlfn._xlws.FILTER(ORDEF[NOXzh],(ORDEF[HP]=I424)*(ORDEF[Model_Year]=E424)),""))</f>
        <v/>
      </c>
      <c r="X424" s="158" cm="1">
        <f t="array" ref="X424">IF(D424="Electric","--",IF(D424="Gasoline",_xlfn._xlws.FILTER(LSIEF[NOX-ZH (g/hp-hr)],(LSIEF[Fuel]=D424)*(LSIEF[HP Bin]=I424)*(LSIEF[Model Year]=E424)),""))</f>
        <v>12.94</v>
      </c>
      <c r="Y424" s="158">
        <f t="shared" si="107"/>
        <v>12.94</v>
      </c>
      <c r="Z424" s="159" t="str" cm="1">
        <f t="array" ref="Z424">IF(D424="Electric","--",IF(D424="Diesel",_xlfn._xlws.FILTER(ORDEF[NOXdr],(ORDEF[HP]=I424)*(ORDEF[Model_Year]=E424)),""))</f>
        <v/>
      </c>
      <c r="AA424" s="159" cm="1">
        <f t="array" ref="AA424">IF(E424="Electric","--",IF(D424="Gasoline",_xlfn._xlws.FILTER(LSIEF[NOX DR],(LSIEF[Fuel]=D424)*(LSIEF[HP Bin]=I424)*(LSIEF[Model Year]=E424)),""))</f>
        <v>1.27E-4</v>
      </c>
      <c r="AB424" s="159">
        <f t="shared" si="108"/>
        <v>1.27E-4</v>
      </c>
      <c r="AC424" s="158" t="str" cm="1">
        <f t="array" ref="AC424">IF(D424="Electric","--",IF(D424="Diesel",_xlfn._xlws.FILTER(DFCF[Fuel_HC],(DFCF[MY]=E424)),""))</f>
        <v/>
      </c>
      <c r="AD424" s="158" cm="1">
        <f t="array" ref="AD424">IF(D424="Electric","--",IF(D424="Gasoline",_xlfn._xlws.FILTER(GFCF[Fuel_HC],(GFCF[MY]=E424)),""))</f>
        <v>1</v>
      </c>
      <c r="AE424" s="158">
        <f t="shared" si="109"/>
        <v>1</v>
      </c>
      <c r="AF424" s="157" t="str" cm="1">
        <f t="array" ref="AF424">IF(D424="Electric","--",IF(D424="Diesel",_xlfn._xlws.FILTER(DFCF[Fuel_NOX],(DFCF[MY]=E424)),""))</f>
        <v/>
      </c>
      <c r="AG424" s="157" cm="1">
        <f t="array" ref="AG424">IF(D424="Electric","--",IF(D424="Gasoline",_xlfn._xlws.FILTER(GFCF[Fuel_NOX],(GFCF[MY]=E424)),""))</f>
        <v>0.97699999999999998</v>
      </c>
      <c r="AH424" s="157">
        <f t="shared" si="110"/>
        <v>0.97699999999999998</v>
      </c>
      <c r="AI424" s="158">
        <f t="shared" si="111"/>
        <v>1.9005000000000001</v>
      </c>
      <c r="AJ424" s="158">
        <f t="shared" si="112"/>
        <v>13.510932999999998</v>
      </c>
      <c r="AK424" s="158">
        <f t="shared" si="113"/>
        <v>558.72236286533337</v>
      </c>
      <c r="AL424" s="158">
        <f t="shared" si="114"/>
        <v>3972.039152999319</v>
      </c>
      <c r="AM424" s="158">
        <f t="shared" si="115"/>
        <v>0.27936118143266669</v>
      </c>
      <c r="AN424" s="158">
        <f t="shared" si="116"/>
        <v>1.9860195764996595</v>
      </c>
      <c r="AO424" s="158">
        <f t="shared" si="117"/>
        <v>0.25695641468176683</v>
      </c>
      <c r="AP424" s="157"/>
      <c r="AS424" s="44"/>
    </row>
    <row r="425" spans="1:45" s="47" customFormat="1" x14ac:dyDescent="0.35">
      <c r="A425" s="157">
        <v>424</v>
      </c>
      <c r="B425" s="157">
        <v>48544</v>
      </c>
      <c r="C425" s="157" t="s">
        <v>205</v>
      </c>
      <c r="D425" s="157" t="s">
        <v>16</v>
      </c>
      <c r="E425" s="157">
        <v>2000</v>
      </c>
      <c r="F425" s="157">
        <v>217</v>
      </c>
      <c r="G425" s="157">
        <v>1137.9951923076924</v>
      </c>
      <c r="H425" s="157"/>
      <c r="I425" s="157">
        <f t="shared" si="102"/>
        <v>300</v>
      </c>
      <c r="J425" s="157" t="str">
        <f>IF(D425="Electric","--",IF(D425="Diesel",VLOOKUP(C425,[2]ORDLF!A:B,2,FALSE),""))</f>
        <v/>
      </c>
      <c r="K425" s="157">
        <f>IF(D425="Electric","--",IF(D425="Gasoline",VLOOKUP(C425,LSILF!A:C,3,FALSE),""))</f>
        <v>0.54</v>
      </c>
      <c r="L425" s="158">
        <f t="shared" si="118"/>
        <v>0.54</v>
      </c>
      <c r="M425" s="157" t="str" cm="1">
        <f t="array" ref="M425">IF(D425="Electric","--",IF(D425="Diesel",_xlfn._xlws.FILTER(DIESCH[CH Cap],(DIESCH[HP Bin]=I425)),""))</f>
        <v/>
      </c>
      <c r="N425" s="157" cm="1">
        <f t="array" ref="N425">IF(D425="Electric","--",IF(D425="Gasoline",_xlfn._xlws.FILTER(LSICH[CH Cap],(LSICH[Fuel Type]=D425)*(LSICH[MY]=E425)),""))</f>
        <v>7000</v>
      </c>
      <c r="O425" s="157">
        <f t="shared" si="103"/>
        <v>7000</v>
      </c>
      <c r="P425" s="157">
        <f t="shared" si="104"/>
        <v>19345.91826923077</v>
      </c>
      <c r="Q425" s="157" t="str" cm="1">
        <f t="array" ref="Q425">IF(D425="Electric","--",IF(D425="Diesel",_xlfn._xlws.FILTER(ORDEF[HC-ZH (g/hp-hr)],(ORDEF[HP]=I425)*(ORDEF[Model_Year]=E425)),""))</f>
        <v/>
      </c>
      <c r="R425" s="157" cm="1">
        <f t="array" ref="R425">IF(D425="Electric","--",IF(D425="Gasoline",_xlfn._xlws.FILTER(LSIEF[HC-ZH (g/hp-hr)],(LSIEF[Fuel]=D425)*(LSIEF[HP Bin]=I425)*(LSIEF[Model Year]=E425)),""))</f>
        <v>1.61</v>
      </c>
      <c r="S425" s="158">
        <f t="shared" si="105"/>
        <v>1.61</v>
      </c>
      <c r="T425" s="159" t="str" cm="1">
        <f t="array" ref="T425">IF(D425="Electric","--",IF(D425="Diesel",_xlfn._xlws.FILTER(ORDEF[HCDR],(ORDEF[HP]=I425)*(ORDEF[Model_Year]=E425),),""))</f>
        <v/>
      </c>
      <c r="U425" s="159" cm="1">
        <f t="array" ref="U425">IF(D425="Electric","--",IF(D425="Gasoline",_xlfn._xlws.FILTER(LSIEF[HC DR],(LSIEF[Fuel]=D425)*(LSIEF[HP Bin]=I425)*(LSIEF[Model Year]=E425)),""))</f>
        <v>4.1499999999999999E-5</v>
      </c>
      <c r="V425" s="159">
        <f t="shared" si="106"/>
        <v>4.1499999999999999E-5</v>
      </c>
      <c r="W425" s="158" t="str" cm="1">
        <f t="array" ref="W425">IF(D425="Electric","--",IF(D425="Diesel",_xlfn._xlws.FILTER(ORDEF[NOXzh],(ORDEF[HP]=I425)*(ORDEF[Model_Year]=E425)),""))</f>
        <v/>
      </c>
      <c r="X425" s="158" cm="1">
        <f t="array" ref="X425">IF(D425="Electric","--",IF(D425="Gasoline",_xlfn._xlws.FILTER(LSIEF[NOX-ZH (g/hp-hr)],(LSIEF[Fuel]=D425)*(LSIEF[HP Bin]=I425)*(LSIEF[Model Year]=E425)),""))</f>
        <v>12.94</v>
      </c>
      <c r="Y425" s="158">
        <f t="shared" si="107"/>
        <v>12.94</v>
      </c>
      <c r="Z425" s="159" t="str" cm="1">
        <f t="array" ref="Z425">IF(D425="Electric","--",IF(D425="Diesel",_xlfn._xlws.FILTER(ORDEF[NOXdr],(ORDEF[HP]=I425)*(ORDEF[Model_Year]=E425)),""))</f>
        <v/>
      </c>
      <c r="AA425" s="159" cm="1">
        <f t="array" ref="AA425">IF(E425="Electric","--",IF(D425="Gasoline",_xlfn._xlws.FILTER(LSIEF[NOX DR],(LSIEF[Fuel]=D425)*(LSIEF[HP Bin]=I425)*(LSIEF[Model Year]=E425)),""))</f>
        <v>1.27E-4</v>
      </c>
      <c r="AB425" s="159">
        <f t="shared" si="108"/>
        <v>1.27E-4</v>
      </c>
      <c r="AC425" s="158" t="str" cm="1">
        <f t="array" ref="AC425">IF(D425="Electric","--",IF(D425="Diesel",_xlfn._xlws.FILTER(DFCF[Fuel_HC],(DFCF[MY]=E425)),""))</f>
        <v/>
      </c>
      <c r="AD425" s="158" cm="1">
        <f t="array" ref="AD425">IF(D425="Electric","--",IF(D425="Gasoline",_xlfn._xlws.FILTER(GFCF[Fuel_HC],(GFCF[MY]=E425)),""))</f>
        <v>1</v>
      </c>
      <c r="AE425" s="158">
        <f t="shared" si="109"/>
        <v>1</v>
      </c>
      <c r="AF425" s="157" t="str" cm="1">
        <f t="array" ref="AF425">IF(D425="Electric","--",IF(D425="Diesel",_xlfn._xlws.FILTER(DFCF[Fuel_NOX],(DFCF[MY]=E425)),""))</f>
        <v/>
      </c>
      <c r="AG425" s="157" cm="1">
        <f t="array" ref="AG425">IF(D425="Electric","--",IF(D425="Gasoline",_xlfn._xlws.FILTER(GFCF[Fuel_NOX],(GFCF[MY]=E425)),""))</f>
        <v>0.97699999999999998</v>
      </c>
      <c r="AH425" s="157">
        <f t="shared" si="110"/>
        <v>0.97699999999999998</v>
      </c>
      <c r="AI425" s="158">
        <f t="shared" si="111"/>
        <v>1.9005000000000001</v>
      </c>
      <c r="AJ425" s="158">
        <f t="shared" si="112"/>
        <v>13.510932999999998</v>
      </c>
      <c r="AK425" s="158">
        <f t="shared" si="113"/>
        <v>558.72236286533337</v>
      </c>
      <c r="AL425" s="158">
        <f t="shared" si="114"/>
        <v>3972.039152999319</v>
      </c>
      <c r="AM425" s="158">
        <f t="shared" si="115"/>
        <v>0.27936118143266669</v>
      </c>
      <c r="AN425" s="158">
        <f t="shared" si="116"/>
        <v>1.9860195764996595</v>
      </c>
      <c r="AO425" s="158">
        <f t="shared" si="117"/>
        <v>0.25695641468176683</v>
      </c>
      <c r="AP425" s="157"/>
      <c r="AS425" s="44"/>
    </row>
    <row r="426" spans="1:45" s="47" customFormat="1" x14ac:dyDescent="0.35">
      <c r="A426" s="157">
        <v>425</v>
      </c>
      <c r="B426" s="157">
        <v>48545</v>
      </c>
      <c r="C426" s="157" t="s">
        <v>205</v>
      </c>
      <c r="D426" s="157" t="s">
        <v>16</v>
      </c>
      <c r="E426" s="157">
        <v>2000</v>
      </c>
      <c r="F426" s="157">
        <v>217</v>
      </c>
      <c r="G426" s="157">
        <v>1137.9951923076924</v>
      </c>
      <c r="H426" s="157"/>
      <c r="I426" s="157">
        <f t="shared" si="102"/>
        <v>300</v>
      </c>
      <c r="J426" s="157" t="str">
        <f>IF(D426="Electric","--",IF(D426="Diesel",VLOOKUP(C426,[2]ORDLF!A:B,2,FALSE),""))</f>
        <v/>
      </c>
      <c r="K426" s="157">
        <f>IF(D426="Electric","--",IF(D426="Gasoline",VLOOKUP(C426,LSILF!A:C,3,FALSE),""))</f>
        <v>0.54</v>
      </c>
      <c r="L426" s="158">
        <f t="shared" si="118"/>
        <v>0.54</v>
      </c>
      <c r="M426" s="157" t="str" cm="1">
        <f t="array" ref="M426">IF(D426="Electric","--",IF(D426="Diesel",_xlfn._xlws.FILTER(DIESCH[CH Cap],(DIESCH[HP Bin]=I426)),""))</f>
        <v/>
      </c>
      <c r="N426" s="157" cm="1">
        <f t="array" ref="N426">IF(D426="Electric","--",IF(D426="Gasoline",_xlfn._xlws.FILTER(LSICH[CH Cap],(LSICH[Fuel Type]=D426)*(LSICH[MY]=E426)),""))</f>
        <v>7000</v>
      </c>
      <c r="O426" s="157">
        <f t="shared" si="103"/>
        <v>7000</v>
      </c>
      <c r="P426" s="157">
        <f t="shared" si="104"/>
        <v>19345.91826923077</v>
      </c>
      <c r="Q426" s="157" t="str" cm="1">
        <f t="array" ref="Q426">IF(D426="Electric","--",IF(D426="Diesel",_xlfn._xlws.FILTER(ORDEF[HC-ZH (g/hp-hr)],(ORDEF[HP]=I426)*(ORDEF[Model_Year]=E426)),""))</f>
        <v/>
      </c>
      <c r="R426" s="157" cm="1">
        <f t="array" ref="R426">IF(D426="Electric","--",IF(D426="Gasoline",_xlfn._xlws.FILTER(LSIEF[HC-ZH (g/hp-hr)],(LSIEF[Fuel]=D426)*(LSIEF[HP Bin]=I426)*(LSIEF[Model Year]=E426)),""))</f>
        <v>1.61</v>
      </c>
      <c r="S426" s="158">
        <f t="shared" si="105"/>
        <v>1.61</v>
      </c>
      <c r="T426" s="159" t="str" cm="1">
        <f t="array" ref="T426">IF(D426="Electric","--",IF(D426="Diesel",_xlfn._xlws.FILTER(ORDEF[HCDR],(ORDEF[HP]=I426)*(ORDEF[Model_Year]=E426),),""))</f>
        <v/>
      </c>
      <c r="U426" s="159" cm="1">
        <f t="array" ref="U426">IF(D426="Electric","--",IF(D426="Gasoline",_xlfn._xlws.FILTER(LSIEF[HC DR],(LSIEF[Fuel]=D426)*(LSIEF[HP Bin]=I426)*(LSIEF[Model Year]=E426)),""))</f>
        <v>4.1499999999999999E-5</v>
      </c>
      <c r="V426" s="159">
        <f t="shared" si="106"/>
        <v>4.1499999999999999E-5</v>
      </c>
      <c r="W426" s="158" t="str" cm="1">
        <f t="array" ref="W426">IF(D426="Electric","--",IF(D426="Diesel",_xlfn._xlws.FILTER(ORDEF[NOXzh],(ORDEF[HP]=I426)*(ORDEF[Model_Year]=E426)),""))</f>
        <v/>
      </c>
      <c r="X426" s="158" cm="1">
        <f t="array" ref="X426">IF(D426="Electric","--",IF(D426="Gasoline",_xlfn._xlws.FILTER(LSIEF[NOX-ZH (g/hp-hr)],(LSIEF[Fuel]=D426)*(LSIEF[HP Bin]=I426)*(LSIEF[Model Year]=E426)),""))</f>
        <v>12.94</v>
      </c>
      <c r="Y426" s="158">
        <f t="shared" si="107"/>
        <v>12.94</v>
      </c>
      <c r="Z426" s="159" t="str" cm="1">
        <f t="array" ref="Z426">IF(D426="Electric","--",IF(D426="Diesel",_xlfn._xlws.FILTER(ORDEF[NOXdr],(ORDEF[HP]=I426)*(ORDEF[Model_Year]=E426)),""))</f>
        <v/>
      </c>
      <c r="AA426" s="159" cm="1">
        <f t="array" ref="AA426">IF(E426="Electric","--",IF(D426="Gasoline",_xlfn._xlws.FILTER(LSIEF[NOX DR],(LSIEF[Fuel]=D426)*(LSIEF[HP Bin]=I426)*(LSIEF[Model Year]=E426)),""))</f>
        <v>1.27E-4</v>
      </c>
      <c r="AB426" s="159">
        <f t="shared" si="108"/>
        <v>1.27E-4</v>
      </c>
      <c r="AC426" s="158" t="str" cm="1">
        <f t="array" ref="AC426">IF(D426="Electric","--",IF(D426="Diesel",_xlfn._xlws.FILTER(DFCF[Fuel_HC],(DFCF[MY]=E426)),""))</f>
        <v/>
      </c>
      <c r="AD426" s="158" cm="1">
        <f t="array" ref="AD426">IF(D426="Electric","--",IF(D426="Gasoline",_xlfn._xlws.FILTER(GFCF[Fuel_HC],(GFCF[MY]=E426)),""))</f>
        <v>1</v>
      </c>
      <c r="AE426" s="158">
        <f t="shared" si="109"/>
        <v>1</v>
      </c>
      <c r="AF426" s="157" t="str" cm="1">
        <f t="array" ref="AF426">IF(D426="Electric","--",IF(D426="Diesel",_xlfn._xlws.FILTER(DFCF[Fuel_NOX],(DFCF[MY]=E426)),""))</f>
        <v/>
      </c>
      <c r="AG426" s="157" cm="1">
        <f t="array" ref="AG426">IF(D426="Electric","--",IF(D426="Gasoline",_xlfn._xlws.FILTER(GFCF[Fuel_NOX],(GFCF[MY]=E426)),""))</f>
        <v>0.97699999999999998</v>
      </c>
      <c r="AH426" s="157">
        <f t="shared" si="110"/>
        <v>0.97699999999999998</v>
      </c>
      <c r="AI426" s="158">
        <f t="shared" si="111"/>
        <v>1.9005000000000001</v>
      </c>
      <c r="AJ426" s="158">
        <f t="shared" si="112"/>
        <v>13.510932999999998</v>
      </c>
      <c r="AK426" s="158">
        <f t="shared" si="113"/>
        <v>558.72236286533337</v>
      </c>
      <c r="AL426" s="158">
        <f t="shared" si="114"/>
        <v>3972.039152999319</v>
      </c>
      <c r="AM426" s="158">
        <f t="shared" si="115"/>
        <v>0.27936118143266669</v>
      </c>
      <c r="AN426" s="158">
        <f t="shared" si="116"/>
        <v>1.9860195764996595</v>
      </c>
      <c r="AO426" s="158">
        <f t="shared" si="117"/>
        <v>0.25695641468176683</v>
      </c>
      <c r="AP426" s="157"/>
      <c r="AS426" s="44"/>
    </row>
    <row r="427" spans="1:45" s="47" customFormat="1" x14ac:dyDescent="0.35">
      <c r="A427" s="157">
        <v>426</v>
      </c>
      <c r="B427" s="157">
        <v>48546</v>
      </c>
      <c r="C427" s="157" t="s">
        <v>205</v>
      </c>
      <c r="D427" s="157" t="s">
        <v>16</v>
      </c>
      <c r="E427" s="157">
        <v>2000</v>
      </c>
      <c r="F427" s="157">
        <v>217</v>
      </c>
      <c r="G427" s="157">
        <v>1137.9951923076924</v>
      </c>
      <c r="H427" s="157"/>
      <c r="I427" s="157">
        <f t="shared" si="102"/>
        <v>300</v>
      </c>
      <c r="J427" s="157" t="str">
        <f>IF(D427="Electric","--",IF(D427="Diesel",VLOOKUP(C427,[2]ORDLF!A:B,2,FALSE),""))</f>
        <v/>
      </c>
      <c r="K427" s="157">
        <f>IF(D427="Electric","--",IF(D427="Gasoline",VLOOKUP(C427,LSILF!A:C,3,FALSE),""))</f>
        <v>0.54</v>
      </c>
      <c r="L427" s="158">
        <f t="shared" si="118"/>
        <v>0.54</v>
      </c>
      <c r="M427" s="157" t="str" cm="1">
        <f t="array" ref="M427">IF(D427="Electric","--",IF(D427="Diesel",_xlfn._xlws.FILTER(DIESCH[CH Cap],(DIESCH[HP Bin]=I427)),""))</f>
        <v/>
      </c>
      <c r="N427" s="157" cm="1">
        <f t="array" ref="N427">IF(D427="Electric","--",IF(D427="Gasoline",_xlfn._xlws.FILTER(LSICH[CH Cap],(LSICH[Fuel Type]=D427)*(LSICH[MY]=E427)),""))</f>
        <v>7000</v>
      </c>
      <c r="O427" s="157">
        <f t="shared" si="103"/>
        <v>7000</v>
      </c>
      <c r="P427" s="157">
        <f t="shared" si="104"/>
        <v>19345.91826923077</v>
      </c>
      <c r="Q427" s="157" t="str" cm="1">
        <f t="array" ref="Q427">IF(D427="Electric","--",IF(D427="Diesel",_xlfn._xlws.FILTER(ORDEF[HC-ZH (g/hp-hr)],(ORDEF[HP]=I427)*(ORDEF[Model_Year]=E427)),""))</f>
        <v/>
      </c>
      <c r="R427" s="157" cm="1">
        <f t="array" ref="R427">IF(D427="Electric","--",IF(D427="Gasoline",_xlfn._xlws.FILTER(LSIEF[HC-ZH (g/hp-hr)],(LSIEF[Fuel]=D427)*(LSIEF[HP Bin]=I427)*(LSIEF[Model Year]=E427)),""))</f>
        <v>1.61</v>
      </c>
      <c r="S427" s="158">
        <f t="shared" si="105"/>
        <v>1.61</v>
      </c>
      <c r="T427" s="159" t="str" cm="1">
        <f t="array" ref="T427">IF(D427="Electric","--",IF(D427="Diesel",_xlfn._xlws.FILTER(ORDEF[HCDR],(ORDEF[HP]=I427)*(ORDEF[Model_Year]=E427),),""))</f>
        <v/>
      </c>
      <c r="U427" s="159" cm="1">
        <f t="array" ref="U427">IF(D427="Electric","--",IF(D427="Gasoline",_xlfn._xlws.FILTER(LSIEF[HC DR],(LSIEF[Fuel]=D427)*(LSIEF[HP Bin]=I427)*(LSIEF[Model Year]=E427)),""))</f>
        <v>4.1499999999999999E-5</v>
      </c>
      <c r="V427" s="159">
        <f t="shared" si="106"/>
        <v>4.1499999999999999E-5</v>
      </c>
      <c r="W427" s="158" t="str" cm="1">
        <f t="array" ref="W427">IF(D427="Electric","--",IF(D427="Diesel",_xlfn._xlws.FILTER(ORDEF[NOXzh],(ORDEF[HP]=I427)*(ORDEF[Model_Year]=E427)),""))</f>
        <v/>
      </c>
      <c r="X427" s="158" cm="1">
        <f t="array" ref="X427">IF(D427="Electric","--",IF(D427="Gasoline",_xlfn._xlws.FILTER(LSIEF[NOX-ZH (g/hp-hr)],(LSIEF[Fuel]=D427)*(LSIEF[HP Bin]=I427)*(LSIEF[Model Year]=E427)),""))</f>
        <v>12.94</v>
      </c>
      <c r="Y427" s="158">
        <f t="shared" si="107"/>
        <v>12.94</v>
      </c>
      <c r="Z427" s="159" t="str" cm="1">
        <f t="array" ref="Z427">IF(D427="Electric","--",IF(D427="Diesel",_xlfn._xlws.FILTER(ORDEF[NOXdr],(ORDEF[HP]=I427)*(ORDEF[Model_Year]=E427)),""))</f>
        <v/>
      </c>
      <c r="AA427" s="159" cm="1">
        <f t="array" ref="AA427">IF(E427="Electric","--",IF(D427="Gasoline",_xlfn._xlws.FILTER(LSIEF[NOX DR],(LSIEF[Fuel]=D427)*(LSIEF[HP Bin]=I427)*(LSIEF[Model Year]=E427)),""))</f>
        <v>1.27E-4</v>
      </c>
      <c r="AB427" s="159">
        <f t="shared" si="108"/>
        <v>1.27E-4</v>
      </c>
      <c r="AC427" s="158" t="str" cm="1">
        <f t="array" ref="AC427">IF(D427="Electric","--",IF(D427="Diesel",_xlfn._xlws.FILTER(DFCF[Fuel_HC],(DFCF[MY]=E427)),""))</f>
        <v/>
      </c>
      <c r="AD427" s="158" cm="1">
        <f t="array" ref="AD427">IF(D427="Electric","--",IF(D427="Gasoline",_xlfn._xlws.FILTER(GFCF[Fuel_HC],(GFCF[MY]=E427)),""))</f>
        <v>1</v>
      </c>
      <c r="AE427" s="158">
        <f t="shared" si="109"/>
        <v>1</v>
      </c>
      <c r="AF427" s="157" t="str" cm="1">
        <f t="array" ref="AF427">IF(D427="Electric","--",IF(D427="Diesel",_xlfn._xlws.FILTER(DFCF[Fuel_NOX],(DFCF[MY]=E427)),""))</f>
        <v/>
      </c>
      <c r="AG427" s="157" cm="1">
        <f t="array" ref="AG427">IF(D427="Electric","--",IF(D427="Gasoline",_xlfn._xlws.FILTER(GFCF[Fuel_NOX],(GFCF[MY]=E427)),""))</f>
        <v>0.97699999999999998</v>
      </c>
      <c r="AH427" s="157">
        <f t="shared" si="110"/>
        <v>0.97699999999999998</v>
      </c>
      <c r="AI427" s="158">
        <f t="shared" si="111"/>
        <v>1.9005000000000001</v>
      </c>
      <c r="AJ427" s="158">
        <f t="shared" si="112"/>
        <v>13.510932999999998</v>
      </c>
      <c r="AK427" s="158">
        <f t="shared" si="113"/>
        <v>558.72236286533337</v>
      </c>
      <c r="AL427" s="158">
        <f t="shared" si="114"/>
        <v>3972.039152999319</v>
      </c>
      <c r="AM427" s="158">
        <f t="shared" si="115"/>
        <v>0.27936118143266669</v>
      </c>
      <c r="AN427" s="158">
        <f t="shared" si="116"/>
        <v>1.9860195764996595</v>
      </c>
      <c r="AO427" s="158">
        <f t="shared" si="117"/>
        <v>0.25695641468176683</v>
      </c>
      <c r="AP427" s="157"/>
      <c r="AS427" s="44"/>
    </row>
    <row r="428" spans="1:45" s="47" customFormat="1" x14ac:dyDescent="0.35">
      <c r="A428" s="157">
        <v>427</v>
      </c>
      <c r="B428" s="157">
        <v>48548</v>
      </c>
      <c r="C428" s="157" t="s">
        <v>205</v>
      </c>
      <c r="D428" s="157" t="s">
        <v>16</v>
      </c>
      <c r="E428" s="157">
        <v>2000</v>
      </c>
      <c r="F428" s="157">
        <v>217</v>
      </c>
      <c r="G428" s="157">
        <v>1137.9951923076924</v>
      </c>
      <c r="H428" s="157"/>
      <c r="I428" s="157">
        <f t="shared" si="102"/>
        <v>300</v>
      </c>
      <c r="J428" s="157" t="str">
        <f>IF(D428="Electric","--",IF(D428="Diesel",VLOOKUP(C428,[2]ORDLF!A:B,2,FALSE),""))</f>
        <v/>
      </c>
      <c r="K428" s="157">
        <f>IF(D428="Electric","--",IF(D428="Gasoline",VLOOKUP(C428,LSILF!A:C,3,FALSE),""))</f>
        <v>0.54</v>
      </c>
      <c r="L428" s="158">
        <f t="shared" si="118"/>
        <v>0.54</v>
      </c>
      <c r="M428" s="157" t="str" cm="1">
        <f t="array" ref="M428">IF(D428="Electric","--",IF(D428="Diesel",_xlfn._xlws.FILTER(DIESCH[CH Cap],(DIESCH[HP Bin]=I428)),""))</f>
        <v/>
      </c>
      <c r="N428" s="157" cm="1">
        <f t="array" ref="N428">IF(D428="Electric","--",IF(D428="Gasoline",_xlfn._xlws.FILTER(LSICH[CH Cap],(LSICH[Fuel Type]=D428)*(LSICH[MY]=E428)),""))</f>
        <v>7000</v>
      </c>
      <c r="O428" s="157">
        <f t="shared" si="103"/>
        <v>7000</v>
      </c>
      <c r="P428" s="157">
        <f t="shared" si="104"/>
        <v>19345.91826923077</v>
      </c>
      <c r="Q428" s="157" t="str" cm="1">
        <f t="array" ref="Q428">IF(D428="Electric","--",IF(D428="Diesel",_xlfn._xlws.FILTER(ORDEF[HC-ZH (g/hp-hr)],(ORDEF[HP]=I428)*(ORDEF[Model_Year]=E428)),""))</f>
        <v/>
      </c>
      <c r="R428" s="157" cm="1">
        <f t="array" ref="R428">IF(D428="Electric","--",IF(D428="Gasoline",_xlfn._xlws.FILTER(LSIEF[HC-ZH (g/hp-hr)],(LSIEF[Fuel]=D428)*(LSIEF[HP Bin]=I428)*(LSIEF[Model Year]=E428)),""))</f>
        <v>1.61</v>
      </c>
      <c r="S428" s="158">
        <f t="shared" si="105"/>
        <v>1.61</v>
      </c>
      <c r="T428" s="159" t="str" cm="1">
        <f t="array" ref="T428">IF(D428="Electric","--",IF(D428="Diesel",_xlfn._xlws.FILTER(ORDEF[HCDR],(ORDEF[HP]=I428)*(ORDEF[Model_Year]=E428),),""))</f>
        <v/>
      </c>
      <c r="U428" s="159" cm="1">
        <f t="array" ref="U428">IF(D428="Electric","--",IF(D428="Gasoline",_xlfn._xlws.FILTER(LSIEF[HC DR],(LSIEF[Fuel]=D428)*(LSIEF[HP Bin]=I428)*(LSIEF[Model Year]=E428)),""))</f>
        <v>4.1499999999999999E-5</v>
      </c>
      <c r="V428" s="159">
        <f t="shared" si="106"/>
        <v>4.1499999999999999E-5</v>
      </c>
      <c r="W428" s="158" t="str" cm="1">
        <f t="array" ref="W428">IF(D428="Electric","--",IF(D428="Diesel",_xlfn._xlws.FILTER(ORDEF[NOXzh],(ORDEF[HP]=I428)*(ORDEF[Model_Year]=E428)),""))</f>
        <v/>
      </c>
      <c r="X428" s="158" cm="1">
        <f t="array" ref="X428">IF(D428="Electric","--",IF(D428="Gasoline",_xlfn._xlws.FILTER(LSIEF[NOX-ZH (g/hp-hr)],(LSIEF[Fuel]=D428)*(LSIEF[HP Bin]=I428)*(LSIEF[Model Year]=E428)),""))</f>
        <v>12.94</v>
      </c>
      <c r="Y428" s="158">
        <f t="shared" si="107"/>
        <v>12.94</v>
      </c>
      <c r="Z428" s="159" t="str" cm="1">
        <f t="array" ref="Z428">IF(D428="Electric","--",IF(D428="Diesel",_xlfn._xlws.FILTER(ORDEF[NOXdr],(ORDEF[HP]=I428)*(ORDEF[Model_Year]=E428)),""))</f>
        <v/>
      </c>
      <c r="AA428" s="159" cm="1">
        <f t="array" ref="AA428">IF(E428="Electric","--",IF(D428="Gasoline",_xlfn._xlws.FILTER(LSIEF[NOX DR],(LSIEF[Fuel]=D428)*(LSIEF[HP Bin]=I428)*(LSIEF[Model Year]=E428)),""))</f>
        <v>1.27E-4</v>
      </c>
      <c r="AB428" s="159">
        <f t="shared" si="108"/>
        <v>1.27E-4</v>
      </c>
      <c r="AC428" s="158" t="str" cm="1">
        <f t="array" ref="AC428">IF(D428="Electric","--",IF(D428="Diesel",_xlfn._xlws.FILTER(DFCF[Fuel_HC],(DFCF[MY]=E428)),""))</f>
        <v/>
      </c>
      <c r="AD428" s="158" cm="1">
        <f t="array" ref="AD428">IF(D428="Electric","--",IF(D428="Gasoline",_xlfn._xlws.FILTER(GFCF[Fuel_HC],(GFCF[MY]=E428)),""))</f>
        <v>1</v>
      </c>
      <c r="AE428" s="158">
        <f t="shared" si="109"/>
        <v>1</v>
      </c>
      <c r="AF428" s="157" t="str" cm="1">
        <f t="array" ref="AF428">IF(D428="Electric","--",IF(D428="Diesel",_xlfn._xlws.FILTER(DFCF[Fuel_NOX],(DFCF[MY]=E428)),""))</f>
        <v/>
      </c>
      <c r="AG428" s="157" cm="1">
        <f t="array" ref="AG428">IF(D428="Electric","--",IF(D428="Gasoline",_xlfn._xlws.FILTER(GFCF[Fuel_NOX],(GFCF[MY]=E428)),""))</f>
        <v>0.97699999999999998</v>
      </c>
      <c r="AH428" s="157">
        <f t="shared" si="110"/>
        <v>0.97699999999999998</v>
      </c>
      <c r="AI428" s="158">
        <f t="shared" si="111"/>
        <v>1.9005000000000001</v>
      </c>
      <c r="AJ428" s="158">
        <f t="shared" si="112"/>
        <v>13.510932999999998</v>
      </c>
      <c r="AK428" s="158">
        <f t="shared" si="113"/>
        <v>558.72236286533337</v>
      </c>
      <c r="AL428" s="158">
        <f t="shared" si="114"/>
        <v>3972.039152999319</v>
      </c>
      <c r="AM428" s="158">
        <f t="shared" si="115"/>
        <v>0.27936118143266669</v>
      </c>
      <c r="AN428" s="158">
        <f t="shared" si="116"/>
        <v>1.9860195764996595</v>
      </c>
      <c r="AO428" s="158">
        <f t="shared" si="117"/>
        <v>0.25695641468176683</v>
      </c>
      <c r="AP428" s="157"/>
      <c r="AS428" s="44"/>
    </row>
    <row r="429" spans="1:45" s="47" customFormat="1" x14ac:dyDescent="0.35">
      <c r="A429" s="157">
        <v>428</v>
      </c>
      <c r="B429" s="157">
        <v>48550</v>
      </c>
      <c r="C429" s="157" t="s">
        <v>205</v>
      </c>
      <c r="D429" s="157" t="s">
        <v>16</v>
      </c>
      <c r="E429" s="157">
        <v>2000</v>
      </c>
      <c r="F429" s="157">
        <v>217</v>
      </c>
      <c r="G429" s="157">
        <v>1137.9951923076924</v>
      </c>
      <c r="H429" s="157"/>
      <c r="I429" s="157">
        <f t="shared" si="102"/>
        <v>300</v>
      </c>
      <c r="J429" s="157" t="str">
        <f>IF(D429="Electric","--",IF(D429="Diesel",VLOOKUP(C429,[2]ORDLF!A:B,2,FALSE),""))</f>
        <v/>
      </c>
      <c r="K429" s="157">
        <f>IF(D429="Electric","--",IF(D429="Gasoline",VLOOKUP(C429,LSILF!A:C,3,FALSE),""))</f>
        <v>0.54</v>
      </c>
      <c r="L429" s="158">
        <f t="shared" si="118"/>
        <v>0.54</v>
      </c>
      <c r="M429" s="157" t="str" cm="1">
        <f t="array" ref="M429">IF(D429="Electric","--",IF(D429="Diesel",_xlfn._xlws.FILTER(DIESCH[CH Cap],(DIESCH[HP Bin]=I429)),""))</f>
        <v/>
      </c>
      <c r="N429" s="157" cm="1">
        <f t="array" ref="N429">IF(D429="Electric","--",IF(D429="Gasoline",_xlfn._xlws.FILTER(LSICH[CH Cap],(LSICH[Fuel Type]=D429)*(LSICH[MY]=E429)),""))</f>
        <v>7000</v>
      </c>
      <c r="O429" s="157">
        <f t="shared" si="103"/>
        <v>7000</v>
      </c>
      <c r="P429" s="157">
        <f t="shared" si="104"/>
        <v>19345.91826923077</v>
      </c>
      <c r="Q429" s="157" t="str" cm="1">
        <f t="array" ref="Q429">IF(D429="Electric","--",IF(D429="Diesel",_xlfn._xlws.FILTER(ORDEF[HC-ZH (g/hp-hr)],(ORDEF[HP]=I429)*(ORDEF[Model_Year]=E429)),""))</f>
        <v/>
      </c>
      <c r="R429" s="157" cm="1">
        <f t="array" ref="R429">IF(D429="Electric","--",IF(D429="Gasoline",_xlfn._xlws.FILTER(LSIEF[HC-ZH (g/hp-hr)],(LSIEF[Fuel]=D429)*(LSIEF[HP Bin]=I429)*(LSIEF[Model Year]=E429)),""))</f>
        <v>1.61</v>
      </c>
      <c r="S429" s="158">
        <f t="shared" si="105"/>
        <v>1.61</v>
      </c>
      <c r="T429" s="159" t="str" cm="1">
        <f t="array" ref="T429">IF(D429="Electric","--",IF(D429="Diesel",_xlfn._xlws.FILTER(ORDEF[HCDR],(ORDEF[HP]=I429)*(ORDEF[Model_Year]=E429),),""))</f>
        <v/>
      </c>
      <c r="U429" s="159" cm="1">
        <f t="array" ref="U429">IF(D429="Electric","--",IF(D429="Gasoline",_xlfn._xlws.FILTER(LSIEF[HC DR],(LSIEF[Fuel]=D429)*(LSIEF[HP Bin]=I429)*(LSIEF[Model Year]=E429)),""))</f>
        <v>4.1499999999999999E-5</v>
      </c>
      <c r="V429" s="159">
        <f t="shared" si="106"/>
        <v>4.1499999999999999E-5</v>
      </c>
      <c r="W429" s="158" t="str" cm="1">
        <f t="array" ref="W429">IF(D429="Electric","--",IF(D429="Diesel",_xlfn._xlws.FILTER(ORDEF[NOXzh],(ORDEF[HP]=I429)*(ORDEF[Model_Year]=E429)),""))</f>
        <v/>
      </c>
      <c r="X429" s="158" cm="1">
        <f t="array" ref="X429">IF(D429="Electric","--",IF(D429="Gasoline",_xlfn._xlws.FILTER(LSIEF[NOX-ZH (g/hp-hr)],(LSIEF[Fuel]=D429)*(LSIEF[HP Bin]=I429)*(LSIEF[Model Year]=E429)),""))</f>
        <v>12.94</v>
      </c>
      <c r="Y429" s="158">
        <f t="shared" si="107"/>
        <v>12.94</v>
      </c>
      <c r="Z429" s="159" t="str" cm="1">
        <f t="array" ref="Z429">IF(D429="Electric","--",IF(D429="Diesel",_xlfn._xlws.FILTER(ORDEF[NOXdr],(ORDEF[HP]=I429)*(ORDEF[Model_Year]=E429)),""))</f>
        <v/>
      </c>
      <c r="AA429" s="159" cm="1">
        <f t="array" ref="AA429">IF(E429="Electric","--",IF(D429="Gasoline",_xlfn._xlws.FILTER(LSIEF[NOX DR],(LSIEF[Fuel]=D429)*(LSIEF[HP Bin]=I429)*(LSIEF[Model Year]=E429)),""))</f>
        <v>1.27E-4</v>
      </c>
      <c r="AB429" s="159">
        <f t="shared" si="108"/>
        <v>1.27E-4</v>
      </c>
      <c r="AC429" s="158" t="str" cm="1">
        <f t="array" ref="AC429">IF(D429="Electric","--",IF(D429="Diesel",_xlfn._xlws.FILTER(DFCF[Fuel_HC],(DFCF[MY]=E429)),""))</f>
        <v/>
      </c>
      <c r="AD429" s="158" cm="1">
        <f t="array" ref="AD429">IF(D429="Electric","--",IF(D429="Gasoline",_xlfn._xlws.FILTER(GFCF[Fuel_HC],(GFCF[MY]=E429)),""))</f>
        <v>1</v>
      </c>
      <c r="AE429" s="158">
        <f t="shared" si="109"/>
        <v>1</v>
      </c>
      <c r="AF429" s="157" t="str" cm="1">
        <f t="array" ref="AF429">IF(D429="Electric","--",IF(D429="Diesel",_xlfn._xlws.FILTER(DFCF[Fuel_NOX],(DFCF[MY]=E429)),""))</f>
        <v/>
      </c>
      <c r="AG429" s="157" cm="1">
        <f t="array" ref="AG429">IF(D429="Electric","--",IF(D429="Gasoline",_xlfn._xlws.FILTER(GFCF[Fuel_NOX],(GFCF[MY]=E429)),""))</f>
        <v>0.97699999999999998</v>
      </c>
      <c r="AH429" s="157">
        <f t="shared" si="110"/>
        <v>0.97699999999999998</v>
      </c>
      <c r="AI429" s="158">
        <f t="shared" si="111"/>
        <v>1.9005000000000001</v>
      </c>
      <c r="AJ429" s="158">
        <f t="shared" si="112"/>
        <v>13.510932999999998</v>
      </c>
      <c r="AK429" s="158">
        <f t="shared" si="113"/>
        <v>558.72236286533337</v>
      </c>
      <c r="AL429" s="158">
        <f t="shared" si="114"/>
        <v>3972.039152999319</v>
      </c>
      <c r="AM429" s="158">
        <f t="shared" si="115"/>
        <v>0.27936118143266669</v>
      </c>
      <c r="AN429" s="158">
        <f t="shared" si="116"/>
        <v>1.9860195764996595</v>
      </c>
      <c r="AO429" s="158">
        <f t="shared" si="117"/>
        <v>0.25695641468176683</v>
      </c>
      <c r="AP429" s="157"/>
      <c r="AS429" s="44"/>
    </row>
    <row r="430" spans="1:45" s="47" customFormat="1" x14ac:dyDescent="0.35">
      <c r="A430" s="157">
        <v>429</v>
      </c>
      <c r="B430" s="157" t="s">
        <v>266</v>
      </c>
      <c r="C430" s="157" t="s">
        <v>205</v>
      </c>
      <c r="D430" s="157" t="s">
        <v>16</v>
      </c>
      <c r="E430" s="157">
        <v>2001</v>
      </c>
      <c r="F430" s="157">
        <v>95</v>
      </c>
      <c r="G430" s="157">
        <v>1137.9951923076924</v>
      </c>
      <c r="H430" s="157"/>
      <c r="I430" s="157">
        <f t="shared" si="102"/>
        <v>100</v>
      </c>
      <c r="J430" s="157" t="str">
        <f>IF(D430="Electric","--",IF(D430="Diesel",VLOOKUP(C430,[2]ORDLF!A:B,2,FALSE),""))</f>
        <v/>
      </c>
      <c r="K430" s="157">
        <f>IF(D430="Electric","--",IF(D430="Gasoline",VLOOKUP(C430,LSILF!A:C,3,FALSE),""))</f>
        <v>0.54</v>
      </c>
      <c r="L430" s="158">
        <f t="shared" si="118"/>
        <v>0.54</v>
      </c>
      <c r="M430" s="157" t="str" cm="1">
        <f t="array" ref="M430">IF(D430="Electric","--",IF(D430="Diesel",_xlfn._xlws.FILTER(DIESCH[CH Cap],(DIESCH[HP Bin]=I430)),""))</f>
        <v/>
      </c>
      <c r="N430" s="157" cm="1">
        <f t="array" ref="N430">IF(D430="Electric","--",IF(D430="Gasoline",_xlfn._xlws.FILTER(LSICH[CH Cap],(LSICH[Fuel Type]=D430)*(LSICH[MY]=E430)),""))</f>
        <v>7000</v>
      </c>
      <c r="O430" s="157">
        <f t="shared" si="103"/>
        <v>7000</v>
      </c>
      <c r="P430" s="157">
        <f t="shared" si="104"/>
        <v>18207.923076923078</v>
      </c>
      <c r="Q430" s="157" t="str" cm="1">
        <f t="array" ref="Q430">IF(D430="Electric","--",IF(D430="Diesel",_xlfn._xlws.FILTER(ORDEF[HC-ZH (g/hp-hr)],(ORDEF[HP]=I430)*(ORDEF[Model_Year]=E430)),""))</f>
        <v/>
      </c>
      <c r="R430" s="157" cm="1">
        <f t="array" ref="R430">IF(D430="Electric","--",IF(D430="Gasoline",_xlfn._xlws.FILTER(LSIEF[HC-ZH (g/hp-hr)],(LSIEF[Fuel]=D430)*(LSIEF[HP Bin]=I430)*(LSIEF[Model Year]=E430)),""))</f>
        <v>2.08</v>
      </c>
      <c r="S430" s="158">
        <f t="shared" si="105"/>
        <v>2.08</v>
      </c>
      <c r="T430" s="159" t="str" cm="1">
        <f t="array" ref="T430">IF(D430="Electric","--",IF(D430="Diesel",_xlfn._xlws.FILTER(ORDEF[HCDR],(ORDEF[HP]=I430)*(ORDEF[Model_Year]=E430),),""))</f>
        <v/>
      </c>
      <c r="U430" s="159" cm="1">
        <f t="array" ref="U430">IF(D430="Electric","--",IF(D430="Gasoline",_xlfn._xlws.FILTER(LSIEF[HC DR],(LSIEF[Fuel]=D430)*(LSIEF[HP Bin]=I430)*(LSIEF[Model Year]=E430)),""))</f>
        <v>2.5599999999999999E-4</v>
      </c>
      <c r="V430" s="159">
        <f t="shared" si="106"/>
        <v>2.5599999999999999E-4</v>
      </c>
      <c r="W430" s="158" t="str" cm="1">
        <f t="array" ref="W430">IF(D430="Electric","--",IF(D430="Diesel",_xlfn._xlws.FILTER(ORDEF[NOXzh],(ORDEF[HP]=I430)*(ORDEF[Model_Year]=E430)),""))</f>
        <v/>
      </c>
      <c r="X430" s="158" cm="1">
        <f t="array" ref="X430">IF(D430="Electric","--",IF(D430="Gasoline",_xlfn._xlws.FILTER(LSIEF[NOX-ZH (g/hp-hr)],(LSIEF[Fuel]=D430)*(LSIEF[HP Bin]=I430)*(LSIEF[Model Year]=E430)),""))</f>
        <v>9.58</v>
      </c>
      <c r="Y430" s="158">
        <f t="shared" si="107"/>
        <v>9.58</v>
      </c>
      <c r="Z430" s="159" t="str" cm="1">
        <f t="array" ref="Z430">IF(D430="Electric","--",IF(D430="Diesel",_xlfn._xlws.FILTER(ORDEF[NOXdr],(ORDEF[HP]=I430)*(ORDEF[Model_Year]=E430)),""))</f>
        <v/>
      </c>
      <c r="AA430" s="159" cm="1">
        <f t="array" ref="AA430">IF(E430="Electric","--",IF(D430="Gasoline",_xlfn._xlws.FILTER(LSIEF[NOX DR],(LSIEF[Fuel]=D430)*(LSIEF[HP Bin]=I430)*(LSIEF[Model Year]=E430)),""))</f>
        <v>1.63E-4</v>
      </c>
      <c r="AB430" s="159">
        <f t="shared" si="108"/>
        <v>1.63E-4</v>
      </c>
      <c r="AC430" s="158" t="str" cm="1">
        <f t="array" ref="AC430">IF(D430="Electric","--",IF(D430="Diesel",_xlfn._xlws.FILTER(DFCF[Fuel_HC],(DFCF[MY]=E430)),""))</f>
        <v/>
      </c>
      <c r="AD430" s="158" cm="1">
        <f t="array" ref="AD430">IF(D430="Electric","--",IF(D430="Gasoline",_xlfn._xlws.FILTER(GFCF[Fuel_HC],(GFCF[MY]=E430)),""))</f>
        <v>1</v>
      </c>
      <c r="AE430" s="158">
        <f t="shared" si="109"/>
        <v>1</v>
      </c>
      <c r="AF430" s="157" t="str" cm="1">
        <f t="array" ref="AF430">IF(D430="Electric","--",IF(D430="Diesel",_xlfn._xlws.FILTER(DFCF[Fuel_NOX],(DFCF[MY]=E430)),""))</f>
        <v/>
      </c>
      <c r="AG430" s="157" cm="1">
        <f t="array" ref="AG430">IF(D430="Electric","--",IF(D430="Gasoline",_xlfn._xlws.FILTER(GFCF[Fuel_NOX],(GFCF[MY]=E430)),""))</f>
        <v>0.97699999999999998</v>
      </c>
      <c r="AH430" s="157">
        <f t="shared" si="110"/>
        <v>0.97699999999999998</v>
      </c>
      <c r="AI430" s="158">
        <f t="shared" si="111"/>
        <v>3.8719999999999999</v>
      </c>
      <c r="AJ430" s="158">
        <f t="shared" si="112"/>
        <v>10.474416999999999</v>
      </c>
      <c r="AK430" s="158">
        <f t="shared" si="113"/>
        <v>498.34189633914974</v>
      </c>
      <c r="AL430" s="158">
        <f t="shared" si="114"/>
        <v>1348.0993881268148</v>
      </c>
      <c r="AM430" s="158">
        <f t="shared" si="115"/>
        <v>0.24917094816957489</v>
      </c>
      <c r="AN430" s="158">
        <f t="shared" si="116"/>
        <v>0.67404969406340742</v>
      </c>
      <c r="AO430" s="158">
        <f t="shared" si="117"/>
        <v>0.22918743812637496</v>
      </c>
      <c r="AP430" s="157"/>
      <c r="AS430" s="44"/>
    </row>
    <row r="431" spans="1:45" s="47" customFormat="1" x14ac:dyDescent="0.35">
      <c r="A431" s="157">
        <v>430</v>
      </c>
      <c r="B431" s="157" t="s">
        <v>267</v>
      </c>
      <c r="C431" s="157" t="s">
        <v>205</v>
      </c>
      <c r="D431" s="157" t="s">
        <v>16</v>
      </c>
      <c r="E431" s="157">
        <v>2001</v>
      </c>
      <c r="F431" s="157">
        <v>95</v>
      </c>
      <c r="G431" s="157">
        <v>1137.9951923076924</v>
      </c>
      <c r="H431" s="157"/>
      <c r="I431" s="157">
        <f t="shared" si="102"/>
        <v>100</v>
      </c>
      <c r="J431" s="157" t="str">
        <f>IF(D431="Electric","--",IF(D431="Diesel",VLOOKUP(C431,[2]ORDLF!A:B,2,FALSE),""))</f>
        <v/>
      </c>
      <c r="K431" s="157">
        <f>IF(D431="Electric","--",IF(D431="Gasoline",VLOOKUP(C431,LSILF!A:C,3,FALSE),""))</f>
        <v>0.54</v>
      </c>
      <c r="L431" s="158">
        <f t="shared" si="118"/>
        <v>0.54</v>
      </c>
      <c r="M431" s="157" t="str" cm="1">
        <f t="array" ref="M431">IF(D431="Electric","--",IF(D431="Diesel",_xlfn._xlws.FILTER(DIESCH[CH Cap],(DIESCH[HP Bin]=I431)),""))</f>
        <v/>
      </c>
      <c r="N431" s="157" cm="1">
        <f t="array" ref="N431">IF(D431="Electric","--",IF(D431="Gasoline",_xlfn._xlws.FILTER(LSICH[CH Cap],(LSICH[Fuel Type]=D431)*(LSICH[MY]=E431)),""))</f>
        <v>7000</v>
      </c>
      <c r="O431" s="157">
        <f t="shared" si="103"/>
        <v>7000</v>
      </c>
      <c r="P431" s="157">
        <f t="shared" si="104"/>
        <v>18207.923076923078</v>
      </c>
      <c r="Q431" s="157" t="str" cm="1">
        <f t="array" ref="Q431">IF(D431="Electric","--",IF(D431="Diesel",_xlfn._xlws.FILTER(ORDEF[HC-ZH (g/hp-hr)],(ORDEF[HP]=I431)*(ORDEF[Model_Year]=E431)),""))</f>
        <v/>
      </c>
      <c r="R431" s="157" cm="1">
        <f t="array" ref="R431">IF(D431="Electric","--",IF(D431="Gasoline",_xlfn._xlws.FILTER(LSIEF[HC-ZH (g/hp-hr)],(LSIEF[Fuel]=D431)*(LSIEF[HP Bin]=I431)*(LSIEF[Model Year]=E431)),""))</f>
        <v>2.08</v>
      </c>
      <c r="S431" s="158">
        <f t="shared" si="105"/>
        <v>2.08</v>
      </c>
      <c r="T431" s="159" t="str" cm="1">
        <f t="array" ref="T431">IF(D431="Electric","--",IF(D431="Diesel",_xlfn._xlws.FILTER(ORDEF[HCDR],(ORDEF[HP]=I431)*(ORDEF[Model_Year]=E431),),""))</f>
        <v/>
      </c>
      <c r="U431" s="159" cm="1">
        <f t="array" ref="U431">IF(D431="Electric","--",IF(D431="Gasoline",_xlfn._xlws.FILTER(LSIEF[HC DR],(LSIEF[Fuel]=D431)*(LSIEF[HP Bin]=I431)*(LSIEF[Model Year]=E431)),""))</f>
        <v>2.5599999999999999E-4</v>
      </c>
      <c r="V431" s="159">
        <f t="shared" si="106"/>
        <v>2.5599999999999999E-4</v>
      </c>
      <c r="W431" s="158" t="str" cm="1">
        <f t="array" ref="W431">IF(D431="Electric","--",IF(D431="Diesel",_xlfn._xlws.FILTER(ORDEF[NOXzh],(ORDEF[HP]=I431)*(ORDEF[Model_Year]=E431)),""))</f>
        <v/>
      </c>
      <c r="X431" s="158" cm="1">
        <f t="array" ref="X431">IF(D431="Electric","--",IF(D431="Gasoline",_xlfn._xlws.FILTER(LSIEF[NOX-ZH (g/hp-hr)],(LSIEF[Fuel]=D431)*(LSIEF[HP Bin]=I431)*(LSIEF[Model Year]=E431)),""))</f>
        <v>9.58</v>
      </c>
      <c r="Y431" s="158">
        <f t="shared" si="107"/>
        <v>9.58</v>
      </c>
      <c r="Z431" s="159" t="str" cm="1">
        <f t="array" ref="Z431">IF(D431="Electric","--",IF(D431="Diesel",_xlfn._xlws.FILTER(ORDEF[NOXdr],(ORDEF[HP]=I431)*(ORDEF[Model_Year]=E431)),""))</f>
        <v/>
      </c>
      <c r="AA431" s="159" cm="1">
        <f t="array" ref="AA431">IF(E431="Electric","--",IF(D431="Gasoline",_xlfn._xlws.FILTER(LSIEF[NOX DR],(LSIEF[Fuel]=D431)*(LSIEF[HP Bin]=I431)*(LSIEF[Model Year]=E431)),""))</f>
        <v>1.63E-4</v>
      </c>
      <c r="AB431" s="159">
        <f t="shared" si="108"/>
        <v>1.63E-4</v>
      </c>
      <c r="AC431" s="158" t="str" cm="1">
        <f t="array" ref="AC431">IF(D431="Electric","--",IF(D431="Diesel",_xlfn._xlws.FILTER(DFCF[Fuel_HC],(DFCF[MY]=E431)),""))</f>
        <v/>
      </c>
      <c r="AD431" s="158" cm="1">
        <f t="array" ref="AD431">IF(D431="Electric","--",IF(D431="Gasoline",_xlfn._xlws.FILTER(GFCF[Fuel_HC],(GFCF[MY]=E431)),""))</f>
        <v>1</v>
      </c>
      <c r="AE431" s="158">
        <f t="shared" si="109"/>
        <v>1</v>
      </c>
      <c r="AF431" s="157" t="str" cm="1">
        <f t="array" ref="AF431">IF(D431="Electric","--",IF(D431="Diesel",_xlfn._xlws.FILTER(DFCF[Fuel_NOX],(DFCF[MY]=E431)),""))</f>
        <v/>
      </c>
      <c r="AG431" s="157" cm="1">
        <f t="array" ref="AG431">IF(D431="Electric","--",IF(D431="Gasoline",_xlfn._xlws.FILTER(GFCF[Fuel_NOX],(GFCF[MY]=E431)),""))</f>
        <v>0.97699999999999998</v>
      </c>
      <c r="AH431" s="157">
        <f t="shared" si="110"/>
        <v>0.97699999999999998</v>
      </c>
      <c r="AI431" s="158">
        <f t="shared" si="111"/>
        <v>3.8719999999999999</v>
      </c>
      <c r="AJ431" s="158">
        <f t="shared" si="112"/>
        <v>10.474416999999999</v>
      </c>
      <c r="AK431" s="158">
        <f t="shared" si="113"/>
        <v>498.34189633914974</v>
      </c>
      <c r="AL431" s="158">
        <f t="shared" si="114"/>
        <v>1348.0993881268148</v>
      </c>
      <c r="AM431" s="158">
        <f t="shared" si="115"/>
        <v>0.24917094816957489</v>
      </c>
      <c r="AN431" s="158">
        <f t="shared" si="116"/>
        <v>0.67404969406340742</v>
      </c>
      <c r="AO431" s="158">
        <f t="shared" si="117"/>
        <v>0.22918743812637496</v>
      </c>
      <c r="AP431" s="157"/>
      <c r="AS431" s="44"/>
    </row>
    <row r="432" spans="1:45" s="47" customFormat="1" x14ac:dyDescent="0.35">
      <c r="A432" s="157">
        <v>431</v>
      </c>
      <c r="B432" s="157">
        <v>4550</v>
      </c>
      <c r="C432" s="157" t="s">
        <v>205</v>
      </c>
      <c r="D432" s="157" t="s">
        <v>16</v>
      </c>
      <c r="E432" s="157">
        <v>2002</v>
      </c>
      <c r="F432" s="157">
        <v>101</v>
      </c>
      <c r="G432" s="157">
        <v>146</v>
      </c>
      <c r="H432" s="157"/>
      <c r="I432" s="157">
        <f t="shared" si="102"/>
        <v>175</v>
      </c>
      <c r="J432" s="157" t="str">
        <f>IF(D432="Electric","--",IF(D432="Diesel",VLOOKUP(C432,[2]ORDLF!A:B,2,FALSE),""))</f>
        <v/>
      </c>
      <c r="K432" s="157">
        <f>IF(D432="Electric","--",IF(D432="Gasoline",VLOOKUP(C432,LSILF!A:C,3,FALSE),""))</f>
        <v>0.54</v>
      </c>
      <c r="L432" s="158">
        <f t="shared" si="118"/>
        <v>0.54</v>
      </c>
      <c r="M432" s="157" t="str" cm="1">
        <f t="array" ref="M432">IF(D432="Electric","--",IF(D432="Diesel",_xlfn._xlws.FILTER(DIESCH[CH Cap],(DIESCH[HP Bin]=I432)),""))</f>
        <v/>
      </c>
      <c r="N432" s="157" cm="1">
        <f t="array" ref="N432">IF(D432="Electric","--",IF(D432="Gasoline",_xlfn._xlws.FILTER(LSICH[CH Cap],(LSICH[Fuel Type]=D432)*(LSICH[MY]=E432)),""))</f>
        <v>7000</v>
      </c>
      <c r="O432" s="157">
        <f t="shared" si="103"/>
        <v>7000</v>
      </c>
      <c r="P432" s="157">
        <f t="shared" si="104"/>
        <v>2190</v>
      </c>
      <c r="Q432" s="157" t="str" cm="1">
        <f t="array" ref="Q432">IF(D432="Electric","--",IF(D432="Diesel",_xlfn._xlws.FILTER(ORDEF[HC-ZH (g/hp-hr)],(ORDEF[HP]=I432)*(ORDEF[Model_Year]=E432)),""))</f>
        <v/>
      </c>
      <c r="R432" s="157" cm="1">
        <f t="array" ref="R432">IF(D432="Electric","--",IF(D432="Gasoline",_xlfn._xlws.FILTER(LSIEF[HC-ZH (g/hp-hr)],(LSIEF[Fuel]=D432)*(LSIEF[HP Bin]=I432)*(LSIEF[Model Year]=E432)),""))</f>
        <v>1.06</v>
      </c>
      <c r="S432" s="158">
        <f t="shared" si="105"/>
        <v>1.06</v>
      </c>
      <c r="T432" s="159" t="str" cm="1">
        <f t="array" ref="T432">IF(D432="Electric","--",IF(D432="Diesel",_xlfn._xlws.FILTER(ORDEF[HCDR],(ORDEF[HP]=I432)*(ORDEF[Model_Year]=E432),),""))</f>
        <v/>
      </c>
      <c r="U432" s="159" cm="1">
        <f t="array" ref="U432">IF(D432="Electric","--",IF(D432="Gasoline",_xlfn._xlws.FILTER(LSIEF[HC DR],(LSIEF[Fuel]=D432)*(LSIEF[HP Bin]=I432)*(LSIEF[Model Year]=E432)),""))</f>
        <v>3.8099999999999998E-5</v>
      </c>
      <c r="V432" s="159">
        <f t="shared" si="106"/>
        <v>3.8099999999999998E-5</v>
      </c>
      <c r="W432" s="158" t="str" cm="1">
        <f t="array" ref="W432">IF(D432="Electric","--",IF(D432="Diesel",_xlfn._xlws.FILTER(ORDEF[NOXzh],(ORDEF[HP]=I432)*(ORDEF[Model_Year]=E432)),""))</f>
        <v/>
      </c>
      <c r="X432" s="158" cm="1">
        <f t="array" ref="X432">IF(D432="Electric","--",IF(D432="Gasoline",_xlfn._xlws.FILTER(LSIEF[NOX-ZH (g/hp-hr)],(LSIEF[Fuel]=D432)*(LSIEF[HP Bin]=I432)*(LSIEF[Model Year]=E432)),""))</f>
        <v>7.64</v>
      </c>
      <c r="Y432" s="158">
        <f t="shared" si="107"/>
        <v>7.64</v>
      </c>
      <c r="Z432" s="159" t="str" cm="1">
        <f t="array" ref="Z432">IF(D432="Electric","--",IF(D432="Diesel",_xlfn._xlws.FILTER(ORDEF[NOXdr],(ORDEF[HP]=I432)*(ORDEF[Model_Year]=E432)),""))</f>
        <v/>
      </c>
      <c r="AA432" s="159" cm="1">
        <f t="array" ref="AA432">IF(E432="Electric","--",IF(D432="Gasoline",_xlfn._xlws.FILTER(LSIEF[NOX DR],(LSIEF[Fuel]=D432)*(LSIEF[HP Bin]=I432)*(LSIEF[Model Year]=E432)),""))</f>
        <v>9.1700000000000006E-5</v>
      </c>
      <c r="AB432" s="159">
        <f t="shared" si="108"/>
        <v>9.1700000000000006E-5</v>
      </c>
      <c r="AC432" s="158" t="str" cm="1">
        <f t="array" ref="AC432">IF(D432="Electric","--",IF(D432="Diesel",_xlfn._xlws.FILTER(DFCF[Fuel_HC],(DFCF[MY]=E432)),""))</f>
        <v/>
      </c>
      <c r="AD432" s="158" cm="1">
        <f t="array" ref="AD432">IF(D432="Electric","--",IF(D432="Gasoline",_xlfn._xlws.FILTER(GFCF[Fuel_HC],(GFCF[MY]=E432)),""))</f>
        <v>1</v>
      </c>
      <c r="AE432" s="158">
        <f t="shared" si="109"/>
        <v>1</v>
      </c>
      <c r="AF432" s="157" t="str" cm="1">
        <f t="array" ref="AF432">IF(D432="Electric","--",IF(D432="Diesel",_xlfn._xlws.FILTER(DFCF[Fuel_NOX],(DFCF[MY]=E432)),""))</f>
        <v/>
      </c>
      <c r="AG432" s="157" cm="1">
        <f t="array" ref="AG432">IF(D432="Electric","--",IF(D432="Gasoline",_xlfn._xlws.FILTER(GFCF[Fuel_NOX],(GFCF[MY]=E432)),""))</f>
        <v>0.97699999999999998</v>
      </c>
      <c r="AH432" s="157">
        <f t="shared" si="110"/>
        <v>0.97699999999999998</v>
      </c>
      <c r="AI432" s="158">
        <f t="shared" si="111"/>
        <v>1.1434390000000001</v>
      </c>
      <c r="AJ432" s="158">
        <f t="shared" si="112"/>
        <v>7.6604840709999991</v>
      </c>
      <c r="AK432" s="158">
        <f t="shared" si="113"/>
        <v>20.073137047609507</v>
      </c>
      <c r="AL432" s="158">
        <f t="shared" si="114"/>
        <v>134.48023603201622</v>
      </c>
      <c r="AM432" s="158">
        <f t="shared" si="115"/>
        <v>1.0036568523804754E-2</v>
      </c>
      <c r="AN432" s="158">
        <f t="shared" si="116"/>
        <v>6.7240118016008113E-2</v>
      </c>
      <c r="AO432" s="158">
        <f t="shared" si="117"/>
        <v>9.2316357281956116E-3</v>
      </c>
      <c r="AP432" s="157"/>
      <c r="AS432" s="44"/>
    </row>
    <row r="433" spans="1:45" s="47" customFormat="1" x14ac:dyDescent="0.35">
      <c r="A433" s="157">
        <v>432</v>
      </c>
      <c r="B433" s="157" t="s">
        <v>268</v>
      </c>
      <c r="C433" s="157" t="s">
        <v>205</v>
      </c>
      <c r="D433" s="157" t="s">
        <v>16</v>
      </c>
      <c r="E433" s="157">
        <v>2002</v>
      </c>
      <c r="F433" s="157">
        <v>101</v>
      </c>
      <c r="G433" s="157">
        <v>146</v>
      </c>
      <c r="H433" s="157"/>
      <c r="I433" s="157">
        <f t="shared" si="102"/>
        <v>175</v>
      </c>
      <c r="J433" s="157" t="str">
        <f>IF(D433="Electric","--",IF(D433="Diesel",VLOOKUP(C433,[2]ORDLF!A:B,2,FALSE),""))</f>
        <v/>
      </c>
      <c r="K433" s="157">
        <f>IF(D433="Electric","--",IF(D433="Gasoline",VLOOKUP(C433,LSILF!A:C,3,FALSE),""))</f>
        <v>0.54</v>
      </c>
      <c r="L433" s="158">
        <f t="shared" si="118"/>
        <v>0.54</v>
      </c>
      <c r="M433" s="157" t="str" cm="1">
        <f t="array" ref="M433">IF(D433="Electric","--",IF(D433="Diesel",_xlfn._xlws.FILTER(DIESCH[CH Cap],(DIESCH[HP Bin]=I433)),""))</f>
        <v/>
      </c>
      <c r="N433" s="157" cm="1">
        <f t="array" ref="N433">IF(D433="Electric","--",IF(D433="Gasoline",_xlfn._xlws.FILTER(LSICH[CH Cap],(LSICH[Fuel Type]=D433)*(LSICH[MY]=E433)),""))</f>
        <v>7000</v>
      </c>
      <c r="O433" s="157">
        <f t="shared" si="103"/>
        <v>7000</v>
      </c>
      <c r="P433" s="157">
        <f t="shared" si="104"/>
        <v>2190</v>
      </c>
      <c r="Q433" s="157" t="str" cm="1">
        <f t="array" ref="Q433">IF(D433="Electric","--",IF(D433="Diesel",_xlfn._xlws.FILTER(ORDEF[HC-ZH (g/hp-hr)],(ORDEF[HP]=I433)*(ORDEF[Model_Year]=E433)),""))</f>
        <v/>
      </c>
      <c r="R433" s="157" cm="1">
        <f t="array" ref="R433">IF(D433="Electric","--",IF(D433="Gasoline",_xlfn._xlws.FILTER(LSIEF[HC-ZH (g/hp-hr)],(LSIEF[Fuel]=D433)*(LSIEF[HP Bin]=I433)*(LSIEF[Model Year]=E433)),""))</f>
        <v>1.06</v>
      </c>
      <c r="S433" s="158">
        <f t="shared" si="105"/>
        <v>1.06</v>
      </c>
      <c r="T433" s="159" t="str" cm="1">
        <f t="array" ref="T433">IF(D433="Electric","--",IF(D433="Diesel",_xlfn._xlws.FILTER(ORDEF[HCDR],(ORDEF[HP]=I433)*(ORDEF[Model_Year]=E433),),""))</f>
        <v/>
      </c>
      <c r="U433" s="159" cm="1">
        <f t="array" ref="U433">IF(D433="Electric","--",IF(D433="Gasoline",_xlfn._xlws.FILTER(LSIEF[HC DR],(LSIEF[Fuel]=D433)*(LSIEF[HP Bin]=I433)*(LSIEF[Model Year]=E433)),""))</f>
        <v>3.8099999999999998E-5</v>
      </c>
      <c r="V433" s="159">
        <f t="shared" si="106"/>
        <v>3.8099999999999998E-5</v>
      </c>
      <c r="W433" s="158" t="str" cm="1">
        <f t="array" ref="W433">IF(D433="Electric","--",IF(D433="Diesel",_xlfn._xlws.FILTER(ORDEF[NOXzh],(ORDEF[HP]=I433)*(ORDEF[Model_Year]=E433)),""))</f>
        <v/>
      </c>
      <c r="X433" s="158" cm="1">
        <f t="array" ref="X433">IF(D433="Electric","--",IF(D433="Gasoline",_xlfn._xlws.FILTER(LSIEF[NOX-ZH (g/hp-hr)],(LSIEF[Fuel]=D433)*(LSIEF[HP Bin]=I433)*(LSIEF[Model Year]=E433)),""))</f>
        <v>7.64</v>
      </c>
      <c r="Y433" s="158">
        <f t="shared" si="107"/>
        <v>7.64</v>
      </c>
      <c r="Z433" s="159" t="str" cm="1">
        <f t="array" ref="Z433">IF(D433="Electric","--",IF(D433="Diesel",_xlfn._xlws.FILTER(ORDEF[NOXdr],(ORDEF[HP]=I433)*(ORDEF[Model_Year]=E433)),""))</f>
        <v/>
      </c>
      <c r="AA433" s="159" cm="1">
        <f t="array" ref="AA433">IF(E433="Electric","--",IF(D433="Gasoline",_xlfn._xlws.FILTER(LSIEF[NOX DR],(LSIEF[Fuel]=D433)*(LSIEF[HP Bin]=I433)*(LSIEF[Model Year]=E433)),""))</f>
        <v>9.1700000000000006E-5</v>
      </c>
      <c r="AB433" s="159">
        <f t="shared" si="108"/>
        <v>9.1700000000000006E-5</v>
      </c>
      <c r="AC433" s="158" t="str" cm="1">
        <f t="array" ref="AC433">IF(D433="Electric","--",IF(D433="Diesel",_xlfn._xlws.FILTER(DFCF[Fuel_HC],(DFCF[MY]=E433)),""))</f>
        <v/>
      </c>
      <c r="AD433" s="158" cm="1">
        <f t="array" ref="AD433">IF(D433="Electric","--",IF(D433="Gasoline",_xlfn._xlws.FILTER(GFCF[Fuel_HC],(GFCF[MY]=E433)),""))</f>
        <v>1</v>
      </c>
      <c r="AE433" s="158">
        <f t="shared" si="109"/>
        <v>1</v>
      </c>
      <c r="AF433" s="157" t="str" cm="1">
        <f t="array" ref="AF433">IF(D433="Electric","--",IF(D433="Diesel",_xlfn._xlws.FILTER(DFCF[Fuel_NOX],(DFCF[MY]=E433)),""))</f>
        <v/>
      </c>
      <c r="AG433" s="157" cm="1">
        <f t="array" ref="AG433">IF(D433="Electric","--",IF(D433="Gasoline",_xlfn._xlws.FILTER(GFCF[Fuel_NOX],(GFCF[MY]=E433)),""))</f>
        <v>0.97699999999999998</v>
      </c>
      <c r="AH433" s="157">
        <f t="shared" si="110"/>
        <v>0.97699999999999998</v>
      </c>
      <c r="AI433" s="158">
        <f t="shared" si="111"/>
        <v>1.1434390000000001</v>
      </c>
      <c r="AJ433" s="158">
        <f t="shared" si="112"/>
        <v>7.6604840709999991</v>
      </c>
      <c r="AK433" s="158">
        <f t="shared" si="113"/>
        <v>20.073137047609507</v>
      </c>
      <c r="AL433" s="158">
        <f t="shared" si="114"/>
        <v>134.48023603201622</v>
      </c>
      <c r="AM433" s="158">
        <f t="shared" si="115"/>
        <v>1.0036568523804754E-2</v>
      </c>
      <c r="AN433" s="158">
        <f t="shared" si="116"/>
        <v>6.7240118016008113E-2</v>
      </c>
      <c r="AO433" s="158">
        <f t="shared" si="117"/>
        <v>9.2316357281956116E-3</v>
      </c>
      <c r="AP433" s="157"/>
      <c r="AS433" s="44"/>
    </row>
    <row r="434" spans="1:45" s="47" customFormat="1" x14ac:dyDescent="0.35">
      <c r="A434" s="157">
        <v>433</v>
      </c>
      <c r="B434" s="157" t="s">
        <v>269</v>
      </c>
      <c r="C434" s="157" t="s">
        <v>205</v>
      </c>
      <c r="D434" s="157" t="s">
        <v>16</v>
      </c>
      <c r="E434" s="157">
        <v>2002</v>
      </c>
      <c r="F434" s="157">
        <v>101</v>
      </c>
      <c r="G434" s="157">
        <v>146</v>
      </c>
      <c r="H434" s="157"/>
      <c r="I434" s="157">
        <f t="shared" si="102"/>
        <v>175</v>
      </c>
      <c r="J434" s="157" t="str">
        <f>IF(D434="Electric","--",IF(D434="Diesel",VLOOKUP(C434,[2]ORDLF!A:B,2,FALSE),""))</f>
        <v/>
      </c>
      <c r="K434" s="157">
        <f>IF(D434="Electric","--",IF(D434="Gasoline",VLOOKUP(C434,LSILF!A:C,3,FALSE),""))</f>
        <v>0.54</v>
      </c>
      <c r="L434" s="158">
        <f t="shared" si="118"/>
        <v>0.54</v>
      </c>
      <c r="M434" s="157" t="str" cm="1">
        <f t="array" ref="M434">IF(D434="Electric","--",IF(D434="Diesel",_xlfn._xlws.FILTER(DIESCH[CH Cap],(DIESCH[HP Bin]=I434)),""))</f>
        <v/>
      </c>
      <c r="N434" s="157" cm="1">
        <f t="array" ref="N434">IF(D434="Electric","--",IF(D434="Gasoline",_xlfn._xlws.FILTER(LSICH[CH Cap],(LSICH[Fuel Type]=D434)*(LSICH[MY]=E434)),""))</f>
        <v>7000</v>
      </c>
      <c r="O434" s="157">
        <f t="shared" si="103"/>
        <v>7000</v>
      </c>
      <c r="P434" s="157">
        <f t="shared" si="104"/>
        <v>2190</v>
      </c>
      <c r="Q434" s="157" t="str" cm="1">
        <f t="array" ref="Q434">IF(D434="Electric","--",IF(D434="Diesel",_xlfn._xlws.FILTER(ORDEF[HC-ZH (g/hp-hr)],(ORDEF[HP]=I434)*(ORDEF[Model_Year]=E434)),""))</f>
        <v/>
      </c>
      <c r="R434" s="157" cm="1">
        <f t="array" ref="R434">IF(D434="Electric","--",IF(D434="Gasoline",_xlfn._xlws.FILTER(LSIEF[HC-ZH (g/hp-hr)],(LSIEF[Fuel]=D434)*(LSIEF[HP Bin]=I434)*(LSIEF[Model Year]=E434)),""))</f>
        <v>1.06</v>
      </c>
      <c r="S434" s="158">
        <f t="shared" si="105"/>
        <v>1.06</v>
      </c>
      <c r="T434" s="159" t="str" cm="1">
        <f t="array" ref="T434">IF(D434="Electric","--",IF(D434="Diesel",_xlfn._xlws.FILTER(ORDEF[HCDR],(ORDEF[HP]=I434)*(ORDEF[Model_Year]=E434),),""))</f>
        <v/>
      </c>
      <c r="U434" s="159" cm="1">
        <f t="array" ref="U434">IF(D434="Electric","--",IF(D434="Gasoline",_xlfn._xlws.FILTER(LSIEF[HC DR],(LSIEF[Fuel]=D434)*(LSIEF[HP Bin]=I434)*(LSIEF[Model Year]=E434)),""))</f>
        <v>3.8099999999999998E-5</v>
      </c>
      <c r="V434" s="159">
        <f t="shared" si="106"/>
        <v>3.8099999999999998E-5</v>
      </c>
      <c r="W434" s="158" t="str" cm="1">
        <f t="array" ref="W434">IF(D434="Electric","--",IF(D434="Diesel",_xlfn._xlws.FILTER(ORDEF[NOXzh],(ORDEF[HP]=I434)*(ORDEF[Model_Year]=E434)),""))</f>
        <v/>
      </c>
      <c r="X434" s="158" cm="1">
        <f t="array" ref="X434">IF(D434="Electric","--",IF(D434="Gasoline",_xlfn._xlws.FILTER(LSIEF[NOX-ZH (g/hp-hr)],(LSIEF[Fuel]=D434)*(LSIEF[HP Bin]=I434)*(LSIEF[Model Year]=E434)),""))</f>
        <v>7.64</v>
      </c>
      <c r="Y434" s="158">
        <f t="shared" si="107"/>
        <v>7.64</v>
      </c>
      <c r="Z434" s="159" t="str" cm="1">
        <f t="array" ref="Z434">IF(D434="Electric","--",IF(D434="Diesel",_xlfn._xlws.FILTER(ORDEF[NOXdr],(ORDEF[HP]=I434)*(ORDEF[Model_Year]=E434)),""))</f>
        <v/>
      </c>
      <c r="AA434" s="159" cm="1">
        <f t="array" ref="AA434">IF(E434="Electric","--",IF(D434="Gasoline",_xlfn._xlws.FILTER(LSIEF[NOX DR],(LSIEF[Fuel]=D434)*(LSIEF[HP Bin]=I434)*(LSIEF[Model Year]=E434)),""))</f>
        <v>9.1700000000000006E-5</v>
      </c>
      <c r="AB434" s="159">
        <f t="shared" si="108"/>
        <v>9.1700000000000006E-5</v>
      </c>
      <c r="AC434" s="158" t="str" cm="1">
        <f t="array" ref="AC434">IF(D434="Electric","--",IF(D434="Diesel",_xlfn._xlws.FILTER(DFCF[Fuel_HC],(DFCF[MY]=E434)),""))</f>
        <v/>
      </c>
      <c r="AD434" s="158" cm="1">
        <f t="array" ref="AD434">IF(D434="Electric","--",IF(D434="Gasoline",_xlfn._xlws.FILTER(GFCF[Fuel_HC],(GFCF[MY]=E434)),""))</f>
        <v>1</v>
      </c>
      <c r="AE434" s="158">
        <f t="shared" si="109"/>
        <v>1</v>
      </c>
      <c r="AF434" s="157" t="str" cm="1">
        <f t="array" ref="AF434">IF(D434="Electric","--",IF(D434="Diesel",_xlfn._xlws.FILTER(DFCF[Fuel_NOX],(DFCF[MY]=E434)),""))</f>
        <v/>
      </c>
      <c r="AG434" s="157" cm="1">
        <f t="array" ref="AG434">IF(D434="Electric","--",IF(D434="Gasoline",_xlfn._xlws.FILTER(GFCF[Fuel_NOX],(GFCF[MY]=E434)),""))</f>
        <v>0.97699999999999998</v>
      </c>
      <c r="AH434" s="157">
        <f t="shared" si="110"/>
        <v>0.97699999999999998</v>
      </c>
      <c r="AI434" s="158">
        <f t="shared" si="111"/>
        <v>1.1434390000000001</v>
      </c>
      <c r="AJ434" s="158">
        <f t="shared" si="112"/>
        <v>7.6604840709999991</v>
      </c>
      <c r="AK434" s="158">
        <f t="shared" si="113"/>
        <v>20.073137047609507</v>
      </c>
      <c r="AL434" s="158">
        <f t="shared" si="114"/>
        <v>134.48023603201622</v>
      </c>
      <c r="AM434" s="158">
        <f t="shared" si="115"/>
        <v>1.0036568523804754E-2</v>
      </c>
      <c r="AN434" s="158">
        <f t="shared" si="116"/>
        <v>6.7240118016008113E-2</v>
      </c>
      <c r="AO434" s="158">
        <f t="shared" si="117"/>
        <v>9.2316357281956116E-3</v>
      </c>
      <c r="AP434" s="157"/>
      <c r="AS434" s="44"/>
    </row>
    <row r="435" spans="1:45" s="47" customFormat="1" x14ac:dyDescent="0.35">
      <c r="A435" s="157">
        <v>434</v>
      </c>
      <c r="B435" s="157" t="s">
        <v>270</v>
      </c>
      <c r="C435" s="157" t="s">
        <v>205</v>
      </c>
      <c r="D435" s="157" t="s">
        <v>16</v>
      </c>
      <c r="E435" s="157">
        <v>2002</v>
      </c>
      <c r="F435" s="157">
        <v>101</v>
      </c>
      <c r="G435" s="157">
        <v>146</v>
      </c>
      <c r="H435" s="157"/>
      <c r="I435" s="157">
        <f t="shared" si="102"/>
        <v>175</v>
      </c>
      <c r="J435" s="157" t="str">
        <f>IF(D435="Electric","--",IF(D435="Diesel",VLOOKUP(C435,[2]ORDLF!A:B,2,FALSE),""))</f>
        <v/>
      </c>
      <c r="K435" s="157">
        <f>IF(D435="Electric","--",IF(D435="Gasoline",VLOOKUP(C435,LSILF!A:C,3,FALSE),""))</f>
        <v>0.54</v>
      </c>
      <c r="L435" s="158">
        <f t="shared" si="118"/>
        <v>0.54</v>
      </c>
      <c r="M435" s="157" t="str" cm="1">
        <f t="array" ref="M435">IF(D435="Electric","--",IF(D435="Diesel",_xlfn._xlws.FILTER(DIESCH[CH Cap],(DIESCH[HP Bin]=I435)),""))</f>
        <v/>
      </c>
      <c r="N435" s="157" cm="1">
        <f t="array" ref="N435">IF(D435="Electric","--",IF(D435="Gasoline",_xlfn._xlws.FILTER(LSICH[CH Cap],(LSICH[Fuel Type]=D435)*(LSICH[MY]=E435)),""))</f>
        <v>7000</v>
      </c>
      <c r="O435" s="157">
        <f t="shared" si="103"/>
        <v>7000</v>
      </c>
      <c r="P435" s="157">
        <f t="shared" si="104"/>
        <v>2190</v>
      </c>
      <c r="Q435" s="157" t="str" cm="1">
        <f t="array" ref="Q435">IF(D435="Electric","--",IF(D435="Diesel",_xlfn._xlws.FILTER(ORDEF[HC-ZH (g/hp-hr)],(ORDEF[HP]=I435)*(ORDEF[Model_Year]=E435)),""))</f>
        <v/>
      </c>
      <c r="R435" s="157" cm="1">
        <f t="array" ref="R435">IF(D435="Electric","--",IF(D435="Gasoline",_xlfn._xlws.FILTER(LSIEF[HC-ZH (g/hp-hr)],(LSIEF[Fuel]=D435)*(LSIEF[HP Bin]=I435)*(LSIEF[Model Year]=E435)),""))</f>
        <v>1.06</v>
      </c>
      <c r="S435" s="158">
        <f t="shared" si="105"/>
        <v>1.06</v>
      </c>
      <c r="T435" s="159" t="str" cm="1">
        <f t="array" ref="T435">IF(D435="Electric","--",IF(D435="Diesel",_xlfn._xlws.FILTER(ORDEF[HCDR],(ORDEF[HP]=I435)*(ORDEF[Model_Year]=E435),),""))</f>
        <v/>
      </c>
      <c r="U435" s="159" cm="1">
        <f t="array" ref="U435">IF(D435="Electric","--",IF(D435="Gasoline",_xlfn._xlws.FILTER(LSIEF[HC DR],(LSIEF[Fuel]=D435)*(LSIEF[HP Bin]=I435)*(LSIEF[Model Year]=E435)),""))</f>
        <v>3.8099999999999998E-5</v>
      </c>
      <c r="V435" s="159">
        <f t="shared" si="106"/>
        <v>3.8099999999999998E-5</v>
      </c>
      <c r="W435" s="158" t="str" cm="1">
        <f t="array" ref="W435">IF(D435="Electric","--",IF(D435="Diesel",_xlfn._xlws.FILTER(ORDEF[NOXzh],(ORDEF[HP]=I435)*(ORDEF[Model_Year]=E435)),""))</f>
        <v/>
      </c>
      <c r="X435" s="158" cm="1">
        <f t="array" ref="X435">IF(D435="Electric","--",IF(D435="Gasoline",_xlfn._xlws.FILTER(LSIEF[NOX-ZH (g/hp-hr)],(LSIEF[Fuel]=D435)*(LSIEF[HP Bin]=I435)*(LSIEF[Model Year]=E435)),""))</f>
        <v>7.64</v>
      </c>
      <c r="Y435" s="158">
        <f t="shared" si="107"/>
        <v>7.64</v>
      </c>
      <c r="Z435" s="159" t="str" cm="1">
        <f t="array" ref="Z435">IF(D435="Electric","--",IF(D435="Diesel",_xlfn._xlws.FILTER(ORDEF[NOXdr],(ORDEF[HP]=I435)*(ORDEF[Model_Year]=E435)),""))</f>
        <v/>
      </c>
      <c r="AA435" s="159" cm="1">
        <f t="array" ref="AA435">IF(E435="Electric","--",IF(D435="Gasoline",_xlfn._xlws.FILTER(LSIEF[NOX DR],(LSIEF[Fuel]=D435)*(LSIEF[HP Bin]=I435)*(LSIEF[Model Year]=E435)),""))</f>
        <v>9.1700000000000006E-5</v>
      </c>
      <c r="AB435" s="159">
        <f t="shared" si="108"/>
        <v>9.1700000000000006E-5</v>
      </c>
      <c r="AC435" s="158" t="str" cm="1">
        <f t="array" ref="AC435">IF(D435="Electric","--",IF(D435="Diesel",_xlfn._xlws.FILTER(DFCF[Fuel_HC],(DFCF[MY]=E435)),""))</f>
        <v/>
      </c>
      <c r="AD435" s="158" cm="1">
        <f t="array" ref="AD435">IF(D435="Electric","--",IF(D435="Gasoline",_xlfn._xlws.FILTER(GFCF[Fuel_HC],(GFCF[MY]=E435)),""))</f>
        <v>1</v>
      </c>
      <c r="AE435" s="158">
        <f t="shared" si="109"/>
        <v>1</v>
      </c>
      <c r="AF435" s="157" t="str" cm="1">
        <f t="array" ref="AF435">IF(D435="Electric","--",IF(D435="Diesel",_xlfn._xlws.FILTER(DFCF[Fuel_NOX],(DFCF[MY]=E435)),""))</f>
        <v/>
      </c>
      <c r="AG435" s="157" cm="1">
        <f t="array" ref="AG435">IF(D435="Electric","--",IF(D435="Gasoline",_xlfn._xlws.FILTER(GFCF[Fuel_NOX],(GFCF[MY]=E435)),""))</f>
        <v>0.97699999999999998</v>
      </c>
      <c r="AH435" s="157">
        <f t="shared" si="110"/>
        <v>0.97699999999999998</v>
      </c>
      <c r="AI435" s="158">
        <f t="shared" si="111"/>
        <v>1.1434390000000001</v>
      </c>
      <c r="AJ435" s="158">
        <f t="shared" si="112"/>
        <v>7.6604840709999991</v>
      </c>
      <c r="AK435" s="158">
        <f t="shared" si="113"/>
        <v>20.073137047609507</v>
      </c>
      <c r="AL435" s="158">
        <f t="shared" si="114"/>
        <v>134.48023603201622</v>
      </c>
      <c r="AM435" s="158">
        <f t="shared" si="115"/>
        <v>1.0036568523804754E-2</v>
      </c>
      <c r="AN435" s="158">
        <f t="shared" si="116"/>
        <v>6.7240118016008113E-2</v>
      </c>
      <c r="AO435" s="158">
        <f t="shared" si="117"/>
        <v>9.2316357281956116E-3</v>
      </c>
      <c r="AP435" s="157"/>
      <c r="AS435" s="44"/>
    </row>
    <row r="436" spans="1:45" s="47" customFormat="1" x14ac:dyDescent="0.35">
      <c r="A436" s="157">
        <v>435</v>
      </c>
      <c r="B436" s="157">
        <v>770047</v>
      </c>
      <c r="C436" s="157" t="s">
        <v>99</v>
      </c>
      <c r="D436" s="157" t="s">
        <v>49</v>
      </c>
      <c r="E436" s="157">
        <v>2005</v>
      </c>
      <c r="F436" s="157">
        <v>80</v>
      </c>
      <c r="G436" s="157">
        <v>162.22222222222223</v>
      </c>
      <c r="H436" s="157"/>
      <c r="I436" s="157">
        <f t="shared" si="102"/>
        <v>100</v>
      </c>
      <c r="J436" s="157" t="str">
        <f>IF(D436="Electric","--",IF(D436="Diesel",VLOOKUP(C436,[2]ORDLF!A:B,2,FALSE),""))</f>
        <v>--</v>
      </c>
      <c r="K436" s="157" t="str">
        <f>IF(D436="Electric","--",IF(D436="Gasoline",VLOOKUP(C436,LSILF!A:C,3,FALSE),""))</f>
        <v>--</v>
      </c>
      <c r="L436" s="158">
        <f t="shared" si="118"/>
        <v>0</v>
      </c>
      <c r="M436" s="157" t="str" cm="1">
        <f t="array" ref="M436">IF(D436="Electric","--",IF(D436="Diesel",_xlfn._xlws.FILTER(DIESCH[CH Cap],(DIESCH[HP Bin]=I436)),""))</f>
        <v>--</v>
      </c>
      <c r="N436" s="157" t="str" cm="1">
        <f t="array" ref="N436">IF(D436="Electric","--",IF(D436="Gasoline",_xlfn._xlws.FILTER(LSICH[CH Cap],(LSICH[Fuel Type]=D436)*(LSICH[MY]=E436)),""))</f>
        <v>--</v>
      </c>
      <c r="O436" s="157">
        <f t="shared" si="103"/>
        <v>0</v>
      </c>
      <c r="P436" s="157">
        <f t="shared" si="104"/>
        <v>1946.6666666666667</v>
      </c>
      <c r="Q436" s="157" t="str" cm="1">
        <f t="array" ref="Q436">IF(D436="Electric","--",IF(D436="Diesel",_xlfn._xlws.FILTER(ORDEF[HC-ZH (g/hp-hr)],(ORDEF[HP]=I436)*(ORDEF[Model_Year]=E436)),""))</f>
        <v>--</v>
      </c>
      <c r="R436" s="157" t="str" cm="1">
        <f t="array" ref="R436">IF(D436="Electric","--",IF(D436="Gasoline",_xlfn._xlws.FILTER(LSIEF[HC-ZH (g/hp-hr)],(LSIEF[Fuel]=D436)*(LSIEF[HP Bin]=I436)*(LSIEF[Model Year]=E436)),""))</f>
        <v>--</v>
      </c>
      <c r="S436" s="158">
        <f t="shared" si="105"/>
        <v>0</v>
      </c>
      <c r="T436" s="159" t="str" cm="1">
        <f t="array" ref="T436">IF(D436="Electric","--",IF(D436="Diesel",_xlfn._xlws.FILTER(ORDEF[HCDR],(ORDEF[HP]=I436)*(ORDEF[Model_Year]=E436),),""))</f>
        <v>--</v>
      </c>
      <c r="U436" s="159" t="str" cm="1">
        <f t="array" ref="U436">IF(D436="Electric","--",IF(D436="Gasoline",_xlfn._xlws.FILTER(LSIEF[HC DR],(LSIEF[Fuel]=D436)*(LSIEF[HP Bin]=I436)*(LSIEF[Model Year]=E436)),""))</f>
        <v>--</v>
      </c>
      <c r="V436" s="159">
        <f t="shared" si="106"/>
        <v>0</v>
      </c>
      <c r="W436" s="158" t="str" cm="1">
        <f t="array" ref="W436">IF(D436="Electric","--",IF(D436="Diesel",_xlfn._xlws.FILTER(ORDEF[NOXzh],(ORDEF[HP]=I436)*(ORDEF[Model_Year]=E436)),""))</f>
        <v>--</v>
      </c>
      <c r="X436" s="158" t="str" cm="1">
        <f t="array" ref="X436">IF(D436="Electric","--",IF(D436="Gasoline",_xlfn._xlws.FILTER(LSIEF[NOX-ZH (g/hp-hr)],(LSIEF[Fuel]=D436)*(LSIEF[HP Bin]=I436)*(LSIEF[Model Year]=E436)),""))</f>
        <v>--</v>
      </c>
      <c r="Y436" s="158">
        <f t="shared" si="107"/>
        <v>0</v>
      </c>
      <c r="Z436" s="159" t="str" cm="1">
        <f t="array" ref="Z436">IF(D436="Electric","--",IF(D436="Diesel",_xlfn._xlws.FILTER(ORDEF[NOXdr],(ORDEF[HP]=I436)*(ORDEF[Model_Year]=E436)),""))</f>
        <v>--</v>
      </c>
      <c r="AA436" s="159" t="str" cm="1">
        <f t="array" ref="AA436">IF(E436="Electric","--",IF(D436="Gasoline",_xlfn._xlws.FILTER(LSIEF[NOX DR],(LSIEF[Fuel]=D436)*(LSIEF[HP Bin]=I436)*(LSIEF[Model Year]=E436)),""))</f>
        <v/>
      </c>
      <c r="AB436" s="159">
        <f t="shared" si="108"/>
        <v>0</v>
      </c>
      <c r="AC436" s="158" t="str" cm="1">
        <f t="array" ref="AC436">IF(D436="Electric","--",IF(D436="Diesel",_xlfn._xlws.FILTER(DFCF[Fuel_HC],(DFCF[MY]=E436)),""))</f>
        <v>--</v>
      </c>
      <c r="AD436" s="158" t="str" cm="1">
        <f t="array" ref="AD436">IF(D436="Electric","--",IF(D436="Gasoline",_xlfn._xlws.FILTER(GFCF[Fuel_HC],(GFCF[MY]=E436)),""))</f>
        <v>--</v>
      </c>
      <c r="AE436" s="158">
        <f t="shared" si="109"/>
        <v>0</v>
      </c>
      <c r="AF436" s="157" t="str" cm="1">
        <f t="array" ref="AF436">IF(D436="Electric","--",IF(D436="Diesel",_xlfn._xlws.FILTER(DFCF[Fuel_NOX],(DFCF[MY]=E436)),""))</f>
        <v>--</v>
      </c>
      <c r="AG436" s="157" t="str" cm="1">
        <f t="array" ref="AG436">IF(D436="Electric","--",IF(D436="Gasoline",_xlfn._xlws.FILTER(GFCF[Fuel_NOX],(GFCF[MY]=E436)),""))</f>
        <v>--</v>
      </c>
      <c r="AH436" s="157">
        <f t="shared" si="110"/>
        <v>0</v>
      </c>
      <c r="AI436" s="158">
        <f t="shared" si="111"/>
        <v>0</v>
      </c>
      <c r="AJ436" s="158">
        <f t="shared" si="112"/>
        <v>0</v>
      </c>
      <c r="AK436" s="158" t="str">
        <f t="shared" si="113"/>
        <v>--</v>
      </c>
      <c r="AL436" s="158" t="str">
        <f t="shared" si="114"/>
        <v>--</v>
      </c>
      <c r="AM436" s="158" t="str">
        <f t="shared" si="115"/>
        <v>--</v>
      </c>
      <c r="AN436" s="158" t="str">
        <f t="shared" si="116"/>
        <v>--</v>
      </c>
      <c r="AO436" s="158" t="str">
        <f t="shared" si="117"/>
        <v>--</v>
      </c>
      <c r="AP436" s="157"/>
      <c r="AS436" s="44"/>
    </row>
    <row r="437" spans="1:45" s="47" customFormat="1" x14ac:dyDescent="0.35">
      <c r="A437" s="157">
        <v>436</v>
      </c>
      <c r="B437" s="157">
        <v>69592</v>
      </c>
      <c r="C437" s="157" t="s">
        <v>205</v>
      </c>
      <c r="D437" s="157" t="s">
        <v>16</v>
      </c>
      <c r="E437" s="157">
        <v>2007</v>
      </c>
      <c r="F437" s="157">
        <v>101</v>
      </c>
      <c r="G437" s="157">
        <v>165.90909090909091</v>
      </c>
      <c r="H437" s="157"/>
      <c r="I437" s="157">
        <f t="shared" si="102"/>
        <v>175</v>
      </c>
      <c r="J437" s="157" t="str">
        <f>IF(D437="Electric","--",IF(D437="Diesel",VLOOKUP(C437,[2]ORDLF!A:B,2,FALSE),""))</f>
        <v/>
      </c>
      <c r="K437" s="157">
        <f>IF(D437="Electric","--",IF(D437="Gasoline",VLOOKUP(C437,LSILF!A:C,3,FALSE),""))</f>
        <v>0.54</v>
      </c>
      <c r="L437" s="158">
        <f t="shared" si="118"/>
        <v>0.54</v>
      </c>
      <c r="M437" s="157" t="str" cm="1">
        <f t="array" ref="M437">IF(D437="Electric","--",IF(D437="Diesel",_xlfn._xlws.FILTER(DIESCH[CH Cap],(DIESCH[HP Bin]=I437)),""))</f>
        <v/>
      </c>
      <c r="N437" s="157" cm="1">
        <f t="array" ref="N437">IF(D437="Electric","--",IF(D437="Gasoline",_xlfn._xlws.FILTER(LSICH[CH Cap],(LSICH[Fuel Type]=D437)*(LSICH[MY]=E437)),""))</f>
        <v>7000</v>
      </c>
      <c r="O437" s="157">
        <f t="shared" si="103"/>
        <v>7000</v>
      </c>
      <c r="P437" s="157">
        <f t="shared" si="104"/>
        <v>1659.090909090909</v>
      </c>
      <c r="Q437" s="157" t="str" cm="1">
        <f t="array" ref="Q437">IF(D437="Electric","--",IF(D437="Diesel",_xlfn._xlws.FILTER(ORDEF[HC-ZH (g/hp-hr)],(ORDEF[HP]=I437)*(ORDEF[Model_Year]=E437)),""))</f>
        <v/>
      </c>
      <c r="R437" s="157" cm="1">
        <f t="array" ref="R437">IF(D437="Electric","--",IF(D437="Gasoline",_xlfn._xlws.FILTER(LSIEF[HC-ZH (g/hp-hr)],(LSIEF[Fuel]=D437)*(LSIEF[HP Bin]=I437)*(LSIEF[Model Year]=E437)),""))</f>
        <v>0.129</v>
      </c>
      <c r="S437" s="158">
        <f t="shared" si="105"/>
        <v>0.129</v>
      </c>
      <c r="T437" s="159" t="str" cm="1">
        <f t="array" ref="T437">IF(D437="Electric","--",IF(D437="Diesel",_xlfn._xlws.FILTER(ORDEF[HCDR],(ORDEF[HP]=I437)*(ORDEF[Model_Year]=E437),),""))</f>
        <v/>
      </c>
      <c r="U437" s="159" cm="1">
        <f t="array" ref="U437">IF(D437="Electric","--",IF(D437="Gasoline",_xlfn._xlws.FILTER(LSIEF[HC DR],(LSIEF[Fuel]=D437)*(LSIEF[HP Bin]=I437)*(LSIEF[Model Year]=E437)),""))</f>
        <v>1.662E-4</v>
      </c>
      <c r="V437" s="159">
        <f t="shared" si="106"/>
        <v>1.662E-4</v>
      </c>
      <c r="W437" s="158" t="str" cm="1">
        <f t="array" ref="W437">IF(D437="Electric","--",IF(D437="Diesel",_xlfn._xlws.FILTER(ORDEF[NOXzh],(ORDEF[HP]=I437)*(ORDEF[Model_Year]=E437)),""))</f>
        <v/>
      </c>
      <c r="X437" s="158" cm="1">
        <f t="array" ref="X437">IF(D437="Electric","--",IF(D437="Gasoline",_xlfn._xlws.FILTER(LSIEF[NOX-ZH (g/hp-hr)],(LSIEF[Fuel]=D437)*(LSIEF[HP Bin]=I437)*(LSIEF[Model Year]=E437)),""))</f>
        <v>0.13700000000000001</v>
      </c>
      <c r="Y437" s="158">
        <f t="shared" si="107"/>
        <v>0.13700000000000001</v>
      </c>
      <c r="Z437" s="159" t="str" cm="1">
        <f t="array" ref="Z437">IF(D437="Electric","--",IF(D437="Diesel",_xlfn._xlws.FILTER(ORDEF[NOXdr],(ORDEF[HP]=I437)*(ORDEF[Model_Year]=E437)),""))</f>
        <v/>
      </c>
      <c r="AA437" s="159" cm="1">
        <f t="array" ref="AA437">IF(E437="Electric","--",IF(D437="Gasoline",_xlfn._xlws.FILTER(LSIEF[NOX DR],(LSIEF[Fuel]=D437)*(LSIEF[HP Bin]=I437)*(LSIEF[Model Year]=E437)),""))</f>
        <v>1.806E-4</v>
      </c>
      <c r="AB437" s="159">
        <f t="shared" si="108"/>
        <v>1.806E-4</v>
      </c>
      <c r="AC437" s="158" t="str" cm="1">
        <f t="array" ref="AC437">IF(D437="Electric","--",IF(D437="Diesel",_xlfn._xlws.FILTER(DFCF[Fuel_HC],(DFCF[MY]=E437)),""))</f>
        <v/>
      </c>
      <c r="AD437" s="158" cm="1">
        <f t="array" ref="AD437">IF(D437="Electric","--",IF(D437="Gasoline",_xlfn._xlws.FILTER(GFCF[Fuel_HC],(GFCF[MY]=E437)),""))</f>
        <v>1</v>
      </c>
      <c r="AE437" s="158">
        <f t="shared" si="109"/>
        <v>1</v>
      </c>
      <c r="AF437" s="157" t="str" cm="1">
        <f t="array" ref="AF437">IF(D437="Electric","--",IF(D437="Diesel",_xlfn._xlws.FILTER(DFCF[Fuel_NOX],(DFCF[MY]=E437)),""))</f>
        <v/>
      </c>
      <c r="AG437" s="157" cm="1">
        <f t="array" ref="AG437">IF(D437="Electric","--",IF(D437="Gasoline",_xlfn._xlws.FILTER(GFCF[Fuel_NOX],(GFCF[MY]=E437)),""))</f>
        <v>0.97699999999999998</v>
      </c>
      <c r="AH437" s="157">
        <f t="shared" si="110"/>
        <v>0.97699999999999998</v>
      </c>
      <c r="AI437" s="158">
        <f t="shared" si="111"/>
        <v>0.4047409090909091</v>
      </c>
      <c r="AJ437" s="158">
        <f t="shared" si="112"/>
        <v>0.42658928636363636</v>
      </c>
      <c r="AK437" s="158">
        <f t="shared" si="113"/>
        <v>8.0741475108262701</v>
      </c>
      <c r="AL437" s="158">
        <f t="shared" si="114"/>
        <v>8.5099992298146319</v>
      </c>
      <c r="AM437" s="158">
        <f t="shared" si="115"/>
        <v>4.0370737554131352E-3</v>
      </c>
      <c r="AN437" s="168">
        <f t="shared" si="116"/>
        <v>4.2549996149073167E-3</v>
      </c>
      <c r="AO437" s="158">
        <f t="shared" si="117"/>
        <v>3.7133004402290014E-3</v>
      </c>
      <c r="AP437" s="157"/>
      <c r="AS437" s="44"/>
    </row>
    <row r="438" spans="1:45" s="47" customFormat="1" x14ac:dyDescent="0.35">
      <c r="A438" s="157">
        <v>437</v>
      </c>
      <c r="B438" s="157">
        <v>69593</v>
      </c>
      <c r="C438" s="157" t="s">
        <v>205</v>
      </c>
      <c r="D438" s="157" t="s">
        <v>16</v>
      </c>
      <c r="E438" s="157">
        <v>2007</v>
      </c>
      <c r="F438" s="157">
        <v>101</v>
      </c>
      <c r="G438" s="157">
        <v>165.90909090909091</v>
      </c>
      <c r="H438" s="157"/>
      <c r="I438" s="157">
        <f t="shared" si="102"/>
        <v>175</v>
      </c>
      <c r="J438" s="157" t="str">
        <f>IF(D438="Electric","--",IF(D438="Diesel",VLOOKUP(C438,[2]ORDLF!A:B,2,FALSE),""))</f>
        <v/>
      </c>
      <c r="K438" s="157">
        <f>IF(D438="Electric","--",IF(D438="Gasoline",VLOOKUP(C438,LSILF!A:C,3,FALSE),""))</f>
        <v>0.54</v>
      </c>
      <c r="L438" s="158">
        <f t="shared" si="118"/>
        <v>0.54</v>
      </c>
      <c r="M438" s="157" t="str" cm="1">
        <f t="array" ref="M438">IF(D438="Electric","--",IF(D438="Diesel",_xlfn._xlws.FILTER(DIESCH[CH Cap],(DIESCH[HP Bin]=I438)),""))</f>
        <v/>
      </c>
      <c r="N438" s="157" cm="1">
        <f t="array" ref="N438">IF(D438="Electric","--",IF(D438="Gasoline",_xlfn._xlws.FILTER(LSICH[CH Cap],(LSICH[Fuel Type]=D438)*(LSICH[MY]=E438)),""))</f>
        <v>7000</v>
      </c>
      <c r="O438" s="157">
        <f t="shared" si="103"/>
        <v>7000</v>
      </c>
      <c r="P438" s="157">
        <f t="shared" si="104"/>
        <v>1659.090909090909</v>
      </c>
      <c r="Q438" s="157" t="str" cm="1">
        <f t="array" ref="Q438">IF(D438="Electric","--",IF(D438="Diesel",_xlfn._xlws.FILTER(ORDEF[HC-ZH (g/hp-hr)],(ORDEF[HP]=I438)*(ORDEF[Model_Year]=E438)),""))</f>
        <v/>
      </c>
      <c r="R438" s="157" cm="1">
        <f t="array" ref="R438">IF(D438="Electric","--",IF(D438="Gasoline",_xlfn._xlws.FILTER(LSIEF[HC-ZH (g/hp-hr)],(LSIEF[Fuel]=D438)*(LSIEF[HP Bin]=I438)*(LSIEF[Model Year]=E438)),""))</f>
        <v>0.129</v>
      </c>
      <c r="S438" s="158">
        <f t="shared" si="105"/>
        <v>0.129</v>
      </c>
      <c r="T438" s="159" t="str" cm="1">
        <f t="array" ref="T438">IF(D438="Electric","--",IF(D438="Diesel",_xlfn._xlws.FILTER(ORDEF[HCDR],(ORDEF[HP]=I438)*(ORDEF[Model_Year]=E438),),""))</f>
        <v/>
      </c>
      <c r="U438" s="159" cm="1">
        <f t="array" ref="U438">IF(D438="Electric","--",IF(D438="Gasoline",_xlfn._xlws.FILTER(LSIEF[HC DR],(LSIEF[Fuel]=D438)*(LSIEF[HP Bin]=I438)*(LSIEF[Model Year]=E438)),""))</f>
        <v>1.662E-4</v>
      </c>
      <c r="V438" s="159">
        <f t="shared" si="106"/>
        <v>1.662E-4</v>
      </c>
      <c r="W438" s="158" t="str" cm="1">
        <f t="array" ref="W438">IF(D438="Electric","--",IF(D438="Diesel",_xlfn._xlws.FILTER(ORDEF[NOXzh],(ORDEF[HP]=I438)*(ORDEF[Model_Year]=E438)),""))</f>
        <v/>
      </c>
      <c r="X438" s="158" cm="1">
        <f t="array" ref="X438">IF(D438="Electric","--",IF(D438="Gasoline",_xlfn._xlws.FILTER(LSIEF[NOX-ZH (g/hp-hr)],(LSIEF[Fuel]=D438)*(LSIEF[HP Bin]=I438)*(LSIEF[Model Year]=E438)),""))</f>
        <v>0.13700000000000001</v>
      </c>
      <c r="Y438" s="158">
        <f t="shared" si="107"/>
        <v>0.13700000000000001</v>
      </c>
      <c r="Z438" s="159" t="str" cm="1">
        <f t="array" ref="Z438">IF(D438="Electric","--",IF(D438="Diesel",_xlfn._xlws.FILTER(ORDEF[NOXdr],(ORDEF[HP]=I438)*(ORDEF[Model_Year]=E438)),""))</f>
        <v/>
      </c>
      <c r="AA438" s="159" cm="1">
        <f t="array" ref="AA438">IF(E438="Electric","--",IF(D438="Gasoline",_xlfn._xlws.FILTER(LSIEF[NOX DR],(LSIEF[Fuel]=D438)*(LSIEF[HP Bin]=I438)*(LSIEF[Model Year]=E438)),""))</f>
        <v>1.806E-4</v>
      </c>
      <c r="AB438" s="159">
        <f t="shared" si="108"/>
        <v>1.806E-4</v>
      </c>
      <c r="AC438" s="158" t="str" cm="1">
        <f t="array" ref="AC438">IF(D438="Electric","--",IF(D438="Diesel",_xlfn._xlws.FILTER(DFCF[Fuel_HC],(DFCF[MY]=E438)),""))</f>
        <v/>
      </c>
      <c r="AD438" s="158" cm="1">
        <f t="array" ref="AD438">IF(D438="Electric","--",IF(D438="Gasoline",_xlfn._xlws.FILTER(GFCF[Fuel_HC],(GFCF[MY]=E438)),""))</f>
        <v>1</v>
      </c>
      <c r="AE438" s="158">
        <f t="shared" si="109"/>
        <v>1</v>
      </c>
      <c r="AF438" s="157" t="str" cm="1">
        <f t="array" ref="AF438">IF(D438="Electric","--",IF(D438="Diesel",_xlfn._xlws.FILTER(DFCF[Fuel_NOX],(DFCF[MY]=E438)),""))</f>
        <v/>
      </c>
      <c r="AG438" s="157" cm="1">
        <f t="array" ref="AG438">IF(D438="Electric","--",IF(D438="Gasoline",_xlfn._xlws.FILTER(GFCF[Fuel_NOX],(GFCF[MY]=E438)),""))</f>
        <v>0.97699999999999998</v>
      </c>
      <c r="AH438" s="157">
        <f t="shared" si="110"/>
        <v>0.97699999999999998</v>
      </c>
      <c r="AI438" s="158">
        <f t="shared" si="111"/>
        <v>0.4047409090909091</v>
      </c>
      <c r="AJ438" s="158">
        <f t="shared" si="112"/>
        <v>0.42658928636363636</v>
      </c>
      <c r="AK438" s="158">
        <f t="shared" si="113"/>
        <v>8.0741475108262701</v>
      </c>
      <c r="AL438" s="158">
        <f t="shared" si="114"/>
        <v>8.5099992298146319</v>
      </c>
      <c r="AM438" s="158">
        <f t="shared" si="115"/>
        <v>4.0370737554131352E-3</v>
      </c>
      <c r="AN438" s="168">
        <f t="shared" si="116"/>
        <v>4.2549996149073167E-3</v>
      </c>
      <c r="AO438" s="158">
        <f t="shared" si="117"/>
        <v>3.7133004402290014E-3</v>
      </c>
      <c r="AP438" s="157"/>
      <c r="AS438" s="44"/>
    </row>
    <row r="439" spans="1:45" s="47" customFormat="1" x14ac:dyDescent="0.35">
      <c r="A439" s="157">
        <v>438</v>
      </c>
      <c r="B439" s="157" t="s">
        <v>271</v>
      </c>
      <c r="C439" s="157" t="s">
        <v>205</v>
      </c>
      <c r="D439" s="157" t="s">
        <v>16</v>
      </c>
      <c r="E439" s="157">
        <v>2007</v>
      </c>
      <c r="F439" s="157">
        <v>67</v>
      </c>
      <c r="G439" s="157">
        <v>1137.9951923076924</v>
      </c>
      <c r="H439" s="157"/>
      <c r="I439" s="157">
        <f t="shared" si="102"/>
        <v>75</v>
      </c>
      <c r="J439" s="157" t="str">
        <f>IF(D439="Electric","--",IF(D439="Diesel",VLOOKUP(C439,[2]ORDLF!A:B,2,FALSE),""))</f>
        <v/>
      </c>
      <c r="K439" s="157">
        <f>IF(D439="Electric","--",IF(D439="Gasoline",VLOOKUP(C439,LSILF!A:C,3,FALSE),""))</f>
        <v>0.54</v>
      </c>
      <c r="L439" s="158">
        <f t="shared" si="118"/>
        <v>0.54</v>
      </c>
      <c r="M439" s="157" t="str" cm="1">
        <f t="array" ref="M439">IF(D439="Electric","--",IF(D439="Diesel",_xlfn._xlws.FILTER(DIESCH[CH Cap],(DIESCH[HP Bin]=I439)),""))</f>
        <v/>
      </c>
      <c r="N439" s="157" cm="1">
        <f t="array" ref="N439">IF(D439="Electric","--",IF(D439="Gasoline",_xlfn._xlws.FILTER(LSICH[CH Cap],(LSICH[Fuel Type]=D439)*(LSICH[MY]=E439)),""))</f>
        <v>7000</v>
      </c>
      <c r="O439" s="157">
        <f t="shared" si="103"/>
        <v>7000</v>
      </c>
      <c r="P439" s="157">
        <f t="shared" si="104"/>
        <v>11379.951923076924</v>
      </c>
      <c r="Q439" s="157" t="str" cm="1">
        <f t="array" ref="Q439">IF(D439="Electric","--",IF(D439="Diesel",_xlfn._xlws.FILTER(ORDEF[HC-ZH (g/hp-hr)],(ORDEF[HP]=I439)*(ORDEF[Model_Year]=E439)),""))</f>
        <v/>
      </c>
      <c r="R439" s="157" cm="1">
        <f t="array" ref="R439">IF(D439="Electric","--",IF(D439="Gasoline",_xlfn._xlws.FILTER(LSIEF[HC-ZH (g/hp-hr)],(LSIEF[Fuel]=D439)*(LSIEF[HP Bin]=I439)*(LSIEF[Model Year]=E439)),""))</f>
        <v>0.14299999999999999</v>
      </c>
      <c r="S439" s="158">
        <f t="shared" si="105"/>
        <v>0.14299999999999999</v>
      </c>
      <c r="T439" s="159" t="str" cm="1">
        <f t="array" ref="T439">IF(D439="Electric","--",IF(D439="Diesel",_xlfn._xlws.FILTER(ORDEF[HCDR],(ORDEF[HP]=I439)*(ORDEF[Model_Year]=E439),),""))</f>
        <v/>
      </c>
      <c r="U439" s="159" cm="1">
        <f t="array" ref="U439">IF(D439="Electric","--",IF(D439="Gasoline",_xlfn._xlws.FILTER(LSIEF[HC DR],(LSIEF[Fuel]=D439)*(LSIEF[HP Bin]=I439)*(LSIEF[Model Year]=E439)),""))</f>
        <v>1.426E-4</v>
      </c>
      <c r="V439" s="159">
        <f t="shared" si="106"/>
        <v>1.426E-4</v>
      </c>
      <c r="W439" s="158" t="str" cm="1">
        <f t="array" ref="W439">IF(D439="Electric","--",IF(D439="Diesel",_xlfn._xlws.FILTER(ORDEF[NOXzh],(ORDEF[HP]=I439)*(ORDEF[Model_Year]=E439)),""))</f>
        <v/>
      </c>
      <c r="X439" s="158" cm="1">
        <f t="array" ref="X439">IF(D439="Electric","--",IF(D439="Gasoline",_xlfn._xlws.FILTER(LSIEF[NOX-ZH (g/hp-hr)],(LSIEF[Fuel]=D439)*(LSIEF[HP Bin]=I439)*(LSIEF[Model Year]=E439)),""))</f>
        <v>8.7999999999999995E-2</v>
      </c>
      <c r="Y439" s="158">
        <f t="shared" si="107"/>
        <v>8.7999999999999995E-2</v>
      </c>
      <c r="Z439" s="159" t="str" cm="1">
        <f t="array" ref="Z439">IF(D439="Electric","--",IF(D439="Diesel",_xlfn._xlws.FILTER(ORDEF[NOXdr],(ORDEF[HP]=I439)*(ORDEF[Model_Year]=E439)),""))</f>
        <v/>
      </c>
      <c r="AA439" s="159" cm="1">
        <f t="array" ref="AA439">IF(E439="Electric","--",IF(D439="Gasoline",_xlfn._xlws.FILTER(LSIEF[NOX DR],(LSIEF[Fuel]=D439)*(LSIEF[HP Bin]=I439)*(LSIEF[Model Year]=E439)),""))</f>
        <v>2.0500000000000002E-4</v>
      </c>
      <c r="AB439" s="159">
        <f t="shared" si="108"/>
        <v>2.0500000000000002E-4</v>
      </c>
      <c r="AC439" s="158" t="str" cm="1">
        <f t="array" ref="AC439">IF(D439="Electric","--",IF(D439="Diesel",_xlfn._xlws.FILTER(DFCF[Fuel_HC],(DFCF[MY]=E439)),""))</f>
        <v/>
      </c>
      <c r="AD439" s="158" cm="1">
        <f t="array" ref="AD439">IF(D439="Electric","--",IF(D439="Gasoline",_xlfn._xlws.FILTER(GFCF[Fuel_HC],(GFCF[MY]=E439)),""))</f>
        <v>1</v>
      </c>
      <c r="AE439" s="158">
        <f t="shared" si="109"/>
        <v>1</v>
      </c>
      <c r="AF439" s="157" t="str" cm="1">
        <f t="array" ref="AF439">IF(D439="Electric","--",IF(D439="Diesel",_xlfn._xlws.FILTER(DFCF[Fuel_NOX],(DFCF[MY]=E439)),""))</f>
        <v/>
      </c>
      <c r="AG439" s="157" cm="1">
        <f t="array" ref="AG439">IF(D439="Electric","--",IF(D439="Gasoline",_xlfn._xlws.FILTER(GFCF[Fuel_NOX],(GFCF[MY]=E439)),""))</f>
        <v>0.97699999999999998</v>
      </c>
      <c r="AH439" s="157">
        <f t="shared" si="110"/>
        <v>0.97699999999999998</v>
      </c>
      <c r="AI439" s="158">
        <f t="shared" si="111"/>
        <v>1.1412</v>
      </c>
      <c r="AJ439" s="158">
        <f t="shared" si="112"/>
        <v>1.4879710000000002</v>
      </c>
      <c r="AK439" s="158">
        <f t="shared" si="113"/>
        <v>103.58694196077077</v>
      </c>
      <c r="AL439" s="158">
        <f t="shared" si="114"/>
        <v>135.06341186147046</v>
      </c>
      <c r="AM439" s="158">
        <f t="shared" si="115"/>
        <v>5.1793470980385392E-2</v>
      </c>
      <c r="AN439" s="158">
        <f t="shared" si="116"/>
        <v>6.7531705930735236E-2</v>
      </c>
      <c r="AO439" s="158">
        <f t="shared" si="117"/>
        <v>4.7639634607758483E-2</v>
      </c>
      <c r="AP439" s="157"/>
      <c r="AS439" s="44"/>
    </row>
    <row r="440" spans="1:45" s="47" customFormat="1" x14ac:dyDescent="0.35">
      <c r="A440" s="157">
        <v>439</v>
      </c>
      <c r="B440" s="157" t="s">
        <v>272</v>
      </c>
      <c r="C440" s="157" t="s">
        <v>205</v>
      </c>
      <c r="D440" s="157" t="s">
        <v>16</v>
      </c>
      <c r="E440" s="157">
        <v>2007</v>
      </c>
      <c r="F440" s="157">
        <v>101</v>
      </c>
      <c r="G440" s="157">
        <v>165.90909090909091</v>
      </c>
      <c r="H440" s="157"/>
      <c r="I440" s="157">
        <f t="shared" si="102"/>
        <v>175</v>
      </c>
      <c r="J440" s="157" t="str">
        <f>IF(D440="Electric","--",IF(D440="Diesel",VLOOKUP(C440,[2]ORDLF!A:B,2,FALSE),""))</f>
        <v/>
      </c>
      <c r="K440" s="157">
        <f>IF(D440="Electric","--",IF(D440="Gasoline",VLOOKUP(C440,LSILF!A:C,3,FALSE),""))</f>
        <v>0.54</v>
      </c>
      <c r="L440" s="158">
        <f t="shared" si="118"/>
        <v>0.54</v>
      </c>
      <c r="M440" s="157" t="str" cm="1">
        <f t="array" ref="M440">IF(D440="Electric","--",IF(D440="Diesel",_xlfn._xlws.FILTER(DIESCH[CH Cap],(DIESCH[HP Bin]=I440)),""))</f>
        <v/>
      </c>
      <c r="N440" s="157" cm="1">
        <f t="array" ref="N440">IF(D440="Electric","--",IF(D440="Gasoline",_xlfn._xlws.FILTER(LSICH[CH Cap],(LSICH[Fuel Type]=D440)*(LSICH[MY]=E440)),""))</f>
        <v>7000</v>
      </c>
      <c r="O440" s="157">
        <f t="shared" si="103"/>
        <v>7000</v>
      </c>
      <c r="P440" s="157">
        <f t="shared" si="104"/>
        <v>1659.090909090909</v>
      </c>
      <c r="Q440" s="157" t="str" cm="1">
        <f t="array" ref="Q440">IF(D440="Electric","--",IF(D440="Diesel",_xlfn._xlws.FILTER(ORDEF[HC-ZH (g/hp-hr)],(ORDEF[HP]=I440)*(ORDEF[Model_Year]=E440)),""))</f>
        <v/>
      </c>
      <c r="R440" s="157" cm="1">
        <f t="array" ref="R440">IF(D440="Electric","--",IF(D440="Gasoline",_xlfn._xlws.FILTER(LSIEF[HC-ZH (g/hp-hr)],(LSIEF[Fuel]=D440)*(LSIEF[HP Bin]=I440)*(LSIEF[Model Year]=E440)),""))</f>
        <v>0.129</v>
      </c>
      <c r="S440" s="158">
        <f t="shared" si="105"/>
        <v>0.129</v>
      </c>
      <c r="T440" s="159" t="str" cm="1">
        <f t="array" ref="T440">IF(D440="Electric","--",IF(D440="Diesel",_xlfn._xlws.FILTER(ORDEF[HCDR],(ORDEF[HP]=I440)*(ORDEF[Model_Year]=E440),),""))</f>
        <v/>
      </c>
      <c r="U440" s="159" cm="1">
        <f t="array" ref="U440">IF(D440="Electric","--",IF(D440="Gasoline",_xlfn._xlws.FILTER(LSIEF[HC DR],(LSIEF[Fuel]=D440)*(LSIEF[HP Bin]=I440)*(LSIEF[Model Year]=E440)),""))</f>
        <v>1.662E-4</v>
      </c>
      <c r="V440" s="159">
        <f t="shared" si="106"/>
        <v>1.662E-4</v>
      </c>
      <c r="W440" s="158" t="str" cm="1">
        <f t="array" ref="W440">IF(D440="Electric","--",IF(D440="Diesel",_xlfn._xlws.FILTER(ORDEF[NOXzh],(ORDEF[HP]=I440)*(ORDEF[Model_Year]=E440)),""))</f>
        <v/>
      </c>
      <c r="X440" s="158" cm="1">
        <f t="array" ref="X440">IF(D440="Electric","--",IF(D440="Gasoline",_xlfn._xlws.FILTER(LSIEF[NOX-ZH (g/hp-hr)],(LSIEF[Fuel]=D440)*(LSIEF[HP Bin]=I440)*(LSIEF[Model Year]=E440)),""))</f>
        <v>0.13700000000000001</v>
      </c>
      <c r="Y440" s="158">
        <f t="shared" si="107"/>
        <v>0.13700000000000001</v>
      </c>
      <c r="Z440" s="159" t="str" cm="1">
        <f t="array" ref="Z440">IF(D440="Electric","--",IF(D440="Diesel",_xlfn._xlws.FILTER(ORDEF[NOXdr],(ORDEF[HP]=I440)*(ORDEF[Model_Year]=E440)),""))</f>
        <v/>
      </c>
      <c r="AA440" s="159" cm="1">
        <f t="array" ref="AA440">IF(E440="Electric","--",IF(D440="Gasoline",_xlfn._xlws.FILTER(LSIEF[NOX DR],(LSIEF[Fuel]=D440)*(LSIEF[HP Bin]=I440)*(LSIEF[Model Year]=E440)),""))</f>
        <v>1.806E-4</v>
      </c>
      <c r="AB440" s="159">
        <f t="shared" si="108"/>
        <v>1.806E-4</v>
      </c>
      <c r="AC440" s="158" t="str" cm="1">
        <f t="array" ref="AC440">IF(D440="Electric","--",IF(D440="Diesel",_xlfn._xlws.FILTER(DFCF[Fuel_HC],(DFCF[MY]=E440)),""))</f>
        <v/>
      </c>
      <c r="AD440" s="158" cm="1">
        <f t="array" ref="AD440">IF(D440="Electric","--",IF(D440="Gasoline",_xlfn._xlws.FILTER(GFCF[Fuel_HC],(GFCF[MY]=E440)),""))</f>
        <v>1</v>
      </c>
      <c r="AE440" s="158">
        <f t="shared" si="109"/>
        <v>1</v>
      </c>
      <c r="AF440" s="157" t="str" cm="1">
        <f t="array" ref="AF440">IF(D440="Electric","--",IF(D440="Diesel",_xlfn._xlws.FILTER(DFCF[Fuel_NOX],(DFCF[MY]=E440)),""))</f>
        <v/>
      </c>
      <c r="AG440" s="157" cm="1">
        <f t="array" ref="AG440">IF(D440="Electric","--",IF(D440="Gasoline",_xlfn._xlws.FILTER(GFCF[Fuel_NOX],(GFCF[MY]=E440)),""))</f>
        <v>0.97699999999999998</v>
      </c>
      <c r="AH440" s="157">
        <f t="shared" si="110"/>
        <v>0.97699999999999998</v>
      </c>
      <c r="AI440" s="158">
        <f t="shared" si="111"/>
        <v>0.4047409090909091</v>
      </c>
      <c r="AJ440" s="158">
        <f t="shared" si="112"/>
        <v>0.42658928636363636</v>
      </c>
      <c r="AK440" s="158">
        <f t="shared" si="113"/>
        <v>8.0741475108262701</v>
      </c>
      <c r="AL440" s="158">
        <f t="shared" si="114"/>
        <v>8.5099992298146319</v>
      </c>
      <c r="AM440" s="158">
        <f t="shared" si="115"/>
        <v>4.0370737554131352E-3</v>
      </c>
      <c r="AN440" s="168">
        <f t="shared" si="116"/>
        <v>4.2549996149073167E-3</v>
      </c>
      <c r="AO440" s="158">
        <f t="shared" si="117"/>
        <v>3.7133004402290014E-3</v>
      </c>
      <c r="AP440" s="157"/>
      <c r="AS440" s="44"/>
    </row>
    <row r="441" spans="1:45" s="47" customFormat="1" x14ac:dyDescent="0.35">
      <c r="A441" s="157">
        <v>440</v>
      </c>
      <c r="B441" s="157" t="s">
        <v>273</v>
      </c>
      <c r="C441" s="157" t="s">
        <v>205</v>
      </c>
      <c r="D441" s="157" t="s">
        <v>16</v>
      </c>
      <c r="E441" s="157">
        <v>2007</v>
      </c>
      <c r="F441" s="157">
        <v>67</v>
      </c>
      <c r="G441" s="157">
        <v>1137.9951923076924</v>
      </c>
      <c r="H441" s="157"/>
      <c r="I441" s="157">
        <f t="shared" si="102"/>
        <v>75</v>
      </c>
      <c r="J441" s="157" t="str">
        <f>IF(D441="Electric","--",IF(D441="Diesel",VLOOKUP(C441,[2]ORDLF!A:B,2,FALSE),""))</f>
        <v/>
      </c>
      <c r="K441" s="157">
        <f>IF(D441="Electric","--",IF(D441="Gasoline",VLOOKUP(C441,LSILF!A:C,3,FALSE),""))</f>
        <v>0.54</v>
      </c>
      <c r="L441" s="158">
        <f t="shared" si="118"/>
        <v>0.54</v>
      </c>
      <c r="M441" s="157" t="str" cm="1">
        <f t="array" ref="M441">IF(D441="Electric","--",IF(D441="Diesel",_xlfn._xlws.FILTER(DIESCH[CH Cap],(DIESCH[HP Bin]=I441)),""))</f>
        <v/>
      </c>
      <c r="N441" s="157" cm="1">
        <f t="array" ref="N441">IF(D441="Electric","--",IF(D441="Gasoline",_xlfn._xlws.FILTER(LSICH[CH Cap],(LSICH[Fuel Type]=D441)*(LSICH[MY]=E441)),""))</f>
        <v>7000</v>
      </c>
      <c r="O441" s="157">
        <f t="shared" si="103"/>
        <v>7000</v>
      </c>
      <c r="P441" s="157">
        <f t="shared" si="104"/>
        <v>11379.951923076924</v>
      </c>
      <c r="Q441" s="157" t="str" cm="1">
        <f t="array" ref="Q441">IF(D441="Electric","--",IF(D441="Diesel",_xlfn._xlws.FILTER(ORDEF[HC-ZH (g/hp-hr)],(ORDEF[HP]=I441)*(ORDEF[Model_Year]=E441)),""))</f>
        <v/>
      </c>
      <c r="R441" s="157" cm="1">
        <f t="array" ref="R441">IF(D441="Electric","--",IF(D441="Gasoline",_xlfn._xlws.FILTER(LSIEF[HC-ZH (g/hp-hr)],(LSIEF[Fuel]=D441)*(LSIEF[HP Bin]=I441)*(LSIEF[Model Year]=E441)),""))</f>
        <v>0.14299999999999999</v>
      </c>
      <c r="S441" s="158">
        <f t="shared" si="105"/>
        <v>0.14299999999999999</v>
      </c>
      <c r="T441" s="159" t="str" cm="1">
        <f t="array" ref="T441">IF(D441="Electric","--",IF(D441="Diesel",_xlfn._xlws.FILTER(ORDEF[HCDR],(ORDEF[HP]=I441)*(ORDEF[Model_Year]=E441),),""))</f>
        <v/>
      </c>
      <c r="U441" s="159" cm="1">
        <f t="array" ref="U441">IF(D441="Electric","--",IF(D441="Gasoline",_xlfn._xlws.FILTER(LSIEF[HC DR],(LSIEF[Fuel]=D441)*(LSIEF[HP Bin]=I441)*(LSIEF[Model Year]=E441)),""))</f>
        <v>1.426E-4</v>
      </c>
      <c r="V441" s="159">
        <f t="shared" si="106"/>
        <v>1.426E-4</v>
      </c>
      <c r="W441" s="158" t="str" cm="1">
        <f t="array" ref="W441">IF(D441="Electric","--",IF(D441="Diesel",_xlfn._xlws.FILTER(ORDEF[NOXzh],(ORDEF[HP]=I441)*(ORDEF[Model_Year]=E441)),""))</f>
        <v/>
      </c>
      <c r="X441" s="158" cm="1">
        <f t="array" ref="X441">IF(D441="Electric","--",IF(D441="Gasoline",_xlfn._xlws.FILTER(LSIEF[NOX-ZH (g/hp-hr)],(LSIEF[Fuel]=D441)*(LSIEF[HP Bin]=I441)*(LSIEF[Model Year]=E441)),""))</f>
        <v>8.7999999999999995E-2</v>
      </c>
      <c r="Y441" s="158">
        <f t="shared" si="107"/>
        <v>8.7999999999999995E-2</v>
      </c>
      <c r="Z441" s="159" t="str" cm="1">
        <f t="array" ref="Z441">IF(D441="Electric","--",IF(D441="Diesel",_xlfn._xlws.FILTER(ORDEF[NOXdr],(ORDEF[HP]=I441)*(ORDEF[Model_Year]=E441)),""))</f>
        <v/>
      </c>
      <c r="AA441" s="159" cm="1">
        <f t="array" ref="AA441">IF(E441="Electric","--",IF(D441="Gasoline",_xlfn._xlws.FILTER(LSIEF[NOX DR],(LSIEF[Fuel]=D441)*(LSIEF[HP Bin]=I441)*(LSIEF[Model Year]=E441)),""))</f>
        <v>2.0500000000000002E-4</v>
      </c>
      <c r="AB441" s="159">
        <f t="shared" si="108"/>
        <v>2.0500000000000002E-4</v>
      </c>
      <c r="AC441" s="158" t="str" cm="1">
        <f t="array" ref="AC441">IF(D441="Electric","--",IF(D441="Diesel",_xlfn._xlws.FILTER(DFCF[Fuel_HC],(DFCF[MY]=E441)),""))</f>
        <v/>
      </c>
      <c r="AD441" s="158" cm="1">
        <f t="array" ref="AD441">IF(D441="Electric","--",IF(D441="Gasoline",_xlfn._xlws.FILTER(GFCF[Fuel_HC],(GFCF[MY]=E441)),""))</f>
        <v>1</v>
      </c>
      <c r="AE441" s="158">
        <f t="shared" si="109"/>
        <v>1</v>
      </c>
      <c r="AF441" s="157" t="str" cm="1">
        <f t="array" ref="AF441">IF(D441="Electric","--",IF(D441="Diesel",_xlfn._xlws.FILTER(DFCF[Fuel_NOX],(DFCF[MY]=E441)),""))</f>
        <v/>
      </c>
      <c r="AG441" s="157" cm="1">
        <f t="array" ref="AG441">IF(D441="Electric","--",IF(D441="Gasoline",_xlfn._xlws.FILTER(GFCF[Fuel_NOX],(GFCF[MY]=E441)),""))</f>
        <v>0.97699999999999998</v>
      </c>
      <c r="AH441" s="157">
        <f t="shared" si="110"/>
        <v>0.97699999999999998</v>
      </c>
      <c r="AI441" s="158">
        <f t="shared" si="111"/>
        <v>1.1412</v>
      </c>
      <c r="AJ441" s="158">
        <f t="shared" si="112"/>
        <v>1.4879710000000002</v>
      </c>
      <c r="AK441" s="158">
        <f t="shared" si="113"/>
        <v>103.58694196077077</v>
      </c>
      <c r="AL441" s="158">
        <f t="shared" si="114"/>
        <v>135.06341186147046</v>
      </c>
      <c r="AM441" s="158">
        <f t="shared" si="115"/>
        <v>5.1793470980385392E-2</v>
      </c>
      <c r="AN441" s="158">
        <f t="shared" si="116"/>
        <v>6.7531705930735236E-2</v>
      </c>
      <c r="AO441" s="158">
        <f t="shared" si="117"/>
        <v>4.7639634607758483E-2</v>
      </c>
      <c r="AP441" s="157"/>
      <c r="AS441" s="44"/>
    </row>
    <row r="442" spans="1:45" s="47" customFormat="1" x14ac:dyDescent="0.35">
      <c r="A442" s="157">
        <v>441</v>
      </c>
      <c r="B442" s="157" t="s">
        <v>274</v>
      </c>
      <c r="C442" s="157" t="s">
        <v>205</v>
      </c>
      <c r="D442" s="157" t="s">
        <v>16</v>
      </c>
      <c r="E442" s="157">
        <v>2007</v>
      </c>
      <c r="F442" s="157">
        <v>67</v>
      </c>
      <c r="G442" s="157">
        <v>1137.9951923076924</v>
      </c>
      <c r="H442" s="157"/>
      <c r="I442" s="157">
        <f t="shared" si="102"/>
        <v>75</v>
      </c>
      <c r="J442" s="157" t="str">
        <f>IF(D442="Electric","--",IF(D442="Diesel",VLOOKUP(C442,[2]ORDLF!A:B,2,FALSE),""))</f>
        <v/>
      </c>
      <c r="K442" s="157">
        <f>IF(D442="Electric","--",IF(D442="Gasoline",VLOOKUP(C442,LSILF!A:C,3,FALSE),""))</f>
        <v>0.54</v>
      </c>
      <c r="L442" s="158">
        <f t="shared" si="118"/>
        <v>0.54</v>
      </c>
      <c r="M442" s="157" t="str" cm="1">
        <f t="array" ref="M442">IF(D442="Electric","--",IF(D442="Diesel",_xlfn._xlws.FILTER(DIESCH[CH Cap],(DIESCH[HP Bin]=I442)),""))</f>
        <v/>
      </c>
      <c r="N442" s="157" cm="1">
        <f t="array" ref="N442">IF(D442="Electric","--",IF(D442="Gasoline",_xlfn._xlws.FILTER(LSICH[CH Cap],(LSICH[Fuel Type]=D442)*(LSICH[MY]=E442)),""))</f>
        <v>7000</v>
      </c>
      <c r="O442" s="157">
        <f t="shared" si="103"/>
        <v>7000</v>
      </c>
      <c r="P442" s="157">
        <f t="shared" si="104"/>
        <v>11379.951923076924</v>
      </c>
      <c r="Q442" s="157" t="str" cm="1">
        <f t="array" ref="Q442">IF(D442="Electric","--",IF(D442="Diesel",_xlfn._xlws.FILTER(ORDEF[HC-ZH (g/hp-hr)],(ORDEF[HP]=I442)*(ORDEF[Model_Year]=E442)),""))</f>
        <v/>
      </c>
      <c r="R442" s="157" cm="1">
        <f t="array" ref="R442">IF(D442="Electric","--",IF(D442="Gasoline",_xlfn._xlws.FILTER(LSIEF[HC-ZH (g/hp-hr)],(LSIEF[Fuel]=D442)*(LSIEF[HP Bin]=I442)*(LSIEF[Model Year]=E442)),""))</f>
        <v>0.14299999999999999</v>
      </c>
      <c r="S442" s="158">
        <f t="shared" si="105"/>
        <v>0.14299999999999999</v>
      </c>
      <c r="T442" s="159" t="str" cm="1">
        <f t="array" ref="T442">IF(D442="Electric","--",IF(D442="Diesel",_xlfn._xlws.FILTER(ORDEF[HCDR],(ORDEF[HP]=I442)*(ORDEF[Model_Year]=E442),),""))</f>
        <v/>
      </c>
      <c r="U442" s="159" cm="1">
        <f t="array" ref="U442">IF(D442="Electric","--",IF(D442="Gasoline",_xlfn._xlws.FILTER(LSIEF[HC DR],(LSIEF[Fuel]=D442)*(LSIEF[HP Bin]=I442)*(LSIEF[Model Year]=E442)),""))</f>
        <v>1.426E-4</v>
      </c>
      <c r="V442" s="159">
        <f t="shared" si="106"/>
        <v>1.426E-4</v>
      </c>
      <c r="W442" s="158" t="str" cm="1">
        <f t="array" ref="W442">IF(D442="Electric","--",IF(D442="Diesel",_xlfn._xlws.FILTER(ORDEF[NOXzh],(ORDEF[HP]=I442)*(ORDEF[Model_Year]=E442)),""))</f>
        <v/>
      </c>
      <c r="X442" s="158" cm="1">
        <f t="array" ref="X442">IF(D442="Electric","--",IF(D442="Gasoline",_xlfn._xlws.FILTER(LSIEF[NOX-ZH (g/hp-hr)],(LSIEF[Fuel]=D442)*(LSIEF[HP Bin]=I442)*(LSIEF[Model Year]=E442)),""))</f>
        <v>8.7999999999999995E-2</v>
      </c>
      <c r="Y442" s="158">
        <f t="shared" si="107"/>
        <v>8.7999999999999995E-2</v>
      </c>
      <c r="Z442" s="159" t="str" cm="1">
        <f t="array" ref="Z442">IF(D442="Electric","--",IF(D442="Diesel",_xlfn._xlws.FILTER(ORDEF[NOXdr],(ORDEF[HP]=I442)*(ORDEF[Model_Year]=E442)),""))</f>
        <v/>
      </c>
      <c r="AA442" s="159" cm="1">
        <f t="array" ref="AA442">IF(E442="Electric","--",IF(D442="Gasoline",_xlfn._xlws.FILTER(LSIEF[NOX DR],(LSIEF[Fuel]=D442)*(LSIEF[HP Bin]=I442)*(LSIEF[Model Year]=E442)),""))</f>
        <v>2.0500000000000002E-4</v>
      </c>
      <c r="AB442" s="159">
        <f t="shared" si="108"/>
        <v>2.0500000000000002E-4</v>
      </c>
      <c r="AC442" s="158" t="str" cm="1">
        <f t="array" ref="AC442">IF(D442="Electric","--",IF(D442="Diesel",_xlfn._xlws.FILTER(DFCF[Fuel_HC],(DFCF[MY]=E442)),""))</f>
        <v/>
      </c>
      <c r="AD442" s="158" cm="1">
        <f t="array" ref="AD442">IF(D442="Electric","--",IF(D442="Gasoline",_xlfn._xlws.FILTER(GFCF[Fuel_HC],(GFCF[MY]=E442)),""))</f>
        <v>1</v>
      </c>
      <c r="AE442" s="158">
        <f t="shared" si="109"/>
        <v>1</v>
      </c>
      <c r="AF442" s="157" t="str" cm="1">
        <f t="array" ref="AF442">IF(D442="Electric","--",IF(D442="Diesel",_xlfn._xlws.FILTER(DFCF[Fuel_NOX],(DFCF[MY]=E442)),""))</f>
        <v/>
      </c>
      <c r="AG442" s="157" cm="1">
        <f t="array" ref="AG442">IF(D442="Electric","--",IF(D442="Gasoline",_xlfn._xlws.FILTER(GFCF[Fuel_NOX],(GFCF[MY]=E442)),""))</f>
        <v>0.97699999999999998</v>
      </c>
      <c r="AH442" s="157">
        <f t="shared" si="110"/>
        <v>0.97699999999999998</v>
      </c>
      <c r="AI442" s="158">
        <f t="shared" si="111"/>
        <v>1.1412</v>
      </c>
      <c r="AJ442" s="158">
        <f t="shared" si="112"/>
        <v>1.4879710000000002</v>
      </c>
      <c r="AK442" s="158">
        <f t="shared" si="113"/>
        <v>103.58694196077077</v>
      </c>
      <c r="AL442" s="158">
        <f t="shared" si="114"/>
        <v>135.06341186147046</v>
      </c>
      <c r="AM442" s="158">
        <f t="shared" si="115"/>
        <v>5.1793470980385392E-2</v>
      </c>
      <c r="AN442" s="158">
        <f t="shared" si="116"/>
        <v>6.7531705930735236E-2</v>
      </c>
      <c r="AO442" s="158">
        <f t="shared" si="117"/>
        <v>4.7639634607758483E-2</v>
      </c>
      <c r="AP442" s="157"/>
      <c r="AS442" s="44"/>
    </row>
    <row r="443" spans="1:45" s="47" customFormat="1" x14ac:dyDescent="0.35">
      <c r="A443" s="157">
        <v>442</v>
      </c>
      <c r="B443" s="157" t="s">
        <v>275</v>
      </c>
      <c r="C443" s="157" t="s">
        <v>205</v>
      </c>
      <c r="D443" s="157" t="s">
        <v>16</v>
      </c>
      <c r="E443" s="157">
        <v>2007</v>
      </c>
      <c r="F443" s="157">
        <v>67</v>
      </c>
      <c r="G443" s="157">
        <v>1137.9951923076924</v>
      </c>
      <c r="H443" s="157"/>
      <c r="I443" s="157">
        <f t="shared" si="102"/>
        <v>75</v>
      </c>
      <c r="J443" s="157" t="str">
        <f>IF(D443="Electric","--",IF(D443="Diesel",VLOOKUP(C443,[2]ORDLF!A:B,2,FALSE),""))</f>
        <v/>
      </c>
      <c r="K443" s="157">
        <f>IF(D443="Electric","--",IF(D443="Gasoline",VLOOKUP(C443,LSILF!A:C,3,FALSE),""))</f>
        <v>0.54</v>
      </c>
      <c r="L443" s="158">
        <f t="shared" si="118"/>
        <v>0.54</v>
      </c>
      <c r="M443" s="157" t="str" cm="1">
        <f t="array" ref="M443">IF(D443="Electric","--",IF(D443="Diesel",_xlfn._xlws.FILTER(DIESCH[CH Cap],(DIESCH[HP Bin]=I443)),""))</f>
        <v/>
      </c>
      <c r="N443" s="157" cm="1">
        <f t="array" ref="N443">IF(D443="Electric","--",IF(D443="Gasoline",_xlfn._xlws.FILTER(LSICH[CH Cap],(LSICH[Fuel Type]=D443)*(LSICH[MY]=E443)),""))</f>
        <v>7000</v>
      </c>
      <c r="O443" s="157">
        <f t="shared" si="103"/>
        <v>7000</v>
      </c>
      <c r="P443" s="157">
        <f t="shared" si="104"/>
        <v>11379.951923076924</v>
      </c>
      <c r="Q443" s="157" t="str" cm="1">
        <f t="array" ref="Q443">IF(D443="Electric","--",IF(D443="Diesel",_xlfn._xlws.FILTER(ORDEF[HC-ZH (g/hp-hr)],(ORDEF[HP]=I443)*(ORDEF[Model_Year]=E443)),""))</f>
        <v/>
      </c>
      <c r="R443" s="157" cm="1">
        <f t="array" ref="R443">IF(D443="Electric","--",IF(D443="Gasoline",_xlfn._xlws.FILTER(LSIEF[HC-ZH (g/hp-hr)],(LSIEF[Fuel]=D443)*(LSIEF[HP Bin]=I443)*(LSIEF[Model Year]=E443)),""))</f>
        <v>0.14299999999999999</v>
      </c>
      <c r="S443" s="158">
        <f t="shared" si="105"/>
        <v>0.14299999999999999</v>
      </c>
      <c r="T443" s="159" t="str" cm="1">
        <f t="array" ref="T443">IF(D443="Electric","--",IF(D443="Diesel",_xlfn._xlws.FILTER(ORDEF[HCDR],(ORDEF[HP]=I443)*(ORDEF[Model_Year]=E443),),""))</f>
        <v/>
      </c>
      <c r="U443" s="159" cm="1">
        <f t="array" ref="U443">IF(D443="Electric","--",IF(D443="Gasoline",_xlfn._xlws.FILTER(LSIEF[HC DR],(LSIEF[Fuel]=D443)*(LSIEF[HP Bin]=I443)*(LSIEF[Model Year]=E443)),""))</f>
        <v>1.426E-4</v>
      </c>
      <c r="V443" s="159">
        <f t="shared" si="106"/>
        <v>1.426E-4</v>
      </c>
      <c r="W443" s="158" t="str" cm="1">
        <f t="array" ref="W443">IF(D443="Electric","--",IF(D443="Diesel",_xlfn._xlws.FILTER(ORDEF[NOXzh],(ORDEF[HP]=I443)*(ORDEF[Model_Year]=E443)),""))</f>
        <v/>
      </c>
      <c r="X443" s="158" cm="1">
        <f t="array" ref="X443">IF(D443="Electric","--",IF(D443="Gasoline",_xlfn._xlws.FILTER(LSIEF[NOX-ZH (g/hp-hr)],(LSIEF[Fuel]=D443)*(LSIEF[HP Bin]=I443)*(LSIEF[Model Year]=E443)),""))</f>
        <v>8.7999999999999995E-2</v>
      </c>
      <c r="Y443" s="158">
        <f t="shared" si="107"/>
        <v>8.7999999999999995E-2</v>
      </c>
      <c r="Z443" s="159" t="str" cm="1">
        <f t="array" ref="Z443">IF(D443="Electric","--",IF(D443="Diesel",_xlfn._xlws.FILTER(ORDEF[NOXdr],(ORDEF[HP]=I443)*(ORDEF[Model_Year]=E443)),""))</f>
        <v/>
      </c>
      <c r="AA443" s="159" cm="1">
        <f t="array" ref="AA443">IF(E443="Electric","--",IF(D443="Gasoline",_xlfn._xlws.FILTER(LSIEF[NOX DR],(LSIEF[Fuel]=D443)*(LSIEF[HP Bin]=I443)*(LSIEF[Model Year]=E443)),""))</f>
        <v>2.0500000000000002E-4</v>
      </c>
      <c r="AB443" s="159">
        <f t="shared" si="108"/>
        <v>2.0500000000000002E-4</v>
      </c>
      <c r="AC443" s="158" t="str" cm="1">
        <f t="array" ref="AC443">IF(D443="Electric","--",IF(D443="Diesel",_xlfn._xlws.FILTER(DFCF[Fuel_HC],(DFCF[MY]=E443)),""))</f>
        <v/>
      </c>
      <c r="AD443" s="158" cm="1">
        <f t="array" ref="AD443">IF(D443="Electric","--",IF(D443="Gasoline",_xlfn._xlws.FILTER(GFCF[Fuel_HC],(GFCF[MY]=E443)),""))</f>
        <v>1</v>
      </c>
      <c r="AE443" s="158">
        <f t="shared" si="109"/>
        <v>1</v>
      </c>
      <c r="AF443" s="157" t="str" cm="1">
        <f t="array" ref="AF443">IF(D443="Electric","--",IF(D443="Diesel",_xlfn._xlws.FILTER(DFCF[Fuel_NOX],(DFCF[MY]=E443)),""))</f>
        <v/>
      </c>
      <c r="AG443" s="157" cm="1">
        <f t="array" ref="AG443">IF(D443="Electric","--",IF(D443="Gasoline",_xlfn._xlws.FILTER(GFCF[Fuel_NOX],(GFCF[MY]=E443)),""))</f>
        <v>0.97699999999999998</v>
      </c>
      <c r="AH443" s="157">
        <f t="shared" si="110"/>
        <v>0.97699999999999998</v>
      </c>
      <c r="AI443" s="158">
        <f t="shared" si="111"/>
        <v>1.1412</v>
      </c>
      <c r="AJ443" s="158">
        <f t="shared" si="112"/>
        <v>1.4879710000000002</v>
      </c>
      <c r="AK443" s="158">
        <f t="shared" si="113"/>
        <v>103.58694196077077</v>
      </c>
      <c r="AL443" s="158">
        <f t="shared" si="114"/>
        <v>135.06341186147046</v>
      </c>
      <c r="AM443" s="158">
        <f t="shared" si="115"/>
        <v>5.1793470980385392E-2</v>
      </c>
      <c r="AN443" s="158">
        <f t="shared" si="116"/>
        <v>6.7531705930735236E-2</v>
      </c>
      <c r="AO443" s="158">
        <f t="shared" si="117"/>
        <v>4.7639634607758483E-2</v>
      </c>
      <c r="AP443" s="157"/>
      <c r="AS443" s="44"/>
    </row>
    <row r="444" spans="1:45" s="47" customFormat="1" x14ac:dyDescent="0.35">
      <c r="A444" s="157">
        <v>443</v>
      </c>
      <c r="B444" s="157" t="s">
        <v>276</v>
      </c>
      <c r="C444" s="157" t="s">
        <v>205</v>
      </c>
      <c r="D444" s="157" t="s">
        <v>16</v>
      </c>
      <c r="E444" s="157">
        <v>2007</v>
      </c>
      <c r="F444" s="157">
        <v>101</v>
      </c>
      <c r="G444" s="157">
        <v>165.90909090909091</v>
      </c>
      <c r="H444" s="157"/>
      <c r="I444" s="157">
        <f t="shared" si="102"/>
        <v>175</v>
      </c>
      <c r="J444" s="157" t="str">
        <f>IF(D444="Electric","--",IF(D444="Diesel",VLOOKUP(C444,[2]ORDLF!A:B,2,FALSE),""))</f>
        <v/>
      </c>
      <c r="K444" s="157">
        <f>IF(D444="Electric","--",IF(D444="Gasoline",VLOOKUP(C444,LSILF!A:C,3,FALSE),""))</f>
        <v>0.54</v>
      </c>
      <c r="L444" s="158">
        <f t="shared" si="118"/>
        <v>0.54</v>
      </c>
      <c r="M444" s="157" t="str" cm="1">
        <f t="array" ref="M444">IF(D444="Electric","--",IF(D444="Diesel",_xlfn._xlws.FILTER(DIESCH[CH Cap],(DIESCH[HP Bin]=I444)),""))</f>
        <v/>
      </c>
      <c r="N444" s="157" cm="1">
        <f t="array" ref="N444">IF(D444="Electric","--",IF(D444="Gasoline",_xlfn._xlws.FILTER(LSICH[CH Cap],(LSICH[Fuel Type]=D444)*(LSICH[MY]=E444)),""))</f>
        <v>7000</v>
      </c>
      <c r="O444" s="157">
        <f t="shared" si="103"/>
        <v>7000</v>
      </c>
      <c r="P444" s="157">
        <f t="shared" si="104"/>
        <v>1659.090909090909</v>
      </c>
      <c r="Q444" s="157" t="str" cm="1">
        <f t="array" ref="Q444">IF(D444="Electric","--",IF(D444="Diesel",_xlfn._xlws.FILTER(ORDEF[HC-ZH (g/hp-hr)],(ORDEF[HP]=I444)*(ORDEF[Model_Year]=E444)),""))</f>
        <v/>
      </c>
      <c r="R444" s="157" cm="1">
        <f t="array" ref="R444">IF(D444="Electric","--",IF(D444="Gasoline",_xlfn._xlws.FILTER(LSIEF[HC-ZH (g/hp-hr)],(LSIEF[Fuel]=D444)*(LSIEF[HP Bin]=I444)*(LSIEF[Model Year]=E444)),""))</f>
        <v>0.129</v>
      </c>
      <c r="S444" s="158">
        <f t="shared" si="105"/>
        <v>0.129</v>
      </c>
      <c r="T444" s="159" t="str" cm="1">
        <f t="array" ref="T444">IF(D444="Electric","--",IF(D444="Diesel",_xlfn._xlws.FILTER(ORDEF[HCDR],(ORDEF[HP]=I444)*(ORDEF[Model_Year]=E444),),""))</f>
        <v/>
      </c>
      <c r="U444" s="159" cm="1">
        <f t="array" ref="U444">IF(D444="Electric","--",IF(D444="Gasoline",_xlfn._xlws.FILTER(LSIEF[HC DR],(LSIEF[Fuel]=D444)*(LSIEF[HP Bin]=I444)*(LSIEF[Model Year]=E444)),""))</f>
        <v>1.662E-4</v>
      </c>
      <c r="V444" s="159">
        <f t="shared" si="106"/>
        <v>1.662E-4</v>
      </c>
      <c r="W444" s="158" t="str" cm="1">
        <f t="array" ref="W444">IF(D444="Electric","--",IF(D444="Diesel",_xlfn._xlws.FILTER(ORDEF[NOXzh],(ORDEF[HP]=I444)*(ORDEF[Model_Year]=E444)),""))</f>
        <v/>
      </c>
      <c r="X444" s="158" cm="1">
        <f t="array" ref="X444">IF(D444="Electric","--",IF(D444="Gasoline",_xlfn._xlws.FILTER(LSIEF[NOX-ZH (g/hp-hr)],(LSIEF[Fuel]=D444)*(LSIEF[HP Bin]=I444)*(LSIEF[Model Year]=E444)),""))</f>
        <v>0.13700000000000001</v>
      </c>
      <c r="Y444" s="158">
        <f t="shared" si="107"/>
        <v>0.13700000000000001</v>
      </c>
      <c r="Z444" s="159" t="str" cm="1">
        <f t="array" ref="Z444">IF(D444="Electric","--",IF(D444="Diesel",_xlfn._xlws.FILTER(ORDEF[NOXdr],(ORDEF[HP]=I444)*(ORDEF[Model_Year]=E444)),""))</f>
        <v/>
      </c>
      <c r="AA444" s="159" cm="1">
        <f t="array" ref="AA444">IF(E444="Electric","--",IF(D444="Gasoline",_xlfn._xlws.FILTER(LSIEF[NOX DR],(LSIEF[Fuel]=D444)*(LSIEF[HP Bin]=I444)*(LSIEF[Model Year]=E444)),""))</f>
        <v>1.806E-4</v>
      </c>
      <c r="AB444" s="159">
        <f t="shared" si="108"/>
        <v>1.806E-4</v>
      </c>
      <c r="AC444" s="158" t="str" cm="1">
        <f t="array" ref="AC444">IF(D444="Electric","--",IF(D444="Diesel",_xlfn._xlws.FILTER(DFCF[Fuel_HC],(DFCF[MY]=E444)),""))</f>
        <v/>
      </c>
      <c r="AD444" s="158" cm="1">
        <f t="array" ref="AD444">IF(D444="Electric","--",IF(D444="Gasoline",_xlfn._xlws.FILTER(GFCF[Fuel_HC],(GFCF[MY]=E444)),""))</f>
        <v>1</v>
      </c>
      <c r="AE444" s="158">
        <f t="shared" si="109"/>
        <v>1</v>
      </c>
      <c r="AF444" s="157" t="str" cm="1">
        <f t="array" ref="AF444">IF(D444="Electric","--",IF(D444="Diesel",_xlfn._xlws.FILTER(DFCF[Fuel_NOX],(DFCF[MY]=E444)),""))</f>
        <v/>
      </c>
      <c r="AG444" s="157" cm="1">
        <f t="array" ref="AG444">IF(D444="Electric","--",IF(D444="Gasoline",_xlfn._xlws.FILTER(GFCF[Fuel_NOX],(GFCF[MY]=E444)),""))</f>
        <v>0.97699999999999998</v>
      </c>
      <c r="AH444" s="157">
        <f t="shared" si="110"/>
        <v>0.97699999999999998</v>
      </c>
      <c r="AI444" s="158">
        <f t="shared" si="111"/>
        <v>0.4047409090909091</v>
      </c>
      <c r="AJ444" s="158">
        <f t="shared" si="112"/>
        <v>0.42658928636363636</v>
      </c>
      <c r="AK444" s="158">
        <f t="shared" si="113"/>
        <v>8.0741475108262701</v>
      </c>
      <c r="AL444" s="158">
        <f t="shared" si="114"/>
        <v>8.5099992298146319</v>
      </c>
      <c r="AM444" s="158">
        <f t="shared" si="115"/>
        <v>4.0370737554131352E-3</v>
      </c>
      <c r="AN444" s="168">
        <f t="shared" si="116"/>
        <v>4.2549996149073167E-3</v>
      </c>
      <c r="AO444" s="158">
        <f t="shared" si="117"/>
        <v>3.7133004402290014E-3</v>
      </c>
      <c r="AP444" s="157"/>
      <c r="AS444" s="44"/>
    </row>
    <row r="445" spans="1:45" s="47" customFormat="1" x14ac:dyDescent="0.35">
      <c r="A445" s="157">
        <v>444</v>
      </c>
      <c r="B445" s="157" t="s">
        <v>277</v>
      </c>
      <c r="C445" s="157" t="s">
        <v>205</v>
      </c>
      <c r="D445" s="157" t="s">
        <v>16</v>
      </c>
      <c r="E445" s="157">
        <v>2007</v>
      </c>
      <c r="F445" s="157">
        <v>101</v>
      </c>
      <c r="G445" s="157">
        <v>165.90909090909091</v>
      </c>
      <c r="H445" s="157"/>
      <c r="I445" s="157">
        <f t="shared" si="102"/>
        <v>175</v>
      </c>
      <c r="J445" s="157" t="str">
        <f>IF(D445="Electric","--",IF(D445="Diesel",VLOOKUP(C445,[2]ORDLF!A:B,2,FALSE),""))</f>
        <v/>
      </c>
      <c r="K445" s="157">
        <f>IF(D445="Electric","--",IF(D445="Gasoline",VLOOKUP(C445,LSILF!A:C,3,FALSE),""))</f>
        <v>0.54</v>
      </c>
      <c r="L445" s="158">
        <f t="shared" si="118"/>
        <v>0.54</v>
      </c>
      <c r="M445" s="157" t="str" cm="1">
        <f t="array" ref="M445">IF(D445="Electric","--",IF(D445="Diesel",_xlfn._xlws.FILTER(DIESCH[CH Cap],(DIESCH[HP Bin]=I445)),""))</f>
        <v/>
      </c>
      <c r="N445" s="157" cm="1">
        <f t="array" ref="N445">IF(D445="Electric","--",IF(D445="Gasoline",_xlfn._xlws.FILTER(LSICH[CH Cap],(LSICH[Fuel Type]=D445)*(LSICH[MY]=E445)),""))</f>
        <v>7000</v>
      </c>
      <c r="O445" s="157">
        <f t="shared" si="103"/>
        <v>7000</v>
      </c>
      <c r="P445" s="157">
        <f t="shared" si="104"/>
        <v>1659.090909090909</v>
      </c>
      <c r="Q445" s="157" t="str" cm="1">
        <f t="array" ref="Q445">IF(D445="Electric","--",IF(D445="Diesel",_xlfn._xlws.FILTER(ORDEF[HC-ZH (g/hp-hr)],(ORDEF[HP]=I445)*(ORDEF[Model_Year]=E445)),""))</f>
        <v/>
      </c>
      <c r="R445" s="157" cm="1">
        <f t="array" ref="R445">IF(D445="Electric","--",IF(D445="Gasoline",_xlfn._xlws.FILTER(LSIEF[HC-ZH (g/hp-hr)],(LSIEF[Fuel]=D445)*(LSIEF[HP Bin]=I445)*(LSIEF[Model Year]=E445)),""))</f>
        <v>0.129</v>
      </c>
      <c r="S445" s="158">
        <f t="shared" si="105"/>
        <v>0.129</v>
      </c>
      <c r="T445" s="159" t="str" cm="1">
        <f t="array" ref="T445">IF(D445="Electric","--",IF(D445="Diesel",_xlfn._xlws.FILTER(ORDEF[HCDR],(ORDEF[HP]=I445)*(ORDEF[Model_Year]=E445),),""))</f>
        <v/>
      </c>
      <c r="U445" s="159" cm="1">
        <f t="array" ref="U445">IF(D445="Electric","--",IF(D445="Gasoline",_xlfn._xlws.FILTER(LSIEF[HC DR],(LSIEF[Fuel]=D445)*(LSIEF[HP Bin]=I445)*(LSIEF[Model Year]=E445)),""))</f>
        <v>1.662E-4</v>
      </c>
      <c r="V445" s="159">
        <f t="shared" si="106"/>
        <v>1.662E-4</v>
      </c>
      <c r="W445" s="158" t="str" cm="1">
        <f t="array" ref="W445">IF(D445="Electric","--",IF(D445="Diesel",_xlfn._xlws.FILTER(ORDEF[NOXzh],(ORDEF[HP]=I445)*(ORDEF[Model_Year]=E445)),""))</f>
        <v/>
      </c>
      <c r="X445" s="158" cm="1">
        <f t="array" ref="X445">IF(D445="Electric","--",IF(D445="Gasoline",_xlfn._xlws.FILTER(LSIEF[NOX-ZH (g/hp-hr)],(LSIEF[Fuel]=D445)*(LSIEF[HP Bin]=I445)*(LSIEF[Model Year]=E445)),""))</f>
        <v>0.13700000000000001</v>
      </c>
      <c r="Y445" s="158">
        <f t="shared" si="107"/>
        <v>0.13700000000000001</v>
      </c>
      <c r="Z445" s="159" t="str" cm="1">
        <f t="array" ref="Z445">IF(D445="Electric","--",IF(D445="Diesel",_xlfn._xlws.FILTER(ORDEF[NOXdr],(ORDEF[HP]=I445)*(ORDEF[Model_Year]=E445)),""))</f>
        <v/>
      </c>
      <c r="AA445" s="159" cm="1">
        <f t="array" ref="AA445">IF(E445="Electric","--",IF(D445="Gasoline",_xlfn._xlws.FILTER(LSIEF[NOX DR],(LSIEF[Fuel]=D445)*(LSIEF[HP Bin]=I445)*(LSIEF[Model Year]=E445)),""))</f>
        <v>1.806E-4</v>
      </c>
      <c r="AB445" s="159">
        <f t="shared" si="108"/>
        <v>1.806E-4</v>
      </c>
      <c r="AC445" s="158" t="str" cm="1">
        <f t="array" ref="AC445">IF(D445="Electric","--",IF(D445="Diesel",_xlfn._xlws.FILTER(DFCF[Fuel_HC],(DFCF[MY]=E445)),""))</f>
        <v/>
      </c>
      <c r="AD445" s="158" cm="1">
        <f t="array" ref="AD445">IF(D445="Electric","--",IF(D445="Gasoline",_xlfn._xlws.FILTER(GFCF[Fuel_HC],(GFCF[MY]=E445)),""))</f>
        <v>1</v>
      </c>
      <c r="AE445" s="158">
        <f t="shared" si="109"/>
        <v>1</v>
      </c>
      <c r="AF445" s="157" t="str" cm="1">
        <f t="array" ref="AF445">IF(D445="Electric","--",IF(D445="Diesel",_xlfn._xlws.FILTER(DFCF[Fuel_NOX],(DFCF[MY]=E445)),""))</f>
        <v/>
      </c>
      <c r="AG445" s="157" cm="1">
        <f t="array" ref="AG445">IF(D445="Electric","--",IF(D445="Gasoline",_xlfn._xlws.FILTER(GFCF[Fuel_NOX],(GFCF[MY]=E445)),""))</f>
        <v>0.97699999999999998</v>
      </c>
      <c r="AH445" s="157">
        <f t="shared" si="110"/>
        <v>0.97699999999999998</v>
      </c>
      <c r="AI445" s="158">
        <f t="shared" si="111"/>
        <v>0.4047409090909091</v>
      </c>
      <c r="AJ445" s="158">
        <f t="shared" si="112"/>
        <v>0.42658928636363636</v>
      </c>
      <c r="AK445" s="158">
        <f t="shared" si="113"/>
        <v>8.0741475108262701</v>
      </c>
      <c r="AL445" s="158">
        <f t="shared" si="114"/>
        <v>8.5099992298146319</v>
      </c>
      <c r="AM445" s="158">
        <f t="shared" si="115"/>
        <v>4.0370737554131352E-3</v>
      </c>
      <c r="AN445" s="168">
        <f t="shared" si="116"/>
        <v>4.2549996149073167E-3</v>
      </c>
      <c r="AO445" s="158">
        <f t="shared" si="117"/>
        <v>3.7133004402290014E-3</v>
      </c>
      <c r="AP445" s="157"/>
      <c r="AS445" s="44"/>
    </row>
    <row r="446" spans="1:45" s="47" customFormat="1" x14ac:dyDescent="0.35">
      <c r="A446" s="157">
        <v>445</v>
      </c>
      <c r="B446" s="157" t="s">
        <v>278</v>
      </c>
      <c r="C446" s="157" t="s">
        <v>205</v>
      </c>
      <c r="D446" s="157" t="s">
        <v>16</v>
      </c>
      <c r="E446" s="157">
        <v>2007</v>
      </c>
      <c r="F446" s="157">
        <v>101</v>
      </c>
      <c r="G446" s="157">
        <v>165.90909090909091</v>
      </c>
      <c r="H446" s="157"/>
      <c r="I446" s="157">
        <f t="shared" si="102"/>
        <v>175</v>
      </c>
      <c r="J446" s="157" t="str">
        <f>IF(D446="Electric","--",IF(D446="Diesel",VLOOKUP(C446,[2]ORDLF!A:B,2,FALSE),""))</f>
        <v/>
      </c>
      <c r="K446" s="157">
        <f>IF(D446="Electric","--",IF(D446="Gasoline",VLOOKUP(C446,LSILF!A:C,3,FALSE),""))</f>
        <v>0.54</v>
      </c>
      <c r="L446" s="158">
        <f t="shared" si="118"/>
        <v>0.54</v>
      </c>
      <c r="M446" s="157" t="str" cm="1">
        <f t="array" ref="M446">IF(D446="Electric","--",IF(D446="Diesel",_xlfn._xlws.FILTER(DIESCH[CH Cap],(DIESCH[HP Bin]=I446)),""))</f>
        <v/>
      </c>
      <c r="N446" s="157" cm="1">
        <f t="array" ref="N446">IF(D446="Electric","--",IF(D446="Gasoline",_xlfn._xlws.FILTER(LSICH[CH Cap],(LSICH[Fuel Type]=D446)*(LSICH[MY]=E446)),""))</f>
        <v>7000</v>
      </c>
      <c r="O446" s="157">
        <f t="shared" si="103"/>
        <v>7000</v>
      </c>
      <c r="P446" s="157">
        <f t="shared" si="104"/>
        <v>1659.090909090909</v>
      </c>
      <c r="Q446" s="157" t="str" cm="1">
        <f t="array" ref="Q446">IF(D446="Electric","--",IF(D446="Diesel",_xlfn._xlws.FILTER(ORDEF[HC-ZH (g/hp-hr)],(ORDEF[HP]=I446)*(ORDEF[Model_Year]=E446)),""))</f>
        <v/>
      </c>
      <c r="R446" s="157" cm="1">
        <f t="array" ref="R446">IF(D446="Electric","--",IF(D446="Gasoline",_xlfn._xlws.FILTER(LSIEF[HC-ZH (g/hp-hr)],(LSIEF[Fuel]=D446)*(LSIEF[HP Bin]=I446)*(LSIEF[Model Year]=E446)),""))</f>
        <v>0.129</v>
      </c>
      <c r="S446" s="158">
        <f t="shared" si="105"/>
        <v>0.129</v>
      </c>
      <c r="T446" s="159" t="str" cm="1">
        <f t="array" ref="T446">IF(D446="Electric","--",IF(D446="Diesel",_xlfn._xlws.FILTER(ORDEF[HCDR],(ORDEF[HP]=I446)*(ORDEF[Model_Year]=E446),),""))</f>
        <v/>
      </c>
      <c r="U446" s="159" cm="1">
        <f t="array" ref="U446">IF(D446="Electric","--",IF(D446="Gasoline",_xlfn._xlws.FILTER(LSIEF[HC DR],(LSIEF[Fuel]=D446)*(LSIEF[HP Bin]=I446)*(LSIEF[Model Year]=E446)),""))</f>
        <v>1.662E-4</v>
      </c>
      <c r="V446" s="159">
        <f t="shared" si="106"/>
        <v>1.662E-4</v>
      </c>
      <c r="W446" s="158" t="str" cm="1">
        <f t="array" ref="W446">IF(D446="Electric","--",IF(D446="Diesel",_xlfn._xlws.FILTER(ORDEF[NOXzh],(ORDEF[HP]=I446)*(ORDEF[Model_Year]=E446)),""))</f>
        <v/>
      </c>
      <c r="X446" s="158" cm="1">
        <f t="array" ref="X446">IF(D446="Electric","--",IF(D446="Gasoline",_xlfn._xlws.FILTER(LSIEF[NOX-ZH (g/hp-hr)],(LSIEF[Fuel]=D446)*(LSIEF[HP Bin]=I446)*(LSIEF[Model Year]=E446)),""))</f>
        <v>0.13700000000000001</v>
      </c>
      <c r="Y446" s="158">
        <f t="shared" si="107"/>
        <v>0.13700000000000001</v>
      </c>
      <c r="Z446" s="159" t="str" cm="1">
        <f t="array" ref="Z446">IF(D446="Electric","--",IF(D446="Diesel",_xlfn._xlws.FILTER(ORDEF[NOXdr],(ORDEF[HP]=I446)*(ORDEF[Model_Year]=E446)),""))</f>
        <v/>
      </c>
      <c r="AA446" s="159" cm="1">
        <f t="array" ref="AA446">IF(E446="Electric","--",IF(D446="Gasoline",_xlfn._xlws.FILTER(LSIEF[NOX DR],(LSIEF[Fuel]=D446)*(LSIEF[HP Bin]=I446)*(LSIEF[Model Year]=E446)),""))</f>
        <v>1.806E-4</v>
      </c>
      <c r="AB446" s="159">
        <f t="shared" si="108"/>
        <v>1.806E-4</v>
      </c>
      <c r="AC446" s="158" t="str" cm="1">
        <f t="array" ref="AC446">IF(D446="Electric","--",IF(D446="Diesel",_xlfn._xlws.FILTER(DFCF[Fuel_HC],(DFCF[MY]=E446)),""))</f>
        <v/>
      </c>
      <c r="AD446" s="158" cm="1">
        <f t="array" ref="AD446">IF(D446="Electric","--",IF(D446="Gasoline",_xlfn._xlws.FILTER(GFCF[Fuel_HC],(GFCF[MY]=E446)),""))</f>
        <v>1</v>
      </c>
      <c r="AE446" s="158">
        <f t="shared" si="109"/>
        <v>1</v>
      </c>
      <c r="AF446" s="157" t="str" cm="1">
        <f t="array" ref="AF446">IF(D446="Electric","--",IF(D446="Diesel",_xlfn._xlws.FILTER(DFCF[Fuel_NOX],(DFCF[MY]=E446)),""))</f>
        <v/>
      </c>
      <c r="AG446" s="157" cm="1">
        <f t="array" ref="AG446">IF(D446="Electric","--",IF(D446="Gasoline",_xlfn._xlws.FILTER(GFCF[Fuel_NOX],(GFCF[MY]=E446)),""))</f>
        <v>0.97699999999999998</v>
      </c>
      <c r="AH446" s="157">
        <f t="shared" si="110"/>
        <v>0.97699999999999998</v>
      </c>
      <c r="AI446" s="158">
        <f t="shared" si="111"/>
        <v>0.4047409090909091</v>
      </c>
      <c r="AJ446" s="158">
        <f t="shared" si="112"/>
        <v>0.42658928636363636</v>
      </c>
      <c r="AK446" s="158">
        <f t="shared" si="113"/>
        <v>8.0741475108262701</v>
      </c>
      <c r="AL446" s="158">
        <f t="shared" si="114"/>
        <v>8.5099992298146319</v>
      </c>
      <c r="AM446" s="158">
        <f t="shared" si="115"/>
        <v>4.0370737554131352E-3</v>
      </c>
      <c r="AN446" s="168">
        <f t="shared" si="116"/>
        <v>4.2549996149073167E-3</v>
      </c>
      <c r="AO446" s="158">
        <f t="shared" si="117"/>
        <v>3.7133004402290014E-3</v>
      </c>
      <c r="AP446" s="157"/>
      <c r="AS446" s="44"/>
    </row>
    <row r="447" spans="1:45" s="47" customFormat="1" x14ac:dyDescent="0.35">
      <c r="A447" s="157">
        <v>446</v>
      </c>
      <c r="B447" s="157">
        <v>69594</v>
      </c>
      <c r="C447" s="157" t="s">
        <v>205</v>
      </c>
      <c r="D447" s="157" t="s">
        <v>16</v>
      </c>
      <c r="E447" s="157">
        <v>2008</v>
      </c>
      <c r="F447" s="157">
        <v>75</v>
      </c>
      <c r="G447" s="157">
        <v>1137.9951923076924</v>
      </c>
      <c r="H447" s="157"/>
      <c r="I447" s="157">
        <f t="shared" si="102"/>
        <v>100</v>
      </c>
      <c r="J447" s="157" t="str">
        <f>IF(D447="Electric","--",IF(D447="Diesel",VLOOKUP(C447,[2]ORDLF!A:B,2,FALSE),""))</f>
        <v/>
      </c>
      <c r="K447" s="157">
        <f>IF(D447="Electric","--",IF(D447="Gasoline",VLOOKUP(C447,LSILF!A:C,3,FALSE),""))</f>
        <v>0.54</v>
      </c>
      <c r="L447" s="158">
        <f t="shared" si="118"/>
        <v>0.54</v>
      </c>
      <c r="M447" s="157" t="str" cm="1">
        <f t="array" ref="M447">IF(D447="Electric","--",IF(D447="Diesel",_xlfn._xlws.FILTER(DIESCH[CH Cap],(DIESCH[HP Bin]=I447)),""))</f>
        <v/>
      </c>
      <c r="N447" s="157" cm="1">
        <f t="array" ref="N447">IF(D447="Electric","--",IF(D447="Gasoline",_xlfn._xlws.FILTER(LSICH[CH Cap],(LSICH[Fuel Type]=D447)*(LSICH[MY]=E447)),""))</f>
        <v>10000</v>
      </c>
      <c r="O447" s="157">
        <f t="shared" si="103"/>
        <v>10000</v>
      </c>
      <c r="P447" s="157">
        <f t="shared" si="104"/>
        <v>10241.95673076923</v>
      </c>
      <c r="Q447" s="157" t="str" cm="1">
        <f t="array" ref="Q447">IF(D447="Electric","--",IF(D447="Diesel",_xlfn._xlws.FILTER(ORDEF[HC-ZH (g/hp-hr)],(ORDEF[HP]=I447)*(ORDEF[Model_Year]=E447)),""))</f>
        <v/>
      </c>
      <c r="R447" s="157" cm="1">
        <f t="array" ref="R447">IF(D447="Electric","--",IF(D447="Gasoline",_xlfn._xlws.FILTER(LSIEF[HC-ZH (g/hp-hr)],(LSIEF[Fuel]=D447)*(LSIEF[HP Bin]=I447)*(LSIEF[Model Year]=E447)),""))</f>
        <v>0.27400000000000002</v>
      </c>
      <c r="S447" s="158">
        <f t="shared" si="105"/>
        <v>0.27400000000000002</v>
      </c>
      <c r="T447" s="159" t="str" cm="1">
        <f t="array" ref="T447">IF(D447="Electric","--",IF(D447="Diesel",_xlfn._xlws.FILTER(ORDEF[HCDR],(ORDEF[HP]=I447)*(ORDEF[Model_Year]=E447),),""))</f>
        <v/>
      </c>
      <c r="U447" s="159" cm="1">
        <f t="array" ref="U447">IF(D447="Electric","--",IF(D447="Gasoline",_xlfn._xlws.FILTER(LSIEF[HC DR],(LSIEF[Fuel]=D447)*(LSIEF[HP Bin]=I447)*(LSIEF[Model Year]=E447)),""))</f>
        <v>3.278E-4</v>
      </c>
      <c r="V447" s="159">
        <f t="shared" si="106"/>
        <v>3.278E-4</v>
      </c>
      <c r="W447" s="158" t="str" cm="1">
        <f t="array" ref="W447">IF(D447="Electric","--",IF(D447="Diesel",_xlfn._xlws.FILTER(ORDEF[NOXzh],(ORDEF[HP]=I447)*(ORDEF[Model_Year]=E447)),""))</f>
        <v/>
      </c>
      <c r="X447" s="158" cm="1">
        <f t="array" ref="X447">IF(D447="Electric","--",IF(D447="Gasoline",_xlfn._xlws.FILTER(LSIEF[NOX-ZH (g/hp-hr)],(LSIEF[Fuel]=D447)*(LSIEF[HP Bin]=I447)*(LSIEF[Model Year]=E447)),""))</f>
        <v>2.9000000000000001E-2</v>
      </c>
      <c r="Y447" s="158">
        <f t="shared" si="107"/>
        <v>2.9000000000000001E-2</v>
      </c>
      <c r="Z447" s="159" t="str" cm="1">
        <f t="array" ref="Z447">IF(D447="Electric","--",IF(D447="Diesel",_xlfn._xlws.FILTER(ORDEF[NOXdr],(ORDEF[HP]=I447)*(ORDEF[Model_Year]=E447)),""))</f>
        <v/>
      </c>
      <c r="AA447" s="159" cm="1">
        <f t="array" ref="AA447">IF(E447="Electric","--",IF(D447="Gasoline",_xlfn._xlws.FILTER(LSIEF[NOX DR],(LSIEF[Fuel]=D447)*(LSIEF[HP Bin]=I447)*(LSIEF[Model Year]=E447)),""))</f>
        <v>1.1600000000000011E-5</v>
      </c>
      <c r="AB447" s="159">
        <f t="shared" si="108"/>
        <v>1.1600000000000011E-5</v>
      </c>
      <c r="AC447" s="158" t="str" cm="1">
        <f t="array" ref="AC447">IF(D447="Electric","--",IF(D447="Diesel",_xlfn._xlws.FILTER(DFCF[Fuel_HC],(DFCF[MY]=E447)),""))</f>
        <v/>
      </c>
      <c r="AD447" s="158" cm="1">
        <f t="array" ref="AD447">IF(D447="Electric","--",IF(D447="Gasoline",_xlfn._xlws.FILTER(GFCF[Fuel_HC],(GFCF[MY]=E447)),""))</f>
        <v>1</v>
      </c>
      <c r="AE447" s="158">
        <f t="shared" si="109"/>
        <v>1</v>
      </c>
      <c r="AF447" s="157" t="str" cm="1">
        <f t="array" ref="AF447">IF(D447="Electric","--",IF(D447="Diesel",_xlfn._xlws.FILTER(DFCF[Fuel_NOX],(DFCF[MY]=E447)),""))</f>
        <v/>
      </c>
      <c r="AG447" s="157" cm="1">
        <f t="array" ref="AG447">IF(D447="Electric","--",IF(D447="Gasoline",_xlfn._xlws.FILTER(GFCF[Fuel_NOX],(GFCF[MY]=E447)),""))</f>
        <v>0.97699999999999998</v>
      </c>
      <c r="AH447" s="157">
        <f t="shared" si="110"/>
        <v>0.97699999999999998</v>
      </c>
      <c r="AI447" s="158">
        <f t="shared" si="111"/>
        <v>3.552</v>
      </c>
      <c r="AJ447" s="158">
        <f t="shared" si="112"/>
        <v>0.1416650000000001</v>
      </c>
      <c r="AK447" s="158">
        <f t="shared" si="113"/>
        <v>360.91311761839245</v>
      </c>
      <c r="AL447" s="158">
        <f t="shared" si="114"/>
        <v>14.394357209293243</v>
      </c>
      <c r="AM447" s="158">
        <f t="shared" si="115"/>
        <v>0.18045655880919625</v>
      </c>
      <c r="AN447" s="158">
        <f t="shared" si="116"/>
        <v>7.1971786046466221E-3</v>
      </c>
      <c r="AO447" s="158">
        <f t="shared" si="117"/>
        <v>0.16598394279269871</v>
      </c>
      <c r="AP447" s="157"/>
      <c r="AS447" s="44"/>
    </row>
    <row r="448" spans="1:45" s="47" customFormat="1" x14ac:dyDescent="0.35">
      <c r="A448" s="157">
        <v>447</v>
      </c>
      <c r="B448" s="157">
        <v>69595</v>
      </c>
      <c r="C448" s="157" t="s">
        <v>205</v>
      </c>
      <c r="D448" s="157" t="s">
        <v>16</v>
      </c>
      <c r="E448" s="157">
        <v>2008</v>
      </c>
      <c r="F448" s="157">
        <v>75</v>
      </c>
      <c r="G448" s="157">
        <v>1137.9951923076924</v>
      </c>
      <c r="H448" s="157"/>
      <c r="I448" s="157">
        <f t="shared" si="102"/>
        <v>100</v>
      </c>
      <c r="J448" s="157" t="str">
        <f>IF(D448="Electric","--",IF(D448="Diesel",VLOOKUP(C448,[2]ORDLF!A:B,2,FALSE),""))</f>
        <v/>
      </c>
      <c r="K448" s="157">
        <f>IF(D448="Electric","--",IF(D448="Gasoline",VLOOKUP(C448,LSILF!A:C,3,FALSE),""))</f>
        <v>0.54</v>
      </c>
      <c r="L448" s="158">
        <f t="shared" si="118"/>
        <v>0.54</v>
      </c>
      <c r="M448" s="157" t="str" cm="1">
        <f t="array" ref="M448">IF(D448="Electric","--",IF(D448="Diesel",_xlfn._xlws.FILTER(DIESCH[CH Cap],(DIESCH[HP Bin]=I448)),""))</f>
        <v/>
      </c>
      <c r="N448" s="157" cm="1">
        <f t="array" ref="N448">IF(D448="Electric","--",IF(D448="Gasoline",_xlfn._xlws.FILTER(LSICH[CH Cap],(LSICH[Fuel Type]=D448)*(LSICH[MY]=E448)),""))</f>
        <v>10000</v>
      </c>
      <c r="O448" s="157">
        <f t="shared" si="103"/>
        <v>10000</v>
      </c>
      <c r="P448" s="157">
        <f t="shared" si="104"/>
        <v>10241.95673076923</v>
      </c>
      <c r="Q448" s="157" t="str" cm="1">
        <f t="array" ref="Q448">IF(D448="Electric","--",IF(D448="Diesel",_xlfn._xlws.FILTER(ORDEF[HC-ZH (g/hp-hr)],(ORDEF[HP]=I448)*(ORDEF[Model_Year]=E448)),""))</f>
        <v/>
      </c>
      <c r="R448" s="157" cm="1">
        <f t="array" ref="R448">IF(D448="Electric","--",IF(D448="Gasoline",_xlfn._xlws.FILTER(LSIEF[HC-ZH (g/hp-hr)],(LSIEF[Fuel]=D448)*(LSIEF[HP Bin]=I448)*(LSIEF[Model Year]=E448)),""))</f>
        <v>0.27400000000000002</v>
      </c>
      <c r="S448" s="158">
        <f t="shared" si="105"/>
        <v>0.27400000000000002</v>
      </c>
      <c r="T448" s="159" t="str" cm="1">
        <f t="array" ref="T448">IF(D448="Electric","--",IF(D448="Diesel",_xlfn._xlws.FILTER(ORDEF[HCDR],(ORDEF[HP]=I448)*(ORDEF[Model_Year]=E448),),""))</f>
        <v/>
      </c>
      <c r="U448" s="159" cm="1">
        <f t="array" ref="U448">IF(D448="Electric","--",IF(D448="Gasoline",_xlfn._xlws.FILTER(LSIEF[HC DR],(LSIEF[Fuel]=D448)*(LSIEF[HP Bin]=I448)*(LSIEF[Model Year]=E448)),""))</f>
        <v>3.278E-4</v>
      </c>
      <c r="V448" s="159">
        <f t="shared" si="106"/>
        <v>3.278E-4</v>
      </c>
      <c r="W448" s="158" t="str" cm="1">
        <f t="array" ref="W448">IF(D448="Electric","--",IF(D448="Diesel",_xlfn._xlws.FILTER(ORDEF[NOXzh],(ORDEF[HP]=I448)*(ORDEF[Model_Year]=E448)),""))</f>
        <v/>
      </c>
      <c r="X448" s="158" cm="1">
        <f t="array" ref="X448">IF(D448="Electric","--",IF(D448="Gasoline",_xlfn._xlws.FILTER(LSIEF[NOX-ZH (g/hp-hr)],(LSIEF[Fuel]=D448)*(LSIEF[HP Bin]=I448)*(LSIEF[Model Year]=E448)),""))</f>
        <v>2.9000000000000001E-2</v>
      </c>
      <c r="Y448" s="158">
        <f t="shared" si="107"/>
        <v>2.9000000000000001E-2</v>
      </c>
      <c r="Z448" s="159" t="str" cm="1">
        <f t="array" ref="Z448">IF(D448="Electric","--",IF(D448="Diesel",_xlfn._xlws.FILTER(ORDEF[NOXdr],(ORDEF[HP]=I448)*(ORDEF[Model_Year]=E448)),""))</f>
        <v/>
      </c>
      <c r="AA448" s="159" cm="1">
        <f t="array" ref="AA448">IF(E448="Electric","--",IF(D448="Gasoline",_xlfn._xlws.FILTER(LSIEF[NOX DR],(LSIEF[Fuel]=D448)*(LSIEF[HP Bin]=I448)*(LSIEF[Model Year]=E448)),""))</f>
        <v>1.1600000000000011E-5</v>
      </c>
      <c r="AB448" s="159">
        <f t="shared" si="108"/>
        <v>1.1600000000000011E-5</v>
      </c>
      <c r="AC448" s="158" t="str" cm="1">
        <f t="array" ref="AC448">IF(D448="Electric","--",IF(D448="Diesel",_xlfn._xlws.FILTER(DFCF[Fuel_HC],(DFCF[MY]=E448)),""))</f>
        <v/>
      </c>
      <c r="AD448" s="158" cm="1">
        <f t="array" ref="AD448">IF(D448="Electric","--",IF(D448="Gasoline",_xlfn._xlws.FILTER(GFCF[Fuel_HC],(GFCF[MY]=E448)),""))</f>
        <v>1</v>
      </c>
      <c r="AE448" s="158">
        <f t="shared" si="109"/>
        <v>1</v>
      </c>
      <c r="AF448" s="157" t="str" cm="1">
        <f t="array" ref="AF448">IF(D448="Electric","--",IF(D448="Diesel",_xlfn._xlws.FILTER(DFCF[Fuel_NOX],(DFCF[MY]=E448)),""))</f>
        <v/>
      </c>
      <c r="AG448" s="157" cm="1">
        <f t="array" ref="AG448">IF(D448="Electric","--",IF(D448="Gasoline",_xlfn._xlws.FILTER(GFCF[Fuel_NOX],(GFCF[MY]=E448)),""))</f>
        <v>0.97699999999999998</v>
      </c>
      <c r="AH448" s="157">
        <f t="shared" si="110"/>
        <v>0.97699999999999998</v>
      </c>
      <c r="AI448" s="158">
        <f t="shared" si="111"/>
        <v>3.552</v>
      </c>
      <c r="AJ448" s="158">
        <f t="shared" si="112"/>
        <v>0.1416650000000001</v>
      </c>
      <c r="AK448" s="158">
        <f t="shared" si="113"/>
        <v>360.91311761839245</v>
      </c>
      <c r="AL448" s="158">
        <f t="shared" si="114"/>
        <v>14.394357209293243</v>
      </c>
      <c r="AM448" s="158">
        <f t="shared" si="115"/>
        <v>0.18045655880919625</v>
      </c>
      <c r="AN448" s="158">
        <f t="shared" si="116"/>
        <v>7.1971786046466221E-3</v>
      </c>
      <c r="AO448" s="158">
        <f t="shared" si="117"/>
        <v>0.16598394279269871</v>
      </c>
      <c r="AP448" s="157"/>
      <c r="AS448" s="44"/>
    </row>
    <row r="449" spans="1:45" s="47" customFormat="1" x14ac:dyDescent="0.35">
      <c r="A449" s="157">
        <v>448</v>
      </c>
      <c r="B449" s="157" t="s">
        <v>279</v>
      </c>
      <c r="C449" s="157" t="s">
        <v>205</v>
      </c>
      <c r="D449" s="157" t="s">
        <v>16</v>
      </c>
      <c r="E449" s="157">
        <v>2008</v>
      </c>
      <c r="F449" s="157">
        <v>75</v>
      </c>
      <c r="G449" s="157">
        <v>1137.9951923076924</v>
      </c>
      <c r="H449" s="157"/>
      <c r="I449" s="157">
        <f t="shared" si="102"/>
        <v>100</v>
      </c>
      <c r="J449" s="157" t="str">
        <f>IF(D449="Electric","--",IF(D449="Diesel",VLOOKUP(C449,[2]ORDLF!A:B,2,FALSE),""))</f>
        <v/>
      </c>
      <c r="K449" s="157">
        <f>IF(D449="Electric","--",IF(D449="Gasoline",VLOOKUP(C449,LSILF!A:C,3,FALSE),""))</f>
        <v>0.54</v>
      </c>
      <c r="L449" s="158">
        <f t="shared" si="118"/>
        <v>0.54</v>
      </c>
      <c r="M449" s="157" t="str" cm="1">
        <f t="array" ref="M449">IF(D449="Electric","--",IF(D449="Diesel",_xlfn._xlws.FILTER(DIESCH[CH Cap],(DIESCH[HP Bin]=I449)),""))</f>
        <v/>
      </c>
      <c r="N449" s="157" cm="1">
        <f t="array" ref="N449">IF(D449="Electric","--",IF(D449="Gasoline",_xlfn._xlws.FILTER(LSICH[CH Cap],(LSICH[Fuel Type]=D449)*(LSICH[MY]=E449)),""))</f>
        <v>10000</v>
      </c>
      <c r="O449" s="157">
        <f t="shared" si="103"/>
        <v>10000</v>
      </c>
      <c r="P449" s="157">
        <f t="shared" si="104"/>
        <v>10241.95673076923</v>
      </c>
      <c r="Q449" s="157" t="str" cm="1">
        <f t="array" ref="Q449">IF(D449="Electric","--",IF(D449="Diesel",_xlfn._xlws.FILTER(ORDEF[HC-ZH (g/hp-hr)],(ORDEF[HP]=I449)*(ORDEF[Model_Year]=E449)),""))</f>
        <v/>
      </c>
      <c r="R449" s="157" cm="1">
        <f t="array" ref="R449">IF(D449="Electric","--",IF(D449="Gasoline",_xlfn._xlws.FILTER(LSIEF[HC-ZH (g/hp-hr)],(LSIEF[Fuel]=D449)*(LSIEF[HP Bin]=I449)*(LSIEF[Model Year]=E449)),""))</f>
        <v>0.27400000000000002</v>
      </c>
      <c r="S449" s="158">
        <f t="shared" si="105"/>
        <v>0.27400000000000002</v>
      </c>
      <c r="T449" s="159" t="str" cm="1">
        <f t="array" ref="T449">IF(D449="Electric","--",IF(D449="Diesel",_xlfn._xlws.FILTER(ORDEF[HCDR],(ORDEF[HP]=I449)*(ORDEF[Model_Year]=E449),),""))</f>
        <v/>
      </c>
      <c r="U449" s="159" cm="1">
        <f t="array" ref="U449">IF(D449="Electric","--",IF(D449="Gasoline",_xlfn._xlws.FILTER(LSIEF[HC DR],(LSIEF[Fuel]=D449)*(LSIEF[HP Bin]=I449)*(LSIEF[Model Year]=E449)),""))</f>
        <v>3.278E-4</v>
      </c>
      <c r="V449" s="159">
        <f t="shared" si="106"/>
        <v>3.278E-4</v>
      </c>
      <c r="W449" s="158" t="str" cm="1">
        <f t="array" ref="W449">IF(D449="Electric","--",IF(D449="Diesel",_xlfn._xlws.FILTER(ORDEF[NOXzh],(ORDEF[HP]=I449)*(ORDEF[Model_Year]=E449)),""))</f>
        <v/>
      </c>
      <c r="X449" s="158" cm="1">
        <f t="array" ref="X449">IF(D449="Electric","--",IF(D449="Gasoline",_xlfn._xlws.FILTER(LSIEF[NOX-ZH (g/hp-hr)],(LSIEF[Fuel]=D449)*(LSIEF[HP Bin]=I449)*(LSIEF[Model Year]=E449)),""))</f>
        <v>2.9000000000000001E-2</v>
      </c>
      <c r="Y449" s="158">
        <f t="shared" si="107"/>
        <v>2.9000000000000001E-2</v>
      </c>
      <c r="Z449" s="159" t="str" cm="1">
        <f t="array" ref="Z449">IF(D449="Electric","--",IF(D449="Diesel",_xlfn._xlws.FILTER(ORDEF[NOXdr],(ORDEF[HP]=I449)*(ORDEF[Model_Year]=E449)),""))</f>
        <v/>
      </c>
      <c r="AA449" s="159" cm="1">
        <f t="array" ref="AA449">IF(E449="Electric","--",IF(D449="Gasoline",_xlfn._xlws.FILTER(LSIEF[NOX DR],(LSIEF[Fuel]=D449)*(LSIEF[HP Bin]=I449)*(LSIEF[Model Year]=E449)),""))</f>
        <v>1.1600000000000011E-5</v>
      </c>
      <c r="AB449" s="159">
        <f t="shared" si="108"/>
        <v>1.1600000000000011E-5</v>
      </c>
      <c r="AC449" s="158" t="str" cm="1">
        <f t="array" ref="AC449">IF(D449="Electric","--",IF(D449="Diesel",_xlfn._xlws.FILTER(DFCF[Fuel_HC],(DFCF[MY]=E449)),""))</f>
        <v/>
      </c>
      <c r="AD449" s="158" cm="1">
        <f t="array" ref="AD449">IF(D449="Electric","--",IF(D449="Gasoline",_xlfn._xlws.FILTER(GFCF[Fuel_HC],(GFCF[MY]=E449)),""))</f>
        <v>1</v>
      </c>
      <c r="AE449" s="158">
        <f t="shared" si="109"/>
        <v>1</v>
      </c>
      <c r="AF449" s="157" t="str" cm="1">
        <f t="array" ref="AF449">IF(D449="Electric","--",IF(D449="Diesel",_xlfn._xlws.FILTER(DFCF[Fuel_NOX],(DFCF[MY]=E449)),""))</f>
        <v/>
      </c>
      <c r="AG449" s="157" cm="1">
        <f t="array" ref="AG449">IF(D449="Electric","--",IF(D449="Gasoline",_xlfn._xlws.FILTER(GFCF[Fuel_NOX],(GFCF[MY]=E449)),""))</f>
        <v>0.97699999999999998</v>
      </c>
      <c r="AH449" s="157">
        <f t="shared" si="110"/>
        <v>0.97699999999999998</v>
      </c>
      <c r="AI449" s="158">
        <f t="shared" si="111"/>
        <v>3.552</v>
      </c>
      <c r="AJ449" s="158">
        <f t="shared" si="112"/>
        <v>0.1416650000000001</v>
      </c>
      <c r="AK449" s="158">
        <f t="shared" si="113"/>
        <v>360.91311761839245</v>
      </c>
      <c r="AL449" s="158">
        <f t="shared" si="114"/>
        <v>14.394357209293243</v>
      </c>
      <c r="AM449" s="158">
        <f t="shared" si="115"/>
        <v>0.18045655880919625</v>
      </c>
      <c r="AN449" s="158">
        <f t="shared" si="116"/>
        <v>7.1971786046466221E-3</v>
      </c>
      <c r="AO449" s="158">
        <f t="shared" si="117"/>
        <v>0.16598394279269871</v>
      </c>
      <c r="AP449" s="157"/>
      <c r="AS449" s="44"/>
    </row>
    <row r="450" spans="1:45" s="47" customFormat="1" x14ac:dyDescent="0.35">
      <c r="A450" s="157">
        <v>449</v>
      </c>
      <c r="B450" s="157" t="s">
        <v>280</v>
      </c>
      <c r="C450" s="157" t="s">
        <v>205</v>
      </c>
      <c r="D450" s="157" t="s">
        <v>16</v>
      </c>
      <c r="E450" s="157">
        <v>2008</v>
      </c>
      <c r="F450" s="157">
        <v>75</v>
      </c>
      <c r="G450" s="157">
        <v>1137.9951923076924</v>
      </c>
      <c r="H450" s="157"/>
      <c r="I450" s="157">
        <f t="shared" ref="I450:I513" si="119">IF(AND(F450&lt;25,F450&gt;0),25,IF(AND(F450&lt;50,F450&gt;=25),50,IF(AND(F450&lt;75,F450&gt;=50),75,IF(AND(F450&lt;100,F450&gt;=75),100,IF(AND(F450&lt;175,F450&gt;=100),175,IF(AND(F450&lt;300,F450&gt;=175),300,IF(AND(F450&lt;600,F450&gt;=300),600,IF(AND(F450&lt;750,F450&gt;=600),750,IF(F450&gt;750,9999)))))))))</f>
        <v>100</v>
      </c>
      <c r="J450" s="157" t="str">
        <f>IF(D450="Electric","--",IF(D450="Diesel",VLOOKUP(C450,[2]ORDLF!A:B,2,FALSE),""))</f>
        <v/>
      </c>
      <c r="K450" s="157">
        <f>IF(D450="Electric","--",IF(D450="Gasoline",VLOOKUP(C450,LSILF!A:C,3,FALSE),""))</f>
        <v>0.54</v>
      </c>
      <c r="L450" s="158">
        <f t="shared" si="118"/>
        <v>0.54</v>
      </c>
      <c r="M450" s="157" t="str" cm="1">
        <f t="array" ref="M450">IF(D450="Electric","--",IF(D450="Diesel",_xlfn._xlws.FILTER(DIESCH[CH Cap],(DIESCH[HP Bin]=I450)),""))</f>
        <v/>
      </c>
      <c r="N450" s="157" cm="1">
        <f t="array" ref="N450">IF(D450="Electric","--",IF(D450="Gasoline",_xlfn._xlws.FILTER(LSICH[CH Cap],(LSICH[Fuel Type]=D450)*(LSICH[MY]=E450)),""))</f>
        <v>10000</v>
      </c>
      <c r="O450" s="157">
        <f t="shared" ref="O450:O513" si="120">SUM(M450:N450)</f>
        <v>10000</v>
      </c>
      <c r="P450" s="157">
        <f t="shared" ref="P450:P513" si="121">ABS(IF(E450=2017,G450,(G450*(2017-E450))))</f>
        <v>10241.95673076923</v>
      </c>
      <c r="Q450" s="157" t="str" cm="1">
        <f t="array" ref="Q450">IF(D450="Electric","--",IF(D450="Diesel",_xlfn._xlws.FILTER(ORDEF[HC-ZH (g/hp-hr)],(ORDEF[HP]=I450)*(ORDEF[Model_Year]=E450)),""))</f>
        <v/>
      </c>
      <c r="R450" s="157" cm="1">
        <f t="array" ref="R450">IF(D450="Electric","--",IF(D450="Gasoline",_xlfn._xlws.FILTER(LSIEF[HC-ZH (g/hp-hr)],(LSIEF[Fuel]=D450)*(LSIEF[HP Bin]=I450)*(LSIEF[Model Year]=E450)),""))</f>
        <v>0.27400000000000002</v>
      </c>
      <c r="S450" s="158">
        <f t="shared" ref="S450:S513" si="122">SUM(Q450:R450)</f>
        <v>0.27400000000000002</v>
      </c>
      <c r="T450" s="159" t="str" cm="1">
        <f t="array" ref="T450">IF(D450="Electric","--",IF(D450="Diesel",_xlfn._xlws.FILTER(ORDEF[HCDR],(ORDEF[HP]=I450)*(ORDEF[Model_Year]=E450),),""))</f>
        <v/>
      </c>
      <c r="U450" s="159" cm="1">
        <f t="array" ref="U450">IF(D450="Electric","--",IF(D450="Gasoline",_xlfn._xlws.FILTER(LSIEF[HC DR],(LSIEF[Fuel]=D450)*(LSIEF[HP Bin]=I450)*(LSIEF[Model Year]=E450)),""))</f>
        <v>3.278E-4</v>
      </c>
      <c r="V450" s="159">
        <f t="shared" ref="V450:V513" si="123">SUM(T450:U450)</f>
        <v>3.278E-4</v>
      </c>
      <c r="W450" s="158" t="str" cm="1">
        <f t="array" ref="W450">IF(D450="Electric","--",IF(D450="Diesel",_xlfn._xlws.FILTER(ORDEF[NOXzh],(ORDEF[HP]=I450)*(ORDEF[Model_Year]=E450)),""))</f>
        <v/>
      </c>
      <c r="X450" s="158" cm="1">
        <f t="array" ref="X450">IF(D450="Electric","--",IF(D450="Gasoline",_xlfn._xlws.FILTER(LSIEF[NOX-ZH (g/hp-hr)],(LSIEF[Fuel]=D450)*(LSIEF[HP Bin]=I450)*(LSIEF[Model Year]=E450)),""))</f>
        <v>2.9000000000000001E-2</v>
      </c>
      <c r="Y450" s="158">
        <f t="shared" ref="Y450:Y513" si="124">SUM(W450:X450)</f>
        <v>2.9000000000000001E-2</v>
      </c>
      <c r="Z450" s="159" t="str" cm="1">
        <f t="array" ref="Z450">IF(D450="Electric","--",IF(D450="Diesel",_xlfn._xlws.FILTER(ORDEF[NOXdr],(ORDEF[HP]=I450)*(ORDEF[Model_Year]=E450)),""))</f>
        <v/>
      </c>
      <c r="AA450" s="159" cm="1">
        <f t="array" ref="AA450">IF(E450="Electric","--",IF(D450="Gasoline",_xlfn._xlws.FILTER(LSIEF[NOX DR],(LSIEF[Fuel]=D450)*(LSIEF[HP Bin]=I450)*(LSIEF[Model Year]=E450)),""))</f>
        <v>1.1600000000000011E-5</v>
      </c>
      <c r="AB450" s="159">
        <f t="shared" ref="AB450:AB513" si="125">SUM(Z450:AA450)</f>
        <v>1.1600000000000011E-5</v>
      </c>
      <c r="AC450" s="158" t="str" cm="1">
        <f t="array" ref="AC450">IF(D450="Electric","--",IF(D450="Diesel",_xlfn._xlws.FILTER(DFCF[Fuel_HC],(DFCF[MY]=E450)),""))</f>
        <v/>
      </c>
      <c r="AD450" s="158" cm="1">
        <f t="array" ref="AD450">IF(D450="Electric","--",IF(D450="Gasoline",_xlfn._xlws.FILTER(GFCF[Fuel_HC],(GFCF[MY]=E450)),""))</f>
        <v>1</v>
      </c>
      <c r="AE450" s="158">
        <f t="shared" ref="AE450:AE513" si="126">SUM(AC450:AD450)</f>
        <v>1</v>
      </c>
      <c r="AF450" s="157" t="str" cm="1">
        <f t="array" ref="AF450">IF(D450="Electric","--",IF(D450="Diesel",_xlfn._xlws.FILTER(DFCF[Fuel_NOX],(DFCF[MY]=E450)),""))</f>
        <v/>
      </c>
      <c r="AG450" s="157" cm="1">
        <f t="array" ref="AG450">IF(D450="Electric","--",IF(D450="Gasoline",_xlfn._xlws.FILTER(GFCF[Fuel_NOX],(GFCF[MY]=E450)),""))</f>
        <v>0.97699999999999998</v>
      </c>
      <c r="AH450" s="157">
        <f t="shared" ref="AH450:AH513" si="127">SUM(AF450:AG450)</f>
        <v>0.97699999999999998</v>
      </c>
      <c r="AI450" s="158">
        <f t="shared" ref="AI450:AI513" si="128">IFERROR((S450+V450*IF(P450&gt;O450,O450,P450))*AE450,"0")</f>
        <v>3.552</v>
      </c>
      <c r="AJ450" s="158">
        <f t="shared" ref="AJ450:AJ513" si="129">IFERROR((Y450+AB450*IF(P450&gt;O450,O450,P450))*AH450,"0")</f>
        <v>0.1416650000000001</v>
      </c>
      <c r="AK450" s="158">
        <f t="shared" ref="AK450:AK513" si="130">IF($D450="Electric","--",CONVERT(AI450*$F450*$L450*$G450,"g","lbm"))</f>
        <v>360.91311761839245</v>
      </c>
      <c r="AL450" s="158">
        <f t="shared" ref="AL450:AL513" si="131">IF($D450="Electric","--",CONVERT(AJ450*$F450*$L450*$G450,"g","lbm"))</f>
        <v>14.394357209293243</v>
      </c>
      <c r="AM450" s="158">
        <f t="shared" ref="AM450:AM513" si="132">IF($D450="Electric","--",CONVERT(AK450,"lbm","ton"))</f>
        <v>0.18045655880919625</v>
      </c>
      <c r="AN450" s="158">
        <f t="shared" ref="AN450:AN513" si="133">IF($D450="Electric","--",CONVERT(AL450,"lbm","ton"))</f>
        <v>7.1971786046466221E-3</v>
      </c>
      <c r="AO450" s="158">
        <f t="shared" ref="AO450:AO513" si="134">IF(D450="Electric",AM450,IF(D450="Diesel",AM450*1.21,AM450*0.9198))</f>
        <v>0.16598394279269871</v>
      </c>
      <c r="AP450" s="157"/>
      <c r="AS450" s="44"/>
    </row>
    <row r="451" spans="1:45" s="47" customFormat="1" x14ac:dyDescent="0.35">
      <c r="A451" s="157">
        <v>450</v>
      </c>
      <c r="B451" s="157" t="s">
        <v>281</v>
      </c>
      <c r="C451" s="157" t="s">
        <v>205</v>
      </c>
      <c r="D451" s="157" t="s">
        <v>16</v>
      </c>
      <c r="E451" s="157">
        <v>2008</v>
      </c>
      <c r="F451" s="157">
        <v>75</v>
      </c>
      <c r="G451" s="157">
        <v>1137.9951923076924</v>
      </c>
      <c r="H451" s="157"/>
      <c r="I451" s="157">
        <f t="shared" si="119"/>
        <v>100</v>
      </c>
      <c r="J451" s="157" t="str">
        <f>IF(D451="Electric","--",IF(D451="Diesel",VLOOKUP(C451,[2]ORDLF!A:B,2,FALSE),""))</f>
        <v/>
      </c>
      <c r="K451" s="157">
        <f>IF(D451="Electric","--",IF(D451="Gasoline",VLOOKUP(C451,LSILF!A:C,3,FALSE),""))</f>
        <v>0.54</v>
      </c>
      <c r="L451" s="158">
        <f t="shared" si="118"/>
        <v>0.54</v>
      </c>
      <c r="M451" s="157" t="str" cm="1">
        <f t="array" ref="M451">IF(D451="Electric","--",IF(D451="Diesel",_xlfn._xlws.FILTER(DIESCH[CH Cap],(DIESCH[HP Bin]=I451)),""))</f>
        <v/>
      </c>
      <c r="N451" s="157" cm="1">
        <f t="array" ref="N451">IF(D451="Electric","--",IF(D451="Gasoline",_xlfn._xlws.FILTER(LSICH[CH Cap],(LSICH[Fuel Type]=D451)*(LSICH[MY]=E451)),""))</f>
        <v>10000</v>
      </c>
      <c r="O451" s="157">
        <f t="shared" si="120"/>
        <v>10000</v>
      </c>
      <c r="P451" s="157">
        <f t="shared" si="121"/>
        <v>10241.95673076923</v>
      </c>
      <c r="Q451" s="157" t="str" cm="1">
        <f t="array" ref="Q451">IF(D451="Electric","--",IF(D451="Diesel",_xlfn._xlws.FILTER(ORDEF[HC-ZH (g/hp-hr)],(ORDEF[HP]=I451)*(ORDEF[Model_Year]=E451)),""))</f>
        <v/>
      </c>
      <c r="R451" s="157" cm="1">
        <f t="array" ref="R451">IF(D451="Electric","--",IF(D451="Gasoline",_xlfn._xlws.FILTER(LSIEF[HC-ZH (g/hp-hr)],(LSIEF[Fuel]=D451)*(LSIEF[HP Bin]=I451)*(LSIEF[Model Year]=E451)),""))</f>
        <v>0.27400000000000002</v>
      </c>
      <c r="S451" s="158">
        <f t="shared" si="122"/>
        <v>0.27400000000000002</v>
      </c>
      <c r="T451" s="159" t="str" cm="1">
        <f t="array" ref="T451">IF(D451="Electric","--",IF(D451="Diesel",_xlfn._xlws.FILTER(ORDEF[HCDR],(ORDEF[HP]=I451)*(ORDEF[Model_Year]=E451),),""))</f>
        <v/>
      </c>
      <c r="U451" s="159" cm="1">
        <f t="array" ref="U451">IF(D451="Electric","--",IF(D451="Gasoline",_xlfn._xlws.FILTER(LSIEF[HC DR],(LSIEF[Fuel]=D451)*(LSIEF[HP Bin]=I451)*(LSIEF[Model Year]=E451)),""))</f>
        <v>3.278E-4</v>
      </c>
      <c r="V451" s="159">
        <f t="shared" si="123"/>
        <v>3.278E-4</v>
      </c>
      <c r="W451" s="158" t="str" cm="1">
        <f t="array" ref="W451">IF(D451="Electric","--",IF(D451="Diesel",_xlfn._xlws.FILTER(ORDEF[NOXzh],(ORDEF[HP]=I451)*(ORDEF[Model_Year]=E451)),""))</f>
        <v/>
      </c>
      <c r="X451" s="158" cm="1">
        <f t="array" ref="X451">IF(D451="Electric","--",IF(D451="Gasoline",_xlfn._xlws.FILTER(LSIEF[NOX-ZH (g/hp-hr)],(LSIEF[Fuel]=D451)*(LSIEF[HP Bin]=I451)*(LSIEF[Model Year]=E451)),""))</f>
        <v>2.9000000000000001E-2</v>
      </c>
      <c r="Y451" s="158">
        <f t="shared" si="124"/>
        <v>2.9000000000000001E-2</v>
      </c>
      <c r="Z451" s="159" t="str" cm="1">
        <f t="array" ref="Z451">IF(D451="Electric","--",IF(D451="Diesel",_xlfn._xlws.FILTER(ORDEF[NOXdr],(ORDEF[HP]=I451)*(ORDEF[Model_Year]=E451)),""))</f>
        <v/>
      </c>
      <c r="AA451" s="159" cm="1">
        <f t="array" ref="AA451">IF(E451="Electric","--",IF(D451="Gasoline",_xlfn._xlws.FILTER(LSIEF[NOX DR],(LSIEF[Fuel]=D451)*(LSIEF[HP Bin]=I451)*(LSIEF[Model Year]=E451)),""))</f>
        <v>1.1600000000000011E-5</v>
      </c>
      <c r="AB451" s="159">
        <f t="shared" si="125"/>
        <v>1.1600000000000011E-5</v>
      </c>
      <c r="AC451" s="158" t="str" cm="1">
        <f t="array" ref="AC451">IF(D451="Electric","--",IF(D451="Diesel",_xlfn._xlws.FILTER(DFCF[Fuel_HC],(DFCF[MY]=E451)),""))</f>
        <v/>
      </c>
      <c r="AD451" s="158" cm="1">
        <f t="array" ref="AD451">IF(D451="Electric","--",IF(D451="Gasoline",_xlfn._xlws.FILTER(GFCF[Fuel_HC],(GFCF[MY]=E451)),""))</f>
        <v>1</v>
      </c>
      <c r="AE451" s="158">
        <f t="shared" si="126"/>
        <v>1</v>
      </c>
      <c r="AF451" s="157" t="str" cm="1">
        <f t="array" ref="AF451">IF(D451="Electric","--",IF(D451="Diesel",_xlfn._xlws.FILTER(DFCF[Fuel_NOX],(DFCF[MY]=E451)),""))</f>
        <v/>
      </c>
      <c r="AG451" s="157" cm="1">
        <f t="array" ref="AG451">IF(D451="Electric","--",IF(D451="Gasoline",_xlfn._xlws.FILTER(GFCF[Fuel_NOX],(GFCF[MY]=E451)),""))</f>
        <v>0.97699999999999998</v>
      </c>
      <c r="AH451" s="157">
        <f t="shared" si="127"/>
        <v>0.97699999999999998</v>
      </c>
      <c r="AI451" s="158">
        <f t="shared" si="128"/>
        <v>3.552</v>
      </c>
      <c r="AJ451" s="158">
        <f t="shared" si="129"/>
        <v>0.1416650000000001</v>
      </c>
      <c r="AK451" s="158">
        <f t="shared" si="130"/>
        <v>360.91311761839245</v>
      </c>
      <c r="AL451" s="158">
        <f t="shared" si="131"/>
        <v>14.394357209293243</v>
      </c>
      <c r="AM451" s="158">
        <f t="shared" si="132"/>
        <v>0.18045655880919625</v>
      </c>
      <c r="AN451" s="158">
        <f t="shared" si="133"/>
        <v>7.1971786046466221E-3</v>
      </c>
      <c r="AO451" s="158">
        <f t="shared" si="134"/>
        <v>0.16598394279269871</v>
      </c>
      <c r="AP451" s="157"/>
      <c r="AS451" s="44"/>
    </row>
    <row r="452" spans="1:45" s="47" customFormat="1" x14ac:dyDescent="0.35">
      <c r="A452" s="157">
        <v>451</v>
      </c>
      <c r="B452" s="157" t="s">
        <v>282</v>
      </c>
      <c r="C452" s="157" t="s">
        <v>205</v>
      </c>
      <c r="D452" s="157" t="s">
        <v>16</v>
      </c>
      <c r="E452" s="157">
        <v>2008</v>
      </c>
      <c r="F452" s="157">
        <v>75</v>
      </c>
      <c r="G452" s="157">
        <v>1137.9951923076924</v>
      </c>
      <c r="H452" s="157"/>
      <c r="I452" s="157">
        <f t="shared" si="119"/>
        <v>100</v>
      </c>
      <c r="J452" s="157" t="str">
        <f>IF(D452="Electric","--",IF(D452="Diesel",VLOOKUP(C452,[2]ORDLF!A:B,2,FALSE),""))</f>
        <v/>
      </c>
      <c r="K452" s="157">
        <f>IF(D452="Electric","--",IF(D452="Gasoline",VLOOKUP(C452,LSILF!A:C,3,FALSE),""))</f>
        <v>0.54</v>
      </c>
      <c r="L452" s="158">
        <f t="shared" si="118"/>
        <v>0.54</v>
      </c>
      <c r="M452" s="157" t="str" cm="1">
        <f t="array" ref="M452">IF(D452="Electric","--",IF(D452="Diesel",_xlfn._xlws.FILTER(DIESCH[CH Cap],(DIESCH[HP Bin]=I452)),""))</f>
        <v/>
      </c>
      <c r="N452" s="157" cm="1">
        <f t="array" ref="N452">IF(D452="Electric","--",IF(D452="Gasoline",_xlfn._xlws.FILTER(LSICH[CH Cap],(LSICH[Fuel Type]=D452)*(LSICH[MY]=E452)),""))</f>
        <v>10000</v>
      </c>
      <c r="O452" s="157">
        <f t="shared" si="120"/>
        <v>10000</v>
      </c>
      <c r="P452" s="157">
        <f t="shared" si="121"/>
        <v>10241.95673076923</v>
      </c>
      <c r="Q452" s="157" t="str" cm="1">
        <f t="array" ref="Q452">IF(D452="Electric","--",IF(D452="Diesel",_xlfn._xlws.FILTER(ORDEF[HC-ZH (g/hp-hr)],(ORDEF[HP]=I452)*(ORDEF[Model_Year]=E452)),""))</f>
        <v/>
      </c>
      <c r="R452" s="157" cm="1">
        <f t="array" ref="R452">IF(D452="Electric","--",IF(D452="Gasoline",_xlfn._xlws.FILTER(LSIEF[HC-ZH (g/hp-hr)],(LSIEF[Fuel]=D452)*(LSIEF[HP Bin]=I452)*(LSIEF[Model Year]=E452)),""))</f>
        <v>0.27400000000000002</v>
      </c>
      <c r="S452" s="158">
        <f t="shared" si="122"/>
        <v>0.27400000000000002</v>
      </c>
      <c r="T452" s="159" t="str" cm="1">
        <f t="array" ref="T452">IF(D452="Electric","--",IF(D452="Diesel",_xlfn._xlws.FILTER(ORDEF[HCDR],(ORDEF[HP]=I452)*(ORDEF[Model_Year]=E452),),""))</f>
        <v/>
      </c>
      <c r="U452" s="159" cm="1">
        <f t="array" ref="U452">IF(D452="Electric","--",IF(D452="Gasoline",_xlfn._xlws.FILTER(LSIEF[HC DR],(LSIEF[Fuel]=D452)*(LSIEF[HP Bin]=I452)*(LSIEF[Model Year]=E452)),""))</f>
        <v>3.278E-4</v>
      </c>
      <c r="V452" s="159">
        <f t="shared" si="123"/>
        <v>3.278E-4</v>
      </c>
      <c r="W452" s="158" t="str" cm="1">
        <f t="array" ref="W452">IF(D452="Electric","--",IF(D452="Diesel",_xlfn._xlws.FILTER(ORDEF[NOXzh],(ORDEF[HP]=I452)*(ORDEF[Model_Year]=E452)),""))</f>
        <v/>
      </c>
      <c r="X452" s="158" cm="1">
        <f t="array" ref="X452">IF(D452="Electric","--",IF(D452="Gasoline",_xlfn._xlws.FILTER(LSIEF[NOX-ZH (g/hp-hr)],(LSIEF[Fuel]=D452)*(LSIEF[HP Bin]=I452)*(LSIEF[Model Year]=E452)),""))</f>
        <v>2.9000000000000001E-2</v>
      </c>
      <c r="Y452" s="158">
        <f t="shared" si="124"/>
        <v>2.9000000000000001E-2</v>
      </c>
      <c r="Z452" s="159" t="str" cm="1">
        <f t="array" ref="Z452">IF(D452="Electric","--",IF(D452="Diesel",_xlfn._xlws.FILTER(ORDEF[NOXdr],(ORDEF[HP]=I452)*(ORDEF[Model_Year]=E452)),""))</f>
        <v/>
      </c>
      <c r="AA452" s="159" cm="1">
        <f t="array" ref="AA452">IF(E452="Electric","--",IF(D452="Gasoline",_xlfn._xlws.FILTER(LSIEF[NOX DR],(LSIEF[Fuel]=D452)*(LSIEF[HP Bin]=I452)*(LSIEF[Model Year]=E452)),""))</f>
        <v>1.1600000000000011E-5</v>
      </c>
      <c r="AB452" s="159">
        <f t="shared" si="125"/>
        <v>1.1600000000000011E-5</v>
      </c>
      <c r="AC452" s="158" t="str" cm="1">
        <f t="array" ref="AC452">IF(D452="Electric","--",IF(D452="Diesel",_xlfn._xlws.FILTER(DFCF[Fuel_HC],(DFCF[MY]=E452)),""))</f>
        <v/>
      </c>
      <c r="AD452" s="158" cm="1">
        <f t="array" ref="AD452">IF(D452="Electric","--",IF(D452="Gasoline",_xlfn._xlws.FILTER(GFCF[Fuel_HC],(GFCF[MY]=E452)),""))</f>
        <v>1</v>
      </c>
      <c r="AE452" s="158">
        <f t="shared" si="126"/>
        <v>1</v>
      </c>
      <c r="AF452" s="157" t="str" cm="1">
        <f t="array" ref="AF452">IF(D452="Electric","--",IF(D452="Diesel",_xlfn._xlws.FILTER(DFCF[Fuel_NOX],(DFCF[MY]=E452)),""))</f>
        <v/>
      </c>
      <c r="AG452" s="157" cm="1">
        <f t="array" ref="AG452">IF(D452="Electric","--",IF(D452="Gasoline",_xlfn._xlws.FILTER(GFCF[Fuel_NOX],(GFCF[MY]=E452)),""))</f>
        <v>0.97699999999999998</v>
      </c>
      <c r="AH452" s="157">
        <f t="shared" si="127"/>
        <v>0.97699999999999998</v>
      </c>
      <c r="AI452" s="158">
        <f t="shared" si="128"/>
        <v>3.552</v>
      </c>
      <c r="AJ452" s="158">
        <f t="shared" si="129"/>
        <v>0.1416650000000001</v>
      </c>
      <c r="AK452" s="158">
        <f t="shared" si="130"/>
        <v>360.91311761839245</v>
      </c>
      <c r="AL452" s="158">
        <f t="shared" si="131"/>
        <v>14.394357209293243</v>
      </c>
      <c r="AM452" s="158">
        <f t="shared" si="132"/>
        <v>0.18045655880919625</v>
      </c>
      <c r="AN452" s="158">
        <f t="shared" si="133"/>
        <v>7.1971786046466221E-3</v>
      </c>
      <c r="AO452" s="158">
        <f t="shared" si="134"/>
        <v>0.16598394279269871</v>
      </c>
      <c r="AP452" s="157"/>
      <c r="AS452" s="44"/>
    </row>
    <row r="453" spans="1:45" s="47" customFormat="1" x14ac:dyDescent="0.35">
      <c r="A453" s="157">
        <v>452</v>
      </c>
      <c r="B453" s="157" t="s">
        <v>283</v>
      </c>
      <c r="C453" s="157" t="s">
        <v>205</v>
      </c>
      <c r="D453" s="157" t="s">
        <v>16</v>
      </c>
      <c r="E453" s="157">
        <v>2008</v>
      </c>
      <c r="F453" s="157">
        <v>75</v>
      </c>
      <c r="G453" s="157">
        <v>1137.9951923076924</v>
      </c>
      <c r="H453" s="157"/>
      <c r="I453" s="157">
        <f t="shared" si="119"/>
        <v>100</v>
      </c>
      <c r="J453" s="157" t="str">
        <f>IF(D453="Electric","--",IF(D453="Diesel",VLOOKUP(C453,[2]ORDLF!A:B,2,FALSE),""))</f>
        <v/>
      </c>
      <c r="K453" s="157">
        <f>IF(D453="Electric","--",IF(D453="Gasoline",VLOOKUP(C453,LSILF!A:C,3,FALSE),""))</f>
        <v>0.54</v>
      </c>
      <c r="L453" s="158">
        <f t="shared" si="118"/>
        <v>0.54</v>
      </c>
      <c r="M453" s="157" t="str" cm="1">
        <f t="array" ref="M453">IF(D453="Electric","--",IF(D453="Diesel",_xlfn._xlws.FILTER(DIESCH[CH Cap],(DIESCH[HP Bin]=I453)),""))</f>
        <v/>
      </c>
      <c r="N453" s="157" cm="1">
        <f t="array" ref="N453">IF(D453="Electric","--",IF(D453="Gasoline",_xlfn._xlws.FILTER(LSICH[CH Cap],(LSICH[Fuel Type]=D453)*(LSICH[MY]=E453)),""))</f>
        <v>10000</v>
      </c>
      <c r="O453" s="157">
        <f t="shared" si="120"/>
        <v>10000</v>
      </c>
      <c r="P453" s="157">
        <f t="shared" si="121"/>
        <v>10241.95673076923</v>
      </c>
      <c r="Q453" s="157" t="str" cm="1">
        <f t="array" ref="Q453">IF(D453="Electric","--",IF(D453="Diesel",_xlfn._xlws.FILTER(ORDEF[HC-ZH (g/hp-hr)],(ORDEF[HP]=I453)*(ORDEF[Model_Year]=E453)),""))</f>
        <v/>
      </c>
      <c r="R453" s="157" cm="1">
        <f t="array" ref="R453">IF(D453="Electric","--",IF(D453="Gasoline",_xlfn._xlws.FILTER(LSIEF[HC-ZH (g/hp-hr)],(LSIEF[Fuel]=D453)*(LSIEF[HP Bin]=I453)*(LSIEF[Model Year]=E453)),""))</f>
        <v>0.27400000000000002</v>
      </c>
      <c r="S453" s="158">
        <f t="shared" si="122"/>
        <v>0.27400000000000002</v>
      </c>
      <c r="T453" s="159" t="str" cm="1">
        <f t="array" ref="T453">IF(D453="Electric","--",IF(D453="Diesel",_xlfn._xlws.FILTER(ORDEF[HCDR],(ORDEF[HP]=I453)*(ORDEF[Model_Year]=E453),),""))</f>
        <v/>
      </c>
      <c r="U453" s="159" cm="1">
        <f t="array" ref="U453">IF(D453="Electric","--",IF(D453="Gasoline",_xlfn._xlws.FILTER(LSIEF[HC DR],(LSIEF[Fuel]=D453)*(LSIEF[HP Bin]=I453)*(LSIEF[Model Year]=E453)),""))</f>
        <v>3.278E-4</v>
      </c>
      <c r="V453" s="159">
        <f t="shared" si="123"/>
        <v>3.278E-4</v>
      </c>
      <c r="W453" s="158" t="str" cm="1">
        <f t="array" ref="W453">IF(D453="Electric","--",IF(D453="Diesel",_xlfn._xlws.FILTER(ORDEF[NOXzh],(ORDEF[HP]=I453)*(ORDEF[Model_Year]=E453)),""))</f>
        <v/>
      </c>
      <c r="X453" s="158" cm="1">
        <f t="array" ref="X453">IF(D453="Electric","--",IF(D453="Gasoline",_xlfn._xlws.FILTER(LSIEF[NOX-ZH (g/hp-hr)],(LSIEF[Fuel]=D453)*(LSIEF[HP Bin]=I453)*(LSIEF[Model Year]=E453)),""))</f>
        <v>2.9000000000000001E-2</v>
      </c>
      <c r="Y453" s="158">
        <f t="shared" si="124"/>
        <v>2.9000000000000001E-2</v>
      </c>
      <c r="Z453" s="159" t="str" cm="1">
        <f t="array" ref="Z453">IF(D453="Electric","--",IF(D453="Diesel",_xlfn._xlws.FILTER(ORDEF[NOXdr],(ORDEF[HP]=I453)*(ORDEF[Model_Year]=E453)),""))</f>
        <v/>
      </c>
      <c r="AA453" s="159" cm="1">
        <f t="array" ref="AA453">IF(E453="Electric","--",IF(D453="Gasoline",_xlfn._xlws.FILTER(LSIEF[NOX DR],(LSIEF[Fuel]=D453)*(LSIEF[HP Bin]=I453)*(LSIEF[Model Year]=E453)),""))</f>
        <v>1.1600000000000011E-5</v>
      </c>
      <c r="AB453" s="159">
        <f t="shared" si="125"/>
        <v>1.1600000000000011E-5</v>
      </c>
      <c r="AC453" s="158" t="str" cm="1">
        <f t="array" ref="AC453">IF(D453="Electric","--",IF(D453="Diesel",_xlfn._xlws.FILTER(DFCF[Fuel_HC],(DFCF[MY]=E453)),""))</f>
        <v/>
      </c>
      <c r="AD453" s="158" cm="1">
        <f t="array" ref="AD453">IF(D453="Electric","--",IF(D453="Gasoline",_xlfn._xlws.FILTER(GFCF[Fuel_HC],(GFCF[MY]=E453)),""))</f>
        <v>1</v>
      </c>
      <c r="AE453" s="158">
        <f t="shared" si="126"/>
        <v>1</v>
      </c>
      <c r="AF453" s="157" t="str" cm="1">
        <f t="array" ref="AF453">IF(D453="Electric","--",IF(D453="Diesel",_xlfn._xlws.FILTER(DFCF[Fuel_NOX],(DFCF[MY]=E453)),""))</f>
        <v/>
      </c>
      <c r="AG453" s="157" cm="1">
        <f t="array" ref="AG453">IF(D453="Electric","--",IF(D453="Gasoline",_xlfn._xlws.FILTER(GFCF[Fuel_NOX],(GFCF[MY]=E453)),""))</f>
        <v>0.97699999999999998</v>
      </c>
      <c r="AH453" s="157">
        <f t="shared" si="127"/>
        <v>0.97699999999999998</v>
      </c>
      <c r="AI453" s="158">
        <f t="shared" si="128"/>
        <v>3.552</v>
      </c>
      <c r="AJ453" s="158">
        <f t="shared" si="129"/>
        <v>0.1416650000000001</v>
      </c>
      <c r="AK453" s="158">
        <f t="shared" si="130"/>
        <v>360.91311761839245</v>
      </c>
      <c r="AL453" s="158">
        <f t="shared" si="131"/>
        <v>14.394357209293243</v>
      </c>
      <c r="AM453" s="158">
        <f t="shared" si="132"/>
        <v>0.18045655880919625</v>
      </c>
      <c r="AN453" s="158">
        <f t="shared" si="133"/>
        <v>7.1971786046466221E-3</v>
      </c>
      <c r="AO453" s="158">
        <f t="shared" si="134"/>
        <v>0.16598394279269871</v>
      </c>
      <c r="AP453" s="157"/>
      <c r="AS453" s="44"/>
    </row>
    <row r="454" spans="1:45" s="47" customFormat="1" x14ac:dyDescent="0.35">
      <c r="A454" s="157">
        <v>453</v>
      </c>
      <c r="B454" s="157" t="s">
        <v>284</v>
      </c>
      <c r="C454" s="157" t="s">
        <v>205</v>
      </c>
      <c r="D454" s="157" t="s">
        <v>16</v>
      </c>
      <c r="E454" s="157">
        <v>2008</v>
      </c>
      <c r="F454" s="157">
        <v>75</v>
      </c>
      <c r="G454" s="157">
        <v>1137.9951923076924</v>
      </c>
      <c r="H454" s="157"/>
      <c r="I454" s="157">
        <f t="shared" si="119"/>
        <v>100</v>
      </c>
      <c r="J454" s="157" t="str">
        <f>IF(D454="Electric","--",IF(D454="Diesel",VLOOKUP(C454,[2]ORDLF!A:B,2,FALSE),""))</f>
        <v/>
      </c>
      <c r="K454" s="157">
        <f>IF(D454="Electric","--",IF(D454="Gasoline",VLOOKUP(C454,LSILF!A:C,3,FALSE),""))</f>
        <v>0.54</v>
      </c>
      <c r="L454" s="158">
        <f t="shared" si="118"/>
        <v>0.54</v>
      </c>
      <c r="M454" s="157" t="str" cm="1">
        <f t="array" ref="M454">IF(D454="Electric","--",IF(D454="Diesel",_xlfn._xlws.FILTER(DIESCH[CH Cap],(DIESCH[HP Bin]=I454)),""))</f>
        <v/>
      </c>
      <c r="N454" s="157" cm="1">
        <f t="array" ref="N454">IF(D454="Electric","--",IF(D454="Gasoline",_xlfn._xlws.FILTER(LSICH[CH Cap],(LSICH[Fuel Type]=D454)*(LSICH[MY]=E454)),""))</f>
        <v>10000</v>
      </c>
      <c r="O454" s="157">
        <f t="shared" si="120"/>
        <v>10000</v>
      </c>
      <c r="P454" s="157">
        <f t="shared" si="121"/>
        <v>10241.95673076923</v>
      </c>
      <c r="Q454" s="157" t="str" cm="1">
        <f t="array" ref="Q454">IF(D454="Electric","--",IF(D454="Diesel",_xlfn._xlws.FILTER(ORDEF[HC-ZH (g/hp-hr)],(ORDEF[HP]=I454)*(ORDEF[Model_Year]=E454)),""))</f>
        <v/>
      </c>
      <c r="R454" s="157" cm="1">
        <f t="array" ref="R454">IF(D454="Electric","--",IF(D454="Gasoline",_xlfn._xlws.FILTER(LSIEF[HC-ZH (g/hp-hr)],(LSIEF[Fuel]=D454)*(LSIEF[HP Bin]=I454)*(LSIEF[Model Year]=E454)),""))</f>
        <v>0.27400000000000002</v>
      </c>
      <c r="S454" s="158">
        <f t="shared" si="122"/>
        <v>0.27400000000000002</v>
      </c>
      <c r="T454" s="159" t="str" cm="1">
        <f t="array" ref="T454">IF(D454="Electric","--",IF(D454="Diesel",_xlfn._xlws.FILTER(ORDEF[HCDR],(ORDEF[HP]=I454)*(ORDEF[Model_Year]=E454),),""))</f>
        <v/>
      </c>
      <c r="U454" s="159" cm="1">
        <f t="array" ref="U454">IF(D454="Electric","--",IF(D454="Gasoline",_xlfn._xlws.FILTER(LSIEF[HC DR],(LSIEF[Fuel]=D454)*(LSIEF[HP Bin]=I454)*(LSIEF[Model Year]=E454)),""))</f>
        <v>3.278E-4</v>
      </c>
      <c r="V454" s="159">
        <f t="shared" si="123"/>
        <v>3.278E-4</v>
      </c>
      <c r="W454" s="158" t="str" cm="1">
        <f t="array" ref="W454">IF(D454="Electric","--",IF(D454="Diesel",_xlfn._xlws.FILTER(ORDEF[NOXzh],(ORDEF[HP]=I454)*(ORDEF[Model_Year]=E454)),""))</f>
        <v/>
      </c>
      <c r="X454" s="158" cm="1">
        <f t="array" ref="X454">IF(D454="Electric","--",IF(D454="Gasoline",_xlfn._xlws.FILTER(LSIEF[NOX-ZH (g/hp-hr)],(LSIEF[Fuel]=D454)*(LSIEF[HP Bin]=I454)*(LSIEF[Model Year]=E454)),""))</f>
        <v>2.9000000000000001E-2</v>
      </c>
      <c r="Y454" s="158">
        <f t="shared" si="124"/>
        <v>2.9000000000000001E-2</v>
      </c>
      <c r="Z454" s="159" t="str" cm="1">
        <f t="array" ref="Z454">IF(D454="Electric","--",IF(D454="Diesel",_xlfn._xlws.FILTER(ORDEF[NOXdr],(ORDEF[HP]=I454)*(ORDEF[Model_Year]=E454)),""))</f>
        <v/>
      </c>
      <c r="AA454" s="159" cm="1">
        <f t="array" ref="AA454">IF(E454="Electric","--",IF(D454="Gasoline",_xlfn._xlws.FILTER(LSIEF[NOX DR],(LSIEF[Fuel]=D454)*(LSIEF[HP Bin]=I454)*(LSIEF[Model Year]=E454)),""))</f>
        <v>1.1600000000000011E-5</v>
      </c>
      <c r="AB454" s="159">
        <f t="shared" si="125"/>
        <v>1.1600000000000011E-5</v>
      </c>
      <c r="AC454" s="158" t="str" cm="1">
        <f t="array" ref="AC454">IF(D454="Electric","--",IF(D454="Diesel",_xlfn._xlws.FILTER(DFCF[Fuel_HC],(DFCF[MY]=E454)),""))</f>
        <v/>
      </c>
      <c r="AD454" s="158" cm="1">
        <f t="array" ref="AD454">IF(D454="Electric","--",IF(D454="Gasoline",_xlfn._xlws.FILTER(GFCF[Fuel_HC],(GFCF[MY]=E454)),""))</f>
        <v>1</v>
      </c>
      <c r="AE454" s="158">
        <f t="shared" si="126"/>
        <v>1</v>
      </c>
      <c r="AF454" s="157" t="str" cm="1">
        <f t="array" ref="AF454">IF(D454="Electric","--",IF(D454="Diesel",_xlfn._xlws.FILTER(DFCF[Fuel_NOX],(DFCF[MY]=E454)),""))</f>
        <v/>
      </c>
      <c r="AG454" s="157" cm="1">
        <f t="array" ref="AG454">IF(D454="Electric","--",IF(D454="Gasoline",_xlfn._xlws.FILTER(GFCF[Fuel_NOX],(GFCF[MY]=E454)),""))</f>
        <v>0.97699999999999998</v>
      </c>
      <c r="AH454" s="157">
        <f t="shared" si="127"/>
        <v>0.97699999999999998</v>
      </c>
      <c r="AI454" s="158">
        <f t="shared" si="128"/>
        <v>3.552</v>
      </c>
      <c r="AJ454" s="158">
        <f t="shared" si="129"/>
        <v>0.1416650000000001</v>
      </c>
      <c r="AK454" s="158">
        <f t="shared" si="130"/>
        <v>360.91311761839245</v>
      </c>
      <c r="AL454" s="158">
        <f t="shared" si="131"/>
        <v>14.394357209293243</v>
      </c>
      <c r="AM454" s="158">
        <f t="shared" si="132"/>
        <v>0.18045655880919625</v>
      </c>
      <c r="AN454" s="158">
        <f t="shared" si="133"/>
        <v>7.1971786046466221E-3</v>
      </c>
      <c r="AO454" s="158">
        <f t="shared" si="134"/>
        <v>0.16598394279269871</v>
      </c>
      <c r="AP454" s="157"/>
      <c r="AS454" s="44"/>
    </row>
    <row r="455" spans="1:45" s="47" customFormat="1" x14ac:dyDescent="0.35">
      <c r="A455" s="157">
        <v>454</v>
      </c>
      <c r="B455" s="157" t="s">
        <v>285</v>
      </c>
      <c r="C455" s="157" t="s">
        <v>205</v>
      </c>
      <c r="D455" s="157" t="s">
        <v>16</v>
      </c>
      <c r="E455" s="157">
        <v>2008</v>
      </c>
      <c r="F455" s="157">
        <v>75</v>
      </c>
      <c r="G455" s="157">
        <v>1137.9951923076924</v>
      </c>
      <c r="H455" s="157"/>
      <c r="I455" s="157">
        <f t="shared" si="119"/>
        <v>100</v>
      </c>
      <c r="J455" s="157" t="str">
        <f>IF(D455="Electric","--",IF(D455="Diesel",VLOOKUP(C455,[2]ORDLF!A:B,2,FALSE),""))</f>
        <v/>
      </c>
      <c r="K455" s="157">
        <f>IF(D455="Electric","--",IF(D455="Gasoline",VLOOKUP(C455,LSILF!A:C,3,FALSE),""))</f>
        <v>0.54</v>
      </c>
      <c r="L455" s="158">
        <f t="shared" si="118"/>
        <v>0.54</v>
      </c>
      <c r="M455" s="157" t="str" cm="1">
        <f t="array" ref="M455">IF(D455="Electric","--",IF(D455="Diesel",_xlfn._xlws.FILTER(DIESCH[CH Cap],(DIESCH[HP Bin]=I455)),""))</f>
        <v/>
      </c>
      <c r="N455" s="157" cm="1">
        <f t="array" ref="N455">IF(D455="Electric","--",IF(D455="Gasoline",_xlfn._xlws.FILTER(LSICH[CH Cap],(LSICH[Fuel Type]=D455)*(LSICH[MY]=E455)),""))</f>
        <v>10000</v>
      </c>
      <c r="O455" s="157">
        <f t="shared" si="120"/>
        <v>10000</v>
      </c>
      <c r="P455" s="157">
        <f t="shared" si="121"/>
        <v>10241.95673076923</v>
      </c>
      <c r="Q455" s="157" t="str" cm="1">
        <f t="array" ref="Q455">IF(D455="Electric","--",IF(D455="Diesel",_xlfn._xlws.FILTER(ORDEF[HC-ZH (g/hp-hr)],(ORDEF[HP]=I455)*(ORDEF[Model_Year]=E455)),""))</f>
        <v/>
      </c>
      <c r="R455" s="157" cm="1">
        <f t="array" ref="R455">IF(D455="Electric","--",IF(D455="Gasoline",_xlfn._xlws.FILTER(LSIEF[HC-ZH (g/hp-hr)],(LSIEF[Fuel]=D455)*(LSIEF[HP Bin]=I455)*(LSIEF[Model Year]=E455)),""))</f>
        <v>0.27400000000000002</v>
      </c>
      <c r="S455" s="158">
        <f t="shared" si="122"/>
        <v>0.27400000000000002</v>
      </c>
      <c r="T455" s="159" t="str" cm="1">
        <f t="array" ref="T455">IF(D455="Electric","--",IF(D455="Diesel",_xlfn._xlws.FILTER(ORDEF[HCDR],(ORDEF[HP]=I455)*(ORDEF[Model_Year]=E455),),""))</f>
        <v/>
      </c>
      <c r="U455" s="159" cm="1">
        <f t="array" ref="U455">IF(D455="Electric","--",IF(D455="Gasoline",_xlfn._xlws.FILTER(LSIEF[HC DR],(LSIEF[Fuel]=D455)*(LSIEF[HP Bin]=I455)*(LSIEF[Model Year]=E455)),""))</f>
        <v>3.278E-4</v>
      </c>
      <c r="V455" s="159">
        <f t="shared" si="123"/>
        <v>3.278E-4</v>
      </c>
      <c r="W455" s="158" t="str" cm="1">
        <f t="array" ref="W455">IF(D455="Electric","--",IF(D455="Diesel",_xlfn._xlws.FILTER(ORDEF[NOXzh],(ORDEF[HP]=I455)*(ORDEF[Model_Year]=E455)),""))</f>
        <v/>
      </c>
      <c r="X455" s="158" cm="1">
        <f t="array" ref="X455">IF(D455="Electric","--",IF(D455="Gasoline",_xlfn._xlws.FILTER(LSIEF[NOX-ZH (g/hp-hr)],(LSIEF[Fuel]=D455)*(LSIEF[HP Bin]=I455)*(LSIEF[Model Year]=E455)),""))</f>
        <v>2.9000000000000001E-2</v>
      </c>
      <c r="Y455" s="158">
        <f t="shared" si="124"/>
        <v>2.9000000000000001E-2</v>
      </c>
      <c r="Z455" s="159" t="str" cm="1">
        <f t="array" ref="Z455">IF(D455="Electric","--",IF(D455="Diesel",_xlfn._xlws.FILTER(ORDEF[NOXdr],(ORDEF[HP]=I455)*(ORDEF[Model_Year]=E455)),""))</f>
        <v/>
      </c>
      <c r="AA455" s="159" cm="1">
        <f t="array" ref="AA455">IF(E455="Electric","--",IF(D455="Gasoline",_xlfn._xlws.FILTER(LSIEF[NOX DR],(LSIEF[Fuel]=D455)*(LSIEF[HP Bin]=I455)*(LSIEF[Model Year]=E455)),""))</f>
        <v>1.1600000000000011E-5</v>
      </c>
      <c r="AB455" s="159">
        <f t="shared" si="125"/>
        <v>1.1600000000000011E-5</v>
      </c>
      <c r="AC455" s="158" t="str" cm="1">
        <f t="array" ref="AC455">IF(D455="Electric","--",IF(D455="Diesel",_xlfn._xlws.FILTER(DFCF[Fuel_HC],(DFCF[MY]=E455)),""))</f>
        <v/>
      </c>
      <c r="AD455" s="158" cm="1">
        <f t="array" ref="AD455">IF(D455="Electric","--",IF(D455="Gasoline",_xlfn._xlws.FILTER(GFCF[Fuel_HC],(GFCF[MY]=E455)),""))</f>
        <v>1</v>
      </c>
      <c r="AE455" s="158">
        <f t="shared" si="126"/>
        <v>1</v>
      </c>
      <c r="AF455" s="157" t="str" cm="1">
        <f t="array" ref="AF455">IF(D455="Electric","--",IF(D455="Diesel",_xlfn._xlws.FILTER(DFCF[Fuel_NOX],(DFCF[MY]=E455)),""))</f>
        <v/>
      </c>
      <c r="AG455" s="157" cm="1">
        <f t="array" ref="AG455">IF(D455="Electric","--",IF(D455="Gasoline",_xlfn._xlws.FILTER(GFCF[Fuel_NOX],(GFCF[MY]=E455)),""))</f>
        <v>0.97699999999999998</v>
      </c>
      <c r="AH455" s="157">
        <f t="shared" si="127"/>
        <v>0.97699999999999998</v>
      </c>
      <c r="AI455" s="158">
        <f t="shared" si="128"/>
        <v>3.552</v>
      </c>
      <c r="AJ455" s="158">
        <f t="shared" si="129"/>
        <v>0.1416650000000001</v>
      </c>
      <c r="AK455" s="158">
        <f t="shared" si="130"/>
        <v>360.91311761839245</v>
      </c>
      <c r="AL455" s="158">
        <f t="shared" si="131"/>
        <v>14.394357209293243</v>
      </c>
      <c r="AM455" s="158">
        <f t="shared" si="132"/>
        <v>0.18045655880919625</v>
      </c>
      <c r="AN455" s="158">
        <f t="shared" si="133"/>
        <v>7.1971786046466221E-3</v>
      </c>
      <c r="AO455" s="158">
        <f t="shared" si="134"/>
        <v>0.16598394279269871</v>
      </c>
      <c r="AP455" s="157"/>
      <c r="AS455" s="44"/>
    </row>
    <row r="456" spans="1:45" s="47" customFormat="1" x14ac:dyDescent="0.35">
      <c r="A456" s="157">
        <v>455</v>
      </c>
      <c r="B456" s="157" t="s">
        <v>286</v>
      </c>
      <c r="C456" s="157" t="s">
        <v>205</v>
      </c>
      <c r="D456" s="157" t="s">
        <v>16</v>
      </c>
      <c r="E456" s="157">
        <v>2009</v>
      </c>
      <c r="F456" s="157">
        <v>75</v>
      </c>
      <c r="G456" s="157">
        <v>1137.9951923076924</v>
      </c>
      <c r="H456" s="157"/>
      <c r="I456" s="157">
        <f t="shared" si="119"/>
        <v>100</v>
      </c>
      <c r="J456" s="157" t="str">
        <f>IF(D456="Electric","--",IF(D456="Diesel",VLOOKUP(C456,[2]ORDLF!A:B,2,FALSE),""))</f>
        <v/>
      </c>
      <c r="K456" s="157">
        <f>IF(D456="Electric","--",IF(D456="Gasoline",VLOOKUP(C456,LSILF!A:C,3,FALSE),""))</f>
        <v>0.54</v>
      </c>
      <c r="L456" s="158">
        <f t="shared" si="118"/>
        <v>0.54</v>
      </c>
      <c r="M456" s="157" t="str" cm="1">
        <f t="array" ref="M456">IF(D456="Electric","--",IF(D456="Diesel",_xlfn._xlws.FILTER(DIESCH[CH Cap],(DIESCH[HP Bin]=I456)),""))</f>
        <v/>
      </c>
      <c r="N456" s="157" cm="1">
        <f t="array" ref="N456">IF(D456="Electric","--",IF(D456="Gasoline",_xlfn._xlws.FILTER(LSICH[CH Cap],(LSICH[Fuel Type]=D456)*(LSICH[MY]=E456)),""))</f>
        <v>10000</v>
      </c>
      <c r="O456" s="157">
        <f t="shared" si="120"/>
        <v>10000</v>
      </c>
      <c r="P456" s="157">
        <f t="shared" si="121"/>
        <v>9103.961538461539</v>
      </c>
      <c r="Q456" s="157" t="str" cm="1">
        <f t="array" ref="Q456">IF(D456="Electric","--",IF(D456="Diesel",_xlfn._xlws.FILTER(ORDEF[HC-ZH (g/hp-hr)],(ORDEF[HP]=I456)*(ORDEF[Model_Year]=E456)),""))</f>
        <v/>
      </c>
      <c r="R456" s="157" cm="1">
        <f t="array" ref="R456">IF(D456="Electric","--",IF(D456="Gasoline",_xlfn._xlws.FILTER(LSIEF[HC-ZH (g/hp-hr)],(LSIEF[Fuel]=D456)*(LSIEF[HP Bin]=I456)*(LSIEF[Model Year]=E456)),""))</f>
        <v>0.27400000000000002</v>
      </c>
      <c r="S456" s="158">
        <f t="shared" si="122"/>
        <v>0.27400000000000002</v>
      </c>
      <c r="T456" s="159" t="str" cm="1">
        <f t="array" ref="T456">IF(D456="Electric","--",IF(D456="Diesel",_xlfn._xlws.FILTER(ORDEF[HCDR],(ORDEF[HP]=I456)*(ORDEF[Model_Year]=E456),),""))</f>
        <v/>
      </c>
      <c r="U456" s="159" cm="1">
        <f t="array" ref="U456">IF(D456="Electric","--",IF(D456="Gasoline",_xlfn._xlws.FILTER(LSIEF[HC DR],(LSIEF[Fuel]=D456)*(LSIEF[HP Bin]=I456)*(LSIEF[Model Year]=E456)),""))</f>
        <v>3.278E-4</v>
      </c>
      <c r="V456" s="159">
        <f t="shared" si="123"/>
        <v>3.278E-4</v>
      </c>
      <c r="W456" s="158" t="str" cm="1">
        <f t="array" ref="W456">IF(D456="Electric","--",IF(D456="Diesel",_xlfn._xlws.FILTER(ORDEF[NOXzh],(ORDEF[HP]=I456)*(ORDEF[Model_Year]=E456)),""))</f>
        <v/>
      </c>
      <c r="X456" s="158" cm="1">
        <f t="array" ref="X456">IF(D456="Electric","--",IF(D456="Gasoline",_xlfn._xlws.FILTER(LSIEF[NOX-ZH (g/hp-hr)],(LSIEF[Fuel]=D456)*(LSIEF[HP Bin]=I456)*(LSIEF[Model Year]=E456)),""))</f>
        <v>2.9000000000000001E-2</v>
      </c>
      <c r="Y456" s="158">
        <f t="shared" si="124"/>
        <v>2.9000000000000001E-2</v>
      </c>
      <c r="Z456" s="159" t="str" cm="1">
        <f t="array" ref="Z456">IF(D456="Electric","--",IF(D456="Diesel",_xlfn._xlws.FILTER(ORDEF[NOXdr],(ORDEF[HP]=I456)*(ORDEF[Model_Year]=E456)),""))</f>
        <v/>
      </c>
      <c r="AA456" s="159" cm="1">
        <f t="array" ref="AA456">IF(E456="Electric","--",IF(D456="Gasoline",_xlfn._xlws.FILTER(LSIEF[NOX DR],(LSIEF[Fuel]=D456)*(LSIEF[HP Bin]=I456)*(LSIEF[Model Year]=E456)),""))</f>
        <v>1.1600000000000011E-5</v>
      </c>
      <c r="AB456" s="159">
        <f t="shared" si="125"/>
        <v>1.1600000000000011E-5</v>
      </c>
      <c r="AC456" s="158" t="str" cm="1">
        <f t="array" ref="AC456">IF(D456="Electric","--",IF(D456="Diesel",_xlfn._xlws.FILTER(DFCF[Fuel_HC],(DFCF[MY]=E456)),""))</f>
        <v/>
      </c>
      <c r="AD456" s="158" cm="1">
        <f t="array" ref="AD456">IF(D456="Electric","--",IF(D456="Gasoline",_xlfn._xlws.FILTER(GFCF[Fuel_HC],(GFCF[MY]=E456)),""))</f>
        <v>1</v>
      </c>
      <c r="AE456" s="158">
        <f t="shared" si="126"/>
        <v>1</v>
      </c>
      <c r="AF456" s="157" t="str" cm="1">
        <f t="array" ref="AF456">IF(D456="Electric","--",IF(D456="Diesel",_xlfn._xlws.FILTER(DFCF[Fuel_NOX],(DFCF[MY]=E456)),""))</f>
        <v/>
      </c>
      <c r="AG456" s="157" cm="1">
        <f t="array" ref="AG456">IF(D456="Electric","--",IF(D456="Gasoline",_xlfn._xlws.FILTER(GFCF[Fuel_NOX],(GFCF[MY]=E456)),""))</f>
        <v>0.97699999999999998</v>
      </c>
      <c r="AH456" s="157">
        <f t="shared" si="127"/>
        <v>0.97699999999999998</v>
      </c>
      <c r="AI456" s="158">
        <f t="shared" si="128"/>
        <v>3.2582785923076925</v>
      </c>
      <c r="AJ456" s="158">
        <f t="shared" si="129"/>
        <v>0.1315100169076924</v>
      </c>
      <c r="AK456" s="158">
        <f t="shared" si="130"/>
        <v>331.068548654008</v>
      </c>
      <c r="AL456" s="158">
        <f t="shared" si="131"/>
        <v>13.36252539420123</v>
      </c>
      <c r="AM456" s="158">
        <f t="shared" si="132"/>
        <v>0.16553427432700402</v>
      </c>
      <c r="AN456" s="158">
        <f t="shared" si="133"/>
        <v>6.6812626971006154E-3</v>
      </c>
      <c r="AO456" s="158">
        <f t="shared" si="134"/>
        <v>0.15225842552597829</v>
      </c>
      <c r="AP456" s="157"/>
      <c r="AS456" s="44"/>
    </row>
    <row r="457" spans="1:45" s="47" customFormat="1" x14ac:dyDescent="0.35">
      <c r="A457" s="157">
        <v>456</v>
      </c>
      <c r="B457" s="157" t="s">
        <v>287</v>
      </c>
      <c r="C457" s="157" t="s">
        <v>205</v>
      </c>
      <c r="D457" s="157" t="s">
        <v>16</v>
      </c>
      <c r="E457" s="157">
        <v>2009</v>
      </c>
      <c r="F457" s="157">
        <v>75</v>
      </c>
      <c r="G457" s="157">
        <v>1137.9951923076924</v>
      </c>
      <c r="H457" s="157"/>
      <c r="I457" s="157">
        <f t="shared" si="119"/>
        <v>100</v>
      </c>
      <c r="J457" s="157" t="str">
        <f>IF(D457="Electric","--",IF(D457="Diesel",VLOOKUP(C457,[2]ORDLF!A:B,2,FALSE),""))</f>
        <v/>
      </c>
      <c r="K457" s="157">
        <f>IF(D457="Electric","--",IF(D457="Gasoline",VLOOKUP(C457,LSILF!A:C,3,FALSE),""))</f>
        <v>0.54</v>
      </c>
      <c r="L457" s="158">
        <f t="shared" si="118"/>
        <v>0.54</v>
      </c>
      <c r="M457" s="157" t="str" cm="1">
        <f t="array" ref="M457">IF(D457="Electric","--",IF(D457="Diesel",_xlfn._xlws.FILTER(DIESCH[CH Cap],(DIESCH[HP Bin]=I457)),""))</f>
        <v/>
      </c>
      <c r="N457" s="157" cm="1">
        <f t="array" ref="N457">IF(D457="Electric","--",IF(D457="Gasoline",_xlfn._xlws.FILTER(LSICH[CH Cap],(LSICH[Fuel Type]=D457)*(LSICH[MY]=E457)),""))</f>
        <v>10000</v>
      </c>
      <c r="O457" s="157">
        <f t="shared" si="120"/>
        <v>10000</v>
      </c>
      <c r="P457" s="157">
        <f t="shared" si="121"/>
        <v>9103.961538461539</v>
      </c>
      <c r="Q457" s="157" t="str" cm="1">
        <f t="array" ref="Q457">IF(D457="Electric","--",IF(D457="Diesel",_xlfn._xlws.FILTER(ORDEF[HC-ZH (g/hp-hr)],(ORDEF[HP]=I457)*(ORDEF[Model_Year]=E457)),""))</f>
        <v/>
      </c>
      <c r="R457" s="157" cm="1">
        <f t="array" ref="R457">IF(D457="Electric","--",IF(D457="Gasoline",_xlfn._xlws.FILTER(LSIEF[HC-ZH (g/hp-hr)],(LSIEF[Fuel]=D457)*(LSIEF[HP Bin]=I457)*(LSIEF[Model Year]=E457)),""))</f>
        <v>0.27400000000000002</v>
      </c>
      <c r="S457" s="158">
        <f t="shared" si="122"/>
        <v>0.27400000000000002</v>
      </c>
      <c r="T457" s="159" t="str" cm="1">
        <f t="array" ref="T457">IF(D457="Electric","--",IF(D457="Diesel",_xlfn._xlws.FILTER(ORDEF[HCDR],(ORDEF[HP]=I457)*(ORDEF[Model_Year]=E457),),""))</f>
        <v/>
      </c>
      <c r="U457" s="159" cm="1">
        <f t="array" ref="U457">IF(D457="Electric","--",IF(D457="Gasoline",_xlfn._xlws.FILTER(LSIEF[HC DR],(LSIEF[Fuel]=D457)*(LSIEF[HP Bin]=I457)*(LSIEF[Model Year]=E457)),""))</f>
        <v>3.278E-4</v>
      </c>
      <c r="V457" s="159">
        <f t="shared" si="123"/>
        <v>3.278E-4</v>
      </c>
      <c r="W457" s="158" t="str" cm="1">
        <f t="array" ref="W457">IF(D457="Electric","--",IF(D457="Diesel",_xlfn._xlws.FILTER(ORDEF[NOXzh],(ORDEF[HP]=I457)*(ORDEF[Model_Year]=E457)),""))</f>
        <v/>
      </c>
      <c r="X457" s="158" cm="1">
        <f t="array" ref="X457">IF(D457="Electric","--",IF(D457="Gasoline",_xlfn._xlws.FILTER(LSIEF[NOX-ZH (g/hp-hr)],(LSIEF[Fuel]=D457)*(LSIEF[HP Bin]=I457)*(LSIEF[Model Year]=E457)),""))</f>
        <v>2.9000000000000001E-2</v>
      </c>
      <c r="Y457" s="158">
        <f t="shared" si="124"/>
        <v>2.9000000000000001E-2</v>
      </c>
      <c r="Z457" s="159" t="str" cm="1">
        <f t="array" ref="Z457">IF(D457="Electric","--",IF(D457="Diesel",_xlfn._xlws.FILTER(ORDEF[NOXdr],(ORDEF[HP]=I457)*(ORDEF[Model_Year]=E457)),""))</f>
        <v/>
      </c>
      <c r="AA457" s="159" cm="1">
        <f t="array" ref="AA457">IF(E457="Electric","--",IF(D457="Gasoline",_xlfn._xlws.FILTER(LSIEF[NOX DR],(LSIEF[Fuel]=D457)*(LSIEF[HP Bin]=I457)*(LSIEF[Model Year]=E457)),""))</f>
        <v>1.1600000000000011E-5</v>
      </c>
      <c r="AB457" s="159">
        <f t="shared" si="125"/>
        <v>1.1600000000000011E-5</v>
      </c>
      <c r="AC457" s="158" t="str" cm="1">
        <f t="array" ref="AC457">IF(D457="Electric","--",IF(D457="Diesel",_xlfn._xlws.FILTER(DFCF[Fuel_HC],(DFCF[MY]=E457)),""))</f>
        <v/>
      </c>
      <c r="AD457" s="158" cm="1">
        <f t="array" ref="AD457">IF(D457="Electric","--",IF(D457="Gasoline",_xlfn._xlws.FILTER(GFCF[Fuel_HC],(GFCF[MY]=E457)),""))</f>
        <v>1</v>
      </c>
      <c r="AE457" s="158">
        <f t="shared" si="126"/>
        <v>1</v>
      </c>
      <c r="AF457" s="157" t="str" cm="1">
        <f t="array" ref="AF457">IF(D457="Electric","--",IF(D457="Diesel",_xlfn._xlws.FILTER(DFCF[Fuel_NOX],(DFCF[MY]=E457)),""))</f>
        <v/>
      </c>
      <c r="AG457" s="157" cm="1">
        <f t="array" ref="AG457">IF(D457="Electric","--",IF(D457="Gasoline",_xlfn._xlws.FILTER(GFCF[Fuel_NOX],(GFCF[MY]=E457)),""))</f>
        <v>0.97699999999999998</v>
      </c>
      <c r="AH457" s="157">
        <f t="shared" si="127"/>
        <v>0.97699999999999998</v>
      </c>
      <c r="AI457" s="158">
        <f t="shared" si="128"/>
        <v>3.2582785923076925</v>
      </c>
      <c r="AJ457" s="158">
        <f t="shared" si="129"/>
        <v>0.1315100169076924</v>
      </c>
      <c r="AK457" s="158">
        <f t="shared" si="130"/>
        <v>331.068548654008</v>
      </c>
      <c r="AL457" s="158">
        <f t="shared" si="131"/>
        <v>13.36252539420123</v>
      </c>
      <c r="AM457" s="158">
        <f t="shared" si="132"/>
        <v>0.16553427432700402</v>
      </c>
      <c r="AN457" s="158">
        <f t="shared" si="133"/>
        <v>6.6812626971006154E-3</v>
      </c>
      <c r="AO457" s="158">
        <f t="shared" si="134"/>
        <v>0.15225842552597829</v>
      </c>
      <c r="AP457" s="157"/>
      <c r="AS457" s="44"/>
    </row>
    <row r="458" spans="1:45" s="47" customFormat="1" x14ac:dyDescent="0.35">
      <c r="A458" s="157">
        <v>457</v>
      </c>
      <c r="B458" s="157" t="s">
        <v>288</v>
      </c>
      <c r="C458" s="157" t="s">
        <v>205</v>
      </c>
      <c r="D458" s="157" t="s">
        <v>16</v>
      </c>
      <c r="E458" s="157">
        <v>2010</v>
      </c>
      <c r="F458" s="157">
        <v>80</v>
      </c>
      <c r="G458" s="157">
        <v>1137.9951923076924</v>
      </c>
      <c r="H458" s="157"/>
      <c r="I458" s="157">
        <f t="shared" si="119"/>
        <v>100</v>
      </c>
      <c r="J458" s="157" t="str">
        <f>IF(D458="Electric","--",IF(D458="Diesel",VLOOKUP(C458,[2]ORDLF!A:B,2,FALSE),""))</f>
        <v/>
      </c>
      <c r="K458" s="157">
        <f>IF(D458="Electric","--",IF(D458="Gasoline",VLOOKUP(C458,LSILF!A:C,3,FALSE),""))</f>
        <v>0.54</v>
      </c>
      <c r="L458" s="158">
        <f t="shared" si="118"/>
        <v>0.54</v>
      </c>
      <c r="M458" s="157" t="str" cm="1">
        <f t="array" ref="M458">IF(D458="Electric","--",IF(D458="Diesel",_xlfn._xlws.FILTER(DIESCH[CH Cap],(DIESCH[HP Bin]=I458)),""))</f>
        <v/>
      </c>
      <c r="N458" s="157" cm="1">
        <f t="array" ref="N458">IF(D458="Electric","--",IF(D458="Gasoline",_xlfn._xlws.FILTER(LSICH[CH Cap],(LSICH[Fuel Type]=D458)*(LSICH[MY]=E458)),""))</f>
        <v>10000</v>
      </c>
      <c r="O458" s="157">
        <f t="shared" si="120"/>
        <v>10000</v>
      </c>
      <c r="P458" s="157">
        <f t="shared" si="121"/>
        <v>7965.9663461538466</v>
      </c>
      <c r="Q458" s="157" t="str" cm="1">
        <f t="array" ref="Q458">IF(D458="Electric","--",IF(D458="Diesel",_xlfn._xlws.FILTER(ORDEF[HC-ZH (g/hp-hr)],(ORDEF[HP]=I458)*(ORDEF[Model_Year]=E458)),""))</f>
        <v/>
      </c>
      <c r="R458" s="157" cm="1">
        <f t="array" ref="R458">IF(D458="Electric","--",IF(D458="Gasoline",_xlfn._xlws.FILTER(LSIEF[HC-ZH (g/hp-hr)],(LSIEF[Fuel]=D458)*(LSIEF[HP Bin]=I458)*(LSIEF[Model Year]=E458)),""))</f>
        <v>1.7000000000000001E-2</v>
      </c>
      <c r="S458" s="158">
        <f t="shared" si="122"/>
        <v>1.7000000000000001E-2</v>
      </c>
      <c r="T458" s="159" t="str" cm="1">
        <f t="array" ref="T458">IF(D458="Electric","--",IF(D458="Diesel",_xlfn._xlws.FILTER(ORDEF[HCDR],(ORDEF[HP]=I458)*(ORDEF[Model_Year]=E458),),""))</f>
        <v/>
      </c>
      <c r="U458" s="159" cm="1">
        <f t="array" ref="U458">IF(D458="Electric","--",IF(D458="Gasoline",_xlfn._xlws.FILTER(LSIEF[HC DR],(LSIEF[Fuel]=D458)*(LSIEF[HP Bin]=I458)*(LSIEF[Model Year]=E458)),""))</f>
        <v>3.2639999999999999E-5</v>
      </c>
      <c r="V458" s="159">
        <f t="shared" si="123"/>
        <v>3.2639999999999999E-5</v>
      </c>
      <c r="W458" s="158" t="str" cm="1">
        <f t="array" ref="W458">IF(D458="Electric","--",IF(D458="Diesel",_xlfn._xlws.FILTER(ORDEF[NOXzh],(ORDEF[HP]=I458)*(ORDEF[Model_Year]=E458)),""))</f>
        <v/>
      </c>
      <c r="X458" s="158" cm="1">
        <f t="array" ref="X458">IF(D458="Electric","--",IF(D458="Gasoline",_xlfn._xlws.FILTER(LSIEF[NOX-ZH (g/hp-hr)],(LSIEF[Fuel]=D458)*(LSIEF[HP Bin]=I458)*(LSIEF[Model Year]=E458)),""))</f>
        <v>3.7999999999999999E-2</v>
      </c>
      <c r="Y458" s="158">
        <f t="shared" si="124"/>
        <v>3.7999999999999999E-2</v>
      </c>
      <c r="Z458" s="159" t="str" cm="1">
        <f t="array" ref="Z458">IF(D458="Electric","--",IF(D458="Diesel",_xlfn._xlws.FILTER(ORDEF[NOXdr],(ORDEF[HP]=I458)*(ORDEF[Model_Year]=E458)),""))</f>
        <v/>
      </c>
      <c r="AA458" s="159" cm="1">
        <f t="array" ref="AA458">IF(E458="Electric","--",IF(D458="Gasoline",_xlfn._xlws.FILTER(LSIEF[NOX DR],(LSIEF[Fuel]=D458)*(LSIEF[HP Bin]=I458)*(LSIEF[Model Year]=E458)),""))</f>
        <v>7.5559999999999988E-5</v>
      </c>
      <c r="AB458" s="159">
        <f t="shared" si="125"/>
        <v>7.5559999999999988E-5</v>
      </c>
      <c r="AC458" s="158" t="str" cm="1">
        <f t="array" ref="AC458">IF(D458="Electric","--",IF(D458="Diesel",_xlfn._xlws.FILTER(DFCF[Fuel_HC],(DFCF[MY]=E458)),""))</f>
        <v/>
      </c>
      <c r="AD458" s="158" cm="1">
        <f t="array" ref="AD458">IF(D458="Electric","--",IF(D458="Gasoline",_xlfn._xlws.FILTER(GFCF[Fuel_HC],(GFCF[MY]=E458)),""))</f>
        <v>1</v>
      </c>
      <c r="AE458" s="158">
        <f t="shared" si="126"/>
        <v>1</v>
      </c>
      <c r="AF458" s="157" t="str" cm="1">
        <f t="array" ref="AF458">IF(D458="Electric","--",IF(D458="Diesel",_xlfn._xlws.FILTER(DFCF[Fuel_NOX],(DFCF[MY]=E458)),""))</f>
        <v/>
      </c>
      <c r="AG458" s="157" cm="1">
        <f t="array" ref="AG458">IF(D458="Electric","--",IF(D458="Gasoline",_xlfn._xlws.FILTER(GFCF[Fuel_NOX],(GFCF[MY]=E458)),""))</f>
        <v>0.97699999999999998</v>
      </c>
      <c r="AH458" s="157">
        <f t="shared" si="127"/>
        <v>0.97699999999999998</v>
      </c>
      <c r="AI458" s="158">
        <f t="shared" si="128"/>
        <v>0.27700914153846157</v>
      </c>
      <c r="AJ458" s="158">
        <f t="shared" si="129"/>
        <v>0.62519052352173077</v>
      </c>
      <c r="AK458" s="158">
        <f t="shared" si="130"/>
        <v>30.022892757189403</v>
      </c>
      <c r="AL458" s="158">
        <f t="shared" si="131"/>
        <v>67.759597882793628</v>
      </c>
      <c r="AM458" s="158">
        <f t="shared" si="132"/>
        <v>1.5011446378594702E-2</v>
      </c>
      <c r="AN458" s="158">
        <f t="shared" si="133"/>
        <v>3.3879798941396817E-2</v>
      </c>
      <c r="AO458" s="158">
        <f t="shared" si="134"/>
        <v>1.3807528379031406E-2</v>
      </c>
      <c r="AP458" s="157"/>
      <c r="AS458" s="44"/>
    </row>
    <row r="459" spans="1:45" s="47" customFormat="1" x14ac:dyDescent="0.35">
      <c r="A459" s="157">
        <v>458</v>
      </c>
      <c r="B459" s="157" t="s">
        <v>289</v>
      </c>
      <c r="C459" s="157" t="s">
        <v>205</v>
      </c>
      <c r="D459" s="157" t="s">
        <v>16</v>
      </c>
      <c r="E459" s="157">
        <v>2010</v>
      </c>
      <c r="F459" s="157">
        <v>80</v>
      </c>
      <c r="G459" s="157">
        <v>1137.9951923076924</v>
      </c>
      <c r="H459" s="157"/>
      <c r="I459" s="157">
        <f t="shared" si="119"/>
        <v>100</v>
      </c>
      <c r="J459" s="157" t="str">
        <f>IF(D459="Electric","--",IF(D459="Diesel",VLOOKUP(C459,[2]ORDLF!A:B,2,FALSE),""))</f>
        <v/>
      </c>
      <c r="K459" s="157">
        <f>IF(D459="Electric","--",IF(D459="Gasoline",VLOOKUP(C459,LSILF!A:C,3,FALSE),""))</f>
        <v>0.54</v>
      </c>
      <c r="L459" s="158">
        <f t="shared" si="118"/>
        <v>0.54</v>
      </c>
      <c r="M459" s="157" t="str" cm="1">
        <f t="array" ref="M459">IF(D459="Electric","--",IF(D459="Diesel",_xlfn._xlws.FILTER(DIESCH[CH Cap],(DIESCH[HP Bin]=I459)),""))</f>
        <v/>
      </c>
      <c r="N459" s="157" cm="1">
        <f t="array" ref="N459">IF(D459="Electric","--",IF(D459="Gasoline",_xlfn._xlws.FILTER(LSICH[CH Cap],(LSICH[Fuel Type]=D459)*(LSICH[MY]=E459)),""))</f>
        <v>10000</v>
      </c>
      <c r="O459" s="157">
        <f t="shared" si="120"/>
        <v>10000</v>
      </c>
      <c r="P459" s="157">
        <f t="shared" si="121"/>
        <v>7965.9663461538466</v>
      </c>
      <c r="Q459" s="157" t="str" cm="1">
        <f t="array" ref="Q459">IF(D459="Electric","--",IF(D459="Diesel",_xlfn._xlws.FILTER(ORDEF[HC-ZH (g/hp-hr)],(ORDEF[HP]=I459)*(ORDEF[Model_Year]=E459)),""))</f>
        <v/>
      </c>
      <c r="R459" s="157" cm="1">
        <f t="array" ref="R459">IF(D459="Electric","--",IF(D459="Gasoline",_xlfn._xlws.FILTER(LSIEF[HC-ZH (g/hp-hr)],(LSIEF[Fuel]=D459)*(LSIEF[HP Bin]=I459)*(LSIEF[Model Year]=E459)),""))</f>
        <v>1.7000000000000001E-2</v>
      </c>
      <c r="S459" s="158">
        <f t="shared" si="122"/>
        <v>1.7000000000000001E-2</v>
      </c>
      <c r="T459" s="159" t="str" cm="1">
        <f t="array" ref="T459">IF(D459="Electric","--",IF(D459="Diesel",_xlfn._xlws.FILTER(ORDEF[HCDR],(ORDEF[HP]=I459)*(ORDEF[Model_Year]=E459),),""))</f>
        <v/>
      </c>
      <c r="U459" s="159" cm="1">
        <f t="array" ref="U459">IF(D459="Electric","--",IF(D459="Gasoline",_xlfn._xlws.FILTER(LSIEF[HC DR],(LSIEF[Fuel]=D459)*(LSIEF[HP Bin]=I459)*(LSIEF[Model Year]=E459)),""))</f>
        <v>3.2639999999999999E-5</v>
      </c>
      <c r="V459" s="159">
        <f t="shared" si="123"/>
        <v>3.2639999999999999E-5</v>
      </c>
      <c r="W459" s="158" t="str" cm="1">
        <f t="array" ref="W459">IF(D459="Electric","--",IF(D459="Diesel",_xlfn._xlws.FILTER(ORDEF[NOXzh],(ORDEF[HP]=I459)*(ORDEF[Model_Year]=E459)),""))</f>
        <v/>
      </c>
      <c r="X459" s="158" cm="1">
        <f t="array" ref="X459">IF(D459="Electric","--",IF(D459="Gasoline",_xlfn._xlws.FILTER(LSIEF[NOX-ZH (g/hp-hr)],(LSIEF[Fuel]=D459)*(LSIEF[HP Bin]=I459)*(LSIEF[Model Year]=E459)),""))</f>
        <v>3.7999999999999999E-2</v>
      </c>
      <c r="Y459" s="158">
        <f t="shared" si="124"/>
        <v>3.7999999999999999E-2</v>
      </c>
      <c r="Z459" s="159" t="str" cm="1">
        <f t="array" ref="Z459">IF(D459="Electric","--",IF(D459="Diesel",_xlfn._xlws.FILTER(ORDEF[NOXdr],(ORDEF[HP]=I459)*(ORDEF[Model_Year]=E459)),""))</f>
        <v/>
      </c>
      <c r="AA459" s="159" cm="1">
        <f t="array" ref="AA459">IF(E459="Electric","--",IF(D459="Gasoline",_xlfn._xlws.FILTER(LSIEF[NOX DR],(LSIEF[Fuel]=D459)*(LSIEF[HP Bin]=I459)*(LSIEF[Model Year]=E459)),""))</f>
        <v>7.5559999999999988E-5</v>
      </c>
      <c r="AB459" s="159">
        <f t="shared" si="125"/>
        <v>7.5559999999999988E-5</v>
      </c>
      <c r="AC459" s="158" t="str" cm="1">
        <f t="array" ref="AC459">IF(D459="Electric","--",IF(D459="Diesel",_xlfn._xlws.FILTER(DFCF[Fuel_HC],(DFCF[MY]=E459)),""))</f>
        <v/>
      </c>
      <c r="AD459" s="158" cm="1">
        <f t="array" ref="AD459">IF(D459="Electric","--",IF(D459="Gasoline",_xlfn._xlws.FILTER(GFCF[Fuel_HC],(GFCF[MY]=E459)),""))</f>
        <v>1</v>
      </c>
      <c r="AE459" s="158">
        <f t="shared" si="126"/>
        <v>1</v>
      </c>
      <c r="AF459" s="157" t="str" cm="1">
        <f t="array" ref="AF459">IF(D459="Electric","--",IF(D459="Diesel",_xlfn._xlws.FILTER(DFCF[Fuel_NOX],(DFCF[MY]=E459)),""))</f>
        <v/>
      </c>
      <c r="AG459" s="157" cm="1">
        <f t="array" ref="AG459">IF(D459="Electric","--",IF(D459="Gasoline",_xlfn._xlws.FILTER(GFCF[Fuel_NOX],(GFCF[MY]=E459)),""))</f>
        <v>0.97699999999999998</v>
      </c>
      <c r="AH459" s="157">
        <f t="shared" si="127"/>
        <v>0.97699999999999998</v>
      </c>
      <c r="AI459" s="158">
        <f t="shared" si="128"/>
        <v>0.27700914153846157</v>
      </c>
      <c r="AJ459" s="158">
        <f t="shared" si="129"/>
        <v>0.62519052352173077</v>
      </c>
      <c r="AK459" s="158">
        <f t="shared" si="130"/>
        <v>30.022892757189403</v>
      </c>
      <c r="AL459" s="158">
        <f t="shared" si="131"/>
        <v>67.759597882793628</v>
      </c>
      <c r="AM459" s="158">
        <f t="shared" si="132"/>
        <v>1.5011446378594702E-2</v>
      </c>
      <c r="AN459" s="158">
        <f t="shared" si="133"/>
        <v>3.3879798941396817E-2</v>
      </c>
      <c r="AO459" s="158">
        <f t="shared" si="134"/>
        <v>1.3807528379031406E-2</v>
      </c>
      <c r="AP459" s="157"/>
      <c r="AS459" s="44"/>
    </row>
    <row r="460" spans="1:45" s="47" customFormat="1" x14ac:dyDescent="0.35">
      <c r="A460" s="157">
        <v>459</v>
      </c>
      <c r="B460" s="157" t="s">
        <v>290</v>
      </c>
      <c r="C460" s="157" t="s">
        <v>205</v>
      </c>
      <c r="D460" s="157" t="s">
        <v>16</v>
      </c>
      <c r="E460" s="157">
        <v>2010</v>
      </c>
      <c r="F460" s="157">
        <v>80</v>
      </c>
      <c r="G460" s="157">
        <v>1137.9951923076924</v>
      </c>
      <c r="H460" s="157"/>
      <c r="I460" s="157">
        <f t="shared" si="119"/>
        <v>100</v>
      </c>
      <c r="J460" s="157" t="str">
        <f>IF(D460="Electric","--",IF(D460="Diesel",VLOOKUP(C460,[2]ORDLF!A:B,2,FALSE),""))</f>
        <v/>
      </c>
      <c r="K460" s="157">
        <f>IF(D460="Electric","--",IF(D460="Gasoline",VLOOKUP(C460,LSILF!A:C,3,FALSE),""))</f>
        <v>0.54</v>
      </c>
      <c r="L460" s="158">
        <f t="shared" si="118"/>
        <v>0.54</v>
      </c>
      <c r="M460" s="157" t="str" cm="1">
        <f t="array" ref="M460">IF(D460="Electric","--",IF(D460="Diesel",_xlfn._xlws.FILTER(DIESCH[CH Cap],(DIESCH[HP Bin]=I460)),""))</f>
        <v/>
      </c>
      <c r="N460" s="157" cm="1">
        <f t="array" ref="N460">IF(D460="Electric","--",IF(D460="Gasoline",_xlfn._xlws.FILTER(LSICH[CH Cap],(LSICH[Fuel Type]=D460)*(LSICH[MY]=E460)),""))</f>
        <v>10000</v>
      </c>
      <c r="O460" s="157">
        <f t="shared" si="120"/>
        <v>10000</v>
      </c>
      <c r="P460" s="157">
        <f t="shared" si="121"/>
        <v>7965.9663461538466</v>
      </c>
      <c r="Q460" s="157" t="str" cm="1">
        <f t="array" ref="Q460">IF(D460="Electric","--",IF(D460="Diesel",_xlfn._xlws.FILTER(ORDEF[HC-ZH (g/hp-hr)],(ORDEF[HP]=I460)*(ORDEF[Model_Year]=E460)),""))</f>
        <v/>
      </c>
      <c r="R460" s="157" cm="1">
        <f t="array" ref="R460">IF(D460="Electric","--",IF(D460="Gasoline",_xlfn._xlws.FILTER(LSIEF[HC-ZH (g/hp-hr)],(LSIEF[Fuel]=D460)*(LSIEF[HP Bin]=I460)*(LSIEF[Model Year]=E460)),""))</f>
        <v>1.7000000000000001E-2</v>
      </c>
      <c r="S460" s="158">
        <f t="shared" si="122"/>
        <v>1.7000000000000001E-2</v>
      </c>
      <c r="T460" s="159" t="str" cm="1">
        <f t="array" ref="T460">IF(D460="Electric","--",IF(D460="Diesel",_xlfn._xlws.FILTER(ORDEF[HCDR],(ORDEF[HP]=I460)*(ORDEF[Model_Year]=E460),),""))</f>
        <v/>
      </c>
      <c r="U460" s="159" cm="1">
        <f t="array" ref="U460">IF(D460="Electric","--",IF(D460="Gasoline",_xlfn._xlws.FILTER(LSIEF[HC DR],(LSIEF[Fuel]=D460)*(LSIEF[HP Bin]=I460)*(LSIEF[Model Year]=E460)),""))</f>
        <v>3.2639999999999999E-5</v>
      </c>
      <c r="V460" s="159">
        <f t="shared" si="123"/>
        <v>3.2639999999999999E-5</v>
      </c>
      <c r="W460" s="158" t="str" cm="1">
        <f t="array" ref="W460">IF(D460="Electric","--",IF(D460="Diesel",_xlfn._xlws.FILTER(ORDEF[NOXzh],(ORDEF[HP]=I460)*(ORDEF[Model_Year]=E460)),""))</f>
        <v/>
      </c>
      <c r="X460" s="158" cm="1">
        <f t="array" ref="X460">IF(D460="Electric","--",IF(D460="Gasoline",_xlfn._xlws.FILTER(LSIEF[NOX-ZH (g/hp-hr)],(LSIEF[Fuel]=D460)*(LSIEF[HP Bin]=I460)*(LSIEF[Model Year]=E460)),""))</f>
        <v>3.7999999999999999E-2</v>
      </c>
      <c r="Y460" s="158">
        <f t="shared" si="124"/>
        <v>3.7999999999999999E-2</v>
      </c>
      <c r="Z460" s="159" t="str" cm="1">
        <f t="array" ref="Z460">IF(D460="Electric","--",IF(D460="Diesel",_xlfn._xlws.FILTER(ORDEF[NOXdr],(ORDEF[HP]=I460)*(ORDEF[Model_Year]=E460)),""))</f>
        <v/>
      </c>
      <c r="AA460" s="159" cm="1">
        <f t="array" ref="AA460">IF(E460="Electric","--",IF(D460="Gasoline",_xlfn._xlws.FILTER(LSIEF[NOX DR],(LSIEF[Fuel]=D460)*(LSIEF[HP Bin]=I460)*(LSIEF[Model Year]=E460)),""))</f>
        <v>7.5559999999999988E-5</v>
      </c>
      <c r="AB460" s="159">
        <f t="shared" si="125"/>
        <v>7.5559999999999988E-5</v>
      </c>
      <c r="AC460" s="158" t="str" cm="1">
        <f t="array" ref="AC460">IF(D460="Electric","--",IF(D460="Diesel",_xlfn._xlws.FILTER(DFCF[Fuel_HC],(DFCF[MY]=E460)),""))</f>
        <v/>
      </c>
      <c r="AD460" s="158" cm="1">
        <f t="array" ref="AD460">IF(D460="Electric","--",IF(D460="Gasoline",_xlfn._xlws.FILTER(GFCF[Fuel_HC],(GFCF[MY]=E460)),""))</f>
        <v>1</v>
      </c>
      <c r="AE460" s="158">
        <f t="shared" si="126"/>
        <v>1</v>
      </c>
      <c r="AF460" s="157" t="str" cm="1">
        <f t="array" ref="AF460">IF(D460="Electric","--",IF(D460="Diesel",_xlfn._xlws.FILTER(DFCF[Fuel_NOX],(DFCF[MY]=E460)),""))</f>
        <v/>
      </c>
      <c r="AG460" s="157" cm="1">
        <f t="array" ref="AG460">IF(D460="Electric","--",IF(D460="Gasoline",_xlfn._xlws.FILTER(GFCF[Fuel_NOX],(GFCF[MY]=E460)),""))</f>
        <v>0.97699999999999998</v>
      </c>
      <c r="AH460" s="157">
        <f t="shared" si="127"/>
        <v>0.97699999999999998</v>
      </c>
      <c r="AI460" s="158">
        <f t="shared" si="128"/>
        <v>0.27700914153846157</v>
      </c>
      <c r="AJ460" s="158">
        <f t="shared" si="129"/>
        <v>0.62519052352173077</v>
      </c>
      <c r="AK460" s="158">
        <f t="shared" si="130"/>
        <v>30.022892757189403</v>
      </c>
      <c r="AL460" s="158">
        <f t="shared" si="131"/>
        <v>67.759597882793628</v>
      </c>
      <c r="AM460" s="158">
        <f t="shared" si="132"/>
        <v>1.5011446378594702E-2</v>
      </c>
      <c r="AN460" s="158">
        <f t="shared" si="133"/>
        <v>3.3879798941396817E-2</v>
      </c>
      <c r="AO460" s="158">
        <f t="shared" si="134"/>
        <v>1.3807528379031406E-2</v>
      </c>
      <c r="AP460" s="157"/>
      <c r="AS460" s="44"/>
    </row>
    <row r="461" spans="1:45" s="47" customFormat="1" x14ac:dyDescent="0.35">
      <c r="A461" s="157">
        <v>460</v>
      </c>
      <c r="B461" s="157" t="s">
        <v>291</v>
      </c>
      <c r="C461" s="157" t="s">
        <v>205</v>
      </c>
      <c r="D461" s="157" t="s">
        <v>16</v>
      </c>
      <c r="E461" s="157">
        <v>2010</v>
      </c>
      <c r="F461" s="157">
        <v>80</v>
      </c>
      <c r="G461" s="157">
        <v>1137.9951923076924</v>
      </c>
      <c r="H461" s="157"/>
      <c r="I461" s="157">
        <f t="shared" si="119"/>
        <v>100</v>
      </c>
      <c r="J461" s="157" t="str">
        <f>IF(D461="Electric","--",IF(D461="Diesel",VLOOKUP(C461,[2]ORDLF!A:B,2,FALSE),""))</f>
        <v/>
      </c>
      <c r="K461" s="157">
        <f>IF(D461="Electric","--",IF(D461="Gasoline",VLOOKUP(C461,LSILF!A:C,3,FALSE),""))</f>
        <v>0.54</v>
      </c>
      <c r="L461" s="158">
        <f t="shared" si="118"/>
        <v>0.54</v>
      </c>
      <c r="M461" s="157" t="str" cm="1">
        <f t="array" ref="M461">IF(D461="Electric","--",IF(D461="Diesel",_xlfn._xlws.FILTER(DIESCH[CH Cap],(DIESCH[HP Bin]=I461)),""))</f>
        <v/>
      </c>
      <c r="N461" s="157" cm="1">
        <f t="array" ref="N461">IF(D461="Electric","--",IF(D461="Gasoline",_xlfn._xlws.FILTER(LSICH[CH Cap],(LSICH[Fuel Type]=D461)*(LSICH[MY]=E461)),""))</f>
        <v>10000</v>
      </c>
      <c r="O461" s="157">
        <f t="shared" si="120"/>
        <v>10000</v>
      </c>
      <c r="P461" s="157">
        <f t="shared" si="121"/>
        <v>7965.9663461538466</v>
      </c>
      <c r="Q461" s="157" t="str" cm="1">
        <f t="array" ref="Q461">IF(D461="Electric","--",IF(D461="Diesel",_xlfn._xlws.FILTER(ORDEF[HC-ZH (g/hp-hr)],(ORDEF[HP]=I461)*(ORDEF[Model_Year]=E461)),""))</f>
        <v/>
      </c>
      <c r="R461" s="157" cm="1">
        <f t="array" ref="R461">IF(D461="Electric","--",IF(D461="Gasoline",_xlfn._xlws.FILTER(LSIEF[HC-ZH (g/hp-hr)],(LSIEF[Fuel]=D461)*(LSIEF[HP Bin]=I461)*(LSIEF[Model Year]=E461)),""))</f>
        <v>1.7000000000000001E-2</v>
      </c>
      <c r="S461" s="158">
        <f t="shared" si="122"/>
        <v>1.7000000000000001E-2</v>
      </c>
      <c r="T461" s="159" t="str" cm="1">
        <f t="array" ref="T461">IF(D461="Electric","--",IF(D461="Diesel",_xlfn._xlws.FILTER(ORDEF[HCDR],(ORDEF[HP]=I461)*(ORDEF[Model_Year]=E461),),""))</f>
        <v/>
      </c>
      <c r="U461" s="159" cm="1">
        <f t="array" ref="U461">IF(D461="Electric","--",IF(D461="Gasoline",_xlfn._xlws.FILTER(LSIEF[HC DR],(LSIEF[Fuel]=D461)*(LSIEF[HP Bin]=I461)*(LSIEF[Model Year]=E461)),""))</f>
        <v>3.2639999999999999E-5</v>
      </c>
      <c r="V461" s="159">
        <f t="shared" si="123"/>
        <v>3.2639999999999999E-5</v>
      </c>
      <c r="W461" s="158" t="str" cm="1">
        <f t="array" ref="W461">IF(D461="Electric","--",IF(D461="Diesel",_xlfn._xlws.FILTER(ORDEF[NOXzh],(ORDEF[HP]=I461)*(ORDEF[Model_Year]=E461)),""))</f>
        <v/>
      </c>
      <c r="X461" s="158" cm="1">
        <f t="array" ref="X461">IF(D461="Electric","--",IF(D461="Gasoline",_xlfn._xlws.FILTER(LSIEF[NOX-ZH (g/hp-hr)],(LSIEF[Fuel]=D461)*(LSIEF[HP Bin]=I461)*(LSIEF[Model Year]=E461)),""))</f>
        <v>3.7999999999999999E-2</v>
      </c>
      <c r="Y461" s="158">
        <f t="shared" si="124"/>
        <v>3.7999999999999999E-2</v>
      </c>
      <c r="Z461" s="159" t="str" cm="1">
        <f t="array" ref="Z461">IF(D461="Electric","--",IF(D461="Diesel",_xlfn._xlws.FILTER(ORDEF[NOXdr],(ORDEF[HP]=I461)*(ORDEF[Model_Year]=E461)),""))</f>
        <v/>
      </c>
      <c r="AA461" s="159" cm="1">
        <f t="array" ref="AA461">IF(E461="Electric","--",IF(D461="Gasoline",_xlfn._xlws.FILTER(LSIEF[NOX DR],(LSIEF[Fuel]=D461)*(LSIEF[HP Bin]=I461)*(LSIEF[Model Year]=E461)),""))</f>
        <v>7.5559999999999988E-5</v>
      </c>
      <c r="AB461" s="159">
        <f t="shared" si="125"/>
        <v>7.5559999999999988E-5</v>
      </c>
      <c r="AC461" s="158" t="str" cm="1">
        <f t="array" ref="AC461">IF(D461="Electric","--",IF(D461="Diesel",_xlfn._xlws.FILTER(DFCF[Fuel_HC],(DFCF[MY]=E461)),""))</f>
        <v/>
      </c>
      <c r="AD461" s="158" cm="1">
        <f t="array" ref="AD461">IF(D461="Electric","--",IF(D461="Gasoline",_xlfn._xlws.FILTER(GFCF[Fuel_HC],(GFCF[MY]=E461)),""))</f>
        <v>1</v>
      </c>
      <c r="AE461" s="158">
        <f t="shared" si="126"/>
        <v>1</v>
      </c>
      <c r="AF461" s="157" t="str" cm="1">
        <f t="array" ref="AF461">IF(D461="Electric","--",IF(D461="Diesel",_xlfn._xlws.FILTER(DFCF[Fuel_NOX],(DFCF[MY]=E461)),""))</f>
        <v/>
      </c>
      <c r="AG461" s="157" cm="1">
        <f t="array" ref="AG461">IF(D461="Electric","--",IF(D461="Gasoline",_xlfn._xlws.FILTER(GFCF[Fuel_NOX],(GFCF[MY]=E461)),""))</f>
        <v>0.97699999999999998</v>
      </c>
      <c r="AH461" s="157">
        <f t="shared" si="127"/>
        <v>0.97699999999999998</v>
      </c>
      <c r="AI461" s="158">
        <f t="shared" si="128"/>
        <v>0.27700914153846157</v>
      </c>
      <c r="AJ461" s="158">
        <f t="shared" si="129"/>
        <v>0.62519052352173077</v>
      </c>
      <c r="AK461" s="158">
        <f t="shared" si="130"/>
        <v>30.022892757189403</v>
      </c>
      <c r="AL461" s="158">
        <f t="shared" si="131"/>
        <v>67.759597882793628</v>
      </c>
      <c r="AM461" s="158">
        <f t="shared" si="132"/>
        <v>1.5011446378594702E-2</v>
      </c>
      <c r="AN461" s="158">
        <f t="shared" si="133"/>
        <v>3.3879798941396817E-2</v>
      </c>
      <c r="AO461" s="158">
        <f t="shared" si="134"/>
        <v>1.3807528379031406E-2</v>
      </c>
      <c r="AP461" s="157"/>
      <c r="AS461" s="44"/>
    </row>
    <row r="462" spans="1:45" s="47" customFormat="1" x14ac:dyDescent="0.35">
      <c r="A462" s="157">
        <v>461</v>
      </c>
      <c r="B462" s="157" t="s">
        <v>292</v>
      </c>
      <c r="C462" s="157" t="s">
        <v>205</v>
      </c>
      <c r="D462" s="157" t="s">
        <v>16</v>
      </c>
      <c r="E462" s="157">
        <v>2010</v>
      </c>
      <c r="F462" s="157">
        <v>80</v>
      </c>
      <c r="G462" s="157">
        <v>1137.9951923076924</v>
      </c>
      <c r="H462" s="157"/>
      <c r="I462" s="157">
        <f t="shared" si="119"/>
        <v>100</v>
      </c>
      <c r="J462" s="157" t="str">
        <f>IF(D462="Electric","--",IF(D462="Diesel",VLOOKUP(C462,[2]ORDLF!A:B,2,FALSE),""))</f>
        <v/>
      </c>
      <c r="K462" s="157">
        <f>IF(D462="Electric","--",IF(D462="Gasoline",VLOOKUP(C462,LSILF!A:C,3,FALSE),""))</f>
        <v>0.54</v>
      </c>
      <c r="L462" s="158">
        <f t="shared" si="118"/>
        <v>0.54</v>
      </c>
      <c r="M462" s="157" t="str" cm="1">
        <f t="array" ref="M462">IF(D462="Electric","--",IF(D462="Diesel",_xlfn._xlws.FILTER(DIESCH[CH Cap],(DIESCH[HP Bin]=I462)),""))</f>
        <v/>
      </c>
      <c r="N462" s="157" cm="1">
        <f t="array" ref="N462">IF(D462="Electric","--",IF(D462="Gasoline",_xlfn._xlws.FILTER(LSICH[CH Cap],(LSICH[Fuel Type]=D462)*(LSICH[MY]=E462)),""))</f>
        <v>10000</v>
      </c>
      <c r="O462" s="157">
        <f t="shared" si="120"/>
        <v>10000</v>
      </c>
      <c r="P462" s="157">
        <f t="shared" si="121"/>
        <v>7965.9663461538466</v>
      </c>
      <c r="Q462" s="157" t="str" cm="1">
        <f t="array" ref="Q462">IF(D462="Electric","--",IF(D462="Diesel",_xlfn._xlws.FILTER(ORDEF[HC-ZH (g/hp-hr)],(ORDEF[HP]=I462)*(ORDEF[Model_Year]=E462)),""))</f>
        <v/>
      </c>
      <c r="R462" s="157" cm="1">
        <f t="array" ref="R462">IF(D462="Electric","--",IF(D462="Gasoline",_xlfn._xlws.FILTER(LSIEF[HC-ZH (g/hp-hr)],(LSIEF[Fuel]=D462)*(LSIEF[HP Bin]=I462)*(LSIEF[Model Year]=E462)),""))</f>
        <v>1.7000000000000001E-2</v>
      </c>
      <c r="S462" s="158">
        <f t="shared" si="122"/>
        <v>1.7000000000000001E-2</v>
      </c>
      <c r="T462" s="159" t="str" cm="1">
        <f t="array" ref="T462">IF(D462="Electric","--",IF(D462="Diesel",_xlfn._xlws.FILTER(ORDEF[HCDR],(ORDEF[HP]=I462)*(ORDEF[Model_Year]=E462),),""))</f>
        <v/>
      </c>
      <c r="U462" s="159" cm="1">
        <f t="array" ref="U462">IF(D462="Electric","--",IF(D462="Gasoline",_xlfn._xlws.FILTER(LSIEF[HC DR],(LSIEF[Fuel]=D462)*(LSIEF[HP Bin]=I462)*(LSIEF[Model Year]=E462)),""))</f>
        <v>3.2639999999999999E-5</v>
      </c>
      <c r="V462" s="159">
        <f t="shared" si="123"/>
        <v>3.2639999999999999E-5</v>
      </c>
      <c r="W462" s="158" t="str" cm="1">
        <f t="array" ref="W462">IF(D462="Electric","--",IF(D462="Diesel",_xlfn._xlws.FILTER(ORDEF[NOXzh],(ORDEF[HP]=I462)*(ORDEF[Model_Year]=E462)),""))</f>
        <v/>
      </c>
      <c r="X462" s="158" cm="1">
        <f t="array" ref="X462">IF(D462="Electric","--",IF(D462="Gasoline",_xlfn._xlws.FILTER(LSIEF[NOX-ZH (g/hp-hr)],(LSIEF[Fuel]=D462)*(LSIEF[HP Bin]=I462)*(LSIEF[Model Year]=E462)),""))</f>
        <v>3.7999999999999999E-2</v>
      </c>
      <c r="Y462" s="158">
        <f t="shared" si="124"/>
        <v>3.7999999999999999E-2</v>
      </c>
      <c r="Z462" s="159" t="str" cm="1">
        <f t="array" ref="Z462">IF(D462="Electric","--",IF(D462="Diesel",_xlfn._xlws.FILTER(ORDEF[NOXdr],(ORDEF[HP]=I462)*(ORDEF[Model_Year]=E462)),""))</f>
        <v/>
      </c>
      <c r="AA462" s="159" cm="1">
        <f t="array" ref="AA462">IF(E462="Electric","--",IF(D462="Gasoline",_xlfn._xlws.FILTER(LSIEF[NOX DR],(LSIEF[Fuel]=D462)*(LSIEF[HP Bin]=I462)*(LSIEF[Model Year]=E462)),""))</f>
        <v>7.5559999999999988E-5</v>
      </c>
      <c r="AB462" s="159">
        <f t="shared" si="125"/>
        <v>7.5559999999999988E-5</v>
      </c>
      <c r="AC462" s="158" t="str" cm="1">
        <f t="array" ref="AC462">IF(D462="Electric","--",IF(D462="Diesel",_xlfn._xlws.FILTER(DFCF[Fuel_HC],(DFCF[MY]=E462)),""))</f>
        <v/>
      </c>
      <c r="AD462" s="158" cm="1">
        <f t="array" ref="AD462">IF(D462="Electric","--",IF(D462="Gasoline",_xlfn._xlws.FILTER(GFCF[Fuel_HC],(GFCF[MY]=E462)),""))</f>
        <v>1</v>
      </c>
      <c r="AE462" s="158">
        <f t="shared" si="126"/>
        <v>1</v>
      </c>
      <c r="AF462" s="157" t="str" cm="1">
        <f t="array" ref="AF462">IF(D462="Electric","--",IF(D462="Diesel",_xlfn._xlws.FILTER(DFCF[Fuel_NOX],(DFCF[MY]=E462)),""))</f>
        <v/>
      </c>
      <c r="AG462" s="157" cm="1">
        <f t="array" ref="AG462">IF(D462="Electric","--",IF(D462="Gasoline",_xlfn._xlws.FILTER(GFCF[Fuel_NOX],(GFCF[MY]=E462)),""))</f>
        <v>0.97699999999999998</v>
      </c>
      <c r="AH462" s="157">
        <f t="shared" si="127"/>
        <v>0.97699999999999998</v>
      </c>
      <c r="AI462" s="158">
        <f t="shared" si="128"/>
        <v>0.27700914153846157</v>
      </c>
      <c r="AJ462" s="158">
        <f t="shared" si="129"/>
        <v>0.62519052352173077</v>
      </c>
      <c r="AK462" s="158">
        <f t="shared" si="130"/>
        <v>30.022892757189403</v>
      </c>
      <c r="AL462" s="158">
        <f t="shared" si="131"/>
        <v>67.759597882793628</v>
      </c>
      <c r="AM462" s="158">
        <f t="shared" si="132"/>
        <v>1.5011446378594702E-2</v>
      </c>
      <c r="AN462" s="158">
        <f t="shared" si="133"/>
        <v>3.3879798941396817E-2</v>
      </c>
      <c r="AO462" s="158">
        <f t="shared" si="134"/>
        <v>1.3807528379031406E-2</v>
      </c>
      <c r="AP462" s="157"/>
      <c r="AS462" s="44"/>
    </row>
    <row r="463" spans="1:45" s="47" customFormat="1" x14ac:dyDescent="0.35">
      <c r="A463" s="157">
        <v>462</v>
      </c>
      <c r="B463" s="157" t="s">
        <v>293</v>
      </c>
      <c r="C463" s="157" t="s">
        <v>205</v>
      </c>
      <c r="D463" s="157" t="s">
        <v>16</v>
      </c>
      <c r="E463" s="157">
        <v>2010</v>
      </c>
      <c r="F463" s="157">
        <v>80</v>
      </c>
      <c r="G463" s="157">
        <v>1137.9951923076924</v>
      </c>
      <c r="H463" s="157"/>
      <c r="I463" s="157">
        <f t="shared" si="119"/>
        <v>100</v>
      </c>
      <c r="J463" s="157" t="str">
        <f>IF(D463="Electric","--",IF(D463="Diesel",VLOOKUP(C463,[2]ORDLF!A:B,2,FALSE),""))</f>
        <v/>
      </c>
      <c r="K463" s="157">
        <f>IF(D463="Electric","--",IF(D463="Gasoline",VLOOKUP(C463,LSILF!A:C,3,FALSE),""))</f>
        <v>0.54</v>
      </c>
      <c r="L463" s="158">
        <f t="shared" si="118"/>
        <v>0.54</v>
      </c>
      <c r="M463" s="157" t="str" cm="1">
        <f t="array" ref="M463">IF(D463="Electric","--",IF(D463="Diesel",_xlfn._xlws.FILTER(DIESCH[CH Cap],(DIESCH[HP Bin]=I463)),""))</f>
        <v/>
      </c>
      <c r="N463" s="157" cm="1">
        <f t="array" ref="N463">IF(D463="Electric","--",IF(D463="Gasoline",_xlfn._xlws.FILTER(LSICH[CH Cap],(LSICH[Fuel Type]=D463)*(LSICH[MY]=E463)),""))</f>
        <v>10000</v>
      </c>
      <c r="O463" s="157">
        <f t="shared" si="120"/>
        <v>10000</v>
      </c>
      <c r="P463" s="157">
        <f t="shared" si="121"/>
        <v>7965.9663461538466</v>
      </c>
      <c r="Q463" s="157" t="str" cm="1">
        <f t="array" ref="Q463">IF(D463="Electric","--",IF(D463="Diesel",_xlfn._xlws.FILTER(ORDEF[HC-ZH (g/hp-hr)],(ORDEF[HP]=I463)*(ORDEF[Model_Year]=E463)),""))</f>
        <v/>
      </c>
      <c r="R463" s="157" cm="1">
        <f t="array" ref="R463">IF(D463="Electric","--",IF(D463="Gasoline",_xlfn._xlws.FILTER(LSIEF[HC-ZH (g/hp-hr)],(LSIEF[Fuel]=D463)*(LSIEF[HP Bin]=I463)*(LSIEF[Model Year]=E463)),""))</f>
        <v>1.7000000000000001E-2</v>
      </c>
      <c r="S463" s="158">
        <f t="shared" si="122"/>
        <v>1.7000000000000001E-2</v>
      </c>
      <c r="T463" s="159" t="str" cm="1">
        <f t="array" ref="T463">IF(D463="Electric","--",IF(D463="Diesel",_xlfn._xlws.FILTER(ORDEF[HCDR],(ORDEF[HP]=I463)*(ORDEF[Model_Year]=E463),),""))</f>
        <v/>
      </c>
      <c r="U463" s="159" cm="1">
        <f t="array" ref="U463">IF(D463="Electric","--",IF(D463="Gasoline",_xlfn._xlws.FILTER(LSIEF[HC DR],(LSIEF[Fuel]=D463)*(LSIEF[HP Bin]=I463)*(LSIEF[Model Year]=E463)),""))</f>
        <v>3.2639999999999999E-5</v>
      </c>
      <c r="V463" s="159">
        <f t="shared" si="123"/>
        <v>3.2639999999999999E-5</v>
      </c>
      <c r="W463" s="158" t="str" cm="1">
        <f t="array" ref="W463">IF(D463="Electric","--",IF(D463="Diesel",_xlfn._xlws.FILTER(ORDEF[NOXzh],(ORDEF[HP]=I463)*(ORDEF[Model_Year]=E463)),""))</f>
        <v/>
      </c>
      <c r="X463" s="158" cm="1">
        <f t="array" ref="X463">IF(D463="Electric","--",IF(D463="Gasoline",_xlfn._xlws.FILTER(LSIEF[NOX-ZH (g/hp-hr)],(LSIEF[Fuel]=D463)*(LSIEF[HP Bin]=I463)*(LSIEF[Model Year]=E463)),""))</f>
        <v>3.7999999999999999E-2</v>
      </c>
      <c r="Y463" s="158">
        <f t="shared" si="124"/>
        <v>3.7999999999999999E-2</v>
      </c>
      <c r="Z463" s="159" t="str" cm="1">
        <f t="array" ref="Z463">IF(D463="Electric","--",IF(D463="Diesel",_xlfn._xlws.FILTER(ORDEF[NOXdr],(ORDEF[HP]=I463)*(ORDEF[Model_Year]=E463)),""))</f>
        <v/>
      </c>
      <c r="AA463" s="159" cm="1">
        <f t="array" ref="AA463">IF(E463="Electric","--",IF(D463="Gasoline",_xlfn._xlws.FILTER(LSIEF[NOX DR],(LSIEF[Fuel]=D463)*(LSIEF[HP Bin]=I463)*(LSIEF[Model Year]=E463)),""))</f>
        <v>7.5559999999999988E-5</v>
      </c>
      <c r="AB463" s="159">
        <f t="shared" si="125"/>
        <v>7.5559999999999988E-5</v>
      </c>
      <c r="AC463" s="158" t="str" cm="1">
        <f t="array" ref="AC463">IF(D463="Electric","--",IF(D463="Diesel",_xlfn._xlws.FILTER(DFCF[Fuel_HC],(DFCF[MY]=E463)),""))</f>
        <v/>
      </c>
      <c r="AD463" s="158" cm="1">
        <f t="array" ref="AD463">IF(D463="Electric","--",IF(D463="Gasoline",_xlfn._xlws.FILTER(GFCF[Fuel_HC],(GFCF[MY]=E463)),""))</f>
        <v>1</v>
      </c>
      <c r="AE463" s="158">
        <f t="shared" si="126"/>
        <v>1</v>
      </c>
      <c r="AF463" s="157" t="str" cm="1">
        <f t="array" ref="AF463">IF(D463="Electric","--",IF(D463="Diesel",_xlfn._xlws.FILTER(DFCF[Fuel_NOX],(DFCF[MY]=E463)),""))</f>
        <v/>
      </c>
      <c r="AG463" s="157" cm="1">
        <f t="array" ref="AG463">IF(D463="Electric","--",IF(D463="Gasoline",_xlfn._xlws.FILTER(GFCF[Fuel_NOX],(GFCF[MY]=E463)),""))</f>
        <v>0.97699999999999998</v>
      </c>
      <c r="AH463" s="157">
        <f t="shared" si="127"/>
        <v>0.97699999999999998</v>
      </c>
      <c r="AI463" s="158">
        <f t="shared" si="128"/>
        <v>0.27700914153846157</v>
      </c>
      <c r="AJ463" s="158">
        <f t="shared" si="129"/>
        <v>0.62519052352173077</v>
      </c>
      <c r="AK463" s="158">
        <f t="shared" si="130"/>
        <v>30.022892757189403</v>
      </c>
      <c r="AL463" s="158">
        <f t="shared" si="131"/>
        <v>67.759597882793628</v>
      </c>
      <c r="AM463" s="158">
        <f t="shared" si="132"/>
        <v>1.5011446378594702E-2</v>
      </c>
      <c r="AN463" s="158">
        <f t="shared" si="133"/>
        <v>3.3879798941396817E-2</v>
      </c>
      <c r="AO463" s="158">
        <f t="shared" si="134"/>
        <v>1.3807528379031406E-2</v>
      </c>
      <c r="AP463" s="157"/>
      <c r="AS463" s="44"/>
    </row>
    <row r="464" spans="1:45" s="47" customFormat="1" x14ac:dyDescent="0.35">
      <c r="A464" s="157">
        <v>463</v>
      </c>
      <c r="B464" s="157" t="s">
        <v>294</v>
      </c>
      <c r="C464" s="157" t="s">
        <v>205</v>
      </c>
      <c r="D464" s="157" t="s">
        <v>16</v>
      </c>
      <c r="E464" s="157">
        <v>2010</v>
      </c>
      <c r="F464" s="157">
        <v>75</v>
      </c>
      <c r="G464" s="157">
        <v>1137.9951923076924</v>
      </c>
      <c r="H464" s="157"/>
      <c r="I464" s="157">
        <f t="shared" si="119"/>
        <v>100</v>
      </c>
      <c r="J464" s="157" t="str">
        <f>IF(D464="Electric","--",IF(D464="Diesel",VLOOKUP(C464,[2]ORDLF!A:B,2,FALSE),""))</f>
        <v/>
      </c>
      <c r="K464" s="157">
        <f>IF(D464="Electric","--",IF(D464="Gasoline",VLOOKUP(C464,LSILF!A:C,3,FALSE),""))</f>
        <v>0.54</v>
      </c>
      <c r="L464" s="158">
        <f t="shared" si="118"/>
        <v>0.54</v>
      </c>
      <c r="M464" s="157" t="str" cm="1">
        <f t="array" ref="M464">IF(D464="Electric","--",IF(D464="Diesel",_xlfn._xlws.FILTER(DIESCH[CH Cap],(DIESCH[HP Bin]=I464)),""))</f>
        <v/>
      </c>
      <c r="N464" s="157" cm="1">
        <f t="array" ref="N464">IF(D464="Electric","--",IF(D464="Gasoline",_xlfn._xlws.FILTER(LSICH[CH Cap],(LSICH[Fuel Type]=D464)*(LSICH[MY]=E464)),""))</f>
        <v>10000</v>
      </c>
      <c r="O464" s="157">
        <f t="shared" si="120"/>
        <v>10000</v>
      </c>
      <c r="P464" s="157">
        <f t="shared" si="121"/>
        <v>7965.9663461538466</v>
      </c>
      <c r="Q464" s="157" t="str" cm="1">
        <f t="array" ref="Q464">IF(D464="Electric","--",IF(D464="Diesel",_xlfn._xlws.FILTER(ORDEF[HC-ZH (g/hp-hr)],(ORDEF[HP]=I464)*(ORDEF[Model_Year]=E464)),""))</f>
        <v/>
      </c>
      <c r="R464" s="157" cm="1">
        <f t="array" ref="R464">IF(D464="Electric","--",IF(D464="Gasoline",_xlfn._xlws.FILTER(LSIEF[HC-ZH (g/hp-hr)],(LSIEF[Fuel]=D464)*(LSIEF[HP Bin]=I464)*(LSIEF[Model Year]=E464)),""))</f>
        <v>1.7000000000000001E-2</v>
      </c>
      <c r="S464" s="158">
        <f t="shared" si="122"/>
        <v>1.7000000000000001E-2</v>
      </c>
      <c r="T464" s="159" t="str" cm="1">
        <f t="array" ref="T464">IF(D464="Electric","--",IF(D464="Diesel",_xlfn._xlws.FILTER(ORDEF[HCDR],(ORDEF[HP]=I464)*(ORDEF[Model_Year]=E464),),""))</f>
        <v/>
      </c>
      <c r="U464" s="159" cm="1">
        <f t="array" ref="U464">IF(D464="Electric","--",IF(D464="Gasoline",_xlfn._xlws.FILTER(LSIEF[HC DR],(LSIEF[Fuel]=D464)*(LSIEF[HP Bin]=I464)*(LSIEF[Model Year]=E464)),""))</f>
        <v>3.2639999999999999E-5</v>
      </c>
      <c r="V464" s="159">
        <f t="shared" si="123"/>
        <v>3.2639999999999999E-5</v>
      </c>
      <c r="W464" s="158" t="str" cm="1">
        <f t="array" ref="W464">IF(D464="Electric","--",IF(D464="Diesel",_xlfn._xlws.FILTER(ORDEF[NOXzh],(ORDEF[HP]=I464)*(ORDEF[Model_Year]=E464)),""))</f>
        <v/>
      </c>
      <c r="X464" s="158" cm="1">
        <f t="array" ref="X464">IF(D464="Electric","--",IF(D464="Gasoline",_xlfn._xlws.FILTER(LSIEF[NOX-ZH (g/hp-hr)],(LSIEF[Fuel]=D464)*(LSIEF[HP Bin]=I464)*(LSIEF[Model Year]=E464)),""))</f>
        <v>3.7999999999999999E-2</v>
      </c>
      <c r="Y464" s="158">
        <f t="shared" si="124"/>
        <v>3.7999999999999999E-2</v>
      </c>
      <c r="Z464" s="159" t="str" cm="1">
        <f t="array" ref="Z464">IF(D464="Electric","--",IF(D464="Diesel",_xlfn._xlws.FILTER(ORDEF[NOXdr],(ORDEF[HP]=I464)*(ORDEF[Model_Year]=E464)),""))</f>
        <v/>
      </c>
      <c r="AA464" s="159" cm="1">
        <f t="array" ref="AA464">IF(E464="Electric","--",IF(D464="Gasoline",_xlfn._xlws.FILTER(LSIEF[NOX DR],(LSIEF[Fuel]=D464)*(LSIEF[HP Bin]=I464)*(LSIEF[Model Year]=E464)),""))</f>
        <v>7.5559999999999988E-5</v>
      </c>
      <c r="AB464" s="159">
        <f t="shared" si="125"/>
        <v>7.5559999999999988E-5</v>
      </c>
      <c r="AC464" s="158" t="str" cm="1">
        <f t="array" ref="AC464">IF(D464="Electric","--",IF(D464="Diesel",_xlfn._xlws.FILTER(DFCF[Fuel_HC],(DFCF[MY]=E464)),""))</f>
        <v/>
      </c>
      <c r="AD464" s="158" cm="1">
        <f t="array" ref="AD464">IF(D464="Electric","--",IF(D464="Gasoline",_xlfn._xlws.FILTER(GFCF[Fuel_HC],(GFCF[MY]=E464)),""))</f>
        <v>1</v>
      </c>
      <c r="AE464" s="158">
        <f t="shared" si="126"/>
        <v>1</v>
      </c>
      <c r="AF464" s="157" t="str" cm="1">
        <f t="array" ref="AF464">IF(D464="Electric","--",IF(D464="Diesel",_xlfn._xlws.FILTER(DFCF[Fuel_NOX],(DFCF[MY]=E464)),""))</f>
        <v/>
      </c>
      <c r="AG464" s="157" cm="1">
        <f t="array" ref="AG464">IF(D464="Electric","--",IF(D464="Gasoline",_xlfn._xlws.FILTER(GFCF[Fuel_NOX],(GFCF[MY]=E464)),""))</f>
        <v>0.97699999999999998</v>
      </c>
      <c r="AH464" s="157">
        <f t="shared" si="127"/>
        <v>0.97699999999999998</v>
      </c>
      <c r="AI464" s="158">
        <f t="shared" si="128"/>
        <v>0.27700914153846157</v>
      </c>
      <c r="AJ464" s="158">
        <f t="shared" si="129"/>
        <v>0.62519052352173077</v>
      </c>
      <c r="AK464" s="158">
        <f t="shared" si="130"/>
        <v>28.146461959865064</v>
      </c>
      <c r="AL464" s="158">
        <f t="shared" si="131"/>
        <v>63.524623015119026</v>
      </c>
      <c r="AM464" s="158">
        <f t="shared" si="132"/>
        <v>1.4073230979932533E-2</v>
      </c>
      <c r="AN464" s="158">
        <f t="shared" si="133"/>
        <v>3.1762311507559517E-2</v>
      </c>
      <c r="AO464" s="158">
        <f t="shared" si="134"/>
        <v>1.2944557855341944E-2</v>
      </c>
      <c r="AP464" s="157"/>
      <c r="AS464" s="44"/>
    </row>
    <row r="465" spans="1:45" s="47" customFormat="1" x14ac:dyDescent="0.35">
      <c r="A465" s="157">
        <v>464</v>
      </c>
      <c r="B465" s="157" t="s">
        <v>295</v>
      </c>
      <c r="C465" s="157" t="s">
        <v>205</v>
      </c>
      <c r="D465" s="157" t="s">
        <v>16</v>
      </c>
      <c r="E465" s="157">
        <v>2010</v>
      </c>
      <c r="F465" s="157">
        <v>75</v>
      </c>
      <c r="G465" s="157">
        <v>1137.9951923076924</v>
      </c>
      <c r="H465" s="157"/>
      <c r="I465" s="157">
        <f t="shared" si="119"/>
        <v>100</v>
      </c>
      <c r="J465" s="157" t="str">
        <f>IF(D465="Electric","--",IF(D465="Diesel",VLOOKUP(C465,[2]ORDLF!A:B,2,FALSE),""))</f>
        <v/>
      </c>
      <c r="K465" s="157">
        <f>IF(D465="Electric","--",IF(D465="Gasoline",VLOOKUP(C465,LSILF!A:C,3,FALSE),""))</f>
        <v>0.54</v>
      </c>
      <c r="L465" s="158">
        <f t="shared" si="118"/>
        <v>0.54</v>
      </c>
      <c r="M465" s="157" t="str" cm="1">
        <f t="array" ref="M465">IF(D465="Electric","--",IF(D465="Diesel",_xlfn._xlws.FILTER(DIESCH[CH Cap],(DIESCH[HP Bin]=I465)),""))</f>
        <v/>
      </c>
      <c r="N465" s="157" cm="1">
        <f t="array" ref="N465">IF(D465="Electric","--",IF(D465="Gasoline",_xlfn._xlws.FILTER(LSICH[CH Cap],(LSICH[Fuel Type]=D465)*(LSICH[MY]=E465)),""))</f>
        <v>10000</v>
      </c>
      <c r="O465" s="157">
        <f t="shared" si="120"/>
        <v>10000</v>
      </c>
      <c r="P465" s="157">
        <f t="shared" si="121"/>
        <v>7965.9663461538466</v>
      </c>
      <c r="Q465" s="157" t="str" cm="1">
        <f t="array" ref="Q465">IF(D465="Electric","--",IF(D465="Diesel",_xlfn._xlws.FILTER(ORDEF[HC-ZH (g/hp-hr)],(ORDEF[HP]=I465)*(ORDEF[Model_Year]=E465)),""))</f>
        <v/>
      </c>
      <c r="R465" s="157" cm="1">
        <f t="array" ref="R465">IF(D465="Electric","--",IF(D465="Gasoline",_xlfn._xlws.FILTER(LSIEF[HC-ZH (g/hp-hr)],(LSIEF[Fuel]=D465)*(LSIEF[HP Bin]=I465)*(LSIEF[Model Year]=E465)),""))</f>
        <v>1.7000000000000001E-2</v>
      </c>
      <c r="S465" s="158">
        <f t="shared" si="122"/>
        <v>1.7000000000000001E-2</v>
      </c>
      <c r="T465" s="159" t="str" cm="1">
        <f t="array" ref="T465">IF(D465="Electric","--",IF(D465="Diesel",_xlfn._xlws.FILTER(ORDEF[HCDR],(ORDEF[HP]=I465)*(ORDEF[Model_Year]=E465),),""))</f>
        <v/>
      </c>
      <c r="U465" s="159" cm="1">
        <f t="array" ref="U465">IF(D465="Electric","--",IF(D465="Gasoline",_xlfn._xlws.FILTER(LSIEF[HC DR],(LSIEF[Fuel]=D465)*(LSIEF[HP Bin]=I465)*(LSIEF[Model Year]=E465)),""))</f>
        <v>3.2639999999999999E-5</v>
      </c>
      <c r="V465" s="159">
        <f t="shared" si="123"/>
        <v>3.2639999999999999E-5</v>
      </c>
      <c r="W465" s="158" t="str" cm="1">
        <f t="array" ref="W465">IF(D465="Electric","--",IF(D465="Diesel",_xlfn._xlws.FILTER(ORDEF[NOXzh],(ORDEF[HP]=I465)*(ORDEF[Model_Year]=E465)),""))</f>
        <v/>
      </c>
      <c r="X465" s="158" cm="1">
        <f t="array" ref="X465">IF(D465="Electric","--",IF(D465="Gasoline",_xlfn._xlws.FILTER(LSIEF[NOX-ZH (g/hp-hr)],(LSIEF[Fuel]=D465)*(LSIEF[HP Bin]=I465)*(LSIEF[Model Year]=E465)),""))</f>
        <v>3.7999999999999999E-2</v>
      </c>
      <c r="Y465" s="158">
        <f t="shared" si="124"/>
        <v>3.7999999999999999E-2</v>
      </c>
      <c r="Z465" s="159" t="str" cm="1">
        <f t="array" ref="Z465">IF(D465="Electric","--",IF(D465="Diesel",_xlfn._xlws.FILTER(ORDEF[NOXdr],(ORDEF[HP]=I465)*(ORDEF[Model_Year]=E465)),""))</f>
        <v/>
      </c>
      <c r="AA465" s="159" cm="1">
        <f t="array" ref="AA465">IF(E465="Electric","--",IF(D465="Gasoline",_xlfn._xlws.FILTER(LSIEF[NOX DR],(LSIEF[Fuel]=D465)*(LSIEF[HP Bin]=I465)*(LSIEF[Model Year]=E465)),""))</f>
        <v>7.5559999999999988E-5</v>
      </c>
      <c r="AB465" s="159">
        <f t="shared" si="125"/>
        <v>7.5559999999999988E-5</v>
      </c>
      <c r="AC465" s="158" t="str" cm="1">
        <f t="array" ref="AC465">IF(D465="Electric","--",IF(D465="Diesel",_xlfn._xlws.FILTER(DFCF[Fuel_HC],(DFCF[MY]=E465)),""))</f>
        <v/>
      </c>
      <c r="AD465" s="158" cm="1">
        <f t="array" ref="AD465">IF(D465="Electric","--",IF(D465="Gasoline",_xlfn._xlws.FILTER(GFCF[Fuel_HC],(GFCF[MY]=E465)),""))</f>
        <v>1</v>
      </c>
      <c r="AE465" s="158">
        <f t="shared" si="126"/>
        <v>1</v>
      </c>
      <c r="AF465" s="157" t="str" cm="1">
        <f t="array" ref="AF465">IF(D465="Electric","--",IF(D465="Diesel",_xlfn._xlws.FILTER(DFCF[Fuel_NOX],(DFCF[MY]=E465)),""))</f>
        <v/>
      </c>
      <c r="AG465" s="157" cm="1">
        <f t="array" ref="AG465">IF(D465="Electric","--",IF(D465="Gasoline",_xlfn._xlws.FILTER(GFCF[Fuel_NOX],(GFCF[MY]=E465)),""))</f>
        <v>0.97699999999999998</v>
      </c>
      <c r="AH465" s="157">
        <f t="shared" si="127"/>
        <v>0.97699999999999998</v>
      </c>
      <c r="AI465" s="158">
        <f t="shared" si="128"/>
        <v>0.27700914153846157</v>
      </c>
      <c r="AJ465" s="158">
        <f t="shared" si="129"/>
        <v>0.62519052352173077</v>
      </c>
      <c r="AK465" s="158">
        <f t="shared" si="130"/>
        <v>28.146461959865064</v>
      </c>
      <c r="AL465" s="158">
        <f t="shared" si="131"/>
        <v>63.524623015119026</v>
      </c>
      <c r="AM465" s="158">
        <f t="shared" si="132"/>
        <v>1.4073230979932533E-2</v>
      </c>
      <c r="AN465" s="158">
        <f t="shared" si="133"/>
        <v>3.1762311507559517E-2</v>
      </c>
      <c r="AO465" s="158">
        <f t="shared" si="134"/>
        <v>1.2944557855341944E-2</v>
      </c>
      <c r="AP465" s="157"/>
      <c r="AS465" s="44"/>
    </row>
    <row r="466" spans="1:45" s="47" customFormat="1" x14ac:dyDescent="0.35">
      <c r="A466" s="157">
        <v>465</v>
      </c>
      <c r="B466" s="157" t="s">
        <v>296</v>
      </c>
      <c r="C466" s="157" t="s">
        <v>205</v>
      </c>
      <c r="D466" s="157" t="s">
        <v>16</v>
      </c>
      <c r="E466" s="157">
        <v>2010</v>
      </c>
      <c r="F466" s="157">
        <v>75</v>
      </c>
      <c r="G466" s="157">
        <v>1137.9951923076924</v>
      </c>
      <c r="H466" s="157"/>
      <c r="I466" s="157">
        <f t="shared" si="119"/>
        <v>100</v>
      </c>
      <c r="J466" s="157" t="str">
        <f>IF(D466="Electric","--",IF(D466="Diesel",VLOOKUP(C466,[2]ORDLF!A:B,2,FALSE),""))</f>
        <v/>
      </c>
      <c r="K466" s="157">
        <f>IF(D466="Electric","--",IF(D466="Gasoline",VLOOKUP(C466,LSILF!A:C,3,FALSE),""))</f>
        <v>0.54</v>
      </c>
      <c r="L466" s="158">
        <f t="shared" si="118"/>
        <v>0.54</v>
      </c>
      <c r="M466" s="157" t="str" cm="1">
        <f t="array" ref="M466">IF(D466="Electric","--",IF(D466="Diesel",_xlfn._xlws.FILTER(DIESCH[CH Cap],(DIESCH[HP Bin]=I466)),""))</f>
        <v/>
      </c>
      <c r="N466" s="157" cm="1">
        <f t="array" ref="N466">IF(D466="Electric","--",IF(D466="Gasoline",_xlfn._xlws.FILTER(LSICH[CH Cap],(LSICH[Fuel Type]=D466)*(LSICH[MY]=E466)),""))</f>
        <v>10000</v>
      </c>
      <c r="O466" s="157">
        <f t="shared" si="120"/>
        <v>10000</v>
      </c>
      <c r="P466" s="157">
        <f t="shared" si="121"/>
        <v>7965.9663461538466</v>
      </c>
      <c r="Q466" s="157" t="str" cm="1">
        <f t="array" ref="Q466">IF(D466="Electric","--",IF(D466="Diesel",_xlfn._xlws.FILTER(ORDEF[HC-ZH (g/hp-hr)],(ORDEF[HP]=I466)*(ORDEF[Model_Year]=E466)),""))</f>
        <v/>
      </c>
      <c r="R466" s="157" cm="1">
        <f t="array" ref="R466">IF(D466="Electric","--",IF(D466="Gasoline",_xlfn._xlws.FILTER(LSIEF[HC-ZH (g/hp-hr)],(LSIEF[Fuel]=D466)*(LSIEF[HP Bin]=I466)*(LSIEF[Model Year]=E466)),""))</f>
        <v>1.7000000000000001E-2</v>
      </c>
      <c r="S466" s="158">
        <f t="shared" si="122"/>
        <v>1.7000000000000001E-2</v>
      </c>
      <c r="T466" s="159" t="str" cm="1">
        <f t="array" ref="T466">IF(D466="Electric","--",IF(D466="Diesel",_xlfn._xlws.FILTER(ORDEF[HCDR],(ORDEF[HP]=I466)*(ORDEF[Model_Year]=E466),),""))</f>
        <v/>
      </c>
      <c r="U466" s="159" cm="1">
        <f t="array" ref="U466">IF(D466="Electric","--",IF(D466="Gasoline",_xlfn._xlws.FILTER(LSIEF[HC DR],(LSIEF[Fuel]=D466)*(LSIEF[HP Bin]=I466)*(LSIEF[Model Year]=E466)),""))</f>
        <v>3.2639999999999999E-5</v>
      </c>
      <c r="V466" s="159">
        <f t="shared" si="123"/>
        <v>3.2639999999999999E-5</v>
      </c>
      <c r="W466" s="158" t="str" cm="1">
        <f t="array" ref="W466">IF(D466="Electric","--",IF(D466="Diesel",_xlfn._xlws.FILTER(ORDEF[NOXzh],(ORDEF[HP]=I466)*(ORDEF[Model_Year]=E466)),""))</f>
        <v/>
      </c>
      <c r="X466" s="158" cm="1">
        <f t="array" ref="X466">IF(D466="Electric","--",IF(D466="Gasoline",_xlfn._xlws.FILTER(LSIEF[NOX-ZH (g/hp-hr)],(LSIEF[Fuel]=D466)*(LSIEF[HP Bin]=I466)*(LSIEF[Model Year]=E466)),""))</f>
        <v>3.7999999999999999E-2</v>
      </c>
      <c r="Y466" s="158">
        <f t="shared" si="124"/>
        <v>3.7999999999999999E-2</v>
      </c>
      <c r="Z466" s="159" t="str" cm="1">
        <f t="array" ref="Z466">IF(D466="Electric","--",IF(D466="Diesel",_xlfn._xlws.FILTER(ORDEF[NOXdr],(ORDEF[HP]=I466)*(ORDEF[Model_Year]=E466)),""))</f>
        <v/>
      </c>
      <c r="AA466" s="159" cm="1">
        <f t="array" ref="AA466">IF(E466="Electric","--",IF(D466="Gasoline",_xlfn._xlws.FILTER(LSIEF[NOX DR],(LSIEF[Fuel]=D466)*(LSIEF[HP Bin]=I466)*(LSIEF[Model Year]=E466)),""))</f>
        <v>7.5559999999999988E-5</v>
      </c>
      <c r="AB466" s="159">
        <f t="shared" si="125"/>
        <v>7.5559999999999988E-5</v>
      </c>
      <c r="AC466" s="158" t="str" cm="1">
        <f t="array" ref="AC466">IF(D466="Electric","--",IF(D466="Diesel",_xlfn._xlws.FILTER(DFCF[Fuel_HC],(DFCF[MY]=E466)),""))</f>
        <v/>
      </c>
      <c r="AD466" s="158" cm="1">
        <f t="array" ref="AD466">IF(D466="Electric","--",IF(D466="Gasoline",_xlfn._xlws.FILTER(GFCF[Fuel_HC],(GFCF[MY]=E466)),""))</f>
        <v>1</v>
      </c>
      <c r="AE466" s="158">
        <f t="shared" si="126"/>
        <v>1</v>
      </c>
      <c r="AF466" s="157" t="str" cm="1">
        <f t="array" ref="AF466">IF(D466="Electric","--",IF(D466="Diesel",_xlfn._xlws.FILTER(DFCF[Fuel_NOX],(DFCF[MY]=E466)),""))</f>
        <v/>
      </c>
      <c r="AG466" s="157" cm="1">
        <f t="array" ref="AG466">IF(D466="Electric","--",IF(D466="Gasoline",_xlfn._xlws.FILTER(GFCF[Fuel_NOX],(GFCF[MY]=E466)),""))</f>
        <v>0.97699999999999998</v>
      </c>
      <c r="AH466" s="157">
        <f t="shared" si="127"/>
        <v>0.97699999999999998</v>
      </c>
      <c r="AI466" s="158">
        <f t="shared" si="128"/>
        <v>0.27700914153846157</v>
      </c>
      <c r="AJ466" s="158">
        <f t="shared" si="129"/>
        <v>0.62519052352173077</v>
      </c>
      <c r="AK466" s="158">
        <f t="shared" si="130"/>
        <v>28.146461959865064</v>
      </c>
      <c r="AL466" s="158">
        <f t="shared" si="131"/>
        <v>63.524623015119026</v>
      </c>
      <c r="AM466" s="158">
        <f t="shared" si="132"/>
        <v>1.4073230979932533E-2</v>
      </c>
      <c r="AN466" s="158">
        <f t="shared" si="133"/>
        <v>3.1762311507559517E-2</v>
      </c>
      <c r="AO466" s="158">
        <f t="shared" si="134"/>
        <v>1.2944557855341944E-2</v>
      </c>
      <c r="AP466" s="157"/>
      <c r="AS466" s="44"/>
    </row>
    <row r="467" spans="1:45" s="47" customFormat="1" x14ac:dyDescent="0.35">
      <c r="A467" s="157">
        <v>466</v>
      </c>
      <c r="B467" s="157" t="s">
        <v>297</v>
      </c>
      <c r="C467" s="157" t="s">
        <v>205</v>
      </c>
      <c r="D467" s="157" t="s">
        <v>16</v>
      </c>
      <c r="E467" s="157">
        <v>2010</v>
      </c>
      <c r="F467" s="157">
        <v>101</v>
      </c>
      <c r="G467" s="157">
        <v>154.42307692307691</v>
      </c>
      <c r="H467" s="157"/>
      <c r="I467" s="157">
        <f t="shared" si="119"/>
        <v>175</v>
      </c>
      <c r="J467" s="157" t="str">
        <f>IF(D467="Electric","--",IF(D467="Diesel",VLOOKUP(C467,[2]ORDLF!A:B,2,FALSE),""))</f>
        <v/>
      </c>
      <c r="K467" s="157">
        <f>IF(D467="Electric","--",IF(D467="Gasoline",VLOOKUP(C467,LSILF!A:C,3,FALSE),""))</f>
        <v>0.54</v>
      </c>
      <c r="L467" s="158">
        <f t="shared" si="118"/>
        <v>0.54</v>
      </c>
      <c r="M467" s="157" t="str" cm="1">
        <f t="array" ref="M467">IF(D467="Electric","--",IF(D467="Diesel",_xlfn._xlws.FILTER(DIESCH[CH Cap],(DIESCH[HP Bin]=I467)),""))</f>
        <v/>
      </c>
      <c r="N467" s="157" cm="1">
        <f t="array" ref="N467">IF(D467="Electric","--",IF(D467="Gasoline",_xlfn._xlws.FILTER(LSICH[CH Cap],(LSICH[Fuel Type]=D467)*(LSICH[MY]=E467)),""))</f>
        <v>10000</v>
      </c>
      <c r="O467" s="157">
        <f t="shared" si="120"/>
        <v>10000</v>
      </c>
      <c r="P467" s="157">
        <f t="shared" si="121"/>
        <v>1080.9615384615383</v>
      </c>
      <c r="Q467" s="157" t="str" cm="1">
        <f t="array" ref="Q467">IF(D467="Electric","--",IF(D467="Diesel",_xlfn._xlws.FILTER(ORDEF[HC-ZH (g/hp-hr)],(ORDEF[HP]=I467)*(ORDEF[Model_Year]=E467)),""))</f>
        <v/>
      </c>
      <c r="R467" s="157" cm="1">
        <f t="array" ref="R467">IF(D467="Electric","--",IF(D467="Gasoline",_xlfn._xlws.FILTER(LSIEF[HC-ZH (g/hp-hr)],(LSIEF[Fuel]=D467)*(LSIEF[HP Bin]=I467)*(LSIEF[Model Year]=E467)),""))</f>
        <v>0.129</v>
      </c>
      <c r="S467" s="158">
        <f t="shared" si="122"/>
        <v>0.129</v>
      </c>
      <c r="T467" s="159" t="str" cm="1">
        <f t="array" ref="T467">IF(D467="Electric","--",IF(D467="Diesel",_xlfn._xlws.FILTER(ORDEF[HCDR],(ORDEF[HP]=I467)*(ORDEF[Model_Year]=E467),),""))</f>
        <v/>
      </c>
      <c r="U467" s="159" cm="1">
        <f t="array" ref="U467">IF(D467="Electric","--",IF(D467="Gasoline",_xlfn._xlws.FILTER(LSIEF[HC DR],(LSIEF[Fuel]=D467)*(LSIEF[HP Bin]=I467)*(LSIEF[Model Year]=E467)),""))</f>
        <v>1.0200000000000001E-5</v>
      </c>
      <c r="V467" s="159">
        <f t="shared" si="123"/>
        <v>1.0200000000000001E-5</v>
      </c>
      <c r="W467" s="158" t="str" cm="1">
        <f t="array" ref="W467">IF(D467="Electric","--",IF(D467="Diesel",_xlfn._xlws.FILTER(ORDEF[NOXzh],(ORDEF[HP]=I467)*(ORDEF[Model_Year]=E467)),""))</f>
        <v/>
      </c>
      <c r="X467" s="158" cm="1">
        <f t="array" ref="X467">IF(D467="Electric","--",IF(D467="Gasoline",_xlfn._xlws.FILTER(LSIEF[NOX-ZH (g/hp-hr)],(LSIEF[Fuel]=D467)*(LSIEF[HP Bin]=I467)*(LSIEF[Model Year]=E467)),""))</f>
        <v>0.13700000000000001</v>
      </c>
      <c r="Y467" s="158">
        <f t="shared" si="124"/>
        <v>0.13700000000000001</v>
      </c>
      <c r="Z467" s="159" t="str" cm="1">
        <f t="array" ref="Z467">IF(D467="Electric","--",IF(D467="Diesel",_xlfn._xlws.FILTER(ORDEF[NOXdr],(ORDEF[HP]=I467)*(ORDEF[Model_Year]=E467)),""))</f>
        <v/>
      </c>
      <c r="AA467" s="159" cm="1">
        <f t="array" ref="AA467">IF(E467="Electric","--",IF(D467="Gasoline",_xlfn._xlws.FILTER(LSIEF[NOX DR],(LSIEF[Fuel]=D467)*(LSIEF[HP Bin]=I467)*(LSIEF[Model Year]=E467)),""))</f>
        <v>5.66E-5</v>
      </c>
      <c r="AB467" s="159">
        <f t="shared" si="125"/>
        <v>5.66E-5</v>
      </c>
      <c r="AC467" s="158" t="str" cm="1">
        <f t="array" ref="AC467">IF(D467="Electric","--",IF(D467="Diesel",_xlfn._xlws.FILTER(DFCF[Fuel_HC],(DFCF[MY]=E467)),""))</f>
        <v/>
      </c>
      <c r="AD467" s="158" cm="1">
        <f t="array" ref="AD467">IF(D467="Electric","--",IF(D467="Gasoline",_xlfn._xlws.FILTER(GFCF[Fuel_HC],(GFCF[MY]=E467)),""))</f>
        <v>1</v>
      </c>
      <c r="AE467" s="158">
        <f t="shared" si="126"/>
        <v>1</v>
      </c>
      <c r="AF467" s="157" t="str" cm="1">
        <f t="array" ref="AF467">IF(D467="Electric","--",IF(D467="Diesel",_xlfn._xlws.FILTER(DFCF[Fuel_NOX],(DFCF[MY]=E467)),""))</f>
        <v/>
      </c>
      <c r="AG467" s="157" cm="1">
        <f t="array" ref="AG467">IF(D467="Electric","--",IF(D467="Gasoline",_xlfn._xlws.FILTER(GFCF[Fuel_NOX],(GFCF[MY]=E467)),""))</f>
        <v>0.97699999999999998</v>
      </c>
      <c r="AH467" s="157">
        <f t="shared" si="127"/>
        <v>0.97699999999999998</v>
      </c>
      <c r="AI467" s="158">
        <f t="shared" si="128"/>
        <v>0.14002580769230769</v>
      </c>
      <c r="AJ467" s="158">
        <f t="shared" si="129"/>
        <v>0.19362422734615384</v>
      </c>
      <c r="AK467" s="158">
        <f t="shared" si="130"/>
        <v>2.5999780476760295</v>
      </c>
      <c r="AL467" s="158">
        <f t="shared" si="131"/>
        <v>3.595185408281619</v>
      </c>
      <c r="AM467" s="158">
        <f t="shared" si="132"/>
        <v>1.2999890238380148E-3</v>
      </c>
      <c r="AN467" s="168">
        <f t="shared" si="133"/>
        <v>1.7975927041408094E-3</v>
      </c>
      <c r="AO467" s="158">
        <f t="shared" si="134"/>
        <v>1.195729904126206E-3</v>
      </c>
      <c r="AP467" s="157"/>
      <c r="AS467" s="44"/>
    </row>
    <row r="468" spans="1:45" s="47" customFormat="1" x14ac:dyDescent="0.35">
      <c r="A468" s="157">
        <v>467</v>
      </c>
      <c r="B468" s="157" t="s">
        <v>298</v>
      </c>
      <c r="C468" s="157" t="s">
        <v>205</v>
      </c>
      <c r="D468" s="157" t="s">
        <v>16</v>
      </c>
      <c r="E468" s="157">
        <v>2010</v>
      </c>
      <c r="F468" s="157">
        <v>101</v>
      </c>
      <c r="G468" s="157">
        <v>154.42307692307691</v>
      </c>
      <c r="H468" s="157"/>
      <c r="I468" s="157">
        <f t="shared" si="119"/>
        <v>175</v>
      </c>
      <c r="J468" s="157" t="str">
        <f>IF(D468="Electric","--",IF(D468="Diesel",VLOOKUP(C468,[2]ORDLF!A:B,2,FALSE),""))</f>
        <v/>
      </c>
      <c r="K468" s="157">
        <f>IF(D468="Electric","--",IF(D468="Gasoline",VLOOKUP(C468,LSILF!A:C,3,FALSE),""))</f>
        <v>0.54</v>
      </c>
      <c r="L468" s="158">
        <f t="shared" si="118"/>
        <v>0.54</v>
      </c>
      <c r="M468" s="157" t="str" cm="1">
        <f t="array" ref="M468">IF(D468="Electric","--",IF(D468="Diesel",_xlfn._xlws.FILTER(DIESCH[CH Cap],(DIESCH[HP Bin]=I468)),""))</f>
        <v/>
      </c>
      <c r="N468" s="157" cm="1">
        <f t="array" ref="N468">IF(D468="Electric","--",IF(D468="Gasoline",_xlfn._xlws.FILTER(LSICH[CH Cap],(LSICH[Fuel Type]=D468)*(LSICH[MY]=E468)),""))</f>
        <v>10000</v>
      </c>
      <c r="O468" s="157">
        <f t="shared" si="120"/>
        <v>10000</v>
      </c>
      <c r="P468" s="157">
        <f t="shared" si="121"/>
        <v>1080.9615384615383</v>
      </c>
      <c r="Q468" s="157" t="str" cm="1">
        <f t="array" ref="Q468">IF(D468="Electric","--",IF(D468="Diesel",_xlfn._xlws.FILTER(ORDEF[HC-ZH (g/hp-hr)],(ORDEF[HP]=I468)*(ORDEF[Model_Year]=E468)),""))</f>
        <v/>
      </c>
      <c r="R468" s="157" cm="1">
        <f t="array" ref="R468">IF(D468="Electric","--",IF(D468="Gasoline",_xlfn._xlws.FILTER(LSIEF[HC-ZH (g/hp-hr)],(LSIEF[Fuel]=D468)*(LSIEF[HP Bin]=I468)*(LSIEF[Model Year]=E468)),""))</f>
        <v>0.129</v>
      </c>
      <c r="S468" s="158">
        <f t="shared" si="122"/>
        <v>0.129</v>
      </c>
      <c r="T468" s="159" t="str" cm="1">
        <f t="array" ref="T468">IF(D468="Electric","--",IF(D468="Diesel",_xlfn._xlws.FILTER(ORDEF[HCDR],(ORDEF[HP]=I468)*(ORDEF[Model_Year]=E468),),""))</f>
        <v/>
      </c>
      <c r="U468" s="159" cm="1">
        <f t="array" ref="U468">IF(D468="Electric","--",IF(D468="Gasoline",_xlfn._xlws.FILTER(LSIEF[HC DR],(LSIEF[Fuel]=D468)*(LSIEF[HP Bin]=I468)*(LSIEF[Model Year]=E468)),""))</f>
        <v>1.0200000000000001E-5</v>
      </c>
      <c r="V468" s="159">
        <f t="shared" si="123"/>
        <v>1.0200000000000001E-5</v>
      </c>
      <c r="W468" s="158" t="str" cm="1">
        <f t="array" ref="W468">IF(D468="Electric","--",IF(D468="Diesel",_xlfn._xlws.FILTER(ORDEF[NOXzh],(ORDEF[HP]=I468)*(ORDEF[Model_Year]=E468)),""))</f>
        <v/>
      </c>
      <c r="X468" s="158" cm="1">
        <f t="array" ref="X468">IF(D468="Electric","--",IF(D468="Gasoline",_xlfn._xlws.FILTER(LSIEF[NOX-ZH (g/hp-hr)],(LSIEF[Fuel]=D468)*(LSIEF[HP Bin]=I468)*(LSIEF[Model Year]=E468)),""))</f>
        <v>0.13700000000000001</v>
      </c>
      <c r="Y468" s="158">
        <f t="shared" si="124"/>
        <v>0.13700000000000001</v>
      </c>
      <c r="Z468" s="159" t="str" cm="1">
        <f t="array" ref="Z468">IF(D468="Electric","--",IF(D468="Diesel",_xlfn._xlws.FILTER(ORDEF[NOXdr],(ORDEF[HP]=I468)*(ORDEF[Model_Year]=E468)),""))</f>
        <v/>
      </c>
      <c r="AA468" s="159" cm="1">
        <f t="array" ref="AA468">IF(E468="Electric","--",IF(D468="Gasoline",_xlfn._xlws.FILTER(LSIEF[NOX DR],(LSIEF[Fuel]=D468)*(LSIEF[HP Bin]=I468)*(LSIEF[Model Year]=E468)),""))</f>
        <v>5.66E-5</v>
      </c>
      <c r="AB468" s="159">
        <f t="shared" si="125"/>
        <v>5.66E-5</v>
      </c>
      <c r="AC468" s="158" t="str" cm="1">
        <f t="array" ref="AC468">IF(D468="Electric","--",IF(D468="Diesel",_xlfn._xlws.FILTER(DFCF[Fuel_HC],(DFCF[MY]=E468)),""))</f>
        <v/>
      </c>
      <c r="AD468" s="158" cm="1">
        <f t="array" ref="AD468">IF(D468="Electric","--",IF(D468="Gasoline",_xlfn._xlws.FILTER(GFCF[Fuel_HC],(GFCF[MY]=E468)),""))</f>
        <v>1</v>
      </c>
      <c r="AE468" s="158">
        <f t="shared" si="126"/>
        <v>1</v>
      </c>
      <c r="AF468" s="157" t="str" cm="1">
        <f t="array" ref="AF468">IF(D468="Electric","--",IF(D468="Diesel",_xlfn._xlws.FILTER(DFCF[Fuel_NOX],(DFCF[MY]=E468)),""))</f>
        <v/>
      </c>
      <c r="AG468" s="157" cm="1">
        <f t="array" ref="AG468">IF(D468="Electric","--",IF(D468="Gasoline",_xlfn._xlws.FILTER(GFCF[Fuel_NOX],(GFCF[MY]=E468)),""))</f>
        <v>0.97699999999999998</v>
      </c>
      <c r="AH468" s="157">
        <f t="shared" si="127"/>
        <v>0.97699999999999998</v>
      </c>
      <c r="AI468" s="158">
        <f t="shared" si="128"/>
        <v>0.14002580769230769</v>
      </c>
      <c r="AJ468" s="158">
        <f t="shared" si="129"/>
        <v>0.19362422734615384</v>
      </c>
      <c r="AK468" s="158">
        <f t="shared" si="130"/>
        <v>2.5999780476760295</v>
      </c>
      <c r="AL468" s="158">
        <f t="shared" si="131"/>
        <v>3.595185408281619</v>
      </c>
      <c r="AM468" s="158">
        <f t="shared" si="132"/>
        <v>1.2999890238380148E-3</v>
      </c>
      <c r="AN468" s="168">
        <f t="shared" si="133"/>
        <v>1.7975927041408094E-3</v>
      </c>
      <c r="AO468" s="158">
        <f t="shared" si="134"/>
        <v>1.195729904126206E-3</v>
      </c>
      <c r="AP468" s="157"/>
      <c r="AS468" s="44"/>
    </row>
    <row r="469" spans="1:45" s="47" customFormat="1" x14ac:dyDescent="0.35">
      <c r="A469" s="157">
        <v>468</v>
      </c>
      <c r="B469" s="157" t="s">
        <v>299</v>
      </c>
      <c r="C469" s="157" t="s">
        <v>205</v>
      </c>
      <c r="D469" s="157" t="s">
        <v>16</v>
      </c>
      <c r="E469" s="157">
        <v>2010</v>
      </c>
      <c r="F469" s="157">
        <v>80</v>
      </c>
      <c r="G469" s="157">
        <v>1137.9951923076924</v>
      </c>
      <c r="H469" s="157"/>
      <c r="I469" s="157">
        <f t="shared" si="119"/>
        <v>100</v>
      </c>
      <c r="J469" s="157" t="str">
        <f>IF(D469="Electric","--",IF(D469="Diesel",VLOOKUP(C469,[2]ORDLF!A:B,2,FALSE),""))</f>
        <v/>
      </c>
      <c r="K469" s="157">
        <f>IF(D469="Electric","--",IF(D469="Gasoline",VLOOKUP(C469,LSILF!A:C,3,FALSE),""))</f>
        <v>0.54</v>
      </c>
      <c r="L469" s="158">
        <f t="shared" si="118"/>
        <v>0.54</v>
      </c>
      <c r="M469" s="157" t="str" cm="1">
        <f t="array" ref="M469">IF(D469="Electric","--",IF(D469="Diesel",_xlfn._xlws.FILTER(DIESCH[CH Cap],(DIESCH[HP Bin]=I469)),""))</f>
        <v/>
      </c>
      <c r="N469" s="157" cm="1">
        <f t="array" ref="N469">IF(D469="Electric","--",IF(D469="Gasoline",_xlfn._xlws.FILTER(LSICH[CH Cap],(LSICH[Fuel Type]=D469)*(LSICH[MY]=E469)),""))</f>
        <v>10000</v>
      </c>
      <c r="O469" s="157">
        <f t="shared" si="120"/>
        <v>10000</v>
      </c>
      <c r="P469" s="157">
        <f t="shared" si="121"/>
        <v>7965.9663461538466</v>
      </c>
      <c r="Q469" s="157" t="str" cm="1">
        <f t="array" ref="Q469">IF(D469="Electric","--",IF(D469="Diesel",_xlfn._xlws.FILTER(ORDEF[HC-ZH (g/hp-hr)],(ORDEF[HP]=I469)*(ORDEF[Model_Year]=E469)),""))</f>
        <v/>
      </c>
      <c r="R469" s="157" cm="1">
        <f t="array" ref="R469">IF(D469="Electric","--",IF(D469="Gasoline",_xlfn._xlws.FILTER(LSIEF[HC-ZH (g/hp-hr)],(LSIEF[Fuel]=D469)*(LSIEF[HP Bin]=I469)*(LSIEF[Model Year]=E469)),""))</f>
        <v>1.7000000000000001E-2</v>
      </c>
      <c r="S469" s="158">
        <f t="shared" si="122"/>
        <v>1.7000000000000001E-2</v>
      </c>
      <c r="T469" s="159" t="str" cm="1">
        <f t="array" ref="T469">IF(D469="Electric","--",IF(D469="Diesel",_xlfn._xlws.FILTER(ORDEF[HCDR],(ORDEF[HP]=I469)*(ORDEF[Model_Year]=E469),),""))</f>
        <v/>
      </c>
      <c r="U469" s="159" cm="1">
        <f t="array" ref="U469">IF(D469="Electric","--",IF(D469="Gasoline",_xlfn._xlws.FILTER(LSIEF[HC DR],(LSIEF[Fuel]=D469)*(LSIEF[HP Bin]=I469)*(LSIEF[Model Year]=E469)),""))</f>
        <v>3.2639999999999999E-5</v>
      </c>
      <c r="V469" s="159">
        <f t="shared" si="123"/>
        <v>3.2639999999999999E-5</v>
      </c>
      <c r="W469" s="158" t="str" cm="1">
        <f t="array" ref="W469">IF(D469="Electric","--",IF(D469="Diesel",_xlfn._xlws.FILTER(ORDEF[NOXzh],(ORDEF[HP]=I469)*(ORDEF[Model_Year]=E469)),""))</f>
        <v/>
      </c>
      <c r="X469" s="158" cm="1">
        <f t="array" ref="X469">IF(D469="Electric","--",IF(D469="Gasoline",_xlfn._xlws.FILTER(LSIEF[NOX-ZH (g/hp-hr)],(LSIEF[Fuel]=D469)*(LSIEF[HP Bin]=I469)*(LSIEF[Model Year]=E469)),""))</f>
        <v>3.7999999999999999E-2</v>
      </c>
      <c r="Y469" s="158">
        <f t="shared" si="124"/>
        <v>3.7999999999999999E-2</v>
      </c>
      <c r="Z469" s="159" t="str" cm="1">
        <f t="array" ref="Z469">IF(D469="Electric","--",IF(D469="Diesel",_xlfn._xlws.FILTER(ORDEF[NOXdr],(ORDEF[HP]=I469)*(ORDEF[Model_Year]=E469)),""))</f>
        <v/>
      </c>
      <c r="AA469" s="159" cm="1">
        <f t="array" ref="AA469">IF(E469="Electric","--",IF(D469="Gasoline",_xlfn._xlws.FILTER(LSIEF[NOX DR],(LSIEF[Fuel]=D469)*(LSIEF[HP Bin]=I469)*(LSIEF[Model Year]=E469)),""))</f>
        <v>7.5559999999999988E-5</v>
      </c>
      <c r="AB469" s="159">
        <f t="shared" si="125"/>
        <v>7.5559999999999988E-5</v>
      </c>
      <c r="AC469" s="158" t="str" cm="1">
        <f t="array" ref="AC469">IF(D469="Electric","--",IF(D469="Diesel",_xlfn._xlws.FILTER(DFCF[Fuel_HC],(DFCF[MY]=E469)),""))</f>
        <v/>
      </c>
      <c r="AD469" s="158" cm="1">
        <f t="array" ref="AD469">IF(D469="Electric","--",IF(D469="Gasoline",_xlfn._xlws.FILTER(GFCF[Fuel_HC],(GFCF[MY]=E469)),""))</f>
        <v>1</v>
      </c>
      <c r="AE469" s="158">
        <f t="shared" si="126"/>
        <v>1</v>
      </c>
      <c r="AF469" s="157" t="str" cm="1">
        <f t="array" ref="AF469">IF(D469="Electric","--",IF(D469="Diesel",_xlfn._xlws.FILTER(DFCF[Fuel_NOX],(DFCF[MY]=E469)),""))</f>
        <v/>
      </c>
      <c r="AG469" s="157" cm="1">
        <f t="array" ref="AG469">IF(D469="Electric","--",IF(D469="Gasoline",_xlfn._xlws.FILTER(GFCF[Fuel_NOX],(GFCF[MY]=E469)),""))</f>
        <v>0.97699999999999998</v>
      </c>
      <c r="AH469" s="157">
        <f t="shared" si="127"/>
        <v>0.97699999999999998</v>
      </c>
      <c r="AI469" s="158">
        <f t="shared" si="128"/>
        <v>0.27700914153846157</v>
      </c>
      <c r="AJ469" s="158">
        <f t="shared" si="129"/>
        <v>0.62519052352173077</v>
      </c>
      <c r="AK469" s="158">
        <f t="shared" si="130"/>
        <v>30.022892757189403</v>
      </c>
      <c r="AL469" s="158">
        <f t="shared" si="131"/>
        <v>67.759597882793628</v>
      </c>
      <c r="AM469" s="158">
        <f t="shared" si="132"/>
        <v>1.5011446378594702E-2</v>
      </c>
      <c r="AN469" s="158">
        <f t="shared" si="133"/>
        <v>3.3879798941396817E-2</v>
      </c>
      <c r="AO469" s="158">
        <f t="shared" si="134"/>
        <v>1.3807528379031406E-2</v>
      </c>
      <c r="AP469" s="157"/>
      <c r="AS469" s="44"/>
    </row>
    <row r="470" spans="1:45" s="47" customFormat="1" x14ac:dyDescent="0.35">
      <c r="A470" s="157">
        <v>469</v>
      </c>
      <c r="B470" s="157" t="s">
        <v>300</v>
      </c>
      <c r="C470" s="157" t="s">
        <v>205</v>
      </c>
      <c r="D470" s="157" t="s">
        <v>16</v>
      </c>
      <c r="E470" s="157">
        <v>2010</v>
      </c>
      <c r="F470" s="157">
        <v>80</v>
      </c>
      <c r="G470" s="157">
        <v>1137.9951923076924</v>
      </c>
      <c r="H470" s="157"/>
      <c r="I470" s="157">
        <f t="shared" si="119"/>
        <v>100</v>
      </c>
      <c r="J470" s="157" t="str">
        <f>IF(D470="Electric","--",IF(D470="Diesel",VLOOKUP(C470,[2]ORDLF!A:B,2,FALSE),""))</f>
        <v/>
      </c>
      <c r="K470" s="157">
        <f>IF(D470="Electric","--",IF(D470="Gasoline",VLOOKUP(C470,LSILF!A:C,3,FALSE),""))</f>
        <v>0.54</v>
      </c>
      <c r="L470" s="158">
        <f t="shared" si="118"/>
        <v>0.54</v>
      </c>
      <c r="M470" s="157" t="str" cm="1">
        <f t="array" ref="M470">IF(D470="Electric","--",IF(D470="Diesel",_xlfn._xlws.FILTER(DIESCH[CH Cap],(DIESCH[HP Bin]=I470)),""))</f>
        <v/>
      </c>
      <c r="N470" s="157" cm="1">
        <f t="array" ref="N470">IF(D470="Electric","--",IF(D470="Gasoline",_xlfn._xlws.FILTER(LSICH[CH Cap],(LSICH[Fuel Type]=D470)*(LSICH[MY]=E470)),""))</f>
        <v>10000</v>
      </c>
      <c r="O470" s="157">
        <f t="shared" si="120"/>
        <v>10000</v>
      </c>
      <c r="P470" s="157">
        <f t="shared" si="121"/>
        <v>7965.9663461538466</v>
      </c>
      <c r="Q470" s="157" t="str" cm="1">
        <f t="array" ref="Q470">IF(D470="Electric","--",IF(D470="Diesel",_xlfn._xlws.FILTER(ORDEF[HC-ZH (g/hp-hr)],(ORDEF[HP]=I470)*(ORDEF[Model_Year]=E470)),""))</f>
        <v/>
      </c>
      <c r="R470" s="157" cm="1">
        <f t="array" ref="R470">IF(D470="Electric","--",IF(D470="Gasoline",_xlfn._xlws.FILTER(LSIEF[HC-ZH (g/hp-hr)],(LSIEF[Fuel]=D470)*(LSIEF[HP Bin]=I470)*(LSIEF[Model Year]=E470)),""))</f>
        <v>1.7000000000000001E-2</v>
      </c>
      <c r="S470" s="158">
        <f t="shared" si="122"/>
        <v>1.7000000000000001E-2</v>
      </c>
      <c r="T470" s="159" t="str" cm="1">
        <f t="array" ref="T470">IF(D470="Electric","--",IF(D470="Diesel",_xlfn._xlws.FILTER(ORDEF[HCDR],(ORDEF[HP]=I470)*(ORDEF[Model_Year]=E470),),""))</f>
        <v/>
      </c>
      <c r="U470" s="159" cm="1">
        <f t="array" ref="U470">IF(D470="Electric","--",IF(D470="Gasoline",_xlfn._xlws.FILTER(LSIEF[HC DR],(LSIEF[Fuel]=D470)*(LSIEF[HP Bin]=I470)*(LSIEF[Model Year]=E470)),""))</f>
        <v>3.2639999999999999E-5</v>
      </c>
      <c r="V470" s="159">
        <f t="shared" si="123"/>
        <v>3.2639999999999999E-5</v>
      </c>
      <c r="W470" s="158" t="str" cm="1">
        <f t="array" ref="W470">IF(D470="Electric","--",IF(D470="Diesel",_xlfn._xlws.FILTER(ORDEF[NOXzh],(ORDEF[HP]=I470)*(ORDEF[Model_Year]=E470)),""))</f>
        <v/>
      </c>
      <c r="X470" s="158" cm="1">
        <f t="array" ref="X470">IF(D470="Electric","--",IF(D470="Gasoline",_xlfn._xlws.FILTER(LSIEF[NOX-ZH (g/hp-hr)],(LSIEF[Fuel]=D470)*(LSIEF[HP Bin]=I470)*(LSIEF[Model Year]=E470)),""))</f>
        <v>3.7999999999999999E-2</v>
      </c>
      <c r="Y470" s="158">
        <f t="shared" si="124"/>
        <v>3.7999999999999999E-2</v>
      </c>
      <c r="Z470" s="159" t="str" cm="1">
        <f t="array" ref="Z470">IF(D470="Electric","--",IF(D470="Diesel",_xlfn._xlws.FILTER(ORDEF[NOXdr],(ORDEF[HP]=I470)*(ORDEF[Model_Year]=E470)),""))</f>
        <v/>
      </c>
      <c r="AA470" s="159" cm="1">
        <f t="array" ref="AA470">IF(E470="Electric","--",IF(D470="Gasoline",_xlfn._xlws.FILTER(LSIEF[NOX DR],(LSIEF[Fuel]=D470)*(LSIEF[HP Bin]=I470)*(LSIEF[Model Year]=E470)),""))</f>
        <v>7.5559999999999988E-5</v>
      </c>
      <c r="AB470" s="159">
        <f t="shared" si="125"/>
        <v>7.5559999999999988E-5</v>
      </c>
      <c r="AC470" s="158" t="str" cm="1">
        <f t="array" ref="AC470">IF(D470="Electric","--",IF(D470="Diesel",_xlfn._xlws.FILTER(DFCF[Fuel_HC],(DFCF[MY]=E470)),""))</f>
        <v/>
      </c>
      <c r="AD470" s="158" cm="1">
        <f t="array" ref="AD470">IF(D470="Electric","--",IF(D470="Gasoline",_xlfn._xlws.FILTER(GFCF[Fuel_HC],(GFCF[MY]=E470)),""))</f>
        <v>1</v>
      </c>
      <c r="AE470" s="158">
        <f t="shared" si="126"/>
        <v>1</v>
      </c>
      <c r="AF470" s="157" t="str" cm="1">
        <f t="array" ref="AF470">IF(D470="Electric","--",IF(D470="Diesel",_xlfn._xlws.FILTER(DFCF[Fuel_NOX],(DFCF[MY]=E470)),""))</f>
        <v/>
      </c>
      <c r="AG470" s="157" cm="1">
        <f t="array" ref="AG470">IF(D470="Electric","--",IF(D470="Gasoline",_xlfn._xlws.FILTER(GFCF[Fuel_NOX],(GFCF[MY]=E470)),""))</f>
        <v>0.97699999999999998</v>
      </c>
      <c r="AH470" s="157">
        <f t="shared" si="127"/>
        <v>0.97699999999999998</v>
      </c>
      <c r="AI470" s="158">
        <f t="shared" si="128"/>
        <v>0.27700914153846157</v>
      </c>
      <c r="AJ470" s="158">
        <f t="shared" si="129"/>
        <v>0.62519052352173077</v>
      </c>
      <c r="AK470" s="158">
        <f t="shared" si="130"/>
        <v>30.022892757189403</v>
      </c>
      <c r="AL470" s="158">
        <f t="shared" si="131"/>
        <v>67.759597882793628</v>
      </c>
      <c r="AM470" s="158">
        <f t="shared" si="132"/>
        <v>1.5011446378594702E-2</v>
      </c>
      <c r="AN470" s="158">
        <f t="shared" si="133"/>
        <v>3.3879798941396817E-2</v>
      </c>
      <c r="AO470" s="158">
        <f t="shared" si="134"/>
        <v>1.3807528379031406E-2</v>
      </c>
      <c r="AP470" s="157"/>
      <c r="AS470" s="44"/>
    </row>
    <row r="471" spans="1:45" s="47" customFormat="1" x14ac:dyDescent="0.35">
      <c r="A471" s="157">
        <v>470</v>
      </c>
      <c r="B471" s="157" t="s">
        <v>301</v>
      </c>
      <c r="C471" s="157" t="s">
        <v>205</v>
      </c>
      <c r="D471" s="157" t="s">
        <v>16</v>
      </c>
      <c r="E471" s="157">
        <v>2010</v>
      </c>
      <c r="F471" s="157">
        <v>101</v>
      </c>
      <c r="G471" s="157">
        <v>154.42307692307691</v>
      </c>
      <c r="H471" s="157"/>
      <c r="I471" s="157">
        <f t="shared" si="119"/>
        <v>175</v>
      </c>
      <c r="J471" s="157" t="str">
        <f>IF(D471="Electric","--",IF(D471="Diesel",VLOOKUP(C471,[2]ORDLF!A:B,2,FALSE),""))</f>
        <v/>
      </c>
      <c r="K471" s="157">
        <f>IF(D471="Electric","--",IF(D471="Gasoline",VLOOKUP(C471,LSILF!A:C,3,FALSE),""))</f>
        <v>0.54</v>
      </c>
      <c r="L471" s="158">
        <f t="shared" si="118"/>
        <v>0.54</v>
      </c>
      <c r="M471" s="157" t="str" cm="1">
        <f t="array" ref="M471">IF(D471="Electric","--",IF(D471="Diesel",_xlfn._xlws.FILTER(DIESCH[CH Cap],(DIESCH[HP Bin]=I471)),""))</f>
        <v/>
      </c>
      <c r="N471" s="157" cm="1">
        <f t="array" ref="N471">IF(D471="Electric","--",IF(D471="Gasoline",_xlfn._xlws.FILTER(LSICH[CH Cap],(LSICH[Fuel Type]=D471)*(LSICH[MY]=E471)),""))</f>
        <v>10000</v>
      </c>
      <c r="O471" s="157">
        <f t="shared" si="120"/>
        <v>10000</v>
      </c>
      <c r="P471" s="157">
        <f t="shared" si="121"/>
        <v>1080.9615384615383</v>
      </c>
      <c r="Q471" s="157" t="str" cm="1">
        <f t="array" ref="Q471">IF(D471="Electric","--",IF(D471="Diesel",_xlfn._xlws.FILTER(ORDEF[HC-ZH (g/hp-hr)],(ORDEF[HP]=I471)*(ORDEF[Model_Year]=E471)),""))</f>
        <v/>
      </c>
      <c r="R471" s="157" cm="1">
        <f t="array" ref="R471">IF(D471="Electric","--",IF(D471="Gasoline",_xlfn._xlws.FILTER(LSIEF[HC-ZH (g/hp-hr)],(LSIEF[Fuel]=D471)*(LSIEF[HP Bin]=I471)*(LSIEF[Model Year]=E471)),""))</f>
        <v>0.129</v>
      </c>
      <c r="S471" s="158">
        <f t="shared" si="122"/>
        <v>0.129</v>
      </c>
      <c r="T471" s="159" t="str" cm="1">
        <f t="array" ref="T471">IF(D471="Electric","--",IF(D471="Diesel",_xlfn._xlws.FILTER(ORDEF[HCDR],(ORDEF[HP]=I471)*(ORDEF[Model_Year]=E471),),""))</f>
        <v/>
      </c>
      <c r="U471" s="159" cm="1">
        <f t="array" ref="U471">IF(D471="Electric","--",IF(D471="Gasoline",_xlfn._xlws.FILTER(LSIEF[HC DR],(LSIEF[Fuel]=D471)*(LSIEF[HP Bin]=I471)*(LSIEF[Model Year]=E471)),""))</f>
        <v>1.0200000000000001E-5</v>
      </c>
      <c r="V471" s="159">
        <f t="shared" si="123"/>
        <v>1.0200000000000001E-5</v>
      </c>
      <c r="W471" s="158" t="str" cm="1">
        <f t="array" ref="W471">IF(D471="Electric","--",IF(D471="Diesel",_xlfn._xlws.FILTER(ORDEF[NOXzh],(ORDEF[HP]=I471)*(ORDEF[Model_Year]=E471)),""))</f>
        <v/>
      </c>
      <c r="X471" s="158" cm="1">
        <f t="array" ref="X471">IF(D471="Electric","--",IF(D471="Gasoline",_xlfn._xlws.FILTER(LSIEF[NOX-ZH (g/hp-hr)],(LSIEF[Fuel]=D471)*(LSIEF[HP Bin]=I471)*(LSIEF[Model Year]=E471)),""))</f>
        <v>0.13700000000000001</v>
      </c>
      <c r="Y471" s="158">
        <f t="shared" si="124"/>
        <v>0.13700000000000001</v>
      </c>
      <c r="Z471" s="159" t="str" cm="1">
        <f t="array" ref="Z471">IF(D471="Electric","--",IF(D471="Diesel",_xlfn._xlws.FILTER(ORDEF[NOXdr],(ORDEF[HP]=I471)*(ORDEF[Model_Year]=E471)),""))</f>
        <v/>
      </c>
      <c r="AA471" s="159" cm="1">
        <f t="array" ref="AA471">IF(E471="Electric","--",IF(D471="Gasoline",_xlfn._xlws.FILTER(LSIEF[NOX DR],(LSIEF[Fuel]=D471)*(LSIEF[HP Bin]=I471)*(LSIEF[Model Year]=E471)),""))</f>
        <v>5.66E-5</v>
      </c>
      <c r="AB471" s="159">
        <f t="shared" si="125"/>
        <v>5.66E-5</v>
      </c>
      <c r="AC471" s="158" t="str" cm="1">
        <f t="array" ref="AC471">IF(D471="Electric","--",IF(D471="Diesel",_xlfn._xlws.FILTER(DFCF[Fuel_HC],(DFCF[MY]=E471)),""))</f>
        <v/>
      </c>
      <c r="AD471" s="158" cm="1">
        <f t="array" ref="AD471">IF(D471="Electric","--",IF(D471="Gasoline",_xlfn._xlws.FILTER(GFCF[Fuel_HC],(GFCF[MY]=E471)),""))</f>
        <v>1</v>
      </c>
      <c r="AE471" s="158">
        <f t="shared" si="126"/>
        <v>1</v>
      </c>
      <c r="AF471" s="157" t="str" cm="1">
        <f t="array" ref="AF471">IF(D471="Electric","--",IF(D471="Diesel",_xlfn._xlws.FILTER(DFCF[Fuel_NOX],(DFCF[MY]=E471)),""))</f>
        <v/>
      </c>
      <c r="AG471" s="157" cm="1">
        <f t="array" ref="AG471">IF(D471="Electric","--",IF(D471="Gasoline",_xlfn._xlws.FILTER(GFCF[Fuel_NOX],(GFCF[MY]=E471)),""))</f>
        <v>0.97699999999999998</v>
      </c>
      <c r="AH471" s="157">
        <f t="shared" si="127"/>
        <v>0.97699999999999998</v>
      </c>
      <c r="AI471" s="158">
        <f t="shared" si="128"/>
        <v>0.14002580769230769</v>
      </c>
      <c r="AJ471" s="158">
        <f t="shared" si="129"/>
        <v>0.19362422734615384</v>
      </c>
      <c r="AK471" s="158">
        <f t="shared" si="130"/>
        <v>2.5999780476760295</v>
      </c>
      <c r="AL471" s="158">
        <f t="shared" si="131"/>
        <v>3.595185408281619</v>
      </c>
      <c r="AM471" s="158">
        <f t="shared" si="132"/>
        <v>1.2999890238380148E-3</v>
      </c>
      <c r="AN471" s="168">
        <f t="shared" si="133"/>
        <v>1.7975927041408094E-3</v>
      </c>
      <c r="AO471" s="158">
        <f t="shared" si="134"/>
        <v>1.195729904126206E-3</v>
      </c>
      <c r="AP471" s="157"/>
      <c r="AS471" s="44"/>
    </row>
    <row r="472" spans="1:45" s="47" customFormat="1" x14ac:dyDescent="0.35">
      <c r="A472" s="157">
        <v>471</v>
      </c>
      <c r="B472" s="157" t="s">
        <v>302</v>
      </c>
      <c r="C472" s="157" t="s">
        <v>205</v>
      </c>
      <c r="D472" s="157" t="s">
        <v>16</v>
      </c>
      <c r="E472" s="157">
        <v>2011</v>
      </c>
      <c r="F472" s="157">
        <v>79</v>
      </c>
      <c r="G472" s="157">
        <v>1137.9951923076924</v>
      </c>
      <c r="H472" s="157"/>
      <c r="I472" s="157">
        <f t="shared" si="119"/>
        <v>100</v>
      </c>
      <c r="J472" s="157" t="str">
        <f>IF(D472="Electric","--",IF(D472="Diesel",VLOOKUP(C472,[2]ORDLF!A:B,2,FALSE),""))</f>
        <v/>
      </c>
      <c r="K472" s="157">
        <f>IF(D472="Electric","--",IF(D472="Gasoline",VLOOKUP(C472,LSILF!A:C,3,FALSE),""))</f>
        <v>0.54</v>
      </c>
      <c r="L472" s="158">
        <f t="shared" si="118"/>
        <v>0.54</v>
      </c>
      <c r="M472" s="157" t="str" cm="1">
        <f t="array" ref="M472">IF(D472="Electric","--",IF(D472="Diesel",_xlfn._xlws.FILTER(DIESCH[CH Cap],(DIESCH[HP Bin]=I472)),""))</f>
        <v/>
      </c>
      <c r="N472" s="157" cm="1">
        <f t="array" ref="N472">IF(D472="Electric","--",IF(D472="Gasoline",_xlfn._xlws.FILTER(LSICH[CH Cap],(LSICH[Fuel Type]=D472)*(LSICH[MY]=E472)),""))</f>
        <v>10000</v>
      </c>
      <c r="O472" s="157">
        <f t="shared" si="120"/>
        <v>10000</v>
      </c>
      <c r="P472" s="157">
        <f t="shared" si="121"/>
        <v>6827.9711538461543</v>
      </c>
      <c r="Q472" s="157" t="str" cm="1">
        <f t="array" ref="Q472">IF(D472="Electric","--",IF(D472="Diesel",_xlfn._xlws.FILTER(ORDEF[HC-ZH (g/hp-hr)],(ORDEF[HP]=I472)*(ORDEF[Model_Year]=E472)),""))</f>
        <v/>
      </c>
      <c r="R472" s="157" cm="1">
        <f t="array" ref="R472">IF(D472="Electric","--",IF(D472="Gasoline",_xlfn._xlws.FILTER(LSIEF[HC-ZH (g/hp-hr)],(LSIEF[Fuel]=D472)*(LSIEF[HP Bin]=I472)*(LSIEF[Model Year]=E472)),""))</f>
        <v>1.7000000000000001E-2</v>
      </c>
      <c r="S472" s="158">
        <f t="shared" si="122"/>
        <v>1.7000000000000001E-2</v>
      </c>
      <c r="T472" s="159" t="str" cm="1">
        <f t="array" ref="T472">IF(D472="Electric","--",IF(D472="Diesel",_xlfn._xlws.FILTER(ORDEF[HCDR],(ORDEF[HP]=I472)*(ORDEF[Model_Year]=E472),),""))</f>
        <v/>
      </c>
      <c r="U472" s="159" cm="1">
        <f t="array" ref="U472">IF(D472="Electric","--",IF(D472="Gasoline",_xlfn._xlws.FILTER(LSIEF[HC DR],(LSIEF[Fuel]=D472)*(LSIEF[HP Bin]=I472)*(LSIEF[Model Year]=E472)),""))</f>
        <v>3.2639999999999999E-5</v>
      </c>
      <c r="V472" s="159">
        <f t="shared" si="123"/>
        <v>3.2639999999999999E-5</v>
      </c>
      <c r="W472" s="158" t="str" cm="1">
        <f t="array" ref="W472">IF(D472="Electric","--",IF(D472="Diesel",_xlfn._xlws.FILTER(ORDEF[NOXzh],(ORDEF[HP]=I472)*(ORDEF[Model_Year]=E472)),""))</f>
        <v/>
      </c>
      <c r="X472" s="158" cm="1">
        <f t="array" ref="X472">IF(D472="Electric","--",IF(D472="Gasoline",_xlfn._xlws.FILTER(LSIEF[NOX-ZH (g/hp-hr)],(LSIEF[Fuel]=D472)*(LSIEF[HP Bin]=I472)*(LSIEF[Model Year]=E472)),""))</f>
        <v>3.7999999999999999E-2</v>
      </c>
      <c r="Y472" s="158">
        <f t="shared" si="124"/>
        <v>3.7999999999999999E-2</v>
      </c>
      <c r="Z472" s="159" t="str" cm="1">
        <f t="array" ref="Z472">IF(D472="Electric","--",IF(D472="Diesel",_xlfn._xlws.FILTER(ORDEF[NOXdr],(ORDEF[HP]=I472)*(ORDEF[Model_Year]=E472)),""))</f>
        <v/>
      </c>
      <c r="AA472" s="159" cm="1">
        <f t="array" ref="AA472">IF(E472="Electric","--",IF(D472="Gasoline",_xlfn._xlws.FILTER(LSIEF[NOX DR],(LSIEF[Fuel]=D472)*(LSIEF[HP Bin]=I472)*(LSIEF[Model Year]=E472)),""))</f>
        <v>7.5559999999999988E-5</v>
      </c>
      <c r="AB472" s="159">
        <f t="shared" si="125"/>
        <v>7.5559999999999988E-5</v>
      </c>
      <c r="AC472" s="158" t="str" cm="1">
        <f t="array" ref="AC472">IF(D472="Electric","--",IF(D472="Diesel",_xlfn._xlws.FILTER(DFCF[Fuel_HC],(DFCF[MY]=E472)),""))</f>
        <v/>
      </c>
      <c r="AD472" s="158" cm="1">
        <f t="array" ref="AD472">IF(D472="Electric","--",IF(D472="Gasoline",_xlfn._xlws.FILTER(GFCF[Fuel_HC],(GFCF[MY]=E472)),""))</f>
        <v>1</v>
      </c>
      <c r="AE472" s="158">
        <f t="shared" si="126"/>
        <v>1</v>
      </c>
      <c r="AF472" s="157" t="str" cm="1">
        <f t="array" ref="AF472">IF(D472="Electric","--",IF(D472="Diesel",_xlfn._xlws.FILTER(DFCF[Fuel_NOX],(DFCF[MY]=E472)),""))</f>
        <v/>
      </c>
      <c r="AG472" s="157" cm="1">
        <f t="array" ref="AG472">IF(D472="Electric","--",IF(D472="Gasoline",_xlfn._xlws.FILTER(GFCF[Fuel_NOX],(GFCF[MY]=E472)),""))</f>
        <v>0.97699999999999998</v>
      </c>
      <c r="AH472" s="157">
        <f t="shared" si="127"/>
        <v>0.97699999999999998</v>
      </c>
      <c r="AI472" s="158">
        <f t="shared" si="128"/>
        <v>0.23986497846153848</v>
      </c>
      <c r="AJ472" s="158">
        <f t="shared" si="129"/>
        <v>0.54118130587576929</v>
      </c>
      <c r="AK472" s="158">
        <f t="shared" si="130"/>
        <v>25.672158249015656</v>
      </c>
      <c r="AL472" s="158">
        <f t="shared" si="131"/>
        <v>57.921303122120584</v>
      </c>
      <c r="AM472" s="158">
        <f t="shared" si="132"/>
        <v>1.283607912450783E-2</v>
      </c>
      <c r="AN472" s="158">
        <f t="shared" si="133"/>
        <v>2.8960651561060292E-2</v>
      </c>
      <c r="AO472" s="158">
        <f t="shared" si="134"/>
        <v>1.18066255787223E-2</v>
      </c>
      <c r="AP472" s="157"/>
      <c r="AS472" s="44"/>
    </row>
    <row r="473" spans="1:45" s="47" customFormat="1" x14ac:dyDescent="0.35">
      <c r="A473" s="157">
        <v>472</v>
      </c>
      <c r="B473" s="157" t="s">
        <v>303</v>
      </c>
      <c r="C473" s="157" t="s">
        <v>205</v>
      </c>
      <c r="D473" s="157" t="s">
        <v>16</v>
      </c>
      <c r="E473" s="157">
        <v>2012</v>
      </c>
      <c r="F473" s="157">
        <v>101</v>
      </c>
      <c r="G473" s="157">
        <v>158.69565217391303</v>
      </c>
      <c r="H473" s="157"/>
      <c r="I473" s="157">
        <f t="shared" si="119"/>
        <v>175</v>
      </c>
      <c r="J473" s="157" t="str">
        <f>IF(D473="Electric","--",IF(D473="Diesel",VLOOKUP(C473,[2]ORDLF!A:B,2,FALSE),""))</f>
        <v/>
      </c>
      <c r="K473" s="157">
        <f>IF(D473="Electric","--",IF(D473="Gasoline",VLOOKUP(C473,LSILF!A:C,3,FALSE),""))</f>
        <v>0.54</v>
      </c>
      <c r="L473" s="158">
        <f t="shared" si="118"/>
        <v>0.54</v>
      </c>
      <c r="M473" s="157" t="str" cm="1">
        <f t="array" ref="M473">IF(D473="Electric","--",IF(D473="Diesel",_xlfn._xlws.FILTER(DIESCH[CH Cap],(DIESCH[HP Bin]=I473)),""))</f>
        <v/>
      </c>
      <c r="N473" s="157" cm="1">
        <f t="array" ref="N473">IF(D473="Electric","--",IF(D473="Gasoline",_xlfn._xlws.FILTER(LSICH[CH Cap],(LSICH[Fuel Type]=D473)*(LSICH[MY]=E473)),""))</f>
        <v>10000</v>
      </c>
      <c r="O473" s="157">
        <f t="shared" si="120"/>
        <v>10000</v>
      </c>
      <c r="P473" s="157">
        <f t="shared" si="121"/>
        <v>793.47826086956513</v>
      </c>
      <c r="Q473" s="157" t="str" cm="1">
        <f t="array" ref="Q473">IF(D473="Electric","--",IF(D473="Diesel",_xlfn._xlws.FILTER(ORDEF[HC-ZH (g/hp-hr)],(ORDEF[HP]=I473)*(ORDEF[Model_Year]=E473)),""))</f>
        <v/>
      </c>
      <c r="R473" s="157" cm="1">
        <f t="array" ref="R473">IF(D473="Electric","--",IF(D473="Gasoline",_xlfn._xlws.FILTER(LSIEF[HC-ZH (g/hp-hr)],(LSIEF[Fuel]=D473)*(LSIEF[HP Bin]=I473)*(LSIEF[Model Year]=E473)),""))</f>
        <v>0.129</v>
      </c>
      <c r="S473" s="158">
        <f t="shared" si="122"/>
        <v>0.129</v>
      </c>
      <c r="T473" s="159" t="str" cm="1">
        <f t="array" ref="T473">IF(D473="Electric","--",IF(D473="Diesel",_xlfn._xlws.FILTER(ORDEF[HCDR],(ORDEF[HP]=I473)*(ORDEF[Model_Year]=E473),),""))</f>
        <v/>
      </c>
      <c r="U473" s="159" cm="1">
        <f t="array" ref="U473">IF(D473="Electric","--",IF(D473="Gasoline",_xlfn._xlws.FILTER(LSIEF[HC DR],(LSIEF[Fuel]=D473)*(LSIEF[HP Bin]=I473)*(LSIEF[Model Year]=E473)),""))</f>
        <v>1.0200000000000001E-5</v>
      </c>
      <c r="V473" s="159">
        <f t="shared" si="123"/>
        <v>1.0200000000000001E-5</v>
      </c>
      <c r="W473" s="158" t="str" cm="1">
        <f t="array" ref="W473">IF(D473="Electric","--",IF(D473="Diesel",_xlfn._xlws.FILTER(ORDEF[NOXzh],(ORDEF[HP]=I473)*(ORDEF[Model_Year]=E473)),""))</f>
        <v/>
      </c>
      <c r="X473" s="158" cm="1">
        <f t="array" ref="X473">IF(D473="Electric","--",IF(D473="Gasoline",_xlfn._xlws.FILTER(LSIEF[NOX-ZH (g/hp-hr)],(LSIEF[Fuel]=D473)*(LSIEF[HP Bin]=I473)*(LSIEF[Model Year]=E473)),""))</f>
        <v>0.13700000000000001</v>
      </c>
      <c r="Y473" s="158">
        <f t="shared" si="124"/>
        <v>0.13700000000000001</v>
      </c>
      <c r="Z473" s="159" t="str" cm="1">
        <f t="array" ref="Z473">IF(D473="Electric","--",IF(D473="Diesel",_xlfn._xlws.FILTER(ORDEF[NOXdr],(ORDEF[HP]=I473)*(ORDEF[Model_Year]=E473)),""))</f>
        <v/>
      </c>
      <c r="AA473" s="159" cm="1">
        <f t="array" ref="AA473">IF(E473="Electric","--",IF(D473="Gasoline",_xlfn._xlws.FILTER(LSIEF[NOX DR],(LSIEF[Fuel]=D473)*(LSIEF[HP Bin]=I473)*(LSIEF[Model Year]=E473)),""))</f>
        <v>5.66E-5</v>
      </c>
      <c r="AB473" s="159">
        <f t="shared" si="125"/>
        <v>5.66E-5</v>
      </c>
      <c r="AC473" s="158" t="str" cm="1">
        <f t="array" ref="AC473">IF(D473="Electric","--",IF(D473="Diesel",_xlfn._xlws.FILTER(DFCF[Fuel_HC],(DFCF[MY]=E473)),""))</f>
        <v/>
      </c>
      <c r="AD473" s="158" cm="1">
        <f t="array" ref="AD473">IF(D473="Electric","--",IF(D473="Gasoline",_xlfn._xlws.FILTER(GFCF[Fuel_HC],(GFCF[MY]=E473)),""))</f>
        <v>1</v>
      </c>
      <c r="AE473" s="158">
        <f t="shared" si="126"/>
        <v>1</v>
      </c>
      <c r="AF473" s="157" t="str" cm="1">
        <f t="array" ref="AF473">IF(D473="Electric","--",IF(D473="Diesel",_xlfn._xlws.FILTER(DFCF[Fuel_NOX],(DFCF[MY]=E473)),""))</f>
        <v/>
      </c>
      <c r="AG473" s="157" cm="1">
        <f t="array" ref="AG473">IF(D473="Electric","--",IF(D473="Gasoline",_xlfn._xlws.FILTER(GFCF[Fuel_NOX],(GFCF[MY]=E473)),""))</f>
        <v>0.97699999999999998</v>
      </c>
      <c r="AH473" s="157">
        <f t="shared" si="127"/>
        <v>0.97699999999999998</v>
      </c>
      <c r="AI473" s="158">
        <f t="shared" si="128"/>
        <v>0.13709347826086957</v>
      </c>
      <c r="AJ473" s="158">
        <f t="shared" si="129"/>
        <v>0.17772691956521741</v>
      </c>
      <c r="AK473" s="158">
        <f t="shared" si="130"/>
        <v>2.615960709091941</v>
      </c>
      <c r="AL473" s="158">
        <f t="shared" si="131"/>
        <v>3.3913111289354161</v>
      </c>
      <c r="AM473" s="158">
        <f t="shared" si="132"/>
        <v>1.3079803545459705E-3</v>
      </c>
      <c r="AN473" s="168">
        <f t="shared" si="133"/>
        <v>1.6956555644677082E-3</v>
      </c>
      <c r="AO473" s="158">
        <f t="shared" si="134"/>
        <v>1.2030803301113836E-3</v>
      </c>
      <c r="AP473" s="157"/>
      <c r="AS473" s="44"/>
    </row>
    <row r="474" spans="1:45" s="47" customFormat="1" x14ac:dyDescent="0.35">
      <c r="A474" s="157">
        <v>473</v>
      </c>
      <c r="B474" s="157" t="s">
        <v>304</v>
      </c>
      <c r="C474" s="157" t="s">
        <v>205</v>
      </c>
      <c r="D474" s="157" t="s">
        <v>16</v>
      </c>
      <c r="E474" s="157">
        <v>2012</v>
      </c>
      <c r="F474" s="157">
        <v>101</v>
      </c>
      <c r="G474" s="157">
        <v>158.69565217391303</v>
      </c>
      <c r="H474" s="157"/>
      <c r="I474" s="157">
        <f t="shared" si="119"/>
        <v>175</v>
      </c>
      <c r="J474" s="157" t="str">
        <f>IF(D474="Electric","--",IF(D474="Diesel",VLOOKUP(C474,[2]ORDLF!A:B,2,FALSE),""))</f>
        <v/>
      </c>
      <c r="K474" s="157">
        <f>IF(D474="Electric","--",IF(D474="Gasoline",VLOOKUP(C474,LSILF!A:C,3,FALSE),""))</f>
        <v>0.54</v>
      </c>
      <c r="L474" s="158">
        <f t="shared" si="118"/>
        <v>0.54</v>
      </c>
      <c r="M474" s="157" t="str" cm="1">
        <f t="array" ref="M474">IF(D474="Electric","--",IF(D474="Diesel",_xlfn._xlws.FILTER(DIESCH[CH Cap],(DIESCH[HP Bin]=I474)),""))</f>
        <v/>
      </c>
      <c r="N474" s="157" cm="1">
        <f t="array" ref="N474">IF(D474="Electric","--",IF(D474="Gasoline",_xlfn._xlws.FILTER(LSICH[CH Cap],(LSICH[Fuel Type]=D474)*(LSICH[MY]=E474)),""))</f>
        <v>10000</v>
      </c>
      <c r="O474" s="157">
        <f t="shared" si="120"/>
        <v>10000</v>
      </c>
      <c r="P474" s="157">
        <f t="shared" si="121"/>
        <v>793.47826086956513</v>
      </c>
      <c r="Q474" s="157" t="str" cm="1">
        <f t="array" ref="Q474">IF(D474="Electric","--",IF(D474="Diesel",_xlfn._xlws.FILTER(ORDEF[HC-ZH (g/hp-hr)],(ORDEF[HP]=I474)*(ORDEF[Model_Year]=E474)),""))</f>
        <v/>
      </c>
      <c r="R474" s="157" cm="1">
        <f t="array" ref="R474">IF(D474="Electric","--",IF(D474="Gasoline",_xlfn._xlws.FILTER(LSIEF[HC-ZH (g/hp-hr)],(LSIEF[Fuel]=D474)*(LSIEF[HP Bin]=I474)*(LSIEF[Model Year]=E474)),""))</f>
        <v>0.129</v>
      </c>
      <c r="S474" s="158">
        <f t="shared" si="122"/>
        <v>0.129</v>
      </c>
      <c r="T474" s="159" t="str" cm="1">
        <f t="array" ref="T474">IF(D474="Electric","--",IF(D474="Diesel",_xlfn._xlws.FILTER(ORDEF[HCDR],(ORDEF[HP]=I474)*(ORDEF[Model_Year]=E474),),""))</f>
        <v/>
      </c>
      <c r="U474" s="159" cm="1">
        <f t="array" ref="U474">IF(D474="Electric","--",IF(D474="Gasoline",_xlfn._xlws.FILTER(LSIEF[HC DR],(LSIEF[Fuel]=D474)*(LSIEF[HP Bin]=I474)*(LSIEF[Model Year]=E474)),""))</f>
        <v>1.0200000000000001E-5</v>
      </c>
      <c r="V474" s="159">
        <f t="shared" si="123"/>
        <v>1.0200000000000001E-5</v>
      </c>
      <c r="W474" s="158" t="str" cm="1">
        <f t="array" ref="W474">IF(D474="Electric","--",IF(D474="Diesel",_xlfn._xlws.FILTER(ORDEF[NOXzh],(ORDEF[HP]=I474)*(ORDEF[Model_Year]=E474)),""))</f>
        <v/>
      </c>
      <c r="X474" s="158" cm="1">
        <f t="array" ref="X474">IF(D474="Electric","--",IF(D474="Gasoline",_xlfn._xlws.FILTER(LSIEF[NOX-ZH (g/hp-hr)],(LSIEF[Fuel]=D474)*(LSIEF[HP Bin]=I474)*(LSIEF[Model Year]=E474)),""))</f>
        <v>0.13700000000000001</v>
      </c>
      <c r="Y474" s="158">
        <f t="shared" si="124"/>
        <v>0.13700000000000001</v>
      </c>
      <c r="Z474" s="159" t="str" cm="1">
        <f t="array" ref="Z474">IF(D474="Electric","--",IF(D474="Diesel",_xlfn._xlws.FILTER(ORDEF[NOXdr],(ORDEF[HP]=I474)*(ORDEF[Model_Year]=E474)),""))</f>
        <v/>
      </c>
      <c r="AA474" s="159" cm="1">
        <f t="array" ref="AA474">IF(E474="Electric","--",IF(D474="Gasoline",_xlfn._xlws.FILTER(LSIEF[NOX DR],(LSIEF[Fuel]=D474)*(LSIEF[HP Bin]=I474)*(LSIEF[Model Year]=E474)),""))</f>
        <v>5.66E-5</v>
      </c>
      <c r="AB474" s="159">
        <f t="shared" si="125"/>
        <v>5.66E-5</v>
      </c>
      <c r="AC474" s="158" t="str" cm="1">
        <f t="array" ref="AC474">IF(D474="Electric","--",IF(D474="Diesel",_xlfn._xlws.FILTER(DFCF[Fuel_HC],(DFCF[MY]=E474)),""))</f>
        <v/>
      </c>
      <c r="AD474" s="158" cm="1">
        <f t="array" ref="AD474">IF(D474="Electric","--",IF(D474="Gasoline",_xlfn._xlws.FILTER(GFCF[Fuel_HC],(GFCF[MY]=E474)),""))</f>
        <v>1</v>
      </c>
      <c r="AE474" s="158">
        <f t="shared" si="126"/>
        <v>1</v>
      </c>
      <c r="AF474" s="157" t="str" cm="1">
        <f t="array" ref="AF474">IF(D474="Electric","--",IF(D474="Diesel",_xlfn._xlws.FILTER(DFCF[Fuel_NOX],(DFCF[MY]=E474)),""))</f>
        <v/>
      </c>
      <c r="AG474" s="157" cm="1">
        <f t="array" ref="AG474">IF(D474="Electric","--",IF(D474="Gasoline",_xlfn._xlws.FILTER(GFCF[Fuel_NOX],(GFCF[MY]=E474)),""))</f>
        <v>0.97699999999999998</v>
      </c>
      <c r="AH474" s="157">
        <f t="shared" si="127"/>
        <v>0.97699999999999998</v>
      </c>
      <c r="AI474" s="158">
        <f t="shared" si="128"/>
        <v>0.13709347826086957</v>
      </c>
      <c r="AJ474" s="158">
        <f t="shared" si="129"/>
        <v>0.17772691956521741</v>
      </c>
      <c r="AK474" s="158">
        <f t="shared" si="130"/>
        <v>2.615960709091941</v>
      </c>
      <c r="AL474" s="158">
        <f t="shared" si="131"/>
        <v>3.3913111289354161</v>
      </c>
      <c r="AM474" s="158">
        <f t="shared" si="132"/>
        <v>1.3079803545459705E-3</v>
      </c>
      <c r="AN474" s="168">
        <f t="shared" si="133"/>
        <v>1.6956555644677082E-3</v>
      </c>
      <c r="AO474" s="158">
        <f t="shared" si="134"/>
        <v>1.2030803301113836E-3</v>
      </c>
      <c r="AP474" s="157"/>
      <c r="AS474" s="44"/>
    </row>
    <row r="475" spans="1:45" s="47" customFormat="1" x14ac:dyDescent="0.35">
      <c r="A475" s="157">
        <v>474</v>
      </c>
      <c r="B475" s="157" t="s">
        <v>305</v>
      </c>
      <c r="C475" s="157" t="s">
        <v>205</v>
      </c>
      <c r="D475" s="157" t="s">
        <v>16</v>
      </c>
      <c r="E475" s="157">
        <v>2012</v>
      </c>
      <c r="F475" s="157">
        <v>101</v>
      </c>
      <c r="G475" s="157">
        <v>158.69565217391303</v>
      </c>
      <c r="H475" s="157"/>
      <c r="I475" s="157">
        <f t="shared" si="119"/>
        <v>175</v>
      </c>
      <c r="J475" s="157" t="str">
        <f>IF(D475="Electric","--",IF(D475="Diesel",VLOOKUP(C475,[2]ORDLF!A:B,2,FALSE),""))</f>
        <v/>
      </c>
      <c r="K475" s="157">
        <f>IF(D475="Electric","--",IF(D475="Gasoline",VLOOKUP(C475,LSILF!A:C,3,FALSE),""))</f>
        <v>0.54</v>
      </c>
      <c r="L475" s="158">
        <f t="shared" ref="L475:L538" si="135">SUM(J475:K475)</f>
        <v>0.54</v>
      </c>
      <c r="M475" s="157" t="str" cm="1">
        <f t="array" ref="M475">IF(D475="Electric","--",IF(D475="Diesel",_xlfn._xlws.FILTER(DIESCH[CH Cap],(DIESCH[HP Bin]=I475)),""))</f>
        <v/>
      </c>
      <c r="N475" s="157" cm="1">
        <f t="array" ref="N475">IF(D475="Electric","--",IF(D475="Gasoline",_xlfn._xlws.FILTER(LSICH[CH Cap],(LSICH[Fuel Type]=D475)*(LSICH[MY]=E475)),""))</f>
        <v>10000</v>
      </c>
      <c r="O475" s="157">
        <f t="shared" si="120"/>
        <v>10000</v>
      </c>
      <c r="P475" s="157">
        <f t="shared" si="121"/>
        <v>793.47826086956513</v>
      </c>
      <c r="Q475" s="157" t="str" cm="1">
        <f t="array" ref="Q475">IF(D475="Electric","--",IF(D475="Diesel",_xlfn._xlws.FILTER(ORDEF[HC-ZH (g/hp-hr)],(ORDEF[HP]=I475)*(ORDEF[Model_Year]=E475)),""))</f>
        <v/>
      </c>
      <c r="R475" s="157" cm="1">
        <f t="array" ref="R475">IF(D475="Electric","--",IF(D475="Gasoline",_xlfn._xlws.FILTER(LSIEF[HC-ZH (g/hp-hr)],(LSIEF[Fuel]=D475)*(LSIEF[HP Bin]=I475)*(LSIEF[Model Year]=E475)),""))</f>
        <v>0.129</v>
      </c>
      <c r="S475" s="158">
        <f t="shared" si="122"/>
        <v>0.129</v>
      </c>
      <c r="T475" s="159" t="str" cm="1">
        <f t="array" ref="T475">IF(D475="Electric","--",IF(D475="Diesel",_xlfn._xlws.FILTER(ORDEF[HCDR],(ORDEF[HP]=I475)*(ORDEF[Model_Year]=E475),),""))</f>
        <v/>
      </c>
      <c r="U475" s="159" cm="1">
        <f t="array" ref="U475">IF(D475="Electric","--",IF(D475="Gasoline",_xlfn._xlws.FILTER(LSIEF[HC DR],(LSIEF[Fuel]=D475)*(LSIEF[HP Bin]=I475)*(LSIEF[Model Year]=E475)),""))</f>
        <v>1.0200000000000001E-5</v>
      </c>
      <c r="V475" s="159">
        <f t="shared" si="123"/>
        <v>1.0200000000000001E-5</v>
      </c>
      <c r="W475" s="158" t="str" cm="1">
        <f t="array" ref="W475">IF(D475="Electric","--",IF(D475="Diesel",_xlfn._xlws.FILTER(ORDEF[NOXzh],(ORDEF[HP]=I475)*(ORDEF[Model_Year]=E475)),""))</f>
        <v/>
      </c>
      <c r="X475" s="158" cm="1">
        <f t="array" ref="X475">IF(D475="Electric","--",IF(D475="Gasoline",_xlfn._xlws.FILTER(LSIEF[NOX-ZH (g/hp-hr)],(LSIEF[Fuel]=D475)*(LSIEF[HP Bin]=I475)*(LSIEF[Model Year]=E475)),""))</f>
        <v>0.13700000000000001</v>
      </c>
      <c r="Y475" s="158">
        <f t="shared" si="124"/>
        <v>0.13700000000000001</v>
      </c>
      <c r="Z475" s="159" t="str" cm="1">
        <f t="array" ref="Z475">IF(D475="Electric","--",IF(D475="Diesel",_xlfn._xlws.FILTER(ORDEF[NOXdr],(ORDEF[HP]=I475)*(ORDEF[Model_Year]=E475)),""))</f>
        <v/>
      </c>
      <c r="AA475" s="159" cm="1">
        <f t="array" ref="AA475">IF(E475="Electric","--",IF(D475="Gasoline",_xlfn._xlws.FILTER(LSIEF[NOX DR],(LSIEF[Fuel]=D475)*(LSIEF[HP Bin]=I475)*(LSIEF[Model Year]=E475)),""))</f>
        <v>5.66E-5</v>
      </c>
      <c r="AB475" s="159">
        <f t="shared" si="125"/>
        <v>5.66E-5</v>
      </c>
      <c r="AC475" s="158" t="str" cm="1">
        <f t="array" ref="AC475">IF(D475="Electric","--",IF(D475="Diesel",_xlfn._xlws.FILTER(DFCF[Fuel_HC],(DFCF[MY]=E475)),""))</f>
        <v/>
      </c>
      <c r="AD475" s="158" cm="1">
        <f t="array" ref="AD475">IF(D475="Electric","--",IF(D475="Gasoline",_xlfn._xlws.FILTER(GFCF[Fuel_HC],(GFCF[MY]=E475)),""))</f>
        <v>1</v>
      </c>
      <c r="AE475" s="158">
        <f t="shared" si="126"/>
        <v>1</v>
      </c>
      <c r="AF475" s="157" t="str" cm="1">
        <f t="array" ref="AF475">IF(D475="Electric","--",IF(D475="Diesel",_xlfn._xlws.FILTER(DFCF[Fuel_NOX],(DFCF[MY]=E475)),""))</f>
        <v/>
      </c>
      <c r="AG475" s="157" cm="1">
        <f t="array" ref="AG475">IF(D475="Electric","--",IF(D475="Gasoline",_xlfn._xlws.FILTER(GFCF[Fuel_NOX],(GFCF[MY]=E475)),""))</f>
        <v>0.97699999999999998</v>
      </c>
      <c r="AH475" s="157">
        <f t="shared" si="127"/>
        <v>0.97699999999999998</v>
      </c>
      <c r="AI475" s="158">
        <f t="shared" si="128"/>
        <v>0.13709347826086957</v>
      </c>
      <c r="AJ475" s="158">
        <f t="shared" si="129"/>
        <v>0.17772691956521741</v>
      </c>
      <c r="AK475" s="158">
        <f t="shared" si="130"/>
        <v>2.615960709091941</v>
      </c>
      <c r="AL475" s="158">
        <f t="shared" si="131"/>
        <v>3.3913111289354161</v>
      </c>
      <c r="AM475" s="158">
        <f t="shared" si="132"/>
        <v>1.3079803545459705E-3</v>
      </c>
      <c r="AN475" s="168">
        <f t="shared" si="133"/>
        <v>1.6956555644677082E-3</v>
      </c>
      <c r="AO475" s="158">
        <f t="shared" si="134"/>
        <v>1.2030803301113836E-3</v>
      </c>
      <c r="AP475" s="157"/>
      <c r="AS475" s="44"/>
    </row>
    <row r="476" spans="1:45" s="47" customFormat="1" x14ac:dyDescent="0.35">
      <c r="A476" s="157">
        <v>475</v>
      </c>
      <c r="B476" s="157" t="s">
        <v>306</v>
      </c>
      <c r="C476" s="157" t="s">
        <v>205</v>
      </c>
      <c r="D476" s="157" t="s">
        <v>16</v>
      </c>
      <c r="E476" s="157">
        <v>2012</v>
      </c>
      <c r="F476" s="157">
        <v>101</v>
      </c>
      <c r="G476" s="157">
        <v>158.69565217391303</v>
      </c>
      <c r="H476" s="157"/>
      <c r="I476" s="157">
        <f t="shared" si="119"/>
        <v>175</v>
      </c>
      <c r="J476" s="157" t="str">
        <f>IF(D476="Electric","--",IF(D476="Diesel",VLOOKUP(C476,[2]ORDLF!A:B,2,FALSE),""))</f>
        <v/>
      </c>
      <c r="K476" s="157">
        <f>IF(D476="Electric","--",IF(D476="Gasoline",VLOOKUP(C476,LSILF!A:C,3,FALSE),""))</f>
        <v>0.54</v>
      </c>
      <c r="L476" s="158">
        <f t="shared" si="135"/>
        <v>0.54</v>
      </c>
      <c r="M476" s="157" t="str" cm="1">
        <f t="array" ref="M476">IF(D476="Electric","--",IF(D476="Diesel",_xlfn._xlws.FILTER(DIESCH[CH Cap],(DIESCH[HP Bin]=I476)),""))</f>
        <v/>
      </c>
      <c r="N476" s="157" cm="1">
        <f t="array" ref="N476">IF(D476="Electric","--",IF(D476="Gasoline",_xlfn._xlws.FILTER(LSICH[CH Cap],(LSICH[Fuel Type]=D476)*(LSICH[MY]=E476)),""))</f>
        <v>10000</v>
      </c>
      <c r="O476" s="157">
        <f t="shared" si="120"/>
        <v>10000</v>
      </c>
      <c r="P476" s="157">
        <f t="shared" si="121"/>
        <v>793.47826086956513</v>
      </c>
      <c r="Q476" s="157" t="str" cm="1">
        <f t="array" ref="Q476">IF(D476="Electric","--",IF(D476="Diesel",_xlfn._xlws.FILTER(ORDEF[HC-ZH (g/hp-hr)],(ORDEF[HP]=I476)*(ORDEF[Model_Year]=E476)),""))</f>
        <v/>
      </c>
      <c r="R476" s="157" cm="1">
        <f t="array" ref="R476">IF(D476="Electric","--",IF(D476="Gasoline",_xlfn._xlws.FILTER(LSIEF[HC-ZH (g/hp-hr)],(LSIEF[Fuel]=D476)*(LSIEF[HP Bin]=I476)*(LSIEF[Model Year]=E476)),""))</f>
        <v>0.129</v>
      </c>
      <c r="S476" s="158">
        <f t="shared" si="122"/>
        <v>0.129</v>
      </c>
      <c r="T476" s="159" t="str" cm="1">
        <f t="array" ref="T476">IF(D476="Electric","--",IF(D476="Diesel",_xlfn._xlws.FILTER(ORDEF[HCDR],(ORDEF[HP]=I476)*(ORDEF[Model_Year]=E476),),""))</f>
        <v/>
      </c>
      <c r="U476" s="159" cm="1">
        <f t="array" ref="U476">IF(D476="Electric","--",IF(D476="Gasoline",_xlfn._xlws.FILTER(LSIEF[HC DR],(LSIEF[Fuel]=D476)*(LSIEF[HP Bin]=I476)*(LSIEF[Model Year]=E476)),""))</f>
        <v>1.0200000000000001E-5</v>
      </c>
      <c r="V476" s="159">
        <f t="shared" si="123"/>
        <v>1.0200000000000001E-5</v>
      </c>
      <c r="W476" s="158" t="str" cm="1">
        <f t="array" ref="W476">IF(D476="Electric","--",IF(D476="Diesel",_xlfn._xlws.FILTER(ORDEF[NOXzh],(ORDEF[HP]=I476)*(ORDEF[Model_Year]=E476)),""))</f>
        <v/>
      </c>
      <c r="X476" s="158" cm="1">
        <f t="array" ref="X476">IF(D476="Electric","--",IF(D476="Gasoline",_xlfn._xlws.FILTER(LSIEF[NOX-ZH (g/hp-hr)],(LSIEF[Fuel]=D476)*(LSIEF[HP Bin]=I476)*(LSIEF[Model Year]=E476)),""))</f>
        <v>0.13700000000000001</v>
      </c>
      <c r="Y476" s="158">
        <f t="shared" si="124"/>
        <v>0.13700000000000001</v>
      </c>
      <c r="Z476" s="159" t="str" cm="1">
        <f t="array" ref="Z476">IF(D476="Electric","--",IF(D476="Diesel",_xlfn._xlws.FILTER(ORDEF[NOXdr],(ORDEF[HP]=I476)*(ORDEF[Model_Year]=E476)),""))</f>
        <v/>
      </c>
      <c r="AA476" s="159" cm="1">
        <f t="array" ref="AA476">IF(E476="Electric","--",IF(D476="Gasoline",_xlfn._xlws.FILTER(LSIEF[NOX DR],(LSIEF[Fuel]=D476)*(LSIEF[HP Bin]=I476)*(LSIEF[Model Year]=E476)),""))</f>
        <v>5.66E-5</v>
      </c>
      <c r="AB476" s="159">
        <f t="shared" si="125"/>
        <v>5.66E-5</v>
      </c>
      <c r="AC476" s="158" t="str" cm="1">
        <f t="array" ref="AC476">IF(D476="Electric","--",IF(D476="Diesel",_xlfn._xlws.FILTER(DFCF[Fuel_HC],(DFCF[MY]=E476)),""))</f>
        <v/>
      </c>
      <c r="AD476" s="158" cm="1">
        <f t="array" ref="AD476">IF(D476="Electric","--",IF(D476="Gasoline",_xlfn._xlws.FILTER(GFCF[Fuel_HC],(GFCF[MY]=E476)),""))</f>
        <v>1</v>
      </c>
      <c r="AE476" s="158">
        <f t="shared" si="126"/>
        <v>1</v>
      </c>
      <c r="AF476" s="157" t="str" cm="1">
        <f t="array" ref="AF476">IF(D476="Electric","--",IF(D476="Diesel",_xlfn._xlws.FILTER(DFCF[Fuel_NOX],(DFCF[MY]=E476)),""))</f>
        <v/>
      </c>
      <c r="AG476" s="157" cm="1">
        <f t="array" ref="AG476">IF(D476="Electric","--",IF(D476="Gasoline",_xlfn._xlws.FILTER(GFCF[Fuel_NOX],(GFCF[MY]=E476)),""))</f>
        <v>0.97699999999999998</v>
      </c>
      <c r="AH476" s="157">
        <f t="shared" si="127"/>
        <v>0.97699999999999998</v>
      </c>
      <c r="AI476" s="158">
        <f t="shared" si="128"/>
        <v>0.13709347826086957</v>
      </c>
      <c r="AJ476" s="158">
        <f t="shared" si="129"/>
        <v>0.17772691956521741</v>
      </c>
      <c r="AK476" s="158">
        <f t="shared" si="130"/>
        <v>2.615960709091941</v>
      </c>
      <c r="AL476" s="158">
        <f t="shared" si="131"/>
        <v>3.3913111289354161</v>
      </c>
      <c r="AM476" s="158">
        <f t="shared" si="132"/>
        <v>1.3079803545459705E-3</v>
      </c>
      <c r="AN476" s="168">
        <f t="shared" si="133"/>
        <v>1.6956555644677082E-3</v>
      </c>
      <c r="AO476" s="158">
        <f t="shared" si="134"/>
        <v>1.2030803301113836E-3</v>
      </c>
      <c r="AP476" s="157"/>
      <c r="AS476" s="44"/>
    </row>
    <row r="477" spans="1:45" s="47" customFormat="1" x14ac:dyDescent="0.35">
      <c r="A477" s="157">
        <v>476</v>
      </c>
      <c r="B477" s="157" t="s">
        <v>307</v>
      </c>
      <c r="C477" s="157" t="s">
        <v>205</v>
      </c>
      <c r="D477" s="157" t="s">
        <v>16</v>
      </c>
      <c r="E477" s="157">
        <v>2012</v>
      </c>
      <c r="F477" s="157">
        <v>101</v>
      </c>
      <c r="G477" s="157">
        <v>158.69565217391303</v>
      </c>
      <c r="H477" s="157"/>
      <c r="I477" s="157">
        <f t="shared" si="119"/>
        <v>175</v>
      </c>
      <c r="J477" s="157" t="str">
        <f>IF(D477="Electric","--",IF(D477="Diesel",VLOOKUP(C477,[2]ORDLF!A:B,2,FALSE),""))</f>
        <v/>
      </c>
      <c r="K477" s="157">
        <f>IF(D477="Electric","--",IF(D477="Gasoline",VLOOKUP(C477,LSILF!A:C,3,FALSE),""))</f>
        <v>0.54</v>
      </c>
      <c r="L477" s="158">
        <f t="shared" si="135"/>
        <v>0.54</v>
      </c>
      <c r="M477" s="157" t="str" cm="1">
        <f t="array" ref="M477">IF(D477="Electric","--",IF(D477="Diesel",_xlfn._xlws.FILTER(DIESCH[CH Cap],(DIESCH[HP Bin]=I477)),""))</f>
        <v/>
      </c>
      <c r="N477" s="157" cm="1">
        <f t="array" ref="N477">IF(D477="Electric","--",IF(D477="Gasoline",_xlfn._xlws.FILTER(LSICH[CH Cap],(LSICH[Fuel Type]=D477)*(LSICH[MY]=E477)),""))</f>
        <v>10000</v>
      </c>
      <c r="O477" s="157">
        <f t="shared" si="120"/>
        <v>10000</v>
      </c>
      <c r="P477" s="157">
        <f t="shared" si="121"/>
        <v>793.47826086956513</v>
      </c>
      <c r="Q477" s="157" t="str" cm="1">
        <f t="array" ref="Q477">IF(D477="Electric","--",IF(D477="Diesel",_xlfn._xlws.FILTER(ORDEF[HC-ZH (g/hp-hr)],(ORDEF[HP]=I477)*(ORDEF[Model_Year]=E477)),""))</f>
        <v/>
      </c>
      <c r="R477" s="157" cm="1">
        <f t="array" ref="R477">IF(D477="Electric","--",IF(D477="Gasoline",_xlfn._xlws.FILTER(LSIEF[HC-ZH (g/hp-hr)],(LSIEF[Fuel]=D477)*(LSIEF[HP Bin]=I477)*(LSIEF[Model Year]=E477)),""))</f>
        <v>0.129</v>
      </c>
      <c r="S477" s="158">
        <f t="shared" si="122"/>
        <v>0.129</v>
      </c>
      <c r="T477" s="159" t="str" cm="1">
        <f t="array" ref="T477">IF(D477="Electric","--",IF(D477="Diesel",_xlfn._xlws.FILTER(ORDEF[HCDR],(ORDEF[HP]=I477)*(ORDEF[Model_Year]=E477),),""))</f>
        <v/>
      </c>
      <c r="U477" s="159" cm="1">
        <f t="array" ref="U477">IF(D477="Electric","--",IF(D477="Gasoline",_xlfn._xlws.FILTER(LSIEF[HC DR],(LSIEF[Fuel]=D477)*(LSIEF[HP Bin]=I477)*(LSIEF[Model Year]=E477)),""))</f>
        <v>1.0200000000000001E-5</v>
      </c>
      <c r="V477" s="159">
        <f t="shared" si="123"/>
        <v>1.0200000000000001E-5</v>
      </c>
      <c r="W477" s="158" t="str" cm="1">
        <f t="array" ref="W477">IF(D477="Electric","--",IF(D477="Diesel",_xlfn._xlws.FILTER(ORDEF[NOXzh],(ORDEF[HP]=I477)*(ORDEF[Model_Year]=E477)),""))</f>
        <v/>
      </c>
      <c r="X477" s="158" cm="1">
        <f t="array" ref="X477">IF(D477="Electric","--",IF(D477="Gasoline",_xlfn._xlws.FILTER(LSIEF[NOX-ZH (g/hp-hr)],(LSIEF[Fuel]=D477)*(LSIEF[HP Bin]=I477)*(LSIEF[Model Year]=E477)),""))</f>
        <v>0.13700000000000001</v>
      </c>
      <c r="Y477" s="158">
        <f t="shared" si="124"/>
        <v>0.13700000000000001</v>
      </c>
      <c r="Z477" s="159" t="str" cm="1">
        <f t="array" ref="Z477">IF(D477="Electric","--",IF(D477="Diesel",_xlfn._xlws.FILTER(ORDEF[NOXdr],(ORDEF[HP]=I477)*(ORDEF[Model_Year]=E477)),""))</f>
        <v/>
      </c>
      <c r="AA477" s="159" cm="1">
        <f t="array" ref="AA477">IF(E477="Electric","--",IF(D477="Gasoline",_xlfn._xlws.FILTER(LSIEF[NOX DR],(LSIEF[Fuel]=D477)*(LSIEF[HP Bin]=I477)*(LSIEF[Model Year]=E477)),""))</f>
        <v>5.66E-5</v>
      </c>
      <c r="AB477" s="159">
        <f t="shared" si="125"/>
        <v>5.66E-5</v>
      </c>
      <c r="AC477" s="158" t="str" cm="1">
        <f t="array" ref="AC477">IF(D477="Electric","--",IF(D477="Diesel",_xlfn._xlws.FILTER(DFCF[Fuel_HC],(DFCF[MY]=E477)),""))</f>
        <v/>
      </c>
      <c r="AD477" s="158" cm="1">
        <f t="array" ref="AD477">IF(D477="Electric","--",IF(D477="Gasoline",_xlfn._xlws.FILTER(GFCF[Fuel_HC],(GFCF[MY]=E477)),""))</f>
        <v>1</v>
      </c>
      <c r="AE477" s="158">
        <f t="shared" si="126"/>
        <v>1</v>
      </c>
      <c r="AF477" s="157" t="str" cm="1">
        <f t="array" ref="AF477">IF(D477="Electric","--",IF(D477="Diesel",_xlfn._xlws.FILTER(DFCF[Fuel_NOX],(DFCF[MY]=E477)),""))</f>
        <v/>
      </c>
      <c r="AG477" s="157" cm="1">
        <f t="array" ref="AG477">IF(D477="Electric","--",IF(D477="Gasoline",_xlfn._xlws.FILTER(GFCF[Fuel_NOX],(GFCF[MY]=E477)),""))</f>
        <v>0.97699999999999998</v>
      </c>
      <c r="AH477" s="157">
        <f t="shared" si="127"/>
        <v>0.97699999999999998</v>
      </c>
      <c r="AI477" s="158">
        <f t="shared" si="128"/>
        <v>0.13709347826086957</v>
      </c>
      <c r="AJ477" s="158">
        <f t="shared" si="129"/>
        <v>0.17772691956521741</v>
      </c>
      <c r="AK477" s="158">
        <f t="shared" si="130"/>
        <v>2.615960709091941</v>
      </c>
      <c r="AL477" s="158">
        <f t="shared" si="131"/>
        <v>3.3913111289354161</v>
      </c>
      <c r="AM477" s="158">
        <f t="shared" si="132"/>
        <v>1.3079803545459705E-3</v>
      </c>
      <c r="AN477" s="168">
        <f t="shared" si="133"/>
        <v>1.6956555644677082E-3</v>
      </c>
      <c r="AO477" s="158">
        <f t="shared" si="134"/>
        <v>1.2030803301113836E-3</v>
      </c>
      <c r="AP477" s="157"/>
      <c r="AS477" s="44"/>
    </row>
    <row r="478" spans="1:45" s="47" customFormat="1" x14ac:dyDescent="0.35">
      <c r="A478" s="157">
        <v>477</v>
      </c>
      <c r="B478" s="157" t="s">
        <v>308</v>
      </c>
      <c r="C478" s="157" t="s">
        <v>205</v>
      </c>
      <c r="D478" s="157" t="s">
        <v>16</v>
      </c>
      <c r="E478" s="157">
        <v>2012</v>
      </c>
      <c r="F478" s="157">
        <v>101</v>
      </c>
      <c r="G478" s="157">
        <v>158.69565217391303</v>
      </c>
      <c r="H478" s="157"/>
      <c r="I478" s="157">
        <f t="shared" si="119"/>
        <v>175</v>
      </c>
      <c r="J478" s="157" t="str">
        <f>IF(D478="Electric","--",IF(D478="Diesel",VLOOKUP(C478,[2]ORDLF!A:B,2,FALSE),""))</f>
        <v/>
      </c>
      <c r="K478" s="157">
        <f>IF(D478="Electric","--",IF(D478="Gasoline",VLOOKUP(C478,LSILF!A:C,3,FALSE),""))</f>
        <v>0.54</v>
      </c>
      <c r="L478" s="158">
        <f t="shared" si="135"/>
        <v>0.54</v>
      </c>
      <c r="M478" s="157" t="str" cm="1">
        <f t="array" ref="M478">IF(D478="Electric","--",IF(D478="Diesel",_xlfn._xlws.FILTER(DIESCH[CH Cap],(DIESCH[HP Bin]=I478)),""))</f>
        <v/>
      </c>
      <c r="N478" s="157" cm="1">
        <f t="array" ref="N478">IF(D478="Electric","--",IF(D478="Gasoline",_xlfn._xlws.FILTER(LSICH[CH Cap],(LSICH[Fuel Type]=D478)*(LSICH[MY]=E478)),""))</f>
        <v>10000</v>
      </c>
      <c r="O478" s="157">
        <f t="shared" si="120"/>
        <v>10000</v>
      </c>
      <c r="P478" s="157">
        <f t="shared" si="121"/>
        <v>793.47826086956513</v>
      </c>
      <c r="Q478" s="157" t="str" cm="1">
        <f t="array" ref="Q478">IF(D478="Electric","--",IF(D478="Diesel",_xlfn._xlws.FILTER(ORDEF[HC-ZH (g/hp-hr)],(ORDEF[HP]=I478)*(ORDEF[Model_Year]=E478)),""))</f>
        <v/>
      </c>
      <c r="R478" s="157" cm="1">
        <f t="array" ref="R478">IF(D478="Electric","--",IF(D478="Gasoline",_xlfn._xlws.FILTER(LSIEF[HC-ZH (g/hp-hr)],(LSIEF[Fuel]=D478)*(LSIEF[HP Bin]=I478)*(LSIEF[Model Year]=E478)),""))</f>
        <v>0.129</v>
      </c>
      <c r="S478" s="158">
        <f t="shared" si="122"/>
        <v>0.129</v>
      </c>
      <c r="T478" s="159" t="str" cm="1">
        <f t="array" ref="T478">IF(D478="Electric","--",IF(D478="Diesel",_xlfn._xlws.FILTER(ORDEF[HCDR],(ORDEF[HP]=I478)*(ORDEF[Model_Year]=E478),),""))</f>
        <v/>
      </c>
      <c r="U478" s="159" cm="1">
        <f t="array" ref="U478">IF(D478="Electric","--",IF(D478="Gasoline",_xlfn._xlws.FILTER(LSIEF[HC DR],(LSIEF[Fuel]=D478)*(LSIEF[HP Bin]=I478)*(LSIEF[Model Year]=E478)),""))</f>
        <v>1.0200000000000001E-5</v>
      </c>
      <c r="V478" s="159">
        <f t="shared" si="123"/>
        <v>1.0200000000000001E-5</v>
      </c>
      <c r="W478" s="158" t="str" cm="1">
        <f t="array" ref="W478">IF(D478="Electric","--",IF(D478="Diesel",_xlfn._xlws.FILTER(ORDEF[NOXzh],(ORDEF[HP]=I478)*(ORDEF[Model_Year]=E478)),""))</f>
        <v/>
      </c>
      <c r="X478" s="158" cm="1">
        <f t="array" ref="X478">IF(D478="Electric","--",IF(D478="Gasoline",_xlfn._xlws.FILTER(LSIEF[NOX-ZH (g/hp-hr)],(LSIEF[Fuel]=D478)*(LSIEF[HP Bin]=I478)*(LSIEF[Model Year]=E478)),""))</f>
        <v>0.13700000000000001</v>
      </c>
      <c r="Y478" s="158">
        <f t="shared" si="124"/>
        <v>0.13700000000000001</v>
      </c>
      <c r="Z478" s="159" t="str" cm="1">
        <f t="array" ref="Z478">IF(D478="Electric","--",IF(D478="Diesel",_xlfn._xlws.FILTER(ORDEF[NOXdr],(ORDEF[HP]=I478)*(ORDEF[Model_Year]=E478)),""))</f>
        <v/>
      </c>
      <c r="AA478" s="159" cm="1">
        <f t="array" ref="AA478">IF(E478="Electric","--",IF(D478="Gasoline",_xlfn._xlws.FILTER(LSIEF[NOX DR],(LSIEF[Fuel]=D478)*(LSIEF[HP Bin]=I478)*(LSIEF[Model Year]=E478)),""))</f>
        <v>5.66E-5</v>
      </c>
      <c r="AB478" s="159">
        <f t="shared" si="125"/>
        <v>5.66E-5</v>
      </c>
      <c r="AC478" s="158" t="str" cm="1">
        <f t="array" ref="AC478">IF(D478="Electric","--",IF(D478="Diesel",_xlfn._xlws.FILTER(DFCF[Fuel_HC],(DFCF[MY]=E478)),""))</f>
        <v/>
      </c>
      <c r="AD478" s="158" cm="1">
        <f t="array" ref="AD478">IF(D478="Electric","--",IF(D478="Gasoline",_xlfn._xlws.FILTER(GFCF[Fuel_HC],(GFCF[MY]=E478)),""))</f>
        <v>1</v>
      </c>
      <c r="AE478" s="158">
        <f t="shared" si="126"/>
        <v>1</v>
      </c>
      <c r="AF478" s="157" t="str" cm="1">
        <f t="array" ref="AF478">IF(D478="Electric","--",IF(D478="Diesel",_xlfn._xlws.FILTER(DFCF[Fuel_NOX],(DFCF[MY]=E478)),""))</f>
        <v/>
      </c>
      <c r="AG478" s="157" cm="1">
        <f t="array" ref="AG478">IF(D478="Electric","--",IF(D478="Gasoline",_xlfn._xlws.FILTER(GFCF[Fuel_NOX],(GFCF[MY]=E478)),""))</f>
        <v>0.97699999999999998</v>
      </c>
      <c r="AH478" s="157">
        <f t="shared" si="127"/>
        <v>0.97699999999999998</v>
      </c>
      <c r="AI478" s="158">
        <f t="shared" si="128"/>
        <v>0.13709347826086957</v>
      </c>
      <c r="AJ478" s="158">
        <f t="shared" si="129"/>
        <v>0.17772691956521741</v>
      </c>
      <c r="AK478" s="158">
        <f t="shared" si="130"/>
        <v>2.615960709091941</v>
      </c>
      <c r="AL478" s="158">
        <f t="shared" si="131"/>
        <v>3.3913111289354161</v>
      </c>
      <c r="AM478" s="158">
        <f t="shared" si="132"/>
        <v>1.3079803545459705E-3</v>
      </c>
      <c r="AN478" s="168">
        <f t="shared" si="133"/>
        <v>1.6956555644677082E-3</v>
      </c>
      <c r="AO478" s="158">
        <f t="shared" si="134"/>
        <v>1.2030803301113836E-3</v>
      </c>
      <c r="AP478" s="157"/>
      <c r="AS478" s="44"/>
    </row>
    <row r="479" spans="1:45" s="47" customFormat="1" x14ac:dyDescent="0.35">
      <c r="A479" s="157">
        <v>478</v>
      </c>
      <c r="B479" s="157" t="s">
        <v>309</v>
      </c>
      <c r="C479" s="157" t="s">
        <v>205</v>
      </c>
      <c r="D479" s="157" t="s">
        <v>16</v>
      </c>
      <c r="E479" s="157">
        <v>2012</v>
      </c>
      <c r="F479" s="157">
        <v>101</v>
      </c>
      <c r="G479" s="157">
        <v>158.69565217391303</v>
      </c>
      <c r="H479" s="157"/>
      <c r="I479" s="157">
        <f t="shared" si="119"/>
        <v>175</v>
      </c>
      <c r="J479" s="157" t="str">
        <f>IF(D479="Electric","--",IF(D479="Diesel",VLOOKUP(C479,[2]ORDLF!A:B,2,FALSE),""))</f>
        <v/>
      </c>
      <c r="K479" s="157">
        <f>IF(D479="Electric","--",IF(D479="Gasoline",VLOOKUP(C479,LSILF!A:C,3,FALSE),""))</f>
        <v>0.54</v>
      </c>
      <c r="L479" s="158">
        <f t="shared" si="135"/>
        <v>0.54</v>
      </c>
      <c r="M479" s="157" t="str" cm="1">
        <f t="array" ref="M479">IF(D479="Electric","--",IF(D479="Diesel",_xlfn._xlws.FILTER(DIESCH[CH Cap],(DIESCH[HP Bin]=I479)),""))</f>
        <v/>
      </c>
      <c r="N479" s="157" cm="1">
        <f t="array" ref="N479">IF(D479="Electric","--",IF(D479="Gasoline",_xlfn._xlws.FILTER(LSICH[CH Cap],(LSICH[Fuel Type]=D479)*(LSICH[MY]=E479)),""))</f>
        <v>10000</v>
      </c>
      <c r="O479" s="157">
        <f t="shared" si="120"/>
        <v>10000</v>
      </c>
      <c r="P479" s="157">
        <f t="shared" si="121"/>
        <v>793.47826086956513</v>
      </c>
      <c r="Q479" s="157" t="str" cm="1">
        <f t="array" ref="Q479">IF(D479="Electric","--",IF(D479="Diesel",_xlfn._xlws.FILTER(ORDEF[HC-ZH (g/hp-hr)],(ORDEF[HP]=I479)*(ORDEF[Model_Year]=E479)),""))</f>
        <v/>
      </c>
      <c r="R479" s="157" cm="1">
        <f t="array" ref="R479">IF(D479="Electric","--",IF(D479="Gasoline",_xlfn._xlws.FILTER(LSIEF[HC-ZH (g/hp-hr)],(LSIEF[Fuel]=D479)*(LSIEF[HP Bin]=I479)*(LSIEF[Model Year]=E479)),""))</f>
        <v>0.129</v>
      </c>
      <c r="S479" s="158">
        <f t="shared" si="122"/>
        <v>0.129</v>
      </c>
      <c r="T479" s="159" t="str" cm="1">
        <f t="array" ref="T479">IF(D479="Electric","--",IF(D479="Diesel",_xlfn._xlws.FILTER(ORDEF[HCDR],(ORDEF[HP]=I479)*(ORDEF[Model_Year]=E479),),""))</f>
        <v/>
      </c>
      <c r="U479" s="159" cm="1">
        <f t="array" ref="U479">IF(D479="Electric","--",IF(D479="Gasoline",_xlfn._xlws.FILTER(LSIEF[HC DR],(LSIEF[Fuel]=D479)*(LSIEF[HP Bin]=I479)*(LSIEF[Model Year]=E479)),""))</f>
        <v>1.0200000000000001E-5</v>
      </c>
      <c r="V479" s="159">
        <f t="shared" si="123"/>
        <v>1.0200000000000001E-5</v>
      </c>
      <c r="W479" s="158" t="str" cm="1">
        <f t="array" ref="W479">IF(D479="Electric","--",IF(D479="Diesel",_xlfn._xlws.FILTER(ORDEF[NOXzh],(ORDEF[HP]=I479)*(ORDEF[Model_Year]=E479)),""))</f>
        <v/>
      </c>
      <c r="X479" s="158" cm="1">
        <f t="array" ref="X479">IF(D479="Electric","--",IF(D479="Gasoline",_xlfn._xlws.FILTER(LSIEF[NOX-ZH (g/hp-hr)],(LSIEF[Fuel]=D479)*(LSIEF[HP Bin]=I479)*(LSIEF[Model Year]=E479)),""))</f>
        <v>0.13700000000000001</v>
      </c>
      <c r="Y479" s="158">
        <f t="shared" si="124"/>
        <v>0.13700000000000001</v>
      </c>
      <c r="Z479" s="159" t="str" cm="1">
        <f t="array" ref="Z479">IF(D479="Electric","--",IF(D479="Diesel",_xlfn._xlws.FILTER(ORDEF[NOXdr],(ORDEF[HP]=I479)*(ORDEF[Model_Year]=E479)),""))</f>
        <v/>
      </c>
      <c r="AA479" s="159" cm="1">
        <f t="array" ref="AA479">IF(E479="Electric","--",IF(D479="Gasoline",_xlfn._xlws.FILTER(LSIEF[NOX DR],(LSIEF[Fuel]=D479)*(LSIEF[HP Bin]=I479)*(LSIEF[Model Year]=E479)),""))</f>
        <v>5.66E-5</v>
      </c>
      <c r="AB479" s="159">
        <f t="shared" si="125"/>
        <v>5.66E-5</v>
      </c>
      <c r="AC479" s="158" t="str" cm="1">
        <f t="array" ref="AC479">IF(D479="Electric","--",IF(D479="Diesel",_xlfn._xlws.FILTER(DFCF[Fuel_HC],(DFCF[MY]=E479)),""))</f>
        <v/>
      </c>
      <c r="AD479" s="158" cm="1">
        <f t="array" ref="AD479">IF(D479="Electric","--",IF(D479="Gasoline",_xlfn._xlws.FILTER(GFCF[Fuel_HC],(GFCF[MY]=E479)),""))</f>
        <v>1</v>
      </c>
      <c r="AE479" s="158">
        <f t="shared" si="126"/>
        <v>1</v>
      </c>
      <c r="AF479" s="157" t="str" cm="1">
        <f t="array" ref="AF479">IF(D479="Electric","--",IF(D479="Diesel",_xlfn._xlws.FILTER(DFCF[Fuel_NOX],(DFCF[MY]=E479)),""))</f>
        <v/>
      </c>
      <c r="AG479" s="157" cm="1">
        <f t="array" ref="AG479">IF(D479="Electric","--",IF(D479="Gasoline",_xlfn._xlws.FILTER(GFCF[Fuel_NOX],(GFCF[MY]=E479)),""))</f>
        <v>0.97699999999999998</v>
      </c>
      <c r="AH479" s="157">
        <f t="shared" si="127"/>
        <v>0.97699999999999998</v>
      </c>
      <c r="AI479" s="158">
        <f t="shared" si="128"/>
        <v>0.13709347826086957</v>
      </c>
      <c r="AJ479" s="158">
        <f t="shared" si="129"/>
        <v>0.17772691956521741</v>
      </c>
      <c r="AK479" s="158">
        <f t="shared" si="130"/>
        <v>2.615960709091941</v>
      </c>
      <c r="AL479" s="158">
        <f t="shared" si="131"/>
        <v>3.3913111289354161</v>
      </c>
      <c r="AM479" s="158">
        <f t="shared" si="132"/>
        <v>1.3079803545459705E-3</v>
      </c>
      <c r="AN479" s="168">
        <f t="shared" si="133"/>
        <v>1.6956555644677082E-3</v>
      </c>
      <c r="AO479" s="158">
        <f t="shared" si="134"/>
        <v>1.2030803301113836E-3</v>
      </c>
      <c r="AP479" s="157"/>
      <c r="AS479" s="44"/>
    </row>
    <row r="480" spans="1:45" s="47" customFormat="1" x14ac:dyDescent="0.35">
      <c r="A480" s="157">
        <v>479</v>
      </c>
      <c r="B480" s="157" t="s">
        <v>310</v>
      </c>
      <c r="C480" s="157" t="s">
        <v>205</v>
      </c>
      <c r="D480" s="157" t="s">
        <v>16</v>
      </c>
      <c r="E480" s="157">
        <v>2012</v>
      </c>
      <c r="F480" s="157">
        <v>101</v>
      </c>
      <c r="G480" s="157">
        <v>158.69565217391303</v>
      </c>
      <c r="H480" s="157"/>
      <c r="I480" s="157">
        <f t="shared" si="119"/>
        <v>175</v>
      </c>
      <c r="J480" s="157" t="str">
        <f>IF(D480="Electric","--",IF(D480="Diesel",VLOOKUP(C480,[2]ORDLF!A:B,2,FALSE),""))</f>
        <v/>
      </c>
      <c r="K480" s="157">
        <f>IF(D480="Electric","--",IF(D480="Gasoline",VLOOKUP(C480,LSILF!A:C,3,FALSE),""))</f>
        <v>0.54</v>
      </c>
      <c r="L480" s="158">
        <f t="shared" si="135"/>
        <v>0.54</v>
      </c>
      <c r="M480" s="157" t="str" cm="1">
        <f t="array" ref="M480">IF(D480="Electric","--",IF(D480="Diesel",_xlfn._xlws.FILTER(DIESCH[CH Cap],(DIESCH[HP Bin]=I480)),""))</f>
        <v/>
      </c>
      <c r="N480" s="157" cm="1">
        <f t="array" ref="N480">IF(D480="Electric","--",IF(D480="Gasoline",_xlfn._xlws.FILTER(LSICH[CH Cap],(LSICH[Fuel Type]=D480)*(LSICH[MY]=E480)),""))</f>
        <v>10000</v>
      </c>
      <c r="O480" s="157">
        <f t="shared" si="120"/>
        <v>10000</v>
      </c>
      <c r="P480" s="157">
        <f t="shared" si="121"/>
        <v>793.47826086956513</v>
      </c>
      <c r="Q480" s="157" t="str" cm="1">
        <f t="array" ref="Q480">IF(D480="Electric","--",IF(D480="Diesel",_xlfn._xlws.FILTER(ORDEF[HC-ZH (g/hp-hr)],(ORDEF[HP]=I480)*(ORDEF[Model_Year]=E480)),""))</f>
        <v/>
      </c>
      <c r="R480" s="157" cm="1">
        <f t="array" ref="R480">IF(D480="Electric","--",IF(D480="Gasoline",_xlfn._xlws.FILTER(LSIEF[HC-ZH (g/hp-hr)],(LSIEF[Fuel]=D480)*(LSIEF[HP Bin]=I480)*(LSIEF[Model Year]=E480)),""))</f>
        <v>0.129</v>
      </c>
      <c r="S480" s="158">
        <f t="shared" si="122"/>
        <v>0.129</v>
      </c>
      <c r="T480" s="159" t="str" cm="1">
        <f t="array" ref="T480">IF(D480="Electric","--",IF(D480="Diesel",_xlfn._xlws.FILTER(ORDEF[HCDR],(ORDEF[HP]=I480)*(ORDEF[Model_Year]=E480),),""))</f>
        <v/>
      </c>
      <c r="U480" s="159" cm="1">
        <f t="array" ref="U480">IF(D480="Electric","--",IF(D480="Gasoline",_xlfn._xlws.FILTER(LSIEF[HC DR],(LSIEF[Fuel]=D480)*(LSIEF[HP Bin]=I480)*(LSIEF[Model Year]=E480)),""))</f>
        <v>1.0200000000000001E-5</v>
      </c>
      <c r="V480" s="159">
        <f t="shared" si="123"/>
        <v>1.0200000000000001E-5</v>
      </c>
      <c r="W480" s="158" t="str" cm="1">
        <f t="array" ref="W480">IF(D480="Electric","--",IF(D480="Diesel",_xlfn._xlws.FILTER(ORDEF[NOXzh],(ORDEF[HP]=I480)*(ORDEF[Model_Year]=E480)),""))</f>
        <v/>
      </c>
      <c r="X480" s="158" cm="1">
        <f t="array" ref="X480">IF(D480="Electric","--",IF(D480="Gasoline",_xlfn._xlws.FILTER(LSIEF[NOX-ZH (g/hp-hr)],(LSIEF[Fuel]=D480)*(LSIEF[HP Bin]=I480)*(LSIEF[Model Year]=E480)),""))</f>
        <v>0.13700000000000001</v>
      </c>
      <c r="Y480" s="158">
        <f t="shared" si="124"/>
        <v>0.13700000000000001</v>
      </c>
      <c r="Z480" s="159" t="str" cm="1">
        <f t="array" ref="Z480">IF(D480="Electric","--",IF(D480="Diesel",_xlfn._xlws.FILTER(ORDEF[NOXdr],(ORDEF[HP]=I480)*(ORDEF[Model_Year]=E480)),""))</f>
        <v/>
      </c>
      <c r="AA480" s="159" cm="1">
        <f t="array" ref="AA480">IF(E480="Electric","--",IF(D480="Gasoline",_xlfn._xlws.FILTER(LSIEF[NOX DR],(LSIEF[Fuel]=D480)*(LSIEF[HP Bin]=I480)*(LSIEF[Model Year]=E480)),""))</f>
        <v>5.66E-5</v>
      </c>
      <c r="AB480" s="159">
        <f t="shared" si="125"/>
        <v>5.66E-5</v>
      </c>
      <c r="AC480" s="158" t="str" cm="1">
        <f t="array" ref="AC480">IF(D480="Electric","--",IF(D480="Diesel",_xlfn._xlws.FILTER(DFCF[Fuel_HC],(DFCF[MY]=E480)),""))</f>
        <v/>
      </c>
      <c r="AD480" s="158" cm="1">
        <f t="array" ref="AD480">IF(D480="Electric","--",IF(D480="Gasoline",_xlfn._xlws.FILTER(GFCF[Fuel_HC],(GFCF[MY]=E480)),""))</f>
        <v>1</v>
      </c>
      <c r="AE480" s="158">
        <f t="shared" si="126"/>
        <v>1</v>
      </c>
      <c r="AF480" s="157" t="str" cm="1">
        <f t="array" ref="AF480">IF(D480="Electric","--",IF(D480="Diesel",_xlfn._xlws.FILTER(DFCF[Fuel_NOX],(DFCF[MY]=E480)),""))</f>
        <v/>
      </c>
      <c r="AG480" s="157" cm="1">
        <f t="array" ref="AG480">IF(D480="Electric","--",IF(D480="Gasoline",_xlfn._xlws.FILTER(GFCF[Fuel_NOX],(GFCF[MY]=E480)),""))</f>
        <v>0.97699999999999998</v>
      </c>
      <c r="AH480" s="157">
        <f t="shared" si="127"/>
        <v>0.97699999999999998</v>
      </c>
      <c r="AI480" s="158">
        <f t="shared" si="128"/>
        <v>0.13709347826086957</v>
      </c>
      <c r="AJ480" s="158">
        <f t="shared" si="129"/>
        <v>0.17772691956521741</v>
      </c>
      <c r="AK480" s="158">
        <f t="shared" si="130"/>
        <v>2.615960709091941</v>
      </c>
      <c r="AL480" s="158">
        <f t="shared" si="131"/>
        <v>3.3913111289354161</v>
      </c>
      <c r="AM480" s="158">
        <f t="shared" si="132"/>
        <v>1.3079803545459705E-3</v>
      </c>
      <c r="AN480" s="168">
        <f t="shared" si="133"/>
        <v>1.6956555644677082E-3</v>
      </c>
      <c r="AO480" s="158">
        <f t="shared" si="134"/>
        <v>1.2030803301113836E-3</v>
      </c>
      <c r="AP480" s="157"/>
      <c r="AS480" s="44"/>
    </row>
    <row r="481" spans="1:45" s="47" customFormat="1" x14ac:dyDescent="0.35">
      <c r="A481" s="157">
        <v>480</v>
      </c>
      <c r="B481" s="157" t="s">
        <v>311</v>
      </c>
      <c r="C481" s="157" t="s">
        <v>205</v>
      </c>
      <c r="D481" s="157" t="s">
        <v>16</v>
      </c>
      <c r="E481" s="157">
        <v>2012</v>
      </c>
      <c r="F481" s="157">
        <v>101</v>
      </c>
      <c r="G481" s="157">
        <v>158.69565217391303</v>
      </c>
      <c r="H481" s="157"/>
      <c r="I481" s="157">
        <f t="shared" si="119"/>
        <v>175</v>
      </c>
      <c r="J481" s="157" t="str">
        <f>IF(D481="Electric","--",IF(D481="Diesel",VLOOKUP(C481,[2]ORDLF!A:B,2,FALSE),""))</f>
        <v/>
      </c>
      <c r="K481" s="157">
        <f>IF(D481="Electric","--",IF(D481="Gasoline",VLOOKUP(C481,LSILF!A:C,3,FALSE),""))</f>
        <v>0.54</v>
      </c>
      <c r="L481" s="158">
        <f t="shared" si="135"/>
        <v>0.54</v>
      </c>
      <c r="M481" s="157" t="str" cm="1">
        <f t="array" ref="M481">IF(D481="Electric","--",IF(D481="Diesel",_xlfn._xlws.FILTER(DIESCH[CH Cap],(DIESCH[HP Bin]=I481)),""))</f>
        <v/>
      </c>
      <c r="N481" s="157" cm="1">
        <f t="array" ref="N481">IF(D481="Electric","--",IF(D481="Gasoline",_xlfn._xlws.FILTER(LSICH[CH Cap],(LSICH[Fuel Type]=D481)*(LSICH[MY]=E481)),""))</f>
        <v>10000</v>
      </c>
      <c r="O481" s="157">
        <f t="shared" si="120"/>
        <v>10000</v>
      </c>
      <c r="P481" s="157">
        <f t="shared" si="121"/>
        <v>793.47826086956513</v>
      </c>
      <c r="Q481" s="157" t="str" cm="1">
        <f t="array" ref="Q481">IF(D481="Electric","--",IF(D481="Diesel",_xlfn._xlws.FILTER(ORDEF[HC-ZH (g/hp-hr)],(ORDEF[HP]=I481)*(ORDEF[Model_Year]=E481)),""))</f>
        <v/>
      </c>
      <c r="R481" s="157" cm="1">
        <f t="array" ref="R481">IF(D481="Electric","--",IF(D481="Gasoline",_xlfn._xlws.FILTER(LSIEF[HC-ZH (g/hp-hr)],(LSIEF[Fuel]=D481)*(LSIEF[HP Bin]=I481)*(LSIEF[Model Year]=E481)),""))</f>
        <v>0.129</v>
      </c>
      <c r="S481" s="158">
        <f t="shared" si="122"/>
        <v>0.129</v>
      </c>
      <c r="T481" s="159" t="str" cm="1">
        <f t="array" ref="T481">IF(D481="Electric","--",IF(D481="Diesel",_xlfn._xlws.FILTER(ORDEF[HCDR],(ORDEF[HP]=I481)*(ORDEF[Model_Year]=E481),),""))</f>
        <v/>
      </c>
      <c r="U481" s="159" cm="1">
        <f t="array" ref="U481">IF(D481="Electric","--",IF(D481="Gasoline",_xlfn._xlws.FILTER(LSIEF[HC DR],(LSIEF[Fuel]=D481)*(LSIEF[HP Bin]=I481)*(LSIEF[Model Year]=E481)),""))</f>
        <v>1.0200000000000001E-5</v>
      </c>
      <c r="V481" s="159">
        <f t="shared" si="123"/>
        <v>1.0200000000000001E-5</v>
      </c>
      <c r="W481" s="158" t="str" cm="1">
        <f t="array" ref="W481">IF(D481="Electric","--",IF(D481="Diesel",_xlfn._xlws.FILTER(ORDEF[NOXzh],(ORDEF[HP]=I481)*(ORDEF[Model_Year]=E481)),""))</f>
        <v/>
      </c>
      <c r="X481" s="158" cm="1">
        <f t="array" ref="X481">IF(D481="Electric","--",IF(D481="Gasoline",_xlfn._xlws.FILTER(LSIEF[NOX-ZH (g/hp-hr)],(LSIEF[Fuel]=D481)*(LSIEF[HP Bin]=I481)*(LSIEF[Model Year]=E481)),""))</f>
        <v>0.13700000000000001</v>
      </c>
      <c r="Y481" s="158">
        <f t="shared" si="124"/>
        <v>0.13700000000000001</v>
      </c>
      <c r="Z481" s="159" t="str" cm="1">
        <f t="array" ref="Z481">IF(D481="Electric","--",IF(D481="Diesel",_xlfn._xlws.FILTER(ORDEF[NOXdr],(ORDEF[HP]=I481)*(ORDEF[Model_Year]=E481)),""))</f>
        <v/>
      </c>
      <c r="AA481" s="159" cm="1">
        <f t="array" ref="AA481">IF(E481="Electric","--",IF(D481="Gasoline",_xlfn._xlws.FILTER(LSIEF[NOX DR],(LSIEF[Fuel]=D481)*(LSIEF[HP Bin]=I481)*(LSIEF[Model Year]=E481)),""))</f>
        <v>5.66E-5</v>
      </c>
      <c r="AB481" s="159">
        <f t="shared" si="125"/>
        <v>5.66E-5</v>
      </c>
      <c r="AC481" s="158" t="str" cm="1">
        <f t="array" ref="AC481">IF(D481="Electric","--",IF(D481="Diesel",_xlfn._xlws.FILTER(DFCF[Fuel_HC],(DFCF[MY]=E481)),""))</f>
        <v/>
      </c>
      <c r="AD481" s="158" cm="1">
        <f t="array" ref="AD481">IF(D481="Electric","--",IF(D481="Gasoline",_xlfn._xlws.FILTER(GFCF[Fuel_HC],(GFCF[MY]=E481)),""))</f>
        <v>1</v>
      </c>
      <c r="AE481" s="158">
        <f t="shared" si="126"/>
        <v>1</v>
      </c>
      <c r="AF481" s="157" t="str" cm="1">
        <f t="array" ref="AF481">IF(D481="Electric","--",IF(D481="Diesel",_xlfn._xlws.FILTER(DFCF[Fuel_NOX],(DFCF[MY]=E481)),""))</f>
        <v/>
      </c>
      <c r="AG481" s="157" cm="1">
        <f t="array" ref="AG481">IF(D481="Electric","--",IF(D481="Gasoline",_xlfn._xlws.FILTER(GFCF[Fuel_NOX],(GFCF[MY]=E481)),""))</f>
        <v>0.97699999999999998</v>
      </c>
      <c r="AH481" s="157">
        <f t="shared" si="127"/>
        <v>0.97699999999999998</v>
      </c>
      <c r="AI481" s="158">
        <f t="shared" si="128"/>
        <v>0.13709347826086957</v>
      </c>
      <c r="AJ481" s="158">
        <f t="shared" si="129"/>
        <v>0.17772691956521741</v>
      </c>
      <c r="AK481" s="158">
        <f t="shared" si="130"/>
        <v>2.615960709091941</v>
      </c>
      <c r="AL481" s="158">
        <f t="shared" si="131"/>
        <v>3.3913111289354161</v>
      </c>
      <c r="AM481" s="158">
        <f t="shared" si="132"/>
        <v>1.3079803545459705E-3</v>
      </c>
      <c r="AN481" s="168">
        <f t="shared" si="133"/>
        <v>1.6956555644677082E-3</v>
      </c>
      <c r="AO481" s="158">
        <f t="shared" si="134"/>
        <v>1.2030803301113836E-3</v>
      </c>
      <c r="AP481" s="157"/>
      <c r="AS481" s="44"/>
    </row>
    <row r="482" spans="1:45" s="47" customFormat="1" x14ac:dyDescent="0.35">
      <c r="A482" s="157">
        <v>481</v>
      </c>
      <c r="B482" s="157" t="s">
        <v>312</v>
      </c>
      <c r="C482" s="157" t="s">
        <v>205</v>
      </c>
      <c r="D482" s="157" t="s">
        <v>16</v>
      </c>
      <c r="E482" s="157">
        <v>2012</v>
      </c>
      <c r="F482" s="157">
        <v>101</v>
      </c>
      <c r="G482" s="157">
        <v>158.69565217391303</v>
      </c>
      <c r="H482" s="157"/>
      <c r="I482" s="157">
        <f t="shared" si="119"/>
        <v>175</v>
      </c>
      <c r="J482" s="157" t="str">
        <f>IF(D482="Electric","--",IF(D482="Diesel",VLOOKUP(C482,[2]ORDLF!A:B,2,FALSE),""))</f>
        <v/>
      </c>
      <c r="K482" s="157">
        <f>IF(D482="Electric","--",IF(D482="Gasoline",VLOOKUP(C482,LSILF!A:C,3,FALSE),""))</f>
        <v>0.54</v>
      </c>
      <c r="L482" s="158">
        <f t="shared" si="135"/>
        <v>0.54</v>
      </c>
      <c r="M482" s="157" t="str" cm="1">
        <f t="array" ref="M482">IF(D482="Electric","--",IF(D482="Diesel",_xlfn._xlws.FILTER(DIESCH[CH Cap],(DIESCH[HP Bin]=I482)),""))</f>
        <v/>
      </c>
      <c r="N482" s="157" cm="1">
        <f t="array" ref="N482">IF(D482="Electric","--",IF(D482="Gasoline",_xlfn._xlws.FILTER(LSICH[CH Cap],(LSICH[Fuel Type]=D482)*(LSICH[MY]=E482)),""))</f>
        <v>10000</v>
      </c>
      <c r="O482" s="157">
        <f t="shared" si="120"/>
        <v>10000</v>
      </c>
      <c r="P482" s="157">
        <f t="shared" si="121"/>
        <v>793.47826086956513</v>
      </c>
      <c r="Q482" s="157" t="str" cm="1">
        <f t="array" ref="Q482">IF(D482="Electric","--",IF(D482="Diesel",_xlfn._xlws.FILTER(ORDEF[HC-ZH (g/hp-hr)],(ORDEF[HP]=I482)*(ORDEF[Model_Year]=E482)),""))</f>
        <v/>
      </c>
      <c r="R482" s="157" cm="1">
        <f t="array" ref="R482">IF(D482="Electric","--",IF(D482="Gasoline",_xlfn._xlws.FILTER(LSIEF[HC-ZH (g/hp-hr)],(LSIEF[Fuel]=D482)*(LSIEF[HP Bin]=I482)*(LSIEF[Model Year]=E482)),""))</f>
        <v>0.129</v>
      </c>
      <c r="S482" s="158">
        <f t="shared" si="122"/>
        <v>0.129</v>
      </c>
      <c r="T482" s="159" t="str" cm="1">
        <f t="array" ref="T482">IF(D482="Electric","--",IF(D482="Diesel",_xlfn._xlws.FILTER(ORDEF[HCDR],(ORDEF[HP]=I482)*(ORDEF[Model_Year]=E482),),""))</f>
        <v/>
      </c>
      <c r="U482" s="159" cm="1">
        <f t="array" ref="U482">IF(D482="Electric","--",IF(D482="Gasoline",_xlfn._xlws.FILTER(LSIEF[HC DR],(LSIEF[Fuel]=D482)*(LSIEF[HP Bin]=I482)*(LSIEF[Model Year]=E482)),""))</f>
        <v>1.0200000000000001E-5</v>
      </c>
      <c r="V482" s="159">
        <f t="shared" si="123"/>
        <v>1.0200000000000001E-5</v>
      </c>
      <c r="W482" s="158" t="str" cm="1">
        <f t="array" ref="W482">IF(D482="Electric","--",IF(D482="Diesel",_xlfn._xlws.FILTER(ORDEF[NOXzh],(ORDEF[HP]=I482)*(ORDEF[Model_Year]=E482)),""))</f>
        <v/>
      </c>
      <c r="X482" s="158" cm="1">
        <f t="array" ref="X482">IF(D482="Electric","--",IF(D482="Gasoline",_xlfn._xlws.FILTER(LSIEF[NOX-ZH (g/hp-hr)],(LSIEF[Fuel]=D482)*(LSIEF[HP Bin]=I482)*(LSIEF[Model Year]=E482)),""))</f>
        <v>0.13700000000000001</v>
      </c>
      <c r="Y482" s="158">
        <f t="shared" si="124"/>
        <v>0.13700000000000001</v>
      </c>
      <c r="Z482" s="159" t="str" cm="1">
        <f t="array" ref="Z482">IF(D482="Electric","--",IF(D482="Diesel",_xlfn._xlws.FILTER(ORDEF[NOXdr],(ORDEF[HP]=I482)*(ORDEF[Model_Year]=E482)),""))</f>
        <v/>
      </c>
      <c r="AA482" s="159" cm="1">
        <f t="array" ref="AA482">IF(E482="Electric","--",IF(D482="Gasoline",_xlfn._xlws.FILTER(LSIEF[NOX DR],(LSIEF[Fuel]=D482)*(LSIEF[HP Bin]=I482)*(LSIEF[Model Year]=E482)),""))</f>
        <v>5.66E-5</v>
      </c>
      <c r="AB482" s="159">
        <f t="shared" si="125"/>
        <v>5.66E-5</v>
      </c>
      <c r="AC482" s="158" t="str" cm="1">
        <f t="array" ref="AC482">IF(D482="Electric","--",IF(D482="Diesel",_xlfn._xlws.FILTER(DFCF[Fuel_HC],(DFCF[MY]=E482)),""))</f>
        <v/>
      </c>
      <c r="AD482" s="158" cm="1">
        <f t="array" ref="AD482">IF(D482="Electric","--",IF(D482="Gasoline",_xlfn._xlws.FILTER(GFCF[Fuel_HC],(GFCF[MY]=E482)),""))</f>
        <v>1</v>
      </c>
      <c r="AE482" s="158">
        <f t="shared" si="126"/>
        <v>1</v>
      </c>
      <c r="AF482" s="157" t="str" cm="1">
        <f t="array" ref="AF482">IF(D482="Electric","--",IF(D482="Diesel",_xlfn._xlws.FILTER(DFCF[Fuel_NOX],(DFCF[MY]=E482)),""))</f>
        <v/>
      </c>
      <c r="AG482" s="157" cm="1">
        <f t="array" ref="AG482">IF(D482="Electric","--",IF(D482="Gasoline",_xlfn._xlws.FILTER(GFCF[Fuel_NOX],(GFCF[MY]=E482)),""))</f>
        <v>0.97699999999999998</v>
      </c>
      <c r="AH482" s="157">
        <f t="shared" si="127"/>
        <v>0.97699999999999998</v>
      </c>
      <c r="AI482" s="158">
        <f t="shared" si="128"/>
        <v>0.13709347826086957</v>
      </c>
      <c r="AJ482" s="158">
        <f t="shared" si="129"/>
        <v>0.17772691956521741</v>
      </c>
      <c r="AK482" s="158">
        <f t="shared" si="130"/>
        <v>2.615960709091941</v>
      </c>
      <c r="AL482" s="158">
        <f t="shared" si="131"/>
        <v>3.3913111289354161</v>
      </c>
      <c r="AM482" s="158">
        <f t="shared" si="132"/>
        <v>1.3079803545459705E-3</v>
      </c>
      <c r="AN482" s="168">
        <f t="shared" si="133"/>
        <v>1.6956555644677082E-3</v>
      </c>
      <c r="AO482" s="158">
        <f t="shared" si="134"/>
        <v>1.2030803301113836E-3</v>
      </c>
      <c r="AP482" s="157"/>
      <c r="AS482" s="44"/>
    </row>
    <row r="483" spans="1:45" s="47" customFormat="1" x14ac:dyDescent="0.35">
      <c r="A483" s="157">
        <v>482</v>
      </c>
      <c r="B483" s="157" t="s">
        <v>313</v>
      </c>
      <c r="C483" s="157" t="s">
        <v>205</v>
      </c>
      <c r="D483" s="157" t="s">
        <v>16</v>
      </c>
      <c r="E483" s="157">
        <v>2012</v>
      </c>
      <c r="F483" s="157">
        <v>101</v>
      </c>
      <c r="G483" s="157">
        <v>158.69565217391303</v>
      </c>
      <c r="H483" s="157"/>
      <c r="I483" s="157">
        <f t="shared" si="119"/>
        <v>175</v>
      </c>
      <c r="J483" s="157" t="str">
        <f>IF(D483="Electric","--",IF(D483="Diesel",VLOOKUP(C483,[2]ORDLF!A:B,2,FALSE),""))</f>
        <v/>
      </c>
      <c r="K483" s="157">
        <f>IF(D483="Electric","--",IF(D483="Gasoline",VLOOKUP(C483,LSILF!A:C,3,FALSE),""))</f>
        <v>0.54</v>
      </c>
      <c r="L483" s="158">
        <f t="shared" si="135"/>
        <v>0.54</v>
      </c>
      <c r="M483" s="157" t="str" cm="1">
        <f t="array" ref="M483">IF(D483="Electric","--",IF(D483="Diesel",_xlfn._xlws.FILTER(DIESCH[CH Cap],(DIESCH[HP Bin]=I483)),""))</f>
        <v/>
      </c>
      <c r="N483" s="157" cm="1">
        <f t="array" ref="N483">IF(D483="Electric","--",IF(D483="Gasoline",_xlfn._xlws.FILTER(LSICH[CH Cap],(LSICH[Fuel Type]=D483)*(LSICH[MY]=E483)),""))</f>
        <v>10000</v>
      </c>
      <c r="O483" s="157">
        <f t="shared" si="120"/>
        <v>10000</v>
      </c>
      <c r="P483" s="157">
        <f t="shared" si="121"/>
        <v>793.47826086956513</v>
      </c>
      <c r="Q483" s="157" t="str" cm="1">
        <f t="array" ref="Q483">IF(D483="Electric","--",IF(D483="Diesel",_xlfn._xlws.FILTER(ORDEF[HC-ZH (g/hp-hr)],(ORDEF[HP]=I483)*(ORDEF[Model_Year]=E483)),""))</f>
        <v/>
      </c>
      <c r="R483" s="157" cm="1">
        <f t="array" ref="R483">IF(D483="Electric","--",IF(D483="Gasoline",_xlfn._xlws.FILTER(LSIEF[HC-ZH (g/hp-hr)],(LSIEF[Fuel]=D483)*(LSIEF[HP Bin]=I483)*(LSIEF[Model Year]=E483)),""))</f>
        <v>0.129</v>
      </c>
      <c r="S483" s="158">
        <f t="shared" si="122"/>
        <v>0.129</v>
      </c>
      <c r="T483" s="159" t="str" cm="1">
        <f t="array" ref="T483">IF(D483="Electric","--",IF(D483="Diesel",_xlfn._xlws.FILTER(ORDEF[HCDR],(ORDEF[HP]=I483)*(ORDEF[Model_Year]=E483),),""))</f>
        <v/>
      </c>
      <c r="U483" s="159" cm="1">
        <f t="array" ref="U483">IF(D483="Electric","--",IF(D483="Gasoline",_xlfn._xlws.FILTER(LSIEF[HC DR],(LSIEF[Fuel]=D483)*(LSIEF[HP Bin]=I483)*(LSIEF[Model Year]=E483)),""))</f>
        <v>1.0200000000000001E-5</v>
      </c>
      <c r="V483" s="159">
        <f t="shared" si="123"/>
        <v>1.0200000000000001E-5</v>
      </c>
      <c r="W483" s="158" t="str" cm="1">
        <f t="array" ref="W483">IF(D483="Electric","--",IF(D483="Diesel",_xlfn._xlws.FILTER(ORDEF[NOXzh],(ORDEF[HP]=I483)*(ORDEF[Model_Year]=E483)),""))</f>
        <v/>
      </c>
      <c r="X483" s="158" cm="1">
        <f t="array" ref="X483">IF(D483="Electric","--",IF(D483="Gasoline",_xlfn._xlws.FILTER(LSIEF[NOX-ZH (g/hp-hr)],(LSIEF[Fuel]=D483)*(LSIEF[HP Bin]=I483)*(LSIEF[Model Year]=E483)),""))</f>
        <v>0.13700000000000001</v>
      </c>
      <c r="Y483" s="158">
        <f t="shared" si="124"/>
        <v>0.13700000000000001</v>
      </c>
      <c r="Z483" s="159" t="str" cm="1">
        <f t="array" ref="Z483">IF(D483="Electric","--",IF(D483="Diesel",_xlfn._xlws.FILTER(ORDEF[NOXdr],(ORDEF[HP]=I483)*(ORDEF[Model_Year]=E483)),""))</f>
        <v/>
      </c>
      <c r="AA483" s="159" cm="1">
        <f t="array" ref="AA483">IF(E483="Electric","--",IF(D483="Gasoline",_xlfn._xlws.FILTER(LSIEF[NOX DR],(LSIEF[Fuel]=D483)*(LSIEF[HP Bin]=I483)*(LSIEF[Model Year]=E483)),""))</f>
        <v>5.66E-5</v>
      </c>
      <c r="AB483" s="159">
        <f t="shared" si="125"/>
        <v>5.66E-5</v>
      </c>
      <c r="AC483" s="158" t="str" cm="1">
        <f t="array" ref="AC483">IF(D483="Electric","--",IF(D483="Diesel",_xlfn._xlws.FILTER(DFCF[Fuel_HC],(DFCF[MY]=E483)),""))</f>
        <v/>
      </c>
      <c r="AD483" s="158" cm="1">
        <f t="array" ref="AD483">IF(D483="Electric","--",IF(D483="Gasoline",_xlfn._xlws.FILTER(GFCF[Fuel_HC],(GFCF[MY]=E483)),""))</f>
        <v>1</v>
      </c>
      <c r="AE483" s="158">
        <f t="shared" si="126"/>
        <v>1</v>
      </c>
      <c r="AF483" s="157" t="str" cm="1">
        <f t="array" ref="AF483">IF(D483="Electric","--",IF(D483="Diesel",_xlfn._xlws.FILTER(DFCF[Fuel_NOX],(DFCF[MY]=E483)),""))</f>
        <v/>
      </c>
      <c r="AG483" s="157" cm="1">
        <f t="array" ref="AG483">IF(D483="Electric","--",IF(D483="Gasoline",_xlfn._xlws.FILTER(GFCF[Fuel_NOX],(GFCF[MY]=E483)),""))</f>
        <v>0.97699999999999998</v>
      </c>
      <c r="AH483" s="157">
        <f t="shared" si="127"/>
        <v>0.97699999999999998</v>
      </c>
      <c r="AI483" s="158">
        <f t="shared" si="128"/>
        <v>0.13709347826086957</v>
      </c>
      <c r="AJ483" s="158">
        <f t="shared" si="129"/>
        <v>0.17772691956521741</v>
      </c>
      <c r="AK483" s="158">
        <f t="shared" si="130"/>
        <v>2.615960709091941</v>
      </c>
      <c r="AL483" s="158">
        <f t="shared" si="131"/>
        <v>3.3913111289354161</v>
      </c>
      <c r="AM483" s="158">
        <f t="shared" si="132"/>
        <v>1.3079803545459705E-3</v>
      </c>
      <c r="AN483" s="168">
        <f t="shared" si="133"/>
        <v>1.6956555644677082E-3</v>
      </c>
      <c r="AO483" s="158">
        <f t="shared" si="134"/>
        <v>1.2030803301113836E-3</v>
      </c>
      <c r="AP483" s="157"/>
      <c r="AS483" s="44"/>
    </row>
    <row r="484" spans="1:45" s="47" customFormat="1" x14ac:dyDescent="0.35">
      <c r="A484" s="157">
        <v>483</v>
      </c>
      <c r="B484" s="157" t="s">
        <v>314</v>
      </c>
      <c r="C484" s="157" t="s">
        <v>205</v>
      </c>
      <c r="D484" s="157" t="s">
        <v>16</v>
      </c>
      <c r="E484" s="157">
        <v>2012</v>
      </c>
      <c r="F484" s="157">
        <v>101</v>
      </c>
      <c r="G484" s="157">
        <v>158.69565217391303</v>
      </c>
      <c r="H484" s="157"/>
      <c r="I484" s="157">
        <f t="shared" si="119"/>
        <v>175</v>
      </c>
      <c r="J484" s="157" t="str">
        <f>IF(D484="Electric","--",IF(D484="Diesel",VLOOKUP(C484,[2]ORDLF!A:B,2,FALSE),""))</f>
        <v/>
      </c>
      <c r="K484" s="157">
        <f>IF(D484="Electric","--",IF(D484="Gasoline",VLOOKUP(C484,LSILF!A:C,3,FALSE),""))</f>
        <v>0.54</v>
      </c>
      <c r="L484" s="158">
        <f t="shared" si="135"/>
        <v>0.54</v>
      </c>
      <c r="M484" s="157" t="str" cm="1">
        <f t="array" ref="M484">IF(D484="Electric","--",IF(D484="Diesel",_xlfn._xlws.FILTER(DIESCH[CH Cap],(DIESCH[HP Bin]=I484)),""))</f>
        <v/>
      </c>
      <c r="N484" s="157" cm="1">
        <f t="array" ref="N484">IF(D484="Electric","--",IF(D484="Gasoline",_xlfn._xlws.FILTER(LSICH[CH Cap],(LSICH[Fuel Type]=D484)*(LSICH[MY]=E484)),""))</f>
        <v>10000</v>
      </c>
      <c r="O484" s="157">
        <f t="shared" si="120"/>
        <v>10000</v>
      </c>
      <c r="P484" s="157">
        <f t="shared" si="121"/>
        <v>793.47826086956513</v>
      </c>
      <c r="Q484" s="157" t="str" cm="1">
        <f t="array" ref="Q484">IF(D484="Electric","--",IF(D484="Diesel",_xlfn._xlws.FILTER(ORDEF[HC-ZH (g/hp-hr)],(ORDEF[HP]=I484)*(ORDEF[Model_Year]=E484)),""))</f>
        <v/>
      </c>
      <c r="R484" s="157" cm="1">
        <f t="array" ref="R484">IF(D484="Electric","--",IF(D484="Gasoline",_xlfn._xlws.FILTER(LSIEF[HC-ZH (g/hp-hr)],(LSIEF[Fuel]=D484)*(LSIEF[HP Bin]=I484)*(LSIEF[Model Year]=E484)),""))</f>
        <v>0.129</v>
      </c>
      <c r="S484" s="158">
        <f t="shared" si="122"/>
        <v>0.129</v>
      </c>
      <c r="T484" s="159" t="str" cm="1">
        <f t="array" ref="T484">IF(D484="Electric","--",IF(D484="Diesel",_xlfn._xlws.FILTER(ORDEF[HCDR],(ORDEF[HP]=I484)*(ORDEF[Model_Year]=E484),),""))</f>
        <v/>
      </c>
      <c r="U484" s="159" cm="1">
        <f t="array" ref="U484">IF(D484="Electric","--",IF(D484="Gasoline",_xlfn._xlws.FILTER(LSIEF[HC DR],(LSIEF[Fuel]=D484)*(LSIEF[HP Bin]=I484)*(LSIEF[Model Year]=E484)),""))</f>
        <v>1.0200000000000001E-5</v>
      </c>
      <c r="V484" s="159">
        <f t="shared" si="123"/>
        <v>1.0200000000000001E-5</v>
      </c>
      <c r="W484" s="158" t="str" cm="1">
        <f t="array" ref="W484">IF(D484="Electric","--",IF(D484="Diesel",_xlfn._xlws.FILTER(ORDEF[NOXzh],(ORDEF[HP]=I484)*(ORDEF[Model_Year]=E484)),""))</f>
        <v/>
      </c>
      <c r="X484" s="158" cm="1">
        <f t="array" ref="X484">IF(D484="Electric","--",IF(D484="Gasoline",_xlfn._xlws.FILTER(LSIEF[NOX-ZH (g/hp-hr)],(LSIEF[Fuel]=D484)*(LSIEF[HP Bin]=I484)*(LSIEF[Model Year]=E484)),""))</f>
        <v>0.13700000000000001</v>
      </c>
      <c r="Y484" s="158">
        <f t="shared" si="124"/>
        <v>0.13700000000000001</v>
      </c>
      <c r="Z484" s="159" t="str" cm="1">
        <f t="array" ref="Z484">IF(D484="Electric","--",IF(D484="Diesel",_xlfn._xlws.FILTER(ORDEF[NOXdr],(ORDEF[HP]=I484)*(ORDEF[Model_Year]=E484)),""))</f>
        <v/>
      </c>
      <c r="AA484" s="159" cm="1">
        <f t="array" ref="AA484">IF(E484="Electric","--",IF(D484="Gasoline",_xlfn._xlws.FILTER(LSIEF[NOX DR],(LSIEF[Fuel]=D484)*(LSIEF[HP Bin]=I484)*(LSIEF[Model Year]=E484)),""))</f>
        <v>5.66E-5</v>
      </c>
      <c r="AB484" s="159">
        <f t="shared" si="125"/>
        <v>5.66E-5</v>
      </c>
      <c r="AC484" s="158" t="str" cm="1">
        <f t="array" ref="AC484">IF(D484="Electric","--",IF(D484="Diesel",_xlfn._xlws.FILTER(DFCF[Fuel_HC],(DFCF[MY]=E484)),""))</f>
        <v/>
      </c>
      <c r="AD484" s="158" cm="1">
        <f t="array" ref="AD484">IF(D484="Electric","--",IF(D484="Gasoline",_xlfn._xlws.FILTER(GFCF[Fuel_HC],(GFCF[MY]=E484)),""))</f>
        <v>1</v>
      </c>
      <c r="AE484" s="158">
        <f t="shared" si="126"/>
        <v>1</v>
      </c>
      <c r="AF484" s="157" t="str" cm="1">
        <f t="array" ref="AF484">IF(D484="Electric","--",IF(D484="Diesel",_xlfn._xlws.FILTER(DFCF[Fuel_NOX],(DFCF[MY]=E484)),""))</f>
        <v/>
      </c>
      <c r="AG484" s="157" cm="1">
        <f t="array" ref="AG484">IF(D484="Electric","--",IF(D484="Gasoline",_xlfn._xlws.FILTER(GFCF[Fuel_NOX],(GFCF[MY]=E484)),""))</f>
        <v>0.97699999999999998</v>
      </c>
      <c r="AH484" s="157">
        <f t="shared" si="127"/>
        <v>0.97699999999999998</v>
      </c>
      <c r="AI484" s="158">
        <f t="shared" si="128"/>
        <v>0.13709347826086957</v>
      </c>
      <c r="AJ484" s="158">
        <f t="shared" si="129"/>
        <v>0.17772691956521741</v>
      </c>
      <c r="AK484" s="158">
        <f t="shared" si="130"/>
        <v>2.615960709091941</v>
      </c>
      <c r="AL484" s="158">
        <f t="shared" si="131"/>
        <v>3.3913111289354161</v>
      </c>
      <c r="AM484" s="158">
        <f t="shared" si="132"/>
        <v>1.3079803545459705E-3</v>
      </c>
      <c r="AN484" s="168">
        <f t="shared" si="133"/>
        <v>1.6956555644677082E-3</v>
      </c>
      <c r="AO484" s="158">
        <f t="shared" si="134"/>
        <v>1.2030803301113836E-3</v>
      </c>
      <c r="AP484" s="157"/>
      <c r="AS484" s="44"/>
    </row>
    <row r="485" spans="1:45" s="47" customFormat="1" x14ac:dyDescent="0.35">
      <c r="A485" s="157">
        <v>484</v>
      </c>
      <c r="B485" s="157" t="s">
        <v>315</v>
      </c>
      <c r="C485" s="157" t="s">
        <v>205</v>
      </c>
      <c r="D485" s="157" t="s">
        <v>16</v>
      </c>
      <c r="E485" s="157">
        <v>2012</v>
      </c>
      <c r="F485" s="157">
        <v>101</v>
      </c>
      <c r="G485" s="157">
        <v>158.69565217391303</v>
      </c>
      <c r="H485" s="157"/>
      <c r="I485" s="157">
        <f t="shared" si="119"/>
        <v>175</v>
      </c>
      <c r="J485" s="157" t="str">
        <f>IF(D485="Electric","--",IF(D485="Diesel",VLOOKUP(C485,[2]ORDLF!A:B,2,FALSE),""))</f>
        <v/>
      </c>
      <c r="K485" s="157">
        <f>IF(D485="Electric","--",IF(D485="Gasoline",VLOOKUP(C485,LSILF!A:C,3,FALSE),""))</f>
        <v>0.54</v>
      </c>
      <c r="L485" s="158">
        <f t="shared" si="135"/>
        <v>0.54</v>
      </c>
      <c r="M485" s="157" t="str" cm="1">
        <f t="array" ref="M485">IF(D485="Electric","--",IF(D485="Diesel",_xlfn._xlws.FILTER(DIESCH[CH Cap],(DIESCH[HP Bin]=I485)),""))</f>
        <v/>
      </c>
      <c r="N485" s="157" cm="1">
        <f t="array" ref="N485">IF(D485="Electric","--",IF(D485="Gasoline",_xlfn._xlws.FILTER(LSICH[CH Cap],(LSICH[Fuel Type]=D485)*(LSICH[MY]=E485)),""))</f>
        <v>10000</v>
      </c>
      <c r="O485" s="157">
        <f t="shared" si="120"/>
        <v>10000</v>
      </c>
      <c r="P485" s="157">
        <f t="shared" si="121"/>
        <v>793.47826086956513</v>
      </c>
      <c r="Q485" s="157" t="str" cm="1">
        <f t="array" ref="Q485">IF(D485="Electric","--",IF(D485="Diesel",_xlfn._xlws.FILTER(ORDEF[HC-ZH (g/hp-hr)],(ORDEF[HP]=I485)*(ORDEF[Model_Year]=E485)),""))</f>
        <v/>
      </c>
      <c r="R485" s="157" cm="1">
        <f t="array" ref="R485">IF(D485="Electric","--",IF(D485="Gasoline",_xlfn._xlws.FILTER(LSIEF[HC-ZH (g/hp-hr)],(LSIEF[Fuel]=D485)*(LSIEF[HP Bin]=I485)*(LSIEF[Model Year]=E485)),""))</f>
        <v>0.129</v>
      </c>
      <c r="S485" s="158">
        <f t="shared" si="122"/>
        <v>0.129</v>
      </c>
      <c r="T485" s="159" t="str" cm="1">
        <f t="array" ref="T485">IF(D485="Electric","--",IF(D485="Diesel",_xlfn._xlws.FILTER(ORDEF[HCDR],(ORDEF[HP]=I485)*(ORDEF[Model_Year]=E485),),""))</f>
        <v/>
      </c>
      <c r="U485" s="159" cm="1">
        <f t="array" ref="U485">IF(D485="Electric","--",IF(D485="Gasoline",_xlfn._xlws.FILTER(LSIEF[HC DR],(LSIEF[Fuel]=D485)*(LSIEF[HP Bin]=I485)*(LSIEF[Model Year]=E485)),""))</f>
        <v>1.0200000000000001E-5</v>
      </c>
      <c r="V485" s="159">
        <f t="shared" si="123"/>
        <v>1.0200000000000001E-5</v>
      </c>
      <c r="W485" s="158" t="str" cm="1">
        <f t="array" ref="W485">IF(D485="Electric","--",IF(D485="Diesel",_xlfn._xlws.FILTER(ORDEF[NOXzh],(ORDEF[HP]=I485)*(ORDEF[Model_Year]=E485)),""))</f>
        <v/>
      </c>
      <c r="X485" s="158" cm="1">
        <f t="array" ref="X485">IF(D485="Electric","--",IF(D485="Gasoline",_xlfn._xlws.FILTER(LSIEF[NOX-ZH (g/hp-hr)],(LSIEF[Fuel]=D485)*(LSIEF[HP Bin]=I485)*(LSIEF[Model Year]=E485)),""))</f>
        <v>0.13700000000000001</v>
      </c>
      <c r="Y485" s="158">
        <f t="shared" si="124"/>
        <v>0.13700000000000001</v>
      </c>
      <c r="Z485" s="159" t="str" cm="1">
        <f t="array" ref="Z485">IF(D485="Electric","--",IF(D485="Diesel",_xlfn._xlws.FILTER(ORDEF[NOXdr],(ORDEF[HP]=I485)*(ORDEF[Model_Year]=E485)),""))</f>
        <v/>
      </c>
      <c r="AA485" s="159" cm="1">
        <f t="array" ref="AA485">IF(E485="Electric","--",IF(D485="Gasoline",_xlfn._xlws.FILTER(LSIEF[NOX DR],(LSIEF[Fuel]=D485)*(LSIEF[HP Bin]=I485)*(LSIEF[Model Year]=E485)),""))</f>
        <v>5.66E-5</v>
      </c>
      <c r="AB485" s="159">
        <f t="shared" si="125"/>
        <v>5.66E-5</v>
      </c>
      <c r="AC485" s="158" t="str" cm="1">
        <f t="array" ref="AC485">IF(D485="Electric","--",IF(D485="Diesel",_xlfn._xlws.FILTER(DFCF[Fuel_HC],(DFCF[MY]=E485)),""))</f>
        <v/>
      </c>
      <c r="AD485" s="158" cm="1">
        <f t="array" ref="AD485">IF(D485="Electric","--",IF(D485="Gasoline",_xlfn._xlws.FILTER(GFCF[Fuel_HC],(GFCF[MY]=E485)),""))</f>
        <v>1</v>
      </c>
      <c r="AE485" s="158">
        <f t="shared" si="126"/>
        <v>1</v>
      </c>
      <c r="AF485" s="157" t="str" cm="1">
        <f t="array" ref="AF485">IF(D485="Electric","--",IF(D485="Diesel",_xlfn._xlws.FILTER(DFCF[Fuel_NOX],(DFCF[MY]=E485)),""))</f>
        <v/>
      </c>
      <c r="AG485" s="157" cm="1">
        <f t="array" ref="AG485">IF(D485="Electric","--",IF(D485="Gasoline",_xlfn._xlws.FILTER(GFCF[Fuel_NOX],(GFCF[MY]=E485)),""))</f>
        <v>0.97699999999999998</v>
      </c>
      <c r="AH485" s="157">
        <f t="shared" si="127"/>
        <v>0.97699999999999998</v>
      </c>
      <c r="AI485" s="158">
        <f t="shared" si="128"/>
        <v>0.13709347826086957</v>
      </c>
      <c r="AJ485" s="158">
        <f t="shared" si="129"/>
        <v>0.17772691956521741</v>
      </c>
      <c r="AK485" s="158">
        <f t="shared" si="130"/>
        <v>2.615960709091941</v>
      </c>
      <c r="AL485" s="158">
        <f t="shared" si="131"/>
        <v>3.3913111289354161</v>
      </c>
      <c r="AM485" s="158">
        <f t="shared" si="132"/>
        <v>1.3079803545459705E-3</v>
      </c>
      <c r="AN485" s="168">
        <f t="shared" si="133"/>
        <v>1.6956555644677082E-3</v>
      </c>
      <c r="AO485" s="158">
        <f t="shared" si="134"/>
        <v>1.2030803301113836E-3</v>
      </c>
      <c r="AP485" s="157"/>
      <c r="AS485" s="44"/>
    </row>
    <row r="486" spans="1:45" s="47" customFormat="1" x14ac:dyDescent="0.35">
      <c r="A486" s="157">
        <v>485</v>
      </c>
      <c r="B486" s="157" t="s">
        <v>316</v>
      </c>
      <c r="C486" s="157" t="s">
        <v>205</v>
      </c>
      <c r="D486" s="157" t="s">
        <v>16</v>
      </c>
      <c r="E486" s="157">
        <v>2012</v>
      </c>
      <c r="F486" s="157">
        <v>101</v>
      </c>
      <c r="G486" s="157">
        <v>158.69565217391303</v>
      </c>
      <c r="H486" s="157"/>
      <c r="I486" s="157">
        <f t="shared" si="119"/>
        <v>175</v>
      </c>
      <c r="J486" s="157" t="str">
        <f>IF(D486="Electric","--",IF(D486="Diesel",VLOOKUP(C486,[2]ORDLF!A:B,2,FALSE),""))</f>
        <v/>
      </c>
      <c r="K486" s="157">
        <f>IF(D486="Electric","--",IF(D486="Gasoline",VLOOKUP(C486,LSILF!A:C,3,FALSE),""))</f>
        <v>0.54</v>
      </c>
      <c r="L486" s="158">
        <f t="shared" si="135"/>
        <v>0.54</v>
      </c>
      <c r="M486" s="157" t="str" cm="1">
        <f t="array" ref="M486">IF(D486="Electric","--",IF(D486="Diesel",_xlfn._xlws.FILTER(DIESCH[CH Cap],(DIESCH[HP Bin]=I486)),""))</f>
        <v/>
      </c>
      <c r="N486" s="157" cm="1">
        <f t="array" ref="N486">IF(D486="Electric","--",IF(D486="Gasoline",_xlfn._xlws.FILTER(LSICH[CH Cap],(LSICH[Fuel Type]=D486)*(LSICH[MY]=E486)),""))</f>
        <v>10000</v>
      </c>
      <c r="O486" s="157">
        <f t="shared" si="120"/>
        <v>10000</v>
      </c>
      <c r="P486" s="157">
        <f t="shared" si="121"/>
        <v>793.47826086956513</v>
      </c>
      <c r="Q486" s="157" t="str" cm="1">
        <f t="array" ref="Q486">IF(D486="Electric","--",IF(D486="Diesel",_xlfn._xlws.FILTER(ORDEF[HC-ZH (g/hp-hr)],(ORDEF[HP]=I486)*(ORDEF[Model_Year]=E486)),""))</f>
        <v/>
      </c>
      <c r="R486" s="157" cm="1">
        <f t="array" ref="R486">IF(D486="Electric","--",IF(D486="Gasoline",_xlfn._xlws.FILTER(LSIEF[HC-ZH (g/hp-hr)],(LSIEF[Fuel]=D486)*(LSIEF[HP Bin]=I486)*(LSIEF[Model Year]=E486)),""))</f>
        <v>0.129</v>
      </c>
      <c r="S486" s="158">
        <f t="shared" si="122"/>
        <v>0.129</v>
      </c>
      <c r="T486" s="159" t="str" cm="1">
        <f t="array" ref="T486">IF(D486="Electric","--",IF(D486="Diesel",_xlfn._xlws.FILTER(ORDEF[HCDR],(ORDEF[HP]=I486)*(ORDEF[Model_Year]=E486),),""))</f>
        <v/>
      </c>
      <c r="U486" s="159" cm="1">
        <f t="array" ref="U486">IF(D486="Electric","--",IF(D486="Gasoline",_xlfn._xlws.FILTER(LSIEF[HC DR],(LSIEF[Fuel]=D486)*(LSIEF[HP Bin]=I486)*(LSIEF[Model Year]=E486)),""))</f>
        <v>1.0200000000000001E-5</v>
      </c>
      <c r="V486" s="159">
        <f t="shared" si="123"/>
        <v>1.0200000000000001E-5</v>
      </c>
      <c r="W486" s="158" t="str" cm="1">
        <f t="array" ref="W486">IF(D486="Electric","--",IF(D486="Diesel",_xlfn._xlws.FILTER(ORDEF[NOXzh],(ORDEF[HP]=I486)*(ORDEF[Model_Year]=E486)),""))</f>
        <v/>
      </c>
      <c r="X486" s="158" cm="1">
        <f t="array" ref="X486">IF(D486="Electric","--",IF(D486="Gasoline",_xlfn._xlws.FILTER(LSIEF[NOX-ZH (g/hp-hr)],(LSIEF[Fuel]=D486)*(LSIEF[HP Bin]=I486)*(LSIEF[Model Year]=E486)),""))</f>
        <v>0.13700000000000001</v>
      </c>
      <c r="Y486" s="158">
        <f t="shared" si="124"/>
        <v>0.13700000000000001</v>
      </c>
      <c r="Z486" s="159" t="str" cm="1">
        <f t="array" ref="Z486">IF(D486="Electric","--",IF(D486="Diesel",_xlfn._xlws.FILTER(ORDEF[NOXdr],(ORDEF[HP]=I486)*(ORDEF[Model_Year]=E486)),""))</f>
        <v/>
      </c>
      <c r="AA486" s="159" cm="1">
        <f t="array" ref="AA486">IF(E486="Electric","--",IF(D486="Gasoline",_xlfn._xlws.FILTER(LSIEF[NOX DR],(LSIEF[Fuel]=D486)*(LSIEF[HP Bin]=I486)*(LSIEF[Model Year]=E486)),""))</f>
        <v>5.66E-5</v>
      </c>
      <c r="AB486" s="159">
        <f t="shared" si="125"/>
        <v>5.66E-5</v>
      </c>
      <c r="AC486" s="158" t="str" cm="1">
        <f t="array" ref="AC486">IF(D486="Electric","--",IF(D486="Diesel",_xlfn._xlws.FILTER(DFCF[Fuel_HC],(DFCF[MY]=E486)),""))</f>
        <v/>
      </c>
      <c r="AD486" s="158" cm="1">
        <f t="array" ref="AD486">IF(D486="Electric","--",IF(D486="Gasoline",_xlfn._xlws.FILTER(GFCF[Fuel_HC],(GFCF[MY]=E486)),""))</f>
        <v>1</v>
      </c>
      <c r="AE486" s="158">
        <f t="shared" si="126"/>
        <v>1</v>
      </c>
      <c r="AF486" s="157" t="str" cm="1">
        <f t="array" ref="AF486">IF(D486="Electric","--",IF(D486="Diesel",_xlfn._xlws.FILTER(DFCF[Fuel_NOX],(DFCF[MY]=E486)),""))</f>
        <v/>
      </c>
      <c r="AG486" s="157" cm="1">
        <f t="array" ref="AG486">IF(D486="Electric","--",IF(D486="Gasoline",_xlfn._xlws.FILTER(GFCF[Fuel_NOX],(GFCF[MY]=E486)),""))</f>
        <v>0.97699999999999998</v>
      </c>
      <c r="AH486" s="157">
        <f t="shared" si="127"/>
        <v>0.97699999999999998</v>
      </c>
      <c r="AI486" s="158">
        <f t="shared" si="128"/>
        <v>0.13709347826086957</v>
      </c>
      <c r="AJ486" s="158">
        <f t="shared" si="129"/>
        <v>0.17772691956521741</v>
      </c>
      <c r="AK486" s="158">
        <f t="shared" si="130"/>
        <v>2.615960709091941</v>
      </c>
      <c r="AL486" s="158">
        <f t="shared" si="131"/>
        <v>3.3913111289354161</v>
      </c>
      <c r="AM486" s="158">
        <f t="shared" si="132"/>
        <v>1.3079803545459705E-3</v>
      </c>
      <c r="AN486" s="168">
        <f t="shared" si="133"/>
        <v>1.6956555644677082E-3</v>
      </c>
      <c r="AO486" s="158">
        <f t="shared" si="134"/>
        <v>1.2030803301113836E-3</v>
      </c>
      <c r="AP486" s="157"/>
      <c r="AS486" s="44"/>
    </row>
    <row r="487" spans="1:45" s="47" customFormat="1" x14ac:dyDescent="0.35">
      <c r="A487" s="157">
        <v>486</v>
      </c>
      <c r="B487" s="157" t="s">
        <v>317</v>
      </c>
      <c r="C487" s="157" t="s">
        <v>205</v>
      </c>
      <c r="D487" s="157" t="s">
        <v>16</v>
      </c>
      <c r="E487" s="157">
        <v>2012</v>
      </c>
      <c r="F487" s="157">
        <v>101</v>
      </c>
      <c r="G487" s="157">
        <v>158.69565217391303</v>
      </c>
      <c r="H487" s="157"/>
      <c r="I487" s="157">
        <f t="shared" si="119"/>
        <v>175</v>
      </c>
      <c r="J487" s="157" t="str">
        <f>IF(D487="Electric","--",IF(D487="Diesel",VLOOKUP(C487,[2]ORDLF!A:B,2,FALSE),""))</f>
        <v/>
      </c>
      <c r="K487" s="157">
        <f>IF(D487="Electric","--",IF(D487="Gasoline",VLOOKUP(C487,LSILF!A:C,3,FALSE),""))</f>
        <v>0.54</v>
      </c>
      <c r="L487" s="158">
        <f t="shared" si="135"/>
        <v>0.54</v>
      </c>
      <c r="M487" s="157" t="str" cm="1">
        <f t="array" ref="M487">IF(D487="Electric","--",IF(D487="Diesel",_xlfn._xlws.FILTER(DIESCH[CH Cap],(DIESCH[HP Bin]=I487)),""))</f>
        <v/>
      </c>
      <c r="N487" s="157" cm="1">
        <f t="array" ref="N487">IF(D487="Electric","--",IF(D487="Gasoline",_xlfn._xlws.FILTER(LSICH[CH Cap],(LSICH[Fuel Type]=D487)*(LSICH[MY]=E487)),""))</f>
        <v>10000</v>
      </c>
      <c r="O487" s="157">
        <f t="shared" si="120"/>
        <v>10000</v>
      </c>
      <c r="P487" s="157">
        <f t="shared" si="121"/>
        <v>793.47826086956513</v>
      </c>
      <c r="Q487" s="157" t="str" cm="1">
        <f t="array" ref="Q487">IF(D487="Electric","--",IF(D487="Diesel",_xlfn._xlws.FILTER(ORDEF[HC-ZH (g/hp-hr)],(ORDEF[HP]=I487)*(ORDEF[Model_Year]=E487)),""))</f>
        <v/>
      </c>
      <c r="R487" s="157" cm="1">
        <f t="array" ref="R487">IF(D487="Electric","--",IF(D487="Gasoline",_xlfn._xlws.FILTER(LSIEF[HC-ZH (g/hp-hr)],(LSIEF[Fuel]=D487)*(LSIEF[HP Bin]=I487)*(LSIEF[Model Year]=E487)),""))</f>
        <v>0.129</v>
      </c>
      <c r="S487" s="158">
        <f t="shared" si="122"/>
        <v>0.129</v>
      </c>
      <c r="T487" s="159" t="str" cm="1">
        <f t="array" ref="T487">IF(D487="Electric","--",IF(D487="Diesel",_xlfn._xlws.FILTER(ORDEF[HCDR],(ORDEF[HP]=I487)*(ORDEF[Model_Year]=E487),),""))</f>
        <v/>
      </c>
      <c r="U487" s="159" cm="1">
        <f t="array" ref="U487">IF(D487="Electric","--",IF(D487="Gasoline",_xlfn._xlws.FILTER(LSIEF[HC DR],(LSIEF[Fuel]=D487)*(LSIEF[HP Bin]=I487)*(LSIEF[Model Year]=E487)),""))</f>
        <v>1.0200000000000001E-5</v>
      </c>
      <c r="V487" s="159">
        <f t="shared" si="123"/>
        <v>1.0200000000000001E-5</v>
      </c>
      <c r="W487" s="158" t="str" cm="1">
        <f t="array" ref="W487">IF(D487="Electric","--",IF(D487="Diesel",_xlfn._xlws.FILTER(ORDEF[NOXzh],(ORDEF[HP]=I487)*(ORDEF[Model_Year]=E487)),""))</f>
        <v/>
      </c>
      <c r="X487" s="158" cm="1">
        <f t="array" ref="X487">IF(D487="Electric","--",IF(D487="Gasoline",_xlfn._xlws.FILTER(LSIEF[NOX-ZH (g/hp-hr)],(LSIEF[Fuel]=D487)*(LSIEF[HP Bin]=I487)*(LSIEF[Model Year]=E487)),""))</f>
        <v>0.13700000000000001</v>
      </c>
      <c r="Y487" s="158">
        <f t="shared" si="124"/>
        <v>0.13700000000000001</v>
      </c>
      <c r="Z487" s="159" t="str" cm="1">
        <f t="array" ref="Z487">IF(D487="Electric","--",IF(D487="Diesel",_xlfn._xlws.FILTER(ORDEF[NOXdr],(ORDEF[HP]=I487)*(ORDEF[Model_Year]=E487)),""))</f>
        <v/>
      </c>
      <c r="AA487" s="159" cm="1">
        <f t="array" ref="AA487">IF(E487="Electric","--",IF(D487="Gasoline",_xlfn._xlws.FILTER(LSIEF[NOX DR],(LSIEF[Fuel]=D487)*(LSIEF[HP Bin]=I487)*(LSIEF[Model Year]=E487)),""))</f>
        <v>5.66E-5</v>
      </c>
      <c r="AB487" s="159">
        <f t="shared" si="125"/>
        <v>5.66E-5</v>
      </c>
      <c r="AC487" s="158" t="str" cm="1">
        <f t="array" ref="AC487">IF(D487="Electric","--",IF(D487="Diesel",_xlfn._xlws.FILTER(DFCF[Fuel_HC],(DFCF[MY]=E487)),""))</f>
        <v/>
      </c>
      <c r="AD487" s="158" cm="1">
        <f t="array" ref="AD487">IF(D487="Electric","--",IF(D487="Gasoline",_xlfn._xlws.FILTER(GFCF[Fuel_HC],(GFCF[MY]=E487)),""))</f>
        <v>1</v>
      </c>
      <c r="AE487" s="158">
        <f t="shared" si="126"/>
        <v>1</v>
      </c>
      <c r="AF487" s="157" t="str" cm="1">
        <f t="array" ref="AF487">IF(D487="Electric","--",IF(D487="Diesel",_xlfn._xlws.FILTER(DFCF[Fuel_NOX],(DFCF[MY]=E487)),""))</f>
        <v/>
      </c>
      <c r="AG487" s="157" cm="1">
        <f t="array" ref="AG487">IF(D487="Electric","--",IF(D487="Gasoline",_xlfn._xlws.FILTER(GFCF[Fuel_NOX],(GFCF[MY]=E487)),""))</f>
        <v>0.97699999999999998</v>
      </c>
      <c r="AH487" s="157">
        <f t="shared" si="127"/>
        <v>0.97699999999999998</v>
      </c>
      <c r="AI487" s="158">
        <f t="shared" si="128"/>
        <v>0.13709347826086957</v>
      </c>
      <c r="AJ487" s="158">
        <f t="shared" si="129"/>
        <v>0.17772691956521741</v>
      </c>
      <c r="AK487" s="158">
        <f t="shared" si="130"/>
        <v>2.615960709091941</v>
      </c>
      <c r="AL487" s="158">
        <f t="shared" si="131"/>
        <v>3.3913111289354161</v>
      </c>
      <c r="AM487" s="158">
        <f t="shared" si="132"/>
        <v>1.3079803545459705E-3</v>
      </c>
      <c r="AN487" s="168">
        <f t="shared" si="133"/>
        <v>1.6956555644677082E-3</v>
      </c>
      <c r="AO487" s="158">
        <f t="shared" si="134"/>
        <v>1.2030803301113836E-3</v>
      </c>
      <c r="AP487" s="157"/>
      <c r="AS487" s="44"/>
    </row>
    <row r="488" spans="1:45" s="47" customFormat="1" x14ac:dyDescent="0.35">
      <c r="A488" s="157">
        <v>487</v>
      </c>
      <c r="B488" s="157" t="s">
        <v>318</v>
      </c>
      <c r="C488" s="157" t="s">
        <v>205</v>
      </c>
      <c r="D488" s="157" t="s">
        <v>16</v>
      </c>
      <c r="E488" s="157">
        <v>2012</v>
      </c>
      <c r="F488" s="157">
        <v>101</v>
      </c>
      <c r="G488" s="157">
        <v>158.69565217391303</v>
      </c>
      <c r="H488" s="157"/>
      <c r="I488" s="157">
        <f t="shared" si="119"/>
        <v>175</v>
      </c>
      <c r="J488" s="157" t="str">
        <f>IF(D488="Electric","--",IF(D488="Diesel",VLOOKUP(C488,[2]ORDLF!A:B,2,FALSE),""))</f>
        <v/>
      </c>
      <c r="K488" s="157">
        <f>IF(D488="Electric","--",IF(D488="Gasoline",VLOOKUP(C488,LSILF!A:C,3,FALSE),""))</f>
        <v>0.54</v>
      </c>
      <c r="L488" s="158">
        <f t="shared" si="135"/>
        <v>0.54</v>
      </c>
      <c r="M488" s="157" t="str" cm="1">
        <f t="array" ref="M488">IF(D488="Electric","--",IF(D488="Diesel",_xlfn._xlws.FILTER(DIESCH[CH Cap],(DIESCH[HP Bin]=I488)),""))</f>
        <v/>
      </c>
      <c r="N488" s="157" cm="1">
        <f t="array" ref="N488">IF(D488="Electric","--",IF(D488="Gasoline",_xlfn._xlws.FILTER(LSICH[CH Cap],(LSICH[Fuel Type]=D488)*(LSICH[MY]=E488)),""))</f>
        <v>10000</v>
      </c>
      <c r="O488" s="157">
        <f t="shared" si="120"/>
        <v>10000</v>
      </c>
      <c r="P488" s="157">
        <f t="shared" si="121"/>
        <v>793.47826086956513</v>
      </c>
      <c r="Q488" s="157" t="str" cm="1">
        <f t="array" ref="Q488">IF(D488="Electric","--",IF(D488="Diesel",_xlfn._xlws.FILTER(ORDEF[HC-ZH (g/hp-hr)],(ORDEF[HP]=I488)*(ORDEF[Model_Year]=E488)),""))</f>
        <v/>
      </c>
      <c r="R488" s="157" cm="1">
        <f t="array" ref="R488">IF(D488="Electric","--",IF(D488="Gasoline",_xlfn._xlws.FILTER(LSIEF[HC-ZH (g/hp-hr)],(LSIEF[Fuel]=D488)*(LSIEF[HP Bin]=I488)*(LSIEF[Model Year]=E488)),""))</f>
        <v>0.129</v>
      </c>
      <c r="S488" s="158">
        <f t="shared" si="122"/>
        <v>0.129</v>
      </c>
      <c r="T488" s="159" t="str" cm="1">
        <f t="array" ref="T488">IF(D488="Electric","--",IF(D488="Diesel",_xlfn._xlws.FILTER(ORDEF[HCDR],(ORDEF[HP]=I488)*(ORDEF[Model_Year]=E488),),""))</f>
        <v/>
      </c>
      <c r="U488" s="159" cm="1">
        <f t="array" ref="U488">IF(D488="Electric","--",IF(D488="Gasoline",_xlfn._xlws.FILTER(LSIEF[HC DR],(LSIEF[Fuel]=D488)*(LSIEF[HP Bin]=I488)*(LSIEF[Model Year]=E488)),""))</f>
        <v>1.0200000000000001E-5</v>
      </c>
      <c r="V488" s="159">
        <f t="shared" si="123"/>
        <v>1.0200000000000001E-5</v>
      </c>
      <c r="W488" s="158" t="str" cm="1">
        <f t="array" ref="W488">IF(D488="Electric","--",IF(D488="Diesel",_xlfn._xlws.FILTER(ORDEF[NOXzh],(ORDEF[HP]=I488)*(ORDEF[Model_Year]=E488)),""))</f>
        <v/>
      </c>
      <c r="X488" s="158" cm="1">
        <f t="array" ref="X488">IF(D488="Electric","--",IF(D488="Gasoline",_xlfn._xlws.FILTER(LSIEF[NOX-ZH (g/hp-hr)],(LSIEF[Fuel]=D488)*(LSIEF[HP Bin]=I488)*(LSIEF[Model Year]=E488)),""))</f>
        <v>0.13700000000000001</v>
      </c>
      <c r="Y488" s="158">
        <f t="shared" si="124"/>
        <v>0.13700000000000001</v>
      </c>
      <c r="Z488" s="159" t="str" cm="1">
        <f t="array" ref="Z488">IF(D488="Electric","--",IF(D488="Diesel",_xlfn._xlws.FILTER(ORDEF[NOXdr],(ORDEF[HP]=I488)*(ORDEF[Model_Year]=E488)),""))</f>
        <v/>
      </c>
      <c r="AA488" s="159" cm="1">
        <f t="array" ref="AA488">IF(E488="Electric","--",IF(D488="Gasoline",_xlfn._xlws.FILTER(LSIEF[NOX DR],(LSIEF[Fuel]=D488)*(LSIEF[HP Bin]=I488)*(LSIEF[Model Year]=E488)),""))</f>
        <v>5.66E-5</v>
      </c>
      <c r="AB488" s="159">
        <f t="shared" si="125"/>
        <v>5.66E-5</v>
      </c>
      <c r="AC488" s="158" t="str" cm="1">
        <f t="array" ref="AC488">IF(D488="Electric","--",IF(D488="Diesel",_xlfn._xlws.FILTER(DFCF[Fuel_HC],(DFCF[MY]=E488)),""))</f>
        <v/>
      </c>
      <c r="AD488" s="158" cm="1">
        <f t="array" ref="AD488">IF(D488="Electric","--",IF(D488="Gasoline",_xlfn._xlws.FILTER(GFCF[Fuel_HC],(GFCF[MY]=E488)),""))</f>
        <v>1</v>
      </c>
      <c r="AE488" s="158">
        <f t="shared" si="126"/>
        <v>1</v>
      </c>
      <c r="AF488" s="157" t="str" cm="1">
        <f t="array" ref="AF488">IF(D488="Electric","--",IF(D488="Diesel",_xlfn._xlws.FILTER(DFCF[Fuel_NOX],(DFCF[MY]=E488)),""))</f>
        <v/>
      </c>
      <c r="AG488" s="157" cm="1">
        <f t="array" ref="AG488">IF(D488="Electric","--",IF(D488="Gasoline",_xlfn._xlws.FILTER(GFCF[Fuel_NOX],(GFCF[MY]=E488)),""))</f>
        <v>0.97699999999999998</v>
      </c>
      <c r="AH488" s="157">
        <f t="shared" si="127"/>
        <v>0.97699999999999998</v>
      </c>
      <c r="AI488" s="158">
        <f t="shared" si="128"/>
        <v>0.13709347826086957</v>
      </c>
      <c r="AJ488" s="158">
        <f t="shared" si="129"/>
        <v>0.17772691956521741</v>
      </c>
      <c r="AK488" s="158">
        <f t="shared" si="130"/>
        <v>2.615960709091941</v>
      </c>
      <c r="AL488" s="158">
        <f t="shared" si="131"/>
        <v>3.3913111289354161</v>
      </c>
      <c r="AM488" s="158">
        <f t="shared" si="132"/>
        <v>1.3079803545459705E-3</v>
      </c>
      <c r="AN488" s="168">
        <f t="shared" si="133"/>
        <v>1.6956555644677082E-3</v>
      </c>
      <c r="AO488" s="158">
        <f t="shared" si="134"/>
        <v>1.2030803301113836E-3</v>
      </c>
      <c r="AP488" s="157"/>
      <c r="AS488" s="44"/>
    </row>
    <row r="489" spans="1:45" s="47" customFormat="1" x14ac:dyDescent="0.35">
      <c r="A489" s="157">
        <v>488</v>
      </c>
      <c r="B489" s="157" t="s">
        <v>319</v>
      </c>
      <c r="C489" s="157" t="s">
        <v>205</v>
      </c>
      <c r="D489" s="157" t="s">
        <v>16</v>
      </c>
      <c r="E489" s="157">
        <v>2012</v>
      </c>
      <c r="F489" s="157">
        <v>101</v>
      </c>
      <c r="G489" s="157">
        <v>158.69565217391303</v>
      </c>
      <c r="H489" s="157"/>
      <c r="I489" s="157">
        <f t="shared" si="119"/>
        <v>175</v>
      </c>
      <c r="J489" s="157" t="str">
        <f>IF(D489="Electric","--",IF(D489="Diesel",VLOOKUP(C489,[2]ORDLF!A:B,2,FALSE),""))</f>
        <v/>
      </c>
      <c r="K489" s="157">
        <f>IF(D489="Electric","--",IF(D489="Gasoline",VLOOKUP(C489,LSILF!A:C,3,FALSE),""))</f>
        <v>0.54</v>
      </c>
      <c r="L489" s="158">
        <f t="shared" si="135"/>
        <v>0.54</v>
      </c>
      <c r="M489" s="157" t="str" cm="1">
        <f t="array" ref="M489">IF(D489="Electric","--",IF(D489="Diesel",_xlfn._xlws.FILTER(DIESCH[CH Cap],(DIESCH[HP Bin]=I489)),""))</f>
        <v/>
      </c>
      <c r="N489" s="157" cm="1">
        <f t="array" ref="N489">IF(D489="Electric","--",IF(D489="Gasoline",_xlfn._xlws.FILTER(LSICH[CH Cap],(LSICH[Fuel Type]=D489)*(LSICH[MY]=E489)),""))</f>
        <v>10000</v>
      </c>
      <c r="O489" s="157">
        <f t="shared" si="120"/>
        <v>10000</v>
      </c>
      <c r="P489" s="157">
        <f t="shared" si="121"/>
        <v>793.47826086956513</v>
      </c>
      <c r="Q489" s="157" t="str" cm="1">
        <f t="array" ref="Q489">IF(D489="Electric","--",IF(D489="Diesel",_xlfn._xlws.FILTER(ORDEF[HC-ZH (g/hp-hr)],(ORDEF[HP]=I489)*(ORDEF[Model_Year]=E489)),""))</f>
        <v/>
      </c>
      <c r="R489" s="157" cm="1">
        <f t="array" ref="R489">IF(D489="Electric","--",IF(D489="Gasoline",_xlfn._xlws.FILTER(LSIEF[HC-ZH (g/hp-hr)],(LSIEF[Fuel]=D489)*(LSIEF[HP Bin]=I489)*(LSIEF[Model Year]=E489)),""))</f>
        <v>0.129</v>
      </c>
      <c r="S489" s="158">
        <f t="shared" si="122"/>
        <v>0.129</v>
      </c>
      <c r="T489" s="159" t="str" cm="1">
        <f t="array" ref="T489">IF(D489="Electric","--",IF(D489="Diesel",_xlfn._xlws.FILTER(ORDEF[HCDR],(ORDEF[HP]=I489)*(ORDEF[Model_Year]=E489),),""))</f>
        <v/>
      </c>
      <c r="U489" s="159" cm="1">
        <f t="array" ref="U489">IF(D489="Electric","--",IF(D489="Gasoline",_xlfn._xlws.FILTER(LSIEF[HC DR],(LSIEF[Fuel]=D489)*(LSIEF[HP Bin]=I489)*(LSIEF[Model Year]=E489)),""))</f>
        <v>1.0200000000000001E-5</v>
      </c>
      <c r="V489" s="159">
        <f t="shared" si="123"/>
        <v>1.0200000000000001E-5</v>
      </c>
      <c r="W489" s="158" t="str" cm="1">
        <f t="array" ref="W489">IF(D489="Electric","--",IF(D489="Diesel",_xlfn._xlws.FILTER(ORDEF[NOXzh],(ORDEF[HP]=I489)*(ORDEF[Model_Year]=E489)),""))</f>
        <v/>
      </c>
      <c r="X489" s="158" cm="1">
        <f t="array" ref="X489">IF(D489="Electric","--",IF(D489="Gasoline",_xlfn._xlws.FILTER(LSIEF[NOX-ZH (g/hp-hr)],(LSIEF[Fuel]=D489)*(LSIEF[HP Bin]=I489)*(LSIEF[Model Year]=E489)),""))</f>
        <v>0.13700000000000001</v>
      </c>
      <c r="Y489" s="158">
        <f t="shared" si="124"/>
        <v>0.13700000000000001</v>
      </c>
      <c r="Z489" s="159" t="str" cm="1">
        <f t="array" ref="Z489">IF(D489="Electric","--",IF(D489="Diesel",_xlfn._xlws.FILTER(ORDEF[NOXdr],(ORDEF[HP]=I489)*(ORDEF[Model_Year]=E489)),""))</f>
        <v/>
      </c>
      <c r="AA489" s="159" cm="1">
        <f t="array" ref="AA489">IF(E489="Electric","--",IF(D489="Gasoline",_xlfn._xlws.FILTER(LSIEF[NOX DR],(LSIEF[Fuel]=D489)*(LSIEF[HP Bin]=I489)*(LSIEF[Model Year]=E489)),""))</f>
        <v>5.66E-5</v>
      </c>
      <c r="AB489" s="159">
        <f t="shared" si="125"/>
        <v>5.66E-5</v>
      </c>
      <c r="AC489" s="158" t="str" cm="1">
        <f t="array" ref="AC489">IF(D489="Electric","--",IF(D489="Diesel",_xlfn._xlws.FILTER(DFCF[Fuel_HC],(DFCF[MY]=E489)),""))</f>
        <v/>
      </c>
      <c r="AD489" s="158" cm="1">
        <f t="array" ref="AD489">IF(D489="Electric","--",IF(D489="Gasoline",_xlfn._xlws.FILTER(GFCF[Fuel_HC],(GFCF[MY]=E489)),""))</f>
        <v>1</v>
      </c>
      <c r="AE489" s="158">
        <f t="shared" si="126"/>
        <v>1</v>
      </c>
      <c r="AF489" s="157" t="str" cm="1">
        <f t="array" ref="AF489">IF(D489="Electric","--",IF(D489="Diesel",_xlfn._xlws.FILTER(DFCF[Fuel_NOX],(DFCF[MY]=E489)),""))</f>
        <v/>
      </c>
      <c r="AG489" s="157" cm="1">
        <f t="array" ref="AG489">IF(D489="Electric","--",IF(D489="Gasoline",_xlfn._xlws.FILTER(GFCF[Fuel_NOX],(GFCF[MY]=E489)),""))</f>
        <v>0.97699999999999998</v>
      </c>
      <c r="AH489" s="157">
        <f t="shared" si="127"/>
        <v>0.97699999999999998</v>
      </c>
      <c r="AI489" s="158">
        <f t="shared" si="128"/>
        <v>0.13709347826086957</v>
      </c>
      <c r="AJ489" s="158">
        <f t="shared" si="129"/>
        <v>0.17772691956521741</v>
      </c>
      <c r="AK489" s="158">
        <f t="shared" si="130"/>
        <v>2.615960709091941</v>
      </c>
      <c r="AL489" s="158">
        <f t="shared" si="131"/>
        <v>3.3913111289354161</v>
      </c>
      <c r="AM489" s="158">
        <f t="shared" si="132"/>
        <v>1.3079803545459705E-3</v>
      </c>
      <c r="AN489" s="168">
        <f t="shared" si="133"/>
        <v>1.6956555644677082E-3</v>
      </c>
      <c r="AO489" s="158">
        <f t="shared" si="134"/>
        <v>1.2030803301113836E-3</v>
      </c>
      <c r="AP489" s="157"/>
      <c r="AS489" s="44"/>
    </row>
    <row r="490" spans="1:45" s="47" customFormat="1" x14ac:dyDescent="0.35">
      <c r="A490" s="157">
        <v>489</v>
      </c>
      <c r="B490" s="157" t="s">
        <v>320</v>
      </c>
      <c r="C490" s="157" t="s">
        <v>205</v>
      </c>
      <c r="D490" s="157" t="s">
        <v>16</v>
      </c>
      <c r="E490" s="157">
        <v>2012</v>
      </c>
      <c r="F490" s="157">
        <v>101</v>
      </c>
      <c r="G490" s="157">
        <v>158.69565217391303</v>
      </c>
      <c r="H490" s="157"/>
      <c r="I490" s="157">
        <f t="shared" si="119"/>
        <v>175</v>
      </c>
      <c r="J490" s="157" t="str">
        <f>IF(D490="Electric","--",IF(D490="Diesel",VLOOKUP(C490,[2]ORDLF!A:B,2,FALSE),""))</f>
        <v/>
      </c>
      <c r="K490" s="157">
        <f>IF(D490="Electric","--",IF(D490="Gasoline",VLOOKUP(C490,LSILF!A:C,3,FALSE),""))</f>
        <v>0.54</v>
      </c>
      <c r="L490" s="158">
        <f t="shared" si="135"/>
        <v>0.54</v>
      </c>
      <c r="M490" s="157" t="str" cm="1">
        <f t="array" ref="M490">IF(D490="Electric","--",IF(D490="Diesel",_xlfn._xlws.FILTER(DIESCH[CH Cap],(DIESCH[HP Bin]=I490)),""))</f>
        <v/>
      </c>
      <c r="N490" s="157" cm="1">
        <f t="array" ref="N490">IF(D490="Electric","--",IF(D490="Gasoline",_xlfn._xlws.FILTER(LSICH[CH Cap],(LSICH[Fuel Type]=D490)*(LSICH[MY]=E490)),""))</f>
        <v>10000</v>
      </c>
      <c r="O490" s="157">
        <f t="shared" si="120"/>
        <v>10000</v>
      </c>
      <c r="P490" s="157">
        <f t="shared" si="121"/>
        <v>793.47826086956513</v>
      </c>
      <c r="Q490" s="157" t="str" cm="1">
        <f t="array" ref="Q490">IF(D490="Electric","--",IF(D490="Diesel",_xlfn._xlws.FILTER(ORDEF[HC-ZH (g/hp-hr)],(ORDEF[HP]=I490)*(ORDEF[Model_Year]=E490)),""))</f>
        <v/>
      </c>
      <c r="R490" s="157" cm="1">
        <f t="array" ref="R490">IF(D490="Electric","--",IF(D490="Gasoline",_xlfn._xlws.FILTER(LSIEF[HC-ZH (g/hp-hr)],(LSIEF[Fuel]=D490)*(LSIEF[HP Bin]=I490)*(LSIEF[Model Year]=E490)),""))</f>
        <v>0.129</v>
      </c>
      <c r="S490" s="158">
        <f t="shared" si="122"/>
        <v>0.129</v>
      </c>
      <c r="T490" s="159" t="str" cm="1">
        <f t="array" ref="T490">IF(D490="Electric","--",IF(D490="Diesel",_xlfn._xlws.FILTER(ORDEF[HCDR],(ORDEF[HP]=I490)*(ORDEF[Model_Year]=E490),),""))</f>
        <v/>
      </c>
      <c r="U490" s="159" cm="1">
        <f t="array" ref="U490">IF(D490="Electric","--",IF(D490="Gasoline",_xlfn._xlws.FILTER(LSIEF[HC DR],(LSIEF[Fuel]=D490)*(LSIEF[HP Bin]=I490)*(LSIEF[Model Year]=E490)),""))</f>
        <v>1.0200000000000001E-5</v>
      </c>
      <c r="V490" s="159">
        <f t="shared" si="123"/>
        <v>1.0200000000000001E-5</v>
      </c>
      <c r="W490" s="158" t="str" cm="1">
        <f t="array" ref="W490">IF(D490="Electric","--",IF(D490="Diesel",_xlfn._xlws.FILTER(ORDEF[NOXzh],(ORDEF[HP]=I490)*(ORDEF[Model_Year]=E490)),""))</f>
        <v/>
      </c>
      <c r="X490" s="158" cm="1">
        <f t="array" ref="X490">IF(D490="Electric","--",IF(D490="Gasoline",_xlfn._xlws.FILTER(LSIEF[NOX-ZH (g/hp-hr)],(LSIEF[Fuel]=D490)*(LSIEF[HP Bin]=I490)*(LSIEF[Model Year]=E490)),""))</f>
        <v>0.13700000000000001</v>
      </c>
      <c r="Y490" s="158">
        <f t="shared" si="124"/>
        <v>0.13700000000000001</v>
      </c>
      <c r="Z490" s="159" t="str" cm="1">
        <f t="array" ref="Z490">IF(D490="Electric","--",IF(D490="Diesel",_xlfn._xlws.FILTER(ORDEF[NOXdr],(ORDEF[HP]=I490)*(ORDEF[Model_Year]=E490)),""))</f>
        <v/>
      </c>
      <c r="AA490" s="159" cm="1">
        <f t="array" ref="AA490">IF(E490="Electric","--",IF(D490="Gasoline",_xlfn._xlws.FILTER(LSIEF[NOX DR],(LSIEF[Fuel]=D490)*(LSIEF[HP Bin]=I490)*(LSIEF[Model Year]=E490)),""))</f>
        <v>5.66E-5</v>
      </c>
      <c r="AB490" s="159">
        <f t="shared" si="125"/>
        <v>5.66E-5</v>
      </c>
      <c r="AC490" s="158" t="str" cm="1">
        <f t="array" ref="AC490">IF(D490="Electric","--",IF(D490="Diesel",_xlfn._xlws.FILTER(DFCF[Fuel_HC],(DFCF[MY]=E490)),""))</f>
        <v/>
      </c>
      <c r="AD490" s="158" cm="1">
        <f t="array" ref="AD490">IF(D490="Electric","--",IF(D490="Gasoline",_xlfn._xlws.FILTER(GFCF[Fuel_HC],(GFCF[MY]=E490)),""))</f>
        <v>1</v>
      </c>
      <c r="AE490" s="158">
        <f t="shared" si="126"/>
        <v>1</v>
      </c>
      <c r="AF490" s="157" t="str" cm="1">
        <f t="array" ref="AF490">IF(D490="Electric","--",IF(D490="Diesel",_xlfn._xlws.FILTER(DFCF[Fuel_NOX],(DFCF[MY]=E490)),""))</f>
        <v/>
      </c>
      <c r="AG490" s="157" cm="1">
        <f t="array" ref="AG490">IF(D490="Electric","--",IF(D490="Gasoline",_xlfn._xlws.FILTER(GFCF[Fuel_NOX],(GFCF[MY]=E490)),""))</f>
        <v>0.97699999999999998</v>
      </c>
      <c r="AH490" s="157">
        <f t="shared" si="127"/>
        <v>0.97699999999999998</v>
      </c>
      <c r="AI490" s="158">
        <f t="shared" si="128"/>
        <v>0.13709347826086957</v>
      </c>
      <c r="AJ490" s="158">
        <f t="shared" si="129"/>
        <v>0.17772691956521741</v>
      </c>
      <c r="AK490" s="158">
        <f t="shared" si="130"/>
        <v>2.615960709091941</v>
      </c>
      <c r="AL490" s="158">
        <f t="shared" si="131"/>
        <v>3.3913111289354161</v>
      </c>
      <c r="AM490" s="158">
        <f t="shared" si="132"/>
        <v>1.3079803545459705E-3</v>
      </c>
      <c r="AN490" s="168">
        <f t="shared" si="133"/>
        <v>1.6956555644677082E-3</v>
      </c>
      <c r="AO490" s="158">
        <f t="shared" si="134"/>
        <v>1.2030803301113836E-3</v>
      </c>
      <c r="AP490" s="157"/>
      <c r="AS490" s="44"/>
    </row>
    <row r="491" spans="1:45" s="47" customFormat="1" x14ac:dyDescent="0.35">
      <c r="A491" s="157">
        <v>490</v>
      </c>
      <c r="B491" s="157" t="s">
        <v>321</v>
      </c>
      <c r="C491" s="157" t="s">
        <v>205</v>
      </c>
      <c r="D491" s="157" t="s">
        <v>16</v>
      </c>
      <c r="E491" s="157">
        <v>2012</v>
      </c>
      <c r="F491" s="157">
        <v>101</v>
      </c>
      <c r="G491" s="157">
        <v>158.69565217391303</v>
      </c>
      <c r="H491" s="157"/>
      <c r="I491" s="157">
        <f t="shared" si="119"/>
        <v>175</v>
      </c>
      <c r="J491" s="157" t="str">
        <f>IF(D491="Electric","--",IF(D491="Diesel",VLOOKUP(C491,[2]ORDLF!A:B,2,FALSE),""))</f>
        <v/>
      </c>
      <c r="K491" s="157">
        <f>IF(D491="Electric","--",IF(D491="Gasoline",VLOOKUP(C491,LSILF!A:C,3,FALSE),""))</f>
        <v>0.54</v>
      </c>
      <c r="L491" s="158">
        <f t="shared" si="135"/>
        <v>0.54</v>
      </c>
      <c r="M491" s="157" t="str" cm="1">
        <f t="array" ref="M491">IF(D491="Electric","--",IF(D491="Diesel",_xlfn._xlws.FILTER(DIESCH[CH Cap],(DIESCH[HP Bin]=I491)),""))</f>
        <v/>
      </c>
      <c r="N491" s="157" cm="1">
        <f t="array" ref="N491">IF(D491="Electric","--",IF(D491="Gasoline",_xlfn._xlws.FILTER(LSICH[CH Cap],(LSICH[Fuel Type]=D491)*(LSICH[MY]=E491)),""))</f>
        <v>10000</v>
      </c>
      <c r="O491" s="157">
        <f t="shared" si="120"/>
        <v>10000</v>
      </c>
      <c r="P491" s="157">
        <f t="shared" si="121"/>
        <v>793.47826086956513</v>
      </c>
      <c r="Q491" s="157" t="str" cm="1">
        <f t="array" ref="Q491">IF(D491="Electric","--",IF(D491="Diesel",_xlfn._xlws.FILTER(ORDEF[HC-ZH (g/hp-hr)],(ORDEF[HP]=I491)*(ORDEF[Model_Year]=E491)),""))</f>
        <v/>
      </c>
      <c r="R491" s="157" cm="1">
        <f t="array" ref="R491">IF(D491="Electric","--",IF(D491="Gasoline",_xlfn._xlws.FILTER(LSIEF[HC-ZH (g/hp-hr)],(LSIEF[Fuel]=D491)*(LSIEF[HP Bin]=I491)*(LSIEF[Model Year]=E491)),""))</f>
        <v>0.129</v>
      </c>
      <c r="S491" s="158">
        <f t="shared" si="122"/>
        <v>0.129</v>
      </c>
      <c r="T491" s="159" t="str" cm="1">
        <f t="array" ref="T491">IF(D491="Electric","--",IF(D491="Diesel",_xlfn._xlws.FILTER(ORDEF[HCDR],(ORDEF[HP]=I491)*(ORDEF[Model_Year]=E491),),""))</f>
        <v/>
      </c>
      <c r="U491" s="159" cm="1">
        <f t="array" ref="U491">IF(D491="Electric","--",IF(D491="Gasoline",_xlfn._xlws.FILTER(LSIEF[HC DR],(LSIEF[Fuel]=D491)*(LSIEF[HP Bin]=I491)*(LSIEF[Model Year]=E491)),""))</f>
        <v>1.0200000000000001E-5</v>
      </c>
      <c r="V491" s="159">
        <f t="shared" si="123"/>
        <v>1.0200000000000001E-5</v>
      </c>
      <c r="W491" s="158" t="str" cm="1">
        <f t="array" ref="W491">IF(D491="Electric","--",IF(D491="Diesel",_xlfn._xlws.FILTER(ORDEF[NOXzh],(ORDEF[HP]=I491)*(ORDEF[Model_Year]=E491)),""))</f>
        <v/>
      </c>
      <c r="X491" s="158" cm="1">
        <f t="array" ref="X491">IF(D491="Electric","--",IF(D491="Gasoline",_xlfn._xlws.FILTER(LSIEF[NOX-ZH (g/hp-hr)],(LSIEF[Fuel]=D491)*(LSIEF[HP Bin]=I491)*(LSIEF[Model Year]=E491)),""))</f>
        <v>0.13700000000000001</v>
      </c>
      <c r="Y491" s="158">
        <f t="shared" si="124"/>
        <v>0.13700000000000001</v>
      </c>
      <c r="Z491" s="159" t="str" cm="1">
        <f t="array" ref="Z491">IF(D491="Electric","--",IF(D491="Diesel",_xlfn._xlws.FILTER(ORDEF[NOXdr],(ORDEF[HP]=I491)*(ORDEF[Model_Year]=E491)),""))</f>
        <v/>
      </c>
      <c r="AA491" s="159" cm="1">
        <f t="array" ref="AA491">IF(E491="Electric","--",IF(D491="Gasoline",_xlfn._xlws.FILTER(LSIEF[NOX DR],(LSIEF[Fuel]=D491)*(LSIEF[HP Bin]=I491)*(LSIEF[Model Year]=E491)),""))</f>
        <v>5.66E-5</v>
      </c>
      <c r="AB491" s="159">
        <f t="shared" si="125"/>
        <v>5.66E-5</v>
      </c>
      <c r="AC491" s="158" t="str" cm="1">
        <f t="array" ref="AC491">IF(D491="Electric","--",IF(D491="Diesel",_xlfn._xlws.FILTER(DFCF[Fuel_HC],(DFCF[MY]=E491)),""))</f>
        <v/>
      </c>
      <c r="AD491" s="158" cm="1">
        <f t="array" ref="AD491">IF(D491="Electric","--",IF(D491="Gasoline",_xlfn._xlws.FILTER(GFCF[Fuel_HC],(GFCF[MY]=E491)),""))</f>
        <v>1</v>
      </c>
      <c r="AE491" s="158">
        <f t="shared" si="126"/>
        <v>1</v>
      </c>
      <c r="AF491" s="157" t="str" cm="1">
        <f t="array" ref="AF491">IF(D491="Electric","--",IF(D491="Diesel",_xlfn._xlws.FILTER(DFCF[Fuel_NOX],(DFCF[MY]=E491)),""))</f>
        <v/>
      </c>
      <c r="AG491" s="157" cm="1">
        <f t="array" ref="AG491">IF(D491="Electric","--",IF(D491="Gasoline",_xlfn._xlws.FILTER(GFCF[Fuel_NOX],(GFCF[MY]=E491)),""))</f>
        <v>0.97699999999999998</v>
      </c>
      <c r="AH491" s="157">
        <f t="shared" si="127"/>
        <v>0.97699999999999998</v>
      </c>
      <c r="AI491" s="158">
        <f t="shared" si="128"/>
        <v>0.13709347826086957</v>
      </c>
      <c r="AJ491" s="158">
        <f t="shared" si="129"/>
        <v>0.17772691956521741</v>
      </c>
      <c r="AK491" s="158">
        <f t="shared" si="130"/>
        <v>2.615960709091941</v>
      </c>
      <c r="AL491" s="158">
        <f t="shared" si="131"/>
        <v>3.3913111289354161</v>
      </c>
      <c r="AM491" s="158">
        <f t="shared" si="132"/>
        <v>1.3079803545459705E-3</v>
      </c>
      <c r="AN491" s="168">
        <f t="shared" si="133"/>
        <v>1.6956555644677082E-3</v>
      </c>
      <c r="AO491" s="158">
        <f t="shared" si="134"/>
        <v>1.2030803301113836E-3</v>
      </c>
      <c r="AP491" s="157"/>
      <c r="AS491" s="44"/>
    </row>
    <row r="492" spans="1:45" s="47" customFormat="1" x14ac:dyDescent="0.35">
      <c r="A492" s="157">
        <v>491</v>
      </c>
      <c r="B492" s="157" t="s">
        <v>322</v>
      </c>
      <c r="C492" s="157" t="s">
        <v>205</v>
      </c>
      <c r="D492" s="157" t="s">
        <v>16</v>
      </c>
      <c r="E492" s="157">
        <v>2012</v>
      </c>
      <c r="F492" s="157">
        <v>101</v>
      </c>
      <c r="G492" s="157">
        <v>158.69565217391303</v>
      </c>
      <c r="H492" s="157"/>
      <c r="I492" s="157">
        <f t="shared" si="119"/>
        <v>175</v>
      </c>
      <c r="J492" s="157" t="str">
        <f>IF(D492="Electric","--",IF(D492="Diesel",VLOOKUP(C492,[2]ORDLF!A:B,2,FALSE),""))</f>
        <v/>
      </c>
      <c r="K492" s="157">
        <f>IF(D492="Electric","--",IF(D492="Gasoline",VLOOKUP(C492,LSILF!A:C,3,FALSE),""))</f>
        <v>0.54</v>
      </c>
      <c r="L492" s="158">
        <f t="shared" si="135"/>
        <v>0.54</v>
      </c>
      <c r="M492" s="157" t="str" cm="1">
        <f t="array" ref="M492">IF(D492="Electric","--",IF(D492="Diesel",_xlfn._xlws.FILTER(DIESCH[CH Cap],(DIESCH[HP Bin]=I492)),""))</f>
        <v/>
      </c>
      <c r="N492" s="157" cm="1">
        <f t="array" ref="N492">IF(D492="Electric","--",IF(D492="Gasoline",_xlfn._xlws.FILTER(LSICH[CH Cap],(LSICH[Fuel Type]=D492)*(LSICH[MY]=E492)),""))</f>
        <v>10000</v>
      </c>
      <c r="O492" s="157">
        <f t="shared" si="120"/>
        <v>10000</v>
      </c>
      <c r="P492" s="157">
        <f t="shared" si="121"/>
        <v>793.47826086956513</v>
      </c>
      <c r="Q492" s="157" t="str" cm="1">
        <f t="array" ref="Q492">IF(D492="Electric","--",IF(D492="Diesel",_xlfn._xlws.FILTER(ORDEF[HC-ZH (g/hp-hr)],(ORDEF[HP]=I492)*(ORDEF[Model_Year]=E492)),""))</f>
        <v/>
      </c>
      <c r="R492" s="157" cm="1">
        <f t="array" ref="R492">IF(D492="Electric","--",IF(D492="Gasoline",_xlfn._xlws.FILTER(LSIEF[HC-ZH (g/hp-hr)],(LSIEF[Fuel]=D492)*(LSIEF[HP Bin]=I492)*(LSIEF[Model Year]=E492)),""))</f>
        <v>0.129</v>
      </c>
      <c r="S492" s="158">
        <f t="shared" si="122"/>
        <v>0.129</v>
      </c>
      <c r="T492" s="159" t="str" cm="1">
        <f t="array" ref="T492">IF(D492="Electric","--",IF(D492="Diesel",_xlfn._xlws.FILTER(ORDEF[HCDR],(ORDEF[HP]=I492)*(ORDEF[Model_Year]=E492),),""))</f>
        <v/>
      </c>
      <c r="U492" s="159" cm="1">
        <f t="array" ref="U492">IF(D492="Electric","--",IF(D492="Gasoline",_xlfn._xlws.FILTER(LSIEF[HC DR],(LSIEF[Fuel]=D492)*(LSIEF[HP Bin]=I492)*(LSIEF[Model Year]=E492)),""))</f>
        <v>1.0200000000000001E-5</v>
      </c>
      <c r="V492" s="159">
        <f t="shared" si="123"/>
        <v>1.0200000000000001E-5</v>
      </c>
      <c r="W492" s="158" t="str" cm="1">
        <f t="array" ref="W492">IF(D492="Electric","--",IF(D492="Diesel",_xlfn._xlws.FILTER(ORDEF[NOXzh],(ORDEF[HP]=I492)*(ORDEF[Model_Year]=E492)),""))</f>
        <v/>
      </c>
      <c r="X492" s="158" cm="1">
        <f t="array" ref="X492">IF(D492="Electric","--",IF(D492="Gasoline",_xlfn._xlws.FILTER(LSIEF[NOX-ZH (g/hp-hr)],(LSIEF[Fuel]=D492)*(LSIEF[HP Bin]=I492)*(LSIEF[Model Year]=E492)),""))</f>
        <v>0.13700000000000001</v>
      </c>
      <c r="Y492" s="158">
        <f t="shared" si="124"/>
        <v>0.13700000000000001</v>
      </c>
      <c r="Z492" s="159" t="str" cm="1">
        <f t="array" ref="Z492">IF(D492="Electric","--",IF(D492="Diesel",_xlfn._xlws.FILTER(ORDEF[NOXdr],(ORDEF[HP]=I492)*(ORDEF[Model_Year]=E492)),""))</f>
        <v/>
      </c>
      <c r="AA492" s="159" cm="1">
        <f t="array" ref="AA492">IF(E492="Electric","--",IF(D492="Gasoline",_xlfn._xlws.FILTER(LSIEF[NOX DR],(LSIEF[Fuel]=D492)*(LSIEF[HP Bin]=I492)*(LSIEF[Model Year]=E492)),""))</f>
        <v>5.66E-5</v>
      </c>
      <c r="AB492" s="159">
        <f t="shared" si="125"/>
        <v>5.66E-5</v>
      </c>
      <c r="AC492" s="158" t="str" cm="1">
        <f t="array" ref="AC492">IF(D492="Electric","--",IF(D492="Diesel",_xlfn._xlws.FILTER(DFCF[Fuel_HC],(DFCF[MY]=E492)),""))</f>
        <v/>
      </c>
      <c r="AD492" s="158" cm="1">
        <f t="array" ref="AD492">IF(D492="Electric","--",IF(D492="Gasoline",_xlfn._xlws.FILTER(GFCF[Fuel_HC],(GFCF[MY]=E492)),""))</f>
        <v>1</v>
      </c>
      <c r="AE492" s="158">
        <f t="shared" si="126"/>
        <v>1</v>
      </c>
      <c r="AF492" s="157" t="str" cm="1">
        <f t="array" ref="AF492">IF(D492="Electric","--",IF(D492="Diesel",_xlfn._xlws.FILTER(DFCF[Fuel_NOX],(DFCF[MY]=E492)),""))</f>
        <v/>
      </c>
      <c r="AG492" s="157" cm="1">
        <f t="array" ref="AG492">IF(D492="Electric","--",IF(D492="Gasoline",_xlfn._xlws.FILTER(GFCF[Fuel_NOX],(GFCF[MY]=E492)),""))</f>
        <v>0.97699999999999998</v>
      </c>
      <c r="AH492" s="157">
        <f t="shared" si="127"/>
        <v>0.97699999999999998</v>
      </c>
      <c r="AI492" s="158">
        <f t="shared" si="128"/>
        <v>0.13709347826086957</v>
      </c>
      <c r="AJ492" s="158">
        <f t="shared" si="129"/>
        <v>0.17772691956521741</v>
      </c>
      <c r="AK492" s="158">
        <f t="shared" si="130"/>
        <v>2.615960709091941</v>
      </c>
      <c r="AL492" s="158">
        <f t="shared" si="131"/>
        <v>3.3913111289354161</v>
      </c>
      <c r="AM492" s="158">
        <f t="shared" si="132"/>
        <v>1.3079803545459705E-3</v>
      </c>
      <c r="AN492" s="168">
        <f t="shared" si="133"/>
        <v>1.6956555644677082E-3</v>
      </c>
      <c r="AO492" s="158">
        <f t="shared" si="134"/>
        <v>1.2030803301113836E-3</v>
      </c>
      <c r="AP492" s="157"/>
      <c r="AS492" s="44"/>
    </row>
    <row r="493" spans="1:45" s="47" customFormat="1" x14ac:dyDescent="0.35">
      <c r="A493" s="157">
        <v>492</v>
      </c>
      <c r="B493" s="157" t="s">
        <v>323</v>
      </c>
      <c r="C493" s="157" t="s">
        <v>205</v>
      </c>
      <c r="D493" s="157" t="s">
        <v>16</v>
      </c>
      <c r="E493" s="157">
        <v>2012</v>
      </c>
      <c r="F493" s="157">
        <v>101</v>
      </c>
      <c r="G493" s="157">
        <v>158.69565217391303</v>
      </c>
      <c r="H493" s="157"/>
      <c r="I493" s="157">
        <f t="shared" si="119"/>
        <v>175</v>
      </c>
      <c r="J493" s="157" t="str">
        <f>IF(D493="Electric","--",IF(D493="Diesel",VLOOKUP(C493,[2]ORDLF!A:B,2,FALSE),""))</f>
        <v/>
      </c>
      <c r="K493" s="157">
        <f>IF(D493="Electric","--",IF(D493="Gasoline",VLOOKUP(C493,LSILF!A:C,3,FALSE),""))</f>
        <v>0.54</v>
      </c>
      <c r="L493" s="158">
        <f t="shared" si="135"/>
        <v>0.54</v>
      </c>
      <c r="M493" s="157" t="str" cm="1">
        <f t="array" ref="M493">IF(D493="Electric","--",IF(D493="Diesel",_xlfn._xlws.FILTER(DIESCH[CH Cap],(DIESCH[HP Bin]=I493)),""))</f>
        <v/>
      </c>
      <c r="N493" s="157" cm="1">
        <f t="array" ref="N493">IF(D493="Electric","--",IF(D493="Gasoline",_xlfn._xlws.FILTER(LSICH[CH Cap],(LSICH[Fuel Type]=D493)*(LSICH[MY]=E493)),""))</f>
        <v>10000</v>
      </c>
      <c r="O493" s="157">
        <f t="shared" si="120"/>
        <v>10000</v>
      </c>
      <c r="P493" s="157">
        <f t="shared" si="121"/>
        <v>793.47826086956513</v>
      </c>
      <c r="Q493" s="157" t="str" cm="1">
        <f t="array" ref="Q493">IF(D493="Electric","--",IF(D493="Diesel",_xlfn._xlws.FILTER(ORDEF[HC-ZH (g/hp-hr)],(ORDEF[HP]=I493)*(ORDEF[Model_Year]=E493)),""))</f>
        <v/>
      </c>
      <c r="R493" s="157" cm="1">
        <f t="array" ref="R493">IF(D493="Electric","--",IF(D493="Gasoline",_xlfn._xlws.FILTER(LSIEF[HC-ZH (g/hp-hr)],(LSIEF[Fuel]=D493)*(LSIEF[HP Bin]=I493)*(LSIEF[Model Year]=E493)),""))</f>
        <v>0.129</v>
      </c>
      <c r="S493" s="158">
        <f t="shared" si="122"/>
        <v>0.129</v>
      </c>
      <c r="T493" s="159" t="str" cm="1">
        <f t="array" ref="T493">IF(D493="Electric","--",IF(D493="Diesel",_xlfn._xlws.FILTER(ORDEF[HCDR],(ORDEF[HP]=I493)*(ORDEF[Model_Year]=E493),),""))</f>
        <v/>
      </c>
      <c r="U493" s="159" cm="1">
        <f t="array" ref="U493">IF(D493="Electric","--",IF(D493="Gasoline",_xlfn._xlws.FILTER(LSIEF[HC DR],(LSIEF[Fuel]=D493)*(LSIEF[HP Bin]=I493)*(LSIEF[Model Year]=E493)),""))</f>
        <v>1.0200000000000001E-5</v>
      </c>
      <c r="V493" s="159">
        <f t="shared" si="123"/>
        <v>1.0200000000000001E-5</v>
      </c>
      <c r="W493" s="158" t="str" cm="1">
        <f t="array" ref="W493">IF(D493="Electric","--",IF(D493="Diesel",_xlfn._xlws.FILTER(ORDEF[NOXzh],(ORDEF[HP]=I493)*(ORDEF[Model_Year]=E493)),""))</f>
        <v/>
      </c>
      <c r="X493" s="158" cm="1">
        <f t="array" ref="X493">IF(D493="Electric","--",IF(D493="Gasoline",_xlfn._xlws.FILTER(LSIEF[NOX-ZH (g/hp-hr)],(LSIEF[Fuel]=D493)*(LSIEF[HP Bin]=I493)*(LSIEF[Model Year]=E493)),""))</f>
        <v>0.13700000000000001</v>
      </c>
      <c r="Y493" s="158">
        <f t="shared" si="124"/>
        <v>0.13700000000000001</v>
      </c>
      <c r="Z493" s="159" t="str" cm="1">
        <f t="array" ref="Z493">IF(D493="Electric","--",IF(D493="Diesel",_xlfn._xlws.FILTER(ORDEF[NOXdr],(ORDEF[HP]=I493)*(ORDEF[Model_Year]=E493)),""))</f>
        <v/>
      </c>
      <c r="AA493" s="159" cm="1">
        <f t="array" ref="AA493">IF(E493="Electric","--",IF(D493="Gasoline",_xlfn._xlws.FILTER(LSIEF[NOX DR],(LSIEF[Fuel]=D493)*(LSIEF[HP Bin]=I493)*(LSIEF[Model Year]=E493)),""))</f>
        <v>5.66E-5</v>
      </c>
      <c r="AB493" s="159">
        <f t="shared" si="125"/>
        <v>5.66E-5</v>
      </c>
      <c r="AC493" s="158" t="str" cm="1">
        <f t="array" ref="AC493">IF(D493="Electric","--",IF(D493="Diesel",_xlfn._xlws.FILTER(DFCF[Fuel_HC],(DFCF[MY]=E493)),""))</f>
        <v/>
      </c>
      <c r="AD493" s="158" cm="1">
        <f t="array" ref="AD493">IF(D493="Electric","--",IF(D493="Gasoline",_xlfn._xlws.FILTER(GFCF[Fuel_HC],(GFCF[MY]=E493)),""))</f>
        <v>1</v>
      </c>
      <c r="AE493" s="158">
        <f t="shared" si="126"/>
        <v>1</v>
      </c>
      <c r="AF493" s="157" t="str" cm="1">
        <f t="array" ref="AF493">IF(D493="Electric","--",IF(D493="Diesel",_xlfn._xlws.FILTER(DFCF[Fuel_NOX],(DFCF[MY]=E493)),""))</f>
        <v/>
      </c>
      <c r="AG493" s="157" cm="1">
        <f t="array" ref="AG493">IF(D493="Electric","--",IF(D493="Gasoline",_xlfn._xlws.FILTER(GFCF[Fuel_NOX],(GFCF[MY]=E493)),""))</f>
        <v>0.97699999999999998</v>
      </c>
      <c r="AH493" s="157">
        <f t="shared" si="127"/>
        <v>0.97699999999999998</v>
      </c>
      <c r="AI493" s="158">
        <f t="shared" si="128"/>
        <v>0.13709347826086957</v>
      </c>
      <c r="AJ493" s="158">
        <f t="shared" si="129"/>
        <v>0.17772691956521741</v>
      </c>
      <c r="AK493" s="158">
        <f t="shared" si="130"/>
        <v>2.615960709091941</v>
      </c>
      <c r="AL493" s="158">
        <f t="shared" si="131"/>
        <v>3.3913111289354161</v>
      </c>
      <c r="AM493" s="158">
        <f t="shared" si="132"/>
        <v>1.3079803545459705E-3</v>
      </c>
      <c r="AN493" s="168">
        <f t="shared" si="133"/>
        <v>1.6956555644677082E-3</v>
      </c>
      <c r="AO493" s="158">
        <f t="shared" si="134"/>
        <v>1.2030803301113836E-3</v>
      </c>
      <c r="AP493" s="157"/>
      <c r="AS493" s="44"/>
    </row>
    <row r="494" spans="1:45" s="47" customFormat="1" x14ac:dyDescent="0.35">
      <c r="A494" s="157">
        <v>493</v>
      </c>
      <c r="B494" s="157" t="s">
        <v>324</v>
      </c>
      <c r="C494" s="157" t="s">
        <v>205</v>
      </c>
      <c r="D494" s="157" t="s">
        <v>16</v>
      </c>
      <c r="E494" s="157">
        <v>2012</v>
      </c>
      <c r="F494" s="157">
        <v>101</v>
      </c>
      <c r="G494" s="157">
        <v>158.69565217391303</v>
      </c>
      <c r="H494" s="157"/>
      <c r="I494" s="157">
        <f t="shared" si="119"/>
        <v>175</v>
      </c>
      <c r="J494" s="157" t="str">
        <f>IF(D494="Electric","--",IF(D494="Diesel",VLOOKUP(C494,[2]ORDLF!A:B,2,FALSE),""))</f>
        <v/>
      </c>
      <c r="K494" s="157">
        <f>IF(D494="Electric","--",IF(D494="Gasoline",VLOOKUP(C494,LSILF!A:C,3,FALSE),""))</f>
        <v>0.54</v>
      </c>
      <c r="L494" s="158">
        <f t="shared" si="135"/>
        <v>0.54</v>
      </c>
      <c r="M494" s="157" t="str" cm="1">
        <f t="array" ref="M494">IF(D494="Electric","--",IF(D494="Diesel",_xlfn._xlws.FILTER(DIESCH[CH Cap],(DIESCH[HP Bin]=I494)),""))</f>
        <v/>
      </c>
      <c r="N494" s="157" cm="1">
        <f t="array" ref="N494">IF(D494="Electric","--",IF(D494="Gasoline",_xlfn._xlws.FILTER(LSICH[CH Cap],(LSICH[Fuel Type]=D494)*(LSICH[MY]=E494)),""))</f>
        <v>10000</v>
      </c>
      <c r="O494" s="157">
        <f t="shared" si="120"/>
        <v>10000</v>
      </c>
      <c r="P494" s="157">
        <f t="shared" si="121"/>
        <v>793.47826086956513</v>
      </c>
      <c r="Q494" s="157" t="str" cm="1">
        <f t="array" ref="Q494">IF(D494="Electric","--",IF(D494="Diesel",_xlfn._xlws.FILTER(ORDEF[HC-ZH (g/hp-hr)],(ORDEF[HP]=I494)*(ORDEF[Model_Year]=E494)),""))</f>
        <v/>
      </c>
      <c r="R494" s="157" cm="1">
        <f t="array" ref="R494">IF(D494="Electric","--",IF(D494="Gasoline",_xlfn._xlws.FILTER(LSIEF[HC-ZH (g/hp-hr)],(LSIEF[Fuel]=D494)*(LSIEF[HP Bin]=I494)*(LSIEF[Model Year]=E494)),""))</f>
        <v>0.129</v>
      </c>
      <c r="S494" s="158">
        <f t="shared" si="122"/>
        <v>0.129</v>
      </c>
      <c r="T494" s="159" t="str" cm="1">
        <f t="array" ref="T494">IF(D494="Electric","--",IF(D494="Diesel",_xlfn._xlws.FILTER(ORDEF[HCDR],(ORDEF[HP]=I494)*(ORDEF[Model_Year]=E494),),""))</f>
        <v/>
      </c>
      <c r="U494" s="159" cm="1">
        <f t="array" ref="U494">IF(D494="Electric","--",IF(D494="Gasoline",_xlfn._xlws.FILTER(LSIEF[HC DR],(LSIEF[Fuel]=D494)*(LSIEF[HP Bin]=I494)*(LSIEF[Model Year]=E494)),""))</f>
        <v>1.0200000000000001E-5</v>
      </c>
      <c r="V494" s="159">
        <f t="shared" si="123"/>
        <v>1.0200000000000001E-5</v>
      </c>
      <c r="W494" s="158" t="str" cm="1">
        <f t="array" ref="W494">IF(D494="Electric","--",IF(D494="Diesel",_xlfn._xlws.FILTER(ORDEF[NOXzh],(ORDEF[HP]=I494)*(ORDEF[Model_Year]=E494)),""))</f>
        <v/>
      </c>
      <c r="X494" s="158" cm="1">
        <f t="array" ref="X494">IF(D494="Electric","--",IF(D494="Gasoline",_xlfn._xlws.FILTER(LSIEF[NOX-ZH (g/hp-hr)],(LSIEF[Fuel]=D494)*(LSIEF[HP Bin]=I494)*(LSIEF[Model Year]=E494)),""))</f>
        <v>0.13700000000000001</v>
      </c>
      <c r="Y494" s="158">
        <f t="shared" si="124"/>
        <v>0.13700000000000001</v>
      </c>
      <c r="Z494" s="159" t="str" cm="1">
        <f t="array" ref="Z494">IF(D494="Electric","--",IF(D494="Diesel",_xlfn._xlws.FILTER(ORDEF[NOXdr],(ORDEF[HP]=I494)*(ORDEF[Model_Year]=E494)),""))</f>
        <v/>
      </c>
      <c r="AA494" s="159" cm="1">
        <f t="array" ref="AA494">IF(E494="Electric","--",IF(D494="Gasoline",_xlfn._xlws.FILTER(LSIEF[NOX DR],(LSIEF[Fuel]=D494)*(LSIEF[HP Bin]=I494)*(LSIEF[Model Year]=E494)),""))</f>
        <v>5.66E-5</v>
      </c>
      <c r="AB494" s="159">
        <f t="shared" si="125"/>
        <v>5.66E-5</v>
      </c>
      <c r="AC494" s="158" t="str" cm="1">
        <f t="array" ref="AC494">IF(D494="Electric","--",IF(D494="Diesel",_xlfn._xlws.FILTER(DFCF[Fuel_HC],(DFCF[MY]=E494)),""))</f>
        <v/>
      </c>
      <c r="AD494" s="158" cm="1">
        <f t="array" ref="AD494">IF(D494="Electric","--",IF(D494="Gasoline",_xlfn._xlws.FILTER(GFCF[Fuel_HC],(GFCF[MY]=E494)),""))</f>
        <v>1</v>
      </c>
      <c r="AE494" s="158">
        <f t="shared" si="126"/>
        <v>1</v>
      </c>
      <c r="AF494" s="157" t="str" cm="1">
        <f t="array" ref="AF494">IF(D494="Electric","--",IF(D494="Diesel",_xlfn._xlws.FILTER(DFCF[Fuel_NOX],(DFCF[MY]=E494)),""))</f>
        <v/>
      </c>
      <c r="AG494" s="157" cm="1">
        <f t="array" ref="AG494">IF(D494="Electric","--",IF(D494="Gasoline",_xlfn._xlws.FILTER(GFCF[Fuel_NOX],(GFCF[MY]=E494)),""))</f>
        <v>0.97699999999999998</v>
      </c>
      <c r="AH494" s="157">
        <f t="shared" si="127"/>
        <v>0.97699999999999998</v>
      </c>
      <c r="AI494" s="158">
        <f t="shared" si="128"/>
        <v>0.13709347826086957</v>
      </c>
      <c r="AJ494" s="158">
        <f t="shared" si="129"/>
        <v>0.17772691956521741</v>
      </c>
      <c r="AK494" s="158">
        <f t="shared" si="130"/>
        <v>2.615960709091941</v>
      </c>
      <c r="AL494" s="158">
        <f t="shared" si="131"/>
        <v>3.3913111289354161</v>
      </c>
      <c r="AM494" s="158">
        <f t="shared" si="132"/>
        <v>1.3079803545459705E-3</v>
      </c>
      <c r="AN494" s="168">
        <f t="shared" si="133"/>
        <v>1.6956555644677082E-3</v>
      </c>
      <c r="AO494" s="158">
        <f t="shared" si="134"/>
        <v>1.2030803301113836E-3</v>
      </c>
      <c r="AP494" s="157"/>
      <c r="AS494" s="44"/>
    </row>
    <row r="495" spans="1:45" s="47" customFormat="1" x14ac:dyDescent="0.35">
      <c r="A495" s="157">
        <v>494</v>
      </c>
      <c r="B495" s="157" t="s">
        <v>325</v>
      </c>
      <c r="C495" s="157" t="s">
        <v>205</v>
      </c>
      <c r="D495" s="157" t="s">
        <v>16</v>
      </c>
      <c r="E495" s="157">
        <v>2012</v>
      </c>
      <c r="F495" s="157">
        <v>101</v>
      </c>
      <c r="G495" s="157">
        <v>158.69565217391303</v>
      </c>
      <c r="H495" s="157"/>
      <c r="I495" s="157">
        <f t="shared" si="119"/>
        <v>175</v>
      </c>
      <c r="J495" s="157" t="str">
        <f>IF(D495="Electric","--",IF(D495="Diesel",VLOOKUP(C495,[2]ORDLF!A:B,2,FALSE),""))</f>
        <v/>
      </c>
      <c r="K495" s="157">
        <f>IF(D495="Electric","--",IF(D495="Gasoline",VLOOKUP(C495,LSILF!A:C,3,FALSE),""))</f>
        <v>0.54</v>
      </c>
      <c r="L495" s="158">
        <f t="shared" si="135"/>
        <v>0.54</v>
      </c>
      <c r="M495" s="157" t="str" cm="1">
        <f t="array" ref="M495">IF(D495="Electric","--",IF(D495="Diesel",_xlfn._xlws.FILTER(DIESCH[CH Cap],(DIESCH[HP Bin]=I495)),""))</f>
        <v/>
      </c>
      <c r="N495" s="157" cm="1">
        <f t="array" ref="N495">IF(D495="Electric","--",IF(D495="Gasoline",_xlfn._xlws.FILTER(LSICH[CH Cap],(LSICH[Fuel Type]=D495)*(LSICH[MY]=E495)),""))</f>
        <v>10000</v>
      </c>
      <c r="O495" s="157">
        <f t="shared" si="120"/>
        <v>10000</v>
      </c>
      <c r="P495" s="157">
        <f t="shared" si="121"/>
        <v>793.47826086956513</v>
      </c>
      <c r="Q495" s="157" t="str" cm="1">
        <f t="array" ref="Q495">IF(D495="Electric","--",IF(D495="Diesel",_xlfn._xlws.FILTER(ORDEF[HC-ZH (g/hp-hr)],(ORDEF[HP]=I495)*(ORDEF[Model_Year]=E495)),""))</f>
        <v/>
      </c>
      <c r="R495" s="157" cm="1">
        <f t="array" ref="R495">IF(D495="Electric","--",IF(D495="Gasoline",_xlfn._xlws.FILTER(LSIEF[HC-ZH (g/hp-hr)],(LSIEF[Fuel]=D495)*(LSIEF[HP Bin]=I495)*(LSIEF[Model Year]=E495)),""))</f>
        <v>0.129</v>
      </c>
      <c r="S495" s="158">
        <f t="shared" si="122"/>
        <v>0.129</v>
      </c>
      <c r="T495" s="159" t="str" cm="1">
        <f t="array" ref="T495">IF(D495="Electric","--",IF(D495="Diesel",_xlfn._xlws.FILTER(ORDEF[HCDR],(ORDEF[HP]=I495)*(ORDEF[Model_Year]=E495),),""))</f>
        <v/>
      </c>
      <c r="U495" s="159" cm="1">
        <f t="array" ref="U495">IF(D495="Electric","--",IF(D495="Gasoline",_xlfn._xlws.FILTER(LSIEF[HC DR],(LSIEF[Fuel]=D495)*(LSIEF[HP Bin]=I495)*(LSIEF[Model Year]=E495)),""))</f>
        <v>1.0200000000000001E-5</v>
      </c>
      <c r="V495" s="159">
        <f t="shared" si="123"/>
        <v>1.0200000000000001E-5</v>
      </c>
      <c r="W495" s="158" t="str" cm="1">
        <f t="array" ref="W495">IF(D495="Electric","--",IF(D495="Diesel",_xlfn._xlws.FILTER(ORDEF[NOXzh],(ORDEF[HP]=I495)*(ORDEF[Model_Year]=E495)),""))</f>
        <v/>
      </c>
      <c r="X495" s="158" cm="1">
        <f t="array" ref="X495">IF(D495="Electric","--",IF(D495="Gasoline",_xlfn._xlws.FILTER(LSIEF[NOX-ZH (g/hp-hr)],(LSIEF[Fuel]=D495)*(LSIEF[HP Bin]=I495)*(LSIEF[Model Year]=E495)),""))</f>
        <v>0.13700000000000001</v>
      </c>
      <c r="Y495" s="158">
        <f t="shared" si="124"/>
        <v>0.13700000000000001</v>
      </c>
      <c r="Z495" s="159" t="str" cm="1">
        <f t="array" ref="Z495">IF(D495="Electric","--",IF(D495="Diesel",_xlfn._xlws.FILTER(ORDEF[NOXdr],(ORDEF[HP]=I495)*(ORDEF[Model_Year]=E495)),""))</f>
        <v/>
      </c>
      <c r="AA495" s="159" cm="1">
        <f t="array" ref="AA495">IF(E495="Electric","--",IF(D495="Gasoline",_xlfn._xlws.FILTER(LSIEF[NOX DR],(LSIEF[Fuel]=D495)*(LSIEF[HP Bin]=I495)*(LSIEF[Model Year]=E495)),""))</f>
        <v>5.66E-5</v>
      </c>
      <c r="AB495" s="159">
        <f t="shared" si="125"/>
        <v>5.66E-5</v>
      </c>
      <c r="AC495" s="158" t="str" cm="1">
        <f t="array" ref="AC495">IF(D495="Electric","--",IF(D495="Diesel",_xlfn._xlws.FILTER(DFCF[Fuel_HC],(DFCF[MY]=E495)),""))</f>
        <v/>
      </c>
      <c r="AD495" s="158" cm="1">
        <f t="array" ref="AD495">IF(D495="Electric","--",IF(D495="Gasoline",_xlfn._xlws.FILTER(GFCF[Fuel_HC],(GFCF[MY]=E495)),""))</f>
        <v>1</v>
      </c>
      <c r="AE495" s="158">
        <f t="shared" si="126"/>
        <v>1</v>
      </c>
      <c r="AF495" s="157" t="str" cm="1">
        <f t="array" ref="AF495">IF(D495="Electric","--",IF(D495="Diesel",_xlfn._xlws.FILTER(DFCF[Fuel_NOX],(DFCF[MY]=E495)),""))</f>
        <v/>
      </c>
      <c r="AG495" s="157" cm="1">
        <f t="array" ref="AG495">IF(D495="Electric","--",IF(D495="Gasoline",_xlfn._xlws.FILTER(GFCF[Fuel_NOX],(GFCF[MY]=E495)),""))</f>
        <v>0.97699999999999998</v>
      </c>
      <c r="AH495" s="157">
        <f t="shared" si="127"/>
        <v>0.97699999999999998</v>
      </c>
      <c r="AI495" s="158">
        <f t="shared" si="128"/>
        <v>0.13709347826086957</v>
      </c>
      <c r="AJ495" s="158">
        <f t="shared" si="129"/>
        <v>0.17772691956521741</v>
      </c>
      <c r="AK495" s="158">
        <f t="shared" si="130"/>
        <v>2.615960709091941</v>
      </c>
      <c r="AL495" s="158">
        <f t="shared" si="131"/>
        <v>3.3913111289354161</v>
      </c>
      <c r="AM495" s="158">
        <f t="shared" si="132"/>
        <v>1.3079803545459705E-3</v>
      </c>
      <c r="AN495" s="168">
        <f t="shared" si="133"/>
        <v>1.6956555644677082E-3</v>
      </c>
      <c r="AO495" s="158">
        <f t="shared" si="134"/>
        <v>1.2030803301113836E-3</v>
      </c>
      <c r="AP495" s="157"/>
      <c r="AS495" s="44"/>
    </row>
    <row r="496" spans="1:45" s="47" customFormat="1" x14ac:dyDescent="0.35">
      <c r="A496" s="157">
        <v>495</v>
      </c>
      <c r="B496" s="157" t="s">
        <v>326</v>
      </c>
      <c r="C496" s="157" t="s">
        <v>205</v>
      </c>
      <c r="D496" s="157" t="s">
        <v>16</v>
      </c>
      <c r="E496" s="157">
        <v>2012</v>
      </c>
      <c r="F496" s="157">
        <v>101</v>
      </c>
      <c r="G496" s="157">
        <v>158.69565217391303</v>
      </c>
      <c r="H496" s="157"/>
      <c r="I496" s="157">
        <f t="shared" si="119"/>
        <v>175</v>
      </c>
      <c r="J496" s="157" t="str">
        <f>IF(D496="Electric","--",IF(D496="Diesel",VLOOKUP(C496,[2]ORDLF!A:B,2,FALSE),""))</f>
        <v/>
      </c>
      <c r="K496" s="157">
        <f>IF(D496="Electric","--",IF(D496="Gasoline",VLOOKUP(C496,LSILF!A:C,3,FALSE),""))</f>
        <v>0.54</v>
      </c>
      <c r="L496" s="158">
        <f t="shared" si="135"/>
        <v>0.54</v>
      </c>
      <c r="M496" s="157" t="str" cm="1">
        <f t="array" ref="M496">IF(D496="Electric","--",IF(D496="Diesel",_xlfn._xlws.FILTER(DIESCH[CH Cap],(DIESCH[HP Bin]=I496)),""))</f>
        <v/>
      </c>
      <c r="N496" s="157" cm="1">
        <f t="array" ref="N496">IF(D496="Electric","--",IF(D496="Gasoline",_xlfn._xlws.FILTER(LSICH[CH Cap],(LSICH[Fuel Type]=D496)*(LSICH[MY]=E496)),""))</f>
        <v>10000</v>
      </c>
      <c r="O496" s="157">
        <f t="shared" si="120"/>
        <v>10000</v>
      </c>
      <c r="P496" s="157">
        <f t="shared" si="121"/>
        <v>793.47826086956513</v>
      </c>
      <c r="Q496" s="157" t="str" cm="1">
        <f t="array" ref="Q496">IF(D496="Electric","--",IF(D496="Diesel",_xlfn._xlws.FILTER(ORDEF[HC-ZH (g/hp-hr)],(ORDEF[HP]=I496)*(ORDEF[Model_Year]=E496)),""))</f>
        <v/>
      </c>
      <c r="R496" s="157" cm="1">
        <f t="array" ref="R496">IF(D496="Electric","--",IF(D496="Gasoline",_xlfn._xlws.FILTER(LSIEF[HC-ZH (g/hp-hr)],(LSIEF[Fuel]=D496)*(LSIEF[HP Bin]=I496)*(LSIEF[Model Year]=E496)),""))</f>
        <v>0.129</v>
      </c>
      <c r="S496" s="158">
        <f t="shared" si="122"/>
        <v>0.129</v>
      </c>
      <c r="T496" s="159" t="str" cm="1">
        <f t="array" ref="T496">IF(D496="Electric","--",IF(D496="Diesel",_xlfn._xlws.FILTER(ORDEF[HCDR],(ORDEF[HP]=I496)*(ORDEF[Model_Year]=E496),),""))</f>
        <v/>
      </c>
      <c r="U496" s="159" cm="1">
        <f t="array" ref="U496">IF(D496="Electric","--",IF(D496="Gasoline",_xlfn._xlws.FILTER(LSIEF[HC DR],(LSIEF[Fuel]=D496)*(LSIEF[HP Bin]=I496)*(LSIEF[Model Year]=E496)),""))</f>
        <v>1.0200000000000001E-5</v>
      </c>
      <c r="V496" s="159">
        <f t="shared" si="123"/>
        <v>1.0200000000000001E-5</v>
      </c>
      <c r="W496" s="158" t="str" cm="1">
        <f t="array" ref="W496">IF(D496="Electric","--",IF(D496="Diesel",_xlfn._xlws.FILTER(ORDEF[NOXzh],(ORDEF[HP]=I496)*(ORDEF[Model_Year]=E496)),""))</f>
        <v/>
      </c>
      <c r="X496" s="158" cm="1">
        <f t="array" ref="X496">IF(D496="Electric","--",IF(D496="Gasoline",_xlfn._xlws.FILTER(LSIEF[NOX-ZH (g/hp-hr)],(LSIEF[Fuel]=D496)*(LSIEF[HP Bin]=I496)*(LSIEF[Model Year]=E496)),""))</f>
        <v>0.13700000000000001</v>
      </c>
      <c r="Y496" s="158">
        <f t="shared" si="124"/>
        <v>0.13700000000000001</v>
      </c>
      <c r="Z496" s="159" t="str" cm="1">
        <f t="array" ref="Z496">IF(D496="Electric","--",IF(D496="Diesel",_xlfn._xlws.FILTER(ORDEF[NOXdr],(ORDEF[HP]=I496)*(ORDEF[Model_Year]=E496)),""))</f>
        <v/>
      </c>
      <c r="AA496" s="159" cm="1">
        <f t="array" ref="AA496">IF(E496="Electric","--",IF(D496="Gasoline",_xlfn._xlws.FILTER(LSIEF[NOX DR],(LSIEF[Fuel]=D496)*(LSIEF[HP Bin]=I496)*(LSIEF[Model Year]=E496)),""))</f>
        <v>5.66E-5</v>
      </c>
      <c r="AB496" s="159">
        <f t="shared" si="125"/>
        <v>5.66E-5</v>
      </c>
      <c r="AC496" s="158" t="str" cm="1">
        <f t="array" ref="AC496">IF(D496="Electric","--",IF(D496="Diesel",_xlfn._xlws.FILTER(DFCF[Fuel_HC],(DFCF[MY]=E496)),""))</f>
        <v/>
      </c>
      <c r="AD496" s="158" cm="1">
        <f t="array" ref="AD496">IF(D496="Electric","--",IF(D496="Gasoline",_xlfn._xlws.FILTER(GFCF[Fuel_HC],(GFCF[MY]=E496)),""))</f>
        <v>1</v>
      </c>
      <c r="AE496" s="158">
        <f t="shared" si="126"/>
        <v>1</v>
      </c>
      <c r="AF496" s="157" t="str" cm="1">
        <f t="array" ref="AF496">IF(D496="Electric","--",IF(D496="Diesel",_xlfn._xlws.FILTER(DFCF[Fuel_NOX],(DFCF[MY]=E496)),""))</f>
        <v/>
      </c>
      <c r="AG496" s="157" cm="1">
        <f t="array" ref="AG496">IF(D496="Electric","--",IF(D496="Gasoline",_xlfn._xlws.FILTER(GFCF[Fuel_NOX],(GFCF[MY]=E496)),""))</f>
        <v>0.97699999999999998</v>
      </c>
      <c r="AH496" s="157">
        <f t="shared" si="127"/>
        <v>0.97699999999999998</v>
      </c>
      <c r="AI496" s="158">
        <f t="shared" si="128"/>
        <v>0.13709347826086957</v>
      </c>
      <c r="AJ496" s="158">
        <f t="shared" si="129"/>
        <v>0.17772691956521741</v>
      </c>
      <c r="AK496" s="158">
        <f t="shared" si="130"/>
        <v>2.615960709091941</v>
      </c>
      <c r="AL496" s="158">
        <f t="shared" si="131"/>
        <v>3.3913111289354161</v>
      </c>
      <c r="AM496" s="158">
        <f t="shared" si="132"/>
        <v>1.3079803545459705E-3</v>
      </c>
      <c r="AN496" s="168">
        <f t="shared" si="133"/>
        <v>1.6956555644677082E-3</v>
      </c>
      <c r="AO496" s="158">
        <f t="shared" si="134"/>
        <v>1.2030803301113836E-3</v>
      </c>
      <c r="AP496" s="157"/>
      <c r="AS496" s="44"/>
    </row>
    <row r="497" spans="1:45" s="47" customFormat="1" x14ac:dyDescent="0.35">
      <c r="A497" s="157">
        <v>496</v>
      </c>
      <c r="B497" s="157" t="s">
        <v>327</v>
      </c>
      <c r="C497" s="157" t="s">
        <v>205</v>
      </c>
      <c r="D497" s="157" t="s">
        <v>16</v>
      </c>
      <c r="E497" s="157">
        <v>2012</v>
      </c>
      <c r="F497" s="157">
        <v>101</v>
      </c>
      <c r="G497" s="157">
        <v>158.69565217391303</v>
      </c>
      <c r="H497" s="157"/>
      <c r="I497" s="157">
        <f t="shared" si="119"/>
        <v>175</v>
      </c>
      <c r="J497" s="157" t="str">
        <f>IF(D497="Electric","--",IF(D497="Diesel",VLOOKUP(C497,[2]ORDLF!A:B,2,FALSE),""))</f>
        <v/>
      </c>
      <c r="K497" s="157">
        <f>IF(D497="Electric","--",IF(D497="Gasoline",VLOOKUP(C497,LSILF!A:C,3,FALSE),""))</f>
        <v>0.54</v>
      </c>
      <c r="L497" s="158">
        <f t="shared" si="135"/>
        <v>0.54</v>
      </c>
      <c r="M497" s="157" t="str" cm="1">
        <f t="array" ref="M497">IF(D497="Electric","--",IF(D497="Diesel",_xlfn._xlws.FILTER(DIESCH[CH Cap],(DIESCH[HP Bin]=I497)),""))</f>
        <v/>
      </c>
      <c r="N497" s="157" cm="1">
        <f t="array" ref="N497">IF(D497="Electric","--",IF(D497="Gasoline",_xlfn._xlws.FILTER(LSICH[CH Cap],(LSICH[Fuel Type]=D497)*(LSICH[MY]=E497)),""))</f>
        <v>10000</v>
      </c>
      <c r="O497" s="157">
        <f t="shared" si="120"/>
        <v>10000</v>
      </c>
      <c r="P497" s="157">
        <f t="shared" si="121"/>
        <v>793.47826086956513</v>
      </c>
      <c r="Q497" s="157" t="str" cm="1">
        <f t="array" ref="Q497">IF(D497="Electric","--",IF(D497="Diesel",_xlfn._xlws.FILTER(ORDEF[HC-ZH (g/hp-hr)],(ORDEF[HP]=I497)*(ORDEF[Model_Year]=E497)),""))</f>
        <v/>
      </c>
      <c r="R497" s="157" cm="1">
        <f t="array" ref="R497">IF(D497="Electric","--",IF(D497="Gasoline",_xlfn._xlws.FILTER(LSIEF[HC-ZH (g/hp-hr)],(LSIEF[Fuel]=D497)*(LSIEF[HP Bin]=I497)*(LSIEF[Model Year]=E497)),""))</f>
        <v>0.129</v>
      </c>
      <c r="S497" s="158">
        <f t="shared" si="122"/>
        <v>0.129</v>
      </c>
      <c r="T497" s="159" t="str" cm="1">
        <f t="array" ref="T497">IF(D497="Electric","--",IF(D497="Diesel",_xlfn._xlws.FILTER(ORDEF[HCDR],(ORDEF[HP]=I497)*(ORDEF[Model_Year]=E497),),""))</f>
        <v/>
      </c>
      <c r="U497" s="159" cm="1">
        <f t="array" ref="U497">IF(D497="Electric","--",IF(D497="Gasoline",_xlfn._xlws.FILTER(LSIEF[HC DR],(LSIEF[Fuel]=D497)*(LSIEF[HP Bin]=I497)*(LSIEF[Model Year]=E497)),""))</f>
        <v>1.0200000000000001E-5</v>
      </c>
      <c r="V497" s="159">
        <f t="shared" si="123"/>
        <v>1.0200000000000001E-5</v>
      </c>
      <c r="W497" s="158" t="str" cm="1">
        <f t="array" ref="W497">IF(D497="Electric","--",IF(D497="Diesel",_xlfn._xlws.FILTER(ORDEF[NOXzh],(ORDEF[HP]=I497)*(ORDEF[Model_Year]=E497)),""))</f>
        <v/>
      </c>
      <c r="X497" s="158" cm="1">
        <f t="array" ref="X497">IF(D497="Electric","--",IF(D497="Gasoline",_xlfn._xlws.FILTER(LSIEF[NOX-ZH (g/hp-hr)],(LSIEF[Fuel]=D497)*(LSIEF[HP Bin]=I497)*(LSIEF[Model Year]=E497)),""))</f>
        <v>0.13700000000000001</v>
      </c>
      <c r="Y497" s="158">
        <f t="shared" si="124"/>
        <v>0.13700000000000001</v>
      </c>
      <c r="Z497" s="159" t="str" cm="1">
        <f t="array" ref="Z497">IF(D497="Electric","--",IF(D497="Diesel",_xlfn._xlws.FILTER(ORDEF[NOXdr],(ORDEF[HP]=I497)*(ORDEF[Model_Year]=E497)),""))</f>
        <v/>
      </c>
      <c r="AA497" s="159" cm="1">
        <f t="array" ref="AA497">IF(E497="Electric","--",IF(D497="Gasoline",_xlfn._xlws.FILTER(LSIEF[NOX DR],(LSIEF[Fuel]=D497)*(LSIEF[HP Bin]=I497)*(LSIEF[Model Year]=E497)),""))</f>
        <v>5.66E-5</v>
      </c>
      <c r="AB497" s="159">
        <f t="shared" si="125"/>
        <v>5.66E-5</v>
      </c>
      <c r="AC497" s="158" t="str" cm="1">
        <f t="array" ref="AC497">IF(D497="Electric","--",IF(D497="Diesel",_xlfn._xlws.FILTER(DFCF[Fuel_HC],(DFCF[MY]=E497)),""))</f>
        <v/>
      </c>
      <c r="AD497" s="158" cm="1">
        <f t="array" ref="AD497">IF(D497="Electric","--",IF(D497="Gasoline",_xlfn._xlws.FILTER(GFCF[Fuel_HC],(GFCF[MY]=E497)),""))</f>
        <v>1</v>
      </c>
      <c r="AE497" s="158">
        <f t="shared" si="126"/>
        <v>1</v>
      </c>
      <c r="AF497" s="157" t="str" cm="1">
        <f t="array" ref="AF497">IF(D497="Electric","--",IF(D497="Diesel",_xlfn._xlws.FILTER(DFCF[Fuel_NOX],(DFCF[MY]=E497)),""))</f>
        <v/>
      </c>
      <c r="AG497" s="157" cm="1">
        <f t="array" ref="AG497">IF(D497="Electric","--",IF(D497="Gasoline",_xlfn._xlws.FILTER(GFCF[Fuel_NOX],(GFCF[MY]=E497)),""))</f>
        <v>0.97699999999999998</v>
      </c>
      <c r="AH497" s="157">
        <f t="shared" si="127"/>
        <v>0.97699999999999998</v>
      </c>
      <c r="AI497" s="158">
        <f t="shared" si="128"/>
        <v>0.13709347826086957</v>
      </c>
      <c r="AJ497" s="158">
        <f t="shared" si="129"/>
        <v>0.17772691956521741</v>
      </c>
      <c r="AK497" s="158">
        <f t="shared" si="130"/>
        <v>2.615960709091941</v>
      </c>
      <c r="AL497" s="158">
        <f t="shared" si="131"/>
        <v>3.3913111289354161</v>
      </c>
      <c r="AM497" s="158">
        <f t="shared" si="132"/>
        <v>1.3079803545459705E-3</v>
      </c>
      <c r="AN497" s="168">
        <f t="shared" si="133"/>
        <v>1.6956555644677082E-3</v>
      </c>
      <c r="AO497" s="158">
        <f t="shared" si="134"/>
        <v>1.2030803301113836E-3</v>
      </c>
      <c r="AP497" s="157"/>
      <c r="AS497" s="44"/>
    </row>
    <row r="498" spans="1:45" s="47" customFormat="1" x14ac:dyDescent="0.35">
      <c r="A498" s="157">
        <v>497</v>
      </c>
      <c r="B498" s="157" t="s">
        <v>328</v>
      </c>
      <c r="C498" s="157" t="s">
        <v>205</v>
      </c>
      <c r="D498" s="157" t="s">
        <v>16</v>
      </c>
      <c r="E498" s="157">
        <v>2012</v>
      </c>
      <c r="F498" s="157">
        <v>101</v>
      </c>
      <c r="G498" s="157">
        <v>158.69565217391303</v>
      </c>
      <c r="H498" s="157"/>
      <c r="I498" s="157">
        <f t="shared" si="119"/>
        <v>175</v>
      </c>
      <c r="J498" s="157" t="str">
        <f>IF(D498="Electric","--",IF(D498="Diesel",VLOOKUP(C498,[2]ORDLF!A:B,2,FALSE),""))</f>
        <v/>
      </c>
      <c r="K498" s="157">
        <f>IF(D498="Electric","--",IF(D498="Gasoline",VLOOKUP(C498,LSILF!A:C,3,FALSE),""))</f>
        <v>0.54</v>
      </c>
      <c r="L498" s="158">
        <f t="shared" si="135"/>
        <v>0.54</v>
      </c>
      <c r="M498" s="157" t="str" cm="1">
        <f t="array" ref="M498">IF(D498="Electric","--",IF(D498="Diesel",_xlfn._xlws.FILTER(DIESCH[CH Cap],(DIESCH[HP Bin]=I498)),""))</f>
        <v/>
      </c>
      <c r="N498" s="157" cm="1">
        <f t="array" ref="N498">IF(D498="Electric","--",IF(D498="Gasoline",_xlfn._xlws.FILTER(LSICH[CH Cap],(LSICH[Fuel Type]=D498)*(LSICH[MY]=E498)),""))</f>
        <v>10000</v>
      </c>
      <c r="O498" s="157">
        <f t="shared" si="120"/>
        <v>10000</v>
      </c>
      <c r="P498" s="157">
        <f t="shared" si="121"/>
        <v>793.47826086956513</v>
      </c>
      <c r="Q498" s="157" t="str" cm="1">
        <f t="array" ref="Q498">IF(D498="Electric","--",IF(D498="Diesel",_xlfn._xlws.FILTER(ORDEF[HC-ZH (g/hp-hr)],(ORDEF[HP]=I498)*(ORDEF[Model_Year]=E498)),""))</f>
        <v/>
      </c>
      <c r="R498" s="157" cm="1">
        <f t="array" ref="R498">IF(D498="Electric","--",IF(D498="Gasoline",_xlfn._xlws.FILTER(LSIEF[HC-ZH (g/hp-hr)],(LSIEF[Fuel]=D498)*(LSIEF[HP Bin]=I498)*(LSIEF[Model Year]=E498)),""))</f>
        <v>0.129</v>
      </c>
      <c r="S498" s="158">
        <f t="shared" si="122"/>
        <v>0.129</v>
      </c>
      <c r="T498" s="159" t="str" cm="1">
        <f t="array" ref="T498">IF(D498="Electric","--",IF(D498="Diesel",_xlfn._xlws.FILTER(ORDEF[HCDR],(ORDEF[HP]=I498)*(ORDEF[Model_Year]=E498),),""))</f>
        <v/>
      </c>
      <c r="U498" s="159" cm="1">
        <f t="array" ref="U498">IF(D498="Electric","--",IF(D498="Gasoline",_xlfn._xlws.FILTER(LSIEF[HC DR],(LSIEF[Fuel]=D498)*(LSIEF[HP Bin]=I498)*(LSIEF[Model Year]=E498)),""))</f>
        <v>1.0200000000000001E-5</v>
      </c>
      <c r="V498" s="159">
        <f t="shared" si="123"/>
        <v>1.0200000000000001E-5</v>
      </c>
      <c r="W498" s="158" t="str" cm="1">
        <f t="array" ref="W498">IF(D498="Electric","--",IF(D498="Diesel",_xlfn._xlws.FILTER(ORDEF[NOXzh],(ORDEF[HP]=I498)*(ORDEF[Model_Year]=E498)),""))</f>
        <v/>
      </c>
      <c r="X498" s="158" cm="1">
        <f t="array" ref="X498">IF(D498="Electric","--",IF(D498="Gasoline",_xlfn._xlws.FILTER(LSIEF[NOX-ZH (g/hp-hr)],(LSIEF[Fuel]=D498)*(LSIEF[HP Bin]=I498)*(LSIEF[Model Year]=E498)),""))</f>
        <v>0.13700000000000001</v>
      </c>
      <c r="Y498" s="158">
        <f t="shared" si="124"/>
        <v>0.13700000000000001</v>
      </c>
      <c r="Z498" s="159" t="str" cm="1">
        <f t="array" ref="Z498">IF(D498="Electric","--",IF(D498="Diesel",_xlfn._xlws.FILTER(ORDEF[NOXdr],(ORDEF[HP]=I498)*(ORDEF[Model_Year]=E498)),""))</f>
        <v/>
      </c>
      <c r="AA498" s="159" cm="1">
        <f t="array" ref="AA498">IF(E498="Electric","--",IF(D498="Gasoline",_xlfn._xlws.FILTER(LSIEF[NOX DR],(LSIEF[Fuel]=D498)*(LSIEF[HP Bin]=I498)*(LSIEF[Model Year]=E498)),""))</f>
        <v>5.66E-5</v>
      </c>
      <c r="AB498" s="159">
        <f t="shared" si="125"/>
        <v>5.66E-5</v>
      </c>
      <c r="AC498" s="158" t="str" cm="1">
        <f t="array" ref="AC498">IF(D498="Electric","--",IF(D498="Diesel",_xlfn._xlws.FILTER(DFCF[Fuel_HC],(DFCF[MY]=E498)),""))</f>
        <v/>
      </c>
      <c r="AD498" s="158" cm="1">
        <f t="array" ref="AD498">IF(D498="Electric","--",IF(D498="Gasoline",_xlfn._xlws.FILTER(GFCF[Fuel_HC],(GFCF[MY]=E498)),""))</f>
        <v>1</v>
      </c>
      <c r="AE498" s="158">
        <f t="shared" si="126"/>
        <v>1</v>
      </c>
      <c r="AF498" s="157" t="str" cm="1">
        <f t="array" ref="AF498">IF(D498="Electric","--",IF(D498="Diesel",_xlfn._xlws.FILTER(DFCF[Fuel_NOX],(DFCF[MY]=E498)),""))</f>
        <v/>
      </c>
      <c r="AG498" s="157" cm="1">
        <f t="array" ref="AG498">IF(D498="Electric","--",IF(D498="Gasoline",_xlfn._xlws.FILTER(GFCF[Fuel_NOX],(GFCF[MY]=E498)),""))</f>
        <v>0.97699999999999998</v>
      </c>
      <c r="AH498" s="157">
        <f t="shared" si="127"/>
        <v>0.97699999999999998</v>
      </c>
      <c r="AI498" s="158">
        <f t="shared" si="128"/>
        <v>0.13709347826086957</v>
      </c>
      <c r="AJ498" s="158">
        <f t="shared" si="129"/>
        <v>0.17772691956521741</v>
      </c>
      <c r="AK498" s="158">
        <f t="shared" si="130"/>
        <v>2.615960709091941</v>
      </c>
      <c r="AL498" s="158">
        <f t="shared" si="131"/>
        <v>3.3913111289354161</v>
      </c>
      <c r="AM498" s="158">
        <f t="shared" si="132"/>
        <v>1.3079803545459705E-3</v>
      </c>
      <c r="AN498" s="168">
        <f t="shared" si="133"/>
        <v>1.6956555644677082E-3</v>
      </c>
      <c r="AO498" s="158">
        <f t="shared" si="134"/>
        <v>1.2030803301113836E-3</v>
      </c>
      <c r="AP498" s="157"/>
      <c r="AS498" s="44"/>
    </row>
    <row r="499" spans="1:45" s="47" customFormat="1" x14ac:dyDescent="0.35">
      <c r="A499" s="157">
        <v>498</v>
      </c>
      <c r="B499" s="157" t="s">
        <v>329</v>
      </c>
      <c r="C499" s="157" t="s">
        <v>205</v>
      </c>
      <c r="D499" s="157" t="s">
        <v>16</v>
      </c>
      <c r="E499" s="157">
        <v>2012</v>
      </c>
      <c r="F499" s="157">
        <v>101</v>
      </c>
      <c r="G499" s="157">
        <v>158.69565217391303</v>
      </c>
      <c r="H499" s="157"/>
      <c r="I499" s="157">
        <f t="shared" si="119"/>
        <v>175</v>
      </c>
      <c r="J499" s="157" t="str">
        <f>IF(D499="Electric","--",IF(D499="Diesel",VLOOKUP(C499,[2]ORDLF!A:B,2,FALSE),""))</f>
        <v/>
      </c>
      <c r="K499" s="157">
        <f>IF(D499="Electric","--",IF(D499="Gasoline",VLOOKUP(C499,LSILF!A:C,3,FALSE),""))</f>
        <v>0.54</v>
      </c>
      <c r="L499" s="158">
        <f t="shared" si="135"/>
        <v>0.54</v>
      </c>
      <c r="M499" s="157" t="str" cm="1">
        <f t="array" ref="M499">IF(D499="Electric","--",IF(D499="Diesel",_xlfn._xlws.FILTER(DIESCH[CH Cap],(DIESCH[HP Bin]=I499)),""))</f>
        <v/>
      </c>
      <c r="N499" s="157" cm="1">
        <f t="array" ref="N499">IF(D499="Electric","--",IF(D499="Gasoline",_xlfn._xlws.FILTER(LSICH[CH Cap],(LSICH[Fuel Type]=D499)*(LSICH[MY]=E499)),""))</f>
        <v>10000</v>
      </c>
      <c r="O499" s="157">
        <f t="shared" si="120"/>
        <v>10000</v>
      </c>
      <c r="P499" s="157">
        <f t="shared" si="121"/>
        <v>793.47826086956513</v>
      </c>
      <c r="Q499" s="157" t="str" cm="1">
        <f t="array" ref="Q499">IF(D499="Electric","--",IF(D499="Diesel",_xlfn._xlws.FILTER(ORDEF[HC-ZH (g/hp-hr)],(ORDEF[HP]=I499)*(ORDEF[Model_Year]=E499)),""))</f>
        <v/>
      </c>
      <c r="R499" s="157" cm="1">
        <f t="array" ref="R499">IF(D499="Electric","--",IF(D499="Gasoline",_xlfn._xlws.FILTER(LSIEF[HC-ZH (g/hp-hr)],(LSIEF[Fuel]=D499)*(LSIEF[HP Bin]=I499)*(LSIEF[Model Year]=E499)),""))</f>
        <v>0.129</v>
      </c>
      <c r="S499" s="158">
        <f t="shared" si="122"/>
        <v>0.129</v>
      </c>
      <c r="T499" s="159" t="str" cm="1">
        <f t="array" ref="T499">IF(D499="Electric","--",IF(D499="Diesel",_xlfn._xlws.FILTER(ORDEF[HCDR],(ORDEF[HP]=I499)*(ORDEF[Model_Year]=E499),),""))</f>
        <v/>
      </c>
      <c r="U499" s="159" cm="1">
        <f t="array" ref="U499">IF(D499="Electric","--",IF(D499="Gasoline",_xlfn._xlws.FILTER(LSIEF[HC DR],(LSIEF[Fuel]=D499)*(LSIEF[HP Bin]=I499)*(LSIEF[Model Year]=E499)),""))</f>
        <v>1.0200000000000001E-5</v>
      </c>
      <c r="V499" s="159">
        <f t="shared" si="123"/>
        <v>1.0200000000000001E-5</v>
      </c>
      <c r="W499" s="158" t="str" cm="1">
        <f t="array" ref="W499">IF(D499="Electric","--",IF(D499="Diesel",_xlfn._xlws.FILTER(ORDEF[NOXzh],(ORDEF[HP]=I499)*(ORDEF[Model_Year]=E499)),""))</f>
        <v/>
      </c>
      <c r="X499" s="158" cm="1">
        <f t="array" ref="X499">IF(D499="Electric","--",IF(D499="Gasoline",_xlfn._xlws.FILTER(LSIEF[NOX-ZH (g/hp-hr)],(LSIEF[Fuel]=D499)*(LSIEF[HP Bin]=I499)*(LSIEF[Model Year]=E499)),""))</f>
        <v>0.13700000000000001</v>
      </c>
      <c r="Y499" s="158">
        <f t="shared" si="124"/>
        <v>0.13700000000000001</v>
      </c>
      <c r="Z499" s="159" t="str" cm="1">
        <f t="array" ref="Z499">IF(D499="Electric","--",IF(D499="Diesel",_xlfn._xlws.FILTER(ORDEF[NOXdr],(ORDEF[HP]=I499)*(ORDEF[Model_Year]=E499)),""))</f>
        <v/>
      </c>
      <c r="AA499" s="159" cm="1">
        <f t="array" ref="AA499">IF(E499="Electric","--",IF(D499="Gasoline",_xlfn._xlws.FILTER(LSIEF[NOX DR],(LSIEF[Fuel]=D499)*(LSIEF[HP Bin]=I499)*(LSIEF[Model Year]=E499)),""))</f>
        <v>5.66E-5</v>
      </c>
      <c r="AB499" s="159">
        <f t="shared" si="125"/>
        <v>5.66E-5</v>
      </c>
      <c r="AC499" s="158" t="str" cm="1">
        <f t="array" ref="AC499">IF(D499="Electric","--",IF(D499="Diesel",_xlfn._xlws.FILTER(DFCF[Fuel_HC],(DFCF[MY]=E499)),""))</f>
        <v/>
      </c>
      <c r="AD499" s="158" cm="1">
        <f t="array" ref="AD499">IF(D499="Electric","--",IF(D499="Gasoline",_xlfn._xlws.FILTER(GFCF[Fuel_HC],(GFCF[MY]=E499)),""))</f>
        <v>1</v>
      </c>
      <c r="AE499" s="158">
        <f t="shared" si="126"/>
        <v>1</v>
      </c>
      <c r="AF499" s="157" t="str" cm="1">
        <f t="array" ref="AF499">IF(D499="Electric","--",IF(D499="Diesel",_xlfn._xlws.FILTER(DFCF[Fuel_NOX],(DFCF[MY]=E499)),""))</f>
        <v/>
      </c>
      <c r="AG499" s="157" cm="1">
        <f t="array" ref="AG499">IF(D499="Electric","--",IF(D499="Gasoline",_xlfn._xlws.FILTER(GFCF[Fuel_NOX],(GFCF[MY]=E499)),""))</f>
        <v>0.97699999999999998</v>
      </c>
      <c r="AH499" s="157">
        <f t="shared" si="127"/>
        <v>0.97699999999999998</v>
      </c>
      <c r="AI499" s="158">
        <f t="shared" si="128"/>
        <v>0.13709347826086957</v>
      </c>
      <c r="AJ499" s="158">
        <f t="shared" si="129"/>
        <v>0.17772691956521741</v>
      </c>
      <c r="AK499" s="158">
        <f t="shared" si="130"/>
        <v>2.615960709091941</v>
      </c>
      <c r="AL499" s="158">
        <f t="shared" si="131"/>
        <v>3.3913111289354161</v>
      </c>
      <c r="AM499" s="158">
        <f t="shared" si="132"/>
        <v>1.3079803545459705E-3</v>
      </c>
      <c r="AN499" s="168">
        <f t="shared" si="133"/>
        <v>1.6956555644677082E-3</v>
      </c>
      <c r="AO499" s="158">
        <f t="shared" si="134"/>
        <v>1.2030803301113836E-3</v>
      </c>
      <c r="AP499" s="157"/>
      <c r="AS499" s="44"/>
    </row>
    <row r="500" spans="1:45" s="47" customFormat="1" x14ac:dyDescent="0.35">
      <c r="A500" s="157">
        <v>499</v>
      </c>
      <c r="B500" s="157" t="s">
        <v>330</v>
      </c>
      <c r="C500" s="157" t="s">
        <v>205</v>
      </c>
      <c r="D500" s="157" t="s">
        <v>16</v>
      </c>
      <c r="E500" s="157">
        <v>2012</v>
      </c>
      <c r="F500" s="157">
        <v>101</v>
      </c>
      <c r="G500" s="157">
        <v>158.69565217391303</v>
      </c>
      <c r="H500" s="157"/>
      <c r="I500" s="157">
        <f t="shared" si="119"/>
        <v>175</v>
      </c>
      <c r="J500" s="157" t="str">
        <f>IF(D500="Electric","--",IF(D500="Diesel",VLOOKUP(C500,[2]ORDLF!A:B,2,FALSE),""))</f>
        <v/>
      </c>
      <c r="K500" s="157">
        <f>IF(D500="Electric","--",IF(D500="Gasoline",VLOOKUP(C500,LSILF!A:C,3,FALSE),""))</f>
        <v>0.54</v>
      </c>
      <c r="L500" s="158">
        <f t="shared" si="135"/>
        <v>0.54</v>
      </c>
      <c r="M500" s="157" t="str" cm="1">
        <f t="array" ref="M500">IF(D500="Electric","--",IF(D500="Diesel",_xlfn._xlws.FILTER(DIESCH[CH Cap],(DIESCH[HP Bin]=I500)),""))</f>
        <v/>
      </c>
      <c r="N500" s="157" cm="1">
        <f t="array" ref="N500">IF(D500="Electric","--",IF(D500="Gasoline",_xlfn._xlws.FILTER(LSICH[CH Cap],(LSICH[Fuel Type]=D500)*(LSICH[MY]=E500)),""))</f>
        <v>10000</v>
      </c>
      <c r="O500" s="157">
        <f t="shared" si="120"/>
        <v>10000</v>
      </c>
      <c r="P500" s="157">
        <f t="shared" si="121"/>
        <v>793.47826086956513</v>
      </c>
      <c r="Q500" s="157" t="str" cm="1">
        <f t="array" ref="Q500">IF(D500="Electric","--",IF(D500="Diesel",_xlfn._xlws.FILTER(ORDEF[HC-ZH (g/hp-hr)],(ORDEF[HP]=I500)*(ORDEF[Model_Year]=E500)),""))</f>
        <v/>
      </c>
      <c r="R500" s="157" cm="1">
        <f t="array" ref="R500">IF(D500="Electric","--",IF(D500="Gasoline",_xlfn._xlws.FILTER(LSIEF[HC-ZH (g/hp-hr)],(LSIEF[Fuel]=D500)*(LSIEF[HP Bin]=I500)*(LSIEF[Model Year]=E500)),""))</f>
        <v>0.129</v>
      </c>
      <c r="S500" s="158">
        <f t="shared" si="122"/>
        <v>0.129</v>
      </c>
      <c r="T500" s="159" t="str" cm="1">
        <f t="array" ref="T500">IF(D500="Electric","--",IF(D500="Diesel",_xlfn._xlws.FILTER(ORDEF[HCDR],(ORDEF[HP]=I500)*(ORDEF[Model_Year]=E500),),""))</f>
        <v/>
      </c>
      <c r="U500" s="159" cm="1">
        <f t="array" ref="U500">IF(D500="Electric","--",IF(D500="Gasoline",_xlfn._xlws.FILTER(LSIEF[HC DR],(LSIEF[Fuel]=D500)*(LSIEF[HP Bin]=I500)*(LSIEF[Model Year]=E500)),""))</f>
        <v>1.0200000000000001E-5</v>
      </c>
      <c r="V500" s="159">
        <f t="shared" si="123"/>
        <v>1.0200000000000001E-5</v>
      </c>
      <c r="W500" s="158" t="str" cm="1">
        <f t="array" ref="W500">IF(D500="Electric","--",IF(D500="Diesel",_xlfn._xlws.FILTER(ORDEF[NOXzh],(ORDEF[HP]=I500)*(ORDEF[Model_Year]=E500)),""))</f>
        <v/>
      </c>
      <c r="X500" s="158" cm="1">
        <f t="array" ref="X500">IF(D500="Electric","--",IF(D500="Gasoline",_xlfn._xlws.FILTER(LSIEF[NOX-ZH (g/hp-hr)],(LSIEF[Fuel]=D500)*(LSIEF[HP Bin]=I500)*(LSIEF[Model Year]=E500)),""))</f>
        <v>0.13700000000000001</v>
      </c>
      <c r="Y500" s="158">
        <f t="shared" si="124"/>
        <v>0.13700000000000001</v>
      </c>
      <c r="Z500" s="159" t="str" cm="1">
        <f t="array" ref="Z500">IF(D500="Electric","--",IF(D500="Diesel",_xlfn._xlws.FILTER(ORDEF[NOXdr],(ORDEF[HP]=I500)*(ORDEF[Model_Year]=E500)),""))</f>
        <v/>
      </c>
      <c r="AA500" s="159" cm="1">
        <f t="array" ref="AA500">IF(E500="Electric","--",IF(D500="Gasoline",_xlfn._xlws.FILTER(LSIEF[NOX DR],(LSIEF[Fuel]=D500)*(LSIEF[HP Bin]=I500)*(LSIEF[Model Year]=E500)),""))</f>
        <v>5.66E-5</v>
      </c>
      <c r="AB500" s="159">
        <f t="shared" si="125"/>
        <v>5.66E-5</v>
      </c>
      <c r="AC500" s="158" t="str" cm="1">
        <f t="array" ref="AC500">IF(D500="Electric","--",IF(D500="Diesel",_xlfn._xlws.FILTER(DFCF[Fuel_HC],(DFCF[MY]=E500)),""))</f>
        <v/>
      </c>
      <c r="AD500" s="158" cm="1">
        <f t="array" ref="AD500">IF(D500="Electric","--",IF(D500="Gasoline",_xlfn._xlws.FILTER(GFCF[Fuel_HC],(GFCF[MY]=E500)),""))</f>
        <v>1</v>
      </c>
      <c r="AE500" s="158">
        <f t="shared" si="126"/>
        <v>1</v>
      </c>
      <c r="AF500" s="157" t="str" cm="1">
        <f t="array" ref="AF500">IF(D500="Electric","--",IF(D500="Diesel",_xlfn._xlws.FILTER(DFCF[Fuel_NOX],(DFCF[MY]=E500)),""))</f>
        <v/>
      </c>
      <c r="AG500" s="157" cm="1">
        <f t="array" ref="AG500">IF(D500="Electric","--",IF(D500="Gasoline",_xlfn._xlws.FILTER(GFCF[Fuel_NOX],(GFCF[MY]=E500)),""))</f>
        <v>0.97699999999999998</v>
      </c>
      <c r="AH500" s="157">
        <f t="shared" si="127"/>
        <v>0.97699999999999998</v>
      </c>
      <c r="AI500" s="158">
        <f t="shared" si="128"/>
        <v>0.13709347826086957</v>
      </c>
      <c r="AJ500" s="158">
        <f t="shared" si="129"/>
        <v>0.17772691956521741</v>
      </c>
      <c r="AK500" s="158">
        <f t="shared" si="130"/>
        <v>2.615960709091941</v>
      </c>
      <c r="AL500" s="158">
        <f t="shared" si="131"/>
        <v>3.3913111289354161</v>
      </c>
      <c r="AM500" s="158">
        <f t="shared" si="132"/>
        <v>1.3079803545459705E-3</v>
      </c>
      <c r="AN500" s="168">
        <f t="shared" si="133"/>
        <v>1.6956555644677082E-3</v>
      </c>
      <c r="AO500" s="158">
        <f t="shared" si="134"/>
        <v>1.2030803301113836E-3</v>
      </c>
      <c r="AP500" s="157"/>
      <c r="AS500" s="44"/>
    </row>
    <row r="501" spans="1:45" s="47" customFormat="1" x14ac:dyDescent="0.35">
      <c r="A501" s="157">
        <v>500</v>
      </c>
      <c r="B501" s="157" t="s">
        <v>331</v>
      </c>
      <c r="C501" s="157" t="s">
        <v>205</v>
      </c>
      <c r="D501" s="157" t="s">
        <v>16</v>
      </c>
      <c r="E501" s="157">
        <v>2012</v>
      </c>
      <c r="F501" s="157">
        <v>101</v>
      </c>
      <c r="G501" s="157">
        <v>158.69565217391303</v>
      </c>
      <c r="H501" s="157"/>
      <c r="I501" s="157">
        <f t="shared" si="119"/>
        <v>175</v>
      </c>
      <c r="J501" s="157" t="str">
        <f>IF(D501="Electric","--",IF(D501="Diesel",VLOOKUP(C501,[2]ORDLF!A:B,2,FALSE),""))</f>
        <v/>
      </c>
      <c r="K501" s="157">
        <f>IF(D501="Electric","--",IF(D501="Gasoline",VLOOKUP(C501,LSILF!A:C,3,FALSE),""))</f>
        <v>0.54</v>
      </c>
      <c r="L501" s="158">
        <f t="shared" si="135"/>
        <v>0.54</v>
      </c>
      <c r="M501" s="157" t="str" cm="1">
        <f t="array" ref="M501">IF(D501="Electric","--",IF(D501="Diesel",_xlfn._xlws.FILTER(DIESCH[CH Cap],(DIESCH[HP Bin]=I501)),""))</f>
        <v/>
      </c>
      <c r="N501" s="157" cm="1">
        <f t="array" ref="N501">IF(D501="Electric","--",IF(D501="Gasoline",_xlfn._xlws.FILTER(LSICH[CH Cap],(LSICH[Fuel Type]=D501)*(LSICH[MY]=E501)),""))</f>
        <v>10000</v>
      </c>
      <c r="O501" s="157">
        <f t="shared" si="120"/>
        <v>10000</v>
      </c>
      <c r="P501" s="157">
        <f t="shared" si="121"/>
        <v>793.47826086956513</v>
      </c>
      <c r="Q501" s="157" t="str" cm="1">
        <f t="array" ref="Q501">IF(D501="Electric","--",IF(D501="Diesel",_xlfn._xlws.FILTER(ORDEF[HC-ZH (g/hp-hr)],(ORDEF[HP]=I501)*(ORDEF[Model_Year]=E501)),""))</f>
        <v/>
      </c>
      <c r="R501" s="157" cm="1">
        <f t="array" ref="R501">IF(D501="Electric","--",IF(D501="Gasoline",_xlfn._xlws.FILTER(LSIEF[HC-ZH (g/hp-hr)],(LSIEF[Fuel]=D501)*(LSIEF[HP Bin]=I501)*(LSIEF[Model Year]=E501)),""))</f>
        <v>0.129</v>
      </c>
      <c r="S501" s="158">
        <f t="shared" si="122"/>
        <v>0.129</v>
      </c>
      <c r="T501" s="159" t="str" cm="1">
        <f t="array" ref="T501">IF(D501="Electric","--",IF(D501="Diesel",_xlfn._xlws.FILTER(ORDEF[HCDR],(ORDEF[HP]=I501)*(ORDEF[Model_Year]=E501),),""))</f>
        <v/>
      </c>
      <c r="U501" s="159" cm="1">
        <f t="array" ref="U501">IF(D501="Electric","--",IF(D501="Gasoline",_xlfn._xlws.FILTER(LSIEF[HC DR],(LSIEF[Fuel]=D501)*(LSIEF[HP Bin]=I501)*(LSIEF[Model Year]=E501)),""))</f>
        <v>1.0200000000000001E-5</v>
      </c>
      <c r="V501" s="159">
        <f t="shared" si="123"/>
        <v>1.0200000000000001E-5</v>
      </c>
      <c r="W501" s="158" t="str" cm="1">
        <f t="array" ref="W501">IF(D501="Electric","--",IF(D501="Diesel",_xlfn._xlws.FILTER(ORDEF[NOXzh],(ORDEF[HP]=I501)*(ORDEF[Model_Year]=E501)),""))</f>
        <v/>
      </c>
      <c r="X501" s="158" cm="1">
        <f t="array" ref="X501">IF(D501="Electric","--",IF(D501="Gasoline",_xlfn._xlws.FILTER(LSIEF[NOX-ZH (g/hp-hr)],(LSIEF[Fuel]=D501)*(LSIEF[HP Bin]=I501)*(LSIEF[Model Year]=E501)),""))</f>
        <v>0.13700000000000001</v>
      </c>
      <c r="Y501" s="158">
        <f t="shared" si="124"/>
        <v>0.13700000000000001</v>
      </c>
      <c r="Z501" s="159" t="str" cm="1">
        <f t="array" ref="Z501">IF(D501="Electric","--",IF(D501="Diesel",_xlfn._xlws.FILTER(ORDEF[NOXdr],(ORDEF[HP]=I501)*(ORDEF[Model_Year]=E501)),""))</f>
        <v/>
      </c>
      <c r="AA501" s="159" cm="1">
        <f t="array" ref="AA501">IF(E501="Electric","--",IF(D501="Gasoline",_xlfn._xlws.FILTER(LSIEF[NOX DR],(LSIEF[Fuel]=D501)*(LSIEF[HP Bin]=I501)*(LSIEF[Model Year]=E501)),""))</f>
        <v>5.66E-5</v>
      </c>
      <c r="AB501" s="159">
        <f t="shared" si="125"/>
        <v>5.66E-5</v>
      </c>
      <c r="AC501" s="158" t="str" cm="1">
        <f t="array" ref="AC501">IF(D501="Electric","--",IF(D501="Diesel",_xlfn._xlws.FILTER(DFCF[Fuel_HC],(DFCF[MY]=E501)),""))</f>
        <v/>
      </c>
      <c r="AD501" s="158" cm="1">
        <f t="array" ref="AD501">IF(D501="Electric","--",IF(D501="Gasoline",_xlfn._xlws.FILTER(GFCF[Fuel_HC],(GFCF[MY]=E501)),""))</f>
        <v>1</v>
      </c>
      <c r="AE501" s="158">
        <f t="shared" si="126"/>
        <v>1</v>
      </c>
      <c r="AF501" s="157" t="str" cm="1">
        <f t="array" ref="AF501">IF(D501="Electric","--",IF(D501="Diesel",_xlfn._xlws.FILTER(DFCF[Fuel_NOX],(DFCF[MY]=E501)),""))</f>
        <v/>
      </c>
      <c r="AG501" s="157" cm="1">
        <f t="array" ref="AG501">IF(D501="Electric","--",IF(D501="Gasoline",_xlfn._xlws.FILTER(GFCF[Fuel_NOX],(GFCF[MY]=E501)),""))</f>
        <v>0.97699999999999998</v>
      </c>
      <c r="AH501" s="157">
        <f t="shared" si="127"/>
        <v>0.97699999999999998</v>
      </c>
      <c r="AI501" s="158">
        <f t="shared" si="128"/>
        <v>0.13709347826086957</v>
      </c>
      <c r="AJ501" s="158">
        <f t="shared" si="129"/>
        <v>0.17772691956521741</v>
      </c>
      <c r="AK501" s="158">
        <f t="shared" si="130"/>
        <v>2.615960709091941</v>
      </c>
      <c r="AL501" s="158">
        <f t="shared" si="131"/>
        <v>3.3913111289354161</v>
      </c>
      <c r="AM501" s="158">
        <f t="shared" si="132"/>
        <v>1.3079803545459705E-3</v>
      </c>
      <c r="AN501" s="168">
        <f t="shared" si="133"/>
        <v>1.6956555644677082E-3</v>
      </c>
      <c r="AO501" s="158">
        <f t="shared" si="134"/>
        <v>1.2030803301113836E-3</v>
      </c>
      <c r="AP501" s="157"/>
      <c r="AS501" s="44"/>
    </row>
    <row r="502" spans="1:45" s="47" customFormat="1" x14ac:dyDescent="0.35">
      <c r="A502" s="157">
        <v>501</v>
      </c>
      <c r="B502" s="157" t="s">
        <v>332</v>
      </c>
      <c r="C502" s="157" t="s">
        <v>205</v>
      </c>
      <c r="D502" s="157" t="s">
        <v>16</v>
      </c>
      <c r="E502" s="157">
        <v>2012</v>
      </c>
      <c r="F502" s="157">
        <v>101</v>
      </c>
      <c r="G502" s="157">
        <v>158.69565217391303</v>
      </c>
      <c r="H502" s="157"/>
      <c r="I502" s="157">
        <f t="shared" si="119"/>
        <v>175</v>
      </c>
      <c r="J502" s="157" t="str">
        <f>IF(D502="Electric","--",IF(D502="Diesel",VLOOKUP(C502,[2]ORDLF!A:B,2,FALSE),""))</f>
        <v/>
      </c>
      <c r="K502" s="157">
        <f>IF(D502="Electric","--",IF(D502="Gasoline",VLOOKUP(C502,LSILF!A:C,3,FALSE),""))</f>
        <v>0.54</v>
      </c>
      <c r="L502" s="158">
        <f t="shared" si="135"/>
        <v>0.54</v>
      </c>
      <c r="M502" s="157" t="str" cm="1">
        <f t="array" ref="M502">IF(D502="Electric","--",IF(D502="Diesel",_xlfn._xlws.FILTER(DIESCH[CH Cap],(DIESCH[HP Bin]=I502)),""))</f>
        <v/>
      </c>
      <c r="N502" s="157" cm="1">
        <f t="array" ref="N502">IF(D502="Electric","--",IF(D502="Gasoline",_xlfn._xlws.FILTER(LSICH[CH Cap],(LSICH[Fuel Type]=D502)*(LSICH[MY]=E502)),""))</f>
        <v>10000</v>
      </c>
      <c r="O502" s="157">
        <f t="shared" si="120"/>
        <v>10000</v>
      </c>
      <c r="P502" s="157">
        <f t="shared" si="121"/>
        <v>793.47826086956513</v>
      </c>
      <c r="Q502" s="157" t="str" cm="1">
        <f t="array" ref="Q502">IF(D502="Electric","--",IF(D502="Diesel",_xlfn._xlws.FILTER(ORDEF[HC-ZH (g/hp-hr)],(ORDEF[HP]=I502)*(ORDEF[Model_Year]=E502)),""))</f>
        <v/>
      </c>
      <c r="R502" s="157" cm="1">
        <f t="array" ref="R502">IF(D502="Electric","--",IF(D502="Gasoline",_xlfn._xlws.FILTER(LSIEF[HC-ZH (g/hp-hr)],(LSIEF[Fuel]=D502)*(LSIEF[HP Bin]=I502)*(LSIEF[Model Year]=E502)),""))</f>
        <v>0.129</v>
      </c>
      <c r="S502" s="158">
        <f t="shared" si="122"/>
        <v>0.129</v>
      </c>
      <c r="T502" s="159" t="str" cm="1">
        <f t="array" ref="T502">IF(D502="Electric","--",IF(D502="Diesel",_xlfn._xlws.FILTER(ORDEF[HCDR],(ORDEF[HP]=I502)*(ORDEF[Model_Year]=E502),),""))</f>
        <v/>
      </c>
      <c r="U502" s="159" cm="1">
        <f t="array" ref="U502">IF(D502="Electric","--",IF(D502="Gasoline",_xlfn._xlws.FILTER(LSIEF[HC DR],(LSIEF[Fuel]=D502)*(LSIEF[HP Bin]=I502)*(LSIEF[Model Year]=E502)),""))</f>
        <v>1.0200000000000001E-5</v>
      </c>
      <c r="V502" s="159">
        <f t="shared" si="123"/>
        <v>1.0200000000000001E-5</v>
      </c>
      <c r="W502" s="158" t="str" cm="1">
        <f t="array" ref="W502">IF(D502="Electric","--",IF(D502="Diesel",_xlfn._xlws.FILTER(ORDEF[NOXzh],(ORDEF[HP]=I502)*(ORDEF[Model_Year]=E502)),""))</f>
        <v/>
      </c>
      <c r="X502" s="158" cm="1">
        <f t="array" ref="X502">IF(D502="Electric","--",IF(D502="Gasoline",_xlfn._xlws.FILTER(LSIEF[NOX-ZH (g/hp-hr)],(LSIEF[Fuel]=D502)*(LSIEF[HP Bin]=I502)*(LSIEF[Model Year]=E502)),""))</f>
        <v>0.13700000000000001</v>
      </c>
      <c r="Y502" s="158">
        <f t="shared" si="124"/>
        <v>0.13700000000000001</v>
      </c>
      <c r="Z502" s="159" t="str" cm="1">
        <f t="array" ref="Z502">IF(D502="Electric","--",IF(D502="Diesel",_xlfn._xlws.FILTER(ORDEF[NOXdr],(ORDEF[HP]=I502)*(ORDEF[Model_Year]=E502)),""))</f>
        <v/>
      </c>
      <c r="AA502" s="159" cm="1">
        <f t="array" ref="AA502">IF(E502="Electric","--",IF(D502="Gasoline",_xlfn._xlws.FILTER(LSIEF[NOX DR],(LSIEF[Fuel]=D502)*(LSIEF[HP Bin]=I502)*(LSIEF[Model Year]=E502)),""))</f>
        <v>5.66E-5</v>
      </c>
      <c r="AB502" s="159">
        <f t="shared" si="125"/>
        <v>5.66E-5</v>
      </c>
      <c r="AC502" s="158" t="str" cm="1">
        <f t="array" ref="AC502">IF(D502="Electric","--",IF(D502="Diesel",_xlfn._xlws.FILTER(DFCF[Fuel_HC],(DFCF[MY]=E502)),""))</f>
        <v/>
      </c>
      <c r="AD502" s="158" cm="1">
        <f t="array" ref="AD502">IF(D502="Electric","--",IF(D502="Gasoline",_xlfn._xlws.FILTER(GFCF[Fuel_HC],(GFCF[MY]=E502)),""))</f>
        <v>1</v>
      </c>
      <c r="AE502" s="158">
        <f t="shared" si="126"/>
        <v>1</v>
      </c>
      <c r="AF502" s="157" t="str" cm="1">
        <f t="array" ref="AF502">IF(D502="Electric","--",IF(D502="Diesel",_xlfn._xlws.FILTER(DFCF[Fuel_NOX],(DFCF[MY]=E502)),""))</f>
        <v/>
      </c>
      <c r="AG502" s="157" cm="1">
        <f t="array" ref="AG502">IF(D502="Electric","--",IF(D502="Gasoline",_xlfn._xlws.FILTER(GFCF[Fuel_NOX],(GFCF[MY]=E502)),""))</f>
        <v>0.97699999999999998</v>
      </c>
      <c r="AH502" s="157">
        <f t="shared" si="127"/>
        <v>0.97699999999999998</v>
      </c>
      <c r="AI502" s="158">
        <f t="shared" si="128"/>
        <v>0.13709347826086957</v>
      </c>
      <c r="AJ502" s="158">
        <f t="shared" si="129"/>
        <v>0.17772691956521741</v>
      </c>
      <c r="AK502" s="158">
        <f t="shared" si="130"/>
        <v>2.615960709091941</v>
      </c>
      <c r="AL502" s="158">
        <f t="shared" si="131"/>
        <v>3.3913111289354161</v>
      </c>
      <c r="AM502" s="158">
        <f t="shared" si="132"/>
        <v>1.3079803545459705E-3</v>
      </c>
      <c r="AN502" s="168">
        <f t="shared" si="133"/>
        <v>1.6956555644677082E-3</v>
      </c>
      <c r="AO502" s="158">
        <f t="shared" si="134"/>
        <v>1.2030803301113836E-3</v>
      </c>
      <c r="AP502" s="157"/>
      <c r="AS502" s="44"/>
    </row>
    <row r="503" spans="1:45" s="47" customFormat="1" x14ac:dyDescent="0.35">
      <c r="A503" s="157">
        <v>502</v>
      </c>
      <c r="B503" s="157" t="s">
        <v>333</v>
      </c>
      <c r="C503" s="157" t="s">
        <v>205</v>
      </c>
      <c r="D503" s="157" t="s">
        <v>16</v>
      </c>
      <c r="E503" s="157">
        <v>2012</v>
      </c>
      <c r="F503" s="157">
        <v>101</v>
      </c>
      <c r="G503" s="157">
        <v>158.69565217391303</v>
      </c>
      <c r="H503" s="157"/>
      <c r="I503" s="157">
        <f t="shared" si="119"/>
        <v>175</v>
      </c>
      <c r="J503" s="157" t="str">
        <f>IF(D503="Electric","--",IF(D503="Diesel",VLOOKUP(C503,[2]ORDLF!A:B,2,FALSE),""))</f>
        <v/>
      </c>
      <c r="K503" s="157">
        <f>IF(D503="Electric","--",IF(D503="Gasoline",VLOOKUP(C503,LSILF!A:C,3,FALSE),""))</f>
        <v>0.54</v>
      </c>
      <c r="L503" s="158">
        <f t="shared" si="135"/>
        <v>0.54</v>
      </c>
      <c r="M503" s="157" t="str" cm="1">
        <f t="array" ref="M503">IF(D503="Electric","--",IF(D503="Diesel",_xlfn._xlws.FILTER(DIESCH[CH Cap],(DIESCH[HP Bin]=I503)),""))</f>
        <v/>
      </c>
      <c r="N503" s="157" cm="1">
        <f t="array" ref="N503">IF(D503="Electric","--",IF(D503="Gasoline",_xlfn._xlws.FILTER(LSICH[CH Cap],(LSICH[Fuel Type]=D503)*(LSICH[MY]=E503)),""))</f>
        <v>10000</v>
      </c>
      <c r="O503" s="157">
        <f t="shared" si="120"/>
        <v>10000</v>
      </c>
      <c r="P503" s="157">
        <f t="shared" si="121"/>
        <v>793.47826086956513</v>
      </c>
      <c r="Q503" s="157" t="str" cm="1">
        <f t="array" ref="Q503">IF(D503="Electric","--",IF(D503="Diesel",_xlfn._xlws.FILTER(ORDEF[HC-ZH (g/hp-hr)],(ORDEF[HP]=I503)*(ORDEF[Model_Year]=E503)),""))</f>
        <v/>
      </c>
      <c r="R503" s="157" cm="1">
        <f t="array" ref="R503">IF(D503="Electric","--",IF(D503="Gasoline",_xlfn._xlws.FILTER(LSIEF[HC-ZH (g/hp-hr)],(LSIEF[Fuel]=D503)*(LSIEF[HP Bin]=I503)*(LSIEF[Model Year]=E503)),""))</f>
        <v>0.129</v>
      </c>
      <c r="S503" s="158">
        <f t="shared" si="122"/>
        <v>0.129</v>
      </c>
      <c r="T503" s="159" t="str" cm="1">
        <f t="array" ref="T503">IF(D503="Electric","--",IF(D503="Diesel",_xlfn._xlws.FILTER(ORDEF[HCDR],(ORDEF[HP]=I503)*(ORDEF[Model_Year]=E503),),""))</f>
        <v/>
      </c>
      <c r="U503" s="159" cm="1">
        <f t="array" ref="U503">IF(D503="Electric","--",IF(D503="Gasoline",_xlfn._xlws.FILTER(LSIEF[HC DR],(LSIEF[Fuel]=D503)*(LSIEF[HP Bin]=I503)*(LSIEF[Model Year]=E503)),""))</f>
        <v>1.0200000000000001E-5</v>
      </c>
      <c r="V503" s="159">
        <f t="shared" si="123"/>
        <v>1.0200000000000001E-5</v>
      </c>
      <c r="W503" s="158" t="str" cm="1">
        <f t="array" ref="W503">IF(D503="Electric","--",IF(D503="Diesel",_xlfn._xlws.FILTER(ORDEF[NOXzh],(ORDEF[HP]=I503)*(ORDEF[Model_Year]=E503)),""))</f>
        <v/>
      </c>
      <c r="X503" s="158" cm="1">
        <f t="array" ref="X503">IF(D503="Electric","--",IF(D503="Gasoline",_xlfn._xlws.FILTER(LSIEF[NOX-ZH (g/hp-hr)],(LSIEF[Fuel]=D503)*(LSIEF[HP Bin]=I503)*(LSIEF[Model Year]=E503)),""))</f>
        <v>0.13700000000000001</v>
      </c>
      <c r="Y503" s="158">
        <f t="shared" si="124"/>
        <v>0.13700000000000001</v>
      </c>
      <c r="Z503" s="159" t="str" cm="1">
        <f t="array" ref="Z503">IF(D503="Electric","--",IF(D503="Diesel",_xlfn._xlws.FILTER(ORDEF[NOXdr],(ORDEF[HP]=I503)*(ORDEF[Model_Year]=E503)),""))</f>
        <v/>
      </c>
      <c r="AA503" s="159" cm="1">
        <f t="array" ref="AA503">IF(E503="Electric","--",IF(D503="Gasoline",_xlfn._xlws.FILTER(LSIEF[NOX DR],(LSIEF[Fuel]=D503)*(LSIEF[HP Bin]=I503)*(LSIEF[Model Year]=E503)),""))</f>
        <v>5.66E-5</v>
      </c>
      <c r="AB503" s="159">
        <f t="shared" si="125"/>
        <v>5.66E-5</v>
      </c>
      <c r="AC503" s="158" t="str" cm="1">
        <f t="array" ref="AC503">IF(D503="Electric","--",IF(D503="Diesel",_xlfn._xlws.FILTER(DFCF[Fuel_HC],(DFCF[MY]=E503)),""))</f>
        <v/>
      </c>
      <c r="AD503" s="158" cm="1">
        <f t="array" ref="AD503">IF(D503="Electric","--",IF(D503="Gasoline",_xlfn._xlws.FILTER(GFCF[Fuel_HC],(GFCF[MY]=E503)),""))</f>
        <v>1</v>
      </c>
      <c r="AE503" s="158">
        <f t="shared" si="126"/>
        <v>1</v>
      </c>
      <c r="AF503" s="157" t="str" cm="1">
        <f t="array" ref="AF503">IF(D503="Electric","--",IF(D503="Diesel",_xlfn._xlws.FILTER(DFCF[Fuel_NOX],(DFCF[MY]=E503)),""))</f>
        <v/>
      </c>
      <c r="AG503" s="157" cm="1">
        <f t="array" ref="AG503">IF(D503="Electric","--",IF(D503="Gasoline",_xlfn._xlws.FILTER(GFCF[Fuel_NOX],(GFCF[MY]=E503)),""))</f>
        <v>0.97699999999999998</v>
      </c>
      <c r="AH503" s="157">
        <f t="shared" si="127"/>
        <v>0.97699999999999998</v>
      </c>
      <c r="AI503" s="158">
        <f t="shared" si="128"/>
        <v>0.13709347826086957</v>
      </c>
      <c r="AJ503" s="158">
        <f t="shared" si="129"/>
        <v>0.17772691956521741</v>
      </c>
      <c r="AK503" s="158">
        <f t="shared" si="130"/>
        <v>2.615960709091941</v>
      </c>
      <c r="AL503" s="158">
        <f t="shared" si="131"/>
        <v>3.3913111289354161</v>
      </c>
      <c r="AM503" s="158">
        <f t="shared" si="132"/>
        <v>1.3079803545459705E-3</v>
      </c>
      <c r="AN503" s="168">
        <f t="shared" si="133"/>
        <v>1.6956555644677082E-3</v>
      </c>
      <c r="AO503" s="158">
        <f t="shared" si="134"/>
        <v>1.2030803301113836E-3</v>
      </c>
      <c r="AP503" s="157"/>
      <c r="AS503" s="44"/>
    </row>
    <row r="504" spans="1:45" s="47" customFormat="1" x14ac:dyDescent="0.35">
      <c r="A504" s="157">
        <v>503</v>
      </c>
      <c r="B504" s="157" t="s">
        <v>334</v>
      </c>
      <c r="C504" s="157" t="s">
        <v>205</v>
      </c>
      <c r="D504" s="157" t="s">
        <v>16</v>
      </c>
      <c r="E504" s="157">
        <v>2012</v>
      </c>
      <c r="F504" s="157">
        <v>101</v>
      </c>
      <c r="G504" s="157">
        <v>158.69565217391303</v>
      </c>
      <c r="H504" s="157"/>
      <c r="I504" s="157">
        <f t="shared" si="119"/>
        <v>175</v>
      </c>
      <c r="J504" s="157" t="str">
        <f>IF(D504="Electric","--",IF(D504="Diesel",VLOOKUP(C504,[2]ORDLF!A:B,2,FALSE),""))</f>
        <v/>
      </c>
      <c r="K504" s="157">
        <f>IF(D504="Electric","--",IF(D504="Gasoline",VLOOKUP(C504,LSILF!A:C,3,FALSE),""))</f>
        <v>0.54</v>
      </c>
      <c r="L504" s="158">
        <f t="shared" si="135"/>
        <v>0.54</v>
      </c>
      <c r="M504" s="157" t="str" cm="1">
        <f t="array" ref="M504">IF(D504="Electric","--",IF(D504="Diesel",_xlfn._xlws.FILTER(DIESCH[CH Cap],(DIESCH[HP Bin]=I504)),""))</f>
        <v/>
      </c>
      <c r="N504" s="157" cm="1">
        <f t="array" ref="N504">IF(D504="Electric","--",IF(D504="Gasoline",_xlfn._xlws.FILTER(LSICH[CH Cap],(LSICH[Fuel Type]=D504)*(LSICH[MY]=E504)),""))</f>
        <v>10000</v>
      </c>
      <c r="O504" s="157">
        <f t="shared" si="120"/>
        <v>10000</v>
      </c>
      <c r="P504" s="157">
        <f t="shared" si="121"/>
        <v>793.47826086956513</v>
      </c>
      <c r="Q504" s="157" t="str" cm="1">
        <f t="array" ref="Q504">IF(D504="Electric","--",IF(D504="Diesel",_xlfn._xlws.FILTER(ORDEF[HC-ZH (g/hp-hr)],(ORDEF[HP]=I504)*(ORDEF[Model_Year]=E504)),""))</f>
        <v/>
      </c>
      <c r="R504" s="157" cm="1">
        <f t="array" ref="R504">IF(D504="Electric","--",IF(D504="Gasoline",_xlfn._xlws.FILTER(LSIEF[HC-ZH (g/hp-hr)],(LSIEF[Fuel]=D504)*(LSIEF[HP Bin]=I504)*(LSIEF[Model Year]=E504)),""))</f>
        <v>0.129</v>
      </c>
      <c r="S504" s="158">
        <f t="shared" si="122"/>
        <v>0.129</v>
      </c>
      <c r="T504" s="159" t="str" cm="1">
        <f t="array" ref="T504">IF(D504="Electric","--",IF(D504="Diesel",_xlfn._xlws.FILTER(ORDEF[HCDR],(ORDEF[HP]=I504)*(ORDEF[Model_Year]=E504),),""))</f>
        <v/>
      </c>
      <c r="U504" s="159" cm="1">
        <f t="array" ref="U504">IF(D504="Electric","--",IF(D504="Gasoline",_xlfn._xlws.FILTER(LSIEF[HC DR],(LSIEF[Fuel]=D504)*(LSIEF[HP Bin]=I504)*(LSIEF[Model Year]=E504)),""))</f>
        <v>1.0200000000000001E-5</v>
      </c>
      <c r="V504" s="159">
        <f t="shared" si="123"/>
        <v>1.0200000000000001E-5</v>
      </c>
      <c r="W504" s="158" t="str" cm="1">
        <f t="array" ref="W504">IF(D504="Electric","--",IF(D504="Diesel",_xlfn._xlws.FILTER(ORDEF[NOXzh],(ORDEF[HP]=I504)*(ORDEF[Model_Year]=E504)),""))</f>
        <v/>
      </c>
      <c r="X504" s="158" cm="1">
        <f t="array" ref="X504">IF(D504="Electric","--",IF(D504="Gasoline",_xlfn._xlws.FILTER(LSIEF[NOX-ZH (g/hp-hr)],(LSIEF[Fuel]=D504)*(LSIEF[HP Bin]=I504)*(LSIEF[Model Year]=E504)),""))</f>
        <v>0.13700000000000001</v>
      </c>
      <c r="Y504" s="158">
        <f t="shared" si="124"/>
        <v>0.13700000000000001</v>
      </c>
      <c r="Z504" s="159" t="str" cm="1">
        <f t="array" ref="Z504">IF(D504="Electric","--",IF(D504="Diesel",_xlfn._xlws.FILTER(ORDEF[NOXdr],(ORDEF[HP]=I504)*(ORDEF[Model_Year]=E504)),""))</f>
        <v/>
      </c>
      <c r="AA504" s="159" cm="1">
        <f t="array" ref="AA504">IF(E504="Electric","--",IF(D504="Gasoline",_xlfn._xlws.FILTER(LSIEF[NOX DR],(LSIEF[Fuel]=D504)*(LSIEF[HP Bin]=I504)*(LSIEF[Model Year]=E504)),""))</f>
        <v>5.66E-5</v>
      </c>
      <c r="AB504" s="159">
        <f t="shared" si="125"/>
        <v>5.66E-5</v>
      </c>
      <c r="AC504" s="158" t="str" cm="1">
        <f t="array" ref="AC504">IF(D504="Electric","--",IF(D504="Diesel",_xlfn._xlws.FILTER(DFCF[Fuel_HC],(DFCF[MY]=E504)),""))</f>
        <v/>
      </c>
      <c r="AD504" s="158" cm="1">
        <f t="array" ref="AD504">IF(D504="Electric","--",IF(D504="Gasoline",_xlfn._xlws.FILTER(GFCF[Fuel_HC],(GFCF[MY]=E504)),""))</f>
        <v>1</v>
      </c>
      <c r="AE504" s="158">
        <f t="shared" si="126"/>
        <v>1</v>
      </c>
      <c r="AF504" s="157" t="str" cm="1">
        <f t="array" ref="AF504">IF(D504="Electric","--",IF(D504="Diesel",_xlfn._xlws.FILTER(DFCF[Fuel_NOX],(DFCF[MY]=E504)),""))</f>
        <v/>
      </c>
      <c r="AG504" s="157" cm="1">
        <f t="array" ref="AG504">IF(D504="Electric","--",IF(D504="Gasoline",_xlfn._xlws.FILTER(GFCF[Fuel_NOX],(GFCF[MY]=E504)),""))</f>
        <v>0.97699999999999998</v>
      </c>
      <c r="AH504" s="157">
        <f t="shared" si="127"/>
        <v>0.97699999999999998</v>
      </c>
      <c r="AI504" s="158">
        <f t="shared" si="128"/>
        <v>0.13709347826086957</v>
      </c>
      <c r="AJ504" s="158">
        <f t="shared" si="129"/>
        <v>0.17772691956521741</v>
      </c>
      <c r="AK504" s="158">
        <f t="shared" si="130"/>
        <v>2.615960709091941</v>
      </c>
      <c r="AL504" s="158">
        <f t="shared" si="131"/>
        <v>3.3913111289354161</v>
      </c>
      <c r="AM504" s="158">
        <f t="shared" si="132"/>
        <v>1.3079803545459705E-3</v>
      </c>
      <c r="AN504" s="168">
        <f t="shared" si="133"/>
        <v>1.6956555644677082E-3</v>
      </c>
      <c r="AO504" s="158">
        <f t="shared" si="134"/>
        <v>1.2030803301113836E-3</v>
      </c>
      <c r="AP504" s="157"/>
      <c r="AS504" s="44"/>
    </row>
    <row r="505" spans="1:45" s="47" customFormat="1" x14ac:dyDescent="0.35">
      <c r="A505" s="157">
        <v>504</v>
      </c>
      <c r="B505" s="157" t="s">
        <v>335</v>
      </c>
      <c r="C505" s="157" t="s">
        <v>205</v>
      </c>
      <c r="D505" s="157" t="s">
        <v>16</v>
      </c>
      <c r="E505" s="157">
        <v>2012</v>
      </c>
      <c r="F505" s="157">
        <v>101</v>
      </c>
      <c r="G505" s="157">
        <v>158.69565217391303</v>
      </c>
      <c r="H505" s="157"/>
      <c r="I505" s="157">
        <f t="shared" si="119"/>
        <v>175</v>
      </c>
      <c r="J505" s="157" t="str">
        <f>IF(D505="Electric","--",IF(D505="Diesel",VLOOKUP(C505,[2]ORDLF!A:B,2,FALSE),""))</f>
        <v/>
      </c>
      <c r="K505" s="157">
        <f>IF(D505="Electric","--",IF(D505="Gasoline",VLOOKUP(C505,LSILF!A:C,3,FALSE),""))</f>
        <v>0.54</v>
      </c>
      <c r="L505" s="158">
        <f t="shared" si="135"/>
        <v>0.54</v>
      </c>
      <c r="M505" s="157" t="str" cm="1">
        <f t="array" ref="M505">IF(D505="Electric","--",IF(D505="Diesel",_xlfn._xlws.FILTER(DIESCH[CH Cap],(DIESCH[HP Bin]=I505)),""))</f>
        <v/>
      </c>
      <c r="N505" s="157" cm="1">
        <f t="array" ref="N505">IF(D505="Electric","--",IF(D505="Gasoline",_xlfn._xlws.FILTER(LSICH[CH Cap],(LSICH[Fuel Type]=D505)*(LSICH[MY]=E505)),""))</f>
        <v>10000</v>
      </c>
      <c r="O505" s="157">
        <f t="shared" si="120"/>
        <v>10000</v>
      </c>
      <c r="P505" s="157">
        <f t="shared" si="121"/>
        <v>793.47826086956513</v>
      </c>
      <c r="Q505" s="157" t="str" cm="1">
        <f t="array" ref="Q505">IF(D505="Electric","--",IF(D505="Diesel",_xlfn._xlws.FILTER(ORDEF[HC-ZH (g/hp-hr)],(ORDEF[HP]=I505)*(ORDEF[Model_Year]=E505)),""))</f>
        <v/>
      </c>
      <c r="R505" s="157" cm="1">
        <f t="array" ref="R505">IF(D505="Electric","--",IF(D505="Gasoline",_xlfn._xlws.FILTER(LSIEF[HC-ZH (g/hp-hr)],(LSIEF[Fuel]=D505)*(LSIEF[HP Bin]=I505)*(LSIEF[Model Year]=E505)),""))</f>
        <v>0.129</v>
      </c>
      <c r="S505" s="158">
        <f t="shared" si="122"/>
        <v>0.129</v>
      </c>
      <c r="T505" s="159" t="str" cm="1">
        <f t="array" ref="T505">IF(D505="Electric","--",IF(D505="Diesel",_xlfn._xlws.FILTER(ORDEF[HCDR],(ORDEF[HP]=I505)*(ORDEF[Model_Year]=E505),),""))</f>
        <v/>
      </c>
      <c r="U505" s="159" cm="1">
        <f t="array" ref="U505">IF(D505="Electric","--",IF(D505="Gasoline",_xlfn._xlws.FILTER(LSIEF[HC DR],(LSIEF[Fuel]=D505)*(LSIEF[HP Bin]=I505)*(LSIEF[Model Year]=E505)),""))</f>
        <v>1.0200000000000001E-5</v>
      </c>
      <c r="V505" s="159">
        <f t="shared" si="123"/>
        <v>1.0200000000000001E-5</v>
      </c>
      <c r="W505" s="158" t="str" cm="1">
        <f t="array" ref="W505">IF(D505="Electric","--",IF(D505="Diesel",_xlfn._xlws.FILTER(ORDEF[NOXzh],(ORDEF[HP]=I505)*(ORDEF[Model_Year]=E505)),""))</f>
        <v/>
      </c>
      <c r="X505" s="158" cm="1">
        <f t="array" ref="X505">IF(D505="Electric","--",IF(D505="Gasoline",_xlfn._xlws.FILTER(LSIEF[NOX-ZH (g/hp-hr)],(LSIEF[Fuel]=D505)*(LSIEF[HP Bin]=I505)*(LSIEF[Model Year]=E505)),""))</f>
        <v>0.13700000000000001</v>
      </c>
      <c r="Y505" s="158">
        <f t="shared" si="124"/>
        <v>0.13700000000000001</v>
      </c>
      <c r="Z505" s="159" t="str" cm="1">
        <f t="array" ref="Z505">IF(D505="Electric","--",IF(D505="Diesel",_xlfn._xlws.FILTER(ORDEF[NOXdr],(ORDEF[HP]=I505)*(ORDEF[Model_Year]=E505)),""))</f>
        <v/>
      </c>
      <c r="AA505" s="159" cm="1">
        <f t="array" ref="AA505">IF(E505="Electric","--",IF(D505="Gasoline",_xlfn._xlws.FILTER(LSIEF[NOX DR],(LSIEF[Fuel]=D505)*(LSIEF[HP Bin]=I505)*(LSIEF[Model Year]=E505)),""))</f>
        <v>5.66E-5</v>
      </c>
      <c r="AB505" s="159">
        <f t="shared" si="125"/>
        <v>5.66E-5</v>
      </c>
      <c r="AC505" s="158" t="str" cm="1">
        <f t="array" ref="AC505">IF(D505="Electric","--",IF(D505="Diesel",_xlfn._xlws.FILTER(DFCF[Fuel_HC],(DFCF[MY]=E505)),""))</f>
        <v/>
      </c>
      <c r="AD505" s="158" cm="1">
        <f t="array" ref="AD505">IF(D505="Electric","--",IF(D505="Gasoline",_xlfn._xlws.FILTER(GFCF[Fuel_HC],(GFCF[MY]=E505)),""))</f>
        <v>1</v>
      </c>
      <c r="AE505" s="158">
        <f t="shared" si="126"/>
        <v>1</v>
      </c>
      <c r="AF505" s="157" t="str" cm="1">
        <f t="array" ref="AF505">IF(D505="Electric","--",IF(D505="Diesel",_xlfn._xlws.FILTER(DFCF[Fuel_NOX],(DFCF[MY]=E505)),""))</f>
        <v/>
      </c>
      <c r="AG505" s="157" cm="1">
        <f t="array" ref="AG505">IF(D505="Electric","--",IF(D505="Gasoline",_xlfn._xlws.FILTER(GFCF[Fuel_NOX],(GFCF[MY]=E505)),""))</f>
        <v>0.97699999999999998</v>
      </c>
      <c r="AH505" s="157">
        <f t="shared" si="127"/>
        <v>0.97699999999999998</v>
      </c>
      <c r="AI505" s="158">
        <f t="shared" si="128"/>
        <v>0.13709347826086957</v>
      </c>
      <c r="AJ505" s="158">
        <f t="shared" si="129"/>
        <v>0.17772691956521741</v>
      </c>
      <c r="AK505" s="158">
        <f t="shared" si="130"/>
        <v>2.615960709091941</v>
      </c>
      <c r="AL505" s="158">
        <f t="shared" si="131"/>
        <v>3.3913111289354161</v>
      </c>
      <c r="AM505" s="158">
        <f t="shared" si="132"/>
        <v>1.3079803545459705E-3</v>
      </c>
      <c r="AN505" s="168">
        <f t="shared" si="133"/>
        <v>1.6956555644677082E-3</v>
      </c>
      <c r="AO505" s="158">
        <f t="shared" si="134"/>
        <v>1.2030803301113836E-3</v>
      </c>
      <c r="AP505" s="157"/>
      <c r="AS505" s="44"/>
    </row>
    <row r="506" spans="1:45" s="47" customFormat="1" x14ac:dyDescent="0.35">
      <c r="A506" s="157">
        <v>505</v>
      </c>
      <c r="B506" s="157" t="s">
        <v>336</v>
      </c>
      <c r="C506" s="157" t="s">
        <v>205</v>
      </c>
      <c r="D506" s="157" t="s">
        <v>16</v>
      </c>
      <c r="E506" s="157">
        <v>2012</v>
      </c>
      <c r="F506" s="157">
        <v>101</v>
      </c>
      <c r="G506" s="157">
        <v>158.69565217391303</v>
      </c>
      <c r="H506" s="157"/>
      <c r="I506" s="157">
        <f t="shared" si="119"/>
        <v>175</v>
      </c>
      <c r="J506" s="157" t="str">
        <f>IF(D506="Electric","--",IF(D506="Diesel",VLOOKUP(C506,[2]ORDLF!A:B,2,FALSE),""))</f>
        <v/>
      </c>
      <c r="K506" s="157">
        <f>IF(D506="Electric","--",IF(D506="Gasoline",VLOOKUP(C506,LSILF!A:C,3,FALSE),""))</f>
        <v>0.54</v>
      </c>
      <c r="L506" s="158">
        <f t="shared" si="135"/>
        <v>0.54</v>
      </c>
      <c r="M506" s="157" t="str" cm="1">
        <f t="array" ref="M506">IF(D506="Electric","--",IF(D506="Diesel",_xlfn._xlws.FILTER(DIESCH[CH Cap],(DIESCH[HP Bin]=I506)),""))</f>
        <v/>
      </c>
      <c r="N506" s="157" cm="1">
        <f t="array" ref="N506">IF(D506="Electric","--",IF(D506="Gasoline",_xlfn._xlws.FILTER(LSICH[CH Cap],(LSICH[Fuel Type]=D506)*(LSICH[MY]=E506)),""))</f>
        <v>10000</v>
      </c>
      <c r="O506" s="157">
        <f t="shared" si="120"/>
        <v>10000</v>
      </c>
      <c r="P506" s="157">
        <f t="shared" si="121"/>
        <v>793.47826086956513</v>
      </c>
      <c r="Q506" s="157" t="str" cm="1">
        <f t="array" ref="Q506">IF(D506="Electric","--",IF(D506="Diesel",_xlfn._xlws.FILTER(ORDEF[HC-ZH (g/hp-hr)],(ORDEF[HP]=I506)*(ORDEF[Model_Year]=E506)),""))</f>
        <v/>
      </c>
      <c r="R506" s="157" cm="1">
        <f t="array" ref="R506">IF(D506="Electric","--",IF(D506="Gasoline",_xlfn._xlws.FILTER(LSIEF[HC-ZH (g/hp-hr)],(LSIEF[Fuel]=D506)*(LSIEF[HP Bin]=I506)*(LSIEF[Model Year]=E506)),""))</f>
        <v>0.129</v>
      </c>
      <c r="S506" s="158">
        <f t="shared" si="122"/>
        <v>0.129</v>
      </c>
      <c r="T506" s="159" t="str" cm="1">
        <f t="array" ref="T506">IF(D506="Electric","--",IF(D506="Diesel",_xlfn._xlws.FILTER(ORDEF[HCDR],(ORDEF[HP]=I506)*(ORDEF[Model_Year]=E506),),""))</f>
        <v/>
      </c>
      <c r="U506" s="159" cm="1">
        <f t="array" ref="U506">IF(D506="Electric","--",IF(D506="Gasoline",_xlfn._xlws.FILTER(LSIEF[HC DR],(LSIEF[Fuel]=D506)*(LSIEF[HP Bin]=I506)*(LSIEF[Model Year]=E506)),""))</f>
        <v>1.0200000000000001E-5</v>
      </c>
      <c r="V506" s="159">
        <f t="shared" si="123"/>
        <v>1.0200000000000001E-5</v>
      </c>
      <c r="W506" s="158" t="str" cm="1">
        <f t="array" ref="W506">IF(D506="Electric","--",IF(D506="Diesel",_xlfn._xlws.FILTER(ORDEF[NOXzh],(ORDEF[HP]=I506)*(ORDEF[Model_Year]=E506)),""))</f>
        <v/>
      </c>
      <c r="X506" s="158" cm="1">
        <f t="array" ref="X506">IF(D506="Electric","--",IF(D506="Gasoline",_xlfn._xlws.FILTER(LSIEF[NOX-ZH (g/hp-hr)],(LSIEF[Fuel]=D506)*(LSIEF[HP Bin]=I506)*(LSIEF[Model Year]=E506)),""))</f>
        <v>0.13700000000000001</v>
      </c>
      <c r="Y506" s="158">
        <f t="shared" si="124"/>
        <v>0.13700000000000001</v>
      </c>
      <c r="Z506" s="159" t="str" cm="1">
        <f t="array" ref="Z506">IF(D506="Electric","--",IF(D506="Diesel",_xlfn._xlws.FILTER(ORDEF[NOXdr],(ORDEF[HP]=I506)*(ORDEF[Model_Year]=E506)),""))</f>
        <v/>
      </c>
      <c r="AA506" s="159" cm="1">
        <f t="array" ref="AA506">IF(E506="Electric","--",IF(D506="Gasoline",_xlfn._xlws.FILTER(LSIEF[NOX DR],(LSIEF[Fuel]=D506)*(LSIEF[HP Bin]=I506)*(LSIEF[Model Year]=E506)),""))</f>
        <v>5.66E-5</v>
      </c>
      <c r="AB506" s="159">
        <f t="shared" si="125"/>
        <v>5.66E-5</v>
      </c>
      <c r="AC506" s="158" t="str" cm="1">
        <f t="array" ref="AC506">IF(D506="Electric","--",IF(D506="Diesel",_xlfn._xlws.FILTER(DFCF[Fuel_HC],(DFCF[MY]=E506)),""))</f>
        <v/>
      </c>
      <c r="AD506" s="158" cm="1">
        <f t="array" ref="AD506">IF(D506="Electric","--",IF(D506="Gasoline",_xlfn._xlws.FILTER(GFCF[Fuel_HC],(GFCF[MY]=E506)),""))</f>
        <v>1</v>
      </c>
      <c r="AE506" s="158">
        <f t="shared" si="126"/>
        <v>1</v>
      </c>
      <c r="AF506" s="157" t="str" cm="1">
        <f t="array" ref="AF506">IF(D506="Electric","--",IF(D506="Diesel",_xlfn._xlws.FILTER(DFCF[Fuel_NOX],(DFCF[MY]=E506)),""))</f>
        <v/>
      </c>
      <c r="AG506" s="157" cm="1">
        <f t="array" ref="AG506">IF(D506="Electric","--",IF(D506="Gasoline",_xlfn._xlws.FILTER(GFCF[Fuel_NOX],(GFCF[MY]=E506)),""))</f>
        <v>0.97699999999999998</v>
      </c>
      <c r="AH506" s="157">
        <f t="shared" si="127"/>
        <v>0.97699999999999998</v>
      </c>
      <c r="AI506" s="158">
        <f t="shared" si="128"/>
        <v>0.13709347826086957</v>
      </c>
      <c r="AJ506" s="158">
        <f t="shared" si="129"/>
        <v>0.17772691956521741</v>
      </c>
      <c r="AK506" s="158">
        <f t="shared" si="130"/>
        <v>2.615960709091941</v>
      </c>
      <c r="AL506" s="158">
        <f t="shared" si="131"/>
        <v>3.3913111289354161</v>
      </c>
      <c r="AM506" s="158">
        <f t="shared" si="132"/>
        <v>1.3079803545459705E-3</v>
      </c>
      <c r="AN506" s="168">
        <f t="shared" si="133"/>
        <v>1.6956555644677082E-3</v>
      </c>
      <c r="AO506" s="158">
        <f t="shared" si="134"/>
        <v>1.2030803301113836E-3</v>
      </c>
      <c r="AP506" s="157"/>
      <c r="AS506" s="44"/>
    </row>
    <row r="507" spans="1:45" s="47" customFormat="1" x14ac:dyDescent="0.35">
      <c r="A507" s="157">
        <v>506</v>
      </c>
      <c r="B507" s="157" t="s">
        <v>337</v>
      </c>
      <c r="C507" s="157" t="s">
        <v>205</v>
      </c>
      <c r="D507" s="157" t="s">
        <v>16</v>
      </c>
      <c r="E507" s="157">
        <v>2012</v>
      </c>
      <c r="F507" s="157">
        <v>101</v>
      </c>
      <c r="G507" s="157">
        <v>158.69565217391303</v>
      </c>
      <c r="H507" s="157"/>
      <c r="I507" s="157">
        <f t="shared" si="119"/>
        <v>175</v>
      </c>
      <c r="J507" s="157" t="str">
        <f>IF(D507="Electric","--",IF(D507="Diesel",VLOOKUP(C507,[2]ORDLF!A:B,2,FALSE),""))</f>
        <v/>
      </c>
      <c r="K507" s="157">
        <f>IF(D507="Electric","--",IF(D507="Gasoline",VLOOKUP(C507,LSILF!A:C,3,FALSE),""))</f>
        <v>0.54</v>
      </c>
      <c r="L507" s="158">
        <f t="shared" si="135"/>
        <v>0.54</v>
      </c>
      <c r="M507" s="157" t="str" cm="1">
        <f t="array" ref="M507">IF(D507="Electric","--",IF(D507="Diesel",_xlfn._xlws.FILTER(DIESCH[CH Cap],(DIESCH[HP Bin]=I507)),""))</f>
        <v/>
      </c>
      <c r="N507" s="157" cm="1">
        <f t="array" ref="N507">IF(D507="Electric","--",IF(D507="Gasoline",_xlfn._xlws.FILTER(LSICH[CH Cap],(LSICH[Fuel Type]=D507)*(LSICH[MY]=E507)),""))</f>
        <v>10000</v>
      </c>
      <c r="O507" s="157">
        <f t="shared" si="120"/>
        <v>10000</v>
      </c>
      <c r="P507" s="157">
        <f t="shared" si="121"/>
        <v>793.47826086956513</v>
      </c>
      <c r="Q507" s="157" t="str" cm="1">
        <f t="array" ref="Q507">IF(D507="Electric","--",IF(D507="Diesel",_xlfn._xlws.FILTER(ORDEF[HC-ZH (g/hp-hr)],(ORDEF[HP]=I507)*(ORDEF[Model_Year]=E507)),""))</f>
        <v/>
      </c>
      <c r="R507" s="157" cm="1">
        <f t="array" ref="R507">IF(D507="Electric","--",IF(D507="Gasoline",_xlfn._xlws.FILTER(LSIEF[HC-ZH (g/hp-hr)],(LSIEF[Fuel]=D507)*(LSIEF[HP Bin]=I507)*(LSIEF[Model Year]=E507)),""))</f>
        <v>0.129</v>
      </c>
      <c r="S507" s="158">
        <f t="shared" si="122"/>
        <v>0.129</v>
      </c>
      <c r="T507" s="159" t="str" cm="1">
        <f t="array" ref="T507">IF(D507="Electric","--",IF(D507="Diesel",_xlfn._xlws.FILTER(ORDEF[HCDR],(ORDEF[HP]=I507)*(ORDEF[Model_Year]=E507),),""))</f>
        <v/>
      </c>
      <c r="U507" s="159" cm="1">
        <f t="array" ref="U507">IF(D507="Electric","--",IF(D507="Gasoline",_xlfn._xlws.FILTER(LSIEF[HC DR],(LSIEF[Fuel]=D507)*(LSIEF[HP Bin]=I507)*(LSIEF[Model Year]=E507)),""))</f>
        <v>1.0200000000000001E-5</v>
      </c>
      <c r="V507" s="159">
        <f t="shared" si="123"/>
        <v>1.0200000000000001E-5</v>
      </c>
      <c r="W507" s="158" t="str" cm="1">
        <f t="array" ref="W507">IF(D507="Electric","--",IF(D507="Diesel",_xlfn._xlws.FILTER(ORDEF[NOXzh],(ORDEF[HP]=I507)*(ORDEF[Model_Year]=E507)),""))</f>
        <v/>
      </c>
      <c r="X507" s="158" cm="1">
        <f t="array" ref="X507">IF(D507="Electric","--",IF(D507="Gasoline",_xlfn._xlws.FILTER(LSIEF[NOX-ZH (g/hp-hr)],(LSIEF[Fuel]=D507)*(LSIEF[HP Bin]=I507)*(LSIEF[Model Year]=E507)),""))</f>
        <v>0.13700000000000001</v>
      </c>
      <c r="Y507" s="158">
        <f t="shared" si="124"/>
        <v>0.13700000000000001</v>
      </c>
      <c r="Z507" s="159" t="str" cm="1">
        <f t="array" ref="Z507">IF(D507="Electric","--",IF(D507="Diesel",_xlfn._xlws.FILTER(ORDEF[NOXdr],(ORDEF[HP]=I507)*(ORDEF[Model_Year]=E507)),""))</f>
        <v/>
      </c>
      <c r="AA507" s="159" cm="1">
        <f t="array" ref="AA507">IF(E507="Electric","--",IF(D507="Gasoline",_xlfn._xlws.FILTER(LSIEF[NOX DR],(LSIEF[Fuel]=D507)*(LSIEF[HP Bin]=I507)*(LSIEF[Model Year]=E507)),""))</f>
        <v>5.66E-5</v>
      </c>
      <c r="AB507" s="159">
        <f t="shared" si="125"/>
        <v>5.66E-5</v>
      </c>
      <c r="AC507" s="158" t="str" cm="1">
        <f t="array" ref="AC507">IF(D507="Electric","--",IF(D507="Diesel",_xlfn._xlws.FILTER(DFCF[Fuel_HC],(DFCF[MY]=E507)),""))</f>
        <v/>
      </c>
      <c r="AD507" s="158" cm="1">
        <f t="array" ref="AD507">IF(D507="Electric","--",IF(D507="Gasoline",_xlfn._xlws.FILTER(GFCF[Fuel_HC],(GFCF[MY]=E507)),""))</f>
        <v>1</v>
      </c>
      <c r="AE507" s="158">
        <f t="shared" si="126"/>
        <v>1</v>
      </c>
      <c r="AF507" s="157" t="str" cm="1">
        <f t="array" ref="AF507">IF(D507="Electric","--",IF(D507="Diesel",_xlfn._xlws.FILTER(DFCF[Fuel_NOX],(DFCF[MY]=E507)),""))</f>
        <v/>
      </c>
      <c r="AG507" s="157" cm="1">
        <f t="array" ref="AG507">IF(D507="Electric","--",IF(D507="Gasoline",_xlfn._xlws.FILTER(GFCF[Fuel_NOX],(GFCF[MY]=E507)),""))</f>
        <v>0.97699999999999998</v>
      </c>
      <c r="AH507" s="157">
        <f t="shared" si="127"/>
        <v>0.97699999999999998</v>
      </c>
      <c r="AI507" s="158">
        <f t="shared" si="128"/>
        <v>0.13709347826086957</v>
      </c>
      <c r="AJ507" s="158">
        <f t="shared" si="129"/>
        <v>0.17772691956521741</v>
      </c>
      <c r="AK507" s="158">
        <f t="shared" si="130"/>
        <v>2.615960709091941</v>
      </c>
      <c r="AL507" s="158">
        <f t="shared" si="131"/>
        <v>3.3913111289354161</v>
      </c>
      <c r="AM507" s="158">
        <f t="shared" si="132"/>
        <v>1.3079803545459705E-3</v>
      </c>
      <c r="AN507" s="168">
        <f t="shared" si="133"/>
        <v>1.6956555644677082E-3</v>
      </c>
      <c r="AO507" s="158">
        <f t="shared" si="134"/>
        <v>1.2030803301113836E-3</v>
      </c>
      <c r="AP507" s="157"/>
      <c r="AS507" s="44"/>
    </row>
    <row r="508" spans="1:45" s="47" customFormat="1" x14ac:dyDescent="0.35">
      <c r="A508" s="157">
        <v>507</v>
      </c>
      <c r="B508" s="157" t="s">
        <v>338</v>
      </c>
      <c r="C508" s="157" t="s">
        <v>205</v>
      </c>
      <c r="D508" s="157" t="s">
        <v>16</v>
      </c>
      <c r="E508" s="157">
        <v>2012</v>
      </c>
      <c r="F508" s="157">
        <v>101</v>
      </c>
      <c r="G508" s="157">
        <v>158.69565217391303</v>
      </c>
      <c r="H508" s="157"/>
      <c r="I508" s="157">
        <f t="shared" si="119"/>
        <v>175</v>
      </c>
      <c r="J508" s="157" t="str">
        <f>IF(D508="Electric","--",IF(D508="Diesel",VLOOKUP(C508,[2]ORDLF!A:B,2,FALSE),""))</f>
        <v/>
      </c>
      <c r="K508" s="157">
        <f>IF(D508="Electric","--",IF(D508="Gasoline",VLOOKUP(C508,LSILF!A:C,3,FALSE),""))</f>
        <v>0.54</v>
      </c>
      <c r="L508" s="158">
        <f t="shared" si="135"/>
        <v>0.54</v>
      </c>
      <c r="M508" s="157" t="str" cm="1">
        <f t="array" ref="M508">IF(D508="Electric","--",IF(D508="Diesel",_xlfn._xlws.FILTER(DIESCH[CH Cap],(DIESCH[HP Bin]=I508)),""))</f>
        <v/>
      </c>
      <c r="N508" s="157" cm="1">
        <f t="array" ref="N508">IF(D508="Electric","--",IF(D508="Gasoline",_xlfn._xlws.FILTER(LSICH[CH Cap],(LSICH[Fuel Type]=D508)*(LSICH[MY]=E508)),""))</f>
        <v>10000</v>
      </c>
      <c r="O508" s="157">
        <f t="shared" si="120"/>
        <v>10000</v>
      </c>
      <c r="P508" s="157">
        <f t="shared" si="121"/>
        <v>793.47826086956513</v>
      </c>
      <c r="Q508" s="157" t="str" cm="1">
        <f t="array" ref="Q508">IF(D508="Electric","--",IF(D508="Diesel",_xlfn._xlws.FILTER(ORDEF[HC-ZH (g/hp-hr)],(ORDEF[HP]=I508)*(ORDEF[Model_Year]=E508)),""))</f>
        <v/>
      </c>
      <c r="R508" s="157" cm="1">
        <f t="array" ref="R508">IF(D508="Electric","--",IF(D508="Gasoline",_xlfn._xlws.FILTER(LSIEF[HC-ZH (g/hp-hr)],(LSIEF[Fuel]=D508)*(LSIEF[HP Bin]=I508)*(LSIEF[Model Year]=E508)),""))</f>
        <v>0.129</v>
      </c>
      <c r="S508" s="158">
        <f t="shared" si="122"/>
        <v>0.129</v>
      </c>
      <c r="T508" s="159" t="str" cm="1">
        <f t="array" ref="T508">IF(D508="Electric","--",IF(D508="Diesel",_xlfn._xlws.FILTER(ORDEF[HCDR],(ORDEF[HP]=I508)*(ORDEF[Model_Year]=E508),),""))</f>
        <v/>
      </c>
      <c r="U508" s="159" cm="1">
        <f t="array" ref="U508">IF(D508="Electric","--",IF(D508="Gasoline",_xlfn._xlws.FILTER(LSIEF[HC DR],(LSIEF[Fuel]=D508)*(LSIEF[HP Bin]=I508)*(LSIEF[Model Year]=E508)),""))</f>
        <v>1.0200000000000001E-5</v>
      </c>
      <c r="V508" s="159">
        <f t="shared" si="123"/>
        <v>1.0200000000000001E-5</v>
      </c>
      <c r="W508" s="158" t="str" cm="1">
        <f t="array" ref="W508">IF(D508="Electric","--",IF(D508="Diesel",_xlfn._xlws.FILTER(ORDEF[NOXzh],(ORDEF[HP]=I508)*(ORDEF[Model_Year]=E508)),""))</f>
        <v/>
      </c>
      <c r="X508" s="158" cm="1">
        <f t="array" ref="X508">IF(D508="Electric","--",IF(D508="Gasoline",_xlfn._xlws.FILTER(LSIEF[NOX-ZH (g/hp-hr)],(LSIEF[Fuel]=D508)*(LSIEF[HP Bin]=I508)*(LSIEF[Model Year]=E508)),""))</f>
        <v>0.13700000000000001</v>
      </c>
      <c r="Y508" s="158">
        <f t="shared" si="124"/>
        <v>0.13700000000000001</v>
      </c>
      <c r="Z508" s="159" t="str" cm="1">
        <f t="array" ref="Z508">IF(D508="Electric","--",IF(D508="Diesel",_xlfn._xlws.FILTER(ORDEF[NOXdr],(ORDEF[HP]=I508)*(ORDEF[Model_Year]=E508)),""))</f>
        <v/>
      </c>
      <c r="AA508" s="159" cm="1">
        <f t="array" ref="AA508">IF(E508="Electric","--",IF(D508="Gasoline",_xlfn._xlws.FILTER(LSIEF[NOX DR],(LSIEF[Fuel]=D508)*(LSIEF[HP Bin]=I508)*(LSIEF[Model Year]=E508)),""))</f>
        <v>5.66E-5</v>
      </c>
      <c r="AB508" s="159">
        <f t="shared" si="125"/>
        <v>5.66E-5</v>
      </c>
      <c r="AC508" s="158" t="str" cm="1">
        <f t="array" ref="AC508">IF(D508="Electric","--",IF(D508="Diesel",_xlfn._xlws.FILTER(DFCF[Fuel_HC],(DFCF[MY]=E508)),""))</f>
        <v/>
      </c>
      <c r="AD508" s="158" cm="1">
        <f t="array" ref="AD508">IF(D508="Electric","--",IF(D508="Gasoline",_xlfn._xlws.FILTER(GFCF[Fuel_HC],(GFCF[MY]=E508)),""))</f>
        <v>1</v>
      </c>
      <c r="AE508" s="158">
        <f t="shared" si="126"/>
        <v>1</v>
      </c>
      <c r="AF508" s="157" t="str" cm="1">
        <f t="array" ref="AF508">IF(D508="Electric","--",IF(D508="Diesel",_xlfn._xlws.FILTER(DFCF[Fuel_NOX],(DFCF[MY]=E508)),""))</f>
        <v/>
      </c>
      <c r="AG508" s="157" cm="1">
        <f t="array" ref="AG508">IF(D508="Electric","--",IF(D508="Gasoline",_xlfn._xlws.FILTER(GFCF[Fuel_NOX],(GFCF[MY]=E508)),""))</f>
        <v>0.97699999999999998</v>
      </c>
      <c r="AH508" s="157">
        <f t="shared" si="127"/>
        <v>0.97699999999999998</v>
      </c>
      <c r="AI508" s="158">
        <f t="shared" si="128"/>
        <v>0.13709347826086957</v>
      </c>
      <c r="AJ508" s="158">
        <f t="shared" si="129"/>
        <v>0.17772691956521741</v>
      </c>
      <c r="AK508" s="158">
        <f t="shared" si="130"/>
        <v>2.615960709091941</v>
      </c>
      <c r="AL508" s="158">
        <f t="shared" si="131"/>
        <v>3.3913111289354161</v>
      </c>
      <c r="AM508" s="158">
        <f t="shared" si="132"/>
        <v>1.3079803545459705E-3</v>
      </c>
      <c r="AN508" s="168">
        <f t="shared" si="133"/>
        <v>1.6956555644677082E-3</v>
      </c>
      <c r="AO508" s="158">
        <f t="shared" si="134"/>
        <v>1.2030803301113836E-3</v>
      </c>
      <c r="AP508" s="157"/>
      <c r="AS508" s="44"/>
    </row>
    <row r="509" spans="1:45" s="47" customFormat="1" x14ac:dyDescent="0.35">
      <c r="A509" s="157">
        <v>508</v>
      </c>
      <c r="B509" s="157" t="s">
        <v>339</v>
      </c>
      <c r="C509" s="157" t="s">
        <v>205</v>
      </c>
      <c r="D509" s="157" t="s">
        <v>16</v>
      </c>
      <c r="E509" s="157">
        <v>2012</v>
      </c>
      <c r="F509" s="157">
        <v>101</v>
      </c>
      <c r="G509" s="157">
        <v>158.69565217391303</v>
      </c>
      <c r="H509" s="157"/>
      <c r="I509" s="157">
        <f t="shared" si="119"/>
        <v>175</v>
      </c>
      <c r="J509" s="157" t="str">
        <f>IF(D509="Electric","--",IF(D509="Diesel",VLOOKUP(C509,[2]ORDLF!A:B,2,FALSE),""))</f>
        <v/>
      </c>
      <c r="K509" s="157">
        <f>IF(D509="Electric","--",IF(D509="Gasoline",VLOOKUP(C509,LSILF!A:C,3,FALSE),""))</f>
        <v>0.54</v>
      </c>
      <c r="L509" s="158">
        <f t="shared" si="135"/>
        <v>0.54</v>
      </c>
      <c r="M509" s="157" t="str" cm="1">
        <f t="array" ref="M509">IF(D509="Electric","--",IF(D509="Diesel",_xlfn._xlws.FILTER(DIESCH[CH Cap],(DIESCH[HP Bin]=I509)),""))</f>
        <v/>
      </c>
      <c r="N509" s="157" cm="1">
        <f t="array" ref="N509">IF(D509="Electric","--",IF(D509="Gasoline",_xlfn._xlws.FILTER(LSICH[CH Cap],(LSICH[Fuel Type]=D509)*(LSICH[MY]=E509)),""))</f>
        <v>10000</v>
      </c>
      <c r="O509" s="157">
        <f t="shared" si="120"/>
        <v>10000</v>
      </c>
      <c r="P509" s="157">
        <f t="shared" si="121"/>
        <v>793.47826086956513</v>
      </c>
      <c r="Q509" s="157" t="str" cm="1">
        <f t="array" ref="Q509">IF(D509="Electric","--",IF(D509="Diesel",_xlfn._xlws.FILTER(ORDEF[HC-ZH (g/hp-hr)],(ORDEF[HP]=I509)*(ORDEF[Model_Year]=E509)),""))</f>
        <v/>
      </c>
      <c r="R509" s="157" cm="1">
        <f t="array" ref="R509">IF(D509="Electric","--",IF(D509="Gasoline",_xlfn._xlws.FILTER(LSIEF[HC-ZH (g/hp-hr)],(LSIEF[Fuel]=D509)*(LSIEF[HP Bin]=I509)*(LSIEF[Model Year]=E509)),""))</f>
        <v>0.129</v>
      </c>
      <c r="S509" s="158">
        <f t="shared" si="122"/>
        <v>0.129</v>
      </c>
      <c r="T509" s="159" t="str" cm="1">
        <f t="array" ref="T509">IF(D509="Electric","--",IF(D509="Diesel",_xlfn._xlws.FILTER(ORDEF[HCDR],(ORDEF[HP]=I509)*(ORDEF[Model_Year]=E509),),""))</f>
        <v/>
      </c>
      <c r="U509" s="159" cm="1">
        <f t="array" ref="U509">IF(D509="Electric","--",IF(D509="Gasoline",_xlfn._xlws.FILTER(LSIEF[HC DR],(LSIEF[Fuel]=D509)*(LSIEF[HP Bin]=I509)*(LSIEF[Model Year]=E509)),""))</f>
        <v>1.0200000000000001E-5</v>
      </c>
      <c r="V509" s="159">
        <f t="shared" si="123"/>
        <v>1.0200000000000001E-5</v>
      </c>
      <c r="W509" s="158" t="str" cm="1">
        <f t="array" ref="W509">IF(D509="Electric","--",IF(D509="Diesel",_xlfn._xlws.FILTER(ORDEF[NOXzh],(ORDEF[HP]=I509)*(ORDEF[Model_Year]=E509)),""))</f>
        <v/>
      </c>
      <c r="X509" s="158" cm="1">
        <f t="array" ref="X509">IF(D509="Electric","--",IF(D509="Gasoline",_xlfn._xlws.FILTER(LSIEF[NOX-ZH (g/hp-hr)],(LSIEF[Fuel]=D509)*(LSIEF[HP Bin]=I509)*(LSIEF[Model Year]=E509)),""))</f>
        <v>0.13700000000000001</v>
      </c>
      <c r="Y509" s="158">
        <f t="shared" si="124"/>
        <v>0.13700000000000001</v>
      </c>
      <c r="Z509" s="159" t="str" cm="1">
        <f t="array" ref="Z509">IF(D509="Electric","--",IF(D509="Diesel",_xlfn._xlws.FILTER(ORDEF[NOXdr],(ORDEF[HP]=I509)*(ORDEF[Model_Year]=E509)),""))</f>
        <v/>
      </c>
      <c r="AA509" s="159" cm="1">
        <f t="array" ref="AA509">IF(E509="Electric","--",IF(D509="Gasoline",_xlfn._xlws.FILTER(LSIEF[NOX DR],(LSIEF[Fuel]=D509)*(LSIEF[HP Bin]=I509)*(LSIEF[Model Year]=E509)),""))</f>
        <v>5.66E-5</v>
      </c>
      <c r="AB509" s="159">
        <f t="shared" si="125"/>
        <v>5.66E-5</v>
      </c>
      <c r="AC509" s="158" t="str" cm="1">
        <f t="array" ref="AC509">IF(D509="Electric","--",IF(D509="Diesel",_xlfn._xlws.FILTER(DFCF[Fuel_HC],(DFCF[MY]=E509)),""))</f>
        <v/>
      </c>
      <c r="AD509" s="158" cm="1">
        <f t="array" ref="AD509">IF(D509="Electric","--",IF(D509="Gasoline",_xlfn._xlws.FILTER(GFCF[Fuel_HC],(GFCF[MY]=E509)),""))</f>
        <v>1</v>
      </c>
      <c r="AE509" s="158">
        <f t="shared" si="126"/>
        <v>1</v>
      </c>
      <c r="AF509" s="157" t="str" cm="1">
        <f t="array" ref="AF509">IF(D509="Electric","--",IF(D509="Diesel",_xlfn._xlws.FILTER(DFCF[Fuel_NOX],(DFCF[MY]=E509)),""))</f>
        <v/>
      </c>
      <c r="AG509" s="157" cm="1">
        <f t="array" ref="AG509">IF(D509="Electric","--",IF(D509="Gasoline",_xlfn._xlws.FILTER(GFCF[Fuel_NOX],(GFCF[MY]=E509)),""))</f>
        <v>0.97699999999999998</v>
      </c>
      <c r="AH509" s="157">
        <f t="shared" si="127"/>
        <v>0.97699999999999998</v>
      </c>
      <c r="AI509" s="158">
        <f t="shared" si="128"/>
        <v>0.13709347826086957</v>
      </c>
      <c r="AJ509" s="158">
        <f t="shared" si="129"/>
        <v>0.17772691956521741</v>
      </c>
      <c r="AK509" s="158">
        <f t="shared" si="130"/>
        <v>2.615960709091941</v>
      </c>
      <c r="AL509" s="158">
        <f t="shared" si="131"/>
        <v>3.3913111289354161</v>
      </c>
      <c r="AM509" s="158">
        <f t="shared" si="132"/>
        <v>1.3079803545459705E-3</v>
      </c>
      <c r="AN509" s="168">
        <f t="shared" si="133"/>
        <v>1.6956555644677082E-3</v>
      </c>
      <c r="AO509" s="158">
        <f t="shared" si="134"/>
        <v>1.2030803301113836E-3</v>
      </c>
      <c r="AP509" s="157"/>
      <c r="AS509" s="44"/>
    </row>
    <row r="510" spans="1:45" s="47" customFormat="1" x14ac:dyDescent="0.35">
      <c r="A510" s="157">
        <v>509</v>
      </c>
      <c r="B510" s="157" t="s">
        <v>340</v>
      </c>
      <c r="C510" s="157" t="s">
        <v>205</v>
      </c>
      <c r="D510" s="157" t="s">
        <v>16</v>
      </c>
      <c r="E510" s="157">
        <v>2012</v>
      </c>
      <c r="F510" s="157">
        <v>101</v>
      </c>
      <c r="G510" s="157">
        <v>158.69565217391303</v>
      </c>
      <c r="H510" s="157"/>
      <c r="I510" s="157">
        <f t="shared" si="119"/>
        <v>175</v>
      </c>
      <c r="J510" s="157" t="str">
        <f>IF(D510="Electric","--",IF(D510="Diesel",VLOOKUP(C510,[2]ORDLF!A:B,2,FALSE),""))</f>
        <v/>
      </c>
      <c r="K510" s="157">
        <f>IF(D510="Electric","--",IF(D510="Gasoline",VLOOKUP(C510,LSILF!A:C,3,FALSE),""))</f>
        <v>0.54</v>
      </c>
      <c r="L510" s="158">
        <f t="shared" si="135"/>
        <v>0.54</v>
      </c>
      <c r="M510" s="157" t="str" cm="1">
        <f t="array" ref="M510">IF(D510="Electric","--",IF(D510="Diesel",_xlfn._xlws.FILTER(DIESCH[CH Cap],(DIESCH[HP Bin]=I510)),""))</f>
        <v/>
      </c>
      <c r="N510" s="157" cm="1">
        <f t="array" ref="N510">IF(D510="Electric","--",IF(D510="Gasoline",_xlfn._xlws.FILTER(LSICH[CH Cap],(LSICH[Fuel Type]=D510)*(LSICH[MY]=E510)),""))</f>
        <v>10000</v>
      </c>
      <c r="O510" s="157">
        <f t="shared" si="120"/>
        <v>10000</v>
      </c>
      <c r="P510" s="157">
        <f t="shared" si="121"/>
        <v>793.47826086956513</v>
      </c>
      <c r="Q510" s="157" t="str" cm="1">
        <f t="array" ref="Q510">IF(D510="Electric","--",IF(D510="Diesel",_xlfn._xlws.FILTER(ORDEF[HC-ZH (g/hp-hr)],(ORDEF[HP]=I510)*(ORDEF[Model_Year]=E510)),""))</f>
        <v/>
      </c>
      <c r="R510" s="157" cm="1">
        <f t="array" ref="R510">IF(D510="Electric","--",IF(D510="Gasoline",_xlfn._xlws.FILTER(LSIEF[HC-ZH (g/hp-hr)],(LSIEF[Fuel]=D510)*(LSIEF[HP Bin]=I510)*(LSIEF[Model Year]=E510)),""))</f>
        <v>0.129</v>
      </c>
      <c r="S510" s="158">
        <f t="shared" si="122"/>
        <v>0.129</v>
      </c>
      <c r="T510" s="159" t="str" cm="1">
        <f t="array" ref="T510">IF(D510="Electric","--",IF(D510="Diesel",_xlfn._xlws.FILTER(ORDEF[HCDR],(ORDEF[HP]=I510)*(ORDEF[Model_Year]=E510),),""))</f>
        <v/>
      </c>
      <c r="U510" s="159" cm="1">
        <f t="array" ref="U510">IF(D510="Electric","--",IF(D510="Gasoline",_xlfn._xlws.FILTER(LSIEF[HC DR],(LSIEF[Fuel]=D510)*(LSIEF[HP Bin]=I510)*(LSIEF[Model Year]=E510)),""))</f>
        <v>1.0200000000000001E-5</v>
      </c>
      <c r="V510" s="159">
        <f t="shared" si="123"/>
        <v>1.0200000000000001E-5</v>
      </c>
      <c r="W510" s="158" t="str" cm="1">
        <f t="array" ref="W510">IF(D510="Electric","--",IF(D510="Diesel",_xlfn._xlws.FILTER(ORDEF[NOXzh],(ORDEF[HP]=I510)*(ORDEF[Model_Year]=E510)),""))</f>
        <v/>
      </c>
      <c r="X510" s="158" cm="1">
        <f t="array" ref="X510">IF(D510="Electric","--",IF(D510="Gasoline",_xlfn._xlws.FILTER(LSIEF[NOX-ZH (g/hp-hr)],(LSIEF[Fuel]=D510)*(LSIEF[HP Bin]=I510)*(LSIEF[Model Year]=E510)),""))</f>
        <v>0.13700000000000001</v>
      </c>
      <c r="Y510" s="158">
        <f t="shared" si="124"/>
        <v>0.13700000000000001</v>
      </c>
      <c r="Z510" s="159" t="str" cm="1">
        <f t="array" ref="Z510">IF(D510="Electric","--",IF(D510="Diesel",_xlfn._xlws.FILTER(ORDEF[NOXdr],(ORDEF[HP]=I510)*(ORDEF[Model_Year]=E510)),""))</f>
        <v/>
      </c>
      <c r="AA510" s="159" cm="1">
        <f t="array" ref="AA510">IF(E510="Electric","--",IF(D510="Gasoline",_xlfn._xlws.FILTER(LSIEF[NOX DR],(LSIEF[Fuel]=D510)*(LSIEF[HP Bin]=I510)*(LSIEF[Model Year]=E510)),""))</f>
        <v>5.66E-5</v>
      </c>
      <c r="AB510" s="159">
        <f t="shared" si="125"/>
        <v>5.66E-5</v>
      </c>
      <c r="AC510" s="158" t="str" cm="1">
        <f t="array" ref="AC510">IF(D510="Electric","--",IF(D510="Diesel",_xlfn._xlws.FILTER(DFCF[Fuel_HC],(DFCF[MY]=E510)),""))</f>
        <v/>
      </c>
      <c r="AD510" s="158" cm="1">
        <f t="array" ref="AD510">IF(D510="Electric","--",IF(D510="Gasoline",_xlfn._xlws.FILTER(GFCF[Fuel_HC],(GFCF[MY]=E510)),""))</f>
        <v>1</v>
      </c>
      <c r="AE510" s="158">
        <f t="shared" si="126"/>
        <v>1</v>
      </c>
      <c r="AF510" s="157" t="str" cm="1">
        <f t="array" ref="AF510">IF(D510="Electric","--",IF(D510="Diesel",_xlfn._xlws.FILTER(DFCF[Fuel_NOX],(DFCF[MY]=E510)),""))</f>
        <v/>
      </c>
      <c r="AG510" s="157" cm="1">
        <f t="array" ref="AG510">IF(D510="Electric","--",IF(D510="Gasoline",_xlfn._xlws.FILTER(GFCF[Fuel_NOX],(GFCF[MY]=E510)),""))</f>
        <v>0.97699999999999998</v>
      </c>
      <c r="AH510" s="157">
        <f t="shared" si="127"/>
        <v>0.97699999999999998</v>
      </c>
      <c r="AI510" s="158">
        <f t="shared" si="128"/>
        <v>0.13709347826086957</v>
      </c>
      <c r="AJ510" s="158">
        <f t="shared" si="129"/>
        <v>0.17772691956521741</v>
      </c>
      <c r="AK510" s="158">
        <f t="shared" si="130"/>
        <v>2.615960709091941</v>
      </c>
      <c r="AL510" s="158">
        <f t="shared" si="131"/>
        <v>3.3913111289354161</v>
      </c>
      <c r="AM510" s="158">
        <f t="shared" si="132"/>
        <v>1.3079803545459705E-3</v>
      </c>
      <c r="AN510" s="168">
        <f t="shared" si="133"/>
        <v>1.6956555644677082E-3</v>
      </c>
      <c r="AO510" s="158">
        <f t="shared" si="134"/>
        <v>1.2030803301113836E-3</v>
      </c>
      <c r="AP510" s="157"/>
      <c r="AS510" s="44"/>
    </row>
    <row r="511" spans="1:45" s="47" customFormat="1" x14ac:dyDescent="0.35">
      <c r="A511" s="157">
        <v>510</v>
      </c>
      <c r="B511" s="157" t="s">
        <v>341</v>
      </c>
      <c r="C511" s="157" t="s">
        <v>205</v>
      </c>
      <c r="D511" s="157" t="s">
        <v>16</v>
      </c>
      <c r="E511" s="157">
        <v>2012</v>
      </c>
      <c r="F511" s="157">
        <v>101</v>
      </c>
      <c r="G511" s="157">
        <v>158.69565217391303</v>
      </c>
      <c r="H511" s="157"/>
      <c r="I511" s="157">
        <f t="shared" si="119"/>
        <v>175</v>
      </c>
      <c r="J511" s="157" t="str">
        <f>IF(D511="Electric","--",IF(D511="Diesel",VLOOKUP(C511,[2]ORDLF!A:B,2,FALSE),""))</f>
        <v/>
      </c>
      <c r="K511" s="157">
        <f>IF(D511="Electric","--",IF(D511="Gasoline",VLOOKUP(C511,LSILF!A:C,3,FALSE),""))</f>
        <v>0.54</v>
      </c>
      <c r="L511" s="158">
        <f t="shared" si="135"/>
        <v>0.54</v>
      </c>
      <c r="M511" s="157" t="str" cm="1">
        <f t="array" ref="M511">IF(D511="Electric","--",IF(D511="Diesel",_xlfn._xlws.FILTER(DIESCH[CH Cap],(DIESCH[HP Bin]=I511)),""))</f>
        <v/>
      </c>
      <c r="N511" s="157" cm="1">
        <f t="array" ref="N511">IF(D511="Electric","--",IF(D511="Gasoline",_xlfn._xlws.FILTER(LSICH[CH Cap],(LSICH[Fuel Type]=D511)*(LSICH[MY]=E511)),""))</f>
        <v>10000</v>
      </c>
      <c r="O511" s="157">
        <f t="shared" si="120"/>
        <v>10000</v>
      </c>
      <c r="P511" s="157">
        <f t="shared" si="121"/>
        <v>793.47826086956513</v>
      </c>
      <c r="Q511" s="157" t="str" cm="1">
        <f t="array" ref="Q511">IF(D511="Electric","--",IF(D511="Diesel",_xlfn._xlws.FILTER(ORDEF[HC-ZH (g/hp-hr)],(ORDEF[HP]=I511)*(ORDEF[Model_Year]=E511)),""))</f>
        <v/>
      </c>
      <c r="R511" s="157" cm="1">
        <f t="array" ref="R511">IF(D511="Electric","--",IF(D511="Gasoline",_xlfn._xlws.FILTER(LSIEF[HC-ZH (g/hp-hr)],(LSIEF[Fuel]=D511)*(LSIEF[HP Bin]=I511)*(LSIEF[Model Year]=E511)),""))</f>
        <v>0.129</v>
      </c>
      <c r="S511" s="158">
        <f t="shared" si="122"/>
        <v>0.129</v>
      </c>
      <c r="T511" s="159" t="str" cm="1">
        <f t="array" ref="T511">IF(D511="Electric","--",IF(D511="Diesel",_xlfn._xlws.FILTER(ORDEF[HCDR],(ORDEF[HP]=I511)*(ORDEF[Model_Year]=E511),),""))</f>
        <v/>
      </c>
      <c r="U511" s="159" cm="1">
        <f t="array" ref="U511">IF(D511="Electric","--",IF(D511="Gasoline",_xlfn._xlws.FILTER(LSIEF[HC DR],(LSIEF[Fuel]=D511)*(LSIEF[HP Bin]=I511)*(LSIEF[Model Year]=E511)),""))</f>
        <v>1.0200000000000001E-5</v>
      </c>
      <c r="V511" s="159">
        <f t="shared" si="123"/>
        <v>1.0200000000000001E-5</v>
      </c>
      <c r="W511" s="158" t="str" cm="1">
        <f t="array" ref="W511">IF(D511="Electric","--",IF(D511="Diesel",_xlfn._xlws.FILTER(ORDEF[NOXzh],(ORDEF[HP]=I511)*(ORDEF[Model_Year]=E511)),""))</f>
        <v/>
      </c>
      <c r="X511" s="158" cm="1">
        <f t="array" ref="X511">IF(D511="Electric","--",IF(D511="Gasoline",_xlfn._xlws.FILTER(LSIEF[NOX-ZH (g/hp-hr)],(LSIEF[Fuel]=D511)*(LSIEF[HP Bin]=I511)*(LSIEF[Model Year]=E511)),""))</f>
        <v>0.13700000000000001</v>
      </c>
      <c r="Y511" s="158">
        <f t="shared" si="124"/>
        <v>0.13700000000000001</v>
      </c>
      <c r="Z511" s="159" t="str" cm="1">
        <f t="array" ref="Z511">IF(D511="Electric","--",IF(D511="Diesel",_xlfn._xlws.FILTER(ORDEF[NOXdr],(ORDEF[HP]=I511)*(ORDEF[Model_Year]=E511)),""))</f>
        <v/>
      </c>
      <c r="AA511" s="159" cm="1">
        <f t="array" ref="AA511">IF(E511="Electric","--",IF(D511="Gasoline",_xlfn._xlws.FILTER(LSIEF[NOX DR],(LSIEF[Fuel]=D511)*(LSIEF[HP Bin]=I511)*(LSIEF[Model Year]=E511)),""))</f>
        <v>5.66E-5</v>
      </c>
      <c r="AB511" s="159">
        <f t="shared" si="125"/>
        <v>5.66E-5</v>
      </c>
      <c r="AC511" s="158" t="str" cm="1">
        <f t="array" ref="AC511">IF(D511="Electric","--",IF(D511="Diesel",_xlfn._xlws.FILTER(DFCF[Fuel_HC],(DFCF[MY]=E511)),""))</f>
        <v/>
      </c>
      <c r="AD511" s="158" cm="1">
        <f t="array" ref="AD511">IF(D511="Electric","--",IF(D511="Gasoline",_xlfn._xlws.FILTER(GFCF[Fuel_HC],(GFCF[MY]=E511)),""))</f>
        <v>1</v>
      </c>
      <c r="AE511" s="158">
        <f t="shared" si="126"/>
        <v>1</v>
      </c>
      <c r="AF511" s="157" t="str" cm="1">
        <f t="array" ref="AF511">IF(D511="Electric","--",IF(D511="Diesel",_xlfn._xlws.FILTER(DFCF[Fuel_NOX],(DFCF[MY]=E511)),""))</f>
        <v/>
      </c>
      <c r="AG511" s="157" cm="1">
        <f t="array" ref="AG511">IF(D511="Electric","--",IF(D511="Gasoline",_xlfn._xlws.FILTER(GFCF[Fuel_NOX],(GFCF[MY]=E511)),""))</f>
        <v>0.97699999999999998</v>
      </c>
      <c r="AH511" s="157">
        <f t="shared" si="127"/>
        <v>0.97699999999999998</v>
      </c>
      <c r="AI511" s="158">
        <f t="shared" si="128"/>
        <v>0.13709347826086957</v>
      </c>
      <c r="AJ511" s="158">
        <f t="shared" si="129"/>
        <v>0.17772691956521741</v>
      </c>
      <c r="AK511" s="158">
        <f t="shared" si="130"/>
        <v>2.615960709091941</v>
      </c>
      <c r="AL511" s="158">
        <f t="shared" si="131"/>
        <v>3.3913111289354161</v>
      </c>
      <c r="AM511" s="158">
        <f t="shared" si="132"/>
        <v>1.3079803545459705E-3</v>
      </c>
      <c r="AN511" s="168">
        <f t="shared" si="133"/>
        <v>1.6956555644677082E-3</v>
      </c>
      <c r="AO511" s="158">
        <f t="shared" si="134"/>
        <v>1.2030803301113836E-3</v>
      </c>
      <c r="AP511" s="157"/>
      <c r="AS511" s="44"/>
    </row>
    <row r="512" spans="1:45" s="47" customFormat="1" x14ac:dyDescent="0.35">
      <c r="A512" s="157">
        <v>511</v>
      </c>
      <c r="B512" s="157" t="s">
        <v>342</v>
      </c>
      <c r="C512" s="157" t="s">
        <v>205</v>
      </c>
      <c r="D512" s="157" t="s">
        <v>16</v>
      </c>
      <c r="E512" s="157">
        <v>2012</v>
      </c>
      <c r="F512" s="157">
        <v>101</v>
      </c>
      <c r="G512" s="157">
        <v>158.69565217391303</v>
      </c>
      <c r="H512" s="157"/>
      <c r="I512" s="157">
        <f t="shared" si="119"/>
        <v>175</v>
      </c>
      <c r="J512" s="157" t="str">
        <f>IF(D512="Electric","--",IF(D512="Diesel",VLOOKUP(C512,[2]ORDLF!A:B,2,FALSE),""))</f>
        <v/>
      </c>
      <c r="K512" s="157">
        <f>IF(D512="Electric","--",IF(D512="Gasoline",VLOOKUP(C512,LSILF!A:C,3,FALSE),""))</f>
        <v>0.54</v>
      </c>
      <c r="L512" s="158">
        <f t="shared" si="135"/>
        <v>0.54</v>
      </c>
      <c r="M512" s="157" t="str" cm="1">
        <f t="array" ref="M512">IF(D512="Electric","--",IF(D512="Diesel",_xlfn._xlws.FILTER(DIESCH[CH Cap],(DIESCH[HP Bin]=I512)),""))</f>
        <v/>
      </c>
      <c r="N512" s="157" cm="1">
        <f t="array" ref="N512">IF(D512="Electric","--",IF(D512="Gasoline",_xlfn._xlws.FILTER(LSICH[CH Cap],(LSICH[Fuel Type]=D512)*(LSICH[MY]=E512)),""))</f>
        <v>10000</v>
      </c>
      <c r="O512" s="157">
        <f t="shared" si="120"/>
        <v>10000</v>
      </c>
      <c r="P512" s="157">
        <f t="shared" si="121"/>
        <v>793.47826086956513</v>
      </c>
      <c r="Q512" s="157" t="str" cm="1">
        <f t="array" ref="Q512">IF(D512="Electric","--",IF(D512="Diesel",_xlfn._xlws.FILTER(ORDEF[HC-ZH (g/hp-hr)],(ORDEF[HP]=I512)*(ORDEF[Model_Year]=E512)),""))</f>
        <v/>
      </c>
      <c r="R512" s="157" cm="1">
        <f t="array" ref="R512">IF(D512="Electric","--",IF(D512="Gasoline",_xlfn._xlws.FILTER(LSIEF[HC-ZH (g/hp-hr)],(LSIEF[Fuel]=D512)*(LSIEF[HP Bin]=I512)*(LSIEF[Model Year]=E512)),""))</f>
        <v>0.129</v>
      </c>
      <c r="S512" s="158">
        <f t="shared" si="122"/>
        <v>0.129</v>
      </c>
      <c r="T512" s="159" t="str" cm="1">
        <f t="array" ref="T512">IF(D512="Electric","--",IF(D512="Diesel",_xlfn._xlws.FILTER(ORDEF[HCDR],(ORDEF[HP]=I512)*(ORDEF[Model_Year]=E512),),""))</f>
        <v/>
      </c>
      <c r="U512" s="159" cm="1">
        <f t="array" ref="U512">IF(D512="Electric","--",IF(D512="Gasoline",_xlfn._xlws.FILTER(LSIEF[HC DR],(LSIEF[Fuel]=D512)*(LSIEF[HP Bin]=I512)*(LSIEF[Model Year]=E512)),""))</f>
        <v>1.0200000000000001E-5</v>
      </c>
      <c r="V512" s="159">
        <f t="shared" si="123"/>
        <v>1.0200000000000001E-5</v>
      </c>
      <c r="W512" s="158" t="str" cm="1">
        <f t="array" ref="W512">IF(D512="Electric","--",IF(D512="Diesel",_xlfn._xlws.FILTER(ORDEF[NOXzh],(ORDEF[HP]=I512)*(ORDEF[Model_Year]=E512)),""))</f>
        <v/>
      </c>
      <c r="X512" s="158" cm="1">
        <f t="array" ref="X512">IF(D512="Electric","--",IF(D512="Gasoline",_xlfn._xlws.FILTER(LSIEF[NOX-ZH (g/hp-hr)],(LSIEF[Fuel]=D512)*(LSIEF[HP Bin]=I512)*(LSIEF[Model Year]=E512)),""))</f>
        <v>0.13700000000000001</v>
      </c>
      <c r="Y512" s="158">
        <f t="shared" si="124"/>
        <v>0.13700000000000001</v>
      </c>
      <c r="Z512" s="159" t="str" cm="1">
        <f t="array" ref="Z512">IF(D512="Electric","--",IF(D512="Diesel",_xlfn._xlws.FILTER(ORDEF[NOXdr],(ORDEF[HP]=I512)*(ORDEF[Model_Year]=E512)),""))</f>
        <v/>
      </c>
      <c r="AA512" s="159" cm="1">
        <f t="array" ref="AA512">IF(E512="Electric","--",IF(D512="Gasoline",_xlfn._xlws.FILTER(LSIEF[NOX DR],(LSIEF[Fuel]=D512)*(LSIEF[HP Bin]=I512)*(LSIEF[Model Year]=E512)),""))</f>
        <v>5.66E-5</v>
      </c>
      <c r="AB512" s="159">
        <f t="shared" si="125"/>
        <v>5.66E-5</v>
      </c>
      <c r="AC512" s="158" t="str" cm="1">
        <f t="array" ref="AC512">IF(D512="Electric","--",IF(D512="Diesel",_xlfn._xlws.FILTER(DFCF[Fuel_HC],(DFCF[MY]=E512)),""))</f>
        <v/>
      </c>
      <c r="AD512" s="158" cm="1">
        <f t="array" ref="AD512">IF(D512="Electric","--",IF(D512="Gasoline",_xlfn._xlws.FILTER(GFCF[Fuel_HC],(GFCF[MY]=E512)),""))</f>
        <v>1</v>
      </c>
      <c r="AE512" s="158">
        <f t="shared" si="126"/>
        <v>1</v>
      </c>
      <c r="AF512" s="157" t="str" cm="1">
        <f t="array" ref="AF512">IF(D512="Electric","--",IF(D512="Diesel",_xlfn._xlws.FILTER(DFCF[Fuel_NOX],(DFCF[MY]=E512)),""))</f>
        <v/>
      </c>
      <c r="AG512" s="157" cm="1">
        <f t="array" ref="AG512">IF(D512="Electric","--",IF(D512="Gasoline",_xlfn._xlws.FILTER(GFCF[Fuel_NOX],(GFCF[MY]=E512)),""))</f>
        <v>0.97699999999999998</v>
      </c>
      <c r="AH512" s="157">
        <f t="shared" si="127"/>
        <v>0.97699999999999998</v>
      </c>
      <c r="AI512" s="158">
        <f t="shared" si="128"/>
        <v>0.13709347826086957</v>
      </c>
      <c r="AJ512" s="158">
        <f t="shared" si="129"/>
        <v>0.17772691956521741</v>
      </c>
      <c r="AK512" s="158">
        <f t="shared" si="130"/>
        <v>2.615960709091941</v>
      </c>
      <c r="AL512" s="158">
        <f t="shared" si="131"/>
        <v>3.3913111289354161</v>
      </c>
      <c r="AM512" s="158">
        <f t="shared" si="132"/>
        <v>1.3079803545459705E-3</v>
      </c>
      <c r="AN512" s="168">
        <f t="shared" si="133"/>
        <v>1.6956555644677082E-3</v>
      </c>
      <c r="AO512" s="158">
        <f t="shared" si="134"/>
        <v>1.2030803301113836E-3</v>
      </c>
      <c r="AP512" s="157"/>
      <c r="AS512" s="44"/>
    </row>
    <row r="513" spans="1:45" s="47" customFormat="1" x14ac:dyDescent="0.35">
      <c r="A513" s="157">
        <v>512</v>
      </c>
      <c r="B513" s="157" t="s">
        <v>343</v>
      </c>
      <c r="C513" s="157" t="s">
        <v>205</v>
      </c>
      <c r="D513" s="157" t="s">
        <v>16</v>
      </c>
      <c r="E513" s="157">
        <v>2012</v>
      </c>
      <c r="F513" s="157">
        <v>101</v>
      </c>
      <c r="G513" s="157">
        <v>158.69565217391303</v>
      </c>
      <c r="H513" s="157"/>
      <c r="I513" s="157">
        <f t="shared" si="119"/>
        <v>175</v>
      </c>
      <c r="J513" s="157" t="str">
        <f>IF(D513="Electric","--",IF(D513="Diesel",VLOOKUP(C513,[2]ORDLF!A:B,2,FALSE),""))</f>
        <v/>
      </c>
      <c r="K513" s="157">
        <f>IF(D513="Electric","--",IF(D513="Gasoline",VLOOKUP(C513,LSILF!A:C,3,FALSE),""))</f>
        <v>0.54</v>
      </c>
      <c r="L513" s="158">
        <f t="shared" si="135"/>
        <v>0.54</v>
      </c>
      <c r="M513" s="157" t="str" cm="1">
        <f t="array" ref="M513">IF(D513="Electric","--",IF(D513="Diesel",_xlfn._xlws.FILTER(DIESCH[CH Cap],(DIESCH[HP Bin]=I513)),""))</f>
        <v/>
      </c>
      <c r="N513" s="157" cm="1">
        <f t="array" ref="N513">IF(D513="Electric","--",IF(D513="Gasoline",_xlfn._xlws.FILTER(LSICH[CH Cap],(LSICH[Fuel Type]=D513)*(LSICH[MY]=E513)),""))</f>
        <v>10000</v>
      </c>
      <c r="O513" s="157">
        <f t="shared" si="120"/>
        <v>10000</v>
      </c>
      <c r="P513" s="157">
        <f t="shared" si="121"/>
        <v>793.47826086956513</v>
      </c>
      <c r="Q513" s="157" t="str" cm="1">
        <f t="array" ref="Q513">IF(D513="Electric","--",IF(D513="Diesel",_xlfn._xlws.FILTER(ORDEF[HC-ZH (g/hp-hr)],(ORDEF[HP]=I513)*(ORDEF[Model_Year]=E513)),""))</f>
        <v/>
      </c>
      <c r="R513" s="157" cm="1">
        <f t="array" ref="R513">IF(D513="Electric","--",IF(D513="Gasoline",_xlfn._xlws.FILTER(LSIEF[HC-ZH (g/hp-hr)],(LSIEF[Fuel]=D513)*(LSIEF[HP Bin]=I513)*(LSIEF[Model Year]=E513)),""))</f>
        <v>0.129</v>
      </c>
      <c r="S513" s="158">
        <f t="shared" si="122"/>
        <v>0.129</v>
      </c>
      <c r="T513" s="159" t="str" cm="1">
        <f t="array" ref="T513">IF(D513="Electric","--",IF(D513="Diesel",_xlfn._xlws.FILTER(ORDEF[HCDR],(ORDEF[HP]=I513)*(ORDEF[Model_Year]=E513),),""))</f>
        <v/>
      </c>
      <c r="U513" s="159" cm="1">
        <f t="array" ref="U513">IF(D513="Electric","--",IF(D513="Gasoline",_xlfn._xlws.FILTER(LSIEF[HC DR],(LSIEF[Fuel]=D513)*(LSIEF[HP Bin]=I513)*(LSIEF[Model Year]=E513)),""))</f>
        <v>1.0200000000000001E-5</v>
      </c>
      <c r="V513" s="159">
        <f t="shared" si="123"/>
        <v>1.0200000000000001E-5</v>
      </c>
      <c r="W513" s="158" t="str" cm="1">
        <f t="array" ref="W513">IF(D513="Electric","--",IF(D513="Diesel",_xlfn._xlws.FILTER(ORDEF[NOXzh],(ORDEF[HP]=I513)*(ORDEF[Model_Year]=E513)),""))</f>
        <v/>
      </c>
      <c r="X513" s="158" cm="1">
        <f t="array" ref="X513">IF(D513="Electric","--",IF(D513="Gasoline",_xlfn._xlws.FILTER(LSIEF[NOX-ZH (g/hp-hr)],(LSIEF[Fuel]=D513)*(LSIEF[HP Bin]=I513)*(LSIEF[Model Year]=E513)),""))</f>
        <v>0.13700000000000001</v>
      </c>
      <c r="Y513" s="158">
        <f t="shared" si="124"/>
        <v>0.13700000000000001</v>
      </c>
      <c r="Z513" s="159" t="str" cm="1">
        <f t="array" ref="Z513">IF(D513="Electric","--",IF(D513="Diesel",_xlfn._xlws.FILTER(ORDEF[NOXdr],(ORDEF[HP]=I513)*(ORDEF[Model_Year]=E513)),""))</f>
        <v/>
      </c>
      <c r="AA513" s="159" cm="1">
        <f t="array" ref="AA513">IF(E513="Electric","--",IF(D513="Gasoline",_xlfn._xlws.FILTER(LSIEF[NOX DR],(LSIEF[Fuel]=D513)*(LSIEF[HP Bin]=I513)*(LSIEF[Model Year]=E513)),""))</f>
        <v>5.66E-5</v>
      </c>
      <c r="AB513" s="159">
        <f t="shared" si="125"/>
        <v>5.66E-5</v>
      </c>
      <c r="AC513" s="158" t="str" cm="1">
        <f t="array" ref="AC513">IF(D513="Electric","--",IF(D513="Diesel",_xlfn._xlws.FILTER(DFCF[Fuel_HC],(DFCF[MY]=E513)),""))</f>
        <v/>
      </c>
      <c r="AD513" s="158" cm="1">
        <f t="array" ref="AD513">IF(D513="Electric","--",IF(D513="Gasoline",_xlfn._xlws.FILTER(GFCF[Fuel_HC],(GFCF[MY]=E513)),""))</f>
        <v>1</v>
      </c>
      <c r="AE513" s="158">
        <f t="shared" si="126"/>
        <v>1</v>
      </c>
      <c r="AF513" s="157" t="str" cm="1">
        <f t="array" ref="AF513">IF(D513="Electric","--",IF(D513="Diesel",_xlfn._xlws.FILTER(DFCF[Fuel_NOX],(DFCF[MY]=E513)),""))</f>
        <v/>
      </c>
      <c r="AG513" s="157" cm="1">
        <f t="array" ref="AG513">IF(D513="Electric","--",IF(D513="Gasoline",_xlfn._xlws.FILTER(GFCF[Fuel_NOX],(GFCF[MY]=E513)),""))</f>
        <v>0.97699999999999998</v>
      </c>
      <c r="AH513" s="157">
        <f t="shared" si="127"/>
        <v>0.97699999999999998</v>
      </c>
      <c r="AI513" s="158">
        <f t="shared" si="128"/>
        <v>0.13709347826086957</v>
      </c>
      <c r="AJ513" s="158">
        <f t="shared" si="129"/>
        <v>0.17772691956521741</v>
      </c>
      <c r="AK513" s="158">
        <f t="shared" si="130"/>
        <v>2.615960709091941</v>
      </c>
      <c r="AL513" s="158">
        <f t="shared" si="131"/>
        <v>3.3913111289354161</v>
      </c>
      <c r="AM513" s="158">
        <f t="shared" si="132"/>
        <v>1.3079803545459705E-3</v>
      </c>
      <c r="AN513" s="168">
        <f t="shared" si="133"/>
        <v>1.6956555644677082E-3</v>
      </c>
      <c r="AO513" s="158">
        <f t="shared" si="134"/>
        <v>1.2030803301113836E-3</v>
      </c>
      <c r="AP513" s="157"/>
      <c r="AS513" s="44"/>
    </row>
    <row r="514" spans="1:45" s="47" customFormat="1" x14ac:dyDescent="0.35">
      <c r="A514" s="157">
        <v>513</v>
      </c>
      <c r="B514" s="157" t="s">
        <v>344</v>
      </c>
      <c r="C514" s="157" t="s">
        <v>205</v>
      </c>
      <c r="D514" s="157" t="s">
        <v>16</v>
      </c>
      <c r="E514" s="157">
        <v>2012</v>
      </c>
      <c r="F514" s="157">
        <v>101</v>
      </c>
      <c r="G514" s="157">
        <v>158.69565217391303</v>
      </c>
      <c r="H514" s="157"/>
      <c r="I514" s="157">
        <f t="shared" ref="I514:I577" si="136">IF(AND(F514&lt;25,F514&gt;0),25,IF(AND(F514&lt;50,F514&gt;=25),50,IF(AND(F514&lt;75,F514&gt;=50),75,IF(AND(F514&lt;100,F514&gt;=75),100,IF(AND(F514&lt;175,F514&gt;=100),175,IF(AND(F514&lt;300,F514&gt;=175),300,IF(AND(F514&lt;600,F514&gt;=300),600,IF(AND(F514&lt;750,F514&gt;=600),750,IF(F514&gt;750,9999)))))))))</f>
        <v>175</v>
      </c>
      <c r="J514" s="157" t="str">
        <f>IF(D514="Electric","--",IF(D514="Diesel",VLOOKUP(C514,[2]ORDLF!A:B,2,FALSE),""))</f>
        <v/>
      </c>
      <c r="K514" s="157">
        <f>IF(D514="Electric","--",IF(D514="Gasoline",VLOOKUP(C514,LSILF!A:C,3,FALSE),""))</f>
        <v>0.54</v>
      </c>
      <c r="L514" s="158">
        <f t="shared" si="135"/>
        <v>0.54</v>
      </c>
      <c r="M514" s="157" t="str" cm="1">
        <f t="array" ref="M514">IF(D514="Electric","--",IF(D514="Diesel",_xlfn._xlws.FILTER(DIESCH[CH Cap],(DIESCH[HP Bin]=I514)),""))</f>
        <v/>
      </c>
      <c r="N514" s="157" cm="1">
        <f t="array" ref="N514">IF(D514="Electric","--",IF(D514="Gasoline",_xlfn._xlws.FILTER(LSICH[CH Cap],(LSICH[Fuel Type]=D514)*(LSICH[MY]=E514)),""))</f>
        <v>10000</v>
      </c>
      <c r="O514" s="157">
        <f t="shared" ref="O514:O577" si="137">SUM(M514:N514)</f>
        <v>10000</v>
      </c>
      <c r="P514" s="157">
        <f t="shared" ref="P514:P577" si="138">ABS(IF(E514=2017,G514,(G514*(2017-E514))))</f>
        <v>793.47826086956513</v>
      </c>
      <c r="Q514" s="157" t="str" cm="1">
        <f t="array" ref="Q514">IF(D514="Electric","--",IF(D514="Diesel",_xlfn._xlws.FILTER(ORDEF[HC-ZH (g/hp-hr)],(ORDEF[HP]=I514)*(ORDEF[Model_Year]=E514)),""))</f>
        <v/>
      </c>
      <c r="R514" s="157" cm="1">
        <f t="array" ref="R514">IF(D514="Electric","--",IF(D514="Gasoline",_xlfn._xlws.FILTER(LSIEF[HC-ZH (g/hp-hr)],(LSIEF[Fuel]=D514)*(LSIEF[HP Bin]=I514)*(LSIEF[Model Year]=E514)),""))</f>
        <v>0.129</v>
      </c>
      <c r="S514" s="158">
        <f t="shared" ref="S514:S577" si="139">SUM(Q514:R514)</f>
        <v>0.129</v>
      </c>
      <c r="T514" s="159" t="str" cm="1">
        <f t="array" ref="T514">IF(D514="Electric","--",IF(D514="Diesel",_xlfn._xlws.FILTER(ORDEF[HCDR],(ORDEF[HP]=I514)*(ORDEF[Model_Year]=E514),),""))</f>
        <v/>
      </c>
      <c r="U514" s="159" cm="1">
        <f t="array" ref="U514">IF(D514="Electric","--",IF(D514="Gasoline",_xlfn._xlws.FILTER(LSIEF[HC DR],(LSIEF[Fuel]=D514)*(LSIEF[HP Bin]=I514)*(LSIEF[Model Year]=E514)),""))</f>
        <v>1.0200000000000001E-5</v>
      </c>
      <c r="V514" s="159">
        <f t="shared" ref="V514:V577" si="140">SUM(T514:U514)</f>
        <v>1.0200000000000001E-5</v>
      </c>
      <c r="W514" s="158" t="str" cm="1">
        <f t="array" ref="W514">IF(D514="Electric","--",IF(D514="Diesel",_xlfn._xlws.FILTER(ORDEF[NOXzh],(ORDEF[HP]=I514)*(ORDEF[Model_Year]=E514)),""))</f>
        <v/>
      </c>
      <c r="X514" s="158" cm="1">
        <f t="array" ref="X514">IF(D514="Electric","--",IF(D514="Gasoline",_xlfn._xlws.FILTER(LSIEF[NOX-ZH (g/hp-hr)],(LSIEF[Fuel]=D514)*(LSIEF[HP Bin]=I514)*(LSIEF[Model Year]=E514)),""))</f>
        <v>0.13700000000000001</v>
      </c>
      <c r="Y514" s="158">
        <f t="shared" ref="Y514:Y577" si="141">SUM(W514:X514)</f>
        <v>0.13700000000000001</v>
      </c>
      <c r="Z514" s="159" t="str" cm="1">
        <f t="array" ref="Z514">IF(D514="Electric","--",IF(D514="Diesel",_xlfn._xlws.FILTER(ORDEF[NOXdr],(ORDEF[HP]=I514)*(ORDEF[Model_Year]=E514)),""))</f>
        <v/>
      </c>
      <c r="AA514" s="159" cm="1">
        <f t="array" ref="AA514">IF(E514="Electric","--",IF(D514="Gasoline",_xlfn._xlws.FILTER(LSIEF[NOX DR],(LSIEF[Fuel]=D514)*(LSIEF[HP Bin]=I514)*(LSIEF[Model Year]=E514)),""))</f>
        <v>5.66E-5</v>
      </c>
      <c r="AB514" s="159">
        <f t="shared" ref="AB514:AB577" si="142">SUM(Z514:AA514)</f>
        <v>5.66E-5</v>
      </c>
      <c r="AC514" s="158" t="str" cm="1">
        <f t="array" ref="AC514">IF(D514="Electric","--",IF(D514="Diesel",_xlfn._xlws.FILTER(DFCF[Fuel_HC],(DFCF[MY]=E514)),""))</f>
        <v/>
      </c>
      <c r="AD514" s="158" cm="1">
        <f t="array" ref="AD514">IF(D514="Electric","--",IF(D514="Gasoline",_xlfn._xlws.FILTER(GFCF[Fuel_HC],(GFCF[MY]=E514)),""))</f>
        <v>1</v>
      </c>
      <c r="AE514" s="158">
        <f t="shared" ref="AE514:AE577" si="143">SUM(AC514:AD514)</f>
        <v>1</v>
      </c>
      <c r="AF514" s="157" t="str" cm="1">
        <f t="array" ref="AF514">IF(D514="Electric","--",IF(D514="Diesel",_xlfn._xlws.FILTER(DFCF[Fuel_NOX],(DFCF[MY]=E514)),""))</f>
        <v/>
      </c>
      <c r="AG514" s="157" cm="1">
        <f t="array" ref="AG514">IF(D514="Electric","--",IF(D514="Gasoline",_xlfn._xlws.FILTER(GFCF[Fuel_NOX],(GFCF[MY]=E514)),""))</f>
        <v>0.97699999999999998</v>
      </c>
      <c r="AH514" s="157">
        <f t="shared" ref="AH514:AH577" si="144">SUM(AF514:AG514)</f>
        <v>0.97699999999999998</v>
      </c>
      <c r="AI514" s="158">
        <f t="shared" ref="AI514:AI577" si="145">IFERROR((S514+V514*IF(P514&gt;O514,O514,P514))*AE514,"0")</f>
        <v>0.13709347826086957</v>
      </c>
      <c r="AJ514" s="158">
        <f t="shared" ref="AJ514:AJ577" si="146">IFERROR((Y514+AB514*IF(P514&gt;O514,O514,P514))*AH514,"0")</f>
        <v>0.17772691956521741</v>
      </c>
      <c r="AK514" s="158">
        <f t="shared" ref="AK514:AK577" si="147">IF($D514="Electric","--",CONVERT(AI514*$F514*$L514*$G514,"g","lbm"))</f>
        <v>2.615960709091941</v>
      </c>
      <c r="AL514" s="158">
        <f t="shared" ref="AL514:AL577" si="148">IF($D514="Electric","--",CONVERT(AJ514*$F514*$L514*$G514,"g","lbm"))</f>
        <v>3.3913111289354161</v>
      </c>
      <c r="AM514" s="158">
        <f t="shared" ref="AM514:AM577" si="149">IF($D514="Electric","--",CONVERT(AK514,"lbm","ton"))</f>
        <v>1.3079803545459705E-3</v>
      </c>
      <c r="AN514" s="168">
        <f t="shared" ref="AN514:AN577" si="150">IF($D514="Electric","--",CONVERT(AL514,"lbm","ton"))</f>
        <v>1.6956555644677082E-3</v>
      </c>
      <c r="AO514" s="158">
        <f t="shared" ref="AO514:AO577" si="151">IF(D514="Electric",AM514,IF(D514="Diesel",AM514*1.21,AM514*0.9198))</f>
        <v>1.2030803301113836E-3</v>
      </c>
      <c r="AP514" s="157"/>
      <c r="AS514" s="44"/>
    </row>
    <row r="515" spans="1:45" s="47" customFormat="1" x14ac:dyDescent="0.35">
      <c r="A515" s="157">
        <v>514</v>
      </c>
      <c r="B515" s="157" t="s">
        <v>345</v>
      </c>
      <c r="C515" s="157" t="s">
        <v>205</v>
      </c>
      <c r="D515" s="157" t="s">
        <v>16</v>
      </c>
      <c r="E515" s="157">
        <v>2012</v>
      </c>
      <c r="F515" s="157">
        <v>101</v>
      </c>
      <c r="G515" s="157">
        <v>158.69565217391303</v>
      </c>
      <c r="H515" s="157"/>
      <c r="I515" s="157">
        <f t="shared" si="136"/>
        <v>175</v>
      </c>
      <c r="J515" s="157" t="str">
        <f>IF(D515="Electric","--",IF(D515="Diesel",VLOOKUP(C515,[2]ORDLF!A:B,2,FALSE),""))</f>
        <v/>
      </c>
      <c r="K515" s="157">
        <f>IF(D515="Electric","--",IF(D515="Gasoline",VLOOKUP(C515,LSILF!A:C,3,FALSE),""))</f>
        <v>0.54</v>
      </c>
      <c r="L515" s="158">
        <f t="shared" si="135"/>
        <v>0.54</v>
      </c>
      <c r="M515" s="157" t="str" cm="1">
        <f t="array" ref="M515">IF(D515="Electric","--",IF(D515="Diesel",_xlfn._xlws.FILTER(DIESCH[CH Cap],(DIESCH[HP Bin]=I515)),""))</f>
        <v/>
      </c>
      <c r="N515" s="157" cm="1">
        <f t="array" ref="N515">IF(D515="Electric","--",IF(D515="Gasoline",_xlfn._xlws.FILTER(LSICH[CH Cap],(LSICH[Fuel Type]=D515)*(LSICH[MY]=E515)),""))</f>
        <v>10000</v>
      </c>
      <c r="O515" s="157">
        <f t="shared" si="137"/>
        <v>10000</v>
      </c>
      <c r="P515" s="157">
        <f t="shared" si="138"/>
        <v>793.47826086956513</v>
      </c>
      <c r="Q515" s="157" t="str" cm="1">
        <f t="array" ref="Q515">IF(D515="Electric","--",IF(D515="Diesel",_xlfn._xlws.FILTER(ORDEF[HC-ZH (g/hp-hr)],(ORDEF[HP]=I515)*(ORDEF[Model_Year]=E515)),""))</f>
        <v/>
      </c>
      <c r="R515" s="157" cm="1">
        <f t="array" ref="R515">IF(D515="Electric","--",IF(D515="Gasoline",_xlfn._xlws.FILTER(LSIEF[HC-ZH (g/hp-hr)],(LSIEF[Fuel]=D515)*(LSIEF[HP Bin]=I515)*(LSIEF[Model Year]=E515)),""))</f>
        <v>0.129</v>
      </c>
      <c r="S515" s="158">
        <f t="shared" si="139"/>
        <v>0.129</v>
      </c>
      <c r="T515" s="159" t="str" cm="1">
        <f t="array" ref="T515">IF(D515="Electric","--",IF(D515="Diesel",_xlfn._xlws.FILTER(ORDEF[HCDR],(ORDEF[HP]=I515)*(ORDEF[Model_Year]=E515),),""))</f>
        <v/>
      </c>
      <c r="U515" s="159" cm="1">
        <f t="array" ref="U515">IF(D515="Electric","--",IF(D515="Gasoline",_xlfn._xlws.FILTER(LSIEF[HC DR],(LSIEF[Fuel]=D515)*(LSIEF[HP Bin]=I515)*(LSIEF[Model Year]=E515)),""))</f>
        <v>1.0200000000000001E-5</v>
      </c>
      <c r="V515" s="159">
        <f t="shared" si="140"/>
        <v>1.0200000000000001E-5</v>
      </c>
      <c r="W515" s="158" t="str" cm="1">
        <f t="array" ref="W515">IF(D515="Electric","--",IF(D515="Diesel",_xlfn._xlws.FILTER(ORDEF[NOXzh],(ORDEF[HP]=I515)*(ORDEF[Model_Year]=E515)),""))</f>
        <v/>
      </c>
      <c r="X515" s="158" cm="1">
        <f t="array" ref="X515">IF(D515="Electric","--",IF(D515="Gasoline",_xlfn._xlws.FILTER(LSIEF[NOX-ZH (g/hp-hr)],(LSIEF[Fuel]=D515)*(LSIEF[HP Bin]=I515)*(LSIEF[Model Year]=E515)),""))</f>
        <v>0.13700000000000001</v>
      </c>
      <c r="Y515" s="158">
        <f t="shared" si="141"/>
        <v>0.13700000000000001</v>
      </c>
      <c r="Z515" s="159" t="str" cm="1">
        <f t="array" ref="Z515">IF(D515="Electric","--",IF(D515="Diesel",_xlfn._xlws.FILTER(ORDEF[NOXdr],(ORDEF[HP]=I515)*(ORDEF[Model_Year]=E515)),""))</f>
        <v/>
      </c>
      <c r="AA515" s="159" cm="1">
        <f t="array" ref="AA515">IF(E515="Electric","--",IF(D515="Gasoline",_xlfn._xlws.FILTER(LSIEF[NOX DR],(LSIEF[Fuel]=D515)*(LSIEF[HP Bin]=I515)*(LSIEF[Model Year]=E515)),""))</f>
        <v>5.66E-5</v>
      </c>
      <c r="AB515" s="159">
        <f t="shared" si="142"/>
        <v>5.66E-5</v>
      </c>
      <c r="AC515" s="158" t="str" cm="1">
        <f t="array" ref="AC515">IF(D515="Electric","--",IF(D515="Diesel",_xlfn._xlws.FILTER(DFCF[Fuel_HC],(DFCF[MY]=E515)),""))</f>
        <v/>
      </c>
      <c r="AD515" s="158" cm="1">
        <f t="array" ref="AD515">IF(D515="Electric","--",IF(D515="Gasoline",_xlfn._xlws.FILTER(GFCF[Fuel_HC],(GFCF[MY]=E515)),""))</f>
        <v>1</v>
      </c>
      <c r="AE515" s="158">
        <f t="shared" si="143"/>
        <v>1</v>
      </c>
      <c r="AF515" s="157" t="str" cm="1">
        <f t="array" ref="AF515">IF(D515="Electric","--",IF(D515="Diesel",_xlfn._xlws.FILTER(DFCF[Fuel_NOX],(DFCF[MY]=E515)),""))</f>
        <v/>
      </c>
      <c r="AG515" s="157" cm="1">
        <f t="array" ref="AG515">IF(D515="Electric","--",IF(D515="Gasoline",_xlfn._xlws.FILTER(GFCF[Fuel_NOX],(GFCF[MY]=E515)),""))</f>
        <v>0.97699999999999998</v>
      </c>
      <c r="AH515" s="157">
        <f t="shared" si="144"/>
        <v>0.97699999999999998</v>
      </c>
      <c r="AI515" s="158">
        <f t="shared" si="145"/>
        <v>0.13709347826086957</v>
      </c>
      <c r="AJ515" s="158">
        <f t="shared" si="146"/>
        <v>0.17772691956521741</v>
      </c>
      <c r="AK515" s="158">
        <f t="shared" si="147"/>
        <v>2.615960709091941</v>
      </c>
      <c r="AL515" s="158">
        <f t="shared" si="148"/>
        <v>3.3913111289354161</v>
      </c>
      <c r="AM515" s="158">
        <f t="shared" si="149"/>
        <v>1.3079803545459705E-3</v>
      </c>
      <c r="AN515" s="168">
        <f t="shared" si="150"/>
        <v>1.6956555644677082E-3</v>
      </c>
      <c r="AO515" s="158">
        <f t="shared" si="151"/>
        <v>1.2030803301113836E-3</v>
      </c>
      <c r="AP515" s="157"/>
      <c r="AS515" s="44"/>
    </row>
    <row r="516" spans="1:45" s="47" customFormat="1" x14ac:dyDescent="0.35">
      <c r="A516" s="157">
        <v>515</v>
      </c>
      <c r="B516" s="157" t="s">
        <v>346</v>
      </c>
      <c r="C516" s="157" t="s">
        <v>205</v>
      </c>
      <c r="D516" s="157" t="s">
        <v>16</v>
      </c>
      <c r="E516" s="157">
        <v>2012</v>
      </c>
      <c r="F516" s="157">
        <v>101</v>
      </c>
      <c r="G516" s="157">
        <v>158.69565217391303</v>
      </c>
      <c r="H516" s="157"/>
      <c r="I516" s="157">
        <f t="shared" si="136"/>
        <v>175</v>
      </c>
      <c r="J516" s="157" t="str">
        <f>IF(D516="Electric","--",IF(D516="Diesel",VLOOKUP(C516,[2]ORDLF!A:B,2,FALSE),""))</f>
        <v/>
      </c>
      <c r="K516" s="157">
        <f>IF(D516="Electric","--",IF(D516="Gasoline",VLOOKUP(C516,LSILF!A:C,3,FALSE),""))</f>
        <v>0.54</v>
      </c>
      <c r="L516" s="158">
        <f t="shared" si="135"/>
        <v>0.54</v>
      </c>
      <c r="M516" s="157" t="str" cm="1">
        <f t="array" ref="M516">IF(D516="Electric","--",IF(D516="Diesel",_xlfn._xlws.FILTER(DIESCH[CH Cap],(DIESCH[HP Bin]=I516)),""))</f>
        <v/>
      </c>
      <c r="N516" s="157" cm="1">
        <f t="array" ref="N516">IF(D516="Electric","--",IF(D516="Gasoline",_xlfn._xlws.FILTER(LSICH[CH Cap],(LSICH[Fuel Type]=D516)*(LSICH[MY]=E516)),""))</f>
        <v>10000</v>
      </c>
      <c r="O516" s="157">
        <f t="shared" si="137"/>
        <v>10000</v>
      </c>
      <c r="P516" s="157">
        <f t="shared" si="138"/>
        <v>793.47826086956513</v>
      </c>
      <c r="Q516" s="157" t="str" cm="1">
        <f t="array" ref="Q516">IF(D516="Electric","--",IF(D516="Diesel",_xlfn._xlws.FILTER(ORDEF[HC-ZH (g/hp-hr)],(ORDEF[HP]=I516)*(ORDEF[Model_Year]=E516)),""))</f>
        <v/>
      </c>
      <c r="R516" s="157" cm="1">
        <f t="array" ref="R516">IF(D516="Electric","--",IF(D516="Gasoline",_xlfn._xlws.FILTER(LSIEF[HC-ZH (g/hp-hr)],(LSIEF[Fuel]=D516)*(LSIEF[HP Bin]=I516)*(LSIEF[Model Year]=E516)),""))</f>
        <v>0.129</v>
      </c>
      <c r="S516" s="158">
        <f t="shared" si="139"/>
        <v>0.129</v>
      </c>
      <c r="T516" s="159" t="str" cm="1">
        <f t="array" ref="T516">IF(D516="Electric","--",IF(D516="Diesel",_xlfn._xlws.FILTER(ORDEF[HCDR],(ORDEF[HP]=I516)*(ORDEF[Model_Year]=E516),),""))</f>
        <v/>
      </c>
      <c r="U516" s="159" cm="1">
        <f t="array" ref="U516">IF(D516="Electric","--",IF(D516="Gasoline",_xlfn._xlws.FILTER(LSIEF[HC DR],(LSIEF[Fuel]=D516)*(LSIEF[HP Bin]=I516)*(LSIEF[Model Year]=E516)),""))</f>
        <v>1.0200000000000001E-5</v>
      </c>
      <c r="V516" s="159">
        <f t="shared" si="140"/>
        <v>1.0200000000000001E-5</v>
      </c>
      <c r="W516" s="158" t="str" cm="1">
        <f t="array" ref="W516">IF(D516="Electric","--",IF(D516="Diesel",_xlfn._xlws.FILTER(ORDEF[NOXzh],(ORDEF[HP]=I516)*(ORDEF[Model_Year]=E516)),""))</f>
        <v/>
      </c>
      <c r="X516" s="158" cm="1">
        <f t="array" ref="X516">IF(D516="Electric","--",IF(D516="Gasoline",_xlfn._xlws.FILTER(LSIEF[NOX-ZH (g/hp-hr)],(LSIEF[Fuel]=D516)*(LSIEF[HP Bin]=I516)*(LSIEF[Model Year]=E516)),""))</f>
        <v>0.13700000000000001</v>
      </c>
      <c r="Y516" s="158">
        <f t="shared" si="141"/>
        <v>0.13700000000000001</v>
      </c>
      <c r="Z516" s="159" t="str" cm="1">
        <f t="array" ref="Z516">IF(D516="Electric","--",IF(D516="Diesel",_xlfn._xlws.FILTER(ORDEF[NOXdr],(ORDEF[HP]=I516)*(ORDEF[Model_Year]=E516)),""))</f>
        <v/>
      </c>
      <c r="AA516" s="159" cm="1">
        <f t="array" ref="AA516">IF(E516="Electric","--",IF(D516="Gasoline",_xlfn._xlws.FILTER(LSIEF[NOX DR],(LSIEF[Fuel]=D516)*(LSIEF[HP Bin]=I516)*(LSIEF[Model Year]=E516)),""))</f>
        <v>5.66E-5</v>
      </c>
      <c r="AB516" s="159">
        <f t="shared" si="142"/>
        <v>5.66E-5</v>
      </c>
      <c r="AC516" s="158" t="str" cm="1">
        <f t="array" ref="AC516">IF(D516="Electric","--",IF(D516="Diesel",_xlfn._xlws.FILTER(DFCF[Fuel_HC],(DFCF[MY]=E516)),""))</f>
        <v/>
      </c>
      <c r="AD516" s="158" cm="1">
        <f t="array" ref="AD516">IF(D516="Electric","--",IF(D516="Gasoline",_xlfn._xlws.FILTER(GFCF[Fuel_HC],(GFCF[MY]=E516)),""))</f>
        <v>1</v>
      </c>
      <c r="AE516" s="158">
        <f t="shared" si="143"/>
        <v>1</v>
      </c>
      <c r="AF516" s="157" t="str" cm="1">
        <f t="array" ref="AF516">IF(D516="Electric","--",IF(D516="Diesel",_xlfn._xlws.FILTER(DFCF[Fuel_NOX],(DFCF[MY]=E516)),""))</f>
        <v/>
      </c>
      <c r="AG516" s="157" cm="1">
        <f t="array" ref="AG516">IF(D516="Electric","--",IF(D516="Gasoline",_xlfn._xlws.FILTER(GFCF[Fuel_NOX],(GFCF[MY]=E516)),""))</f>
        <v>0.97699999999999998</v>
      </c>
      <c r="AH516" s="157">
        <f t="shared" si="144"/>
        <v>0.97699999999999998</v>
      </c>
      <c r="AI516" s="158">
        <f t="shared" si="145"/>
        <v>0.13709347826086957</v>
      </c>
      <c r="AJ516" s="158">
        <f t="shared" si="146"/>
        <v>0.17772691956521741</v>
      </c>
      <c r="AK516" s="158">
        <f t="shared" si="147"/>
        <v>2.615960709091941</v>
      </c>
      <c r="AL516" s="158">
        <f t="shared" si="148"/>
        <v>3.3913111289354161</v>
      </c>
      <c r="AM516" s="158">
        <f t="shared" si="149"/>
        <v>1.3079803545459705E-3</v>
      </c>
      <c r="AN516" s="168">
        <f t="shared" si="150"/>
        <v>1.6956555644677082E-3</v>
      </c>
      <c r="AO516" s="158">
        <f t="shared" si="151"/>
        <v>1.2030803301113836E-3</v>
      </c>
      <c r="AP516" s="157"/>
      <c r="AS516" s="44"/>
    </row>
    <row r="517" spans="1:45" s="47" customFormat="1" x14ac:dyDescent="0.35">
      <c r="A517" s="157">
        <v>516</v>
      </c>
      <c r="B517" s="157" t="s">
        <v>347</v>
      </c>
      <c r="C517" s="157" t="s">
        <v>205</v>
      </c>
      <c r="D517" s="157" t="s">
        <v>16</v>
      </c>
      <c r="E517" s="157">
        <v>2012</v>
      </c>
      <c r="F517" s="157">
        <v>101</v>
      </c>
      <c r="G517" s="157">
        <v>158.69565217391303</v>
      </c>
      <c r="H517" s="157"/>
      <c r="I517" s="157">
        <f t="shared" si="136"/>
        <v>175</v>
      </c>
      <c r="J517" s="157" t="str">
        <f>IF(D517="Electric","--",IF(D517="Diesel",VLOOKUP(C517,[2]ORDLF!A:B,2,FALSE),""))</f>
        <v/>
      </c>
      <c r="K517" s="157">
        <f>IF(D517="Electric","--",IF(D517="Gasoline",VLOOKUP(C517,LSILF!A:C,3,FALSE),""))</f>
        <v>0.54</v>
      </c>
      <c r="L517" s="158">
        <f t="shared" si="135"/>
        <v>0.54</v>
      </c>
      <c r="M517" s="157" t="str" cm="1">
        <f t="array" ref="M517">IF(D517="Electric","--",IF(D517="Diesel",_xlfn._xlws.FILTER(DIESCH[CH Cap],(DIESCH[HP Bin]=I517)),""))</f>
        <v/>
      </c>
      <c r="N517" s="157" cm="1">
        <f t="array" ref="N517">IF(D517="Electric","--",IF(D517="Gasoline",_xlfn._xlws.FILTER(LSICH[CH Cap],(LSICH[Fuel Type]=D517)*(LSICH[MY]=E517)),""))</f>
        <v>10000</v>
      </c>
      <c r="O517" s="157">
        <f t="shared" si="137"/>
        <v>10000</v>
      </c>
      <c r="P517" s="157">
        <f t="shared" si="138"/>
        <v>793.47826086956513</v>
      </c>
      <c r="Q517" s="157" t="str" cm="1">
        <f t="array" ref="Q517">IF(D517="Electric","--",IF(D517="Diesel",_xlfn._xlws.FILTER(ORDEF[HC-ZH (g/hp-hr)],(ORDEF[HP]=I517)*(ORDEF[Model_Year]=E517)),""))</f>
        <v/>
      </c>
      <c r="R517" s="157" cm="1">
        <f t="array" ref="R517">IF(D517="Electric","--",IF(D517="Gasoline",_xlfn._xlws.FILTER(LSIEF[HC-ZH (g/hp-hr)],(LSIEF[Fuel]=D517)*(LSIEF[HP Bin]=I517)*(LSIEF[Model Year]=E517)),""))</f>
        <v>0.129</v>
      </c>
      <c r="S517" s="158">
        <f t="shared" si="139"/>
        <v>0.129</v>
      </c>
      <c r="T517" s="159" t="str" cm="1">
        <f t="array" ref="T517">IF(D517="Electric","--",IF(D517="Diesel",_xlfn._xlws.FILTER(ORDEF[HCDR],(ORDEF[HP]=I517)*(ORDEF[Model_Year]=E517),),""))</f>
        <v/>
      </c>
      <c r="U517" s="159" cm="1">
        <f t="array" ref="U517">IF(D517="Electric","--",IF(D517="Gasoline",_xlfn._xlws.FILTER(LSIEF[HC DR],(LSIEF[Fuel]=D517)*(LSIEF[HP Bin]=I517)*(LSIEF[Model Year]=E517)),""))</f>
        <v>1.0200000000000001E-5</v>
      </c>
      <c r="V517" s="159">
        <f t="shared" si="140"/>
        <v>1.0200000000000001E-5</v>
      </c>
      <c r="W517" s="158" t="str" cm="1">
        <f t="array" ref="W517">IF(D517="Electric","--",IF(D517="Diesel",_xlfn._xlws.FILTER(ORDEF[NOXzh],(ORDEF[HP]=I517)*(ORDEF[Model_Year]=E517)),""))</f>
        <v/>
      </c>
      <c r="X517" s="158" cm="1">
        <f t="array" ref="X517">IF(D517="Electric","--",IF(D517="Gasoline",_xlfn._xlws.FILTER(LSIEF[NOX-ZH (g/hp-hr)],(LSIEF[Fuel]=D517)*(LSIEF[HP Bin]=I517)*(LSIEF[Model Year]=E517)),""))</f>
        <v>0.13700000000000001</v>
      </c>
      <c r="Y517" s="158">
        <f t="shared" si="141"/>
        <v>0.13700000000000001</v>
      </c>
      <c r="Z517" s="159" t="str" cm="1">
        <f t="array" ref="Z517">IF(D517="Electric","--",IF(D517="Diesel",_xlfn._xlws.FILTER(ORDEF[NOXdr],(ORDEF[HP]=I517)*(ORDEF[Model_Year]=E517)),""))</f>
        <v/>
      </c>
      <c r="AA517" s="159" cm="1">
        <f t="array" ref="AA517">IF(E517="Electric","--",IF(D517="Gasoline",_xlfn._xlws.FILTER(LSIEF[NOX DR],(LSIEF[Fuel]=D517)*(LSIEF[HP Bin]=I517)*(LSIEF[Model Year]=E517)),""))</f>
        <v>5.66E-5</v>
      </c>
      <c r="AB517" s="159">
        <f t="shared" si="142"/>
        <v>5.66E-5</v>
      </c>
      <c r="AC517" s="158" t="str" cm="1">
        <f t="array" ref="AC517">IF(D517="Electric","--",IF(D517="Diesel",_xlfn._xlws.FILTER(DFCF[Fuel_HC],(DFCF[MY]=E517)),""))</f>
        <v/>
      </c>
      <c r="AD517" s="158" cm="1">
        <f t="array" ref="AD517">IF(D517="Electric","--",IF(D517="Gasoline",_xlfn._xlws.FILTER(GFCF[Fuel_HC],(GFCF[MY]=E517)),""))</f>
        <v>1</v>
      </c>
      <c r="AE517" s="158">
        <f t="shared" si="143"/>
        <v>1</v>
      </c>
      <c r="AF517" s="157" t="str" cm="1">
        <f t="array" ref="AF517">IF(D517="Electric","--",IF(D517="Diesel",_xlfn._xlws.FILTER(DFCF[Fuel_NOX],(DFCF[MY]=E517)),""))</f>
        <v/>
      </c>
      <c r="AG517" s="157" cm="1">
        <f t="array" ref="AG517">IF(D517="Electric","--",IF(D517="Gasoline",_xlfn._xlws.FILTER(GFCF[Fuel_NOX],(GFCF[MY]=E517)),""))</f>
        <v>0.97699999999999998</v>
      </c>
      <c r="AH517" s="157">
        <f t="shared" si="144"/>
        <v>0.97699999999999998</v>
      </c>
      <c r="AI517" s="158">
        <f t="shared" si="145"/>
        <v>0.13709347826086957</v>
      </c>
      <c r="AJ517" s="158">
        <f t="shared" si="146"/>
        <v>0.17772691956521741</v>
      </c>
      <c r="AK517" s="158">
        <f t="shared" si="147"/>
        <v>2.615960709091941</v>
      </c>
      <c r="AL517" s="158">
        <f t="shared" si="148"/>
        <v>3.3913111289354161</v>
      </c>
      <c r="AM517" s="158">
        <f t="shared" si="149"/>
        <v>1.3079803545459705E-3</v>
      </c>
      <c r="AN517" s="168">
        <f t="shared" si="150"/>
        <v>1.6956555644677082E-3</v>
      </c>
      <c r="AO517" s="158">
        <f t="shared" si="151"/>
        <v>1.2030803301113836E-3</v>
      </c>
      <c r="AP517" s="157"/>
      <c r="AS517" s="44"/>
    </row>
    <row r="518" spans="1:45" s="47" customFormat="1" x14ac:dyDescent="0.35">
      <c r="A518" s="157">
        <v>517</v>
      </c>
      <c r="B518" s="157" t="s">
        <v>348</v>
      </c>
      <c r="C518" s="157" t="s">
        <v>205</v>
      </c>
      <c r="D518" s="157" t="s">
        <v>16</v>
      </c>
      <c r="E518" s="157">
        <v>2012</v>
      </c>
      <c r="F518" s="157">
        <v>101</v>
      </c>
      <c r="G518" s="157">
        <v>158.69565217391303</v>
      </c>
      <c r="H518" s="157"/>
      <c r="I518" s="157">
        <f t="shared" si="136"/>
        <v>175</v>
      </c>
      <c r="J518" s="157" t="str">
        <f>IF(D518="Electric","--",IF(D518="Diesel",VLOOKUP(C518,[2]ORDLF!A:B,2,FALSE),""))</f>
        <v/>
      </c>
      <c r="K518" s="157">
        <f>IF(D518="Electric","--",IF(D518="Gasoline",VLOOKUP(C518,LSILF!A:C,3,FALSE),""))</f>
        <v>0.54</v>
      </c>
      <c r="L518" s="158">
        <f t="shared" si="135"/>
        <v>0.54</v>
      </c>
      <c r="M518" s="157" t="str" cm="1">
        <f t="array" ref="M518">IF(D518="Electric","--",IF(D518="Diesel",_xlfn._xlws.FILTER(DIESCH[CH Cap],(DIESCH[HP Bin]=I518)),""))</f>
        <v/>
      </c>
      <c r="N518" s="157" cm="1">
        <f t="array" ref="N518">IF(D518="Electric","--",IF(D518="Gasoline",_xlfn._xlws.FILTER(LSICH[CH Cap],(LSICH[Fuel Type]=D518)*(LSICH[MY]=E518)),""))</f>
        <v>10000</v>
      </c>
      <c r="O518" s="157">
        <f t="shared" si="137"/>
        <v>10000</v>
      </c>
      <c r="P518" s="157">
        <f t="shared" si="138"/>
        <v>793.47826086956513</v>
      </c>
      <c r="Q518" s="157" t="str" cm="1">
        <f t="array" ref="Q518">IF(D518="Electric","--",IF(D518="Diesel",_xlfn._xlws.FILTER(ORDEF[HC-ZH (g/hp-hr)],(ORDEF[HP]=I518)*(ORDEF[Model_Year]=E518)),""))</f>
        <v/>
      </c>
      <c r="R518" s="157" cm="1">
        <f t="array" ref="R518">IF(D518="Electric","--",IF(D518="Gasoline",_xlfn._xlws.FILTER(LSIEF[HC-ZH (g/hp-hr)],(LSIEF[Fuel]=D518)*(LSIEF[HP Bin]=I518)*(LSIEF[Model Year]=E518)),""))</f>
        <v>0.129</v>
      </c>
      <c r="S518" s="158">
        <f t="shared" si="139"/>
        <v>0.129</v>
      </c>
      <c r="T518" s="159" t="str" cm="1">
        <f t="array" ref="T518">IF(D518="Electric","--",IF(D518="Diesel",_xlfn._xlws.FILTER(ORDEF[HCDR],(ORDEF[HP]=I518)*(ORDEF[Model_Year]=E518),),""))</f>
        <v/>
      </c>
      <c r="U518" s="159" cm="1">
        <f t="array" ref="U518">IF(D518="Electric","--",IF(D518="Gasoline",_xlfn._xlws.FILTER(LSIEF[HC DR],(LSIEF[Fuel]=D518)*(LSIEF[HP Bin]=I518)*(LSIEF[Model Year]=E518)),""))</f>
        <v>1.0200000000000001E-5</v>
      </c>
      <c r="V518" s="159">
        <f t="shared" si="140"/>
        <v>1.0200000000000001E-5</v>
      </c>
      <c r="W518" s="158" t="str" cm="1">
        <f t="array" ref="W518">IF(D518="Electric","--",IF(D518="Diesel",_xlfn._xlws.FILTER(ORDEF[NOXzh],(ORDEF[HP]=I518)*(ORDEF[Model_Year]=E518)),""))</f>
        <v/>
      </c>
      <c r="X518" s="158" cm="1">
        <f t="array" ref="X518">IF(D518="Electric","--",IF(D518="Gasoline",_xlfn._xlws.FILTER(LSIEF[NOX-ZH (g/hp-hr)],(LSIEF[Fuel]=D518)*(LSIEF[HP Bin]=I518)*(LSIEF[Model Year]=E518)),""))</f>
        <v>0.13700000000000001</v>
      </c>
      <c r="Y518" s="158">
        <f t="shared" si="141"/>
        <v>0.13700000000000001</v>
      </c>
      <c r="Z518" s="159" t="str" cm="1">
        <f t="array" ref="Z518">IF(D518="Electric","--",IF(D518="Diesel",_xlfn._xlws.FILTER(ORDEF[NOXdr],(ORDEF[HP]=I518)*(ORDEF[Model_Year]=E518)),""))</f>
        <v/>
      </c>
      <c r="AA518" s="159" cm="1">
        <f t="array" ref="AA518">IF(E518="Electric","--",IF(D518="Gasoline",_xlfn._xlws.FILTER(LSIEF[NOX DR],(LSIEF[Fuel]=D518)*(LSIEF[HP Bin]=I518)*(LSIEF[Model Year]=E518)),""))</f>
        <v>5.66E-5</v>
      </c>
      <c r="AB518" s="159">
        <f t="shared" si="142"/>
        <v>5.66E-5</v>
      </c>
      <c r="AC518" s="158" t="str" cm="1">
        <f t="array" ref="AC518">IF(D518="Electric","--",IF(D518="Diesel",_xlfn._xlws.FILTER(DFCF[Fuel_HC],(DFCF[MY]=E518)),""))</f>
        <v/>
      </c>
      <c r="AD518" s="158" cm="1">
        <f t="array" ref="AD518">IF(D518="Electric","--",IF(D518="Gasoline",_xlfn._xlws.FILTER(GFCF[Fuel_HC],(GFCF[MY]=E518)),""))</f>
        <v>1</v>
      </c>
      <c r="AE518" s="158">
        <f t="shared" si="143"/>
        <v>1</v>
      </c>
      <c r="AF518" s="157" t="str" cm="1">
        <f t="array" ref="AF518">IF(D518="Electric","--",IF(D518="Diesel",_xlfn._xlws.FILTER(DFCF[Fuel_NOX],(DFCF[MY]=E518)),""))</f>
        <v/>
      </c>
      <c r="AG518" s="157" cm="1">
        <f t="array" ref="AG518">IF(D518="Electric","--",IF(D518="Gasoline",_xlfn._xlws.FILTER(GFCF[Fuel_NOX],(GFCF[MY]=E518)),""))</f>
        <v>0.97699999999999998</v>
      </c>
      <c r="AH518" s="157">
        <f t="shared" si="144"/>
        <v>0.97699999999999998</v>
      </c>
      <c r="AI518" s="158">
        <f t="shared" si="145"/>
        <v>0.13709347826086957</v>
      </c>
      <c r="AJ518" s="158">
        <f t="shared" si="146"/>
        <v>0.17772691956521741</v>
      </c>
      <c r="AK518" s="158">
        <f t="shared" si="147"/>
        <v>2.615960709091941</v>
      </c>
      <c r="AL518" s="158">
        <f t="shared" si="148"/>
        <v>3.3913111289354161</v>
      </c>
      <c r="AM518" s="158">
        <f t="shared" si="149"/>
        <v>1.3079803545459705E-3</v>
      </c>
      <c r="AN518" s="168">
        <f t="shared" si="150"/>
        <v>1.6956555644677082E-3</v>
      </c>
      <c r="AO518" s="158">
        <f t="shared" si="151"/>
        <v>1.2030803301113836E-3</v>
      </c>
      <c r="AP518" s="157"/>
      <c r="AS518" s="44"/>
    </row>
    <row r="519" spans="1:45" s="47" customFormat="1" x14ac:dyDescent="0.35">
      <c r="A519" s="157">
        <v>518</v>
      </c>
      <c r="B519" s="157" t="s">
        <v>349</v>
      </c>
      <c r="C519" s="157" t="s">
        <v>205</v>
      </c>
      <c r="D519" s="157" t="s">
        <v>16</v>
      </c>
      <c r="E519" s="157">
        <v>2012</v>
      </c>
      <c r="F519" s="157">
        <v>101</v>
      </c>
      <c r="G519" s="157">
        <v>158.69565217391303</v>
      </c>
      <c r="H519" s="157"/>
      <c r="I519" s="157">
        <f t="shared" si="136"/>
        <v>175</v>
      </c>
      <c r="J519" s="157" t="str">
        <f>IF(D519="Electric","--",IF(D519="Diesel",VLOOKUP(C519,[2]ORDLF!A:B,2,FALSE),""))</f>
        <v/>
      </c>
      <c r="K519" s="157">
        <f>IF(D519="Electric","--",IF(D519="Gasoline",VLOOKUP(C519,LSILF!A:C,3,FALSE),""))</f>
        <v>0.54</v>
      </c>
      <c r="L519" s="158">
        <f t="shared" si="135"/>
        <v>0.54</v>
      </c>
      <c r="M519" s="157" t="str" cm="1">
        <f t="array" ref="M519">IF(D519="Electric","--",IF(D519="Diesel",_xlfn._xlws.FILTER(DIESCH[CH Cap],(DIESCH[HP Bin]=I519)),""))</f>
        <v/>
      </c>
      <c r="N519" s="157" cm="1">
        <f t="array" ref="N519">IF(D519="Electric","--",IF(D519="Gasoline",_xlfn._xlws.FILTER(LSICH[CH Cap],(LSICH[Fuel Type]=D519)*(LSICH[MY]=E519)),""))</f>
        <v>10000</v>
      </c>
      <c r="O519" s="157">
        <f t="shared" si="137"/>
        <v>10000</v>
      </c>
      <c r="P519" s="157">
        <f t="shared" si="138"/>
        <v>793.47826086956513</v>
      </c>
      <c r="Q519" s="157" t="str" cm="1">
        <f t="array" ref="Q519">IF(D519="Electric","--",IF(D519="Diesel",_xlfn._xlws.FILTER(ORDEF[HC-ZH (g/hp-hr)],(ORDEF[HP]=I519)*(ORDEF[Model_Year]=E519)),""))</f>
        <v/>
      </c>
      <c r="R519" s="157" cm="1">
        <f t="array" ref="R519">IF(D519="Electric","--",IF(D519="Gasoline",_xlfn._xlws.FILTER(LSIEF[HC-ZH (g/hp-hr)],(LSIEF[Fuel]=D519)*(LSIEF[HP Bin]=I519)*(LSIEF[Model Year]=E519)),""))</f>
        <v>0.129</v>
      </c>
      <c r="S519" s="158">
        <f t="shared" si="139"/>
        <v>0.129</v>
      </c>
      <c r="T519" s="159" t="str" cm="1">
        <f t="array" ref="T519">IF(D519="Electric","--",IF(D519="Diesel",_xlfn._xlws.FILTER(ORDEF[HCDR],(ORDEF[HP]=I519)*(ORDEF[Model_Year]=E519),),""))</f>
        <v/>
      </c>
      <c r="U519" s="159" cm="1">
        <f t="array" ref="U519">IF(D519="Electric","--",IF(D519="Gasoline",_xlfn._xlws.FILTER(LSIEF[HC DR],(LSIEF[Fuel]=D519)*(LSIEF[HP Bin]=I519)*(LSIEF[Model Year]=E519)),""))</f>
        <v>1.0200000000000001E-5</v>
      </c>
      <c r="V519" s="159">
        <f t="shared" si="140"/>
        <v>1.0200000000000001E-5</v>
      </c>
      <c r="W519" s="158" t="str" cm="1">
        <f t="array" ref="W519">IF(D519="Electric","--",IF(D519="Diesel",_xlfn._xlws.FILTER(ORDEF[NOXzh],(ORDEF[HP]=I519)*(ORDEF[Model_Year]=E519)),""))</f>
        <v/>
      </c>
      <c r="X519" s="158" cm="1">
        <f t="array" ref="X519">IF(D519="Electric","--",IF(D519="Gasoline",_xlfn._xlws.FILTER(LSIEF[NOX-ZH (g/hp-hr)],(LSIEF[Fuel]=D519)*(LSIEF[HP Bin]=I519)*(LSIEF[Model Year]=E519)),""))</f>
        <v>0.13700000000000001</v>
      </c>
      <c r="Y519" s="158">
        <f t="shared" si="141"/>
        <v>0.13700000000000001</v>
      </c>
      <c r="Z519" s="159" t="str" cm="1">
        <f t="array" ref="Z519">IF(D519="Electric","--",IF(D519="Diesel",_xlfn._xlws.FILTER(ORDEF[NOXdr],(ORDEF[HP]=I519)*(ORDEF[Model_Year]=E519)),""))</f>
        <v/>
      </c>
      <c r="AA519" s="159" cm="1">
        <f t="array" ref="AA519">IF(E519="Electric","--",IF(D519="Gasoline",_xlfn._xlws.FILTER(LSIEF[NOX DR],(LSIEF[Fuel]=D519)*(LSIEF[HP Bin]=I519)*(LSIEF[Model Year]=E519)),""))</f>
        <v>5.66E-5</v>
      </c>
      <c r="AB519" s="159">
        <f t="shared" si="142"/>
        <v>5.66E-5</v>
      </c>
      <c r="AC519" s="158" t="str" cm="1">
        <f t="array" ref="AC519">IF(D519="Electric","--",IF(D519="Diesel",_xlfn._xlws.FILTER(DFCF[Fuel_HC],(DFCF[MY]=E519)),""))</f>
        <v/>
      </c>
      <c r="AD519" s="158" cm="1">
        <f t="array" ref="AD519">IF(D519="Electric","--",IF(D519="Gasoline",_xlfn._xlws.FILTER(GFCF[Fuel_HC],(GFCF[MY]=E519)),""))</f>
        <v>1</v>
      </c>
      <c r="AE519" s="158">
        <f t="shared" si="143"/>
        <v>1</v>
      </c>
      <c r="AF519" s="157" t="str" cm="1">
        <f t="array" ref="AF519">IF(D519="Electric","--",IF(D519="Diesel",_xlfn._xlws.FILTER(DFCF[Fuel_NOX],(DFCF[MY]=E519)),""))</f>
        <v/>
      </c>
      <c r="AG519" s="157" cm="1">
        <f t="array" ref="AG519">IF(D519="Electric","--",IF(D519="Gasoline",_xlfn._xlws.FILTER(GFCF[Fuel_NOX],(GFCF[MY]=E519)),""))</f>
        <v>0.97699999999999998</v>
      </c>
      <c r="AH519" s="157">
        <f t="shared" si="144"/>
        <v>0.97699999999999998</v>
      </c>
      <c r="AI519" s="158">
        <f t="shared" si="145"/>
        <v>0.13709347826086957</v>
      </c>
      <c r="AJ519" s="158">
        <f t="shared" si="146"/>
        <v>0.17772691956521741</v>
      </c>
      <c r="AK519" s="158">
        <f t="shared" si="147"/>
        <v>2.615960709091941</v>
      </c>
      <c r="AL519" s="158">
        <f t="shared" si="148"/>
        <v>3.3913111289354161</v>
      </c>
      <c r="AM519" s="158">
        <f t="shared" si="149"/>
        <v>1.3079803545459705E-3</v>
      </c>
      <c r="AN519" s="168">
        <f t="shared" si="150"/>
        <v>1.6956555644677082E-3</v>
      </c>
      <c r="AO519" s="158">
        <f t="shared" si="151"/>
        <v>1.2030803301113836E-3</v>
      </c>
      <c r="AP519" s="157"/>
      <c r="AS519" s="44"/>
    </row>
    <row r="520" spans="1:45" s="47" customFormat="1" x14ac:dyDescent="0.35">
      <c r="A520" s="157">
        <v>519</v>
      </c>
      <c r="B520" s="157" t="s">
        <v>350</v>
      </c>
      <c r="C520" s="157" t="s">
        <v>205</v>
      </c>
      <c r="D520" s="157" t="s">
        <v>16</v>
      </c>
      <c r="E520" s="157">
        <v>2012</v>
      </c>
      <c r="F520" s="157">
        <v>101</v>
      </c>
      <c r="G520" s="157">
        <v>158.69565217391303</v>
      </c>
      <c r="H520" s="157"/>
      <c r="I520" s="157">
        <f t="shared" si="136"/>
        <v>175</v>
      </c>
      <c r="J520" s="157" t="str">
        <f>IF(D520="Electric","--",IF(D520="Diesel",VLOOKUP(C520,[2]ORDLF!A:B,2,FALSE),""))</f>
        <v/>
      </c>
      <c r="K520" s="157">
        <f>IF(D520="Electric","--",IF(D520="Gasoline",VLOOKUP(C520,LSILF!A:C,3,FALSE),""))</f>
        <v>0.54</v>
      </c>
      <c r="L520" s="158">
        <f t="shared" si="135"/>
        <v>0.54</v>
      </c>
      <c r="M520" s="157" t="str" cm="1">
        <f t="array" ref="M520">IF(D520="Electric","--",IF(D520="Diesel",_xlfn._xlws.FILTER(DIESCH[CH Cap],(DIESCH[HP Bin]=I520)),""))</f>
        <v/>
      </c>
      <c r="N520" s="157" cm="1">
        <f t="array" ref="N520">IF(D520="Electric","--",IF(D520="Gasoline",_xlfn._xlws.FILTER(LSICH[CH Cap],(LSICH[Fuel Type]=D520)*(LSICH[MY]=E520)),""))</f>
        <v>10000</v>
      </c>
      <c r="O520" s="157">
        <f t="shared" si="137"/>
        <v>10000</v>
      </c>
      <c r="P520" s="157">
        <f t="shared" si="138"/>
        <v>793.47826086956513</v>
      </c>
      <c r="Q520" s="157" t="str" cm="1">
        <f t="array" ref="Q520">IF(D520="Electric","--",IF(D520="Diesel",_xlfn._xlws.FILTER(ORDEF[HC-ZH (g/hp-hr)],(ORDEF[HP]=I520)*(ORDEF[Model_Year]=E520)),""))</f>
        <v/>
      </c>
      <c r="R520" s="157" cm="1">
        <f t="array" ref="R520">IF(D520="Electric","--",IF(D520="Gasoline",_xlfn._xlws.FILTER(LSIEF[HC-ZH (g/hp-hr)],(LSIEF[Fuel]=D520)*(LSIEF[HP Bin]=I520)*(LSIEF[Model Year]=E520)),""))</f>
        <v>0.129</v>
      </c>
      <c r="S520" s="158">
        <f t="shared" si="139"/>
        <v>0.129</v>
      </c>
      <c r="T520" s="159" t="str" cm="1">
        <f t="array" ref="T520">IF(D520="Electric","--",IF(D520="Diesel",_xlfn._xlws.FILTER(ORDEF[HCDR],(ORDEF[HP]=I520)*(ORDEF[Model_Year]=E520),),""))</f>
        <v/>
      </c>
      <c r="U520" s="159" cm="1">
        <f t="array" ref="U520">IF(D520="Electric","--",IF(D520="Gasoline",_xlfn._xlws.FILTER(LSIEF[HC DR],(LSIEF[Fuel]=D520)*(LSIEF[HP Bin]=I520)*(LSIEF[Model Year]=E520)),""))</f>
        <v>1.0200000000000001E-5</v>
      </c>
      <c r="V520" s="159">
        <f t="shared" si="140"/>
        <v>1.0200000000000001E-5</v>
      </c>
      <c r="W520" s="158" t="str" cm="1">
        <f t="array" ref="W520">IF(D520="Electric","--",IF(D520="Diesel",_xlfn._xlws.FILTER(ORDEF[NOXzh],(ORDEF[HP]=I520)*(ORDEF[Model_Year]=E520)),""))</f>
        <v/>
      </c>
      <c r="X520" s="158" cm="1">
        <f t="array" ref="X520">IF(D520="Electric","--",IF(D520="Gasoline",_xlfn._xlws.FILTER(LSIEF[NOX-ZH (g/hp-hr)],(LSIEF[Fuel]=D520)*(LSIEF[HP Bin]=I520)*(LSIEF[Model Year]=E520)),""))</f>
        <v>0.13700000000000001</v>
      </c>
      <c r="Y520" s="158">
        <f t="shared" si="141"/>
        <v>0.13700000000000001</v>
      </c>
      <c r="Z520" s="159" t="str" cm="1">
        <f t="array" ref="Z520">IF(D520="Electric","--",IF(D520="Diesel",_xlfn._xlws.FILTER(ORDEF[NOXdr],(ORDEF[HP]=I520)*(ORDEF[Model_Year]=E520)),""))</f>
        <v/>
      </c>
      <c r="AA520" s="159" cm="1">
        <f t="array" ref="AA520">IF(E520="Electric","--",IF(D520="Gasoline",_xlfn._xlws.FILTER(LSIEF[NOX DR],(LSIEF[Fuel]=D520)*(LSIEF[HP Bin]=I520)*(LSIEF[Model Year]=E520)),""))</f>
        <v>5.66E-5</v>
      </c>
      <c r="AB520" s="159">
        <f t="shared" si="142"/>
        <v>5.66E-5</v>
      </c>
      <c r="AC520" s="158" t="str" cm="1">
        <f t="array" ref="AC520">IF(D520="Electric","--",IF(D520="Diesel",_xlfn._xlws.FILTER(DFCF[Fuel_HC],(DFCF[MY]=E520)),""))</f>
        <v/>
      </c>
      <c r="AD520" s="158" cm="1">
        <f t="array" ref="AD520">IF(D520="Electric","--",IF(D520="Gasoline",_xlfn._xlws.FILTER(GFCF[Fuel_HC],(GFCF[MY]=E520)),""))</f>
        <v>1</v>
      </c>
      <c r="AE520" s="158">
        <f t="shared" si="143"/>
        <v>1</v>
      </c>
      <c r="AF520" s="157" t="str" cm="1">
        <f t="array" ref="AF520">IF(D520="Electric","--",IF(D520="Diesel",_xlfn._xlws.FILTER(DFCF[Fuel_NOX],(DFCF[MY]=E520)),""))</f>
        <v/>
      </c>
      <c r="AG520" s="157" cm="1">
        <f t="array" ref="AG520">IF(D520="Electric","--",IF(D520="Gasoline",_xlfn._xlws.FILTER(GFCF[Fuel_NOX],(GFCF[MY]=E520)),""))</f>
        <v>0.97699999999999998</v>
      </c>
      <c r="AH520" s="157">
        <f t="shared" si="144"/>
        <v>0.97699999999999998</v>
      </c>
      <c r="AI520" s="158">
        <f t="shared" si="145"/>
        <v>0.13709347826086957</v>
      </c>
      <c r="AJ520" s="158">
        <f t="shared" si="146"/>
        <v>0.17772691956521741</v>
      </c>
      <c r="AK520" s="158">
        <f t="shared" si="147"/>
        <v>2.615960709091941</v>
      </c>
      <c r="AL520" s="158">
        <f t="shared" si="148"/>
        <v>3.3913111289354161</v>
      </c>
      <c r="AM520" s="158">
        <f t="shared" si="149"/>
        <v>1.3079803545459705E-3</v>
      </c>
      <c r="AN520" s="168">
        <f t="shared" si="150"/>
        <v>1.6956555644677082E-3</v>
      </c>
      <c r="AO520" s="158">
        <f t="shared" si="151"/>
        <v>1.2030803301113836E-3</v>
      </c>
      <c r="AP520" s="157"/>
      <c r="AS520" s="44"/>
    </row>
    <row r="521" spans="1:45" s="47" customFormat="1" x14ac:dyDescent="0.35">
      <c r="A521" s="157">
        <v>520</v>
      </c>
      <c r="B521" s="157" t="s">
        <v>351</v>
      </c>
      <c r="C521" s="157" t="s">
        <v>205</v>
      </c>
      <c r="D521" s="157" t="s">
        <v>16</v>
      </c>
      <c r="E521" s="157">
        <v>2012</v>
      </c>
      <c r="F521" s="157">
        <v>101</v>
      </c>
      <c r="G521" s="157">
        <v>158.69565217391303</v>
      </c>
      <c r="H521" s="157"/>
      <c r="I521" s="157">
        <f t="shared" si="136"/>
        <v>175</v>
      </c>
      <c r="J521" s="157" t="str">
        <f>IF(D521="Electric","--",IF(D521="Diesel",VLOOKUP(C521,[2]ORDLF!A:B,2,FALSE),""))</f>
        <v/>
      </c>
      <c r="K521" s="157">
        <f>IF(D521="Electric","--",IF(D521="Gasoline",VLOOKUP(C521,LSILF!A:C,3,FALSE),""))</f>
        <v>0.54</v>
      </c>
      <c r="L521" s="158">
        <f t="shared" si="135"/>
        <v>0.54</v>
      </c>
      <c r="M521" s="157" t="str" cm="1">
        <f t="array" ref="M521">IF(D521="Electric","--",IF(D521="Diesel",_xlfn._xlws.FILTER(DIESCH[CH Cap],(DIESCH[HP Bin]=I521)),""))</f>
        <v/>
      </c>
      <c r="N521" s="157" cm="1">
        <f t="array" ref="N521">IF(D521="Electric","--",IF(D521="Gasoline",_xlfn._xlws.FILTER(LSICH[CH Cap],(LSICH[Fuel Type]=D521)*(LSICH[MY]=E521)),""))</f>
        <v>10000</v>
      </c>
      <c r="O521" s="157">
        <f t="shared" si="137"/>
        <v>10000</v>
      </c>
      <c r="P521" s="157">
        <f t="shared" si="138"/>
        <v>793.47826086956513</v>
      </c>
      <c r="Q521" s="157" t="str" cm="1">
        <f t="array" ref="Q521">IF(D521="Electric","--",IF(D521="Diesel",_xlfn._xlws.FILTER(ORDEF[HC-ZH (g/hp-hr)],(ORDEF[HP]=I521)*(ORDEF[Model_Year]=E521)),""))</f>
        <v/>
      </c>
      <c r="R521" s="157" cm="1">
        <f t="array" ref="R521">IF(D521="Electric","--",IF(D521="Gasoline",_xlfn._xlws.FILTER(LSIEF[HC-ZH (g/hp-hr)],(LSIEF[Fuel]=D521)*(LSIEF[HP Bin]=I521)*(LSIEF[Model Year]=E521)),""))</f>
        <v>0.129</v>
      </c>
      <c r="S521" s="158">
        <f t="shared" si="139"/>
        <v>0.129</v>
      </c>
      <c r="T521" s="159" t="str" cm="1">
        <f t="array" ref="T521">IF(D521="Electric","--",IF(D521="Diesel",_xlfn._xlws.FILTER(ORDEF[HCDR],(ORDEF[HP]=I521)*(ORDEF[Model_Year]=E521),),""))</f>
        <v/>
      </c>
      <c r="U521" s="159" cm="1">
        <f t="array" ref="U521">IF(D521="Electric","--",IF(D521="Gasoline",_xlfn._xlws.FILTER(LSIEF[HC DR],(LSIEF[Fuel]=D521)*(LSIEF[HP Bin]=I521)*(LSIEF[Model Year]=E521)),""))</f>
        <v>1.0200000000000001E-5</v>
      </c>
      <c r="V521" s="159">
        <f t="shared" si="140"/>
        <v>1.0200000000000001E-5</v>
      </c>
      <c r="W521" s="158" t="str" cm="1">
        <f t="array" ref="W521">IF(D521="Electric","--",IF(D521="Diesel",_xlfn._xlws.FILTER(ORDEF[NOXzh],(ORDEF[HP]=I521)*(ORDEF[Model_Year]=E521)),""))</f>
        <v/>
      </c>
      <c r="X521" s="158" cm="1">
        <f t="array" ref="X521">IF(D521="Electric","--",IF(D521="Gasoline",_xlfn._xlws.FILTER(LSIEF[NOX-ZH (g/hp-hr)],(LSIEF[Fuel]=D521)*(LSIEF[HP Bin]=I521)*(LSIEF[Model Year]=E521)),""))</f>
        <v>0.13700000000000001</v>
      </c>
      <c r="Y521" s="158">
        <f t="shared" si="141"/>
        <v>0.13700000000000001</v>
      </c>
      <c r="Z521" s="159" t="str" cm="1">
        <f t="array" ref="Z521">IF(D521="Electric","--",IF(D521="Diesel",_xlfn._xlws.FILTER(ORDEF[NOXdr],(ORDEF[HP]=I521)*(ORDEF[Model_Year]=E521)),""))</f>
        <v/>
      </c>
      <c r="AA521" s="159" cm="1">
        <f t="array" ref="AA521">IF(E521="Electric","--",IF(D521="Gasoline",_xlfn._xlws.FILTER(LSIEF[NOX DR],(LSIEF[Fuel]=D521)*(LSIEF[HP Bin]=I521)*(LSIEF[Model Year]=E521)),""))</f>
        <v>5.66E-5</v>
      </c>
      <c r="AB521" s="159">
        <f t="shared" si="142"/>
        <v>5.66E-5</v>
      </c>
      <c r="AC521" s="158" t="str" cm="1">
        <f t="array" ref="AC521">IF(D521="Electric","--",IF(D521="Diesel",_xlfn._xlws.FILTER(DFCF[Fuel_HC],(DFCF[MY]=E521)),""))</f>
        <v/>
      </c>
      <c r="AD521" s="158" cm="1">
        <f t="array" ref="AD521">IF(D521="Electric","--",IF(D521="Gasoline",_xlfn._xlws.FILTER(GFCF[Fuel_HC],(GFCF[MY]=E521)),""))</f>
        <v>1</v>
      </c>
      <c r="AE521" s="158">
        <f t="shared" si="143"/>
        <v>1</v>
      </c>
      <c r="AF521" s="157" t="str" cm="1">
        <f t="array" ref="AF521">IF(D521="Electric","--",IF(D521="Diesel",_xlfn._xlws.FILTER(DFCF[Fuel_NOX],(DFCF[MY]=E521)),""))</f>
        <v/>
      </c>
      <c r="AG521" s="157" cm="1">
        <f t="array" ref="AG521">IF(D521="Electric","--",IF(D521="Gasoline",_xlfn._xlws.FILTER(GFCF[Fuel_NOX],(GFCF[MY]=E521)),""))</f>
        <v>0.97699999999999998</v>
      </c>
      <c r="AH521" s="157">
        <f t="shared" si="144"/>
        <v>0.97699999999999998</v>
      </c>
      <c r="AI521" s="158">
        <f t="shared" si="145"/>
        <v>0.13709347826086957</v>
      </c>
      <c r="AJ521" s="158">
        <f t="shared" si="146"/>
        <v>0.17772691956521741</v>
      </c>
      <c r="AK521" s="158">
        <f t="shared" si="147"/>
        <v>2.615960709091941</v>
      </c>
      <c r="AL521" s="158">
        <f t="shared" si="148"/>
        <v>3.3913111289354161</v>
      </c>
      <c r="AM521" s="158">
        <f t="shared" si="149"/>
        <v>1.3079803545459705E-3</v>
      </c>
      <c r="AN521" s="168">
        <f t="shared" si="150"/>
        <v>1.6956555644677082E-3</v>
      </c>
      <c r="AO521" s="158">
        <f t="shared" si="151"/>
        <v>1.2030803301113836E-3</v>
      </c>
      <c r="AP521" s="157"/>
      <c r="AS521" s="44"/>
    </row>
    <row r="522" spans="1:45" s="47" customFormat="1" x14ac:dyDescent="0.35">
      <c r="A522" s="157">
        <v>521</v>
      </c>
      <c r="B522" s="157" t="s">
        <v>352</v>
      </c>
      <c r="C522" s="157" t="s">
        <v>205</v>
      </c>
      <c r="D522" s="157" t="s">
        <v>16</v>
      </c>
      <c r="E522" s="157">
        <v>2012</v>
      </c>
      <c r="F522" s="157">
        <v>101</v>
      </c>
      <c r="G522" s="157">
        <v>158.69565217391303</v>
      </c>
      <c r="H522" s="157"/>
      <c r="I522" s="157">
        <f t="shared" si="136"/>
        <v>175</v>
      </c>
      <c r="J522" s="157" t="str">
        <f>IF(D522="Electric","--",IF(D522="Diesel",VLOOKUP(C522,[2]ORDLF!A:B,2,FALSE),""))</f>
        <v/>
      </c>
      <c r="K522" s="157">
        <f>IF(D522="Electric","--",IF(D522="Gasoline",VLOOKUP(C522,LSILF!A:C,3,FALSE),""))</f>
        <v>0.54</v>
      </c>
      <c r="L522" s="158">
        <f t="shared" si="135"/>
        <v>0.54</v>
      </c>
      <c r="M522" s="157" t="str" cm="1">
        <f t="array" ref="M522">IF(D522="Electric","--",IF(D522="Diesel",_xlfn._xlws.FILTER(DIESCH[CH Cap],(DIESCH[HP Bin]=I522)),""))</f>
        <v/>
      </c>
      <c r="N522" s="157" cm="1">
        <f t="array" ref="N522">IF(D522="Electric","--",IF(D522="Gasoline",_xlfn._xlws.FILTER(LSICH[CH Cap],(LSICH[Fuel Type]=D522)*(LSICH[MY]=E522)),""))</f>
        <v>10000</v>
      </c>
      <c r="O522" s="157">
        <f t="shared" si="137"/>
        <v>10000</v>
      </c>
      <c r="P522" s="157">
        <f t="shared" si="138"/>
        <v>793.47826086956513</v>
      </c>
      <c r="Q522" s="157" t="str" cm="1">
        <f t="array" ref="Q522">IF(D522="Electric","--",IF(D522="Diesel",_xlfn._xlws.FILTER(ORDEF[HC-ZH (g/hp-hr)],(ORDEF[HP]=I522)*(ORDEF[Model_Year]=E522)),""))</f>
        <v/>
      </c>
      <c r="R522" s="157" cm="1">
        <f t="array" ref="R522">IF(D522="Electric","--",IF(D522="Gasoline",_xlfn._xlws.FILTER(LSIEF[HC-ZH (g/hp-hr)],(LSIEF[Fuel]=D522)*(LSIEF[HP Bin]=I522)*(LSIEF[Model Year]=E522)),""))</f>
        <v>0.129</v>
      </c>
      <c r="S522" s="158">
        <f t="shared" si="139"/>
        <v>0.129</v>
      </c>
      <c r="T522" s="159" t="str" cm="1">
        <f t="array" ref="T522">IF(D522="Electric","--",IF(D522="Diesel",_xlfn._xlws.FILTER(ORDEF[HCDR],(ORDEF[HP]=I522)*(ORDEF[Model_Year]=E522),),""))</f>
        <v/>
      </c>
      <c r="U522" s="159" cm="1">
        <f t="array" ref="U522">IF(D522="Electric","--",IF(D522="Gasoline",_xlfn._xlws.FILTER(LSIEF[HC DR],(LSIEF[Fuel]=D522)*(LSIEF[HP Bin]=I522)*(LSIEF[Model Year]=E522)),""))</f>
        <v>1.0200000000000001E-5</v>
      </c>
      <c r="V522" s="159">
        <f t="shared" si="140"/>
        <v>1.0200000000000001E-5</v>
      </c>
      <c r="W522" s="158" t="str" cm="1">
        <f t="array" ref="W522">IF(D522="Electric","--",IF(D522="Diesel",_xlfn._xlws.FILTER(ORDEF[NOXzh],(ORDEF[HP]=I522)*(ORDEF[Model_Year]=E522)),""))</f>
        <v/>
      </c>
      <c r="X522" s="158" cm="1">
        <f t="array" ref="X522">IF(D522="Electric","--",IF(D522="Gasoline",_xlfn._xlws.FILTER(LSIEF[NOX-ZH (g/hp-hr)],(LSIEF[Fuel]=D522)*(LSIEF[HP Bin]=I522)*(LSIEF[Model Year]=E522)),""))</f>
        <v>0.13700000000000001</v>
      </c>
      <c r="Y522" s="158">
        <f t="shared" si="141"/>
        <v>0.13700000000000001</v>
      </c>
      <c r="Z522" s="159" t="str" cm="1">
        <f t="array" ref="Z522">IF(D522="Electric","--",IF(D522="Diesel",_xlfn._xlws.FILTER(ORDEF[NOXdr],(ORDEF[HP]=I522)*(ORDEF[Model_Year]=E522)),""))</f>
        <v/>
      </c>
      <c r="AA522" s="159" cm="1">
        <f t="array" ref="AA522">IF(E522="Electric","--",IF(D522="Gasoline",_xlfn._xlws.FILTER(LSIEF[NOX DR],(LSIEF[Fuel]=D522)*(LSIEF[HP Bin]=I522)*(LSIEF[Model Year]=E522)),""))</f>
        <v>5.66E-5</v>
      </c>
      <c r="AB522" s="159">
        <f t="shared" si="142"/>
        <v>5.66E-5</v>
      </c>
      <c r="AC522" s="158" t="str" cm="1">
        <f t="array" ref="AC522">IF(D522="Electric","--",IF(D522="Diesel",_xlfn._xlws.FILTER(DFCF[Fuel_HC],(DFCF[MY]=E522)),""))</f>
        <v/>
      </c>
      <c r="AD522" s="158" cm="1">
        <f t="array" ref="AD522">IF(D522="Electric","--",IF(D522="Gasoline",_xlfn._xlws.FILTER(GFCF[Fuel_HC],(GFCF[MY]=E522)),""))</f>
        <v>1</v>
      </c>
      <c r="AE522" s="158">
        <f t="shared" si="143"/>
        <v>1</v>
      </c>
      <c r="AF522" s="157" t="str" cm="1">
        <f t="array" ref="AF522">IF(D522="Electric","--",IF(D522="Diesel",_xlfn._xlws.FILTER(DFCF[Fuel_NOX],(DFCF[MY]=E522)),""))</f>
        <v/>
      </c>
      <c r="AG522" s="157" cm="1">
        <f t="array" ref="AG522">IF(D522="Electric","--",IF(D522="Gasoline",_xlfn._xlws.FILTER(GFCF[Fuel_NOX],(GFCF[MY]=E522)),""))</f>
        <v>0.97699999999999998</v>
      </c>
      <c r="AH522" s="157">
        <f t="shared" si="144"/>
        <v>0.97699999999999998</v>
      </c>
      <c r="AI522" s="158">
        <f t="shared" si="145"/>
        <v>0.13709347826086957</v>
      </c>
      <c r="AJ522" s="158">
        <f t="shared" si="146"/>
        <v>0.17772691956521741</v>
      </c>
      <c r="AK522" s="158">
        <f t="shared" si="147"/>
        <v>2.615960709091941</v>
      </c>
      <c r="AL522" s="158">
        <f t="shared" si="148"/>
        <v>3.3913111289354161</v>
      </c>
      <c r="AM522" s="158">
        <f t="shared" si="149"/>
        <v>1.3079803545459705E-3</v>
      </c>
      <c r="AN522" s="168">
        <f t="shared" si="150"/>
        <v>1.6956555644677082E-3</v>
      </c>
      <c r="AO522" s="158">
        <f t="shared" si="151"/>
        <v>1.2030803301113836E-3</v>
      </c>
      <c r="AP522" s="157"/>
      <c r="AS522" s="44"/>
    </row>
    <row r="523" spans="1:45" s="47" customFormat="1" x14ac:dyDescent="0.35">
      <c r="A523" s="157">
        <v>522</v>
      </c>
      <c r="B523" s="157" t="s">
        <v>353</v>
      </c>
      <c r="C523" s="157" t="s">
        <v>205</v>
      </c>
      <c r="D523" s="157" t="s">
        <v>16</v>
      </c>
      <c r="E523" s="157">
        <v>2012</v>
      </c>
      <c r="F523" s="157">
        <v>101</v>
      </c>
      <c r="G523" s="157">
        <v>158.69565217391303</v>
      </c>
      <c r="H523" s="157"/>
      <c r="I523" s="157">
        <f t="shared" si="136"/>
        <v>175</v>
      </c>
      <c r="J523" s="157" t="str">
        <f>IF(D523="Electric","--",IF(D523="Diesel",VLOOKUP(C523,[2]ORDLF!A:B,2,FALSE),""))</f>
        <v/>
      </c>
      <c r="K523" s="157">
        <f>IF(D523="Electric","--",IF(D523="Gasoline",VLOOKUP(C523,LSILF!A:C,3,FALSE),""))</f>
        <v>0.54</v>
      </c>
      <c r="L523" s="158">
        <f t="shared" si="135"/>
        <v>0.54</v>
      </c>
      <c r="M523" s="157" t="str" cm="1">
        <f t="array" ref="M523">IF(D523="Electric","--",IF(D523="Diesel",_xlfn._xlws.FILTER(DIESCH[CH Cap],(DIESCH[HP Bin]=I523)),""))</f>
        <v/>
      </c>
      <c r="N523" s="157" cm="1">
        <f t="array" ref="N523">IF(D523="Electric","--",IF(D523="Gasoline",_xlfn._xlws.FILTER(LSICH[CH Cap],(LSICH[Fuel Type]=D523)*(LSICH[MY]=E523)),""))</f>
        <v>10000</v>
      </c>
      <c r="O523" s="157">
        <f t="shared" si="137"/>
        <v>10000</v>
      </c>
      <c r="P523" s="157">
        <f t="shared" si="138"/>
        <v>793.47826086956513</v>
      </c>
      <c r="Q523" s="157" t="str" cm="1">
        <f t="array" ref="Q523">IF(D523="Electric","--",IF(D523="Diesel",_xlfn._xlws.FILTER(ORDEF[HC-ZH (g/hp-hr)],(ORDEF[HP]=I523)*(ORDEF[Model_Year]=E523)),""))</f>
        <v/>
      </c>
      <c r="R523" s="157" cm="1">
        <f t="array" ref="R523">IF(D523="Electric","--",IF(D523="Gasoline",_xlfn._xlws.FILTER(LSIEF[HC-ZH (g/hp-hr)],(LSIEF[Fuel]=D523)*(LSIEF[HP Bin]=I523)*(LSIEF[Model Year]=E523)),""))</f>
        <v>0.129</v>
      </c>
      <c r="S523" s="158">
        <f t="shared" si="139"/>
        <v>0.129</v>
      </c>
      <c r="T523" s="159" t="str" cm="1">
        <f t="array" ref="T523">IF(D523="Electric","--",IF(D523="Diesel",_xlfn._xlws.FILTER(ORDEF[HCDR],(ORDEF[HP]=I523)*(ORDEF[Model_Year]=E523),),""))</f>
        <v/>
      </c>
      <c r="U523" s="159" cm="1">
        <f t="array" ref="U523">IF(D523="Electric","--",IF(D523="Gasoline",_xlfn._xlws.FILTER(LSIEF[HC DR],(LSIEF[Fuel]=D523)*(LSIEF[HP Bin]=I523)*(LSIEF[Model Year]=E523)),""))</f>
        <v>1.0200000000000001E-5</v>
      </c>
      <c r="V523" s="159">
        <f t="shared" si="140"/>
        <v>1.0200000000000001E-5</v>
      </c>
      <c r="W523" s="158" t="str" cm="1">
        <f t="array" ref="W523">IF(D523="Electric","--",IF(D523="Diesel",_xlfn._xlws.FILTER(ORDEF[NOXzh],(ORDEF[HP]=I523)*(ORDEF[Model_Year]=E523)),""))</f>
        <v/>
      </c>
      <c r="X523" s="158" cm="1">
        <f t="array" ref="X523">IF(D523="Electric","--",IF(D523="Gasoline",_xlfn._xlws.FILTER(LSIEF[NOX-ZH (g/hp-hr)],(LSIEF[Fuel]=D523)*(LSIEF[HP Bin]=I523)*(LSIEF[Model Year]=E523)),""))</f>
        <v>0.13700000000000001</v>
      </c>
      <c r="Y523" s="158">
        <f t="shared" si="141"/>
        <v>0.13700000000000001</v>
      </c>
      <c r="Z523" s="159" t="str" cm="1">
        <f t="array" ref="Z523">IF(D523="Electric","--",IF(D523="Diesel",_xlfn._xlws.FILTER(ORDEF[NOXdr],(ORDEF[HP]=I523)*(ORDEF[Model_Year]=E523)),""))</f>
        <v/>
      </c>
      <c r="AA523" s="159" cm="1">
        <f t="array" ref="AA523">IF(E523="Electric","--",IF(D523="Gasoline",_xlfn._xlws.FILTER(LSIEF[NOX DR],(LSIEF[Fuel]=D523)*(LSIEF[HP Bin]=I523)*(LSIEF[Model Year]=E523)),""))</f>
        <v>5.66E-5</v>
      </c>
      <c r="AB523" s="159">
        <f t="shared" si="142"/>
        <v>5.66E-5</v>
      </c>
      <c r="AC523" s="158" t="str" cm="1">
        <f t="array" ref="AC523">IF(D523="Electric","--",IF(D523="Diesel",_xlfn._xlws.FILTER(DFCF[Fuel_HC],(DFCF[MY]=E523)),""))</f>
        <v/>
      </c>
      <c r="AD523" s="158" cm="1">
        <f t="array" ref="AD523">IF(D523="Electric","--",IF(D523="Gasoline",_xlfn._xlws.FILTER(GFCF[Fuel_HC],(GFCF[MY]=E523)),""))</f>
        <v>1</v>
      </c>
      <c r="AE523" s="158">
        <f t="shared" si="143"/>
        <v>1</v>
      </c>
      <c r="AF523" s="157" t="str" cm="1">
        <f t="array" ref="AF523">IF(D523="Electric","--",IF(D523="Diesel",_xlfn._xlws.FILTER(DFCF[Fuel_NOX],(DFCF[MY]=E523)),""))</f>
        <v/>
      </c>
      <c r="AG523" s="157" cm="1">
        <f t="array" ref="AG523">IF(D523="Electric","--",IF(D523="Gasoline",_xlfn._xlws.FILTER(GFCF[Fuel_NOX],(GFCF[MY]=E523)),""))</f>
        <v>0.97699999999999998</v>
      </c>
      <c r="AH523" s="157">
        <f t="shared" si="144"/>
        <v>0.97699999999999998</v>
      </c>
      <c r="AI523" s="158">
        <f t="shared" si="145"/>
        <v>0.13709347826086957</v>
      </c>
      <c r="AJ523" s="158">
        <f t="shared" si="146"/>
        <v>0.17772691956521741</v>
      </c>
      <c r="AK523" s="158">
        <f t="shared" si="147"/>
        <v>2.615960709091941</v>
      </c>
      <c r="AL523" s="158">
        <f t="shared" si="148"/>
        <v>3.3913111289354161</v>
      </c>
      <c r="AM523" s="158">
        <f t="shared" si="149"/>
        <v>1.3079803545459705E-3</v>
      </c>
      <c r="AN523" s="168">
        <f t="shared" si="150"/>
        <v>1.6956555644677082E-3</v>
      </c>
      <c r="AO523" s="158">
        <f t="shared" si="151"/>
        <v>1.2030803301113836E-3</v>
      </c>
      <c r="AP523" s="157"/>
      <c r="AS523" s="44"/>
    </row>
    <row r="524" spans="1:45" s="47" customFormat="1" x14ac:dyDescent="0.35">
      <c r="A524" s="157">
        <v>523</v>
      </c>
      <c r="B524" s="157" t="s">
        <v>354</v>
      </c>
      <c r="C524" s="157" t="s">
        <v>205</v>
      </c>
      <c r="D524" s="157" t="s">
        <v>16</v>
      </c>
      <c r="E524" s="157">
        <v>2012</v>
      </c>
      <c r="F524" s="157">
        <v>101</v>
      </c>
      <c r="G524" s="157">
        <v>158.69565217391303</v>
      </c>
      <c r="H524" s="157"/>
      <c r="I524" s="157">
        <f t="shared" si="136"/>
        <v>175</v>
      </c>
      <c r="J524" s="157" t="str">
        <f>IF(D524="Electric","--",IF(D524="Diesel",VLOOKUP(C524,[2]ORDLF!A:B,2,FALSE),""))</f>
        <v/>
      </c>
      <c r="K524" s="157">
        <f>IF(D524="Electric","--",IF(D524="Gasoline",VLOOKUP(C524,LSILF!A:C,3,FALSE),""))</f>
        <v>0.54</v>
      </c>
      <c r="L524" s="158">
        <f t="shared" si="135"/>
        <v>0.54</v>
      </c>
      <c r="M524" s="157" t="str" cm="1">
        <f t="array" ref="M524">IF(D524="Electric","--",IF(D524="Diesel",_xlfn._xlws.FILTER(DIESCH[CH Cap],(DIESCH[HP Bin]=I524)),""))</f>
        <v/>
      </c>
      <c r="N524" s="157" cm="1">
        <f t="array" ref="N524">IF(D524="Electric","--",IF(D524="Gasoline",_xlfn._xlws.FILTER(LSICH[CH Cap],(LSICH[Fuel Type]=D524)*(LSICH[MY]=E524)),""))</f>
        <v>10000</v>
      </c>
      <c r="O524" s="157">
        <f t="shared" si="137"/>
        <v>10000</v>
      </c>
      <c r="P524" s="157">
        <f t="shared" si="138"/>
        <v>793.47826086956513</v>
      </c>
      <c r="Q524" s="157" t="str" cm="1">
        <f t="array" ref="Q524">IF(D524="Electric","--",IF(D524="Diesel",_xlfn._xlws.FILTER(ORDEF[HC-ZH (g/hp-hr)],(ORDEF[HP]=I524)*(ORDEF[Model_Year]=E524)),""))</f>
        <v/>
      </c>
      <c r="R524" s="157" cm="1">
        <f t="array" ref="R524">IF(D524="Electric","--",IF(D524="Gasoline",_xlfn._xlws.FILTER(LSIEF[HC-ZH (g/hp-hr)],(LSIEF[Fuel]=D524)*(LSIEF[HP Bin]=I524)*(LSIEF[Model Year]=E524)),""))</f>
        <v>0.129</v>
      </c>
      <c r="S524" s="158">
        <f t="shared" si="139"/>
        <v>0.129</v>
      </c>
      <c r="T524" s="159" t="str" cm="1">
        <f t="array" ref="T524">IF(D524="Electric","--",IF(D524="Diesel",_xlfn._xlws.FILTER(ORDEF[HCDR],(ORDEF[HP]=I524)*(ORDEF[Model_Year]=E524),),""))</f>
        <v/>
      </c>
      <c r="U524" s="159" cm="1">
        <f t="array" ref="U524">IF(D524="Electric","--",IF(D524="Gasoline",_xlfn._xlws.FILTER(LSIEF[HC DR],(LSIEF[Fuel]=D524)*(LSIEF[HP Bin]=I524)*(LSIEF[Model Year]=E524)),""))</f>
        <v>1.0200000000000001E-5</v>
      </c>
      <c r="V524" s="159">
        <f t="shared" si="140"/>
        <v>1.0200000000000001E-5</v>
      </c>
      <c r="W524" s="158" t="str" cm="1">
        <f t="array" ref="W524">IF(D524="Electric","--",IF(D524="Diesel",_xlfn._xlws.FILTER(ORDEF[NOXzh],(ORDEF[HP]=I524)*(ORDEF[Model_Year]=E524)),""))</f>
        <v/>
      </c>
      <c r="X524" s="158" cm="1">
        <f t="array" ref="X524">IF(D524="Electric","--",IF(D524="Gasoline",_xlfn._xlws.FILTER(LSIEF[NOX-ZH (g/hp-hr)],(LSIEF[Fuel]=D524)*(LSIEF[HP Bin]=I524)*(LSIEF[Model Year]=E524)),""))</f>
        <v>0.13700000000000001</v>
      </c>
      <c r="Y524" s="158">
        <f t="shared" si="141"/>
        <v>0.13700000000000001</v>
      </c>
      <c r="Z524" s="159" t="str" cm="1">
        <f t="array" ref="Z524">IF(D524="Electric","--",IF(D524="Diesel",_xlfn._xlws.FILTER(ORDEF[NOXdr],(ORDEF[HP]=I524)*(ORDEF[Model_Year]=E524)),""))</f>
        <v/>
      </c>
      <c r="AA524" s="159" cm="1">
        <f t="array" ref="AA524">IF(E524="Electric","--",IF(D524="Gasoline",_xlfn._xlws.FILTER(LSIEF[NOX DR],(LSIEF[Fuel]=D524)*(LSIEF[HP Bin]=I524)*(LSIEF[Model Year]=E524)),""))</f>
        <v>5.66E-5</v>
      </c>
      <c r="AB524" s="159">
        <f t="shared" si="142"/>
        <v>5.66E-5</v>
      </c>
      <c r="AC524" s="158" t="str" cm="1">
        <f t="array" ref="AC524">IF(D524="Electric","--",IF(D524="Diesel",_xlfn._xlws.FILTER(DFCF[Fuel_HC],(DFCF[MY]=E524)),""))</f>
        <v/>
      </c>
      <c r="AD524" s="158" cm="1">
        <f t="array" ref="AD524">IF(D524="Electric","--",IF(D524="Gasoline",_xlfn._xlws.FILTER(GFCF[Fuel_HC],(GFCF[MY]=E524)),""))</f>
        <v>1</v>
      </c>
      <c r="AE524" s="158">
        <f t="shared" si="143"/>
        <v>1</v>
      </c>
      <c r="AF524" s="157" t="str" cm="1">
        <f t="array" ref="AF524">IF(D524="Electric","--",IF(D524="Diesel",_xlfn._xlws.FILTER(DFCF[Fuel_NOX],(DFCF[MY]=E524)),""))</f>
        <v/>
      </c>
      <c r="AG524" s="157" cm="1">
        <f t="array" ref="AG524">IF(D524="Electric","--",IF(D524="Gasoline",_xlfn._xlws.FILTER(GFCF[Fuel_NOX],(GFCF[MY]=E524)),""))</f>
        <v>0.97699999999999998</v>
      </c>
      <c r="AH524" s="157">
        <f t="shared" si="144"/>
        <v>0.97699999999999998</v>
      </c>
      <c r="AI524" s="158">
        <f t="shared" si="145"/>
        <v>0.13709347826086957</v>
      </c>
      <c r="AJ524" s="158">
        <f t="shared" si="146"/>
        <v>0.17772691956521741</v>
      </c>
      <c r="AK524" s="158">
        <f t="shared" si="147"/>
        <v>2.615960709091941</v>
      </c>
      <c r="AL524" s="158">
        <f t="shared" si="148"/>
        <v>3.3913111289354161</v>
      </c>
      <c r="AM524" s="158">
        <f t="shared" si="149"/>
        <v>1.3079803545459705E-3</v>
      </c>
      <c r="AN524" s="168">
        <f t="shared" si="150"/>
        <v>1.6956555644677082E-3</v>
      </c>
      <c r="AO524" s="158">
        <f t="shared" si="151"/>
        <v>1.2030803301113836E-3</v>
      </c>
      <c r="AP524" s="157"/>
      <c r="AS524" s="44"/>
    </row>
    <row r="525" spans="1:45" s="47" customFormat="1" x14ac:dyDescent="0.35">
      <c r="A525" s="157">
        <v>524</v>
      </c>
      <c r="B525" s="157" t="s">
        <v>355</v>
      </c>
      <c r="C525" s="157" t="s">
        <v>205</v>
      </c>
      <c r="D525" s="157" t="s">
        <v>16</v>
      </c>
      <c r="E525" s="157">
        <v>2012</v>
      </c>
      <c r="F525" s="157">
        <v>101</v>
      </c>
      <c r="G525" s="157">
        <v>158.69565217391303</v>
      </c>
      <c r="H525" s="157"/>
      <c r="I525" s="157">
        <f t="shared" si="136"/>
        <v>175</v>
      </c>
      <c r="J525" s="157" t="str">
        <f>IF(D525="Electric","--",IF(D525="Diesel",VLOOKUP(C525,[2]ORDLF!A:B,2,FALSE),""))</f>
        <v/>
      </c>
      <c r="K525" s="157">
        <f>IF(D525="Electric","--",IF(D525="Gasoline",VLOOKUP(C525,LSILF!A:C,3,FALSE),""))</f>
        <v>0.54</v>
      </c>
      <c r="L525" s="158">
        <f t="shared" si="135"/>
        <v>0.54</v>
      </c>
      <c r="M525" s="157" t="str" cm="1">
        <f t="array" ref="M525">IF(D525="Electric","--",IF(D525="Diesel",_xlfn._xlws.FILTER(DIESCH[CH Cap],(DIESCH[HP Bin]=I525)),""))</f>
        <v/>
      </c>
      <c r="N525" s="157" cm="1">
        <f t="array" ref="N525">IF(D525="Electric","--",IF(D525="Gasoline",_xlfn._xlws.FILTER(LSICH[CH Cap],(LSICH[Fuel Type]=D525)*(LSICH[MY]=E525)),""))</f>
        <v>10000</v>
      </c>
      <c r="O525" s="157">
        <f t="shared" si="137"/>
        <v>10000</v>
      </c>
      <c r="P525" s="157">
        <f t="shared" si="138"/>
        <v>793.47826086956513</v>
      </c>
      <c r="Q525" s="157" t="str" cm="1">
        <f t="array" ref="Q525">IF(D525="Electric","--",IF(D525="Diesel",_xlfn._xlws.FILTER(ORDEF[HC-ZH (g/hp-hr)],(ORDEF[HP]=I525)*(ORDEF[Model_Year]=E525)),""))</f>
        <v/>
      </c>
      <c r="R525" s="157" cm="1">
        <f t="array" ref="R525">IF(D525="Electric","--",IF(D525="Gasoline",_xlfn._xlws.FILTER(LSIEF[HC-ZH (g/hp-hr)],(LSIEF[Fuel]=D525)*(LSIEF[HP Bin]=I525)*(LSIEF[Model Year]=E525)),""))</f>
        <v>0.129</v>
      </c>
      <c r="S525" s="158">
        <f t="shared" si="139"/>
        <v>0.129</v>
      </c>
      <c r="T525" s="159" t="str" cm="1">
        <f t="array" ref="T525">IF(D525="Electric","--",IF(D525="Diesel",_xlfn._xlws.FILTER(ORDEF[HCDR],(ORDEF[HP]=I525)*(ORDEF[Model_Year]=E525),),""))</f>
        <v/>
      </c>
      <c r="U525" s="159" cm="1">
        <f t="array" ref="U525">IF(D525="Electric","--",IF(D525="Gasoline",_xlfn._xlws.FILTER(LSIEF[HC DR],(LSIEF[Fuel]=D525)*(LSIEF[HP Bin]=I525)*(LSIEF[Model Year]=E525)),""))</f>
        <v>1.0200000000000001E-5</v>
      </c>
      <c r="V525" s="159">
        <f t="shared" si="140"/>
        <v>1.0200000000000001E-5</v>
      </c>
      <c r="W525" s="158" t="str" cm="1">
        <f t="array" ref="W525">IF(D525="Electric","--",IF(D525="Diesel",_xlfn._xlws.FILTER(ORDEF[NOXzh],(ORDEF[HP]=I525)*(ORDEF[Model_Year]=E525)),""))</f>
        <v/>
      </c>
      <c r="X525" s="158" cm="1">
        <f t="array" ref="X525">IF(D525="Electric","--",IF(D525="Gasoline",_xlfn._xlws.FILTER(LSIEF[NOX-ZH (g/hp-hr)],(LSIEF[Fuel]=D525)*(LSIEF[HP Bin]=I525)*(LSIEF[Model Year]=E525)),""))</f>
        <v>0.13700000000000001</v>
      </c>
      <c r="Y525" s="158">
        <f t="shared" si="141"/>
        <v>0.13700000000000001</v>
      </c>
      <c r="Z525" s="159" t="str" cm="1">
        <f t="array" ref="Z525">IF(D525="Electric","--",IF(D525="Diesel",_xlfn._xlws.FILTER(ORDEF[NOXdr],(ORDEF[HP]=I525)*(ORDEF[Model_Year]=E525)),""))</f>
        <v/>
      </c>
      <c r="AA525" s="159" cm="1">
        <f t="array" ref="AA525">IF(E525="Electric","--",IF(D525="Gasoline",_xlfn._xlws.FILTER(LSIEF[NOX DR],(LSIEF[Fuel]=D525)*(LSIEF[HP Bin]=I525)*(LSIEF[Model Year]=E525)),""))</f>
        <v>5.66E-5</v>
      </c>
      <c r="AB525" s="159">
        <f t="shared" si="142"/>
        <v>5.66E-5</v>
      </c>
      <c r="AC525" s="158" t="str" cm="1">
        <f t="array" ref="AC525">IF(D525="Electric","--",IF(D525="Diesel",_xlfn._xlws.FILTER(DFCF[Fuel_HC],(DFCF[MY]=E525)),""))</f>
        <v/>
      </c>
      <c r="AD525" s="158" cm="1">
        <f t="array" ref="AD525">IF(D525="Electric","--",IF(D525="Gasoline",_xlfn._xlws.FILTER(GFCF[Fuel_HC],(GFCF[MY]=E525)),""))</f>
        <v>1</v>
      </c>
      <c r="AE525" s="158">
        <f t="shared" si="143"/>
        <v>1</v>
      </c>
      <c r="AF525" s="157" t="str" cm="1">
        <f t="array" ref="AF525">IF(D525="Electric","--",IF(D525="Diesel",_xlfn._xlws.FILTER(DFCF[Fuel_NOX],(DFCF[MY]=E525)),""))</f>
        <v/>
      </c>
      <c r="AG525" s="157" cm="1">
        <f t="array" ref="AG525">IF(D525="Electric","--",IF(D525="Gasoline",_xlfn._xlws.FILTER(GFCF[Fuel_NOX],(GFCF[MY]=E525)),""))</f>
        <v>0.97699999999999998</v>
      </c>
      <c r="AH525" s="157">
        <f t="shared" si="144"/>
        <v>0.97699999999999998</v>
      </c>
      <c r="AI525" s="158">
        <f t="shared" si="145"/>
        <v>0.13709347826086957</v>
      </c>
      <c r="AJ525" s="158">
        <f t="shared" si="146"/>
        <v>0.17772691956521741</v>
      </c>
      <c r="AK525" s="158">
        <f t="shared" si="147"/>
        <v>2.615960709091941</v>
      </c>
      <c r="AL525" s="158">
        <f t="shared" si="148"/>
        <v>3.3913111289354161</v>
      </c>
      <c r="AM525" s="158">
        <f t="shared" si="149"/>
        <v>1.3079803545459705E-3</v>
      </c>
      <c r="AN525" s="168">
        <f t="shared" si="150"/>
        <v>1.6956555644677082E-3</v>
      </c>
      <c r="AO525" s="158">
        <f t="shared" si="151"/>
        <v>1.2030803301113836E-3</v>
      </c>
      <c r="AP525" s="157"/>
      <c r="AS525" s="44"/>
    </row>
    <row r="526" spans="1:45" s="47" customFormat="1" x14ac:dyDescent="0.35">
      <c r="A526" s="157">
        <v>525</v>
      </c>
      <c r="B526" s="157" t="s">
        <v>356</v>
      </c>
      <c r="C526" s="157" t="s">
        <v>205</v>
      </c>
      <c r="D526" s="157" t="s">
        <v>16</v>
      </c>
      <c r="E526" s="157">
        <v>2012</v>
      </c>
      <c r="F526" s="157">
        <v>101</v>
      </c>
      <c r="G526" s="157">
        <v>158.69565217391303</v>
      </c>
      <c r="H526" s="157"/>
      <c r="I526" s="157">
        <f t="shared" si="136"/>
        <v>175</v>
      </c>
      <c r="J526" s="157" t="str">
        <f>IF(D526="Electric","--",IF(D526="Diesel",VLOOKUP(C526,[2]ORDLF!A:B,2,FALSE),""))</f>
        <v/>
      </c>
      <c r="K526" s="157">
        <f>IF(D526="Electric","--",IF(D526="Gasoline",VLOOKUP(C526,LSILF!A:C,3,FALSE),""))</f>
        <v>0.54</v>
      </c>
      <c r="L526" s="158">
        <f t="shared" si="135"/>
        <v>0.54</v>
      </c>
      <c r="M526" s="157" t="str" cm="1">
        <f t="array" ref="M526">IF(D526="Electric","--",IF(D526="Diesel",_xlfn._xlws.FILTER(DIESCH[CH Cap],(DIESCH[HP Bin]=I526)),""))</f>
        <v/>
      </c>
      <c r="N526" s="157" cm="1">
        <f t="array" ref="N526">IF(D526="Electric","--",IF(D526="Gasoline",_xlfn._xlws.FILTER(LSICH[CH Cap],(LSICH[Fuel Type]=D526)*(LSICH[MY]=E526)),""))</f>
        <v>10000</v>
      </c>
      <c r="O526" s="157">
        <f t="shared" si="137"/>
        <v>10000</v>
      </c>
      <c r="P526" s="157">
        <f t="shared" si="138"/>
        <v>793.47826086956513</v>
      </c>
      <c r="Q526" s="157" t="str" cm="1">
        <f t="array" ref="Q526">IF(D526="Electric","--",IF(D526="Diesel",_xlfn._xlws.FILTER(ORDEF[HC-ZH (g/hp-hr)],(ORDEF[HP]=I526)*(ORDEF[Model_Year]=E526)),""))</f>
        <v/>
      </c>
      <c r="R526" s="157" cm="1">
        <f t="array" ref="R526">IF(D526="Electric","--",IF(D526="Gasoline",_xlfn._xlws.FILTER(LSIEF[HC-ZH (g/hp-hr)],(LSIEF[Fuel]=D526)*(LSIEF[HP Bin]=I526)*(LSIEF[Model Year]=E526)),""))</f>
        <v>0.129</v>
      </c>
      <c r="S526" s="158">
        <f t="shared" si="139"/>
        <v>0.129</v>
      </c>
      <c r="T526" s="159" t="str" cm="1">
        <f t="array" ref="T526">IF(D526="Electric","--",IF(D526="Diesel",_xlfn._xlws.FILTER(ORDEF[HCDR],(ORDEF[HP]=I526)*(ORDEF[Model_Year]=E526),),""))</f>
        <v/>
      </c>
      <c r="U526" s="159" cm="1">
        <f t="array" ref="U526">IF(D526="Electric","--",IF(D526="Gasoline",_xlfn._xlws.FILTER(LSIEF[HC DR],(LSIEF[Fuel]=D526)*(LSIEF[HP Bin]=I526)*(LSIEF[Model Year]=E526)),""))</f>
        <v>1.0200000000000001E-5</v>
      </c>
      <c r="V526" s="159">
        <f t="shared" si="140"/>
        <v>1.0200000000000001E-5</v>
      </c>
      <c r="W526" s="158" t="str" cm="1">
        <f t="array" ref="W526">IF(D526="Electric","--",IF(D526="Diesel",_xlfn._xlws.FILTER(ORDEF[NOXzh],(ORDEF[HP]=I526)*(ORDEF[Model_Year]=E526)),""))</f>
        <v/>
      </c>
      <c r="X526" s="158" cm="1">
        <f t="array" ref="X526">IF(D526="Electric","--",IF(D526="Gasoline",_xlfn._xlws.FILTER(LSIEF[NOX-ZH (g/hp-hr)],(LSIEF[Fuel]=D526)*(LSIEF[HP Bin]=I526)*(LSIEF[Model Year]=E526)),""))</f>
        <v>0.13700000000000001</v>
      </c>
      <c r="Y526" s="158">
        <f t="shared" si="141"/>
        <v>0.13700000000000001</v>
      </c>
      <c r="Z526" s="159" t="str" cm="1">
        <f t="array" ref="Z526">IF(D526="Electric","--",IF(D526="Diesel",_xlfn._xlws.FILTER(ORDEF[NOXdr],(ORDEF[HP]=I526)*(ORDEF[Model_Year]=E526)),""))</f>
        <v/>
      </c>
      <c r="AA526" s="159" cm="1">
        <f t="array" ref="AA526">IF(E526="Electric","--",IF(D526="Gasoline",_xlfn._xlws.FILTER(LSIEF[NOX DR],(LSIEF[Fuel]=D526)*(LSIEF[HP Bin]=I526)*(LSIEF[Model Year]=E526)),""))</f>
        <v>5.66E-5</v>
      </c>
      <c r="AB526" s="159">
        <f t="shared" si="142"/>
        <v>5.66E-5</v>
      </c>
      <c r="AC526" s="158" t="str" cm="1">
        <f t="array" ref="AC526">IF(D526="Electric","--",IF(D526="Diesel",_xlfn._xlws.FILTER(DFCF[Fuel_HC],(DFCF[MY]=E526)),""))</f>
        <v/>
      </c>
      <c r="AD526" s="158" cm="1">
        <f t="array" ref="AD526">IF(D526="Electric","--",IF(D526="Gasoline",_xlfn._xlws.FILTER(GFCF[Fuel_HC],(GFCF[MY]=E526)),""))</f>
        <v>1</v>
      </c>
      <c r="AE526" s="158">
        <f t="shared" si="143"/>
        <v>1</v>
      </c>
      <c r="AF526" s="157" t="str" cm="1">
        <f t="array" ref="AF526">IF(D526="Electric","--",IF(D526="Diesel",_xlfn._xlws.FILTER(DFCF[Fuel_NOX],(DFCF[MY]=E526)),""))</f>
        <v/>
      </c>
      <c r="AG526" s="157" cm="1">
        <f t="array" ref="AG526">IF(D526="Electric","--",IF(D526="Gasoline",_xlfn._xlws.FILTER(GFCF[Fuel_NOX],(GFCF[MY]=E526)),""))</f>
        <v>0.97699999999999998</v>
      </c>
      <c r="AH526" s="157">
        <f t="shared" si="144"/>
        <v>0.97699999999999998</v>
      </c>
      <c r="AI526" s="158">
        <f t="shared" si="145"/>
        <v>0.13709347826086957</v>
      </c>
      <c r="AJ526" s="158">
        <f t="shared" si="146"/>
        <v>0.17772691956521741</v>
      </c>
      <c r="AK526" s="158">
        <f t="shared" si="147"/>
        <v>2.615960709091941</v>
      </c>
      <c r="AL526" s="158">
        <f t="shared" si="148"/>
        <v>3.3913111289354161</v>
      </c>
      <c r="AM526" s="158">
        <f t="shared" si="149"/>
        <v>1.3079803545459705E-3</v>
      </c>
      <c r="AN526" s="168">
        <f t="shared" si="150"/>
        <v>1.6956555644677082E-3</v>
      </c>
      <c r="AO526" s="158">
        <f t="shared" si="151"/>
        <v>1.2030803301113836E-3</v>
      </c>
      <c r="AP526" s="157"/>
      <c r="AS526" s="44"/>
    </row>
    <row r="527" spans="1:45" s="47" customFormat="1" x14ac:dyDescent="0.35">
      <c r="A527" s="157">
        <v>526</v>
      </c>
      <c r="B527" s="157" t="s">
        <v>357</v>
      </c>
      <c r="C527" s="157" t="s">
        <v>205</v>
      </c>
      <c r="D527" s="157" t="s">
        <v>16</v>
      </c>
      <c r="E527" s="157">
        <v>2012</v>
      </c>
      <c r="F527" s="157">
        <v>101</v>
      </c>
      <c r="G527" s="157">
        <v>158.69565217391303</v>
      </c>
      <c r="H527" s="157"/>
      <c r="I527" s="157">
        <f t="shared" si="136"/>
        <v>175</v>
      </c>
      <c r="J527" s="157" t="str">
        <f>IF(D527="Electric","--",IF(D527="Diesel",VLOOKUP(C527,[2]ORDLF!A:B,2,FALSE),""))</f>
        <v/>
      </c>
      <c r="K527" s="157">
        <f>IF(D527="Electric","--",IF(D527="Gasoline",VLOOKUP(C527,LSILF!A:C,3,FALSE),""))</f>
        <v>0.54</v>
      </c>
      <c r="L527" s="158">
        <f t="shared" si="135"/>
        <v>0.54</v>
      </c>
      <c r="M527" s="157" t="str" cm="1">
        <f t="array" ref="M527">IF(D527="Electric","--",IF(D527="Diesel",_xlfn._xlws.FILTER(DIESCH[CH Cap],(DIESCH[HP Bin]=I527)),""))</f>
        <v/>
      </c>
      <c r="N527" s="157" cm="1">
        <f t="array" ref="N527">IF(D527="Electric","--",IF(D527="Gasoline",_xlfn._xlws.FILTER(LSICH[CH Cap],(LSICH[Fuel Type]=D527)*(LSICH[MY]=E527)),""))</f>
        <v>10000</v>
      </c>
      <c r="O527" s="157">
        <f t="shared" si="137"/>
        <v>10000</v>
      </c>
      <c r="P527" s="157">
        <f t="shared" si="138"/>
        <v>793.47826086956513</v>
      </c>
      <c r="Q527" s="157" t="str" cm="1">
        <f t="array" ref="Q527">IF(D527="Electric","--",IF(D527="Diesel",_xlfn._xlws.FILTER(ORDEF[HC-ZH (g/hp-hr)],(ORDEF[HP]=I527)*(ORDEF[Model_Year]=E527)),""))</f>
        <v/>
      </c>
      <c r="R527" s="157" cm="1">
        <f t="array" ref="R527">IF(D527="Electric","--",IF(D527="Gasoline",_xlfn._xlws.FILTER(LSIEF[HC-ZH (g/hp-hr)],(LSIEF[Fuel]=D527)*(LSIEF[HP Bin]=I527)*(LSIEF[Model Year]=E527)),""))</f>
        <v>0.129</v>
      </c>
      <c r="S527" s="158">
        <f t="shared" si="139"/>
        <v>0.129</v>
      </c>
      <c r="T527" s="159" t="str" cm="1">
        <f t="array" ref="T527">IF(D527="Electric","--",IF(D527="Diesel",_xlfn._xlws.FILTER(ORDEF[HCDR],(ORDEF[HP]=I527)*(ORDEF[Model_Year]=E527),),""))</f>
        <v/>
      </c>
      <c r="U527" s="159" cm="1">
        <f t="array" ref="U527">IF(D527="Electric","--",IF(D527="Gasoline",_xlfn._xlws.FILTER(LSIEF[HC DR],(LSIEF[Fuel]=D527)*(LSIEF[HP Bin]=I527)*(LSIEF[Model Year]=E527)),""))</f>
        <v>1.0200000000000001E-5</v>
      </c>
      <c r="V527" s="159">
        <f t="shared" si="140"/>
        <v>1.0200000000000001E-5</v>
      </c>
      <c r="W527" s="158" t="str" cm="1">
        <f t="array" ref="W527">IF(D527="Electric","--",IF(D527="Diesel",_xlfn._xlws.FILTER(ORDEF[NOXzh],(ORDEF[HP]=I527)*(ORDEF[Model_Year]=E527)),""))</f>
        <v/>
      </c>
      <c r="X527" s="158" cm="1">
        <f t="array" ref="X527">IF(D527="Electric","--",IF(D527="Gasoline",_xlfn._xlws.FILTER(LSIEF[NOX-ZH (g/hp-hr)],(LSIEF[Fuel]=D527)*(LSIEF[HP Bin]=I527)*(LSIEF[Model Year]=E527)),""))</f>
        <v>0.13700000000000001</v>
      </c>
      <c r="Y527" s="158">
        <f t="shared" si="141"/>
        <v>0.13700000000000001</v>
      </c>
      <c r="Z527" s="159" t="str" cm="1">
        <f t="array" ref="Z527">IF(D527="Electric","--",IF(D527="Diesel",_xlfn._xlws.FILTER(ORDEF[NOXdr],(ORDEF[HP]=I527)*(ORDEF[Model_Year]=E527)),""))</f>
        <v/>
      </c>
      <c r="AA527" s="159" cm="1">
        <f t="array" ref="AA527">IF(E527="Electric","--",IF(D527="Gasoline",_xlfn._xlws.FILTER(LSIEF[NOX DR],(LSIEF[Fuel]=D527)*(LSIEF[HP Bin]=I527)*(LSIEF[Model Year]=E527)),""))</f>
        <v>5.66E-5</v>
      </c>
      <c r="AB527" s="159">
        <f t="shared" si="142"/>
        <v>5.66E-5</v>
      </c>
      <c r="AC527" s="158" t="str" cm="1">
        <f t="array" ref="AC527">IF(D527="Electric","--",IF(D527="Diesel",_xlfn._xlws.FILTER(DFCF[Fuel_HC],(DFCF[MY]=E527)),""))</f>
        <v/>
      </c>
      <c r="AD527" s="158" cm="1">
        <f t="array" ref="AD527">IF(D527="Electric","--",IF(D527="Gasoline",_xlfn._xlws.FILTER(GFCF[Fuel_HC],(GFCF[MY]=E527)),""))</f>
        <v>1</v>
      </c>
      <c r="AE527" s="158">
        <f t="shared" si="143"/>
        <v>1</v>
      </c>
      <c r="AF527" s="157" t="str" cm="1">
        <f t="array" ref="AF527">IF(D527="Electric","--",IF(D527="Diesel",_xlfn._xlws.FILTER(DFCF[Fuel_NOX],(DFCF[MY]=E527)),""))</f>
        <v/>
      </c>
      <c r="AG527" s="157" cm="1">
        <f t="array" ref="AG527">IF(D527="Electric","--",IF(D527="Gasoline",_xlfn._xlws.FILTER(GFCF[Fuel_NOX],(GFCF[MY]=E527)),""))</f>
        <v>0.97699999999999998</v>
      </c>
      <c r="AH527" s="157">
        <f t="shared" si="144"/>
        <v>0.97699999999999998</v>
      </c>
      <c r="AI527" s="158">
        <f t="shared" si="145"/>
        <v>0.13709347826086957</v>
      </c>
      <c r="AJ527" s="158">
        <f t="shared" si="146"/>
        <v>0.17772691956521741</v>
      </c>
      <c r="AK527" s="158">
        <f t="shared" si="147"/>
        <v>2.615960709091941</v>
      </c>
      <c r="AL527" s="158">
        <f t="shared" si="148"/>
        <v>3.3913111289354161</v>
      </c>
      <c r="AM527" s="158">
        <f t="shared" si="149"/>
        <v>1.3079803545459705E-3</v>
      </c>
      <c r="AN527" s="168">
        <f t="shared" si="150"/>
        <v>1.6956555644677082E-3</v>
      </c>
      <c r="AO527" s="158">
        <f t="shared" si="151"/>
        <v>1.2030803301113836E-3</v>
      </c>
      <c r="AP527" s="157"/>
      <c r="AS527" s="44"/>
    </row>
    <row r="528" spans="1:45" s="47" customFormat="1" x14ac:dyDescent="0.35">
      <c r="A528" s="157">
        <v>527</v>
      </c>
      <c r="B528" s="157" t="s">
        <v>358</v>
      </c>
      <c r="C528" s="157" t="s">
        <v>205</v>
      </c>
      <c r="D528" s="157" t="s">
        <v>16</v>
      </c>
      <c r="E528" s="157">
        <v>2012</v>
      </c>
      <c r="F528" s="157">
        <v>101</v>
      </c>
      <c r="G528" s="157">
        <v>158.69565217391303</v>
      </c>
      <c r="H528" s="157"/>
      <c r="I528" s="157">
        <f t="shared" si="136"/>
        <v>175</v>
      </c>
      <c r="J528" s="157" t="str">
        <f>IF(D528="Electric","--",IF(D528="Diesel",VLOOKUP(C528,[2]ORDLF!A:B,2,FALSE),""))</f>
        <v/>
      </c>
      <c r="K528" s="157">
        <f>IF(D528="Electric","--",IF(D528="Gasoline",VLOOKUP(C528,LSILF!A:C,3,FALSE),""))</f>
        <v>0.54</v>
      </c>
      <c r="L528" s="158">
        <f t="shared" si="135"/>
        <v>0.54</v>
      </c>
      <c r="M528" s="157" t="str" cm="1">
        <f t="array" ref="M528">IF(D528="Electric","--",IF(D528="Diesel",_xlfn._xlws.FILTER(DIESCH[CH Cap],(DIESCH[HP Bin]=I528)),""))</f>
        <v/>
      </c>
      <c r="N528" s="157" cm="1">
        <f t="array" ref="N528">IF(D528="Electric","--",IF(D528="Gasoline",_xlfn._xlws.FILTER(LSICH[CH Cap],(LSICH[Fuel Type]=D528)*(LSICH[MY]=E528)),""))</f>
        <v>10000</v>
      </c>
      <c r="O528" s="157">
        <f t="shared" si="137"/>
        <v>10000</v>
      </c>
      <c r="P528" s="157">
        <f t="shared" si="138"/>
        <v>793.47826086956513</v>
      </c>
      <c r="Q528" s="157" t="str" cm="1">
        <f t="array" ref="Q528">IF(D528="Electric","--",IF(D528="Diesel",_xlfn._xlws.FILTER(ORDEF[HC-ZH (g/hp-hr)],(ORDEF[HP]=I528)*(ORDEF[Model_Year]=E528)),""))</f>
        <v/>
      </c>
      <c r="R528" s="157" cm="1">
        <f t="array" ref="R528">IF(D528="Electric","--",IF(D528="Gasoline",_xlfn._xlws.FILTER(LSIEF[HC-ZH (g/hp-hr)],(LSIEF[Fuel]=D528)*(LSIEF[HP Bin]=I528)*(LSIEF[Model Year]=E528)),""))</f>
        <v>0.129</v>
      </c>
      <c r="S528" s="158">
        <f t="shared" si="139"/>
        <v>0.129</v>
      </c>
      <c r="T528" s="159" t="str" cm="1">
        <f t="array" ref="T528">IF(D528="Electric","--",IF(D528="Diesel",_xlfn._xlws.FILTER(ORDEF[HCDR],(ORDEF[HP]=I528)*(ORDEF[Model_Year]=E528),),""))</f>
        <v/>
      </c>
      <c r="U528" s="159" cm="1">
        <f t="array" ref="U528">IF(D528="Electric","--",IF(D528="Gasoline",_xlfn._xlws.FILTER(LSIEF[HC DR],(LSIEF[Fuel]=D528)*(LSIEF[HP Bin]=I528)*(LSIEF[Model Year]=E528)),""))</f>
        <v>1.0200000000000001E-5</v>
      </c>
      <c r="V528" s="159">
        <f t="shared" si="140"/>
        <v>1.0200000000000001E-5</v>
      </c>
      <c r="W528" s="158" t="str" cm="1">
        <f t="array" ref="W528">IF(D528="Electric","--",IF(D528="Diesel",_xlfn._xlws.FILTER(ORDEF[NOXzh],(ORDEF[HP]=I528)*(ORDEF[Model_Year]=E528)),""))</f>
        <v/>
      </c>
      <c r="X528" s="158" cm="1">
        <f t="array" ref="X528">IF(D528="Electric","--",IF(D528="Gasoline",_xlfn._xlws.FILTER(LSIEF[NOX-ZH (g/hp-hr)],(LSIEF[Fuel]=D528)*(LSIEF[HP Bin]=I528)*(LSIEF[Model Year]=E528)),""))</f>
        <v>0.13700000000000001</v>
      </c>
      <c r="Y528" s="158">
        <f t="shared" si="141"/>
        <v>0.13700000000000001</v>
      </c>
      <c r="Z528" s="159" t="str" cm="1">
        <f t="array" ref="Z528">IF(D528="Electric","--",IF(D528="Diesel",_xlfn._xlws.FILTER(ORDEF[NOXdr],(ORDEF[HP]=I528)*(ORDEF[Model_Year]=E528)),""))</f>
        <v/>
      </c>
      <c r="AA528" s="159" cm="1">
        <f t="array" ref="AA528">IF(E528="Electric","--",IF(D528="Gasoline",_xlfn._xlws.FILTER(LSIEF[NOX DR],(LSIEF[Fuel]=D528)*(LSIEF[HP Bin]=I528)*(LSIEF[Model Year]=E528)),""))</f>
        <v>5.66E-5</v>
      </c>
      <c r="AB528" s="159">
        <f t="shared" si="142"/>
        <v>5.66E-5</v>
      </c>
      <c r="AC528" s="158" t="str" cm="1">
        <f t="array" ref="AC528">IF(D528="Electric","--",IF(D528="Diesel",_xlfn._xlws.FILTER(DFCF[Fuel_HC],(DFCF[MY]=E528)),""))</f>
        <v/>
      </c>
      <c r="AD528" s="158" cm="1">
        <f t="array" ref="AD528">IF(D528="Electric","--",IF(D528="Gasoline",_xlfn._xlws.FILTER(GFCF[Fuel_HC],(GFCF[MY]=E528)),""))</f>
        <v>1</v>
      </c>
      <c r="AE528" s="158">
        <f t="shared" si="143"/>
        <v>1</v>
      </c>
      <c r="AF528" s="157" t="str" cm="1">
        <f t="array" ref="AF528">IF(D528="Electric","--",IF(D528="Diesel",_xlfn._xlws.FILTER(DFCF[Fuel_NOX],(DFCF[MY]=E528)),""))</f>
        <v/>
      </c>
      <c r="AG528" s="157" cm="1">
        <f t="array" ref="AG528">IF(D528="Electric","--",IF(D528="Gasoline",_xlfn._xlws.FILTER(GFCF[Fuel_NOX],(GFCF[MY]=E528)),""))</f>
        <v>0.97699999999999998</v>
      </c>
      <c r="AH528" s="157">
        <f t="shared" si="144"/>
        <v>0.97699999999999998</v>
      </c>
      <c r="AI528" s="158">
        <f t="shared" si="145"/>
        <v>0.13709347826086957</v>
      </c>
      <c r="AJ528" s="158">
        <f t="shared" si="146"/>
        <v>0.17772691956521741</v>
      </c>
      <c r="AK528" s="158">
        <f t="shared" si="147"/>
        <v>2.615960709091941</v>
      </c>
      <c r="AL528" s="158">
        <f t="shared" si="148"/>
        <v>3.3913111289354161</v>
      </c>
      <c r="AM528" s="158">
        <f t="shared" si="149"/>
        <v>1.3079803545459705E-3</v>
      </c>
      <c r="AN528" s="168">
        <f t="shared" si="150"/>
        <v>1.6956555644677082E-3</v>
      </c>
      <c r="AO528" s="158">
        <f t="shared" si="151"/>
        <v>1.2030803301113836E-3</v>
      </c>
      <c r="AP528" s="157"/>
      <c r="AS528" s="44"/>
    </row>
    <row r="529" spans="1:45" s="47" customFormat="1" x14ac:dyDescent="0.35">
      <c r="A529" s="157">
        <v>528</v>
      </c>
      <c r="B529" s="157" t="s">
        <v>359</v>
      </c>
      <c r="C529" s="157" t="s">
        <v>205</v>
      </c>
      <c r="D529" s="157" t="s">
        <v>16</v>
      </c>
      <c r="E529" s="157">
        <v>2012</v>
      </c>
      <c r="F529" s="157">
        <v>101</v>
      </c>
      <c r="G529" s="157">
        <v>158.69565217391303</v>
      </c>
      <c r="H529" s="157"/>
      <c r="I529" s="157">
        <f t="shared" si="136"/>
        <v>175</v>
      </c>
      <c r="J529" s="157" t="str">
        <f>IF(D529="Electric","--",IF(D529="Diesel",VLOOKUP(C529,[2]ORDLF!A:B,2,FALSE),""))</f>
        <v/>
      </c>
      <c r="K529" s="157">
        <f>IF(D529="Electric","--",IF(D529="Gasoline",VLOOKUP(C529,LSILF!A:C,3,FALSE),""))</f>
        <v>0.54</v>
      </c>
      <c r="L529" s="158">
        <f t="shared" si="135"/>
        <v>0.54</v>
      </c>
      <c r="M529" s="157" t="str" cm="1">
        <f t="array" ref="M529">IF(D529="Electric","--",IF(D529="Diesel",_xlfn._xlws.FILTER(DIESCH[CH Cap],(DIESCH[HP Bin]=I529)),""))</f>
        <v/>
      </c>
      <c r="N529" s="157" cm="1">
        <f t="array" ref="N529">IF(D529="Electric","--",IF(D529="Gasoline",_xlfn._xlws.FILTER(LSICH[CH Cap],(LSICH[Fuel Type]=D529)*(LSICH[MY]=E529)),""))</f>
        <v>10000</v>
      </c>
      <c r="O529" s="157">
        <f t="shared" si="137"/>
        <v>10000</v>
      </c>
      <c r="P529" s="157">
        <f t="shared" si="138"/>
        <v>793.47826086956513</v>
      </c>
      <c r="Q529" s="157" t="str" cm="1">
        <f t="array" ref="Q529">IF(D529="Electric","--",IF(D529="Diesel",_xlfn._xlws.FILTER(ORDEF[HC-ZH (g/hp-hr)],(ORDEF[HP]=I529)*(ORDEF[Model_Year]=E529)),""))</f>
        <v/>
      </c>
      <c r="R529" s="157" cm="1">
        <f t="array" ref="R529">IF(D529="Electric","--",IF(D529="Gasoline",_xlfn._xlws.FILTER(LSIEF[HC-ZH (g/hp-hr)],(LSIEF[Fuel]=D529)*(LSIEF[HP Bin]=I529)*(LSIEF[Model Year]=E529)),""))</f>
        <v>0.129</v>
      </c>
      <c r="S529" s="158">
        <f t="shared" si="139"/>
        <v>0.129</v>
      </c>
      <c r="T529" s="159" t="str" cm="1">
        <f t="array" ref="T529">IF(D529="Electric","--",IF(D529="Diesel",_xlfn._xlws.FILTER(ORDEF[HCDR],(ORDEF[HP]=I529)*(ORDEF[Model_Year]=E529),),""))</f>
        <v/>
      </c>
      <c r="U529" s="159" cm="1">
        <f t="array" ref="U529">IF(D529="Electric","--",IF(D529="Gasoline",_xlfn._xlws.FILTER(LSIEF[HC DR],(LSIEF[Fuel]=D529)*(LSIEF[HP Bin]=I529)*(LSIEF[Model Year]=E529)),""))</f>
        <v>1.0200000000000001E-5</v>
      </c>
      <c r="V529" s="159">
        <f t="shared" si="140"/>
        <v>1.0200000000000001E-5</v>
      </c>
      <c r="W529" s="158" t="str" cm="1">
        <f t="array" ref="W529">IF(D529="Electric","--",IF(D529="Diesel",_xlfn._xlws.FILTER(ORDEF[NOXzh],(ORDEF[HP]=I529)*(ORDEF[Model_Year]=E529)),""))</f>
        <v/>
      </c>
      <c r="X529" s="158" cm="1">
        <f t="array" ref="X529">IF(D529="Electric","--",IF(D529="Gasoline",_xlfn._xlws.FILTER(LSIEF[NOX-ZH (g/hp-hr)],(LSIEF[Fuel]=D529)*(LSIEF[HP Bin]=I529)*(LSIEF[Model Year]=E529)),""))</f>
        <v>0.13700000000000001</v>
      </c>
      <c r="Y529" s="158">
        <f t="shared" si="141"/>
        <v>0.13700000000000001</v>
      </c>
      <c r="Z529" s="159" t="str" cm="1">
        <f t="array" ref="Z529">IF(D529="Electric","--",IF(D529="Diesel",_xlfn._xlws.FILTER(ORDEF[NOXdr],(ORDEF[HP]=I529)*(ORDEF[Model_Year]=E529)),""))</f>
        <v/>
      </c>
      <c r="AA529" s="159" cm="1">
        <f t="array" ref="AA529">IF(E529="Electric","--",IF(D529="Gasoline",_xlfn._xlws.FILTER(LSIEF[NOX DR],(LSIEF[Fuel]=D529)*(LSIEF[HP Bin]=I529)*(LSIEF[Model Year]=E529)),""))</f>
        <v>5.66E-5</v>
      </c>
      <c r="AB529" s="159">
        <f t="shared" si="142"/>
        <v>5.66E-5</v>
      </c>
      <c r="AC529" s="158" t="str" cm="1">
        <f t="array" ref="AC529">IF(D529="Electric","--",IF(D529="Diesel",_xlfn._xlws.FILTER(DFCF[Fuel_HC],(DFCF[MY]=E529)),""))</f>
        <v/>
      </c>
      <c r="AD529" s="158" cm="1">
        <f t="array" ref="AD529">IF(D529="Electric","--",IF(D529="Gasoline",_xlfn._xlws.FILTER(GFCF[Fuel_HC],(GFCF[MY]=E529)),""))</f>
        <v>1</v>
      </c>
      <c r="AE529" s="158">
        <f t="shared" si="143"/>
        <v>1</v>
      </c>
      <c r="AF529" s="157" t="str" cm="1">
        <f t="array" ref="AF529">IF(D529="Electric","--",IF(D529="Diesel",_xlfn._xlws.FILTER(DFCF[Fuel_NOX],(DFCF[MY]=E529)),""))</f>
        <v/>
      </c>
      <c r="AG529" s="157" cm="1">
        <f t="array" ref="AG529">IF(D529="Electric","--",IF(D529="Gasoline",_xlfn._xlws.FILTER(GFCF[Fuel_NOX],(GFCF[MY]=E529)),""))</f>
        <v>0.97699999999999998</v>
      </c>
      <c r="AH529" s="157">
        <f t="shared" si="144"/>
        <v>0.97699999999999998</v>
      </c>
      <c r="AI529" s="158">
        <f t="shared" si="145"/>
        <v>0.13709347826086957</v>
      </c>
      <c r="AJ529" s="158">
        <f t="shared" si="146"/>
        <v>0.17772691956521741</v>
      </c>
      <c r="AK529" s="158">
        <f t="shared" si="147"/>
        <v>2.615960709091941</v>
      </c>
      <c r="AL529" s="158">
        <f t="shared" si="148"/>
        <v>3.3913111289354161</v>
      </c>
      <c r="AM529" s="158">
        <f t="shared" si="149"/>
        <v>1.3079803545459705E-3</v>
      </c>
      <c r="AN529" s="168">
        <f t="shared" si="150"/>
        <v>1.6956555644677082E-3</v>
      </c>
      <c r="AO529" s="158">
        <f t="shared" si="151"/>
        <v>1.2030803301113836E-3</v>
      </c>
      <c r="AP529" s="157"/>
      <c r="AS529" s="44"/>
    </row>
    <row r="530" spans="1:45" s="47" customFormat="1" x14ac:dyDescent="0.35">
      <c r="A530" s="157">
        <v>529</v>
      </c>
      <c r="B530" s="157" t="s">
        <v>360</v>
      </c>
      <c r="C530" s="157" t="s">
        <v>205</v>
      </c>
      <c r="D530" s="157" t="s">
        <v>16</v>
      </c>
      <c r="E530" s="157">
        <v>2012</v>
      </c>
      <c r="F530" s="157">
        <v>101</v>
      </c>
      <c r="G530" s="157">
        <v>158.69565217391303</v>
      </c>
      <c r="H530" s="157"/>
      <c r="I530" s="157">
        <f t="shared" si="136"/>
        <v>175</v>
      </c>
      <c r="J530" s="157" t="str">
        <f>IF(D530="Electric","--",IF(D530="Diesel",VLOOKUP(C530,[2]ORDLF!A:B,2,FALSE),""))</f>
        <v/>
      </c>
      <c r="K530" s="157">
        <f>IF(D530="Electric","--",IF(D530="Gasoline",VLOOKUP(C530,LSILF!A:C,3,FALSE),""))</f>
        <v>0.54</v>
      </c>
      <c r="L530" s="158">
        <f t="shared" si="135"/>
        <v>0.54</v>
      </c>
      <c r="M530" s="157" t="str" cm="1">
        <f t="array" ref="M530">IF(D530="Electric","--",IF(D530="Diesel",_xlfn._xlws.FILTER(DIESCH[CH Cap],(DIESCH[HP Bin]=I530)),""))</f>
        <v/>
      </c>
      <c r="N530" s="157" cm="1">
        <f t="array" ref="N530">IF(D530="Electric","--",IF(D530="Gasoline",_xlfn._xlws.FILTER(LSICH[CH Cap],(LSICH[Fuel Type]=D530)*(LSICH[MY]=E530)),""))</f>
        <v>10000</v>
      </c>
      <c r="O530" s="157">
        <f t="shared" si="137"/>
        <v>10000</v>
      </c>
      <c r="P530" s="157">
        <f t="shared" si="138"/>
        <v>793.47826086956513</v>
      </c>
      <c r="Q530" s="157" t="str" cm="1">
        <f t="array" ref="Q530">IF(D530="Electric","--",IF(D530="Diesel",_xlfn._xlws.FILTER(ORDEF[HC-ZH (g/hp-hr)],(ORDEF[HP]=I530)*(ORDEF[Model_Year]=E530)),""))</f>
        <v/>
      </c>
      <c r="R530" s="157" cm="1">
        <f t="array" ref="R530">IF(D530="Electric","--",IF(D530="Gasoline",_xlfn._xlws.FILTER(LSIEF[HC-ZH (g/hp-hr)],(LSIEF[Fuel]=D530)*(LSIEF[HP Bin]=I530)*(LSIEF[Model Year]=E530)),""))</f>
        <v>0.129</v>
      </c>
      <c r="S530" s="158">
        <f t="shared" si="139"/>
        <v>0.129</v>
      </c>
      <c r="T530" s="159" t="str" cm="1">
        <f t="array" ref="T530">IF(D530="Electric","--",IF(D530="Diesel",_xlfn._xlws.FILTER(ORDEF[HCDR],(ORDEF[HP]=I530)*(ORDEF[Model_Year]=E530),),""))</f>
        <v/>
      </c>
      <c r="U530" s="159" cm="1">
        <f t="array" ref="U530">IF(D530="Electric","--",IF(D530="Gasoline",_xlfn._xlws.FILTER(LSIEF[HC DR],(LSIEF[Fuel]=D530)*(LSIEF[HP Bin]=I530)*(LSIEF[Model Year]=E530)),""))</f>
        <v>1.0200000000000001E-5</v>
      </c>
      <c r="V530" s="159">
        <f t="shared" si="140"/>
        <v>1.0200000000000001E-5</v>
      </c>
      <c r="W530" s="158" t="str" cm="1">
        <f t="array" ref="W530">IF(D530="Electric","--",IF(D530="Diesel",_xlfn._xlws.FILTER(ORDEF[NOXzh],(ORDEF[HP]=I530)*(ORDEF[Model_Year]=E530)),""))</f>
        <v/>
      </c>
      <c r="X530" s="158" cm="1">
        <f t="array" ref="X530">IF(D530="Electric","--",IF(D530="Gasoline",_xlfn._xlws.FILTER(LSIEF[NOX-ZH (g/hp-hr)],(LSIEF[Fuel]=D530)*(LSIEF[HP Bin]=I530)*(LSIEF[Model Year]=E530)),""))</f>
        <v>0.13700000000000001</v>
      </c>
      <c r="Y530" s="158">
        <f t="shared" si="141"/>
        <v>0.13700000000000001</v>
      </c>
      <c r="Z530" s="159" t="str" cm="1">
        <f t="array" ref="Z530">IF(D530="Electric","--",IF(D530="Diesel",_xlfn._xlws.FILTER(ORDEF[NOXdr],(ORDEF[HP]=I530)*(ORDEF[Model_Year]=E530)),""))</f>
        <v/>
      </c>
      <c r="AA530" s="159" cm="1">
        <f t="array" ref="AA530">IF(E530="Electric","--",IF(D530="Gasoline",_xlfn._xlws.FILTER(LSIEF[NOX DR],(LSIEF[Fuel]=D530)*(LSIEF[HP Bin]=I530)*(LSIEF[Model Year]=E530)),""))</f>
        <v>5.66E-5</v>
      </c>
      <c r="AB530" s="159">
        <f t="shared" si="142"/>
        <v>5.66E-5</v>
      </c>
      <c r="AC530" s="158" t="str" cm="1">
        <f t="array" ref="AC530">IF(D530="Electric","--",IF(D530="Diesel",_xlfn._xlws.FILTER(DFCF[Fuel_HC],(DFCF[MY]=E530)),""))</f>
        <v/>
      </c>
      <c r="AD530" s="158" cm="1">
        <f t="array" ref="AD530">IF(D530="Electric","--",IF(D530="Gasoline",_xlfn._xlws.FILTER(GFCF[Fuel_HC],(GFCF[MY]=E530)),""))</f>
        <v>1</v>
      </c>
      <c r="AE530" s="158">
        <f t="shared" si="143"/>
        <v>1</v>
      </c>
      <c r="AF530" s="157" t="str" cm="1">
        <f t="array" ref="AF530">IF(D530="Electric","--",IF(D530="Diesel",_xlfn._xlws.FILTER(DFCF[Fuel_NOX],(DFCF[MY]=E530)),""))</f>
        <v/>
      </c>
      <c r="AG530" s="157" cm="1">
        <f t="array" ref="AG530">IF(D530="Electric","--",IF(D530="Gasoline",_xlfn._xlws.FILTER(GFCF[Fuel_NOX],(GFCF[MY]=E530)),""))</f>
        <v>0.97699999999999998</v>
      </c>
      <c r="AH530" s="157">
        <f t="shared" si="144"/>
        <v>0.97699999999999998</v>
      </c>
      <c r="AI530" s="158">
        <f t="shared" si="145"/>
        <v>0.13709347826086957</v>
      </c>
      <c r="AJ530" s="158">
        <f t="shared" si="146"/>
        <v>0.17772691956521741</v>
      </c>
      <c r="AK530" s="158">
        <f t="shared" si="147"/>
        <v>2.615960709091941</v>
      </c>
      <c r="AL530" s="158">
        <f t="shared" si="148"/>
        <v>3.3913111289354161</v>
      </c>
      <c r="AM530" s="158">
        <f t="shared" si="149"/>
        <v>1.3079803545459705E-3</v>
      </c>
      <c r="AN530" s="168">
        <f t="shared" si="150"/>
        <v>1.6956555644677082E-3</v>
      </c>
      <c r="AO530" s="158">
        <f t="shared" si="151"/>
        <v>1.2030803301113836E-3</v>
      </c>
      <c r="AP530" s="157"/>
      <c r="AS530" s="44"/>
    </row>
    <row r="531" spans="1:45" s="47" customFormat="1" x14ac:dyDescent="0.35">
      <c r="A531" s="157">
        <v>530</v>
      </c>
      <c r="B531" s="157" t="s">
        <v>361</v>
      </c>
      <c r="C531" s="157" t="s">
        <v>205</v>
      </c>
      <c r="D531" s="157" t="s">
        <v>16</v>
      </c>
      <c r="E531" s="157">
        <v>2012</v>
      </c>
      <c r="F531" s="157">
        <v>101</v>
      </c>
      <c r="G531" s="157">
        <v>158.69565217391303</v>
      </c>
      <c r="H531" s="157"/>
      <c r="I531" s="157">
        <f t="shared" si="136"/>
        <v>175</v>
      </c>
      <c r="J531" s="157" t="str">
        <f>IF(D531="Electric","--",IF(D531="Diesel",VLOOKUP(C531,[2]ORDLF!A:B,2,FALSE),""))</f>
        <v/>
      </c>
      <c r="K531" s="157">
        <f>IF(D531="Electric","--",IF(D531="Gasoline",VLOOKUP(C531,LSILF!A:C,3,FALSE),""))</f>
        <v>0.54</v>
      </c>
      <c r="L531" s="158">
        <f t="shared" si="135"/>
        <v>0.54</v>
      </c>
      <c r="M531" s="157" t="str" cm="1">
        <f t="array" ref="M531">IF(D531="Electric","--",IF(D531="Diesel",_xlfn._xlws.FILTER(DIESCH[CH Cap],(DIESCH[HP Bin]=I531)),""))</f>
        <v/>
      </c>
      <c r="N531" s="157" cm="1">
        <f t="array" ref="N531">IF(D531="Electric","--",IF(D531="Gasoline",_xlfn._xlws.FILTER(LSICH[CH Cap],(LSICH[Fuel Type]=D531)*(LSICH[MY]=E531)),""))</f>
        <v>10000</v>
      </c>
      <c r="O531" s="157">
        <f t="shared" si="137"/>
        <v>10000</v>
      </c>
      <c r="P531" s="157">
        <f t="shared" si="138"/>
        <v>793.47826086956513</v>
      </c>
      <c r="Q531" s="157" t="str" cm="1">
        <f t="array" ref="Q531">IF(D531="Electric","--",IF(D531="Diesel",_xlfn._xlws.FILTER(ORDEF[HC-ZH (g/hp-hr)],(ORDEF[HP]=I531)*(ORDEF[Model_Year]=E531)),""))</f>
        <v/>
      </c>
      <c r="R531" s="157" cm="1">
        <f t="array" ref="R531">IF(D531="Electric","--",IF(D531="Gasoline",_xlfn._xlws.FILTER(LSIEF[HC-ZH (g/hp-hr)],(LSIEF[Fuel]=D531)*(LSIEF[HP Bin]=I531)*(LSIEF[Model Year]=E531)),""))</f>
        <v>0.129</v>
      </c>
      <c r="S531" s="158">
        <f t="shared" si="139"/>
        <v>0.129</v>
      </c>
      <c r="T531" s="159" t="str" cm="1">
        <f t="array" ref="T531">IF(D531="Electric","--",IF(D531="Diesel",_xlfn._xlws.FILTER(ORDEF[HCDR],(ORDEF[HP]=I531)*(ORDEF[Model_Year]=E531),),""))</f>
        <v/>
      </c>
      <c r="U531" s="159" cm="1">
        <f t="array" ref="U531">IF(D531="Electric","--",IF(D531="Gasoline",_xlfn._xlws.FILTER(LSIEF[HC DR],(LSIEF[Fuel]=D531)*(LSIEF[HP Bin]=I531)*(LSIEF[Model Year]=E531)),""))</f>
        <v>1.0200000000000001E-5</v>
      </c>
      <c r="V531" s="159">
        <f t="shared" si="140"/>
        <v>1.0200000000000001E-5</v>
      </c>
      <c r="W531" s="158" t="str" cm="1">
        <f t="array" ref="W531">IF(D531="Electric","--",IF(D531="Diesel",_xlfn._xlws.FILTER(ORDEF[NOXzh],(ORDEF[HP]=I531)*(ORDEF[Model_Year]=E531)),""))</f>
        <v/>
      </c>
      <c r="X531" s="158" cm="1">
        <f t="array" ref="X531">IF(D531="Electric","--",IF(D531="Gasoline",_xlfn._xlws.FILTER(LSIEF[NOX-ZH (g/hp-hr)],(LSIEF[Fuel]=D531)*(LSIEF[HP Bin]=I531)*(LSIEF[Model Year]=E531)),""))</f>
        <v>0.13700000000000001</v>
      </c>
      <c r="Y531" s="158">
        <f t="shared" si="141"/>
        <v>0.13700000000000001</v>
      </c>
      <c r="Z531" s="159" t="str" cm="1">
        <f t="array" ref="Z531">IF(D531="Electric","--",IF(D531="Diesel",_xlfn._xlws.FILTER(ORDEF[NOXdr],(ORDEF[HP]=I531)*(ORDEF[Model_Year]=E531)),""))</f>
        <v/>
      </c>
      <c r="AA531" s="159" cm="1">
        <f t="array" ref="AA531">IF(E531="Electric","--",IF(D531="Gasoline",_xlfn._xlws.FILTER(LSIEF[NOX DR],(LSIEF[Fuel]=D531)*(LSIEF[HP Bin]=I531)*(LSIEF[Model Year]=E531)),""))</f>
        <v>5.66E-5</v>
      </c>
      <c r="AB531" s="159">
        <f t="shared" si="142"/>
        <v>5.66E-5</v>
      </c>
      <c r="AC531" s="158" t="str" cm="1">
        <f t="array" ref="AC531">IF(D531="Electric","--",IF(D531="Diesel",_xlfn._xlws.FILTER(DFCF[Fuel_HC],(DFCF[MY]=E531)),""))</f>
        <v/>
      </c>
      <c r="AD531" s="158" cm="1">
        <f t="array" ref="AD531">IF(D531="Electric","--",IF(D531="Gasoline",_xlfn._xlws.FILTER(GFCF[Fuel_HC],(GFCF[MY]=E531)),""))</f>
        <v>1</v>
      </c>
      <c r="AE531" s="158">
        <f t="shared" si="143"/>
        <v>1</v>
      </c>
      <c r="AF531" s="157" t="str" cm="1">
        <f t="array" ref="AF531">IF(D531="Electric","--",IF(D531="Diesel",_xlfn._xlws.FILTER(DFCF[Fuel_NOX],(DFCF[MY]=E531)),""))</f>
        <v/>
      </c>
      <c r="AG531" s="157" cm="1">
        <f t="array" ref="AG531">IF(D531="Electric","--",IF(D531="Gasoline",_xlfn._xlws.FILTER(GFCF[Fuel_NOX],(GFCF[MY]=E531)),""))</f>
        <v>0.97699999999999998</v>
      </c>
      <c r="AH531" s="157">
        <f t="shared" si="144"/>
        <v>0.97699999999999998</v>
      </c>
      <c r="AI531" s="158">
        <f t="shared" si="145"/>
        <v>0.13709347826086957</v>
      </c>
      <c r="AJ531" s="158">
        <f t="shared" si="146"/>
        <v>0.17772691956521741</v>
      </c>
      <c r="AK531" s="158">
        <f t="shared" si="147"/>
        <v>2.615960709091941</v>
      </c>
      <c r="AL531" s="158">
        <f t="shared" si="148"/>
        <v>3.3913111289354161</v>
      </c>
      <c r="AM531" s="158">
        <f t="shared" si="149"/>
        <v>1.3079803545459705E-3</v>
      </c>
      <c r="AN531" s="168">
        <f t="shared" si="150"/>
        <v>1.6956555644677082E-3</v>
      </c>
      <c r="AO531" s="158">
        <f t="shared" si="151"/>
        <v>1.2030803301113836E-3</v>
      </c>
      <c r="AP531" s="157"/>
      <c r="AS531" s="44"/>
    </row>
    <row r="532" spans="1:45" s="47" customFormat="1" x14ac:dyDescent="0.35">
      <c r="A532" s="157">
        <v>531</v>
      </c>
      <c r="B532" s="157" t="s">
        <v>362</v>
      </c>
      <c r="C532" s="157" t="s">
        <v>205</v>
      </c>
      <c r="D532" s="157" t="s">
        <v>16</v>
      </c>
      <c r="E532" s="157">
        <v>2012</v>
      </c>
      <c r="F532" s="157">
        <v>101</v>
      </c>
      <c r="G532" s="157">
        <v>158.69565217391303</v>
      </c>
      <c r="H532" s="157"/>
      <c r="I532" s="157">
        <f t="shared" si="136"/>
        <v>175</v>
      </c>
      <c r="J532" s="157" t="str">
        <f>IF(D532="Electric","--",IF(D532="Diesel",VLOOKUP(C532,[2]ORDLF!A:B,2,FALSE),""))</f>
        <v/>
      </c>
      <c r="K532" s="157">
        <f>IF(D532="Electric","--",IF(D532="Gasoline",VLOOKUP(C532,LSILF!A:C,3,FALSE),""))</f>
        <v>0.54</v>
      </c>
      <c r="L532" s="158">
        <f t="shared" si="135"/>
        <v>0.54</v>
      </c>
      <c r="M532" s="157" t="str" cm="1">
        <f t="array" ref="M532">IF(D532="Electric","--",IF(D532="Diesel",_xlfn._xlws.FILTER(DIESCH[CH Cap],(DIESCH[HP Bin]=I532)),""))</f>
        <v/>
      </c>
      <c r="N532" s="157" cm="1">
        <f t="array" ref="N532">IF(D532="Electric","--",IF(D532="Gasoline",_xlfn._xlws.FILTER(LSICH[CH Cap],(LSICH[Fuel Type]=D532)*(LSICH[MY]=E532)),""))</f>
        <v>10000</v>
      </c>
      <c r="O532" s="157">
        <f t="shared" si="137"/>
        <v>10000</v>
      </c>
      <c r="P532" s="157">
        <f t="shared" si="138"/>
        <v>793.47826086956513</v>
      </c>
      <c r="Q532" s="157" t="str" cm="1">
        <f t="array" ref="Q532">IF(D532="Electric","--",IF(D532="Diesel",_xlfn._xlws.FILTER(ORDEF[HC-ZH (g/hp-hr)],(ORDEF[HP]=I532)*(ORDEF[Model_Year]=E532)),""))</f>
        <v/>
      </c>
      <c r="R532" s="157" cm="1">
        <f t="array" ref="R532">IF(D532="Electric","--",IF(D532="Gasoline",_xlfn._xlws.FILTER(LSIEF[HC-ZH (g/hp-hr)],(LSIEF[Fuel]=D532)*(LSIEF[HP Bin]=I532)*(LSIEF[Model Year]=E532)),""))</f>
        <v>0.129</v>
      </c>
      <c r="S532" s="158">
        <f t="shared" si="139"/>
        <v>0.129</v>
      </c>
      <c r="T532" s="159" t="str" cm="1">
        <f t="array" ref="T532">IF(D532="Electric","--",IF(D532="Diesel",_xlfn._xlws.FILTER(ORDEF[HCDR],(ORDEF[HP]=I532)*(ORDEF[Model_Year]=E532),),""))</f>
        <v/>
      </c>
      <c r="U532" s="159" cm="1">
        <f t="array" ref="U532">IF(D532="Electric","--",IF(D532="Gasoline",_xlfn._xlws.FILTER(LSIEF[HC DR],(LSIEF[Fuel]=D532)*(LSIEF[HP Bin]=I532)*(LSIEF[Model Year]=E532)),""))</f>
        <v>1.0200000000000001E-5</v>
      </c>
      <c r="V532" s="159">
        <f t="shared" si="140"/>
        <v>1.0200000000000001E-5</v>
      </c>
      <c r="W532" s="158" t="str" cm="1">
        <f t="array" ref="W532">IF(D532="Electric","--",IF(D532="Diesel",_xlfn._xlws.FILTER(ORDEF[NOXzh],(ORDEF[HP]=I532)*(ORDEF[Model_Year]=E532)),""))</f>
        <v/>
      </c>
      <c r="X532" s="158" cm="1">
        <f t="array" ref="X532">IF(D532="Electric","--",IF(D532="Gasoline",_xlfn._xlws.FILTER(LSIEF[NOX-ZH (g/hp-hr)],(LSIEF[Fuel]=D532)*(LSIEF[HP Bin]=I532)*(LSIEF[Model Year]=E532)),""))</f>
        <v>0.13700000000000001</v>
      </c>
      <c r="Y532" s="158">
        <f t="shared" si="141"/>
        <v>0.13700000000000001</v>
      </c>
      <c r="Z532" s="159" t="str" cm="1">
        <f t="array" ref="Z532">IF(D532="Electric","--",IF(D532="Diesel",_xlfn._xlws.FILTER(ORDEF[NOXdr],(ORDEF[HP]=I532)*(ORDEF[Model_Year]=E532)),""))</f>
        <v/>
      </c>
      <c r="AA532" s="159" cm="1">
        <f t="array" ref="AA532">IF(E532="Electric","--",IF(D532="Gasoline",_xlfn._xlws.FILTER(LSIEF[NOX DR],(LSIEF[Fuel]=D532)*(LSIEF[HP Bin]=I532)*(LSIEF[Model Year]=E532)),""))</f>
        <v>5.66E-5</v>
      </c>
      <c r="AB532" s="159">
        <f t="shared" si="142"/>
        <v>5.66E-5</v>
      </c>
      <c r="AC532" s="158" t="str" cm="1">
        <f t="array" ref="AC532">IF(D532="Electric","--",IF(D532="Diesel",_xlfn._xlws.FILTER(DFCF[Fuel_HC],(DFCF[MY]=E532)),""))</f>
        <v/>
      </c>
      <c r="AD532" s="158" cm="1">
        <f t="array" ref="AD532">IF(D532="Electric","--",IF(D532="Gasoline",_xlfn._xlws.FILTER(GFCF[Fuel_HC],(GFCF[MY]=E532)),""))</f>
        <v>1</v>
      </c>
      <c r="AE532" s="158">
        <f t="shared" si="143"/>
        <v>1</v>
      </c>
      <c r="AF532" s="157" t="str" cm="1">
        <f t="array" ref="AF532">IF(D532="Electric","--",IF(D532="Diesel",_xlfn._xlws.FILTER(DFCF[Fuel_NOX],(DFCF[MY]=E532)),""))</f>
        <v/>
      </c>
      <c r="AG532" s="157" cm="1">
        <f t="array" ref="AG532">IF(D532="Electric","--",IF(D532="Gasoline",_xlfn._xlws.FILTER(GFCF[Fuel_NOX],(GFCF[MY]=E532)),""))</f>
        <v>0.97699999999999998</v>
      </c>
      <c r="AH532" s="157">
        <f t="shared" si="144"/>
        <v>0.97699999999999998</v>
      </c>
      <c r="AI532" s="158">
        <f t="shared" si="145"/>
        <v>0.13709347826086957</v>
      </c>
      <c r="AJ532" s="158">
        <f t="shared" si="146"/>
        <v>0.17772691956521741</v>
      </c>
      <c r="AK532" s="158">
        <f t="shared" si="147"/>
        <v>2.615960709091941</v>
      </c>
      <c r="AL532" s="158">
        <f t="shared" si="148"/>
        <v>3.3913111289354161</v>
      </c>
      <c r="AM532" s="158">
        <f t="shared" si="149"/>
        <v>1.3079803545459705E-3</v>
      </c>
      <c r="AN532" s="168">
        <f t="shared" si="150"/>
        <v>1.6956555644677082E-3</v>
      </c>
      <c r="AO532" s="158">
        <f t="shared" si="151"/>
        <v>1.2030803301113836E-3</v>
      </c>
      <c r="AP532" s="157"/>
      <c r="AS532" s="44"/>
    </row>
    <row r="533" spans="1:45" s="47" customFormat="1" x14ac:dyDescent="0.35">
      <c r="A533" s="157">
        <v>532</v>
      </c>
      <c r="B533" s="157" t="s">
        <v>363</v>
      </c>
      <c r="C533" s="157" t="s">
        <v>205</v>
      </c>
      <c r="D533" s="157" t="s">
        <v>16</v>
      </c>
      <c r="E533" s="157">
        <v>2015</v>
      </c>
      <c r="F533" s="157">
        <v>86</v>
      </c>
      <c r="G533" s="157">
        <v>1137.9951923076924</v>
      </c>
      <c r="H533" s="157"/>
      <c r="I533" s="157">
        <f t="shared" si="136"/>
        <v>100</v>
      </c>
      <c r="J533" s="157" t="str">
        <f>IF(D533="Electric","--",IF(D533="Diesel",VLOOKUP(C533,[2]ORDLF!A:B,2,FALSE),""))</f>
        <v/>
      </c>
      <c r="K533" s="157">
        <f>IF(D533="Electric","--",IF(D533="Gasoline",VLOOKUP(C533,LSILF!A:C,3,FALSE),""))</f>
        <v>0.54</v>
      </c>
      <c r="L533" s="158">
        <f t="shared" si="135"/>
        <v>0.54</v>
      </c>
      <c r="M533" s="157" t="str" cm="1">
        <f t="array" ref="M533">IF(D533="Electric","--",IF(D533="Diesel",_xlfn._xlws.FILTER(DIESCH[CH Cap],(DIESCH[HP Bin]=I533)),""))</f>
        <v/>
      </c>
      <c r="N533" s="157" cm="1">
        <f t="array" ref="N533">IF(D533="Electric","--",IF(D533="Gasoline",_xlfn._xlws.FILTER(LSICH[CH Cap],(LSICH[Fuel Type]=D533)*(LSICH[MY]=E533)),""))</f>
        <v>10000</v>
      </c>
      <c r="O533" s="157">
        <f t="shared" si="137"/>
        <v>10000</v>
      </c>
      <c r="P533" s="157">
        <f t="shared" si="138"/>
        <v>2275.9903846153848</v>
      </c>
      <c r="Q533" s="157" t="str" cm="1">
        <f t="array" ref="Q533">IF(D533="Electric","--",IF(D533="Diesel",_xlfn._xlws.FILTER(ORDEF[HC-ZH (g/hp-hr)],(ORDEF[HP]=I533)*(ORDEF[Model_Year]=E533)),""))</f>
        <v/>
      </c>
      <c r="R533" s="157" cm="1">
        <f t="array" ref="R533">IF(D533="Electric","--",IF(D533="Gasoline",_xlfn._xlws.FILTER(LSIEF[HC-ZH (g/hp-hr)],(LSIEF[Fuel]=D533)*(LSIEF[HP Bin]=I533)*(LSIEF[Model Year]=E533)),""))</f>
        <v>1.7000000000000001E-2</v>
      </c>
      <c r="S533" s="158">
        <f t="shared" si="139"/>
        <v>1.7000000000000001E-2</v>
      </c>
      <c r="T533" s="159" t="str" cm="1">
        <f t="array" ref="T533">IF(D533="Electric","--",IF(D533="Diesel",_xlfn._xlws.FILTER(ORDEF[HCDR],(ORDEF[HP]=I533)*(ORDEF[Model_Year]=E533),),""))</f>
        <v/>
      </c>
      <c r="U533" s="159" cm="1">
        <f t="array" ref="U533">IF(D533="Electric","--",IF(D533="Gasoline",_xlfn._xlws.FILTER(LSIEF[HC DR],(LSIEF[Fuel]=D533)*(LSIEF[HP Bin]=I533)*(LSIEF[Model Year]=E533)),""))</f>
        <v>3.2639999999999999E-5</v>
      </c>
      <c r="V533" s="159">
        <f t="shared" si="140"/>
        <v>3.2639999999999999E-5</v>
      </c>
      <c r="W533" s="158" t="str" cm="1">
        <f t="array" ref="W533">IF(D533="Electric","--",IF(D533="Diesel",_xlfn._xlws.FILTER(ORDEF[NOXzh],(ORDEF[HP]=I533)*(ORDEF[Model_Year]=E533)),""))</f>
        <v/>
      </c>
      <c r="X533" s="158" cm="1">
        <f t="array" ref="X533">IF(D533="Electric","--",IF(D533="Gasoline",_xlfn._xlws.FILTER(LSIEF[NOX-ZH (g/hp-hr)],(LSIEF[Fuel]=D533)*(LSIEF[HP Bin]=I533)*(LSIEF[Model Year]=E533)),""))</f>
        <v>3.7999999999999999E-2</v>
      </c>
      <c r="Y533" s="158">
        <f t="shared" si="141"/>
        <v>3.7999999999999999E-2</v>
      </c>
      <c r="Z533" s="159" t="str" cm="1">
        <f t="array" ref="Z533">IF(D533="Electric","--",IF(D533="Diesel",_xlfn._xlws.FILTER(ORDEF[NOXdr],(ORDEF[HP]=I533)*(ORDEF[Model_Year]=E533)),""))</f>
        <v/>
      </c>
      <c r="AA533" s="159" cm="1">
        <f t="array" ref="AA533">IF(E533="Electric","--",IF(D533="Gasoline",_xlfn._xlws.FILTER(LSIEF[NOX DR],(LSIEF[Fuel]=D533)*(LSIEF[HP Bin]=I533)*(LSIEF[Model Year]=E533)),""))</f>
        <v>7.5559999999999988E-5</v>
      </c>
      <c r="AB533" s="159">
        <f t="shared" si="142"/>
        <v>7.5559999999999988E-5</v>
      </c>
      <c r="AC533" s="158" t="str" cm="1">
        <f t="array" ref="AC533">IF(D533="Electric","--",IF(D533="Diesel",_xlfn._xlws.FILTER(DFCF[Fuel_HC],(DFCF[MY]=E533)),""))</f>
        <v/>
      </c>
      <c r="AD533" s="158" cm="1">
        <f t="array" ref="AD533">IF(D533="Electric","--",IF(D533="Gasoline",_xlfn._xlws.FILTER(GFCF[Fuel_HC],(GFCF[MY]=E533)),""))</f>
        <v>1</v>
      </c>
      <c r="AE533" s="158">
        <f t="shared" si="143"/>
        <v>1</v>
      </c>
      <c r="AF533" s="157" t="str" cm="1">
        <f t="array" ref="AF533">IF(D533="Electric","--",IF(D533="Diesel",_xlfn._xlws.FILTER(DFCF[Fuel_NOX],(DFCF[MY]=E533)),""))</f>
        <v/>
      </c>
      <c r="AG533" s="157" cm="1">
        <f t="array" ref="AG533">IF(D533="Electric","--",IF(D533="Gasoline",_xlfn._xlws.FILTER(GFCF[Fuel_NOX],(GFCF[MY]=E533)),""))</f>
        <v>0.97699999999999998</v>
      </c>
      <c r="AH533" s="157">
        <f t="shared" si="144"/>
        <v>0.97699999999999998</v>
      </c>
      <c r="AI533" s="158">
        <f t="shared" si="145"/>
        <v>9.1288326153846161E-2</v>
      </c>
      <c r="AJ533" s="158">
        <f t="shared" si="146"/>
        <v>0.20514443529192306</v>
      </c>
      <c r="AK533" s="158">
        <f t="shared" si="147"/>
        <v>10.636093385563196</v>
      </c>
      <c r="AL533" s="158">
        <f t="shared" si="148"/>
        <v>23.901581540846237</v>
      </c>
      <c r="AM533" s="158">
        <f t="shared" si="149"/>
        <v>5.3180466927815985E-3</v>
      </c>
      <c r="AN533" s="158">
        <f t="shared" si="150"/>
        <v>1.195079077042312E-2</v>
      </c>
      <c r="AO533" s="158">
        <f t="shared" si="151"/>
        <v>4.8915393480205138E-3</v>
      </c>
      <c r="AP533" s="157"/>
      <c r="AS533" s="44"/>
    </row>
    <row r="534" spans="1:45" s="47" customFormat="1" x14ac:dyDescent="0.35">
      <c r="A534" s="157">
        <v>533</v>
      </c>
      <c r="B534" s="157" t="s">
        <v>364</v>
      </c>
      <c r="C534" s="157" t="s">
        <v>205</v>
      </c>
      <c r="D534" s="157" t="s">
        <v>16</v>
      </c>
      <c r="E534" s="157">
        <v>2015</v>
      </c>
      <c r="F534" s="157">
        <v>86</v>
      </c>
      <c r="G534" s="157">
        <v>1137.9951923076924</v>
      </c>
      <c r="H534" s="157"/>
      <c r="I534" s="157">
        <f t="shared" si="136"/>
        <v>100</v>
      </c>
      <c r="J534" s="157" t="str">
        <f>IF(D534="Electric","--",IF(D534="Diesel",VLOOKUP(C534,[2]ORDLF!A:B,2,FALSE),""))</f>
        <v/>
      </c>
      <c r="K534" s="157">
        <f>IF(D534="Electric","--",IF(D534="Gasoline",VLOOKUP(C534,LSILF!A:C,3,FALSE),""))</f>
        <v>0.54</v>
      </c>
      <c r="L534" s="158">
        <f t="shared" si="135"/>
        <v>0.54</v>
      </c>
      <c r="M534" s="157" t="str" cm="1">
        <f t="array" ref="M534">IF(D534="Electric","--",IF(D534="Diesel",_xlfn._xlws.FILTER(DIESCH[CH Cap],(DIESCH[HP Bin]=I534)),""))</f>
        <v/>
      </c>
      <c r="N534" s="157" cm="1">
        <f t="array" ref="N534">IF(D534="Electric","--",IF(D534="Gasoline",_xlfn._xlws.FILTER(LSICH[CH Cap],(LSICH[Fuel Type]=D534)*(LSICH[MY]=E534)),""))</f>
        <v>10000</v>
      </c>
      <c r="O534" s="157">
        <f t="shared" si="137"/>
        <v>10000</v>
      </c>
      <c r="P534" s="157">
        <f t="shared" si="138"/>
        <v>2275.9903846153848</v>
      </c>
      <c r="Q534" s="157" t="str" cm="1">
        <f t="array" ref="Q534">IF(D534="Electric","--",IF(D534="Diesel",_xlfn._xlws.FILTER(ORDEF[HC-ZH (g/hp-hr)],(ORDEF[HP]=I534)*(ORDEF[Model_Year]=E534)),""))</f>
        <v/>
      </c>
      <c r="R534" s="157" cm="1">
        <f t="array" ref="R534">IF(D534="Electric","--",IF(D534="Gasoline",_xlfn._xlws.FILTER(LSIEF[HC-ZH (g/hp-hr)],(LSIEF[Fuel]=D534)*(LSIEF[HP Bin]=I534)*(LSIEF[Model Year]=E534)),""))</f>
        <v>1.7000000000000001E-2</v>
      </c>
      <c r="S534" s="158">
        <f t="shared" si="139"/>
        <v>1.7000000000000001E-2</v>
      </c>
      <c r="T534" s="159" t="str" cm="1">
        <f t="array" ref="T534">IF(D534="Electric","--",IF(D534="Diesel",_xlfn._xlws.FILTER(ORDEF[HCDR],(ORDEF[HP]=I534)*(ORDEF[Model_Year]=E534),),""))</f>
        <v/>
      </c>
      <c r="U534" s="159" cm="1">
        <f t="array" ref="U534">IF(D534="Electric","--",IF(D534="Gasoline",_xlfn._xlws.FILTER(LSIEF[HC DR],(LSIEF[Fuel]=D534)*(LSIEF[HP Bin]=I534)*(LSIEF[Model Year]=E534)),""))</f>
        <v>3.2639999999999999E-5</v>
      </c>
      <c r="V534" s="159">
        <f t="shared" si="140"/>
        <v>3.2639999999999999E-5</v>
      </c>
      <c r="W534" s="158" t="str" cm="1">
        <f t="array" ref="W534">IF(D534="Electric","--",IF(D534="Diesel",_xlfn._xlws.FILTER(ORDEF[NOXzh],(ORDEF[HP]=I534)*(ORDEF[Model_Year]=E534)),""))</f>
        <v/>
      </c>
      <c r="X534" s="158" cm="1">
        <f t="array" ref="X534">IF(D534="Electric","--",IF(D534="Gasoline",_xlfn._xlws.FILTER(LSIEF[NOX-ZH (g/hp-hr)],(LSIEF[Fuel]=D534)*(LSIEF[HP Bin]=I534)*(LSIEF[Model Year]=E534)),""))</f>
        <v>3.7999999999999999E-2</v>
      </c>
      <c r="Y534" s="158">
        <f t="shared" si="141"/>
        <v>3.7999999999999999E-2</v>
      </c>
      <c r="Z534" s="159" t="str" cm="1">
        <f t="array" ref="Z534">IF(D534="Electric","--",IF(D534="Diesel",_xlfn._xlws.FILTER(ORDEF[NOXdr],(ORDEF[HP]=I534)*(ORDEF[Model_Year]=E534)),""))</f>
        <v/>
      </c>
      <c r="AA534" s="159" cm="1">
        <f t="array" ref="AA534">IF(E534="Electric","--",IF(D534="Gasoline",_xlfn._xlws.FILTER(LSIEF[NOX DR],(LSIEF[Fuel]=D534)*(LSIEF[HP Bin]=I534)*(LSIEF[Model Year]=E534)),""))</f>
        <v>7.5559999999999988E-5</v>
      </c>
      <c r="AB534" s="159">
        <f t="shared" si="142"/>
        <v>7.5559999999999988E-5</v>
      </c>
      <c r="AC534" s="158" t="str" cm="1">
        <f t="array" ref="AC534">IF(D534="Electric","--",IF(D534="Diesel",_xlfn._xlws.FILTER(DFCF[Fuel_HC],(DFCF[MY]=E534)),""))</f>
        <v/>
      </c>
      <c r="AD534" s="158" cm="1">
        <f t="array" ref="AD534">IF(D534="Electric","--",IF(D534="Gasoline",_xlfn._xlws.FILTER(GFCF[Fuel_HC],(GFCF[MY]=E534)),""))</f>
        <v>1</v>
      </c>
      <c r="AE534" s="158">
        <f t="shared" si="143"/>
        <v>1</v>
      </c>
      <c r="AF534" s="157" t="str" cm="1">
        <f t="array" ref="AF534">IF(D534="Electric","--",IF(D534="Diesel",_xlfn._xlws.FILTER(DFCF[Fuel_NOX],(DFCF[MY]=E534)),""))</f>
        <v/>
      </c>
      <c r="AG534" s="157" cm="1">
        <f t="array" ref="AG534">IF(D534="Electric","--",IF(D534="Gasoline",_xlfn._xlws.FILTER(GFCF[Fuel_NOX],(GFCF[MY]=E534)),""))</f>
        <v>0.97699999999999998</v>
      </c>
      <c r="AH534" s="157">
        <f t="shared" si="144"/>
        <v>0.97699999999999998</v>
      </c>
      <c r="AI534" s="158">
        <f t="shared" si="145"/>
        <v>9.1288326153846161E-2</v>
      </c>
      <c r="AJ534" s="158">
        <f t="shared" si="146"/>
        <v>0.20514443529192306</v>
      </c>
      <c r="AK534" s="158">
        <f t="shared" si="147"/>
        <v>10.636093385563196</v>
      </c>
      <c r="AL534" s="158">
        <f t="shared" si="148"/>
        <v>23.901581540846237</v>
      </c>
      <c r="AM534" s="158">
        <f t="shared" si="149"/>
        <v>5.3180466927815985E-3</v>
      </c>
      <c r="AN534" s="158">
        <f t="shared" si="150"/>
        <v>1.195079077042312E-2</v>
      </c>
      <c r="AO534" s="158">
        <f t="shared" si="151"/>
        <v>4.8915393480205138E-3</v>
      </c>
      <c r="AP534" s="157"/>
      <c r="AS534" s="44"/>
    </row>
    <row r="535" spans="1:45" s="47" customFormat="1" x14ac:dyDescent="0.35">
      <c r="A535" s="157">
        <v>534</v>
      </c>
      <c r="B535" s="157" t="s">
        <v>365</v>
      </c>
      <c r="C535" s="157" t="s">
        <v>205</v>
      </c>
      <c r="D535" s="157" t="s">
        <v>16</v>
      </c>
      <c r="E535" s="157">
        <v>2015</v>
      </c>
      <c r="F535" s="157">
        <v>86</v>
      </c>
      <c r="G535" s="157">
        <v>1137.9951923076924</v>
      </c>
      <c r="H535" s="157"/>
      <c r="I535" s="157">
        <f t="shared" si="136"/>
        <v>100</v>
      </c>
      <c r="J535" s="157" t="str">
        <f>IF(D535="Electric","--",IF(D535="Diesel",VLOOKUP(C535,[2]ORDLF!A:B,2,FALSE),""))</f>
        <v/>
      </c>
      <c r="K535" s="157">
        <f>IF(D535="Electric","--",IF(D535="Gasoline",VLOOKUP(C535,LSILF!A:C,3,FALSE),""))</f>
        <v>0.54</v>
      </c>
      <c r="L535" s="158">
        <f t="shared" si="135"/>
        <v>0.54</v>
      </c>
      <c r="M535" s="157" t="str" cm="1">
        <f t="array" ref="M535">IF(D535="Electric","--",IF(D535="Diesel",_xlfn._xlws.FILTER(DIESCH[CH Cap],(DIESCH[HP Bin]=I535)),""))</f>
        <v/>
      </c>
      <c r="N535" s="157" cm="1">
        <f t="array" ref="N535">IF(D535="Electric","--",IF(D535="Gasoline",_xlfn._xlws.FILTER(LSICH[CH Cap],(LSICH[Fuel Type]=D535)*(LSICH[MY]=E535)),""))</f>
        <v>10000</v>
      </c>
      <c r="O535" s="157">
        <f t="shared" si="137"/>
        <v>10000</v>
      </c>
      <c r="P535" s="157">
        <f t="shared" si="138"/>
        <v>2275.9903846153848</v>
      </c>
      <c r="Q535" s="157" t="str" cm="1">
        <f t="array" ref="Q535">IF(D535="Electric","--",IF(D535="Diesel",_xlfn._xlws.FILTER(ORDEF[HC-ZH (g/hp-hr)],(ORDEF[HP]=I535)*(ORDEF[Model_Year]=E535)),""))</f>
        <v/>
      </c>
      <c r="R535" s="157" cm="1">
        <f t="array" ref="R535">IF(D535="Electric","--",IF(D535="Gasoline",_xlfn._xlws.FILTER(LSIEF[HC-ZH (g/hp-hr)],(LSIEF[Fuel]=D535)*(LSIEF[HP Bin]=I535)*(LSIEF[Model Year]=E535)),""))</f>
        <v>1.7000000000000001E-2</v>
      </c>
      <c r="S535" s="158">
        <f t="shared" si="139"/>
        <v>1.7000000000000001E-2</v>
      </c>
      <c r="T535" s="159" t="str" cm="1">
        <f t="array" ref="T535">IF(D535="Electric","--",IF(D535="Diesel",_xlfn._xlws.FILTER(ORDEF[HCDR],(ORDEF[HP]=I535)*(ORDEF[Model_Year]=E535),),""))</f>
        <v/>
      </c>
      <c r="U535" s="159" cm="1">
        <f t="array" ref="U535">IF(D535="Electric","--",IF(D535="Gasoline",_xlfn._xlws.FILTER(LSIEF[HC DR],(LSIEF[Fuel]=D535)*(LSIEF[HP Bin]=I535)*(LSIEF[Model Year]=E535)),""))</f>
        <v>3.2639999999999999E-5</v>
      </c>
      <c r="V535" s="159">
        <f t="shared" si="140"/>
        <v>3.2639999999999999E-5</v>
      </c>
      <c r="W535" s="158" t="str" cm="1">
        <f t="array" ref="W535">IF(D535="Electric","--",IF(D535="Diesel",_xlfn._xlws.FILTER(ORDEF[NOXzh],(ORDEF[HP]=I535)*(ORDEF[Model_Year]=E535)),""))</f>
        <v/>
      </c>
      <c r="X535" s="158" cm="1">
        <f t="array" ref="X535">IF(D535="Electric","--",IF(D535="Gasoline",_xlfn._xlws.FILTER(LSIEF[NOX-ZH (g/hp-hr)],(LSIEF[Fuel]=D535)*(LSIEF[HP Bin]=I535)*(LSIEF[Model Year]=E535)),""))</f>
        <v>3.7999999999999999E-2</v>
      </c>
      <c r="Y535" s="158">
        <f t="shared" si="141"/>
        <v>3.7999999999999999E-2</v>
      </c>
      <c r="Z535" s="159" t="str" cm="1">
        <f t="array" ref="Z535">IF(D535="Electric","--",IF(D535="Diesel",_xlfn._xlws.FILTER(ORDEF[NOXdr],(ORDEF[HP]=I535)*(ORDEF[Model_Year]=E535)),""))</f>
        <v/>
      </c>
      <c r="AA535" s="159" cm="1">
        <f t="array" ref="AA535">IF(E535="Electric","--",IF(D535="Gasoline",_xlfn._xlws.FILTER(LSIEF[NOX DR],(LSIEF[Fuel]=D535)*(LSIEF[HP Bin]=I535)*(LSIEF[Model Year]=E535)),""))</f>
        <v>7.5559999999999988E-5</v>
      </c>
      <c r="AB535" s="159">
        <f t="shared" si="142"/>
        <v>7.5559999999999988E-5</v>
      </c>
      <c r="AC535" s="158" t="str" cm="1">
        <f t="array" ref="AC535">IF(D535="Electric","--",IF(D535="Diesel",_xlfn._xlws.FILTER(DFCF[Fuel_HC],(DFCF[MY]=E535)),""))</f>
        <v/>
      </c>
      <c r="AD535" s="158" cm="1">
        <f t="array" ref="AD535">IF(D535="Electric","--",IF(D535="Gasoline",_xlfn._xlws.FILTER(GFCF[Fuel_HC],(GFCF[MY]=E535)),""))</f>
        <v>1</v>
      </c>
      <c r="AE535" s="158">
        <f t="shared" si="143"/>
        <v>1</v>
      </c>
      <c r="AF535" s="157" t="str" cm="1">
        <f t="array" ref="AF535">IF(D535="Electric","--",IF(D535="Diesel",_xlfn._xlws.FILTER(DFCF[Fuel_NOX],(DFCF[MY]=E535)),""))</f>
        <v/>
      </c>
      <c r="AG535" s="157" cm="1">
        <f t="array" ref="AG535">IF(D535="Electric","--",IF(D535="Gasoline",_xlfn._xlws.FILTER(GFCF[Fuel_NOX],(GFCF[MY]=E535)),""))</f>
        <v>0.97699999999999998</v>
      </c>
      <c r="AH535" s="157">
        <f t="shared" si="144"/>
        <v>0.97699999999999998</v>
      </c>
      <c r="AI535" s="158">
        <f t="shared" si="145"/>
        <v>9.1288326153846161E-2</v>
      </c>
      <c r="AJ535" s="158">
        <f t="shared" si="146"/>
        <v>0.20514443529192306</v>
      </c>
      <c r="AK535" s="158">
        <f t="shared" si="147"/>
        <v>10.636093385563196</v>
      </c>
      <c r="AL535" s="158">
        <f t="shared" si="148"/>
        <v>23.901581540846237</v>
      </c>
      <c r="AM535" s="158">
        <f t="shared" si="149"/>
        <v>5.3180466927815985E-3</v>
      </c>
      <c r="AN535" s="158">
        <f t="shared" si="150"/>
        <v>1.195079077042312E-2</v>
      </c>
      <c r="AO535" s="158">
        <f t="shared" si="151"/>
        <v>4.8915393480205138E-3</v>
      </c>
      <c r="AP535" s="157"/>
      <c r="AS535" s="44"/>
    </row>
    <row r="536" spans="1:45" s="47" customFormat="1" x14ac:dyDescent="0.35">
      <c r="A536" s="157">
        <v>535</v>
      </c>
      <c r="B536" s="157" t="s">
        <v>366</v>
      </c>
      <c r="C536" s="157" t="s">
        <v>205</v>
      </c>
      <c r="D536" s="157" t="s">
        <v>16</v>
      </c>
      <c r="E536" s="157">
        <v>2015</v>
      </c>
      <c r="F536" s="157">
        <v>86</v>
      </c>
      <c r="G536" s="157">
        <v>1137.9951923076924</v>
      </c>
      <c r="H536" s="157"/>
      <c r="I536" s="157">
        <f t="shared" si="136"/>
        <v>100</v>
      </c>
      <c r="J536" s="157" t="str">
        <f>IF(D536="Electric","--",IF(D536="Diesel",VLOOKUP(C536,[2]ORDLF!A:B,2,FALSE),""))</f>
        <v/>
      </c>
      <c r="K536" s="157">
        <f>IF(D536="Electric","--",IF(D536="Gasoline",VLOOKUP(C536,LSILF!A:C,3,FALSE),""))</f>
        <v>0.54</v>
      </c>
      <c r="L536" s="158">
        <f t="shared" si="135"/>
        <v>0.54</v>
      </c>
      <c r="M536" s="157" t="str" cm="1">
        <f t="array" ref="M536">IF(D536="Electric","--",IF(D536="Diesel",_xlfn._xlws.FILTER(DIESCH[CH Cap],(DIESCH[HP Bin]=I536)),""))</f>
        <v/>
      </c>
      <c r="N536" s="157" cm="1">
        <f t="array" ref="N536">IF(D536="Electric","--",IF(D536="Gasoline",_xlfn._xlws.FILTER(LSICH[CH Cap],(LSICH[Fuel Type]=D536)*(LSICH[MY]=E536)),""))</f>
        <v>10000</v>
      </c>
      <c r="O536" s="157">
        <f t="shared" si="137"/>
        <v>10000</v>
      </c>
      <c r="P536" s="157">
        <f t="shared" si="138"/>
        <v>2275.9903846153848</v>
      </c>
      <c r="Q536" s="157" t="str" cm="1">
        <f t="array" ref="Q536">IF(D536="Electric","--",IF(D536="Diesel",_xlfn._xlws.FILTER(ORDEF[HC-ZH (g/hp-hr)],(ORDEF[HP]=I536)*(ORDEF[Model_Year]=E536)),""))</f>
        <v/>
      </c>
      <c r="R536" s="157" cm="1">
        <f t="array" ref="R536">IF(D536="Electric","--",IF(D536="Gasoline",_xlfn._xlws.FILTER(LSIEF[HC-ZH (g/hp-hr)],(LSIEF[Fuel]=D536)*(LSIEF[HP Bin]=I536)*(LSIEF[Model Year]=E536)),""))</f>
        <v>1.7000000000000001E-2</v>
      </c>
      <c r="S536" s="158">
        <f t="shared" si="139"/>
        <v>1.7000000000000001E-2</v>
      </c>
      <c r="T536" s="159" t="str" cm="1">
        <f t="array" ref="T536">IF(D536="Electric","--",IF(D536="Diesel",_xlfn._xlws.FILTER(ORDEF[HCDR],(ORDEF[HP]=I536)*(ORDEF[Model_Year]=E536),),""))</f>
        <v/>
      </c>
      <c r="U536" s="159" cm="1">
        <f t="array" ref="U536">IF(D536="Electric","--",IF(D536="Gasoline",_xlfn._xlws.FILTER(LSIEF[HC DR],(LSIEF[Fuel]=D536)*(LSIEF[HP Bin]=I536)*(LSIEF[Model Year]=E536)),""))</f>
        <v>3.2639999999999999E-5</v>
      </c>
      <c r="V536" s="159">
        <f t="shared" si="140"/>
        <v>3.2639999999999999E-5</v>
      </c>
      <c r="W536" s="158" t="str" cm="1">
        <f t="array" ref="W536">IF(D536="Electric","--",IF(D536="Diesel",_xlfn._xlws.FILTER(ORDEF[NOXzh],(ORDEF[HP]=I536)*(ORDEF[Model_Year]=E536)),""))</f>
        <v/>
      </c>
      <c r="X536" s="158" cm="1">
        <f t="array" ref="X536">IF(D536="Electric","--",IF(D536="Gasoline",_xlfn._xlws.FILTER(LSIEF[NOX-ZH (g/hp-hr)],(LSIEF[Fuel]=D536)*(LSIEF[HP Bin]=I536)*(LSIEF[Model Year]=E536)),""))</f>
        <v>3.7999999999999999E-2</v>
      </c>
      <c r="Y536" s="158">
        <f t="shared" si="141"/>
        <v>3.7999999999999999E-2</v>
      </c>
      <c r="Z536" s="159" t="str" cm="1">
        <f t="array" ref="Z536">IF(D536="Electric","--",IF(D536="Diesel",_xlfn._xlws.FILTER(ORDEF[NOXdr],(ORDEF[HP]=I536)*(ORDEF[Model_Year]=E536)),""))</f>
        <v/>
      </c>
      <c r="AA536" s="159" cm="1">
        <f t="array" ref="AA536">IF(E536="Electric","--",IF(D536="Gasoline",_xlfn._xlws.FILTER(LSIEF[NOX DR],(LSIEF[Fuel]=D536)*(LSIEF[HP Bin]=I536)*(LSIEF[Model Year]=E536)),""))</f>
        <v>7.5559999999999988E-5</v>
      </c>
      <c r="AB536" s="159">
        <f t="shared" si="142"/>
        <v>7.5559999999999988E-5</v>
      </c>
      <c r="AC536" s="158" t="str" cm="1">
        <f t="array" ref="AC536">IF(D536="Electric","--",IF(D536="Diesel",_xlfn._xlws.FILTER(DFCF[Fuel_HC],(DFCF[MY]=E536)),""))</f>
        <v/>
      </c>
      <c r="AD536" s="158" cm="1">
        <f t="array" ref="AD536">IF(D536="Electric","--",IF(D536="Gasoline",_xlfn._xlws.FILTER(GFCF[Fuel_HC],(GFCF[MY]=E536)),""))</f>
        <v>1</v>
      </c>
      <c r="AE536" s="158">
        <f t="shared" si="143"/>
        <v>1</v>
      </c>
      <c r="AF536" s="157" t="str" cm="1">
        <f t="array" ref="AF536">IF(D536="Electric","--",IF(D536="Diesel",_xlfn._xlws.FILTER(DFCF[Fuel_NOX],(DFCF[MY]=E536)),""))</f>
        <v/>
      </c>
      <c r="AG536" s="157" cm="1">
        <f t="array" ref="AG536">IF(D536="Electric","--",IF(D536="Gasoline",_xlfn._xlws.FILTER(GFCF[Fuel_NOX],(GFCF[MY]=E536)),""))</f>
        <v>0.97699999999999998</v>
      </c>
      <c r="AH536" s="157">
        <f t="shared" si="144"/>
        <v>0.97699999999999998</v>
      </c>
      <c r="AI536" s="158">
        <f t="shared" si="145"/>
        <v>9.1288326153846161E-2</v>
      </c>
      <c r="AJ536" s="158">
        <f t="shared" si="146"/>
        <v>0.20514443529192306</v>
      </c>
      <c r="AK536" s="158">
        <f t="shared" si="147"/>
        <v>10.636093385563196</v>
      </c>
      <c r="AL536" s="158">
        <f t="shared" si="148"/>
        <v>23.901581540846237</v>
      </c>
      <c r="AM536" s="158">
        <f t="shared" si="149"/>
        <v>5.3180466927815985E-3</v>
      </c>
      <c r="AN536" s="158">
        <f t="shared" si="150"/>
        <v>1.195079077042312E-2</v>
      </c>
      <c r="AO536" s="158">
        <f t="shared" si="151"/>
        <v>4.8915393480205138E-3</v>
      </c>
      <c r="AP536" s="157"/>
      <c r="AS536" s="44"/>
    </row>
    <row r="537" spans="1:45" s="47" customFormat="1" x14ac:dyDescent="0.35">
      <c r="A537" s="157">
        <v>536</v>
      </c>
      <c r="B537" s="157" t="s">
        <v>367</v>
      </c>
      <c r="C537" s="157" t="s">
        <v>205</v>
      </c>
      <c r="D537" s="157" t="s">
        <v>16</v>
      </c>
      <c r="E537" s="157">
        <v>2015</v>
      </c>
      <c r="F537" s="157">
        <v>86</v>
      </c>
      <c r="G537" s="157">
        <v>1137.9951923076924</v>
      </c>
      <c r="H537" s="157"/>
      <c r="I537" s="157">
        <f t="shared" si="136"/>
        <v>100</v>
      </c>
      <c r="J537" s="157" t="str">
        <f>IF(D537="Electric","--",IF(D537="Diesel",VLOOKUP(C537,[2]ORDLF!A:B,2,FALSE),""))</f>
        <v/>
      </c>
      <c r="K537" s="157">
        <f>IF(D537="Electric","--",IF(D537="Gasoline",VLOOKUP(C537,LSILF!A:C,3,FALSE),""))</f>
        <v>0.54</v>
      </c>
      <c r="L537" s="158">
        <f t="shared" si="135"/>
        <v>0.54</v>
      </c>
      <c r="M537" s="157" t="str" cm="1">
        <f t="array" ref="M537">IF(D537="Electric","--",IF(D537="Diesel",_xlfn._xlws.FILTER(DIESCH[CH Cap],(DIESCH[HP Bin]=I537)),""))</f>
        <v/>
      </c>
      <c r="N537" s="157" cm="1">
        <f t="array" ref="N537">IF(D537="Electric","--",IF(D537="Gasoline",_xlfn._xlws.FILTER(LSICH[CH Cap],(LSICH[Fuel Type]=D537)*(LSICH[MY]=E537)),""))</f>
        <v>10000</v>
      </c>
      <c r="O537" s="157">
        <f t="shared" si="137"/>
        <v>10000</v>
      </c>
      <c r="P537" s="157">
        <f t="shared" si="138"/>
        <v>2275.9903846153848</v>
      </c>
      <c r="Q537" s="157" t="str" cm="1">
        <f t="array" ref="Q537">IF(D537="Electric","--",IF(D537="Diesel",_xlfn._xlws.FILTER(ORDEF[HC-ZH (g/hp-hr)],(ORDEF[HP]=I537)*(ORDEF[Model_Year]=E537)),""))</f>
        <v/>
      </c>
      <c r="R537" s="157" cm="1">
        <f t="array" ref="R537">IF(D537="Electric","--",IF(D537="Gasoline",_xlfn._xlws.FILTER(LSIEF[HC-ZH (g/hp-hr)],(LSIEF[Fuel]=D537)*(LSIEF[HP Bin]=I537)*(LSIEF[Model Year]=E537)),""))</f>
        <v>1.7000000000000001E-2</v>
      </c>
      <c r="S537" s="158">
        <f t="shared" si="139"/>
        <v>1.7000000000000001E-2</v>
      </c>
      <c r="T537" s="159" t="str" cm="1">
        <f t="array" ref="T537">IF(D537="Electric","--",IF(D537="Diesel",_xlfn._xlws.FILTER(ORDEF[HCDR],(ORDEF[HP]=I537)*(ORDEF[Model_Year]=E537),),""))</f>
        <v/>
      </c>
      <c r="U537" s="159" cm="1">
        <f t="array" ref="U537">IF(D537="Electric","--",IF(D537="Gasoline",_xlfn._xlws.FILTER(LSIEF[HC DR],(LSIEF[Fuel]=D537)*(LSIEF[HP Bin]=I537)*(LSIEF[Model Year]=E537)),""))</f>
        <v>3.2639999999999999E-5</v>
      </c>
      <c r="V537" s="159">
        <f t="shared" si="140"/>
        <v>3.2639999999999999E-5</v>
      </c>
      <c r="W537" s="158" t="str" cm="1">
        <f t="array" ref="W537">IF(D537="Electric","--",IF(D537="Diesel",_xlfn._xlws.FILTER(ORDEF[NOXzh],(ORDEF[HP]=I537)*(ORDEF[Model_Year]=E537)),""))</f>
        <v/>
      </c>
      <c r="X537" s="158" cm="1">
        <f t="array" ref="X537">IF(D537="Electric","--",IF(D537="Gasoline",_xlfn._xlws.FILTER(LSIEF[NOX-ZH (g/hp-hr)],(LSIEF[Fuel]=D537)*(LSIEF[HP Bin]=I537)*(LSIEF[Model Year]=E537)),""))</f>
        <v>3.7999999999999999E-2</v>
      </c>
      <c r="Y537" s="158">
        <f t="shared" si="141"/>
        <v>3.7999999999999999E-2</v>
      </c>
      <c r="Z537" s="159" t="str" cm="1">
        <f t="array" ref="Z537">IF(D537="Electric","--",IF(D537="Diesel",_xlfn._xlws.FILTER(ORDEF[NOXdr],(ORDEF[HP]=I537)*(ORDEF[Model_Year]=E537)),""))</f>
        <v/>
      </c>
      <c r="AA537" s="159" cm="1">
        <f t="array" ref="AA537">IF(E537="Electric","--",IF(D537="Gasoline",_xlfn._xlws.FILTER(LSIEF[NOX DR],(LSIEF[Fuel]=D537)*(LSIEF[HP Bin]=I537)*(LSIEF[Model Year]=E537)),""))</f>
        <v>7.5559999999999988E-5</v>
      </c>
      <c r="AB537" s="159">
        <f t="shared" si="142"/>
        <v>7.5559999999999988E-5</v>
      </c>
      <c r="AC537" s="158" t="str" cm="1">
        <f t="array" ref="AC537">IF(D537="Electric","--",IF(D537="Diesel",_xlfn._xlws.FILTER(DFCF[Fuel_HC],(DFCF[MY]=E537)),""))</f>
        <v/>
      </c>
      <c r="AD537" s="158" cm="1">
        <f t="array" ref="AD537">IF(D537="Electric","--",IF(D537="Gasoline",_xlfn._xlws.FILTER(GFCF[Fuel_HC],(GFCF[MY]=E537)),""))</f>
        <v>1</v>
      </c>
      <c r="AE537" s="158">
        <f t="shared" si="143"/>
        <v>1</v>
      </c>
      <c r="AF537" s="157" t="str" cm="1">
        <f t="array" ref="AF537">IF(D537="Electric","--",IF(D537="Diesel",_xlfn._xlws.FILTER(DFCF[Fuel_NOX],(DFCF[MY]=E537)),""))</f>
        <v/>
      </c>
      <c r="AG537" s="157" cm="1">
        <f t="array" ref="AG537">IF(D537="Electric","--",IF(D537="Gasoline",_xlfn._xlws.FILTER(GFCF[Fuel_NOX],(GFCF[MY]=E537)),""))</f>
        <v>0.97699999999999998</v>
      </c>
      <c r="AH537" s="157">
        <f t="shared" si="144"/>
        <v>0.97699999999999998</v>
      </c>
      <c r="AI537" s="158">
        <f t="shared" si="145"/>
        <v>9.1288326153846161E-2</v>
      </c>
      <c r="AJ537" s="158">
        <f t="shared" si="146"/>
        <v>0.20514443529192306</v>
      </c>
      <c r="AK537" s="158">
        <f t="shared" si="147"/>
        <v>10.636093385563196</v>
      </c>
      <c r="AL537" s="158">
        <f t="shared" si="148"/>
        <v>23.901581540846237</v>
      </c>
      <c r="AM537" s="158">
        <f t="shared" si="149"/>
        <v>5.3180466927815985E-3</v>
      </c>
      <c r="AN537" s="158">
        <f t="shared" si="150"/>
        <v>1.195079077042312E-2</v>
      </c>
      <c r="AO537" s="158">
        <f t="shared" si="151"/>
        <v>4.8915393480205138E-3</v>
      </c>
      <c r="AP537" s="157"/>
      <c r="AS537" s="44"/>
    </row>
    <row r="538" spans="1:45" s="47" customFormat="1" x14ac:dyDescent="0.35">
      <c r="A538" s="157">
        <v>537</v>
      </c>
      <c r="B538" s="157" t="s">
        <v>368</v>
      </c>
      <c r="C538" s="157" t="s">
        <v>205</v>
      </c>
      <c r="D538" s="157" t="s">
        <v>16</v>
      </c>
      <c r="E538" s="157">
        <v>2015</v>
      </c>
      <c r="F538" s="157">
        <v>86</v>
      </c>
      <c r="G538" s="157">
        <v>1137.9951923076924</v>
      </c>
      <c r="H538" s="157"/>
      <c r="I538" s="157">
        <f t="shared" si="136"/>
        <v>100</v>
      </c>
      <c r="J538" s="157" t="str">
        <f>IF(D538="Electric","--",IF(D538="Diesel",VLOOKUP(C538,[2]ORDLF!A:B,2,FALSE),""))</f>
        <v/>
      </c>
      <c r="K538" s="157">
        <f>IF(D538="Electric","--",IF(D538="Gasoline",VLOOKUP(C538,LSILF!A:C,3,FALSE),""))</f>
        <v>0.54</v>
      </c>
      <c r="L538" s="158">
        <f t="shared" si="135"/>
        <v>0.54</v>
      </c>
      <c r="M538" s="157" t="str" cm="1">
        <f t="array" ref="M538">IF(D538="Electric","--",IF(D538="Diesel",_xlfn._xlws.FILTER(DIESCH[CH Cap],(DIESCH[HP Bin]=I538)),""))</f>
        <v/>
      </c>
      <c r="N538" s="157" cm="1">
        <f t="array" ref="N538">IF(D538="Electric","--",IF(D538="Gasoline",_xlfn._xlws.FILTER(LSICH[CH Cap],(LSICH[Fuel Type]=D538)*(LSICH[MY]=E538)),""))</f>
        <v>10000</v>
      </c>
      <c r="O538" s="157">
        <f t="shared" si="137"/>
        <v>10000</v>
      </c>
      <c r="P538" s="157">
        <f t="shared" si="138"/>
        <v>2275.9903846153848</v>
      </c>
      <c r="Q538" s="157" t="str" cm="1">
        <f t="array" ref="Q538">IF(D538="Electric","--",IF(D538="Diesel",_xlfn._xlws.FILTER(ORDEF[HC-ZH (g/hp-hr)],(ORDEF[HP]=I538)*(ORDEF[Model_Year]=E538)),""))</f>
        <v/>
      </c>
      <c r="R538" s="157" cm="1">
        <f t="array" ref="R538">IF(D538="Electric","--",IF(D538="Gasoline",_xlfn._xlws.FILTER(LSIEF[HC-ZH (g/hp-hr)],(LSIEF[Fuel]=D538)*(LSIEF[HP Bin]=I538)*(LSIEF[Model Year]=E538)),""))</f>
        <v>1.7000000000000001E-2</v>
      </c>
      <c r="S538" s="158">
        <f t="shared" si="139"/>
        <v>1.7000000000000001E-2</v>
      </c>
      <c r="T538" s="159" t="str" cm="1">
        <f t="array" ref="T538">IF(D538="Electric","--",IF(D538="Diesel",_xlfn._xlws.FILTER(ORDEF[HCDR],(ORDEF[HP]=I538)*(ORDEF[Model_Year]=E538),),""))</f>
        <v/>
      </c>
      <c r="U538" s="159" cm="1">
        <f t="array" ref="U538">IF(D538="Electric","--",IF(D538="Gasoline",_xlfn._xlws.FILTER(LSIEF[HC DR],(LSIEF[Fuel]=D538)*(LSIEF[HP Bin]=I538)*(LSIEF[Model Year]=E538)),""))</f>
        <v>3.2639999999999999E-5</v>
      </c>
      <c r="V538" s="159">
        <f t="shared" si="140"/>
        <v>3.2639999999999999E-5</v>
      </c>
      <c r="W538" s="158" t="str" cm="1">
        <f t="array" ref="W538">IF(D538="Electric","--",IF(D538="Diesel",_xlfn._xlws.FILTER(ORDEF[NOXzh],(ORDEF[HP]=I538)*(ORDEF[Model_Year]=E538)),""))</f>
        <v/>
      </c>
      <c r="X538" s="158" cm="1">
        <f t="array" ref="X538">IF(D538="Electric","--",IF(D538="Gasoline",_xlfn._xlws.FILTER(LSIEF[NOX-ZH (g/hp-hr)],(LSIEF[Fuel]=D538)*(LSIEF[HP Bin]=I538)*(LSIEF[Model Year]=E538)),""))</f>
        <v>3.7999999999999999E-2</v>
      </c>
      <c r="Y538" s="158">
        <f t="shared" si="141"/>
        <v>3.7999999999999999E-2</v>
      </c>
      <c r="Z538" s="159" t="str" cm="1">
        <f t="array" ref="Z538">IF(D538="Electric","--",IF(D538="Diesel",_xlfn._xlws.FILTER(ORDEF[NOXdr],(ORDEF[HP]=I538)*(ORDEF[Model_Year]=E538)),""))</f>
        <v/>
      </c>
      <c r="AA538" s="159" cm="1">
        <f t="array" ref="AA538">IF(E538="Electric","--",IF(D538="Gasoline",_xlfn._xlws.FILTER(LSIEF[NOX DR],(LSIEF[Fuel]=D538)*(LSIEF[HP Bin]=I538)*(LSIEF[Model Year]=E538)),""))</f>
        <v>7.5559999999999988E-5</v>
      </c>
      <c r="AB538" s="159">
        <f t="shared" si="142"/>
        <v>7.5559999999999988E-5</v>
      </c>
      <c r="AC538" s="158" t="str" cm="1">
        <f t="array" ref="AC538">IF(D538="Electric","--",IF(D538="Diesel",_xlfn._xlws.FILTER(DFCF[Fuel_HC],(DFCF[MY]=E538)),""))</f>
        <v/>
      </c>
      <c r="AD538" s="158" cm="1">
        <f t="array" ref="AD538">IF(D538="Electric","--",IF(D538="Gasoline",_xlfn._xlws.FILTER(GFCF[Fuel_HC],(GFCF[MY]=E538)),""))</f>
        <v>1</v>
      </c>
      <c r="AE538" s="158">
        <f t="shared" si="143"/>
        <v>1</v>
      </c>
      <c r="AF538" s="157" t="str" cm="1">
        <f t="array" ref="AF538">IF(D538="Electric","--",IF(D538="Diesel",_xlfn._xlws.FILTER(DFCF[Fuel_NOX],(DFCF[MY]=E538)),""))</f>
        <v/>
      </c>
      <c r="AG538" s="157" cm="1">
        <f t="array" ref="AG538">IF(D538="Electric","--",IF(D538="Gasoline",_xlfn._xlws.FILTER(GFCF[Fuel_NOX],(GFCF[MY]=E538)),""))</f>
        <v>0.97699999999999998</v>
      </c>
      <c r="AH538" s="157">
        <f t="shared" si="144"/>
        <v>0.97699999999999998</v>
      </c>
      <c r="AI538" s="158">
        <f t="shared" si="145"/>
        <v>9.1288326153846161E-2</v>
      </c>
      <c r="AJ538" s="158">
        <f t="shared" si="146"/>
        <v>0.20514443529192306</v>
      </c>
      <c r="AK538" s="158">
        <f t="shared" si="147"/>
        <v>10.636093385563196</v>
      </c>
      <c r="AL538" s="158">
        <f t="shared" si="148"/>
        <v>23.901581540846237</v>
      </c>
      <c r="AM538" s="158">
        <f t="shared" si="149"/>
        <v>5.3180466927815985E-3</v>
      </c>
      <c r="AN538" s="158">
        <f t="shared" si="150"/>
        <v>1.195079077042312E-2</v>
      </c>
      <c r="AO538" s="158">
        <f t="shared" si="151"/>
        <v>4.8915393480205138E-3</v>
      </c>
      <c r="AP538" s="157"/>
      <c r="AS538" s="44"/>
    </row>
    <row r="539" spans="1:45" s="47" customFormat="1" x14ac:dyDescent="0.35">
      <c r="A539" s="157">
        <v>538</v>
      </c>
      <c r="B539" s="157" t="s">
        <v>369</v>
      </c>
      <c r="C539" s="157" t="s">
        <v>205</v>
      </c>
      <c r="D539" s="157" t="s">
        <v>16</v>
      </c>
      <c r="E539" s="157">
        <v>2016</v>
      </c>
      <c r="F539" s="157">
        <v>101</v>
      </c>
      <c r="G539" s="157">
        <v>152.08333333333334</v>
      </c>
      <c r="H539" s="157"/>
      <c r="I539" s="157">
        <f t="shared" si="136"/>
        <v>175</v>
      </c>
      <c r="J539" s="157" t="str">
        <f>IF(D539="Electric","--",IF(D539="Diesel",VLOOKUP(C539,[2]ORDLF!A:B,2,FALSE),""))</f>
        <v/>
      </c>
      <c r="K539" s="157">
        <f>IF(D539="Electric","--",IF(D539="Gasoline",VLOOKUP(C539,LSILF!A:C,3,FALSE),""))</f>
        <v>0.54</v>
      </c>
      <c r="L539" s="158">
        <f t="shared" ref="L539:L602" si="152">SUM(J539:K539)</f>
        <v>0.54</v>
      </c>
      <c r="M539" s="157" t="str" cm="1">
        <f t="array" ref="M539">IF(D539="Electric","--",IF(D539="Diesel",_xlfn._xlws.FILTER(DIESCH[CH Cap],(DIESCH[HP Bin]=I539)),""))</f>
        <v/>
      </c>
      <c r="N539" s="157" cm="1">
        <f t="array" ref="N539">IF(D539="Electric","--",IF(D539="Gasoline",_xlfn._xlws.FILTER(LSICH[CH Cap],(LSICH[Fuel Type]=D539)*(LSICH[MY]=E539)),""))</f>
        <v>10000</v>
      </c>
      <c r="O539" s="157">
        <f t="shared" si="137"/>
        <v>10000</v>
      </c>
      <c r="P539" s="157">
        <f t="shared" si="138"/>
        <v>152.08333333333334</v>
      </c>
      <c r="Q539" s="157" t="str" cm="1">
        <f t="array" ref="Q539">IF(D539="Electric","--",IF(D539="Diesel",_xlfn._xlws.FILTER(ORDEF[HC-ZH (g/hp-hr)],(ORDEF[HP]=I539)*(ORDEF[Model_Year]=E539)),""))</f>
        <v/>
      </c>
      <c r="R539" s="157" cm="1">
        <f t="array" ref="R539">IF(D539="Electric","--",IF(D539="Gasoline",_xlfn._xlws.FILTER(LSIEF[HC-ZH (g/hp-hr)],(LSIEF[Fuel]=D539)*(LSIEF[HP Bin]=I539)*(LSIEF[Model Year]=E539)),""))</f>
        <v>0.129</v>
      </c>
      <c r="S539" s="158">
        <f t="shared" si="139"/>
        <v>0.129</v>
      </c>
      <c r="T539" s="159" t="str" cm="1">
        <f t="array" ref="T539">IF(D539="Electric","--",IF(D539="Diesel",_xlfn._xlws.FILTER(ORDEF[HCDR],(ORDEF[HP]=I539)*(ORDEF[Model_Year]=E539),),""))</f>
        <v/>
      </c>
      <c r="U539" s="159" cm="1">
        <f t="array" ref="U539">IF(D539="Electric","--",IF(D539="Gasoline",_xlfn._xlws.FILTER(LSIEF[HC DR],(LSIEF[Fuel]=D539)*(LSIEF[HP Bin]=I539)*(LSIEF[Model Year]=E539)),""))</f>
        <v>1.0200000000000001E-5</v>
      </c>
      <c r="V539" s="159">
        <f t="shared" si="140"/>
        <v>1.0200000000000001E-5</v>
      </c>
      <c r="W539" s="158" t="str" cm="1">
        <f t="array" ref="W539">IF(D539="Electric","--",IF(D539="Diesel",_xlfn._xlws.FILTER(ORDEF[NOXzh],(ORDEF[HP]=I539)*(ORDEF[Model_Year]=E539)),""))</f>
        <v/>
      </c>
      <c r="X539" s="158" cm="1">
        <f t="array" ref="X539">IF(D539="Electric","--",IF(D539="Gasoline",_xlfn._xlws.FILTER(LSIEF[NOX-ZH (g/hp-hr)],(LSIEF[Fuel]=D539)*(LSIEF[HP Bin]=I539)*(LSIEF[Model Year]=E539)),""))</f>
        <v>0.13700000000000001</v>
      </c>
      <c r="Y539" s="158">
        <f t="shared" si="141"/>
        <v>0.13700000000000001</v>
      </c>
      <c r="Z539" s="159" t="str" cm="1">
        <f t="array" ref="Z539">IF(D539="Electric","--",IF(D539="Diesel",_xlfn._xlws.FILTER(ORDEF[NOXdr],(ORDEF[HP]=I539)*(ORDEF[Model_Year]=E539)),""))</f>
        <v/>
      </c>
      <c r="AA539" s="159" cm="1">
        <f t="array" ref="AA539">IF(E539="Electric","--",IF(D539="Gasoline",_xlfn._xlws.FILTER(LSIEF[NOX DR],(LSIEF[Fuel]=D539)*(LSIEF[HP Bin]=I539)*(LSIEF[Model Year]=E539)),""))</f>
        <v>5.66E-5</v>
      </c>
      <c r="AB539" s="159">
        <f t="shared" si="142"/>
        <v>5.66E-5</v>
      </c>
      <c r="AC539" s="158" t="str" cm="1">
        <f t="array" ref="AC539">IF(D539="Electric","--",IF(D539="Diesel",_xlfn._xlws.FILTER(DFCF[Fuel_HC],(DFCF[MY]=E539)),""))</f>
        <v/>
      </c>
      <c r="AD539" s="158" cm="1">
        <f t="array" ref="AD539">IF(D539="Electric","--",IF(D539="Gasoline",_xlfn._xlws.FILTER(GFCF[Fuel_HC],(GFCF[MY]=E539)),""))</f>
        <v>1</v>
      </c>
      <c r="AE539" s="158">
        <f t="shared" si="143"/>
        <v>1</v>
      </c>
      <c r="AF539" s="157" t="str" cm="1">
        <f t="array" ref="AF539">IF(D539="Electric","--",IF(D539="Diesel",_xlfn._xlws.FILTER(DFCF[Fuel_NOX],(DFCF[MY]=E539)),""))</f>
        <v/>
      </c>
      <c r="AG539" s="157" cm="1">
        <f t="array" ref="AG539">IF(D539="Electric","--",IF(D539="Gasoline",_xlfn._xlws.FILTER(GFCF[Fuel_NOX],(GFCF[MY]=E539)),""))</f>
        <v>0.97699999999999998</v>
      </c>
      <c r="AH539" s="157">
        <f t="shared" si="144"/>
        <v>0.97699999999999998</v>
      </c>
      <c r="AI539" s="158">
        <f t="shared" si="145"/>
        <v>0.13055125000000001</v>
      </c>
      <c r="AJ539" s="158">
        <f t="shared" si="146"/>
        <v>0.14225893458333333</v>
      </c>
      <c r="AK539" s="158">
        <f t="shared" si="147"/>
        <v>2.3873277719183199</v>
      </c>
      <c r="AL539" s="158">
        <f t="shared" si="148"/>
        <v>2.6014205557917154</v>
      </c>
      <c r="AM539" s="158">
        <f t="shared" si="149"/>
        <v>1.19366388595916E-3</v>
      </c>
      <c r="AN539" s="168">
        <f t="shared" si="150"/>
        <v>1.3007102778958579E-3</v>
      </c>
      <c r="AO539" s="158">
        <f t="shared" si="151"/>
        <v>1.0979320423052353E-3</v>
      </c>
      <c r="AP539" s="157"/>
      <c r="AS539" s="44"/>
    </row>
    <row r="540" spans="1:45" s="47" customFormat="1" x14ac:dyDescent="0.35">
      <c r="A540" s="157">
        <v>539</v>
      </c>
      <c r="B540" s="157" t="s">
        <v>370</v>
      </c>
      <c r="C540" s="157" t="s">
        <v>205</v>
      </c>
      <c r="D540" s="157" t="s">
        <v>16</v>
      </c>
      <c r="E540" s="157">
        <v>2016</v>
      </c>
      <c r="F540" s="157">
        <v>101</v>
      </c>
      <c r="G540" s="157">
        <v>152.08333333333334</v>
      </c>
      <c r="H540" s="157"/>
      <c r="I540" s="157">
        <f t="shared" si="136"/>
        <v>175</v>
      </c>
      <c r="J540" s="157" t="str">
        <f>IF(D540="Electric","--",IF(D540="Diesel",VLOOKUP(C540,[2]ORDLF!A:B,2,FALSE),""))</f>
        <v/>
      </c>
      <c r="K540" s="157">
        <f>IF(D540="Electric","--",IF(D540="Gasoline",VLOOKUP(C540,LSILF!A:C,3,FALSE),""))</f>
        <v>0.54</v>
      </c>
      <c r="L540" s="158">
        <f t="shared" si="152"/>
        <v>0.54</v>
      </c>
      <c r="M540" s="157" t="str" cm="1">
        <f t="array" ref="M540">IF(D540="Electric","--",IF(D540="Diesel",_xlfn._xlws.FILTER(DIESCH[CH Cap],(DIESCH[HP Bin]=I540)),""))</f>
        <v/>
      </c>
      <c r="N540" s="157" cm="1">
        <f t="array" ref="N540">IF(D540="Electric","--",IF(D540="Gasoline",_xlfn._xlws.FILTER(LSICH[CH Cap],(LSICH[Fuel Type]=D540)*(LSICH[MY]=E540)),""))</f>
        <v>10000</v>
      </c>
      <c r="O540" s="157">
        <f t="shared" si="137"/>
        <v>10000</v>
      </c>
      <c r="P540" s="157">
        <f t="shared" si="138"/>
        <v>152.08333333333334</v>
      </c>
      <c r="Q540" s="157" t="str" cm="1">
        <f t="array" ref="Q540">IF(D540="Electric","--",IF(D540="Diesel",_xlfn._xlws.FILTER(ORDEF[HC-ZH (g/hp-hr)],(ORDEF[HP]=I540)*(ORDEF[Model_Year]=E540)),""))</f>
        <v/>
      </c>
      <c r="R540" s="157" cm="1">
        <f t="array" ref="R540">IF(D540="Electric","--",IF(D540="Gasoline",_xlfn._xlws.FILTER(LSIEF[HC-ZH (g/hp-hr)],(LSIEF[Fuel]=D540)*(LSIEF[HP Bin]=I540)*(LSIEF[Model Year]=E540)),""))</f>
        <v>0.129</v>
      </c>
      <c r="S540" s="158">
        <f t="shared" si="139"/>
        <v>0.129</v>
      </c>
      <c r="T540" s="159" t="str" cm="1">
        <f t="array" ref="T540">IF(D540="Electric","--",IF(D540="Diesel",_xlfn._xlws.FILTER(ORDEF[HCDR],(ORDEF[HP]=I540)*(ORDEF[Model_Year]=E540),),""))</f>
        <v/>
      </c>
      <c r="U540" s="159" cm="1">
        <f t="array" ref="U540">IF(D540="Electric","--",IF(D540="Gasoline",_xlfn._xlws.FILTER(LSIEF[HC DR],(LSIEF[Fuel]=D540)*(LSIEF[HP Bin]=I540)*(LSIEF[Model Year]=E540)),""))</f>
        <v>1.0200000000000001E-5</v>
      </c>
      <c r="V540" s="159">
        <f t="shared" si="140"/>
        <v>1.0200000000000001E-5</v>
      </c>
      <c r="W540" s="158" t="str" cm="1">
        <f t="array" ref="W540">IF(D540="Electric","--",IF(D540="Diesel",_xlfn._xlws.FILTER(ORDEF[NOXzh],(ORDEF[HP]=I540)*(ORDEF[Model_Year]=E540)),""))</f>
        <v/>
      </c>
      <c r="X540" s="158" cm="1">
        <f t="array" ref="X540">IF(D540="Electric","--",IF(D540="Gasoline",_xlfn._xlws.FILTER(LSIEF[NOX-ZH (g/hp-hr)],(LSIEF[Fuel]=D540)*(LSIEF[HP Bin]=I540)*(LSIEF[Model Year]=E540)),""))</f>
        <v>0.13700000000000001</v>
      </c>
      <c r="Y540" s="158">
        <f t="shared" si="141"/>
        <v>0.13700000000000001</v>
      </c>
      <c r="Z540" s="159" t="str" cm="1">
        <f t="array" ref="Z540">IF(D540="Electric","--",IF(D540="Diesel",_xlfn._xlws.FILTER(ORDEF[NOXdr],(ORDEF[HP]=I540)*(ORDEF[Model_Year]=E540)),""))</f>
        <v/>
      </c>
      <c r="AA540" s="159" cm="1">
        <f t="array" ref="AA540">IF(E540="Electric","--",IF(D540="Gasoline",_xlfn._xlws.FILTER(LSIEF[NOX DR],(LSIEF[Fuel]=D540)*(LSIEF[HP Bin]=I540)*(LSIEF[Model Year]=E540)),""))</f>
        <v>5.66E-5</v>
      </c>
      <c r="AB540" s="159">
        <f t="shared" si="142"/>
        <v>5.66E-5</v>
      </c>
      <c r="AC540" s="158" t="str" cm="1">
        <f t="array" ref="AC540">IF(D540="Electric","--",IF(D540="Diesel",_xlfn._xlws.FILTER(DFCF[Fuel_HC],(DFCF[MY]=E540)),""))</f>
        <v/>
      </c>
      <c r="AD540" s="158" cm="1">
        <f t="array" ref="AD540">IF(D540="Electric","--",IF(D540="Gasoline",_xlfn._xlws.FILTER(GFCF[Fuel_HC],(GFCF[MY]=E540)),""))</f>
        <v>1</v>
      </c>
      <c r="AE540" s="158">
        <f t="shared" si="143"/>
        <v>1</v>
      </c>
      <c r="AF540" s="157" t="str" cm="1">
        <f t="array" ref="AF540">IF(D540="Electric","--",IF(D540="Diesel",_xlfn._xlws.FILTER(DFCF[Fuel_NOX],(DFCF[MY]=E540)),""))</f>
        <v/>
      </c>
      <c r="AG540" s="157" cm="1">
        <f t="array" ref="AG540">IF(D540="Electric","--",IF(D540="Gasoline",_xlfn._xlws.FILTER(GFCF[Fuel_NOX],(GFCF[MY]=E540)),""))</f>
        <v>0.97699999999999998</v>
      </c>
      <c r="AH540" s="157">
        <f t="shared" si="144"/>
        <v>0.97699999999999998</v>
      </c>
      <c r="AI540" s="158">
        <f t="shared" si="145"/>
        <v>0.13055125000000001</v>
      </c>
      <c r="AJ540" s="158">
        <f t="shared" si="146"/>
        <v>0.14225893458333333</v>
      </c>
      <c r="AK540" s="158">
        <f t="shared" si="147"/>
        <v>2.3873277719183199</v>
      </c>
      <c r="AL540" s="158">
        <f t="shared" si="148"/>
        <v>2.6014205557917154</v>
      </c>
      <c r="AM540" s="158">
        <f t="shared" si="149"/>
        <v>1.19366388595916E-3</v>
      </c>
      <c r="AN540" s="168">
        <f t="shared" si="150"/>
        <v>1.3007102778958579E-3</v>
      </c>
      <c r="AO540" s="158">
        <f t="shared" si="151"/>
        <v>1.0979320423052353E-3</v>
      </c>
      <c r="AP540" s="157"/>
      <c r="AS540" s="44"/>
    </row>
    <row r="541" spans="1:45" s="47" customFormat="1" x14ac:dyDescent="0.35">
      <c r="A541" s="157">
        <v>540</v>
      </c>
      <c r="B541" s="157" t="s">
        <v>371</v>
      </c>
      <c r="C541" s="157" t="s">
        <v>205</v>
      </c>
      <c r="D541" s="157" t="s">
        <v>16</v>
      </c>
      <c r="E541" s="157">
        <v>2016</v>
      </c>
      <c r="F541" s="157">
        <v>86</v>
      </c>
      <c r="G541" s="157">
        <v>1137.9951923076924</v>
      </c>
      <c r="H541" s="157"/>
      <c r="I541" s="157">
        <f t="shared" si="136"/>
        <v>100</v>
      </c>
      <c r="J541" s="157" t="str">
        <f>IF(D541="Electric","--",IF(D541="Diesel",VLOOKUP(C541,[2]ORDLF!A:B,2,FALSE),""))</f>
        <v/>
      </c>
      <c r="K541" s="157">
        <f>IF(D541="Electric","--",IF(D541="Gasoline",VLOOKUP(C541,LSILF!A:C,3,FALSE),""))</f>
        <v>0.54</v>
      </c>
      <c r="L541" s="158">
        <f t="shared" si="152"/>
        <v>0.54</v>
      </c>
      <c r="M541" s="157" t="str" cm="1">
        <f t="array" ref="M541">IF(D541="Electric","--",IF(D541="Diesel",_xlfn._xlws.FILTER(DIESCH[CH Cap],(DIESCH[HP Bin]=I541)),""))</f>
        <v/>
      </c>
      <c r="N541" s="157" cm="1">
        <f t="array" ref="N541">IF(D541="Electric","--",IF(D541="Gasoline",_xlfn._xlws.FILTER(LSICH[CH Cap],(LSICH[Fuel Type]=D541)*(LSICH[MY]=E541)),""))</f>
        <v>10000</v>
      </c>
      <c r="O541" s="157">
        <f t="shared" si="137"/>
        <v>10000</v>
      </c>
      <c r="P541" s="157">
        <f t="shared" si="138"/>
        <v>1137.9951923076924</v>
      </c>
      <c r="Q541" s="157" t="str" cm="1">
        <f t="array" ref="Q541">IF(D541="Electric","--",IF(D541="Diesel",_xlfn._xlws.FILTER(ORDEF[HC-ZH (g/hp-hr)],(ORDEF[HP]=I541)*(ORDEF[Model_Year]=E541)),""))</f>
        <v/>
      </c>
      <c r="R541" s="157" cm="1">
        <f t="array" ref="R541">IF(D541="Electric","--",IF(D541="Gasoline",_xlfn._xlws.FILTER(LSIEF[HC-ZH (g/hp-hr)],(LSIEF[Fuel]=D541)*(LSIEF[HP Bin]=I541)*(LSIEF[Model Year]=E541)),""))</f>
        <v>1.7000000000000001E-2</v>
      </c>
      <c r="S541" s="158">
        <f t="shared" si="139"/>
        <v>1.7000000000000001E-2</v>
      </c>
      <c r="T541" s="159" t="str" cm="1">
        <f t="array" ref="T541">IF(D541="Electric","--",IF(D541="Diesel",_xlfn._xlws.FILTER(ORDEF[HCDR],(ORDEF[HP]=I541)*(ORDEF[Model_Year]=E541),),""))</f>
        <v/>
      </c>
      <c r="U541" s="159" cm="1">
        <f t="array" ref="U541">IF(D541="Electric","--",IF(D541="Gasoline",_xlfn._xlws.FILTER(LSIEF[HC DR],(LSIEF[Fuel]=D541)*(LSIEF[HP Bin]=I541)*(LSIEF[Model Year]=E541)),""))</f>
        <v>3.2639999999999999E-5</v>
      </c>
      <c r="V541" s="159">
        <f t="shared" si="140"/>
        <v>3.2639999999999999E-5</v>
      </c>
      <c r="W541" s="158" t="str" cm="1">
        <f t="array" ref="W541">IF(D541="Electric","--",IF(D541="Diesel",_xlfn._xlws.FILTER(ORDEF[NOXzh],(ORDEF[HP]=I541)*(ORDEF[Model_Year]=E541)),""))</f>
        <v/>
      </c>
      <c r="X541" s="158" cm="1">
        <f t="array" ref="X541">IF(D541="Electric","--",IF(D541="Gasoline",_xlfn._xlws.FILTER(LSIEF[NOX-ZH (g/hp-hr)],(LSIEF[Fuel]=D541)*(LSIEF[HP Bin]=I541)*(LSIEF[Model Year]=E541)),""))</f>
        <v>3.7999999999999999E-2</v>
      </c>
      <c r="Y541" s="158">
        <f t="shared" si="141"/>
        <v>3.7999999999999999E-2</v>
      </c>
      <c r="Z541" s="159" t="str" cm="1">
        <f t="array" ref="Z541">IF(D541="Electric","--",IF(D541="Diesel",_xlfn._xlws.FILTER(ORDEF[NOXdr],(ORDEF[HP]=I541)*(ORDEF[Model_Year]=E541)),""))</f>
        <v/>
      </c>
      <c r="AA541" s="159" cm="1">
        <f t="array" ref="AA541">IF(E541="Electric","--",IF(D541="Gasoline",_xlfn._xlws.FILTER(LSIEF[NOX DR],(LSIEF[Fuel]=D541)*(LSIEF[HP Bin]=I541)*(LSIEF[Model Year]=E541)),""))</f>
        <v>7.5559999999999988E-5</v>
      </c>
      <c r="AB541" s="159">
        <f t="shared" si="142"/>
        <v>7.5559999999999988E-5</v>
      </c>
      <c r="AC541" s="158" t="str" cm="1">
        <f t="array" ref="AC541">IF(D541="Electric","--",IF(D541="Diesel",_xlfn._xlws.FILTER(DFCF[Fuel_HC],(DFCF[MY]=E541)),""))</f>
        <v/>
      </c>
      <c r="AD541" s="158" cm="1">
        <f t="array" ref="AD541">IF(D541="Electric","--",IF(D541="Gasoline",_xlfn._xlws.FILTER(GFCF[Fuel_HC],(GFCF[MY]=E541)),""))</f>
        <v>1</v>
      </c>
      <c r="AE541" s="158">
        <f t="shared" si="143"/>
        <v>1</v>
      </c>
      <c r="AF541" s="157" t="str" cm="1">
        <f t="array" ref="AF541">IF(D541="Electric","--",IF(D541="Diesel",_xlfn._xlws.FILTER(DFCF[Fuel_NOX],(DFCF[MY]=E541)),""))</f>
        <v/>
      </c>
      <c r="AG541" s="157" cm="1">
        <f t="array" ref="AG541">IF(D541="Electric","--",IF(D541="Gasoline",_xlfn._xlws.FILTER(GFCF[Fuel_NOX],(GFCF[MY]=E541)),""))</f>
        <v>0.97699999999999998</v>
      </c>
      <c r="AH541" s="157">
        <f t="shared" si="144"/>
        <v>0.97699999999999998</v>
      </c>
      <c r="AI541" s="158">
        <f t="shared" si="145"/>
        <v>5.4144163076923081E-2</v>
      </c>
      <c r="AJ541" s="158">
        <f t="shared" si="146"/>
        <v>0.12113521764596154</v>
      </c>
      <c r="AK541" s="158">
        <f t="shared" si="147"/>
        <v>6.3083901198801158</v>
      </c>
      <c r="AL541" s="158">
        <f t="shared" si="148"/>
        <v>14.113584304214855</v>
      </c>
      <c r="AM541" s="158">
        <f t="shared" si="149"/>
        <v>3.154195059940058E-3</v>
      </c>
      <c r="AN541" s="158">
        <f t="shared" si="150"/>
        <v>7.0567921521074283E-3</v>
      </c>
      <c r="AO541" s="158">
        <f t="shared" si="151"/>
        <v>2.9012286161328653E-3</v>
      </c>
      <c r="AP541" s="157"/>
      <c r="AS541" s="44"/>
    </row>
    <row r="542" spans="1:45" s="47" customFormat="1" x14ac:dyDescent="0.35">
      <c r="A542" s="157">
        <v>541</v>
      </c>
      <c r="B542" s="157" t="s">
        <v>372</v>
      </c>
      <c r="C542" s="157" t="s">
        <v>205</v>
      </c>
      <c r="D542" s="157" t="s">
        <v>16</v>
      </c>
      <c r="E542" s="157">
        <v>2016</v>
      </c>
      <c r="F542" s="157">
        <v>86</v>
      </c>
      <c r="G542" s="157">
        <v>1137.9951923076924</v>
      </c>
      <c r="H542" s="157"/>
      <c r="I542" s="157">
        <f t="shared" si="136"/>
        <v>100</v>
      </c>
      <c r="J542" s="157" t="str">
        <f>IF(D542="Electric","--",IF(D542="Diesel",VLOOKUP(C542,[2]ORDLF!A:B,2,FALSE),""))</f>
        <v/>
      </c>
      <c r="K542" s="157">
        <f>IF(D542="Electric","--",IF(D542="Gasoline",VLOOKUP(C542,LSILF!A:C,3,FALSE),""))</f>
        <v>0.54</v>
      </c>
      <c r="L542" s="158">
        <f t="shared" si="152"/>
        <v>0.54</v>
      </c>
      <c r="M542" s="157" t="str" cm="1">
        <f t="array" ref="M542">IF(D542="Electric","--",IF(D542="Diesel",_xlfn._xlws.FILTER(DIESCH[CH Cap],(DIESCH[HP Bin]=I542)),""))</f>
        <v/>
      </c>
      <c r="N542" s="157" cm="1">
        <f t="array" ref="N542">IF(D542="Electric","--",IF(D542="Gasoline",_xlfn._xlws.FILTER(LSICH[CH Cap],(LSICH[Fuel Type]=D542)*(LSICH[MY]=E542)),""))</f>
        <v>10000</v>
      </c>
      <c r="O542" s="157">
        <f t="shared" si="137"/>
        <v>10000</v>
      </c>
      <c r="P542" s="157">
        <f t="shared" si="138"/>
        <v>1137.9951923076924</v>
      </c>
      <c r="Q542" s="157" t="str" cm="1">
        <f t="array" ref="Q542">IF(D542="Electric","--",IF(D542="Diesel",_xlfn._xlws.FILTER(ORDEF[HC-ZH (g/hp-hr)],(ORDEF[HP]=I542)*(ORDEF[Model_Year]=E542)),""))</f>
        <v/>
      </c>
      <c r="R542" s="157" cm="1">
        <f t="array" ref="R542">IF(D542="Electric","--",IF(D542="Gasoline",_xlfn._xlws.FILTER(LSIEF[HC-ZH (g/hp-hr)],(LSIEF[Fuel]=D542)*(LSIEF[HP Bin]=I542)*(LSIEF[Model Year]=E542)),""))</f>
        <v>1.7000000000000001E-2</v>
      </c>
      <c r="S542" s="158">
        <f t="shared" si="139"/>
        <v>1.7000000000000001E-2</v>
      </c>
      <c r="T542" s="159" t="str" cm="1">
        <f t="array" ref="T542">IF(D542="Electric","--",IF(D542="Diesel",_xlfn._xlws.FILTER(ORDEF[HCDR],(ORDEF[HP]=I542)*(ORDEF[Model_Year]=E542),),""))</f>
        <v/>
      </c>
      <c r="U542" s="159" cm="1">
        <f t="array" ref="U542">IF(D542="Electric","--",IF(D542="Gasoline",_xlfn._xlws.FILTER(LSIEF[HC DR],(LSIEF[Fuel]=D542)*(LSIEF[HP Bin]=I542)*(LSIEF[Model Year]=E542)),""))</f>
        <v>3.2639999999999999E-5</v>
      </c>
      <c r="V542" s="159">
        <f t="shared" si="140"/>
        <v>3.2639999999999999E-5</v>
      </c>
      <c r="W542" s="158" t="str" cm="1">
        <f t="array" ref="W542">IF(D542="Electric","--",IF(D542="Diesel",_xlfn._xlws.FILTER(ORDEF[NOXzh],(ORDEF[HP]=I542)*(ORDEF[Model_Year]=E542)),""))</f>
        <v/>
      </c>
      <c r="X542" s="158" cm="1">
        <f t="array" ref="X542">IF(D542="Electric","--",IF(D542="Gasoline",_xlfn._xlws.FILTER(LSIEF[NOX-ZH (g/hp-hr)],(LSIEF[Fuel]=D542)*(LSIEF[HP Bin]=I542)*(LSIEF[Model Year]=E542)),""))</f>
        <v>3.7999999999999999E-2</v>
      </c>
      <c r="Y542" s="158">
        <f t="shared" si="141"/>
        <v>3.7999999999999999E-2</v>
      </c>
      <c r="Z542" s="159" t="str" cm="1">
        <f t="array" ref="Z542">IF(D542="Electric","--",IF(D542="Diesel",_xlfn._xlws.FILTER(ORDEF[NOXdr],(ORDEF[HP]=I542)*(ORDEF[Model_Year]=E542)),""))</f>
        <v/>
      </c>
      <c r="AA542" s="159" cm="1">
        <f t="array" ref="AA542">IF(E542="Electric","--",IF(D542="Gasoline",_xlfn._xlws.FILTER(LSIEF[NOX DR],(LSIEF[Fuel]=D542)*(LSIEF[HP Bin]=I542)*(LSIEF[Model Year]=E542)),""))</f>
        <v>7.5559999999999988E-5</v>
      </c>
      <c r="AB542" s="159">
        <f t="shared" si="142"/>
        <v>7.5559999999999988E-5</v>
      </c>
      <c r="AC542" s="158" t="str" cm="1">
        <f t="array" ref="AC542">IF(D542="Electric","--",IF(D542="Diesel",_xlfn._xlws.FILTER(DFCF[Fuel_HC],(DFCF[MY]=E542)),""))</f>
        <v/>
      </c>
      <c r="AD542" s="158" cm="1">
        <f t="array" ref="AD542">IF(D542="Electric","--",IF(D542="Gasoline",_xlfn._xlws.FILTER(GFCF[Fuel_HC],(GFCF[MY]=E542)),""))</f>
        <v>1</v>
      </c>
      <c r="AE542" s="158">
        <f t="shared" si="143"/>
        <v>1</v>
      </c>
      <c r="AF542" s="157" t="str" cm="1">
        <f t="array" ref="AF542">IF(D542="Electric","--",IF(D542="Diesel",_xlfn._xlws.FILTER(DFCF[Fuel_NOX],(DFCF[MY]=E542)),""))</f>
        <v/>
      </c>
      <c r="AG542" s="157" cm="1">
        <f t="array" ref="AG542">IF(D542="Electric","--",IF(D542="Gasoline",_xlfn._xlws.FILTER(GFCF[Fuel_NOX],(GFCF[MY]=E542)),""))</f>
        <v>0.97699999999999998</v>
      </c>
      <c r="AH542" s="157">
        <f t="shared" si="144"/>
        <v>0.97699999999999998</v>
      </c>
      <c r="AI542" s="158">
        <f t="shared" si="145"/>
        <v>5.4144163076923081E-2</v>
      </c>
      <c r="AJ542" s="158">
        <f t="shared" si="146"/>
        <v>0.12113521764596154</v>
      </c>
      <c r="AK542" s="158">
        <f t="shared" si="147"/>
        <v>6.3083901198801158</v>
      </c>
      <c r="AL542" s="158">
        <f t="shared" si="148"/>
        <v>14.113584304214855</v>
      </c>
      <c r="AM542" s="158">
        <f t="shared" si="149"/>
        <v>3.154195059940058E-3</v>
      </c>
      <c r="AN542" s="158">
        <f t="shared" si="150"/>
        <v>7.0567921521074283E-3</v>
      </c>
      <c r="AO542" s="158">
        <f t="shared" si="151"/>
        <v>2.9012286161328653E-3</v>
      </c>
      <c r="AP542" s="157"/>
      <c r="AS542" s="44"/>
    </row>
    <row r="543" spans="1:45" s="47" customFormat="1" x14ac:dyDescent="0.35">
      <c r="A543" s="157">
        <v>542</v>
      </c>
      <c r="B543" s="157" t="s">
        <v>373</v>
      </c>
      <c r="C543" s="157" t="s">
        <v>205</v>
      </c>
      <c r="D543" s="157" t="s">
        <v>16</v>
      </c>
      <c r="E543" s="157">
        <v>2016</v>
      </c>
      <c r="F543" s="157">
        <v>86</v>
      </c>
      <c r="G543" s="157">
        <v>1137.9951923076924</v>
      </c>
      <c r="H543" s="157"/>
      <c r="I543" s="157">
        <f t="shared" si="136"/>
        <v>100</v>
      </c>
      <c r="J543" s="157" t="str">
        <f>IF(D543="Electric","--",IF(D543="Diesel",VLOOKUP(C543,[2]ORDLF!A:B,2,FALSE),""))</f>
        <v/>
      </c>
      <c r="K543" s="157">
        <f>IF(D543="Electric","--",IF(D543="Gasoline",VLOOKUP(C543,LSILF!A:C,3,FALSE),""))</f>
        <v>0.54</v>
      </c>
      <c r="L543" s="158">
        <f t="shared" si="152"/>
        <v>0.54</v>
      </c>
      <c r="M543" s="157" t="str" cm="1">
        <f t="array" ref="M543">IF(D543="Electric","--",IF(D543="Diesel",_xlfn._xlws.FILTER(DIESCH[CH Cap],(DIESCH[HP Bin]=I543)),""))</f>
        <v/>
      </c>
      <c r="N543" s="157" cm="1">
        <f t="array" ref="N543">IF(D543="Electric","--",IF(D543="Gasoline",_xlfn._xlws.FILTER(LSICH[CH Cap],(LSICH[Fuel Type]=D543)*(LSICH[MY]=E543)),""))</f>
        <v>10000</v>
      </c>
      <c r="O543" s="157">
        <f t="shared" si="137"/>
        <v>10000</v>
      </c>
      <c r="P543" s="157">
        <f t="shared" si="138"/>
        <v>1137.9951923076924</v>
      </c>
      <c r="Q543" s="157" t="str" cm="1">
        <f t="array" ref="Q543">IF(D543="Electric","--",IF(D543="Diesel",_xlfn._xlws.FILTER(ORDEF[HC-ZH (g/hp-hr)],(ORDEF[HP]=I543)*(ORDEF[Model_Year]=E543)),""))</f>
        <v/>
      </c>
      <c r="R543" s="157" cm="1">
        <f t="array" ref="R543">IF(D543="Electric","--",IF(D543="Gasoline",_xlfn._xlws.FILTER(LSIEF[HC-ZH (g/hp-hr)],(LSIEF[Fuel]=D543)*(LSIEF[HP Bin]=I543)*(LSIEF[Model Year]=E543)),""))</f>
        <v>1.7000000000000001E-2</v>
      </c>
      <c r="S543" s="158">
        <f t="shared" si="139"/>
        <v>1.7000000000000001E-2</v>
      </c>
      <c r="T543" s="159" t="str" cm="1">
        <f t="array" ref="T543">IF(D543="Electric","--",IF(D543="Diesel",_xlfn._xlws.FILTER(ORDEF[HCDR],(ORDEF[HP]=I543)*(ORDEF[Model_Year]=E543),),""))</f>
        <v/>
      </c>
      <c r="U543" s="159" cm="1">
        <f t="array" ref="U543">IF(D543="Electric","--",IF(D543="Gasoline",_xlfn._xlws.FILTER(LSIEF[HC DR],(LSIEF[Fuel]=D543)*(LSIEF[HP Bin]=I543)*(LSIEF[Model Year]=E543)),""))</f>
        <v>3.2639999999999999E-5</v>
      </c>
      <c r="V543" s="159">
        <f t="shared" si="140"/>
        <v>3.2639999999999999E-5</v>
      </c>
      <c r="W543" s="158" t="str" cm="1">
        <f t="array" ref="W543">IF(D543="Electric","--",IF(D543="Diesel",_xlfn._xlws.FILTER(ORDEF[NOXzh],(ORDEF[HP]=I543)*(ORDEF[Model_Year]=E543)),""))</f>
        <v/>
      </c>
      <c r="X543" s="158" cm="1">
        <f t="array" ref="X543">IF(D543="Electric","--",IF(D543="Gasoline",_xlfn._xlws.FILTER(LSIEF[NOX-ZH (g/hp-hr)],(LSIEF[Fuel]=D543)*(LSIEF[HP Bin]=I543)*(LSIEF[Model Year]=E543)),""))</f>
        <v>3.7999999999999999E-2</v>
      </c>
      <c r="Y543" s="158">
        <f t="shared" si="141"/>
        <v>3.7999999999999999E-2</v>
      </c>
      <c r="Z543" s="159" t="str" cm="1">
        <f t="array" ref="Z543">IF(D543="Electric","--",IF(D543="Diesel",_xlfn._xlws.FILTER(ORDEF[NOXdr],(ORDEF[HP]=I543)*(ORDEF[Model_Year]=E543)),""))</f>
        <v/>
      </c>
      <c r="AA543" s="159" cm="1">
        <f t="array" ref="AA543">IF(E543="Electric","--",IF(D543="Gasoline",_xlfn._xlws.FILTER(LSIEF[NOX DR],(LSIEF[Fuel]=D543)*(LSIEF[HP Bin]=I543)*(LSIEF[Model Year]=E543)),""))</f>
        <v>7.5559999999999988E-5</v>
      </c>
      <c r="AB543" s="159">
        <f t="shared" si="142"/>
        <v>7.5559999999999988E-5</v>
      </c>
      <c r="AC543" s="158" t="str" cm="1">
        <f t="array" ref="AC543">IF(D543="Electric","--",IF(D543="Diesel",_xlfn._xlws.FILTER(DFCF[Fuel_HC],(DFCF[MY]=E543)),""))</f>
        <v/>
      </c>
      <c r="AD543" s="158" cm="1">
        <f t="array" ref="AD543">IF(D543="Electric","--",IF(D543="Gasoline",_xlfn._xlws.FILTER(GFCF[Fuel_HC],(GFCF[MY]=E543)),""))</f>
        <v>1</v>
      </c>
      <c r="AE543" s="158">
        <f t="shared" si="143"/>
        <v>1</v>
      </c>
      <c r="AF543" s="157" t="str" cm="1">
        <f t="array" ref="AF543">IF(D543="Electric","--",IF(D543="Diesel",_xlfn._xlws.FILTER(DFCF[Fuel_NOX],(DFCF[MY]=E543)),""))</f>
        <v/>
      </c>
      <c r="AG543" s="157" cm="1">
        <f t="array" ref="AG543">IF(D543="Electric","--",IF(D543="Gasoline",_xlfn._xlws.FILTER(GFCF[Fuel_NOX],(GFCF[MY]=E543)),""))</f>
        <v>0.97699999999999998</v>
      </c>
      <c r="AH543" s="157">
        <f t="shared" si="144"/>
        <v>0.97699999999999998</v>
      </c>
      <c r="AI543" s="158">
        <f t="shared" si="145"/>
        <v>5.4144163076923081E-2</v>
      </c>
      <c r="AJ543" s="158">
        <f t="shared" si="146"/>
        <v>0.12113521764596154</v>
      </c>
      <c r="AK543" s="158">
        <f t="shared" si="147"/>
        <v>6.3083901198801158</v>
      </c>
      <c r="AL543" s="158">
        <f t="shared" si="148"/>
        <v>14.113584304214855</v>
      </c>
      <c r="AM543" s="158">
        <f t="shared" si="149"/>
        <v>3.154195059940058E-3</v>
      </c>
      <c r="AN543" s="158">
        <f t="shared" si="150"/>
        <v>7.0567921521074283E-3</v>
      </c>
      <c r="AO543" s="158">
        <f t="shared" si="151"/>
        <v>2.9012286161328653E-3</v>
      </c>
      <c r="AP543" s="157"/>
      <c r="AS543" s="44"/>
    </row>
    <row r="544" spans="1:45" s="47" customFormat="1" x14ac:dyDescent="0.35">
      <c r="A544" s="157">
        <v>543</v>
      </c>
      <c r="B544" s="157" t="s">
        <v>374</v>
      </c>
      <c r="C544" s="157" t="s">
        <v>205</v>
      </c>
      <c r="D544" s="157" t="s">
        <v>16</v>
      </c>
      <c r="E544" s="157">
        <v>2016</v>
      </c>
      <c r="F544" s="157">
        <v>86</v>
      </c>
      <c r="G544" s="157">
        <v>1137.9951923076924</v>
      </c>
      <c r="H544" s="157"/>
      <c r="I544" s="157">
        <f t="shared" si="136"/>
        <v>100</v>
      </c>
      <c r="J544" s="157" t="str">
        <f>IF(D544="Electric","--",IF(D544="Diesel",VLOOKUP(C544,[2]ORDLF!A:B,2,FALSE),""))</f>
        <v/>
      </c>
      <c r="K544" s="157">
        <f>IF(D544="Electric","--",IF(D544="Gasoline",VLOOKUP(C544,LSILF!A:C,3,FALSE),""))</f>
        <v>0.54</v>
      </c>
      <c r="L544" s="158">
        <f t="shared" si="152"/>
        <v>0.54</v>
      </c>
      <c r="M544" s="157" t="str" cm="1">
        <f t="array" ref="M544">IF(D544="Electric","--",IF(D544="Diesel",_xlfn._xlws.FILTER(DIESCH[CH Cap],(DIESCH[HP Bin]=I544)),""))</f>
        <v/>
      </c>
      <c r="N544" s="157" cm="1">
        <f t="array" ref="N544">IF(D544="Electric","--",IF(D544="Gasoline",_xlfn._xlws.FILTER(LSICH[CH Cap],(LSICH[Fuel Type]=D544)*(LSICH[MY]=E544)),""))</f>
        <v>10000</v>
      </c>
      <c r="O544" s="157">
        <f t="shared" si="137"/>
        <v>10000</v>
      </c>
      <c r="P544" s="157">
        <f t="shared" si="138"/>
        <v>1137.9951923076924</v>
      </c>
      <c r="Q544" s="157" t="str" cm="1">
        <f t="array" ref="Q544">IF(D544="Electric","--",IF(D544="Diesel",_xlfn._xlws.FILTER(ORDEF[HC-ZH (g/hp-hr)],(ORDEF[HP]=I544)*(ORDEF[Model_Year]=E544)),""))</f>
        <v/>
      </c>
      <c r="R544" s="157" cm="1">
        <f t="array" ref="R544">IF(D544="Electric","--",IF(D544="Gasoline",_xlfn._xlws.FILTER(LSIEF[HC-ZH (g/hp-hr)],(LSIEF[Fuel]=D544)*(LSIEF[HP Bin]=I544)*(LSIEF[Model Year]=E544)),""))</f>
        <v>1.7000000000000001E-2</v>
      </c>
      <c r="S544" s="158">
        <f t="shared" si="139"/>
        <v>1.7000000000000001E-2</v>
      </c>
      <c r="T544" s="159" t="str" cm="1">
        <f t="array" ref="T544">IF(D544="Electric","--",IF(D544="Diesel",_xlfn._xlws.FILTER(ORDEF[HCDR],(ORDEF[HP]=I544)*(ORDEF[Model_Year]=E544),),""))</f>
        <v/>
      </c>
      <c r="U544" s="159" cm="1">
        <f t="array" ref="U544">IF(D544="Electric","--",IF(D544="Gasoline",_xlfn._xlws.FILTER(LSIEF[HC DR],(LSIEF[Fuel]=D544)*(LSIEF[HP Bin]=I544)*(LSIEF[Model Year]=E544)),""))</f>
        <v>3.2639999999999999E-5</v>
      </c>
      <c r="V544" s="159">
        <f t="shared" si="140"/>
        <v>3.2639999999999999E-5</v>
      </c>
      <c r="W544" s="158" t="str" cm="1">
        <f t="array" ref="W544">IF(D544="Electric","--",IF(D544="Diesel",_xlfn._xlws.FILTER(ORDEF[NOXzh],(ORDEF[HP]=I544)*(ORDEF[Model_Year]=E544)),""))</f>
        <v/>
      </c>
      <c r="X544" s="158" cm="1">
        <f t="array" ref="X544">IF(D544="Electric","--",IF(D544="Gasoline",_xlfn._xlws.FILTER(LSIEF[NOX-ZH (g/hp-hr)],(LSIEF[Fuel]=D544)*(LSIEF[HP Bin]=I544)*(LSIEF[Model Year]=E544)),""))</f>
        <v>3.7999999999999999E-2</v>
      </c>
      <c r="Y544" s="158">
        <f t="shared" si="141"/>
        <v>3.7999999999999999E-2</v>
      </c>
      <c r="Z544" s="159" t="str" cm="1">
        <f t="array" ref="Z544">IF(D544="Electric","--",IF(D544="Diesel",_xlfn._xlws.FILTER(ORDEF[NOXdr],(ORDEF[HP]=I544)*(ORDEF[Model_Year]=E544)),""))</f>
        <v/>
      </c>
      <c r="AA544" s="159" cm="1">
        <f t="array" ref="AA544">IF(E544="Electric","--",IF(D544="Gasoline",_xlfn._xlws.FILTER(LSIEF[NOX DR],(LSIEF[Fuel]=D544)*(LSIEF[HP Bin]=I544)*(LSIEF[Model Year]=E544)),""))</f>
        <v>7.5559999999999988E-5</v>
      </c>
      <c r="AB544" s="159">
        <f t="shared" si="142"/>
        <v>7.5559999999999988E-5</v>
      </c>
      <c r="AC544" s="158" t="str" cm="1">
        <f t="array" ref="AC544">IF(D544="Electric","--",IF(D544="Diesel",_xlfn._xlws.FILTER(DFCF[Fuel_HC],(DFCF[MY]=E544)),""))</f>
        <v/>
      </c>
      <c r="AD544" s="158" cm="1">
        <f t="array" ref="AD544">IF(D544="Electric","--",IF(D544="Gasoline",_xlfn._xlws.FILTER(GFCF[Fuel_HC],(GFCF[MY]=E544)),""))</f>
        <v>1</v>
      </c>
      <c r="AE544" s="158">
        <f t="shared" si="143"/>
        <v>1</v>
      </c>
      <c r="AF544" s="157" t="str" cm="1">
        <f t="array" ref="AF544">IF(D544="Electric","--",IF(D544="Diesel",_xlfn._xlws.FILTER(DFCF[Fuel_NOX],(DFCF[MY]=E544)),""))</f>
        <v/>
      </c>
      <c r="AG544" s="157" cm="1">
        <f t="array" ref="AG544">IF(D544="Electric","--",IF(D544="Gasoline",_xlfn._xlws.FILTER(GFCF[Fuel_NOX],(GFCF[MY]=E544)),""))</f>
        <v>0.97699999999999998</v>
      </c>
      <c r="AH544" s="157">
        <f t="shared" si="144"/>
        <v>0.97699999999999998</v>
      </c>
      <c r="AI544" s="158">
        <f t="shared" si="145"/>
        <v>5.4144163076923081E-2</v>
      </c>
      <c r="AJ544" s="158">
        <f t="shared" si="146"/>
        <v>0.12113521764596154</v>
      </c>
      <c r="AK544" s="158">
        <f t="shared" si="147"/>
        <v>6.3083901198801158</v>
      </c>
      <c r="AL544" s="158">
        <f t="shared" si="148"/>
        <v>14.113584304214855</v>
      </c>
      <c r="AM544" s="158">
        <f t="shared" si="149"/>
        <v>3.154195059940058E-3</v>
      </c>
      <c r="AN544" s="158">
        <f t="shared" si="150"/>
        <v>7.0567921521074283E-3</v>
      </c>
      <c r="AO544" s="158">
        <f t="shared" si="151"/>
        <v>2.9012286161328653E-3</v>
      </c>
      <c r="AP544" s="157"/>
      <c r="AS544" s="44"/>
    </row>
    <row r="545" spans="1:45" s="47" customFormat="1" x14ac:dyDescent="0.35">
      <c r="A545" s="157">
        <v>544</v>
      </c>
      <c r="B545" s="157" t="s">
        <v>375</v>
      </c>
      <c r="C545" s="157" t="s">
        <v>205</v>
      </c>
      <c r="D545" s="157" t="s">
        <v>16</v>
      </c>
      <c r="E545" s="157">
        <v>2016</v>
      </c>
      <c r="F545" s="157">
        <v>86</v>
      </c>
      <c r="G545" s="157">
        <v>1137.9951923076924</v>
      </c>
      <c r="H545" s="157"/>
      <c r="I545" s="157">
        <f t="shared" si="136"/>
        <v>100</v>
      </c>
      <c r="J545" s="157" t="str">
        <f>IF(D545="Electric","--",IF(D545="Diesel",VLOOKUP(C545,[2]ORDLF!A:B,2,FALSE),""))</f>
        <v/>
      </c>
      <c r="K545" s="157">
        <f>IF(D545="Electric","--",IF(D545="Gasoline",VLOOKUP(C545,LSILF!A:C,3,FALSE),""))</f>
        <v>0.54</v>
      </c>
      <c r="L545" s="158">
        <f t="shared" si="152"/>
        <v>0.54</v>
      </c>
      <c r="M545" s="157" t="str" cm="1">
        <f t="array" ref="M545">IF(D545="Electric","--",IF(D545="Diesel",_xlfn._xlws.FILTER(DIESCH[CH Cap],(DIESCH[HP Bin]=I545)),""))</f>
        <v/>
      </c>
      <c r="N545" s="157" cm="1">
        <f t="array" ref="N545">IF(D545="Electric","--",IF(D545="Gasoline",_xlfn._xlws.FILTER(LSICH[CH Cap],(LSICH[Fuel Type]=D545)*(LSICH[MY]=E545)),""))</f>
        <v>10000</v>
      </c>
      <c r="O545" s="157">
        <f t="shared" si="137"/>
        <v>10000</v>
      </c>
      <c r="P545" s="157">
        <f t="shared" si="138"/>
        <v>1137.9951923076924</v>
      </c>
      <c r="Q545" s="157" t="str" cm="1">
        <f t="array" ref="Q545">IF(D545="Electric","--",IF(D545="Diesel",_xlfn._xlws.FILTER(ORDEF[HC-ZH (g/hp-hr)],(ORDEF[HP]=I545)*(ORDEF[Model_Year]=E545)),""))</f>
        <v/>
      </c>
      <c r="R545" s="157" cm="1">
        <f t="array" ref="R545">IF(D545="Electric","--",IF(D545="Gasoline",_xlfn._xlws.FILTER(LSIEF[HC-ZH (g/hp-hr)],(LSIEF[Fuel]=D545)*(LSIEF[HP Bin]=I545)*(LSIEF[Model Year]=E545)),""))</f>
        <v>1.7000000000000001E-2</v>
      </c>
      <c r="S545" s="158">
        <f t="shared" si="139"/>
        <v>1.7000000000000001E-2</v>
      </c>
      <c r="T545" s="159" t="str" cm="1">
        <f t="array" ref="T545">IF(D545="Electric","--",IF(D545="Diesel",_xlfn._xlws.FILTER(ORDEF[HCDR],(ORDEF[HP]=I545)*(ORDEF[Model_Year]=E545),),""))</f>
        <v/>
      </c>
      <c r="U545" s="159" cm="1">
        <f t="array" ref="U545">IF(D545="Electric","--",IF(D545="Gasoline",_xlfn._xlws.FILTER(LSIEF[HC DR],(LSIEF[Fuel]=D545)*(LSIEF[HP Bin]=I545)*(LSIEF[Model Year]=E545)),""))</f>
        <v>3.2639999999999999E-5</v>
      </c>
      <c r="V545" s="159">
        <f t="shared" si="140"/>
        <v>3.2639999999999999E-5</v>
      </c>
      <c r="W545" s="158" t="str" cm="1">
        <f t="array" ref="W545">IF(D545="Electric","--",IF(D545="Diesel",_xlfn._xlws.FILTER(ORDEF[NOXzh],(ORDEF[HP]=I545)*(ORDEF[Model_Year]=E545)),""))</f>
        <v/>
      </c>
      <c r="X545" s="158" cm="1">
        <f t="array" ref="X545">IF(D545="Electric","--",IF(D545="Gasoline",_xlfn._xlws.FILTER(LSIEF[NOX-ZH (g/hp-hr)],(LSIEF[Fuel]=D545)*(LSIEF[HP Bin]=I545)*(LSIEF[Model Year]=E545)),""))</f>
        <v>3.7999999999999999E-2</v>
      </c>
      <c r="Y545" s="158">
        <f t="shared" si="141"/>
        <v>3.7999999999999999E-2</v>
      </c>
      <c r="Z545" s="159" t="str" cm="1">
        <f t="array" ref="Z545">IF(D545="Electric","--",IF(D545="Diesel",_xlfn._xlws.FILTER(ORDEF[NOXdr],(ORDEF[HP]=I545)*(ORDEF[Model_Year]=E545)),""))</f>
        <v/>
      </c>
      <c r="AA545" s="159" cm="1">
        <f t="array" ref="AA545">IF(E545="Electric","--",IF(D545="Gasoline",_xlfn._xlws.FILTER(LSIEF[NOX DR],(LSIEF[Fuel]=D545)*(LSIEF[HP Bin]=I545)*(LSIEF[Model Year]=E545)),""))</f>
        <v>7.5559999999999988E-5</v>
      </c>
      <c r="AB545" s="159">
        <f t="shared" si="142"/>
        <v>7.5559999999999988E-5</v>
      </c>
      <c r="AC545" s="158" t="str" cm="1">
        <f t="array" ref="AC545">IF(D545="Electric","--",IF(D545="Diesel",_xlfn._xlws.FILTER(DFCF[Fuel_HC],(DFCF[MY]=E545)),""))</f>
        <v/>
      </c>
      <c r="AD545" s="158" cm="1">
        <f t="array" ref="AD545">IF(D545="Electric","--",IF(D545="Gasoline",_xlfn._xlws.FILTER(GFCF[Fuel_HC],(GFCF[MY]=E545)),""))</f>
        <v>1</v>
      </c>
      <c r="AE545" s="158">
        <f t="shared" si="143"/>
        <v>1</v>
      </c>
      <c r="AF545" s="157" t="str" cm="1">
        <f t="array" ref="AF545">IF(D545="Electric","--",IF(D545="Diesel",_xlfn._xlws.FILTER(DFCF[Fuel_NOX],(DFCF[MY]=E545)),""))</f>
        <v/>
      </c>
      <c r="AG545" s="157" cm="1">
        <f t="array" ref="AG545">IF(D545="Electric","--",IF(D545="Gasoline",_xlfn._xlws.FILTER(GFCF[Fuel_NOX],(GFCF[MY]=E545)),""))</f>
        <v>0.97699999999999998</v>
      </c>
      <c r="AH545" s="157">
        <f t="shared" si="144"/>
        <v>0.97699999999999998</v>
      </c>
      <c r="AI545" s="158">
        <f t="shared" si="145"/>
        <v>5.4144163076923081E-2</v>
      </c>
      <c r="AJ545" s="158">
        <f t="shared" si="146"/>
        <v>0.12113521764596154</v>
      </c>
      <c r="AK545" s="158">
        <f t="shared" si="147"/>
        <v>6.3083901198801158</v>
      </c>
      <c r="AL545" s="158">
        <f t="shared" si="148"/>
        <v>14.113584304214855</v>
      </c>
      <c r="AM545" s="158">
        <f t="shared" si="149"/>
        <v>3.154195059940058E-3</v>
      </c>
      <c r="AN545" s="158">
        <f t="shared" si="150"/>
        <v>7.0567921521074283E-3</v>
      </c>
      <c r="AO545" s="158">
        <f t="shared" si="151"/>
        <v>2.9012286161328653E-3</v>
      </c>
      <c r="AP545" s="157"/>
      <c r="AS545" s="44"/>
    </row>
    <row r="546" spans="1:45" s="47" customFormat="1" x14ac:dyDescent="0.35">
      <c r="A546" s="157">
        <v>545</v>
      </c>
      <c r="B546" s="157" t="s">
        <v>376</v>
      </c>
      <c r="C546" s="157" t="s">
        <v>205</v>
      </c>
      <c r="D546" s="157" t="s">
        <v>16</v>
      </c>
      <c r="E546" s="157">
        <v>2016</v>
      </c>
      <c r="F546" s="157">
        <v>86</v>
      </c>
      <c r="G546" s="157">
        <v>1137.9951923076924</v>
      </c>
      <c r="H546" s="157"/>
      <c r="I546" s="157">
        <f t="shared" si="136"/>
        <v>100</v>
      </c>
      <c r="J546" s="157" t="str">
        <f>IF(D546="Electric","--",IF(D546="Diesel",VLOOKUP(C546,[2]ORDLF!A:B,2,FALSE),""))</f>
        <v/>
      </c>
      <c r="K546" s="157">
        <f>IF(D546="Electric","--",IF(D546="Gasoline",VLOOKUP(C546,LSILF!A:C,3,FALSE),""))</f>
        <v>0.54</v>
      </c>
      <c r="L546" s="158">
        <f t="shared" si="152"/>
        <v>0.54</v>
      </c>
      <c r="M546" s="157" t="str" cm="1">
        <f t="array" ref="M546">IF(D546="Electric","--",IF(D546="Diesel",_xlfn._xlws.FILTER(DIESCH[CH Cap],(DIESCH[HP Bin]=I546)),""))</f>
        <v/>
      </c>
      <c r="N546" s="157" cm="1">
        <f t="array" ref="N546">IF(D546="Electric","--",IF(D546="Gasoline",_xlfn._xlws.FILTER(LSICH[CH Cap],(LSICH[Fuel Type]=D546)*(LSICH[MY]=E546)),""))</f>
        <v>10000</v>
      </c>
      <c r="O546" s="157">
        <f t="shared" si="137"/>
        <v>10000</v>
      </c>
      <c r="P546" s="157">
        <f t="shared" si="138"/>
        <v>1137.9951923076924</v>
      </c>
      <c r="Q546" s="157" t="str" cm="1">
        <f t="array" ref="Q546">IF(D546="Electric","--",IF(D546="Diesel",_xlfn._xlws.FILTER(ORDEF[HC-ZH (g/hp-hr)],(ORDEF[HP]=I546)*(ORDEF[Model_Year]=E546)),""))</f>
        <v/>
      </c>
      <c r="R546" s="157" cm="1">
        <f t="array" ref="R546">IF(D546="Electric","--",IF(D546="Gasoline",_xlfn._xlws.FILTER(LSIEF[HC-ZH (g/hp-hr)],(LSIEF[Fuel]=D546)*(LSIEF[HP Bin]=I546)*(LSIEF[Model Year]=E546)),""))</f>
        <v>1.7000000000000001E-2</v>
      </c>
      <c r="S546" s="158">
        <f t="shared" si="139"/>
        <v>1.7000000000000001E-2</v>
      </c>
      <c r="T546" s="159" t="str" cm="1">
        <f t="array" ref="T546">IF(D546="Electric","--",IF(D546="Diesel",_xlfn._xlws.FILTER(ORDEF[HCDR],(ORDEF[HP]=I546)*(ORDEF[Model_Year]=E546),),""))</f>
        <v/>
      </c>
      <c r="U546" s="159" cm="1">
        <f t="array" ref="U546">IF(D546="Electric","--",IF(D546="Gasoline",_xlfn._xlws.FILTER(LSIEF[HC DR],(LSIEF[Fuel]=D546)*(LSIEF[HP Bin]=I546)*(LSIEF[Model Year]=E546)),""))</f>
        <v>3.2639999999999999E-5</v>
      </c>
      <c r="V546" s="159">
        <f t="shared" si="140"/>
        <v>3.2639999999999999E-5</v>
      </c>
      <c r="W546" s="158" t="str" cm="1">
        <f t="array" ref="W546">IF(D546="Electric","--",IF(D546="Diesel",_xlfn._xlws.FILTER(ORDEF[NOXzh],(ORDEF[HP]=I546)*(ORDEF[Model_Year]=E546)),""))</f>
        <v/>
      </c>
      <c r="X546" s="158" cm="1">
        <f t="array" ref="X546">IF(D546="Electric","--",IF(D546="Gasoline",_xlfn._xlws.FILTER(LSIEF[NOX-ZH (g/hp-hr)],(LSIEF[Fuel]=D546)*(LSIEF[HP Bin]=I546)*(LSIEF[Model Year]=E546)),""))</f>
        <v>3.7999999999999999E-2</v>
      </c>
      <c r="Y546" s="158">
        <f t="shared" si="141"/>
        <v>3.7999999999999999E-2</v>
      </c>
      <c r="Z546" s="159" t="str" cm="1">
        <f t="array" ref="Z546">IF(D546="Electric","--",IF(D546="Diesel",_xlfn._xlws.FILTER(ORDEF[NOXdr],(ORDEF[HP]=I546)*(ORDEF[Model_Year]=E546)),""))</f>
        <v/>
      </c>
      <c r="AA546" s="159" cm="1">
        <f t="array" ref="AA546">IF(E546="Electric","--",IF(D546="Gasoline",_xlfn._xlws.FILTER(LSIEF[NOX DR],(LSIEF[Fuel]=D546)*(LSIEF[HP Bin]=I546)*(LSIEF[Model Year]=E546)),""))</f>
        <v>7.5559999999999988E-5</v>
      </c>
      <c r="AB546" s="159">
        <f t="shared" si="142"/>
        <v>7.5559999999999988E-5</v>
      </c>
      <c r="AC546" s="158" t="str" cm="1">
        <f t="array" ref="AC546">IF(D546="Electric","--",IF(D546="Diesel",_xlfn._xlws.FILTER(DFCF[Fuel_HC],(DFCF[MY]=E546)),""))</f>
        <v/>
      </c>
      <c r="AD546" s="158" cm="1">
        <f t="array" ref="AD546">IF(D546="Electric","--",IF(D546="Gasoline",_xlfn._xlws.FILTER(GFCF[Fuel_HC],(GFCF[MY]=E546)),""))</f>
        <v>1</v>
      </c>
      <c r="AE546" s="158">
        <f t="shared" si="143"/>
        <v>1</v>
      </c>
      <c r="AF546" s="157" t="str" cm="1">
        <f t="array" ref="AF546">IF(D546="Electric","--",IF(D546="Diesel",_xlfn._xlws.FILTER(DFCF[Fuel_NOX],(DFCF[MY]=E546)),""))</f>
        <v/>
      </c>
      <c r="AG546" s="157" cm="1">
        <f t="array" ref="AG546">IF(D546="Electric","--",IF(D546="Gasoline",_xlfn._xlws.FILTER(GFCF[Fuel_NOX],(GFCF[MY]=E546)),""))</f>
        <v>0.97699999999999998</v>
      </c>
      <c r="AH546" s="157">
        <f t="shared" si="144"/>
        <v>0.97699999999999998</v>
      </c>
      <c r="AI546" s="158">
        <f t="shared" si="145"/>
        <v>5.4144163076923081E-2</v>
      </c>
      <c r="AJ546" s="158">
        <f t="shared" si="146"/>
        <v>0.12113521764596154</v>
      </c>
      <c r="AK546" s="158">
        <f t="shared" si="147"/>
        <v>6.3083901198801158</v>
      </c>
      <c r="AL546" s="158">
        <f t="shared" si="148"/>
        <v>14.113584304214855</v>
      </c>
      <c r="AM546" s="158">
        <f t="shared" si="149"/>
        <v>3.154195059940058E-3</v>
      </c>
      <c r="AN546" s="158">
        <f t="shared" si="150"/>
        <v>7.0567921521074283E-3</v>
      </c>
      <c r="AO546" s="158">
        <f t="shared" si="151"/>
        <v>2.9012286161328653E-3</v>
      </c>
      <c r="AP546" s="157"/>
      <c r="AS546" s="44"/>
    </row>
    <row r="547" spans="1:45" s="47" customFormat="1" x14ac:dyDescent="0.35">
      <c r="A547" s="157">
        <v>546</v>
      </c>
      <c r="B547" s="157" t="s">
        <v>377</v>
      </c>
      <c r="C547" s="157" t="s">
        <v>205</v>
      </c>
      <c r="D547" s="157" t="s">
        <v>16</v>
      </c>
      <c r="E547" s="157">
        <v>2016</v>
      </c>
      <c r="F547" s="157">
        <v>86</v>
      </c>
      <c r="G547" s="157">
        <v>1137.9951923076924</v>
      </c>
      <c r="H547" s="157"/>
      <c r="I547" s="157">
        <f t="shared" si="136"/>
        <v>100</v>
      </c>
      <c r="J547" s="157" t="str">
        <f>IF(D547="Electric","--",IF(D547="Diesel",VLOOKUP(C547,[2]ORDLF!A:B,2,FALSE),""))</f>
        <v/>
      </c>
      <c r="K547" s="157">
        <f>IF(D547="Electric","--",IF(D547="Gasoline",VLOOKUP(C547,LSILF!A:C,3,FALSE),""))</f>
        <v>0.54</v>
      </c>
      <c r="L547" s="158">
        <f t="shared" si="152"/>
        <v>0.54</v>
      </c>
      <c r="M547" s="157" t="str" cm="1">
        <f t="array" ref="M547">IF(D547="Electric","--",IF(D547="Diesel",_xlfn._xlws.FILTER(DIESCH[CH Cap],(DIESCH[HP Bin]=I547)),""))</f>
        <v/>
      </c>
      <c r="N547" s="157" cm="1">
        <f t="array" ref="N547">IF(D547="Electric","--",IF(D547="Gasoline",_xlfn._xlws.FILTER(LSICH[CH Cap],(LSICH[Fuel Type]=D547)*(LSICH[MY]=E547)),""))</f>
        <v>10000</v>
      </c>
      <c r="O547" s="157">
        <f t="shared" si="137"/>
        <v>10000</v>
      </c>
      <c r="P547" s="157">
        <f t="shared" si="138"/>
        <v>1137.9951923076924</v>
      </c>
      <c r="Q547" s="157" t="str" cm="1">
        <f t="array" ref="Q547">IF(D547="Electric","--",IF(D547="Diesel",_xlfn._xlws.FILTER(ORDEF[HC-ZH (g/hp-hr)],(ORDEF[HP]=I547)*(ORDEF[Model_Year]=E547)),""))</f>
        <v/>
      </c>
      <c r="R547" s="157" cm="1">
        <f t="array" ref="R547">IF(D547="Electric","--",IF(D547="Gasoline",_xlfn._xlws.FILTER(LSIEF[HC-ZH (g/hp-hr)],(LSIEF[Fuel]=D547)*(LSIEF[HP Bin]=I547)*(LSIEF[Model Year]=E547)),""))</f>
        <v>1.7000000000000001E-2</v>
      </c>
      <c r="S547" s="158">
        <f t="shared" si="139"/>
        <v>1.7000000000000001E-2</v>
      </c>
      <c r="T547" s="159" t="str" cm="1">
        <f t="array" ref="T547">IF(D547="Electric","--",IF(D547="Diesel",_xlfn._xlws.FILTER(ORDEF[HCDR],(ORDEF[HP]=I547)*(ORDEF[Model_Year]=E547),),""))</f>
        <v/>
      </c>
      <c r="U547" s="159" cm="1">
        <f t="array" ref="U547">IF(D547="Electric","--",IF(D547="Gasoline",_xlfn._xlws.FILTER(LSIEF[HC DR],(LSIEF[Fuel]=D547)*(LSIEF[HP Bin]=I547)*(LSIEF[Model Year]=E547)),""))</f>
        <v>3.2639999999999999E-5</v>
      </c>
      <c r="V547" s="159">
        <f t="shared" si="140"/>
        <v>3.2639999999999999E-5</v>
      </c>
      <c r="W547" s="158" t="str" cm="1">
        <f t="array" ref="W547">IF(D547="Electric","--",IF(D547="Diesel",_xlfn._xlws.FILTER(ORDEF[NOXzh],(ORDEF[HP]=I547)*(ORDEF[Model_Year]=E547)),""))</f>
        <v/>
      </c>
      <c r="X547" s="158" cm="1">
        <f t="array" ref="X547">IF(D547="Electric","--",IF(D547="Gasoline",_xlfn._xlws.FILTER(LSIEF[NOX-ZH (g/hp-hr)],(LSIEF[Fuel]=D547)*(LSIEF[HP Bin]=I547)*(LSIEF[Model Year]=E547)),""))</f>
        <v>3.7999999999999999E-2</v>
      </c>
      <c r="Y547" s="158">
        <f t="shared" si="141"/>
        <v>3.7999999999999999E-2</v>
      </c>
      <c r="Z547" s="159" t="str" cm="1">
        <f t="array" ref="Z547">IF(D547="Electric","--",IF(D547="Diesel",_xlfn._xlws.FILTER(ORDEF[NOXdr],(ORDEF[HP]=I547)*(ORDEF[Model_Year]=E547)),""))</f>
        <v/>
      </c>
      <c r="AA547" s="159" cm="1">
        <f t="array" ref="AA547">IF(E547="Electric","--",IF(D547="Gasoline",_xlfn._xlws.FILTER(LSIEF[NOX DR],(LSIEF[Fuel]=D547)*(LSIEF[HP Bin]=I547)*(LSIEF[Model Year]=E547)),""))</f>
        <v>7.5559999999999988E-5</v>
      </c>
      <c r="AB547" s="159">
        <f t="shared" si="142"/>
        <v>7.5559999999999988E-5</v>
      </c>
      <c r="AC547" s="158" t="str" cm="1">
        <f t="array" ref="AC547">IF(D547="Electric","--",IF(D547="Diesel",_xlfn._xlws.FILTER(DFCF[Fuel_HC],(DFCF[MY]=E547)),""))</f>
        <v/>
      </c>
      <c r="AD547" s="158" cm="1">
        <f t="array" ref="AD547">IF(D547="Electric","--",IF(D547="Gasoline",_xlfn._xlws.FILTER(GFCF[Fuel_HC],(GFCF[MY]=E547)),""))</f>
        <v>1</v>
      </c>
      <c r="AE547" s="158">
        <f t="shared" si="143"/>
        <v>1</v>
      </c>
      <c r="AF547" s="157" t="str" cm="1">
        <f t="array" ref="AF547">IF(D547="Electric","--",IF(D547="Diesel",_xlfn._xlws.FILTER(DFCF[Fuel_NOX],(DFCF[MY]=E547)),""))</f>
        <v/>
      </c>
      <c r="AG547" s="157" cm="1">
        <f t="array" ref="AG547">IF(D547="Electric","--",IF(D547="Gasoline",_xlfn._xlws.FILTER(GFCF[Fuel_NOX],(GFCF[MY]=E547)),""))</f>
        <v>0.97699999999999998</v>
      </c>
      <c r="AH547" s="157">
        <f t="shared" si="144"/>
        <v>0.97699999999999998</v>
      </c>
      <c r="AI547" s="158">
        <f t="shared" si="145"/>
        <v>5.4144163076923081E-2</v>
      </c>
      <c r="AJ547" s="158">
        <f t="shared" si="146"/>
        <v>0.12113521764596154</v>
      </c>
      <c r="AK547" s="158">
        <f t="shared" si="147"/>
        <v>6.3083901198801158</v>
      </c>
      <c r="AL547" s="158">
        <f t="shared" si="148"/>
        <v>14.113584304214855</v>
      </c>
      <c r="AM547" s="158">
        <f t="shared" si="149"/>
        <v>3.154195059940058E-3</v>
      </c>
      <c r="AN547" s="158">
        <f t="shared" si="150"/>
        <v>7.0567921521074283E-3</v>
      </c>
      <c r="AO547" s="158">
        <f t="shared" si="151"/>
        <v>2.9012286161328653E-3</v>
      </c>
      <c r="AP547" s="157"/>
      <c r="AS547" s="44"/>
    </row>
    <row r="548" spans="1:45" s="47" customFormat="1" x14ac:dyDescent="0.35">
      <c r="A548" s="157">
        <v>547</v>
      </c>
      <c r="B548" s="157" t="s">
        <v>378</v>
      </c>
      <c r="C548" s="157" t="s">
        <v>205</v>
      </c>
      <c r="D548" s="157" t="s">
        <v>16</v>
      </c>
      <c r="E548" s="157">
        <v>2016</v>
      </c>
      <c r="F548" s="157">
        <v>86</v>
      </c>
      <c r="G548" s="157">
        <v>1137.9951923076924</v>
      </c>
      <c r="H548" s="157"/>
      <c r="I548" s="157">
        <f t="shared" si="136"/>
        <v>100</v>
      </c>
      <c r="J548" s="157" t="str">
        <f>IF(D548="Electric","--",IF(D548="Diesel",VLOOKUP(C548,[2]ORDLF!A:B,2,FALSE),""))</f>
        <v/>
      </c>
      <c r="K548" s="157">
        <f>IF(D548="Electric","--",IF(D548="Gasoline",VLOOKUP(C548,LSILF!A:C,3,FALSE),""))</f>
        <v>0.54</v>
      </c>
      <c r="L548" s="158">
        <f t="shared" si="152"/>
        <v>0.54</v>
      </c>
      <c r="M548" s="157" t="str" cm="1">
        <f t="array" ref="M548">IF(D548="Electric","--",IF(D548="Diesel",_xlfn._xlws.FILTER(DIESCH[CH Cap],(DIESCH[HP Bin]=I548)),""))</f>
        <v/>
      </c>
      <c r="N548" s="157" cm="1">
        <f t="array" ref="N548">IF(D548="Electric","--",IF(D548="Gasoline",_xlfn._xlws.FILTER(LSICH[CH Cap],(LSICH[Fuel Type]=D548)*(LSICH[MY]=E548)),""))</f>
        <v>10000</v>
      </c>
      <c r="O548" s="157">
        <f t="shared" si="137"/>
        <v>10000</v>
      </c>
      <c r="P548" s="157">
        <f t="shared" si="138"/>
        <v>1137.9951923076924</v>
      </c>
      <c r="Q548" s="157" t="str" cm="1">
        <f t="array" ref="Q548">IF(D548="Electric","--",IF(D548="Diesel",_xlfn._xlws.FILTER(ORDEF[HC-ZH (g/hp-hr)],(ORDEF[HP]=I548)*(ORDEF[Model_Year]=E548)),""))</f>
        <v/>
      </c>
      <c r="R548" s="157" cm="1">
        <f t="array" ref="R548">IF(D548="Electric","--",IF(D548="Gasoline",_xlfn._xlws.FILTER(LSIEF[HC-ZH (g/hp-hr)],(LSIEF[Fuel]=D548)*(LSIEF[HP Bin]=I548)*(LSIEF[Model Year]=E548)),""))</f>
        <v>1.7000000000000001E-2</v>
      </c>
      <c r="S548" s="158">
        <f t="shared" si="139"/>
        <v>1.7000000000000001E-2</v>
      </c>
      <c r="T548" s="159" t="str" cm="1">
        <f t="array" ref="T548">IF(D548="Electric","--",IF(D548="Diesel",_xlfn._xlws.FILTER(ORDEF[HCDR],(ORDEF[HP]=I548)*(ORDEF[Model_Year]=E548),),""))</f>
        <v/>
      </c>
      <c r="U548" s="159" cm="1">
        <f t="array" ref="U548">IF(D548="Electric","--",IF(D548="Gasoline",_xlfn._xlws.FILTER(LSIEF[HC DR],(LSIEF[Fuel]=D548)*(LSIEF[HP Bin]=I548)*(LSIEF[Model Year]=E548)),""))</f>
        <v>3.2639999999999999E-5</v>
      </c>
      <c r="V548" s="159">
        <f t="shared" si="140"/>
        <v>3.2639999999999999E-5</v>
      </c>
      <c r="W548" s="158" t="str" cm="1">
        <f t="array" ref="W548">IF(D548="Electric","--",IF(D548="Diesel",_xlfn._xlws.FILTER(ORDEF[NOXzh],(ORDEF[HP]=I548)*(ORDEF[Model_Year]=E548)),""))</f>
        <v/>
      </c>
      <c r="X548" s="158" cm="1">
        <f t="array" ref="X548">IF(D548="Electric","--",IF(D548="Gasoline",_xlfn._xlws.FILTER(LSIEF[NOX-ZH (g/hp-hr)],(LSIEF[Fuel]=D548)*(LSIEF[HP Bin]=I548)*(LSIEF[Model Year]=E548)),""))</f>
        <v>3.7999999999999999E-2</v>
      </c>
      <c r="Y548" s="158">
        <f t="shared" si="141"/>
        <v>3.7999999999999999E-2</v>
      </c>
      <c r="Z548" s="159" t="str" cm="1">
        <f t="array" ref="Z548">IF(D548="Electric","--",IF(D548="Diesel",_xlfn._xlws.FILTER(ORDEF[NOXdr],(ORDEF[HP]=I548)*(ORDEF[Model_Year]=E548)),""))</f>
        <v/>
      </c>
      <c r="AA548" s="159" cm="1">
        <f t="array" ref="AA548">IF(E548="Electric","--",IF(D548="Gasoline",_xlfn._xlws.FILTER(LSIEF[NOX DR],(LSIEF[Fuel]=D548)*(LSIEF[HP Bin]=I548)*(LSIEF[Model Year]=E548)),""))</f>
        <v>7.5559999999999988E-5</v>
      </c>
      <c r="AB548" s="159">
        <f t="shared" si="142"/>
        <v>7.5559999999999988E-5</v>
      </c>
      <c r="AC548" s="158" t="str" cm="1">
        <f t="array" ref="AC548">IF(D548="Electric","--",IF(D548="Diesel",_xlfn._xlws.FILTER(DFCF[Fuel_HC],(DFCF[MY]=E548)),""))</f>
        <v/>
      </c>
      <c r="AD548" s="158" cm="1">
        <f t="array" ref="AD548">IF(D548="Electric","--",IF(D548="Gasoline",_xlfn._xlws.FILTER(GFCF[Fuel_HC],(GFCF[MY]=E548)),""))</f>
        <v>1</v>
      </c>
      <c r="AE548" s="158">
        <f t="shared" si="143"/>
        <v>1</v>
      </c>
      <c r="AF548" s="157" t="str" cm="1">
        <f t="array" ref="AF548">IF(D548="Electric","--",IF(D548="Diesel",_xlfn._xlws.FILTER(DFCF[Fuel_NOX],(DFCF[MY]=E548)),""))</f>
        <v/>
      </c>
      <c r="AG548" s="157" cm="1">
        <f t="array" ref="AG548">IF(D548="Electric","--",IF(D548="Gasoline",_xlfn._xlws.FILTER(GFCF[Fuel_NOX],(GFCF[MY]=E548)),""))</f>
        <v>0.97699999999999998</v>
      </c>
      <c r="AH548" s="157">
        <f t="shared" si="144"/>
        <v>0.97699999999999998</v>
      </c>
      <c r="AI548" s="158">
        <f t="shared" si="145"/>
        <v>5.4144163076923081E-2</v>
      </c>
      <c r="AJ548" s="158">
        <f t="shared" si="146"/>
        <v>0.12113521764596154</v>
      </c>
      <c r="AK548" s="158">
        <f t="shared" si="147"/>
        <v>6.3083901198801158</v>
      </c>
      <c r="AL548" s="158">
        <f t="shared" si="148"/>
        <v>14.113584304214855</v>
      </c>
      <c r="AM548" s="158">
        <f t="shared" si="149"/>
        <v>3.154195059940058E-3</v>
      </c>
      <c r="AN548" s="158">
        <f t="shared" si="150"/>
        <v>7.0567921521074283E-3</v>
      </c>
      <c r="AO548" s="158">
        <f t="shared" si="151"/>
        <v>2.9012286161328653E-3</v>
      </c>
      <c r="AP548" s="157"/>
      <c r="AS548" s="44"/>
    </row>
    <row r="549" spans="1:45" s="47" customFormat="1" x14ac:dyDescent="0.35">
      <c r="A549" s="157">
        <v>548</v>
      </c>
      <c r="B549" s="157" t="s">
        <v>379</v>
      </c>
      <c r="C549" s="157" t="s">
        <v>205</v>
      </c>
      <c r="D549" s="157" t="s">
        <v>16</v>
      </c>
      <c r="E549" s="157">
        <v>2017</v>
      </c>
      <c r="F549" s="157">
        <v>84</v>
      </c>
      <c r="G549" s="157">
        <v>1137.9951923076924</v>
      </c>
      <c r="H549" s="157"/>
      <c r="I549" s="157">
        <f t="shared" si="136"/>
        <v>100</v>
      </c>
      <c r="J549" s="157" t="str">
        <f>IF(D549="Electric","--",IF(D549="Diesel",VLOOKUP(C549,[2]ORDLF!A:B,2,FALSE),""))</f>
        <v/>
      </c>
      <c r="K549" s="157">
        <f>IF(D549="Electric","--",IF(D549="Gasoline",VLOOKUP(C549,LSILF!A:C,3,FALSE),""))</f>
        <v>0.54</v>
      </c>
      <c r="L549" s="158">
        <f t="shared" si="152"/>
        <v>0.54</v>
      </c>
      <c r="M549" s="157" t="str" cm="1">
        <f t="array" ref="M549">IF(D549="Electric","--",IF(D549="Diesel",_xlfn._xlws.FILTER(DIESCH[CH Cap],(DIESCH[HP Bin]=I549)),""))</f>
        <v/>
      </c>
      <c r="N549" s="157" cm="1">
        <f t="array" ref="N549">IF(D549="Electric","--",IF(D549="Gasoline",_xlfn._xlws.FILTER(LSICH[CH Cap],(LSICH[Fuel Type]=D549)*(LSICH[MY]=E549)),""))</f>
        <v>10000</v>
      </c>
      <c r="O549" s="157">
        <f t="shared" si="137"/>
        <v>10000</v>
      </c>
      <c r="P549" s="157">
        <f t="shared" si="138"/>
        <v>1137.9951923076924</v>
      </c>
      <c r="Q549" s="157" t="str" cm="1">
        <f t="array" ref="Q549">IF(D549="Electric","--",IF(D549="Diesel",_xlfn._xlws.FILTER(ORDEF[HC-ZH (g/hp-hr)],(ORDEF[HP]=I549)*(ORDEF[Model_Year]=E549)),""))</f>
        <v/>
      </c>
      <c r="R549" s="157" cm="1">
        <f t="array" ref="R549">IF(D549="Electric","--",IF(D549="Gasoline",_xlfn._xlws.FILTER(LSIEF[HC-ZH (g/hp-hr)],(LSIEF[Fuel]=D549)*(LSIEF[HP Bin]=I549)*(LSIEF[Model Year]=E549)),""))</f>
        <v>1.7000000000000001E-2</v>
      </c>
      <c r="S549" s="158">
        <f t="shared" si="139"/>
        <v>1.7000000000000001E-2</v>
      </c>
      <c r="T549" s="159" t="str" cm="1">
        <f t="array" ref="T549">IF(D549="Electric","--",IF(D549="Diesel",_xlfn._xlws.FILTER(ORDEF[HCDR],(ORDEF[HP]=I549)*(ORDEF[Model_Year]=E549),),""))</f>
        <v/>
      </c>
      <c r="U549" s="159" cm="1">
        <f t="array" ref="U549">IF(D549="Electric","--",IF(D549="Gasoline",_xlfn._xlws.FILTER(LSIEF[HC DR],(LSIEF[Fuel]=D549)*(LSIEF[HP Bin]=I549)*(LSIEF[Model Year]=E549)),""))</f>
        <v>3.2639999999999999E-5</v>
      </c>
      <c r="V549" s="159">
        <f t="shared" si="140"/>
        <v>3.2639999999999999E-5</v>
      </c>
      <c r="W549" s="158" t="str" cm="1">
        <f t="array" ref="W549">IF(D549="Electric","--",IF(D549="Diesel",_xlfn._xlws.FILTER(ORDEF[NOXzh],(ORDEF[HP]=I549)*(ORDEF[Model_Year]=E549)),""))</f>
        <v/>
      </c>
      <c r="X549" s="158" cm="1">
        <f t="array" ref="X549">IF(D549="Electric","--",IF(D549="Gasoline",_xlfn._xlws.FILTER(LSIEF[NOX-ZH (g/hp-hr)],(LSIEF[Fuel]=D549)*(LSIEF[HP Bin]=I549)*(LSIEF[Model Year]=E549)),""))</f>
        <v>3.7999999999999999E-2</v>
      </c>
      <c r="Y549" s="158">
        <f t="shared" si="141"/>
        <v>3.7999999999999999E-2</v>
      </c>
      <c r="Z549" s="159" t="str" cm="1">
        <f t="array" ref="Z549">IF(D549="Electric","--",IF(D549="Diesel",_xlfn._xlws.FILTER(ORDEF[NOXdr],(ORDEF[HP]=I549)*(ORDEF[Model_Year]=E549)),""))</f>
        <v/>
      </c>
      <c r="AA549" s="159" cm="1">
        <f t="array" ref="AA549">IF(E549="Electric","--",IF(D549="Gasoline",_xlfn._xlws.FILTER(LSIEF[NOX DR],(LSIEF[Fuel]=D549)*(LSIEF[HP Bin]=I549)*(LSIEF[Model Year]=E549)),""))</f>
        <v>7.5559999999999988E-5</v>
      </c>
      <c r="AB549" s="159">
        <f t="shared" si="142"/>
        <v>7.5559999999999988E-5</v>
      </c>
      <c r="AC549" s="158" t="str" cm="1">
        <f t="array" ref="AC549">IF(D549="Electric","--",IF(D549="Diesel",_xlfn._xlws.FILTER(DFCF[Fuel_HC],(DFCF[MY]=E549)),""))</f>
        <v/>
      </c>
      <c r="AD549" s="158" cm="1">
        <f t="array" ref="AD549">IF(D549="Electric","--",IF(D549="Gasoline",_xlfn._xlws.FILTER(GFCF[Fuel_HC],(GFCF[MY]=E549)),""))</f>
        <v>1</v>
      </c>
      <c r="AE549" s="158">
        <f t="shared" si="143"/>
        <v>1</v>
      </c>
      <c r="AF549" s="157" t="str" cm="1">
        <f t="array" ref="AF549">IF(D549="Electric","--",IF(D549="Diesel",_xlfn._xlws.FILTER(DFCF[Fuel_NOX],(DFCF[MY]=E549)),""))</f>
        <v/>
      </c>
      <c r="AG549" s="157" cm="1">
        <f t="array" ref="AG549">IF(D549="Electric","--",IF(D549="Gasoline",_xlfn._xlws.FILTER(GFCF[Fuel_NOX],(GFCF[MY]=E549)),""))</f>
        <v>0.97699999999999998</v>
      </c>
      <c r="AH549" s="157">
        <f t="shared" si="144"/>
        <v>0.97699999999999998</v>
      </c>
      <c r="AI549" s="158">
        <f t="shared" si="145"/>
        <v>5.4144163076923081E-2</v>
      </c>
      <c r="AJ549" s="158">
        <f t="shared" si="146"/>
        <v>0.12113521764596154</v>
      </c>
      <c r="AK549" s="158">
        <f t="shared" si="147"/>
        <v>6.1616833729061593</v>
      </c>
      <c r="AL549" s="158">
        <f t="shared" si="148"/>
        <v>13.78536141341916</v>
      </c>
      <c r="AM549" s="158">
        <f t="shared" si="149"/>
        <v>3.0808416864530801E-3</v>
      </c>
      <c r="AN549" s="158">
        <f t="shared" si="150"/>
        <v>6.8926807067095806E-3</v>
      </c>
      <c r="AO549" s="158">
        <f t="shared" si="151"/>
        <v>2.8337581831995428E-3</v>
      </c>
      <c r="AP549" s="157"/>
      <c r="AS549" s="44"/>
    </row>
    <row r="550" spans="1:45" s="47" customFormat="1" x14ac:dyDescent="0.35">
      <c r="A550" s="157">
        <v>549</v>
      </c>
      <c r="B550" s="157" t="s">
        <v>380</v>
      </c>
      <c r="C550" s="157" t="s">
        <v>205</v>
      </c>
      <c r="D550" s="157" t="s">
        <v>16</v>
      </c>
      <c r="E550" s="157">
        <v>2017</v>
      </c>
      <c r="F550" s="157">
        <v>84</v>
      </c>
      <c r="G550" s="157">
        <v>1137.9951923076924</v>
      </c>
      <c r="H550" s="157"/>
      <c r="I550" s="157">
        <f t="shared" si="136"/>
        <v>100</v>
      </c>
      <c r="J550" s="157" t="str">
        <f>IF(D550="Electric","--",IF(D550="Diesel",VLOOKUP(C550,[2]ORDLF!A:B,2,FALSE),""))</f>
        <v/>
      </c>
      <c r="K550" s="157">
        <f>IF(D550="Electric","--",IF(D550="Gasoline",VLOOKUP(C550,LSILF!A:C,3,FALSE),""))</f>
        <v>0.54</v>
      </c>
      <c r="L550" s="158">
        <f t="shared" si="152"/>
        <v>0.54</v>
      </c>
      <c r="M550" s="157" t="str" cm="1">
        <f t="array" ref="M550">IF(D550="Electric","--",IF(D550="Diesel",_xlfn._xlws.FILTER(DIESCH[CH Cap],(DIESCH[HP Bin]=I550)),""))</f>
        <v/>
      </c>
      <c r="N550" s="157" cm="1">
        <f t="array" ref="N550">IF(D550="Electric","--",IF(D550="Gasoline",_xlfn._xlws.FILTER(LSICH[CH Cap],(LSICH[Fuel Type]=D550)*(LSICH[MY]=E550)),""))</f>
        <v>10000</v>
      </c>
      <c r="O550" s="157">
        <f t="shared" si="137"/>
        <v>10000</v>
      </c>
      <c r="P550" s="157">
        <f t="shared" si="138"/>
        <v>1137.9951923076924</v>
      </c>
      <c r="Q550" s="157" t="str" cm="1">
        <f t="array" ref="Q550">IF(D550="Electric","--",IF(D550="Diesel",_xlfn._xlws.FILTER(ORDEF[HC-ZH (g/hp-hr)],(ORDEF[HP]=I550)*(ORDEF[Model_Year]=E550)),""))</f>
        <v/>
      </c>
      <c r="R550" s="157" cm="1">
        <f t="array" ref="R550">IF(D550="Electric","--",IF(D550="Gasoline",_xlfn._xlws.FILTER(LSIEF[HC-ZH (g/hp-hr)],(LSIEF[Fuel]=D550)*(LSIEF[HP Bin]=I550)*(LSIEF[Model Year]=E550)),""))</f>
        <v>1.7000000000000001E-2</v>
      </c>
      <c r="S550" s="158">
        <f t="shared" si="139"/>
        <v>1.7000000000000001E-2</v>
      </c>
      <c r="T550" s="159" t="str" cm="1">
        <f t="array" ref="T550">IF(D550="Electric","--",IF(D550="Diesel",_xlfn._xlws.FILTER(ORDEF[HCDR],(ORDEF[HP]=I550)*(ORDEF[Model_Year]=E550),),""))</f>
        <v/>
      </c>
      <c r="U550" s="159" cm="1">
        <f t="array" ref="U550">IF(D550="Electric","--",IF(D550="Gasoline",_xlfn._xlws.FILTER(LSIEF[HC DR],(LSIEF[Fuel]=D550)*(LSIEF[HP Bin]=I550)*(LSIEF[Model Year]=E550)),""))</f>
        <v>3.2639999999999999E-5</v>
      </c>
      <c r="V550" s="159">
        <f t="shared" si="140"/>
        <v>3.2639999999999999E-5</v>
      </c>
      <c r="W550" s="158" t="str" cm="1">
        <f t="array" ref="W550">IF(D550="Electric","--",IF(D550="Diesel",_xlfn._xlws.FILTER(ORDEF[NOXzh],(ORDEF[HP]=I550)*(ORDEF[Model_Year]=E550)),""))</f>
        <v/>
      </c>
      <c r="X550" s="158" cm="1">
        <f t="array" ref="X550">IF(D550="Electric","--",IF(D550="Gasoline",_xlfn._xlws.FILTER(LSIEF[NOX-ZH (g/hp-hr)],(LSIEF[Fuel]=D550)*(LSIEF[HP Bin]=I550)*(LSIEF[Model Year]=E550)),""))</f>
        <v>3.7999999999999999E-2</v>
      </c>
      <c r="Y550" s="158">
        <f t="shared" si="141"/>
        <v>3.7999999999999999E-2</v>
      </c>
      <c r="Z550" s="159" t="str" cm="1">
        <f t="array" ref="Z550">IF(D550="Electric","--",IF(D550="Diesel",_xlfn._xlws.FILTER(ORDEF[NOXdr],(ORDEF[HP]=I550)*(ORDEF[Model_Year]=E550)),""))</f>
        <v/>
      </c>
      <c r="AA550" s="159" cm="1">
        <f t="array" ref="AA550">IF(E550="Electric","--",IF(D550="Gasoline",_xlfn._xlws.FILTER(LSIEF[NOX DR],(LSIEF[Fuel]=D550)*(LSIEF[HP Bin]=I550)*(LSIEF[Model Year]=E550)),""))</f>
        <v>7.5559999999999988E-5</v>
      </c>
      <c r="AB550" s="159">
        <f t="shared" si="142"/>
        <v>7.5559999999999988E-5</v>
      </c>
      <c r="AC550" s="158" t="str" cm="1">
        <f t="array" ref="AC550">IF(D550="Electric","--",IF(D550="Diesel",_xlfn._xlws.FILTER(DFCF[Fuel_HC],(DFCF[MY]=E550)),""))</f>
        <v/>
      </c>
      <c r="AD550" s="158" cm="1">
        <f t="array" ref="AD550">IF(D550="Electric","--",IF(D550="Gasoline",_xlfn._xlws.FILTER(GFCF[Fuel_HC],(GFCF[MY]=E550)),""))</f>
        <v>1</v>
      </c>
      <c r="AE550" s="158">
        <f t="shared" si="143"/>
        <v>1</v>
      </c>
      <c r="AF550" s="157" t="str" cm="1">
        <f t="array" ref="AF550">IF(D550="Electric","--",IF(D550="Diesel",_xlfn._xlws.FILTER(DFCF[Fuel_NOX],(DFCF[MY]=E550)),""))</f>
        <v/>
      </c>
      <c r="AG550" s="157" cm="1">
        <f t="array" ref="AG550">IF(D550="Electric","--",IF(D550="Gasoline",_xlfn._xlws.FILTER(GFCF[Fuel_NOX],(GFCF[MY]=E550)),""))</f>
        <v>0.97699999999999998</v>
      </c>
      <c r="AH550" s="157">
        <f t="shared" si="144"/>
        <v>0.97699999999999998</v>
      </c>
      <c r="AI550" s="158">
        <f t="shared" si="145"/>
        <v>5.4144163076923081E-2</v>
      </c>
      <c r="AJ550" s="158">
        <f t="shared" si="146"/>
        <v>0.12113521764596154</v>
      </c>
      <c r="AK550" s="158">
        <f t="shared" si="147"/>
        <v>6.1616833729061593</v>
      </c>
      <c r="AL550" s="158">
        <f t="shared" si="148"/>
        <v>13.78536141341916</v>
      </c>
      <c r="AM550" s="158">
        <f t="shared" si="149"/>
        <v>3.0808416864530801E-3</v>
      </c>
      <c r="AN550" s="158">
        <f t="shared" si="150"/>
        <v>6.8926807067095806E-3</v>
      </c>
      <c r="AO550" s="158">
        <f t="shared" si="151"/>
        <v>2.8337581831995428E-3</v>
      </c>
      <c r="AP550" s="157"/>
      <c r="AS550" s="44"/>
    </row>
    <row r="551" spans="1:45" s="47" customFormat="1" x14ac:dyDescent="0.35">
      <c r="A551" s="157">
        <v>550</v>
      </c>
      <c r="B551" s="157" t="s">
        <v>381</v>
      </c>
      <c r="C551" s="157" t="s">
        <v>205</v>
      </c>
      <c r="D551" s="157" t="s">
        <v>16</v>
      </c>
      <c r="E551" s="157">
        <v>2017</v>
      </c>
      <c r="F551" s="157">
        <v>86</v>
      </c>
      <c r="G551" s="157">
        <v>1137.9951923076924</v>
      </c>
      <c r="H551" s="157"/>
      <c r="I551" s="157">
        <f t="shared" si="136"/>
        <v>100</v>
      </c>
      <c r="J551" s="157" t="str">
        <f>IF(D551="Electric","--",IF(D551="Diesel",VLOOKUP(C551,[2]ORDLF!A:B,2,FALSE),""))</f>
        <v/>
      </c>
      <c r="K551" s="157">
        <f>IF(D551="Electric","--",IF(D551="Gasoline",VLOOKUP(C551,LSILF!A:C,3,FALSE),""))</f>
        <v>0.54</v>
      </c>
      <c r="L551" s="158">
        <f t="shared" si="152"/>
        <v>0.54</v>
      </c>
      <c r="M551" s="157" t="str" cm="1">
        <f t="array" ref="M551">IF(D551="Electric","--",IF(D551="Diesel",_xlfn._xlws.FILTER(DIESCH[CH Cap],(DIESCH[HP Bin]=I551)),""))</f>
        <v/>
      </c>
      <c r="N551" s="157" cm="1">
        <f t="array" ref="N551">IF(D551="Electric","--",IF(D551="Gasoline",_xlfn._xlws.FILTER(LSICH[CH Cap],(LSICH[Fuel Type]=D551)*(LSICH[MY]=E551)),""))</f>
        <v>10000</v>
      </c>
      <c r="O551" s="157">
        <f t="shared" si="137"/>
        <v>10000</v>
      </c>
      <c r="P551" s="157">
        <f t="shared" si="138"/>
        <v>1137.9951923076924</v>
      </c>
      <c r="Q551" s="157" t="str" cm="1">
        <f t="array" ref="Q551">IF(D551="Electric","--",IF(D551="Diesel",_xlfn._xlws.FILTER(ORDEF[HC-ZH (g/hp-hr)],(ORDEF[HP]=I551)*(ORDEF[Model_Year]=E551)),""))</f>
        <v/>
      </c>
      <c r="R551" s="157" cm="1">
        <f t="array" ref="R551">IF(D551="Electric","--",IF(D551="Gasoline",_xlfn._xlws.FILTER(LSIEF[HC-ZH (g/hp-hr)],(LSIEF[Fuel]=D551)*(LSIEF[HP Bin]=I551)*(LSIEF[Model Year]=E551)),""))</f>
        <v>1.7000000000000001E-2</v>
      </c>
      <c r="S551" s="158">
        <f t="shared" si="139"/>
        <v>1.7000000000000001E-2</v>
      </c>
      <c r="T551" s="159" t="str" cm="1">
        <f t="array" ref="T551">IF(D551="Electric","--",IF(D551="Diesel",_xlfn._xlws.FILTER(ORDEF[HCDR],(ORDEF[HP]=I551)*(ORDEF[Model_Year]=E551),),""))</f>
        <v/>
      </c>
      <c r="U551" s="159" cm="1">
        <f t="array" ref="U551">IF(D551="Electric","--",IF(D551="Gasoline",_xlfn._xlws.FILTER(LSIEF[HC DR],(LSIEF[Fuel]=D551)*(LSIEF[HP Bin]=I551)*(LSIEF[Model Year]=E551)),""))</f>
        <v>3.2639999999999999E-5</v>
      </c>
      <c r="V551" s="159">
        <f t="shared" si="140"/>
        <v>3.2639999999999999E-5</v>
      </c>
      <c r="W551" s="158" t="str" cm="1">
        <f t="array" ref="W551">IF(D551="Electric","--",IF(D551="Diesel",_xlfn._xlws.FILTER(ORDEF[NOXzh],(ORDEF[HP]=I551)*(ORDEF[Model_Year]=E551)),""))</f>
        <v/>
      </c>
      <c r="X551" s="158" cm="1">
        <f t="array" ref="X551">IF(D551="Electric","--",IF(D551="Gasoline",_xlfn._xlws.FILTER(LSIEF[NOX-ZH (g/hp-hr)],(LSIEF[Fuel]=D551)*(LSIEF[HP Bin]=I551)*(LSIEF[Model Year]=E551)),""))</f>
        <v>3.7999999999999999E-2</v>
      </c>
      <c r="Y551" s="158">
        <f t="shared" si="141"/>
        <v>3.7999999999999999E-2</v>
      </c>
      <c r="Z551" s="159" t="str" cm="1">
        <f t="array" ref="Z551">IF(D551="Electric","--",IF(D551="Diesel",_xlfn._xlws.FILTER(ORDEF[NOXdr],(ORDEF[HP]=I551)*(ORDEF[Model_Year]=E551)),""))</f>
        <v/>
      </c>
      <c r="AA551" s="159" cm="1">
        <f t="array" ref="AA551">IF(E551="Electric","--",IF(D551="Gasoline",_xlfn._xlws.FILTER(LSIEF[NOX DR],(LSIEF[Fuel]=D551)*(LSIEF[HP Bin]=I551)*(LSIEF[Model Year]=E551)),""))</f>
        <v>7.5559999999999988E-5</v>
      </c>
      <c r="AB551" s="159">
        <f t="shared" si="142"/>
        <v>7.5559999999999988E-5</v>
      </c>
      <c r="AC551" s="158" t="str" cm="1">
        <f t="array" ref="AC551">IF(D551="Electric","--",IF(D551="Diesel",_xlfn._xlws.FILTER(DFCF[Fuel_HC],(DFCF[MY]=E551)),""))</f>
        <v/>
      </c>
      <c r="AD551" s="158" cm="1">
        <f t="array" ref="AD551">IF(D551="Electric","--",IF(D551="Gasoline",_xlfn._xlws.FILTER(GFCF[Fuel_HC],(GFCF[MY]=E551)),""))</f>
        <v>1</v>
      </c>
      <c r="AE551" s="158">
        <f t="shared" si="143"/>
        <v>1</v>
      </c>
      <c r="AF551" s="157" t="str" cm="1">
        <f t="array" ref="AF551">IF(D551="Electric","--",IF(D551="Diesel",_xlfn._xlws.FILTER(DFCF[Fuel_NOX],(DFCF[MY]=E551)),""))</f>
        <v/>
      </c>
      <c r="AG551" s="157" cm="1">
        <f t="array" ref="AG551">IF(D551="Electric","--",IF(D551="Gasoline",_xlfn._xlws.FILTER(GFCF[Fuel_NOX],(GFCF[MY]=E551)),""))</f>
        <v>0.97699999999999998</v>
      </c>
      <c r="AH551" s="157">
        <f t="shared" si="144"/>
        <v>0.97699999999999998</v>
      </c>
      <c r="AI551" s="158">
        <f t="shared" si="145"/>
        <v>5.4144163076923081E-2</v>
      </c>
      <c r="AJ551" s="158">
        <f t="shared" si="146"/>
        <v>0.12113521764596154</v>
      </c>
      <c r="AK551" s="158">
        <f t="shared" si="147"/>
        <v>6.3083901198801158</v>
      </c>
      <c r="AL551" s="158">
        <f t="shared" si="148"/>
        <v>14.113584304214855</v>
      </c>
      <c r="AM551" s="158">
        <f t="shared" si="149"/>
        <v>3.154195059940058E-3</v>
      </c>
      <c r="AN551" s="158">
        <f t="shared" si="150"/>
        <v>7.0567921521074283E-3</v>
      </c>
      <c r="AO551" s="158">
        <f t="shared" si="151"/>
        <v>2.9012286161328653E-3</v>
      </c>
      <c r="AP551" s="157"/>
      <c r="AS551" s="44"/>
    </row>
    <row r="552" spans="1:45" s="47" customFormat="1" x14ac:dyDescent="0.35">
      <c r="A552" s="157">
        <v>551</v>
      </c>
      <c r="B552" s="157" t="s">
        <v>382</v>
      </c>
      <c r="C552" s="157" t="s">
        <v>205</v>
      </c>
      <c r="D552" s="157" t="s">
        <v>16</v>
      </c>
      <c r="E552" s="157">
        <v>2017</v>
      </c>
      <c r="F552" s="157">
        <v>86</v>
      </c>
      <c r="G552" s="157">
        <v>1137.9951923076924</v>
      </c>
      <c r="H552" s="157"/>
      <c r="I552" s="157">
        <f t="shared" si="136"/>
        <v>100</v>
      </c>
      <c r="J552" s="157" t="str">
        <f>IF(D552="Electric","--",IF(D552="Diesel",VLOOKUP(C552,[2]ORDLF!A:B,2,FALSE),""))</f>
        <v/>
      </c>
      <c r="K552" s="157">
        <f>IF(D552="Electric","--",IF(D552="Gasoline",VLOOKUP(C552,LSILF!A:C,3,FALSE),""))</f>
        <v>0.54</v>
      </c>
      <c r="L552" s="158">
        <f t="shared" si="152"/>
        <v>0.54</v>
      </c>
      <c r="M552" s="157" t="str" cm="1">
        <f t="array" ref="M552">IF(D552="Electric","--",IF(D552="Diesel",_xlfn._xlws.FILTER(DIESCH[CH Cap],(DIESCH[HP Bin]=I552)),""))</f>
        <v/>
      </c>
      <c r="N552" s="157" cm="1">
        <f t="array" ref="N552">IF(D552="Electric","--",IF(D552="Gasoline",_xlfn._xlws.FILTER(LSICH[CH Cap],(LSICH[Fuel Type]=D552)*(LSICH[MY]=E552)),""))</f>
        <v>10000</v>
      </c>
      <c r="O552" s="157">
        <f t="shared" si="137"/>
        <v>10000</v>
      </c>
      <c r="P552" s="157">
        <f t="shared" si="138"/>
        <v>1137.9951923076924</v>
      </c>
      <c r="Q552" s="157" t="str" cm="1">
        <f t="array" ref="Q552">IF(D552="Electric","--",IF(D552="Diesel",_xlfn._xlws.FILTER(ORDEF[HC-ZH (g/hp-hr)],(ORDEF[HP]=I552)*(ORDEF[Model_Year]=E552)),""))</f>
        <v/>
      </c>
      <c r="R552" s="157" cm="1">
        <f t="array" ref="R552">IF(D552="Electric","--",IF(D552="Gasoline",_xlfn._xlws.FILTER(LSIEF[HC-ZH (g/hp-hr)],(LSIEF[Fuel]=D552)*(LSIEF[HP Bin]=I552)*(LSIEF[Model Year]=E552)),""))</f>
        <v>1.7000000000000001E-2</v>
      </c>
      <c r="S552" s="158">
        <f t="shared" si="139"/>
        <v>1.7000000000000001E-2</v>
      </c>
      <c r="T552" s="159" t="str" cm="1">
        <f t="array" ref="T552">IF(D552="Electric","--",IF(D552="Diesel",_xlfn._xlws.FILTER(ORDEF[HCDR],(ORDEF[HP]=I552)*(ORDEF[Model_Year]=E552),),""))</f>
        <v/>
      </c>
      <c r="U552" s="159" cm="1">
        <f t="array" ref="U552">IF(D552="Electric","--",IF(D552="Gasoline",_xlfn._xlws.FILTER(LSIEF[HC DR],(LSIEF[Fuel]=D552)*(LSIEF[HP Bin]=I552)*(LSIEF[Model Year]=E552)),""))</f>
        <v>3.2639999999999999E-5</v>
      </c>
      <c r="V552" s="159">
        <f t="shared" si="140"/>
        <v>3.2639999999999999E-5</v>
      </c>
      <c r="W552" s="158" t="str" cm="1">
        <f t="array" ref="W552">IF(D552="Electric","--",IF(D552="Diesel",_xlfn._xlws.FILTER(ORDEF[NOXzh],(ORDEF[HP]=I552)*(ORDEF[Model_Year]=E552)),""))</f>
        <v/>
      </c>
      <c r="X552" s="158" cm="1">
        <f t="array" ref="X552">IF(D552="Electric","--",IF(D552="Gasoline",_xlfn._xlws.FILTER(LSIEF[NOX-ZH (g/hp-hr)],(LSIEF[Fuel]=D552)*(LSIEF[HP Bin]=I552)*(LSIEF[Model Year]=E552)),""))</f>
        <v>3.7999999999999999E-2</v>
      </c>
      <c r="Y552" s="158">
        <f t="shared" si="141"/>
        <v>3.7999999999999999E-2</v>
      </c>
      <c r="Z552" s="159" t="str" cm="1">
        <f t="array" ref="Z552">IF(D552="Electric","--",IF(D552="Diesel",_xlfn._xlws.FILTER(ORDEF[NOXdr],(ORDEF[HP]=I552)*(ORDEF[Model_Year]=E552)),""))</f>
        <v/>
      </c>
      <c r="AA552" s="159" cm="1">
        <f t="array" ref="AA552">IF(E552="Electric","--",IF(D552="Gasoline",_xlfn._xlws.FILTER(LSIEF[NOX DR],(LSIEF[Fuel]=D552)*(LSIEF[HP Bin]=I552)*(LSIEF[Model Year]=E552)),""))</f>
        <v>7.5559999999999988E-5</v>
      </c>
      <c r="AB552" s="159">
        <f t="shared" si="142"/>
        <v>7.5559999999999988E-5</v>
      </c>
      <c r="AC552" s="158" t="str" cm="1">
        <f t="array" ref="AC552">IF(D552="Electric","--",IF(D552="Diesel",_xlfn._xlws.FILTER(DFCF[Fuel_HC],(DFCF[MY]=E552)),""))</f>
        <v/>
      </c>
      <c r="AD552" s="158" cm="1">
        <f t="array" ref="AD552">IF(D552="Electric","--",IF(D552="Gasoline",_xlfn._xlws.FILTER(GFCF[Fuel_HC],(GFCF[MY]=E552)),""))</f>
        <v>1</v>
      </c>
      <c r="AE552" s="158">
        <f t="shared" si="143"/>
        <v>1</v>
      </c>
      <c r="AF552" s="157" t="str" cm="1">
        <f t="array" ref="AF552">IF(D552="Electric","--",IF(D552="Diesel",_xlfn._xlws.FILTER(DFCF[Fuel_NOX],(DFCF[MY]=E552)),""))</f>
        <v/>
      </c>
      <c r="AG552" s="157" cm="1">
        <f t="array" ref="AG552">IF(D552="Electric","--",IF(D552="Gasoline",_xlfn._xlws.FILTER(GFCF[Fuel_NOX],(GFCF[MY]=E552)),""))</f>
        <v>0.97699999999999998</v>
      </c>
      <c r="AH552" s="157">
        <f t="shared" si="144"/>
        <v>0.97699999999999998</v>
      </c>
      <c r="AI552" s="158">
        <f t="shared" si="145"/>
        <v>5.4144163076923081E-2</v>
      </c>
      <c r="AJ552" s="158">
        <f t="shared" si="146"/>
        <v>0.12113521764596154</v>
      </c>
      <c r="AK552" s="158">
        <f t="shared" si="147"/>
        <v>6.3083901198801158</v>
      </c>
      <c r="AL552" s="158">
        <f t="shared" si="148"/>
        <v>14.113584304214855</v>
      </c>
      <c r="AM552" s="158">
        <f t="shared" si="149"/>
        <v>3.154195059940058E-3</v>
      </c>
      <c r="AN552" s="158">
        <f t="shared" si="150"/>
        <v>7.0567921521074283E-3</v>
      </c>
      <c r="AO552" s="158">
        <f t="shared" si="151"/>
        <v>2.9012286161328653E-3</v>
      </c>
      <c r="AP552" s="157"/>
      <c r="AS552" s="44"/>
    </row>
    <row r="553" spans="1:45" s="47" customFormat="1" x14ac:dyDescent="0.35">
      <c r="A553" s="157">
        <v>552</v>
      </c>
      <c r="B553" s="157" t="s">
        <v>383</v>
      </c>
      <c r="C553" s="157" t="s">
        <v>205</v>
      </c>
      <c r="D553" s="157" t="s">
        <v>16</v>
      </c>
      <c r="E553" s="157">
        <v>2017</v>
      </c>
      <c r="F553" s="157">
        <v>86</v>
      </c>
      <c r="G553" s="157">
        <v>1137.9951923076924</v>
      </c>
      <c r="H553" s="157"/>
      <c r="I553" s="157">
        <f t="shared" si="136"/>
        <v>100</v>
      </c>
      <c r="J553" s="157" t="str">
        <f>IF(D553="Electric","--",IF(D553="Diesel",VLOOKUP(C553,[2]ORDLF!A:B,2,FALSE),""))</f>
        <v/>
      </c>
      <c r="K553" s="157">
        <f>IF(D553="Electric","--",IF(D553="Gasoline",VLOOKUP(C553,LSILF!A:C,3,FALSE),""))</f>
        <v>0.54</v>
      </c>
      <c r="L553" s="158">
        <f t="shared" si="152"/>
        <v>0.54</v>
      </c>
      <c r="M553" s="157" t="str" cm="1">
        <f t="array" ref="M553">IF(D553="Electric","--",IF(D553="Diesel",_xlfn._xlws.FILTER(DIESCH[CH Cap],(DIESCH[HP Bin]=I553)),""))</f>
        <v/>
      </c>
      <c r="N553" s="157" cm="1">
        <f t="array" ref="N553">IF(D553="Electric","--",IF(D553="Gasoline",_xlfn._xlws.FILTER(LSICH[CH Cap],(LSICH[Fuel Type]=D553)*(LSICH[MY]=E553)),""))</f>
        <v>10000</v>
      </c>
      <c r="O553" s="157">
        <f t="shared" si="137"/>
        <v>10000</v>
      </c>
      <c r="P553" s="157">
        <f t="shared" si="138"/>
        <v>1137.9951923076924</v>
      </c>
      <c r="Q553" s="157" t="str" cm="1">
        <f t="array" ref="Q553">IF(D553="Electric","--",IF(D553="Diesel",_xlfn._xlws.FILTER(ORDEF[HC-ZH (g/hp-hr)],(ORDEF[HP]=I553)*(ORDEF[Model_Year]=E553)),""))</f>
        <v/>
      </c>
      <c r="R553" s="157" cm="1">
        <f t="array" ref="R553">IF(D553="Electric","--",IF(D553="Gasoline",_xlfn._xlws.FILTER(LSIEF[HC-ZH (g/hp-hr)],(LSIEF[Fuel]=D553)*(LSIEF[HP Bin]=I553)*(LSIEF[Model Year]=E553)),""))</f>
        <v>1.7000000000000001E-2</v>
      </c>
      <c r="S553" s="158">
        <f t="shared" si="139"/>
        <v>1.7000000000000001E-2</v>
      </c>
      <c r="T553" s="159" t="str" cm="1">
        <f t="array" ref="T553">IF(D553="Electric","--",IF(D553="Diesel",_xlfn._xlws.FILTER(ORDEF[HCDR],(ORDEF[HP]=I553)*(ORDEF[Model_Year]=E553),),""))</f>
        <v/>
      </c>
      <c r="U553" s="159" cm="1">
        <f t="array" ref="U553">IF(D553="Electric","--",IF(D553="Gasoline",_xlfn._xlws.FILTER(LSIEF[HC DR],(LSIEF[Fuel]=D553)*(LSIEF[HP Bin]=I553)*(LSIEF[Model Year]=E553)),""))</f>
        <v>3.2639999999999999E-5</v>
      </c>
      <c r="V553" s="159">
        <f t="shared" si="140"/>
        <v>3.2639999999999999E-5</v>
      </c>
      <c r="W553" s="158" t="str" cm="1">
        <f t="array" ref="W553">IF(D553="Electric","--",IF(D553="Diesel",_xlfn._xlws.FILTER(ORDEF[NOXzh],(ORDEF[HP]=I553)*(ORDEF[Model_Year]=E553)),""))</f>
        <v/>
      </c>
      <c r="X553" s="158" cm="1">
        <f t="array" ref="X553">IF(D553="Electric","--",IF(D553="Gasoline",_xlfn._xlws.FILTER(LSIEF[NOX-ZH (g/hp-hr)],(LSIEF[Fuel]=D553)*(LSIEF[HP Bin]=I553)*(LSIEF[Model Year]=E553)),""))</f>
        <v>3.7999999999999999E-2</v>
      </c>
      <c r="Y553" s="158">
        <f t="shared" si="141"/>
        <v>3.7999999999999999E-2</v>
      </c>
      <c r="Z553" s="159" t="str" cm="1">
        <f t="array" ref="Z553">IF(D553="Electric","--",IF(D553="Diesel",_xlfn._xlws.FILTER(ORDEF[NOXdr],(ORDEF[HP]=I553)*(ORDEF[Model_Year]=E553)),""))</f>
        <v/>
      </c>
      <c r="AA553" s="159" cm="1">
        <f t="array" ref="AA553">IF(E553="Electric","--",IF(D553="Gasoline",_xlfn._xlws.FILTER(LSIEF[NOX DR],(LSIEF[Fuel]=D553)*(LSIEF[HP Bin]=I553)*(LSIEF[Model Year]=E553)),""))</f>
        <v>7.5559999999999988E-5</v>
      </c>
      <c r="AB553" s="159">
        <f t="shared" si="142"/>
        <v>7.5559999999999988E-5</v>
      </c>
      <c r="AC553" s="158" t="str" cm="1">
        <f t="array" ref="AC553">IF(D553="Electric","--",IF(D553="Diesel",_xlfn._xlws.FILTER(DFCF[Fuel_HC],(DFCF[MY]=E553)),""))</f>
        <v/>
      </c>
      <c r="AD553" s="158" cm="1">
        <f t="array" ref="AD553">IF(D553="Electric","--",IF(D553="Gasoline",_xlfn._xlws.FILTER(GFCF[Fuel_HC],(GFCF[MY]=E553)),""))</f>
        <v>1</v>
      </c>
      <c r="AE553" s="158">
        <f t="shared" si="143"/>
        <v>1</v>
      </c>
      <c r="AF553" s="157" t="str" cm="1">
        <f t="array" ref="AF553">IF(D553="Electric","--",IF(D553="Diesel",_xlfn._xlws.FILTER(DFCF[Fuel_NOX],(DFCF[MY]=E553)),""))</f>
        <v/>
      </c>
      <c r="AG553" s="157" cm="1">
        <f t="array" ref="AG553">IF(D553="Electric","--",IF(D553="Gasoline",_xlfn._xlws.FILTER(GFCF[Fuel_NOX],(GFCF[MY]=E553)),""))</f>
        <v>0.97699999999999998</v>
      </c>
      <c r="AH553" s="157">
        <f t="shared" si="144"/>
        <v>0.97699999999999998</v>
      </c>
      <c r="AI553" s="158">
        <f t="shared" si="145"/>
        <v>5.4144163076923081E-2</v>
      </c>
      <c r="AJ553" s="158">
        <f t="shared" si="146"/>
        <v>0.12113521764596154</v>
      </c>
      <c r="AK553" s="158">
        <f t="shared" si="147"/>
        <v>6.3083901198801158</v>
      </c>
      <c r="AL553" s="158">
        <f t="shared" si="148"/>
        <v>14.113584304214855</v>
      </c>
      <c r="AM553" s="158">
        <f t="shared" si="149"/>
        <v>3.154195059940058E-3</v>
      </c>
      <c r="AN553" s="158">
        <f t="shared" si="150"/>
        <v>7.0567921521074283E-3</v>
      </c>
      <c r="AO553" s="158">
        <f t="shared" si="151"/>
        <v>2.9012286161328653E-3</v>
      </c>
      <c r="AP553" s="157"/>
      <c r="AS553" s="44"/>
    </row>
    <row r="554" spans="1:45" s="47" customFormat="1" x14ac:dyDescent="0.35">
      <c r="A554" s="157">
        <v>553</v>
      </c>
      <c r="B554" s="157" t="s">
        <v>384</v>
      </c>
      <c r="C554" s="157" t="s">
        <v>205</v>
      </c>
      <c r="D554" s="157" t="s">
        <v>16</v>
      </c>
      <c r="E554" s="157">
        <v>2017</v>
      </c>
      <c r="F554" s="157">
        <v>86</v>
      </c>
      <c r="G554" s="157">
        <v>1137.9951923076924</v>
      </c>
      <c r="H554" s="157"/>
      <c r="I554" s="157">
        <f t="shared" si="136"/>
        <v>100</v>
      </c>
      <c r="J554" s="157" t="str">
        <f>IF(D554="Electric","--",IF(D554="Diesel",VLOOKUP(C554,[2]ORDLF!A:B,2,FALSE),""))</f>
        <v/>
      </c>
      <c r="K554" s="157">
        <f>IF(D554="Electric","--",IF(D554="Gasoline",VLOOKUP(C554,LSILF!A:C,3,FALSE),""))</f>
        <v>0.54</v>
      </c>
      <c r="L554" s="158">
        <f t="shared" si="152"/>
        <v>0.54</v>
      </c>
      <c r="M554" s="157" t="str" cm="1">
        <f t="array" ref="M554">IF(D554="Electric","--",IF(D554="Diesel",_xlfn._xlws.FILTER(DIESCH[CH Cap],(DIESCH[HP Bin]=I554)),""))</f>
        <v/>
      </c>
      <c r="N554" s="157" cm="1">
        <f t="array" ref="N554">IF(D554="Electric","--",IF(D554="Gasoline",_xlfn._xlws.FILTER(LSICH[CH Cap],(LSICH[Fuel Type]=D554)*(LSICH[MY]=E554)),""))</f>
        <v>10000</v>
      </c>
      <c r="O554" s="157">
        <f t="shared" si="137"/>
        <v>10000</v>
      </c>
      <c r="P554" s="157">
        <f t="shared" si="138"/>
        <v>1137.9951923076924</v>
      </c>
      <c r="Q554" s="157" t="str" cm="1">
        <f t="array" ref="Q554">IF(D554="Electric","--",IF(D554="Diesel",_xlfn._xlws.FILTER(ORDEF[HC-ZH (g/hp-hr)],(ORDEF[HP]=I554)*(ORDEF[Model_Year]=E554)),""))</f>
        <v/>
      </c>
      <c r="R554" s="157" cm="1">
        <f t="array" ref="R554">IF(D554="Electric","--",IF(D554="Gasoline",_xlfn._xlws.FILTER(LSIEF[HC-ZH (g/hp-hr)],(LSIEF[Fuel]=D554)*(LSIEF[HP Bin]=I554)*(LSIEF[Model Year]=E554)),""))</f>
        <v>1.7000000000000001E-2</v>
      </c>
      <c r="S554" s="158">
        <f t="shared" si="139"/>
        <v>1.7000000000000001E-2</v>
      </c>
      <c r="T554" s="159" t="str" cm="1">
        <f t="array" ref="T554">IF(D554="Electric","--",IF(D554="Diesel",_xlfn._xlws.FILTER(ORDEF[HCDR],(ORDEF[HP]=I554)*(ORDEF[Model_Year]=E554),),""))</f>
        <v/>
      </c>
      <c r="U554" s="159" cm="1">
        <f t="array" ref="U554">IF(D554="Electric","--",IF(D554="Gasoline",_xlfn._xlws.FILTER(LSIEF[HC DR],(LSIEF[Fuel]=D554)*(LSIEF[HP Bin]=I554)*(LSIEF[Model Year]=E554)),""))</f>
        <v>3.2639999999999999E-5</v>
      </c>
      <c r="V554" s="159">
        <f t="shared" si="140"/>
        <v>3.2639999999999999E-5</v>
      </c>
      <c r="W554" s="158" t="str" cm="1">
        <f t="array" ref="W554">IF(D554="Electric","--",IF(D554="Diesel",_xlfn._xlws.FILTER(ORDEF[NOXzh],(ORDEF[HP]=I554)*(ORDEF[Model_Year]=E554)),""))</f>
        <v/>
      </c>
      <c r="X554" s="158" cm="1">
        <f t="array" ref="X554">IF(D554="Electric","--",IF(D554="Gasoline",_xlfn._xlws.FILTER(LSIEF[NOX-ZH (g/hp-hr)],(LSIEF[Fuel]=D554)*(LSIEF[HP Bin]=I554)*(LSIEF[Model Year]=E554)),""))</f>
        <v>3.7999999999999999E-2</v>
      </c>
      <c r="Y554" s="158">
        <f t="shared" si="141"/>
        <v>3.7999999999999999E-2</v>
      </c>
      <c r="Z554" s="159" t="str" cm="1">
        <f t="array" ref="Z554">IF(D554="Electric","--",IF(D554="Diesel",_xlfn._xlws.FILTER(ORDEF[NOXdr],(ORDEF[HP]=I554)*(ORDEF[Model_Year]=E554)),""))</f>
        <v/>
      </c>
      <c r="AA554" s="159" cm="1">
        <f t="array" ref="AA554">IF(E554="Electric","--",IF(D554="Gasoline",_xlfn._xlws.FILTER(LSIEF[NOX DR],(LSIEF[Fuel]=D554)*(LSIEF[HP Bin]=I554)*(LSIEF[Model Year]=E554)),""))</f>
        <v>7.5559999999999988E-5</v>
      </c>
      <c r="AB554" s="159">
        <f t="shared" si="142"/>
        <v>7.5559999999999988E-5</v>
      </c>
      <c r="AC554" s="158" t="str" cm="1">
        <f t="array" ref="AC554">IF(D554="Electric","--",IF(D554="Diesel",_xlfn._xlws.FILTER(DFCF[Fuel_HC],(DFCF[MY]=E554)),""))</f>
        <v/>
      </c>
      <c r="AD554" s="158" cm="1">
        <f t="array" ref="AD554">IF(D554="Electric","--",IF(D554="Gasoline",_xlfn._xlws.FILTER(GFCF[Fuel_HC],(GFCF[MY]=E554)),""))</f>
        <v>1</v>
      </c>
      <c r="AE554" s="158">
        <f t="shared" si="143"/>
        <v>1</v>
      </c>
      <c r="AF554" s="157" t="str" cm="1">
        <f t="array" ref="AF554">IF(D554="Electric","--",IF(D554="Diesel",_xlfn._xlws.FILTER(DFCF[Fuel_NOX],(DFCF[MY]=E554)),""))</f>
        <v/>
      </c>
      <c r="AG554" s="157" cm="1">
        <f t="array" ref="AG554">IF(D554="Electric","--",IF(D554="Gasoline",_xlfn._xlws.FILTER(GFCF[Fuel_NOX],(GFCF[MY]=E554)),""))</f>
        <v>0.97699999999999998</v>
      </c>
      <c r="AH554" s="157">
        <f t="shared" si="144"/>
        <v>0.97699999999999998</v>
      </c>
      <c r="AI554" s="158">
        <f t="shared" si="145"/>
        <v>5.4144163076923081E-2</v>
      </c>
      <c r="AJ554" s="158">
        <f t="shared" si="146"/>
        <v>0.12113521764596154</v>
      </c>
      <c r="AK554" s="158">
        <f t="shared" si="147"/>
        <v>6.3083901198801158</v>
      </c>
      <c r="AL554" s="158">
        <f t="shared" si="148"/>
        <v>14.113584304214855</v>
      </c>
      <c r="AM554" s="158">
        <f t="shared" si="149"/>
        <v>3.154195059940058E-3</v>
      </c>
      <c r="AN554" s="158">
        <f t="shared" si="150"/>
        <v>7.0567921521074283E-3</v>
      </c>
      <c r="AO554" s="158">
        <f t="shared" si="151"/>
        <v>2.9012286161328653E-3</v>
      </c>
      <c r="AP554" s="157"/>
      <c r="AS554" s="44"/>
    </row>
    <row r="555" spans="1:45" s="47" customFormat="1" x14ac:dyDescent="0.35">
      <c r="A555" s="157">
        <v>554</v>
      </c>
      <c r="B555" s="157" t="s">
        <v>385</v>
      </c>
      <c r="C555" s="157" t="s">
        <v>205</v>
      </c>
      <c r="D555" s="157" t="s">
        <v>16</v>
      </c>
      <c r="E555" s="157">
        <v>2017</v>
      </c>
      <c r="F555" s="157">
        <v>61</v>
      </c>
      <c r="G555" s="157">
        <v>1137.9951923076924</v>
      </c>
      <c r="H555" s="157"/>
      <c r="I555" s="157">
        <f t="shared" si="136"/>
        <v>75</v>
      </c>
      <c r="J555" s="157" t="str">
        <f>IF(D555="Electric","--",IF(D555="Diesel",VLOOKUP(C555,[2]ORDLF!A:B,2,FALSE),""))</f>
        <v/>
      </c>
      <c r="K555" s="157">
        <f>IF(D555="Electric","--",IF(D555="Gasoline",VLOOKUP(C555,LSILF!A:C,3,FALSE),""))</f>
        <v>0.54</v>
      </c>
      <c r="L555" s="158">
        <f t="shared" si="152"/>
        <v>0.54</v>
      </c>
      <c r="M555" s="157" t="str" cm="1">
        <f t="array" ref="M555">IF(D555="Electric","--",IF(D555="Diesel",_xlfn._xlws.FILTER(DIESCH[CH Cap],(DIESCH[HP Bin]=I555)),""))</f>
        <v/>
      </c>
      <c r="N555" s="157" cm="1">
        <f t="array" ref="N555">IF(D555="Electric","--",IF(D555="Gasoline",_xlfn._xlws.FILTER(LSICH[CH Cap],(LSICH[Fuel Type]=D555)*(LSICH[MY]=E555)),""))</f>
        <v>10000</v>
      </c>
      <c r="O555" s="157">
        <f t="shared" si="137"/>
        <v>10000</v>
      </c>
      <c r="P555" s="157">
        <f t="shared" si="138"/>
        <v>1137.9951923076924</v>
      </c>
      <c r="Q555" s="157" t="str" cm="1">
        <f t="array" ref="Q555">IF(D555="Electric","--",IF(D555="Diesel",_xlfn._xlws.FILTER(ORDEF[HC-ZH (g/hp-hr)],(ORDEF[HP]=I555)*(ORDEF[Model_Year]=E555)),""))</f>
        <v/>
      </c>
      <c r="R555" s="157" cm="1">
        <f t="array" ref="R555">IF(D555="Electric","--",IF(D555="Gasoline",_xlfn._xlws.FILTER(LSIEF[HC-ZH (g/hp-hr)],(LSIEF[Fuel]=D555)*(LSIEF[HP Bin]=I555)*(LSIEF[Model Year]=E555)),""))</f>
        <v>1.2999999999999999E-2</v>
      </c>
      <c r="S555" s="158">
        <f t="shared" si="139"/>
        <v>1.2999999999999999E-2</v>
      </c>
      <c r="T555" s="159" t="str" cm="1">
        <f t="array" ref="T555">IF(D555="Electric","--",IF(D555="Diesel",_xlfn._xlws.FILTER(ORDEF[HCDR],(ORDEF[HP]=I555)*(ORDEF[Model_Year]=E555),),""))</f>
        <v/>
      </c>
      <c r="U555" s="159" cm="1">
        <f t="array" ref="U555">IF(D555="Electric","--",IF(D555="Gasoline",_xlfn._xlws.FILTER(LSIEF[HC DR],(LSIEF[Fuel]=D555)*(LSIEF[HP Bin]=I555)*(LSIEF[Model Year]=E555)),""))</f>
        <v>6.6879999999999997E-5</v>
      </c>
      <c r="V555" s="159">
        <f t="shared" si="140"/>
        <v>6.6879999999999997E-5</v>
      </c>
      <c r="W555" s="158" t="str" cm="1">
        <f t="array" ref="W555">IF(D555="Electric","--",IF(D555="Diesel",_xlfn._xlws.FILTER(ORDEF[NOXzh],(ORDEF[HP]=I555)*(ORDEF[Model_Year]=E555)),""))</f>
        <v/>
      </c>
      <c r="X555" s="158" cm="1">
        <f t="array" ref="X555">IF(D555="Electric","--",IF(D555="Gasoline",_xlfn._xlws.FILTER(LSIEF[NOX-ZH (g/hp-hr)],(LSIEF[Fuel]=D555)*(LSIEF[HP Bin]=I555)*(LSIEF[Model Year]=E555)),""))</f>
        <v>0.01</v>
      </c>
      <c r="Y555" s="158">
        <f t="shared" si="141"/>
        <v>0.01</v>
      </c>
      <c r="Z555" s="159" t="str" cm="1">
        <f t="array" ref="Z555">IF(D555="Electric","--",IF(D555="Diesel",_xlfn._xlws.FILTER(ORDEF[NOXdr],(ORDEF[HP]=I555)*(ORDEF[Model_Year]=E555)),""))</f>
        <v/>
      </c>
      <c r="AA555" s="159" cm="1">
        <f t="array" ref="AA555">IF(E555="Electric","--",IF(D555="Gasoline",_xlfn._xlws.FILTER(LSIEF[NOX DR],(LSIEF[Fuel]=D555)*(LSIEF[HP Bin]=I555)*(LSIEF[Model Year]=E555)),""))</f>
        <v>4.7720000000000004E-5</v>
      </c>
      <c r="AB555" s="159">
        <f t="shared" si="142"/>
        <v>4.7720000000000004E-5</v>
      </c>
      <c r="AC555" s="158" t="str" cm="1">
        <f t="array" ref="AC555">IF(D555="Electric","--",IF(D555="Diesel",_xlfn._xlws.FILTER(DFCF[Fuel_HC],(DFCF[MY]=E555)),""))</f>
        <v/>
      </c>
      <c r="AD555" s="158" cm="1">
        <f t="array" ref="AD555">IF(D555="Electric","--",IF(D555="Gasoline",_xlfn._xlws.FILTER(GFCF[Fuel_HC],(GFCF[MY]=E555)),""))</f>
        <v>1</v>
      </c>
      <c r="AE555" s="158">
        <f t="shared" si="143"/>
        <v>1</v>
      </c>
      <c r="AF555" s="157" t="str" cm="1">
        <f t="array" ref="AF555">IF(D555="Electric","--",IF(D555="Diesel",_xlfn._xlws.FILTER(DFCF[Fuel_NOX],(DFCF[MY]=E555)),""))</f>
        <v/>
      </c>
      <c r="AG555" s="157" cm="1">
        <f t="array" ref="AG555">IF(D555="Electric","--",IF(D555="Gasoline",_xlfn._xlws.FILTER(GFCF[Fuel_NOX],(GFCF[MY]=E555)),""))</f>
        <v>0.97699999999999998</v>
      </c>
      <c r="AH555" s="157">
        <f t="shared" si="144"/>
        <v>0.97699999999999998</v>
      </c>
      <c r="AI555" s="158">
        <f t="shared" si="145"/>
        <v>8.9109118461538461E-2</v>
      </c>
      <c r="AJ555" s="158">
        <f t="shared" si="146"/>
        <v>6.282611257365385E-2</v>
      </c>
      <c r="AK555" s="158">
        <f t="shared" si="147"/>
        <v>7.364112743554843</v>
      </c>
      <c r="AL555" s="158">
        <f t="shared" si="148"/>
        <v>5.1920452611294721</v>
      </c>
      <c r="AM555" s="158">
        <f t="shared" si="149"/>
        <v>3.6820563717774217E-3</v>
      </c>
      <c r="AN555" s="168">
        <f t="shared" si="150"/>
        <v>2.5960226305647362E-3</v>
      </c>
      <c r="AO555" s="158">
        <f t="shared" si="151"/>
        <v>3.3867554507608722E-3</v>
      </c>
      <c r="AP555" s="157"/>
      <c r="AS555" s="44"/>
    </row>
    <row r="556" spans="1:45" s="47" customFormat="1" x14ac:dyDescent="0.35">
      <c r="A556" s="157">
        <v>555</v>
      </c>
      <c r="B556" s="157" t="s">
        <v>386</v>
      </c>
      <c r="C556" s="157" t="s">
        <v>205</v>
      </c>
      <c r="D556" s="157" t="s">
        <v>16</v>
      </c>
      <c r="E556" s="157">
        <v>2017</v>
      </c>
      <c r="F556" s="157">
        <v>84</v>
      </c>
      <c r="G556" s="157">
        <v>1137.9951923076924</v>
      </c>
      <c r="H556" s="157"/>
      <c r="I556" s="157">
        <f t="shared" si="136"/>
        <v>100</v>
      </c>
      <c r="J556" s="157" t="str">
        <f>IF(D556="Electric","--",IF(D556="Diesel",VLOOKUP(C556,[2]ORDLF!A:B,2,FALSE),""))</f>
        <v/>
      </c>
      <c r="K556" s="157">
        <f>IF(D556="Electric","--",IF(D556="Gasoline",VLOOKUP(C556,LSILF!A:C,3,FALSE),""))</f>
        <v>0.54</v>
      </c>
      <c r="L556" s="158">
        <f t="shared" si="152"/>
        <v>0.54</v>
      </c>
      <c r="M556" s="157" t="str" cm="1">
        <f t="array" ref="M556">IF(D556="Electric","--",IF(D556="Diesel",_xlfn._xlws.FILTER(DIESCH[CH Cap],(DIESCH[HP Bin]=I556)),""))</f>
        <v/>
      </c>
      <c r="N556" s="157" cm="1">
        <f t="array" ref="N556">IF(D556="Electric","--",IF(D556="Gasoline",_xlfn._xlws.FILTER(LSICH[CH Cap],(LSICH[Fuel Type]=D556)*(LSICH[MY]=E556)),""))</f>
        <v>10000</v>
      </c>
      <c r="O556" s="157">
        <f t="shared" si="137"/>
        <v>10000</v>
      </c>
      <c r="P556" s="157">
        <f t="shared" si="138"/>
        <v>1137.9951923076924</v>
      </c>
      <c r="Q556" s="157" t="str" cm="1">
        <f t="array" ref="Q556">IF(D556="Electric","--",IF(D556="Diesel",_xlfn._xlws.FILTER(ORDEF[HC-ZH (g/hp-hr)],(ORDEF[HP]=I556)*(ORDEF[Model_Year]=E556)),""))</f>
        <v/>
      </c>
      <c r="R556" s="157" cm="1">
        <f t="array" ref="R556">IF(D556="Electric","--",IF(D556="Gasoline",_xlfn._xlws.FILTER(LSIEF[HC-ZH (g/hp-hr)],(LSIEF[Fuel]=D556)*(LSIEF[HP Bin]=I556)*(LSIEF[Model Year]=E556)),""))</f>
        <v>1.7000000000000001E-2</v>
      </c>
      <c r="S556" s="158">
        <f t="shared" si="139"/>
        <v>1.7000000000000001E-2</v>
      </c>
      <c r="T556" s="159" t="str" cm="1">
        <f t="array" ref="T556">IF(D556="Electric","--",IF(D556="Diesel",_xlfn._xlws.FILTER(ORDEF[HCDR],(ORDEF[HP]=I556)*(ORDEF[Model_Year]=E556),),""))</f>
        <v/>
      </c>
      <c r="U556" s="159" cm="1">
        <f t="array" ref="U556">IF(D556="Electric","--",IF(D556="Gasoline",_xlfn._xlws.FILTER(LSIEF[HC DR],(LSIEF[Fuel]=D556)*(LSIEF[HP Bin]=I556)*(LSIEF[Model Year]=E556)),""))</f>
        <v>3.2639999999999999E-5</v>
      </c>
      <c r="V556" s="159">
        <f t="shared" si="140"/>
        <v>3.2639999999999999E-5</v>
      </c>
      <c r="W556" s="158" t="str" cm="1">
        <f t="array" ref="W556">IF(D556="Electric","--",IF(D556="Diesel",_xlfn._xlws.FILTER(ORDEF[NOXzh],(ORDEF[HP]=I556)*(ORDEF[Model_Year]=E556)),""))</f>
        <v/>
      </c>
      <c r="X556" s="158" cm="1">
        <f t="array" ref="X556">IF(D556="Electric","--",IF(D556="Gasoline",_xlfn._xlws.FILTER(LSIEF[NOX-ZH (g/hp-hr)],(LSIEF[Fuel]=D556)*(LSIEF[HP Bin]=I556)*(LSIEF[Model Year]=E556)),""))</f>
        <v>3.7999999999999999E-2</v>
      </c>
      <c r="Y556" s="158">
        <f t="shared" si="141"/>
        <v>3.7999999999999999E-2</v>
      </c>
      <c r="Z556" s="159" t="str" cm="1">
        <f t="array" ref="Z556">IF(D556="Electric","--",IF(D556="Diesel",_xlfn._xlws.FILTER(ORDEF[NOXdr],(ORDEF[HP]=I556)*(ORDEF[Model_Year]=E556)),""))</f>
        <v/>
      </c>
      <c r="AA556" s="159" cm="1">
        <f t="array" ref="AA556">IF(E556="Electric","--",IF(D556="Gasoline",_xlfn._xlws.FILTER(LSIEF[NOX DR],(LSIEF[Fuel]=D556)*(LSIEF[HP Bin]=I556)*(LSIEF[Model Year]=E556)),""))</f>
        <v>7.5559999999999988E-5</v>
      </c>
      <c r="AB556" s="159">
        <f t="shared" si="142"/>
        <v>7.5559999999999988E-5</v>
      </c>
      <c r="AC556" s="158" t="str" cm="1">
        <f t="array" ref="AC556">IF(D556="Electric","--",IF(D556="Diesel",_xlfn._xlws.FILTER(DFCF[Fuel_HC],(DFCF[MY]=E556)),""))</f>
        <v/>
      </c>
      <c r="AD556" s="158" cm="1">
        <f t="array" ref="AD556">IF(D556="Electric","--",IF(D556="Gasoline",_xlfn._xlws.FILTER(GFCF[Fuel_HC],(GFCF[MY]=E556)),""))</f>
        <v>1</v>
      </c>
      <c r="AE556" s="158">
        <f t="shared" si="143"/>
        <v>1</v>
      </c>
      <c r="AF556" s="157" t="str" cm="1">
        <f t="array" ref="AF556">IF(D556="Electric","--",IF(D556="Diesel",_xlfn._xlws.FILTER(DFCF[Fuel_NOX],(DFCF[MY]=E556)),""))</f>
        <v/>
      </c>
      <c r="AG556" s="157" cm="1">
        <f t="array" ref="AG556">IF(D556="Electric","--",IF(D556="Gasoline",_xlfn._xlws.FILTER(GFCF[Fuel_NOX],(GFCF[MY]=E556)),""))</f>
        <v>0.97699999999999998</v>
      </c>
      <c r="AH556" s="157">
        <f t="shared" si="144"/>
        <v>0.97699999999999998</v>
      </c>
      <c r="AI556" s="158">
        <f t="shared" si="145"/>
        <v>5.4144163076923081E-2</v>
      </c>
      <c r="AJ556" s="158">
        <f t="shared" si="146"/>
        <v>0.12113521764596154</v>
      </c>
      <c r="AK556" s="158">
        <f t="shared" si="147"/>
        <v>6.1616833729061593</v>
      </c>
      <c r="AL556" s="158">
        <f t="shared" si="148"/>
        <v>13.78536141341916</v>
      </c>
      <c r="AM556" s="158">
        <f t="shared" si="149"/>
        <v>3.0808416864530801E-3</v>
      </c>
      <c r="AN556" s="158">
        <f t="shared" si="150"/>
        <v>6.8926807067095806E-3</v>
      </c>
      <c r="AO556" s="158">
        <f t="shared" si="151"/>
        <v>2.8337581831995428E-3</v>
      </c>
      <c r="AP556" s="157"/>
      <c r="AS556" s="44"/>
    </row>
    <row r="557" spans="1:45" s="47" customFormat="1" x14ac:dyDescent="0.35">
      <c r="A557" s="157">
        <v>556</v>
      </c>
      <c r="B557" s="157" t="s">
        <v>387</v>
      </c>
      <c r="C557" s="157" t="s">
        <v>205</v>
      </c>
      <c r="D557" s="157" t="s">
        <v>16</v>
      </c>
      <c r="E557" s="157">
        <v>2017</v>
      </c>
      <c r="F557" s="157">
        <v>84</v>
      </c>
      <c r="G557" s="157">
        <v>1137.9951923076924</v>
      </c>
      <c r="H557" s="157"/>
      <c r="I557" s="157">
        <f t="shared" si="136"/>
        <v>100</v>
      </c>
      <c r="J557" s="157" t="str">
        <f>IF(D557="Electric","--",IF(D557="Diesel",VLOOKUP(C557,[2]ORDLF!A:B,2,FALSE),""))</f>
        <v/>
      </c>
      <c r="K557" s="157">
        <f>IF(D557="Electric","--",IF(D557="Gasoline",VLOOKUP(C557,LSILF!A:C,3,FALSE),""))</f>
        <v>0.54</v>
      </c>
      <c r="L557" s="158">
        <f t="shared" si="152"/>
        <v>0.54</v>
      </c>
      <c r="M557" s="157" t="str" cm="1">
        <f t="array" ref="M557">IF(D557="Electric","--",IF(D557="Diesel",_xlfn._xlws.FILTER(DIESCH[CH Cap],(DIESCH[HP Bin]=I557)),""))</f>
        <v/>
      </c>
      <c r="N557" s="157" cm="1">
        <f t="array" ref="N557">IF(D557="Electric","--",IF(D557="Gasoline",_xlfn._xlws.FILTER(LSICH[CH Cap],(LSICH[Fuel Type]=D557)*(LSICH[MY]=E557)),""))</f>
        <v>10000</v>
      </c>
      <c r="O557" s="157">
        <f t="shared" si="137"/>
        <v>10000</v>
      </c>
      <c r="P557" s="157">
        <f t="shared" si="138"/>
        <v>1137.9951923076924</v>
      </c>
      <c r="Q557" s="157" t="str" cm="1">
        <f t="array" ref="Q557">IF(D557="Electric","--",IF(D557="Diesel",_xlfn._xlws.FILTER(ORDEF[HC-ZH (g/hp-hr)],(ORDEF[HP]=I557)*(ORDEF[Model_Year]=E557)),""))</f>
        <v/>
      </c>
      <c r="R557" s="157" cm="1">
        <f t="array" ref="R557">IF(D557="Electric","--",IF(D557="Gasoline",_xlfn._xlws.FILTER(LSIEF[HC-ZH (g/hp-hr)],(LSIEF[Fuel]=D557)*(LSIEF[HP Bin]=I557)*(LSIEF[Model Year]=E557)),""))</f>
        <v>1.7000000000000001E-2</v>
      </c>
      <c r="S557" s="158">
        <f t="shared" si="139"/>
        <v>1.7000000000000001E-2</v>
      </c>
      <c r="T557" s="159" t="str" cm="1">
        <f t="array" ref="T557">IF(D557="Electric","--",IF(D557="Diesel",_xlfn._xlws.FILTER(ORDEF[HCDR],(ORDEF[HP]=I557)*(ORDEF[Model_Year]=E557),),""))</f>
        <v/>
      </c>
      <c r="U557" s="159" cm="1">
        <f t="array" ref="U557">IF(D557="Electric","--",IF(D557="Gasoline",_xlfn._xlws.FILTER(LSIEF[HC DR],(LSIEF[Fuel]=D557)*(LSIEF[HP Bin]=I557)*(LSIEF[Model Year]=E557)),""))</f>
        <v>3.2639999999999999E-5</v>
      </c>
      <c r="V557" s="159">
        <f t="shared" si="140"/>
        <v>3.2639999999999999E-5</v>
      </c>
      <c r="W557" s="158" t="str" cm="1">
        <f t="array" ref="W557">IF(D557="Electric","--",IF(D557="Diesel",_xlfn._xlws.FILTER(ORDEF[NOXzh],(ORDEF[HP]=I557)*(ORDEF[Model_Year]=E557)),""))</f>
        <v/>
      </c>
      <c r="X557" s="158" cm="1">
        <f t="array" ref="X557">IF(D557="Electric","--",IF(D557="Gasoline",_xlfn._xlws.FILTER(LSIEF[NOX-ZH (g/hp-hr)],(LSIEF[Fuel]=D557)*(LSIEF[HP Bin]=I557)*(LSIEF[Model Year]=E557)),""))</f>
        <v>3.7999999999999999E-2</v>
      </c>
      <c r="Y557" s="158">
        <f t="shared" si="141"/>
        <v>3.7999999999999999E-2</v>
      </c>
      <c r="Z557" s="159" t="str" cm="1">
        <f t="array" ref="Z557">IF(D557="Electric","--",IF(D557="Diesel",_xlfn._xlws.FILTER(ORDEF[NOXdr],(ORDEF[HP]=I557)*(ORDEF[Model_Year]=E557)),""))</f>
        <v/>
      </c>
      <c r="AA557" s="159" cm="1">
        <f t="array" ref="AA557">IF(E557="Electric","--",IF(D557="Gasoline",_xlfn._xlws.FILTER(LSIEF[NOX DR],(LSIEF[Fuel]=D557)*(LSIEF[HP Bin]=I557)*(LSIEF[Model Year]=E557)),""))</f>
        <v>7.5559999999999988E-5</v>
      </c>
      <c r="AB557" s="159">
        <f t="shared" si="142"/>
        <v>7.5559999999999988E-5</v>
      </c>
      <c r="AC557" s="158" t="str" cm="1">
        <f t="array" ref="AC557">IF(D557="Electric","--",IF(D557="Diesel",_xlfn._xlws.FILTER(DFCF[Fuel_HC],(DFCF[MY]=E557)),""))</f>
        <v/>
      </c>
      <c r="AD557" s="158" cm="1">
        <f t="array" ref="AD557">IF(D557="Electric","--",IF(D557="Gasoline",_xlfn._xlws.FILTER(GFCF[Fuel_HC],(GFCF[MY]=E557)),""))</f>
        <v>1</v>
      </c>
      <c r="AE557" s="158">
        <f t="shared" si="143"/>
        <v>1</v>
      </c>
      <c r="AF557" s="157" t="str" cm="1">
        <f t="array" ref="AF557">IF(D557="Electric","--",IF(D557="Diesel",_xlfn._xlws.FILTER(DFCF[Fuel_NOX],(DFCF[MY]=E557)),""))</f>
        <v/>
      </c>
      <c r="AG557" s="157" cm="1">
        <f t="array" ref="AG557">IF(D557="Electric","--",IF(D557="Gasoline",_xlfn._xlws.FILTER(GFCF[Fuel_NOX],(GFCF[MY]=E557)),""))</f>
        <v>0.97699999999999998</v>
      </c>
      <c r="AH557" s="157">
        <f t="shared" si="144"/>
        <v>0.97699999999999998</v>
      </c>
      <c r="AI557" s="158">
        <f t="shared" si="145"/>
        <v>5.4144163076923081E-2</v>
      </c>
      <c r="AJ557" s="158">
        <f t="shared" si="146"/>
        <v>0.12113521764596154</v>
      </c>
      <c r="AK557" s="158">
        <f t="shared" si="147"/>
        <v>6.1616833729061593</v>
      </c>
      <c r="AL557" s="158">
        <f t="shared" si="148"/>
        <v>13.78536141341916</v>
      </c>
      <c r="AM557" s="158">
        <f t="shared" si="149"/>
        <v>3.0808416864530801E-3</v>
      </c>
      <c r="AN557" s="158">
        <f t="shared" si="150"/>
        <v>6.8926807067095806E-3</v>
      </c>
      <c r="AO557" s="158">
        <f t="shared" si="151"/>
        <v>2.8337581831995428E-3</v>
      </c>
      <c r="AP557" s="157"/>
      <c r="AS557" s="44"/>
    </row>
    <row r="558" spans="1:45" s="47" customFormat="1" x14ac:dyDescent="0.35">
      <c r="A558" s="157">
        <v>557</v>
      </c>
      <c r="B558" s="157" t="s">
        <v>388</v>
      </c>
      <c r="C558" s="157" t="s">
        <v>205</v>
      </c>
      <c r="D558" s="157" t="s">
        <v>16</v>
      </c>
      <c r="E558" s="157">
        <v>2017</v>
      </c>
      <c r="F558" s="157">
        <v>84</v>
      </c>
      <c r="G558" s="157">
        <v>1137.9951923076924</v>
      </c>
      <c r="H558" s="157"/>
      <c r="I558" s="157">
        <f t="shared" si="136"/>
        <v>100</v>
      </c>
      <c r="J558" s="157" t="str">
        <f>IF(D558="Electric","--",IF(D558="Diesel",VLOOKUP(C558,[2]ORDLF!A:B,2,FALSE),""))</f>
        <v/>
      </c>
      <c r="K558" s="157">
        <f>IF(D558="Electric","--",IF(D558="Gasoline",VLOOKUP(C558,LSILF!A:C,3,FALSE),""))</f>
        <v>0.54</v>
      </c>
      <c r="L558" s="158">
        <f t="shared" si="152"/>
        <v>0.54</v>
      </c>
      <c r="M558" s="157" t="str" cm="1">
        <f t="array" ref="M558">IF(D558="Electric","--",IF(D558="Diesel",_xlfn._xlws.FILTER(DIESCH[CH Cap],(DIESCH[HP Bin]=I558)),""))</f>
        <v/>
      </c>
      <c r="N558" s="157" cm="1">
        <f t="array" ref="N558">IF(D558="Electric","--",IF(D558="Gasoline",_xlfn._xlws.FILTER(LSICH[CH Cap],(LSICH[Fuel Type]=D558)*(LSICH[MY]=E558)),""))</f>
        <v>10000</v>
      </c>
      <c r="O558" s="157">
        <f t="shared" si="137"/>
        <v>10000</v>
      </c>
      <c r="P558" s="157">
        <f t="shared" si="138"/>
        <v>1137.9951923076924</v>
      </c>
      <c r="Q558" s="157" t="str" cm="1">
        <f t="array" ref="Q558">IF(D558="Electric","--",IF(D558="Diesel",_xlfn._xlws.FILTER(ORDEF[HC-ZH (g/hp-hr)],(ORDEF[HP]=I558)*(ORDEF[Model_Year]=E558)),""))</f>
        <v/>
      </c>
      <c r="R558" s="157" cm="1">
        <f t="array" ref="R558">IF(D558="Electric","--",IF(D558="Gasoline",_xlfn._xlws.FILTER(LSIEF[HC-ZH (g/hp-hr)],(LSIEF[Fuel]=D558)*(LSIEF[HP Bin]=I558)*(LSIEF[Model Year]=E558)),""))</f>
        <v>1.7000000000000001E-2</v>
      </c>
      <c r="S558" s="158">
        <f t="shared" si="139"/>
        <v>1.7000000000000001E-2</v>
      </c>
      <c r="T558" s="159" t="str" cm="1">
        <f t="array" ref="T558">IF(D558="Electric","--",IF(D558="Diesel",_xlfn._xlws.FILTER(ORDEF[HCDR],(ORDEF[HP]=I558)*(ORDEF[Model_Year]=E558),),""))</f>
        <v/>
      </c>
      <c r="U558" s="159" cm="1">
        <f t="array" ref="U558">IF(D558="Electric","--",IF(D558="Gasoline",_xlfn._xlws.FILTER(LSIEF[HC DR],(LSIEF[Fuel]=D558)*(LSIEF[HP Bin]=I558)*(LSIEF[Model Year]=E558)),""))</f>
        <v>3.2639999999999999E-5</v>
      </c>
      <c r="V558" s="159">
        <f t="shared" si="140"/>
        <v>3.2639999999999999E-5</v>
      </c>
      <c r="W558" s="158" t="str" cm="1">
        <f t="array" ref="W558">IF(D558="Electric","--",IF(D558="Diesel",_xlfn._xlws.FILTER(ORDEF[NOXzh],(ORDEF[HP]=I558)*(ORDEF[Model_Year]=E558)),""))</f>
        <v/>
      </c>
      <c r="X558" s="158" cm="1">
        <f t="array" ref="X558">IF(D558="Electric","--",IF(D558="Gasoline",_xlfn._xlws.FILTER(LSIEF[NOX-ZH (g/hp-hr)],(LSIEF[Fuel]=D558)*(LSIEF[HP Bin]=I558)*(LSIEF[Model Year]=E558)),""))</f>
        <v>3.7999999999999999E-2</v>
      </c>
      <c r="Y558" s="158">
        <f t="shared" si="141"/>
        <v>3.7999999999999999E-2</v>
      </c>
      <c r="Z558" s="159" t="str" cm="1">
        <f t="array" ref="Z558">IF(D558="Electric","--",IF(D558="Diesel",_xlfn._xlws.FILTER(ORDEF[NOXdr],(ORDEF[HP]=I558)*(ORDEF[Model_Year]=E558)),""))</f>
        <v/>
      </c>
      <c r="AA558" s="159" cm="1">
        <f t="array" ref="AA558">IF(E558="Electric","--",IF(D558="Gasoline",_xlfn._xlws.FILTER(LSIEF[NOX DR],(LSIEF[Fuel]=D558)*(LSIEF[HP Bin]=I558)*(LSIEF[Model Year]=E558)),""))</f>
        <v>7.5559999999999988E-5</v>
      </c>
      <c r="AB558" s="159">
        <f t="shared" si="142"/>
        <v>7.5559999999999988E-5</v>
      </c>
      <c r="AC558" s="158" t="str" cm="1">
        <f t="array" ref="AC558">IF(D558="Electric","--",IF(D558="Diesel",_xlfn._xlws.FILTER(DFCF[Fuel_HC],(DFCF[MY]=E558)),""))</f>
        <v/>
      </c>
      <c r="AD558" s="158" cm="1">
        <f t="array" ref="AD558">IF(D558="Electric","--",IF(D558="Gasoline",_xlfn._xlws.FILTER(GFCF[Fuel_HC],(GFCF[MY]=E558)),""))</f>
        <v>1</v>
      </c>
      <c r="AE558" s="158">
        <f t="shared" si="143"/>
        <v>1</v>
      </c>
      <c r="AF558" s="157" t="str" cm="1">
        <f t="array" ref="AF558">IF(D558="Electric","--",IF(D558="Diesel",_xlfn._xlws.FILTER(DFCF[Fuel_NOX],(DFCF[MY]=E558)),""))</f>
        <v/>
      </c>
      <c r="AG558" s="157" cm="1">
        <f t="array" ref="AG558">IF(D558="Electric","--",IF(D558="Gasoline",_xlfn._xlws.FILTER(GFCF[Fuel_NOX],(GFCF[MY]=E558)),""))</f>
        <v>0.97699999999999998</v>
      </c>
      <c r="AH558" s="157">
        <f t="shared" si="144"/>
        <v>0.97699999999999998</v>
      </c>
      <c r="AI558" s="158">
        <f t="shared" si="145"/>
        <v>5.4144163076923081E-2</v>
      </c>
      <c r="AJ558" s="158">
        <f t="shared" si="146"/>
        <v>0.12113521764596154</v>
      </c>
      <c r="AK558" s="158">
        <f t="shared" si="147"/>
        <v>6.1616833729061593</v>
      </c>
      <c r="AL558" s="158">
        <f t="shared" si="148"/>
        <v>13.78536141341916</v>
      </c>
      <c r="AM558" s="158">
        <f t="shared" si="149"/>
        <v>3.0808416864530801E-3</v>
      </c>
      <c r="AN558" s="158">
        <f t="shared" si="150"/>
        <v>6.8926807067095806E-3</v>
      </c>
      <c r="AO558" s="158">
        <f t="shared" si="151"/>
        <v>2.8337581831995428E-3</v>
      </c>
      <c r="AP558" s="157"/>
      <c r="AS558" s="44"/>
    </row>
    <row r="559" spans="1:45" s="47" customFormat="1" x14ac:dyDescent="0.35">
      <c r="A559" s="157">
        <v>558</v>
      </c>
      <c r="B559" s="157" t="s">
        <v>389</v>
      </c>
      <c r="C559" s="157" t="s">
        <v>205</v>
      </c>
      <c r="D559" s="157" t="s">
        <v>16</v>
      </c>
      <c r="E559" s="157">
        <v>2017</v>
      </c>
      <c r="F559" s="157">
        <v>61</v>
      </c>
      <c r="G559" s="157">
        <v>1137.9951923076924</v>
      </c>
      <c r="H559" s="157"/>
      <c r="I559" s="157">
        <f t="shared" si="136"/>
        <v>75</v>
      </c>
      <c r="J559" s="157" t="str">
        <f>IF(D559="Electric","--",IF(D559="Diesel",VLOOKUP(C559,[2]ORDLF!A:B,2,FALSE),""))</f>
        <v/>
      </c>
      <c r="K559" s="157">
        <f>IF(D559="Electric","--",IF(D559="Gasoline",VLOOKUP(C559,LSILF!A:C,3,FALSE),""))</f>
        <v>0.54</v>
      </c>
      <c r="L559" s="158">
        <f t="shared" si="152"/>
        <v>0.54</v>
      </c>
      <c r="M559" s="157" t="str" cm="1">
        <f t="array" ref="M559">IF(D559="Electric","--",IF(D559="Diesel",_xlfn._xlws.FILTER(DIESCH[CH Cap],(DIESCH[HP Bin]=I559)),""))</f>
        <v/>
      </c>
      <c r="N559" s="157" cm="1">
        <f t="array" ref="N559">IF(D559="Electric","--",IF(D559="Gasoline",_xlfn._xlws.FILTER(LSICH[CH Cap],(LSICH[Fuel Type]=D559)*(LSICH[MY]=E559)),""))</f>
        <v>10000</v>
      </c>
      <c r="O559" s="157">
        <f t="shared" si="137"/>
        <v>10000</v>
      </c>
      <c r="P559" s="157">
        <f t="shared" si="138"/>
        <v>1137.9951923076924</v>
      </c>
      <c r="Q559" s="157" t="str" cm="1">
        <f t="array" ref="Q559">IF(D559="Electric","--",IF(D559="Diesel",_xlfn._xlws.FILTER(ORDEF[HC-ZH (g/hp-hr)],(ORDEF[HP]=I559)*(ORDEF[Model_Year]=E559)),""))</f>
        <v/>
      </c>
      <c r="R559" s="157" cm="1">
        <f t="array" ref="R559">IF(D559="Electric","--",IF(D559="Gasoline",_xlfn._xlws.FILTER(LSIEF[HC-ZH (g/hp-hr)],(LSIEF[Fuel]=D559)*(LSIEF[HP Bin]=I559)*(LSIEF[Model Year]=E559)),""))</f>
        <v>1.2999999999999999E-2</v>
      </c>
      <c r="S559" s="158">
        <f t="shared" si="139"/>
        <v>1.2999999999999999E-2</v>
      </c>
      <c r="T559" s="159" t="str" cm="1">
        <f t="array" ref="T559">IF(D559="Electric","--",IF(D559="Diesel",_xlfn._xlws.FILTER(ORDEF[HCDR],(ORDEF[HP]=I559)*(ORDEF[Model_Year]=E559),),""))</f>
        <v/>
      </c>
      <c r="U559" s="159" cm="1">
        <f t="array" ref="U559">IF(D559="Electric","--",IF(D559="Gasoline",_xlfn._xlws.FILTER(LSIEF[HC DR],(LSIEF[Fuel]=D559)*(LSIEF[HP Bin]=I559)*(LSIEF[Model Year]=E559)),""))</f>
        <v>6.6879999999999997E-5</v>
      </c>
      <c r="V559" s="159">
        <f t="shared" si="140"/>
        <v>6.6879999999999997E-5</v>
      </c>
      <c r="W559" s="158" t="str" cm="1">
        <f t="array" ref="W559">IF(D559="Electric","--",IF(D559="Diesel",_xlfn._xlws.FILTER(ORDEF[NOXzh],(ORDEF[HP]=I559)*(ORDEF[Model_Year]=E559)),""))</f>
        <v/>
      </c>
      <c r="X559" s="158" cm="1">
        <f t="array" ref="X559">IF(D559="Electric","--",IF(D559="Gasoline",_xlfn._xlws.FILTER(LSIEF[NOX-ZH (g/hp-hr)],(LSIEF[Fuel]=D559)*(LSIEF[HP Bin]=I559)*(LSIEF[Model Year]=E559)),""))</f>
        <v>0.01</v>
      </c>
      <c r="Y559" s="158">
        <f t="shared" si="141"/>
        <v>0.01</v>
      </c>
      <c r="Z559" s="159" t="str" cm="1">
        <f t="array" ref="Z559">IF(D559="Electric","--",IF(D559="Diesel",_xlfn._xlws.FILTER(ORDEF[NOXdr],(ORDEF[HP]=I559)*(ORDEF[Model_Year]=E559)),""))</f>
        <v/>
      </c>
      <c r="AA559" s="159" cm="1">
        <f t="array" ref="AA559">IF(E559="Electric","--",IF(D559="Gasoline",_xlfn._xlws.FILTER(LSIEF[NOX DR],(LSIEF[Fuel]=D559)*(LSIEF[HP Bin]=I559)*(LSIEF[Model Year]=E559)),""))</f>
        <v>4.7720000000000004E-5</v>
      </c>
      <c r="AB559" s="159">
        <f t="shared" si="142"/>
        <v>4.7720000000000004E-5</v>
      </c>
      <c r="AC559" s="158" t="str" cm="1">
        <f t="array" ref="AC559">IF(D559="Electric","--",IF(D559="Diesel",_xlfn._xlws.FILTER(DFCF[Fuel_HC],(DFCF[MY]=E559)),""))</f>
        <v/>
      </c>
      <c r="AD559" s="158" cm="1">
        <f t="array" ref="AD559">IF(D559="Electric","--",IF(D559="Gasoline",_xlfn._xlws.FILTER(GFCF[Fuel_HC],(GFCF[MY]=E559)),""))</f>
        <v>1</v>
      </c>
      <c r="AE559" s="158">
        <f t="shared" si="143"/>
        <v>1</v>
      </c>
      <c r="AF559" s="157" t="str" cm="1">
        <f t="array" ref="AF559">IF(D559="Electric","--",IF(D559="Diesel",_xlfn._xlws.FILTER(DFCF[Fuel_NOX],(DFCF[MY]=E559)),""))</f>
        <v/>
      </c>
      <c r="AG559" s="157" cm="1">
        <f t="array" ref="AG559">IF(D559="Electric","--",IF(D559="Gasoline",_xlfn._xlws.FILTER(GFCF[Fuel_NOX],(GFCF[MY]=E559)),""))</f>
        <v>0.97699999999999998</v>
      </c>
      <c r="AH559" s="157">
        <f t="shared" si="144"/>
        <v>0.97699999999999998</v>
      </c>
      <c r="AI559" s="158">
        <f t="shared" si="145"/>
        <v>8.9109118461538461E-2</v>
      </c>
      <c r="AJ559" s="158">
        <f t="shared" si="146"/>
        <v>6.282611257365385E-2</v>
      </c>
      <c r="AK559" s="158">
        <f t="shared" si="147"/>
        <v>7.364112743554843</v>
      </c>
      <c r="AL559" s="158">
        <f t="shared" si="148"/>
        <v>5.1920452611294721</v>
      </c>
      <c r="AM559" s="158">
        <f t="shared" si="149"/>
        <v>3.6820563717774217E-3</v>
      </c>
      <c r="AN559" s="168">
        <f t="shared" si="150"/>
        <v>2.5960226305647362E-3</v>
      </c>
      <c r="AO559" s="158">
        <f t="shared" si="151"/>
        <v>3.3867554507608722E-3</v>
      </c>
      <c r="AP559" s="157"/>
      <c r="AS559" s="44"/>
    </row>
    <row r="560" spans="1:45" s="47" customFormat="1" x14ac:dyDescent="0.35">
      <c r="A560" s="157">
        <v>559</v>
      </c>
      <c r="B560" s="157" t="s">
        <v>390</v>
      </c>
      <c r="C560" s="157" t="s">
        <v>205</v>
      </c>
      <c r="D560" s="157" t="s">
        <v>16</v>
      </c>
      <c r="E560" s="157">
        <v>2017</v>
      </c>
      <c r="F560" s="157">
        <v>61</v>
      </c>
      <c r="G560" s="157">
        <v>1137.9951923076924</v>
      </c>
      <c r="H560" s="157"/>
      <c r="I560" s="157">
        <f t="shared" si="136"/>
        <v>75</v>
      </c>
      <c r="J560" s="157" t="str">
        <f>IF(D560="Electric","--",IF(D560="Diesel",VLOOKUP(C560,[2]ORDLF!A:B,2,FALSE),""))</f>
        <v/>
      </c>
      <c r="K560" s="157">
        <f>IF(D560="Electric","--",IF(D560="Gasoline",VLOOKUP(C560,LSILF!A:C,3,FALSE),""))</f>
        <v>0.54</v>
      </c>
      <c r="L560" s="158">
        <f t="shared" si="152"/>
        <v>0.54</v>
      </c>
      <c r="M560" s="157" t="str" cm="1">
        <f t="array" ref="M560">IF(D560="Electric","--",IF(D560="Diesel",_xlfn._xlws.FILTER(DIESCH[CH Cap],(DIESCH[HP Bin]=I560)),""))</f>
        <v/>
      </c>
      <c r="N560" s="157" cm="1">
        <f t="array" ref="N560">IF(D560="Electric","--",IF(D560="Gasoline",_xlfn._xlws.FILTER(LSICH[CH Cap],(LSICH[Fuel Type]=D560)*(LSICH[MY]=E560)),""))</f>
        <v>10000</v>
      </c>
      <c r="O560" s="157">
        <f t="shared" si="137"/>
        <v>10000</v>
      </c>
      <c r="P560" s="157">
        <f t="shared" si="138"/>
        <v>1137.9951923076924</v>
      </c>
      <c r="Q560" s="157" t="str" cm="1">
        <f t="array" ref="Q560">IF(D560="Electric","--",IF(D560="Diesel",_xlfn._xlws.FILTER(ORDEF[HC-ZH (g/hp-hr)],(ORDEF[HP]=I560)*(ORDEF[Model_Year]=E560)),""))</f>
        <v/>
      </c>
      <c r="R560" s="157" cm="1">
        <f t="array" ref="R560">IF(D560="Electric","--",IF(D560="Gasoline",_xlfn._xlws.FILTER(LSIEF[HC-ZH (g/hp-hr)],(LSIEF[Fuel]=D560)*(LSIEF[HP Bin]=I560)*(LSIEF[Model Year]=E560)),""))</f>
        <v>1.2999999999999999E-2</v>
      </c>
      <c r="S560" s="158">
        <f t="shared" si="139"/>
        <v>1.2999999999999999E-2</v>
      </c>
      <c r="T560" s="159" t="str" cm="1">
        <f t="array" ref="T560">IF(D560="Electric","--",IF(D560="Diesel",_xlfn._xlws.FILTER(ORDEF[HCDR],(ORDEF[HP]=I560)*(ORDEF[Model_Year]=E560),),""))</f>
        <v/>
      </c>
      <c r="U560" s="159" cm="1">
        <f t="array" ref="U560">IF(D560="Electric","--",IF(D560="Gasoline",_xlfn._xlws.FILTER(LSIEF[HC DR],(LSIEF[Fuel]=D560)*(LSIEF[HP Bin]=I560)*(LSIEF[Model Year]=E560)),""))</f>
        <v>6.6879999999999997E-5</v>
      </c>
      <c r="V560" s="159">
        <f t="shared" si="140"/>
        <v>6.6879999999999997E-5</v>
      </c>
      <c r="W560" s="158" t="str" cm="1">
        <f t="array" ref="W560">IF(D560="Electric","--",IF(D560="Diesel",_xlfn._xlws.FILTER(ORDEF[NOXzh],(ORDEF[HP]=I560)*(ORDEF[Model_Year]=E560)),""))</f>
        <v/>
      </c>
      <c r="X560" s="158" cm="1">
        <f t="array" ref="X560">IF(D560="Electric","--",IF(D560="Gasoline",_xlfn._xlws.FILTER(LSIEF[NOX-ZH (g/hp-hr)],(LSIEF[Fuel]=D560)*(LSIEF[HP Bin]=I560)*(LSIEF[Model Year]=E560)),""))</f>
        <v>0.01</v>
      </c>
      <c r="Y560" s="158">
        <f t="shared" si="141"/>
        <v>0.01</v>
      </c>
      <c r="Z560" s="159" t="str" cm="1">
        <f t="array" ref="Z560">IF(D560="Electric","--",IF(D560="Diesel",_xlfn._xlws.FILTER(ORDEF[NOXdr],(ORDEF[HP]=I560)*(ORDEF[Model_Year]=E560)),""))</f>
        <v/>
      </c>
      <c r="AA560" s="159" cm="1">
        <f t="array" ref="AA560">IF(E560="Electric","--",IF(D560="Gasoline",_xlfn._xlws.FILTER(LSIEF[NOX DR],(LSIEF[Fuel]=D560)*(LSIEF[HP Bin]=I560)*(LSIEF[Model Year]=E560)),""))</f>
        <v>4.7720000000000004E-5</v>
      </c>
      <c r="AB560" s="159">
        <f t="shared" si="142"/>
        <v>4.7720000000000004E-5</v>
      </c>
      <c r="AC560" s="158" t="str" cm="1">
        <f t="array" ref="AC560">IF(D560="Electric","--",IF(D560="Diesel",_xlfn._xlws.FILTER(DFCF[Fuel_HC],(DFCF[MY]=E560)),""))</f>
        <v/>
      </c>
      <c r="AD560" s="158" cm="1">
        <f t="array" ref="AD560">IF(D560="Electric","--",IF(D560="Gasoline",_xlfn._xlws.FILTER(GFCF[Fuel_HC],(GFCF[MY]=E560)),""))</f>
        <v>1</v>
      </c>
      <c r="AE560" s="158">
        <f t="shared" si="143"/>
        <v>1</v>
      </c>
      <c r="AF560" s="157" t="str" cm="1">
        <f t="array" ref="AF560">IF(D560="Electric","--",IF(D560="Diesel",_xlfn._xlws.FILTER(DFCF[Fuel_NOX],(DFCF[MY]=E560)),""))</f>
        <v/>
      </c>
      <c r="AG560" s="157" cm="1">
        <f t="array" ref="AG560">IF(D560="Electric","--",IF(D560="Gasoline",_xlfn._xlws.FILTER(GFCF[Fuel_NOX],(GFCF[MY]=E560)),""))</f>
        <v>0.97699999999999998</v>
      </c>
      <c r="AH560" s="157">
        <f t="shared" si="144"/>
        <v>0.97699999999999998</v>
      </c>
      <c r="AI560" s="158">
        <f t="shared" si="145"/>
        <v>8.9109118461538461E-2</v>
      </c>
      <c r="AJ560" s="158">
        <f t="shared" si="146"/>
        <v>6.282611257365385E-2</v>
      </c>
      <c r="AK560" s="158">
        <f t="shared" si="147"/>
        <v>7.364112743554843</v>
      </c>
      <c r="AL560" s="158">
        <f t="shared" si="148"/>
        <v>5.1920452611294721</v>
      </c>
      <c r="AM560" s="158">
        <f t="shared" si="149"/>
        <v>3.6820563717774217E-3</v>
      </c>
      <c r="AN560" s="168">
        <f t="shared" si="150"/>
        <v>2.5960226305647362E-3</v>
      </c>
      <c r="AO560" s="158">
        <f t="shared" si="151"/>
        <v>3.3867554507608722E-3</v>
      </c>
      <c r="AP560" s="157"/>
      <c r="AS560" s="44"/>
    </row>
    <row r="561" spans="1:45" s="47" customFormat="1" x14ac:dyDescent="0.35">
      <c r="A561" s="157">
        <v>560</v>
      </c>
      <c r="B561" s="157" t="s">
        <v>391</v>
      </c>
      <c r="C561" s="157" t="s">
        <v>205</v>
      </c>
      <c r="D561" s="157" t="s">
        <v>16</v>
      </c>
      <c r="E561" s="157">
        <v>2017</v>
      </c>
      <c r="F561" s="157">
        <v>61</v>
      </c>
      <c r="G561" s="157">
        <v>1137.9951923076924</v>
      </c>
      <c r="H561" s="157"/>
      <c r="I561" s="157">
        <f t="shared" si="136"/>
        <v>75</v>
      </c>
      <c r="J561" s="157" t="str">
        <f>IF(D561="Electric","--",IF(D561="Diesel",VLOOKUP(C561,[2]ORDLF!A:B,2,FALSE),""))</f>
        <v/>
      </c>
      <c r="K561" s="157">
        <f>IF(D561="Electric","--",IF(D561="Gasoline",VLOOKUP(C561,LSILF!A:C,3,FALSE),""))</f>
        <v>0.54</v>
      </c>
      <c r="L561" s="158">
        <f t="shared" si="152"/>
        <v>0.54</v>
      </c>
      <c r="M561" s="157" t="str" cm="1">
        <f t="array" ref="M561">IF(D561="Electric","--",IF(D561="Diesel",_xlfn._xlws.FILTER(DIESCH[CH Cap],(DIESCH[HP Bin]=I561)),""))</f>
        <v/>
      </c>
      <c r="N561" s="157" cm="1">
        <f t="array" ref="N561">IF(D561="Electric","--",IF(D561="Gasoline",_xlfn._xlws.FILTER(LSICH[CH Cap],(LSICH[Fuel Type]=D561)*(LSICH[MY]=E561)),""))</f>
        <v>10000</v>
      </c>
      <c r="O561" s="157">
        <f t="shared" si="137"/>
        <v>10000</v>
      </c>
      <c r="P561" s="157">
        <f t="shared" si="138"/>
        <v>1137.9951923076924</v>
      </c>
      <c r="Q561" s="157" t="str" cm="1">
        <f t="array" ref="Q561">IF(D561="Electric","--",IF(D561="Diesel",_xlfn._xlws.FILTER(ORDEF[HC-ZH (g/hp-hr)],(ORDEF[HP]=I561)*(ORDEF[Model_Year]=E561)),""))</f>
        <v/>
      </c>
      <c r="R561" s="157" cm="1">
        <f t="array" ref="R561">IF(D561="Electric","--",IF(D561="Gasoline",_xlfn._xlws.FILTER(LSIEF[HC-ZH (g/hp-hr)],(LSIEF[Fuel]=D561)*(LSIEF[HP Bin]=I561)*(LSIEF[Model Year]=E561)),""))</f>
        <v>1.2999999999999999E-2</v>
      </c>
      <c r="S561" s="158">
        <f t="shared" si="139"/>
        <v>1.2999999999999999E-2</v>
      </c>
      <c r="T561" s="159" t="str" cm="1">
        <f t="array" ref="T561">IF(D561="Electric","--",IF(D561="Diesel",_xlfn._xlws.FILTER(ORDEF[HCDR],(ORDEF[HP]=I561)*(ORDEF[Model_Year]=E561),),""))</f>
        <v/>
      </c>
      <c r="U561" s="159" cm="1">
        <f t="array" ref="U561">IF(D561="Electric","--",IF(D561="Gasoline",_xlfn._xlws.FILTER(LSIEF[HC DR],(LSIEF[Fuel]=D561)*(LSIEF[HP Bin]=I561)*(LSIEF[Model Year]=E561)),""))</f>
        <v>6.6879999999999997E-5</v>
      </c>
      <c r="V561" s="159">
        <f t="shared" si="140"/>
        <v>6.6879999999999997E-5</v>
      </c>
      <c r="W561" s="158" t="str" cm="1">
        <f t="array" ref="W561">IF(D561="Electric","--",IF(D561="Diesel",_xlfn._xlws.FILTER(ORDEF[NOXzh],(ORDEF[HP]=I561)*(ORDEF[Model_Year]=E561)),""))</f>
        <v/>
      </c>
      <c r="X561" s="158" cm="1">
        <f t="array" ref="X561">IF(D561="Electric","--",IF(D561="Gasoline",_xlfn._xlws.FILTER(LSIEF[NOX-ZH (g/hp-hr)],(LSIEF[Fuel]=D561)*(LSIEF[HP Bin]=I561)*(LSIEF[Model Year]=E561)),""))</f>
        <v>0.01</v>
      </c>
      <c r="Y561" s="158">
        <f t="shared" si="141"/>
        <v>0.01</v>
      </c>
      <c r="Z561" s="159" t="str" cm="1">
        <f t="array" ref="Z561">IF(D561="Electric","--",IF(D561="Diesel",_xlfn._xlws.FILTER(ORDEF[NOXdr],(ORDEF[HP]=I561)*(ORDEF[Model_Year]=E561)),""))</f>
        <v/>
      </c>
      <c r="AA561" s="159" cm="1">
        <f t="array" ref="AA561">IF(E561="Electric","--",IF(D561="Gasoline",_xlfn._xlws.FILTER(LSIEF[NOX DR],(LSIEF[Fuel]=D561)*(LSIEF[HP Bin]=I561)*(LSIEF[Model Year]=E561)),""))</f>
        <v>4.7720000000000004E-5</v>
      </c>
      <c r="AB561" s="159">
        <f t="shared" si="142"/>
        <v>4.7720000000000004E-5</v>
      </c>
      <c r="AC561" s="158" t="str" cm="1">
        <f t="array" ref="AC561">IF(D561="Electric","--",IF(D561="Diesel",_xlfn._xlws.FILTER(DFCF[Fuel_HC],(DFCF[MY]=E561)),""))</f>
        <v/>
      </c>
      <c r="AD561" s="158" cm="1">
        <f t="array" ref="AD561">IF(D561="Electric","--",IF(D561="Gasoline",_xlfn._xlws.FILTER(GFCF[Fuel_HC],(GFCF[MY]=E561)),""))</f>
        <v>1</v>
      </c>
      <c r="AE561" s="158">
        <f t="shared" si="143"/>
        <v>1</v>
      </c>
      <c r="AF561" s="157" t="str" cm="1">
        <f t="array" ref="AF561">IF(D561="Electric","--",IF(D561="Diesel",_xlfn._xlws.FILTER(DFCF[Fuel_NOX],(DFCF[MY]=E561)),""))</f>
        <v/>
      </c>
      <c r="AG561" s="157" cm="1">
        <f t="array" ref="AG561">IF(D561="Electric","--",IF(D561="Gasoline",_xlfn._xlws.FILTER(GFCF[Fuel_NOX],(GFCF[MY]=E561)),""))</f>
        <v>0.97699999999999998</v>
      </c>
      <c r="AH561" s="157">
        <f t="shared" si="144"/>
        <v>0.97699999999999998</v>
      </c>
      <c r="AI561" s="158">
        <f t="shared" si="145"/>
        <v>8.9109118461538461E-2</v>
      </c>
      <c r="AJ561" s="158">
        <f t="shared" si="146"/>
        <v>6.282611257365385E-2</v>
      </c>
      <c r="AK561" s="158">
        <f t="shared" si="147"/>
        <v>7.364112743554843</v>
      </c>
      <c r="AL561" s="158">
        <f t="shared" si="148"/>
        <v>5.1920452611294721</v>
      </c>
      <c r="AM561" s="158">
        <f t="shared" si="149"/>
        <v>3.6820563717774217E-3</v>
      </c>
      <c r="AN561" s="168">
        <f t="shared" si="150"/>
        <v>2.5960226305647362E-3</v>
      </c>
      <c r="AO561" s="158">
        <f t="shared" si="151"/>
        <v>3.3867554507608722E-3</v>
      </c>
      <c r="AP561" s="157"/>
      <c r="AS561" s="44"/>
    </row>
    <row r="562" spans="1:45" s="47" customFormat="1" x14ac:dyDescent="0.35">
      <c r="A562" s="157">
        <v>561</v>
      </c>
      <c r="B562" s="157" t="s">
        <v>392</v>
      </c>
      <c r="C562" s="157" t="s">
        <v>205</v>
      </c>
      <c r="D562" s="157" t="s">
        <v>16</v>
      </c>
      <c r="E562" s="157">
        <v>2017</v>
      </c>
      <c r="F562" s="157">
        <v>61</v>
      </c>
      <c r="G562" s="157">
        <v>1137.9951923076924</v>
      </c>
      <c r="H562" s="157"/>
      <c r="I562" s="157">
        <f t="shared" si="136"/>
        <v>75</v>
      </c>
      <c r="J562" s="157" t="str">
        <f>IF(D562="Electric","--",IF(D562="Diesel",VLOOKUP(C562,[2]ORDLF!A:B,2,FALSE),""))</f>
        <v/>
      </c>
      <c r="K562" s="157">
        <f>IF(D562="Electric","--",IF(D562="Gasoline",VLOOKUP(C562,LSILF!A:C,3,FALSE),""))</f>
        <v>0.54</v>
      </c>
      <c r="L562" s="158">
        <f t="shared" si="152"/>
        <v>0.54</v>
      </c>
      <c r="M562" s="157" t="str" cm="1">
        <f t="array" ref="M562">IF(D562="Electric","--",IF(D562="Diesel",_xlfn._xlws.FILTER(DIESCH[CH Cap],(DIESCH[HP Bin]=I562)),""))</f>
        <v/>
      </c>
      <c r="N562" s="157" cm="1">
        <f t="array" ref="N562">IF(D562="Electric","--",IF(D562="Gasoline",_xlfn._xlws.FILTER(LSICH[CH Cap],(LSICH[Fuel Type]=D562)*(LSICH[MY]=E562)),""))</f>
        <v>10000</v>
      </c>
      <c r="O562" s="157">
        <f t="shared" si="137"/>
        <v>10000</v>
      </c>
      <c r="P562" s="157">
        <f t="shared" si="138"/>
        <v>1137.9951923076924</v>
      </c>
      <c r="Q562" s="157" t="str" cm="1">
        <f t="array" ref="Q562">IF(D562="Electric","--",IF(D562="Diesel",_xlfn._xlws.FILTER(ORDEF[HC-ZH (g/hp-hr)],(ORDEF[HP]=I562)*(ORDEF[Model_Year]=E562)),""))</f>
        <v/>
      </c>
      <c r="R562" s="157" cm="1">
        <f t="array" ref="R562">IF(D562="Electric","--",IF(D562="Gasoline",_xlfn._xlws.FILTER(LSIEF[HC-ZH (g/hp-hr)],(LSIEF[Fuel]=D562)*(LSIEF[HP Bin]=I562)*(LSIEF[Model Year]=E562)),""))</f>
        <v>1.2999999999999999E-2</v>
      </c>
      <c r="S562" s="158">
        <f t="shared" si="139"/>
        <v>1.2999999999999999E-2</v>
      </c>
      <c r="T562" s="159" t="str" cm="1">
        <f t="array" ref="T562">IF(D562="Electric","--",IF(D562="Diesel",_xlfn._xlws.FILTER(ORDEF[HCDR],(ORDEF[HP]=I562)*(ORDEF[Model_Year]=E562),),""))</f>
        <v/>
      </c>
      <c r="U562" s="159" cm="1">
        <f t="array" ref="U562">IF(D562="Electric","--",IF(D562="Gasoline",_xlfn._xlws.FILTER(LSIEF[HC DR],(LSIEF[Fuel]=D562)*(LSIEF[HP Bin]=I562)*(LSIEF[Model Year]=E562)),""))</f>
        <v>6.6879999999999997E-5</v>
      </c>
      <c r="V562" s="159">
        <f t="shared" si="140"/>
        <v>6.6879999999999997E-5</v>
      </c>
      <c r="W562" s="158" t="str" cm="1">
        <f t="array" ref="W562">IF(D562="Electric","--",IF(D562="Diesel",_xlfn._xlws.FILTER(ORDEF[NOXzh],(ORDEF[HP]=I562)*(ORDEF[Model_Year]=E562)),""))</f>
        <v/>
      </c>
      <c r="X562" s="158" cm="1">
        <f t="array" ref="X562">IF(D562="Electric","--",IF(D562="Gasoline",_xlfn._xlws.FILTER(LSIEF[NOX-ZH (g/hp-hr)],(LSIEF[Fuel]=D562)*(LSIEF[HP Bin]=I562)*(LSIEF[Model Year]=E562)),""))</f>
        <v>0.01</v>
      </c>
      <c r="Y562" s="158">
        <f t="shared" si="141"/>
        <v>0.01</v>
      </c>
      <c r="Z562" s="159" t="str" cm="1">
        <f t="array" ref="Z562">IF(D562="Electric","--",IF(D562="Diesel",_xlfn._xlws.FILTER(ORDEF[NOXdr],(ORDEF[HP]=I562)*(ORDEF[Model_Year]=E562)),""))</f>
        <v/>
      </c>
      <c r="AA562" s="159" cm="1">
        <f t="array" ref="AA562">IF(E562="Electric","--",IF(D562="Gasoline",_xlfn._xlws.FILTER(LSIEF[NOX DR],(LSIEF[Fuel]=D562)*(LSIEF[HP Bin]=I562)*(LSIEF[Model Year]=E562)),""))</f>
        <v>4.7720000000000004E-5</v>
      </c>
      <c r="AB562" s="159">
        <f t="shared" si="142"/>
        <v>4.7720000000000004E-5</v>
      </c>
      <c r="AC562" s="158" t="str" cm="1">
        <f t="array" ref="AC562">IF(D562="Electric","--",IF(D562="Diesel",_xlfn._xlws.FILTER(DFCF[Fuel_HC],(DFCF[MY]=E562)),""))</f>
        <v/>
      </c>
      <c r="AD562" s="158" cm="1">
        <f t="array" ref="AD562">IF(D562="Electric","--",IF(D562="Gasoline",_xlfn._xlws.FILTER(GFCF[Fuel_HC],(GFCF[MY]=E562)),""))</f>
        <v>1</v>
      </c>
      <c r="AE562" s="158">
        <f t="shared" si="143"/>
        <v>1</v>
      </c>
      <c r="AF562" s="157" t="str" cm="1">
        <f t="array" ref="AF562">IF(D562="Electric","--",IF(D562="Diesel",_xlfn._xlws.FILTER(DFCF[Fuel_NOX],(DFCF[MY]=E562)),""))</f>
        <v/>
      </c>
      <c r="AG562" s="157" cm="1">
        <f t="array" ref="AG562">IF(D562="Electric","--",IF(D562="Gasoline",_xlfn._xlws.FILTER(GFCF[Fuel_NOX],(GFCF[MY]=E562)),""))</f>
        <v>0.97699999999999998</v>
      </c>
      <c r="AH562" s="157">
        <f t="shared" si="144"/>
        <v>0.97699999999999998</v>
      </c>
      <c r="AI562" s="158">
        <f t="shared" si="145"/>
        <v>8.9109118461538461E-2</v>
      </c>
      <c r="AJ562" s="158">
        <f t="shared" si="146"/>
        <v>6.282611257365385E-2</v>
      </c>
      <c r="AK562" s="158">
        <f t="shared" si="147"/>
        <v>7.364112743554843</v>
      </c>
      <c r="AL562" s="158">
        <f t="shared" si="148"/>
        <v>5.1920452611294721</v>
      </c>
      <c r="AM562" s="158">
        <f t="shared" si="149"/>
        <v>3.6820563717774217E-3</v>
      </c>
      <c r="AN562" s="168">
        <f t="shared" si="150"/>
        <v>2.5960226305647362E-3</v>
      </c>
      <c r="AO562" s="158">
        <f t="shared" si="151"/>
        <v>3.3867554507608722E-3</v>
      </c>
      <c r="AP562" s="157"/>
      <c r="AS562" s="44"/>
    </row>
    <row r="563" spans="1:45" s="47" customFormat="1" x14ac:dyDescent="0.35">
      <c r="A563" s="157">
        <v>562</v>
      </c>
      <c r="B563" s="157" t="s">
        <v>393</v>
      </c>
      <c r="C563" s="157" t="s">
        <v>205</v>
      </c>
      <c r="D563" s="157" t="s">
        <v>16</v>
      </c>
      <c r="E563" s="157">
        <v>2017</v>
      </c>
      <c r="F563" s="157">
        <v>84</v>
      </c>
      <c r="G563" s="157">
        <v>1137.9951923076924</v>
      </c>
      <c r="H563" s="157"/>
      <c r="I563" s="157">
        <f t="shared" si="136"/>
        <v>100</v>
      </c>
      <c r="J563" s="157" t="str">
        <f>IF(D563="Electric","--",IF(D563="Diesel",VLOOKUP(C563,[2]ORDLF!A:B,2,FALSE),""))</f>
        <v/>
      </c>
      <c r="K563" s="157">
        <f>IF(D563="Electric","--",IF(D563="Gasoline",VLOOKUP(C563,LSILF!A:C,3,FALSE),""))</f>
        <v>0.54</v>
      </c>
      <c r="L563" s="158">
        <f t="shared" si="152"/>
        <v>0.54</v>
      </c>
      <c r="M563" s="157" t="str" cm="1">
        <f t="array" ref="M563">IF(D563="Electric","--",IF(D563="Diesel",_xlfn._xlws.FILTER(DIESCH[CH Cap],(DIESCH[HP Bin]=I563)),""))</f>
        <v/>
      </c>
      <c r="N563" s="157" cm="1">
        <f t="array" ref="N563">IF(D563="Electric","--",IF(D563="Gasoline",_xlfn._xlws.FILTER(LSICH[CH Cap],(LSICH[Fuel Type]=D563)*(LSICH[MY]=E563)),""))</f>
        <v>10000</v>
      </c>
      <c r="O563" s="157">
        <f t="shared" si="137"/>
        <v>10000</v>
      </c>
      <c r="P563" s="157">
        <f t="shared" si="138"/>
        <v>1137.9951923076924</v>
      </c>
      <c r="Q563" s="157" t="str" cm="1">
        <f t="array" ref="Q563">IF(D563="Electric","--",IF(D563="Diesel",_xlfn._xlws.FILTER(ORDEF[HC-ZH (g/hp-hr)],(ORDEF[HP]=I563)*(ORDEF[Model_Year]=E563)),""))</f>
        <v/>
      </c>
      <c r="R563" s="157" cm="1">
        <f t="array" ref="R563">IF(D563="Electric","--",IF(D563="Gasoline",_xlfn._xlws.FILTER(LSIEF[HC-ZH (g/hp-hr)],(LSIEF[Fuel]=D563)*(LSIEF[HP Bin]=I563)*(LSIEF[Model Year]=E563)),""))</f>
        <v>1.7000000000000001E-2</v>
      </c>
      <c r="S563" s="158">
        <f t="shared" si="139"/>
        <v>1.7000000000000001E-2</v>
      </c>
      <c r="T563" s="159" t="str" cm="1">
        <f t="array" ref="T563">IF(D563="Electric","--",IF(D563="Diesel",_xlfn._xlws.FILTER(ORDEF[HCDR],(ORDEF[HP]=I563)*(ORDEF[Model_Year]=E563),),""))</f>
        <v/>
      </c>
      <c r="U563" s="159" cm="1">
        <f t="array" ref="U563">IF(D563="Electric","--",IF(D563="Gasoline",_xlfn._xlws.FILTER(LSIEF[HC DR],(LSIEF[Fuel]=D563)*(LSIEF[HP Bin]=I563)*(LSIEF[Model Year]=E563)),""))</f>
        <v>3.2639999999999999E-5</v>
      </c>
      <c r="V563" s="159">
        <f t="shared" si="140"/>
        <v>3.2639999999999999E-5</v>
      </c>
      <c r="W563" s="158" t="str" cm="1">
        <f t="array" ref="W563">IF(D563="Electric","--",IF(D563="Diesel",_xlfn._xlws.FILTER(ORDEF[NOXzh],(ORDEF[HP]=I563)*(ORDEF[Model_Year]=E563)),""))</f>
        <v/>
      </c>
      <c r="X563" s="158" cm="1">
        <f t="array" ref="X563">IF(D563="Electric","--",IF(D563="Gasoline",_xlfn._xlws.FILTER(LSIEF[NOX-ZH (g/hp-hr)],(LSIEF[Fuel]=D563)*(LSIEF[HP Bin]=I563)*(LSIEF[Model Year]=E563)),""))</f>
        <v>3.7999999999999999E-2</v>
      </c>
      <c r="Y563" s="158">
        <f t="shared" si="141"/>
        <v>3.7999999999999999E-2</v>
      </c>
      <c r="Z563" s="159" t="str" cm="1">
        <f t="array" ref="Z563">IF(D563="Electric","--",IF(D563="Diesel",_xlfn._xlws.FILTER(ORDEF[NOXdr],(ORDEF[HP]=I563)*(ORDEF[Model_Year]=E563)),""))</f>
        <v/>
      </c>
      <c r="AA563" s="159" cm="1">
        <f t="array" ref="AA563">IF(E563="Electric","--",IF(D563="Gasoline",_xlfn._xlws.FILTER(LSIEF[NOX DR],(LSIEF[Fuel]=D563)*(LSIEF[HP Bin]=I563)*(LSIEF[Model Year]=E563)),""))</f>
        <v>7.5559999999999988E-5</v>
      </c>
      <c r="AB563" s="159">
        <f t="shared" si="142"/>
        <v>7.5559999999999988E-5</v>
      </c>
      <c r="AC563" s="158" t="str" cm="1">
        <f t="array" ref="AC563">IF(D563="Electric","--",IF(D563="Diesel",_xlfn._xlws.FILTER(DFCF[Fuel_HC],(DFCF[MY]=E563)),""))</f>
        <v/>
      </c>
      <c r="AD563" s="158" cm="1">
        <f t="array" ref="AD563">IF(D563="Electric","--",IF(D563="Gasoline",_xlfn._xlws.FILTER(GFCF[Fuel_HC],(GFCF[MY]=E563)),""))</f>
        <v>1</v>
      </c>
      <c r="AE563" s="158">
        <f t="shared" si="143"/>
        <v>1</v>
      </c>
      <c r="AF563" s="157" t="str" cm="1">
        <f t="array" ref="AF563">IF(D563="Electric","--",IF(D563="Diesel",_xlfn._xlws.FILTER(DFCF[Fuel_NOX],(DFCF[MY]=E563)),""))</f>
        <v/>
      </c>
      <c r="AG563" s="157" cm="1">
        <f t="array" ref="AG563">IF(D563="Electric","--",IF(D563="Gasoline",_xlfn._xlws.FILTER(GFCF[Fuel_NOX],(GFCF[MY]=E563)),""))</f>
        <v>0.97699999999999998</v>
      </c>
      <c r="AH563" s="157">
        <f t="shared" si="144"/>
        <v>0.97699999999999998</v>
      </c>
      <c r="AI563" s="158">
        <f t="shared" si="145"/>
        <v>5.4144163076923081E-2</v>
      </c>
      <c r="AJ563" s="158">
        <f t="shared" si="146"/>
        <v>0.12113521764596154</v>
      </c>
      <c r="AK563" s="158">
        <f t="shared" si="147"/>
        <v>6.1616833729061593</v>
      </c>
      <c r="AL563" s="158">
        <f t="shared" si="148"/>
        <v>13.78536141341916</v>
      </c>
      <c r="AM563" s="158">
        <f t="shared" si="149"/>
        <v>3.0808416864530801E-3</v>
      </c>
      <c r="AN563" s="158">
        <f t="shared" si="150"/>
        <v>6.8926807067095806E-3</v>
      </c>
      <c r="AO563" s="158">
        <f t="shared" si="151"/>
        <v>2.8337581831995428E-3</v>
      </c>
      <c r="AP563" s="157"/>
      <c r="AS563" s="44"/>
    </row>
    <row r="564" spans="1:45" s="47" customFormat="1" x14ac:dyDescent="0.35">
      <c r="A564" s="157">
        <v>563</v>
      </c>
      <c r="B564" s="157" t="s">
        <v>394</v>
      </c>
      <c r="C564" s="157" t="s">
        <v>205</v>
      </c>
      <c r="D564" s="157" t="s">
        <v>16</v>
      </c>
      <c r="E564" s="157">
        <v>2017</v>
      </c>
      <c r="F564" s="157">
        <v>61</v>
      </c>
      <c r="G564" s="157">
        <v>1137.9951923076924</v>
      </c>
      <c r="H564" s="157"/>
      <c r="I564" s="157">
        <f t="shared" si="136"/>
        <v>75</v>
      </c>
      <c r="J564" s="157" t="str">
        <f>IF(D564="Electric","--",IF(D564="Diesel",VLOOKUP(C564,[2]ORDLF!A:B,2,FALSE),""))</f>
        <v/>
      </c>
      <c r="K564" s="157">
        <f>IF(D564="Electric","--",IF(D564="Gasoline",VLOOKUP(C564,LSILF!A:C,3,FALSE),""))</f>
        <v>0.54</v>
      </c>
      <c r="L564" s="158">
        <f t="shared" si="152"/>
        <v>0.54</v>
      </c>
      <c r="M564" s="157" t="str" cm="1">
        <f t="array" ref="M564">IF(D564="Electric","--",IF(D564="Diesel",_xlfn._xlws.FILTER(DIESCH[CH Cap],(DIESCH[HP Bin]=I564)),""))</f>
        <v/>
      </c>
      <c r="N564" s="157" cm="1">
        <f t="array" ref="N564">IF(D564="Electric","--",IF(D564="Gasoline",_xlfn._xlws.FILTER(LSICH[CH Cap],(LSICH[Fuel Type]=D564)*(LSICH[MY]=E564)),""))</f>
        <v>10000</v>
      </c>
      <c r="O564" s="157">
        <f t="shared" si="137"/>
        <v>10000</v>
      </c>
      <c r="P564" s="157">
        <f t="shared" si="138"/>
        <v>1137.9951923076924</v>
      </c>
      <c r="Q564" s="157" t="str" cm="1">
        <f t="array" ref="Q564">IF(D564="Electric","--",IF(D564="Diesel",_xlfn._xlws.FILTER(ORDEF[HC-ZH (g/hp-hr)],(ORDEF[HP]=I564)*(ORDEF[Model_Year]=E564)),""))</f>
        <v/>
      </c>
      <c r="R564" s="157" cm="1">
        <f t="array" ref="R564">IF(D564="Electric","--",IF(D564="Gasoline",_xlfn._xlws.FILTER(LSIEF[HC-ZH (g/hp-hr)],(LSIEF[Fuel]=D564)*(LSIEF[HP Bin]=I564)*(LSIEF[Model Year]=E564)),""))</f>
        <v>1.2999999999999999E-2</v>
      </c>
      <c r="S564" s="158">
        <f t="shared" si="139"/>
        <v>1.2999999999999999E-2</v>
      </c>
      <c r="T564" s="159" t="str" cm="1">
        <f t="array" ref="T564">IF(D564="Electric","--",IF(D564="Diesel",_xlfn._xlws.FILTER(ORDEF[HCDR],(ORDEF[HP]=I564)*(ORDEF[Model_Year]=E564),),""))</f>
        <v/>
      </c>
      <c r="U564" s="159" cm="1">
        <f t="array" ref="U564">IF(D564="Electric","--",IF(D564="Gasoline",_xlfn._xlws.FILTER(LSIEF[HC DR],(LSIEF[Fuel]=D564)*(LSIEF[HP Bin]=I564)*(LSIEF[Model Year]=E564)),""))</f>
        <v>6.6879999999999997E-5</v>
      </c>
      <c r="V564" s="159">
        <f t="shared" si="140"/>
        <v>6.6879999999999997E-5</v>
      </c>
      <c r="W564" s="158" t="str" cm="1">
        <f t="array" ref="W564">IF(D564="Electric","--",IF(D564="Diesel",_xlfn._xlws.FILTER(ORDEF[NOXzh],(ORDEF[HP]=I564)*(ORDEF[Model_Year]=E564)),""))</f>
        <v/>
      </c>
      <c r="X564" s="158" cm="1">
        <f t="array" ref="X564">IF(D564="Electric","--",IF(D564="Gasoline",_xlfn._xlws.FILTER(LSIEF[NOX-ZH (g/hp-hr)],(LSIEF[Fuel]=D564)*(LSIEF[HP Bin]=I564)*(LSIEF[Model Year]=E564)),""))</f>
        <v>0.01</v>
      </c>
      <c r="Y564" s="158">
        <f t="shared" si="141"/>
        <v>0.01</v>
      </c>
      <c r="Z564" s="159" t="str" cm="1">
        <f t="array" ref="Z564">IF(D564="Electric","--",IF(D564="Diesel",_xlfn._xlws.FILTER(ORDEF[NOXdr],(ORDEF[HP]=I564)*(ORDEF[Model_Year]=E564)),""))</f>
        <v/>
      </c>
      <c r="AA564" s="159" cm="1">
        <f t="array" ref="AA564">IF(E564="Electric","--",IF(D564="Gasoline",_xlfn._xlws.FILTER(LSIEF[NOX DR],(LSIEF[Fuel]=D564)*(LSIEF[HP Bin]=I564)*(LSIEF[Model Year]=E564)),""))</f>
        <v>4.7720000000000004E-5</v>
      </c>
      <c r="AB564" s="159">
        <f t="shared" si="142"/>
        <v>4.7720000000000004E-5</v>
      </c>
      <c r="AC564" s="158" t="str" cm="1">
        <f t="array" ref="AC564">IF(D564="Electric","--",IF(D564="Diesel",_xlfn._xlws.FILTER(DFCF[Fuel_HC],(DFCF[MY]=E564)),""))</f>
        <v/>
      </c>
      <c r="AD564" s="158" cm="1">
        <f t="array" ref="AD564">IF(D564="Electric","--",IF(D564="Gasoline",_xlfn._xlws.FILTER(GFCF[Fuel_HC],(GFCF[MY]=E564)),""))</f>
        <v>1</v>
      </c>
      <c r="AE564" s="158">
        <f t="shared" si="143"/>
        <v>1</v>
      </c>
      <c r="AF564" s="157" t="str" cm="1">
        <f t="array" ref="AF564">IF(D564="Electric","--",IF(D564="Diesel",_xlfn._xlws.FILTER(DFCF[Fuel_NOX],(DFCF[MY]=E564)),""))</f>
        <v/>
      </c>
      <c r="AG564" s="157" cm="1">
        <f t="array" ref="AG564">IF(D564="Electric","--",IF(D564="Gasoline",_xlfn._xlws.FILTER(GFCF[Fuel_NOX],(GFCF[MY]=E564)),""))</f>
        <v>0.97699999999999998</v>
      </c>
      <c r="AH564" s="157">
        <f t="shared" si="144"/>
        <v>0.97699999999999998</v>
      </c>
      <c r="AI564" s="158">
        <f t="shared" si="145"/>
        <v>8.9109118461538461E-2</v>
      </c>
      <c r="AJ564" s="158">
        <f t="shared" si="146"/>
        <v>6.282611257365385E-2</v>
      </c>
      <c r="AK564" s="158">
        <f t="shared" si="147"/>
        <v>7.364112743554843</v>
      </c>
      <c r="AL564" s="158">
        <f t="shared" si="148"/>
        <v>5.1920452611294721</v>
      </c>
      <c r="AM564" s="158">
        <f t="shared" si="149"/>
        <v>3.6820563717774217E-3</v>
      </c>
      <c r="AN564" s="168">
        <f t="shared" si="150"/>
        <v>2.5960226305647362E-3</v>
      </c>
      <c r="AO564" s="158">
        <f t="shared" si="151"/>
        <v>3.3867554507608722E-3</v>
      </c>
      <c r="AP564" s="157"/>
      <c r="AS564" s="44"/>
    </row>
    <row r="565" spans="1:45" s="47" customFormat="1" x14ac:dyDescent="0.35">
      <c r="A565" s="157">
        <v>564</v>
      </c>
      <c r="B565" s="157" t="s">
        <v>395</v>
      </c>
      <c r="C565" s="157" t="s">
        <v>205</v>
      </c>
      <c r="D565" s="157" t="s">
        <v>16</v>
      </c>
      <c r="E565" s="157">
        <v>2017</v>
      </c>
      <c r="F565" s="157">
        <v>86</v>
      </c>
      <c r="G565" s="157">
        <v>1137.9951923076924</v>
      </c>
      <c r="H565" s="157"/>
      <c r="I565" s="157">
        <f t="shared" si="136"/>
        <v>100</v>
      </c>
      <c r="J565" s="157" t="str">
        <f>IF(D565="Electric","--",IF(D565="Diesel",VLOOKUP(C565,[2]ORDLF!A:B,2,FALSE),""))</f>
        <v/>
      </c>
      <c r="K565" s="157">
        <f>IF(D565="Electric","--",IF(D565="Gasoline",VLOOKUP(C565,LSILF!A:C,3,FALSE),""))</f>
        <v>0.54</v>
      </c>
      <c r="L565" s="158">
        <f t="shared" si="152"/>
        <v>0.54</v>
      </c>
      <c r="M565" s="157" t="str" cm="1">
        <f t="array" ref="M565">IF(D565="Electric","--",IF(D565="Diesel",_xlfn._xlws.FILTER(DIESCH[CH Cap],(DIESCH[HP Bin]=I565)),""))</f>
        <v/>
      </c>
      <c r="N565" s="157" cm="1">
        <f t="array" ref="N565">IF(D565="Electric","--",IF(D565="Gasoline",_xlfn._xlws.FILTER(LSICH[CH Cap],(LSICH[Fuel Type]=D565)*(LSICH[MY]=E565)),""))</f>
        <v>10000</v>
      </c>
      <c r="O565" s="157">
        <f t="shared" si="137"/>
        <v>10000</v>
      </c>
      <c r="P565" s="157">
        <f t="shared" si="138"/>
        <v>1137.9951923076924</v>
      </c>
      <c r="Q565" s="157" t="str" cm="1">
        <f t="array" ref="Q565">IF(D565="Electric","--",IF(D565="Diesel",_xlfn._xlws.FILTER(ORDEF[HC-ZH (g/hp-hr)],(ORDEF[HP]=I565)*(ORDEF[Model_Year]=E565)),""))</f>
        <v/>
      </c>
      <c r="R565" s="157" cm="1">
        <f t="array" ref="R565">IF(D565="Electric","--",IF(D565="Gasoline",_xlfn._xlws.FILTER(LSIEF[HC-ZH (g/hp-hr)],(LSIEF[Fuel]=D565)*(LSIEF[HP Bin]=I565)*(LSIEF[Model Year]=E565)),""))</f>
        <v>1.7000000000000001E-2</v>
      </c>
      <c r="S565" s="158">
        <f t="shared" si="139"/>
        <v>1.7000000000000001E-2</v>
      </c>
      <c r="T565" s="159" t="str" cm="1">
        <f t="array" ref="T565">IF(D565="Electric","--",IF(D565="Diesel",_xlfn._xlws.FILTER(ORDEF[HCDR],(ORDEF[HP]=I565)*(ORDEF[Model_Year]=E565),),""))</f>
        <v/>
      </c>
      <c r="U565" s="159" cm="1">
        <f t="array" ref="U565">IF(D565="Electric","--",IF(D565="Gasoline",_xlfn._xlws.FILTER(LSIEF[HC DR],(LSIEF[Fuel]=D565)*(LSIEF[HP Bin]=I565)*(LSIEF[Model Year]=E565)),""))</f>
        <v>3.2639999999999999E-5</v>
      </c>
      <c r="V565" s="159">
        <f t="shared" si="140"/>
        <v>3.2639999999999999E-5</v>
      </c>
      <c r="W565" s="158" t="str" cm="1">
        <f t="array" ref="W565">IF(D565="Electric","--",IF(D565="Diesel",_xlfn._xlws.FILTER(ORDEF[NOXzh],(ORDEF[HP]=I565)*(ORDEF[Model_Year]=E565)),""))</f>
        <v/>
      </c>
      <c r="X565" s="158" cm="1">
        <f t="array" ref="X565">IF(D565="Electric","--",IF(D565="Gasoline",_xlfn._xlws.FILTER(LSIEF[NOX-ZH (g/hp-hr)],(LSIEF[Fuel]=D565)*(LSIEF[HP Bin]=I565)*(LSIEF[Model Year]=E565)),""))</f>
        <v>3.7999999999999999E-2</v>
      </c>
      <c r="Y565" s="158">
        <f t="shared" si="141"/>
        <v>3.7999999999999999E-2</v>
      </c>
      <c r="Z565" s="159" t="str" cm="1">
        <f t="array" ref="Z565">IF(D565="Electric","--",IF(D565="Diesel",_xlfn._xlws.FILTER(ORDEF[NOXdr],(ORDEF[HP]=I565)*(ORDEF[Model_Year]=E565)),""))</f>
        <v/>
      </c>
      <c r="AA565" s="159" cm="1">
        <f t="array" ref="AA565">IF(E565="Electric","--",IF(D565="Gasoline",_xlfn._xlws.FILTER(LSIEF[NOX DR],(LSIEF[Fuel]=D565)*(LSIEF[HP Bin]=I565)*(LSIEF[Model Year]=E565)),""))</f>
        <v>7.5559999999999988E-5</v>
      </c>
      <c r="AB565" s="159">
        <f t="shared" si="142"/>
        <v>7.5559999999999988E-5</v>
      </c>
      <c r="AC565" s="158" t="str" cm="1">
        <f t="array" ref="AC565">IF(D565="Electric","--",IF(D565="Diesel",_xlfn._xlws.FILTER(DFCF[Fuel_HC],(DFCF[MY]=E565)),""))</f>
        <v/>
      </c>
      <c r="AD565" s="158" cm="1">
        <f t="array" ref="AD565">IF(D565="Electric","--",IF(D565="Gasoline",_xlfn._xlws.FILTER(GFCF[Fuel_HC],(GFCF[MY]=E565)),""))</f>
        <v>1</v>
      </c>
      <c r="AE565" s="158">
        <f t="shared" si="143"/>
        <v>1</v>
      </c>
      <c r="AF565" s="157" t="str" cm="1">
        <f t="array" ref="AF565">IF(D565="Electric","--",IF(D565="Diesel",_xlfn._xlws.FILTER(DFCF[Fuel_NOX],(DFCF[MY]=E565)),""))</f>
        <v/>
      </c>
      <c r="AG565" s="157" cm="1">
        <f t="array" ref="AG565">IF(D565="Electric","--",IF(D565="Gasoline",_xlfn._xlws.FILTER(GFCF[Fuel_NOX],(GFCF[MY]=E565)),""))</f>
        <v>0.97699999999999998</v>
      </c>
      <c r="AH565" s="157">
        <f t="shared" si="144"/>
        <v>0.97699999999999998</v>
      </c>
      <c r="AI565" s="158">
        <f t="shared" si="145"/>
        <v>5.4144163076923081E-2</v>
      </c>
      <c r="AJ565" s="158">
        <f t="shared" si="146"/>
        <v>0.12113521764596154</v>
      </c>
      <c r="AK565" s="158">
        <f t="shared" si="147"/>
        <v>6.3083901198801158</v>
      </c>
      <c r="AL565" s="158">
        <f t="shared" si="148"/>
        <v>14.113584304214855</v>
      </c>
      <c r="AM565" s="158">
        <f t="shared" si="149"/>
        <v>3.154195059940058E-3</v>
      </c>
      <c r="AN565" s="158">
        <f t="shared" si="150"/>
        <v>7.0567921521074283E-3</v>
      </c>
      <c r="AO565" s="158">
        <f t="shared" si="151"/>
        <v>2.9012286161328653E-3</v>
      </c>
      <c r="AP565" s="157"/>
      <c r="AS565" s="44"/>
    </row>
    <row r="566" spans="1:45" s="47" customFormat="1" x14ac:dyDescent="0.35">
      <c r="A566" s="157">
        <v>565</v>
      </c>
      <c r="B566" s="157" t="s">
        <v>396</v>
      </c>
      <c r="C566" s="157" t="s">
        <v>205</v>
      </c>
      <c r="D566" s="157" t="s">
        <v>16</v>
      </c>
      <c r="E566" s="157">
        <v>2017</v>
      </c>
      <c r="F566" s="157">
        <v>86</v>
      </c>
      <c r="G566" s="157">
        <v>1137.9951923076924</v>
      </c>
      <c r="H566" s="157"/>
      <c r="I566" s="157">
        <f t="shared" si="136"/>
        <v>100</v>
      </c>
      <c r="J566" s="157" t="str">
        <f>IF(D566="Electric","--",IF(D566="Diesel",VLOOKUP(C566,[2]ORDLF!A:B,2,FALSE),""))</f>
        <v/>
      </c>
      <c r="K566" s="157">
        <f>IF(D566="Electric","--",IF(D566="Gasoline",VLOOKUP(C566,LSILF!A:C,3,FALSE),""))</f>
        <v>0.54</v>
      </c>
      <c r="L566" s="158">
        <f t="shared" si="152"/>
        <v>0.54</v>
      </c>
      <c r="M566" s="157" t="str" cm="1">
        <f t="array" ref="M566">IF(D566="Electric","--",IF(D566="Diesel",_xlfn._xlws.FILTER(DIESCH[CH Cap],(DIESCH[HP Bin]=I566)),""))</f>
        <v/>
      </c>
      <c r="N566" s="157" cm="1">
        <f t="array" ref="N566">IF(D566="Electric","--",IF(D566="Gasoline",_xlfn._xlws.FILTER(LSICH[CH Cap],(LSICH[Fuel Type]=D566)*(LSICH[MY]=E566)),""))</f>
        <v>10000</v>
      </c>
      <c r="O566" s="157">
        <f t="shared" si="137"/>
        <v>10000</v>
      </c>
      <c r="P566" s="157">
        <f t="shared" si="138"/>
        <v>1137.9951923076924</v>
      </c>
      <c r="Q566" s="157" t="str" cm="1">
        <f t="array" ref="Q566">IF(D566="Electric","--",IF(D566="Diesel",_xlfn._xlws.FILTER(ORDEF[HC-ZH (g/hp-hr)],(ORDEF[HP]=I566)*(ORDEF[Model_Year]=E566)),""))</f>
        <v/>
      </c>
      <c r="R566" s="157" cm="1">
        <f t="array" ref="R566">IF(D566="Electric","--",IF(D566="Gasoline",_xlfn._xlws.FILTER(LSIEF[HC-ZH (g/hp-hr)],(LSIEF[Fuel]=D566)*(LSIEF[HP Bin]=I566)*(LSIEF[Model Year]=E566)),""))</f>
        <v>1.7000000000000001E-2</v>
      </c>
      <c r="S566" s="158">
        <f t="shared" si="139"/>
        <v>1.7000000000000001E-2</v>
      </c>
      <c r="T566" s="159" t="str" cm="1">
        <f t="array" ref="T566">IF(D566="Electric","--",IF(D566="Diesel",_xlfn._xlws.FILTER(ORDEF[HCDR],(ORDEF[HP]=I566)*(ORDEF[Model_Year]=E566),),""))</f>
        <v/>
      </c>
      <c r="U566" s="159" cm="1">
        <f t="array" ref="U566">IF(D566="Electric","--",IF(D566="Gasoline",_xlfn._xlws.FILTER(LSIEF[HC DR],(LSIEF[Fuel]=D566)*(LSIEF[HP Bin]=I566)*(LSIEF[Model Year]=E566)),""))</f>
        <v>3.2639999999999999E-5</v>
      </c>
      <c r="V566" s="159">
        <f t="shared" si="140"/>
        <v>3.2639999999999999E-5</v>
      </c>
      <c r="W566" s="158" t="str" cm="1">
        <f t="array" ref="W566">IF(D566="Electric","--",IF(D566="Diesel",_xlfn._xlws.FILTER(ORDEF[NOXzh],(ORDEF[HP]=I566)*(ORDEF[Model_Year]=E566)),""))</f>
        <v/>
      </c>
      <c r="X566" s="158" cm="1">
        <f t="array" ref="X566">IF(D566="Electric","--",IF(D566="Gasoline",_xlfn._xlws.FILTER(LSIEF[NOX-ZH (g/hp-hr)],(LSIEF[Fuel]=D566)*(LSIEF[HP Bin]=I566)*(LSIEF[Model Year]=E566)),""))</f>
        <v>3.7999999999999999E-2</v>
      </c>
      <c r="Y566" s="158">
        <f t="shared" si="141"/>
        <v>3.7999999999999999E-2</v>
      </c>
      <c r="Z566" s="159" t="str" cm="1">
        <f t="array" ref="Z566">IF(D566="Electric","--",IF(D566="Diesel",_xlfn._xlws.FILTER(ORDEF[NOXdr],(ORDEF[HP]=I566)*(ORDEF[Model_Year]=E566)),""))</f>
        <v/>
      </c>
      <c r="AA566" s="159" cm="1">
        <f t="array" ref="AA566">IF(E566="Electric","--",IF(D566="Gasoline",_xlfn._xlws.FILTER(LSIEF[NOX DR],(LSIEF[Fuel]=D566)*(LSIEF[HP Bin]=I566)*(LSIEF[Model Year]=E566)),""))</f>
        <v>7.5559999999999988E-5</v>
      </c>
      <c r="AB566" s="159">
        <f t="shared" si="142"/>
        <v>7.5559999999999988E-5</v>
      </c>
      <c r="AC566" s="158" t="str" cm="1">
        <f t="array" ref="AC566">IF(D566="Electric","--",IF(D566="Diesel",_xlfn._xlws.FILTER(DFCF[Fuel_HC],(DFCF[MY]=E566)),""))</f>
        <v/>
      </c>
      <c r="AD566" s="158" cm="1">
        <f t="array" ref="AD566">IF(D566="Electric","--",IF(D566="Gasoline",_xlfn._xlws.FILTER(GFCF[Fuel_HC],(GFCF[MY]=E566)),""))</f>
        <v>1</v>
      </c>
      <c r="AE566" s="158">
        <f t="shared" si="143"/>
        <v>1</v>
      </c>
      <c r="AF566" s="157" t="str" cm="1">
        <f t="array" ref="AF566">IF(D566="Electric","--",IF(D566="Diesel",_xlfn._xlws.FILTER(DFCF[Fuel_NOX],(DFCF[MY]=E566)),""))</f>
        <v/>
      </c>
      <c r="AG566" s="157" cm="1">
        <f t="array" ref="AG566">IF(D566="Electric","--",IF(D566="Gasoline",_xlfn._xlws.FILTER(GFCF[Fuel_NOX],(GFCF[MY]=E566)),""))</f>
        <v>0.97699999999999998</v>
      </c>
      <c r="AH566" s="157">
        <f t="shared" si="144"/>
        <v>0.97699999999999998</v>
      </c>
      <c r="AI566" s="158">
        <f t="shared" si="145"/>
        <v>5.4144163076923081E-2</v>
      </c>
      <c r="AJ566" s="158">
        <f t="shared" si="146"/>
        <v>0.12113521764596154</v>
      </c>
      <c r="AK566" s="158">
        <f t="shared" si="147"/>
        <v>6.3083901198801158</v>
      </c>
      <c r="AL566" s="158">
        <f t="shared" si="148"/>
        <v>14.113584304214855</v>
      </c>
      <c r="AM566" s="158">
        <f t="shared" si="149"/>
        <v>3.154195059940058E-3</v>
      </c>
      <c r="AN566" s="158">
        <f t="shared" si="150"/>
        <v>7.0567921521074283E-3</v>
      </c>
      <c r="AO566" s="158">
        <f t="shared" si="151"/>
        <v>2.9012286161328653E-3</v>
      </c>
      <c r="AP566" s="157"/>
      <c r="AS566" s="44"/>
    </row>
    <row r="567" spans="1:45" s="47" customFormat="1" x14ac:dyDescent="0.35">
      <c r="A567" s="157">
        <v>566</v>
      </c>
      <c r="B567" s="157" t="s">
        <v>397</v>
      </c>
      <c r="C567" s="157" t="s">
        <v>205</v>
      </c>
      <c r="D567" s="157" t="s">
        <v>16</v>
      </c>
      <c r="E567" s="157">
        <v>2017</v>
      </c>
      <c r="F567" s="157">
        <v>86</v>
      </c>
      <c r="G567" s="157">
        <v>1137.9951923076924</v>
      </c>
      <c r="H567" s="157"/>
      <c r="I567" s="157">
        <f t="shared" si="136"/>
        <v>100</v>
      </c>
      <c r="J567" s="157" t="str">
        <f>IF(D567="Electric","--",IF(D567="Diesel",VLOOKUP(C567,[2]ORDLF!A:B,2,FALSE),""))</f>
        <v/>
      </c>
      <c r="K567" s="157">
        <f>IF(D567="Electric","--",IF(D567="Gasoline",VLOOKUP(C567,LSILF!A:C,3,FALSE),""))</f>
        <v>0.54</v>
      </c>
      <c r="L567" s="158">
        <f t="shared" si="152"/>
        <v>0.54</v>
      </c>
      <c r="M567" s="157" t="str" cm="1">
        <f t="array" ref="M567">IF(D567="Electric","--",IF(D567="Diesel",_xlfn._xlws.FILTER(DIESCH[CH Cap],(DIESCH[HP Bin]=I567)),""))</f>
        <v/>
      </c>
      <c r="N567" s="157" cm="1">
        <f t="array" ref="N567">IF(D567="Electric","--",IF(D567="Gasoline",_xlfn._xlws.FILTER(LSICH[CH Cap],(LSICH[Fuel Type]=D567)*(LSICH[MY]=E567)),""))</f>
        <v>10000</v>
      </c>
      <c r="O567" s="157">
        <f t="shared" si="137"/>
        <v>10000</v>
      </c>
      <c r="P567" s="157">
        <f t="shared" si="138"/>
        <v>1137.9951923076924</v>
      </c>
      <c r="Q567" s="157" t="str" cm="1">
        <f t="array" ref="Q567">IF(D567="Electric","--",IF(D567="Diesel",_xlfn._xlws.FILTER(ORDEF[HC-ZH (g/hp-hr)],(ORDEF[HP]=I567)*(ORDEF[Model_Year]=E567)),""))</f>
        <v/>
      </c>
      <c r="R567" s="157" cm="1">
        <f t="array" ref="R567">IF(D567="Electric","--",IF(D567="Gasoline",_xlfn._xlws.FILTER(LSIEF[HC-ZH (g/hp-hr)],(LSIEF[Fuel]=D567)*(LSIEF[HP Bin]=I567)*(LSIEF[Model Year]=E567)),""))</f>
        <v>1.7000000000000001E-2</v>
      </c>
      <c r="S567" s="158">
        <f t="shared" si="139"/>
        <v>1.7000000000000001E-2</v>
      </c>
      <c r="T567" s="159" t="str" cm="1">
        <f t="array" ref="T567">IF(D567="Electric","--",IF(D567="Diesel",_xlfn._xlws.FILTER(ORDEF[HCDR],(ORDEF[HP]=I567)*(ORDEF[Model_Year]=E567),),""))</f>
        <v/>
      </c>
      <c r="U567" s="159" cm="1">
        <f t="array" ref="U567">IF(D567="Electric","--",IF(D567="Gasoline",_xlfn._xlws.FILTER(LSIEF[HC DR],(LSIEF[Fuel]=D567)*(LSIEF[HP Bin]=I567)*(LSIEF[Model Year]=E567)),""))</f>
        <v>3.2639999999999999E-5</v>
      </c>
      <c r="V567" s="159">
        <f t="shared" si="140"/>
        <v>3.2639999999999999E-5</v>
      </c>
      <c r="W567" s="158" t="str" cm="1">
        <f t="array" ref="W567">IF(D567="Electric","--",IF(D567="Diesel",_xlfn._xlws.FILTER(ORDEF[NOXzh],(ORDEF[HP]=I567)*(ORDEF[Model_Year]=E567)),""))</f>
        <v/>
      </c>
      <c r="X567" s="158" cm="1">
        <f t="array" ref="X567">IF(D567="Electric","--",IF(D567="Gasoline",_xlfn._xlws.FILTER(LSIEF[NOX-ZH (g/hp-hr)],(LSIEF[Fuel]=D567)*(LSIEF[HP Bin]=I567)*(LSIEF[Model Year]=E567)),""))</f>
        <v>3.7999999999999999E-2</v>
      </c>
      <c r="Y567" s="158">
        <f t="shared" si="141"/>
        <v>3.7999999999999999E-2</v>
      </c>
      <c r="Z567" s="159" t="str" cm="1">
        <f t="array" ref="Z567">IF(D567="Electric","--",IF(D567="Diesel",_xlfn._xlws.FILTER(ORDEF[NOXdr],(ORDEF[HP]=I567)*(ORDEF[Model_Year]=E567)),""))</f>
        <v/>
      </c>
      <c r="AA567" s="159" cm="1">
        <f t="array" ref="AA567">IF(E567="Electric","--",IF(D567="Gasoline",_xlfn._xlws.FILTER(LSIEF[NOX DR],(LSIEF[Fuel]=D567)*(LSIEF[HP Bin]=I567)*(LSIEF[Model Year]=E567)),""))</f>
        <v>7.5559999999999988E-5</v>
      </c>
      <c r="AB567" s="159">
        <f t="shared" si="142"/>
        <v>7.5559999999999988E-5</v>
      </c>
      <c r="AC567" s="158" t="str" cm="1">
        <f t="array" ref="AC567">IF(D567="Electric","--",IF(D567="Diesel",_xlfn._xlws.FILTER(DFCF[Fuel_HC],(DFCF[MY]=E567)),""))</f>
        <v/>
      </c>
      <c r="AD567" s="158" cm="1">
        <f t="array" ref="AD567">IF(D567="Electric","--",IF(D567="Gasoline",_xlfn._xlws.FILTER(GFCF[Fuel_HC],(GFCF[MY]=E567)),""))</f>
        <v>1</v>
      </c>
      <c r="AE567" s="158">
        <f t="shared" si="143"/>
        <v>1</v>
      </c>
      <c r="AF567" s="157" t="str" cm="1">
        <f t="array" ref="AF567">IF(D567="Electric","--",IF(D567="Diesel",_xlfn._xlws.FILTER(DFCF[Fuel_NOX],(DFCF[MY]=E567)),""))</f>
        <v/>
      </c>
      <c r="AG567" s="157" cm="1">
        <f t="array" ref="AG567">IF(D567="Electric","--",IF(D567="Gasoline",_xlfn._xlws.FILTER(GFCF[Fuel_NOX],(GFCF[MY]=E567)),""))</f>
        <v>0.97699999999999998</v>
      </c>
      <c r="AH567" s="157">
        <f t="shared" si="144"/>
        <v>0.97699999999999998</v>
      </c>
      <c r="AI567" s="158">
        <f t="shared" si="145"/>
        <v>5.4144163076923081E-2</v>
      </c>
      <c r="AJ567" s="158">
        <f t="shared" si="146"/>
        <v>0.12113521764596154</v>
      </c>
      <c r="AK567" s="158">
        <f t="shared" si="147"/>
        <v>6.3083901198801158</v>
      </c>
      <c r="AL567" s="158">
        <f t="shared" si="148"/>
        <v>14.113584304214855</v>
      </c>
      <c r="AM567" s="158">
        <f t="shared" si="149"/>
        <v>3.154195059940058E-3</v>
      </c>
      <c r="AN567" s="158">
        <f t="shared" si="150"/>
        <v>7.0567921521074283E-3</v>
      </c>
      <c r="AO567" s="158">
        <f t="shared" si="151"/>
        <v>2.9012286161328653E-3</v>
      </c>
      <c r="AP567" s="157"/>
      <c r="AS567" s="44"/>
    </row>
    <row r="568" spans="1:45" s="47" customFormat="1" x14ac:dyDescent="0.35">
      <c r="A568" s="157">
        <v>567</v>
      </c>
      <c r="B568" s="157" t="s">
        <v>398</v>
      </c>
      <c r="C568" s="157" t="s">
        <v>205</v>
      </c>
      <c r="D568" s="157" t="s">
        <v>16</v>
      </c>
      <c r="E568" s="157">
        <v>2018</v>
      </c>
      <c r="F568" s="157">
        <v>61</v>
      </c>
      <c r="G568" s="157">
        <v>1137.9951923076924</v>
      </c>
      <c r="H568" s="157"/>
      <c r="I568" s="157">
        <f t="shared" si="136"/>
        <v>75</v>
      </c>
      <c r="J568" s="157" t="str">
        <f>IF(D568="Electric","--",IF(D568="Diesel",VLOOKUP(C568,[2]ORDLF!A:B,2,FALSE),""))</f>
        <v/>
      </c>
      <c r="K568" s="157">
        <f>IF(D568="Electric","--",IF(D568="Gasoline",VLOOKUP(C568,LSILF!A:C,3,FALSE),""))</f>
        <v>0.54</v>
      </c>
      <c r="L568" s="158">
        <f t="shared" si="152"/>
        <v>0.54</v>
      </c>
      <c r="M568" s="157" t="str" cm="1">
        <f t="array" ref="M568">IF(D568="Electric","--",IF(D568="Diesel",_xlfn._xlws.FILTER(DIESCH[CH Cap],(DIESCH[HP Bin]=I568)),""))</f>
        <v/>
      </c>
      <c r="N568" s="157" cm="1">
        <f t="array" ref="N568">IF(D568="Electric","--",IF(D568="Gasoline",_xlfn._xlws.FILTER(LSICH[CH Cap],(LSICH[Fuel Type]=D568)*(LSICH[MY]=E568)),""))</f>
        <v>10000</v>
      </c>
      <c r="O568" s="157">
        <f t="shared" si="137"/>
        <v>10000</v>
      </c>
      <c r="P568" s="157">
        <f t="shared" si="138"/>
        <v>1137.9951923076924</v>
      </c>
      <c r="Q568" s="157" t="str" cm="1">
        <f t="array" ref="Q568">IF(D568="Electric","--",IF(D568="Diesel",_xlfn._xlws.FILTER(ORDEF[HC-ZH (g/hp-hr)],(ORDEF[HP]=I568)*(ORDEF[Model_Year]=E568)),""))</f>
        <v/>
      </c>
      <c r="R568" s="157" cm="1">
        <f t="array" ref="R568">IF(D568="Electric","--",IF(D568="Gasoline",_xlfn._xlws.FILTER(LSIEF[HC-ZH (g/hp-hr)],(LSIEF[Fuel]=D568)*(LSIEF[HP Bin]=I568)*(LSIEF[Model Year]=E568)),""))</f>
        <v>1.2999999999999999E-2</v>
      </c>
      <c r="S568" s="158">
        <f t="shared" si="139"/>
        <v>1.2999999999999999E-2</v>
      </c>
      <c r="T568" s="159" t="str" cm="1">
        <f t="array" ref="T568">IF(D568="Electric","--",IF(D568="Diesel",_xlfn._xlws.FILTER(ORDEF[HCDR],(ORDEF[HP]=I568)*(ORDEF[Model_Year]=E568),),""))</f>
        <v/>
      </c>
      <c r="U568" s="159" cm="1">
        <f t="array" ref="U568">IF(D568="Electric","--",IF(D568="Gasoline",_xlfn._xlws.FILTER(LSIEF[HC DR],(LSIEF[Fuel]=D568)*(LSIEF[HP Bin]=I568)*(LSIEF[Model Year]=E568)),""))</f>
        <v>6.6879999999999997E-5</v>
      </c>
      <c r="V568" s="159">
        <f t="shared" si="140"/>
        <v>6.6879999999999997E-5</v>
      </c>
      <c r="W568" s="158" t="str" cm="1">
        <f t="array" ref="W568">IF(D568="Electric","--",IF(D568="Diesel",_xlfn._xlws.FILTER(ORDEF[NOXzh],(ORDEF[HP]=I568)*(ORDEF[Model_Year]=E568)),""))</f>
        <v/>
      </c>
      <c r="X568" s="158" cm="1">
        <f t="array" ref="X568">IF(D568="Electric","--",IF(D568="Gasoline",_xlfn._xlws.FILTER(LSIEF[NOX-ZH (g/hp-hr)],(LSIEF[Fuel]=D568)*(LSIEF[HP Bin]=I568)*(LSIEF[Model Year]=E568)),""))</f>
        <v>0.01</v>
      </c>
      <c r="Y568" s="158">
        <f t="shared" si="141"/>
        <v>0.01</v>
      </c>
      <c r="Z568" s="159" t="str" cm="1">
        <f t="array" ref="Z568">IF(D568="Electric","--",IF(D568="Diesel",_xlfn._xlws.FILTER(ORDEF[NOXdr],(ORDEF[HP]=I568)*(ORDEF[Model_Year]=E568)),""))</f>
        <v/>
      </c>
      <c r="AA568" s="159" cm="1">
        <f t="array" ref="AA568">IF(E568="Electric","--",IF(D568="Gasoline",_xlfn._xlws.FILTER(LSIEF[NOX DR],(LSIEF[Fuel]=D568)*(LSIEF[HP Bin]=I568)*(LSIEF[Model Year]=E568)),""))</f>
        <v>4.7720000000000004E-5</v>
      </c>
      <c r="AB568" s="159">
        <f t="shared" si="142"/>
        <v>4.7720000000000004E-5</v>
      </c>
      <c r="AC568" s="158" t="str" cm="1">
        <f t="array" ref="AC568">IF(D568="Electric","--",IF(D568="Diesel",_xlfn._xlws.FILTER(DFCF[Fuel_HC],(DFCF[MY]=E568)),""))</f>
        <v/>
      </c>
      <c r="AD568" s="158" cm="1">
        <f t="array" ref="AD568">IF(D568="Electric","--",IF(D568="Gasoline",_xlfn._xlws.FILTER(GFCF[Fuel_HC],(GFCF[MY]=E568)),""))</f>
        <v>1</v>
      </c>
      <c r="AE568" s="158">
        <f t="shared" si="143"/>
        <v>1</v>
      </c>
      <c r="AF568" s="157" t="str" cm="1">
        <f t="array" ref="AF568">IF(D568="Electric","--",IF(D568="Diesel",_xlfn._xlws.FILTER(DFCF[Fuel_NOX],(DFCF[MY]=E568)),""))</f>
        <v/>
      </c>
      <c r="AG568" s="157" cm="1">
        <f t="array" ref="AG568">IF(D568="Electric","--",IF(D568="Gasoline",_xlfn._xlws.FILTER(GFCF[Fuel_NOX],(GFCF[MY]=E568)),""))</f>
        <v>0.97699999999999998</v>
      </c>
      <c r="AH568" s="157">
        <f t="shared" si="144"/>
        <v>0.97699999999999998</v>
      </c>
      <c r="AI568" s="158">
        <f t="shared" si="145"/>
        <v>8.9109118461538461E-2</v>
      </c>
      <c r="AJ568" s="158">
        <f t="shared" si="146"/>
        <v>6.282611257365385E-2</v>
      </c>
      <c r="AK568" s="158">
        <f t="shared" si="147"/>
        <v>7.364112743554843</v>
      </c>
      <c r="AL568" s="158">
        <f t="shared" si="148"/>
        <v>5.1920452611294721</v>
      </c>
      <c r="AM568" s="158">
        <f t="shared" si="149"/>
        <v>3.6820563717774217E-3</v>
      </c>
      <c r="AN568" s="168">
        <f t="shared" si="150"/>
        <v>2.5960226305647362E-3</v>
      </c>
      <c r="AO568" s="158">
        <f t="shared" si="151"/>
        <v>3.3867554507608722E-3</v>
      </c>
      <c r="AP568" s="157"/>
      <c r="AS568" s="44"/>
    </row>
    <row r="569" spans="1:45" s="47" customFormat="1" x14ac:dyDescent="0.35">
      <c r="A569" s="157">
        <v>568</v>
      </c>
      <c r="B569" s="157" t="s">
        <v>399</v>
      </c>
      <c r="C569" s="157" t="s">
        <v>205</v>
      </c>
      <c r="D569" s="157" t="s">
        <v>16</v>
      </c>
      <c r="E569" s="157">
        <v>2018</v>
      </c>
      <c r="F569" s="157">
        <v>61</v>
      </c>
      <c r="G569" s="157">
        <v>1137.9951923076924</v>
      </c>
      <c r="H569" s="157"/>
      <c r="I569" s="157">
        <f t="shared" si="136"/>
        <v>75</v>
      </c>
      <c r="J569" s="157" t="str">
        <f>IF(D569="Electric","--",IF(D569="Diesel",VLOOKUP(C569,[2]ORDLF!A:B,2,FALSE),""))</f>
        <v/>
      </c>
      <c r="K569" s="157">
        <f>IF(D569="Electric","--",IF(D569="Gasoline",VLOOKUP(C569,LSILF!A:C,3,FALSE),""))</f>
        <v>0.54</v>
      </c>
      <c r="L569" s="158">
        <f t="shared" si="152"/>
        <v>0.54</v>
      </c>
      <c r="M569" s="157" t="str" cm="1">
        <f t="array" ref="M569">IF(D569="Electric","--",IF(D569="Diesel",_xlfn._xlws.FILTER(DIESCH[CH Cap],(DIESCH[HP Bin]=I569)),""))</f>
        <v/>
      </c>
      <c r="N569" s="157" cm="1">
        <f t="array" ref="N569">IF(D569="Electric","--",IF(D569="Gasoline",_xlfn._xlws.FILTER(LSICH[CH Cap],(LSICH[Fuel Type]=D569)*(LSICH[MY]=E569)),""))</f>
        <v>10000</v>
      </c>
      <c r="O569" s="157">
        <f t="shared" si="137"/>
        <v>10000</v>
      </c>
      <c r="P569" s="157">
        <f t="shared" si="138"/>
        <v>1137.9951923076924</v>
      </c>
      <c r="Q569" s="157" t="str" cm="1">
        <f t="array" ref="Q569">IF(D569="Electric","--",IF(D569="Diesel",_xlfn._xlws.FILTER(ORDEF[HC-ZH (g/hp-hr)],(ORDEF[HP]=I569)*(ORDEF[Model_Year]=E569)),""))</f>
        <v/>
      </c>
      <c r="R569" s="157" cm="1">
        <f t="array" ref="R569">IF(D569="Electric","--",IF(D569="Gasoline",_xlfn._xlws.FILTER(LSIEF[HC-ZH (g/hp-hr)],(LSIEF[Fuel]=D569)*(LSIEF[HP Bin]=I569)*(LSIEF[Model Year]=E569)),""))</f>
        <v>1.2999999999999999E-2</v>
      </c>
      <c r="S569" s="158">
        <f t="shared" si="139"/>
        <v>1.2999999999999999E-2</v>
      </c>
      <c r="T569" s="159" t="str" cm="1">
        <f t="array" ref="T569">IF(D569="Electric","--",IF(D569="Diesel",_xlfn._xlws.FILTER(ORDEF[HCDR],(ORDEF[HP]=I569)*(ORDEF[Model_Year]=E569),),""))</f>
        <v/>
      </c>
      <c r="U569" s="159" cm="1">
        <f t="array" ref="U569">IF(D569="Electric","--",IF(D569="Gasoline",_xlfn._xlws.FILTER(LSIEF[HC DR],(LSIEF[Fuel]=D569)*(LSIEF[HP Bin]=I569)*(LSIEF[Model Year]=E569)),""))</f>
        <v>6.6879999999999997E-5</v>
      </c>
      <c r="V569" s="159">
        <f t="shared" si="140"/>
        <v>6.6879999999999997E-5</v>
      </c>
      <c r="W569" s="158" t="str" cm="1">
        <f t="array" ref="W569">IF(D569="Electric","--",IF(D569="Diesel",_xlfn._xlws.FILTER(ORDEF[NOXzh],(ORDEF[HP]=I569)*(ORDEF[Model_Year]=E569)),""))</f>
        <v/>
      </c>
      <c r="X569" s="158" cm="1">
        <f t="array" ref="X569">IF(D569="Electric","--",IF(D569="Gasoline",_xlfn._xlws.FILTER(LSIEF[NOX-ZH (g/hp-hr)],(LSIEF[Fuel]=D569)*(LSIEF[HP Bin]=I569)*(LSIEF[Model Year]=E569)),""))</f>
        <v>0.01</v>
      </c>
      <c r="Y569" s="158">
        <f t="shared" si="141"/>
        <v>0.01</v>
      </c>
      <c r="Z569" s="159" t="str" cm="1">
        <f t="array" ref="Z569">IF(D569="Electric","--",IF(D569="Diesel",_xlfn._xlws.FILTER(ORDEF[NOXdr],(ORDEF[HP]=I569)*(ORDEF[Model_Year]=E569)),""))</f>
        <v/>
      </c>
      <c r="AA569" s="159" cm="1">
        <f t="array" ref="AA569">IF(E569="Electric","--",IF(D569="Gasoline",_xlfn._xlws.FILTER(LSIEF[NOX DR],(LSIEF[Fuel]=D569)*(LSIEF[HP Bin]=I569)*(LSIEF[Model Year]=E569)),""))</f>
        <v>4.7720000000000004E-5</v>
      </c>
      <c r="AB569" s="159">
        <f t="shared" si="142"/>
        <v>4.7720000000000004E-5</v>
      </c>
      <c r="AC569" s="158" t="str" cm="1">
        <f t="array" ref="AC569">IF(D569="Electric","--",IF(D569="Diesel",_xlfn._xlws.FILTER(DFCF[Fuel_HC],(DFCF[MY]=E569)),""))</f>
        <v/>
      </c>
      <c r="AD569" s="158" cm="1">
        <f t="array" ref="AD569">IF(D569="Electric","--",IF(D569="Gasoline",_xlfn._xlws.FILTER(GFCF[Fuel_HC],(GFCF[MY]=E569)),""))</f>
        <v>1</v>
      </c>
      <c r="AE569" s="158">
        <f t="shared" si="143"/>
        <v>1</v>
      </c>
      <c r="AF569" s="157" t="str" cm="1">
        <f t="array" ref="AF569">IF(D569="Electric","--",IF(D569="Diesel",_xlfn._xlws.FILTER(DFCF[Fuel_NOX],(DFCF[MY]=E569)),""))</f>
        <v/>
      </c>
      <c r="AG569" s="157" cm="1">
        <f t="array" ref="AG569">IF(D569="Electric","--",IF(D569="Gasoline",_xlfn._xlws.FILTER(GFCF[Fuel_NOX],(GFCF[MY]=E569)),""))</f>
        <v>0.97699999999999998</v>
      </c>
      <c r="AH569" s="157">
        <f t="shared" si="144"/>
        <v>0.97699999999999998</v>
      </c>
      <c r="AI569" s="158">
        <f t="shared" si="145"/>
        <v>8.9109118461538461E-2</v>
      </c>
      <c r="AJ569" s="158">
        <f t="shared" si="146"/>
        <v>6.282611257365385E-2</v>
      </c>
      <c r="AK569" s="158">
        <f t="shared" si="147"/>
        <v>7.364112743554843</v>
      </c>
      <c r="AL569" s="158">
        <f t="shared" si="148"/>
        <v>5.1920452611294721</v>
      </c>
      <c r="AM569" s="158">
        <f t="shared" si="149"/>
        <v>3.6820563717774217E-3</v>
      </c>
      <c r="AN569" s="168">
        <f t="shared" si="150"/>
        <v>2.5960226305647362E-3</v>
      </c>
      <c r="AO569" s="158">
        <f t="shared" si="151"/>
        <v>3.3867554507608722E-3</v>
      </c>
      <c r="AP569" s="157"/>
      <c r="AS569" s="44"/>
    </row>
    <row r="570" spans="1:45" s="47" customFormat="1" x14ac:dyDescent="0.35">
      <c r="A570" s="157">
        <v>569</v>
      </c>
      <c r="B570" s="157" t="s">
        <v>400</v>
      </c>
      <c r="C570" s="157" t="s">
        <v>205</v>
      </c>
      <c r="D570" s="157" t="s">
        <v>16</v>
      </c>
      <c r="E570" s="157">
        <v>2018</v>
      </c>
      <c r="F570" s="157">
        <v>61</v>
      </c>
      <c r="G570" s="157">
        <v>1137.9951923076924</v>
      </c>
      <c r="H570" s="157"/>
      <c r="I570" s="157">
        <f t="shared" si="136"/>
        <v>75</v>
      </c>
      <c r="J570" s="157" t="str">
        <f>IF(D570="Electric","--",IF(D570="Diesel",VLOOKUP(C570,[2]ORDLF!A:B,2,FALSE),""))</f>
        <v/>
      </c>
      <c r="K570" s="157">
        <f>IF(D570="Electric","--",IF(D570="Gasoline",VLOOKUP(C570,LSILF!A:C,3,FALSE),""))</f>
        <v>0.54</v>
      </c>
      <c r="L570" s="158">
        <f t="shared" si="152"/>
        <v>0.54</v>
      </c>
      <c r="M570" s="157" t="str" cm="1">
        <f t="array" ref="M570">IF(D570="Electric","--",IF(D570="Diesel",_xlfn._xlws.FILTER(DIESCH[CH Cap],(DIESCH[HP Bin]=I570)),""))</f>
        <v/>
      </c>
      <c r="N570" s="157" cm="1">
        <f t="array" ref="N570">IF(D570="Electric","--",IF(D570="Gasoline",_xlfn._xlws.FILTER(LSICH[CH Cap],(LSICH[Fuel Type]=D570)*(LSICH[MY]=E570)),""))</f>
        <v>10000</v>
      </c>
      <c r="O570" s="157">
        <f t="shared" si="137"/>
        <v>10000</v>
      </c>
      <c r="P570" s="157">
        <f t="shared" si="138"/>
        <v>1137.9951923076924</v>
      </c>
      <c r="Q570" s="157" t="str" cm="1">
        <f t="array" ref="Q570">IF(D570="Electric","--",IF(D570="Diesel",_xlfn._xlws.FILTER(ORDEF[HC-ZH (g/hp-hr)],(ORDEF[HP]=I570)*(ORDEF[Model_Year]=E570)),""))</f>
        <v/>
      </c>
      <c r="R570" s="157" cm="1">
        <f t="array" ref="R570">IF(D570="Electric","--",IF(D570="Gasoline",_xlfn._xlws.FILTER(LSIEF[HC-ZH (g/hp-hr)],(LSIEF[Fuel]=D570)*(LSIEF[HP Bin]=I570)*(LSIEF[Model Year]=E570)),""))</f>
        <v>1.2999999999999999E-2</v>
      </c>
      <c r="S570" s="158">
        <f t="shared" si="139"/>
        <v>1.2999999999999999E-2</v>
      </c>
      <c r="T570" s="159" t="str" cm="1">
        <f t="array" ref="T570">IF(D570="Electric","--",IF(D570="Diesel",_xlfn._xlws.FILTER(ORDEF[HCDR],(ORDEF[HP]=I570)*(ORDEF[Model_Year]=E570),),""))</f>
        <v/>
      </c>
      <c r="U570" s="159" cm="1">
        <f t="array" ref="U570">IF(D570="Electric","--",IF(D570="Gasoline",_xlfn._xlws.FILTER(LSIEF[HC DR],(LSIEF[Fuel]=D570)*(LSIEF[HP Bin]=I570)*(LSIEF[Model Year]=E570)),""))</f>
        <v>6.6879999999999997E-5</v>
      </c>
      <c r="V570" s="159">
        <f t="shared" si="140"/>
        <v>6.6879999999999997E-5</v>
      </c>
      <c r="W570" s="158" t="str" cm="1">
        <f t="array" ref="W570">IF(D570="Electric","--",IF(D570="Diesel",_xlfn._xlws.FILTER(ORDEF[NOXzh],(ORDEF[HP]=I570)*(ORDEF[Model_Year]=E570)),""))</f>
        <v/>
      </c>
      <c r="X570" s="158" cm="1">
        <f t="array" ref="X570">IF(D570="Electric","--",IF(D570="Gasoline",_xlfn._xlws.FILTER(LSIEF[NOX-ZH (g/hp-hr)],(LSIEF[Fuel]=D570)*(LSIEF[HP Bin]=I570)*(LSIEF[Model Year]=E570)),""))</f>
        <v>0.01</v>
      </c>
      <c r="Y570" s="158">
        <f t="shared" si="141"/>
        <v>0.01</v>
      </c>
      <c r="Z570" s="159" t="str" cm="1">
        <f t="array" ref="Z570">IF(D570="Electric","--",IF(D570="Diesel",_xlfn._xlws.FILTER(ORDEF[NOXdr],(ORDEF[HP]=I570)*(ORDEF[Model_Year]=E570)),""))</f>
        <v/>
      </c>
      <c r="AA570" s="159" cm="1">
        <f t="array" ref="AA570">IF(E570="Electric","--",IF(D570="Gasoline",_xlfn._xlws.FILTER(LSIEF[NOX DR],(LSIEF[Fuel]=D570)*(LSIEF[HP Bin]=I570)*(LSIEF[Model Year]=E570)),""))</f>
        <v>4.7720000000000004E-5</v>
      </c>
      <c r="AB570" s="159">
        <f t="shared" si="142"/>
        <v>4.7720000000000004E-5</v>
      </c>
      <c r="AC570" s="158" t="str" cm="1">
        <f t="array" ref="AC570">IF(D570="Electric","--",IF(D570="Diesel",_xlfn._xlws.FILTER(DFCF[Fuel_HC],(DFCF[MY]=E570)),""))</f>
        <v/>
      </c>
      <c r="AD570" s="158" cm="1">
        <f t="array" ref="AD570">IF(D570="Electric","--",IF(D570="Gasoline",_xlfn._xlws.FILTER(GFCF[Fuel_HC],(GFCF[MY]=E570)),""))</f>
        <v>1</v>
      </c>
      <c r="AE570" s="158">
        <f t="shared" si="143"/>
        <v>1</v>
      </c>
      <c r="AF570" s="157" t="str" cm="1">
        <f t="array" ref="AF570">IF(D570="Electric","--",IF(D570="Diesel",_xlfn._xlws.FILTER(DFCF[Fuel_NOX],(DFCF[MY]=E570)),""))</f>
        <v/>
      </c>
      <c r="AG570" s="157" cm="1">
        <f t="array" ref="AG570">IF(D570="Electric","--",IF(D570="Gasoline",_xlfn._xlws.FILTER(GFCF[Fuel_NOX],(GFCF[MY]=E570)),""))</f>
        <v>0.97699999999999998</v>
      </c>
      <c r="AH570" s="157">
        <f t="shared" si="144"/>
        <v>0.97699999999999998</v>
      </c>
      <c r="AI570" s="158">
        <f t="shared" si="145"/>
        <v>8.9109118461538461E-2</v>
      </c>
      <c r="AJ570" s="158">
        <f t="shared" si="146"/>
        <v>6.282611257365385E-2</v>
      </c>
      <c r="AK570" s="158">
        <f t="shared" si="147"/>
        <v>7.364112743554843</v>
      </c>
      <c r="AL570" s="158">
        <f t="shared" si="148"/>
        <v>5.1920452611294721</v>
      </c>
      <c r="AM570" s="158">
        <f t="shared" si="149"/>
        <v>3.6820563717774217E-3</v>
      </c>
      <c r="AN570" s="168">
        <f t="shared" si="150"/>
        <v>2.5960226305647362E-3</v>
      </c>
      <c r="AO570" s="158">
        <f t="shared" si="151"/>
        <v>3.3867554507608722E-3</v>
      </c>
      <c r="AP570" s="157"/>
      <c r="AS570" s="44"/>
    </row>
    <row r="571" spans="1:45" s="47" customFormat="1" x14ac:dyDescent="0.35">
      <c r="A571" s="157">
        <v>570</v>
      </c>
      <c r="B571" s="157" t="s">
        <v>401</v>
      </c>
      <c r="C571" s="157" t="s">
        <v>205</v>
      </c>
      <c r="D571" s="157" t="s">
        <v>16</v>
      </c>
      <c r="E571" s="157">
        <v>2018</v>
      </c>
      <c r="F571" s="157">
        <v>61</v>
      </c>
      <c r="G571" s="157">
        <v>1137.9951923076924</v>
      </c>
      <c r="H571" s="157"/>
      <c r="I571" s="157">
        <f t="shared" si="136"/>
        <v>75</v>
      </c>
      <c r="J571" s="157" t="str">
        <f>IF(D571="Electric","--",IF(D571="Diesel",VLOOKUP(C571,[2]ORDLF!A:B,2,FALSE),""))</f>
        <v/>
      </c>
      <c r="K571" s="157">
        <f>IF(D571="Electric","--",IF(D571="Gasoline",VLOOKUP(C571,LSILF!A:C,3,FALSE),""))</f>
        <v>0.54</v>
      </c>
      <c r="L571" s="158">
        <f t="shared" si="152"/>
        <v>0.54</v>
      </c>
      <c r="M571" s="157" t="str" cm="1">
        <f t="array" ref="M571">IF(D571="Electric","--",IF(D571="Diesel",_xlfn._xlws.FILTER(DIESCH[CH Cap],(DIESCH[HP Bin]=I571)),""))</f>
        <v/>
      </c>
      <c r="N571" s="157" cm="1">
        <f t="array" ref="N571">IF(D571="Electric","--",IF(D571="Gasoline",_xlfn._xlws.FILTER(LSICH[CH Cap],(LSICH[Fuel Type]=D571)*(LSICH[MY]=E571)),""))</f>
        <v>10000</v>
      </c>
      <c r="O571" s="157">
        <f t="shared" si="137"/>
        <v>10000</v>
      </c>
      <c r="P571" s="157">
        <f t="shared" si="138"/>
        <v>1137.9951923076924</v>
      </c>
      <c r="Q571" s="157" t="str" cm="1">
        <f t="array" ref="Q571">IF(D571="Electric","--",IF(D571="Diesel",_xlfn._xlws.FILTER(ORDEF[HC-ZH (g/hp-hr)],(ORDEF[HP]=I571)*(ORDEF[Model_Year]=E571)),""))</f>
        <v/>
      </c>
      <c r="R571" s="157" cm="1">
        <f t="array" ref="R571">IF(D571="Electric","--",IF(D571="Gasoline",_xlfn._xlws.FILTER(LSIEF[HC-ZH (g/hp-hr)],(LSIEF[Fuel]=D571)*(LSIEF[HP Bin]=I571)*(LSIEF[Model Year]=E571)),""))</f>
        <v>1.2999999999999999E-2</v>
      </c>
      <c r="S571" s="158">
        <f t="shared" si="139"/>
        <v>1.2999999999999999E-2</v>
      </c>
      <c r="T571" s="159" t="str" cm="1">
        <f t="array" ref="T571">IF(D571="Electric","--",IF(D571="Diesel",_xlfn._xlws.FILTER(ORDEF[HCDR],(ORDEF[HP]=I571)*(ORDEF[Model_Year]=E571),),""))</f>
        <v/>
      </c>
      <c r="U571" s="159" cm="1">
        <f t="array" ref="U571">IF(D571="Electric","--",IF(D571="Gasoline",_xlfn._xlws.FILTER(LSIEF[HC DR],(LSIEF[Fuel]=D571)*(LSIEF[HP Bin]=I571)*(LSIEF[Model Year]=E571)),""))</f>
        <v>6.6879999999999997E-5</v>
      </c>
      <c r="V571" s="159">
        <f t="shared" si="140"/>
        <v>6.6879999999999997E-5</v>
      </c>
      <c r="W571" s="158" t="str" cm="1">
        <f t="array" ref="W571">IF(D571="Electric","--",IF(D571="Diesel",_xlfn._xlws.FILTER(ORDEF[NOXzh],(ORDEF[HP]=I571)*(ORDEF[Model_Year]=E571)),""))</f>
        <v/>
      </c>
      <c r="X571" s="158" cm="1">
        <f t="array" ref="X571">IF(D571="Electric","--",IF(D571="Gasoline",_xlfn._xlws.FILTER(LSIEF[NOX-ZH (g/hp-hr)],(LSIEF[Fuel]=D571)*(LSIEF[HP Bin]=I571)*(LSIEF[Model Year]=E571)),""))</f>
        <v>0.01</v>
      </c>
      <c r="Y571" s="158">
        <f t="shared" si="141"/>
        <v>0.01</v>
      </c>
      <c r="Z571" s="159" t="str" cm="1">
        <f t="array" ref="Z571">IF(D571="Electric","--",IF(D571="Diesel",_xlfn._xlws.FILTER(ORDEF[NOXdr],(ORDEF[HP]=I571)*(ORDEF[Model_Year]=E571)),""))</f>
        <v/>
      </c>
      <c r="AA571" s="159" cm="1">
        <f t="array" ref="AA571">IF(E571="Electric","--",IF(D571="Gasoline",_xlfn._xlws.FILTER(LSIEF[NOX DR],(LSIEF[Fuel]=D571)*(LSIEF[HP Bin]=I571)*(LSIEF[Model Year]=E571)),""))</f>
        <v>4.7720000000000004E-5</v>
      </c>
      <c r="AB571" s="159">
        <f t="shared" si="142"/>
        <v>4.7720000000000004E-5</v>
      </c>
      <c r="AC571" s="158" t="str" cm="1">
        <f t="array" ref="AC571">IF(D571="Electric","--",IF(D571="Diesel",_xlfn._xlws.FILTER(DFCF[Fuel_HC],(DFCF[MY]=E571)),""))</f>
        <v/>
      </c>
      <c r="AD571" s="158" cm="1">
        <f t="array" ref="AD571">IF(D571="Electric","--",IF(D571="Gasoline",_xlfn._xlws.FILTER(GFCF[Fuel_HC],(GFCF[MY]=E571)),""))</f>
        <v>1</v>
      </c>
      <c r="AE571" s="158">
        <f t="shared" si="143"/>
        <v>1</v>
      </c>
      <c r="AF571" s="157" t="str" cm="1">
        <f t="array" ref="AF571">IF(D571="Electric","--",IF(D571="Diesel",_xlfn._xlws.FILTER(DFCF[Fuel_NOX],(DFCF[MY]=E571)),""))</f>
        <v/>
      </c>
      <c r="AG571" s="157" cm="1">
        <f t="array" ref="AG571">IF(D571="Electric","--",IF(D571="Gasoline",_xlfn._xlws.FILTER(GFCF[Fuel_NOX],(GFCF[MY]=E571)),""))</f>
        <v>0.97699999999999998</v>
      </c>
      <c r="AH571" s="157">
        <f t="shared" si="144"/>
        <v>0.97699999999999998</v>
      </c>
      <c r="AI571" s="158">
        <f t="shared" si="145"/>
        <v>8.9109118461538461E-2</v>
      </c>
      <c r="AJ571" s="158">
        <f t="shared" si="146"/>
        <v>6.282611257365385E-2</v>
      </c>
      <c r="AK571" s="158">
        <f t="shared" si="147"/>
        <v>7.364112743554843</v>
      </c>
      <c r="AL571" s="158">
        <f t="shared" si="148"/>
        <v>5.1920452611294721</v>
      </c>
      <c r="AM571" s="158">
        <f t="shared" si="149"/>
        <v>3.6820563717774217E-3</v>
      </c>
      <c r="AN571" s="168">
        <f t="shared" si="150"/>
        <v>2.5960226305647362E-3</v>
      </c>
      <c r="AO571" s="158">
        <f t="shared" si="151"/>
        <v>3.3867554507608722E-3</v>
      </c>
      <c r="AP571" s="157"/>
      <c r="AS571" s="44"/>
    </row>
    <row r="572" spans="1:45" s="47" customFormat="1" x14ac:dyDescent="0.35">
      <c r="A572" s="157">
        <v>571</v>
      </c>
      <c r="B572" s="157" t="s">
        <v>402</v>
      </c>
      <c r="C572" s="157" t="s">
        <v>205</v>
      </c>
      <c r="D572" s="157" t="s">
        <v>16</v>
      </c>
      <c r="E572" s="157">
        <v>2018</v>
      </c>
      <c r="F572" s="157">
        <v>61</v>
      </c>
      <c r="G572" s="157">
        <v>1137.9951923076924</v>
      </c>
      <c r="H572" s="157"/>
      <c r="I572" s="157">
        <f t="shared" si="136"/>
        <v>75</v>
      </c>
      <c r="J572" s="157" t="str">
        <f>IF(D572="Electric","--",IF(D572="Diesel",VLOOKUP(C572,[2]ORDLF!A:B,2,FALSE),""))</f>
        <v/>
      </c>
      <c r="K572" s="157">
        <f>IF(D572="Electric","--",IF(D572="Gasoline",VLOOKUP(C572,LSILF!A:C,3,FALSE),""))</f>
        <v>0.54</v>
      </c>
      <c r="L572" s="158">
        <f t="shared" si="152"/>
        <v>0.54</v>
      </c>
      <c r="M572" s="157" t="str" cm="1">
        <f t="array" ref="M572">IF(D572="Electric","--",IF(D572="Diesel",_xlfn._xlws.FILTER(DIESCH[CH Cap],(DIESCH[HP Bin]=I572)),""))</f>
        <v/>
      </c>
      <c r="N572" s="157" cm="1">
        <f t="array" ref="N572">IF(D572="Electric","--",IF(D572="Gasoline",_xlfn._xlws.FILTER(LSICH[CH Cap],(LSICH[Fuel Type]=D572)*(LSICH[MY]=E572)),""))</f>
        <v>10000</v>
      </c>
      <c r="O572" s="157">
        <f t="shared" si="137"/>
        <v>10000</v>
      </c>
      <c r="P572" s="157">
        <f t="shared" si="138"/>
        <v>1137.9951923076924</v>
      </c>
      <c r="Q572" s="157" t="str" cm="1">
        <f t="array" ref="Q572">IF(D572="Electric","--",IF(D572="Diesel",_xlfn._xlws.FILTER(ORDEF[HC-ZH (g/hp-hr)],(ORDEF[HP]=I572)*(ORDEF[Model_Year]=E572)),""))</f>
        <v/>
      </c>
      <c r="R572" s="157" cm="1">
        <f t="array" ref="R572">IF(D572="Electric","--",IF(D572="Gasoline",_xlfn._xlws.FILTER(LSIEF[HC-ZH (g/hp-hr)],(LSIEF[Fuel]=D572)*(LSIEF[HP Bin]=I572)*(LSIEF[Model Year]=E572)),""))</f>
        <v>1.2999999999999999E-2</v>
      </c>
      <c r="S572" s="158">
        <f t="shared" si="139"/>
        <v>1.2999999999999999E-2</v>
      </c>
      <c r="T572" s="159" t="str" cm="1">
        <f t="array" ref="T572">IF(D572="Electric","--",IF(D572="Diesel",_xlfn._xlws.FILTER(ORDEF[HCDR],(ORDEF[HP]=I572)*(ORDEF[Model_Year]=E572),),""))</f>
        <v/>
      </c>
      <c r="U572" s="159" cm="1">
        <f t="array" ref="U572">IF(D572="Electric","--",IF(D572="Gasoline",_xlfn._xlws.FILTER(LSIEF[HC DR],(LSIEF[Fuel]=D572)*(LSIEF[HP Bin]=I572)*(LSIEF[Model Year]=E572)),""))</f>
        <v>6.6879999999999997E-5</v>
      </c>
      <c r="V572" s="159">
        <f t="shared" si="140"/>
        <v>6.6879999999999997E-5</v>
      </c>
      <c r="W572" s="158" t="str" cm="1">
        <f t="array" ref="W572">IF(D572="Electric","--",IF(D572="Diesel",_xlfn._xlws.FILTER(ORDEF[NOXzh],(ORDEF[HP]=I572)*(ORDEF[Model_Year]=E572)),""))</f>
        <v/>
      </c>
      <c r="X572" s="158" cm="1">
        <f t="array" ref="X572">IF(D572="Electric","--",IF(D572="Gasoline",_xlfn._xlws.FILTER(LSIEF[NOX-ZH (g/hp-hr)],(LSIEF[Fuel]=D572)*(LSIEF[HP Bin]=I572)*(LSIEF[Model Year]=E572)),""))</f>
        <v>0.01</v>
      </c>
      <c r="Y572" s="158">
        <f t="shared" si="141"/>
        <v>0.01</v>
      </c>
      <c r="Z572" s="159" t="str" cm="1">
        <f t="array" ref="Z572">IF(D572="Electric","--",IF(D572="Diesel",_xlfn._xlws.FILTER(ORDEF[NOXdr],(ORDEF[HP]=I572)*(ORDEF[Model_Year]=E572)),""))</f>
        <v/>
      </c>
      <c r="AA572" s="159" cm="1">
        <f t="array" ref="AA572">IF(E572="Electric","--",IF(D572="Gasoline",_xlfn._xlws.FILTER(LSIEF[NOX DR],(LSIEF[Fuel]=D572)*(LSIEF[HP Bin]=I572)*(LSIEF[Model Year]=E572)),""))</f>
        <v>4.7720000000000004E-5</v>
      </c>
      <c r="AB572" s="159">
        <f t="shared" si="142"/>
        <v>4.7720000000000004E-5</v>
      </c>
      <c r="AC572" s="158" t="str" cm="1">
        <f t="array" ref="AC572">IF(D572="Electric","--",IF(D572="Diesel",_xlfn._xlws.FILTER(DFCF[Fuel_HC],(DFCF[MY]=E572)),""))</f>
        <v/>
      </c>
      <c r="AD572" s="158" cm="1">
        <f t="array" ref="AD572">IF(D572="Electric","--",IF(D572="Gasoline",_xlfn._xlws.FILTER(GFCF[Fuel_HC],(GFCF[MY]=E572)),""))</f>
        <v>1</v>
      </c>
      <c r="AE572" s="158">
        <f t="shared" si="143"/>
        <v>1</v>
      </c>
      <c r="AF572" s="157" t="str" cm="1">
        <f t="array" ref="AF572">IF(D572="Electric","--",IF(D572="Diesel",_xlfn._xlws.FILTER(DFCF[Fuel_NOX],(DFCF[MY]=E572)),""))</f>
        <v/>
      </c>
      <c r="AG572" s="157" cm="1">
        <f t="array" ref="AG572">IF(D572="Electric","--",IF(D572="Gasoline",_xlfn._xlws.FILTER(GFCF[Fuel_NOX],(GFCF[MY]=E572)),""))</f>
        <v>0.97699999999999998</v>
      </c>
      <c r="AH572" s="157">
        <f t="shared" si="144"/>
        <v>0.97699999999999998</v>
      </c>
      <c r="AI572" s="158">
        <f t="shared" si="145"/>
        <v>8.9109118461538461E-2</v>
      </c>
      <c r="AJ572" s="158">
        <f t="shared" si="146"/>
        <v>6.282611257365385E-2</v>
      </c>
      <c r="AK572" s="158">
        <f t="shared" si="147"/>
        <v>7.364112743554843</v>
      </c>
      <c r="AL572" s="158">
        <f t="shared" si="148"/>
        <v>5.1920452611294721</v>
      </c>
      <c r="AM572" s="158">
        <f t="shared" si="149"/>
        <v>3.6820563717774217E-3</v>
      </c>
      <c r="AN572" s="168">
        <f t="shared" si="150"/>
        <v>2.5960226305647362E-3</v>
      </c>
      <c r="AO572" s="158">
        <f t="shared" si="151"/>
        <v>3.3867554507608722E-3</v>
      </c>
      <c r="AP572" s="157"/>
      <c r="AS572" s="44"/>
    </row>
    <row r="573" spans="1:45" s="47" customFormat="1" x14ac:dyDescent="0.35">
      <c r="A573" s="157">
        <v>572</v>
      </c>
      <c r="B573" s="157" t="s">
        <v>403</v>
      </c>
      <c r="C573" s="157" t="s">
        <v>205</v>
      </c>
      <c r="D573" s="157" t="s">
        <v>16</v>
      </c>
      <c r="E573" s="157">
        <v>2018</v>
      </c>
      <c r="F573" s="157">
        <v>61</v>
      </c>
      <c r="G573" s="157">
        <v>1137.9951923076924</v>
      </c>
      <c r="H573" s="157"/>
      <c r="I573" s="157">
        <f t="shared" si="136"/>
        <v>75</v>
      </c>
      <c r="J573" s="157" t="str">
        <f>IF(D573="Electric","--",IF(D573="Diesel",VLOOKUP(C573,[2]ORDLF!A:B,2,FALSE),""))</f>
        <v/>
      </c>
      <c r="K573" s="157">
        <f>IF(D573="Electric","--",IF(D573="Gasoline",VLOOKUP(C573,LSILF!A:C,3,FALSE),""))</f>
        <v>0.54</v>
      </c>
      <c r="L573" s="158">
        <f t="shared" si="152"/>
        <v>0.54</v>
      </c>
      <c r="M573" s="157" t="str" cm="1">
        <f t="array" ref="M573">IF(D573="Electric","--",IF(D573="Diesel",_xlfn._xlws.FILTER(DIESCH[CH Cap],(DIESCH[HP Bin]=I573)),""))</f>
        <v/>
      </c>
      <c r="N573" s="157" cm="1">
        <f t="array" ref="N573">IF(D573="Electric","--",IF(D573="Gasoline",_xlfn._xlws.FILTER(LSICH[CH Cap],(LSICH[Fuel Type]=D573)*(LSICH[MY]=E573)),""))</f>
        <v>10000</v>
      </c>
      <c r="O573" s="157">
        <f t="shared" si="137"/>
        <v>10000</v>
      </c>
      <c r="P573" s="157">
        <f t="shared" si="138"/>
        <v>1137.9951923076924</v>
      </c>
      <c r="Q573" s="157" t="str" cm="1">
        <f t="array" ref="Q573">IF(D573="Electric","--",IF(D573="Diesel",_xlfn._xlws.FILTER(ORDEF[HC-ZH (g/hp-hr)],(ORDEF[HP]=I573)*(ORDEF[Model_Year]=E573)),""))</f>
        <v/>
      </c>
      <c r="R573" s="157" cm="1">
        <f t="array" ref="R573">IF(D573="Electric","--",IF(D573="Gasoline",_xlfn._xlws.FILTER(LSIEF[HC-ZH (g/hp-hr)],(LSIEF[Fuel]=D573)*(LSIEF[HP Bin]=I573)*(LSIEF[Model Year]=E573)),""))</f>
        <v>1.2999999999999999E-2</v>
      </c>
      <c r="S573" s="158">
        <f t="shared" si="139"/>
        <v>1.2999999999999999E-2</v>
      </c>
      <c r="T573" s="159" t="str" cm="1">
        <f t="array" ref="T573">IF(D573="Electric","--",IF(D573="Diesel",_xlfn._xlws.FILTER(ORDEF[HCDR],(ORDEF[HP]=I573)*(ORDEF[Model_Year]=E573),),""))</f>
        <v/>
      </c>
      <c r="U573" s="159" cm="1">
        <f t="array" ref="U573">IF(D573="Electric","--",IF(D573="Gasoline",_xlfn._xlws.FILTER(LSIEF[HC DR],(LSIEF[Fuel]=D573)*(LSIEF[HP Bin]=I573)*(LSIEF[Model Year]=E573)),""))</f>
        <v>6.6879999999999997E-5</v>
      </c>
      <c r="V573" s="159">
        <f t="shared" si="140"/>
        <v>6.6879999999999997E-5</v>
      </c>
      <c r="W573" s="158" t="str" cm="1">
        <f t="array" ref="W573">IF(D573="Electric","--",IF(D573="Diesel",_xlfn._xlws.FILTER(ORDEF[NOXzh],(ORDEF[HP]=I573)*(ORDEF[Model_Year]=E573)),""))</f>
        <v/>
      </c>
      <c r="X573" s="158" cm="1">
        <f t="array" ref="X573">IF(D573="Electric","--",IF(D573="Gasoline",_xlfn._xlws.FILTER(LSIEF[NOX-ZH (g/hp-hr)],(LSIEF[Fuel]=D573)*(LSIEF[HP Bin]=I573)*(LSIEF[Model Year]=E573)),""))</f>
        <v>0.01</v>
      </c>
      <c r="Y573" s="158">
        <f t="shared" si="141"/>
        <v>0.01</v>
      </c>
      <c r="Z573" s="159" t="str" cm="1">
        <f t="array" ref="Z573">IF(D573="Electric","--",IF(D573="Diesel",_xlfn._xlws.FILTER(ORDEF[NOXdr],(ORDEF[HP]=I573)*(ORDEF[Model_Year]=E573)),""))</f>
        <v/>
      </c>
      <c r="AA573" s="159" cm="1">
        <f t="array" ref="AA573">IF(E573="Electric","--",IF(D573="Gasoline",_xlfn._xlws.FILTER(LSIEF[NOX DR],(LSIEF[Fuel]=D573)*(LSIEF[HP Bin]=I573)*(LSIEF[Model Year]=E573)),""))</f>
        <v>4.7720000000000004E-5</v>
      </c>
      <c r="AB573" s="159">
        <f t="shared" si="142"/>
        <v>4.7720000000000004E-5</v>
      </c>
      <c r="AC573" s="158" t="str" cm="1">
        <f t="array" ref="AC573">IF(D573="Electric","--",IF(D573="Diesel",_xlfn._xlws.FILTER(DFCF[Fuel_HC],(DFCF[MY]=E573)),""))</f>
        <v/>
      </c>
      <c r="AD573" s="158" cm="1">
        <f t="array" ref="AD573">IF(D573="Electric","--",IF(D573="Gasoline",_xlfn._xlws.FILTER(GFCF[Fuel_HC],(GFCF[MY]=E573)),""))</f>
        <v>1</v>
      </c>
      <c r="AE573" s="158">
        <f t="shared" si="143"/>
        <v>1</v>
      </c>
      <c r="AF573" s="157" t="str" cm="1">
        <f t="array" ref="AF573">IF(D573="Electric","--",IF(D573="Diesel",_xlfn._xlws.FILTER(DFCF[Fuel_NOX],(DFCF[MY]=E573)),""))</f>
        <v/>
      </c>
      <c r="AG573" s="157" cm="1">
        <f t="array" ref="AG573">IF(D573="Electric","--",IF(D573="Gasoline",_xlfn._xlws.FILTER(GFCF[Fuel_NOX],(GFCF[MY]=E573)),""))</f>
        <v>0.97699999999999998</v>
      </c>
      <c r="AH573" s="157">
        <f t="shared" si="144"/>
        <v>0.97699999999999998</v>
      </c>
      <c r="AI573" s="158">
        <f t="shared" si="145"/>
        <v>8.9109118461538461E-2</v>
      </c>
      <c r="AJ573" s="158">
        <f t="shared" si="146"/>
        <v>6.282611257365385E-2</v>
      </c>
      <c r="AK573" s="158">
        <f t="shared" si="147"/>
        <v>7.364112743554843</v>
      </c>
      <c r="AL573" s="158">
        <f t="shared" si="148"/>
        <v>5.1920452611294721</v>
      </c>
      <c r="AM573" s="158">
        <f t="shared" si="149"/>
        <v>3.6820563717774217E-3</v>
      </c>
      <c r="AN573" s="168">
        <f t="shared" si="150"/>
        <v>2.5960226305647362E-3</v>
      </c>
      <c r="AO573" s="158">
        <f t="shared" si="151"/>
        <v>3.3867554507608722E-3</v>
      </c>
      <c r="AP573" s="157"/>
      <c r="AS573" s="44"/>
    </row>
    <row r="574" spans="1:45" s="47" customFormat="1" x14ac:dyDescent="0.35">
      <c r="A574" s="157">
        <v>573</v>
      </c>
      <c r="B574" s="157" t="s">
        <v>404</v>
      </c>
      <c r="C574" s="157" t="s">
        <v>205</v>
      </c>
      <c r="D574" s="157" t="s">
        <v>16</v>
      </c>
      <c r="E574" s="157">
        <v>2018</v>
      </c>
      <c r="F574" s="157">
        <v>61</v>
      </c>
      <c r="G574" s="157">
        <v>1137.9951923076924</v>
      </c>
      <c r="H574" s="157"/>
      <c r="I574" s="157">
        <f t="shared" si="136"/>
        <v>75</v>
      </c>
      <c r="J574" s="157" t="str">
        <f>IF(D574="Electric","--",IF(D574="Diesel",VLOOKUP(C574,[2]ORDLF!A:B,2,FALSE),""))</f>
        <v/>
      </c>
      <c r="K574" s="157">
        <f>IF(D574="Electric","--",IF(D574="Gasoline",VLOOKUP(C574,LSILF!A:C,3,FALSE),""))</f>
        <v>0.54</v>
      </c>
      <c r="L574" s="158">
        <f t="shared" si="152"/>
        <v>0.54</v>
      </c>
      <c r="M574" s="157" t="str" cm="1">
        <f t="array" ref="M574">IF(D574="Electric","--",IF(D574="Diesel",_xlfn._xlws.FILTER(DIESCH[CH Cap],(DIESCH[HP Bin]=I574)),""))</f>
        <v/>
      </c>
      <c r="N574" s="157" cm="1">
        <f t="array" ref="N574">IF(D574="Electric","--",IF(D574="Gasoline",_xlfn._xlws.FILTER(LSICH[CH Cap],(LSICH[Fuel Type]=D574)*(LSICH[MY]=E574)),""))</f>
        <v>10000</v>
      </c>
      <c r="O574" s="157">
        <f t="shared" si="137"/>
        <v>10000</v>
      </c>
      <c r="P574" s="157">
        <f t="shared" si="138"/>
        <v>1137.9951923076924</v>
      </c>
      <c r="Q574" s="157" t="str" cm="1">
        <f t="array" ref="Q574">IF(D574="Electric","--",IF(D574="Diesel",_xlfn._xlws.FILTER(ORDEF[HC-ZH (g/hp-hr)],(ORDEF[HP]=I574)*(ORDEF[Model_Year]=E574)),""))</f>
        <v/>
      </c>
      <c r="R574" s="157" cm="1">
        <f t="array" ref="R574">IF(D574="Electric","--",IF(D574="Gasoline",_xlfn._xlws.FILTER(LSIEF[HC-ZH (g/hp-hr)],(LSIEF[Fuel]=D574)*(LSIEF[HP Bin]=I574)*(LSIEF[Model Year]=E574)),""))</f>
        <v>1.2999999999999999E-2</v>
      </c>
      <c r="S574" s="158">
        <f t="shared" si="139"/>
        <v>1.2999999999999999E-2</v>
      </c>
      <c r="T574" s="159" t="str" cm="1">
        <f t="array" ref="T574">IF(D574="Electric","--",IF(D574="Diesel",_xlfn._xlws.FILTER(ORDEF[HCDR],(ORDEF[HP]=I574)*(ORDEF[Model_Year]=E574),),""))</f>
        <v/>
      </c>
      <c r="U574" s="159" cm="1">
        <f t="array" ref="U574">IF(D574="Electric","--",IF(D574="Gasoline",_xlfn._xlws.FILTER(LSIEF[HC DR],(LSIEF[Fuel]=D574)*(LSIEF[HP Bin]=I574)*(LSIEF[Model Year]=E574)),""))</f>
        <v>6.6879999999999997E-5</v>
      </c>
      <c r="V574" s="159">
        <f t="shared" si="140"/>
        <v>6.6879999999999997E-5</v>
      </c>
      <c r="W574" s="158" t="str" cm="1">
        <f t="array" ref="W574">IF(D574="Electric","--",IF(D574="Diesel",_xlfn._xlws.FILTER(ORDEF[NOXzh],(ORDEF[HP]=I574)*(ORDEF[Model_Year]=E574)),""))</f>
        <v/>
      </c>
      <c r="X574" s="158" cm="1">
        <f t="array" ref="X574">IF(D574="Electric","--",IF(D574="Gasoline",_xlfn._xlws.FILTER(LSIEF[NOX-ZH (g/hp-hr)],(LSIEF[Fuel]=D574)*(LSIEF[HP Bin]=I574)*(LSIEF[Model Year]=E574)),""))</f>
        <v>0.01</v>
      </c>
      <c r="Y574" s="158">
        <f t="shared" si="141"/>
        <v>0.01</v>
      </c>
      <c r="Z574" s="159" t="str" cm="1">
        <f t="array" ref="Z574">IF(D574="Electric","--",IF(D574="Diesel",_xlfn._xlws.FILTER(ORDEF[NOXdr],(ORDEF[HP]=I574)*(ORDEF[Model_Year]=E574)),""))</f>
        <v/>
      </c>
      <c r="AA574" s="159" cm="1">
        <f t="array" ref="AA574">IF(E574="Electric","--",IF(D574="Gasoline",_xlfn._xlws.FILTER(LSIEF[NOX DR],(LSIEF[Fuel]=D574)*(LSIEF[HP Bin]=I574)*(LSIEF[Model Year]=E574)),""))</f>
        <v>4.7720000000000004E-5</v>
      </c>
      <c r="AB574" s="159">
        <f t="shared" si="142"/>
        <v>4.7720000000000004E-5</v>
      </c>
      <c r="AC574" s="158" t="str" cm="1">
        <f t="array" ref="AC574">IF(D574="Electric","--",IF(D574="Diesel",_xlfn._xlws.FILTER(DFCF[Fuel_HC],(DFCF[MY]=E574)),""))</f>
        <v/>
      </c>
      <c r="AD574" s="158" cm="1">
        <f t="array" ref="AD574">IF(D574="Electric","--",IF(D574="Gasoline",_xlfn._xlws.FILTER(GFCF[Fuel_HC],(GFCF[MY]=E574)),""))</f>
        <v>1</v>
      </c>
      <c r="AE574" s="158">
        <f t="shared" si="143"/>
        <v>1</v>
      </c>
      <c r="AF574" s="157" t="str" cm="1">
        <f t="array" ref="AF574">IF(D574="Electric","--",IF(D574="Diesel",_xlfn._xlws.FILTER(DFCF[Fuel_NOX],(DFCF[MY]=E574)),""))</f>
        <v/>
      </c>
      <c r="AG574" s="157" cm="1">
        <f t="array" ref="AG574">IF(D574="Electric","--",IF(D574="Gasoline",_xlfn._xlws.FILTER(GFCF[Fuel_NOX],(GFCF[MY]=E574)),""))</f>
        <v>0.97699999999999998</v>
      </c>
      <c r="AH574" s="157">
        <f t="shared" si="144"/>
        <v>0.97699999999999998</v>
      </c>
      <c r="AI574" s="158">
        <f t="shared" si="145"/>
        <v>8.9109118461538461E-2</v>
      </c>
      <c r="AJ574" s="158">
        <f t="shared" si="146"/>
        <v>6.282611257365385E-2</v>
      </c>
      <c r="AK574" s="158">
        <f t="shared" si="147"/>
        <v>7.364112743554843</v>
      </c>
      <c r="AL574" s="158">
        <f t="shared" si="148"/>
        <v>5.1920452611294721</v>
      </c>
      <c r="AM574" s="158">
        <f t="shared" si="149"/>
        <v>3.6820563717774217E-3</v>
      </c>
      <c r="AN574" s="168">
        <f t="shared" si="150"/>
        <v>2.5960226305647362E-3</v>
      </c>
      <c r="AO574" s="158">
        <f t="shared" si="151"/>
        <v>3.3867554507608722E-3</v>
      </c>
      <c r="AP574" s="157"/>
      <c r="AS574" s="44"/>
    </row>
    <row r="575" spans="1:45" s="47" customFormat="1" x14ac:dyDescent="0.35">
      <c r="A575" s="157">
        <v>574</v>
      </c>
      <c r="B575" s="157" t="s">
        <v>405</v>
      </c>
      <c r="C575" s="157" t="s">
        <v>205</v>
      </c>
      <c r="D575" s="157" t="s">
        <v>16</v>
      </c>
      <c r="E575" s="157">
        <v>2018</v>
      </c>
      <c r="F575" s="157">
        <v>84</v>
      </c>
      <c r="G575" s="157">
        <v>1137.9951923076924</v>
      </c>
      <c r="H575" s="157"/>
      <c r="I575" s="157">
        <f t="shared" si="136"/>
        <v>100</v>
      </c>
      <c r="J575" s="157" t="str">
        <f>IF(D575="Electric","--",IF(D575="Diesel",VLOOKUP(C575,[2]ORDLF!A:B,2,FALSE),""))</f>
        <v/>
      </c>
      <c r="K575" s="157">
        <f>IF(D575="Electric","--",IF(D575="Gasoline",VLOOKUP(C575,LSILF!A:C,3,FALSE),""))</f>
        <v>0.54</v>
      </c>
      <c r="L575" s="158">
        <f t="shared" si="152"/>
        <v>0.54</v>
      </c>
      <c r="M575" s="157" t="str" cm="1">
        <f t="array" ref="M575">IF(D575="Electric","--",IF(D575="Diesel",_xlfn._xlws.FILTER(DIESCH[CH Cap],(DIESCH[HP Bin]=I575)),""))</f>
        <v/>
      </c>
      <c r="N575" s="157" cm="1">
        <f t="array" ref="N575">IF(D575="Electric","--",IF(D575="Gasoline",_xlfn._xlws.FILTER(LSICH[CH Cap],(LSICH[Fuel Type]=D575)*(LSICH[MY]=E575)),""))</f>
        <v>10000</v>
      </c>
      <c r="O575" s="157">
        <f t="shared" si="137"/>
        <v>10000</v>
      </c>
      <c r="P575" s="157">
        <f t="shared" si="138"/>
        <v>1137.9951923076924</v>
      </c>
      <c r="Q575" s="157" t="str" cm="1">
        <f t="array" ref="Q575">IF(D575="Electric","--",IF(D575="Diesel",_xlfn._xlws.FILTER(ORDEF[HC-ZH (g/hp-hr)],(ORDEF[HP]=I575)*(ORDEF[Model_Year]=E575)),""))</f>
        <v/>
      </c>
      <c r="R575" s="157" cm="1">
        <f t="array" ref="R575">IF(D575="Electric","--",IF(D575="Gasoline",_xlfn._xlws.FILTER(LSIEF[HC-ZH (g/hp-hr)],(LSIEF[Fuel]=D575)*(LSIEF[HP Bin]=I575)*(LSIEF[Model Year]=E575)),""))</f>
        <v>1.7000000000000001E-2</v>
      </c>
      <c r="S575" s="158">
        <f t="shared" si="139"/>
        <v>1.7000000000000001E-2</v>
      </c>
      <c r="T575" s="159" t="str" cm="1">
        <f t="array" ref="T575">IF(D575="Electric","--",IF(D575="Diesel",_xlfn._xlws.FILTER(ORDEF[HCDR],(ORDEF[HP]=I575)*(ORDEF[Model_Year]=E575),),""))</f>
        <v/>
      </c>
      <c r="U575" s="159" cm="1">
        <f t="array" ref="U575">IF(D575="Electric","--",IF(D575="Gasoline",_xlfn._xlws.FILTER(LSIEF[HC DR],(LSIEF[Fuel]=D575)*(LSIEF[HP Bin]=I575)*(LSIEF[Model Year]=E575)),""))</f>
        <v>3.2639999999999999E-5</v>
      </c>
      <c r="V575" s="159">
        <f t="shared" si="140"/>
        <v>3.2639999999999999E-5</v>
      </c>
      <c r="W575" s="158" t="str" cm="1">
        <f t="array" ref="W575">IF(D575="Electric","--",IF(D575="Diesel",_xlfn._xlws.FILTER(ORDEF[NOXzh],(ORDEF[HP]=I575)*(ORDEF[Model_Year]=E575)),""))</f>
        <v/>
      </c>
      <c r="X575" s="158" cm="1">
        <f t="array" ref="X575">IF(D575="Electric","--",IF(D575="Gasoline",_xlfn._xlws.FILTER(LSIEF[NOX-ZH (g/hp-hr)],(LSIEF[Fuel]=D575)*(LSIEF[HP Bin]=I575)*(LSIEF[Model Year]=E575)),""))</f>
        <v>3.7999999999999999E-2</v>
      </c>
      <c r="Y575" s="158">
        <f t="shared" si="141"/>
        <v>3.7999999999999999E-2</v>
      </c>
      <c r="Z575" s="159" t="str" cm="1">
        <f t="array" ref="Z575">IF(D575="Electric","--",IF(D575="Diesel",_xlfn._xlws.FILTER(ORDEF[NOXdr],(ORDEF[HP]=I575)*(ORDEF[Model_Year]=E575)),""))</f>
        <v/>
      </c>
      <c r="AA575" s="159" cm="1">
        <f t="array" ref="AA575">IF(E575="Electric","--",IF(D575="Gasoline",_xlfn._xlws.FILTER(LSIEF[NOX DR],(LSIEF[Fuel]=D575)*(LSIEF[HP Bin]=I575)*(LSIEF[Model Year]=E575)),""))</f>
        <v>7.5559999999999988E-5</v>
      </c>
      <c r="AB575" s="159">
        <f t="shared" si="142"/>
        <v>7.5559999999999988E-5</v>
      </c>
      <c r="AC575" s="158" t="str" cm="1">
        <f t="array" ref="AC575">IF(D575="Electric","--",IF(D575="Diesel",_xlfn._xlws.FILTER(DFCF[Fuel_HC],(DFCF[MY]=E575)),""))</f>
        <v/>
      </c>
      <c r="AD575" s="158" cm="1">
        <f t="array" ref="AD575">IF(D575="Electric","--",IF(D575="Gasoline",_xlfn._xlws.FILTER(GFCF[Fuel_HC],(GFCF[MY]=E575)),""))</f>
        <v>1</v>
      </c>
      <c r="AE575" s="158">
        <f t="shared" si="143"/>
        <v>1</v>
      </c>
      <c r="AF575" s="157" t="str" cm="1">
        <f t="array" ref="AF575">IF(D575="Electric","--",IF(D575="Diesel",_xlfn._xlws.FILTER(DFCF[Fuel_NOX],(DFCF[MY]=E575)),""))</f>
        <v/>
      </c>
      <c r="AG575" s="157" cm="1">
        <f t="array" ref="AG575">IF(D575="Electric","--",IF(D575="Gasoline",_xlfn._xlws.FILTER(GFCF[Fuel_NOX],(GFCF[MY]=E575)),""))</f>
        <v>0.97699999999999998</v>
      </c>
      <c r="AH575" s="157">
        <f t="shared" si="144"/>
        <v>0.97699999999999998</v>
      </c>
      <c r="AI575" s="158">
        <f t="shared" si="145"/>
        <v>5.4144163076923081E-2</v>
      </c>
      <c r="AJ575" s="158">
        <f t="shared" si="146"/>
        <v>0.12113521764596154</v>
      </c>
      <c r="AK575" s="158">
        <f t="shared" si="147"/>
        <v>6.1616833729061593</v>
      </c>
      <c r="AL575" s="158">
        <f t="shared" si="148"/>
        <v>13.78536141341916</v>
      </c>
      <c r="AM575" s="158">
        <f t="shared" si="149"/>
        <v>3.0808416864530801E-3</v>
      </c>
      <c r="AN575" s="158">
        <f t="shared" si="150"/>
        <v>6.8926807067095806E-3</v>
      </c>
      <c r="AO575" s="158">
        <f t="shared" si="151"/>
        <v>2.8337581831995428E-3</v>
      </c>
      <c r="AP575" s="157"/>
      <c r="AS575" s="44"/>
    </row>
    <row r="576" spans="1:45" s="47" customFormat="1" x14ac:dyDescent="0.35">
      <c r="A576" s="157">
        <v>575</v>
      </c>
      <c r="B576" s="157" t="s">
        <v>406</v>
      </c>
      <c r="C576" s="157" t="s">
        <v>205</v>
      </c>
      <c r="D576" s="157" t="s">
        <v>16</v>
      </c>
      <c r="E576" s="157">
        <v>2018</v>
      </c>
      <c r="F576" s="157">
        <v>61</v>
      </c>
      <c r="G576" s="157">
        <v>1137.9951923076924</v>
      </c>
      <c r="H576" s="157"/>
      <c r="I576" s="157">
        <f t="shared" si="136"/>
        <v>75</v>
      </c>
      <c r="J576" s="157" t="str">
        <f>IF(D576="Electric","--",IF(D576="Diesel",VLOOKUP(C576,[2]ORDLF!A:B,2,FALSE),""))</f>
        <v/>
      </c>
      <c r="K576" s="157">
        <f>IF(D576="Electric","--",IF(D576="Gasoline",VLOOKUP(C576,LSILF!A:C,3,FALSE),""))</f>
        <v>0.54</v>
      </c>
      <c r="L576" s="158">
        <f t="shared" si="152"/>
        <v>0.54</v>
      </c>
      <c r="M576" s="157" t="str" cm="1">
        <f t="array" ref="M576">IF(D576="Electric","--",IF(D576="Diesel",_xlfn._xlws.FILTER(DIESCH[CH Cap],(DIESCH[HP Bin]=I576)),""))</f>
        <v/>
      </c>
      <c r="N576" s="157" cm="1">
        <f t="array" ref="N576">IF(D576="Electric","--",IF(D576="Gasoline",_xlfn._xlws.FILTER(LSICH[CH Cap],(LSICH[Fuel Type]=D576)*(LSICH[MY]=E576)),""))</f>
        <v>10000</v>
      </c>
      <c r="O576" s="157">
        <f t="shared" si="137"/>
        <v>10000</v>
      </c>
      <c r="P576" s="157">
        <f t="shared" si="138"/>
        <v>1137.9951923076924</v>
      </c>
      <c r="Q576" s="157" t="str" cm="1">
        <f t="array" ref="Q576">IF(D576="Electric","--",IF(D576="Diesel",_xlfn._xlws.FILTER(ORDEF[HC-ZH (g/hp-hr)],(ORDEF[HP]=I576)*(ORDEF[Model_Year]=E576)),""))</f>
        <v/>
      </c>
      <c r="R576" s="157" cm="1">
        <f t="array" ref="R576">IF(D576="Electric","--",IF(D576="Gasoline",_xlfn._xlws.FILTER(LSIEF[HC-ZH (g/hp-hr)],(LSIEF[Fuel]=D576)*(LSIEF[HP Bin]=I576)*(LSIEF[Model Year]=E576)),""))</f>
        <v>1.2999999999999999E-2</v>
      </c>
      <c r="S576" s="158">
        <f t="shared" si="139"/>
        <v>1.2999999999999999E-2</v>
      </c>
      <c r="T576" s="159" t="str" cm="1">
        <f t="array" ref="T576">IF(D576="Electric","--",IF(D576="Diesel",_xlfn._xlws.FILTER(ORDEF[HCDR],(ORDEF[HP]=I576)*(ORDEF[Model_Year]=E576),),""))</f>
        <v/>
      </c>
      <c r="U576" s="159" cm="1">
        <f t="array" ref="U576">IF(D576="Electric","--",IF(D576="Gasoline",_xlfn._xlws.FILTER(LSIEF[HC DR],(LSIEF[Fuel]=D576)*(LSIEF[HP Bin]=I576)*(LSIEF[Model Year]=E576)),""))</f>
        <v>6.6879999999999997E-5</v>
      </c>
      <c r="V576" s="159">
        <f t="shared" si="140"/>
        <v>6.6879999999999997E-5</v>
      </c>
      <c r="W576" s="158" t="str" cm="1">
        <f t="array" ref="W576">IF(D576="Electric","--",IF(D576="Diesel",_xlfn._xlws.FILTER(ORDEF[NOXzh],(ORDEF[HP]=I576)*(ORDEF[Model_Year]=E576)),""))</f>
        <v/>
      </c>
      <c r="X576" s="158" cm="1">
        <f t="array" ref="X576">IF(D576="Electric","--",IF(D576="Gasoline",_xlfn._xlws.FILTER(LSIEF[NOX-ZH (g/hp-hr)],(LSIEF[Fuel]=D576)*(LSIEF[HP Bin]=I576)*(LSIEF[Model Year]=E576)),""))</f>
        <v>0.01</v>
      </c>
      <c r="Y576" s="158">
        <f t="shared" si="141"/>
        <v>0.01</v>
      </c>
      <c r="Z576" s="159" t="str" cm="1">
        <f t="array" ref="Z576">IF(D576="Electric","--",IF(D576="Diesel",_xlfn._xlws.FILTER(ORDEF[NOXdr],(ORDEF[HP]=I576)*(ORDEF[Model_Year]=E576)),""))</f>
        <v/>
      </c>
      <c r="AA576" s="159" cm="1">
        <f t="array" ref="AA576">IF(E576="Electric","--",IF(D576="Gasoline",_xlfn._xlws.FILTER(LSIEF[NOX DR],(LSIEF[Fuel]=D576)*(LSIEF[HP Bin]=I576)*(LSIEF[Model Year]=E576)),""))</f>
        <v>4.7720000000000004E-5</v>
      </c>
      <c r="AB576" s="159">
        <f t="shared" si="142"/>
        <v>4.7720000000000004E-5</v>
      </c>
      <c r="AC576" s="158" t="str" cm="1">
        <f t="array" ref="AC576">IF(D576="Electric","--",IF(D576="Diesel",_xlfn._xlws.FILTER(DFCF[Fuel_HC],(DFCF[MY]=E576)),""))</f>
        <v/>
      </c>
      <c r="AD576" s="158" cm="1">
        <f t="array" ref="AD576">IF(D576="Electric","--",IF(D576="Gasoline",_xlfn._xlws.FILTER(GFCF[Fuel_HC],(GFCF[MY]=E576)),""))</f>
        <v>1</v>
      </c>
      <c r="AE576" s="158">
        <f t="shared" si="143"/>
        <v>1</v>
      </c>
      <c r="AF576" s="157" t="str" cm="1">
        <f t="array" ref="AF576">IF(D576="Electric","--",IF(D576="Diesel",_xlfn._xlws.FILTER(DFCF[Fuel_NOX],(DFCF[MY]=E576)),""))</f>
        <v/>
      </c>
      <c r="AG576" s="157" cm="1">
        <f t="array" ref="AG576">IF(D576="Electric","--",IF(D576="Gasoline",_xlfn._xlws.FILTER(GFCF[Fuel_NOX],(GFCF[MY]=E576)),""))</f>
        <v>0.97699999999999998</v>
      </c>
      <c r="AH576" s="157">
        <f t="shared" si="144"/>
        <v>0.97699999999999998</v>
      </c>
      <c r="AI576" s="158">
        <f t="shared" si="145"/>
        <v>8.9109118461538461E-2</v>
      </c>
      <c r="AJ576" s="158">
        <f t="shared" si="146"/>
        <v>6.282611257365385E-2</v>
      </c>
      <c r="AK576" s="158">
        <f t="shared" si="147"/>
        <v>7.364112743554843</v>
      </c>
      <c r="AL576" s="158">
        <f t="shared" si="148"/>
        <v>5.1920452611294721</v>
      </c>
      <c r="AM576" s="158">
        <f t="shared" si="149"/>
        <v>3.6820563717774217E-3</v>
      </c>
      <c r="AN576" s="168">
        <f t="shared" si="150"/>
        <v>2.5960226305647362E-3</v>
      </c>
      <c r="AO576" s="158">
        <f t="shared" si="151"/>
        <v>3.3867554507608722E-3</v>
      </c>
      <c r="AP576" s="157"/>
      <c r="AS576" s="44"/>
    </row>
    <row r="577" spans="1:45" s="170" customFormat="1" x14ac:dyDescent="0.35">
      <c r="A577" s="157">
        <v>576</v>
      </c>
      <c r="B577" s="157" t="s">
        <v>407</v>
      </c>
      <c r="C577" s="157" t="s">
        <v>205</v>
      </c>
      <c r="D577" s="157" t="s">
        <v>408</v>
      </c>
      <c r="E577" s="157">
        <v>2011</v>
      </c>
      <c r="F577" s="157">
        <v>84</v>
      </c>
      <c r="G577" s="157">
        <v>1137.9951923076924</v>
      </c>
      <c r="H577" s="157"/>
      <c r="I577" s="157">
        <f t="shared" si="136"/>
        <v>100</v>
      </c>
      <c r="J577" s="157" t="str">
        <f>IF(D577="Electric","--",IF(D577="Diesel",VLOOKUP(C577,[2]ORDLF!A:B,2,FALSE),""))</f>
        <v/>
      </c>
      <c r="K577" s="157">
        <f>IF(D577="Electric","--",IF(D577="LPG",VLOOKUP(C577,LSILF!A:C,3,FALSE),""))</f>
        <v>0.54</v>
      </c>
      <c r="L577" s="158">
        <f t="shared" si="152"/>
        <v>0.54</v>
      </c>
      <c r="M577" s="157" t="str" cm="1">
        <f t="array" ref="M577">IF(D577="Electric","--",IF(D577="Diesel",_xlfn._xlws.FILTER(DIESCH[CH Cap],(DIESCH[HP Bin]=I577)),""))</f>
        <v/>
      </c>
      <c r="N577" s="157" cm="1">
        <f t="array" ref="N577">IF(D577="Electric","--",IF(D577="LPG",_xlfn._xlws.FILTER(LSICH[CH Cap],(LSICH[Fuel Type]=D577)*(LSICH[MY]=E577)),""))</f>
        <v>10000</v>
      </c>
      <c r="O577" s="157">
        <f t="shared" si="137"/>
        <v>10000</v>
      </c>
      <c r="P577" s="157">
        <f t="shared" si="138"/>
        <v>6827.9711538461543</v>
      </c>
      <c r="Q577" s="157" t="str" cm="1">
        <f t="array" ref="Q577">IF(D577="Electric","--",IF(D577="Diesel",_xlfn._xlws.FILTER(ORDEF[HC-ZH (g/hp-hr)],(ORDEF[HP]=I577)*(ORDEF[Model_Year]=E577)),""))</f>
        <v/>
      </c>
      <c r="R577" s="157" cm="1">
        <f t="array" ref="R577">IF(D577="Electric","--",IF(D577="LPG",_xlfn._xlws.FILTER(LSIEF[HC-ZH (g/hp-hr)],(LSIEF[Fuel]=D577)*(LSIEF[HP Bin]=I577)*(LSIEF[Model Year]=E577)),""))</f>
        <v>0.106</v>
      </c>
      <c r="S577" s="158">
        <v>0.11</v>
      </c>
      <c r="T577" s="159" t="str" cm="1">
        <f t="array" ref="T577">IF(D577="Electric","--",IF(D577="Diesel",_xlfn._xlws.FILTER(ORDEF[HCDR],(ORDEF[HP]=I577)*(ORDEF[Model_Year]=E577),),""))</f>
        <v/>
      </c>
      <c r="U577" s="159" cm="1">
        <f t="array" ref="U577">IF(D577="Electric","--",IF(D577="LPG",_xlfn._xlws.FILTER(LSIEF[HC DR],(LSIEF[Fuel]=D577)*(LSIEF[HP Bin]=I577)*(LSIEF[Model Year]=E577)),""))</f>
        <v>5.2320000000000001E-5</v>
      </c>
      <c r="V577" s="159">
        <f t="shared" si="140"/>
        <v>5.2320000000000001E-5</v>
      </c>
      <c r="W577" s="158" t="str" cm="1">
        <f t="array" ref="W577">IF(D577="Electric","--",IF(D577="Diesel",_xlfn._xlws.FILTER(ORDEF[NOXzh],(ORDEF[HP]=I577)*(ORDEF[Model_Year]=E577)),""))</f>
        <v/>
      </c>
      <c r="X577" s="158" cm="1">
        <f t="array" ref="X577">IF(D577="Electric","--",IF(D577="LPG",_xlfn._xlws.FILTER(LSIEF[NOX-ZH (g/hp-hr)],(LSIEF[Fuel]=D577)*(LSIEF[HP Bin]=I577)*(LSIEF[Model Year]=E577)),""))</f>
        <v>6.9000000000000006E-2</v>
      </c>
      <c r="Y577" s="158">
        <f t="shared" si="141"/>
        <v>6.9000000000000006E-2</v>
      </c>
      <c r="Z577" s="159" t="str" cm="1">
        <f t="array" ref="Z577">IF(D577="Electric","--",IF(D577="Diesel",_xlfn._xlws.FILTER(ORDEF[NOXdr],(ORDEF[HP]=I577)*(ORDEF[Model_Year]=E577)),""))</f>
        <v/>
      </c>
      <c r="AA577" s="159" cm="1">
        <f t="array" ref="AA577">IF(E577="Electric","--",IF(D577="LPG",_xlfn._xlws.FILTER(LSIEF[NOX DR],(LSIEF[Fuel]=D577)*(LSIEF[HP Bin]=I577)*(LSIEF[Model Year]=E577)),""))</f>
        <v>3.2480000000000001E-5</v>
      </c>
      <c r="AB577" s="159">
        <f t="shared" si="142"/>
        <v>3.2480000000000001E-5</v>
      </c>
      <c r="AC577" s="158" t="str" cm="1">
        <f t="array" ref="AC577">IF(D577="Electric","--",IF(D577="Diesel",_xlfn._xlws.FILTER(DFCF[Fuel_HC],(DFCF[MY]=E577)),""))</f>
        <v/>
      </c>
      <c r="AD577" s="158" cm="1">
        <f t="array" ref="AD577">IF(D577="Electric","--",IF(D577="LPG",_xlfn._xlws.FILTER(GFCF[Fuel_HC],(GFCF[MY]=E577)),""))</f>
        <v>1</v>
      </c>
      <c r="AE577" s="158">
        <f t="shared" si="143"/>
        <v>1</v>
      </c>
      <c r="AF577" s="157" t="str" cm="1">
        <f t="array" ref="AF577">IF(D577="Electric","--",IF(D577="Diesel",_xlfn._xlws.FILTER(DFCF[Fuel_NOX],(DFCF[MY]=E577)),""))</f>
        <v/>
      </c>
      <c r="AG577" s="158">
        <v>1</v>
      </c>
      <c r="AH577" s="158">
        <f t="shared" si="144"/>
        <v>1</v>
      </c>
      <c r="AI577" s="158">
        <f t="shared" si="145"/>
        <v>0.46723945076923079</v>
      </c>
      <c r="AJ577" s="158">
        <f t="shared" si="146"/>
        <v>0.29077250307692309</v>
      </c>
      <c r="AK577" s="158">
        <f t="shared" si="147"/>
        <v>53.172519277477456</v>
      </c>
      <c r="AL577" s="158">
        <f t="shared" si="148"/>
        <v>33.090327667674394</v>
      </c>
      <c r="AM577" s="158">
        <f t="shared" si="149"/>
        <v>2.6586259638738726E-2</v>
      </c>
      <c r="AN577" s="158">
        <f t="shared" si="150"/>
        <v>1.6545163833837199E-2</v>
      </c>
      <c r="AO577" s="158">
        <f t="shared" si="151"/>
        <v>2.445404161571188E-2</v>
      </c>
      <c r="AP577" s="157"/>
      <c r="AS577" s="171"/>
    </row>
    <row r="578" spans="1:45" s="170" customFormat="1" x14ac:dyDescent="0.35">
      <c r="A578" s="157">
        <v>577</v>
      </c>
      <c r="B578" s="157" t="s">
        <v>409</v>
      </c>
      <c r="C578" s="157" t="s">
        <v>205</v>
      </c>
      <c r="D578" s="157" t="s">
        <v>408</v>
      </c>
      <c r="E578" s="157">
        <v>2012</v>
      </c>
      <c r="F578" s="157">
        <v>84</v>
      </c>
      <c r="G578" s="157">
        <v>1137.9951923076924</v>
      </c>
      <c r="H578" s="157"/>
      <c r="I578" s="157">
        <f t="shared" ref="I578:I641" si="153">IF(AND(F578&lt;25,F578&gt;0),25,IF(AND(F578&lt;50,F578&gt;=25),50,IF(AND(F578&lt;75,F578&gt;=50),75,IF(AND(F578&lt;100,F578&gt;=75),100,IF(AND(F578&lt;175,F578&gt;=100),175,IF(AND(F578&lt;300,F578&gt;=175),300,IF(AND(F578&lt;600,F578&gt;=300),600,IF(AND(F578&lt;750,F578&gt;=600),750,IF(F578&gt;750,9999)))))))))</f>
        <v>100</v>
      </c>
      <c r="J578" s="157" t="str">
        <f>IF(D578="Electric","--",IF(D578="Diesel",VLOOKUP(C578,[2]ORDLF!A:B,2,FALSE),""))</f>
        <v/>
      </c>
      <c r="K578" s="157">
        <f>IF(D578="Electric","--",IF(D578="LPG",VLOOKUP(C578,LSILF!A:C,3,FALSE),""))</f>
        <v>0.54</v>
      </c>
      <c r="L578" s="158">
        <f t="shared" si="152"/>
        <v>0.54</v>
      </c>
      <c r="M578" s="157" t="str" cm="1">
        <f t="array" ref="M578">IF(D578="Electric","--",IF(D578="Diesel",_xlfn._xlws.FILTER(DIESCH[CH Cap],(DIESCH[HP Bin]=I578)),""))</f>
        <v/>
      </c>
      <c r="N578" s="157" cm="1">
        <f t="array" ref="N578">IF(D578="Electric","--",IF(D578="LPG",_xlfn._xlws.FILTER(LSICH[CH Cap],(LSICH[Fuel Type]=D578)*(LSICH[MY]=E578)),""))</f>
        <v>10000</v>
      </c>
      <c r="O578" s="157">
        <f t="shared" ref="O578:O641" si="154">SUM(M578:N578)</f>
        <v>10000</v>
      </c>
      <c r="P578" s="157">
        <f t="shared" ref="P578:P641" si="155">ABS(IF(E578=2017,G578,(G578*(2017-E578))))</f>
        <v>5689.9759615384619</v>
      </c>
      <c r="Q578" s="157" t="str" cm="1">
        <f t="array" ref="Q578">IF(D578="Electric","--",IF(D578="Diesel",_xlfn._xlws.FILTER(ORDEF[HC-ZH (g/hp-hr)],(ORDEF[HP]=I578)*(ORDEF[Model_Year]=E578)),""))</f>
        <v/>
      </c>
      <c r="R578" s="157" cm="1">
        <f t="array" ref="R578">IF(D578="Electric","--",IF(D578="LPG",_xlfn._xlws.FILTER(LSIEF[HC-ZH (g/hp-hr)],(LSIEF[Fuel]=D578)*(LSIEF[HP Bin]=I578)*(LSIEF[Model Year]=E578)),""))</f>
        <v>0.106</v>
      </c>
      <c r="S578" s="158">
        <v>0.11</v>
      </c>
      <c r="T578" s="159" t="str" cm="1">
        <f t="array" ref="T578">IF(D578="Electric","--",IF(D578="Diesel",_xlfn._xlws.FILTER(ORDEF[HCDR],(ORDEF[HP]=I578)*(ORDEF[Model_Year]=E578),),""))</f>
        <v/>
      </c>
      <c r="U578" s="159" cm="1">
        <f t="array" ref="U578">IF(D578="Electric","--",IF(D578="LPG",_xlfn._xlws.FILTER(LSIEF[HC DR],(LSIEF[Fuel]=D578)*(LSIEF[HP Bin]=I578)*(LSIEF[Model Year]=E578)),""))</f>
        <v>5.2320000000000001E-5</v>
      </c>
      <c r="V578" s="159">
        <f t="shared" ref="V578:V641" si="156">SUM(T578:U578)</f>
        <v>5.2320000000000001E-5</v>
      </c>
      <c r="W578" s="158" t="str" cm="1">
        <f t="array" ref="W578">IF(D578="Electric","--",IF(D578="Diesel",_xlfn._xlws.FILTER(ORDEF[NOXzh],(ORDEF[HP]=I578)*(ORDEF[Model_Year]=E578)),""))</f>
        <v/>
      </c>
      <c r="X578" s="158" cm="1">
        <f t="array" ref="X578">IF(D578="Electric","--",IF(D578="LPG",_xlfn._xlws.FILTER(LSIEF[NOX-ZH (g/hp-hr)],(LSIEF[Fuel]=D578)*(LSIEF[HP Bin]=I578)*(LSIEF[Model Year]=E578)),""))</f>
        <v>6.9000000000000006E-2</v>
      </c>
      <c r="Y578" s="158">
        <f t="shared" ref="Y578:Y641" si="157">SUM(W578:X578)</f>
        <v>6.9000000000000006E-2</v>
      </c>
      <c r="Z578" s="159" t="str" cm="1">
        <f t="array" ref="Z578">IF(D578="Electric","--",IF(D578="Diesel",_xlfn._xlws.FILTER(ORDEF[NOXdr],(ORDEF[HP]=I578)*(ORDEF[Model_Year]=E578)),""))</f>
        <v/>
      </c>
      <c r="AA578" s="159" cm="1">
        <f t="array" ref="AA578">IF(E578="Electric","--",IF(D578="LPG",_xlfn._xlws.FILTER(LSIEF[NOX DR],(LSIEF[Fuel]=D578)*(LSIEF[HP Bin]=I578)*(LSIEF[Model Year]=E578)),""))</f>
        <v>3.2480000000000001E-5</v>
      </c>
      <c r="AB578" s="159">
        <f t="shared" ref="AB578:AB641" si="158">SUM(Z578:AA578)</f>
        <v>3.2480000000000001E-5</v>
      </c>
      <c r="AC578" s="158" t="str" cm="1">
        <f t="array" ref="AC578">IF(D578="Electric","--",IF(D578="Diesel",_xlfn._xlws.FILTER(DFCF[Fuel_HC],(DFCF[MY]=E578)),""))</f>
        <v/>
      </c>
      <c r="AD578" s="158" cm="1">
        <f t="array" ref="AD578">IF(D578="Electric","--",IF(D578="LPG",_xlfn._xlws.FILTER(GFCF[Fuel_HC],(GFCF[MY]=E578)),""))</f>
        <v>1</v>
      </c>
      <c r="AE578" s="158">
        <f t="shared" ref="AE578:AE641" si="159">SUM(AC578:AD578)</f>
        <v>1</v>
      </c>
      <c r="AF578" s="157" t="str" cm="1">
        <f t="array" ref="AF578">IF(D578="Electric","--",IF(D578="Diesel",_xlfn._xlws.FILTER(DFCF[Fuel_NOX],(DFCF[MY]=E578)),""))</f>
        <v/>
      </c>
      <c r="AG578" s="158">
        <v>1</v>
      </c>
      <c r="AH578" s="158">
        <f t="shared" ref="AH578:AH641" si="160">SUM(AF578:AG578)</f>
        <v>1</v>
      </c>
      <c r="AI578" s="158">
        <f t="shared" ref="AI578:AI641" si="161">IFERROR((S578+V578*IF(P578&gt;O578,O578,P578))*AE578,"0")</f>
        <v>0.40769954230769234</v>
      </c>
      <c r="AJ578" s="158">
        <f t="shared" ref="AJ578:AJ641" si="162">IFERROR((Y578+AB578*IF(P578&gt;O578,O578,P578))*AH578,"0")</f>
        <v>0.25381041923076925</v>
      </c>
      <c r="AK578" s="158">
        <f t="shared" ref="AK578:AK641" si="163">IF($D578="Electric","--",CONVERT(AI578*$F578*$L578*$G578,"g","lbm"))</f>
        <v>46.396792345091285</v>
      </c>
      <c r="AL578" s="158">
        <f t="shared" ref="AL578:AL641" si="164">IF($D578="Electric","--",CONVERT(AJ578*$F578*$L578*$G578,"g","lbm"))</f>
        <v>28.883989541453012</v>
      </c>
      <c r="AM578" s="158">
        <f t="shared" ref="AM578:AM641" si="165">IF($D578="Electric","--",CONVERT(AK578,"lbm","ton"))</f>
        <v>2.3198396172545644E-2</v>
      </c>
      <c r="AN578" s="158">
        <f t="shared" ref="AN578:AN641" si="166">IF($D578="Electric","--",CONVERT(AL578,"lbm","ton"))</f>
        <v>1.4441994770726507E-2</v>
      </c>
      <c r="AO578" s="158">
        <f t="shared" ref="AO578:AO641" si="167">IF(D578="Electric",AM578,IF(D578="Diesel",AM578*1.21,AM578*0.9198))</f>
        <v>2.1337884799507482E-2</v>
      </c>
      <c r="AP578" s="157"/>
      <c r="AS578" s="171"/>
    </row>
    <row r="579" spans="1:45" s="47" customFormat="1" x14ac:dyDescent="0.35">
      <c r="A579" s="157">
        <v>578</v>
      </c>
      <c r="B579" s="157" t="s">
        <v>410</v>
      </c>
      <c r="C579" s="157" t="s">
        <v>411</v>
      </c>
      <c r="D579" s="157" t="s">
        <v>9</v>
      </c>
      <c r="E579" s="157">
        <v>2012</v>
      </c>
      <c r="F579" s="157">
        <v>200</v>
      </c>
      <c r="G579" s="157">
        <v>20</v>
      </c>
      <c r="H579" s="157" t="s">
        <v>734</v>
      </c>
      <c r="I579" s="157">
        <f t="shared" si="153"/>
        <v>300</v>
      </c>
      <c r="J579" s="157">
        <f>IF(D579="Electric","--",IF(D579="Diesel",VLOOKUP(C579,[2]ORDLF!A:B,2,FALSE),""))</f>
        <v>0.34</v>
      </c>
      <c r="K579" s="157" t="str">
        <f>IF(D579="Electric","--",IF(D579="Gasoline",VLOOKUP(C579,LSILF!A:C,3,FALSE),""))</f>
        <v/>
      </c>
      <c r="L579" s="158">
        <f t="shared" si="152"/>
        <v>0.34</v>
      </c>
      <c r="M579" s="157" cm="1">
        <f t="array" ref="M579">IF(D579="Electric","--",IF(D579="Diesel",_xlfn._xlws.FILTER(DIESCH[CH Cap],(DIESCH[HP Bin]=I579)),""))</f>
        <v>12000</v>
      </c>
      <c r="N579" s="157" t="str" cm="1">
        <f t="array" ref="N579">IF(D579="Electric","--",IF(D579="Gasoline",_xlfn._xlws.FILTER(LSICH[CH Cap],(LSICH[Fuel Type]=D579)*(LSICH[MY]=E579)),""))</f>
        <v/>
      </c>
      <c r="O579" s="157">
        <f t="shared" si="154"/>
        <v>12000</v>
      </c>
      <c r="P579" s="157">
        <f t="shared" si="155"/>
        <v>100</v>
      </c>
      <c r="Q579" s="157" cm="1">
        <f t="array" ref="Q579">IF(D579="Electric","--",IF(D579="Diesel",_xlfn._xlws.FILTER(ORDEF[HC-ZH (g/hp-hr)],(ORDEF[HP]=I579)*(ORDEF[Model_Year]=E579)),""))</f>
        <v>7.0000000000000007E-2</v>
      </c>
      <c r="R579" s="157" t="str" cm="1">
        <f t="array" ref="R579">IF(D579="Electric","--",IF(D579="Gasoline",_xlfn._xlws.FILTER(LSIEF[HC-ZH (g/hp-hr)],(LSIEF[Fuel]=D579)*(LSIEF[HP Bin]=I579)*(LSIEF[Model Year]=E579)),""))</f>
        <v/>
      </c>
      <c r="S579" s="158">
        <f t="shared" ref="S579:S590" si="168">SUM(Q579:R579)</f>
        <v>7.0000000000000007E-2</v>
      </c>
      <c r="T579" s="159" cm="1">
        <f t="array" ref="T579">IF(D579="Electric","--",IF(D579="Diesel",_xlfn._xlws.FILTER(ORDEF[HCDR],(ORDEF[HP]=I579)*(ORDEF[Model_Year]=E579),),""))</f>
        <v>1.8300000000000001E-5</v>
      </c>
      <c r="U579" s="159" t="str" cm="1">
        <f t="array" ref="U579">IF(D579="Electric","--",IF(D579="Gasoline",_xlfn._xlws.FILTER(LSIEF[HC DR],(LSIEF[Fuel]=D579)*(LSIEF[HP Bin]=I579)*(LSIEF[Model Year]=E579)),""))</f>
        <v/>
      </c>
      <c r="V579" s="159">
        <f t="shared" si="156"/>
        <v>1.8300000000000001E-5</v>
      </c>
      <c r="W579" s="158" cm="1">
        <f t="array" ref="W579">IF(D579="Electric","--",IF(D579="Diesel",_xlfn._xlws.FILTER(ORDEF[NOXzh],(ORDEF[HP]=I579)*(ORDEF[Model_Year]=E579)),""))</f>
        <v>1.5153859999999999</v>
      </c>
      <c r="X579" s="158" t="str" cm="1">
        <f t="array" ref="X579">IF(D579="Electric","--",IF(D579="Gasoline",_xlfn._xlws.FILTER(LSIEF[NOX-ZH (g/hp-hr)],(LSIEF[Fuel]=D579)*(LSIEF[HP Bin]=I579)*(LSIEF[Model Year]=E579)),""))</f>
        <v/>
      </c>
      <c r="Y579" s="158">
        <f t="shared" si="157"/>
        <v>1.5153859999999999</v>
      </c>
      <c r="Z579" s="159" cm="1">
        <f t="array" ref="Z579">IF(D579="Electric","--",IF(D579="Diesel",_xlfn._xlws.FILTER(ORDEF[NOXdr],(ORDEF[HP]=I579)*(ORDEF[Model_Year]=E579)),""))</f>
        <v>1.9700000000000001E-5</v>
      </c>
      <c r="AA579" s="159" t="str" cm="1">
        <f t="array" ref="AA579">IF(E579="Electric","--",IF(D579="Gasoline",_xlfn._xlws.FILTER(LSIEF[NOX DR],(LSIEF[Fuel]=D579)*(LSIEF[HP Bin]=I579)*(LSIEF[Model Year]=E579)),""))</f>
        <v/>
      </c>
      <c r="AB579" s="159">
        <f t="shared" si="158"/>
        <v>1.9700000000000001E-5</v>
      </c>
      <c r="AC579" s="158" cm="1">
        <f t="array" ref="AC579">IF(D579="Electric","--",IF(D579="Diesel",_xlfn._xlws.FILTER(DFCF[Fuel_HC],(DFCF[MY]=E579)),""))</f>
        <v>0.9</v>
      </c>
      <c r="AD579" s="158" t="str" cm="1">
        <f t="array" ref="AD579">IF(D579="Electric","--",IF(D579="Gasoline",_xlfn._xlws.FILTER(GFCF[Fuel_HC],(GFCF[MY]=E579)),""))</f>
        <v/>
      </c>
      <c r="AE579" s="158">
        <f t="shared" si="159"/>
        <v>0.9</v>
      </c>
      <c r="AF579" s="157" cm="1">
        <f t="array" ref="AF579">IF(D579="Electric","--",IF(D579="Diesel",_xlfn._xlws.FILTER(DFCF[Fuel_NOX],(DFCF[MY]=E579)),""))</f>
        <v>0.95</v>
      </c>
      <c r="AG579" s="157" t="str" cm="1">
        <f t="array" ref="AG579">IF(D579="Electric","--",IF(D579="Gasoline",_xlfn._xlws.FILTER(GFCF[Fuel_NOX],(GFCF[MY]=E579)),""))</f>
        <v/>
      </c>
      <c r="AH579" s="157">
        <f t="shared" si="160"/>
        <v>0.95</v>
      </c>
      <c r="AI579" s="158">
        <f t="shared" si="161"/>
        <v>6.464700000000001E-2</v>
      </c>
      <c r="AJ579" s="158">
        <f t="shared" si="162"/>
        <v>1.4414881999999998</v>
      </c>
      <c r="AK579" s="158">
        <f t="shared" si="163"/>
        <v>0.19383024454313466</v>
      </c>
      <c r="AL579" s="158">
        <f t="shared" si="164"/>
        <v>4.3219949929933783</v>
      </c>
      <c r="AM579" s="158">
        <f t="shared" si="165"/>
        <v>9.6915122271567331E-5</v>
      </c>
      <c r="AN579" s="167">
        <f t="shared" si="166"/>
        <v>2.1609974964966893E-3</v>
      </c>
      <c r="AO579" s="158">
        <f t="shared" si="167"/>
        <v>1.1726729794859647E-4</v>
      </c>
      <c r="AP579" s="157"/>
      <c r="AS579" s="44"/>
    </row>
    <row r="580" spans="1:45" s="47" customFormat="1" x14ac:dyDescent="0.35">
      <c r="A580" s="157">
        <v>579</v>
      </c>
      <c r="B580" s="157">
        <v>828552</v>
      </c>
      <c r="C580" s="157" t="s">
        <v>412</v>
      </c>
      <c r="D580" s="157" t="s">
        <v>9</v>
      </c>
      <c r="E580" s="157">
        <v>2005</v>
      </c>
      <c r="F580" s="157">
        <v>50</v>
      </c>
      <c r="G580" s="157">
        <v>589.79999999999995</v>
      </c>
      <c r="H580" s="157" t="s">
        <v>620</v>
      </c>
      <c r="I580" s="157">
        <f t="shared" si="153"/>
        <v>75</v>
      </c>
      <c r="J580" s="157">
        <f>IF(D580="Electric","--",IF(D580="Diesel",VLOOKUP(C580,[2]ORDLF!A:B,2,FALSE),""))</f>
        <v>0.2</v>
      </c>
      <c r="K580" s="157" t="str">
        <f>IF(D580="Electric","--",IF(D580="Gasoline",VLOOKUP(C580,LSILF!A:C,3,FALSE),""))</f>
        <v/>
      </c>
      <c r="L580" s="158">
        <f t="shared" si="152"/>
        <v>0.2</v>
      </c>
      <c r="M580" s="157" cm="1">
        <f t="array" ref="M580">IF(D580="Electric","--",IF(D580="Diesel",_xlfn._xlws.FILTER(DIESCH[CH Cap],(DIESCH[HP Bin]=I580)),""))</f>
        <v>12000</v>
      </c>
      <c r="N580" s="157" t="str" cm="1">
        <f t="array" ref="N580">IF(D580="Electric","--",IF(D580="Gasoline",_xlfn._xlws.FILTER(LSICH[CH Cap],(LSICH[Fuel Type]=D580)*(LSICH[MY]=E580)),""))</f>
        <v/>
      </c>
      <c r="O580" s="157">
        <f t="shared" si="154"/>
        <v>12000</v>
      </c>
      <c r="P580" s="157">
        <f t="shared" si="155"/>
        <v>7077.5999999999995</v>
      </c>
      <c r="Q580" s="157" cm="1">
        <f t="array" ref="Q580">IF(D580="Electric","--",IF(D580="Diesel",_xlfn._xlws.FILTER(ORDEF[HC-ZH (g/hp-hr)],(ORDEF[HP]=I580)*(ORDEF[Model_Year]=E580)),""))</f>
        <v>0.28000000000000003</v>
      </c>
      <c r="R580" s="157" t="str" cm="1">
        <f t="array" ref="R580">IF(D580="Electric","--",IF(D580="Gasoline",_xlfn._xlws.FILTER(LSIEF[HC-ZH (g/hp-hr)],(LSIEF[Fuel]=D580)*(LSIEF[HP Bin]=I580)*(LSIEF[Model Year]=E580)),""))</f>
        <v/>
      </c>
      <c r="S580" s="158">
        <f t="shared" si="168"/>
        <v>0.28000000000000003</v>
      </c>
      <c r="T580" s="159" cm="1">
        <f t="array" ref="T580">IF(D580="Electric","--",IF(D580="Diesel",_xlfn._xlws.FILTER(ORDEF[HCDR],(ORDEF[HP]=I580)*(ORDEF[Model_Year]=E580),),""))</f>
        <v>2.9200000000000002E-5</v>
      </c>
      <c r="U580" s="159" t="str" cm="1">
        <f t="array" ref="U580">IF(D580="Electric","--",IF(D580="Gasoline",_xlfn._xlws.FILTER(LSIEF[HC DR],(LSIEF[Fuel]=D580)*(LSIEF[HP Bin]=I580)*(LSIEF[Model Year]=E580)),""))</f>
        <v/>
      </c>
      <c r="V580" s="159">
        <f t="shared" si="156"/>
        <v>2.9200000000000002E-5</v>
      </c>
      <c r="W580" s="158" cm="1">
        <f t="array" ref="W580">IF(D580="Electric","--",IF(D580="Diesel",_xlfn._xlws.FILTER(ORDEF[NOXzh],(ORDEF[HP]=I580)*(ORDEF[Model_Year]=E580)),""))</f>
        <v>4.5518270000000003</v>
      </c>
      <c r="X580" s="158" t="str" cm="1">
        <f t="array" ref="X580">IF(D580="Electric","--",IF(D580="Gasoline",_xlfn._xlws.FILTER(LSIEF[NOX-ZH (g/hp-hr)],(LSIEF[Fuel]=D580)*(LSIEF[HP Bin]=I580)*(LSIEF[Model Year]=E580)),""))</f>
        <v/>
      </c>
      <c r="Y580" s="158">
        <f t="shared" si="157"/>
        <v>4.5518270000000003</v>
      </c>
      <c r="Z580" s="159" cm="1">
        <f t="array" ref="Z580">IF(D580="Electric","--",IF(D580="Diesel",_xlfn._xlws.FILTER(ORDEF[NOXdr],(ORDEF[HP]=I580)*(ORDEF[Model_Year]=E580)),""))</f>
        <v>7.3200000000000004E-5</v>
      </c>
      <c r="AA580" s="159" t="str" cm="1">
        <f t="array" ref="AA580">IF(E580="Electric","--",IF(D580="Gasoline",_xlfn._xlws.FILTER(LSIEF[NOX DR],(LSIEF[Fuel]=D580)*(LSIEF[HP Bin]=I580)*(LSIEF[Model Year]=E580)),""))</f>
        <v/>
      </c>
      <c r="AB580" s="159">
        <f t="shared" si="158"/>
        <v>7.3200000000000004E-5</v>
      </c>
      <c r="AC580" s="158" cm="1">
        <f t="array" ref="AC580">IF(D580="Electric","--",IF(D580="Diesel",_xlfn._xlws.FILTER(DFCF[Fuel_HC],(DFCF[MY]=E580)),""))</f>
        <v>0.9</v>
      </c>
      <c r="AD580" s="158" t="str" cm="1">
        <f t="array" ref="AD580">IF(D580="Electric","--",IF(D580="Gasoline",_xlfn._xlws.FILTER(GFCF[Fuel_HC],(GFCF[MY]=E580)),""))</f>
        <v/>
      </c>
      <c r="AE580" s="158">
        <f t="shared" si="159"/>
        <v>0.9</v>
      </c>
      <c r="AF580" s="157" cm="1">
        <f t="array" ref="AF580">IF(D580="Electric","--",IF(D580="Diesel",_xlfn._xlws.FILTER(DFCF[Fuel_NOX],(DFCF[MY]=E580)),""))</f>
        <v>0.93</v>
      </c>
      <c r="AG580" s="157" t="str" cm="1">
        <f t="array" ref="AG580">IF(D580="Electric","--",IF(D580="Gasoline",_xlfn._xlws.FILTER(GFCF[Fuel_NOX],(GFCF[MY]=E580)),""))</f>
        <v/>
      </c>
      <c r="AH580" s="157">
        <f t="shared" si="160"/>
        <v>0.93</v>
      </c>
      <c r="AI580" s="158">
        <f t="shared" si="161"/>
        <v>0.43799932800000002</v>
      </c>
      <c r="AJ580" s="158">
        <f t="shared" si="162"/>
        <v>4.715013807600001</v>
      </c>
      <c r="AK580" s="158">
        <f t="shared" si="163"/>
        <v>5.6952457920401081</v>
      </c>
      <c r="AL580" s="158">
        <f t="shared" si="164"/>
        <v>61.308684352924203</v>
      </c>
      <c r="AM580" s="158">
        <f t="shared" si="165"/>
        <v>2.8476228960200539E-3</v>
      </c>
      <c r="AN580" s="158">
        <f t="shared" si="166"/>
        <v>3.0654342176462103E-2</v>
      </c>
      <c r="AO580" s="158">
        <f t="shared" si="167"/>
        <v>3.4456237041842652E-3</v>
      </c>
      <c r="AP580" s="157"/>
      <c r="AS580" s="44"/>
    </row>
    <row r="581" spans="1:45" s="47" customFormat="1" x14ac:dyDescent="0.35">
      <c r="A581" s="157">
        <v>580</v>
      </c>
      <c r="B581" s="157" t="s">
        <v>413</v>
      </c>
      <c r="C581" s="157" t="s">
        <v>412</v>
      </c>
      <c r="D581" s="157" t="s">
        <v>9</v>
      </c>
      <c r="E581" s="157">
        <v>2013</v>
      </c>
      <c r="F581" s="157">
        <v>70</v>
      </c>
      <c r="G581" s="157">
        <v>589.79999999999995</v>
      </c>
      <c r="H581" s="157" t="s">
        <v>622</v>
      </c>
      <c r="I581" s="157">
        <f t="shared" si="153"/>
        <v>75</v>
      </c>
      <c r="J581" s="157">
        <f>IF(D581="Electric","--",IF(D581="Diesel",VLOOKUP(C581,[2]ORDLF!A:B,2,FALSE),""))</f>
        <v>0.2</v>
      </c>
      <c r="K581" s="157" t="str">
        <f>IF(D581="Electric","--",IF(D581="Gasoline",VLOOKUP(C581,LSILF!A:C,3,FALSE),""))</f>
        <v/>
      </c>
      <c r="L581" s="158">
        <f t="shared" si="152"/>
        <v>0.2</v>
      </c>
      <c r="M581" s="157" cm="1">
        <f t="array" ref="M581">IF(D581="Electric","--",IF(D581="Diesel",_xlfn._xlws.FILTER(DIESCH[CH Cap],(DIESCH[HP Bin]=I581)),""))</f>
        <v>12000</v>
      </c>
      <c r="N581" s="157" t="str" cm="1">
        <f t="array" ref="N581">IF(D581="Electric","--",IF(D581="Gasoline",_xlfn._xlws.FILTER(LSICH[CH Cap],(LSICH[Fuel Type]=D581)*(LSICH[MY]=E581)),""))</f>
        <v/>
      </c>
      <c r="O581" s="157">
        <f t="shared" si="154"/>
        <v>12000</v>
      </c>
      <c r="P581" s="157">
        <f t="shared" si="155"/>
        <v>2359.1999999999998</v>
      </c>
      <c r="Q581" s="157" cm="1">
        <f t="array" ref="Q581">IF(D581="Electric","--",IF(D581="Diesel",_xlfn._xlws.FILTER(ORDEF[HC-ZH (g/hp-hr)],(ORDEF[HP]=I581)*(ORDEF[Model_Year]=E581)),""))</f>
        <v>0.1</v>
      </c>
      <c r="R581" s="157" t="str" cm="1">
        <f t="array" ref="R581">IF(D581="Electric","--",IF(D581="Gasoline",_xlfn._xlws.FILTER(LSIEF[HC-ZH (g/hp-hr)],(LSIEF[Fuel]=D581)*(LSIEF[HP Bin]=I581)*(LSIEF[Model Year]=E581)),""))</f>
        <v/>
      </c>
      <c r="S581" s="158">
        <f t="shared" si="168"/>
        <v>0.1</v>
      </c>
      <c r="T581" s="159" cm="1">
        <f t="array" ref="T581">IF(D581="Electric","--",IF(D581="Diesel",_xlfn._xlws.FILTER(ORDEF[HCDR],(ORDEF[HP]=I581)*(ORDEF[Model_Year]=E581),),""))</f>
        <v>2.5000000000000001E-5</v>
      </c>
      <c r="U581" s="159" t="str" cm="1">
        <f t="array" ref="U581">IF(D581="Electric","--",IF(D581="Gasoline",_xlfn._xlws.FILTER(LSIEF[HC DR],(LSIEF[Fuel]=D581)*(LSIEF[HP Bin]=I581)*(LSIEF[Model Year]=E581)),""))</f>
        <v/>
      </c>
      <c r="V581" s="159">
        <f t="shared" si="156"/>
        <v>2.5000000000000001E-5</v>
      </c>
      <c r="W581" s="158" cm="1">
        <f t="array" ref="W581">IF(D581="Electric","--",IF(D581="Diesel",_xlfn._xlws.FILTER(ORDEF[NOXzh],(ORDEF[HP]=I581)*(ORDEF[Model_Year]=E581)),""))</f>
        <v>2.632101</v>
      </c>
      <c r="X581" s="158" t="str" cm="1">
        <f t="array" ref="X581">IF(D581="Electric","--",IF(D581="Gasoline",_xlfn._xlws.FILTER(LSIEF[NOX-ZH (g/hp-hr)],(LSIEF[Fuel]=D581)*(LSIEF[HP Bin]=I581)*(LSIEF[Model Year]=E581)),""))</f>
        <v/>
      </c>
      <c r="Y581" s="158">
        <f t="shared" si="157"/>
        <v>2.632101</v>
      </c>
      <c r="Z581" s="159" cm="1">
        <f t="array" ref="Z581">IF(D581="Electric","--",IF(D581="Diesel",_xlfn._xlws.FILTER(ORDEF[NOXdr],(ORDEF[HP]=I581)*(ORDEF[Model_Year]=E581)),""))</f>
        <v>3.4600000000000001E-5</v>
      </c>
      <c r="AA581" s="159" t="str" cm="1">
        <f t="array" ref="AA581">IF(E581="Electric","--",IF(D581="Gasoline",_xlfn._xlws.FILTER(LSIEF[NOX DR],(LSIEF[Fuel]=D581)*(LSIEF[HP Bin]=I581)*(LSIEF[Model Year]=E581)),""))</f>
        <v/>
      </c>
      <c r="AB581" s="159">
        <f t="shared" si="158"/>
        <v>3.4600000000000001E-5</v>
      </c>
      <c r="AC581" s="158" cm="1">
        <f t="array" ref="AC581">IF(D581="Electric","--",IF(D581="Diesel",_xlfn._xlws.FILTER(DFCF[Fuel_HC],(DFCF[MY]=E581)),""))</f>
        <v>0.9</v>
      </c>
      <c r="AD581" s="158" t="str" cm="1">
        <f t="array" ref="AD581">IF(D581="Electric","--",IF(D581="Gasoline",_xlfn._xlws.FILTER(GFCF[Fuel_HC],(GFCF[MY]=E581)),""))</f>
        <v/>
      </c>
      <c r="AE581" s="158">
        <f t="shared" si="159"/>
        <v>0.9</v>
      </c>
      <c r="AF581" s="157" cm="1">
        <f t="array" ref="AF581">IF(D581="Electric","--",IF(D581="Diesel",_xlfn._xlws.FILTER(DFCF[Fuel_NOX],(DFCF[MY]=E581)),""))</f>
        <v>0.95</v>
      </c>
      <c r="AG581" s="157" t="str" cm="1">
        <f t="array" ref="AG581">IF(D581="Electric","--",IF(D581="Gasoline",_xlfn._xlws.FILTER(GFCF[Fuel_NOX],(GFCF[MY]=E581)),""))</f>
        <v/>
      </c>
      <c r="AH581" s="157">
        <f t="shared" si="160"/>
        <v>0.95</v>
      </c>
      <c r="AI581" s="158">
        <f t="shared" si="161"/>
        <v>0.14308200000000001</v>
      </c>
      <c r="AJ581" s="158">
        <f t="shared" si="162"/>
        <v>2.578042854</v>
      </c>
      <c r="AK581" s="158">
        <f t="shared" si="163"/>
        <v>2.6046661463904255</v>
      </c>
      <c r="AL581" s="158">
        <f t="shared" si="164"/>
        <v>46.930717670689205</v>
      </c>
      <c r="AM581" s="158">
        <f t="shared" si="165"/>
        <v>1.3023330731952128E-3</v>
      </c>
      <c r="AN581" s="158">
        <f t="shared" si="166"/>
        <v>2.3465358835344605E-2</v>
      </c>
      <c r="AO581" s="158">
        <f t="shared" si="167"/>
        <v>1.5758230185662074E-3</v>
      </c>
      <c r="AP581" s="157"/>
      <c r="AS581" s="44"/>
    </row>
    <row r="582" spans="1:45" s="47" customFormat="1" x14ac:dyDescent="0.35">
      <c r="A582" s="157">
        <v>581</v>
      </c>
      <c r="B582" s="157">
        <v>163980</v>
      </c>
      <c r="C582" s="157" t="s">
        <v>412</v>
      </c>
      <c r="D582" s="157" t="s">
        <v>49</v>
      </c>
      <c r="E582" s="157">
        <v>1994</v>
      </c>
      <c r="F582" s="157">
        <v>50</v>
      </c>
      <c r="G582" s="157">
        <v>589.79999999999995</v>
      </c>
      <c r="H582" s="157"/>
      <c r="I582" s="157">
        <f t="shared" si="153"/>
        <v>75</v>
      </c>
      <c r="J582" s="157" t="str">
        <f>IF(D582="Electric","--",IF(D582="Diesel",VLOOKUP(C582,[2]ORDLF!A:B,2,FALSE),""))</f>
        <v>--</v>
      </c>
      <c r="K582" s="157" t="str">
        <f>IF(D582="Electric","--",IF(D582="Gasoline",VLOOKUP(C582,LSILF!A:C,3,FALSE),""))</f>
        <v>--</v>
      </c>
      <c r="L582" s="158">
        <f t="shared" si="152"/>
        <v>0</v>
      </c>
      <c r="M582" s="157" t="str" cm="1">
        <f t="array" ref="M582">IF(D582="Electric","--",IF(D582="Diesel",_xlfn._xlws.FILTER(DIESCH[CH Cap],(DIESCH[HP Bin]=I582)),""))</f>
        <v>--</v>
      </c>
      <c r="N582" s="157" t="str" cm="1">
        <f t="array" ref="N582">IF(D582="Electric","--",IF(D582="Gasoline",_xlfn._xlws.FILTER(LSICH[CH Cap],(LSICH[Fuel Type]=D582)*(LSICH[MY]=E582)),""))</f>
        <v>--</v>
      </c>
      <c r="O582" s="157">
        <f t="shared" si="154"/>
        <v>0</v>
      </c>
      <c r="P582" s="157">
        <f t="shared" si="155"/>
        <v>13565.4</v>
      </c>
      <c r="Q582" s="157" t="str" cm="1">
        <f t="array" ref="Q582">IF(D582="Electric","--",IF(D582="Diesel",_xlfn._xlws.FILTER(ORDEF[HC-ZH (g/hp-hr)],(ORDEF[HP]=I582)*(ORDEF[Model_Year]=E582)),""))</f>
        <v>--</v>
      </c>
      <c r="R582" s="157" t="str" cm="1">
        <f t="array" ref="R582">IF(D582="Electric","--",IF(D582="Gasoline",_xlfn._xlws.FILTER(LSIEF[HC-ZH (g/hp-hr)],(LSIEF[Fuel]=D582)*(LSIEF[HP Bin]=I582)*(LSIEF[Model Year]=E582)),""))</f>
        <v>--</v>
      </c>
      <c r="S582" s="158">
        <f t="shared" si="168"/>
        <v>0</v>
      </c>
      <c r="T582" s="159" t="str" cm="1">
        <f t="array" ref="T582">IF(D582="Electric","--",IF(D582="Diesel",_xlfn._xlws.FILTER(ORDEF[HCDR],(ORDEF[HP]=I582)*(ORDEF[Model_Year]=E582),),""))</f>
        <v>--</v>
      </c>
      <c r="U582" s="159" t="str" cm="1">
        <f t="array" ref="U582">IF(D582="Electric","--",IF(D582="Gasoline",_xlfn._xlws.FILTER(LSIEF[HC DR],(LSIEF[Fuel]=D582)*(LSIEF[HP Bin]=I582)*(LSIEF[Model Year]=E582)),""))</f>
        <v>--</v>
      </c>
      <c r="V582" s="159">
        <f t="shared" si="156"/>
        <v>0</v>
      </c>
      <c r="W582" s="158" t="str" cm="1">
        <f t="array" ref="W582">IF(D582="Electric","--",IF(D582="Diesel",_xlfn._xlws.FILTER(ORDEF[NOXzh],(ORDEF[HP]=I582)*(ORDEF[Model_Year]=E582)),""))</f>
        <v>--</v>
      </c>
      <c r="X582" s="158" t="str" cm="1">
        <f t="array" ref="X582">IF(D582="Electric","--",IF(D582="Gasoline",_xlfn._xlws.FILTER(LSIEF[NOX-ZH (g/hp-hr)],(LSIEF[Fuel]=D582)*(LSIEF[HP Bin]=I582)*(LSIEF[Model Year]=E582)),""))</f>
        <v>--</v>
      </c>
      <c r="Y582" s="158">
        <f t="shared" si="157"/>
        <v>0</v>
      </c>
      <c r="Z582" s="159" t="str" cm="1">
        <f t="array" ref="Z582">IF(D582="Electric","--",IF(D582="Diesel",_xlfn._xlws.FILTER(ORDEF[NOXdr],(ORDEF[HP]=I582)*(ORDEF[Model_Year]=E582)),""))</f>
        <v>--</v>
      </c>
      <c r="AA582" s="159" t="str" cm="1">
        <f t="array" ref="AA582">IF(E582="Electric","--",IF(D582="Gasoline",_xlfn._xlws.FILTER(LSIEF[NOX DR],(LSIEF[Fuel]=D582)*(LSIEF[HP Bin]=I582)*(LSIEF[Model Year]=E582)),""))</f>
        <v/>
      </c>
      <c r="AB582" s="159">
        <f t="shared" si="158"/>
        <v>0</v>
      </c>
      <c r="AC582" s="158" t="str" cm="1">
        <f t="array" ref="AC582">IF(D582="Electric","--",IF(D582="Diesel",_xlfn._xlws.FILTER(DFCF[Fuel_HC],(DFCF[MY]=E582)),""))</f>
        <v>--</v>
      </c>
      <c r="AD582" s="158" t="str" cm="1">
        <f t="array" ref="AD582">IF(D582="Electric","--",IF(D582="Gasoline",_xlfn._xlws.FILTER(GFCF[Fuel_HC],(GFCF[MY]=E582)),""))</f>
        <v>--</v>
      </c>
      <c r="AE582" s="158">
        <f t="shared" si="159"/>
        <v>0</v>
      </c>
      <c r="AF582" s="157" t="str" cm="1">
        <f t="array" ref="AF582">IF(D582="Electric","--",IF(D582="Diesel",_xlfn._xlws.FILTER(DFCF[Fuel_NOX],(DFCF[MY]=E582)),""))</f>
        <v>--</v>
      </c>
      <c r="AG582" s="157" t="str" cm="1">
        <f t="array" ref="AG582">IF(D582="Electric","--",IF(D582="Gasoline",_xlfn._xlws.FILTER(GFCF[Fuel_NOX],(GFCF[MY]=E582)),""))</f>
        <v>--</v>
      </c>
      <c r="AH582" s="157">
        <f t="shared" si="160"/>
        <v>0</v>
      </c>
      <c r="AI582" s="158">
        <f t="shared" si="161"/>
        <v>0</v>
      </c>
      <c r="AJ582" s="158">
        <f t="shared" si="162"/>
        <v>0</v>
      </c>
      <c r="AK582" s="158" t="str">
        <f t="shared" si="163"/>
        <v>--</v>
      </c>
      <c r="AL582" s="158" t="str">
        <f t="shared" si="164"/>
        <v>--</v>
      </c>
      <c r="AM582" s="158" t="str">
        <f t="shared" si="165"/>
        <v>--</v>
      </c>
      <c r="AN582" s="158" t="str">
        <f t="shared" si="166"/>
        <v>--</v>
      </c>
      <c r="AO582" s="158" t="str">
        <f t="shared" si="167"/>
        <v>--</v>
      </c>
      <c r="AP582" s="157"/>
      <c r="AS582" s="44"/>
    </row>
    <row r="583" spans="1:45" s="47" customFormat="1" x14ac:dyDescent="0.35">
      <c r="A583" s="157">
        <v>582</v>
      </c>
      <c r="B583" s="157">
        <v>163998</v>
      </c>
      <c r="C583" s="157" t="s">
        <v>412</v>
      </c>
      <c r="D583" s="157" t="s">
        <v>49</v>
      </c>
      <c r="E583" s="157">
        <v>1994</v>
      </c>
      <c r="F583" s="157">
        <v>50</v>
      </c>
      <c r="G583" s="157">
        <v>589.79999999999995</v>
      </c>
      <c r="H583" s="157"/>
      <c r="I583" s="157">
        <f t="shared" si="153"/>
        <v>75</v>
      </c>
      <c r="J583" s="157" t="str">
        <f>IF(D583="Electric","--",IF(D583="Diesel",VLOOKUP(C583,[2]ORDLF!A:B,2,FALSE),""))</f>
        <v>--</v>
      </c>
      <c r="K583" s="157" t="str">
        <f>IF(D583="Electric","--",IF(D583="Gasoline",VLOOKUP(C583,LSILF!A:C,3,FALSE),""))</f>
        <v>--</v>
      </c>
      <c r="L583" s="158">
        <f t="shared" si="152"/>
        <v>0</v>
      </c>
      <c r="M583" s="157" t="str" cm="1">
        <f t="array" ref="M583">IF(D583="Electric","--",IF(D583="Diesel",_xlfn._xlws.FILTER(DIESCH[CH Cap],(DIESCH[HP Bin]=I583)),""))</f>
        <v>--</v>
      </c>
      <c r="N583" s="157" t="str" cm="1">
        <f t="array" ref="N583">IF(D583="Electric","--",IF(D583="Gasoline",_xlfn._xlws.FILTER(LSICH[CH Cap],(LSICH[Fuel Type]=D583)*(LSICH[MY]=E583)),""))</f>
        <v>--</v>
      </c>
      <c r="O583" s="157">
        <f t="shared" si="154"/>
        <v>0</v>
      </c>
      <c r="P583" s="157">
        <f t="shared" si="155"/>
        <v>13565.4</v>
      </c>
      <c r="Q583" s="157" t="str" cm="1">
        <f t="array" ref="Q583">IF(D583="Electric","--",IF(D583="Diesel",_xlfn._xlws.FILTER(ORDEF[HC-ZH (g/hp-hr)],(ORDEF[HP]=I583)*(ORDEF[Model_Year]=E583)),""))</f>
        <v>--</v>
      </c>
      <c r="R583" s="157" t="str" cm="1">
        <f t="array" ref="R583">IF(D583="Electric","--",IF(D583="Gasoline",_xlfn._xlws.FILTER(LSIEF[HC-ZH (g/hp-hr)],(LSIEF[Fuel]=D583)*(LSIEF[HP Bin]=I583)*(LSIEF[Model Year]=E583)),""))</f>
        <v>--</v>
      </c>
      <c r="S583" s="158">
        <f t="shared" si="168"/>
        <v>0</v>
      </c>
      <c r="T583" s="159" t="str" cm="1">
        <f t="array" ref="T583">IF(D583="Electric","--",IF(D583="Diesel",_xlfn._xlws.FILTER(ORDEF[HCDR],(ORDEF[HP]=I583)*(ORDEF[Model_Year]=E583),),""))</f>
        <v>--</v>
      </c>
      <c r="U583" s="159" t="str" cm="1">
        <f t="array" ref="U583">IF(D583="Electric","--",IF(D583="Gasoline",_xlfn._xlws.FILTER(LSIEF[HC DR],(LSIEF[Fuel]=D583)*(LSIEF[HP Bin]=I583)*(LSIEF[Model Year]=E583)),""))</f>
        <v>--</v>
      </c>
      <c r="V583" s="159">
        <f t="shared" si="156"/>
        <v>0</v>
      </c>
      <c r="W583" s="158" t="str" cm="1">
        <f t="array" ref="W583">IF(D583="Electric","--",IF(D583="Diesel",_xlfn._xlws.FILTER(ORDEF[NOXzh],(ORDEF[HP]=I583)*(ORDEF[Model_Year]=E583)),""))</f>
        <v>--</v>
      </c>
      <c r="X583" s="158" t="str" cm="1">
        <f t="array" ref="X583">IF(D583="Electric","--",IF(D583="Gasoline",_xlfn._xlws.FILTER(LSIEF[NOX-ZH (g/hp-hr)],(LSIEF[Fuel]=D583)*(LSIEF[HP Bin]=I583)*(LSIEF[Model Year]=E583)),""))</f>
        <v>--</v>
      </c>
      <c r="Y583" s="158">
        <f t="shared" si="157"/>
        <v>0</v>
      </c>
      <c r="Z583" s="159" t="str" cm="1">
        <f t="array" ref="Z583">IF(D583="Electric","--",IF(D583="Diesel",_xlfn._xlws.FILTER(ORDEF[NOXdr],(ORDEF[HP]=I583)*(ORDEF[Model_Year]=E583)),""))</f>
        <v>--</v>
      </c>
      <c r="AA583" s="159" t="str" cm="1">
        <f t="array" ref="AA583">IF(E583="Electric","--",IF(D583="Gasoline",_xlfn._xlws.FILTER(LSIEF[NOX DR],(LSIEF[Fuel]=D583)*(LSIEF[HP Bin]=I583)*(LSIEF[Model Year]=E583)),""))</f>
        <v/>
      </c>
      <c r="AB583" s="159">
        <f t="shared" si="158"/>
        <v>0</v>
      </c>
      <c r="AC583" s="158" t="str" cm="1">
        <f t="array" ref="AC583">IF(D583="Electric","--",IF(D583="Diesel",_xlfn._xlws.FILTER(DFCF[Fuel_HC],(DFCF[MY]=E583)),""))</f>
        <v>--</v>
      </c>
      <c r="AD583" s="158" t="str" cm="1">
        <f t="array" ref="AD583">IF(D583="Electric","--",IF(D583="Gasoline",_xlfn._xlws.FILTER(GFCF[Fuel_HC],(GFCF[MY]=E583)),""))</f>
        <v>--</v>
      </c>
      <c r="AE583" s="158">
        <f t="shared" si="159"/>
        <v>0</v>
      </c>
      <c r="AF583" s="157" t="str" cm="1">
        <f t="array" ref="AF583">IF(D583="Electric","--",IF(D583="Diesel",_xlfn._xlws.FILTER(DFCF[Fuel_NOX],(DFCF[MY]=E583)),""))</f>
        <v>--</v>
      </c>
      <c r="AG583" s="157" t="str" cm="1">
        <f t="array" ref="AG583">IF(D583="Electric","--",IF(D583="Gasoline",_xlfn._xlws.FILTER(GFCF[Fuel_NOX],(GFCF[MY]=E583)),""))</f>
        <v>--</v>
      </c>
      <c r="AH583" s="157">
        <f t="shared" si="160"/>
        <v>0</v>
      </c>
      <c r="AI583" s="158">
        <f t="shared" si="161"/>
        <v>0</v>
      </c>
      <c r="AJ583" s="158">
        <f t="shared" si="162"/>
        <v>0</v>
      </c>
      <c r="AK583" s="158" t="str">
        <f t="shared" si="163"/>
        <v>--</v>
      </c>
      <c r="AL583" s="158" t="str">
        <f t="shared" si="164"/>
        <v>--</v>
      </c>
      <c r="AM583" s="158" t="str">
        <f t="shared" si="165"/>
        <v>--</v>
      </c>
      <c r="AN583" s="158" t="str">
        <f t="shared" si="166"/>
        <v>--</v>
      </c>
      <c r="AO583" s="158" t="str">
        <f t="shared" si="167"/>
        <v>--</v>
      </c>
      <c r="AP583" s="157"/>
      <c r="AS583" s="44"/>
    </row>
    <row r="584" spans="1:45" s="47" customFormat="1" x14ac:dyDescent="0.35">
      <c r="A584" s="157">
        <v>583</v>
      </c>
      <c r="B584" s="157">
        <v>161252</v>
      </c>
      <c r="C584" s="157" t="s">
        <v>412</v>
      </c>
      <c r="D584" s="157" t="s">
        <v>49</v>
      </c>
      <c r="E584" s="157">
        <v>2000</v>
      </c>
      <c r="F584" s="157">
        <v>50</v>
      </c>
      <c r="G584" s="157">
        <v>589.79999999999995</v>
      </c>
      <c r="H584" s="157"/>
      <c r="I584" s="157">
        <f t="shared" si="153"/>
        <v>75</v>
      </c>
      <c r="J584" s="157" t="str">
        <f>IF(D584="Electric","--",IF(D584="Diesel",VLOOKUP(C584,[2]ORDLF!A:B,2,FALSE),""))</f>
        <v>--</v>
      </c>
      <c r="K584" s="157" t="str">
        <f>IF(D584="Electric","--",IF(D584="Gasoline",VLOOKUP(C584,LSILF!A:C,3,FALSE),""))</f>
        <v>--</v>
      </c>
      <c r="L584" s="158">
        <f t="shared" si="152"/>
        <v>0</v>
      </c>
      <c r="M584" s="157" t="str" cm="1">
        <f t="array" ref="M584">IF(D584="Electric","--",IF(D584="Diesel",_xlfn._xlws.FILTER(DIESCH[CH Cap],(DIESCH[HP Bin]=I584)),""))</f>
        <v>--</v>
      </c>
      <c r="N584" s="157" t="str" cm="1">
        <f t="array" ref="N584">IF(D584="Electric","--",IF(D584="Gasoline",_xlfn._xlws.FILTER(LSICH[CH Cap],(LSICH[Fuel Type]=D584)*(LSICH[MY]=E584)),""))</f>
        <v>--</v>
      </c>
      <c r="O584" s="157">
        <f t="shared" si="154"/>
        <v>0</v>
      </c>
      <c r="P584" s="157">
        <f t="shared" si="155"/>
        <v>10026.599999999999</v>
      </c>
      <c r="Q584" s="157" t="str" cm="1">
        <f t="array" ref="Q584">IF(D584="Electric","--",IF(D584="Diesel",_xlfn._xlws.FILTER(ORDEF[HC-ZH (g/hp-hr)],(ORDEF[HP]=I584)*(ORDEF[Model_Year]=E584)),""))</f>
        <v>--</v>
      </c>
      <c r="R584" s="157" t="str" cm="1">
        <f t="array" ref="R584">IF(D584="Electric","--",IF(D584="Gasoline",_xlfn._xlws.FILTER(LSIEF[HC-ZH (g/hp-hr)],(LSIEF[Fuel]=D584)*(LSIEF[HP Bin]=I584)*(LSIEF[Model Year]=E584)),""))</f>
        <v>--</v>
      </c>
      <c r="S584" s="158">
        <f t="shared" si="168"/>
        <v>0</v>
      </c>
      <c r="T584" s="159" t="str" cm="1">
        <f t="array" ref="T584">IF(D584="Electric","--",IF(D584="Diesel",_xlfn._xlws.FILTER(ORDEF[HCDR],(ORDEF[HP]=I584)*(ORDEF[Model_Year]=E584),),""))</f>
        <v>--</v>
      </c>
      <c r="U584" s="159" t="str" cm="1">
        <f t="array" ref="U584">IF(D584="Electric","--",IF(D584="Gasoline",_xlfn._xlws.FILTER(LSIEF[HC DR],(LSIEF[Fuel]=D584)*(LSIEF[HP Bin]=I584)*(LSIEF[Model Year]=E584)),""))</f>
        <v>--</v>
      </c>
      <c r="V584" s="159">
        <f t="shared" si="156"/>
        <v>0</v>
      </c>
      <c r="W584" s="158" t="str" cm="1">
        <f t="array" ref="W584">IF(D584="Electric","--",IF(D584="Diesel",_xlfn._xlws.FILTER(ORDEF[NOXzh],(ORDEF[HP]=I584)*(ORDEF[Model_Year]=E584)),""))</f>
        <v>--</v>
      </c>
      <c r="X584" s="158" t="str" cm="1">
        <f t="array" ref="X584">IF(D584="Electric","--",IF(D584="Gasoline",_xlfn._xlws.FILTER(LSIEF[NOX-ZH (g/hp-hr)],(LSIEF[Fuel]=D584)*(LSIEF[HP Bin]=I584)*(LSIEF[Model Year]=E584)),""))</f>
        <v>--</v>
      </c>
      <c r="Y584" s="158">
        <f t="shared" si="157"/>
        <v>0</v>
      </c>
      <c r="Z584" s="159" t="str" cm="1">
        <f t="array" ref="Z584">IF(D584="Electric","--",IF(D584="Diesel",_xlfn._xlws.FILTER(ORDEF[NOXdr],(ORDEF[HP]=I584)*(ORDEF[Model_Year]=E584)),""))</f>
        <v>--</v>
      </c>
      <c r="AA584" s="159" t="str" cm="1">
        <f t="array" ref="AA584">IF(E584="Electric","--",IF(D584="Gasoline",_xlfn._xlws.FILTER(LSIEF[NOX DR],(LSIEF[Fuel]=D584)*(LSIEF[HP Bin]=I584)*(LSIEF[Model Year]=E584)),""))</f>
        <v/>
      </c>
      <c r="AB584" s="159">
        <f t="shared" si="158"/>
        <v>0</v>
      </c>
      <c r="AC584" s="158" t="str" cm="1">
        <f t="array" ref="AC584">IF(D584="Electric","--",IF(D584="Diesel",_xlfn._xlws.FILTER(DFCF[Fuel_HC],(DFCF[MY]=E584)),""))</f>
        <v>--</v>
      </c>
      <c r="AD584" s="158" t="str" cm="1">
        <f t="array" ref="AD584">IF(D584="Electric","--",IF(D584="Gasoline",_xlfn._xlws.FILTER(GFCF[Fuel_HC],(GFCF[MY]=E584)),""))</f>
        <v>--</v>
      </c>
      <c r="AE584" s="158">
        <f t="shared" si="159"/>
        <v>0</v>
      </c>
      <c r="AF584" s="157" t="str" cm="1">
        <f t="array" ref="AF584">IF(D584="Electric","--",IF(D584="Diesel",_xlfn._xlws.FILTER(DFCF[Fuel_NOX],(DFCF[MY]=E584)),""))</f>
        <v>--</v>
      </c>
      <c r="AG584" s="157" t="str" cm="1">
        <f t="array" ref="AG584">IF(D584="Electric","--",IF(D584="Gasoline",_xlfn._xlws.FILTER(GFCF[Fuel_NOX],(GFCF[MY]=E584)),""))</f>
        <v>--</v>
      </c>
      <c r="AH584" s="157">
        <f t="shared" si="160"/>
        <v>0</v>
      </c>
      <c r="AI584" s="158">
        <f t="shared" si="161"/>
        <v>0</v>
      </c>
      <c r="AJ584" s="158">
        <f t="shared" si="162"/>
        <v>0</v>
      </c>
      <c r="AK584" s="158" t="str">
        <f t="shared" si="163"/>
        <v>--</v>
      </c>
      <c r="AL584" s="158" t="str">
        <f t="shared" si="164"/>
        <v>--</v>
      </c>
      <c r="AM584" s="158" t="str">
        <f t="shared" si="165"/>
        <v>--</v>
      </c>
      <c r="AN584" s="158" t="str">
        <f t="shared" si="166"/>
        <v>--</v>
      </c>
      <c r="AO584" s="158" t="str">
        <f t="shared" si="167"/>
        <v>--</v>
      </c>
      <c r="AP584" s="157"/>
      <c r="AS584" s="44"/>
    </row>
    <row r="585" spans="1:45" s="47" customFormat="1" x14ac:dyDescent="0.35">
      <c r="A585" s="157">
        <v>584</v>
      </c>
      <c r="B585" s="157">
        <v>161253</v>
      </c>
      <c r="C585" s="157" t="s">
        <v>412</v>
      </c>
      <c r="D585" s="157" t="s">
        <v>49</v>
      </c>
      <c r="E585" s="157">
        <v>2000</v>
      </c>
      <c r="F585" s="157">
        <v>50</v>
      </c>
      <c r="G585" s="157">
        <v>589.79999999999995</v>
      </c>
      <c r="H585" s="157"/>
      <c r="I585" s="157">
        <f t="shared" si="153"/>
        <v>75</v>
      </c>
      <c r="J585" s="157" t="str">
        <f>IF(D585="Electric","--",IF(D585="Diesel",VLOOKUP(C585,[2]ORDLF!A:B,2,FALSE),""))</f>
        <v>--</v>
      </c>
      <c r="K585" s="157" t="str">
        <f>IF(D585="Electric","--",IF(D585="Gasoline",VLOOKUP(C585,LSILF!A:C,3,FALSE),""))</f>
        <v>--</v>
      </c>
      <c r="L585" s="158">
        <f t="shared" si="152"/>
        <v>0</v>
      </c>
      <c r="M585" s="157" t="str" cm="1">
        <f t="array" ref="M585">IF(D585="Electric","--",IF(D585="Diesel",_xlfn._xlws.FILTER(DIESCH[CH Cap],(DIESCH[HP Bin]=I585)),""))</f>
        <v>--</v>
      </c>
      <c r="N585" s="157" t="str" cm="1">
        <f t="array" ref="N585">IF(D585="Electric","--",IF(D585="Gasoline",_xlfn._xlws.FILTER(LSICH[CH Cap],(LSICH[Fuel Type]=D585)*(LSICH[MY]=E585)),""))</f>
        <v>--</v>
      </c>
      <c r="O585" s="157">
        <f t="shared" si="154"/>
        <v>0</v>
      </c>
      <c r="P585" s="157">
        <f t="shared" si="155"/>
        <v>10026.599999999999</v>
      </c>
      <c r="Q585" s="157" t="str" cm="1">
        <f t="array" ref="Q585">IF(D585="Electric","--",IF(D585="Diesel",_xlfn._xlws.FILTER(ORDEF[HC-ZH (g/hp-hr)],(ORDEF[HP]=I585)*(ORDEF[Model_Year]=E585)),""))</f>
        <v>--</v>
      </c>
      <c r="R585" s="157" t="str" cm="1">
        <f t="array" ref="R585">IF(D585="Electric","--",IF(D585="Gasoline",_xlfn._xlws.FILTER(LSIEF[HC-ZH (g/hp-hr)],(LSIEF[Fuel]=D585)*(LSIEF[HP Bin]=I585)*(LSIEF[Model Year]=E585)),""))</f>
        <v>--</v>
      </c>
      <c r="S585" s="158">
        <f t="shared" si="168"/>
        <v>0</v>
      </c>
      <c r="T585" s="159" t="str" cm="1">
        <f t="array" ref="T585">IF(D585="Electric","--",IF(D585="Diesel",_xlfn._xlws.FILTER(ORDEF[HCDR],(ORDEF[HP]=I585)*(ORDEF[Model_Year]=E585),),""))</f>
        <v>--</v>
      </c>
      <c r="U585" s="159" t="str" cm="1">
        <f t="array" ref="U585">IF(D585="Electric","--",IF(D585="Gasoline",_xlfn._xlws.FILTER(LSIEF[HC DR],(LSIEF[Fuel]=D585)*(LSIEF[HP Bin]=I585)*(LSIEF[Model Year]=E585)),""))</f>
        <v>--</v>
      </c>
      <c r="V585" s="159">
        <f t="shared" si="156"/>
        <v>0</v>
      </c>
      <c r="W585" s="158" t="str" cm="1">
        <f t="array" ref="W585">IF(D585="Electric","--",IF(D585="Diesel",_xlfn._xlws.FILTER(ORDEF[NOXzh],(ORDEF[HP]=I585)*(ORDEF[Model_Year]=E585)),""))</f>
        <v>--</v>
      </c>
      <c r="X585" s="158" t="str" cm="1">
        <f t="array" ref="X585">IF(D585="Electric","--",IF(D585="Gasoline",_xlfn._xlws.FILTER(LSIEF[NOX-ZH (g/hp-hr)],(LSIEF[Fuel]=D585)*(LSIEF[HP Bin]=I585)*(LSIEF[Model Year]=E585)),""))</f>
        <v>--</v>
      </c>
      <c r="Y585" s="158">
        <f t="shared" si="157"/>
        <v>0</v>
      </c>
      <c r="Z585" s="159" t="str" cm="1">
        <f t="array" ref="Z585">IF(D585="Electric","--",IF(D585="Diesel",_xlfn._xlws.FILTER(ORDEF[NOXdr],(ORDEF[HP]=I585)*(ORDEF[Model_Year]=E585)),""))</f>
        <v>--</v>
      </c>
      <c r="AA585" s="159" t="str" cm="1">
        <f t="array" ref="AA585">IF(E585="Electric","--",IF(D585="Gasoline",_xlfn._xlws.FILTER(LSIEF[NOX DR],(LSIEF[Fuel]=D585)*(LSIEF[HP Bin]=I585)*(LSIEF[Model Year]=E585)),""))</f>
        <v/>
      </c>
      <c r="AB585" s="159">
        <f t="shared" si="158"/>
        <v>0</v>
      </c>
      <c r="AC585" s="158" t="str" cm="1">
        <f t="array" ref="AC585">IF(D585="Electric","--",IF(D585="Diesel",_xlfn._xlws.FILTER(DFCF[Fuel_HC],(DFCF[MY]=E585)),""))</f>
        <v>--</v>
      </c>
      <c r="AD585" s="158" t="str" cm="1">
        <f t="array" ref="AD585">IF(D585="Electric","--",IF(D585="Gasoline",_xlfn._xlws.FILTER(GFCF[Fuel_HC],(GFCF[MY]=E585)),""))</f>
        <v>--</v>
      </c>
      <c r="AE585" s="158">
        <f t="shared" si="159"/>
        <v>0</v>
      </c>
      <c r="AF585" s="157" t="str" cm="1">
        <f t="array" ref="AF585">IF(D585="Electric","--",IF(D585="Diesel",_xlfn._xlws.FILTER(DFCF[Fuel_NOX],(DFCF[MY]=E585)),""))</f>
        <v>--</v>
      </c>
      <c r="AG585" s="157" t="str" cm="1">
        <f t="array" ref="AG585">IF(D585="Electric","--",IF(D585="Gasoline",_xlfn._xlws.FILTER(GFCF[Fuel_NOX],(GFCF[MY]=E585)),""))</f>
        <v>--</v>
      </c>
      <c r="AH585" s="157">
        <f t="shared" si="160"/>
        <v>0</v>
      </c>
      <c r="AI585" s="158">
        <f t="shared" si="161"/>
        <v>0</v>
      </c>
      <c r="AJ585" s="158">
        <f t="shared" si="162"/>
        <v>0</v>
      </c>
      <c r="AK585" s="158" t="str">
        <f t="shared" si="163"/>
        <v>--</v>
      </c>
      <c r="AL585" s="158" t="str">
        <f t="shared" si="164"/>
        <v>--</v>
      </c>
      <c r="AM585" s="158" t="str">
        <f t="shared" si="165"/>
        <v>--</v>
      </c>
      <c r="AN585" s="158" t="str">
        <f t="shared" si="166"/>
        <v>--</v>
      </c>
      <c r="AO585" s="158" t="str">
        <f t="shared" si="167"/>
        <v>--</v>
      </c>
      <c r="AP585" s="157"/>
      <c r="AS585" s="44"/>
    </row>
    <row r="586" spans="1:45" s="47" customFormat="1" x14ac:dyDescent="0.35">
      <c r="A586" s="157">
        <v>585</v>
      </c>
      <c r="B586" s="157">
        <v>161254</v>
      </c>
      <c r="C586" s="157" t="s">
        <v>412</v>
      </c>
      <c r="D586" s="157" t="s">
        <v>49</v>
      </c>
      <c r="E586" s="157">
        <v>2000</v>
      </c>
      <c r="F586" s="157">
        <v>50</v>
      </c>
      <c r="G586" s="157">
        <v>589.79999999999995</v>
      </c>
      <c r="H586" s="157"/>
      <c r="I586" s="157">
        <f t="shared" si="153"/>
        <v>75</v>
      </c>
      <c r="J586" s="157" t="str">
        <f>IF(D586="Electric","--",IF(D586="Diesel",VLOOKUP(C586,[2]ORDLF!A:B,2,FALSE),""))</f>
        <v>--</v>
      </c>
      <c r="K586" s="157" t="str">
        <f>IF(D586="Electric","--",IF(D586="Gasoline",VLOOKUP(C586,LSILF!A:C,3,FALSE),""))</f>
        <v>--</v>
      </c>
      <c r="L586" s="158">
        <f t="shared" si="152"/>
        <v>0</v>
      </c>
      <c r="M586" s="157" t="str" cm="1">
        <f t="array" ref="M586">IF(D586="Electric","--",IF(D586="Diesel",_xlfn._xlws.FILTER(DIESCH[CH Cap],(DIESCH[HP Bin]=I586)),""))</f>
        <v>--</v>
      </c>
      <c r="N586" s="157" t="str" cm="1">
        <f t="array" ref="N586">IF(D586="Electric","--",IF(D586="Gasoline",_xlfn._xlws.FILTER(LSICH[CH Cap],(LSICH[Fuel Type]=D586)*(LSICH[MY]=E586)),""))</f>
        <v>--</v>
      </c>
      <c r="O586" s="157">
        <f t="shared" si="154"/>
        <v>0</v>
      </c>
      <c r="P586" s="157">
        <f t="shared" si="155"/>
        <v>10026.599999999999</v>
      </c>
      <c r="Q586" s="157" t="str" cm="1">
        <f t="array" ref="Q586">IF(D586="Electric","--",IF(D586="Diesel",_xlfn._xlws.FILTER(ORDEF[HC-ZH (g/hp-hr)],(ORDEF[HP]=I586)*(ORDEF[Model_Year]=E586)),""))</f>
        <v>--</v>
      </c>
      <c r="R586" s="157" t="str" cm="1">
        <f t="array" ref="R586">IF(D586="Electric","--",IF(D586="Gasoline",_xlfn._xlws.FILTER(LSIEF[HC-ZH (g/hp-hr)],(LSIEF[Fuel]=D586)*(LSIEF[HP Bin]=I586)*(LSIEF[Model Year]=E586)),""))</f>
        <v>--</v>
      </c>
      <c r="S586" s="158">
        <f t="shared" si="168"/>
        <v>0</v>
      </c>
      <c r="T586" s="159" t="str" cm="1">
        <f t="array" ref="T586">IF(D586="Electric","--",IF(D586="Diesel",_xlfn._xlws.FILTER(ORDEF[HCDR],(ORDEF[HP]=I586)*(ORDEF[Model_Year]=E586),),""))</f>
        <v>--</v>
      </c>
      <c r="U586" s="159" t="str" cm="1">
        <f t="array" ref="U586">IF(D586="Electric","--",IF(D586="Gasoline",_xlfn._xlws.FILTER(LSIEF[HC DR],(LSIEF[Fuel]=D586)*(LSIEF[HP Bin]=I586)*(LSIEF[Model Year]=E586)),""))</f>
        <v>--</v>
      </c>
      <c r="V586" s="159">
        <f t="shared" si="156"/>
        <v>0</v>
      </c>
      <c r="W586" s="158" t="str" cm="1">
        <f t="array" ref="W586">IF(D586="Electric","--",IF(D586="Diesel",_xlfn._xlws.FILTER(ORDEF[NOXzh],(ORDEF[HP]=I586)*(ORDEF[Model_Year]=E586)),""))</f>
        <v>--</v>
      </c>
      <c r="X586" s="158" t="str" cm="1">
        <f t="array" ref="X586">IF(D586="Electric","--",IF(D586="Gasoline",_xlfn._xlws.FILTER(LSIEF[NOX-ZH (g/hp-hr)],(LSIEF[Fuel]=D586)*(LSIEF[HP Bin]=I586)*(LSIEF[Model Year]=E586)),""))</f>
        <v>--</v>
      </c>
      <c r="Y586" s="158">
        <f t="shared" si="157"/>
        <v>0</v>
      </c>
      <c r="Z586" s="159" t="str" cm="1">
        <f t="array" ref="Z586">IF(D586="Electric","--",IF(D586="Diesel",_xlfn._xlws.FILTER(ORDEF[NOXdr],(ORDEF[HP]=I586)*(ORDEF[Model_Year]=E586)),""))</f>
        <v>--</v>
      </c>
      <c r="AA586" s="159" t="str" cm="1">
        <f t="array" ref="AA586">IF(E586="Electric","--",IF(D586="Gasoline",_xlfn._xlws.FILTER(LSIEF[NOX DR],(LSIEF[Fuel]=D586)*(LSIEF[HP Bin]=I586)*(LSIEF[Model Year]=E586)),""))</f>
        <v/>
      </c>
      <c r="AB586" s="159">
        <f t="shared" si="158"/>
        <v>0</v>
      </c>
      <c r="AC586" s="158" t="str" cm="1">
        <f t="array" ref="AC586">IF(D586="Electric","--",IF(D586="Diesel",_xlfn._xlws.FILTER(DFCF[Fuel_HC],(DFCF[MY]=E586)),""))</f>
        <v>--</v>
      </c>
      <c r="AD586" s="158" t="str" cm="1">
        <f t="array" ref="AD586">IF(D586="Electric","--",IF(D586="Gasoline",_xlfn._xlws.FILTER(GFCF[Fuel_HC],(GFCF[MY]=E586)),""))</f>
        <v>--</v>
      </c>
      <c r="AE586" s="158">
        <f t="shared" si="159"/>
        <v>0</v>
      </c>
      <c r="AF586" s="157" t="str" cm="1">
        <f t="array" ref="AF586">IF(D586="Electric","--",IF(D586="Diesel",_xlfn._xlws.FILTER(DFCF[Fuel_NOX],(DFCF[MY]=E586)),""))</f>
        <v>--</v>
      </c>
      <c r="AG586" s="157" t="str" cm="1">
        <f t="array" ref="AG586">IF(D586="Electric","--",IF(D586="Gasoline",_xlfn._xlws.FILTER(GFCF[Fuel_NOX],(GFCF[MY]=E586)),""))</f>
        <v>--</v>
      </c>
      <c r="AH586" s="157">
        <f t="shared" si="160"/>
        <v>0</v>
      </c>
      <c r="AI586" s="158">
        <f t="shared" si="161"/>
        <v>0</v>
      </c>
      <c r="AJ586" s="158">
        <f t="shared" si="162"/>
        <v>0</v>
      </c>
      <c r="AK586" s="158" t="str">
        <f t="shared" si="163"/>
        <v>--</v>
      </c>
      <c r="AL586" s="158" t="str">
        <f t="shared" si="164"/>
        <v>--</v>
      </c>
      <c r="AM586" s="158" t="str">
        <f t="shared" si="165"/>
        <v>--</v>
      </c>
      <c r="AN586" s="158" t="str">
        <f t="shared" si="166"/>
        <v>--</v>
      </c>
      <c r="AO586" s="158" t="str">
        <f t="shared" si="167"/>
        <v>--</v>
      </c>
      <c r="AP586" s="157"/>
      <c r="AS586" s="44"/>
    </row>
    <row r="587" spans="1:45" s="47" customFormat="1" x14ac:dyDescent="0.35">
      <c r="A587" s="157">
        <v>586</v>
      </c>
      <c r="B587" s="157">
        <v>292450</v>
      </c>
      <c r="C587" s="157" t="s">
        <v>412</v>
      </c>
      <c r="D587" s="157" t="s">
        <v>49</v>
      </c>
      <c r="E587" s="157">
        <v>2002</v>
      </c>
      <c r="F587" s="157">
        <v>50</v>
      </c>
      <c r="G587" s="157">
        <v>589.79999999999995</v>
      </c>
      <c r="H587" s="157"/>
      <c r="I587" s="157">
        <f t="shared" si="153"/>
        <v>75</v>
      </c>
      <c r="J587" s="157" t="str">
        <f>IF(D587="Electric","--",IF(D587="Diesel",VLOOKUP(C587,[2]ORDLF!A:B,2,FALSE),""))</f>
        <v>--</v>
      </c>
      <c r="K587" s="157" t="str">
        <f>IF(D587="Electric","--",IF(D587="Gasoline",VLOOKUP(C587,LSILF!A:C,3,FALSE),""))</f>
        <v>--</v>
      </c>
      <c r="L587" s="158">
        <f t="shared" si="152"/>
        <v>0</v>
      </c>
      <c r="M587" s="157" t="str" cm="1">
        <f t="array" ref="M587">IF(D587="Electric","--",IF(D587="Diesel",_xlfn._xlws.FILTER(DIESCH[CH Cap],(DIESCH[HP Bin]=I587)),""))</f>
        <v>--</v>
      </c>
      <c r="N587" s="157" t="str" cm="1">
        <f t="array" ref="N587">IF(D587="Electric","--",IF(D587="Gasoline",_xlfn._xlws.FILTER(LSICH[CH Cap],(LSICH[Fuel Type]=D587)*(LSICH[MY]=E587)),""))</f>
        <v>--</v>
      </c>
      <c r="O587" s="157">
        <f t="shared" si="154"/>
        <v>0</v>
      </c>
      <c r="P587" s="157">
        <f t="shared" si="155"/>
        <v>8847</v>
      </c>
      <c r="Q587" s="157" t="str" cm="1">
        <f t="array" ref="Q587">IF(D587="Electric","--",IF(D587="Diesel",_xlfn._xlws.FILTER(ORDEF[HC-ZH (g/hp-hr)],(ORDEF[HP]=I587)*(ORDEF[Model_Year]=E587)),""))</f>
        <v>--</v>
      </c>
      <c r="R587" s="157" t="str" cm="1">
        <f t="array" ref="R587">IF(D587="Electric","--",IF(D587="Gasoline",_xlfn._xlws.FILTER(LSIEF[HC-ZH (g/hp-hr)],(LSIEF[Fuel]=D587)*(LSIEF[HP Bin]=I587)*(LSIEF[Model Year]=E587)),""))</f>
        <v>--</v>
      </c>
      <c r="S587" s="158">
        <f t="shared" si="168"/>
        <v>0</v>
      </c>
      <c r="T587" s="159" t="str" cm="1">
        <f t="array" ref="T587">IF(D587="Electric","--",IF(D587="Diesel",_xlfn._xlws.FILTER(ORDEF[HCDR],(ORDEF[HP]=I587)*(ORDEF[Model_Year]=E587),),""))</f>
        <v>--</v>
      </c>
      <c r="U587" s="159" t="str" cm="1">
        <f t="array" ref="U587">IF(D587="Electric","--",IF(D587="Gasoline",_xlfn._xlws.FILTER(LSIEF[HC DR],(LSIEF[Fuel]=D587)*(LSIEF[HP Bin]=I587)*(LSIEF[Model Year]=E587)),""))</f>
        <v>--</v>
      </c>
      <c r="V587" s="159">
        <f t="shared" si="156"/>
        <v>0</v>
      </c>
      <c r="W587" s="158" t="str" cm="1">
        <f t="array" ref="W587">IF(D587="Electric","--",IF(D587="Diesel",_xlfn._xlws.FILTER(ORDEF[NOXzh],(ORDEF[HP]=I587)*(ORDEF[Model_Year]=E587)),""))</f>
        <v>--</v>
      </c>
      <c r="X587" s="158" t="str" cm="1">
        <f t="array" ref="X587">IF(D587="Electric","--",IF(D587="Gasoline",_xlfn._xlws.FILTER(LSIEF[NOX-ZH (g/hp-hr)],(LSIEF[Fuel]=D587)*(LSIEF[HP Bin]=I587)*(LSIEF[Model Year]=E587)),""))</f>
        <v>--</v>
      </c>
      <c r="Y587" s="158">
        <f t="shared" si="157"/>
        <v>0</v>
      </c>
      <c r="Z587" s="159" t="str" cm="1">
        <f t="array" ref="Z587">IF(D587="Electric","--",IF(D587="Diesel",_xlfn._xlws.FILTER(ORDEF[NOXdr],(ORDEF[HP]=I587)*(ORDEF[Model_Year]=E587)),""))</f>
        <v>--</v>
      </c>
      <c r="AA587" s="159" t="str" cm="1">
        <f t="array" ref="AA587">IF(E587="Electric","--",IF(D587="Gasoline",_xlfn._xlws.FILTER(LSIEF[NOX DR],(LSIEF[Fuel]=D587)*(LSIEF[HP Bin]=I587)*(LSIEF[Model Year]=E587)),""))</f>
        <v/>
      </c>
      <c r="AB587" s="159">
        <f t="shared" si="158"/>
        <v>0</v>
      </c>
      <c r="AC587" s="158" t="str" cm="1">
        <f t="array" ref="AC587">IF(D587="Electric","--",IF(D587="Diesel",_xlfn._xlws.FILTER(DFCF[Fuel_HC],(DFCF[MY]=E587)),""))</f>
        <v>--</v>
      </c>
      <c r="AD587" s="158" t="str" cm="1">
        <f t="array" ref="AD587">IF(D587="Electric","--",IF(D587="Gasoline",_xlfn._xlws.FILTER(GFCF[Fuel_HC],(GFCF[MY]=E587)),""))</f>
        <v>--</v>
      </c>
      <c r="AE587" s="158">
        <f t="shared" si="159"/>
        <v>0</v>
      </c>
      <c r="AF587" s="157" t="str" cm="1">
        <f t="array" ref="AF587">IF(D587="Electric","--",IF(D587="Diesel",_xlfn._xlws.FILTER(DFCF[Fuel_NOX],(DFCF[MY]=E587)),""))</f>
        <v>--</v>
      </c>
      <c r="AG587" s="157" t="str" cm="1">
        <f t="array" ref="AG587">IF(D587="Electric","--",IF(D587="Gasoline",_xlfn._xlws.FILTER(GFCF[Fuel_NOX],(GFCF[MY]=E587)),""))</f>
        <v>--</v>
      </c>
      <c r="AH587" s="157">
        <f t="shared" si="160"/>
        <v>0</v>
      </c>
      <c r="AI587" s="158">
        <f t="shared" si="161"/>
        <v>0</v>
      </c>
      <c r="AJ587" s="158">
        <f t="shared" si="162"/>
        <v>0</v>
      </c>
      <c r="AK587" s="158" t="str">
        <f t="shared" si="163"/>
        <v>--</v>
      </c>
      <c r="AL587" s="158" t="str">
        <f t="shared" si="164"/>
        <v>--</v>
      </c>
      <c r="AM587" s="158" t="str">
        <f t="shared" si="165"/>
        <v>--</v>
      </c>
      <c r="AN587" s="158" t="str">
        <f t="shared" si="166"/>
        <v>--</v>
      </c>
      <c r="AO587" s="158" t="str">
        <f t="shared" si="167"/>
        <v>--</v>
      </c>
      <c r="AP587" s="157"/>
      <c r="AS587" s="44"/>
    </row>
    <row r="588" spans="1:45" s="47" customFormat="1" x14ac:dyDescent="0.35">
      <c r="A588" s="157">
        <v>587</v>
      </c>
      <c r="B588" s="157">
        <v>13459</v>
      </c>
      <c r="C588" s="157" t="s">
        <v>412</v>
      </c>
      <c r="D588" s="157" t="s">
        <v>49</v>
      </c>
      <c r="E588" s="157">
        <v>2008</v>
      </c>
      <c r="F588" s="157">
        <v>52</v>
      </c>
      <c r="G588" s="157">
        <v>589.79999999999995</v>
      </c>
      <c r="H588" s="157"/>
      <c r="I588" s="157">
        <f t="shared" si="153"/>
        <v>75</v>
      </c>
      <c r="J588" s="157" t="str">
        <f>IF(D588="Electric","--",IF(D588="Diesel",VLOOKUP(C588,[2]ORDLF!A:B,2,FALSE),""))</f>
        <v>--</v>
      </c>
      <c r="K588" s="157" t="str">
        <f>IF(D588="Electric","--",IF(D588="Gasoline",VLOOKUP(C588,LSILF!A:C,3,FALSE),""))</f>
        <v>--</v>
      </c>
      <c r="L588" s="158">
        <f t="shared" si="152"/>
        <v>0</v>
      </c>
      <c r="M588" s="157" t="str" cm="1">
        <f t="array" ref="M588">IF(D588="Electric","--",IF(D588="Diesel",_xlfn._xlws.FILTER(DIESCH[CH Cap],(DIESCH[HP Bin]=I588)),""))</f>
        <v>--</v>
      </c>
      <c r="N588" s="157" t="str" cm="1">
        <f t="array" ref="N588">IF(D588="Electric","--",IF(D588="Gasoline",_xlfn._xlws.FILTER(LSICH[CH Cap],(LSICH[Fuel Type]=D588)*(LSICH[MY]=E588)),""))</f>
        <v>--</v>
      </c>
      <c r="O588" s="157">
        <f t="shared" si="154"/>
        <v>0</v>
      </c>
      <c r="P588" s="157">
        <f t="shared" si="155"/>
        <v>5308.2</v>
      </c>
      <c r="Q588" s="157" t="str" cm="1">
        <f t="array" ref="Q588">IF(D588="Electric","--",IF(D588="Diesel",_xlfn._xlws.FILTER(ORDEF[HC-ZH (g/hp-hr)],(ORDEF[HP]=I588)*(ORDEF[Model_Year]=E588)),""))</f>
        <v>--</v>
      </c>
      <c r="R588" s="157" t="str" cm="1">
        <f t="array" ref="R588">IF(D588="Electric","--",IF(D588="Gasoline",_xlfn._xlws.FILTER(LSIEF[HC-ZH (g/hp-hr)],(LSIEF[Fuel]=D588)*(LSIEF[HP Bin]=I588)*(LSIEF[Model Year]=E588)),""))</f>
        <v>--</v>
      </c>
      <c r="S588" s="158">
        <f t="shared" si="168"/>
        <v>0</v>
      </c>
      <c r="T588" s="159" t="str" cm="1">
        <f t="array" ref="T588">IF(D588="Electric","--",IF(D588="Diesel",_xlfn._xlws.FILTER(ORDEF[HCDR],(ORDEF[HP]=I588)*(ORDEF[Model_Year]=E588),),""))</f>
        <v>--</v>
      </c>
      <c r="U588" s="159" t="str" cm="1">
        <f t="array" ref="U588">IF(D588="Electric","--",IF(D588="Gasoline",_xlfn._xlws.FILTER(LSIEF[HC DR],(LSIEF[Fuel]=D588)*(LSIEF[HP Bin]=I588)*(LSIEF[Model Year]=E588)),""))</f>
        <v>--</v>
      </c>
      <c r="V588" s="159">
        <f t="shared" si="156"/>
        <v>0</v>
      </c>
      <c r="W588" s="158" t="str" cm="1">
        <f t="array" ref="W588">IF(D588="Electric","--",IF(D588="Diesel",_xlfn._xlws.FILTER(ORDEF[NOXzh],(ORDEF[HP]=I588)*(ORDEF[Model_Year]=E588)),""))</f>
        <v>--</v>
      </c>
      <c r="X588" s="158" t="str" cm="1">
        <f t="array" ref="X588">IF(D588="Electric","--",IF(D588="Gasoline",_xlfn._xlws.FILTER(LSIEF[NOX-ZH (g/hp-hr)],(LSIEF[Fuel]=D588)*(LSIEF[HP Bin]=I588)*(LSIEF[Model Year]=E588)),""))</f>
        <v>--</v>
      </c>
      <c r="Y588" s="158">
        <f t="shared" si="157"/>
        <v>0</v>
      </c>
      <c r="Z588" s="159" t="str" cm="1">
        <f t="array" ref="Z588">IF(D588="Electric","--",IF(D588="Diesel",_xlfn._xlws.FILTER(ORDEF[NOXdr],(ORDEF[HP]=I588)*(ORDEF[Model_Year]=E588)),""))</f>
        <v>--</v>
      </c>
      <c r="AA588" s="159" t="str" cm="1">
        <f t="array" ref="AA588">IF(E588="Electric","--",IF(D588="Gasoline",_xlfn._xlws.FILTER(LSIEF[NOX DR],(LSIEF[Fuel]=D588)*(LSIEF[HP Bin]=I588)*(LSIEF[Model Year]=E588)),""))</f>
        <v/>
      </c>
      <c r="AB588" s="159">
        <f t="shared" si="158"/>
        <v>0</v>
      </c>
      <c r="AC588" s="158" t="str" cm="1">
        <f t="array" ref="AC588">IF(D588="Electric","--",IF(D588="Diesel",_xlfn._xlws.FILTER(DFCF[Fuel_HC],(DFCF[MY]=E588)),""))</f>
        <v>--</v>
      </c>
      <c r="AD588" s="158" t="str" cm="1">
        <f t="array" ref="AD588">IF(D588="Electric","--",IF(D588="Gasoline",_xlfn._xlws.FILTER(GFCF[Fuel_HC],(GFCF[MY]=E588)),""))</f>
        <v>--</v>
      </c>
      <c r="AE588" s="158">
        <f t="shared" si="159"/>
        <v>0</v>
      </c>
      <c r="AF588" s="157" t="str" cm="1">
        <f t="array" ref="AF588">IF(D588="Electric","--",IF(D588="Diesel",_xlfn._xlws.FILTER(DFCF[Fuel_NOX],(DFCF[MY]=E588)),""))</f>
        <v>--</v>
      </c>
      <c r="AG588" s="157" t="str" cm="1">
        <f t="array" ref="AG588">IF(D588="Electric","--",IF(D588="Gasoline",_xlfn._xlws.FILTER(GFCF[Fuel_NOX],(GFCF[MY]=E588)),""))</f>
        <v>--</v>
      </c>
      <c r="AH588" s="157">
        <f t="shared" si="160"/>
        <v>0</v>
      </c>
      <c r="AI588" s="158">
        <f t="shared" si="161"/>
        <v>0</v>
      </c>
      <c r="AJ588" s="158">
        <f t="shared" si="162"/>
        <v>0</v>
      </c>
      <c r="AK588" s="158" t="str">
        <f t="shared" si="163"/>
        <v>--</v>
      </c>
      <c r="AL588" s="158" t="str">
        <f t="shared" si="164"/>
        <v>--</v>
      </c>
      <c r="AM588" s="158" t="str">
        <f t="shared" si="165"/>
        <v>--</v>
      </c>
      <c r="AN588" s="158" t="str">
        <f t="shared" si="166"/>
        <v>--</v>
      </c>
      <c r="AO588" s="158" t="str">
        <f t="shared" si="167"/>
        <v>--</v>
      </c>
      <c r="AP588" s="157"/>
      <c r="AS588" s="44"/>
    </row>
    <row r="589" spans="1:45" s="47" customFormat="1" x14ac:dyDescent="0.35">
      <c r="A589" s="157">
        <v>588</v>
      </c>
      <c r="B589" s="157" t="s">
        <v>414</v>
      </c>
      <c r="C589" s="157" t="s">
        <v>412</v>
      </c>
      <c r="D589" s="157" t="s">
        <v>49</v>
      </c>
      <c r="E589" s="157">
        <v>2008</v>
      </c>
      <c r="F589" s="157">
        <v>19</v>
      </c>
      <c r="G589" s="157">
        <v>589.79999999999995</v>
      </c>
      <c r="H589" s="157"/>
      <c r="I589" s="157">
        <f t="shared" si="153"/>
        <v>25</v>
      </c>
      <c r="J589" s="157" t="str">
        <f>IF(D589="Electric","--",IF(D589="Diesel",VLOOKUP(C589,[2]ORDLF!A:B,2,FALSE),""))</f>
        <v>--</v>
      </c>
      <c r="K589" s="157" t="str">
        <f>IF(D589="Electric","--",IF(D589="Gasoline",VLOOKUP(C589,LSILF!A:C,3,FALSE),""))</f>
        <v>--</v>
      </c>
      <c r="L589" s="158">
        <f t="shared" si="152"/>
        <v>0</v>
      </c>
      <c r="M589" s="157" t="str" cm="1">
        <f t="array" ref="M589">IF(D589="Electric","--",IF(D589="Diesel",_xlfn._xlws.FILTER(DIESCH[CH Cap],(DIESCH[HP Bin]=I589)),""))</f>
        <v>--</v>
      </c>
      <c r="N589" s="157" t="str" cm="1">
        <f t="array" ref="N589">IF(D589="Electric","--",IF(D589="Gasoline",_xlfn._xlws.FILTER(LSICH[CH Cap],(LSICH[Fuel Type]=D589)*(LSICH[MY]=E589)),""))</f>
        <v>--</v>
      </c>
      <c r="O589" s="157">
        <f t="shared" si="154"/>
        <v>0</v>
      </c>
      <c r="P589" s="157">
        <f t="shared" si="155"/>
        <v>5308.2</v>
      </c>
      <c r="Q589" s="157" t="str" cm="1">
        <f t="array" ref="Q589">IF(D589="Electric","--",IF(D589="Diesel",_xlfn._xlws.FILTER(ORDEF[HC-ZH (g/hp-hr)],(ORDEF[HP]=I589)*(ORDEF[Model_Year]=E589)),""))</f>
        <v>--</v>
      </c>
      <c r="R589" s="157" t="str" cm="1">
        <f t="array" ref="R589">IF(D589="Electric","--",IF(D589="Gasoline",_xlfn._xlws.FILTER(LSIEF[HC-ZH (g/hp-hr)],(LSIEF[Fuel]=D589)*(LSIEF[HP Bin]=I589)*(LSIEF[Model Year]=E589)),""))</f>
        <v>--</v>
      </c>
      <c r="S589" s="158">
        <f t="shared" si="168"/>
        <v>0</v>
      </c>
      <c r="T589" s="159" t="str" cm="1">
        <f t="array" ref="T589">IF(D589="Electric","--",IF(D589="Diesel",_xlfn._xlws.FILTER(ORDEF[HCDR],(ORDEF[HP]=I589)*(ORDEF[Model_Year]=E589),),""))</f>
        <v>--</v>
      </c>
      <c r="U589" s="159" t="str" cm="1">
        <f t="array" ref="U589">IF(D589="Electric","--",IF(D589="Gasoline",_xlfn._xlws.FILTER(LSIEF[HC DR],(LSIEF[Fuel]=D589)*(LSIEF[HP Bin]=I589)*(LSIEF[Model Year]=E589)),""))</f>
        <v>--</v>
      </c>
      <c r="V589" s="159">
        <f t="shared" si="156"/>
        <v>0</v>
      </c>
      <c r="W589" s="158" t="str" cm="1">
        <f t="array" ref="W589">IF(D589="Electric","--",IF(D589="Diesel",_xlfn._xlws.FILTER(ORDEF[NOXzh],(ORDEF[HP]=I589)*(ORDEF[Model_Year]=E589)),""))</f>
        <v>--</v>
      </c>
      <c r="X589" s="158" t="str" cm="1">
        <f t="array" ref="X589">IF(D589="Electric","--",IF(D589="Gasoline",_xlfn._xlws.FILTER(LSIEF[NOX-ZH (g/hp-hr)],(LSIEF[Fuel]=D589)*(LSIEF[HP Bin]=I589)*(LSIEF[Model Year]=E589)),""))</f>
        <v>--</v>
      </c>
      <c r="Y589" s="158">
        <f t="shared" si="157"/>
        <v>0</v>
      </c>
      <c r="Z589" s="159" t="str" cm="1">
        <f t="array" ref="Z589">IF(D589="Electric","--",IF(D589="Diesel",_xlfn._xlws.FILTER(ORDEF[NOXdr],(ORDEF[HP]=I589)*(ORDEF[Model_Year]=E589)),""))</f>
        <v>--</v>
      </c>
      <c r="AA589" s="159" t="str" cm="1">
        <f t="array" ref="AA589">IF(E589="Electric","--",IF(D589="Gasoline",_xlfn._xlws.FILTER(LSIEF[NOX DR],(LSIEF[Fuel]=D589)*(LSIEF[HP Bin]=I589)*(LSIEF[Model Year]=E589)),""))</f>
        <v/>
      </c>
      <c r="AB589" s="159">
        <f t="shared" si="158"/>
        <v>0</v>
      </c>
      <c r="AC589" s="158" t="str" cm="1">
        <f t="array" ref="AC589">IF(D589="Electric","--",IF(D589="Diesel",_xlfn._xlws.FILTER(DFCF[Fuel_HC],(DFCF[MY]=E589)),""))</f>
        <v>--</v>
      </c>
      <c r="AD589" s="158" t="str" cm="1">
        <f t="array" ref="AD589">IF(D589="Electric","--",IF(D589="Gasoline",_xlfn._xlws.FILTER(GFCF[Fuel_HC],(GFCF[MY]=E589)),""))</f>
        <v>--</v>
      </c>
      <c r="AE589" s="158">
        <f t="shared" si="159"/>
        <v>0</v>
      </c>
      <c r="AF589" s="157" t="str" cm="1">
        <f t="array" ref="AF589">IF(D589="Electric","--",IF(D589="Diesel",_xlfn._xlws.FILTER(DFCF[Fuel_NOX],(DFCF[MY]=E589)),""))</f>
        <v>--</v>
      </c>
      <c r="AG589" s="157" t="str" cm="1">
        <f t="array" ref="AG589">IF(D589="Electric","--",IF(D589="Gasoline",_xlfn._xlws.FILTER(GFCF[Fuel_NOX],(GFCF[MY]=E589)),""))</f>
        <v>--</v>
      </c>
      <c r="AH589" s="157">
        <f t="shared" si="160"/>
        <v>0</v>
      </c>
      <c r="AI589" s="158">
        <f t="shared" si="161"/>
        <v>0</v>
      </c>
      <c r="AJ589" s="158">
        <f t="shared" si="162"/>
        <v>0</v>
      </c>
      <c r="AK589" s="158" t="str">
        <f t="shared" si="163"/>
        <v>--</v>
      </c>
      <c r="AL589" s="158" t="str">
        <f t="shared" si="164"/>
        <v>--</v>
      </c>
      <c r="AM589" s="158" t="str">
        <f t="shared" si="165"/>
        <v>--</v>
      </c>
      <c r="AN589" s="158" t="str">
        <f t="shared" si="166"/>
        <v>--</v>
      </c>
      <c r="AO589" s="158" t="str">
        <f t="shared" si="167"/>
        <v>--</v>
      </c>
      <c r="AP589" s="157"/>
      <c r="AS589" s="44"/>
    </row>
    <row r="590" spans="1:45" s="47" customFormat="1" x14ac:dyDescent="0.35">
      <c r="A590" s="157">
        <v>589</v>
      </c>
      <c r="B590" s="157" t="s">
        <v>415</v>
      </c>
      <c r="C590" s="157" t="s">
        <v>412</v>
      </c>
      <c r="D590" s="157" t="s">
        <v>16</v>
      </c>
      <c r="E590" s="157">
        <v>2008</v>
      </c>
      <c r="F590" s="157">
        <v>57</v>
      </c>
      <c r="G590" s="157">
        <v>589.79999999999995</v>
      </c>
      <c r="H590" s="157"/>
      <c r="I590" s="157">
        <f t="shared" si="153"/>
        <v>75</v>
      </c>
      <c r="J590" s="157" t="str">
        <f>IF(D590="Electric","--",IF(D590="Diesel",VLOOKUP(C590,[2]ORDLF!A:B,2,FALSE),""))</f>
        <v/>
      </c>
      <c r="K590" s="157">
        <f>IF(D590="Electric","--",IF(D590="Gasoline",VLOOKUP(C590,LSILF!A:C,3,FALSE),""))</f>
        <v>0.3</v>
      </c>
      <c r="L590" s="158">
        <f t="shared" si="152"/>
        <v>0.3</v>
      </c>
      <c r="M590" s="157" t="str" cm="1">
        <f t="array" ref="M590">IF(D590="Electric","--",IF(D590="Diesel",_xlfn._xlws.FILTER(DIESCH[CH Cap],(DIESCH[HP Bin]=I590)),""))</f>
        <v/>
      </c>
      <c r="N590" s="157" cm="1">
        <f t="array" ref="N590">IF(D590="Electric","--",IF(D590="Gasoline",_xlfn._xlws.FILTER(LSICH[CH Cap],(LSICH[Fuel Type]=D590)*(LSICH[MY]=E590)),""))</f>
        <v>10000</v>
      </c>
      <c r="O590" s="157">
        <f t="shared" si="154"/>
        <v>10000</v>
      </c>
      <c r="P590" s="157">
        <f t="shared" si="155"/>
        <v>5308.2</v>
      </c>
      <c r="Q590" s="157" t="str" cm="1">
        <f t="array" ref="Q590">IF(D590="Electric","--",IF(D590="Diesel",_xlfn._xlws.FILTER(ORDEF[HC-ZH (g/hp-hr)],(ORDEF[HP]=I590)*(ORDEF[Model_Year]=E590)),""))</f>
        <v/>
      </c>
      <c r="R590" s="157" cm="1">
        <f t="array" ref="R590">IF(D590="Electric","--",IF(D590="Gasoline",_xlfn._xlws.FILTER(LSIEF[HC-ZH (g/hp-hr)],(LSIEF[Fuel]=D590)*(LSIEF[HP Bin]=I590)*(LSIEF[Model Year]=E590)),""))</f>
        <v>0.14299999999999999</v>
      </c>
      <c r="S590" s="158">
        <f t="shared" si="168"/>
        <v>0.14299999999999999</v>
      </c>
      <c r="T590" s="159" t="str" cm="1">
        <f t="array" ref="T590">IF(D590="Electric","--",IF(D590="Diesel",_xlfn._xlws.FILTER(ORDEF[HCDR],(ORDEF[HP]=I590)*(ORDEF[Model_Year]=E590),),""))</f>
        <v/>
      </c>
      <c r="U590" s="159" cm="1">
        <f t="array" ref="U590">IF(D590="Electric","--",IF(D590="Gasoline",_xlfn._xlws.FILTER(LSIEF[HC DR],(LSIEF[Fuel]=D590)*(LSIEF[HP Bin]=I590)*(LSIEF[Model Year]=E590)),""))</f>
        <v>1.426E-4</v>
      </c>
      <c r="V590" s="159">
        <f t="shared" si="156"/>
        <v>1.426E-4</v>
      </c>
      <c r="W590" s="158" t="str" cm="1">
        <f t="array" ref="W590">IF(D590="Electric","--",IF(D590="Diesel",_xlfn._xlws.FILTER(ORDEF[NOXzh],(ORDEF[HP]=I590)*(ORDEF[Model_Year]=E590)),""))</f>
        <v/>
      </c>
      <c r="X590" s="158" cm="1">
        <f t="array" ref="X590">IF(D590="Electric","--",IF(D590="Gasoline",_xlfn._xlws.FILTER(LSIEF[NOX-ZH (g/hp-hr)],(LSIEF[Fuel]=D590)*(LSIEF[HP Bin]=I590)*(LSIEF[Model Year]=E590)),""))</f>
        <v>8.7999999999999995E-2</v>
      </c>
      <c r="Y590" s="158">
        <f t="shared" si="157"/>
        <v>8.7999999999999995E-2</v>
      </c>
      <c r="Z590" s="159" t="str" cm="1">
        <f t="array" ref="Z590">IF(D590="Electric","--",IF(D590="Diesel",_xlfn._xlws.FILTER(ORDEF[NOXdr],(ORDEF[HP]=I590)*(ORDEF[Model_Year]=E590)),""))</f>
        <v/>
      </c>
      <c r="AA590" s="159" cm="1">
        <f t="array" ref="AA590">IF(E590="Electric","--",IF(D590="Gasoline",_xlfn._xlws.FILTER(LSIEF[NOX DR],(LSIEF[Fuel]=D590)*(LSIEF[HP Bin]=I590)*(LSIEF[Model Year]=E590)),""))</f>
        <v>2.0500000000000002E-4</v>
      </c>
      <c r="AB590" s="159">
        <f t="shared" si="158"/>
        <v>2.0500000000000002E-4</v>
      </c>
      <c r="AC590" s="158" t="str" cm="1">
        <f t="array" ref="AC590">IF(D590="Electric","--",IF(D590="Diesel",_xlfn._xlws.FILTER(DFCF[Fuel_HC],(DFCF[MY]=E590)),""))</f>
        <v/>
      </c>
      <c r="AD590" s="158" cm="1">
        <f t="array" ref="AD590">IF(D590="Electric","--",IF(D590="Gasoline",_xlfn._xlws.FILTER(GFCF[Fuel_HC],(GFCF[MY]=E590)),""))</f>
        <v>1</v>
      </c>
      <c r="AE590" s="158">
        <f t="shared" si="159"/>
        <v>1</v>
      </c>
      <c r="AF590" s="157" t="str" cm="1">
        <f t="array" ref="AF590">IF(D590="Electric","--",IF(D590="Diesel",_xlfn._xlws.FILTER(DFCF[Fuel_NOX],(DFCF[MY]=E590)),""))</f>
        <v/>
      </c>
      <c r="AG590" s="157" cm="1">
        <f t="array" ref="AG590">IF(D590="Electric","--",IF(D590="Gasoline",_xlfn._xlws.FILTER(GFCF[Fuel_NOX],(GFCF[MY]=E590)),""))</f>
        <v>0.97699999999999998</v>
      </c>
      <c r="AH590" s="157">
        <f t="shared" si="160"/>
        <v>0.97699999999999998</v>
      </c>
      <c r="AI590" s="158">
        <f t="shared" si="161"/>
        <v>0.89994931999999994</v>
      </c>
      <c r="AJ590" s="158">
        <f t="shared" si="162"/>
        <v>1.1491288370000001</v>
      </c>
      <c r="AK590" s="158">
        <f t="shared" si="163"/>
        <v>20.010281175597374</v>
      </c>
      <c r="AL590" s="158">
        <f t="shared" si="164"/>
        <v>25.550762275543697</v>
      </c>
      <c r="AM590" s="158">
        <f t="shared" si="165"/>
        <v>1.0005140587798687E-2</v>
      </c>
      <c r="AN590" s="158">
        <f t="shared" si="166"/>
        <v>1.277538113777185E-2</v>
      </c>
      <c r="AO590" s="158">
        <f t="shared" si="167"/>
        <v>9.202728312657232E-3</v>
      </c>
      <c r="AP590" s="157"/>
      <c r="AS590" s="44"/>
    </row>
    <row r="591" spans="1:45" s="170" customFormat="1" x14ac:dyDescent="0.35">
      <c r="A591" s="157">
        <v>590</v>
      </c>
      <c r="B591" s="157" t="s">
        <v>416</v>
      </c>
      <c r="C591" s="157" t="s">
        <v>412</v>
      </c>
      <c r="D591" s="157" t="s">
        <v>408</v>
      </c>
      <c r="E591" s="157">
        <v>2007</v>
      </c>
      <c r="F591" s="157">
        <v>57</v>
      </c>
      <c r="G591" s="157">
        <v>589.79999999999995</v>
      </c>
      <c r="H591" s="157"/>
      <c r="I591" s="157">
        <f t="shared" si="153"/>
        <v>75</v>
      </c>
      <c r="J591" s="157" t="str">
        <f>IF(D591="Electric","--",IF(D591="Diesel",VLOOKUP(C591,[2]ORDLF!A:B,2,FALSE),""))</f>
        <v/>
      </c>
      <c r="K591" s="157">
        <f>IF(D591="Electric","--",IF(D591="LPG",VLOOKUP(C591,LSILF!A:C,3,FALSE),""))</f>
        <v>0.3</v>
      </c>
      <c r="L591" s="158">
        <f t="shared" si="152"/>
        <v>0.3</v>
      </c>
      <c r="M591" s="157" t="str" cm="1">
        <f t="array" ref="M591">IF(D591="Electric","--",IF(D591="Diesel",_xlfn._xlws.FILTER(DIESCH[CH Cap],(DIESCH[HP Bin]=I591)),""))</f>
        <v/>
      </c>
      <c r="N591" s="157" cm="1">
        <f t="array" ref="N591">IF(D591="Electric","--",IF(D591="LPG",_xlfn._xlws.FILTER(LSICH[CH Cap],(LSICH[Fuel Type]=D591)*(LSICH[MY]=E591)),""))</f>
        <v>7000</v>
      </c>
      <c r="O591" s="157">
        <f t="shared" si="154"/>
        <v>7000</v>
      </c>
      <c r="P591" s="157">
        <f t="shared" si="155"/>
        <v>5898</v>
      </c>
      <c r="Q591" s="157" t="str" cm="1">
        <f t="array" ref="Q591">IF(D591="Electric","--",IF(D591="Diesel",_xlfn._xlws.FILTER(ORDEF[HC-ZH (g/hp-hr)],(ORDEF[HP]=I591)*(ORDEF[Model_Year]=E591)),""))</f>
        <v/>
      </c>
      <c r="R591" s="157" cm="1">
        <f t="array" ref="R591">IF(D591="Electric","--",IF(D591="LPG",_xlfn._xlws.FILTER(LSIEF[HC-ZH (g/hp-hr)],(LSIEF[Fuel]=D591)*(LSIEF[HP Bin]=I591)*(LSIEF[Model Year]=E591)),""))</f>
        <v>0.153</v>
      </c>
      <c r="S591" s="158">
        <v>0.15</v>
      </c>
      <c r="T591" s="159" t="str" cm="1">
        <f t="array" ref="T591">IF(D591="Electric","--",IF(D591="Diesel",_xlfn._xlws.FILTER(ORDEF[HCDR],(ORDEF[HP]=I591)*(ORDEF[Model_Year]=E591),),""))</f>
        <v/>
      </c>
      <c r="U591" s="159" cm="1">
        <f t="array" ref="U591">IF(D591="Electric","--",IF(D591="LPG",_xlfn._xlws.FILTER(LSIEF[HC DR],(LSIEF[Fuel]=D591)*(LSIEF[HP Bin]=I591)*(LSIEF[Model Year]=E591)),""))</f>
        <v>2.2360000000000001E-4</v>
      </c>
      <c r="V591" s="159">
        <f t="shared" si="156"/>
        <v>2.2360000000000001E-4</v>
      </c>
      <c r="W591" s="158" t="str" cm="1">
        <f t="array" ref="W591">IF(D591="Electric","--",IF(D591="Diesel",_xlfn._xlws.FILTER(ORDEF[NOXzh],(ORDEF[HP]=I591)*(ORDEF[Model_Year]=E591)),""))</f>
        <v/>
      </c>
      <c r="X591" s="158" cm="1">
        <f t="array" ref="X591">IF(D591="Electric","--",IF(D591="LPG",_xlfn._xlws.FILTER(LSIEF[NOX-ZH (g/hp-hr)],(LSIEF[Fuel]=D591)*(LSIEF[HP Bin]=I591)*(LSIEF[Model Year]=E591)),""))</f>
        <v>8.7999999999999995E-2</v>
      </c>
      <c r="Y591" s="158">
        <f t="shared" si="157"/>
        <v>8.7999999999999995E-2</v>
      </c>
      <c r="Z591" s="159" t="str" cm="1">
        <f t="array" ref="Z591">IF(D591="Electric","--",IF(D591="Diesel",_xlfn._xlws.FILTER(ORDEF[NOXdr],(ORDEF[HP]=I591)*(ORDEF[Model_Year]=E591)),""))</f>
        <v/>
      </c>
      <c r="AA591" s="159" cm="1">
        <f t="array" ref="AA591">IF(E591="Electric","--",IF(D591="LPG",_xlfn._xlws.FILTER(LSIEF[NOX DR],(LSIEF[Fuel]=D591)*(LSIEF[HP Bin]=I591)*(LSIEF[Model Year]=E591)),""))</f>
        <v>1.2799999999999999E-4</v>
      </c>
      <c r="AB591" s="159">
        <f t="shared" si="158"/>
        <v>1.2799999999999999E-4</v>
      </c>
      <c r="AC591" s="158" t="str" cm="1">
        <f t="array" ref="AC591">IF(D591="Electric","--",IF(D591="Diesel",_xlfn._xlws.FILTER(DFCF[Fuel_HC],(DFCF[MY]=E591)),""))</f>
        <v/>
      </c>
      <c r="AD591" s="158" cm="1">
        <f t="array" ref="AD591">IF(D591="Electric","--",IF(D591="LPG",_xlfn._xlws.FILTER(GFCF[Fuel_HC],(GFCF[MY]=E591)),""))</f>
        <v>1</v>
      </c>
      <c r="AE591" s="158">
        <f t="shared" si="159"/>
        <v>1</v>
      </c>
      <c r="AF591" s="157" t="str" cm="1">
        <f t="array" ref="AF591">IF(D591="Electric","--",IF(D591="Diesel",_xlfn._xlws.FILTER(DFCF[Fuel_NOX],(DFCF[MY]=E591)),""))</f>
        <v/>
      </c>
      <c r="AG591" s="158">
        <v>1</v>
      </c>
      <c r="AH591" s="158">
        <f t="shared" si="160"/>
        <v>1</v>
      </c>
      <c r="AI591" s="158">
        <f t="shared" si="161"/>
        <v>1.4687927999999999</v>
      </c>
      <c r="AJ591" s="158">
        <f t="shared" si="162"/>
        <v>0.84294399999999992</v>
      </c>
      <c r="AK591" s="158">
        <f t="shared" si="163"/>
        <v>32.658457830373109</v>
      </c>
      <c r="AL591" s="158">
        <f t="shared" si="164"/>
        <v>18.742773710060419</v>
      </c>
      <c r="AM591" s="158">
        <f t="shared" si="165"/>
        <v>1.6329228915186556E-2</v>
      </c>
      <c r="AN591" s="158">
        <f t="shared" si="166"/>
        <v>9.3713868550302105E-3</v>
      </c>
      <c r="AO591" s="158">
        <f t="shared" si="167"/>
        <v>1.5019624756188593E-2</v>
      </c>
      <c r="AP591" s="157"/>
      <c r="AS591" s="171"/>
    </row>
    <row r="592" spans="1:45" s="170" customFormat="1" x14ac:dyDescent="0.35">
      <c r="A592" s="157">
        <v>591</v>
      </c>
      <c r="B592" s="157" t="s">
        <v>417</v>
      </c>
      <c r="C592" s="157" t="s">
        <v>412</v>
      </c>
      <c r="D592" s="157" t="s">
        <v>408</v>
      </c>
      <c r="E592" s="157">
        <v>2008</v>
      </c>
      <c r="F592" s="157">
        <v>51</v>
      </c>
      <c r="G592" s="157">
        <v>589.79999999999995</v>
      </c>
      <c r="H592" s="157"/>
      <c r="I592" s="157">
        <f t="shared" si="153"/>
        <v>75</v>
      </c>
      <c r="J592" s="157" t="str">
        <f>IF(D592="Electric","--",IF(D592="Diesel",VLOOKUP(C592,[2]ORDLF!A:B,2,FALSE),""))</f>
        <v/>
      </c>
      <c r="K592" s="157">
        <f>IF(D592="Electric","--",IF(D592="LPG",VLOOKUP(C592,LSILF!A:C,3,FALSE),""))</f>
        <v>0.3</v>
      </c>
      <c r="L592" s="158">
        <f t="shared" si="152"/>
        <v>0.3</v>
      </c>
      <c r="M592" s="157" t="str" cm="1">
        <f t="array" ref="M592">IF(D592="Electric","--",IF(D592="Diesel",_xlfn._xlws.FILTER(DIESCH[CH Cap],(DIESCH[HP Bin]=I592)),""))</f>
        <v/>
      </c>
      <c r="N592" s="157" cm="1">
        <f t="array" ref="N592">IF(D592="Electric","--",IF(D592="LPG",_xlfn._xlws.FILTER(LSICH[CH Cap],(LSICH[Fuel Type]=D592)*(LSICH[MY]=E592)),""))</f>
        <v>10000</v>
      </c>
      <c r="O592" s="157">
        <f t="shared" si="154"/>
        <v>10000</v>
      </c>
      <c r="P592" s="157">
        <f t="shared" si="155"/>
        <v>5308.2</v>
      </c>
      <c r="Q592" s="157" t="str" cm="1">
        <f t="array" ref="Q592">IF(D592="Electric","--",IF(D592="Diesel",_xlfn._xlws.FILTER(ORDEF[HC-ZH (g/hp-hr)],(ORDEF[HP]=I592)*(ORDEF[Model_Year]=E592)),""))</f>
        <v/>
      </c>
      <c r="R592" s="157" cm="1">
        <f t="array" ref="R592">IF(D592="Electric","--",IF(D592="LPG",_xlfn._xlws.FILTER(LSIEF[HC-ZH (g/hp-hr)],(LSIEF[Fuel]=D592)*(LSIEF[HP Bin]=I592)*(LSIEF[Model Year]=E592)),""))</f>
        <v>0.153</v>
      </c>
      <c r="S592" s="158">
        <v>0.15</v>
      </c>
      <c r="T592" s="159" t="str" cm="1">
        <f t="array" ref="T592">IF(D592="Electric","--",IF(D592="Diesel",_xlfn._xlws.FILTER(ORDEF[HCDR],(ORDEF[HP]=I592)*(ORDEF[Model_Year]=E592),),""))</f>
        <v/>
      </c>
      <c r="U592" s="159" cm="1">
        <f t="array" ref="U592">IF(D592="Electric","--",IF(D592="LPG",_xlfn._xlws.FILTER(LSIEF[HC DR],(LSIEF[Fuel]=D592)*(LSIEF[HP Bin]=I592)*(LSIEF[Model Year]=E592)),""))</f>
        <v>2.2360000000000001E-4</v>
      </c>
      <c r="V592" s="159">
        <f t="shared" si="156"/>
        <v>2.2360000000000001E-4</v>
      </c>
      <c r="W592" s="158" t="str" cm="1">
        <f t="array" ref="W592">IF(D592="Electric","--",IF(D592="Diesel",_xlfn._xlws.FILTER(ORDEF[NOXzh],(ORDEF[HP]=I592)*(ORDEF[Model_Year]=E592)),""))</f>
        <v/>
      </c>
      <c r="X592" s="158" cm="1">
        <f t="array" ref="X592">IF(D592="Electric","--",IF(D592="LPG",_xlfn._xlws.FILTER(LSIEF[NOX-ZH (g/hp-hr)],(LSIEF[Fuel]=D592)*(LSIEF[HP Bin]=I592)*(LSIEF[Model Year]=E592)),""))</f>
        <v>8.7999999999999995E-2</v>
      </c>
      <c r="Y592" s="158">
        <f t="shared" si="157"/>
        <v>8.7999999999999995E-2</v>
      </c>
      <c r="Z592" s="159" t="str" cm="1">
        <f t="array" ref="Z592">IF(D592="Electric","--",IF(D592="Diesel",_xlfn._xlws.FILTER(ORDEF[NOXdr],(ORDEF[HP]=I592)*(ORDEF[Model_Year]=E592)),""))</f>
        <v/>
      </c>
      <c r="AA592" s="159" cm="1">
        <f t="array" ref="AA592">IF(E592="Electric","--",IF(D592="LPG",_xlfn._xlws.FILTER(LSIEF[NOX DR],(LSIEF[Fuel]=D592)*(LSIEF[HP Bin]=I592)*(LSIEF[Model Year]=E592)),""))</f>
        <v>1.2799999999999999E-4</v>
      </c>
      <c r="AB592" s="159">
        <f t="shared" si="158"/>
        <v>1.2799999999999999E-4</v>
      </c>
      <c r="AC592" s="158" t="str" cm="1">
        <f t="array" ref="AC592">IF(D592="Electric","--",IF(D592="Diesel",_xlfn._xlws.FILTER(DFCF[Fuel_HC],(DFCF[MY]=E592)),""))</f>
        <v/>
      </c>
      <c r="AD592" s="158" cm="1">
        <f t="array" ref="AD592">IF(D592="Electric","--",IF(D592="LPG",_xlfn._xlws.FILTER(GFCF[Fuel_HC],(GFCF[MY]=E592)),""))</f>
        <v>1</v>
      </c>
      <c r="AE592" s="158">
        <f t="shared" si="159"/>
        <v>1</v>
      </c>
      <c r="AF592" s="157" t="str" cm="1">
        <f t="array" ref="AF592">IF(D592="Electric","--",IF(D592="Diesel",_xlfn._xlws.FILTER(DFCF[Fuel_NOX],(DFCF[MY]=E592)),""))</f>
        <v/>
      </c>
      <c r="AG592" s="158">
        <v>1</v>
      </c>
      <c r="AH592" s="158">
        <f t="shared" si="160"/>
        <v>1</v>
      </c>
      <c r="AI592" s="158">
        <f t="shared" si="161"/>
        <v>1.33691352</v>
      </c>
      <c r="AJ592" s="158">
        <f t="shared" si="162"/>
        <v>0.76744959999999995</v>
      </c>
      <c r="AK592" s="158">
        <f t="shared" si="163"/>
        <v>26.59706861839144</v>
      </c>
      <c r="AL592" s="158">
        <f t="shared" si="164"/>
        <v>15.267935709377118</v>
      </c>
      <c r="AM592" s="158">
        <f t="shared" si="165"/>
        <v>1.329853430919572E-2</v>
      </c>
      <c r="AN592" s="158">
        <f t="shared" si="166"/>
        <v>7.6339678546885588E-3</v>
      </c>
      <c r="AO592" s="158">
        <f t="shared" si="167"/>
        <v>1.2231991857598223E-2</v>
      </c>
      <c r="AP592" s="157"/>
      <c r="AS592" s="171"/>
    </row>
    <row r="593" spans="1:45" s="47" customFormat="1" x14ac:dyDescent="0.35">
      <c r="A593" s="157">
        <v>592</v>
      </c>
      <c r="B593" s="157" t="s">
        <v>418</v>
      </c>
      <c r="C593" s="157" t="s">
        <v>419</v>
      </c>
      <c r="D593" s="157" t="s">
        <v>9</v>
      </c>
      <c r="E593" s="157">
        <v>1994</v>
      </c>
      <c r="F593" s="157">
        <v>200</v>
      </c>
      <c r="G593" s="157">
        <v>476</v>
      </c>
      <c r="H593" s="157" t="s">
        <v>766</v>
      </c>
      <c r="I593" s="157">
        <f t="shared" si="153"/>
        <v>300</v>
      </c>
      <c r="J593" s="157">
        <f>IF(D593="Electric","--",IF(D593="Diesel",VLOOKUP(C593,[2]ORDLF!A:B,2,FALSE),""))</f>
        <v>0.34</v>
      </c>
      <c r="K593" s="157" t="str">
        <f>IF(D593="Electric","--",IF(D593="Gasoline",VLOOKUP(C593,LSILF!A:C,3,FALSE),""))</f>
        <v/>
      </c>
      <c r="L593" s="158">
        <f t="shared" si="152"/>
        <v>0.34</v>
      </c>
      <c r="M593" s="157" cm="1">
        <f t="array" ref="M593">IF(D593="Electric","--",IF(D593="Diesel",_xlfn._xlws.FILTER(DIESCH[CH Cap],(DIESCH[HP Bin]=I593)),""))</f>
        <v>12000</v>
      </c>
      <c r="N593" s="157" t="str" cm="1">
        <f t="array" ref="N593">IF(D593="Electric","--",IF(D593="Gasoline",_xlfn._xlws.FILTER(LSICH[CH Cap],(LSICH[Fuel Type]=D593)*(LSICH[MY]=E593)),""))</f>
        <v/>
      </c>
      <c r="O593" s="157">
        <f t="shared" si="154"/>
        <v>12000</v>
      </c>
      <c r="P593" s="157">
        <f t="shared" si="155"/>
        <v>10948</v>
      </c>
      <c r="Q593" s="157" cm="1">
        <f t="array" ref="Q593">IF(D593="Electric","--",IF(D593="Diesel",_xlfn._xlws.FILTER(ORDEF[HC-ZH (g/hp-hr)],(ORDEF[HP]=I593)*(ORDEF[Model_Year]=E593)),""))</f>
        <v>0.68</v>
      </c>
      <c r="R593" s="157" t="str" cm="1">
        <f t="array" ref="R593">IF(D593="Electric","--",IF(D593="Gasoline",_xlfn._xlws.FILTER(LSIEF[HC-ZH (g/hp-hr)],(LSIEF[Fuel]=D593)*(LSIEF[HP Bin]=I593)*(LSIEF[Model Year]=E593)),""))</f>
        <v/>
      </c>
      <c r="S593" s="158">
        <f t="shared" ref="S593:S624" si="169">SUM(Q593:R593)</f>
        <v>0.68</v>
      </c>
      <c r="T593" s="159" cm="1">
        <f t="array" ref="T593">IF(D593="Electric","--",IF(D593="Diesel",_xlfn._xlws.FILTER(ORDEF[HCDR],(ORDEF[HP]=I593)*(ORDEF[Model_Year]=E593),),""))</f>
        <v>3.15E-5</v>
      </c>
      <c r="U593" s="159" t="str" cm="1">
        <f t="array" ref="U593">IF(D593="Electric","--",IF(D593="Gasoline",_xlfn._xlws.FILTER(LSIEF[HC DR],(LSIEF[Fuel]=D593)*(LSIEF[HP Bin]=I593)*(LSIEF[Model Year]=E593)),""))</f>
        <v/>
      </c>
      <c r="V593" s="159">
        <f t="shared" si="156"/>
        <v>3.15E-5</v>
      </c>
      <c r="W593" s="158" cm="1">
        <f t="array" ref="W593">IF(D593="Electric","--",IF(D593="Diesel",_xlfn._xlws.FILTER(ORDEF[NOXzh],(ORDEF[HP]=I593)*(ORDEF[Model_Year]=E593)),""))</f>
        <v>7.338571</v>
      </c>
      <c r="X593" s="158" t="str" cm="1">
        <f t="array" ref="X593">IF(D593="Electric","--",IF(D593="Gasoline",_xlfn._xlws.FILTER(LSIEF[NOX-ZH (g/hp-hr)],(LSIEF[Fuel]=D593)*(LSIEF[HP Bin]=I593)*(LSIEF[Model Year]=E593)),""))</f>
        <v/>
      </c>
      <c r="Y593" s="158">
        <f t="shared" si="157"/>
        <v>7.338571</v>
      </c>
      <c r="Z593" s="159" cm="1">
        <f t="array" ref="Z593">IF(D593="Electric","--",IF(D593="Diesel",_xlfn._xlws.FILTER(ORDEF[NOXdr],(ORDEF[HP]=I593)*(ORDEF[Model_Year]=E593)),""))</f>
        <v>1.7000000000000001E-4</v>
      </c>
      <c r="AA593" s="159" t="str" cm="1">
        <f t="array" ref="AA593">IF(E593="Electric","--",IF(D593="Gasoline",_xlfn._xlws.FILTER(LSIEF[NOX DR],(LSIEF[Fuel]=D593)*(LSIEF[HP Bin]=I593)*(LSIEF[Model Year]=E593)),""))</f>
        <v/>
      </c>
      <c r="AB593" s="159">
        <f t="shared" si="158"/>
        <v>1.7000000000000001E-4</v>
      </c>
      <c r="AC593" s="158" cm="1">
        <f t="array" ref="AC593">IF(D593="Electric","--",IF(D593="Diesel",_xlfn._xlws.FILTER(DFCF[Fuel_HC],(DFCF[MY]=E593)),""))</f>
        <v>0.9</v>
      </c>
      <c r="AD593" s="158" t="str" cm="1">
        <f t="array" ref="AD593">IF(D593="Electric","--",IF(D593="Gasoline",_xlfn._xlws.FILTER(GFCF[Fuel_HC],(GFCF[MY]=E593)),""))</f>
        <v/>
      </c>
      <c r="AE593" s="158">
        <f t="shared" si="159"/>
        <v>0.9</v>
      </c>
      <c r="AF593" s="157" cm="1">
        <f t="array" ref="AF593">IF(D593="Electric","--",IF(D593="Diesel",_xlfn._xlws.FILTER(DFCF[Fuel_NOX],(DFCF[MY]=E593)),""))</f>
        <v>0.93</v>
      </c>
      <c r="AG593" s="157" t="str" cm="1">
        <f t="array" ref="AG593">IF(D593="Electric","--",IF(D593="Gasoline",_xlfn._xlws.FILTER(GFCF[Fuel_NOX],(GFCF[MY]=E593)),""))</f>
        <v/>
      </c>
      <c r="AH593" s="157">
        <f t="shared" si="160"/>
        <v>0.93</v>
      </c>
      <c r="AI593" s="158">
        <f t="shared" si="161"/>
        <v>0.92237580000000019</v>
      </c>
      <c r="AJ593" s="158">
        <f t="shared" si="162"/>
        <v>8.5557498299999999</v>
      </c>
      <c r="AK593" s="158">
        <f t="shared" si="163"/>
        <v>65.820022268893112</v>
      </c>
      <c r="AL593" s="158">
        <f t="shared" si="164"/>
        <v>610.53167736802982</v>
      </c>
      <c r="AM593" s="158">
        <f t="shared" si="165"/>
        <v>3.2910011134446561E-2</v>
      </c>
      <c r="AN593" s="158">
        <f t="shared" si="166"/>
        <v>0.30526583868401491</v>
      </c>
      <c r="AO593" s="158">
        <f t="shared" si="167"/>
        <v>3.9821113472680338E-2</v>
      </c>
      <c r="AP593" s="157"/>
      <c r="AS593" s="44"/>
    </row>
    <row r="594" spans="1:45" s="47" customFormat="1" x14ac:dyDescent="0.35">
      <c r="A594" s="157">
        <v>593</v>
      </c>
      <c r="B594" s="157" t="s">
        <v>420</v>
      </c>
      <c r="C594" s="157" t="s">
        <v>419</v>
      </c>
      <c r="D594" s="157" t="s">
        <v>9</v>
      </c>
      <c r="E594" s="157">
        <v>1999</v>
      </c>
      <c r="F594" s="157">
        <v>208</v>
      </c>
      <c r="G594" s="157">
        <v>476</v>
      </c>
      <c r="H594" s="157" t="s">
        <v>766</v>
      </c>
      <c r="I594" s="157">
        <f t="shared" si="153"/>
        <v>300</v>
      </c>
      <c r="J594" s="157">
        <f>IF(D594="Electric","--",IF(D594="Diesel",VLOOKUP(C594,[2]ORDLF!A:B,2,FALSE),""))</f>
        <v>0.34</v>
      </c>
      <c r="K594" s="157" t="str">
        <f>IF(D594="Electric","--",IF(D594="Gasoline",VLOOKUP(C594,LSILF!A:C,3,FALSE),""))</f>
        <v/>
      </c>
      <c r="L594" s="158">
        <f t="shared" si="152"/>
        <v>0.34</v>
      </c>
      <c r="M594" s="157" cm="1">
        <f t="array" ref="M594">IF(D594="Electric","--",IF(D594="Diesel",_xlfn._xlws.FILTER(DIESCH[CH Cap],(DIESCH[HP Bin]=I594)),""))</f>
        <v>12000</v>
      </c>
      <c r="N594" s="157" t="str" cm="1">
        <f t="array" ref="N594">IF(D594="Electric","--",IF(D594="Gasoline",_xlfn._xlws.FILTER(LSICH[CH Cap],(LSICH[Fuel Type]=D594)*(LSICH[MY]=E594)),""))</f>
        <v/>
      </c>
      <c r="O594" s="157">
        <f t="shared" si="154"/>
        <v>12000</v>
      </c>
      <c r="P594" s="157">
        <f t="shared" si="155"/>
        <v>8568</v>
      </c>
      <c r="Q594" s="157" cm="1">
        <f t="array" ref="Q594">IF(D594="Electric","--",IF(D594="Diesel",_xlfn._xlws.FILTER(ORDEF[HC-ZH (g/hp-hr)],(ORDEF[HP]=I594)*(ORDEF[Model_Year]=E594)),""))</f>
        <v>0.32</v>
      </c>
      <c r="R594" s="157" t="str" cm="1">
        <f t="array" ref="R594">IF(D594="Electric","--",IF(D594="Gasoline",_xlfn._xlws.FILTER(LSIEF[HC-ZH (g/hp-hr)],(LSIEF[Fuel]=D594)*(LSIEF[HP Bin]=I594)*(LSIEF[Model Year]=E594)),""))</f>
        <v/>
      </c>
      <c r="S594" s="158">
        <f t="shared" si="169"/>
        <v>0.32</v>
      </c>
      <c r="T594" s="159" cm="1">
        <f t="array" ref="T594">IF(D594="Electric","--",IF(D594="Diesel",_xlfn._xlws.FILTER(ORDEF[HCDR],(ORDEF[HP]=I594)*(ORDEF[Model_Year]=E594),),""))</f>
        <v>1.4800000000000001E-5</v>
      </c>
      <c r="U594" s="159" t="str" cm="1">
        <f t="array" ref="U594">IF(D594="Electric","--",IF(D594="Gasoline",_xlfn._xlws.FILTER(LSIEF[HC DR],(LSIEF[Fuel]=D594)*(LSIEF[HP Bin]=I594)*(LSIEF[Model Year]=E594)),""))</f>
        <v/>
      </c>
      <c r="V594" s="159">
        <f t="shared" si="156"/>
        <v>1.4800000000000001E-5</v>
      </c>
      <c r="W594" s="158" cm="1">
        <f t="array" ref="W594">IF(D594="Electric","--",IF(D594="Diesel",_xlfn._xlws.FILTER(ORDEF[NOXzh],(ORDEF[HP]=I594)*(ORDEF[Model_Year]=E594)),""))</f>
        <v>5.9577549999999997</v>
      </c>
      <c r="X594" s="158" t="str" cm="1">
        <f t="array" ref="X594">IF(D594="Electric","--",IF(D594="Gasoline",_xlfn._xlws.FILTER(LSIEF[NOX-ZH (g/hp-hr)],(LSIEF[Fuel]=D594)*(LSIEF[HP Bin]=I594)*(LSIEF[Model Year]=E594)),""))</f>
        <v/>
      </c>
      <c r="Y594" s="158">
        <f t="shared" si="157"/>
        <v>5.9577549999999997</v>
      </c>
      <c r="Z594" s="159" cm="1">
        <f t="array" ref="Z594">IF(D594="Electric","--",IF(D594="Diesel",_xlfn._xlws.FILTER(ORDEF[NOXdr],(ORDEF[HP]=I594)*(ORDEF[Model_Year]=E594)),""))</f>
        <v>1.3799999999999999E-4</v>
      </c>
      <c r="AA594" s="159" t="str" cm="1">
        <f t="array" ref="AA594">IF(E594="Electric","--",IF(D594="Gasoline",_xlfn._xlws.FILTER(LSIEF[NOX DR],(LSIEF[Fuel]=D594)*(LSIEF[HP Bin]=I594)*(LSIEF[Model Year]=E594)),""))</f>
        <v/>
      </c>
      <c r="AB594" s="159">
        <f t="shared" si="158"/>
        <v>1.3799999999999999E-4</v>
      </c>
      <c r="AC594" s="158" cm="1">
        <f t="array" ref="AC594">IF(D594="Electric","--",IF(D594="Diesel",_xlfn._xlws.FILTER(DFCF[Fuel_HC],(DFCF[MY]=E594)),""))</f>
        <v>0.9</v>
      </c>
      <c r="AD594" s="158" t="str" cm="1">
        <f t="array" ref="AD594">IF(D594="Electric","--",IF(D594="Gasoline",_xlfn._xlws.FILTER(GFCF[Fuel_HC],(GFCF[MY]=E594)),""))</f>
        <v/>
      </c>
      <c r="AE594" s="158">
        <f t="shared" si="159"/>
        <v>0.9</v>
      </c>
      <c r="AF594" s="157" cm="1">
        <f t="array" ref="AF594">IF(D594="Electric","--",IF(D594="Diesel",_xlfn._xlws.FILTER(DFCF[Fuel_NOX],(DFCF[MY]=E594)),""))</f>
        <v>0.93</v>
      </c>
      <c r="AG594" s="157" t="str" cm="1">
        <f t="array" ref="AG594">IF(D594="Electric","--",IF(D594="Gasoline",_xlfn._xlws.FILTER(GFCF[Fuel_NOX],(GFCF[MY]=E594)),""))</f>
        <v/>
      </c>
      <c r="AH594" s="157">
        <f t="shared" si="160"/>
        <v>0.93</v>
      </c>
      <c r="AI594" s="158">
        <f t="shared" si="161"/>
        <v>0.40212576000000005</v>
      </c>
      <c r="AJ594" s="158">
        <f t="shared" si="162"/>
        <v>6.6403292699999996</v>
      </c>
      <c r="AK594" s="158">
        <f t="shared" si="163"/>
        <v>29.843197899618996</v>
      </c>
      <c r="AL594" s="158">
        <f t="shared" si="164"/>
        <v>492.80270063584709</v>
      </c>
      <c r="AM594" s="158">
        <f t="shared" si="165"/>
        <v>1.49215989498095E-2</v>
      </c>
      <c r="AN594" s="158">
        <f t="shared" si="166"/>
        <v>0.24640135031792354</v>
      </c>
      <c r="AO594" s="158">
        <f t="shared" si="167"/>
        <v>1.8055134729269492E-2</v>
      </c>
      <c r="AP594" s="157"/>
      <c r="AS594" s="44"/>
    </row>
    <row r="595" spans="1:45" s="47" customFormat="1" x14ac:dyDescent="0.35">
      <c r="A595" s="157">
        <v>594</v>
      </c>
      <c r="B595" s="157" t="s">
        <v>421</v>
      </c>
      <c r="C595" s="157" t="s">
        <v>419</v>
      </c>
      <c r="D595" s="157" t="s">
        <v>9</v>
      </c>
      <c r="E595" s="157">
        <v>1999</v>
      </c>
      <c r="F595" s="157">
        <v>208</v>
      </c>
      <c r="G595" s="157">
        <v>476</v>
      </c>
      <c r="H595" s="157" t="s">
        <v>766</v>
      </c>
      <c r="I595" s="157">
        <f t="shared" si="153"/>
        <v>300</v>
      </c>
      <c r="J595" s="157">
        <f>IF(D595="Electric","--",IF(D595="Diesel",VLOOKUP(C595,[2]ORDLF!A:B,2,FALSE),""))</f>
        <v>0.34</v>
      </c>
      <c r="K595" s="157" t="str">
        <f>IF(D595="Electric","--",IF(D595="Gasoline",VLOOKUP(C595,LSILF!A:C,3,FALSE),""))</f>
        <v/>
      </c>
      <c r="L595" s="158">
        <f t="shared" si="152"/>
        <v>0.34</v>
      </c>
      <c r="M595" s="157" cm="1">
        <f t="array" ref="M595">IF(D595="Electric","--",IF(D595="Diesel",_xlfn._xlws.FILTER(DIESCH[CH Cap],(DIESCH[HP Bin]=I595)),""))</f>
        <v>12000</v>
      </c>
      <c r="N595" s="157" t="str" cm="1">
        <f t="array" ref="N595">IF(D595="Electric","--",IF(D595="Gasoline",_xlfn._xlws.FILTER(LSICH[CH Cap],(LSICH[Fuel Type]=D595)*(LSICH[MY]=E595)),""))</f>
        <v/>
      </c>
      <c r="O595" s="157">
        <f t="shared" si="154"/>
        <v>12000</v>
      </c>
      <c r="P595" s="157">
        <f t="shared" si="155"/>
        <v>8568</v>
      </c>
      <c r="Q595" s="157" cm="1">
        <f t="array" ref="Q595">IF(D595="Electric","--",IF(D595="Diesel",_xlfn._xlws.FILTER(ORDEF[HC-ZH (g/hp-hr)],(ORDEF[HP]=I595)*(ORDEF[Model_Year]=E595)),""))</f>
        <v>0.32</v>
      </c>
      <c r="R595" s="157" t="str" cm="1">
        <f t="array" ref="R595">IF(D595="Electric","--",IF(D595="Gasoline",_xlfn._xlws.FILTER(LSIEF[HC-ZH (g/hp-hr)],(LSIEF[Fuel]=D595)*(LSIEF[HP Bin]=I595)*(LSIEF[Model Year]=E595)),""))</f>
        <v/>
      </c>
      <c r="S595" s="158">
        <f t="shared" si="169"/>
        <v>0.32</v>
      </c>
      <c r="T595" s="159" cm="1">
        <f t="array" ref="T595">IF(D595="Electric","--",IF(D595="Diesel",_xlfn._xlws.FILTER(ORDEF[HCDR],(ORDEF[HP]=I595)*(ORDEF[Model_Year]=E595),),""))</f>
        <v>1.4800000000000001E-5</v>
      </c>
      <c r="U595" s="159" t="str" cm="1">
        <f t="array" ref="U595">IF(D595="Electric","--",IF(D595="Gasoline",_xlfn._xlws.FILTER(LSIEF[HC DR],(LSIEF[Fuel]=D595)*(LSIEF[HP Bin]=I595)*(LSIEF[Model Year]=E595)),""))</f>
        <v/>
      </c>
      <c r="V595" s="159">
        <f t="shared" si="156"/>
        <v>1.4800000000000001E-5</v>
      </c>
      <c r="W595" s="158" cm="1">
        <f t="array" ref="W595">IF(D595="Electric","--",IF(D595="Diesel",_xlfn._xlws.FILTER(ORDEF[NOXzh],(ORDEF[HP]=I595)*(ORDEF[Model_Year]=E595)),""))</f>
        <v>5.9577549999999997</v>
      </c>
      <c r="X595" s="158" t="str" cm="1">
        <f t="array" ref="X595">IF(D595="Electric","--",IF(D595="Gasoline",_xlfn._xlws.FILTER(LSIEF[NOX-ZH (g/hp-hr)],(LSIEF[Fuel]=D595)*(LSIEF[HP Bin]=I595)*(LSIEF[Model Year]=E595)),""))</f>
        <v/>
      </c>
      <c r="Y595" s="158">
        <f t="shared" si="157"/>
        <v>5.9577549999999997</v>
      </c>
      <c r="Z595" s="159" cm="1">
        <f t="array" ref="Z595">IF(D595="Electric","--",IF(D595="Diesel",_xlfn._xlws.FILTER(ORDEF[NOXdr],(ORDEF[HP]=I595)*(ORDEF[Model_Year]=E595)),""))</f>
        <v>1.3799999999999999E-4</v>
      </c>
      <c r="AA595" s="159" t="str" cm="1">
        <f t="array" ref="AA595">IF(E595="Electric","--",IF(D595="Gasoline",_xlfn._xlws.FILTER(LSIEF[NOX DR],(LSIEF[Fuel]=D595)*(LSIEF[HP Bin]=I595)*(LSIEF[Model Year]=E595)),""))</f>
        <v/>
      </c>
      <c r="AB595" s="159">
        <f t="shared" si="158"/>
        <v>1.3799999999999999E-4</v>
      </c>
      <c r="AC595" s="158" cm="1">
        <f t="array" ref="AC595">IF(D595="Electric","--",IF(D595="Diesel",_xlfn._xlws.FILTER(DFCF[Fuel_HC],(DFCF[MY]=E595)),""))</f>
        <v>0.9</v>
      </c>
      <c r="AD595" s="158" t="str" cm="1">
        <f t="array" ref="AD595">IF(D595="Electric","--",IF(D595="Gasoline",_xlfn._xlws.FILTER(GFCF[Fuel_HC],(GFCF[MY]=E595)),""))</f>
        <v/>
      </c>
      <c r="AE595" s="158">
        <f t="shared" si="159"/>
        <v>0.9</v>
      </c>
      <c r="AF595" s="157" cm="1">
        <f t="array" ref="AF595">IF(D595="Electric","--",IF(D595="Diesel",_xlfn._xlws.FILTER(DFCF[Fuel_NOX],(DFCF[MY]=E595)),""))</f>
        <v>0.93</v>
      </c>
      <c r="AG595" s="157" t="str" cm="1">
        <f t="array" ref="AG595">IF(D595="Electric","--",IF(D595="Gasoline",_xlfn._xlws.FILTER(GFCF[Fuel_NOX],(GFCF[MY]=E595)),""))</f>
        <v/>
      </c>
      <c r="AH595" s="157">
        <f t="shared" si="160"/>
        <v>0.93</v>
      </c>
      <c r="AI595" s="158">
        <f t="shared" si="161"/>
        <v>0.40212576000000005</v>
      </c>
      <c r="AJ595" s="158">
        <f t="shared" si="162"/>
        <v>6.6403292699999996</v>
      </c>
      <c r="AK595" s="158">
        <f t="shared" si="163"/>
        <v>29.843197899618996</v>
      </c>
      <c r="AL595" s="158">
        <f t="shared" si="164"/>
        <v>492.80270063584709</v>
      </c>
      <c r="AM595" s="158">
        <f t="shared" si="165"/>
        <v>1.49215989498095E-2</v>
      </c>
      <c r="AN595" s="158">
        <f t="shared" si="166"/>
        <v>0.24640135031792354</v>
      </c>
      <c r="AO595" s="158">
        <f t="shared" si="167"/>
        <v>1.8055134729269492E-2</v>
      </c>
      <c r="AP595" s="157"/>
      <c r="AS595" s="44"/>
    </row>
    <row r="596" spans="1:45" s="47" customFormat="1" x14ac:dyDescent="0.35">
      <c r="A596" s="157">
        <v>595</v>
      </c>
      <c r="B596" s="157" t="s">
        <v>422</v>
      </c>
      <c r="C596" s="157" t="s">
        <v>419</v>
      </c>
      <c r="D596" s="157" t="s">
        <v>9</v>
      </c>
      <c r="E596" s="157">
        <v>2000</v>
      </c>
      <c r="F596" s="157">
        <v>185</v>
      </c>
      <c r="G596" s="157">
        <v>476</v>
      </c>
      <c r="H596" s="157" t="s">
        <v>766</v>
      </c>
      <c r="I596" s="157">
        <f t="shared" si="153"/>
        <v>300</v>
      </c>
      <c r="J596" s="157">
        <f>IF(D596="Electric","--",IF(D596="Diesel",VLOOKUP(C596,[2]ORDLF!A:B,2,FALSE),""))</f>
        <v>0.34</v>
      </c>
      <c r="K596" s="157" t="str">
        <f>IF(D596="Electric","--",IF(D596="Gasoline",VLOOKUP(C596,LSILF!A:C,3,FALSE),""))</f>
        <v/>
      </c>
      <c r="L596" s="158">
        <f t="shared" si="152"/>
        <v>0.34</v>
      </c>
      <c r="M596" s="157" cm="1">
        <f t="array" ref="M596">IF(D596="Electric","--",IF(D596="Diesel",_xlfn._xlws.FILTER(DIESCH[CH Cap],(DIESCH[HP Bin]=I596)),""))</f>
        <v>12000</v>
      </c>
      <c r="N596" s="157" t="str" cm="1">
        <f t="array" ref="N596">IF(D596="Electric","--",IF(D596="Gasoline",_xlfn._xlws.FILTER(LSICH[CH Cap],(LSICH[Fuel Type]=D596)*(LSICH[MY]=E596)),""))</f>
        <v/>
      </c>
      <c r="O596" s="157">
        <f t="shared" si="154"/>
        <v>12000</v>
      </c>
      <c r="P596" s="157">
        <f t="shared" si="155"/>
        <v>8092</v>
      </c>
      <c r="Q596" s="157" cm="1">
        <f t="array" ref="Q596">IF(D596="Electric","--",IF(D596="Diesel",_xlfn._xlws.FILTER(ORDEF[HC-ZH (g/hp-hr)],(ORDEF[HP]=I596)*(ORDEF[Model_Year]=E596)),""))</f>
        <v>0.32</v>
      </c>
      <c r="R596" s="157" t="str" cm="1">
        <f t="array" ref="R596">IF(D596="Electric","--",IF(D596="Gasoline",_xlfn._xlws.FILTER(LSIEF[HC-ZH (g/hp-hr)],(LSIEF[Fuel]=D596)*(LSIEF[HP Bin]=I596)*(LSIEF[Model Year]=E596)),""))</f>
        <v/>
      </c>
      <c r="S596" s="158">
        <f t="shared" si="169"/>
        <v>0.32</v>
      </c>
      <c r="T596" s="159" cm="1">
        <f t="array" ref="T596">IF(D596="Electric","--",IF(D596="Diesel",_xlfn._xlws.FILTER(ORDEF[HCDR],(ORDEF[HP]=I596)*(ORDEF[Model_Year]=E596),),""))</f>
        <v>1.4800000000000001E-5</v>
      </c>
      <c r="U596" s="159" t="str" cm="1">
        <f t="array" ref="U596">IF(D596="Electric","--",IF(D596="Gasoline",_xlfn._xlws.FILTER(LSIEF[HC DR],(LSIEF[Fuel]=D596)*(LSIEF[HP Bin]=I596)*(LSIEF[Model Year]=E596)),""))</f>
        <v/>
      </c>
      <c r="V596" s="159">
        <f t="shared" si="156"/>
        <v>1.4800000000000001E-5</v>
      </c>
      <c r="W596" s="158" cm="1">
        <f t="array" ref="W596">IF(D596="Electric","--",IF(D596="Diesel",_xlfn._xlws.FILTER(ORDEF[NOXzh],(ORDEF[HP]=I596)*(ORDEF[Model_Year]=E596)),""))</f>
        <v>5.9069229999999999</v>
      </c>
      <c r="X596" s="158" t="str" cm="1">
        <f t="array" ref="X596">IF(D596="Electric","--",IF(D596="Gasoline",_xlfn._xlws.FILTER(LSIEF[NOX-ZH (g/hp-hr)],(LSIEF[Fuel]=D596)*(LSIEF[HP Bin]=I596)*(LSIEF[Model Year]=E596)),""))</f>
        <v/>
      </c>
      <c r="Y596" s="158">
        <f t="shared" si="157"/>
        <v>5.9069229999999999</v>
      </c>
      <c r="Z596" s="159" cm="1">
        <f t="array" ref="Z596">IF(D596="Electric","--",IF(D596="Diesel",_xlfn._xlws.FILTER(ORDEF[NOXdr],(ORDEF[HP]=I596)*(ORDEF[Model_Year]=E596)),""))</f>
        <v>1.37E-4</v>
      </c>
      <c r="AA596" s="159" t="str" cm="1">
        <f t="array" ref="AA596">IF(E596="Electric","--",IF(D596="Gasoline",_xlfn._xlws.FILTER(LSIEF[NOX DR],(LSIEF[Fuel]=D596)*(LSIEF[HP Bin]=I596)*(LSIEF[Model Year]=E596)),""))</f>
        <v/>
      </c>
      <c r="AB596" s="159">
        <f t="shared" si="158"/>
        <v>1.37E-4</v>
      </c>
      <c r="AC596" s="158" cm="1">
        <f t="array" ref="AC596">IF(D596="Electric","--",IF(D596="Diesel",_xlfn._xlws.FILTER(DFCF[Fuel_HC],(DFCF[MY]=E596)),""))</f>
        <v>0.9</v>
      </c>
      <c r="AD596" s="158" t="str" cm="1">
        <f t="array" ref="AD596">IF(D596="Electric","--",IF(D596="Gasoline",_xlfn._xlws.FILTER(GFCF[Fuel_HC],(GFCF[MY]=E596)),""))</f>
        <v/>
      </c>
      <c r="AE596" s="158">
        <f t="shared" si="159"/>
        <v>0.9</v>
      </c>
      <c r="AF596" s="157" cm="1">
        <f t="array" ref="AF596">IF(D596="Electric","--",IF(D596="Diesel",_xlfn._xlws.FILTER(DFCF[Fuel_NOX],(DFCF[MY]=E596)),""))</f>
        <v>0.93</v>
      </c>
      <c r="AG596" s="157" t="str" cm="1">
        <f t="array" ref="AG596">IF(D596="Electric","--",IF(D596="Gasoline",_xlfn._xlws.FILTER(GFCF[Fuel_NOX],(GFCF[MY]=E596)),""))</f>
        <v/>
      </c>
      <c r="AH596" s="157">
        <f t="shared" si="160"/>
        <v>0.93</v>
      </c>
      <c r="AI596" s="158">
        <f t="shared" si="161"/>
        <v>0.39578544000000004</v>
      </c>
      <c r="AJ596" s="158">
        <f t="shared" si="162"/>
        <v>6.5244401099999996</v>
      </c>
      <c r="AK596" s="158">
        <f t="shared" si="163"/>
        <v>26.124721603619573</v>
      </c>
      <c r="AL596" s="158">
        <f t="shared" si="164"/>
        <v>430.66056571772577</v>
      </c>
      <c r="AM596" s="158">
        <f t="shared" si="165"/>
        <v>1.3062360801809787E-2</v>
      </c>
      <c r="AN596" s="158">
        <f t="shared" si="166"/>
        <v>0.21533028285886291</v>
      </c>
      <c r="AO596" s="158">
        <f t="shared" si="167"/>
        <v>1.5805456570189842E-2</v>
      </c>
      <c r="AP596" s="157"/>
      <c r="AS596" s="44"/>
    </row>
    <row r="597" spans="1:45" s="47" customFormat="1" x14ac:dyDescent="0.35">
      <c r="A597" s="157">
        <v>596</v>
      </c>
      <c r="B597" s="157" t="s">
        <v>423</v>
      </c>
      <c r="C597" s="157" t="s">
        <v>419</v>
      </c>
      <c r="D597" s="157" t="s">
        <v>9</v>
      </c>
      <c r="E597" s="157">
        <v>2000</v>
      </c>
      <c r="F597" s="157">
        <v>185</v>
      </c>
      <c r="G597" s="157">
        <v>476</v>
      </c>
      <c r="H597" s="157" t="s">
        <v>766</v>
      </c>
      <c r="I597" s="157">
        <f t="shared" si="153"/>
        <v>300</v>
      </c>
      <c r="J597" s="157">
        <f>IF(D597="Electric","--",IF(D597="Diesel",VLOOKUP(C597,[2]ORDLF!A:B,2,FALSE),""))</f>
        <v>0.34</v>
      </c>
      <c r="K597" s="157" t="str">
        <f>IF(D597="Electric","--",IF(D597="Gasoline",VLOOKUP(C597,LSILF!A:C,3,FALSE),""))</f>
        <v/>
      </c>
      <c r="L597" s="158">
        <f t="shared" si="152"/>
        <v>0.34</v>
      </c>
      <c r="M597" s="157" cm="1">
        <f t="array" ref="M597">IF(D597="Electric","--",IF(D597="Diesel",_xlfn._xlws.FILTER(DIESCH[CH Cap],(DIESCH[HP Bin]=I597)),""))</f>
        <v>12000</v>
      </c>
      <c r="N597" s="157" t="str" cm="1">
        <f t="array" ref="N597">IF(D597="Electric","--",IF(D597="Gasoline",_xlfn._xlws.FILTER(LSICH[CH Cap],(LSICH[Fuel Type]=D597)*(LSICH[MY]=E597)),""))</f>
        <v/>
      </c>
      <c r="O597" s="157">
        <f t="shared" si="154"/>
        <v>12000</v>
      </c>
      <c r="P597" s="157">
        <f t="shared" si="155"/>
        <v>8092</v>
      </c>
      <c r="Q597" s="157" cm="1">
        <f t="array" ref="Q597">IF(D597="Electric","--",IF(D597="Diesel",_xlfn._xlws.FILTER(ORDEF[HC-ZH (g/hp-hr)],(ORDEF[HP]=I597)*(ORDEF[Model_Year]=E597)),""))</f>
        <v>0.32</v>
      </c>
      <c r="R597" s="157" t="str" cm="1">
        <f t="array" ref="R597">IF(D597="Electric","--",IF(D597="Gasoline",_xlfn._xlws.FILTER(LSIEF[HC-ZH (g/hp-hr)],(LSIEF[Fuel]=D597)*(LSIEF[HP Bin]=I597)*(LSIEF[Model Year]=E597)),""))</f>
        <v/>
      </c>
      <c r="S597" s="158">
        <f t="shared" si="169"/>
        <v>0.32</v>
      </c>
      <c r="T597" s="159" cm="1">
        <f t="array" ref="T597">IF(D597="Electric","--",IF(D597="Diesel",_xlfn._xlws.FILTER(ORDEF[HCDR],(ORDEF[HP]=I597)*(ORDEF[Model_Year]=E597),),""))</f>
        <v>1.4800000000000001E-5</v>
      </c>
      <c r="U597" s="159" t="str" cm="1">
        <f t="array" ref="U597">IF(D597="Electric","--",IF(D597="Gasoline",_xlfn._xlws.FILTER(LSIEF[HC DR],(LSIEF[Fuel]=D597)*(LSIEF[HP Bin]=I597)*(LSIEF[Model Year]=E597)),""))</f>
        <v/>
      </c>
      <c r="V597" s="159">
        <f t="shared" si="156"/>
        <v>1.4800000000000001E-5</v>
      </c>
      <c r="W597" s="158" cm="1">
        <f t="array" ref="W597">IF(D597="Electric","--",IF(D597="Diesel",_xlfn._xlws.FILTER(ORDEF[NOXzh],(ORDEF[HP]=I597)*(ORDEF[Model_Year]=E597)),""))</f>
        <v>5.9069229999999999</v>
      </c>
      <c r="X597" s="158" t="str" cm="1">
        <f t="array" ref="X597">IF(D597="Electric","--",IF(D597="Gasoline",_xlfn._xlws.FILTER(LSIEF[NOX-ZH (g/hp-hr)],(LSIEF[Fuel]=D597)*(LSIEF[HP Bin]=I597)*(LSIEF[Model Year]=E597)),""))</f>
        <v/>
      </c>
      <c r="Y597" s="158">
        <f t="shared" si="157"/>
        <v>5.9069229999999999</v>
      </c>
      <c r="Z597" s="159" cm="1">
        <f t="array" ref="Z597">IF(D597="Electric","--",IF(D597="Diesel",_xlfn._xlws.FILTER(ORDEF[NOXdr],(ORDEF[HP]=I597)*(ORDEF[Model_Year]=E597)),""))</f>
        <v>1.37E-4</v>
      </c>
      <c r="AA597" s="159" t="str" cm="1">
        <f t="array" ref="AA597">IF(E597="Electric","--",IF(D597="Gasoline",_xlfn._xlws.FILTER(LSIEF[NOX DR],(LSIEF[Fuel]=D597)*(LSIEF[HP Bin]=I597)*(LSIEF[Model Year]=E597)),""))</f>
        <v/>
      </c>
      <c r="AB597" s="159">
        <f t="shared" si="158"/>
        <v>1.37E-4</v>
      </c>
      <c r="AC597" s="158" cm="1">
        <f t="array" ref="AC597">IF(D597="Electric","--",IF(D597="Diesel",_xlfn._xlws.FILTER(DFCF[Fuel_HC],(DFCF[MY]=E597)),""))</f>
        <v>0.9</v>
      </c>
      <c r="AD597" s="158" t="str" cm="1">
        <f t="array" ref="AD597">IF(D597="Electric","--",IF(D597="Gasoline",_xlfn._xlws.FILTER(GFCF[Fuel_HC],(GFCF[MY]=E597)),""))</f>
        <v/>
      </c>
      <c r="AE597" s="158">
        <f t="shared" si="159"/>
        <v>0.9</v>
      </c>
      <c r="AF597" s="157" cm="1">
        <f t="array" ref="AF597">IF(D597="Electric","--",IF(D597="Diesel",_xlfn._xlws.FILTER(DFCF[Fuel_NOX],(DFCF[MY]=E597)),""))</f>
        <v>0.93</v>
      </c>
      <c r="AG597" s="157" t="str" cm="1">
        <f t="array" ref="AG597">IF(D597="Electric","--",IF(D597="Gasoline",_xlfn._xlws.FILTER(GFCF[Fuel_NOX],(GFCF[MY]=E597)),""))</f>
        <v/>
      </c>
      <c r="AH597" s="157">
        <f t="shared" si="160"/>
        <v>0.93</v>
      </c>
      <c r="AI597" s="158">
        <f t="shared" si="161"/>
        <v>0.39578544000000004</v>
      </c>
      <c r="AJ597" s="158">
        <f t="shared" si="162"/>
        <v>6.5244401099999996</v>
      </c>
      <c r="AK597" s="158">
        <f t="shared" si="163"/>
        <v>26.124721603619573</v>
      </c>
      <c r="AL597" s="158">
        <f t="shared" si="164"/>
        <v>430.66056571772577</v>
      </c>
      <c r="AM597" s="158">
        <f t="shared" si="165"/>
        <v>1.3062360801809787E-2</v>
      </c>
      <c r="AN597" s="158">
        <f t="shared" si="166"/>
        <v>0.21533028285886291</v>
      </c>
      <c r="AO597" s="158">
        <f t="shared" si="167"/>
        <v>1.5805456570189842E-2</v>
      </c>
      <c r="AP597" s="157"/>
      <c r="AS597" s="44"/>
    </row>
    <row r="598" spans="1:45" s="47" customFormat="1" x14ac:dyDescent="0.35">
      <c r="A598" s="157">
        <v>597</v>
      </c>
      <c r="B598" s="157">
        <v>9329</v>
      </c>
      <c r="C598" s="157" t="s">
        <v>419</v>
      </c>
      <c r="D598" s="157" t="s">
        <v>9</v>
      </c>
      <c r="E598" s="157">
        <v>2001</v>
      </c>
      <c r="F598" s="157">
        <v>152</v>
      </c>
      <c r="G598" s="157">
        <v>476</v>
      </c>
      <c r="H598" s="157" t="s">
        <v>619</v>
      </c>
      <c r="I598" s="157">
        <f t="shared" si="153"/>
        <v>175</v>
      </c>
      <c r="J598" s="157">
        <f>IF(D598="Electric","--",IF(D598="Diesel",VLOOKUP(C598,[2]ORDLF!A:B,2,FALSE),""))</f>
        <v>0.34</v>
      </c>
      <c r="K598" s="157" t="str">
        <f>IF(D598="Electric","--",IF(D598="Gasoline",VLOOKUP(C598,LSILF!A:C,3,FALSE),""))</f>
        <v/>
      </c>
      <c r="L598" s="158">
        <f t="shared" si="152"/>
        <v>0.34</v>
      </c>
      <c r="M598" s="157" cm="1">
        <f t="array" ref="M598">IF(D598="Electric","--",IF(D598="Diesel",_xlfn._xlws.FILTER(DIESCH[CH Cap],(DIESCH[HP Bin]=I598)),""))</f>
        <v>12000</v>
      </c>
      <c r="N598" s="157" t="str" cm="1">
        <f t="array" ref="N598">IF(D598="Electric","--",IF(D598="Gasoline",_xlfn._xlws.FILTER(LSICH[CH Cap],(LSICH[Fuel Type]=D598)*(LSICH[MY]=E598)),""))</f>
        <v/>
      </c>
      <c r="O598" s="157">
        <f t="shared" si="154"/>
        <v>12000</v>
      </c>
      <c r="P598" s="157">
        <f t="shared" si="155"/>
        <v>7616</v>
      </c>
      <c r="Q598" s="157" cm="1">
        <f t="array" ref="Q598">IF(D598="Electric","--",IF(D598="Diesel",_xlfn._xlws.FILTER(ORDEF[HC-ZH (g/hp-hr)],(ORDEF[HP]=I598)*(ORDEF[Model_Year]=E598)),""))</f>
        <v>0.68</v>
      </c>
      <c r="R598" s="157" t="str" cm="1">
        <f t="array" ref="R598">IF(D598="Electric","--",IF(D598="Gasoline",_xlfn._xlws.FILTER(LSIEF[HC-ZH (g/hp-hr)],(LSIEF[Fuel]=D598)*(LSIEF[HP Bin]=I598)*(LSIEF[Model Year]=E598)),""))</f>
        <v/>
      </c>
      <c r="S598" s="158">
        <f t="shared" si="169"/>
        <v>0.68</v>
      </c>
      <c r="T598" s="159" cm="1">
        <f t="array" ref="T598">IF(D598="Electric","--",IF(D598="Diesel",_xlfn._xlws.FILTER(ORDEF[HCDR],(ORDEF[HP]=I598)*(ORDEF[Model_Year]=E598),),""))</f>
        <v>3.15E-5</v>
      </c>
      <c r="U598" s="159" t="str" cm="1">
        <f t="array" ref="U598">IF(D598="Electric","--",IF(D598="Gasoline",_xlfn._xlws.FILTER(LSIEF[HC DR],(LSIEF[Fuel]=D598)*(LSIEF[HP Bin]=I598)*(LSIEF[Model Year]=E598)),""))</f>
        <v/>
      </c>
      <c r="V598" s="159">
        <f t="shared" si="156"/>
        <v>3.15E-5</v>
      </c>
      <c r="W598" s="158" cm="1">
        <f t="array" ref="W598">IF(D598="Electric","--",IF(D598="Diesel",_xlfn._xlws.FILTER(ORDEF[NOXzh],(ORDEF[HP]=I598)*(ORDEF[Model_Year]=E598)),""))</f>
        <v>5.6509340000000003</v>
      </c>
      <c r="X598" s="158" t="str" cm="1">
        <f t="array" ref="X598">IF(D598="Electric","--",IF(D598="Gasoline",_xlfn._xlws.FILTER(LSIEF[NOX-ZH (g/hp-hr)],(LSIEF[Fuel]=D598)*(LSIEF[HP Bin]=I598)*(LSIEF[Model Year]=E598)),""))</f>
        <v/>
      </c>
      <c r="Y598" s="158">
        <f t="shared" si="157"/>
        <v>5.6509340000000003</v>
      </c>
      <c r="Z598" s="159" cm="1">
        <f t="array" ref="Z598">IF(D598="Electric","--",IF(D598="Diesel",_xlfn._xlws.FILTER(ORDEF[NOXdr],(ORDEF[HP]=I598)*(ORDEF[Model_Year]=E598)),""))</f>
        <v>1.3100000000000001E-4</v>
      </c>
      <c r="AA598" s="159" t="str" cm="1">
        <f t="array" ref="AA598">IF(E598="Electric","--",IF(D598="Gasoline",_xlfn._xlws.FILTER(LSIEF[NOX DR],(LSIEF[Fuel]=D598)*(LSIEF[HP Bin]=I598)*(LSIEF[Model Year]=E598)),""))</f>
        <v/>
      </c>
      <c r="AB598" s="159">
        <f t="shared" si="158"/>
        <v>1.3100000000000001E-4</v>
      </c>
      <c r="AC598" s="158" cm="1">
        <f t="array" ref="AC598">IF(D598="Electric","--",IF(D598="Diesel",_xlfn._xlws.FILTER(DFCF[Fuel_HC],(DFCF[MY]=E598)),""))</f>
        <v>0.9</v>
      </c>
      <c r="AD598" s="158" t="str" cm="1">
        <f t="array" ref="AD598">IF(D598="Electric","--",IF(D598="Gasoline",_xlfn._xlws.FILTER(GFCF[Fuel_HC],(GFCF[MY]=E598)),""))</f>
        <v/>
      </c>
      <c r="AE598" s="158">
        <f t="shared" si="159"/>
        <v>0.9</v>
      </c>
      <c r="AF598" s="157" cm="1">
        <f t="array" ref="AF598">IF(D598="Electric","--",IF(D598="Diesel",_xlfn._xlws.FILTER(DFCF[Fuel_NOX],(DFCF[MY]=E598)),""))</f>
        <v>0.93</v>
      </c>
      <c r="AG598" s="157" t="str" cm="1">
        <f t="array" ref="AG598">IF(D598="Electric","--",IF(D598="Gasoline",_xlfn._xlws.FILTER(GFCF[Fuel_NOX],(GFCF[MY]=E598)),""))</f>
        <v/>
      </c>
      <c r="AH598" s="157">
        <f t="shared" si="160"/>
        <v>0.93</v>
      </c>
      <c r="AI598" s="158">
        <f t="shared" si="161"/>
        <v>0.82791360000000003</v>
      </c>
      <c r="AJ598" s="158">
        <f t="shared" si="162"/>
        <v>6.1832259000000009</v>
      </c>
      <c r="AK598" s="158">
        <f t="shared" si="163"/>
        <v>44.900247390951485</v>
      </c>
      <c r="AL598" s="158">
        <f t="shared" si="164"/>
        <v>335.33495836297254</v>
      </c>
      <c r="AM598" s="158">
        <f t="shared" si="165"/>
        <v>2.2450123695475742E-2</v>
      </c>
      <c r="AN598" s="158">
        <f t="shared" si="166"/>
        <v>0.16766747918148628</v>
      </c>
      <c r="AO598" s="158">
        <f t="shared" si="167"/>
        <v>2.7164649671525647E-2</v>
      </c>
      <c r="AP598" s="157"/>
      <c r="AS598" s="44"/>
    </row>
    <row r="599" spans="1:45" s="47" customFormat="1" x14ac:dyDescent="0.35">
      <c r="A599" s="157">
        <v>598</v>
      </c>
      <c r="B599" s="157">
        <v>52041</v>
      </c>
      <c r="C599" s="157" t="s">
        <v>419</v>
      </c>
      <c r="D599" s="157" t="s">
        <v>9</v>
      </c>
      <c r="E599" s="157">
        <v>2001</v>
      </c>
      <c r="F599" s="157">
        <v>165</v>
      </c>
      <c r="G599" s="157">
        <v>476</v>
      </c>
      <c r="H599" s="157" t="s">
        <v>619</v>
      </c>
      <c r="I599" s="157">
        <f t="shared" si="153"/>
        <v>175</v>
      </c>
      <c r="J599" s="157">
        <f>IF(D599="Electric","--",IF(D599="Diesel",VLOOKUP(C599,[2]ORDLF!A:B,2,FALSE),""))</f>
        <v>0.34</v>
      </c>
      <c r="K599" s="157" t="str">
        <f>IF(D599="Electric","--",IF(D599="Gasoline",VLOOKUP(C599,LSILF!A:C,3,FALSE),""))</f>
        <v/>
      </c>
      <c r="L599" s="158">
        <f t="shared" si="152"/>
        <v>0.34</v>
      </c>
      <c r="M599" s="157" cm="1">
        <f t="array" ref="M599">IF(D599="Electric","--",IF(D599="Diesel",_xlfn._xlws.FILTER(DIESCH[CH Cap],(DIESCH[HP Bin]=I599)),""))</f>
        <v>12000</v>
      </c>
      <c r="N599" s="157" t="str" cm="1">
        <f t="array" ref="N599">IF(D599="Electric","--",IF(D599="Gasoline",_xlfn._xlws.FILTER(LSICH[CH Cap],(LSICH[Fuel Type]=D599)*(LSICH[MY]=E599)),""))</f>
        <v/>
      </c>
      <c r="O599" s="157">
        <f t="shared" si="154"/>
        <v>12000</v>
      </c>
      <c r="P599" s="157">
        <f t="shared" si="155"/>
        <v>7616</v>
      </c>
      <c r="Q599" s="157" cm="1">
        <f t="array" ref="Q599">IF(D599="Electric","--",IF(D599="Diesel",_xlfn._xlws.FILTER(ORDEF[HC-ZH (g/hp-hr)],(ORDEF[HP]=I599)*(ORDEF[Model_Year]=E599)),""))</f>
        <v>0.68</v>
      </c>
      <c r="R599" s="157" t="str" cm="1">
        <f t="array" ref="R599">IF(D599="Electric","--",IF(D599="Gasoline",_xlfn._xlws.FILTER(LSIEF[HC-ZH (g/hp-hr)],(LSIEF[Fuel]=D599)*(LSIEF[HP Bin]=I599)*(LSIEF[Model Year]=E599)),""))</f>
        <v/>
      </c>
      <c r="S599" s="158">
        <f t="shared" si="169"/>
        <v>0.68</v>
      </c>
      <c r="T599" s="159" cm="1">
        <f t="array" ref="T599">IF(D599="Electric","--",IF(D599="Diesel",_xlfn._xlws.FILTER(ORDEF[HCDR],(ORDEF[HP]=I599)*(ORDEF[Model_Year]=E599),),""))</f>
        <v>3.15E-5</v>
      </c>
      <c r="U599" s="159" t="str" cm="1">
        <f t="array" ref="U599">IF(D599="Electric","--",IF(D599="Gasoline",_xlfn._xlws.FILTER(LSIEF[HC DR],(LSIEF[Fuel]=D599)*(LSIEF[HP Bin]=I599)*(LSIEF[Model Year]=E599)),""))</f>
        <v/>
      </c>
      <c r="V599" s="159">
        <f t="shared" si="156"/>
        <v>3.15E-5</v>
      </c>
      <c r="W599" s="158" cm="1">
        <f t="array" ref="W599">IF(D599="Electric","--",IF(D599="Diesel",_xlfn._xlws.FILTER(ORDEF[NOXzh],(ORDEF[HP]=I599)*(ORDEF[Model_Year]=E599)),""))</f>
        <v>5.6509340000000003</v>
      </c>
      <c r="X599" s="158" t="str" cm="1">
        <f t="array" ref="X599">IF(D599="Electric","--",IF(D599="Gasoline",_xlfn._xlws.FILTER(LSIEF[NOX-ZH (g/hp-hr)],(LSIEF[Fuel]=D599)*(LSIEF[HP Bin]=I599)*(LSIEF[Model Year]=E599)),""))</f>
        <v/>
      </c>
      <c r="Y599" s="158">
        <f t="shared" si="157"/>
        <v>5.6509340000000003</v>
      </c>
      <c r="Z599" s="159" cm="1">
        <f t="array" ref="Z599">IF(D599="Electric","--",IF(D599="Diesel",_xlfn._xlws.FILTER(ORDEF[NOXdr],(ORDEF[HP]=I599)*(ORDEF[Model_Year]=E599)),""))</f>
        <v>1.3100000000000001E-4</v>
      </c>
      <c r="AA599" s="159" t="str" cm="1">
        <f t="array" ref="AA599">IF(E599="Electric","--",IF(D599="Gasoline",_xlfn._xlws.FILTER(LSIEF[NOX DR],(LSIEF[Fuel]=D599)*(LSIEF[HP Bin]=I599)*(LSIEF[Model Year]=E599)),""))</f>
        <v/>
      </c>
      <c r="AB599" s="159">
        <f t="shared" si="158"/>
        <v>1.3100000000000001E-4</v>
      </c>
      <c r="AC599" s="158" cm="1">
        <f t="array" ref="AC599">IF(D599="Electric","--",IF(D599="Diesel",_xlfn._xlws.FILTER(DFCF[Fuel_HC],(DFCF[MY]=E599)),""))</f>
        <v>0.9</v>
      </c>
      <c r="AD599" s="158" t="str" cm="1">
        <f t="array" ref="AD599">IF(D599="Electric","--",IF(D599="Gasoline",_xlfn._xlws.FILTER(GFCF[Fuel_HC],(GFCF[MY]=E599)),""))</f>
        <v/>
      </c>
      <c r="AE599" s="158">
        <f t="shared" si="159"/>
        <v>0.9</v>
      </c>
      <c r="AF599" s="157" cm="1">
        <f t="array" ref="AF599">IF(D599="Electric","--",IF(D599="Diesel",_xlfn._xlws.FILTER(DFCF[Fuel_NOX],(DFCF[MY]=E599)),""))</f>
        <v>0.93</v>
      </c>
      <c r="AG599" s="157" t="str" cm="1">
        <f t="array" ref="AG599">IF(D599="Electric","--",IF(D599="Gasoline",_xlfn._xlws.FILTER(GFCF[Fuel_NOX],(GFCF[MY]=E599)),""))</f>
        <v/>
      </c>
      <c r="AH599" s="157">
        <f t="shared" si="160"/>
        <v>0.93</v>
      </c>
      <c r="AI599" s="158">
        <f t="shared" si="161"/>
        <v>0.82791360000000003</v>
      </c>
      <c r="AJ599" s="158">
        <f t="shared" si="162"/>
        <v>6.1832259000000009</v>
      </c>
      <c r="AK599" s="158">
        <f t="shared" si="163"/>
        <v>48.740400128335502</v>
      </c>
      <c r="AL599" s="158">
        <f t="shared" si="164"/>
        <v>364.01492190717414</v>
      </c>
      <c r="AM599" s="158">
        <f t="shared" si="165"/>
        <v>2.4370200064167749E-2</v>
      </c>
      <c r="AN599" s="158">
        <f t="shared" si="166"/>
        <v>0.18200746095358708</v>
      </c>
      <c r="AO599" s="158">
        <f t="shared" si="167"/>
        <v>2.9487942077642975E-2</v>
      </c>
      <c r="AP599" s="157"/>
      <c r="AS599" s="44"/>
    </row>
    <row r="600" spans="1:45" s="47" customFormat="1" x14ac:dyDescent="0.35">
      <c r="A600" s="157">
        <v>599</v>
      </c>
      <c r="B600" s="157" t="s">
        <v>424</v>
      </c>
      <c r="C600" s="157" t="s">
        <v>419</v>
      </c>
      <c r="D600" s="157" t="s">
        <v>9</v>
      </c>
      <c r="E600" s="157">
        <v>2001</v>
      </c>
      <c r="F600" s="157">
        <v>135</v>
      </c>
      <c r="G600" s="157">
        <v>476</v>
      </c>
      <c r="H600" s="157" t="s">
        <v>619</v>
      </c>
      <c r="I600" s="157">
        <f t="shared" si="153"/>
        <v>175</v>
      </c>
      <c r="J600" s="157">
        <f>IF(D600="Electric","--",IF(D600="Diesel",VLOOKUP(C600,[2]ORDLF!A:B,2,FALSE),""))</f>
        <v>0.34</v>
      </c>
      <c r="K600" s="157" t="str">
        <f>IF(D600="Electric","--",IF(D600="Gasoline",VLOOKUP(C600,LSILF!A:C,3,FALSE),""))</f>
        <v/>
      </c>
      <c r="L600" s="158">
        <f t="shared" si="152"/>
        <v>0.34</v>
      </c>
      <c r="M600" s="157" cm="1">
        <f t="array" ref="M600">IF(D600="Electric","--",IF(D600="Diesel",_xlfn._xlws.FILTER(DIESCH[CH Cap],(DIESCH[HP Bin]=I600)),""))</f>
        <v>12000</v>
      </c>
      <c r="N600" s="157" t="str" cm="1">
        <f t="array" ref="N600">IF(D600="Electric","--",IF(D600="Gasoline",_xlfn._xlws.FILTER(LSICH[CH Cap],(LSICH[Fuel Type]=D600)*(LSICH[MY]=E600)),""))</f>
        <v/>
      </c>
      <c r="O600" s="157">
        <f t="shared" si="154"/>
        <v>12000</v>
      </c>
      <c r="P600" s="157">
        <f t="shared" si="155"/>
        <v>7616</v>
      </c>
      <c r="Q600" s="157" cm="1">
        <f t="array" ref="Q600">IF(D600="Electric","--",IF(D600="Diesel",_xlfn._xlws.FILTER(ORDEF[HC-ZH (g/hp-hr)],(ORDEF[HP]=I600)*(ORDEF[Model_Year]=E600)),""))</f>
        <v>0.68</v>
      </c>
      <c r="R600" s="157" t="str" cm="1">
        <f t="array" ref="R600">IF(D600="Electric","--",IF(D600="Gasoline",_xlfn._xlws.FILTER(LSIEF[HC-ZH (g/hp-hr)],(LSIEF[Fuel]=D600)*(LSIEF[HP Bin]=I600)*(LSIEF[Model Year]=E600)),""))</f>
        <v/>
      </c>
      <c r="S600" s="158">
        <f t="shared" si="169"/>
        <v>0.68</v>
      </c>
      <c r="T600" s="159" cm="1">
        <f t="array" ref="T600">IF(D600="Electric","--",IF(D600="Diesel",_xlfn._xlws.FILTER(ORDEF[HCDR],(ORDEF[HP]=I600)*(ORDEF[Model_Year]=E600),),""))</f>
        <v>3.15E-5</v>
      </c>
      <c r="U600" s="159" t="str" cm="1">
        <f t="array" ref="U600">IF(D600="Electric","--",IF(D600="Gasoline",_xlfn._xlws.FILTER(LSIEF[HC DR],(LSIEF[Fuel]=D600)*(LSIEF[HP Bin]=I600)*(LSIEF[Model Year]=E600)),""))</f>
        <v/>
      </c>
      <c r="V600" s="159">
        <f t="shared" si="156"/>
        <v>3.15E-5</v>
      </c>
      <c r="W600" s="158" cm="1">
        <f t="array" ref="W600">IF(D600="Electric","--",IF(D600="Diesel",_xlfn._xlws.FILTER(ORDEF[NOXzh],(ORDEF[HP]=I600)*(ORDEF[Model_Year]=E600)),""))</f>
        <v>5.6509340000000003</v>
      </c>
      <c r="X600" s="158" t="str" cm="1">
        <f t="array" ref="X600">IF(D600="Electric","--",IF(D600="Gasoline",_xlfn._xlws.FILTER(LSIEF[NOX-ZH (g/hp-hr)],(LSIEF[Fuel]=D600)*(LSIEF[HP Bin]=I600)*(LSIEF[Model Year]=E600)),""))</f>
        <v/>
      </c>
      <c r="Y600" s="158">
        <f t="shared" si="157"/>
        <v>5.6509340000000003</v>
      </c>
      <c r="Z600" s="159" cm="1">
        <f t="array" ref="Z600">IF(D600="Electric","--",IF(D600="Diesel",_xlfn._xlws.FILTER(ORDEF[NOXdr],(ORDEF[HP]=I600)*(ORDEF[Model_Year]=E600)),""))</f>
        <v>1.3100000000000001E-4</v>
      </c>
      <c r="AA600" s="159" t="str" cm="1">
        <f t="array" ref="AA600">IF(E600="Electric","--",IF(D600="Gasoline",_xlfn._xlws.FILTER(LSIEF[NOX DR],(LSIEF[Fuel]=D600)*(LSIEF[HP Bin]=I600)*(LSIEF[Model Year]=E600)),""))</f>
        <v/>
      </c>
      <c r="AB600" s="159">
        <f t="shared" si="158"/>
        <v>1.3100000000000001E-4</v>
      </c>
      <c r="AC600" s="158" cm="1">
        <f t="array" ref="AC600">IF(D600="Electric","--",IF(D600="Diesel",_xlfn._xlws.FILTER(DFCF[Fuel_HC],(DFCF[MY]=E600)),""))</f>
        <v>0.9</v>
      </c>
      <c r="AD600" s="158" t="str" cm="1">
        <f t="array" ref="AD600">IF(D600="Electric","--",IF(D600="Gasoline",_xlfn._xlws.FILTER(GFCF[Fuel_HC],(GFCF[MY]=E600)),""))</f>
        <v/>
      </c>
      <c r="AE600" s="158">
        <f t="shared" si="159"/>
        <v>0.9</v>
      </c>
      <c r="AF600" s="157" cm="1">
        <f t="array" ref="AF600">IF(D600="Electric","--",IF(D600="Diesel",_xlfn._xlws.FILTER(DFCF[Fuel_NOX],(DFCF[MY]=E600)),""))</f>
        <v>0.93</v>
      </c>
      <c r="AG600" s="157" t="str" cm="1">
        <f t="array" ref="AG600">IF(D600="Electric","--",IF(D600="Gasoline",_xlfn._xlws.FILTER(GFCF[Fuel_NOX],(GFCF[MY]=E600)),""))</f>
        <v/>
      </c>
      <c r="AH600" s="157">
        <f t="shared" si="160"/>
        <v>0.93</v>
      </c>
      <c r="AI600" s="158">
        <f t="shared" si="161"/>
        <v>0.82791360000000003</v>
      </c>
      <c r="AJ600" s="158">
        <f t="shared" si="162"/>
        <v>6.1832259000000009</v>
      </c>
      <c r="AK600" s="158">
        <f t="shared" si="163"/>
        <v>39.878509195910858</v>
      </c>
      <c r="AL600" s="158">
        <f t="shared" si="164"/>
        <v>297.83039065132431</v>
      </c>
      <c r="AM600" s="158">
        <f t="shared" si="165"/>
        <v>1.9939254597955432E-2</v>
      </c>
      <c r="AN600" s="158">
        <f t="shared" si="166"/>
        <v>0.14891519532566216</v>
      </c>
      <c r="AO600" s="158">
        <f t="shared" si="167"/>
        <v>2.4126498063526073E-2</v>
      </c>
      <c r="AP600" s="157"/>
      <c r="AS600" s="44"/>
    </row>
    <row r="601" spans="1:45" s="47" customFormat="1" x14ac:dyDescent="0.35">
      <c r="A601" s="157">
        <v>600</v>
      </c>
      <c r="B601" s="157" t="s">
        <v>425</v>
      </c>
      <c r="C601" s="157" t="s">
        <v>419</v>
      </c>
      <c r="D601" s="157" t="s">
        <v>9</v>
      </c>
      <c r="E601" s="157">
        <v>2001</v>
      </c>
      <c r="F601" s="157">
        <v>165</v>
      </c>
      <c r="G601" s="157">
        <v>476</v>
      </c>
      <c r="H601" s="157" t="s">
        <v>619</v>
      </c>
      <c r="I601" s="157">
        <f t="shared" si="153"/>
        <v>175</v>
      </c>
      <c r="J601" s="157">
        <f>IF(D601="Electric","--",IF(D601="Diesel",VLOOKUP(C601,[2]ORDLF!A:B,2,FALSE),""))</f>
        <v>0.34</v>
      </c>
      <c r="K601" s="157" t="str">
        <f>IF(D601="Electric","--",IF(D601="Gasoline",VLOOKUP(C601,LSILF!A:C,3,FALSE),""))</f>
        <v/>
      </c>
      <c r="L601" s="158">
        <f t="shared" si="152"/>
        <v>0.34</v>
      </c>
      <c r="M601" s="157" cm="1">
        <f t="array" ref="M601">IF(D601="Electric","--",IF(D601="Diesel",_xlfn._xlws.FILTER(DIESCH[CH Cap],(DIESCH[HP Bin]=I601)),""))</f>
        <v>12000</v>
      </c>
      <c r="N601" s="157" t="str" cm="1">
        <f t="array" ref="N601">IF(D601="Electric","--",IF(D601="Gasoline",_xlfn._xlws.FILTER(LSICH[CH Cap],(LSICH[Fuel Type]=D601)*(LSICH[MY]=E601)),""))</f>
        <v/>
      </c>
      <c r="O601" s="157">
        <f t="shared" si="154"/>
        <v>12000</v>
      </c>
      <c r="P601" s="157">
        <f t="shared" si="155"/>
        <v>7616</v>
      </c>
      <c r="Q601" s="157" cm="1">
        <f t="array" ref="Q601">IF(D601="Electric","--",IF(D601="Diesel",_xlfn._xlws.FILTER(ORDEF[HC-ZH (g/hp-hr)],(ORDEF[HP]=I601)*(ORDEF[Model_Year]=E601)),""))</f>
        <v>0.68</v>
      </c>
      <c r="R601" s="157" t="str" cm="1">
        <f t="array" ref="R601">IF(D601="Electric","--",IF(D601="Gasoline",_xlfn._xlws.FILTER(LSIEF[HC-ZH (g/hp-hr)],(LSIEF[Fuel]=D601)*(LSIEF[HP Bin]=I601)*(LSIEF[Model Year]=E601)),""))</f>
        <v/>
      </c>
      <c r="S601" s="158">
        <f t="shared" si="169"/>
        <v>0.68</v>
      </c>
      <c r="T601" s="159" cm="1">
        <f t="array" ref="T601">IF(D601="Electric","--",IF(D601="Diesel",_xlfn._xlws.FILTER(ORDEF[HCDR],(ORDEF[HP]=I601)*(ORDEF[Model_Year]=E601),),""))</f>
        <v>3.15E-5</v>
      </c>
      <c r="U601" s="159" t="str" cm="1">
        <f t="array" ref="U601">IF(D601="Electric","--",IF(D601="Gasoline",_xlfn._xlws.FILTER(LSIEF[HC DR],(LSIEF[Fuel]=D601)*(LSIEF[HP Bin]=I601)*(LSIEF[Model Year]=E601)),""))</f>
        <v/>
      </c>
      <c r="V601" s="159">
        <f t="shared" si="156"/>
        <v>3.15E-5</v>
      </c>
      <c r="W601" s="158" cm="1">
        <f t="array" ref="W601">IF(D601="Electric","--",IF(D601="Diesel",_xlfn._xlws.FILTER(ORDEF[NOXzh],(ORDEF[HP]=I601)*(ORDEF[Model_Year]=E601)),""))</f>
        <v>5.6509340000000003</v>
      </c>
      <c r="X601" s="158" t="str" cm="1">
        <f t="array" ref="X601">IF(D601="Electric","--",IF(D601="Gasoline",_xlfn._xlws.FILTER(LSIEF[NOX-ZH (g/hp-hr)],(LSIEF[Fuel]=D601)*(LSIEF[HP Bin]=I601)*(LSIEF[Model Year]=E601)),""))</f>
        <v/>
      </c>
      <c r="Y601" s="158">
        <f t="shared" si="157"/>
        <v>5.6509340000000003</v>
      </c>
      <c r="Z601" s="159" cm="1">
        <f t="array" ref="Z601">IF(D601="Electric","--",IF(D601="Diesel",_xlfn._xlws.FILTER(ORDEF[NOXdr],(ORDEF[HP]=I601)*(ORDEF[Model_Year]=E601)),""))</f>
        <v>1.3100000000000001E-4</v>
      </c>
      <c r="AA601" s="159" t="str" cm="1">
        <f t="array" ref="AA601">IF(E601="Electric","--",IF(D601="Gasoline",_xlfn._xlws.FILTER(LSIEF[NOX DR],(LSIEF[Fuel]=D601)*(LSIEF[HP Bin]=I601)*(LSIEF[Model Year]=E601)),""))</f>
        <v/>
      </c>
      <c r="AB601" s="159">
        <f t="shared" si="158"/>
        <v>1.3100000000000001E-4</v>
      </c>
      <c r="AC601" s="158" cm="1">
        <f t="array" ref="AC601">IF(D601="Electric","--",IF(D601="Diesel",_xlfn._xlws.FILTER(DFCF[Fuel_HC],(DFCF[MY]=E601)),""))</f>
        <v>0.9</v>
      </c>
      <c r="AD601" s="158" t="str" cm="1">
        <f t="array" ref="AD601">IF(D601="Electric","--",IF(D601="Gasoline",_xlfn._xlws.FILTER(GFCF[Fuel_HC],(GFCF[MY]=E601)),""))</f>
        <v/>
      </c>
      <c r="AE601" s="158">
        <f t="shared" si="159"/>
        <v>0.9</v>
      </c>
      <c r="AF601" s="157" cm="1">
        <f t="array" ref="AF601">IF(D601="Electric","--",IF(D601="Diesel",_xlfn._xlws.FILTER(DFCF[Fuel_NOX],(DFCF[MY]=E601)),""))</f>
        <v>0.93</v>
      </c>
      <c r="AG601" s="157" t="str" cm="1">
        <f t="array" ref="AG601">IF(D601="Electric","--",IF(D601="Gasoline",_xlfn._xlws.FILTER(GFCF[Fuel_NOX],(GFCF[MY]=E601)),""))</f>
        <v/>
      </c>
      <c r="AH601" s="157">
        <f t="shared" si="160"/>
        <v>0.93</v>
      </c>
      <c r="AI601" s="158">
        <f t="shared" si="161"/>
        <v>0.82791360000000003</v>
      </c>
      <c r="AJ601" s="158">
        <f t="shared" si="162"/>
        <v>6.1832259000000009</v>
      </c>
      <c r="AK601" s="158">
        <f t="shared" si="163"/>
        <v>48.740400128335502</v>
      </c>
      <c r="AL601" s="158">
        <f t="shared" si="164"/>
        <v>364.01492190717414</v>
      </c>
      <c r="AM601" s="158">
        <f t="shared" si="165"/>
        <v>2.4370200064167749E-2</v>
      </c>
      <c r="AN601" s="158">
        <f t="shared" si="166"/>
        <v>0.18200746095358708</v>
      </c>
      <c r="AO601" s="158">
        <f t="shared" si="167"/>
        <v>2.9487942077642975E-2</v>
      </c>
      <c r="AP601" s="157"/>
      <c r="AS601" s="44"/>
    </row>
    <row r="602" spans="1:45" s="47" customFormat="1" x14ac:dyDescent="0.35">
      <c r="A602" s="157">
        <v>601</v>
      </c>
      <c r="B602" s="157" t="s">
        <v>419</v>
      </c>
      <c r="C602" s="157" t="s">
        <v>419</v>
      </c>
      <c r="D602" s="157" t="s">
        <v>9</v>
      </c>
      <c r="E602" s="157">
        <v>2005</v>
      </c>
      <c r="F602" s="157">
        <v>44</v>
      </c>
      <c r="G602" s="157">
        <v>476</v>
      </c>
      <c r="H602" s="157" t="s">
        <v>620</v>
      </c>
      <c r="I602" s="157">
        <f t="shared" si="153"/>
        <v>50</v>
      </c>
      <c r="J602" s="157">
        <f>IF(D602="Electric","--",IF(D602="Diesel",VLOOKUP(C602,[2]ORDLF!A:B,2,FALSE),""))</f>
        <v>0.34</v>
      </c>
      <c r="K602" s="157" t="str">
        <f>IF(D602="Electric","--",IF(D602="Gasoline",VLOOKUP(C602,LSILF!A:C,3,FALSE),""))</f>
        <v/>
      </c>
      <c r="L602" s="158">
        <f t="shared" si="152"/>
        <v>0.34</v>
      </c>
      <c r="M602" s="157" cm="1">
        <f t="array" ref="M602">IF(D602="Electric","--",IF(D602="Diesel",_xlfn._xlws.FILTER(DIESCH[CH Cap],(DIESCH[HP Bin]=I602)),""))</f>
        <v>5000</v>
      </c>
      <c r="N602" s="157" t="str" cm="1">
        <f t="array" ref="N602">IF(D602="Electric","--",IF(D602="Gasoline",_xlfn._xlws.FILTER(LSICH[CH Cap],(LSICH[Fuel Type]=D602)*(LSICH[MY]=E602)),""))</f>
        <v/>
      </c>
      <c r="O602" s="157">
        <f t="shared" si="154"/>
        <v>5000</v>
      </c>
      <c r="P602" s="157">
        <f t="shared" si="155"/>
        <v>5712</v>
      </c>
      <c r="Q602" s="157" cm="1">
        <f t="array" ref="Q602">IF(D602="Electric","--",IF(D602="Diesel",_xlfn._xlws.FILTER(ORDEF[HC-ZH (g/hp-hr)],(ORDEF[HP]=I602)*(ORDEF[Model_Year]=E602)),""))</f>
        <v>0.37</v>
      </c>
      <c r="R602" s="157" t="str" cm="1">
        <f t="array" ref="R602">IF(D602="Electric","--",IF(D602="Gasoline",_xlfn._xlws.FILTER(LSIEF[HC-ZH (g/hp-hr)],(LSIEF[Fuel]=D602)*(LSIEF[HP Bin]=I602)*(LSIEF[Model Year]=E602)),""))</f>
        <v/>
      </c>
      <c r="S602" s="158">
        <f t="shared" si="169"/>
        <v>0.37</v>
      </c>
      <c r="T602" s="159" cm="1">
        <f t="array" ref="T602">IF(D602="Electric","--",IF(D602="Diesel",_xlfn._xlws.FILTER(ORDEF[HCDR],(ORDEF[HP]=I602)*(ORDEF[Model_Year]=E602),),""))</f>
        <v>6.8999999999999997E-5</v>
      </c>
      <c r="U602" s="159" t="str" cm="1">
        <f t="array" ref="U602">IF(D602="Electric","--",IF(D602="Gasoline",_xlfn._xlws.FILTER(LSIEF[HC DR],(LSIEF[Fuel]=D602)*(LSIEF[HP Bin]=I602)*(LSIEF[Model Year]=E602)),""))</f>
        <v/>
      </c>
      <c r="V602" s="159">
        <f t="shared" si="156"/>
        <v>6.8999999999999997E-5</v>
      </c>
      <c r="W602" s="158" cm="1">
        <f t="array" ref="W602">IF(D602="Electric","--",IF(D602="Diesel",_xlfn._xlws.FILTER(ORDEF[NOXzh],(ORDEF[HP]=I602)*(ORDEF[Model_Year]=E602)),""))</f>
        <v>4.5356699999999996</v>
      </c>
      <c r="X602" s="158" t="str" cm="1">
        <f t="array" ref="X602">IF(D602="Electric","--",IF(D602="Gasoline",_xlfn._xlws.FILTER(LSIEF[NOX-ZH (g/hp-hr)],(LSIEF[Fuel]=D602)*(LSIEF[HP Bin]=I602)*(LSIEF[Model Year]=E602)),""))</f>
        <v/>
      </c>
      <c r="Y602" s="158">
        <f t="shared" si="157"/>
        <v>4.5356699999999996</v>
      </c>
      <c r="Z602" s="159" cm="1">
        <f t="array" ref="Z602">IF(D602="Electric","--",IF(D602="Diesel",_xlfn._xlws.FILTER(ORDEF[NOXdr],(ORDEF[HP]=I602)*(ORDEF[Model_Year]=E602)),""))</f>
        <v>8.8599999999999999E-5</v>
      </c>
      <c r="AA602" s="159" t="str" cm="1">
        <f t="array" ref="AA602">IF(E602="Electric","--",IF(D602="Gasoline",_xlfn._xlws.FILTER(LSIEF[NOX DR],(LSIEF[Fuel]=D602)*(LSIEF[HP Bin]=I602)*(LSIEF[Model Year]=E602)),""))</f>
        <v/>
      </c>
      <c r="AB602" s="159">
        <f t="shared" si="158"/>
        <v>8.8599999999999999E-5</v>
      </c>
      <c r="AC602" s="158" cm="1">
        <f t="array" ref="AC602">IF(D602="Electric","--",IF(D602="Diesel",_xlfn._xlws.FILTER(DFCF[Fuel_HC],(DFCF[MY]=E602)),""))</f>
        <v>0.9</v>
      </c>
      <c r="AD602" s="158" t="str" cm="1">
        <f t="array" ref="AD602">IF(D602="Electric","--",IF(D602="Gasoline",_xlfn._xlws.FILTER(GFCF[Fuel_HC],(GFCF[MY]=E602)),""))</f>
        <v/>
      </c>
      <c r="AE602" s="158">
        <f t="shared" si="159"/>
        <v>0.9</v>
      </c>
      <c r="AF602" s="157" cm="1">
        <f t="array" ref="AF602">IF(D602="Electric","--",IF(D602="Diesel",_xlfn._xlws.FILTER(DFCF[Fuel_NOX],(DFCF[MY]=E602)),""))</f>
        <v>0.93</v>
      </c>
      <c r="AG602" s="157" t="str" cm="1">
        <f t="array" ref="AG602">IF(D602="Electric","--",IF(D602="Gasoline",_xlfn._xlws.FILTER(GFCF[Fuel_NOX],(GFCF[MY]=E602)),""))</f>
        <v/>
      </c>
      <c r="AH602" s="157">
        <f t="shared" si="160"/>
        <v>0.93</v>
      </c>
      <c r="AI602" s="158">
        <f t="shared" si="161"/>
        <v>0.64349999999999996</v>
      </c>
      <c r="AJ602" s="158">
        <f t="shared" si="162"/>
        <v>4.6301630999999999</v>
      </c>
      <c r="AK602" s="158">
        <f t="shared" si="163"/>
        <v>10.102325486647846</v>
      </c>
      <c r="AL602" s="158">
        <f t="shared" si="164"/>
        <v>72.689067121159894</v>
      </c>
      <c r="AM602" s="158">
        <f t="shared" si="165"/>
        <v>5.0511627433239238E-3</v>
      </c>
      <c r="AN602" s="158">
        <f t="shared" si="166"/>
        <v>3.6344533560579949E-2</v>
      </c>
      <c r="AO602" s="158">
        <f t="shared" si="167"/>
        <v>6.1119069194219477E-3</v>
      </c>
      <c r="AP602" s="157"/>
      <c r="AS602" s="44"/>
    </row>
    <row r="603" spans="1:45" s="47" customFormat="1" x14ac:dyDescent="0.35">
      <c r="A603" s="157">
        <v>602</v>
      </c>
      <c r="B603" s="157" t="s">
        <v>426</v>
      </c>
      <c r="C603" s="157" t="s">
        <v>419</v>
      </c>
      <c r="D603" s="157" t="s">
        <v>9</v>
      </c>
      <c r="E603" s="157">
        <v>2006</v>
      </c>
      <c r="F603" s="157">
        <v>173</v>
      </c>
      <c r="G603" s="157">
        <v>476</v>
      </c>
      <c r="H603" s="157" t="s">
        <v>620</v>
      </c>
      <c r="I603" s="157">
        <f t="shared" si="153"/>
        <v>175</v>
      </c>
      <c r="J603" s="157">
        <f>IF(D603="Electric","--",IF(D603="Diesel",VLOOKUP(C603,[2]ORDLF!A:B,2,FALSE),""))</f>
        <v>0.34</v>
      </c>
      <c r="K603" s="157" t="str">
        <f>IF(D603="Electric","--",IF(D603="Gasoline",VLOOKUP(C603,LSILF!A:C,3,FALSE),""))</f>
        <v/>
      </c>
      <c r="L603" s="158">
        <f t="shared" ref="L603:L666" si="170">SUM(J603:K603)</f>
        <v>0.34</v>
      </c>
      <c r="M603" s="157" cm="1">
        <f t="array" ref="M603">IF(D603="Electric","--",IF(D603="Diesel",_xlfn._xlws.FILTER(DIESCH[CH Cap],(DIESCH[HP Bin]=I603)),""))</f>
        <v>12000</v>
      </c>
      <c r="N603" s="157" t="str" cm="1">
        <f t="array" ref="N603">IF(D603="Electric","--",IF(D603="Gasoline",_xlfn._xlws.FILTER(LSICH[CH Cap],(LSICH[Fuel Type]=D603)*(LSICH[MY]=E603)),""))</f>
        <v/>
      </c>
      <c r="O603" s="157">
        <f t="shared" si="154"/>
        <v>12000</v>
      </c>
      <c r="P603" s="157">
        <f t="shared" si="155"/>
        <v>5236</v>
      </c>
      <c r="Q603" s="157" cm="1">
        <f t="array" ref="Q603">IF(D603="Electric","--",IF(D603="Diesel",_xlfn._xlws.FILTER(ORDEF[HC-ZH (g/hp-hr)],(ORDEF[HP]=I603)*(ORDEF[Model_Year]=E603)),""))</f>
        <v>0.16</v>
      </c>
      <c r="R603" s="157" t="str" cm="1">
        <f t="array" ref="R603">IF(D603="Electric","--",IF(D603="Gasoline",_xlfn._xlws.FILTER(LSIEF[HC-ZH (g/hp-hr)],(LSIEF[Fuel]=D603)*(LSIEF[HP Bin]=I603)*(LSIEF[Model Year]=E603)),""))</f>
        <v/>
      </c>
      <c r="S603" s="158">
        <f t="shared" si="169"/>
        <v>0.16</v>
      </c>
      <c r="T603" s="159" cm="1">
        <f t="array" ref="T603">IF(D603="Electric","--",IF(D603="Diesel",_xlfn._xlws.FILTER(ORDEF[HCDR],(ORDEF[HP]=I603)*(ORDEF[Model_Year]=E603),),""))</f>
        <v>2.5700000000000001E-5</v>
      </c>
      <c r="U603" s="159" t="str" cm="1">
        <f t="array" ref="U603">IF(D603="Electric","--",IF(D603="Gasoline",_xlfn._xlws.FILTER(LSIEF[HC DR],(LSIEF[Fuel]=D603)*(LSIEF[HP Bin]=I603)*(LSIEF[Model Year]=E603)),""))</f>
        <v/>
      </c>
      <c r="V603" s="159">
        <f t="shared" si="156"/>
        <v>2.5700000000000001E-5</v>
      </c>
      <c r="W603" s="158" cm="1">
        <f t="array" ref="W603">IF(D603="Electric","--",IF(D603="Diesel",_xlfn._xlws.FILTER(ORDEF[NOXzh],(ORDEF[HP]=I603)*(ORDEF[Model_Year]=E603)),""))</f>
        <v>3.9660980000000001</v>
      </c>
      <c r="X603" s="158" t="str" cm="1">
        <f t="array" ref="X603">IF(D603="Electric","--",IF(D603="Gasoline",_xlfn._xlws.FILTER(LSIEF[NOX-ZH (g/hp-hr)],(LSIEF[Fuel]=D603)*(LSIEF[HP Bin]=I603)*(LSIEF[Model Year]=E603)),""))</f>
        <v/>
      </c>
      <c r="Y603" s="158">
        <f t="shared" si="157"/>
        <v>3.9660980000000001</v>
      </c>
      <c r="Z603" s="159" cm="1">
        <f t="array" ref="Z603">IF(D603="Electric","--",IF(D603="Diesel",_xlfn._xlws.FILTER(ORDEF[NOXdr],(ORDEF[HP]=I603)*(ORDEF[Model_Year]=E603)),""))</f>
        <v>5.77E-5</v>
      </c>
      <c r="AA603" s="159" t="str" cm="1">
        <f t="array" ref="AA603">IF(E603="Electric","--",IF(D603="Gasoline",_xlfn._xlws.FILTER(LSIEF[NOX DR],(LSIEF[Fuel]=D603)*(LSIEF[HP Bin]=I603)*(LSIEF[Model Year]=E603)),""))</f>
        <v/>
      </c>
      <c r="AB603" s="159">
        <f t="shared" si="158"/>
        <v>5.77E-5</v>
      </c>
      <c r="AC603" s="158" cm="1">
        <f t="array" ref="AC603">IF(D603="Electric","--",IF(D603="Diesel",_xlfn._xlws.FILTER(DFCF[Fuel_HC],(DFCF[MY]=E603)),""))</f>
        <v>0.9</v>
      </c>
      <c r="AD603" s="158" t="str" cm="1">
        <f t="array" ref="AD603">IF(D603="Electric","--",IF(D603="Gasoline",_xlfn._xlws.FILTER(GFCF[Fuel_HC],(GFCF[MY]=E603)),""))</f>
        <v/>
      </c>
      <c r="AE603" s="158">
        <f t="shared" si="159"/>
        <v>0.9</v>
      </c>
      <c r="AF603" s="157" cm="1">
        <f t="array" ref="AF603">IF(D603="Electric","--",IF(D603="Diesel",_xlfn._xlws.FILTER(DFCF[Fuel_NOX],(DFCF[MY]=E603)),""))</f>
        <v>0.93</v>
      </c>
      <c r="AG603" s="157" t="str" cm="1">
        <f t="array" ref="AG603">IF(D603="Electric","--",IF(D603="Gasoline",_xlfn._xlws.FILTER(GFCF[Fuel_NOX],(GFCF[MY]=E603)),""))</f>
        <v/>
      </c>
      <c r="AH603" s="157">
        <f t="shared" si="160"/>
        <v>0.93</v>
      </c>
      <c r="AI603" s="158">
        <f t="shared" si="161"/>
        <v>0.26510867999999999</v>
      </c>
      <c r="AJ603" s="158">
        <f t="shared" si="162"/>
        <v>3.9694401360000002</v>
      </c>
      <c r="AK603" s="158">
        <f t="shared" si="163"/>
        <v>16.364026708424571</v>
      </c>
      <c r="AL603" s="158">
        <f t="shared" si="164"/>
        <v>245.01658867976886</v>
      </c>
      <c r="AM603" s="158">
        <f t="shared" si="165"/>
        <v>8.1820133542122864E-3</v>
      </c>
      <c r="AN603" s="158">
        <f t="shared" si="166"/>
        <v>0.12250829433988443</v>
      </c>
      <c r="AO603" s="158">
        <f t="shared" si="167"/>
        <v>9.9002361585968663E-3</v>
      </c>
      <c r="AP603" s="157"/>
      <c r="AS603" s="44"/>
    </row>
    <row r="604" spans="1:45" s="47" customFormat="1" x14ac:dyDescent="0.35">
      <c r="A604" s="157">
        <v>603</v>
      </c>
      <c r="B604" s="157" t="s">
        <v>427</v>
      </c>
      <c r="C604" s="157" t="s">
        <v>419</v>
      </c>
      <c r="D604" s="157" t="s">
        <v>9</v>
      </c>
      <c r="E604" s="157">
        <v>2006</v>
      </c>
      <c r="F604" s="157">
        <v>170</v>
      </c>
      <c r="G604" s="157">
        <v>476</v>
      </c>
      <c r="H604" s="157" t="s">
        <v>620</v>
      </c>
      <c r="I604" s="157">
        <f t="shared" si="153"/>
        <v>175</v>
      </c>
      <c r="J604" s="157">
        <f>IF(D604="Electric","--",IF(D604="Diesel",VLOOKUP(C604,[2]ORDLF!A:B,2,FALSE),""))</f>
        <v>0.34</v>
      </c>
      <c r="K604" s="157" t="str">
        <f>IF(D604="Electric","--",IF(D604="Gasoline",VLOOKUP(C604,LSILF!A:C,3,FALSE),""))</f>
        <v/>
      </c>
      <c r="L604" s="158">
        <f t="shared" si="170"/>
        <v>0.34</v>
      </c>
      <c r="M604" s="157" cm="1">
        <f t="array" ref="M604">IF(D604="Electric","--",IF(D604="Diesel",_xlfn._xlws.FILTER(DIESCH[CH Cap],(DIESCH[HP Bin]=I604)),""))</f>
        <v>12000</v>
      </c>
      <c r="N604" s="157" t="str" cm="1">
        <f t="array" ref="N604">IF(D604="Electric","--",IF(D604="Gasoline",_xlfn._xlws.FILTER(LSICH[CH Cap],(LSICH[Fuel Type]=D604)*(LSICH[MY]=E604)),""))</f>
        <v/>
      </c>
      <c r="O604" s="157">
        <f t="shared" si="154"/>
        <v>12000</v>
      </c>
      <c r="P604" s="157">
        <f t="shared" si="155"/>
        <v>5236</v>
      </c>
      <c r="Q604" s="157" cm="1">
        <f t="array" ref="Q604">IF(D604="Electric","--",IF(D604="Diesel",_xlfn._xlws.FILTER(ORDEF[HC-ZH (g/hp-hr)],(ORDEF[HP]=I604)*(ORDEF[Model_Year]=E604)),""))</f>
        <v>0.16</v>
      </c>
      <c r="R604" s="157" t="str" cm="1">
        <f t="array" ref="R604">IF(D604="Electric","--",IF(D604="Gasoline",_xlfn._xlws.FILTER(LSIEF[HC-ZH (g/hp-hr)],(LSIEF[Fuel]=D604)*(LSIEF[HP Bin]=I604)*(LSIEF[Model Year]=E604)),""))</f>
        <v/>
      </c>
      <c r="S604" s="158">
        <f t="shared" si="169"/>
        <v>0.16</v>
      </c>
      <c r="T604" s="159" cm="1">
        <f t="array" ref="T604">IF(D604="Electric","--",IF(D604="Diesel",_xlfn._xlws.FILTER(ORDEF[HCDR],(ORDEF[HP]=I604)*(ORDEF[Model_Year]=E604),),""))</f>
        <v>2.5700000000000001E-5</v>
      </c>
      <c r="U604" s="159" t="str" cm="1">
        <f t="array" ref="U604">IF(D604="Electric","--",IF(D604="Gasoline",_xlfn._xlws.FILTER(LSIEF[HC DR],(LSIEF[Fuel]=D604)*(LSIEF[HP Bin]=I604)*(LSIEF[Model Year]=E604)),""))</f>
        <v/>
      </c>
      <c r="V604" s="159">
        <f t="shared" si="156"/>
        <v>2.5700000000000001E-5</v>
      </c>
      <c r="W604" s="158" cm="1">
        <f t="array" ref="W604">IF(D604="Electric","--",IF(D604="Diesel",_xlfn._xlws.FILTER(ORDEF[NOXzh],(ORDEF[HP]=I604)*(ORDEF[Model_Year]=E604)),""))</f>
        <v>3.9660980000000001</v>
      </c>
      <c r="X604" s="158" t="str" cm="1">
        <f t="array" ref="X604">IF(D604="Electric","--",IF(D604="Gasoline",_xlfn._xlws.FILTER(LSIEF[NOX-ZH (g/hp-hr)],(LSIEF[Fuel]=D604)*(LSIEF[HP Bin]=I604)*(LSIEF[Model Year]=E604)),""))</f>
        <v/>
      </c>
      <c r="Y604" s="158">
        <f t="shared" si="157"/>
        <v>3.9660980000000001</v>
      </c>
      <c r="Z604" s="159" cm="1">
        <f t="array" ref="Z604">IF(D604="Electric","--",IF(D604="Diesel",_xlfn._xlws.FILTER(ORDEF[NOXdr],(ORDEF[HP]=I604)*(ORDEF[Model_Year]=E604)),""))</f>
        <v>5.77E-5</v>
      </c>
      <c r="AA604" s="159" t="str" cm="1">
        <f t="array" ref="AA604">IF(E604="Electric","--",IF(D604="Gasoline",_xlfn._xlws.FILTER(LSIEF[NOX DR],(LSIEF[Fuel]=D604)*(LSIEF[HP Bin]=I604)*(LSIEF[Model Year]=E604)),""))</f>
        <v/>
      </c>
      <c r="AB604" s="159">
        <f t="shared" si="158"/>
        <v>5.77E-5</v>
      </c>
      <c r="AC604" s="158" cm="1">
        <f t="array" ref="AC604">IF(D604="Electric","--",IF(D604="Diesel",_xlfn._xlws.FILTER(DFCF[Fuel_HC],(DFCF[MY]=E604)),""))</f>
        <v>0.9</v>
      </c>
      <c r="AD604" s="158" t="str" cm="1">
        <f t="array" ref="AD604">IF(D604="Electric","--",IF(D604="Gasoline",_xlfn._xlws.FILTER(GFCF[Fuel_HC],(GFCF[MY]=E604)),""))</f>
        <v/>
      </c>
      <c r="AE604" s="158">
        <f t="shared" si="159"/>
        <v>0.9</v>
      </c>
      <c r="AF604" s="157" cm="1">
        <f t="array" ref="AF604">IF(D604="Electric","--",IF(D604="Diesel",_xlfn._xlws.FILTER(DFCF[Fuel_NOX],(DFCF[MY]=E604)),""))</f>
        <v>0.93</v>
      </c>
      <c r="AG604" s="157" t="str" cm="1">
        <f t="array" ref="AG604">IF(D604="Electric","--",IF(D604="Gasoline",_xlfn._xlws.FILTER(GFCF[Fuel_NOX],(GFCF[MY]=E604)),""))</f>
        <v/>
      </c>
      <c r="AH604" s="157">
        <f t="shared" si="160"/>
        <v>0.93</v>
      </c>
      <c r="AI604" s="158">
        <f t="shared" si="161"/>
        <v>0.26510867999999999</v>
      </c>
      <c r="AJ604" s="158">
        <f t="shared" si="162"/>
        <v>3.9694401360000002</v>
      </c>
      <c r="AK604" s="158">
        <f t="shared" si="163"/>
        <v>16.080257459145532</v>
      </c>
      <c r="AL604" s="158">
        <f t="shared" si="164"/>
        <v>240.76774610150699</v>
      </c>
      <c r="AM604" s="158">
        <f t="shared" si="165"/>
        <v>8.0401287295727656E-3</v>
      </c>
      <c r="AN604" s="158">
        <f t="shared" si="166"/>
        <v>0.1203838730507535</v>
      </c>
      <c r="AO604" s="158">
        <f t="shared" si="167"/>
        <v>9.7285557627830466E-3</v>
      </c>
      <c r="AP604" s="157"/>
      <c r="AS604" s="44"/>
    </row>
    <row r="605" spans="1:45" s="47" customFormat="1" x14ac:dyDescent="0.35">
      <c r="A605" s="157">
        <v>604</v>
      </c>
      <c r="B605" s="157" t="s">
        <v>428</v>
      </c>
      <c r="C605" s="157" t="s">
        <v>419</v>
      </c>
      <c r="D605" s="157" t="s">
        <v>9</v>
      </c>
      <c r="E605" s="157">
        <v>2006</v>
      </c>
      <c r="F605" s="157">
        <v>165</v>
      </c>
      <c r="G605" s="157">
        <v>476</v>
      </c>
      <c r="H605" s="157" t="s">
        <v>620</v>
      </c>
      <c r="I605" s="157">
        <f t="shared" si="153"/>
        <v>175</v>
      </c>
      <c r="J605" s="157">
        <f>IF(D605="Electric","--",IF(D605="Diesel",VLOOKUP(C605,[2]ORDLF!A:B,2,FALSE),""))</f>
        <v>0.34</v>
      </c>
      <c r="K605" s="157" t="str">
        <f>IF(D605="Electric","--",IF(D605="Gasoline",VLOOKUP(C605,LSILF!A:C,3,FALSE),""))</f>
        <v/>
      </c>
      <c r="L605" s="158">
        <f t="shared" si="170"/>
        <v>0.34</v>
      </c>
      <c r="M605" s="157" cm="1">
        <f t="array" ref="M605">IF(D605="Electric","--",IF(D605="Diesel",_xlfn._xlws.FILTER(DIESCH[CH Cap],(DIESCH[HP Bin]=I605)),""))</f>
        <v>12000</v>
      </c>
      <c r="N605" s="157" t="str" cm="1">
        <f t="array" ref="N605">IF(D605="Electric","--",IF(D605="Gasoline",_xlfn._xlws.FILTER(LSICH[CH Cap],(LSICH[Fuel Type]=D605)*(LSICH[MY]=E605)),""))</f>
        <v/>
      </c>
      <c r="O605" s="157">
        <f t="shared" si="154"/>
        <v>12000</v>
      </c>
      <c r="P605" s="157">
        <f t="shared" si="155"/>
        <v>5236</v>
      </c>
      <c r="Q605" s="157" cm="1">
        <f t="array" ref="Q605">IF(D605="Electric","--",IF(D605="Diesel",_xlfn._xlws.FILTER(ORDEF[HC-ZH (g/hp-hr)],(ORDEF[HP]=I605)*(ORDEF[Model_Year]=E605)),""))</f>
        <v>0.16</v>
      </c>
      <c r="R605" s="157" t="str" cm="1">
        <f t="array" ref="R605">IF(D605="Electric","--",IF(D605="Gasoline",_xlfn._xlws.FILTER(LSIEF[HC-ZH (g/hp-hr)],(LSIEF[Fuel]=D605)*(LSIEF[HP Bin]=I605)*(LSIEF[Model Year]=E605)),""))</f>
        <v/>
      </c>
      <c r="S605" s="158">
        <f t="shared" si="169"/>
        <v>0.16</v>
      </c>
      <c r="T605" s="159" cm="1">
        <f t="array" ref="T605">IF(D605="Electric","--",IF(D605="Diesel",_xlfn._xlws.FILTER(ORDEF[HCDR],(ORDEF[HP]=I605)*(ORDEF[Model_Year]=E605),),""))</f>
        <v>2.5700000000000001E-5</v>
      </c>
      <c r="U605" s="159" t="str" cm="1">
        <f t="array" ref="U605">IF(D605="Electric","--",IF(D605="Gasoline",_xlfn._xlws.FILTER(LSIEF[HC DR],(LSIEF[Fuel]=D605)*(LSIEF[HP Bin]=I605)*(LSIEF[Model Year]=E605)),""))</f>
        <v/>
      </c>
      <c r="V605" s="159">
        <f t="shared" si="156"/>
        <v>2.5700000000000001E-5</v>
      </c>
      <c r="W605" s="158" cm="1">
        <f t="array" ref="W605">IF(D605="Electric","--",IF(D605="Diesel",_xlfn._xlws.FILTER(ORDEF[NOXzh],(ORDEF[HP]=I605)*(ORDEF[Model_Year]=E605)),""))</f>
        <v>3.9660980000000001</v>
      </c>
      <c r="X605" s="158" t="str" cm="1">
        <f t="array" ref="X605">IF(D605="Electric","--",IF(D605="Gasoline",_xlfn._xlws.FILTER(LSIEF[NOX-ZH (g/hp-hr)],(LSIEF[Fuel]=D605)*(LSIEF[HP Bin]=I605)*(LSIEF[Model Year]=E605)),""))</f>
        <v/>
      </c>
      <c r="Y605" s="158">
        <f t="shared" si="157"/>
        <v>3.9660980000000001</v>
      </c>
      <c r="Z605" s="159" cm="1">
        <f t="array" ref="Z605">IF(D605="Electric","--",IF(D605="Diesel",_xlfn._xlws.FILTER(ORDEF[NOXdr],(ORDEF[HP]=I605)*(ORDEF[Model_Year]=E605)),""))</f>
        <v>5.77E-5</v>
      </c>
      <c r="AA605" s="159" t="str" cm="1">
        <f t="array" ref="AA605">IF(E605="Electric","--",IF(D605="Gasoline",_xlfn._xlws.FILTER(LSIEF[NOX DR],(LSIEF[Fuel]=D605)*(LSIEF[HP Bin]=I605)*(LSIEF[Model Year]=E605)),""))</f>
        <v/>
      </c>
      <c r="AB605" s="159">
        <f t="shared" si="158"/>
        <v>5.77E-5</v>
      </c>
      <c r="AC605" s="158" cm="1">
        <f t="array" ref="AC605">IF(D605="Electric","--",IF(D605="Diesel",_xlfn._xlws.FILTER(DFCF[Fuel_HC],(DFCF[MY]=E605)),""))</f>
        <v>0.9</v>
      </c>
      <c r="AD605" s="158" t="str" cm="1">
        <f t="array" ref="AD605">IF(D605="Electric","--",IF(D605="Gasoline",_xlfn._xlws.FILTER(GFCF[Fuel_HC],(GFCF[MY]=E605)),""))</f>
        <v/>
      </c>
      <c r="AE605" s="158">
        <f t="shared" si="159"/>
        <v>0.9</v>
      </c>
      <c r="AF605" s="157" cm="1">
        <f t="array" ref="AF605">IF(D605="Electric","--",IF(D605="Diesel",_xlfn._xlws.FILTER(DFCF[Fuel_NOX],(DFCF[MY]=E605)),""))</f>
        <v>0.93</v>
      </c>
      <c r="AG605" s="157" t="str" cm="1">
        <f t="array" ref="AG605">IF(D605="Electric","--",IF(D605="Gasoline",_xlfn._xlws.FILTER(GFCF[Fuel_NOX],(GFCF[MY]=E605)),""))</f>
        <v/>
      </c>
      <c r="AH605" s="157">
        <f t="shared" si="160"/>
        <v>0.93</v>
      </c>
      <c r="AI605" s="158">
        <f t="shared" si="161"/>
        <v>0.26510867999999999</v>
      </c>
      <c r="AJ605" s="158">
        <f t="shared" si="162"/>
        <v>3.9694401360000002</v>
      </c>
      <c r="AK605" s="158">
        <f t="shared" si="163"/>
        <v>15.607308710347132</v>
      </c>
      <c r="AL605" s="158">
        <f t="shared" si="164"/>
        <v>233.68634180440384</v>
      </c>
      <c r="AM605" s="158">
        <f t="shared" si="165"/>
        <v>7.8036543551735669E-3</v>
      </c>
      <c r="AN605" s="158">
        <f t="shared" si="166"/>
        <v>0.11684317090220192</v>
      </c>
      <c r="AO605" s="158">
        <f t="shared" si="167"/>
        <v>9.4424217697600156E-3</v>
      </c>
      <c r="AP605" s="157"/>
      <c r="AS605" s="44"/>
    </row>
    <row r="606" spans="1:45" s="47" customFormat="1" x14ac:dyDescent="0.35">
      <c r="A606" s="157">
        <v>605</v>
      </c>
      <c r="B606" s="157">
        <v>21468</v>
      </c>
      <c r="C606" s="157" t="s">
        <v>419</v>
      </c>
      <c r="D606" s="157" t="s">
        <v>9</v>
      </c>
      <c r="E606" s="157">
        <v>2007</v>
      </c>
      <c r="F606" s="157">
        <v>110</v>
      </c>
      <c r="G606" s="157">
        <v>476</v>
      </c>
      <c r="H606" s="157" t="s">
        <v>621</v>
      </c>
      <c r="I606" s="157">
        <f t="shared" si="153"/>
        <v>175</v>
      </c>
      <c r="J606" s="157">
        <f>IF(D606="Electric","--",IF(D606="Diesel",VLOOKUP(C606,[2]ORDLF!A:B,2,FALSE),""))</f>
        <v>0.34</v>
      </c>
      <c r="K606" s="157" t="str">
        <f>IF(D606="Electric","--",IF(D606="Gasoline",VLOOKUP(C606,LSILF!A:C,3,FALSE),""))</f>
        <v/>
      </c>
      <c r="L606" s="158">
        <f t="shared" si="170"/>
        <v>0.34</v>
      </c>
      <c r="M606" s="157" cm="1">
        <f t="array" ref="M606">IF(D606="Electric","--",IF(D606="Diesel",_xlfn._xlws.FILTER(DIESCH[CH Cap],(DIESCH[HP Bin]=I606)),""))</f>
        <v>12000</v>
      </c>
      <c r="N606" s="157" t="str" cm="1">
        <f t="array" ref="N606">IF(D606="Electric","--",IF(D606="Gasoline",_xlfn._xlws.FILTER(LSICH[CH Cap],(LSICH[Fuel Type]=D606)*(LSICH[MY]=E606)),""))</f>
        <v/>
      </c>
      <c r="O606" s="157">
        <f t="shared" si="154"/>
        <v>12000</v>
      </c>
      <c r="P606" s="157">
        <f t="shared" si="155"/>
        <v>4760</v>
      </c>
      <c r="Q606" s="157" cm="1">
        <f t="array" ref="Q606">IF(D606="Electric","--",IF(D606="Diesel",_xlfn._xlws.FILTER(ORDEF[HC-ZH (g/hp-hr)],(ORDEF[HP]=I606)*(ORDEF[Model_Year]=E606)),""))</f>
        <v>0.1</v>
      </c>
      <c r="R606" s="157" t="str" cm="1">
        <f t="array" ref="R606">IF(D606="Electric","--",IF(D606="Gasoline",_xlfn._xlws.FILTER(LSIEF[HC-ZH (g/hp-hr)],(LSIEF[Fuel]=D606)*(LSIEF[HP Bin]=I606)*(LSIEF[Model Year]=E606)),""))</f>
        <v/>
      </c>
      <c r="S606" s="158">
        <f t="shared" si="169"/>
        <v>0.1</v>
      </c>
      <c r="T606" s="159" cm="1">
        <f t="array" ref="T606">IF(D606="Electric","--",IF(D606="Diesel",_xlfn._xlws.FILTER(ORDEF[HCDR],(ORDEF[HP]=I606)*(ORDEF[Model_Year]=E606),),""))</f>
        <v>2.5000000000000001E-5</v>
      </c>
      <c r="U606" s="159" t="str" cm="1">
        <f t="array" ref="U606">IF(D606="Electric","--",IF(D606="Gasoline",_xlfn._xlws.FILTER(LSIEF[HC DR],(LSIEF[Fuel]=D606)*(LSIEF[HP Bin]=I606)*(LSIEF[Model Year]=E606)),""))</f>
        <v/>
      </c>
      <c r="V606" s="159">
        <f t="shared" si="156"/>
        <v>2.5000000000000001E-5</v>
      </c>
      <c r="W606" s="158" cm="1">
        <f t="array" ref="W606">IF(D606="Electric","--",IF(D606="Diesel",_xlfn._xlws.FILTER(ORDEF[NOXzh],(ORDEF[HP]=I606)*(ORDEF[Model_Year]=E606)),""))</f>
        <v>2.855912</v>
      </c>
      <c r="X606" s="158" t="str" cm="1">
        <f t="array" ref="X606">IF(D606="Electric","--",IF(D606="Gasoline",_xlfn._xlws.FILTER(LSIEF[NOX-ZH (g/hp-hr)],(LSIEF[Fuel]=D606)*(LSIEF[HP Bin]=I606)*(LSIEF[Model Year]=E606)),""))</f>
        <v/>
      </c>
      <c r="Y606" s="158">
        <f t="shared" si="157"/>
        <v>2.855912</v>
      </c>
      <c r="Z606" s="159" cm="1">
        <f t="array" ref="Z606">IF(D606="Electric","--",IF(D606="Diesel",_xlfn._xlws.FILTER(ORDEF[NOXdr],(ORDEF[HP]=I606)*(ORDEF[Model_Year]=E606)),""))</f>
        <v>3.7299999999999999E-5</v>
      </c>
      <c r="AA606" s="159" t="str" cm="1">
        <f t="array" ref="AA606">IF(E606="Electric","--",IF(D606="Gasoline",_xlfn._xlws.FILTER(LSIEF[NOX DR],(LSIEF[Fuel]=D606)*(LSIEF[HP Bin]=I606)*(LSIEF[Model Year]=E606)),""))</f>
        <v/>
      </c>
      <c r="AB606" s="159">
        <f t="shared" si="158"/>
        <v>3.7299999999999999E-5</v>
      </c>
      <c r="AC606" s="158" cm="1">
        <f t="array" ref="AC606">IF(D606="Electric","--",IF(D606="Diesel",_xlfn._xlws.FILTER(DFCF[Fuel_HC],(DFCF[MY]=E606)),""))</f>
        <v>0.9</v>
      </c>
      <c r="AD606" s="158" t="str" cm="1">
        <f t="array" ref="AD606">IF(D606="Electric","--",IF(D606="Gasoline",_xlfn._xlws.FILTER(GFCF[Fuel_HC],(GFCF[MY]=E606)),""))</f>
        <v/>
      </c>
      <c r="AE606" s="158">
        <f t="shared" si="159"/>
        <v>0.9</v>
      </c>
      <c r="AF606" s="157" cm="1">
        <f t="array" ref="AF606">IF(D606="Electric","--",IF(D606="Diesel",_xlfn._xlws.FILTER(DFCF[Fuel_NOX],(DFCF[MY]=E606)),""))</f>
        <v>0.95</v>
      </c>
      <c r="AG606" s="157" t="str" cm="1">
        <f t="array" ref="AG606">IF(D606="Electric","--",IF(D606="Gasoline",_xlfn._xlws.FILTER(GFCF[Fuel_NOX],(GFCF[MY]=E606)),""))</f>
        <v/>
      </c>
      <c r="AH606" s="157">
        <f t="shared" si="160"/>
        <v>0.95</v>
      </c>
      <c r="AI606" s="158">
        <f t="shared" si="161"/>
        <v>0.19710000000000003</v>
      </c>
      <c r="AJ606" s="158">
        <f t="shared" si="162"/>
        <v>2.8817869999999997</v>
      </c>
      <c r="AK606" s="158">
        <f t="shared" si="163"/>
        <v>7.7356967887268491</v>
      </c>
      <c r="AL606" s="158">
        <f t="shared" si="164"/>
        <v>113.10314785233271</v>
      </c>
      <c r="AM606" s="158">
        <f t="shared" si="165"/>
        <v>3.8678483943634248E-3</v>
      </c>
      <c r="AN606" s="158">
        <f t="shared" si="166"/>
        <v>5.6551573926166353E-2</v>
      </c>
      <c r="AO606" s="158">
        <f t="shared" si="167"/>
        <v>4.6800965571797441E-3</v>
      </c>
      <c r="AP606" s="157"/>
      <c r="AS606" s="44"/>
    </row>
    <row r="607" spans="1:45" s="47" customFormat="1" x14ac:dyDescent="0.35">
      <c r="A607" s="157">
        <v>606</v>
      </c>
      <c r="B607" s="157">
        <v>21470</v>
      </c>
      <c r="C607" s="157" t="s">
        <v>419</v>
      </c>
      <c r="D607" s="157" t="s">
        <v>9</v>
      </c>
      <c r="E607" s="157">
        <v>2007</v>
      </c>
      <c r="F607" s="157">
        <v>110</v>
      </c>
      <c r="G607" s="157">
        <v>476</v>
      </c>
      <c r="H607" s="157" t="s">
        <v>621</v>
      </c>
      <c r="I607" s="157">
        <f t="shared" si="153"/>
        <v>175</v>
      </c>
      <c r="J607" s="157">
        <f>IF(D607="Electric","--",IF(D607="Diesel",VLOOKUP(C607,[2]ORDLF!A:B,2,FALSE),""))</f>
        <v>0.34</v>
      </c>
      <c r="K607" s="157" t="str">
        <f>IF(D607="Electric","--",IF(D607="Gasoline",VLOOKUP(C607,LSILF!A:C,3,FALSE),""))</f>
        <v/>
      </c>
      <c r="L607" s="158">
        <f t="shared" si="170"/>
        <v>0.34</v>
      </c>
      <c r="M607" s="157" cm="1">
        <f t="array" ref="M607">IF(D607="Electric","--",IF(D607="Diesel",_xlfn._xlws.FILTER(DIESCH[CH Cap],(DIESCH[HP Bin]=I607)),""))</f>
        <v>12000</v>
      </c>
      <c r="N607" s="157" t="str" cm="1">
        <f t="array" ref="N607">IF(D607="Electric","--",IF(D607="Gasoline",_xlfn._xlws.FILTER(LSICH[CH Cap],(LSICH[Fuel Type]=D607)*(LSICH[MY]=E607)),""))</f>
        <v/>
      </c>
      <c r="O607" s="157">
        <f t="shared" si="154"/>
        <v>12000</v>
      </c>
      <c r="P607" s="157">
        <f t="shared" si="155"/>
        <v>4760</v>
      </c>
      <c r="Q607" s="157" cm="1">
        <f t="array" ref="Q607">IF(D607="Electric","--",IF(D607="Diesel",_xlfn._xlws.FILTER(ORDEF[HC-ZH (g/hp-hr)],(ORDEF[HP]=I607)*(ORDEF[Model_Year]=E607)),""))</f>
        <v>0.1</v>
      </c>
      <c r="R607" s="157" t="str" cm="1">
        <f t="array" ref="R607">IF(D607="Electric","--",IF(D607="Gasoline",_xlfn._xlws.FILTER(LSIEF[HC-ZH (g/hp-hr)],(LSIEF[Fuel]=D607)*(LSIEF[HP Bin]=I607)*(LSIEF[Model Year]=E607)),""))</f>
        <v/>
      </c>
      <c r="S607" s="158">
        <f t="shared" si="169"/>
        <v>0.1</v>
      </c>
      <c r="T607" s="159" cm="1">
        <f t="array" ref="T607">IF(D607="Electric","--",IF(D607="Diesel",_xlfn._xlws.FILTER(ORDEF[HCDR],(ORDEF[HP]=I607)*(ORDEF[Model_Year]=E607),),""))</f>
        <v>2.5000000000000001E-5</v>
      </c>
      <c r="U607" s="159" t="str" cm="1">
        <f t="array" ref="U607">IF(D607="Electric","--",IF(D607="Gasoline",_xlfn._xlws.FILTER(LSIEF[HC DR],(LSIEF[Fuel]=D607)*(LSIEF[HP Bin]=I607)*(LSIEF[Model Year]=E607)),""))</f>
        <v/>
      </c>
      <c r="V607" s="159">
        <f t="shared" si="156"/>
        <v>2.5000000000000001E-5</v>
      </c>
      <c r="W607" s="158" cm="1">
        <f t="array" ref="W607">IF(D607="Electric","--",IF(D607="Diesel",_xlfn._xlws.FILTER(ORDEF[NOXzh],(ORDEF[HP]=I607)*(ORDEF[Model_Year]=E607)),""))</f>
        <v>2.855912</v>
      </c>
      <c r="X607" s="158" t="str" cm="1">
        <f t="array" ref="X607">IF(D607="Electric","--",IF(D607="Gasoline",_xlfn._xlws.FILTER(LSIEF[NOX-ZH (g/hp-hr)],(LSIEF[Fuel]=D607)*(LSIEF[HP Bin]=I607)*(LSIEF[Model Year]=E607)),""))</f>
        <v/>
      </c>
      <c r="Y607" s="158">
        <f t="shared" si="157"/>
        <v>2.855912</v>
      </c>
      <c r="Z607" s="159" cm="1">
        <f t="array" ref="Z607">IF(D607="Electric","--",IF(D607="Diesel",_xlfn._xlws.FILTER(ORDEF[NOXdr],(ORDEF[HP]=I607)*(ORDEF[Model_Year]=E607)),""))</f>
        <v>3.7299999999999999E-5</v>
      </c>
      <c r="AA607" s="159" t="str" cm="1">
        <f t="array" ref="AA607">IF(E607="Electric","--",IF(D607="Gasoline",_xlfn._xlws.FILTER(LSIEF[NOX DR],(LSIEF[Fuel]=D607)*(LSIEF[HP Bin]=I607)*(LSIEF[Model Year]=E607)),""))</f>
        <v/>
      </c>
      <c r="AB607" s="159">
        <f t="shared" si="158"/>
        <v>3.7299999999999999E-5</v>
      </c>
      <c r="AC607" s="158" cm="1">
        <f t="array" ref="AC607">IF(D607="Electric","--",IF(D607="Diesel",_xlfn._xlws.FILTER(DFCF[Fuel_HC],(DFCF[MY]=E607)),""))</f>
        <v>0.9</v>
      </c>
      <c r="AD607" s="158" t="str" cm="1">
        <f t="array" ref="AD607">IF(D607="Electric","--",IF(D607="Gasoline",_xlfn._xlws.FILTER(GFCF[Fuel_HC],(GFCF[MY]=E607)),""))</f>
        <v/>
      </c>
      <c r="AE607" s="158">
        <f t="shared" si="159"/>
        <v>0.9</v>
      </c>
      <c r="AF607" s="157" cm="1">
        <f t="array" ref="AF607">IF(D607="Electric","--",IF(D607="Diesel",_xlfn._xlws.FILTER(DFCF[Fuel_NOX],(DFCF[MY]=E607)),""))</f>
        <v>0.95</v>
      </c>
      <c r="AG607" s="157" t="str" cm="1">
        <f t="array" ref="AG607">IF(D607="Electric","--",IF(D607="Gasoline",_xlfn._xlws.FILTER(GFCF[Fuel_NOX],(GFCF[MY]=E607)),""))</f>
        <v/>
      </c>
      <c r="AH607" s="157">
        <f t="shared" si="160"/>
        <v>0.95</v>
      </c>
      <c r="AI607" s="158">
        <f t="shared" si="161"/>
        <v>0.19710000000000003</v>
      </c>
      <c r="AJ607" s="158">
        <f t="shared" si="162"/>
        <v>2.8817869999999997</v>
      </c>
      <c r="AK607" s="158">
        <f t="shared" si="163"/>
        <v>7.7356967887268491</v>
      </c>
      <c r="AL607" s="158">
        <f t="shared" si="164"/>
        <v>113.10314785233271</v>
      </c>
      <c r="AM607" s="158">
        <f t="shared" si="165"/>
        <v>3.8678483943634248E-3</v>
      </c>
      <c r="AN607" s="158">
        <f t="shared" si="166"/>
        <v>5.6551573926166353E-2</v>
      </c>
      <c r="AO607" s="158">
        <f t="shared" si="167"/>
        <v>4.6800965571797441E-3</v>
      </c>
      <c r="AP607" s="157"/>
      <c r="AS607" s="44"/>
    </row>
    <row r="608" spans="1:45" s="47" customFormat="1" x14ac:dyDescent="0.35">
      <c r="A608" s="157">
        <v>607</v>
      </c>
      <c r="B608" s="157">
        <v>22892</v>
      </c>
      <c r="C608" s="157" t="s">
        <v>419</v>
      </c>
      <c r="D608" s="157" t="s">
        <v>9</v>
      </c>
      <c r="E608" s="157">
        <v>2007</v>
      </c>
      <c r="F608" s="157">
        <v>170</v>
      </c>
      <c r="G608" s="157">
        <v>476</v>
      </c>
      <c r="H608" s="157" t="s">
        <v>621</v>
      </c>
      <c r="I608" s="157">
        <f t="shared" si="153"/>
        <v>175</v>
      </c>
      <c r="J608" s="157">
        <f>IF(D608="Electric","--",IF(D608="Diesel",VLOOKUP(C608,[2]ORDLF!A:B,2,FALSE),""))</f>
        <v>0.34</v>
      </c>
      <c r="K608" s="157" t="str">
        <f>IF(D608="Electric","--",IF(D608="Gasoline",VLOOKUP(C608,LSILF!A:C,3,FALSE),""))</f>
        <v/>
      </c>
      <c r="L608" s="158">
        <f t="shared" si="170"/>
        <v>0.34</v>
      </c>
      <c r="M608" s="157" cm="1">
        <f t="array" ref="M608">IF(D608="Electric","--",IF(D608="Diesel",_xlfn._xlws.FILTER(DIESCH[CH Cap],(DIESCH[HP Bin]=I608)),""))</f>
        <v>12000</v>
      </c>
      <c r="N608" s="157" t="str" cm="1">
        <f t="array" ref="N608">IF(D608="Electric","--",IF(D608="Gasoline",_xlfn._xlws.FILTER(LSICH[CH Cap],(LSICH[Fuel Type]=D608)*(LSICH[MY]=E608)),""))</f>
        <v/>
      </c>
      <c r="O608" s="157">
        <f t="shared" si="154"/>
        <v>12000</v>
      </c>
      <c r="P608" s="157">
        <f t="shared" si="155"/>
        <v>4760</v>
      </c>
      <c r="Q608" s="157" cm="1">
        <f t="array" ref="Q608">IF(D608="Electric","--",IF(D608="Diesel",_xlfn._xlws.FILTER(ORDEF[HC-ZH (g/hp-hr)],(ORDEF[HP]=I608)*(ORDEF[Model_Year]=E608)),""))</f>
        <v>0.1</v>
      </c>
      <c r="R608" s="157" t="str" cm="1">
        <f t="array" ref="R608">IF(D608="Electric","--",IF(D608="Gasoline",_xlfn._xlws.FILTER(LSIEF[HC-ZH (g/hp-hr)],(LSIEF[Fuel]=D608)*(LSIEF[HP Bin]=I608)*(LSIEF[Model Year]=E608)),""))</f>
        <v/>
      </c>
      <c r="S608" s="158">
        <f t="shared" si="169"/>
        <v>0.1</v>
      </c>
      <c r="T608" s="159" cm="1">
        <f t="array" ref="T608">IF(D608="Electric","--",IF(D608="Diesel",_xlfn._xlws.FILTER(ORDEF[HCDR],(ORDEF[HP]=I608)*(ORDEF[Model_Year]=E608),),""))</f>
        <v>2.5000000000000001E-5</v>
      </c>
      <c r="U608" s="159" t="str" cm="1">
        <f t="array" ref="U608">IF(D608="Electric","--",IF(D608="Gasoline",_xlfn._xlws.FILTER(LSIEF[HC DR],(LSIEF[Fuel]=D608)*(LSIEF[HP Bin]=I608)*(LSIEF[Model Year]=E608)),""))</f>
        <v/>
      </c>
      <c r="V608" s="159">
        <f t="shared" si="156"/>
        <v>2.5000000000000001E-5</v>
      </c>
      <c r="W608" s="158" cm="1">
        <f t="array" ref="W608">IF(D608="Electric","--",IF(D608="Diesel",_xlfn._xlws.FILTER(ORDEF[NOXzh],(ORDEF[HP]=I608)*(ORDEF[Model_Year]=E608)),""))</f>
        <v>2.855912</v>
      </c>
      <c r="X608" s="158" t="str" cm="1">
        <f t="array" ref="X608">IF(D608="Electric","--",IF(D608="Gasoline",_xlfn._xlws.FILTER(LSIEF[NOX-ZH (g/hp-hr)],(LSIEF[Fuel]=D608)*(LSIEF[HP Bin]=I608)*(LSIEF[Model Year]=E608)),""))</f>
        <v/>
      </c>
      <c r="Y608" s="158">
        <f t="shared" si="157"/>
        <v>2.855912</v>
      </c>
      <c r="Z608" s="159" cm="1">
        <f t="array" ref="Z608">IF(D608="Electric","--",IF(D608="Diesel",_xlfn._xlws.FILTER(ORDEF[NOXdr],(ORDEF[HP]=I608)*(ORDEF[Model_Year]=E608)),""))</f>
        <v>3.7299999999999999E-5</v>
      </c>
      <c r="AA608" s="159" t="str" cm="1">
        <f t="array" ref="AA608">IF(E608="Electric","--",IF(D608="Gasoline",_xlfn._xlws.FILTER(LSIEF[NOX DR],(LSIEF[Fuel]=D608)*(LSIEF[HP Bin]=I608)*(LSIEF[Model Year]=E608)),""))</f>
        <v/>
      </c>
      <c r="AB608" s="159">
        <f t="shared" si="158"/>
        <v>3.7299999999999999E-5</v>
      </c>
      <c r="AC608" s="158" cm="1">
        <f t="array" ref="AC608">IF(D608="Electric","--",IF(D608="Diesel",_xlfn._xlws.FILTER(DFCF[Fuel_HC],(DFCF[MY]=E608)),""))</f>
        <v>0.9</v>
      </c>
      <c r="AD608" s="158" t="str" cm="1">
        <f t="array" ref="AD608">IF(D608="Electric","--",IF(D608="Gasoline",_xlfn._xlws.FILTER(GFCF[Fuel_HC],(GFCF[MY]=E608)),""))</f>
        <v/>
      </c>
      <c r="AE608" s="158">
        <f t="shared" si="159"/>
        <v>0.9</v>
      </c>
      <c r="AF608" s="157" cm="1">
        <f t="array" ref="AF608">IF(D608="Electric","--",IF(D608="Diesel",_xlfn._xlws.FILTER(DFCF[Fuel_NOX],(DFCF[MY]=E608)),""))</f>
        <v>0.95</v>
      </c>
      <c r="AG608" s="157" t="str" cm="1">
        <f t="array" ref="AG608">IF(D608="Electric","--",IF(D608="Gasoline",_xlfn._xlws.FILTER(GFCF[Fuel_NOX],(GFCF[MY]=E608)),""))</f>
        <v/>
      </c>
      <c r="AH608" s="157">
        <f t="shared" si="160"/>
        <v>0.95</v>
      </c>
      <c r="AI608" s="158">
        <f t="shared" si="161"/>
        <v>0.19710000000000003</v>
      </c>
      <c r="AJ608" s="158">
        <f t="shared" si="162"/>
        <v>2.8817869999999997</v>
      </c>
      <c r="AK608" s="158">
        <f t="shared" si="163"/>
        <v>11.955167764396039</v>
      </c>
      <c r="AL608" s="158">
        <f t="shared" si="164"/>
        <v>174.79577395360508</v>
      </c>
      <c r="AM608" s="158">
        <f t="shared" si="165"/>
        <v>5.9775838821980202E-3</v>
      </c>
      <c r="AN608" s="158">
        <f t="shared" si="166"/>
        <v>8.739788697680255E-2</v>
      </c>
      <c r="AO608" s="158">
        <f t="shared" si="167"/>
        <v>7.232876497459604E-3</v>
      </c>
      <c r="AP608" s="157"/>
      <c r="AS608" s="44"/>
    </row>
    <row r="609" spans="1:45" s="47" customFormat="1" x14ac:dyDescent="0.35">
      <c r="A609" s="157">
        <v>608</v>
      </c>
      <c r="B609" s="157" t="s">
        <v>429</v>
      </c>
      <c r="C609" s="157" t="s">
        <v>419</v>
      </c>
      <c r="D609" s="157" t="s">
        <v>9</v>
      </c>
      <c r="E609" s="157">
        <v>2007</v>
      </c>
      <c r="F609" s="157">
        <v>165</v>
      </c>
      <c r="G609" s="157">
        <v>476</v>
      </c>
      <c r="H609" s="157" t="s">
        <v>621</v>
      </c>
      <c r="I609" s="157">
        <f t="shared" si="153"/>
        <v>175</v>
      </c>
      <c r="J609" s="157">
        <f>IF(D609="Electric","--",IF(D609="Diesel",VLOOKUP(C609,[2]ORDLF!A:B,2,FALSE),""))</f>
        <v>0.34</v>
      </c>
      <c r="K609" s="157" t="str">
        <f>IF(D609="Electric","--",IF(D609="Gasoline",VLOOKUP(C609,LSILF!A:C,3,FALSE),""))</f>
        <v/>
      </c>
      <c r="L609" s="158">
        <f t="shared" si="170"/>
        <v>0.34</v>
      </c>
      <c r="M609" s="157" cm="1">
        <f t="array" ref="M609">IF(D609="Electric","--",IF(D609="Diesel",_xlfn._xlws.FILTER(DIESCH[CH Cap],(DIESCH[HP Bin]=I609)),""))</f>
        <v>12000</v>
      </c>
      <c r="N609" s="157" t="str" cm="1">
        <f t="array" ref="N609">IF(D609="Electric","--",IF(D609="Gasoline",_xlfn._xlws.FILTER(LSICH[CH Cap],(LSICH[Fuel Type]=D609)*(LSICH[MY]=E609)),""))</f>
        <v/>
      </c>
      <c r="O609" s="157">
        <f t="shared" si="154"/>
        <v>12000</v>
      </c>
      <c r="P609" s="157">
        <f t="shared" si="155"/>
        <v>4760</v>
      </c>
      <c r="Q609" s="157" cm="1">
        <f t="array" ref="Q609">IF(D609="Electric","--",IF(D609="Diesel",_xlfn._xlws.FILTER(ORDEF[HC-ZH (g/hp-hr)],(ORDEF[HP]=I609)*(ORDEF[Model_Year]=E609)),""))</f>
        <v>0.1</v>
      </c>
      <c r="R609" s="157" t="str" cm="1">
        <f t="array" ref="R609">IF(D609="Electric","--",IF(D609="Gasoline",_xlfn._xlws.FILTER(LSIEF[HC-ZH (g/hp-hr)],(LSIEF[Fuel]=D609)*(LSIEF[HP Bin]=I609)*(LSIEF[Model Year]=E609)),""))</f>
        <v/>
      </c>
      <c r="S609" s="158">
        <f t="shared" si="169"/>
        <v>0.1</v>
      </c>
      <c r="T609" s="159" cm="1">
        <f t="array" ref="T609">IF(D609="Electric","--",IF(D609="Diesel",_xlfn._xlws.FILTER(ORDEF[HCDR],(ORDEF[HP]=I609)*(ORDEF[Model_Year]=E609),),""))</f>
        <v>2.5000000000000001E-5</v>
      </c>
      <c r="U609" s="159" t="str" cm="1">
        <f t="array" ref="U609">IF(D609="Electric","--",IF(D609="Gasoline",_xlfn._xlws.FILTER(LSIEF[HC DR],(LSIEF[Fuel]=D609)*(LSIEF[HP Bin]=I609)*(LSIEF[Model Year]=E609)),""))</f>
        <v/>
      </c>
      <c r="V609" s="159">
        <f t="shared" si="156"/>
        <v>2.5000000000000001E-5</v>
      </c>
      <c r="W609" s="158" cm="1">
        <f t="array" ref="W609">IF(D609="Electric","--",IF(D609="Diesel",_xlfn._xlws.FILTER(ORDEF[NOXzh],(ORDEF[HP]=I609)*(ORDEF[Model_Year]=E609)),""))</f>
        <v>2.855912</v>
      </c>
      <c r="X609" s="158" t="str" cm="1">
        <f t="array" ref="X609">IF(D609="Electric","--",IF(D609="Gasoline",_xlfn._xlws.FILTER(LSIEF[NOX-ZH (g/hp-hr)],(LSIEF[Fuel]=D609)*(LSIEF[HP Bin]=I609)*(LSIEF[Model Year]=E609)),""))</f>
        <v/>
      </c>
      <c r="Y609" s="158">
        <f t="shared" si="157"/>
        <v>2.855912</v>
      </c>
      <c r="Z609" s="159" cm="1">
        <f t="array" ref="Z609">IF(D609="Electric","--",IF(D609="Diesel",_xlfn._xlws.FILTER(ORDEF[NOXdr],(ORDEF[HP]=I609)*(ORDEF[Model_Year]=E609)),""))</f>
        <v>3.7299999999999999E-5</v>
      </c>
      <c r="AA609" s="159" t="str" cm="1">
        <f t="array" ref="AA609">IF(E609="Electric","--",IF(D609="Gasoline",_xlfn._xlws.FILTER(LSIEF[NOX DR],(LSIEF[Fuel]=D609)*(LSIEF[HP Bin]=I609)*(LSIEF[Model Year]=E609)),""))</f>
        <v/>
      </c>
      <c r="AB609" s="159">
        <f t="shared" si="158"/>
        <v>3.7299999999999999E-5</v>
      </c>
      <c r="AC609" s="158" cm="1">
        <f t="array" ref="AC609">IF(D609="Electric","--",IF(D609="Diesel",_xlfn._xlws.FILTER(DFCF[Fuel_HC],(DFCF[MY]=E609)),""))</f>
        <v>0.9</v>
      </c>
      <c r="AD609" s="158" t="str" cm="1">
        <f t="array" ref="AD609">IF(D609="Electric","--",IF(D609="Gasoline",_xlfn._xlws.FILTER(GFCF[Fuel_HC],(GFCF[MY]=E609)),""))</f>
        <v/>
      </c>
      <c r="AE609" s="158">
        <f t="shared" si="159"/>
        <v>0.9</v>
      </c>
      <c r="AF609" s="157" cm="1">
        <f t="array" ref="AF609">IF(D609="Electric","--",IF(D609="Diesel",_xlfn._xlws.FILTER(DFCF[Fuel_NOX],(DFCF[MY]=E609)),""))</f>
        <v>0.95</v>
      </c>
      <c r="AG609" s="157" t="str" cm="1">
        <f t="array" ref="AG609">IF(D609="Electric","--",IF(D609="Gasoline",_xlfn._xlws.FILTER(GFCF[Fuel_NOX],(GFCF[MY]=E609)),""))</f>
        <v/>
      </c>
      <c r="AH609" s="157">
        <f t="shared" si="160"/>
        <v>0.95</v>
      </c>
      <c r="AI609" s="158">
        <f t="shared" si="161"/>
        <v>0.19710000000000003</v>
      </c>
      <c r="AJ609" s="158">
        <f t="shared" si="162"/>
        <v>2.8817869999999997</v>
      </c>
      <c r="AK609" s="158">
        <f t="shared" si="163"/>
        <v>11.603545183090272</v>
      </c>
      <c r="AL609" s="158">
        <f t="shared" si="164"/>
        <v>169.65472177849904</v>
      </c>
      <c r="AM609" s="158">
        <f t="shared" si="165"/>
        <v>5.8017725915451368E-3</v>
      </c>
      <c r="AN609" s="158">
        <f t="shared" si="166"/>
        <v>8.4827360889249512E-2</v>
      </c>
      <c r="AO609" s="158">
        <f t="shared" si="167"/>
        <v>7.0201448357696157E-3</v>
      </c>
      <c r="AP609" s="157"/>
      <c r="AS609" s="44"/>
    </row>
    <row r="610" spans="1:45" s="47" customFormat="1" x14ac:dyDescent="0.35">
      <c r="A610" s="157">
        <v>609</v>
      </c>
      <c r="B610" s="157" t="s">
        <v>430</v>
      </c>
      <c r="C610" s="157" t="s">
        <v>419</v>
      </c>
      <c r="D610" s="157" t="s">
        <v>9</v>
      </c>
      <c r="E610" s="157">
        <v>2008</v>
      </c>
      <c r="F610" s="157">
        <v>110</v>
      </c>
      <c r="G610" s="157">
        <v>476</v>
      </c>
      <c r="H610" s="157" t="s">
        <v>621</v>
      </c>
      <c r="I610" s="157">
        <f t="shared" si="153"/>
        <v>175</v>
      </c>
      <c r="J610" s="157">
        <f>IF(D610="Electric","--",IF(D610="Diesel",VLOOKUP(C610,[2]ORDLF!A:B,2,FALSE),""))</f>
        <v>0.34</v>
      </c>
      <c r="K610" s="157" t="str">
        <f>IF(D610="Electric","--",IF(D610="Gasoline",VLOOKUP(C610,LSILF!A:C,3,FALSE),""))</f>
        <v/>
      </c>
      <c r="L610" s="158">
        <f t="shared" si="170"/>
        <v>0.34</v>
      </c>
      <c r="M610" s="157" cm="1">
        <f t="array" ref="M610">IF(D610="Electric","--",IF(D610="Diesel",_xlfn._xlws.FILTER(DIESCH[CH Cap],(DIESCH[HP Bin]=I610)),""))</f>
        <v>12000</v>
      </c>
      <c r="N610" s="157" t="str" cm="1">
        <f t="array" ref="N610">IF(D610="Electric","--",IF(D610="Gasoline",_xlfn._xlws.FILTER(LSICH[CH Cap],(LSICH[Fuel Type]=D610)*(LSICH[MY]=E610)),""))</f>
        <v/>
      </c>
      <c r="O610" s="157">
        <f t="shared" si="154"/>
        <v>12000</v>
      </c>
      <c r="P610" s="157">
        <f t="shared" si="155"/>
        <v>4284</v>
      </c>
      <c r="Q610" s="157" cm="1">
        <f t="array" ref="Q610">IF(D610="Electric","--",IF(D610="Diesel",_xlfn._xlws.FILTER(ORDEF[HC-ZH (g/hp-hr)],(ORDEF[HP]=I610)*(ORDEF[Model_Year]=E610)),""))</f>
        <v>0.1</v>
      </c>
      <c r="R610" s="157" t="str" cm="1">
        <f t="array" ref="R610">IF(D610="Electric","--",IF(D610="Gasoline",_xlfn._xlws.FILTER(LSIEF[HC-ZH (g/hp-hr)],(LSIEF[Fuel]=D610)*(LSIEF[HP Bin]=I610)*(LSIEF[Model Year]=E610)),""))</f>
        <v/>
      </c>
      <c r="S610" s="158">
        <f t="shared" si="169"/>
        <v>0.1</v>
      </c>
      <c r="T610" s="159" cm="1">
        <f t="array" ref="T610">IF(D610="Electric","--",IF(D610="Diesel",_xlfn._xlws.FILTER(ORDEF[HCDR],(ORDEF[HP]=I610)*(ORDEF[Model_Year]=E610),),""))</f>
        <v>2.5000000000000001E-5</v>
      </c>
      <c r="U610" s="159" t="str" cm="1">
        <f t="array" ref="U610">IF(D610="Electric","--",IF(D610="Gasoline",_xlfn._xlws.FILTER(LSIEF[HC DR],(LSIEF[Fuel]=D610)*(LSIEF[HP Bin]=I610)*(LSIEF[Model Year]=E610)),""))</f>
        <v/>
      </c>
      <c r="V610" s="159">
        <f t="shared" si="156"/>
        <v>2.5000000000000001E-5</v>
      </c>
      <c r="W610" s="158" cm="1">
        <f t="array" ref="W610">IF(D610="Electric","--",IF(D610="Diesel",_xlfn._xlws.FILTER(ORDEF[NOXzh],(ORDEF[HP]=I610)*(ORDEF[Model_Year]=E610)),""))</f>
        <v>2.7600310000000001</v>
      </c>
      <c r="X610" s="158" t="str" cm="1">
        <f t="array" ref="X610">IF(D610="Electric","--",IF(D610="Gasoline",_xlfn._xlws.FILTER(LSIEF[NOX-ZH (g/hp-hr)],(LSIEF[Fuel]=D610)*(LSIEF[HP Bin]=I610)*(LSIEF[Model Year]=E610)),""))</f>
        <v/>
      </c>
      <c r="Y610" s="158">
        <f t="shared" si="157"/>
        <v>2.7600310000000001</v>
      </c>
      <c r="Z610" s="159" cm="1">
        <f t="array" ref="Z610">IF(D610="Electric","--",IF(D610="Diesel",_xlfn._xlws.FILTER(ORDEF[NOXdr],(ORDEF[HP]=I610)*(ORDEF[Model_Year]=E610)),""))</f>
        <v>3.6000000000000001E-5</v>
      </c>
      <c r="AA610" s="159" t="str" cm="1">
        <f t="array" ref="AA610">IF(E610="Electric","--",IF(D610="Gasoline",_xlfn._xlws.FILTER(LSIEF[NOX DR],(LSIEF[Fuel]=D610)*(LSIEF[HP Bin]=I610)*(LSIEF[Model Year]=E610)),""))</f>
        <v/>
      </c>
      <c r="AB610" s="159">
        <f t="shared" si="158"/>
        <v>3.6000000000000001E-5</v>
      </c>
      <c r="AC610" s="158" cm="1">
        <f t="array" ref="AC610">IF(D610="Electric","--",IF(D610="Diesel",_xlfn._xlws.FILTER(DFCF[Fuel_HC],(DFCF[MY]=E610)),""))</f>
        <v>0.9</v>
      </c>
      <c r="AD610" s="158" t="str" cm="1">
        <f t="array" ref="AD610">IF(D610="Electric","--",IF(D610="Gasoline",_xlfn._xlws.FILTER(GFCF[Fuel_HC],(GFCF[MY]=E610)),""))</f>
        <v/>
      </c>
      <c r="AE610" s="158">
        <f t="shared" si="159"/>
        <v>0.9</v>
      </c>
      <c r="AF610" s="157" cm="1">
        <f t="array" ref="AF610">IF(D610="Electric","--",IF(D610="Diesel",_xlfn._xlws.FILTER(DFCF[Fuel_NOX],(DFCF[MY]=E610)),""))</f>
        <v>0.95</v>
      </c>
      <c r="AG610" s="157" t="str" cm="1">
        <f t="array" ref="AG610">IF(D610="Electric","--",IF(D610="Gasoline",_xlfn._xlws.FILTER(GFCF[Fuel_NOX],(GFCF[MY]=E610)),""))</f>
        <v/>
      </c>
      <c r="AH610" s="157">
        <f t="shared" si="160"/>
        <v>0.95</v>
      </c>
      <c r="AI610" s="158">
        <f t="shared" si="161"/>
        <v>0.18639</v>
      </c>
      <c r="AJ610" s="158">
        <f t="shared" si="162"/>
        <v>2.7685422500000003</v>
      </c>
      <c r="AK610" s="158">
        <f t="shared" si="163"/>
        <v>7.315355273722969</v>
      </c>
      <c r="AL610" s="158">
        <f t="shared" si="164"/>
        <v>108.65856617341251</v>
      </c>
      <c r="AM610" s="158">
        <f t="shared" si="165"/>
        <v>3.6576776368614848E-3</v>
      </c>
      <c r="AN610" s="158">
        <f t="shared" si="166"/>
        <v>5.4329283086706252E-2</v>
      </c>
      <c r="AO610" s="158">
        <f t="shared" si="167"/>
        <v>4.4257899406023966E-3</v>
      </c>
      <c r="AP610" s="157"/>
      <c r="AS610" s="44"/>
    </row>
    <row r="611" spans="1:45" s="47" customFormat="1" x14ac:dyDescent="0.35">
      <c r="A611" s="157">
        <v>610</v>
      </c>
      <c r="B611" s="157" t="s">
        <v>431</v>
      </c>
      <c r="C611" s="157" t="s">
        <v>419</v>
      </c>
      <c r="D611" s="157" t="s">
        <v>9</v>
      </c>
      <c r="E611" s="157">
        <v>2008</v>
      </c>
      <c r="F611" s="157">
        <v>170</v>
      </c>
      <c r="G611" s="157">
        <v>476</v>
      </c>
      <c r="H611" s="157" t="s">
        <v>621</v>
      </c>
      <c r="I611" s="157">
        <f t="shared" si="153"/>
        <v>175</v>
      </c>
      <c r="J611" s="157">
        <f>IF(D611="Electric","--",IF(D611="Diesel",VLOOKUP(C611,[2]ORDLF!A:B,2,FALSE),""))</f>
        <v>0.34</v>
      </c>
      <c r="K611" s="157" t="str">
        <f>IF(D611="Electric","--",IF(D611="Gasoline",VLOOKUP(C611,LSILF!A:C,3,FALSE),""))</f>
        <v/>
      </c>
      <c r="L611" s="158">
        <f t="shared" si="170"/>
        <v>0.34</v>
      </c>
      <c r="M611" s="157" cm="1">
        <f t="array" ref="M611">IF(D611="Electric","--",IF(D611="Diesel",_xlfn._xlws.FILTER(DIESCH[CH Cap],(DIESCH[HP Bin]=I611)),""))</f>
        <v>12000</v>
      </c>
      <c r="N611" s="157" t="str" cm="1">
        <f t="array" ref="N611">IF(D611="Electric","--",IF(D611="Gasoline",_xlfn._xlws.FILTER(LSICH[CH Cap],(LSICH[Fuel Type]=D611)*(LSICH[MY]=E611)),""))</f>
        <v/>
      </c>
      <c r="O611" s="157">
        <f t="shared" si="154"/>
        <v>12000</v>
      </c>
      <c r="P611" s="157">
        <f t="shared" si="155"/>
        <v>4284</v>
      </c>
      <c r="Q611" s="157" cm="1">
        <f t="array" ref="Q611">IF(D611="Electric","--",IF(D611="Diesel",_xlfn._xlws.FILTER(ORDEF[HC-ZH (g/hp-hr)],(ORDEF[HP]=I611)*(ORDEF[Model_Year]=E611)),""))</f>
        <v>0.1</v>
      </c>
      <c r="R611" s="157" t="str" cm="1">
        <f t="array" ref="R611">IF(D611="Electric","--",IF(D611="Gasoline",_xlfn._xlws.FILTER(LSIEF[HC-ZH (g/hp-hr)],(LSIEF[Fuel]=D611)*(LSIEF[HP Bin]=I611)*(LSIEF[Model Year]=E611)),""))</f>
        <v/>
      </c>
      <c r="S611" s="158">
        <f t="shared" si="169"/>
        <v>0.1</v>
      </c>
      <c r="T611" s="159" cm="1">
        <f t="array" ref="T611">IF(D611="Electric","--",IF(D611="Diesel",_xlfn._xlws.FILTER(ORDEF[HCDR],(ORDEF[HP]=I611)*(ORDEF[Model_Year]=E611),),""))</f>
        <v>2.5000000000000001E-5</v>
      </c>
      <c r="U611" s="159" t="str" cm="1">
        <f t="array" ref="U611">IF(D611="Electric","--",IF(D611="Gasoline",_xlfn._xlws.FILTER(LSIEF[HC DR],(LSIEF[Fuel]=D611)*(LSIEF[HP Bin]=I611)*(LSIEF[Model Year]=E611)),""))</f>
        <v/>
      </c>
      <c r="V611" s="159">
        <f t="shared" si="156"/>
        <v>2.5000000000000001E-5</v>
      </c>
      <c r="W611" s="158" cm="1">
        <f t="array" ref="W611">IF(D611="Electric","--",IF(D611="Diesel",_xlfn._xlws.FILTER(ORDEF[NOXzh],(ORDEF[HP]=I611)*(ORDEF[Model_Year]=E611)),""))</f>
        <v>2.7600310000000001</v>
      </c>
      <c r="X611" s="158" t="str" cm="1">
        <f t="array" ref="X611">IF(D611="Electric","--",IF(D611="Gasoline",_xlfn._xlws.FILTER(LSIEF[NOX-ZH (g/hp-hr)],(LSIEF[Fuel]=D611)*(LSIEF[HP Bin]=I611)*(LSIEF[Model Year]=E611)),""))</f>
        <v/>
      </c>
      <c r="Y611" s="158">
        <f t="shared" si="157"/>
        <v>2.7600310000000001</v>
      </c>
      <c r="Z611" s="159" cm="1">
        <f t="array" ref="Z611">IF(D611="Electric","--",IF(D611="Diesel",_xlfn._xlws.FILTER(ORDEF[NOXdr],(ORDEF[HP]=I611)*(ORDEF[Model_Year]=E611)),""))</f>
        <v>3.6000000000000001E-5</v>
      </c>
      <c r="AA611" s="159" t="str" cm="1">
        <f t="array" ref="AA611">IF(E611="Electric","--",IF(D611="Gasoline",_xlfn._xlws.FILTER(LSIEF[NOX DR],(LSIEF[Fuel]=D611)*(LSIEF[HP Bin]=I611)*(LSIEF[Model Year]=E611)),""))</f>
        <v/>
      </c>
      <c r="AB611" s="159">
        <f t="shared" si="158"/>
        <v>3.6000000000000001E-5</v>
      </c>
      <c r="AC611" s="158" cm="1">
        <f t="array" ref="AC611">IF(D611="Electric","--",IF(D611="Diesel",_xlfn._xlws.FILTER(DFCF[Fuel_HC],(DFCF[MY]=E611)),""))</f>
        <v>0.9</v>
      </c>
      <c r="AD611" s="158" t="str" cm="1">
        <f t="array" ref="AD611">IF(D611="Electric","--",IF(D611="Gasoline",_xlfn._xlws.FILTER(GFCF[Fuel_HC],(GFCF[MY]=E611)),""))</f>
        <v/>
      </c>
      <c r="AE611" s="158">
        <f t="shared" si="159"/>
        <v>0.9</v>
      </c>
      <c r="AF611" s="157" cm="1">
        <f t="array" ref="AF611">IF(D611="Electric","--",IF(D611="Diesel",_xlfn._xlws.FILTER(DFCF[Fuel_NOX],(DFCF[MY]=E611)),""))</f>
        <v>0.95</v>
      </c>
      <c r="AG611" s="157" t="str" cm="1">
        <f t="array" ref="AG611">IF(D611="Electric","--",IF(D611="Gasoline",_xlfn._xlws.FILTER(GFCF[Fuel_NOX],(GFCF[MY]=E611)),""))</f>
        <v/>
      </c>
      <c r="AH611" s="157">
        <f t="shared" si="160"/>
        <v>0.95</v>
      </c>
      <c r="AI611" s="158">
        <f t="shared" si="161"/>
        <v>0.18639</v>
      </c>
      <c r="AJ611" s="158">
        <f t="shared" si="162"/>
        <v>2.7685422500000003</v>
      </c>
      <c r="AK611" s="158">
        <f t="shared" si="163"/>
        <v>11.305549059390042</v>
      </c>
      <c r="AL611" s="158">
        <f t="shared" si="164"/>
        <v>167.92687499527386</v>
      </c>
      <c r="AM611" s="158">
        <f t="shared" si="165"/>
        <v>5.6527745296950215E-3</v>
      </c>
      <c r="AN611" s="158">
        <f t="shared" si="166"/>
        <v>8.3963437497636934E-2</v>
      </c>
      <c r="AO611" s="158">
        <f t="shared" si="167"/>
        <v>6.8398571809309755E-3</v>
      </c>
      <c r="AP611" s="157"/>
      <c r="AS611" s="44"/>
    </row>
    <row r="612" spans="1:45" s="47" customFormat="1" x14ac:dyDescent="0.35">
      <c r="A612" s="157">
        <v>611</v>
      </c>
      <c r="B612" s="157" t="s">
        <v>432</v>
      </c>
      <c r="C612" s="157" t="s">
        <v>419</v>
      </c>
      <c r="D612" s="157" t="s">
        <v>9</v>
      </c>
      <c r="E612" s="157">
        <v>2008</v>
      </c>
      <c r="F612" s="157">
        <v>110</v>
      </c>
      <c r="G612" s="157">
        <v>476</v>
      </c>
      <c r="H612" s="157" t="s">
        <v>621</v>
      </c>
      <c r="I612" s="157">
        <f t="shared" si="153"/>
        <v>175</v>
      </c>
      <c r="J612" s="157">
        <f>IF(D612="Electric","--",IF(D612="Diesel",VLOOKUP(C612,[2]ORDLF!A:B,2,FALSE),""))</f>
        <v>0.34</v>
      </c>
      <c r="K612" s="157" t="str">
        <f>IF(D612="Electric","--",IF(D612="Gasoline",VLOOKUP(C612,LSILF!A:C,3,FALSE),""))</f>
        <v/>
      </c>
      <c r="L612" s="158">
        <f t="shared" si="170"/>
        <v>0.34</v>
      </c>
      <c r="M612" s="157" cm="1">
        <f t="array" ref="M612">IF(D612="Electric","--",IF(D612="Diesel",_xlfn._xlws.FILTER(DIESCH[CH Cap],(DIESCH[HP Bin]=I612)),""))</f>
        <v>12000</v>
      </c>
      <c r="N612" s="157" t="str" cm="1">
        <f t="array" ref="N612">IF(D612="Electric","--",IF(D612="Gasoline",_xlfn._xlws.FILTER(LSICH[CH Cap],(LSICH[Fuel Type]=D612)*(LSICH[MY]=E612)),""))</f>
        <v/>
      </c>
      <c r="O612" s="157">
        <f t="shared" si="154"/>
        <v>12000</v>
      </c>
      <c r="P612" s="157">
        <f t="shared" si="155"/>
        <v>4284</v>
      </c>
      <c r="Q612" s="157" cm="1">
        <f t="array" ref="Q612">IF(D612="Electric","--",IF(D612="Diesel",_xlfn._xlws.FILTER(ORDEF[HC-ZH (g/hp-hr)],(ORDEF[HP]=I612)*(ORDEF[Model_Year]=E612)),""))</f>
        <v>0.1</v>
      </c>
      <c r="R612" s="157" t="str" cm="1">
        <f t="array" ref="R612">IF(D612="Electric","--",IF(D612="Gasoline",_xlfn._xlws.FILTER(LSIEF[HC-ZH (g/hp-hr)],(LSIEF[Fuel]=D612)*(LSIEF[HP Bin]=I612)*(LSIEF[Model Year]=E612)),""))</f>
        <v/>
      </c>
      <c r="S612" s="158">
        <f t="shared" si="169"/>
        <v>0.1</v>
      </c>
      <c r="T612" s="159" cm="1">
        <f t="array" ref="T612">IF(D612="Electric","--",IF(D612="Diesel",_xlfn._xlws.FILTER(ORDEF[HCDR],(ORDEF[HP]=I612)*(ORDEF[Model_Year]=E612),),""))</f>
        <v>2.5000000000000001E-5</v>
      </c>
      <c r="U612" s="159" t="str" cm="1">
        <f t="array" ref="U612">IF(D612="Electric","--",IF(D612="Gasoline",_xlfn._xlws.FILTER(LSIEF[HC DR],(LSIEF[Fuel]=D612)*(LSIEF[HP Bin]=I612)*(LSIEF[Model Year]=E612)),""))</f>
        <v/>
      </c>
      <c r="V612" s="159">
        <f t="shared" si="156"/>
        <v>2.5000000000000001E-5</v>
      </c>
      <c r="W612" s="158" cm="1">
        <f t="array" ref="W612">IF(D612="Electric","--",IF(D612="Diesel",_xlfn._xlws.FILTER(ORDEF[NOXzh],(ORDEF[HP]=I612)*(ORDEF[Model_Year]=E612)),""))</f>
        <v>2.7600310000000001</v>
      </c>
      <c r="X612" s="158" t="str" cm="1">
        <f t="array" ref="X612">IF(D612="Electric","--",IF(D612="Gasoline",_xlfn._xlws.FILTER(LSIEF[NOX-ZH (g/hp-hr)],(LSIEF[Fuel]=D612)*(LSIEF[HP Bin]=I612)*(LSIEF[Model Year]=E612)),""))</f>
        <v/>
      </c>
      <c r="Y612" s="158">
        <f t="shared" si="157"/>
        <v>2.7600310000000001</v>
      </c>
      <c r="Z612" s="159" cm="1">
        <f t="array" ref="Z612">IF(D612="Electric","--",IF(D612="Diesel",_xlfn._xlws.FILTER(ORDEF[NOXdr],(ORDEF[HP]=I612)*(ORDEF[Model_Year]=E612)),""))</f>
        <v>3.6000000000000001E-5</v>
      </c>
      <c r="AA612" s="159" t="str" cm="1">
        <f t="array" ref="AA612">IF(E612="Electric","--",IF(D612="Gasoline",_xlfn._xlws.FILTER(LSIEF[NOX DR],(LSIEF[Fuel]=D612)*(LSIEF[HP Bin]=I612)*(LSIEF[Model Year]=E612)),""))</f>
        <v/>
      </c>
      <c r="AB612" s="159">
        <f t="shared" si="158"/>
        <v>3.6000000000000001E-5</v>
      </c>
      <c r="AC612" s="158" cm="1">
        <f t="array" ref="AC612">IF(D612="Electric","--",IF(D612="Diesel",_xlfn._xlws.FILTER(DFCF[Fuel_HC],(DFCF[MY]=E612)),""))</f>
        <v>0.9</v>
      </c>
      <c r="AD612" s="158" t="str" cm="1">
        <f t="array" ref="AD612">IF(D612="Electric","--",IF(D612="Gasoline",_xlfn._xlws.FILTER(GFCF[Fuel_HC],(GFCF[MY]=E612)),""))</f>
        <v/>
      </c>
      <c r="AE612" s="158">
        <f t="shared" si="159"/>
        <v>0.9</v>
      </c>
      <c r="AF612" s="157" cm="1">
        <f t="array" ref="AF612">IF(D612="Electric","--",IF(D612="Diesel",_xlfn._xlws.FILTER(DFCF[Fuel_NOX],(DFCF[MY]=E612)),""))</f>
        <v>0.95</v>
      </c>
      <c r="AG612" s="157" t="str" cm="1">
        <f t="array" ref="AG612">IF(D612="Electric","--",IF(D612="Gasoline",_xlfn._xlws.FILTER(GFCF[Fuel_NOX],(GFCF[MY]=E612)),""))</f>
        <v/>
      </c>
      <c r="AH612" s="157">
        <f t="shared" si="160"/>
        <v>0.95</v>
      </c>
      <c r="AI612" s="158">
        <f t="shared" si="161"/>
        <v>0.18639</v>
      </c>
      <c r="AJ612" s="158">
        <f t="shared" si="162"/>
        <v>2.7685422500000003</v>
      </c>
      <c r="AK612" s="158">
        <f t="shared" si="163"/>
        <v>7.315355273722969</v>
      </c>
      <c r="AL612" s="158">
        <f t="shared" si="164"/>
        <v>108.65856617341251</v>
      </c>
      <c r="AM612" s="158">
        <f t="shared" si="165"/>
        <v>3.6576776368614848E-3</v>
      </c>
      <c r="AN612" s="158">
        <f t="shared" si="166"/>
        <v>5.4329283086706252E-2</v>
      </c>
      <c r="AO612" s="158">
        <f t="shared" si="167"/>
        <v>4.4257899406023966E-3</v>
      </c>
      <c r="AP612" s="157"/>
      <c r="AS612" s="44"/>
    </row>
    <row r="613" spans="1:45" s="47" customFormat="1" x14ac:dyDescent="0.35">
      <c r="A613" s="157">
        <v>612</v>
      </c>
      <c r="B613" s="157">
        <v>4849</v>
      </c>
      <c r="C613" s="157" t="s">
        <v>419</v>
      </c>
      <c r="D613" s="157" t="s">
        <v>9</v>
      </c>
      <c r="E613" s="157">
        <v>2009</v>
      </c>
      <c r="F613" s="157">
        <v>175</v>
      </c>
      <c r="G613" s="157">
        <v>476</v>
      </c>
      <c r="H613" s="157" t="s">
        <v>621</v>
      </c>
      <c r="I613" s="157">
        <f t="shared" si="153"/>
        <v>300</v>
      </c>
      <c r="J613" s="157">
        <f>IF(D613="Electric","--",IF(D613="Diesel",VLOOKUP(C613,[2]ORDLF!A:B,2,FALSE),""))</f>
        <v>0.34</v>
      </c>
      <c r="K613" s="157" t="str">
        <f>IF(D613="Electric","--",IF(D613="Gasoline",VLOOKUP(C613,LSILF!A:C,3,FALSE),""))</f>
        <v/>
      </c>
      <c r="L613" s="158">
        <f t="shared" si="170"/>
        <v>0.34</v>
      </c>
      <c r="M613" s="157" cm="1">
        <f t="array" ref="M613">IF(D613="Electric","--",IF(D613="Diesel",_xlfn._xlws.FILTER(DIESCH[CH Cap],(DIESCH[HP Bin]=I613)),""))</f>
        <v>12000</v>
      </c>
      <c r="N613" s="157" t="str" cm="1">
        <f t="array" ref="N613">IF(D613="Electric","--",IF(D613="Gasoline",_xlfn._xlws.FILTER(LSICH[CH Cap],(LSICH[Fuel Type]=D613)*(LSICH[MY]=E613)),""))</f>
        <v/>
      </c>
      <c r="O613" s="157">
        <f t="shared" si="154"/>
        <v>12000</v>
      </c>
      <c r="P613" s="157">
        <f t="shared" si="155"/>
        <v>3808</v>
      </c>
      <c r="Q613" s="157" cm="1">
        <f t="array" ref="Q613">IF(D613="Electric","--",IF(D613="Diesel",_xlfn._xlws.FILTER(ORDEF[HC-ZH (g/hp-hr)],(ORDEF[HP]=I613)*(ORDEF[Model_Year]=E613)),""))</f>
        <v>0.1</v>
      </c>
      <c r="R613" s="157" t="str" cm="1">
        <f t="array" ref="R613">IF(D613="Electric","--",IF(D613="Gasoline",_xlfn._xlws.FILTER(LSIEF[HC-ZH (g/hp-hr)],(LSIEF[Fuel]=D613)*(LSIEF[HP Bin]=I613)*(LSIEF[Model Year]=E613)),""))</f>
        <v/>
      </c>
      <c r="S613" s="158">
        <f t="shared" si="169"/>
        <v>0.1</v>
      </c>
      <c r="T613" s="159" cm="1">
        <f t="array" ref="T613">IF(D613="Electric","--",IF(D613="Diesel",_xlfn._xlws.FILTER(ORDEF[HCDR],(ORDEF[HP]=I613)*(ORDEF[Model_Year]=E613),),""))</f>
        <v>2.5000000000000001E-5</v>
      </c>
      <c r="U613" s="159" t="str" cm="1">
        <f t="array" ref="U613">IF(D613="Electric","--",IF(D613="Gasoline",_xlfn._xlws.FILTER(LSIEF[HC DR],(LSIEF[Fuel]=D613)*(LSIEF[HP Bin]=I613)*(LSIEF[Model Year]=E613)),""))</f>
        <v/>
      </c>
      <c r="V613" s="159">
        <f t="shared" si="156"/>
        <v>2.5000000000000001E-5</v>
      </c>
      <c r="W613" s="158" cm="1">
        <f t="array" ref="W613">IF(D613="Electric","--",IF(D613="Diesel",_xlfn._xlws.FILTER(ORDEF[NOXzh],(ORDEF[HP]=I613)*(ORDEF[Model_Year]=E613)),""))</f>
        <v>2.5785309999999999</v>
      </c>
      <c r="X613" s="158" t="str" cm="1">
        <f t="array" ref="X613">IF(D613="Electric","--",IF(D613="Gasoline",_xlfn._xlws.FILTER(LSIEF[NOX-ZH (g/hp-hr)],(LSIEF[Fuel]=D613)*(LSIEF[HP Bin]=I613)*(LSIEF[Model Year]=E613)),""))</f>
        <v/>
      </c>
      <c r="Y613" s="158">
        <f t="shared" si="157"/>
        <v>2.5785309999999999</v>
      </c>
      <c r="Z613" s="159" cm="1">
        <f t="array" ref="Z613">IF(D613="Electric","--",IF(D613="Diesel",_xlfn._xlws.FILTER(ORDEF[NOXdr],(ORDEF[HP]=I613)*(ORDEF[Model_Year]=E613)),""))</f>
        <v>3.3500000000000001E-5</v>
      </c>
      <c r="AA613" s="159" t="str" cm="1">
        <f t="array" ref="AA613">IF(E613="Electric","--",IF(D613="Gasoline",_xlfn._xlws.FILTER(LSIEF[NOX DR],(LSIEF[Fuel]=D613)*(LSIEF[HP Bin]=I613)*(LSIEF[Model Year]=E613)),""))</f>
        <v/>
      </c>
      <c r="AB613" s="159">
        <f t="shared" si="158"/>
        <v>3.3500000000000001E-5</v>
      </c>
      <c r="AC613" s="158" cm="1">
        <f t="array" ref="AC613">IF(D613="Electric","--",IF(D613="Diesel",_xlfn._xlws.FILTER(DFCF[Fuel_HC],(DFCF[MY]=E613)),""))</f>
        <v>0.9</v>
      </c>
      <c r="AD613" s="158" t="str" cm="1">
        <f t="array" ref="AD613">IF(D613="Electric","--",IF(D613="Gasoline",_xlfn._xlws.FILTER(GFCF[Fuel_HC],(GFCF[MY]=E613)),""))</f>
        <v/>
      </c>
      <c r="AE613" s="158">
        <f t="shared" si="159"/>
        <v>0.9</v>
      </c>
      <c r="AF613" s="157" cm="1">
        <f t="array" ref="AF613">IF(D613="Electric","--",IF(D613="Diesel",_xlfn._xlws.FILTER(DFCF[Fuel_NOX],(DFCF[MY]=E613)),""))</f>
        <v>0.95</v>
      </c>
      <c r="AG613" s="157" t="str" cm="1">
        <f t="array" ref="AG613">IF(D613="Electric","--",IF(D613="Gasoline",_xlfn._xlws.FILTER(GFCF[Fuel_NOX],(GFCF[MY]=E613)),""))</f>
        <v/>
      </c>
      <c r="AH613" s="157">
        <f t="shared" si="160"/>
        <v>0.95</v>
      </c>
      <c r="AI613" s="158">
        <f t="shared" si="161"/>
        <v>0.17568</v>
      </c>
      <c r="AJ613" s="158">
        <f t="shared" si="162"/>
        <v>2.5707940499999999</v>
      </c>
      <c r="AK613" s="158">
        <f t="shared" si="163"/>
        <v>10.969340070689462</v>
      </c>
      <c r="AL613" s="158">
        <f t="shared" si="164"/>
        <v>160.51863721627416</v>
      </c>
      <c r="AM613" s="158">
        <f t="shared" si="165"/>
        <v>5.4846700353447311E-3</v>
      </c>
      <c r="AN613" s="158">
        <f t="shared" si="166"/>
        <v>8.0259318608137079E-2</v>
      </c>
      <c r="AO613" s="158">
        <f t="shared" si="167"/>
        <v>6.6364507427671242E-3</v>
      </c>
      <c r="AP613" s="157"/>
      <c r="AS613" s="44"/>
    </row>
    <row r="614" spans="1:45" s="47" customFormat="1" x14ac:dyDescent="0.35">
      <c r="A614" s="157">
        <v>613</v>
      </c>
      <c r="B614" s="157">
        <v>4850</v>
      </c>
      <c r="C614" s="157" t="s">
        <v>419</v>
      </c>
      <c r="D614" s="157" t="s">
        <v>9</v>
      </c>
      <c r="E614" s="157">
        <v>2009</v>
      </c>
      <c r="F614" s="157">
        <v>175</v>
      </c>
      <c r="G614" s="157">
        <v>476</v>
      </c>
      <c r="H614" s="157" t="s">
        <v>621</v>
      </c>
      <c r="I614" s="157">
        <f t="shared" si="153"/>
        <v>300</v>
      </c>
      <c r="J614" s="157">
        <f>IF(D614="Electric","--",IF(D614="Diesel",VLOOKUP(C614,[2]ORDLF!A:B,2,FALSE),""))</f>
        <v>0.34</v>
      </c>
      <c r="K614" s="157" t="str">
        <f>IF(D614="Electric","--",IF(D614="Gasoline",VLOOKUP(C614,LSILF!A:C,3,FALSE),""))</f>
        <v/>
      </c>
      <c r="L614" s="158">
        <f t="shared" si="170"/>
        <v>0.34</v>
      </c>
      <c r="M614" s="157" cm="1">
        <f t="array" ref="M614">IF(D614="Electric","--",IF(D614="Diesel",_xlfn._xlws.FILTER(DIESCH[CH Cap],(DIESCH[HP Bin]=I614)),""))</f>
        <v>12000</v>
      </c>
      <c r="N614" s="157" t="str" cm="1">
        <f t="array" ref="N614">IF(D614="Electric","--",IF(D614="Gasoline",_xlfn._xlws.FILTER(LSICH[CH Cap],(LSICH[Fuel Type]=D614)*(LSICH[MY]=E614)),""))</f>
        <v/>
      </c>
      <c r="O614" s="157">
        <f t="shared" si="154"/>
        <v>12000</v>
      </c>
      <c r="P614" s="157">
        <f t="shared" si="155"/>
        <v>3808</v>
      </c>
      <c r="Q614" s="157" cm="1">
        <f t="array" ref="Q614">IF(D614="Electric","--",IF(D614="Diesel",_xlfn._xlws.FILTER(ORDEF[HC-ZH (g/hp-hr)],(ORDEF[HP]=I614)*(ORDEF[Model_Year]=E614)),""))</f>
        <v>0.1</v>
      </c>
      <c r="R614" s="157" t="str" cm="1">
        <f t="array" ref="R614">IF(D614="Electric","--",IF(D614="Gasoline",_xlfn._xlws.FILTER(LSIEF[HC-ZH (g/hp-hr)],(LSIEF[Fuel]=D614)*(LSIEF[HP Bin]=I614)*(LSIEF[Model Year]=E614)),""))</f>
        <v/>
      </c>
      <c r="S614" s="158">
        <f t="shared" si="169"/>
        <v>0.1</v>
      </c>
      <c r="T614" s="159" cm="1">
        <f t="array" ref="T614">IF(D614="Electric","--",IF(D614="Diesel",_xlfn._xlws.FILTER(ORDEF[HCDR],(ORDEF[HP]=I614)*(ORDEF[Model_Year]=E614),),""))</f>
        <v>2.5000000000000001E-5</v>
      </c>
      <c r="U614" s="159" t="str" cm="1">
        <f t="array" ref="U614">IF(D614="Electric","--",IF(D614="Gasoline",_xlfn._xlws.FILTER(LSIEF[HC DR],(LSIEF[Fuel]=D614)*(LSIEF[HP Bin]=I614)*(LSIEF[Model Year]=E614)),""))</f>
        <v/>
      </c>
      <c r="V614" s="159">
        <f t="shared" si="156"/>
        <v>2.5000000000000001E-5</v>
      </c>
      <c r="W614" s="158" cm="1">
        <f t="array" ref="W614">IF(D614="Electric","--",IF(D614="Diesel",_xlfn._xlws.FILTER(ORDEF[NOXzh],(ORDEF[HP]=I614)*(ORDEF[Model_Year]=E614)),""))</f>
        <v>2.5785309999999999</v>
      </c>
      <c r="X614" s="158" t="str" cm="1">
        <f t="array" ref="X614">IF(D614="Electric","--",IF(D614="Gasoline",_xlfn._xlws.FILTER(LSIEF[NOX-ZH (g/hp-hr)],(LSIEF[Fuel]=D614)*(LSIEF[HP Bin]=I614)*(LSIEF[Model Year]=E614)),""))</f>
        <v/>
      </c>
      <c r="Y614" s="158">
        <f t="shared" si="157"/>
        <v>2.5785309999999999</v>
      </c>
      <c r="Z614" s="159" cm="1">
        <f t="array" ref="Z614">IF(D614="Electric","--",IF(D614="Diesel",_xlfn._xlws.FILTER(ORDEF[NOXdr],(ORDEF[HP]=I614)*(ORDEF[Model_Year]=E614)),""))</f>
        <v>3.3500000000000001E-5</v>
      </c>
      <c r="AA614" s="159" t="str" cm="1">
        <f t="array" ref="AA614">IF(E614="Electric","--",IF(D614="Gasoline",_xlfn._xlws.FILTER(LSIEF[NOX DR],(LSIEF[Fuel]=D614)*(LSIEF[HP Bin]=I614)*(LSIEF[Model Year]=E614)),""))</f>
        <v/>
      </c>
      <c r="AB614" s="159">
        <f t="shared" si="158"/>
        <v>3.3500000000000001E-5</v>
      </c>
      <c r="AC614" s="158" cm="1">
        <f t="array" ref="AC614">IF(D614="Electric","--",IF(D614="Diesel",_xlfn._xlws.FILTER(DFCF[Fuel_HC],(DFCF[MY]=E614)),""))</f>
        <v>0.9</v>
      </c>
      <c r="AD614" s="158" t="str" cm="1">
        <f t="array" ref="AD614">IF(D614="Electric","--",IF(D614="Gasoline",_xlfn._xlws.FILTER(GFCF[Fuel_HC],(GFCF[MY]=E614)),""))</f>
        <v/>
      </c>
      <c r="AE614" s="158">
        <f t="shared" si="159"/>
        <v>0.9</v>
      </c>
      <c r="AF614" s="157" cm="1">
        <f t="array" ref="AF614">IF(D614="Electric","--",IF(D614="Diesel",_xlfn._xlws.FILTER(DFCF[Fuel_NOX],(DFCF[MY]=E614)),""))</f>
        <v>0.95</v>
      </c>
      <c r="AG614" s="157" t="str" cm="1">
        <f t="array" ref="AG614">IF(D614="Electric","--",IF(D614="Gasoline",_xlfn._xlws.FILTER(GFCF[Fuel_NOX],(GFCF[MY]=E614)),""))</f>
        <v/>
      </c>
      <c r="AH614" s="157">
        <f t="shared" si="160"/>
        <v>0.95</v>
      </c>
      <c r="AI614" s="158">
        <f t="shared" si="161"/>
        <v>0.17568</v>
      </c>
      <c r="AJ614" s="158">
        <f t="shared" si="162"/>
        <v>2.5707940499999999</v>
      </c>
      <c r="AK614" s="158">
        <f t="shared" si="163"/>
        <v>10.969340070689462</v>
      </c>
      <c r="AL614" s="158">
        <f t="shared" si="164"/>
        <v>160.51863721627416</v>
      </c>
      <c r="AM614" s="158">
        <f t="shared" si="165"/>
        <v>5.4846700353447311E-3</v>
      </c>
      <c r="AN614" s="158">
        <f t="shared" si="166"/>
        <v>8.0259318608137079E-2</v>
      </c>
      <c r="AO614" s="158">
        <f t="shared" si="167"/>
        <v>6.6364507427671242E-3</v>
      </c>
      <c r="AP614" s="157"/>
      <c r="AS614" s="44"/>
    </row>
    <row r="615" spans="1:45" s="47" customFormat="1" x14ac:dyDescent="0.35">
      <c r="A615" s="157">
        <v>614</v>
      </c>
      <c r="B615" s="157" t="s">
        <v>433</v>
      </c>
      <c r="C615" s="157" t="s">
        <v>419</v>
      </c>
      <c r="D615" s="157" t="s">
        <v>9</v>
      </c>
      <c r="E615" s="157">
        <v>2009</v>
      </c>
      <c r="F615" s="157">
        <v>170</v>
      </c>
      <c r="G615" s="157">
        <v>476</v>
      </c>
      <c r="H615" s="157" t="s">
        <v>621</v>
      </c>
      <c r="I615" s="157">
        <f t="shared" si="153"/>
        <v>175</v>
      </c>
      <c r="J615" s="157">
        <f>IF(D615="Electric","--",IF(D615="Diesel",VLOOKUP(C615,[2]ORDLF!A:B,2,FALSE),""))</f>
        <v>0.34</v>
      </c>
      <c r="K615" s="157" t="str">
        <f>IF(D615="Electric","--",IF(D615="Gasoline",VLOOKUP(C615,LSILF!A:C,3,FALSE),""))</f>
        <v/>
      </c>
      <c r="L615" s="158">
        <f t="shared" si="170"/>
        <v>0.34</v>
      </c>
      <c r="M615" s="157" cm="1">
        <f t="array" ref="M615">IF(D615="Electric","--",IF(D615="Diesel",_xlfn._xlws.FILTER(DIESCH[CH Cap],(DIESCH[HP Bin]=I615)),""))</f>
        <v>12000</v>
      </c>
      <c r="N615" s="157" t="str" cm="1">
        <f t="array" ref="N615">IF(D615="Electric","--",IF(D615="Gasoline",_xlfn._xlws.FILTER(LSICH[CH Cap],(LSICH[Fuel Type]=D615)*(LSICH[MY]=E615)),""))</f>
        <v/>
      </c>
      <c r="O615" s="157">
        <f t="shared" si="154"/>
        <v>12000</v>
      </c>
      <c r="P615" s="157">
        <f t="shared" si="155"/>
        <v>3808</v>
      </c>
      <c r="Q615" s="157" cm="1">
        <f t="array" ref="Q615">IF(D615="Electric","--",IF(D615="Diesel",_xlfn._xlws.FILTER(ORDEF[HC-ZH (g/hp-hr)],(ORDEF[HP]=I615)*(ORDEF[Model_Year]=E615)),""))</f>
        <v>0.1</v>
      </c>
      <c r="R615" s="157" t="str" cm="1">
        <f t="array" ref="R615">IF(D615="Electric","--",IF(D615="Gasoline",_xlfn._xlws.FILTER(LSIEF[HC-ZH (g/hp-hr)],(LSIEF[Fuel]=D615)*(LSIEF[HP Bin]=I615)*(LSIEF[Model Year]=E615)),""))</f>
        <v/>
      </c>
      <c r="S615" s="158">
        <f t="shared" si="169"/>
        <v>0.1</v>
      </c>
      <c r="T615" s="159" cm="1">
        <f t="array" ref="T615">IF(D615="Electric","--",IF(D615="Diesel",_xlfn._xlws.FILTER(ORDEF[HCDR],(ORDEF[HP]=I615)*(ORDEF[Model_Year]=E615),),""))</f>
        <v>2.5000000000000001E-5</v>
      </c>
      <c r="U615" s="159" t="str" cm="1">
        <f t="array" ref="U615">IF(D615="Electric","--",IF(D615="Gasoline",_xlfn._xlws.FILTER(LSIEF[HC DR],(LSIEF[Fuel]=D615)*(LSIEF[HP Bin]=I615)*(LSIEF[Model Year]=E615)),""))</f>
        <v/>
      </c>
      <c r="V615" s="159">
        <f t="shared" si="156"/>
        <v>2.5000000000000001E-5</v>
      </c>
      <c r="W615" s="158" cm="1">
        <f t="array" ref="W615">IF(D615="Electric","--",IF(D615="Diesel",_xlfn._xlws.FILTER(ORDEF[NOXzh],(ORDEF[HP]=I615)*(ORDEF[Model_Year]=E615)),""))</f>
        <v>2.6592829999999998</v>
      </c>
      <c r="X615" s="158" t="str" cm="1">
        <f t="array" ref="X615">IF(D615="Electric","--",IF(D615="Gasoline",_xlfn._xlws.FILTER(LSIEF[NOX-ZH (g/hp-hr)],(LSIEF[Fuel]=D615)*(LSIEF[HP Bin]=I615)*(LSIEF[Model Year]=E615)),""))</f>
        <v/>
      </c>
      <c r="Y615" s="158">
        <f t="shared" si="157"/>
        <v>2.6592829999999998</v>
      </c>
      <c r="Z615" s="159" cm="1">
        <f t="array" ref="Z615">IF(D615="Electric","--",IF(D615="Diesel",_xlfn._xlws.FILTER(ORDEF[NOXdr],(ORDEF[HP]=I615)*(ORDEF[Model_Year]=E615)),""))</f>
        <v>3.4700000000000003E-5</v>
      </c>
      <c r="AA615" s="159" t="str" cm="1">
        <f t="array" ref="AA615">IF(E615="Electric","--",IF(D615="Gasoline",_xlfn._xlws.FILTER(LSIEF[NOX DR],(LSIEF[Fuel]=D615)*(LSIEF[HP Bin]=I615)*(LSIEF[Model Year]=E615)),""))</f>
        <v/>
      </c>
      <c r="AB615" s="159">
        <f t="shared" si="158"/>
        <v>3.4700000000000003E-5</v>
      </c>
      <c r="AC615" s="158" cm="1">
        <f t="array" ref="AC615">IF(D615="Electric","--",IF(D615="Diesel",_xlfn._xlws.FILTER(DFCF[Fuel_HC],(DFCF[MY]=E615)),""))</f>
        <v>0.9</v>
      </c>
      <c r="AD615" s="158" t="str" cm="1">
        <f t="array" ref="AD615">IF(D615="Electric","--",IF(D615="Gasoline",_xlfn._xlws.FILTER(GFCF[Fuel_HC],(GFCF[MY]=E615)),""))</f>
        <v/>
      </c>
      <c r="AE615" s="158">
        <f t="shared" si="159"/>
        <v>0.9</v>
      </c>
      <c r="AF615" s="157" cm="1">
        <f t="array" ref="AF615">IF(D615="Electric","--",IF(D615="Diesel",_xlfn._xlws.FILTER(DFCF[Fuel_NOX],(DFCF[MY]=E615)),""))</f>
        <v>0.95</v>
      </c>
      <c r="AG615" s="157" t="str" cm="1">
        <f t="array" ref="AG615">IF(D615="Electric","--",IF(D615="Gasoline",_xlfn._xlws.FILTER(GFCF[Fuel_NOX],(GFCF[MY]=E615)),""))</f>
        <v/>
      </c>
      <c r="AH615" s="157">
        <f t="shared" si="160"/>
        <v>0.95</v>
      </c>
      <c r="AI615" s="158">
        <f t="shared" si="161"/>
        <v>0.17568</v>
      </c>
      <c r="AJ615" s="158">
        <f t="shared" si="162"/>
        <v>2.65184957</v>
      </c>
      <c r="AK615" s="158">
        <f t="shared" si="163"/>
        <v>10.655930354384047</v>
      </c>
      <c r="AL615" s="158">
        <f t="shared" si="164"/>
        <v>160.84884066611613</v>
      </c>
      <c r="AM615" s="158">
        <f t="shared" si="165"/>
        <v>5.3279651771920246E-3</v>
      </c>
      <c r="AN615" s="158">
        <f t="shared" si="166"/>
        <v>8.0424420333058078E-2</v>
      </c>
      <c r="AO615" s="158">
        <f t="shared" si="167"/>
        <v>6.4468378644023496E-3</v>
      </c>
      <c r="AP615" s="157"/>
      <c r="AS615" s="44"/>
    </row>
    <row r="616" spans="1:45" s="47" customFormat="1" x14ac:dyDescent="0.35">
      <c r="A616" s="157">
        <v>615</v>
      </c>
      <c r="B616" s="157" t="s">
        <v>434</v>
      </c>
      <c r="C616" s="157" t="s">
        <v>419</v>
      </c>
      <c r="D616" s="157" t="s">
        <v>9</v>
      </c>
      <c r="E616" s="157">
        <v>2010</v>
      </c>
      <c r="F616" s="157">
        <v>155</v>
      </c>
      <c r="G616" s="157">
        <v>476</v>
      </c>
      <c r="H616" s="157" t="s">
        <v>621</v>
      </c>
      <c r="I616" s="157">
        <f t="shared" si="153"/>
        <v>175</v>
      </c>
      <c r="J616" s="157">
        <f>IF(D616="Electric","--",IF(D616="Diesel",VLOOKUP(C616,[2]ORDLF!A:B,2,FALSE),""))</f>
        <v>0.34</v>
      </c>
      <c r="K616" s="157" t="str">
        <f>IF(D616="Electric","--",IF(D616="Gasoline",VLOOKUP(C616,LSILF!A:C,3,FALSE),""))</f>
        <v/>
      </c>
      <c r="L616" s="158">
        <f t="shared" si="170"/>
        <v>0.34</v>
      </c>
      <c r="M616" s="157" cm="1">
        <f t="array" ref="M616">IF(D616="Electric","--",IF(D616="Diesel",_xlfn._xlws.FILTER(DIESCH[CH Cap],(DIESCH[HP Bin]=I616)),""))</f>
        <v>12000</v>
      </c>
      <c r="N616" s="157" t="str" cm="1">
        <f t="array" ref="N616">IF(D616="Electric","--",IF(D616="Gasoline",_xlfn._xlws.FILTER(LSICH[CH Cap],(LSICH[Fuel Type]=D616)*(LSICH[MY]=E616)),""))</f>
        <v/>
      </c>
      <c r="O616" s="157">
        <f t="shared" si="154"/>
        <v>12000</v>
      </c>
      <c r="P616" s="157">
        <f t="shared" si="155"/>
        <v>3332</v>
      </c>
      <c r="Q616" s="157" cm="1">
        <f t="array" ref="Q616">IF(D616="Electric","--",IF(D616="Diesel",_xlfn._xlws.FILTER(ORDEF[HC-ZH (g/hp-hr)],(ORDEF[HP]=I616)*(ORDEF[Model_Year]=E616)),""))</f>
        <v>0.1</v>
      </c>
      <c r="R616" s="157" t="str" cm="1">
        <f t="array" ref="R616">IF(D616="Electric","--",IF(D616="Gasoline",_xlfn._xlws.FILTER(LSIEF[HC-ZH (g/hp-hr)],(LSIEF[Fuel]=D616)*(LSIEF[HP Bin]=I616)*(LSIEF[Model Year]=E616)),""))</f>
        <v/>
      </c>
      <c r="S616" s="158">
        <f t="shared" si="169"/>
        <v>0.1</v>
      </c>
      <c r="T616" s="159" cm="1">
        <f t="array" ref="T616">IF(D616="Electric","--",IF(D616="Diesel",_xlfn._xlws.FILTER(ORDEF[HCDR],(ORDEF[HP]=I616)*(ORDEF[Model_Year]=E616),),""))</f>
        <v>2.5000000000000001E-5</v>
      </c>
      <c r="U616" s="159" t="str" cm="1">
        <f t="array" ref="U616">IF(D616="Electric","--",IF(D616="Gasoline",_xlfn._xlws.FILTER(LSIEF[HC DR],(LSIEF[Fuel]=D616)*(LSIEF[HP Bin]=I616)*(LSIEF[Model Year]=E616)),""))</f>
        <v/>
      </c>
      <c r="V616" s="159">
        <f t="shared" si="156"/>
        <v>2.5000000000000001E-5</v>
      </c>
      <c r="W616" s="158" cm="1">
        <f t="array" ref="W616">IF(D616="Electric","--",IF(D616="Diesel",_xlfn._xlws.FILTER(ORDEF[NOXzh],(ORDEF[HP]=I616)*(ORDEF[Model_Year]=E616)),""))</f>
        <v>2.9919570000000002</v>
      </c>
      <c r="X616" s="158" t="str" cm="1">
        <f t="array" ref="X616">IF(D616="Electric","--",IF(D616="Gasoline",_xlfn._xlws.FILTER(LSIEF[NOX-ZH (g/hp-hr)],(LSIEF[Fuel]=D616)*(LSIEF[HP Bin]=I616)*(LSIEF[Model Year]=E616)),""))</f>
        <v/>
      </c>
      <c r="Y616" s="158">
        <f t="shared" si="157"/>
        <v>2.9919570000000002</v>
      </c>
      <c r="Z616" s="159" cm="1">
        <f t="array" ref="Z616">IF(D616="Electric","--",IF(D616="Diesel",_xlfn._xlws.FILTER(ORDEF[NOXdr],(ORDEF[HP]=I616)*(ORDEF[Model_Year]=E616)),""))</f>
        <v>3.9100000000000002E-5</v>
      </c>
      <c r="AA616" s="159" t="str" cm="1">
        <f t="array" ref="AA616">IF(E616="Electric","--",IF(D616="Gasoline",_xlfn._xlws.FILTER(LSIEF[NOX DR],(LSIEF[Fuel]=D616)*(LSIEF[HP Bin]=I616)*(LSIEF[Model Year]=E616)),""))</f>
        <v/>
      </c>
      <c r="AB616" s="159">
        <f t="shared" si="158"/>
        <v>3.9100000000000002E-5</v>
      </c>
      <c r="AC616" s="158" cm="1">
        <f t="array" ref="AC616">IF(D616="Electric","--",IF(D616="Diesel",_xlfn._xlws.FILTER(DFCF[Fuel_HC],(DFCF[MY]=E616)),""))</f>
        <v>0.9</v>
      </c>
      <c r="AD616" s="158" t="str" cm="1">
        <f t="array" ref="AD616">IF(D616="Electric","--",IF(D616="Gasoline",_xlfn._xlws.FILTER(GFCF[Fuel_HC],(GFCF[MY]=E616)),""))</f>
        <v/>
      </c>
      <c r="AE616" s="158">
        <f t="shared" si="159"/>
        <v>0.9</v>
      </c>
      <c r="AF616" s="157" cm="1">
        <f t="array" ref="AF616">IF(D616="Electric","--",IF(D616="Diesel",_xlfn._xlws.FILTER(DFCF[Fuel_NOX],(DFCF[MY]=E616)),""))</f>
        <v>0.95</v>
      </c>
      <c r="AG616" s="157" t="str" cm="1">
        <f t="array" ref="AG616">IF(D616="Electric","--",IF(D616="Gasoline",_xlfn._xlws.FILTER(GFCF[Fuel_NOX],(GFCF[MY]=E616)),""))</f>
        <v/>
      </c>
      <c r="AH616" s="157">
        <f t="shared" si="160"/>
        <v>0.95</v>
      </c>
      <c r="AI616" s="158">
        <f t="shared" si="161"/>
        <v>0.16497000000000003</v>
      </c>
      <c r="AJ616" s="158">
        <f t="shared" si="162"/>
        <v>2.9661262900000001</v>
      </c>
      <c r="AK616" s="158">
        <f t="shared" si="163"/>
        <v>9.1234017979623445</v>
      </c>
      <c r="AL616" s="158">
        <f t="shared" si="164"/>
        <v>164.03686686772971</v>
      </c>
      <c r="AM616" s="158">
        <f t="shared" si="165"/>
        <v>4.5617008989811726E-3</v>
      </c>
      <c r="AN616" s="158">
        <f t="shared" si="166"/>
        <v>8.2018433433864862E-2</v>
      </c>
      <c r="AO616" s="158">
        <f t="shared" si="167"/>
        <v>5.519658087767219E-3</v>
      </c>
      <c r="AP616" s="157"/>
      <c r="AS616" s="44"/>
    </row>
    <row r="617" spans="1:45" s="47" customFormat="1" x14ac:dyDescent="0.35">
      <c r="A617" s="157">
        <v>616</v>
      </c>
      <c r="B617" s="157" t="s">
        <v>435</v>
      </c>
      <c r="C617" s="157" t="s">
        <v>419</v>
      </c>
      <c r="D617" s="157" t="s">
        <v>9</v>
      </c>
      <c r="E617" s="157">
        <v>2010</v>
      </c>
      <c r="F617" s="157">
        <v>155</v>
      </c>
      <c r="G617" s="157">
        <v>476</v>
      </c>
      <c r="H617" s="157" t="s">
        <v>621</v>
      </c>
      <c r="I617" s="157">
        <f t="shared" si="153"/>
        <v>175</v>
      </c>
      <c r="J617" s="157">
        <f>IF(D617="Electric","--",IF(D617="Diesel",VLOOKUP(C617,[2]ORDLF!A:B,2,FALSE),""))</f>
        <v>0.34</v>
      </c>
      <c r="K617" s="157" t="str">
        <f>IF(D617="Electric","--",IF(D617="Gasoline",VLOOKUP(C617,LSILF!A:C,3,FALSE),""))</f>
        <v/>
      </c>
      <c r="L617" s="158">
        <f t="shared" si="170"/>
        <v>0.34</v>
      </c>
      <c r="M617" s="157" cm="1">
        <f t="array" ref="M617">IF(D617="Electric","--",IF(D617="Diesel",_xlfn._xlws.FILTER(DIESCH[CH Cap],(DIESCH[HP Bin]=I617)),""))</f>
        <v>12000</v>
      </c>
      <c r="N617" s="157" t="str" cm="1">
        <f t="array" ref="N617">IF(D617="Electric","--",IF(D617="Gasoline",_xlfn._xlws.FILTER(LSICH[CH Cap],(LSICH[Fuel Type]=D617)*(LSICH[MY]=E617)),""))</f>
        <v/>
      </c>
      <c r="O617" s="157">
        <f t="shared" si="154"/>
        <v>12000</v>
      </c>
      <c r="P617" s="157">
        <f t="shared" si="155"/>
        <v>3332</v>
      </c>
      <c r="Q617" s="157" cm="1">
        <f t="array" ref="Q617">IF(D617="Electric","--",IF(D617="Diesel",_xlfn._xlws.FILTER(ORDEF[HC-ZH (g/hp-hr)],(ORDEF[HP]=I617)*(ORDEF[Model_Year]=E617)),""))</f>
        <v>0.1</v>
      </c>
      <c r="R617" s="157" t="str" cm="1">
        <f t="array" ref="R617">IF(D617="Electric","--",IF(D617="Gasoline",_xlfn._xlws.FILTER(LSIEF[HC-ZH (g/hp-hr)],(LSIEF[Fuel]=D617)*(LSIEF[HP Bin]=I617)*(LSIEF[Model Year]=E617)),""))</f>
        <v/>
      </c>
      <c r="S617" s="158">
        <f t="shared" si="169"/>
        <v>0.1</v>
      </c>
      <c r="T617" s="159" cm="1">
        <f t="array" ref="T617">IF(D617="Electric","--",IF(D617="Diesel",_xlfn._xlws.FILTER(ORDEF[HCDR],(ORDEF[HP]=I617)*(ORDEF[Model_Year]=E617),),""))</f>
        <v>2.5000000000000001E-5</v>
      </c>
      <c r="U617" s="159" t="str" cm="1">
        <f t="array" ref="U617">IF(D617="Electric","--",IF(D617="Gasoline",_xlfn._xlws.FILTER(LSIEF[HC DR],(LSIEF[Fuel]=D617)*(LSIEF[HP Bin]=I617)*(LSIEF[Model Year]=E617)),""))</f>
        <v/>
      </c>
      <c r="V617" s="159">
        <f t="shared" si="156"/>
        <v>2.5000000000000001E-5</v>
      </c>
      <c r="W617" s="158" cm="1">
        <f t="array" ref="W617">IF(D617="Electric","--",IF(D617="Diesel",_xlfn._xlws.FILTER(ORDEF[NOXzh],(ORDEF[HP]=I617)*(ORDEF[Model_Year]=E617)),""))</f>
        <v>2.9919570000000002</v>
      </c>
      <c r="X617" s="158" t="str" cm="1">
        <f t="array" ref="X617">IF(D617="Electric","--",IF(D617="Gasoline",_xlfn._xlws.FILTER(LSIEF[NOX-ZH (g/hp-hr)],(LSIEF[Fuel]=D617)*(LSIEF[HP Bin]=I617)*(LSIEF[Model Year]=E617)),""))</f>
        <v/>
      </c>
      <c r="Y617" s="158">
        <f t="shared" si="157"/>
        <v>2.9919570000000002</v>
      </c>
      <c r="Z617" s="159" cm="1">
        <f t="array" ref="Z617">IF(D617="Electric","--",IF(D617="Diesel",_xlfn._xlws.FILTER(ORDEF[NOXdr],(ORDEF[HP]=I617)*(ORDEF[Model_Year]=E617)),""))</f>
        <v>3.9100000000000002E-5</v>
      </c>
      <c r="AA617" s="159" t="str" cm="1">
        <f t="array" ref="AA617">IF(E617="Electric","--",IF(D617="Gasoline",_xlfn._xlws.FILTER(LSIEF[NOX DR],(LSIEF[Fuel]=D617)*(LSIEF[HP Bin]=I617)*(LSIEF[Model Year]=E617)),""))</f>
        <v/>
      </c>
      <c r="AB617" s="159">
        <f t="shared" si="158"/>
        <v>3.9100000000000002E-5</v>
      </c>
      <c r="AC617" s="158" cm="1">
        <f t="array" ref="AC617">IF(D617="Electric","--",IF(D617="Diesel",_xlfn._xlws.FILTER(DFCF[Fuel_HC],(DFCF[MY]=E617)),""))</f>
        <v>0.9</v>
      </c>
      <c r="AD617" s="158" t="str" cm="1">
        <f t="array" ref="AD617">IF(D617="Electric","--",IF(D617="Gasoline",_xlfn._xlws.FILTER(GFCF[Fuel_HC],(GFCF[MY]=E617)),""))</f>
        <v/>
      </c>
      <c r="AE617" s="158">
        <f t="shared" si="159"/>
        <v>0.9</v>
      </c>
      <c r="AF617" s="157" cm="1">
        <f t="array" ref="AF617">IF(D617="Electric","--",IF(D617="Diesel",_xlfn._xlws.FILTER(DFCF[Fuel_NOX],(DFCF[MY]=E617)),""))</f>
        <v>0.95</v>
      </c>
      <c r="AG617" s="157" t="str" cm="1">
        <f t="array" ref="AG617">IF(D617="Electric","--",IF(D617="Gasoline",_xlfn._xlws.FILTER(GFCF[Fuel_NOX],(GFCF[MY]=E617)),""))</f>
        <v/>
      </c>
      <c r="AH617" s="157">
        <f t="shared" si="160"/>
        <v>0.95</v>
      </c>
      <c r="AI617" s="158">
        <f t="shared" si="161"/>
        <v>0.16497000000000003</v>
      </c>
      <c r="AJ617" s="158">
        <f t="shared" si="162"/>
        <v>2.9661262900000001</v>
      </c>
      <c r="AK617" s="158">
        <f t="shared" si="163"/>
        <v>9.1234017979623445</v>
      </c>
      <c r="AL617" s="158">
        <f t="shared" si="164"/>
        <v>164.03686686772971</v>
      </c>
      <c r="AM617" s="158">
        <f t="shared" si="165"/>
        <v>4.5617008989811726E-3</v>
      </c>
      <c r="AN617" s="158">
        <f t="shared" si="166"/>
        <v>8.2018433433864862E-2</v>
      </c>
      <c r="AO617" s="158">
        <f t="shared" si="167"/>
        <v>5.519658087767219E-3</v>
      </c>
      <c r="AP617" s="157"/>
      <c r="AS617" s="44"/>
    </row>
    <row r="618" spans="1:45" s="47" customFormat="1" x14ac:dyDescent="0.35">
      <c r="A618" s="157">
        <v>617</v>
      </c>
      <c r="B618" s="157" t="s">
        <v>436</v>
      </c>
      <c r="C618" s="157" t="s">
        <v>419</v>
      </c>
      <c r="D618" s="157" t="s">
        <v>9</v>
      </c>
      <c r="E618" s="157">
        <v>2010</v>
      </c>
      <c r="F618" s="157">
        <v>155</v>
      </c>
      <c r="G618" s="157">
        <v>476</v>
      </c>
      <c r="H618" s="157" t="s">
        <v>621</v>
      </c>
      <c r="I618" s="157">
        <f t="shared" si="153"/>
        <v>175</v>
      </c>
      <c r="J618" s="157">
        <f>IF(D618="Electric","--",IF(D618="Diesel",VLOOKUP(C618,[2]ORDLF!A:B,2,FALSE),""))</f>
        <v>0.34</v>
      </c>
      <c r="K618" s="157" t="str">
        <f>IF(D618="Electric","--",IF(D618="Gasoline",VLOOKUP(C618,LSILF!A:C,3,FALSE),""))</f>
        <v/>
      </c>
      <c r="L618" s="158">
        <f t="shared" si="170"/>
        <v>0.34</v>
      </c>
      <c r="M618" s="157" cm="1">
        <f t="array" ref="M618">IF(D618="Electric","--",IF(D618="Diesel",_xlfn._xlws.FILTER(DIESCH[CH Cap],(DIESCH[HP Bin]=I618)),""))</f>
        <v>12000</v>
      </c>
      <c r="N618" s="157" t="str" cm="1">
        <f t="array" ref="N618">IF(D618="Electric","--",IF(D618="Gasoline",_xlfn._xlws.FILTER(LSICH[CH Cap],(LSICH[Fuel Type]=D618)*(LSICH[MY]=E618)),""))</f>
        <v/>
      </c>
      <c r="O618" s="157">
        <f t="shared" si="154"/>
        <v>12000</v>
      </c>
      <c r="P618" s="157">
        <f t="shared" si="155"/>
        <v>3332</v>
      </c>
      <c r="Q618" s="157" cm="1">
        <f t="array" ref="Q618">IF(D618="Electric","--",IF(D618="Diesel",_xlfn._xlws.FILTER(ORDEF[HC-ZH (g/hp-hr)],(ORDEF[HP]=I618)*(ORDEF[Model_Year]=E618)),""))</f>
        <v>0.1</v>
      </c>
      <c r="R618" s="157" t="str" cm="1">
        <f t="array" ref="R618">IF(D618="Electric","--",IF(D618="Gasoline",_xlfn._xlws.FILTER(LSIEF[HC-ZH (g/hp-hr)],(LSIEF[Fuel]=D618)*(LSIEF[HP Bin]=I618)*(LSIEF[Model Year]=E618)),""))</f>
        <v/>
      </c>
      <c r="S618" s="158">
        <f t="shared" si="169"/>
        <v>0.1</v>
      </c>
      <c r="T618" s="159" cm="1">
        <f t="array" ref="T618">IF(D618="Electric","--",IF(D618="Diesel",_xlfn._xlws.FILTER(ORDEF[HCDR],(ORDEF[HP]=I618)*(ORDEF[Model_Year]=E618),),""))</f>
        <v>2.5000000000000001E-5</v>
      </c>
      <c r="U618" s="159" t="str" cm="1">
        <f t="array" ref="U618">IF(D618="Electric","--",IF(D618="Gasoline",_xlfn._xlws.FILTER(LSIEF[HC DR],(LSIEF[Fuel]=D618)*(LSIEF[HP Bin]=I618)*(LSIEF[Model Year]=E618)),""))</f>
        <v/>
      </c>
      <c r="V618" s="159">
        <f t="shared" si="156"/>
        <v>2.5000000000000001E-5</v>
      </c>
      <c r="W618" s="158" cm="1">
        <f t="array" ref="W618">IF(D618="Electric","--",IF(D618="Diesel",_xlfn._xlws.FILTER(ORDEF[NOXzh],(ORDEF[HP]=I618)*(ORDEF[Model_Year]=E618)),""))</f>
        <v>2.9919570000000002</v>
      </c>
      <c r="X618" s="158" t="str" cm="1">
        <f t="array" ref="X618">IF(D618="Electric","--",IF(D618="Gasoline",_xlfn._xlws.FILTER(LSIEF[NOX-ZH (g/hp-hr)],(LSIEF[Fuel]=D618)*(LSIEF[HP Bin]=I618)*(LSIEF[Model Year]=E618)),""))</f>
        <v/>
      </c>
      <c r="Y618" s="158">
        <f t="shared" si="157"/>
        <v>2.9919570000000002</v>
      </c>
      <c r="Z618" s="159" cm="1">
        <f t="array" ref="Z618">IF(D618="Electric","--",IF(D618="Diesel",_xlfn._xlws.FILTER(ORDEF[NOXdr],(ORDEF[HP]=I618)*(ORDEF[Model_Year]=E618)),""))</f>
        <v>3.9100000000000002E-5</v>
      </c>
      <c r="AA618" s="159" t="str" cm="1">
        <f t="array" ref="AA618">IF(E618="Electric","--",IF(D618="Gasoline",_xlfn._xlws.FILTER(LSIEF[NOX DR],(LSIEF[Fuel]=D618)*(LSIEF[HP Bin]=I618)*(LSIEF[Model Year]=E618)),""))</f>
        <v/>
      </c>
      <c r="AB618" s="159">
        <f t="shared" si="158"/>
        <v>3.9100000000000002E-5</v>
      </c>
      <c r="AC618" s="158" cm="1">
        <f t="array" ref="AC618">IF(D618="Electric","--",IF(D618="Diesel",_xlfn._xlws.FILTER(DFCF[Fuel_HC],(DFCF[MY]=E618)),""))</f>
        <v>0.9</v>
      </c>
      <c r="AD618" s="158" t="str" cm="1">
        <f t="array" ref="AD618">IF(D618="Electric","--",IF(D618="Gasoline",_xlfn._xlws.FILTER(GFCF[Fuel_HC],(GFCF[MY]=E618)),""))</f>
        <v/>
      </c>
      <c r="AE618" s="158">
        <f t="shared" si="159"/>
        <v>0.9</v>
      </c>
      <c r="AF618" s="157" cm="1">
        <f t="array" ref="AF618">IF(D618="Electric","--",IF(D618="Diesel",_xlfn._xlws.FILTER(DFCF[Fuel_NOX],(DFCF[MY]=E618)),""))</f>
        <v>0.95</v>
      </c>
      <c r="AG618" s="157" t="str" cm="1">
        <f t="array" ref="AG618">IF(D618="Electric","--",IF(D618="Gasoline",_xlfn._xlws.FILTER(GFCF[Fuel_NOX],(GFCF[MY]=E618)),""))</f>
        <v/>
      </c>
      <c r="AH618" s="157">
        <f t="shared" si="160"/>
        <v>0.95</v>
      </c>
      <c r="AI618" s="158">
        <f t="shared" si="161"/>
        <v>0.16497000000000003</v>
      </c>
      <c r="AJ618" s="158">
        <f t="shared" si="162"/>
        <v>2.9661262900000001</v>
      </c>
      <c r="AK618" s="158">
        <f t="shared" si="163"/>
        <v>9.1234017979623445</v>
      </c>
      <c r="AL618" s="158">
        <f t="shared" si="164"/>
        <v>164.03686686772971</v>
      </c>
      <c r="AM618" s="158">
        <f t="shared" si="165"/>
        <v>4.5617008989811726E-3</v>
      </c>
      <c r="AN618" s="158">
        <f t="shared" si="166"/>
        <v>8.2018433433864862E-2</v>
      </c>
      <c r="AO618" s="158">
        <f t="shared" si="167"/>
        <v>5.519658087767219E-3</v>
      </c>
      <c r="AP618" s="157"/>
      <c r="AS618" s="44"/>
    </row>
    <row r="619" spans="1:45" s="47" customFormat="1" x14ac:dyDescent="0.35">
      <c r="A619" s="157">
        <v>618</v>
      </c>
      <c r="B619" s="157">
        <v>3928</v>
      </c>
      <c r="C619" s="157" t="s">
        <v>419</v>
      </c>
      <c r="D619" s="157" t="s">
        <v>9</v>
      </c>
      <c r="E619" s="157">
        <v>2011</v>
      </c>
      <c r="F619" s="157">
        <v>200</v>
      </c>
      <c r="G619" s="157">
        <v>476</v>
      </c>
      <c r="H619" s="157" t="s">
        <v>734</v>
      </c>
      <c r="I619" s="157">
        <f t="shared" si="153"/>
        <v>300</v>
      </c>
      <c r="J619" s="157">
        <f>IF(D619="Electric","--",IF(D619="Diesel",VLOOKUP(C619,[2]ORDLF!A:B,2,FALSE),""))</f>
        <v>0.34</v>
      </c>
      <c r="K619" s="157" t="str">
        <f>IF(D619="Electric","--",IF(D619="Gasoline",VLOOKUP(C619,LSILF!A:C,3,FALSE),""))</f>
        <v/>
      </c>
      <c r="L619" s="158">
        <f t="shared" si="170"/>
        <v>0.34</v>
      </c>
      <c r="M619" s="157" cm="1">
        <f t="array" ref="M619">IF(D619="Electric","--",IF(D619="Diesel",_xlfn._xlws.FILTER(DIESCH[CH Cap],(DIESCH[HP Bin]=I619)),""))</f>
        <v>12000</v>
      </c>
      <c r="N619" s="157" t="str" cm="1">
        <f t="array" ref="N619">IF(D619="Electric","--",IF(D619="Gasoline",_xlfn._xlws.FILTER(LSICH[CH Cap],(LSICH[Fuel Type]=D619)*(LSICH[MY]=E619)),""))</f>
        <v/>
      </c>
      <c r="O619" s="157">
        <f t="shared" si="154"/>
        <v>12000</v>
      </c>
      <c r="P619" s="157">
        <f t="shared" si="155"/>
        <v>2856</v>
      </c>
      <c r="Q619" s="157" cm="1">
        <f t="array" ref="Q619">IF(D619="Electric","--",IF(D619="Diesel",_xlfn._xlws.FILTER(ORDEF[HC-ZH (g/hp-hr)],(ORDEF[HP]=I619)*(ORDEF[Model_Year]=E619)),""))</f>
        <v>7.0000000000000007E-2</v>
      </c>
      <c r="R619" s="157" t="str" cm="1">
        <f t="array" ref="R619">IF(D619="Electric","--",IF(D619="Gasoline",_xlfn._xlws.FILTER(LSIEF[HC-ZH (g/hp-hr)],(LSIEF[Fuel]=D619)*(LSIEF[HP Bin]=I619)*(LSIEF[Model Year]=E619)),""))</f>
        <v/>
      </c>
      <c r="S619" s="158">
        <f t="shared" si="169"/>
        <v>7.0000000000000007E-2</v>
      </c>
      <c r="T619" s="159" cm="1">
        <f t="array" ref="T619">IF(D619="Electric","--",IF(D619="Diesel",_xlfn._xlws.FILTER(ORDEF[HCDR],(ORDEF[HP]=I619)*(ORDEF[Model_Year]=E619),),""))</f>
        <v>1.8300000000000001E-5</v>
      </c>
      <c r="U619" s="159" t="str" cm="1">
        <f t="array" ref="U619">IF(D619="Electric","--",IF(D619="Gasoline",_xlfn._xlws.FILTER(LSIEF[HC DR],(LSIEF[Fuel]=D619)*(LSIEF[HP Bin]=I619)*(LSIEF[Model Year]=E619)),""))</f>
        <v/>
      </c>
      <c r="V619" s="159">
        <f t="shared" si="156"/>
        <v>1.8300000000000001E-5</v>
      </c>
      <c r="W619" s="158" cm="1">
        <f t="array" ref="W619">IF(D619="Electric","--",IF(D619="Diesel",_xlfn._xlws.FILTER(ORDEF[NOXzh],(ORDEF[HP]=I619)*(ORDEF[Model_Year]=E619)),""))</f>
        <v>1.5153859999999999</v>
      </c>
      <c r="X619" s="158" t="str" cm="1">
        <f t="array" ref="X619">IF(D619="Electric","--",IF(D619="Gasoline",_xlfn._xlws.FILTER(LSIEF[NOX-ZH (g/hp-hr)],(LSIEF[Fuel]=D619)*(LSIEF[HP Bin]=I619)*(LSIEF[Model Year]=E619)),""))</f>
        <v/>
      </c>
      <c r="Y619" s="158">
        <f t="shared" si="157"/>
        <v>1.5153859999999999</v>
      </c>
      <c r="Z619" s="159" cm="1">
        <f t="array" ref="Z619">IF(D619="Electric","--",IF(D619="Diesel",_xlfn._xlws.FILTER(ORDEF[NOXdr],(ORDEF[HP]=I619)*(ORDEF[Model_Year]=E619)),""))</f>
        <v>1.9700000000000001E-5</v>
      </c>
      <c r="AA619" s="159" t="str" cm="1">
        <f t="array" ref="AA619">IF(E619="Electric","--",IF(D619="Gasoline",_xlfn._xlws.FILTER(LSIEF[NOX DR],(LSIEF[Fuel]=D619)*(LSIEF[HP Bin]=I619)*(LSIEF[Model Year]=E619)),""))</f>
        <v/>
      </c>
      <c r="AB619" s="159">
        <f t="shared" si="158"/>
        <v>1.9700000000000001E-5</v>
      </c>
      <c r="AC619" s="158" cm="1">
        <f t="array" ref="AC619">IF(D619="Electric","--",IF(D619="Diesel",_xlfn._xlws.FILTER(DFCF[Fuel_HC],(DFCF[MY]=E619)),""))</f>
        <v>0.9</v>
      </c>
      <c r="AD619" s="158" t="str" cm="1">
        <f t="array" ref="AD619">IF(D619="Electric","--",IF(D619="Gasoline",_xlfn._xlws.FILTER(GFCF[Fuel_HC],(GFCF[MY]=E619)),""))</f>
        <v/>
      </c>
      <c r="AE619" s="158">
        <f t="shared" si="159"/>
        <v>0.9</v>
      </c>
      <c r="AF619" s="157" cm="1">
        <f t="array" ref="AF619">IF(D619="Electric","--",IF(D619="Diesel",_xlfn._xlws.FILTER(DFCF[Fuel_NOX],(DFCF[MY]=E619)),""))</f>
        <v>0.95</v>
      </c>
      <c r="AG619" s="157" t="str" cm="1">
        <f t="array" ref="AG619">IF(D619="Electric","--",IF(D619="Gasoline",_xlfn._xlws.FILTER(GFCF[Fuel_NOX],(GFCF[MY]=E619)),""))</f>
        <v/>
      </c>
      <c r="AH619" s="157">
        <f t="shared" si="160"/>
        <v>0.95</v>
      </c>
      <c r="AI619" s="158">
        <f t="shared" si="161"/>
        <v>0.11003832000000001</v>
      </c>
      <c r="AJ619" s="158">
        <f t="shared" si="162"/>
        <v>1.4930667399999999</v>
      </c>
      <c r="AK619" s="158">
        <f t="shared" si="163"/>
        <v>7.8522492381430498</v>
      </c>
      <c r="AL619" s="158">
        <f t="shared" si="164"/>
        <v>106.54408547551185</v>
      </c>
      <c r="AM619" s="158">
        <f t="shared" si="165"/>
        <v>3.9261246190715245E-3</v>
      </c>
      <c r="AN619" s="158">
        <f t="shared" si="166"/>
        <v>5.3272042737755931E-2</v>
      </c>
      <c r="AO619" s="158">
        <f t="shared" si="167"/>
        <v>4.7506107890765443E-3</v>
      </c>
      <c r="AP619" s="157"/>
      <c r="AS619" s="44"/>
    </row>
    <row r="620" spans="1:45" s="47" customFormat="1" x14ac:dyDescent="0.35">
      <c r="A620" s="157">
        <v>619</v>
      </c>
      <c r="B620" s="157">
        <v>3982</v>
      </c>
      <c r="C620" s="157" t="s">
        <v>419</v>
      </c>
      <c r="D620" s="157" t="s">
        <v>9</v>
      </c>
      <c r="E620" s="157">
        <v>2011</v>
      </c>
      <c r="F620" s="157">
        <v>220</v>
      </c>
      <c r="G620" s="157">
        <v>476</v>
      </c>
      <c r="H620" s="157" t="s">
        <v>734</v>
      </c>
      <c r="I620" s="157">
        <f t="shared" si="153"/>
        <v>300</v>
      </c>
      <c r="J620" s="157">
        <f>IF(D620="Electric","--",IF(D620="Diesel",VLOOKUP(C620,[2]ORDLF!A:B,2,FALSE),""))</f>
        <v>0.34</v>
      </c>
      <c r="K620" s="157" t="str">
        <f>IF(D620="Electric","--",IF(D620="Gasoline",VLOOKUP(C620,LSILF!A:C,3,FALSE),""))</f>
        <v/>
      </c>
      <c r="L620" s="158">
        <f t="shared" si="170"/>
        <v>0.34</v>
      </c>
      <c r="M620" s="157" cm="1">
        <f t="array" ref="M620">IF(D620="Electric","--",IF(D620="Diesel",_xlfn._xlws.FILTER(DIESCH[CH Cap],(DIESCH[HP Bin]=I620)),""))</f>
        <v>12000</v>
      </c>
      <c r="N620" s="157" t="str" cm="1">
        <f t="array" ref="N620">IF(D620="Electric","--",IF(D620="Gasoline",_xlfn._xlws.FILTER(LSICH[CH Cap],(LSICH[Fuel Type]=D620)*(LSICH[MY]=E620)),""))</f>
        <v/>
      </c>
      <c r="O620" s="157">
        <f t="shared" si="154"/>
        <v>12000</v>
      </c>
      <c r="P620" s="157">
        <f t="shared" si="155"/>
        <v>2856</v>
      </c>
      <c r="Q620" s="157" cm="1">
        <f t="array" ref="Q620">IF(D620="Electric","--",IF(D620="Diesel",_xlfn._xlws.FILTER(ORDEF[HC-ZH (g/hp-hr)],(ORDEF[HP]=I620)*(ORDEF[Model_Year]=E620)),""))</f>
        <v>7.0000000000000007E-2</v>
      </c>
      <c r="R620" s="157" t="str" cm="1">
        <f t="array" ref="R620">IF(D620="Electric","--",IF(D620="Gasoline",_xlfn._xlws.FILTER(LSIEF[HC-ZH (g/hp-hr)],(LSIEF[Fuel]=D620)*(LSIEF[HP Bin]=I620)*(LSIEF[Model Year]=E620)),""))</f>
        <v/>
      </c>
      <c r="S620" s="158">
        <f t="shared" si="169"/>
        <v>7.0000000000000007E-2</v>
      </c>
      <c r="T620" s="159" cm="1">
        <f t="array" ref="T620">IF(D620="Electric","--",IF(D620="Diesel",_xlfn._xlws.FILTER(ORDEF[HCDR],(ORDEF[HP]=I620)*(ORDEF[Model_Year]=E620),),""))</f>
        <v>1.8300000000000001E-5</v>
      </c>
      <c r="U620" s="159" t="str" cm="1">
        <f t="array" ref="U620">IF(D620="Electric","--",IF(D620="Gasoline",_xlfn._xlws.FILTER(LSIEF[HC DR],(LSIEF[Fuel]=D620)*(LSIEF[HP Bin]=I620)*(LSIEF[Model Year]=E620)),""))</f>
        <v/>
      </c>
      <c r="V620" s="159">
        <f t="shared" si="156"/>
        <v>1.8300000000000001E-5</v>
      </c>
      <c r="W620" s="158" cm="1">
        <f t="array" ref="W620">IF(D620="Electric","--",IF(D620="Diesel",_xlfn._xlws.FILTER(ORDEF[NOXzh],(ORDEF[HP]=I620)*(ORDEF[Model_Year]=E620)),""))</f>
        <v>1.5153859999999999</v>
      </c>
      <c r="X620" s="158" t="str" cm="1">
        <f t="array" ref="X620">IF(D620="Electric","--",IF(D620="Gasoline",_xlfn._xlws.FILTER(LSIEF[NOX-ZH (g/hp-hr)],(LSIEF[Fuel]=D620)*(LSIEF[HP Bin]=I620)*(LSIEF[Model Year]=E620)),""))</f>
        <v/>
      </c>
      <c r="Y620" s="158">
        <f t="shared" si="157"/>
        <v>1.5153859999999999</v>
      </c>
      <c r="Z620" s="159" cm="1">
        <f t="array" ref="Z620">IF(D620="Electric","--",IF(D620="Diesel",_xlfn._xlws.FILTER(ORDEF[NOXdr],(ORDEF[HP]=I620)*(ORDEF[Model_Year]=E620)),""))</f>
        <v>1.9700000000000001E-5</v>
      </c>
      <c r="AA620" s="159" t="str" cm="1">
        <f t="array" ref="AA620">IF(E620="Electric","--",IF(D620="Gasoline",_xlfn._xlws.FILTER(LSIEF[NOX DR],(LSIEF[Fuel]=D620)*(LSIEF[HP Bin]=I620)*(LSIEF[Model Year]=E620)),""))</f>
        <v/>
      </c>
      <c r="AB620" s="159">
        <f t="shared" si="158"/>
        <v>1.9700000000000001E-5</v>
      </c>
      <c r="AC620" s="158" cm="1">
        <f t="array" ref="AC620">IF(D620="Electric","--",IF(D620="Diesel",_xlfn._xlws.FILTER(DFCF[Fuel_HC],(DFCF[MY]=E620)),""))</f>
        <v>0.9</v>
      </c>
      <c r="AD620" s="158" t="str" cm="1">
        <f t="array" ref="AD620">IF(D620="Electric","--",IF(D620="Gasoline",_xlfn._xlws.FILTER(GFCF[Fuel_HC],(GFCF[MY]=E620)),""))</f>
        <v/>
      </c>
      <c r="AE620" s="158">
        <f t="shared" si="159"/>
        <v>0.9</v>
      </c>
      <c r="AF620" s="157" cm="1">
        <f t="array" ref="AF620">IF(D620="Electric","--",IF(D620="Diesel",_xlfn._xlws.FILTER(DFCF[Fuel_NOX],(DFCF[MY]=E620)),""))</f>
        <v>0.95</v>
      </c>
      <c r="AG620" s="157" t="str" cm="1">
        <f t="array" ref="AG620">IF(D620="Electric","--",IF(D620="Gasoline",_xlfn._xlws.FILTER(GFCF[Fuel_NOX],(GFCF[MY]=E620)),""))</f>
        <v/>
      </c>
      <c r="AH620" s="157">
        <f t="shared" si="160"/>
        <v>0.95</v>
      </c>
      <c r="AI620" s="158">
        <f t="shared" si="161"/>
        <v>0.11003832000000001</v>
      </c>
      <c r="AJ620" s="158">
        <f t="shared" si="162"/>
        <v>1.4930667399999999</v>
      </c>
      <c r="AK620" s="158">
        <f t="shared" si="163"/>
        <v>8.6374741619573534</v>
      </c>
      <c r="AL620" s="158">
        <f t="shared" si="164"/>
        <v>117.19849402306303</v>
      </c>
      <c r="AM620" s="158">
        <f t="shared" si="165"/>
        <v>4.3187370809786773E-3</v>
      </c>
      <c r="AN620" s="158">
        <f t="shared" si="166"/>
        <v>5.8599247011531519E-2</v>
      </c>
      <c r="AO620" s="158">
        <f t="shared" si="167"/>
        <v>5.2256718679841996E-3</v>
      </c>
      <c r="AP620" s="157"/>
      <c r="AS620" s="44"/>
    </row>
    <row r="621" spans="1:45" s="47" customFormat="1" x14ac:dyDescent="0.35">
      <c r="A621" s="157">
        <v>620</v>
      </c>
      <c r="B621" s="157">
        <v>4057</v>
      </c>
      <c r="C621" s="157" t="s">
        <v>419</v>
      </c>
      <c r="D621" s="157" t="s">
        <v>9</v>
      </c>
      <c r="E621" s="157">
        <v>2011</v>
      </c>
      <c r="F621" s="157">
        <v>220</v>
      </c>
      <c r="G621" s="157">
        <v>476</v>
      </c>
      <c r="H621" s="157" t="s">
        <v>734</v>
      </c>
      <c r="I621" s="157">
        <f t="shared" si="153"/>
        <v>300</v>
      </c>
      <c r="J621" s="157">
        <f>IF(D621="Electric","--",IF(D621="Diesel",VLOOKUP(C621,[2]ORDLF!A:B,2,FALSE),""))</f>
        <v>0.34</v>
      </c>
      <c r="K621" s="157" t="str">
        <f>IF(D621="Electric","--",IF(D621="Gasoline",VLOOKUP(C621,LSILF!A:C,3,FALSE),""))</f>
        <v/>
      </c>
      <c r="L621" s="158">
        <f t="shared" si="170"/>
        <v>0.34</v>
      </c>
      <c r="M621" s="157" cm="1">
        <f t="array" ref="M621">IF(D621="Electric","--",IF(D621="Diesel",_xlfn._xlws.FILTER(DIESCH[CH Cap],(DIESCH[HP Bin]=I621)),""))</f>
        <v>12000</v>
      </c>
      <c r="N621" s="157" t="str" cm="1">
        <f t="array" ref="N621">IF(D621="Electric","--",IF(D621="Gasoline",_xlfn._xlws.FILTER(LSICH[CH Cap],(LSICH[Fuel Type]=D621)*(LSICH[MY]=E621)),""))</f>
        <v/>
      </c>
      <c r="O621" s="157">
        <f t="shared" si="154"/>
        <v>12000</v>
      </c>
      <c r="P621" s="157">
        <f t="shared" si="155"/>
        <v>2856</v>
      </c>
      <c r="Q621" s="157" cm="1">
        <f t="array" ref="Q621">IF(D621="Electric","--",IF(D621="Diesel",_xlfn._xlws.FILTER(ORDEF[HC-ZH (g/hp-hr)],(ORDEF[HP]=I621)*(ORDEF[Model_Year]=E621)),""))</f>
        <v>7.0000000000000007E-2</v>
      </c>
      <c r="R621" s="157" t="str" cm="1">
        <f t="array" ref="R621">IF(D621="Electric","--",IF(D621="Gasoline",_xlfn._xlws.FILTER(LSIEF[HC-ZH (g/hp-hr)],(LSIEF[Fuel]=D621)*(LSIEF[HP Bin]=I621)*(LSIEF[Model Year]=E621)),""))</f>
        <v/>
      </c>
      <c r="S621" s="158">
        <f t="shared" si="169"/>
        <v>7.0000000000000007E-2</v>
      </c>
      <c r="T621" s="159" cm="1">
        <f t="array" ref="T621">IF(D621="Electric","--",IF(D621="Diesel",_xlfn._xlws.FILTER(ORDEF[HCDR],(ORDEF[HP]=I621)*(ORDEF[Model_Year]=E621),),""))</f>
        <v>1.8300000000000001E-5</v>
      </c>
      <c r="U621" s="159" t="str" cm="1">
        <f t="array" ref="U621">IF(D621="Electric","--",IF(D621="Gasoline",_xlfn._xlws.FILTER(LSIEF[HC DR],(LSIEF[Fuel]=D621)*(LSIEF[HP Bin]=I621)*(LSIEF[Model Year]=E621)),""))</f>
        <v/>
      </c>
      <c r="V621" s="159">
        <f t="shared" si="156"/>
        <v>1.8300000000000001E-5</v>
      </c>
      <c r="W621" s="158" cm="1">
        <f t="array" ref="W621">IF(D621="Electric","--",IF(D621="Diesel",_xlfn._xlws.FILTER(ORDEF[NOXzh],(ORDEF[HP]=I621)*(ORDEF[Model_Year]=E621)),""))</f>
        <v>1.5153859999999999</v>
      </c>
      <c r="X621" s="158" t="str" cm="1">
        <f t="array" ref="X621">IF(D621="Electric","--",IF(D621="Gasoline",_xlfn._xlws.FILTER(LSIEF[NOX-ZH (g/hp-hr)],(LSIEF[Fuel]=D621)*(LSIEF[HP Bin]=I621)*(LSIEF[Model Year]=E621)),""))</f>
        <v/>
      </c>
      <c r="Y621" s="158">
        <f t="shared" si="157"/>
        <v>1.5153859999999999</v>
      </c>
      <c r="Z621" s="159" cm="1">
        <f t="array" ref="Z621">IF(D621="Electric","--",IF(D621="Diesel",_xlfn._xlws.FILTER(ORDEF[NOXdr],(ORDEF[HP]=I621)*(ORDEF[Model_Year]=E621)),""))</f>
        <v>1.9700000000000001E-5</v>
      </c>
      <c r="AA621" s="159" t="str" cm="1">
        <f t="array" ref="AA621">IF(E621="Electric","--",IF(D621="Gasoline",_xlfn._xlws.FILTER(LSIEF[NOX DR],(LSIEF[Fuel]=D621)*(LSIEF[HP Bin]=I621)*(LSIEF[Model Year]=E621)),""))</f>
        <v/>
      </c>
      <c r="AB621" s="159">
        <f t="shared" si="158"/>
        <v>1.9700000000000001E-5</v>
      </c>
      <c r="AC621" s="158" cm="1">
        <f t="array" ref="AC621">IF(D621="Electric","--",IF(D621="Diesel",_xlfn._xlws.FILTER(DFCF[Fuel_HC],(DFCF[MY]=E621)),""))</f>
        <v>0.9</v>
      </c>
      <c r="AD621" s="158" t="str" cm="1">
        <f t="array" ref="AD621">IF(D621="Electric","--",IF(D621="Gasoline",_xlfn._xlws.FILTER(GFCF[Fuel_HC],(GFCF[MY]=E621)),""))</f>
        <v/>
      </c>
      <c r="AE621" s="158">
        <f t="shared" si="159"/>
        <v>0.9</v>
      </c>
      <c r="AF621" s="157" cm="1">
        <f t="array" ref="AF621">IF(D621="Electric","--",IF(D621="Diesel",_xlfn._xlws.FILTER(DFCF[Fuel_NOX],(DFCF[MY]=E621)),""))</f>
        <v>0.95</v>
      </c>
      <c r="AG621" s="157" t="str" cm="1">
        <f t="array" ref="AG621">IF(D621="Electric","--",IF(D621="Gasoline",_xlfn._xlws.FILTER(GFCF[Fuel_NOX],(GFCF[MY]=E621)),""))</f>
        <v/>
      </c>
      <c r="AH621" s="157">
        <f t="shared" si="160"/>
        <v>0.95</v>
      </c>
      <c r="AI621" s="158">
        <f t="shared" si="161"/>
        <v>0.11003832000000001</v>
      </c>
      <c r="AJ621" s="158">
        <f t="shared" si="162"/>
        <v>1.4930667399999999</v>
      </c>
      <c r="AK621" s="158">
        <f t="shared" si="163"/>
        <v>8.6374741619573534</v>
      </c>
      <c r="AL621" s="158">
        <f t="shared" si="164"/>
        <v>117.19849402306303</v>
      </c>
      <c r="AM621" s="158">
        <f t="shared" si="165"/>
        <v>4.3187370809786773E-3</v>
      </c>
      <c r="AN621" s="158">
        <f t="shared" si="166"/>
        <v>5.8599247011531519E-2</v>
      </c>
      <c r="AO621" s="158">
        <f t="shared" si="167"/>
        <v>5.2256718679841996E-3</v>
      </c>
      <c r="AP621" s="157"/>
      <c r="AS621" s="44"/>
    </row>
    <row r="622" spans="1:45" s="47" customFormat="1" x14ac:dyDescent="0.35">
      <c r="A622" s="157">
        <v>621</v>
      </c>
      <c r="B622" s="157" t="s">
        <v>437</v>
      </c>
      <c r="C622" s="157" t="s">
        <v>419</v>
      </c>
      <c r="D622" s="157" t="s">
        <v>9</v>
      </c>
      <c r="E622" s="157">
        <v>2011</v>
      </c>
      <c r="F622" s="157">
        <v>160</v>
      </c>
      <c r="G622" s="157">
        <v>476</v>
      </c>
      <c r="H622" s="157" t="s">
        <v>621</v>
      </c>
      <c r="I622" s="157">
        <f t="shared" si="153"/>
        <v>175</v>
      </c>
      <c r="J622" s="157">
        <f>IF(D622="Electric","--",IF(D622="Diesel",VLOOKUP(C622,[2]ORDLF!A:B,2,FALSE),""))</f>
        <v>0.34</v>
      </c>
      <c r="K622" s="157" t="str">
        <f>IF(D622="Electric","--",IF(D622="Gasoline",VLOOKUP(C622,LSILF!A:C,3,FALSE),""))</f>
        <v/>
      </c>
      <c r="L622" s="158">
        <f t="shared" si="170"/>
        <v>0.34</v>
      </c>
      <c r="M622" s="157" cm="1">
        <f t="array" ref="M622">IF(D622="Electric","--",IF(D622="Diesel",_xlfn._xlws.FILTER(DIESCH[CH Cap],(DIESCH[HP Bin]=I622)),""))</f>
        <v>12000</v>
      </c>
      <c r="N622" s="157" t="str" cm="1">
        <f t="array" ref="N622">IF(D622="Electric","--",IF(D622="Gasoline",_xlfn._xlws.FILTER(LSICH[CH Cap],(LSICH[Fuel Type]=D622)*(LSICH[MY]=E622)),""))</f>
        <v/>
      </c>
      <c r="O622" s="157">
        <f t="shared" si="154"/>
        <v>12000</v>
      </c>
      <c r="P622" s="157">
        <f t="shared" si="155"/>
        <v>2856</v>
      </c>
      <c r="Q622" s="157" cm="1">
        <f t="array" ref="Q622">IF(D622="Electric","--",IF(D622="Diesel",_xlfn._xlws.FILTER(ORDEF[HC-ZH (g/hp-hr)],(ORDEF[HP]=I622)*(ORDEF[Model_Year]=E622)),""))</f>
        <v>0.1</v>
      </c>
      <c r="R622" s="157" t="str" cm="1">
        <f t="array" ref="R622">IF(D622="Electric","--",IF(D622="Gasoline",_xlfn._xlws.FILTER(LSIEF[HC-ZH (g/hp-hr)],(LSIEF[Fuel]=D622)*(LSIEF[HP Bin]=I622)*(LSIEF[Model Year]=E622)),""))</f>
        <v/>
      </c>
      <c r="S622" s="158">
        <f t="shared" si="169"/>
        <v>0.1</v>
      </c>
      <c r="T622" s="159" cm="1">
        <f t="array" ref="T622">IF(D622="Electric","--",IF(D622="Diesel",_xlfn._xlws.FILTER(ORDEF[HCDR],(ORDEF[HP]=I622)*(ORDEF[Model_Year]=E622),),""))</f>
        <v>2.5000000000000001E-5</v>
      </c>
      <c r="U622" s="159" t="str" cm="1">
        <f t="array" ref="U622">IF(D622="Electric","--",IF(D622="Gasoline",_xlfn._xlws.FILTER(LSIEF[HC DR],(LSIEF[Fuel]=D622)*(LSIEF[HP Bin]=I622)*(LSIEF[Model Year]=E622)),""))</f>
        <v/>
      </c>
      <c r="V622" s="159">
        <f t="shared" si="156"/>
        <v>2.5000000000000001E-5</v>
      </c>
      <c r="W622" s="158" cm="1">
        <f t="array" ref="W622">IF(D622="Electric","--",IF(D622="Diesel",_xlfn._xlws.FILTER(ORDEF[NOXzh],(ORDEF[HP]=I622)*(ORDEF[Model_Year]=E622)),""))</f>
        <v>2.6726589999999999</v>
      </c>
      <c r="X622" s="158" t="str" cm="1">
        <f t="array" ref="X622">IF(D622="Electric","--",IF(D622="Gasoline",_xlfn._xlws.FILTER(LSIEF[NOX-ZH (g/hp-hr)],(LSIEF[Fuel]=D622)*(LSIEF[HP Bin]=I622)*(LSIEF[Model Year]=E622)),""))</f>
        <v/>
      </c>
      <c r="Y622" s="158">
        <f t="shared" si="157"/>
        <v>2.6726589999999999</v>
      </c>
      <c r="Z622" s="159" cm="1">
        <f t="array" ref="Z622">IF(D622="Electric","--",IF(D622="Diesel",_xlfn._xlws.FILTER(ORDEF[NOXdr],(ORDEF[HP]=I622)*(ORDEF[Model_Year]=E622)),""))</f>
        <v>3.4900000000000001E-5</v>
      </c>
      <c r="AA622" s="159" t="str" cm="1">
        <f t="array" ref="AA622">IF(E622="Electric","--",IF(D622="Gasoline",_xlfn._xlws.FILTER(LSIEF[NOX DR],(LSIEF[Fuel]=D622)*(LSIEF[HP Bin]=I622)*(LSIEF[Model Year]=E622)),""))</f>
        <v/>
      </c>
      <c r="AB622" s="159">
        <f t="shared" si="158"/>
        <v>3.4900000000000001E-5</v>
      </c>
      <c r="AC622" s="158" cm="1">
        <f t="array" ref="AC622">IF(D622="Electric","--",IF(D622="Diesel",_xlfn._xlws.FILTER(DFCF[Fuel_HC],(DFCF[MY]=E622)),""))</f>
        <v>0.9</v>
      </c>
      <c r="AD622" s="158" t="str" cm="1">
        <f t="array" ref="AD622">IF(D622="Electric","--",IF(D622="Gasoline",_xlfn._xlws.FILTER(GFCF[Fuel_HC],(GFCF[MY]=E622)),""))</f>
        <v/>
      </c>
      <c r="AE622" s="158">
        <f t="shared" si="159"/>
        <v>0.9</v>
      </c>
      <c r="AF622" s="157" cm="1">
        <f t="array" ref="AF622">IF(D622="Electric","--",IF(D622="Diesel",_xlfn._xlws.FILTER(DFCF[Fuel_NOX],(DFCF[MY]=E622)),""))</f>
        <v>0.95</v>
      </c>
      <c r="AG622" s="157" t="str" cm="1">
        <f t="array" ref="AG622">IF(D622="Electric","--",IF(D622="Gasoline",_xlfn._xlws.FILTER(GFCF[Fuel_NOX],(GFCF[MY]=E622)),""))</f>
        <v/>
      </c>
      <c r="AH622" s="157">
        <f t="shared" si="160"/>
        <v>0.95</v>
      </c>
      <c r="AI622" s="158">
        <f t="shared" si="161"/>
        <v>0.15426000000000001</v>
      </c>
      <c r="AJ622" s="158">
        <f t="shared" si="162"/>
        <v>2.6337167299999997</v>
      </c>
      <c r="AK622" s="158">
        <f t="shared" si="163"/>
        <v>8.8062992417619377</v>
      </c>
      <c r="AL622" s="158">
        <f t="shared" si="164"/>
        <v>150.35198782843722</v>
      </c>
      <c r="AM622" s="158">
        <f t="shared" si="165"/>
        <v>4.4031496208809693E-3</v>
      </c>
      <c r="AN622" s="158">
        <f t="shared" si="166"/>
        <v>7.51759939142186E-2</v>
      </c>
      <c r="AO622" s="158">
        <f t="shared" si="167"/>
        <v>5.3278110412659724E-3</v>
      </c>
      <c r="AP622" s="157"/>
      <c r="AS622" s="44"/>
    </row>
    <row r="623" spans="1:45" s="47" customFormat="1" x14ac:dyDescent="0.35">
      <c r="A623" s="157">
        <v>622</v>
      </c>
      <c r="B623" s="157" t="s">
        <v>438</v>
      </c>
      <c r="C623" s="157" t="s">
        <v>419</v>
      </c>
      <c r="D623" s="157" t="s">
        <v>9</v>
      </c>
      <c r="E623" s="157">
        <v>2011</v>
      </c>
      <c r="F623" s="157">
        <v>160</v>
      </c>
      <c r="G623" s="157">
        <v>476</v>
      </c>
      <c r="H623" s="157" t="s">
        <v>621</v>
      </c>
      <c r="I623" s="157">
        <f t="shared" si="153"/>
        <v>175</v>
      </c>
      <c r="J623" s="157">
        <f>IF(D623="Electric","--",IF(D623="Diesel",VLOOKUP(C623,[2]ORDLF!A:B,2,FALSE),""))</f>
        <v>0.34</v>
      </c>
      <c r="K623" s="157" t="str">
        <f>IF(D623="Electric","--",IF(D623="Gasoline",VLOOKUP(C623,LSILF!A:C,3,FALSE),""))</f>
        <v/>
      </c>
      <c r="L623" s="158">
        <f t="shared" si="170"/>
        <v>0.34</v>
      </c>
      <c r="M623" s="157" cm="1">
        <f t="array" ref="M623">IF(D623="Electric","--",IF(D623="Diesel",_xlfn._xlws.FILTER(DIESCH[CH Cap],(DIESCH[HP Bin]=I623)),""))</f>
        <v>12000</v>
      </c>
      <c r="N623" s="157" t="str" cm="1">
        <f t="array" ref="N623">IF(D623="Electric","--",IF(D623="Gasoline",_xlfn._xlws.FILTER(LSICH[CH Cap],(LSICH[Fuel Type]=D623)*(LSICH[MY]=E623)),""))</f>
        <v/>
      </c>
      <c r="O623" s="157">
        <f t="shared" si="154"/>
        <v>12000</v>
      </c>
      <c r="P623" s="157">
        <f t="shared" si="155"/>
        <v>2856</v>
      </c>
      <c r="Q623" s="157" cm="1">
        <f t="array" ref="Q623">IF(D623="Electric","--",IF(D623="Diesel",_xlfn._xlws.FILTER(ORDEF[HC-ZH (g/hp-hr)],(ORDEF[HP]=I623)*(ORDEF[Model_Year]=E623)),""))</f>
        <v>0.1</v>
      </c>
      <c r="R623" s="157" t="str" cm="1">
        <f t="array" ref="R623">IF(D623="Electric","--",IF(D623="Gasoline",_xlfn._xlws.FILTER(LSIEF[HC-ZH (g/hp-hr)],(LSIEF[Fuel]=D623)*(LSIEF[HP Bin]=I623)*(LSIEF[Model Year]=E623)),""))</f>
        <v/>
      </c>
      <c r="S623" s="158">
        <f t="shared" si="169"/>
        <v>0.1</v>
      </c>
      <c r="T623" s="159" cm="1">
        <f t="array" ref="T623">IF(D623="Electric","--",IF(D623="Diesel",_xlfn._xlws.FILTER(ORDEF[HCDR],(ORDEF[HP]=I623)*(ORDEF[Model_Year]=E623),),""))</f>
        <v>2.5000000000000001E-5</v>
      </c>
      <c r="U623" s="159" t="str" cm="1">
        <f t="array" ref="U623">IF(D623="Electric","--",IF(D623="Gasoline",_xlfn._xlws.FILTER(LSIEF[HC DR],(LSIEF[Fuel]=D623)*(LSIEF[HP Bin]=I623)*(LSIEF[Model Year]=E623)),""))</f>
        <v/>
      </c>
      <c r="V623" s="159">
        <f t="shared" si="156"/>
        <v>2.5000000000000001E-5</v>
      </c>
      <c r="W623" s="158" cm="1">
        <f t="array" ref="W623">IF(D623="Electric","--",IF(D623="Diesel",_xlfn._xlws.FILTER(ORDEF[NOXzh],(ORDEF[HP]=I623)*(ORDEF[Model_Year]=E623)),""))</f>
        <v>2.6726589999999999</v>
      </c>
      <c r="X623" s="158" t="str" cm="1">
        <f t="array" ref="X623">IF(D623="Electric","--",IF(D623="Gasoline",_xlfn._xlws.FILTER(LSIEF[NOX-ZH (g/hp-hr)],(LSIEF[Fuel]=D623)*(LSIEF[HP Bin]=I623)*(LSIEF[Model Year]=E623)),""))</f>
        <v/>
      </c>
      <c r="Y623" s="158">
        <f t="shared" si="157"/>
        <v>2.6726589999999999</v>
      </c>
      <c r="Z623" s="159" cm="1">
        <f t="array" ref="Z623">IF(D623="Electric","--",IF(D623="Diesel",_xlfn._xlws.FILTER(ORDEF[NOXdr],(ORDEF[HP]=I623)*(ORDEF[Model_Year]=E623)),""))</f>
        <v>3.4900000000000001E-5</v>
      </c>
      <c r="AA623" s="159" t="str" cm="1">
        <f t="array" ref="AA623">IF(E623="Electric","--",IF(D623="Gasoline",_xlfn._xlws.FILTER(LSIEF[NOX DR],(LSIEF[Fuel]=D623)*(LSIEF[HP Bin]=I623)*(LSIEF[Model Year]=E623)),""))</f>
        <v/>
      </c>
      <c r="AB623" s="159">
        <f t="shared" si="158"/>
        <v>3.4900000000000001E-5</v>
      </c>
      <c r="AC623" s="158" cm="1">
        <f t="array" ref="AC623">IF(D623="Electric","--",IF(D623="Diesel",_xlfn._xlws.FILTER(DFCF[Fuel_HC],(DFCF[MY]=E623)),""))</f>
        <v>0.9</v>
      </c>
      <c r="AD623" s="158" t="str" cm="1">
        <f t="array" ref="AD623">IF(D623="Electric","--",IF(D623="Gasoline",_xlfn._xlws.FILTER(GFCF[Fuel_HC],(GFCF[MY]=E623)),""))</f>
        <v/>
      </c>
      <c r="AE623" s="158">
        <f t="shared" si="159"/>
        <v>0.9</v>
      </c>
      <c r="AF623" s="157" cm="1">
        <f t="array" ref="AF623">IF(D623="Electric","--",IF(D623="Diesel",_xlfn._xlws.FILTER(DFCF[Fuel_NOX],(DFCF[MY]=E623)),""))</f>
        <v>0.95</v>
      </c>
      <c r="AG623" s="157" t="str" cm="1">
        <f t="array" ref="AG623">IF(D623="Electric","--",IF(D623="Gasoline",_xlfn._xlws.FILTER(GFCF[Fuel_NOX],(GFCF[MY]=E623)),""))</f>
        <v/>
      </c>
      <c r="AH623" s="157">
        <f t="shared" si="160"/>
        <v>0.95</v>
      </c>
      <c r="AI623" s="158">
        <f t="shared" si="161"/>
        <v>0.15426000000000001</v>
      </c>
      <c r="AJ623" s="158">
        <f t="shared" si="162"/>
        <v>2.6337167299999997</v>
      </c>
      <c r="AK623" s="158">
        <f t="shared" si="163"/>
        <v>8.8062992417619377</v>
      </c>
      <c r="AL623" s="158">
        <f t="shared" si="164"/>
        <v>150.35198782843722</v>
      </c>
      <c r="AM623" s="158">
        <f t="shared" si="165"/>
        <v>4.4031496208809693E-3</v>
      </c>
      <c r="AN623" s="158">
        <f t="shared" si="166"/>
        <v>7.51759939142186E-2</v>
      </c>
      <c r="AO623" s="158">
        <f t="shared" si="167"/>
        <v>5.3278110412659724E-3</v>
      </c>
      <c r="AP623" s="157"/>
      <c r="AS623" s="44"/>
    </row>
    <row r="624" spans="1:45" s="47" customFormat="1" x14ac:dyDescent="0.35">
      <c r="A624" s="157">
        <v>623</v>
      </c>
      <c r="B624" s="157" t="s">
        <v>439</v>
      </c>
      <c r="C624" s="157" t="s">
        <v>419</v>
      </c>
      <c r="D624" s="157" t="s">
        <v>9</v>
      </c>
      <c r="E624" s="157">
        <v>2011</v>
      </c>
      <c r="F624" s="157">
        <v>160</v>
      </c>
      <c r="G624" s="157">
        <v>476</v>
      </c>
      <c r="H624" s="157" t="s">
        <v>621</v>
      </c>
      <c r="I624" s="157">
        <f t="shared" si="153"/>
        <v>175</v>
      </c>
      <c r="J624" s="157">
        <f>IF(D624="Electric","--",IF(D624="Diesel",VLOOKUP(C624,[2]ORDLF!A:B,2,FALSE),""))</f>
        <v>0.34</v>
      </c>
      <c r="K624" s="157" t="str">
        <f>IF(D624="Electric","--",IF(D624="Gasoline",VLOOKUP(C624,LSILF!A:C,3,FALSE),""))</f>
        <v/>
      </c>
      <c r="L624" s="158">
        <f t="shared" si="170"/>
        <v>0.34</v>
      </c>
      <c r="M624" s="157" cm="1">
        <f t="array" ref="M624">IF(D624="Electric","--",IF(D624="Diesel",_xlfn._xlws.FILTER(DIESCH[CH Cap],(DIESCH[HP Bin]=I624)),""))</f>
        <v>12000</v>
      </c>
      <c r="N624" s="157" t="str" cm="1">
        <f t="array" ref="N624">IF(D624="Electric","--",IF(D624="Gasoline",_xlfn._xlws.FILTER(LSICH[CH Cap],(LSICH[Fuel Type]=D624)*(LSICH[MY]=E624)),""))</f>
        <v/>
      </c>
      <c r="O624" s="157">
        <f t="shared" si="154"/>
        <v>12000</v>
      </c>
      <c r="P624" s="157">
        <f t="shared" si="155"/>
        <v>2856</v>
      </c>
      <c r="Q624" s="157" cm="1">
        <f t="array" ref="Q624">IF(D624="Electric","--",IF(D624="Diesel",_xlfn._xlws.FILTER(ORDEF[HC-ZH (g/hp-hr)],(ORDEF[HP]=I624)*(ORDEF[Model_Year]=E624)),""))</f>
        <v>0.1</v>
      </c>
      <c r="R624" s="157" t="str" cm="1">
        <f t="array" ref="R624">IF(D624="Electric","--",IF(D624="Gasoline",_xlfn._xlws.FILTER(LSIEF[HC-ZH (g/hp-hr)],(LSIEF[Fuel]=D624)*(LSIEF[HP Bin]=I624)*(LSIEF[Model Year]=E624)),""))</f>
        <v/>
      </c>
      <c r="S624" s="158">
        <f t="shared" si="169"/>
        <v>0.1</v>
      </c>
      <c r="T624" s="159" cm="1">
        <f t="array" ref="T624">IF(D624="Electric","--",IF(D624="Diesel",_xlfn._xlws.FILTER(ORDEF[HCDR],(ORDEF[HP]=I624)*(ORDEF[Model_Year]=E624),),""))</f>
        <v>2.5000000000000001E-5</v>
      </c>
      <c r="U624" s="159" t="str" cm="1">
        <f t="array" ref="U624">IF(D624="Electric","--",IF(D624="Gasoline",_xlfn._xlws.FILTER(LSIEF[HC DR],(LSIEF[Fuel]=D624)*(LSIEF[HP Bin]=I624)*(LSIEF[Model Year]=E624)),""))</f>
        <v/>
      </c>
      <c r="V624" s="159">
        <f t="shared" si="156"/>
        <v>2.5000000000000001E-5</v>
      </c>
      <c r="W624" s="158" cm="1">
        <f t="array" ref="W624">IF(D624="Electric","--",IF(D624="Diesel",_xlfn._xlws.FILTER(ORDEF[NOXzh],(ORDEF[HP]=I624)*(ORDEF[Model_Year]=E624)),""))</f>
        <v>2.6726589999999999</v>
      </c>
      <c r="X624" s="158" t="str" cm="1">
        <f t="array" ref="X624">IF(D624="Electric","--",IF(D624="Gasoline",_xlfn._xlws.FILTER(LSIEF[NOX-ZH (g/hp-hr)],(LSIEF[Fuel]=D624)*(LSIEF[HP Bin]=I624)*(LSIEF[Model Year]=E624)),""))</f>
        <v/>
      </c>
      <c r="Y624" s="158">
        <f t="shared" si="157"/>
        <v>2.6726589999999999</v>
      </c>
      <c r="Z624" s="159" cm="1">
        <f t="array" ref="Z624">IF(D624="Electric","--",IF(D624="Diesel",_xlfn._xlws.FILTER(ORDEF[NOXdr],(ORDEF[HP]=I624)*(ORDEF[Model_Year]=E624)),""))</f>
        <v>3.4900000000000001E-5</v>
      </c>
      <c r="AA624" s="159" t="str" cm="1">
        <f t="array" ref="AA624">IF(E624="Electric","--",IF(D624="Gasoline",_xlfn._xlws.FILTER(LSIEF[NOX DR],(LSIEF[Fuel]=D624)*(LSIEF[HP Bin]=I624)*(LSIEF[Model Year]=E624)),""))</f>
        <v/>
      </c>
      <c r="AB624" s="159">
        <f t="shared" si="158"/>
        <v>3.4900000000000001E-5</v>
      </c>
      <c r="AC624" s="158" cm="1">
        <f t="array" ref="AC624">IF(D624="Electric","--",IF(D624="Diesel",_xlfn._xlws.FILTER(DFCF[Fuel_HC],(DFCF[MY]=E624)),""))</f>
        <v>0.9</v>
      </c>
      <c r="AD624" s="158" t="str" cm="1">
        <f t="array" ref="AD624">IF(D624="Electric","--",IF(D624="Gasoline",_xlfn._xlws.FILTER(GFCF[Fuel_HC],(GFCF[MY]=E624)),""))</f>
        <v/>
      </c>
      <c r="AE624" s="158">
        <f t="shared" si="159"/>
        <v>0.9</v>
      </c>
      <c r="AF624" s="157" cm="1">
        <f t="array" ref="AF624">IF(D624="Electric","--",IF(D624="Diesel",_xlfn._xlws.FILTER(DFCF[Fuel_NOX],(DFCF[MY]=E624)),""))</f>
        <v>0.95</v>
      </c>
      <c r="AG624" s="157" t="str" cm="1">
        <f t="array" ref="AG624">IF(D624="Electric","--",IF(D624="Gasoline",_xlfn._xlws.FILTER(GFCF[Fuel_NOX],(GFCF[MY]=E624)),""))</f>
        <v/>
      </c>
      <c r="AH624" s="157">
        <f t="shared" si="160"/>
        <v>0.95</v>
      </c>
      <c r="AI624" s="158">
        <f t="shared" si="161"/>
        <v>0.15426000000000001</v>
      </c>
      <c r="AJ624" s="158">
        <f t="shared" si="162"/>
        <v>2.6337167299999997</v>
      </c>
      <c r="AK624" s="158">
        <f t="shared" si="163"/>
        <v>8.8062992417619377</v>
      </c>
      <c r="AL624" s="158">
        <f t="shared" si="164"/>
        <v>150.35198782843722</v>
      </c>
      <c r="AM624" s="158">
        <f t="shared" si="165"/>
        <v>4.4031496208809693E-3</v>
      </c>
      <c r="AN624" s="158">
        <f t="shared" si="166"/>
        <v>7.51759939142186E-2</v>
      </c>
      <c r="AO624" s="158">
        <f t="shared" si="167"/>
        <v>5.3278110412659724E-3</v>
      </c>
      <c r="AP624" s="157"/>
      <c r="AS624" s="44"/>
    </row>
    <row r="625" spans="1:45" s="47" customFormat="1" x14ac:dyDescent="0.35">
      <c r="A625" s="157">
        <v>624</v>
      </c>
      <c r="B625" s="157" t="s">
        <v>440</v>
      </c>
      <c r="C625" s="157" t="s">
        <v>419</v>
      </c>
      <c r="D625" s="157" t="s">
        <v>9</v>
      </c>
      <c r="E625" s="157">
        <v>2011</v>
      </c>
      <c r="F625" s="157">
        <v>160</v>
      </c>
      <c r="G625" s="157">
        <v>476</v>
      </c>
      <c r="H625" s="157" t="s">
        <v>621</v>
      </c>
      <c r="I625" s="157">
        <f t="shared" si="153"/>
        <v>175</v>
      </c>
      <c r="J625" s="157">
        <f>IF(D625="Electric","--",IF(D625="Diesel",VLOOKUP(C625,[2]ORDLF!A:B,2,FALSE),""))</f>
        <v>0.34</v>
      </c>
      <c r="K625" s="157" t="str">
        <f>IF(D625="Electric","--",IF(D625="Gasoline",VLOOKUP(C625,LSILF!A:C,3,FALSE),""))</f>
        <v/>
      </c>
      <c r="L625" s="158">
        <f t="shared" si="170"/>
        <v>0.34</v>
      </c>
      <c r="M625" s="157" cm="1">
        <f t="array" ref="M625">IF(D625="Electric","--",IF(D625="Diesel",_xlfn._xlws.FILTER(DIESCH[CH Cap],(DIESCH[HP Bin]=I625)),""))</f>
        <v>12000</v>
      </c>
      <c r="N625" s="157" t="str" cm="1">
        <f t="array" ref="N625">IF(D625="Electric","--",IF(D625="Gasoline",_xlfn._xlws.FILTER(LSICH[CH Cap],(LSICH[Fuel Type]=D625)*(LSICH[MY]=E625)),""))</f>
        <v/>
      </c>
      <c r="O625" s="157">
        <f t="shared" si="154"/>
        <v>12000</v>
      </c>
      <c r="P625" s="157">
        <f t="shared" si="155"/>
        <v>2856</v>
      </c>
      <c r="Q625" s="157" cm="1">
        <f t="array" ref="Q625">IF(D625="Electric","--",IF(D625="Diesel",_xlfn._xlws.FILTER(ORDEF[HC-ZH (g/hp-hr)],(ORDEF[HP]=I625)*(ORDEF[Model_Year]=E625)),""))</f>
        <v>0.1</v>
      </c>
      <c r="R625" s="157" t="str" cm="1">
        <f t="array" ref="R625">IF(D625="Electric","--",IF(D625="Gasoline",_xlfn._xlws.FILTER(LSIEF[HC-ZH (g/hp-hr)],(LSIEF[Fuel]=D625)*(LSIEF[HP Bin]=I625)*(LSIEF[Model Year]=E625)),""))</f>
        <v/>
      </c>
      <c r="S625" s="158">
        <f t="shared" ref="S625:S656" si="171">SUM(Q625:R625)</f>
        <v>0.1</v>
      </c>
      <c r="T625" s="159" cm="1">
        <f t="array" ref="T625">IF(D625="Electric","--",IF(D625="Diesel",_xlfn._xlws.FILTER(ORDEF[HCDR],(ORDEF[HP]=I625)*(ORDEF[Model_Year]=E625),),""))</f>
        <v>2.5000000000000001E-5</v>
      </c>
      <c r="U625" s="159" t="str" cm="1">
        <f t="array" ref="U625">IF(D625="Electric","--",IF(D625="Gasoline",_xlfn._xlws.FILTER(LSIEF[HC DR],(LSIEF[Fuel]=D625)*(LSIEF[HP Bin]=I625)*(LSIEF[Model Year]=E625)),""))</f>
        <v/>
      </c>
      <c r="V625" s="159">
        <f t="shared" si="156"/>
        <v>2.5000000000000001E-5</v>
      </c>
      <c r="W625" s="158" cm="1">
        <f t="array" ref="W625">IF(D625="Electric","--",IF(D625="Diesel",_xlfn._xlws.FILTER(ORDEF[NOXzh],(ORDEF[HP]=I625)*(ORDEF[Model_Year]=E625)),""))</f>
        <v>2.6726589999999999</v>
      </c>
      <c r="X625" s="158" t="str" cm="1">
        <f t="array" ref="X625">IF(D625="Electric","--",IF(D625="Gasoline",_xlfn._xlws.FILTER(LSIEF[NOX-ZH (g/hp-hr)],(LSIEF[Fuel]=D625)*(LSIEF[HP Bin]=I625)*(LSIEF[Model Year]=E625)),""))</f>
        <v/>
      </c>
      <c r="Y625" s="158">
        <f t="shared" si="157"/>
        <v>2.6726589999999999</v>
      </c>
      <c r="Z625" s="159" cm="1">
        <f t="array" ref="Z625">IF(D625="Electric","--",IF(D625="Diesel",_xlfn._xlws.FILTER(ORDEF[NOXdr],(ORDEF[HP]=I625)*(ORDEF[Model_Year]=E625)),""))</f>
        <v>3.4900000000000001E-5</v>
      </c>
      <c r="AA625" s="159" t="str" cm="1">
        <f t="array" ref="AA625">IF(E625="Electric","--",IF(D625="Gasoline",_xlfn._xlws.FILTER(LSIEF[NOX DR],(LSIEF[Fuel]=D625)*(LSIEF[HP Bin]=I625)*(LSIEF[Model Year]=E625)),""))</f>
        <v/>
      </c>
      <c r="AB625" s="159">
        <f t="shared" si="158"/>
        <v>3.4900000000000001E-5</v>
      </c>
      <c r="AC625" s="158" cm="1">
        <f t="array" ref="AC625">IF(D625="Electric","--",IF(D625="Diesel",_xlfn._xlws.FILTER(DFCF[Fuel_HC],(DFCF[MY]=E625)),""))</f>
        <v>0.9</v>
      </c>
      <c r="AD625" s="158" t="str" cm="1">
        <f t="array" ref="AD625">IF(D625="Electric","--",IF(D625="Gasoline",_xlfn._xlws.FILTER(GFCF[Fuel_HC],(GFCF[MY]=E625)),""))</f>
        <v/>
      </c>
      <c r="AE625" s="158">
        <f t="shared" si="159"/>
        <v>0.9</v>
      </c>
      <c r="AF625" s="157" cm="1">
        <f t="array" ref="AF625">IF(D625="Electric","--",IF(D625="Diesel",_xlfn._xlws.FILTER(DFCF[Fuel_NOX],(DFCF[MY]=E625)),""))</f>
        <v>0.95</v>
      </c>
      <c r="AG625" s="157" t="str" cm="1">
        <f t="array" ref="AG625">IF(D625="Electric","--",IF(D625="Gasoline",_xlfn._xlws.FILTER(GFCF[Fuel_NOX],(GFCF[MY]=E625)),""))</f>
        <v/>
      </c>
      <c r="AH625" s="157">
        <f t="shared" si="160"/>
        <v>0.95</v>
      </c>
      <c r="AI625" s="158">
        <f t="shared" si="161"/>
        <v>0.15426000000000001</v>
      </c>
      <c r="AJ625" s="158">
        <f t="shared" si="162"/>
        <v>2.6337167299999997</v>
      </c>
      <c r="AK625" s="158">
        <f t="shared" si="163"/>
        <v>8.8062992417619377</v>
      </c>
      <c r="AL625" s="158">
        <f t="shared" si="164"/>
        <v>150.35198782843722</v>
      </c>
      <c r="AM625" s="158">
        <f t="shared" si="165"/>
        <v>4.4031496208809693E-3</v>
      </c>
      <c r="AN625" s="158">
        <f t="shared" si="166"/>
        <v>7.51759939142186E-2</v>
      </c>
      <c r="AO625" s="158">
        <f t="shared" si="167"/>
        <v>5.3278110412659724E-3</v>
      </c>
      <c r="AP625" s="157"/>
      <c r="AS625" s="44"/>
    </row>
    <row r="626" spans="1:45" s="47" customFormat="1" x14ac:dyDescent="0.35">
      <c r="A626" s="157">
        <v>625</v>
      </c>
      <c r="B626" s="157" t="s">
        <v>441</v>
      </c>
      <c r="C626" s="157" t="s">
        <v>419</v>
      </c>
      <c r="D626" s="157" t="s">
        <v>9</v>
      </c>
      <c r="E626" s="157">
        <v>2011</v>
      </c>
      <c r="F626" s="157">
        <v>160</v>
      </c>
      <c r="G626" s="157">
        <v>476</v>
      </c>
      <c r="H626" s="157" t="s">
        <v>621</v>
      </c>
      <c r="I626" s="157">
        <f t="shared" si="153"/>
        <v>175</v>
      </c>
      <c r="J626" s="157">
        <f>IF(D626="Electric","--",IF(D626="Diesel",VLOOKUP(C626,[2]ORDLF!A:B,2,FALSE),""))</f>
        <v>0.34</v>
      </c>
      <c r="K626" s="157" t="str">
        <f>IF(D626="Electric","--",IF(D626="Gasoline",VLOOKUP(C626,LSILF!A:C,3,FALSE),""))</f>
        <v/>
      </c>
      <c r="L626" s="158">
        <f t="shared" si="170"/>
        <v>0.34</v>
      </c>
      <c r="M626" s="157" cm="1">
        <f t="array" ref="M626">IF(D626="Electric","--",IF(D626="Diesel",_xlfn._xlws.FILTER(DIESCH[CH Cap],(DIESCH[HP Bin]=I626)),""))</f>
        <v>12000</v>
      </c>
      <c r="N626" s="157" t="str" cm="1">
        <f t="array" ref="N626">IF(D626="Electric","--",IF(D626="Gasoline",_xlfn._xlws.FILTER(LSICH[CH Cap],(LSICH[Fuel Type]=D626)*(LSICH[MY]=E626)),""))</f>
        <v/>
      </c>
      <c r="O626" s="157">
        <f t="shared" si="154"/>
        <v>12000</v>
      </c>
      <c r="P626" s="157">
        <f t="shared" si="155"/>
        <v>2856</v>
      </c>
      <c r="Q626" s="157" cm="1">
        <f t="array" ref="Q626">IF(D626="Electric","--",IF(D626="Diesel",_xlfn._xlws.FILTER(ORDEF[HC-ZH (g/hp-hr)],(ORDEF[HP]=I626)*(ORDEF[Model_Year]=E626)),""))</f>
        <v>0.1</v>
      </c>
      <c r="R626" s="157" t="str" cm="1">
        <f t="array" ref="R626">IF(D626="Electric","--",IF(D626="Gasoline",_xlfn._xlws.FILTER(LSIEF[HC-ZH (g/hp-hr)],(LSIEF[Fuel]=D626)*(LSIEF[HP Bin]=I626)*(LSIEF[Model Year]=E626)),""))</f>
        <v/>
      </c>
      <c r="S626" s="158">
        <f t="shared" si="171"/>
        <v>0.1</v>
      </c>
      <c r="T626" s="159" cm="1">
        <f t="array" ref="T626">IF(D626="Electric","--",IF(D626="Diesel",_xlfn._xlws.FILTER(ORDEF[HCDR],(ORDEF[HP]=I626)*(ORDEF[Model_Year]=E626),),""))</f>
        <v>2.5000000000000001E-5</v>
      </c>
      <c r="U626" s="159" t="str" cm="1">
        <f t="array" ref="U626">IF(D626="Electric","--",IF(D626="Gasoline",_xlfn._xlws.FILTER(LSIEF[HC DR],(LSIEF[Fuel]=D626)*(LSIEF[HP Bin]=I626)*(LSIEF[Model Year]=E626)),""))</f>
        <v/>
      </c>
      <c r="V626" s="159">
        <f t="shared" si="156"/>
        <v>2.5000000000000001E-5</v>
      </c>
      <c r="W626" s="158" cm="1">
        <f t="array" ref="W626">IF(D626="Electric","--",IF(D626="Diesel",_xlfn._xlws.FILTER(ORDEF[NOXzh],(ORDEF[HP]=I626)*(ORDEF[Model_Year]=E626)),""))</f>
        <v>2.6726589999999999</v>
      </c>
      <c r="X626" s="158" t="str" cm="1">
        <f t="array" ref="X626">IF(D626="Electric","--",IF(D626="Gasoline",_xlfn._xlws.FILTER(LSIEF[NOX-ZH (g/hp-hr)],(LSIEF[Fuel]=D626)*(LSIEF[HP Bin]=I626)*(LSIEF[Model Year]=E626)),""))</f>
        <v/>
      </c>
      <c r="Y626" s="158">
        <f t="shared" si="157"/>
        <v>2.6726589999999999</v>
      </c>
      <c r="Z626" s="159" cm="1">
        <f t="array" ref="Z626">IF(D626="Electric","--",IF(D626="Diesel",_xlfn._xlws.FILTER(ORDEF[NOXdr],(ORDEF[HP]=I626)*(ORDEF[Model_Year]=E626)),""))</f>
        <v>3.4900000000000001E-5</v>
      </c>
      <c r="AA626" s="159" t="str" cm="1">
        <f t="array" ref="AA626">IF(E626="Electric","--",IF(D626="Gasoline",_xlfn._xlws.FILTER(LSIEF[NOX DR],(LSIEF[Fuel]=D626)*(LSIEF[HP Bin]=I626)*(LSIEF[Model Year]=E626)),""))</f>
        <v/>
      </c>
      <c r="AB626" s="159">
        <f t="shared" si="158"/>
        <v>3.4900000000000001E-5</v>
      </c>
      <c r="AC626" s="158" cm="1">
        <f t="array" ref="AC626">IF(D626="Electric","--",IF(D626="Diesel",_xlfn._xlws.FILTER(DFCF[Fuel_HC],(DFCF[MY]=E626)),""))</f>
        <v>0.9</v>
      </c>
      <c r="AD626" s="158" t="str" cm="1">
        <f t="array" ref="AD626">IF(D626="Electric","--",IF(D626="Gasoline",_xlfn._xlws.FILTER(GFCF[Fuel_HC],(GFCF[MY]=E626)),""))</f>
        <v/>
      </c>
      <c r="AE626" s="158">
        <f t="shared" si="159"/>
        <v>0.9</v>
      </c>
      <c r="AF626" s="157" cm="1">
        <f t="array" ref="AF626">IF(D626="Electric","--",IF(D626="Diesel",_xlfn._xlws.FILTER(DFCF[Fuel_NOX],(DFCF[MY]=E626)),""))</f>
        <v>0.95</v>
      </c>
      <c r="AG626" s="157" t="str" cm="1">
        <f t="array" ref="AG626">IF(D626="Electric","--",IF(D626="Gasoline",_xlfn._xlws.FILTER(GFCF[Fuel_NOX],(GFCF[MY]=E626)),""))</f>
        <v/>
      </c>
      <c r="AH626" s="157">
        <f t="shared" si="160"/>
        <v>0.95</v>
      </c>
      <c r="AI626" s="158">
        <f t="shared" si="161"/>
        <v>0.15426000000000001</v>
      </c>
      <c r="AJ626" s="158">
        <f t="shared" si="162"/>
        <v>2.6337167299999997</v>
      </c>
      <c r="AK626" s="158">
        <f t="shared" si="163"/>
        <v>8.8062992417619377</v>
      </c>
      <c r="AL626" s="158">
        <f t="shared" si="164"/>
        <v>150.35198782843722</v>
      </c>
      <c r="AM626" s="158">
        <f t="shared" si="165"/>
        <v>4.4031496208809693E-3</v>
      </c>
      <c r="AN626" s="158">
        <f t="shared" si="166"/>
        <v>7.51759939142186E-2</v>
      </c>
      <c r="AO626" s="158">
        <f t="shared" si="167"/>
        <v>5.3278110412659724E-3</v>
      </c>
      <c r="AP626" s="157"/>
      <c r="AS626" s="44"/>
    </row>
    <row r="627" spans="1:45" s="47" customFormat="1" x14ac:dyDescent="0.35">
      <c r="A627" s="157">
        <v>626</v>
      </c>
      <c r="B627" s="157">
        <v>835676</v>
      </c>
      <c r="C627" s="157" t="s">
        <v>419</v>
      </c>
      <c r="D627" s="157" t="s">
        <v>9</v>
      </c>
      <c r="E627" s="157">
        <v>2012</v>
      </c>
      <c r="F627" s="157">
        <v>155</v>
      </c>
      <c r="G627" s="157">
        <v>476</v>
      </c>
      <c r="H627" s="157" t="s">
        <v>734</v>
      </c>
      <c r="I627" s="157">
        <f t="shared" si="153"/>
        <v>175</v>
      </c>
      <c r="J627" s="157">
        <f>IF(D627="Electric","--",IF(D627="Diesel",VLOOKUP(C627,[2]ORDLF!A:B,2,FALSE),""))</f>
        <v>0.34</v>
      </c>
      <c r="K627" s="157" t="str">
        <f>IF(D627="Electric","--",IF(D627="Gasoline",VLOOKUP(C627,LSILF!A:C,3,FALSE),""))</f>
        <v/>
      </c>
      <c r="L627" s="158">
        <f t="shared" si="170"/>
        <v>0.34</v>
      </c>
      <c r="M627" s="157" cm="1">
        <f t="array" ref="M627">IF(D627="Electric","--",IF(D627="Diesel",_xlfn._xlws.FILTER(DIESCH[CH Cap],(DIESCH[HP Bin]=I627)),""))</f>
        <v>12000</v>
      </c>
      <c r="N627" s="157" t="str" cm="1">
        <f t="array" ref="N627">IF(D627="Electric","--",IF(D627="Gasoline",_xlfn._xlws.FILTER(LSICH[CH Cap],(LSICH[Fuel Type]=D627)*(LSICH[MY]=E627)),""))</f>
        <v/>
      </c>
      <c r="O627" s="157">
        <f t="shared" si="154"/>
        <v>12000</v>
      </c>
      <c r="P627" s="157">
        <f t="shared" si="155"/>
        <v>2380</v>
      </c>
      <c r="Q627" s="157" cm="1">
        <f t="array" ref="Q627">IF(D627="Electric","--",IF(D627="Diesel",_xlfn._xlws.FILTER(ORDEF[HC-ZH (g/hp-hr)],(ORDEF[HP]=I627)*(ORDEF[Model_Year]=E627)),""))</f>
        <v>0.09</v>
      </c>
      <c r="R627" s="157" t="str" cm="1">
        <f t="array" ref="R627">IF(D627="Electric","--",IF(D627="Gasoline",_xlfn._xlws.FILTER(LSIEF[HC-ZH (g/hp-hr)],(LSIEF[Fuel]=D627)*(LSIEF[HP Bin]=I627)*(LSIEF[Model Year]=E627)),""))</f>
        <v/>
      </c>
      <c r="S627" s="158">
        <f t="shared" si="171"/>
        <v>0.09</v>
      </c>
      <c r="T627" s="159" cm="1">
        <f t="array" ref="T627">IF(D627="Electric","--",IF(D627="Diesel",_xlfn._xlws.FILTER(ORDEF[HCDR],(ORDEF[HP]=I627)*(ORDEF[Model_Year]=E627),),""))</f>
        <v>2.1699999999999999E-5</v>
      </c>
      <c r="U627" s="159" t="str" cm="1">
        <f t="array" ref="U627">IF(D627="Electric","--",IF(D627="Gasoline",_xlfn._xlws.FILTER(LSIEF[HC DR],(LSIEF[Fuel]=D627)*(LSIEF[HP Bin]=I627)*(LSIEF[Model Year]=E627)),""))</f>
        <v/>
      </c>
      <c r="V627" s="159">
        <f t="shared" si="156"/>
        <v>2.1699999999999999E-5</v>
      </c>
      <c r="W627" s="158" cm="1">
        <f t="array" ref="W627">IF(D627="Electric","--",IF(D627="Diesel",_xlfn._xlws.FILTER(ORDEF[NOXzh],(ORDEF[HP]=I627)*(ORDEF[Model_Year]=E627)),""))</f>
        <v>2.6726589999999999</v>
      </c>
      <c r="X627" s="158" t="str" cm="1">
        <f t="array" ref="X627">IF(D627="Electric","--",IF(D627="Gasoline",_xlfn._xlws.FILTER(LSIEF[NOX-ZH (g/hp-hr)],(LSIEF[Fuel]=D627)*(LSIEF[HP Bin]=I627)*(LSIEF[Model Year]=E627)),""))</f>
        <v/>
      </c>
      <c r="Y627" s="158">
        <f t="shared" si="157"/>
        <v>2.6726589999999999</v>
      </c>
      <c r="Z627" s="159" cm="1">
        <f t="array" ref="Z627">IF(D627="Electric","--",IF(D627="Diesel",_xlfn._xlws.FILTER(ORDEF[NOXdr],(ORDEF[HP]=I627)*(ORDEF[Model_Year]=E627)),""))</f>
        <v>3.4900000000000001E-5</v>
      </c>
      <c r="AA627" s="159" t="str" cm="1">
        <f t="array" ref="AA627">IF(E627="Electric","--",IF(D627="Gasoline",_xlfn._xlws.FILTER(LSIEF[NOX DR],(LSIEF[Fuel]=D627)*(LSIEF[HP Bin]=I627)*(LSIEF[Model Year]=E627)),""))</f>
        <v/>
      </c>
      <c r="AB627" s="159">
        <f t="shared" si="158"/>
        <v>3.4900000000000001E-5</v>
      </c>
      <c r="AC627" s="158" cm="1">
        <f t="array" ref="AC627">IF(D627="Electric","--",IF(D627="Diesel",_xlfn._xlws.FILTER(DFCF[Fuel_HC],(DFCF[MY]=E627)),""))</f>
        <v>0.9</v>
      </c>
      <c r="AD627" s="158" t="str" cm="1">
        <f t="array" ref="AD627">IF(D627="Electric","--",IF(D627="Gasoline",_xlfn._xlws.FILTER(GFCF[Fuel_HC],(GFCF[MY]=E627)),""))</f>
        <v/>
      </c>
      <c r="AE627" s="158">
        <f t="shared" si="159"/>
        <v>0.9</v>
      </c>
      <c r="AF627" s="157" cm="1">
        <f t="array" ref="AF627">IF(D627="Electric","--",IF(D627="Diesel",_xlfn._xlws.FILTER(DFCF[Fuel_NOX],(DFCF[MY]=E627)),""))</f>
        <v>0.95</v>
      </c>
      <c r="AG627" s="157" t="str" cm="1">
        <f t="array" ref="AG627">IF(D627="Electric","--",IF(D627="Gasoline",_xlfn._xlws.FILTER(GFCF[Fuel_NOX],(GFCF[MY]=E627)),""))</f>
        <v/>
      </c>
      <c r="AH627" s="157">
        <f t="shared" si="160"/>
        <v>0.95</v>
      </c>
      <c r="AI627" s="158">
        <f t="shared" si="161"/>
        <v>0.12748139999999999</v>
      </c>
      <c r="AJ627" s="158">
        <f t="shared" si="162"/>
        <v>2.6179349499999995</v>
      </c>
      <c r="AK627" s="158">
        <f t="shared" si="163"/>
        <v>7.0501547794553945</v>
      </c>
      <c r="AL627" s="158">
        <f t="shared" si="164"/>
        <v>144.78070212631658</v>
      </c>
      <c r="AM627" s="158">
        <f t="shared" si="165"/>
        <v>3.5250773897276973E-3</v>
      </c>
      <c r="AN627" s="158">
        <f t="shared" si="166"/>
        <v>7.2390351063158304E-2</v>
      </c>
      <c r="AO627" s="158">
        <f t="shared" si="167"/>
        <v>4.2653436415705133E-3</v>
      </c>
      <c r="AP627" s="157"/>
      <c r="AS627" s="44"/>
    </row>
    <row r="628" spans="1:45" s="47" customFormat="1" x14ac:dyDescent="0.35">
      <c r="A628" s="157">
        <v>627</v>
      </c>
      <c r="B628" s="157" t="s">
        <v>442</v>
      </c>
      <c r="C628" s="157" t="s">
        <v>419</v>
      </c>
      <c r="D628" s="157" t="s">
        <v>9</v>
      </c>
      <c r="E628" s="157">
        <v>2013</v>
      </c>
      <c r="F628" s="157">
        <v>150</v>
      </c>
      <c r="G628" s="157">
        <v>476</v>
      </c>
      <c r="H628" s="157" t="s">
        <v>734</v>
      </c>
      <c r="I628" s="157">
        <f t="shared" si="153"/>
        <v>175</v>
      </c>
      <c r="J628" s="157">
        <f>IF(D628="Electric","--",IF(D628="Diesel",VLOOKUP(C628,[2]ORDLF!A:B,2,FALSE),""))</f>
        <v>0.34</v>
      </c>
      <c r="K628" s="157" t="str">
        <f>IF(D628="Electric","--",IF(D628="Gasoline",VLOOKUP(C628,LSILF!A:C,3,FALSE),""))</f>
        <v/>
      </c>
      <c r="L628" s="158">
        <f t="shared" si="170"/>
        <v>0.34</v>
      </c>
      <c r="M628" s="157" cm="1">
        <f t="array" ref="M628">IF(D628="Electric","--",IF(D628="Diesel",_xlfn._xlws.FILTER(DIESCH[CH Cap],(DIESCH[HP Bin]=I628)),""))</f>
        <v>12000</v>
      </c>
      <c r="N628" s="157" t="str" cm="1">
        <f t="array" ref="N628">IF(D628="Electric","--",IF(D628="Gasoline",_xlfn._xlws.FILTER(LSICH[CH Cap],(LSICH[Fuel Type]=D628)*(LSICH[MY]=E628)),""))</f>
        <v/>
      </c>
      <c r="O628" s="157">
        <f t="shared" si="154"/>
        <v>12000</v>
      </c>
      <c r="P628" s="157">
        <f t="shared" si="155"/>
        <v>1904</v>
      </c>
      <c r="Q628" s="157" cm="1">
        <f t="array" ref="Q628">IF(D628="Electric","--",IF(D628="Diesel",_xlfn._xlws.FILTER(ORDEF[HC-ZH (g/hp-hr)],(ORDEF[HP]=I628)*(ORDEF[Model_Year]=E628)),""))</f>
        <v>0.09</v>
      </c>
      <c r="R628" s="157" t="str" cm="1">
        <f t="array" ref="R628">IF(D628="Electric","--",IF(D628="Gasoline",_xlfn._xlws.FILTER(LSIEF[HC-ZH (g/hp-hr)],(LSIEF[Fuel]=D628)*(LSIEF[HP Bin]=I628)*(LSIEF[Model Year]=E628)),""))</f>
        <v/>
      </c>
      <c r="S628" s="158">
        <f t="shared" si="171"/>
        <v>0.09</v>
      </c>
      <c r="T628" s="159" cm="1">
        <f t="array" ref="T628">IF(D628="Electric","--",IF(D628="Diesel",_xlfn._xlws.FILTER(ORDEF[HCDR],(ORDEF[HP]=I628)*(ORDEF[Model_Year]=E628),),""))</f>
        <v>2.1699999999999999E-5</v>
      </c>
      <c r="U628" s="159" t="str" cm="1">
        <f t="array" ref="U628">IF(D628="Electric","--",IF(D628="Gasoline",_xlfn._xlws.FILTER(LSIEF[HC DR],(LSIEF[Fuel]=D628)*(LSIEF[HP Bin]=I628)*(LSIEF[Model Year]=E628)),""))</f>
        <v/>
      </c>
      <c r="V628" s="159">
        <f t="shared" si="156"/>
        <v>2.1699999999999999E-5</v>
      </c>
      <c r="W628" s="158" cm="1">
        <f t="array" ref="W628">IF(D628="Electric","--",IF(D628="Diesel",_xlfn._xlws.FILTER(ORDEF[NOXzh],(ORDEF[HP]=I628)*(ORDEF[Model_Year]=E628)),""))</f>
        <v>1.9504440000000001</v>
      </c>
      <c r="X628" s="158" t="str" cm="1">
        <f t="array" ref="X628">IF(D628="Electric","--",IF(D628="Gasoline",_xlfn._xlws.FILTER(LSIEF[NOX-ZH (g/hp-hr)],(LSIEF[Fuel]=D628)*(LSIEF[HP Bin]=I628)*(LSIEF[Model Year]=E628)),""))</f>
        <v/>
      </c>
      <c r="Y628" s="158">
        <f t="shared" si="157"/>
        <v>1.9504440000000001</v>
      </c>
      <c r="Z628" s="159" cm="1">
        <f t="array" ref="Z628">IF(D628="Electric","--",IF(D628="Diesel",_xlfn._xlws.FILTER(ORDEF[NOXdr],(ORDEF[HP]=I628)*(ORDEF[Model_Year]=E628)),""))</f>
        <v>2.5400000000000001E-5</v>
      </c>
      <c r="AA628" s="159" t="str" cm="1">
        <f t="array" ref="AA628">IF(E628="Electric","--",IF(D628="Gasoline",_xlfn._xlws.FILTER(LSIEF[NOX DR],(LSIEF[Fuel]=D628)*(LSIEF[HP Bin]=I628)*(LSIEF[Model Year]=E628)),""))</f>
        <v/>
      </c>
      <c r="AB628" s="159">
        <f t="shared" si="158"/>
        <v>2.5400000000000001E-5</v>
      </c>
      <c r="AC628" s="158" cm="1">
        <f t="array" ref="AC628">IF(D628="Electric","--",IF(D628="Diesel",_xlfn._xlws.FILTER(DFCF[Fuel_HC],(DFCF[MY]=E628)),""))</f>
        <v>0.9</v>
      </c>
      <c r="AD628" s="158" t="str" cm="1">
        <f t="array" ref="AD628">IF(D628="Electric","--",IF(D628="Gasoline",_xlfn._xlws.FILTER(GFCF[Fuel_HC],(GFCF[MY]=E628)),""))</f>
        <v/>
      </c>
      <c r="AE628" s="158">
        <f t="shared" si="159"/>
        <v>0.9</v>
      </c>
      <c r="AF628" s="157" cm="1">
        <f t="array" ref="AF628">IF(D628="Electric","--",IF(D628="Diesel",_xlfn._xlws.FILTER(DFCF[Fuel_NOX],(DFCF[MY]=E628)),""))</f>
        <v>0.95</v>
      </c>
      <c r="AG628" s="157" t="str" cm="1">
        <f t="array" ref="AG628">IF(D628="Electric","--",IF(D628="Gasoline",_xlfn._xlws.FILTER(GFCF[Fuel_NOX],(GFCF[MY]=E628)),""))</f>
        <v/>
      </c>
      <c r="AH628" s="157">
        <f t="shared" si="160"/>
        <v>0.95</v>
      </c>
      <c r="AI628" s="158">
        <f t="shared" si="161"/>
        <v>0.11818512000000002</v>
      </c>
      <c r="AJ628" s="158">
        <f t="shared" si="162"/>
        <v>1.8988653200000001</v>
      </c>
      <c r="AK628" s="158">
        <f t="shared" si="163"/>
        <v>6.3251989294264366</v>
      </c>
      <c r="AL628" s="158">
        <f t="shared" si="164"/>
        <v>101.62616824511402</v>
      </c>
      <c r="AM628" s="158">
        <f t="shared" si="165"/>
        <v>3.1625994647132187E-3</v>
      </c>
      <c r="AN628" s="158">
        <f t="shared" si="166"/>
        <v>5.0813084122557008E-2</v>
      </c>
      <c r="AO628" s="158">
        <f t="shared" si="167"/>
        <v>3.8267453523029944E-3</v>
      </c>
      <c r="AP628" s="157"/>
      <c r="AS628" s="44"/>
    </row>
    <row r="629" spans="1:45" s="47" customFormat="1" x14ac:dyDescent="0.35">
      <c r="A629" s="157">
        <v>628</v>
      </c>
      <c r="B629" s="157" t="s">
        <v>443</v>
      </c>
      <c r="C629" s="157" t="s">
        <v>419</v>
      </c>
      <c r="D629" s="157" t="s">
        <v>9</v>
      </c>
      <c r="E629" s="157">
        <v>2015</v>
      </c>
      <c r="F629" s="157">
        <v>155</v>
      </c>
      <c r="G629" s="157">
        <v>476</v>
      </c>
      <c r="H629" s="157" t="s">
        <v>622</v>
      </c>
      <c r="I629" s="157">
        <f t="shared" si="153"/>
        <v>175</v>
      </c>
      <c r="J629" s="157">
        <f>IF(D629="Electric","--",IF(D629="Diesel",VLOOKUP(C629,[2]ORDLF!A:B,2,FALSE),""))</f>
        <v>0.34</v>
      </c>
      <c r="K629" s="157" t="str">
        <f>IF(D629="Electric","--",IF(D629="Gasoline",VLOOKUP(C629,LSILF!A:C,3,FALSE),""))</f>
        <v/>
      </c>
      <c r="L629" s="158">
        <f t="shared" si="170"/>
        <v>0.34</v>
      </c>
      <c r="M629" s="157" cm="1">
        <f t="array" ref="M629">IF(D629="Electric","--",IF(D629="Diesel",_xlfn._xlws.FILTER(DIESCH[CH Cap],(DIESCH[HP Bin]=I629)),""))</f>
        <v>12000</v>
      </c>
      <c r="N629" s="157" t="str" cm="1">
        <f t="array" ref="N629">IF(D629="Electric","--",IF(D629="Gasoline",_xlfn._xlws.FILTER(LSICH[CH Cap],(LSICH[Fuel Type]=D629)*(LSICH[MY]=E629)),""))</f>
        <v/>
      </c>
      <c r="O629" s="157">
        <f t="shared" si="154"/>
        <v>12000</v>
      </c>
      <c r="P629" s="157">
        <f t="shared" si="155"/>
        <v>952</v>
      </c>
      <c r="Q629" s="157" cm="1">
        <f t="array" ref="Q629">IF(D629="Electric","--",IF(D629="Diesel",_xlfn._xlws.FILTER(ORDEF[HC-ZH (g/hp-hr)],(ORDEF[HP]=I629)*(ORDEF[Model_Year]=E629)),""))</f>
        <v>0.05</v>
      </c>
      <c r="R629" s="157" t="str" cm="1">
        <f t="array" ref="R629">IF(D629="Electric","--",IF(D629="Gasoline",_xlfn._xlws.FILTER(LSIEF[HC-ZH (g/hp-hr)],(LSIEF[Fuel]=D629)*(LSIEF[HP Bin]=I629)*(LSIEF[Model Year]=E629)),""))</f>
        <v/>
      </c>
      <c r="S629" s="158">
        <f t="shared" si="171"/>
        <v>0.05</v>
      </c>
      <c r="T629" s="159" cm="1">
        <f t="array" ref="T629">IF(D629="Electric","--",IF(D629="Diesel",_xlfn._xlws.FILTER(ORDEF[HCDR],(ORDEF[HP]=I629)*(ORDEF[Model_Year]=E629),),""))</f>
        <v>1.17E-5</v>
      </c>
      <c r="U629" s="159" t="str" cm="1">
        <f t="array" ref="U629">IF(D629="Electric","--",IF(D629="Gasoline",_xlfn._xlws.FILTER(LSIEF[HC DR],(LSIEF[Fuel]=D629)*(LSIEF[HP Bin]=I629)*(LSIEF[Model Year]=E629)),""))</f>
        <v/>
      </c>
      <c r="V629" s="159">
        <f t="shared" si="156"/>
        <v>1.17E-5</v>
      </c>
      <c r="W629" s="158" cm="1">
        <f t="array" ref="W629">IF(D629="Electric","--",IF(D629="Diesel",_xlfn._xlws.FILTER(ORDEF[NOXzh],(ORDEF[HP]=I629)*(ORDEF[Model_Year]=E629)),""))</f>
        <v>1.126007</v>
      </c>
      <c r="X629" s="158" t="str" cm="1">
        <f t="array" ref="X629">IF(D629="Electric","--",IF(D629="Gasoline",_xlfn._xlws.FILTER(LSIEF[NOX-ZH (g/hp-hr)],(LSIEF[Fuel]=D629)*(LSIEF[HP Bin]=I629)*(LSIEF[Model Year]=E629)),""))</f>
        <v/>
      </c>
      <c r="Y629" s="158">
        <f t="shared" si="157"/>
        <v>1.126007</v>
      </c>
      <c r="Z629" s="159" cm="1">
        <f t="array" ref="Z629">IF(D629="Electric","--",IF(D629="Diesel",_xlfn._xlws.FILTER(ORDEF[NOXdr],(ORDEF[HP]=I629)*(ORDEF[Model_Year]=E629)),""))</f>
        <v>1.4800000000000001E-5</v>
      </c>
      <c r="AA629" s="159" t="str" cm="1">
        <f t="array" ref="AA629">IF(E629="Electric","--",IF(D629="Gasoline",_xlfn._xlws.FILTER(LSIEF[NOX DR],(LSIEF[Fuel]=D629)*(LSIEF[HP Bin]=I629)*(LSIEF[Model Year]=E629)),""))</f>
        <v/>
      </c>
      <c r="AB629" s="159">
        <f t="shared" si="158"/>
        <v>1.4800000000000001E-5</v>
      </c>
      <c r="AC629" s="158" cm="1">
        <f t="array" ref="AC629">IF(D629="Electric","--",IF(D629="Diesel",_xlfn._xlws.FILTER(DFCF[Fuel_HC],(DFCF[MY]=E629)),""))</f>
        <v>0.9</v>
      </c>
      <c r="AD629" s="158" t="str" cm="1">
        <f t="array" ref="AD629">IF(D629="Electric","--",IF(D629="Gasoline",_xlfn._xlws.FILTER(GFCF[Fuel_HC],(GFCF[MY]=E629)),""))</f>
        <v/>
      </c>
      <c r="AE629" s="158">
        <f t="shared" si="159"/>
        <v>0.9</v>
      </c>
      <c r="AF629" s="157" cm="1">
        <f t="array" ref="AF629">IF(D629="Electric","--",IF(D629="Diesel",_xlfn._xlws.FILTER(DFCF[Fuel_NOX],(DFCF[MY]=E629)),""))</f>
        <v>0.95</v>
      </c>
      <c r="AG629" s="157" t="str" cm="1">
        <f t="array" ref="AG629">IF(D629="Electric","--",IF(D629="Gasoline",_xlfn._xlws.FILTER(GFCF[Fuel_NOX],(GFCF[MY]=E629)),""))</f>
        <v/>
      </c>
      <c r="AH629" s="157">
        <f t="shared" si="160"/>
        <v>0.95</v>
      </c>
      <c r="AI629" s="158">
        <f t="shared" si="161"/>
        <v>5.502456E-2</v>
      </c>
      <c r="AJ629" s="158">
        <f t="shared" si="162"/>
        <v>1.0830917699999998</v>
      </c>
      <c r="AK629" s="158">
        <f t="shared" si="163"/>
        <v>3.0430452181371566</v>
      </c>
      <c r="AL629" s="158">
        <f t="shared" si="164"/>
        <v>59.89865673623212</v>
      </c>
      <c r="AM629" s="158">
        <f t="shared" si="165"/>
        <v>1.5215226090685783E-3</v>
      </c>
      <c r="AN629" s="158">
        <f t="shared" si="166"/>
        <v>2.9949328368116063E-2</v>
      </c>
      <c r="AO629" s="158">
        <f t="shared" si="167"/>
        <v>1.8410423569729798E-3</v>
      </c>
      <c r="AP629" s="157"/>
      <c r="AS629" s="44"/>
    </row>
    <row r="630" spans="1:45" s="47" customFormat="1" x14ac:dyDescent="0.35">
      <c r="A630" s="157">
        <v>629</v>
      </c>
      <c r="B630" s="157" t="s">
        <v>444</v>
      </c>
      <c r="C630" s="157" t="s">
        <v>419</v>
      </c>
      <c r="D630" s="157" t="s">
        <v>9</v>
      </c>
      <c r="E630" s="157">
        <v>2015</v>
      </c>
      <c r="F630" s="157">
        <v>158</v>
      </c>
      <c r="G630" s="157">
        <v>476</v>
      </c>
      <c r="H630" s="157" t="s">
        <v>622</v>
      </c>
      <c r="I630" s="157">
        <f t="shared" si="153"/>
        <v>175</v>
      </c>
      <c r="J630" s="157">
        <f>IF(D630="Electric","--",IF(D630="Diesel",VLOOKUP(C630,[2]ORDLF!A:B,2,FALSE),""))</f>
        <v>0.34</v>
      </c>
      <c r="K630" s="157" t="str">
        <f>IF(D630="Electric","--",IF(D630="Gasoline",VLOOKUP(C630,LSILF!A:C,3,FALSE),""))</f>
        <v/>
      </c>
      <c r="L630" s="158">
        <f t="shared" si="170"/>
        <v>0.34</v>
      </c>
      <c r="M630" s="157" cm="1">
        <f t="array" ref="M630">IF(D630="Electric","--",IF(D630="Diesel",_xlfn._xlws.FILTER(DIESCH[CH Cap],(DIESCH[HP Bin]=I630)),""))</f>
        <v>12000</v>
      </c>
      <c r="N630" s="157" t="str" cm="1">
        <f t="array" ref="N630">IF(D630="Electric","--",IF(D630="Gasoline",_xlfn._xlws.FILTER(LSICH[CH Cap],(LSICH[Fuel Type]=D630)*(LSICH[MY]=E630)),""))</f>
        <v/>
      </c>
      <c r="O630" s="157">
        <f t="shared" si="154"/>
        <v>12000</v>
      </c>
      <c r="P630" s="157">
        <f t="shared" si="155"/>
        <v>952</v>
      </c>
      <c r="Q630" s="157" cm="1">
        <f t="array" ref="Q630">IF(D630="Electric","--",IF(D630="Diesel",_xlfn._xlws.FILTER(ORDEF[HC-ZH (g/hp-hr)],(ORDEF[HP]=I630)*(ORDEF[Model_Year]=E630)),""))</f>
        <v>0.05</v>
      </c>
      <c r="R630" s="157" t="str" cm="1">
        <f t="array" ref="R630">IF(D630="Electric","--",IF(D630="Gasoline",_xlfn._xlws.FILTER(LSIEF[HC-ZH (g/hp-hr)],(LSIEF[Fuel]=D630)*(LSIEF[HP Bin]=I630)*(LSIEF[Model Year]=E630)),""))</f>
        <v/>
      </c>
      <c r="S630" s="158">
        <f t="shared" si="171"/>
        <v>0.05</v>
      </c>
      <c r="T630" s="159" cm="1">
        <f t="array" ref="T630">IF(D630="Electric","--",IF(D630="Diesel",_xlfn._xlws.FILTER(ORDEF[HCDR],(ORDEF[HP]=I630)*(ORDEF[Model_Year]=E630),),""))</f>
        <v>1.17E-5</v>
      </c>
      <c r="U630" s="159" t="str" cm="1">
        <f t="array" ref="U630">IF(D630="Electric","--",IF(D630="Gasoline",_xlfn._xlws.FILTER(LSIEF[HC DR],(LSIEF[Fuel]=D630)*(LSIEF[HP Bin]=I630)*(LSIEF[Model Year]=E630)),""))</f>
        <v/>
      </c>
      <c r="V630" s="159">
        <f t="shared" si="156"/>
        <v>1.17E-5</v>
      </c>
      <c r="W630" s="158" cm="1">
        <f t="array" ref="W630">IF(D630="Electric","--",IF(D630="Diesel",_xlfn._xlws.FILTER(ORDEF[NOXzh],(ORDEF[HP]=I630)*(ORDEF[Model_Year]=E630)),""))</f>
        <v>1.126007</v>
      </c>
      <c r="X630" s="158" t="str" cm="1">
        <f t="array" ref="X630">IF(D630="Electric","--",IF(D630="Gasoline",_xlfn._xlws.FILTER(LSIEF[NOX-ZH (g/hp-hr)],(LSIEF[Fuel]=D630)*(LSIEF[HP Bin]=I630)*(LSIEF[Model Year]=E630)),""))</f>
        <v/>
      </c>
      <c r="Y630" s="158">
        <f t="shared" si="157"/>
        <v>1.126007</v>
      </c>
      <c r="Z630" s="159" cm="1">
        <f t="array" ref="Z630">IF(D630="Electric","--",IF(D630="Diesel",_xlfn._xlws.FILTER(ORDEF[NOXdr],(ORDEF[HP]=I630)*(ORDEF[Model_Year]=E630)),""))</f>
        <v>1.4800000000000001E-5</v>
      </c>
      <c r="AA630" s="159" t="str" cm="1">
        <f t="array" ref="AA630">IF(E630="Electric","--",IF(D630="Gasoline",_xlfn._xlws.FILTER(LSIEF[NOX DR],(LSIEF[Fuel]=D630)*(LSIEF[HP Bin]=I630)*(LSIEF[Model Year]=E630)),""))</f>
        <v/>
      </c>
      <c r="AB630" s="159">
        <f t="shared" si="158"/>
        <v>1.4800000000000001E-5</v>
      </c>
      <c r="AC630" s="158" cm="1">
        <f t="array" ref="AC630">IF(D630="Electric","--",IF(D630="Diesel",_xlfn._xlws.FILTER(DFCF[Fuel_HC],(DFCF[MY]=E630)),""))</f>
        <v>0.9</v>
      </c>
      <c r="AD630" s="158" t="str" cm="1">
        <f t="array" ref="AD630">IF(D630="Electric","--",IF(D630="Gasoline",_xlfn._xlws.FILTER(GFCF[Fuel_HC],(GFCF[MY]=E630)),""))</f>
        <v/>
      </c>
      <c r="AE630" s="158">
        <f t="shared" si="159"/>
        <v>0.9</v>
      </c>
      <c r="AF630" s="157" cm="1">
        <f t="array" ref="AF630">IF(D630="Electric","--",IF(D630="Diesel",_xlfn._xlws.FILTER(DFCF[Fuel_NOX],(DFCF[MY]=E630)),""))</f>
        <v>0.95</v>
      </c>
      <c r="AG630" s="157" t="str" cm="1">
        <f t="array" ref="AG630">IF(D630="Electric","--",IF(D630="Gasoline",_xlfn._xlws.FILTER(GFCF[Fuel_NOX],(GFCF[MY]=E630)),""))</f>
        <v/>
      </c>
      <c r="AH630" s="157">
        <f t="shared" si="160"/>
        <v>0.95</v>
      </c>
      <c r="AI630" s="158">
        <f t="shared" si="161"/>
        <v>5.502456E-2</v>
      </c>
      <c r="AJ630" s="158">
        <f t="shared" si="162"/>
        <v>1.0830917699999998</v>
      </c>
      <c r="AK630" s="158">
        <f t="shared" si="163"/>
        <v>3.101942867520457</v>
      </c>
      <c r="AL630" s="158">
        <f t="shared" si="164"/>
        <v>61.057985576288225</v>
      </c>
      <c r="AM630" s="158">
        <f t="shared" si="165"/>
        <v>1.5509714337602286E-3</v>
      </c>
      <c r="AN630" s="158">
        <f t="shared" si="166"/>
        <v>3.0528992788144114E-2</v>
      </c>
      <c r="AO630" s="158">
        <f t="shared" si="167"/>
        <v>1.8766754348498766E-3</v>
      </c>
      <c r="AP630" s="157"/>
      <c r="AS630" s="44"/>
    </row>
    <row r="631" spans="1:45" s="47" customFormat="1" x14ac:dyDescent="0.35">
      <c r="A631" s="157">
        <v>630</v>
      </c>
      <c r="B631" s="157" t="s">
        <v>445</v>
      </c>
      <c r="C631" s="157" t="s">
        <v>419</v>
      </c>
      <c r="D631" s="157" t="s">
        <v>9</v>
      </c>
      <c r="E631" s="157">
        <v>2015</v>
      </c>
      <c r="F631" s="157">
        <v>155</v>
      </c>
      <c r="G631" s="157">
        <v>476</v>
      </c>
      <c r="H631" s="157" t="s">
        <v>622</v>
      </c>
      <c r="I631" s="157">
        <f t="shared" si="153"/>
        <v>175</v>
      </c>
      <c r="J631" s="157">
        <f>IF(D631="Electric","--",IF(D631="Diesel",VLOOKUP(C631,[2]ORDLF!A:B,2,FALSE),""))</f>
        <v>0.34</v>
      </c>
      <c r="K631" s="157" t="str">
        <f>IF(D631="Electric","--",IF(D631="Gasoline",VLOOKUP(C631,LSILF!A:C,3,FALSE),""))</f>
        <v/>
      </c>
      <c r="L631" s="158">
        <f t="shared" si="170"/>
        <v>0.34</v>
      </c>
      <c r="M631" s="157" cm="1">
        <f t="array" ref="M631">IF(D631="Electric","--",IF(D631="Diesel",_xlfn._xlws.FILTER(DIESCH[CH Cap],(DIESCH[HP Bin]=I631)),""))</f>
        <v>12000</v>
      </c>
      <c r="N631" s="157" t="str" cm="1">
        <f t="array" ref="N631">IF(D631="Electric","--",IF(D631="Gasoline",_xlfn._xlws.FILTER(LSICH[CH Cap],(LSICH[Fuel Type]=D631)*(LSICH[MY]=E631)),""))</f>
        <v/>
      </c>
      <c r="O631" s="157">
        <f t="shared" si="154"/>
        <v>12000</v>
      </c>
      <c r="P631" s="157">
        <f t="shared" si="155"/>
        <v>952</v>
      </c>
      <c r="Q631" s="157" cm="1">
        <f t="array" ref="Q631">IF(D631="Electric","--",IF(D631="Diesel",_xlfn._xlws.FILTER(ORDEF[HC-ZH (g/hp-hr)],(ORDEF[HP]=I631)*(ORDEF[Model_Year]=E631)),""))</f>
        <v>0.05</v>
      </c>
      <c r="R631" s="157" t="str" cm="1">
        <f t="array" ref="R631">IF(D631="Electric","--",IF(D631="Gasoline",_xlfn._xlws.FILTER(LSIEF[HC-ZH (g/hp-hr)],(LSIEF[Fuel]=D631)*(LSIEF[HP Bin]=I631)*(LSIEF[Model Year]=E631)),""))</f>
        <v/>
      </c>
      <c r="S631" s="158">
        <f t="shared" si="171"/>
        <v>0.05</v>
      </c>
      <c r="T631" s="159" cm="1">
        <f t="array" ref="T631">IF(D631="Electric","--",IF(D631="Diesel",_xlfn._xlws.FILTER(ORDEF[HCDR],(ORDEF[HP]=I631)*(ORDEF[Model_Year]=E631),),""))</f>
        <v>1.17E-5</v>
      </c>
      <c r="U631" s="159" t="str" cm="1">
        <f t="array" ref="U631">IF(D631="Electric","--",IF(D631="Gasoline",_xlfn._xlws.FILTER(LSIEF[HC DR],(LSIEF[Fuel]=D631)*(LSIEF[HP Bin]=I631)*(LSIEF[Model Year]=E631)),""))</f>
        <v/>
      </c>
      <c r="V631" s="159">
        <f t="shared" si="156"/>
        <v>1.17E-5</v>
      </c>
      <c r="W631" s="158" cm="1">
        <f t="array" ref="W631">IF(D631="Electric","--",IF(D631="Diesel",_xlfn._xlws.FILTER(ORDEF[NOXzh],(ORDEF[HP]=I631)*(ORDEF[Model_Year]=E631)),""))</f>
        <v>1.126007</v>
      </c>
      <c r="X631" s="158" t="str" cm="1">
        <f t="array" ref="X631">IF(D631="Electric","--",IF(D631="Gasoline",_xlfn._xlws.FILTER(LSIEF[NOX-ZH (g/hp-hr)],(LSIEF[Fuel]=D631)*(LSIEF[HP Bin]=I631)*(LSIEF[Model Year]=E631)),""))</f>
        <v/>
      </c>
      <c r="Y631" s="158">
        <f t="shared" si="157"/>
        <v>1.126007</v>
      </c>
      <c r="Z631" s="159" cm="1">
        <f t="array" ref="Z631">IF(D631="Electric","--",IF(D631="Diesel",_xlfn._xlws.FILTER(ORDEF[NOXdr],(ORDEF[HP]=I631)*(ORDEF[Model_Year]=E631)),""))</f>
        <v>1.4800000000000001E-5</v>
      </c>
      <c r="AA631" s="159" t="str" cm="1">
        <f t="array" ref="AA631">IF(E631="Electric","--",IF(D631="Gasoline",_xlfn._xlws.FILTER(LSIEF[NOX DR],(LSIEF[Fuel]=D631)*(LSIEF[HP Bin]=I631)*(LSIEF[Model Year]=E631)),""))</f>
        <v/>
      </c>
      <c r="AB631" s="159">
        <f t="shared" si="158"/>
        <v>1.4800000000000001E-5</v>
      </c>
      <c r="AC631" s="158" cm="1">
        <f t="array" ref="AC631">IF(D631="Electric","--",IF(D631="Diesel",_xlfn._xlws.FILTER(DFCF[Fuel_HC],(DFCF[MY]=E631)),""))</f>
        <v>0.9</v>
      </c>
      <c r="AD631" s="158" t="str" cm="1">
        <f t="array" ref="AD631">IF(D631="Electric","--",IF(D631="Gasoline",_xlfn._xlws.FILTER(GFCF[Fuel_HC],(GFCF[MY]=E631)),""))</f>
        <v/>
      </c>
      <c r="AE631" s="158">
        <f t="shared" si="159"/>
        <v>0.9</v>
      </c>
      <c r="AF631" s="157" cm="1">
        <f t="array" ref="AF631">IF(D631="Electric","--",IF(D631="Diesel",_xlfn._xlws.FILTER(DFCF[Fuel_NOX],(DFCF[MY]=E631)),""))</f>
        <v>0.95</v>
      </c>
      <c r="AG631" s="157" t="str" cm="1">
        <f t="array" ref="AG631">IF(D631="Electric","--",IF(D631="Gasoline",_xlfn._xlws.FILTER(GFCF[Fuel_NOX],(GFCF[MY]=E631)),""))</f>
        <v/>
      </c>
      <c r="AH631" s="157">
        <f t="shared" si="160"/>
        <v>0.95</v>
      </c>
      <c r="AI631" s="158">
        <f t="shared" si="161"/>
        <v>5.502456E-2</v>
      </c>
      <c r="AJ631" s="158">
        <f t="shared" si="162"/>
        <v>1.0830917699999998</v>
      </c>
      <c r="AK631" s="158">
        <f t="shared" si="163"/>
        <v>3.0430452181371566</v>
      </c>
      <c r="AL631" s="158">
        <f t="shared" si="164"/>
        <v>59.89865673623212</v>
      </c>
      <c r="AM631" s="158">
        <f t="shared" si="165"/>
        <v>1.5215226090685783E-3</v>
      </c>
      <c r="AN631" s="158">
        <f t="shared" si="166"/>
        <v>2.9949328368116063E-2</v>
      </c>
      <c r="AO631" s="158">
        <f t="shared" si="167"/>
        <v>1.8410423569729798E-3</v>
      </c>
      <c r="AP631" s="157"/>
      <c r="AS631" s="44"/>
    </row>
    <row r="632" spans="1:45" s="47" customFormat="1" x14ac:dyDescent="0.35">
      <c r="A632" s="157">
        <v>631</v>
      </c>
      <c r="B632" s="157" t="s">
        <v>446</v>
      </c>
      <c r="C632" s="157" t="s">
        <v>419</v>
      </c>
      <c r="D632" s="157" t="s">
        <v>9</v>
      </c>
      <c r="E632" s="157">
        <v>2015</v>
      </c>
      <c r="F632" s="157">
        <v>158</v>
      </c>
      <c r="G632" s="157">
        <v>476</v>
      </c>
      <c r="H632" s="157" t="s">
        <v>622</v>
      </c>
      <c r="I632" s="157">
        <f t="shared" si="153"/>
        <v>175</v>
      </c>
      <c r="J632" s="157">
        <f>IF(D632="Electric","--",IF(D632="Diesel",VLOOKUP(C632,[2]ORDLF!A:B,2,FALSE),""))</f>
        <v>0.34</v>
      </c>
      <c r="K632" s="157" t="str">
        <f>IF(D632="Electric","--",IF(D632="Gasoline",VLOOKUP(C632,LSILF!A:C,3,FALSE),""))</f>
        <v/>
      </c>
      <c r="L632" s="158">
        <f t="shared" si="170"/>
        <v>0.34</v>
      </c>
      <c r="M632" s="157" cm="1">
        <f t="array" ref="M632">IF(D632="Electric","--",IF(D632="Diesel",_xlfn._xlws.FILTER(DIESCH[CH Cap],(DIESCH[HP Bin]=I632)),""))</f>
        <v>12000</v>
      </c>
      <c r="N632" s="157" t="str" cm="1">
        <f t="array" ref="N632">IF(D632="Electric","--",IF(D632="Gasoline",_xlfn._xlws.FILTER(LSICH[CH Cap],(LSICH[Fuel Type]=D632)*(LSICH[MY]=E632)),""))</f>
        <v/>
      </c>
      <c r="O632" s="157">
        <f t="shared" si="154"/>
        <v>12000</v>
      </c>
      <c r="P632" s="157">
        <f t="shared" si="155"/>
        <v>952</v>
      </c>
      <c r="Q632" s="157" cm="1">
        <f t="array" ref="Q632">IF(D632="Electric","--",IF(D632="Diesel",_xlfn._xlws.FILTER(ORDEF[HC-ZH (g/hp-hr)],(ORDEF[HP]=I632)*(ORDEF[Model_Year]=E632)),""))</f>
        <v>0.05</v>
      </c>
      <c r="R632" s="157" t="str" cm="1">
        <f t="array" ref="R632">IF(D632="Electric","--",IF(D632="Gasoline",_xlfn._xlws.FILTER(LSIEF[HC-ZH (g/hp-hr)],(LSIEF[Fuel]=D632)*(LSIEF[HP Bin]=I632)*(LSIEF[Model Year]=E632)),""))</f>
        <v/>
      </c>
      <c r="S632" s="158">
        <f t="shared" si="171"/>
        <v>0.05</v>
      </c>
      <c r="T632" s="159" cm="1">
        <f t="array" ref="T632">IF(D632="Electric","--",IF(D632="Diesel",_xlfn._xlws.FILTER(ORDEF[HCDR],(ORDEF[HP]=I632)*(ORDEF[Model_Year]=E632),),""))</f>
        <v>1.17E-5</v>
      </c>
      <c r="U632" s="159" t="str" cm="1">
        <f t="array" ref="U632">IF(D632="Electric","--",IF(D632="Gasoline",_xlfn._xlws.FILTER(LSIEF[HC DR],(LSIEF[Fuel]=D632)*(LSIEF[HP Bin]=I632)*(LSIEF[Model Year]=E632)),""))</f>
        <v/>
      </c>
      <c r="V632" s="159">
        <f t="shared" si="156"/>
        <v>1.17E-5</v>
      </c>
      <c r="W632" s="158" cm="1">
        <f t="array" ref="W632">IF(D632="Electric","--",IF(D632="Diesel",_xlfn._xlws.FILTER(ORDEF[NOXzh],(ORDEF[HP]=I632)*(ORDEF[Model_Year]=E632)),""))</f>
        <v>1.126007</v>
      </c>
      <c r="X632" s="158" t="str" cm="1">
        <f t="array" ref="X632">IF(D632="Electric","--",IF(D632="Gasoline",_xlfn._xlws.FILTER(LSIEF[NOX-ZH (g/hp-hr)],(LSIEF[Fuel]=D632)*(LSIEF[HP Bin]=I632)*(LSIEF[Model Year]=E632)),""))</f>
        <v/>
      </c>
      <c r="Y632" s="158">
        <f t="shared" si="157"/>
        <v>1.126007</v>
      </c>
      <c r="Z632" s="159" cm="1">
        <f t="array" ref="Z632">IF(D632="Electric","--",IF(D632="Diesel",_xlfn._xlws.FILTER(ORDEF[NOXdr],(ORDEF[HP]=I632)*(ORDEF[Model_Year]=E632)),""))</f>
        <v>1.4800000000000001E-5</v>
      </c>
      <c r="AA632" s="159" t="str" cm="1">
        <f t="array" ref="AA632">IF(E632="Electric","--",IF(D632="Gasoline",_xlfn._xlws.FILTER(LSIEF[NOX DR],(LSIEF[Fuel]=D632)*(LSIEF[HP Bin]=I632)*(LSIEF[Model Year]=E632)),""))</f>
        <v/>
      </c>
      <c r="AB632" s="159">
        <f t="shared" si="158"/>
        <v>1.4800000000000001E-5</v>
      </c>
      <c r="AC632" s="158" cm="1">
        <f t="array" ref="AC632">IF(D632="Electric","--",IF(D632="Diesel",_xlfn._xlws.FILTER(DFCF[Fuel_HC],(DFCF[MY]=E632)),""))</f>
        <v>0.9</v>
      </c>
      <c r="AD632" s="158" t="str" cm="1">
        <f t="array" ref="AD632">IF(D632="Electric","--",IF(D632="Gasoline",_xlfn._xlws.FILTER(GFCF[Fuel_HC],(GFCF[MY]=E632)),""))</f>
        <v/>
      </c>
      <c r="AE632" s="158">
        <f t="shared" si="159"/>
        <v>0.9</v>
      </c>
      <c r="AF632" s="157" cm="1">
        <f t="array" ref="AF632">IF(D632="Electric","--",IF(D632="Diesel",_xlfn._xlws.FILTER(DFCF[Fuel_NOX],(DFCF[MY]=E632)),""))</f>
        <v>0.95</v>
      </c>
      <c r="AG632" s="157" t="str" cm="1">
        <f t="array" ref="AG632">IF(D632="Electric","--",IF(D632="Gasoline",_xlfn._xlws.FILTER(GFCF[Fuel_NOX],(GFCF[MY]=E632)),""))</f>
        <v/>
      </c>
      <c r="AH632" s="157">
        <f t="shared" si="160"/>
        <v>0.95</v>
      </c>
      <c r="AI632" s="158">
        <f t="shared" si="161"/>
        <v>5.502456E-2</v>
      </c>
      <c r="AJ632" s="158">
        <f t="shared" si="162"/>
        <v>1.0830917699999998</v>
      </c>
      <c r="AK632" s="158">
        <f t="shared" si="163"/>
        <v>3.101942867520457</v>
      </c>
      <c r="AL632" s="158">
        <f t="shared" si="164"/>
        <v>61.057985576288225</v>
      </c>
      <c r="AM632" s="158">
        <f t="shared" si="165"/>
        <v>1.5509714337602286E-3</v>
      </c>
      <c r="AN632" s="158">
        <f t="shared" si="166"/>
        <v>3.0528992788144114E-2</v>
      </c>
      <c r="AO632" s="158">
        <f t="shared" si="167"/>
        <v>1.8766754348498766E-3</v>
      </c>
      <c r="AP632" s="157"/>
      <c r="AS632" s="44"/>
    </row>
    <row r="633" spans="1:45" s="47" customFormat="1" x14ac:dyDescent="0.35">
      <c r="A633" s="157">
        <v>632</v>
      </c>
      <c r="B633" s="157" t="s">
        <v>447</v>
      </c>
      <c r="C633" s="157" t="s">
        <v>419</v>
      </c>
      <c r="D633" s="157" t="s">
        <v>9</v>
      </c>
      <c r="E633" s="157">
        <v>2015</v>
      </c>
      <c r="F633" s="157">
        <v>158</v>
      </c>
      <c r="G633" s="157">
        <v>476</v>
      </c>
      <c r="H633" s="157" t="s">
        <v>622</v>
      </c>
      <c r="I633" s="157">
        <f t="shared" si="153"/>
        <v>175</v>
      </c>
      <c r="J633" s="157">
        <f>IF(D633="Electric","--",IF(D633="Diesel",VLOOKUP(C633,[2]ORDLF!A:B,2,FALSE),""))</f>
        <v>0.34</v>
      </c>
      <c r="K633" s="157" t="str">
        <f>IF(D633="Electric","--",IF(D633="Gasoline",VLOOKUP(C633,LSILF!A:C,3,FALSE),""))</f>
        <v/>
      </c>
      <c r="L633" s="158">
        <f t="shared" si="170"/>
        <v>0.34</v>
      </c>
      <c r="M633" s="157" cm="1">
        <f t="array" ref="M633">IF(D633="Electric","--",IF(D633="Diesel",_xlfn._xlws.FILTER(DIESCH[CH Cap],(DIESCH[HP Bin]=I633)),""))</f>
        <v>12000</v>
      </c>
      <c r="N633" s="157" t="str" cm="1">
        <f t="array" ref="N633">IF(D633="Electric","--",IF(D633="Gasoline",_xlfn._xlws.FILTER(LSICH[CH Cap],(LSICH[Fuel Type]=D633)*(LSICH[MY]=E633)),""))</f>
        <v/>
      </c>
      <c r="O633" s="157">
        <f t="shared" si="154"/>
        <v>12000</v>
      </c>
      <c r="P633" s="157">
        <f t="shared" si="155"/>
        <v>952</v>
      </c>
      <c r="Q633" s="157" cm="1">
        <f t="array" ref="Q633">IF(D633="Electric","--",IF(D633="Diesel",_xlfn._xlws.FILTER(ORDEF[HC-ZH (g/hp-hr)],(ORDEF[HP]=I633)*(ORDEF[Model_Year]=E633)),""))</f>
        <v>0.05</v>
      </c>
      <c r="R633" s="157" t="str" cm="1">
        <f t="array" ref="R633">IF(D633="Electric","--",IF(D633="Gasoline",_xlfn._xlws.FILTER(LSIEF[HC-ZH (g/hp-hr)],(LSIEF[Fuel]=D633)*(LSIEF[HP Bin]=I633)*(LSIEF[Model Year]=E633)),""))</f>
        <v/>
      </c>
      <c r="S633" s="158">
        <f t="shared" si="171"/>
        <v>0.05</v>
      </c>
      <c r="T633" s="159" cm="1">
        <f t="array" ref="T633">IF(D633="Electric","--",IF(D633="Diesel",_xlfn._xlws.FILTER(ORDEF[HCDR],(ORDEF[HP]=I633)*(ORDEF[Model_Year]=E633),),""))</f>
        <v>1.17E-5</v>
      </c>
      <c r="U633" s="159" t="str" cm="1">
        <f t="array" ref="U633">IF(D633="Electric","--",IF(D633="Gasoline",_xlfn._xlws.FILTER(LSIEF[HC DR],(LSIEF[Fuel]=D633)*(LSIEF[HP Bin]=I633)*(LSIEF[Model Year]=E633)),""))</f>
        <v/>
      </c>
      <c r="V633" s="159">
        <f t="shared" si="156"/>
        <v>1.17E-5</v>
      </c>
      <c r="W633" s="158" cm="1">
        <f t="array" ref="W633">IF(D633="Electric","--",IF(D633="Diesel",_xlfn._xlws.FILTER(ORDEF[NOXzh],(ORDEF[HP]=I633)*(ORDEF[Model_Year]=E633)),""))</f>
        <v>1.126007</v>
      </c>
      <c r="X633" s="158" t="str" cm="1">
        <f t="array" ref="X633">IF(D633="Electric","--",IF(D633="Gasoline",_xlfn._xlws.FILTER(LSIEF[NOX-ZH (g/hp-hr)],(LSIEF[Fuel]=D633)*(LSIEF[HP Bin]=I633)*(LSIEF[Model Year]=E633)),""))</f>
        <v/>
      </c>
      <c r="Y633" s="158">
        <f t="shared" si="157"/>
        <v>1.126007</v>
      </c>
      <c r="Z633" s="159" cm="1">
        <f t="array" ref="Z633">IF(D633="Electric","--",IF(D633="Diesel",_xlfn._xlws.FILTER(ORDEF[NOXdr],(ORDEF[HP]=I633)*(ORDEF[Model_Year]=E633)),""))</f>
        <v>1.4800000000000001E-5</v>
      </c>
      <c r="AA633" s="159" t="str" cm="1">
        <f t="array" ref="AA633">IF(E633="Electric","--",IF(D633="Gasoline",_xlfn._xlws.FILTER(LSIEF[NOX DR],(LSIEF[Fuel]=D633)*(LSIEF[HP Bin]=I633)*(LSIEF[Model Year]=E633)),""))</f>
        <v/>
      </c>
      <c r="AB633" s="159">
        <f t="shared" si="158"/>
        <v>1.4800000000000001E-5</v>
      </c>
      <c r="AC633" s="158" cm="1">
        <f t="array" ref="AC633">IF(D633="Electric","--",IF(D633="Diesel",_xlfn._xlws.FILTER(DFCF[Fuel_HC],(DFCF[MY]=E633)),""))</f>
        <v>0.9</v>
      </c>
      <c r="AD633" s="158" t="str" cm="1">
        <f t="array" ref="AD633">IF(D633="Electric","--",IF(D633="Gasoline",_xlfn._xlws.FILTER(GFCF[Fuel_HC],(GFCF[MY]=E633)),""))</f>
        <v/>
      </c>
      <c r="AE633" s="158">
        <f t="shared" si="159"/>
        <v>0.9</v>
      </c>
      <c r="AF633" s="157" cm="1">
        <f t="array" ref="AF633">IF(D633="Electric","--",IF(D633="Diesel",_xlfn._xlws.FILTER(DFCF[Fuel_NOX],(DFCF[MY]=E633)),""))</f>
        <v>0.95</v>
      </c>
      <c r="AG633" s="157" t="str" cm="1">
        <f t="array" ref="AG633">IF(D633="Electric","--",IF(D633="Gasoline",_xlfn._xlws.FILTER(GFCF[Fuel_NOX],(GFCF[MY]=E633)),""))</f>
        <v/>
      </c>
      <c r="AH633" s="157">
        <f t="shared" si="160"/>
        <v>0.95</v>
      </c>
      <c r="AI633" s="158">
        <f t="shared" si="161"/>
        <v>5.502456E-2</v>
      </c>
      <c r="AJ633" s="158">
        <f t="shared" si="162"/>
        <v>1.0830917699999998</v>
      </c>
      <c r="AK633" s="158">
        <f t="shared" si="163"/>
        <v>3.101942867520457</v>
      </c>
      <c r="AL633" s="158">
        <f t="shared" si="164"/>
        <v>61.057985576288225</v>
      </c>
      <c r="AM633" s="158">
        <f t="shared" si="165"/>
        <v>1.5509714337602286E-3</v>
      </c>
      <c r="AN633" s="158">
        <f t="shared" si="166"/>
        <v>3.0528992788144114E-2</v>
      </c>
      <c r="AO633" s="158">
        <f t="shared" si="167"/>
        <v>1.8766754348498766E-3</v>
      </c>
      <c r="AP633" s="157"/>
      <c r="AS633" s="44"/>
    </row>
    <row r="634" spans="1:45" s="47" customFormat="1" x14ac:dyDescent="0.35">
      <c r="A634" s="157">
        <v>633</v>
      </c>
      <c r="B634" s="157">
        <v>5380</v>
      </c>
      <c r="C634" s="157" t="s">
        <v>419</v>
      </c>
      <c r="D634" s="157" t="s">
        <v>9</v>
      </c>
      <c r="E634" s="157">
        <v>2016</v>
      </c>
      <c r="F634" s="157">
        <v>162</v>
      </c>
      <c r="G634" s="157">
        <v>476</v>
      </c>
      <c r="H634" s="157" t="s">
        <v>622</v>
      </c>
      <c r="I634" s="157">
        <f t="shared" si="153"/>
        <v>175</v>
      </c>
      <c r="J634" s="157">
        <f>IF(D634="Electric","--",IF(D634="Diesel",VLOOKUP(C634,[2]ORDLF!A:B,2,FALSE),""))</f>
        <v>0.34</v>
      </c>
      <c r="K634" s="157" t="str">
        <f>IF(D634="Electric","--",IF(D634="Gasoline",VLOOKUP(C634,LSILF!A:C,3,FALSE),""))</f>
        <v/>
      </c>
      <c r="L634" s="158">
        <f t="shared" si="170"/>
        <v>0.34</v>
      </c>
      <c r="M634" s="157" cm="1">
        <f t="array" ref="M634">IF(D634="Electric","--",IF(D634="Diesel",_xlfn._xlws.FILTER(DIESCH[CH Cap],(DIESCH[HP Bin]=I634)),""))</f>
        <v>12000</v>
      </c>
      <c r="N634" s="157" t="str" cm="1">
        <f t="array" ref="N634">IF(D634="Electric","--",IF(D634="Gasoline",_xlfn._xlws.FILTER(LSICH[CH Cap],(LSICH[Fuel Type]=D634)*(LSICH[MY]=E634)),""))</f>
        <v/>
      </c>
      <c r="O634" s="157">
        <f t="shared" si="154"/>
        <v>12000</v>
      </c>
      <c r="P634" s="157">
        <f t="shared" si="155"/>
        <v>476</v>
      </c>
      <c r="Q634" s="157" cm="1">
        <f t="array" ref="Q634">IF(D634="Electric","--",IF(D634="Diesel",_xlfn._xlws.FILTER(ORDEF[HC-ZH (g/hp-hr)],(ORDEF[HP]=I634)*(ORDEF[Model_Year]=E634)),""))</f>
        <v>0.05</v>
      </c>
      <c r="R634" s="157" t="str" cm="1">
        <f t="array" ref="R634">IF(D634="Electric","--",IF(D634="Gasoline",_xlfn._xlws.FILTER(LSIEF[HC-ZH (g/hp-hr)],(LSIEF[Fuel]=D634)*(LSIEF[HP Bin]=I634)*(LSIEF[Model Year]=E634)),""))</f>
        <v/>
      </c>
      <c r="S634" s="158">
        <f t="shared" si="171"/>
        <v>0.05</v>
      </c>
      <c r="T634" s="159" cm="1">
        <f t="array" ref="T634">IF(D634="Electric","--",IF(D634="Diesel",_xlfn._xlws.FILTER(ORDEF[HCDR],(ORDEF[HP]=I634)*(ORDEF[Model_Year]=E634),),""))</f>
        <v>1.17E-5</v>
      </c>
      <c r="U634" s="159" t="str" cm="1">
        <f t="array" ref="U634">IF(D634="Electric","--",IF(D634="Gasoline",_xlfn._xlws.FILTER(LSIEF[HC DR],(LSIEF[Fuel]=D634)*(LSIEF[HP Bin]=I634)*(LSIEF[Model Year]=E634)),""))</f>
        <v/>
      </c>
      <c r="V634" s="159">
        <f t="shared" si="156"/>
        <v>1.17E-5</v>
      </c>
      <c r="W634" s="158" cm="1">
        <f t="array" ref="W634">IF(D634="Electric","--",IF(D634="Diesel",_xlfn._xlws.FILTER(ORDEF[NOXzh],(ORDEF[HP]=I634)*(ORDEF[Model_Year]=E634)),""))</f>
        <v>0.89566800000000002</v>
      </c>
      <c r="X634" s="158" t="str" cm="1">
        <f t="array" ref="X634">IF(D634="Electric","--",IF(D634="Gasoline",_xlfn._xlws.FILTER(LSIEF[NOX-ZH (g/hp-hr)],(LSIEF[Fuel]=D634)*(LSIEF[HP Bin]=I634)*(LSIEF[Model Year]=E634)),""))</f>
        <v/>
      </c>
      <c r="Y634" s="158">
        <f t="shared" si="157"/>
        <v>0.89566800000000002</v>
      </c>
      <c r="Z634" s="159" cm="1">
        <f t="array" ref="Z634">IF(D634="Electric","--",IF(D634="Diesel",_xlfn._xlws.FILTER(ORDEF[NOXdr],(ORDEF[HP]=I634)*(ORDEF[Model_Year]=E634)),""))</f>
        <v>1.1800000000000001E-5</v>
      </c>
      <c r="AA634" s="159" t="str" cm="1">
        <f t="array" ref="AA634">IF(E634="Electric","--",IF(D634="Gasoline",_xlfn._xlws.FILTER(LSIEF[NOX DR],(LSIEF[Fuel]=D634)*(LSIEF[HP Bin]=I634)*(LSIEF[Model Year]=E634)),""))</f>
        <v/>
      </c>
      <c r="AB634" s="159">
        <f t="shared" si="158"/>
        <v>1.1800000000000001E-5</v>
      </c>
      <c r="AC634" s="158" cm="1">
        <f t="array" ref="AC634">IF(D634="Electric","--",IF(D634="Diesel",_xlfn._xlws.FILTER(DFCF[Fuel_HC],(DFCF[MY]=E634)),""))</f>
        <v>0.9</v>
      </c>
      <c r="AD634" s="158" t="str" cm="1">
        <f t="array" ref="AD634">IF(D634="Electric","--",IF(D634="Gasoline",_xlfn._xlws.FILTER(GFCF[Fuel_HC],(GFCF[MY]=E634)),""))</f>
        <v/>
      </c>
      <c r="AE634" s="158">
        <f t="shared" si="159"/>
        <v>0.9</v>
      </c>
      <c r="AF634" s="157" cm="1">
        <f t="array" ref="AF634">IF(D634="Electric","--",IF(D634="Diesel",_xlfn._xlws.FILTER(DFCF[Fuel_NOX],(DFCF[MY]=E634)),""))</f>
        <v>0.95</v>
      </c>
      <c r="AG634" s="157" t="str" cm="1">
        <f t="array" ref="AG634">IF(D634="Electric","--",IF(D634="Gasoline",_xlfn._xlws.FILTER(GFCF[Fuel_NOX],(GFCF[MY]=E634)),""))</f>
        <v/>
      </c>
      <c r="AH634" s="157">
        <f t="shared" si="160"/>
        <v>0.95</v>
      </c>
      <c r="AI634" s="158">
        <f t="shared" si="161"/>
        <v>5.0012279999999999E-2</v>
      </c>
      <c r="AJ634" s="158">
        <f t="shared" si="162"/>
        <v>0.85622055999999991</v>
      </c>
      <c r="AK634" s="158">
        <f t="shared" si="163"/>
        <v>2.8907584094115162</v>
      </c>
      <c r="AL634" s="158">
        <f t="shared" si="164"/>
        <v>49.490380845085191</v>
      </c>
      <c r="AM634" s="158">
        <f t="shared" si="165"/>
        <v>1.4453792047057581E-3</v>
      </c>
      <c r="AN634" s="158">
        <f t="shared" si="166"/>
        <v>2.4745190422542598E-2</v>
      </c>
      <c r="AO634" s="158">
        <f t="shared" si="167"/>
        <v>1.7489088376939673E-3</v>
      </c>
      <c r="AP634" s="157"/>
      <c r="AS634" s="44"/>
    </row>
    <row r="635" spans="1:45" s="47" customFormat="1" x14ac:dyDescent="0.35">
      <c r="A635" s="157">
        <v>634</v>
      </c>
      <c r="B635" s="157" t="s">
        <v>448</v>
      </c>
      <c r="C635" s="157" t="s">
        <v>419</v>
      </c>
      <c r="D635" s="157" t="s">
        <v>9</v>
      </c>
      <c r="E635" s="157">
        <v>2016</v>
      </c>
      <c r="F635" s="157">
        <v>147</v>
      </c>
      <c r="G635" s="157">
        <v>476</v>
      </c>
      <c r="H635" s="157" t="s">
        <v>622</v>
      </c>
      <c r="I635" s="157">
        <f t="shared" si="153"/>
        <v>175</v>
      </c>
      <c r="J635" s="157">
        <f>IF(D635="Electric","--",IF(D635="Diesel",VLOOKUP(C635,[2]ORDLF!A:B,2,FALSE),""))</f>
        <v>0.34</v>
      </c>
      <c r="K635" s="157" t="str">
        <f>IF(D635="Electric","--",IF(D635="Gasoline",VLOOKUP(C635,LSILF!A:C,3,FALSE),""))</f>
        <v/>
      </c>
      <c r="L635" s="158">
        <f t="shared" si="170"/>
        <v>0.34</v>
      </c>
      <c r="M635" s="157" cm="1">
        <f t="array" ref="M635">IF(D635="Electric","--",IF(D635="Diesel",_xlfn._xlws.FILTER(DIESCH[CH Cap],(DIESCH[HP Bin]=I635)),""))</f>
        <v>12000</v>
      </c>
      <c r="N635" s="157" t="str" cm="1">
        <f t="array" ref="N635">IF(D635="Electric","--",IF(D635="Gasoline",_xlfn._xlws.FILTER(LSICH[CH Cap],(LSICH[Fuel Type]=D635)*(LSICH[MY]=E635)),""))</f>
        <v/>
      </c>
      <c r="O635" s="157">
        <f t="shared" si="154"/>
        <v>12000</v>
      </c>
      <c r="P635" s="157">
        <f t="shared" si="155"/>
        <v>476</v>
      </c>
      <c r="Q635" s="157" cm="1">
        <f t="array" ref="Q635">IF(D635="Electric","--",IF(D635="Diesel",_xlfn._xlws.FILTER(ORDEF[HC-ZH (g/hp-hr)],(ORDEF[HP]=I635)*(ORDEF[Model_Year]=E635)),""))</f>
        <v>0.05</v>
      </c>
      <c r="R635" s="157" t="str" cm="1">
        <f t="array" ref="R635">IF(D635="Electric","--",IF(D635="Gasoline",_xlfn._xlws.FILTER(LSIEF[HC-ZH (g/hp-hr)],(LSIEF[Fuel]=D635)*(LSIEF[HP Bin]=I635)*(LSIEF[Model Year]=E635)),""))</f>
        <v/>
      </c>
      <c r="S635" s="158">
        <f t="shared" si="171"/>
        <v>0.05</v>
      </c>
      <c r="T635" s="159" cm="1">
        <f t="array" ref="T635">IF(D635="Electric","--",IF(D635="Diesel",_xlfn._xlws.FILTER(ORDEF[HCDR],(ORDEF[HP]=I635)*(ORDEF[Model_Year]=E635),),""))</f>
        <v>1.17E-5</v>
      </c>
      <c r="U635" s="159" t="str" cm="1">
        <f t="array" ref="U635">IF(D635="Electric","--",IF(D635="Gasoline",_xlfn._xlws.FILTER(LSIEF[HC DR],(LSIEF[Fuel]=D635)*(LSIEF[HP Bin]=I635)*(LSIEF[Model Year]=E635)),""))</f>
        <v/>
      </c>
      <c r="V635" s="159">
        <f t="shared" si="156"/>
        <v>1.17E-5</v>
      </c>
      <c r="W635" s="158" cm="1">
        <f t="array" ref="W635">IF(D635="Electric","--",IF(D635="Diesel",_xlfn._xlws.FILTER(ORDEF[NOXzh],(ORDEF[HP]=I635)*(ORDEF[Model_Year]=E635)),""))</f>
        <v>0.89566800000000002</v>
      </c>
      <c r="X635" s="158" t="str" cm="1">
        <f t="array" ref="X635">IF(D635="Electric","--",IF(D635="Gasoline",_xlfn._xlws.FILTER(LSIEF[NOX-ZH (g/hp-hr)],(LSIEF[Fuel]=D635)*(LSIEF[HP Bin]=I635)*(LSIEF[Model Year]=E635)),""))</f>
        <v/>
      </c>
      <c r="Y635" s="158">
        <f t="shared" si="157"/>
        <v>0.89566800000000002</v>
      </c>
      <c r="Z635" s="159" cm="1">
        <f t="array" ref="Z635">IF(D635="Electric","--",IF(D635="Diesel",_xlfn._xlws.FILTER(ORDEF[NOXdr],(ORDEF[HP]=I635)*(ORDEF[Model_Year]=E635)),""))</f>
        <v>1.1800000000000001E-5</v>
      </c>
      <c r="AA635" s="159" t="str" cm="1">
        <f t="array" ref="AA635">IF(E635="Electric","--",IF(D635="Gasoline",_xlfn._xlws.FILTER(LSIEF[NOX DR],(LSIEF[Fuel]=D635)*(LSIEF[HP Bin]=I635)*(LSIEF[Model Year]=E635)),""))</f>
        <v/>
      </c>
      <c r="AB635" s="159">
        <f t="shared" si="158"/>
        <v>1.1800000000000001E-5</v>
      </c>
      <c r="AC635" s="158" cm="1">
        <f t="array" ref="AC635">IF(D635="Electric","--",IF(D635="Diesel",_xlfn._xlws.FILTER(DFCF[Fuel_HC],(DFCF[MY]=E635)),""))</f>
        <v>0.9</v>
      </c>
      <c r="AD635" s="158" t="str" cm="1">
        <f t="array" ref="AD635">IF(D635="Electric","--",IF(D635="Gasoline",_xlfn._xlws.FILTER(GFCF[Fuel_HC],(GFCF[MY]=E635)),""))</f>
        <v/>
      </c>
      <c r="AE635" s="158">
        <f t="shared" si="159"/>
        <v>0.9</v>
      </c>
      <c r="AF635" s="157" cm="1">
        <f t="array" ref="AF635">IF(D635="Electric","--",IF(D635="Diesel",_xlfn._xlws.FILTER(DFCF[Fuel_NOX],(DFCF[MY]=E635)),""))</f>
        <v>0.95</v>
      </c>
      <c r="AG635" s="157" t="str" cm="1">
        <f t="array" ref="AG635">IF(D635="Electric","--",IF(D635="Gasoline",_xlfn._xlws.FILTER(GFCF[Fuel_NOX],(GFCF[MY]=E635)),""))</f>
        <v/>
      </c>
      <c r="AH635" s="157">
        <f t="shared" si="160"/>
        <v>0.95</v>
      </c>
      <c r="AI635" s="158">
        <f t="shared" si="161"/>
        <v>5.0012279999999999E-2</v>
      </c>
      <c r="AJ635" s="158">
        <f t="shared" si="162"/>
        <v>0.85622055999999991</v>
      </c>
      <c r="AK635" s="158">
        <f t="shared" si="163"/>
        <v>2.6230955937252642</v>
      </c>
      <c r="AL635" s="158">
        <f t="shared" si="164"/>
        <v>44.907938174243981</v>
      </c>
      <c r="AM635" s="158">
        <f t="shared" si="165"/>
        <v>1.3115477968626322E-3</v>
      </c>
      <c r="AN635" s="158">
        <f t="shared" si="166"/>
        <v>2.2453969087121991E-2</v>
      </c>
      <c r="AO635" s="158">
        <f t="shared" si="167"/>
        <v>1.5869728342037849E-3</v>
      </c>
      <c r="AP635" s="157"/>
      <c r="AS635" s="44"/>
    </row>
    <row r="636" spans="1:45" s="47" customFormat="1" x14ac:dyDescent="0.35">
      <c r="A636" s="157">
        <v>635</v>
      </c>
      <c r="B636" s="157" t="s">
        <v>449</v>
      </c>
      <c r="C636" s="157" t="s">
        <v>419</v>
      </c>
      <c r="D636" s="157" t="s">
        <v>9</v>
      </c>
      <c r="E636" s="157">
        <v>2016</v>
      </c>
      <c r="F636" s="157">
        <v>162</v>
      </c>
      <c r="G636" s="157">
        <v>476</v>
      </c>
      <c r="H636" s="157" t="s">
        <v>622</v>
      </c>
      <c r="I636" s="157">
        <f t="shared" si="153"/>
        <v>175</v>
      </c>
      <c r="J636" s="157">
        <f>IF(D636="Electric","--",IF(D636="Diesel",VLOOKUP(C636,[2]ORDLF!A:B,2,FALSE),""))</f>
        <v>0.34</v>
      </c>
      <c r="K636" s="157" t="str">
        <f>IF(D636="Electric","--",IF(D636="Gasoline",VLOOKUP(C636,LSILF!A:C,3,FALSE),""))</f>
        <v/>
      </c>
      <c r="L636" s="158">
        <f t="shared" si="170"/>
        <v>0.34</v>
      </c>
      <c r="M636" s="157" cm="1">
        <f t="array" ref="M636">IF(D636="Electric","--",IF(D636="Diesel",_xlfn._xlws.FILTER(DIESCH[CH Cap],(DIESCH[HP Bin]=I636)),""))</f>
        <v>12000</v>
      </c>
      <c r="N636" s="157" t="str" cm="1">
        <f t="array" ref="N636">IF(D636="Electric","--",IF(D636="Gasoline",_xlfn._xlws.FILTER(LSICH[CH Cap],(LSICH[Fuel Type]=D636)*(LSICH[MY]=E636)),""))</f>
        <v/>
      </c>
      <c r="O636" s="157">
        <f t="shared" si="154"/>
        <v>12000</v>
      </c>
      <c r="P636" s="157">
        <f t="shared" si="155"/>
        <v>476</v>
      </c>
      <c r="Q636" s="157" cm="1">
        <f t="array" ref="Q636">IF(D636="Electric","--",IF(D636="Diesel",_xlfn._xlws.FILTER(ORDEF[HC-ZH (g/hp-hr)],(ORDEF[HP]=I636)*(ORDEF[Model_Year]=E636)),""))</f>
        <v>0.05</v>
      </c>
      <c r="R636" s="157" t="str" cm="1">
        <f t="array" ref="R636">IF(D636="Electric","--",IF(D636="Gasoline",_xlfn._xlws.FILTER(LSIEF[HC-ZH (g/hp-hr)],(LSIEF[Fuel]=D636)*(LSIEF[HP Bin]=I636)*(LSIEF[Model Year]=E636)),""))</f>
        <v/>
      </c>
      <c r="S636" s="158">
        <f t="shared" si="171"/>
        <v>0.05</v>
      </c>
      <c r="T636" s="159" cm="1">
        <f t="array" ref="T636">IF(D636="Electric","--",IF(D636="Diesel",_xlfn._xlws.FILTER(ORDEF[HCDR],(ORDEF[HP]=I636)*(ORDEF[Model_Year]=E636),),""))</f>
        <v>1.17E-5</v>
      </c>
      <c r="U636" s="159" t="str" cm="1">
        <f t="array" ref="U636">IF(D636="Electric","--",IF(D636="Gasoline",_xlfn._xlws.FILTER(LSIEF[HC DR],(LSIEF[Fuel]=D636)*(LSIEF[HP Bin]=I636)*(LSIEF[Model Year]=E636)),""))</f>
        <v/>
      </c>
      <c r="V636" s="159">
        <f t="shared" si="156"/>
        <v>1.17E-5</v>
      </c>
      <c r="W636" s="158" cm="1">
        <f t="array" ref="W636">IF(D636="Electric","--",IF(D636="Diesel",_xlfn._xlws.FILTER(ORDEF[NOXzh],(ORDEF[HP]=I636)*(ORDEF[Model_Year]=E636)),""))</f>
        <v>0.89566800000000002</v>
      </c>
      <c r="X636" s="158" t="str" cm="1">
        <f t="array" ref="X636">IF(D636="Electric","--",IF(D636="Gasoline",_xlfn._xlws.FILTER(LSIEF[NOX-ZH (g/hp-hr)],(LSIEF[Fuel]=D636)*(LSIEF[HP Bin]=I636)*(LSIEF[Model Year]=E636)),""))</f>
        <v/>
      </c>
      <c r="Y636" s="158">
        <f t="shared" si="157"/>
        <v>0.89566800000000002</v>
      </c>
      <c r="Z636" s="159" cm="1">
        <f t="array" ref="Z636">IF(D636="Electric","--",IF(D636="Diesel",_xlfn._xlws.FILTER(ORDEF[NOXdr],(ORDEF[HP]=I636)*(ORDEF[Model_Year]=E636)),""))</f>
        <v>1.1800000000000001E-5</v>
      </c>
      <c r="AA636" s="159" t="str" cm="1">
        <f t="array" ref="AA636">IF(E636="Electric","--",IF(D636="Gasoline",_xlfn._xlws.FILTER(LSIEF[NOX DR],(LSIEF[Fuel]=D636)*(LSIEF[HP Bin]=I636)*(LSIEF[Model Year]=E636)),""))</f>
        <v/>
      </c>
      <c r="AB636" s="159">
        <f t="shared" si="158"/>
        <v>1.1800000000000001E-5</v>
      </c>
      <c r="AC636" s="158" cm="1">
        <f t="array" ref="AC636">IF(D636="Electric","--",IF(D636="Diesel",_xlfn._xlws.FILTER(DFCF[Fuel_HC],(DFCF[MY]=E636)),""))</f>
        <v>0.9</v>
      </c>
      <c r="AD636" s="158" t="str" cm="1">
        <f t="array" ref="AD636">IF(D636="Electric","--",IF(D636="Gasoline",_xlfn._xlws.FILTER(GFCF[Fuel_HC],(GFCF[MY]=E636)),""))</f>
        <v/>
      </c>
      <c r="AE636" s="158">
        <f t="shared" si="159"/>
        <v>0.9</v>
      </c>
      <c r="AF636" s="157" cm="1">
        <f t="array" ref="AF636">IF(D636="Electric","--",IF(D636="Diesel",_xlfn._xlws.FILTER(DFCF[Fuel_NOX],(DFCF[MY]=E636)),""))</f>
        <v>0.95</v>
      </c>
      <c r="AG636" s="157" t="str" cm="1">
        <f t="array" ref="AG636">IF(D636="Electric","--",IF(D636="Gasoline",_xlfn._xlws.FILTER(GFCF[Fuel_NOX],(GFCF[MY]=E636)),""))</f>
        <v/>
      </c>
      <c r="AH636" s="157">
        <f t="shared" si="160"/>
        <v>0.95</v>
      </c>
      <c r="AI636" s="158">
        <f t="shared" si="161"/>
        <v>5.0012279999999999E-2</v>
      </c>
      <c r="AJ636" s="158">
        <f t="shared" si="162"/>
        <v>0.85622055999999991</v>
      </c>
      <c r="AK636" s="158">
        <f t="shared" si="163"/>
        <v>2.8907584094115162</v>
      </c>
      <c r="AL636" s="158">
        <f t="shared" si="164"/>
        <v>49.490380845085191</v>
      </c>
      <c r="AM636" s="158">
        <f t="shared" si="165"/>
        <v>1.4453792047057581E-3</v>
      </c>
      <c r="AN636" s="158">
        <f t="shared" si="166"/>
        <v>2.4745190422542598E-2</v>
      </c>
      <c r="AO636" s="158">
        <f t="shared" si="167"/>
        <v>1.7489088376939673E-3</v>
      </c>
      <c r="AP636" s="157"/>
      <c r="AS636" s="44"/>
    </row>
    <row r="637" spans="1:45" s="47" customFormat="1" x14ac:dyDescent="0.35">
      <c r="A637" s="157">
        <v>636</v>
      </c>
      <c r="B637" s="157" t="s">
        <v>450</v>
      </c>
      <c r="C637" s="157" t="s">
        <v>419</v>
      </c>
      <c r="D637" s="157" t="s">
        <v>9</v>
      </c>
      <c r="E637" s="157">
        <v>2016</v>
      </c>
      <c r="F637" s="157">
        <v>115</v>
      </c>
      <c r="G637" s="157">
        <v>476</v>
      </c>
      <c r="H637" s="157" t="s">
        <v>622</v>
      </c>
      <c r="I637" s="157">
        <f t="shared" si="153"/>
        <v>175</v>
      </c>
      <c r="J637" s="157">
        <f>IF(D637="Electric","--",IF(D637="Diesel",VLOOKUP(C637,[2]ORDLF!A:B,2,FALSE),""))</f>
        <v>0.34</v>
      </c>
      <c r="K637" s="157" t="str">
        <f>IF(D637="Electric","--",IF(D637="Gasoline",VLOOKUP(C637,LSILF!A:C,3,FALSE),""))</f>
        <v/>
      </c>
      <c r="L637" s="158">
        <f t="shared" si="170"/>
        <v>0.34</v>
      </c>
      <c r="M637" s="157" cm="1">
        <f t="array" ref="M637">IF(D637="Electric","--",IF(D637="Diesel",_xlfn._xlws.FILTER(DIESCH[CH Cap],(DIESCH[HP Bin]=I637)),""))</f>
        <v>12000</v>
      </c>
      <c r="N637" s="157" t="str" cm="1">
        <f t="array" ref="N637">IF(D637="Electric","--",IF(D637="Gasoline",_xlfn._xlws.FILTER(LSICH[CH Cap],(LSICH[Fuel Type]=D637)*(LSICH[MY]=E637)),""))</f>
        <v/>
      </c>
      <c r="O637" s="157">
        <f t="shared" si="154"/>
        <v>12000</v>
      </c>
      <c r="P637" s="157">
        <f t="shared" si="155"/>
        <v>476</v>
      </c>
      <c r="Q637" s="157" cm="1">
        <f t="array" ref="Q637">IF(D637="Electric","--",IF(D637="Diesel",_xlfn._xlws.FILTER(ORDEF[HC-ZH (g/hp-hr)],(ORDEF[HP]=I637)*(ORDEF[Model_Year]=E637)),""))</f>
        <v>0.05</v>
      </c>
      <c r="R637" s="157" t="str" cm="1">
        <f t="array" ref="R637">IF(D637="Electric","--",IF(D637="Gasoline",_xlfn._xlws.FILTER(LSIEF[HC-ZH (g/hp-hr)],(LSIEF[Fuel]=D637)*(LSIEF[HP Bin]=I637)*(LSIEF[Model Year]=E637)),""))</f>
        <v/>
      </c>
      <c r="S637" s="158">
        <f t="shared" si="171"/>
        <v>0.05</v>
      </c>
      <c r="T637" s="159" cm="1">
        <f t="array" ref="T637">IF(D637="Electric","--",IF(D637="Diesel",_xlfn._xlws.FILTER(ORDEF[HCDR],(ORDEF[HP]=I637)*(ORDEF[Model_Year]=E637),),""))</f>
        <v>1.17E-5</v>
      </c>
      <c r="U637" s="159" t="str" cm="1">
        <f t="array" ref="U637">IF(D637="Electric","--",IF(D637="Gasoline",_xlfn._xlws.FILTER(LSIEF[HC DR],(LSIEF[Fuel]=D637)*(LSIEF[HP Bin]=I637)*(LSIEF[Model Year]=E637)),""))</f>
        <v/>
      </c>
      <c r="V637" s="159">
        <f t="shared" si="156"/>
        <v>1.17E-5</v>
      </c>
      <c r="W637" s="158" cm="1">
        <f t="array" ref="W637">IF(D637="Electric","--",IF(D637="Diesel",_xlfn._xlws.FILTER(ORDEF[NOXzh],(ORDEF[HP]=I637)*(ORDEF[Model_Year]=E637)),""))</f>
        <v>0.89566800000000002</v>
      </c>
      <c r="X637" s="158" t="str" cm="1">
        <f t="array" ref="X637">IF(D637="Electric","--",IF(D637="Gasoline",_xlfn._xlws.FILTER(LSIEF[NOX-ZH (g/hp-hr)],(LSIEF[Fuel]=D637)*(LSIEF[HP Bin]=I637)*(LSIEF[Model Year]=E637)),""))</f>
        <v/>
      </c>
      <c r="Y637" s="158">
        <f t="shared" si="157"/>
        <v>0.89566800000000002</v>
      </c>
      <c r="Z637" s="159" cm="1">
        <f t="array" ref="Z637">IF(D637="Electric","--",IF(D637="Diesel",_xlfn._xlws.FILTER(ORDEF[NOXdr],(ORDEF[HP]=I637)*(ORDEF[Model_Year]=E637)),""))</f>
        <v>1.1800000000000001E-5</v>
      </c>
      <c r="AA637" s="159" t="str" cm="1">
        <f t="array" ref="AA637">IF(E637="Electric","--",IF(D637="Gasoline",_xlfn._xlws.FILTER(LSIEF[NOX DR],(LSIEF[Fuel]=D637)*(LSIEF[HP Bin]=I637)*(LSIEF[Model Year]=E637)),""))</f>
        <v/>
      </c>
      <c r="AB637" s="159">
        <f t="shared" si="158"/>
        <v>1.1800000000000001E-5</v>
      </c>
      <c r="AC637" s="158" cm="1">
        <f t="array" ref="AC637">IF(D637="Electric","--",IF(D637="Diesel",_xlfn._xlws.FILTER(DFCF[Fuel_HC],(DFCF[MY]=E637)),""))</f>
        <v>0.9</v>
      </c>
      <c r="AD637" s="158" t="str" cm="1">
        <f t="array" ref="AD637">IF(D637="Electric","--",IF(D637="Gasoline",_xlfn._xlws.FILTER(GFCF[Fuel_HC],(GFCF[MY]=E637)),""))</f>
        <v/>
      </c>
      <c r="AE637" s="158">
        <f t="shared" si="159"/>
        <v>0.9</v>
      </c>
      <c r="AF637" s="157" cm="1">
        <f t="array" ref="AF637">IF(D637="Electric","--",IF(D637="Diesel",_xlfn._xlws.FILTER(DFCF[Fuel_NOX],(DFCF[MY]=E637)),""))</f>
        <v>0.95</v>
      </c>
      <c r="AG637" s="157" t="str" cm="1">
        <f t="array" ref="AG637">IF(D637="Electric","--",IF(D637="Gasoline",_xlfn._xlws.FILTER(GFCF[Fuel_NOX],(GFCF[MY]=E637)),""))</f>
        <v/>
      </c>
      <c r="AH637" s="157">
        <f t="shared" si="160"/>
        <v>0.95</v>
      </c>
      <c r="AI637" s="158">
        <f t="shared" si="161"/>
        <v>5.0012279999999999E-2</v>
      </c>
      <c r="AJ637" s="158">
        <f t="shared" si="162"/>
        <v>0.85622055999999991</v>
      </c>
      <c r="AK637" s="158">
        <f t="shared" si="163"/>
        <v>2.0520815869279283</v>
      </c>
      <c r="AL637" s="158">
        <f t="shared" si="164"/>
        <v>35.132060476449368</v>
      </c>
      <c r="AM637" s="158">
        <f t="shared" si="165"/>
        <v>1.0260407934639642E-3</v>
      </c>
      <c r="AN637" s="158">
        <f t="shared" si="166"/>
        <v>1.7566030238224683E-2</v>
      </c>
      <c r="AO637" s="158">
        <f t="shared" si="167"/>
        <v>1.2415093600913966E-3</v>
      </c>
      <c r="AP637" s="157"/>
      <c r="AS637" s="44"/>
    </row>
    <row r="638" spans="1:45" s="47" customFormat="1" x14ac:dyDescent="0.35">
      <c r="A638" s="157">
        <v>637</v>
      </c>
      <c r="B638" s="157" t="s">
        <v>451</v>
      </c>
      <c r="C638" s="157" t="s">
        <v>419</v>
      </c>
      <c r="D638" s="157" t="s">
        <v>9</v>
      </c>
      <c r="E638" s="157">
        <v>2016</v>
      </c>
      <c r="F638" s="157">
        <v>147</v>
      </c>
      <c r="G638" s="157">
        <v>476</v>
      </c>
      <c r="H638" s="157" t="s">
        <v>622</v>
      </c>
      <c r="I638" s="157">
        <f t="shared" si="153"/>
        <v>175</v>
      </c>
      <c r="J638" s="157">
        <f>IF(D638="Electric","--",IF(D638="Diesel",VLOOKUP(C638,[2]ORDLF!A:B,2,FALSE),""))</f>
        <v>0.34</v>
      </c>
      <c r="K638" s="157" t="str">
        <f>IF(D638="Electric","--",IF(D638="Gasoline",VLOOKUP(C638,LSILF!A:C,3,FALSE),""))</f>
        <v/>
      </c>
      <c r="L638" s="158">
        <f t="shared" si="170"/>
        <v>0.34</v>
      </c>
      <c r="M638" s="157" cm="1">
        <f t="array" ref="M638">IF(D638="Electric","--",IF(D638="Diesel",_xlfn._xlws.FILTER(DIESCH[CH Cap],(DIESCH[HP Bin]=I638)),""))</f>
        <v>12000</v>
      </c>
      <c r="N638" s="157" t="str" cm="1">
        <f t="array" ref="N638">IF(D638="Electric","--",IF(D638="Gasoline",_xlfn._xlws.FILTER(LSICH[CH Cap],(LSICH[Fuel Type]=D638)*(LSICH[MY]=E638)),""))</f>
        <v/>
      </c>
      <c r="O638" s="157">
        <f t="shared" si="154"/>
        <v>12000</v>
      </c>
      <c r="P638" s="157">
        <f t="shared" si="155"/>
        <v>476</v>
      </c>
      <c r="Q638" s="157" cm="1">
        <f t="array" ref="Q638">IF(D638="Electric","--",IF(D638="Diesel",_xlfn._xlws.FILTER(ORDEF[HC-ZH (g/hp-hr)],(ORDEF[HP]=I638)*(ORDEF[Model_Year]=E638)),""))</f>
        <v>0.05</v>
      </c>
      <c r="R638" s="157" t="str" cm="1">
        <f t="array" ref="R638">IF(D638="Electric","--",IF(D638="Gasoline",_xlfn._xlws.FILTER(LSIEF[HC-ZH (g/hp-hr)],(LSIEF[Fuel]=D638)*(LSIEF[HP Bin]=I638)*(LSIEF[Model Year]=E638)),""))</f>
        <v/>
      </c>
      <c r="S638" s="158">
        <f t="shared" si="171"/>
        <v>0.05</v>
      </c>
      <c r="T638" s="159" cm="1">
        <f t="array" ref="T638">IF(D638="Electric","--",IF(D638="Diesel",_xlfn._xlws.FILTER(ORDEF[HCDR],(ORDEF[HP]=I638)*(ORDEF[Model_Year]=E638),),""))</f>
        <v>1.17E-5</v>
      </c>
      <c r="U638" s="159" t="str" cm="1">
        <f t="array" ref="U638">IF(D638="Electric","--",IF(D638="Gasoline",_xlfn._xlws.FILTER(LSIEF[HC DR],(LSIEF[Fuel]=D638)*(LSIEF[HP Bin]=I638)*(LSIEF[Model Year]=E638)),""))</f>
        <v/>
      </c>
      <c r="V638" s="159">
        <f t="shared" si="156"/>
        <v>1.17E-5</v>
      </c>
      <c r="W638" s="158" cm="1">
        <f t="array" ref="W638">IF(D638="Electric","--",IF(D638="Diesel",_xlfn._xlws.FILTER(ORDEF[NOXzh],(ORDEF[HP]=I638)*(ORDEF[Model_Year]=E638)),""))</f>
        <v>0.89566800000000002</v>
      </c>
      <c r="X638" s="158" t="str" cm="1">
        <f t="array" ref="X638">IF(D638="Electric","--",IF(D638="Gasoline",_xlfn._xlws.FILTER(LSIEF[NOX-ZH (g/hp-hr)],(LSIEF[Fuel]=D638)*(LSIEF[HP Bin]=I638)*(LSIEF[Model Year]=E638)),""))</f>
        <v/>
      </c>
      <c r="Y638" s="158">
        <f t="shared" si="157"/>
        <v>0.89566800000000002</v>
      </c>
      <c r="Z638" s="159" cm="1">
        <f t="array" ref="Z638">IF(D638="Electric","--",IF(D638="Diesel",_xlfn._xlws.FILTER(ORDEF[NOXdr],(ORDEF[HP]=I638)*(ORDEF[Model_Year]=E638)),""))</f>
        <v>1.1800000000000001E-5</v>
      </c>
      <c r="AA638" s="159" t="str" cm="1">
        <f t="array" ref="AA638">IF(E638="Electric","--",IF(D638="Gasoline",_xlfn._xlws.FILTER(LSIEF[NOX DR],(LSIEF[Fuel]=D638)*(LSIEF[HP Bin]=I638)*(LSIEF[Model Year]=E638)),""))</f>
        <v/>
      </c>
      <c r="AB638" s="159">
        <f t="shared" si="158"/>
        <v>1.1800000000000001E-5</v>
      </c>
      <c r="AC638" s="158" cm="1">
        <f t="array" ref="AC638">IF(D638="Electric","--",IF(D638="Diesel",_xlfn._xlws.FILTER(DFCF[Fuel_HC],(DFCF[MY]=E638)),""))</f>
        <v>0.9</v>
      </c>
      <c r="AD638" s="158" t="str" cm="1">
        <f t="array" ref="AD638">IF(D638="Electric","--",IF(D638="Gasoline",_xlfn._xlws.FILTER(GFCF[Fuel_HC],(GFCF[MY]=E638)),""))</f>
        <v/>
      </c>
      <c r="AE638" s="158">
        <f t="shared" si="159"/>
        <v>0.9</v>
      </c>
      <c r="AF638" s="157" cm="1">
        <f t="array" ref="AF638">IF(D638="Electric","--",IF(D638="Diesel",_xlfn._xlws.FILTER(DFCF[Fuel_NOX],(DFCF[MY]=E638)),""))</f>
        <v>0.95</v>
      </c>
      <c r="AG638" s="157" t="str" cm="1">
        <f t="array" ref="AG638">IF(D638="Electric","--",IF(D638="Gasoline",_xlfn._xlws.FILTER(GFCF[Fuel_NOX],(GFCF[MY]=E638)),""))</f>
        <v/>
      </c>
      <c r="AH638" s="157">
        <f t="shared" si="160"/>
        <v>0.95</v>
      </c>
      <c r="AI638" s="158">
        <f t="shared" si="161"/>
        <v>5.0012279999999999E-2</v>
      </c>
      <c r="AJ638" s="158">
        <f t="shared" si="162"/>
        <v>0.85622055999999991</v>
      </c>
      <c r="AK638" s="158">
        <f t="shared" si="163"/>
        <v>2.6230955937252642</v>
      </c>
      <c r="AL638" s="158">
        <f t="shared" si="164"/>
        <v>44.907938174243981</v>
      </c>
      <c r="AM638" s="158">
        <f t="shared" si="165"/>
        <v>1.3115477968626322E-3</v>
      </c>
      <c r="AN638" s="158">
        <f t="shared" si="166"/>
        <v>2.2453969087121991E-2</v>
      </c>
      <c r="AO638" s="158">
        <f t="shared" si="167"/>
        <v>1.5869728342037849E-3</v>
      </c>
      <c r="AP638" s="157"/>
      <c r="AS638" s="44"/>
    </row>
    <row r="639" spans="1:45" s="47" customFormat="1" x14ac:dyDescent="0.35">
      <c r="A639" s="157">
        <v>638</v>
      </c>
      <c r="B639" s="157" t="s">
        <v>452</v>
      </c>
      <c r="C639" s="157" t="s">
        <v>419</v>
      </c>
      <c r="D639" s="157" t="s">
        <v>9</v>
      </c>
      <c r="E639" s="157">
        <v>2016</v>
      </c>
      <c r="F639" s="157">
        <v>162</v>
      </c>
      <c r="G639" s="157">
        <v>476</v>
      </c>
      <c r="H639" s="157" t="s">
        <v>622</v>
      </c>
      <c r="I639" s="157">
        <f t="shared" si="153"/>
        <v>175</v>
      </c>
      <c r="J639" s="157">
        <f>IF(D639="Electric","--",IF(D639="Diesel",VLOOKUP(C639,[2]ORDLF!A:B,2,FALSE),""))</f>
        <v>0.34</v>
      </c>
      <c r="K639" s="157" t="str">
        <f>IF(D639="Electric","--",IF(D639="Gasoline",VLOOKUP(C639,LSILF!A:C,3,FALSE),""))</f>
        <v/>
      </c>
      <c r="L639" s="158">
        <f t="shared" si="170"/>
        <v>0.34</v>
      </c>
      <c r="M639" s="157" cm="1">
        <f t="array" ref="M639">IF(D639="Electric","--",IF(D639="Diesel",_xlfn._xlws.FILTER(DIESCH[CH Cap],(DIESCH[HP Bin]=I639)),""))</f>
        <v>12000</v>
      </c>
      <c r="N639" s="157" t="str" cm="1">
        <f t="array" ref="N639">IF(D639="Electric","--",IF(D639="Gasoline",_xlfn._xlws.FILTER(LSICH[CH Cap],(LSICH[Fuel Type]=D639)*(LSICH[MY]=E639)),""))</f>
        <v/>
      </c>
      <c r="O639" s="157">
        <f t="shared" si="154"/>
        <v>12000</v>
      </c>
      <c r="P639" s="157">
        <f t="shared" si="155"/>
        <v>476</v>
      </c>
      <c r="Q639" s="157" cm="1">
        <f t="array" ref="Q639">IF(D639="Electric","--",IF(D639="Diesel",_xlfn._xlws.FILTER(ORDEF[HC-ZH (g/hp-hr)],(ORDEF[HP]=I639)*(ORDEF[Model_Year]=E639)),""))</f>
        <v>0.05</v>
      </c>
      <c r="R639" s="157" t="str" cm="1">
        <f t="array" ref="R639">IF(D639="Electric","--",IF(D639="Gasoline",_xlfn._xlws.FILTER(LSIEF[HC-ZH (g/hp-hr)],(LSIEF[Fuel]=D639)*(LSIEF[HP Bin]=I639)*(LSIEF[Model Year]=E639)),""))</f>
        <v/>
      </c>
      <c r="S639" s="158">
        <f t="shared" si="171"/>
        <v>0.05</v>
      </c>
      <c r="T639" s="159" cm="1">
        <f t="array" ref="T639">IF(D639="Electric","--",IF(D639="Diesel",_xlfn._xlws.FILTER(ORDEF[HCDR],(ORDEF[HP]=I639)*(ORDEF[Model_Year]=E639),),""))</f>
        <v>1.17E-5</v>
      </c>
      <c r="U639" s="159" t="str" cm="1">
        <f t="array" ref="U639">IF(D639="Electric","--",IF(D639="Gasoline",_xlfn._xlws.FILTER(LSIEF[HC DR],(LSIEF[Fuel]=D639)*(LSIEF[HP Bin]=I639)*(LSIEF[Model Year]=E639)),""))</f>
        <v/>
      </c>
      <c r="V639" s="159">
        <f t="shared" si="156"/>
        <v>1.17E-5</v>
      </c>
      <c r="W639" s="158" cm="1">
        <f t="array" ref="W639">IF(D639="Electric","--",IF(D639="Diesel",_xlfn._xlws.FILTER(ORDEF[NOXzh],(ORDEF[HP]=I639)*(ORDEF[Model_Year]=E639)),""))</f>
        <v>0.89566800000000002</v>
      </c>
      <c r="X639" s="158" t="str" cm="1">
        <f t="array" ref="X639">IF(D639="Electric","--",IF(D639="Gasoline",_xlfn._xlws.FILTER(LSIEF[NOX-ZH (g/hp-hr)],(LSIEF[Fuel]=D639)*(LSIEF[HP Bin]=I639)*(LSIEF[Model Year]=E639)),""))</f>
        <v/>
      </c>
      <c r="Y639" s="158">
        <f t="shared" si="157"/>
        <v>0.89566800000000002</v>
      </c>
      <c r="Z639" s="159" cm="1">
        <f t="array" ref="Z639">IF(D639="Electric","--",IF(D639="Diesel",_xlfn._xlws.FILTER(ORDEF[NOXdr],(ORDEF[HP]=I639)*(ORDEF[Model_Year]=E639)),""))</f>
        <v>1.1800000000000001E-5</v>
      </c>
      <c r="AA639" s="159" t="str" cm="1">
        <f t="array" ref="AA639">IF(E639="Electric","--",IF(D639="Gasoline",_xlfn._xlws.FILTER(LSIEF[NOX DR],(LSIEF[Fuel]=D639)*(LSIEF[HP Bin]=I639)*(LSIEF[Model Year]=E639)),""))</f>
        <v/>
      </c>
      <c r="AB639" s="159">
        <f t="shared" si="158"/>
        <v>1.1800000000000001E-5</v>
      </c>
      <c r="AC639" s="158" cm="1">
        <f t="array" ref="AC639">IF(D639="Electric","--",IF(D639="Diesel",_xlfn._xlws.FILTER(DFCF[Fuel_HC],(DFCF[MY]=E639)),""))</f>
        <v>0.9</v>
      </c>
      <c r="AD639" s="158" t="str" cm="1">
        <f t="array" ref="AD639">IF(D639="Electric","--",IF(D639="Gasoline",_xlfn._xlws.FILTER(GFCF[Fuel_HC],(GFCF[MY]=E639)),""))</f>
        <v/>
      </c>
      <c r="AE639" s="158">
        <f t="shared" si="159"/>
        <v>0.9</v>
      </c>
      <c r="AF639" s="157" cm="1">
        <f t="array" ref="AF639">IF(D639="Electric","--",IF(D639="Diesel",_xlfn._xlws.FILTER(DFCF[Fuel_NOX],(DFCF[MY]=E639)),""))</f>
        <v>0.95</v>
      </c>
      <c r="AG639" s="157" t="str" cm="1">
        <f t="array" ref="AG639">IF(D639="Electric","--",IF(D639="Gasoline",_xlfn._xlws.FILTER(GFCF[Fuel_NOX],(GFCF[MY]=E639)),""))</f>
        <v/>
      </c>
      <c r="AH639" s="157">
        <f t="shared" si="160"/>
        <v>0.95</v>
      </c>
      <c r="AI639" s="158">
        <f t="shared" si="161"/>
        <v>5.0012279999999999E-2</v>
      </c>
      <c r="AJ639" s="158">
        <f t="shared" si="162"/>
        <v>0.85622055999999991</v>
      </c>
      <c r="AK639" s="158">
        <f t="shared" si="163"/>
        <v>2.8907584094115162</v>
      </c>
      <c r="AL639" s="158">
        <f t="shared" si="164"/>
        <v>49.490380845085191</v>
      </c>
      <c r="AM639" s="158">
        <f t="shared" si="165"/>
        <v>1.4453792047057581E-3</v>
      </c>
      <c r="AN639" s="158">
        <f t="shared" si="166"/>
        <v>2.4745190422542598E-2</v>
      </c>
      <c r="AO639" s="158">
        <f t="shared" si="167"/>
        <v>1.7489088376939673E-3</v>
      </c>
      <c r="AP639" s="157"/>
      <c r="AS639" s="44"/>
    </row>
    <row r="640" spans="1:45" s="47" customFormat="1" x14ac:dyDescent="0.35">
      <c r="A640" s="157">
        <v>639</v>
      </c>
      <c r="B640" s="157" t="s">
        <v>453</v>
      </c>
      <c r="C640" s="157" t="s">
        <v>419</v>
      </c>
      <c r="D640" s="157" t="s">
        <v>9</v>
      </c>
      <c r="E640" s="157">
        <v>2016</v>
      </c>
      <c r="F640" s="157">
        <v>240</v>
      </c>
      <c r="G640" s="157">
        <v>476</v>
      </c>
      <c r="H640" s="157" t="s">
        <v>622</v>
      </c>
      <c r="I640" s="157">
        <f t="shared" si="153"/>
        <v>300</v>
      </c>
      <c r="J640" s="157">
        <f>IF(D640="Electric","--",IF(D640="Diesel",VLOOKUP(C640,[2]ORDLF!A:B,2,FALSE),""))</f>
        <v>0.34</v>
      </c>
      <c r="K640" s="157" t="str">
        <f>IF(D640="Electric","--",IF(D640="Gasoline",VLOOKUP(C640,LSILF!A:C,3,FALSE),""))</f>
        <v/>
      </c>
      <c r="L640" s="158">
        <f t="shared" si="170"/>
        <v>0.34</v>
      </c>
      <c r="M640" s="157" cm="1">
        <f t="array" ref="M640">IF(D640="Electric","--",IF(D640="Diesel",_xlfn._xlws.FILTER(DIESCH[CH Cap],(DIESCH[HP Bin]=I640)),""))</f>
        <v>12000</v>
      </c>
      <c r="N640" s="157" t="str" cm="1">
        <f t="array" ref="N640">IF(D640="Electric","--",IF(D640="Gasoline",_xlfn._xlws.FILTER(LSICH[CH Cap],(LSICH[Fuel Type]=D640)*(LSICH[MY]=E640)),""))</f>
        <v/>
      </c>
      <c r="O640" s="157">
        <f t="shared" si="154"/>
        <v>12000</v>
      </c>
      <c r="P640" s="157">
        <f t="shared" si="155"/>
        <v>476</v>
      </c>
      <c r="Q640" s="157" cm="1">
        <f t="array" ref="Q640">IF(D640="Electric","--",IF(D640="Diesel",_xlfn._xlws.FILTER(ORDEF[HC-ZH (g/hp-hr)],(ORDEF[HP]=I640)*(ORDEF[Model_Year]=E640)),""))</f>
        <v>0.05</v>
      </c>
      <c r="R640" s="157" t="str" cm="1">
        <f t="array" ref="R640">IF(D640="Electric","--",IF(D640="Gasoline",_xlfn._xlws.FILTER(LSIEF[HC-ZH (g/hp-hr)],(LSIEF[Fuel]=D640)*(LSIEF[HP Bin]=I640)*(LSIEF[Model Year]=E640)),""))</f>
        <v/>
      </c>
      <c r="S640" s="158">
        <f t="shared" si="171"/>
        <v>0.05</v>
      </c>
      <c r="T640" s="159" cm="1">
        <f t="array" ref="T640">IF(D640="Electric","--",IF(D640="Diesel",_xlfn._xlws.FILTER(ORDEF[HCDR],(ORDEF[HP]=I640)*(ORDEF[Model_Year]=E640),),""))</f>
        <v>1.17E-5</v>
      </c>
      <c r="U640" s="159" t="str" cm="1">
        <f t="array" ref="U640">IF(D640="Electric","--",IF(D640="Gasoline",_xlfn._xlws.FILTER(LSIEF[HC DR],(LSIEF[Fuel]=D640)*(LSIEF[HP Bin]=I640)*(LSIEF[Model Year]=E640)),""))</f>
        <v/>
      </c>
      <c r="V640" s="159">
        <f t="shared" si="156"/>
        <v>1.17E-5</v>
      </c>
      <c r="W640" s="158" cm="1">
        <f t="array" ref="W640">IF(D640="Electric","--",IF(D640="Diesel",_xlfn._xlws.FILTER(ORDEF[NOXzh],(ORDEF[HP]=I640)*(ORDEF[Model_Year]=E640)),""))</f>
        <v>0.88619700000000001</v>
      </c>
      <c r="X640" s="158" t="str" cm="1">
        <f t="array" ref="X640">IF(D640="Electric","--",IF(D640="Gasoline",_xlfn._xlws.FILTER(LSIEF[NOX-ZH (g/hp-hr)],(LSIEF[Fuel]=D640)*(LSIEF[HP Bin]=I640)*(LSIEF[Model Year]=E640)),""))</f>
        <v/>
      </c>
      <c r="Y640" s="158">
        <f t="shared" si="157"/>
        <v>0.88619700000000001</v>
      </c>
      <c r="Z640" s="159" cm="1">
        <f t="array" ref="Z640">IF(D640="Electric","--",IF(D640="Diesel",_xlfn._xlws.FILTER(ORDEF[NOXdr],(ORDEF[HP]=I640)*(ORDEF[Model_Year]=E640)),""))</f>
        <v>1.17E-5</v>
      </c>
      <c r="AA640" s="159" t="str" cm="1">
        <f t="array" ref="AA640">IF(E640="Electric","--",IF(D640="Gasoline",_xlfn._xlws.FILTER(LSIEF[NOX DR],(LSIEF[Fuel]=D640)*(LSIEF[HP Bin]=I640)*(LSIEF[Model Year]=E640)),""))</f>
        <v/>
      </c>
      <c r="AB640" s="159">
        <f t="shared" si="158"/>
        <v>1.17E-5</v>
      </c>
      <c r="AC640" s="158" cm="1">
        <f t="array" ref="AC640">IF(D640="Electric","--",IF(D640="Diesel",_xlfn._xlws.FILTER(DFCF[Fuel_HC],(DFCF[MY]=E640)),""))</f>
        <v>0.9</v>
      </c>
      <c r="AD640" s="158" t="str" cm="1">
        <f t="array" ref="AD640">IF(D640="Electric","--",IF(D640="Gasoline",_xlfn._xlws.FILTER(GFCF[Fuel_HC],(GFCF[MY]=E640)),""))</f>
        <v/>
      </c>
      <c r="AE640" s="158">
        <f t="shared" si="159"/>
        <v>0.9</v>
      </c>
      <c r="AF640" s="157" cm="1">
        <f t="array" ref="AF640">IF(D640="Electric","--",IF(D640="Diesel",_xlfn._xlws.FILTER(DFCF[Fuel_NOX],(DFCF[MY]=E640)),""))</f>
        <v>0.95</v>
      </c>
      <c r="AG640" s="157" t="str" cm="1">
        <f t="array" ref="AG640">IF(D640="Electric","--",IF(D640="Gasoline",_xlfn._xlws.FILTER(GFCF[Fuel_NOX],(GFCF[MY]=E640)),""))</f>
        <v/>
      </c>
      <c r="AH640" s="157">
        <f t="shared" si="160"/>
        <v>0.95</v>
      </c>
      <c r="AI640" s="158">
        <f t="shared" si="161"/>
        <v>5.0012279999999999E-2</v>
      </c>
      <c r="AJ640" s="158">
        <f t="shared" si="162"/>
        <v>0.84717788999999999</v>
      </c>
      <c r="AK640" s="158">
        <f t="shared" si="163"/>
        <v>4.2826050509800249</v>
      </c>
      <c r="AL640" s="158">
        <f t="shared" si="164"/>
        <v>72.544749225442231</v>
      </c>
      <c r="AM640" s="158">
        <f t="shared" si="165"/>
        <v>2.1413025254900125E-3</v>
      </c>
      <c r="AN640" s="158">
        <f t="shared" si="166"/>
        <v>3.6272374612721113E-2</v>
      </c>
      <c r="AO640" s="158">
        <f t="shared" si="167"/>
        <v>2.590976055842915E-3</v>
      </c>
      <c r="AP640" s="157"/>
      <c r="AS640" s="44"/>
    </row>
    <row r="641" spans="1:45" s="47" customFormat="1" x14ac:dyDescent="0.35">
      <c r="A641" s="157">
        <v>640</v>
      </c>
      <c r="B641" s="157" t="s">
        <v>454</v>
      </c>
      <c r="C641" s="157" t="s">
        <v>419</v>
      </c>
      <c r="D641" s="157" t="s">
        <v>9</v>
      </c>
      <c r="E641" s="157">
        <v>2016</v>
      </c>
      <c r="F641" s="157">
        <v>240</v>
      </c>
      <c r="G641" s="157">
        <v>476</v>
      </c>
      <c r="H641" s="157" t="s">
        <v>622</v>
      </c>
      <c r="I641" s="157">
        <f t="shared" si="153"/>
        <v>300</v>
      </c>
      <c r="J641" s="157">
        <f>IF(D641="Electric","--",IF(D641="Diesel",VLOOKUP(C641,[2]ORDLF!A:B,2,FALSE),""))</f>
        <v>0.34</v>
      </c>
      <c r="K641" s="157" t="str">
        <f>IF(D641="Electric","--",IF(D641="Gasoline",VLOOKUP(C641,LSILF!A:C,3,FALSE),""))</f>
        <v/>
      </c>
      <c r="L641" s="158">
        <f t="shared" si="170"/>
        <v>0.34</v>
      </c>
      <c r="M641" s="157" cm="1">
        <f t="array" ref="M641">IF(D641="Electric","--",IF(D641="Diesel",_xlfn._xlws.FILTER(DIESCH[CH Cap],(DIESCH[HP Bin]=I641)),""))</f>
        <v>12000</v>
      </c>
      <c r="N641" s="157" t="str" cm="1">
        <f t="array" ref="N641">IF(D641="Electric","--",IF(D641="Gasoline",_xlfn._xlws.FILTER(LSICH[CH Cap],(LSICH[Fuel Type]=D641)*(LSICH[MY]=E641)),""))</f>
        <v/>
      </c>
      <c r="O641" s="157">
        <f t="shared" si="154"/>
        <v>12000</v>
      </c>
      <c r="P641" s="157">
        <f t="shared" si="155"/>
        <v>476</v>
      </c>
      <c r="Q641" s="157" cm="1">
        <f t="array" ref="Q641">IF(D641="Electric","--",IF(D641="Diesel",_xlfn._xlws.FILTER(ORDEF[HC-ZH (g/hp-hr)],(ORDEF[HP]=I641)*(ORDEF[Model_Year]=E641)),""))</f>
        <v>0.05</v>
      </c>
      <c r="R641" s="157" t="str" cm="1">
        <f t="array" ref="R641">IF(D641="Electric","--",IF(D641="Gasoline",_xlfn._xlws.FILTER(LSIEF[HC-ZH (g/hp-hr)],(LSIEF[Fuel]=D641)*(LSIEF[HP Bin]=I641)*(LSIEF[Model Year]=E641)),""))</f>
        <v/>
      </c>
      <c r="S641" s="158">
        <f t="shared" si="171"/>
        <v>0.05</v>
      </c>
      <c r="T641" s="159" cm="1">
        <f t="array" ref="T641">IF(D641="Electric","--",IF(D641="Diesel",_xlfn._xlws.FILTER(ORDEF[HCDR],(ORDEF[HP]=I641)*(ORDEF[Model_Year]=E641),),""))</f>
        <v>1.17E-5</v>
      </c>
      <c r="U641" s="159" t="str" cm="1">
        <f t="array" ref="U641">IF(D641="Electric","--",IF(D641="Gasoline",_xlfn._xlws.FILTER(LSIEF[HC DR],(LSIEF[Fuel]=D641)*(LSIEF[HP Bin]=I641)*(LSIEF[Model Year]=E641)),""))</f>
        <v/>
      </c>
      <c r="V641" s="159">
        <f t="shared" si="156"/>
        <v>1.17E-5</v>
      </c>
      <c r="W641" s="158" cm="1">
        <f t="array" ref="W641">IF(D641="Electric","--",IF(D641="Diesel",_xlfn._xlws.FILTER(ORDEF[NOXzh],(ORDEF[HP]=I641)*(ORDEF[Model_Year]=E641)),""))</f>
        <v>0.88619700000000001</v>
      </c>
      <c r="X641" s="158" t="str" cm="1">
        <f t="array" ref="X641">IF(D641="Electric","--",IF(D641="Gasoline",_xlfn._xlws.FILTER(LSIEF[NOX-ZH (g/hp-hr)],(LSIEF[Fuel]=D641)*(LSIEF[HP Bin]=I641)*(LSIEF[Model Year]=E641)),""))</f>
        <v/>
      </c>
      <c r="Y641" s="158">
        <f t="shared" si="157"/>
        <v>0.88619700000000001</v>
      </c>
      <c r="Z641" s="159" cm="1">
        <f t="array" ref="Z641">IF(D641="Electric","--",IF(D641="Diesel",_xlfn._xlws.FILTER(ORDEF[NOXdr],(ORDEF[HP]=I641)*(ORDEF[Model_Year]=E641)),""))</f>
        <v>1.17E-5</v>
      </c>
      <c r="AA641" s="159" t="str" cm="1">
        <f t="array" ref="AA641">IF(E641="Electric","--",IF(D641="Gasoline",_xlfn._xlws.FILTER(LSIEF[NOX DR],(LSIEF[Fuel]=D641)*(LSIEF[HP Bin]=I641)*(LSIEF[Model Year]=E641)),""))</f>
        <v/>
      </c>
      <c r="AB641" s="159">
        <f t="shared" si="158"/>
        <v>1.17E-5</v>
      </c>
      <c r="AC641" s="158" cm="1">
        <f t="array" ref="AC641">IF(D641="Electric","--",IF(D641="Diesel",_xlfn._xlws.FILTER(DFCF[Fuel_HC],(DFCF[MY]=E641)),""))</f>
        <v>0.9</v>
      </c>
      <c r="AD641" s="158" t="str" cm="1">
        <f t="array" ref="AD641">IF(D641="Electric","--",IF(D641="Gasoline",_xlfn._xlws.FILTER(GFCF[Fuel_HC],(GFCF[MY]=E641)),""))</f>
        <v/>
      </c>
      <c r="AE641" s="158">
        <f t="shared" si="159"/>
        <v>0.9</v>
      </c>
      <c r="AF641" s="157" cm="1">
        <f t="array" ref="AF641">IF(D641="Electric","--",IF(D641="Diesel",_xlfn._xlws.FILTER(DFCF[Fuel_NOX],(DFCF[MY]=E641)),""))</f>
        <v>0.95</v>
      </c>
      <c r="AG641" s="157" t="str" cm="1">
        <f t="array" ref="AG641">IF(D641="Electric","--",IF(D641="Gasoline",_xlfn._xlws.FILTER(GFCF[Fuel_NOX],(GFCF[MY]=E641)),""))</f>
        <v/>
      </c>
      <c r="AH641" s="157">
        <f t="shared" si="160"/>
        <v>0.95</v>
      </c>
      <c r="AI641" s="158">
        <f t="shared" si="161"/>
        <v>5.0012279999999999E-2</v>
      </c>
      <c r="AJ641" s="158">
        <f t="shared" si="162"/>
        <v>0.84717788999999999</v>
      </c>
      <c r="AK641" s="158">
        <f t="shared" si="163"/>
        <v>4.2826050509800249</v>
      </c>
      <c r="AL641" s="158">
        <f t="shared" si="164"/>
        <v>72.544749225442231</v>
      </c>
      <c r="AM641" s="158">
        <f t="shared" si="165"/>
        <v>2.1413025254900125E-3</v>
      </c>
      <c r="AN641" s="158">
        <f t="shared" si="166"/>
        <v>3.6272374612721113E-2</v>
      </c>
      <c r="AO641" s="158">
        <f t="shared" si="167"/>
        <v>2.590976055842915E-3</v>
      </c>
      <c r="AP641" s="157"/>
      <c r="AS641" s="44"/>
    </row>
    <row r="642" spans="1:45" s="47" customFormat="1" x14ac:dyDescent="0.35">
      <c r="A642" s="157">
        <v>641</v>
      </c>
      <c r="B642" s="157" t="s">
        <v>455</v>
      </c>
      <c r="C642" s="157" t="s">
        <v>419</v>
      </c>
      <c r="D642" s="157" t="s">
        <v>9</v>
      </c>
      <c r="E642" s="157">
        <v>2016</v>
      </c>
      <c r="F642" s="157">
        <v>162</v>
      </c>
      <c r="G642" s="157">
        <v>476</v>
      </c>
      <c r="H642" s="157" t="s">
        <v>622</v>
      </c>
      <c r="I642" s="157">
        <f t="shared" ref="I642:I705" si="172">IF(AND(F642&lt;25,F642&gt;0),25,IF(AND(F642&lt;50,F642&gt;=25),50,IF(AND(F642&lt;75,F642&gt;=50),75,IF(AND(F642&lt;100,F642&gt;=75),100,IF(AND(F642&lt;175,F642&gt;=100),175,IF(AND(F642&lt;300,F642&gt;=175),300,IF(AND(F642&lt;600,F642&gt;=300),600,IF(AND(F642&lt;750,F642&gt;=600),750,IF(F642&gt;750,9999)))))))))</f>
        <v>175</v>
      </c>
      <c r="J642" s="157">
        <f>IF(D642="Electric","--",IF(D642="Diesel",VLOOKUP(C642,[2]ORDLF!A:B,2,FALSE),""))</f>
        <v>0.34</v>
      </c>
      <c r="K642" s="157" t="str">
        <f>IF(D642="Electric","--",IF(D642="Gasoline",VLOOKUP(C642,LSILF!A:C,3,FALSE),""))</f>
        <v/>
      </c>
      <c r="L642" s="158">
        <f t="shared" si="170"/>
        <v>0.34</v>
      </c>
      <c r="M642" s="157" cm="1">
        <f t="array" ref="M642">IF(D642="Electric","--",IF(D642="Diesel",_xlfn._xlws.FILTER(DIESCH[CH Cap],(DIESCH[HP Bin]=I642)),""))</f>
        <v>12000</v>
      </c>
      <c r="N642" s="157" t="str" cm="1">
        <f t="array" ref="N642">IF(D642="Electric","--",IF(D642="Gasoline",_xlfn._xlws.FILTER(LSICH[CH Cap],(LSICH[Fuel Type]=D642)*(LSICH[MY]=E642)),""))</f>
        <v/>
      </c>
      <c r="O642" s="157">
        <f t="shared" ref="O642:O705" si="173">SUM(M642:N642)</f>
        <v>12000</v>
      </c>
      <c r="P642" s="157">
        <f t="shared" ref="P642:P705" si="174">ABS(IF(E642=2017,G642,(G642*(2017-E642))))</f>
        <v>476</v>
      </c>
      <c r="Q642" s="157" cm="1">
        <f t="array" ref="Q642">IF(D642="Electric","--",IF(D642="Diesel",_xlfn._xlws.FILTER(ORDEF[HC-ZH (g/hp-hr)],(ORDEF[HP]=I642)*(ORDEF[Model_Year]=E642)),""))</f>
        <v>0.05</v>
      </c>
      <c r="R642" s="157" t="str" cm="1">
        <f t="array" ref="R642">IF(D642="Electric","--",IF(D642="Gasoline",_xlfn._xlws.FILTER(LSIEF[HC-ZH (g/hp-hr)],(LSIEF[Fuel]=D642)*(LSIEF[HP Bin]=I642)*(LSIEF[Model Year]=E642)),""))</f>
        <v/>
      </c>
      <c r="S642" s="158">
        <f t="shared" si="171"/>
        <v>0.05</v>
      </c>
      <c r="T642" s="159" cm="1">
        <f t="array" ref="T642">IF(D642="Electric","--",IF(D642="Diesel",_xlfn._xlws.FILTER(ORDEF[HCDR],(ORDEF[HP]=I642)*(ORDEF[Model_Year]=E642),),""))</f>
        <v>1.17E-5</v>
      </c>
      <c r="U642" s="159" t="str" cm="1">
        <f t="array" ref="U642">IF(D642="Electric","--",IF(D642="Gasoline",_xlfn._xlws.FILTER(LSIEF[HC DR],(LSIEF[Fuel]=D642)*(LSIEF[HP Bin]=I642)*(LSIEF[Model Year]=E642)),""))</f>
        <v/>
      </c>
      <c r="V642" s="159">
        <f t="shared" ref="V642:V705" si="175">SUM(T642:U642)</f>
        <v>1.17E-5</v>
      </c>
      <c r="W642" s="158" cm="1">
        <f t="array" ref="W642">IF(D642="Electric","--",IF(D642="Diesel",_xlfn._xlws.FILTER(ORDEF[NOXzh],(ORDEF[HP]=I642)*(ORDEF[Model_Year]=E642)),""))</f>
        <v>0.89566800000000002</v>
      </c>
      <c r="X642" s="158" t="str" cm="1">
        <f t="array" ref="X642">IF(D642="Electric","--",IF(D642="Gasoline",_xlfn._xlws.FILTER(LSIEF[NOX-ZH (g/hp-hr)],(LSIEF[Fuel]=D642)*(LSIEF[HP Bin]=I642)*(LSIEF[Model Year]=E642)),""))</f>
        <v/>
      </c>
      <c r="Y642" s="158">
        <f t="shared" ref="Y642:Y705" si="176">SUM(W642:X642)</f>
        <v>0.89566800000000002</v>
      </c>
      <c r="Z642" s="159" cm="1">
        <f t="array" ref="Z642">IF(D642="Electric","--",IF(D642="Diesel",_xlfn._xlws.FILTER(ORDEF[NOXdr],(ORDEF[HP]=I642)*(ORDEF[Model_Year]=E642)),""))</f>
        <v>1.1800000000000001E-5</v>
      </c>
      <c r="AA642" s="159" t="str" cm="1">
        <f t="array" ref="AA642">IF(E642="Electric","--",IF(D642="Gasoline",_xlfn._xlws.FILTER(LSIEF[NOX DR],(LSIEF[Fuel]=D642)*(LSIEF[HP Bin]=I642)*(LSIEF[Model Year]=E642)),""))</f>
        <v/>
      </c>
      <c r="AB642" s="159">
        <f t="shared" ref="AB642:AB705" si="177">SUM(Z642:AA642)</f>
        <v>1.1800000000000001E-5</v>
      </c>
      <c r="AC642" s="158" cm="1">
        <f t="array" ref="AC642">IF(D642="Electric","--",IF(D642="Diesel",_xlfn._xlws.FILTER(DFCF[Fuel_HC],(DFCF[MY]=E642)),""))</f>
        <v>0.9</v>
      </c>
      <c r="AD642" s="158" t="str" cm="1">
        <f t="array" ref="AD642">IF(D642="Electric","--",IF(D642="Gasoline",_xlfn._xlws.FILTER(GFCF[Fuel_HC],(GFCF[MY]=E642)),""))</f>
        <v/>
      </c>
      <c r="AE642" s="158">
        <f t="shared" ref="AE642:AE705" si="178">SUM(AC642:AD642)</f>
        <v>0.9</v>
      </c>
      <c r="AF642" s="157" cm="1">
        <f t="array" ref="AF642">IF(D642="Electric","--",IF(D642="Diesel",_xlfn._xlws.FILTER(DFCF[Fuel_NOX],(DFCF[MY]=E642)),""))</f>
        <v>0.95</v>
      </c>
      <c r="AG642" s="157" t="str" cm="1">
        <f t="array" ref="AG642">IF(D642="Electric","--",IF(D642="Gasoline",_xlfn._xlws.FILTER(GFCF[Fuel_NOX],(GFCF[MY]=E642)),""))</f>
        <v/>
      </c>
      <c r="AH642" s="157">
        <f t="shared" ref="AH642:AH705" si="179">SUM(AF642:AG642)</f>
        <v>0.95</v>
      </c>
      <c r="AI642" s="158">
        <f t="shared" ref="AI642:AI705" si="180">IFERROR((S642+V642*IF(P642&gt;O642,O642,P642))*AE642,"0")</f>
        <v>5.0012279999999999E-2</v>
      </c>
      <c r="AJ642" s="158">
        <f t="shared" ref="AJ642:AJ705" si="181">IFERROR((Y642+AB642*IF(P642&gt;O642,O642,P642))*AH642,"0")</f>
        <v>0.85622055999999991</v>
      </c>
      <c r="AK642" s="158">
        <f t="shared" ref="AK642:AK705" si="182">IF($D642="Electric","--",CONVERT(AI642*$F642*$L642*$G642,"g","lbm"))</f>
        <v>2.8907584094115162</v>
      </c>
      <c r="AL642" s="158">
        <f t="shared" ref="AL642:AL705" si="183">IF($D642="Electric","--",CONVERT(AJ642*$F642*$L642*$G642,"g","lbm"))</f>
        <v>49.490380845085191</v>
      </c>
      <c r="AM642" s="158">
        <f t="shared" ref="AM642:AM705" si="184">IF($D642="Electric","--",CONVERT(AK642,"lbm","ton"))</f>
        <v>1.4453792047057581E-3</v>
      </c>
      <c r="AN642" s="158">
        <f t="shared" ref="AN642:AN705" si="185">IF($D642="Electric","--",CONVERT(AL642,"lbm","ton"))</f>
        <v>2.4745190422542598E-2</v>
      </c>
      <c r="AO642" s="158">
        <f t="shared" ref="AO642:AO705" si="186">IF(D642="Electric",AM642,IF(D642="Diesel",AM642*1.21,AM642*0.9198))</f>
        <v>1.7489088376939673E-3</v>
      </c>
      <c r="AP642" s="157"/>
      <c r="AS642" s="44"/>
    </row>
    <row r="643" spans="1:45" s="47" customFormat="1" x14ac:dyDescent="0.35">
      <c r="A643" s="157">
        <v>642</v>
      </c>
      <c r="B643" s="157" t="s">
        <v>456</v>
      </c>
      <c r="C643" s="157" t="s">
        <v>419</v>
      </c>
      <c r="D643" s="157" t="s">
        <v>9</v>
      </c>
      <c r="E643" s="157">
        <v>2016</v>
      </c>
      <c r="F643" s="157">
        <v>162</v>
      </c>
      <c r="G643" s="157">
        <v>476</v>
      </c>
      <c r="H643" s="157" t="s">
        <v>622</v>
      </c>
      <c r="I643" s="157">
        <f t="shared" si="172"/>
        <v>175</v>
      </c>
      <c r="J643" s="157">
        <f>IF(D643="Electric","--",IF(D643="Diesel",VLOOKUP(C643,[2]ORDLF!A:B,2,FALSE),""))</f>
        <v>0.34</v>
      </c>
      <c r="K643" s="157" t="str">
        <f>IF(D643="Electric","--",IF(D643="Gasoline",VLOOKUP(C643,LSILF!A:C,3,FALSE),""))</f>
        <v/>
      </c>
      <c r="L643" s="158">
        <f t="shared" si="170"/>
        <v>0.34</v>
      </c>
      <c r="M643" s="157" cm="1">
        <f t="array" ref="M643">IF(D643="Electric","--",IF(D643="Diesel",_xlfn._xlws.FILTER(DIESCH[CH Cap],(DIESCH[HP Bin]=I643)),""))</f>
        <v>12000</v>
      </c>
      <c r="N643" s="157" t="str" cm="1">
        <f t="array" ref="N643">IF(D643="Electric","--",IF(D643="Gasoline",_xlfn._xlws.FILTER(LSICH[CH Cap],(LSICH[Fuel Type]=D643)*(LSICH[MY]=E643)),""))</f>
        <v/>
      </c>
      <c r="O643" s="157">
        <f t="shared" si="173"/>
        <v>12000</v>
      </c>
      <c r="P643" s="157">
        <f t="shared" si="174"/>
        <v>476</v>
      </c>
      <c r="Q643" s="157" cm="1">
        <f t="array" ref="Q643">IF(D643="Electric","--",IF(D643="Diesel",_xlfn._xlws.FILTER(ORDEF[HC-ZH (g/hp-hr)],(ORDEF[HP]=I643)*(ORDEF[Model_Year]=E643)),""))</f>
        <v>0.05</v>
      </c>
      <c r="R643" s="157" t="str" cm="1">
        <f t="array" ref="R643">IF(D643="Electric","--",IF(D643="Gasoline",_xlfn._xlws.FILTER(LSIEF[HC-ZH (g/hp-hr)],(LSIEF[Fuel]=D643)*(LSIEF[HP Bin]=I643)*(LSIEF[Model Year]=E643)),""))</f>
        <v/>
      </c>
      <c r="S643" s="158">
        <f t="shared" si="171"/>
        <v>0.05</v>
      </c>
      <c r="T643" s="159" cm="1">
        <f t="array" ref="T643">IF(D643="Electric","--",IF(D643="Diesel",_xlfn._xlws.FILTER(ORDEF[HCDR],(ORDEF[HP]=I643)*(ORDEF[Model_Year]=E643),),""))</f>
        <v>1.17E-5</v>
      </c>
      <c r="U643" s="159" t="str" cm="1">
        <f t="array" ref="U643">IF(D643="Electric","--",IF(D643="Gasoline",_xlfn._xlws.FILTER(LSIEF[HC DR],(LSIEF[Fuel]=D643)*(LSIEF[HP Bin]=I643)*(LSIEF[Model Year]=E643)),""))</f>
        <v/>
      </c>
      <c r="V643" s="159">
        <f t="shared" si="175"/>
        <v>1.17E-5</v>
      </c>
      <c r="W643" s="158" cm="1">
        <f t="array" ref="W643">IF(D643="Electric","--",IF(D643="Diesel",_xlfn._xlws.FILTER(ORDEF[NOXzh],(ORDEF[HP]=I643)*(ORDEF[Model_Year]=E643)),""))</f>
        <v>0.89566800000000002</v>
      </c>
      <c r="X643" s="158" t="str" cm="1">
        <f t="array" ref="X643">IF(D643="Electric","--",IF(D643="Gasoline",_xlfn._xlws.FILTER(LSIEF[NOX-ZH (g/hp-hr)],(LSIEF[Fuel]=D643)*(LSIEF[HP Bin]=I643)*(LSIEF[Model Year]=E643)),""))</f>
        <v/>
      </c>
      <c r="Y643" s="158">
        <f t="shared" si="176"/>
        <v>0.89566800000000002</v>
      </c>
      <c r="Z643" s="159" cm="1">
        <f t="array" ref="Z643">IF(D643="Electric","--",IF(D643="Diesel",_xlfn._xlws.FILTER(ORDEF[NOXdr],(ORDEF[HP]=I643)*(ORDEF[Model_Year]=E643)),""))</f>
        <v>1.1800000000000001E-5</v>
      </c>
      <c r="AA643" s="159" t="str" cm="1">
        <f t="array" ref="AA643">IF(E643="Electric","--",IF(D643="Gasoline",_xlfn._xlws.FILTER(LSIEF[NOX DR],(LSIEF[Fuel]=D643)*(LSIEF[HP Bin]=I643)*(LSIEF[Model Year]=E643)),""))</f>
        <v/>
      </c>
      <c r="AB643" s="159">
        <f t="shared" si="177"/>
        <v>1.1800000000000001E-5</v>
      </c>
      <c r="AC643" s="158" cm="1">
        <f t="array" ref="AC643">IF(D643="Electric","--",IF(D643="Diesel",_xlfn._xlws.FILTER(DFCF[Fuel_HC],(DFCF[MY]=E643)),""))</f>
        <v>0.9</v>
      </c>
      <c r="AD643" s="158" t="str" cm="1">
        <f t="array" ref="AD643">IF(D643="Electric","--",IF(D643="Gasoline",_xlfn._xlws.FILTER(GFCF[Fuel_HC],(GFCF[MY]=E643)),""))</f>
        <v/>
      </c>
      <c r="AE643" s="158">
        <f t="shared" si="178"/>
        <v>0.9</v>
      </c>
      <c r="AF643" s="157" cm="1">
        <f t="array" ref="AF643">IF(D643="Electric","--",IF(D643="Diesel",_xlfn._xlws.FILTER(DFCF[Fuel_NOX],(DFCF[MY]=E643)),""))</f>
        <v>0.95</v>
      </c>
      <c r="AG643" s="157" t="str" cm="1">
        <f t="array" ref="AG643">IF(D643="Electric","--",IF(D643="Gasoline",_xlfn._xlws.FILTER(GFCF[Fuel_NOX],(GFCF[MY]=E643)),""))</f>
        <v/>
      </c>
      <c r="AH643" s="157">
        <f t="shared" si="179"/>
        <v>0.95</v>
      </c>
      <c r="AI643" s="158">
        <f t="shared" si="180"/>
        <v>5.0012279999999999E-2</v>
      </c>
      <c r="AJ643" s="158">
        <f t="shared" si="181"/>
        <v>0.85622055999999991</v>
      </c>
      <c r="AK643" s="158">
        <f t="shared" si="182"/>
        <v>2.8907584094115162</v>
      </c>
      <c r="AL643" s="158">
        <f t="shared" si="183"/>
        <v>49.490380845085191</v>
      </c>
      <c r="AM643" s="158">
        <f t="shared" si="184"/>
        <v>1.4453792047057581E-3</v>
      </c>
      <c r="AN643" s="158">
        <f t="shared" si="185"/>
        <v>2.4745190422542598E-2</v>
      </c>
      <c r="AO643" s="158">
        <f t="shared" si="186"/>
        <v>1.7489088376939673E-3</v>
      </c>
      <c r="AP643" s="157"/>
      <c r="AS643" s="44"/>
    </row>
    <row r="644" spans="1:45" s="47" customFormat="1" x14ac:dyDescent="0.35">
      <c r="A644" s="157">
        <v>643</v>
      </c>
      <c r="B644" s="157" t="s">
        <v>457</v>
      </c>
      <c r="C644" s="157" t="s">
        <v>419</v>
      </c>
      <c r="D644" s="157" t="s">
        <v>9</v>
      </c>
      <c r="E644" s="157">
        <v>2016</v>
      </c>
      <c r="F644" s="157">
        <v>162</v>
      </c>
      <c r="G644" s="157">
        <v>476</v>
      </c>
      <c r="H644" s="157" t="s">
        <v>622</v>
      </c>
      <c r="I644" s="157">
        <f t="shared" si="172"/>
        <v>175</v>
      </c>
      <c r="J644" s="157">
        <f>IF(D644="Electric","--",IF(D644="Diesel",VLOOKUP(C644,[2]ORDLF!A:B,2,FALSE),""))</f>
        <v>0.34</v>
      </c>
      <c r="K644" s="157" t="str">
        <f>IF(D644="Electric","--",IF(D644="Gasoline",VLOOKUP(C644,LSILF!A:C,3,FALSE),""))</f>
        <v/>
      </c>
      <c r="L644" s="158">
        <f t="shared" si="170"/>
        <v>0.34</v>
      </c>
      <c r="M644" s="157" cm="1">
        <f t="array" ref="M644">IF(D644="Electric","--",IF(D644="Diesel",_xlfn._xlws.FILTER(DIESCH[CH Cap],(DIESCH[HP Bin]=I644)),""))</f>
        <v>12000</v>
      </c>
      <c r="N644" s="157" t="str" cm="1">
        <f t="array" ref="N644">IF(D644="Electric","--",IF(D644="Gasoline",_xlfn._xlws.FILTER(LSICH[CH Cap],(LSICH[Fuel Type]=D644)*(LSICH[MY]=E644)),""))</f>
        <v/>
      </c>
      <c r="O644" s="157">
        <f t="shared" si="173"/>
        <v>12000</v>
      </c>
      <c r="P644" s="157">
        <f t="shared" si="174"/>
        <v>476</v>
      </c>
      <c r="Q644" s="157" cm="1">
        <f t="array" ref="Q644">IF(D644="Electric","--",IF(D644="Diesel",_xlfn._xlws.FILTER(ORDEF[HC-ZH (g/hp-hr)],(ORDEF[HP]=I644)*(ORDEF[Model_Year]=E644)),""))</f>
        <v>0.05</v>
      </c>
      <c r="R644" s="157" t="str" cm="1">
        <f t="array" ref="R644">IF(D644="Electric","--",IF(D644="Gasoline",_xlfn._xlws.FILTER(LSIEF[HC-ZH (g/hp-hr)],(LSIEF[Fuel]=D644)*(LSIEF[HP Bin]=I644)*(LSIEF[Model Year]=E644)),""))</f>
        <v/>
      </c>
      <c r="S644" s="158">
        <f t="shared" si="171"/>
        <v>0.05</v>
      </c>
      <c r="T644" s="159" cm="1">
        <f t="array" ref="T644">IF(D644="Electric","--",IF(D644="Diesel",_xlfn._xlws.FILTER(ORDEF[HCDR],(ORDEF[HP]=I644)*(ORDEF[Model_Year]=E644),),""))</f>
        <v>1.17E-5</v>
      </c>
      <c r="U644" s="159" t="str" cm="1">
        <f t="array" ref="U644">IF(D644="Electric","--",IF(D644="Gasoline",_xlfn._xlws.FILTER(LSIEF[HC DR],(LSIEF[Fuel]=D644)*(LSIEF[HP Bin]=I644)*(LSIEF[Model Year]=E644)),""))</f>
        <v/>
      </c>
      <c r="V644" s="159">
        <f t="shared" si="175"/>
        <v>1.17E-5</v>
      </c>
      <c r="W644" s="158" cm="1">
        <f t="array" ref="W644">IF(D644="Electric","--",IF(D644="Diesel",_xlfn._xlws.FILTER(ORDEF[NOXzh],(ORDEF[HP]=I644)*(ORDEF[Model_Year]=E644)),""))</f>
        <v>0.89566800000000002</v>
      </c>
      <c r="X644" s="158" t="str" cm="1">
        <f t="array" ref="X644">IF(D644="Electric","--",IF(D644="Gasoline",_xlfn._xlws.FILTER(LSIEF[NOX-ZH (g/hp-hr)],(LSIEF[Fuel]=D644)*(LSIEF[HP Bin]=I644)*(LSIEF[Model Year]=E644)),""))</f>
        <v/>
      </c>
      <c r="Y644" s="158">
        <f t="shared" si="176"/>
        <v>0.89566800000000002</v>
      </c>
      <c r="Z644" s="159" cm="1">
        <f t="array" ref="Z644">IF(D644="Electric","--",IF(D644="Diesel",_xlfn._xlws.FILTER(ORDEF[NOXdr],(ORDEF[HP]=I644)*(ORDEF[Model_Year]=E644)),""))</f>
        <v>1.1800000000000001E-5</v>
      </c>
      <c r="AA644" s="159" t="str" cm="1">
        <f t="array" ref="AA644">IF(E644="Electric","--",IF(D644="Gasoline",_xlfn._xlws.FILTER(LSIEF[NOX DR],(LSIEF[Fuel]=D644)*(LSIEF[HP Bin]=I644)*(LSIEF[Model Year]=E644)),""))</f>
        <v/>
      </c>
      <c r="AB644" s="159">
        <f t="shared" si="177"/>
        <v>1.1800000000000001E-5</v>
      </c>
      <c r="AC644" s="158" cm="1">
        <f t="array" ref="AC644">IF(D644="Electric","--",IF(D644="Diesel",_xlfn._xlws.FILTER(DFCF[Fuel_HC],(DFCF[MY]=E644)),""))</f>
        <v>0.9</v>
      </c>
      <c r="AD644" s="158" t="str" cm="1">
        <f t="array" ref="AD644">IF(D644="Electric","--",IF(D644="Gasoline",_xlfn._xlws.FILTER(GFCF[Fuel_HC],(GFCF[MY]=E644)),""))</f>
        <v/>
      </c>
      <c r="AE644" s="158">
        <f t="shared" si="178"/>
        <v>0.9</v>
      </c>
      <c r="AF644" s="157" cm="1">
        <f t="array" ref="AF644">IF(D644="Electric","--",IF(D644="Diesel",_xlfn._xlws.FILTER(DFCF[Fuel_NOX],(DFCF[MY]=E644)),""))</f>
        <v>0.95</v>
      </c>
      <c r="AG644" s="157" t="str" cm="1">
        <f t="array" ref="AG644">IF(D644="Electric","--",IF(D644="Gasoline",_xlfn._xlws.FILTER(GFCF[Fuel_NOX],(GFCF[MY]=E644)),""))</f>
        <v/>
      </c>
      <c r="AH644" s="157">
        <f t="shared" si="179"/>
        <v>0.95</v>
      </c>
      <c r="AI644" s="158">
        <f t="shared" si="180"/>
        <v>5.0012279999999999E-2</v>
      </c>
      <c r="AJ644" s="158">
        <f t="shared" si="181"/>
        <v>0.85622055999999991</v>
      </c>
      <c r="AK644" s="158">
        <f t="shared" si="182"/>
        <v>2.8907584094115162</v>
      </c>
      <c r="AL644" s="158">
        <f t="shared" si="183"/>
        <v>49.490380845085191</v>
      </c>
      <c r="AM644" s="158">
        <f t="shared" si="184"/>
        <v>1.4453792047057581E-3</v>
      </c>
      <c r="AN644" s="158">
        <f t="shared" si="185"/>
        <v>2.4745190422542598E-2</v>
      </c>
      <c r="AO644" s="158">
        <f t="shared" si="186"/>
        <v>1.7489088376939673E-3</v>
      </c>
      <c r="AP644" s="157"/>
      <c r="AS644" s="44"/>
    </row>
    <row r="645" spans="1:45" s="47" customFormat="1" x14ac:dyDescent="0.35">
      <c r="A645" s="157">
        <v>644</v>
      </c>
      <c r="B645" s="157" t="s">
        <v>458</v>
      </c>
      <c r="C645" s="157" t="s">
        <v>419</v>
      </c>
      <c r="D645" s="157" t="s">
        <v>9</v>
      </c>
      <c r="E645" s="157">
        <v>2017</v>
      </c>
      <c r="F645" s="157">
        <v>240</v>
      </c>
      <c r="G645" s="157">
        <v>476</v>
      </c>
      <c r="H645" s="157" t="s">
        <v>622</v>
      </c>
      <c r="I645" s="157">
        <f t="shared" si="172"/>
        <v>300</v>
      </c>
      <c r="J645" s="157">
        <f>IF(D645="Electric","--",IF(D645="Diesel",VLOOKUP(C645,[2]ORDLF!A:B,2,FALSE),""))</f>
        <v>0.34</v>
      </c>
      <c r="K645" s="157" t="str">
        <f>IF(D645="Electric","--",IF(D645="Gasoline",VLOOKUP(C645,LSILF!A:C,3,FALSE),""))</f>
        <v/>
      </c>
      <c r="L645" s="158">
        <f t="shared" si="170"/>
        <v>0.34</v>
      </c>
      <c r="M645" s="157" cm="1">
        <f t="array" ref="M645">IF(D645="Electric","--",IF(D645="Diesel",_xlfn._xlws.FILTER(DIESCH[CH Cap],(DIESCH[HP Bin]=I645)),""))</f>
        <v>12000</v>
      </c>
      <c r="N645" s="157" t="str" cm="1">
        <f t="array" ref="N645">IF(D645="Electric","--",IF(D645="Gasoline",_xlfn._xlws.FILTER(LSICH[CH Cap],(LSICH[Fuel Type]=D645)*(LSICH[MY]=E645)),""))</f>
        <v/>
      </c>
      <c r="O645" s="157">
        <f t="shared" si="173"/>
        <v>12000</v>
      </c>
      <c r="P645" s="157">
        <f t="shared" si="174"/>
        <v>476</v>
      </c>
      <c r="Q645" s="157" cm="1">
        <f t="array" ref="Q645">IF(D645="Electric","--",IF(D645="Diesel",_xlfn._xlws.FILTER(ORDEF[HC-ZH (g/hp-hr)],(ORDEF[HP]=I645)*(ORDEF[Model_Year]=E645)),""))</f>
        <v>0.05</v>
      </c>
      <c r="R645" s="157" t="str" cm="1">
        <f t="array" ref="R645">IF(D645="Electric","--",IF(D645="Gasoline",_xlfn._xlws.FILTER(LSIEF[HC-ZH (g/hp-hr)],(LSIEF[Fuel]=D645)*(LSIEF[HP Bin]=I645)*(LSIEF[Model Year]=E645)),""))</f>
        <v/>
      </c>
      <c r="S645" s="158">
        <f t="shared" si="171"/>
        <v>0.05</v>
      </c>
      <c r="T645" s="159" cm="1">
        <f t="array" ref="T645">IF(D645="Electric","--",IF(D645="Diesel",_xlfn._xlws.FILTER(ORDEF[HCDR],(ORDEF[HP]=I645)*(ORDEF[Model_Year]=E645),),""))</f>
        <v>1.17E-5</v>
      </c>
      <c r="U645" s="159" t="str" cm="1">
        <f t="array" ref="U645">IF(D645="Electric","--",IF(D645="Gasoline",_xlfn._xlws.FILTER(LSIEF[HC DR],(LSIEF[Fuel]=D645)*(LSIEF[HP Bin]=I645)*(LSIEF[Model Year]=E645)),""))</f>
        <v/>
      </c>
      <c r="V645" s="159">
        <f t="shared" si="175"/>
        <v>1.17E-5</v>
      </c>
      <c r="W645" s="158" cm="1">
        <f t="array" ref="W645">IF(D645="Electric","--",IF(D645="Diesel",_xlfn._xlws.FILTER(ORDEF[NOXzh],(ORDEF[HP]=I645)*(ORDEF[Model_Year]=E645)),""))</f>
        <v>0.33200000000000002</v>
      </c>
      <c r="X645" s="158" t="str" cm="1">
        <f t="array" ref="X645">IF(D645="Electric","--",IF(D645="Gasoline",_xlfn._xlws.FILTER(LSIEF[NOX-ZH (g/hp-hr)],(LSIEF[Fuel]=D645)*(LSIEF[HP Bin]=I645)*(LSIEF[Model Year]=E645)),""))</f>
        <v/>
      </c>
      <c r="Y645" s="158">
        <f t="shared" si="176"/>
        <v>0.33200000000000002</v>
      </c>
      <c r="Z645" s="159" cm="1">
        <f t="array" ref="Z645">IF(D645="Electric","--",IF(D645="Diesel",_xlfn._xlws.FILTER(ORDEF[NOXdr],(ORDEF[HP]=I645)*(ORDEF[Model_Year]=E645)),""))</f>
        <v>4.3800000000000004E-6</v>
      </c>
      <c r="AA645" s="159" t="str" cm="1">
        <f t="array" ref="AA645">IF(E645="Electric","--",IF(D645="Gasoline",_xlfn._xlws.FILTER(LSIEF[NOX DR],(LSIEF[Fuel]=D645)*(LSIEF[HP Bin]=I645)*(LSIEF[Model Year]=E645)),""))</f>
        <v/>
      </c>
      <c r="AB645" s="159">
        <f t="shared" si="177"/>
        <v>4.3800000000000004E-6</v>
      </c>
      <c r="AC645" s="158" cm="1">
        <f t="array" ref="AC645">IF(D645="Electric","--",IF(D645="Diesel",_xlfn._xlws.FILTER(DFCF[Fuel_HC],(DFCF[MY]=E645)),""))</f>
        <v>0.9</v>
      </c>
      <c r="AD645" s="158" t="str" cm="1">
        <f t="array" ref="AD645">IF(D645="Electric","--",IF(D645="Gasoline",_xlfn._xlws.FILTER(GFCF[Fuel_HC],(GFCF[MY]=E645)),""))</f>
        <v/>
      </c>
      <c r="AE645" s="158">
        <f t="shared" si="178"/>
        <v>0.9</v>
      </c>
      <c r="AF645" s="157" cm="1">
        <f t="array" ref="AF645">IF(D645="Electric","--",IF(D645="Diesel",_xlfn._xlws.FILTER(DFCF[Fuel_NOX],(DFCF[MY]=E645)),""))</f>
        <v>0.95</v>
      </c>
      <c r="AG645" s="157" t="str" cm="1">
        <f t="array" ref="AG645">IF(D645="Electric","--",IF(D645="Gasoline",_xlfn._xlws.FILTER(GFCF[Fuel_NOX],(GFCF[MY]=E645)),""))</f>
        <v/>
      </c>
      <c r="AH645" s="157">
        <f t="shared" si="179"/>
        <v>0.95</v>
      </c>
      <c r="AI645" s="158">
        <f t="shared" si="180"/>
        <v>5.0012279999999999E-2</v>
      </c>
      <c r="AJ645" s="158">
        <f t="shared" si="181"/>
        <v>0.31738063599999999</v>
      </c>
      <c r="AK645" s="158">
        <f t="shared" si="182"/>
        <v>4.2826050509800249</v>
      </c>
      <c r="AL645" s="158">
        <f t="shared" si="183"/>
        <v>27.177643467101529</v>
      </c>
      <c r="AM645" s="158">
        <f t="shared" si="184"/>
        <v>2.1413025254900125E-3</v>
      </c>
      <c r="AN645" s="158">
        <f t="shared" si="185"/>
        <v>1.3588821733550766E-2</v>
      </c>
      <c r="AO645" s="158">
        <f t="shared" si="186"/>
        <v>2.590976055842915E-3</v>
      </c>
      <c r="AP645" s="157"/>
      <c r="AS645" s="44"/>
    </row>
    <row r="646" spans="1:45" s="47" customFormat="1" x14ac:dyDescent="0.35">
      <c r="A646" s="157">
        <v>645</v>
      </c>
      <c r="B646" s="157" t="s">
        <v>459</v>
      </c>
      <c r="C646" s="157" t="s">
        <v>419</v>
      </c>
      <c r="D646" s="157" t="s">
        <v>9</v>
      </c>
      <c r="E646" s="157">
        <v>2017</v>
      </c>
      <c r="F646" s="157">
        <v>240</v>
      </c>
      <c r="G646" s="157">
        <v>476</v>
      </c>
      <c r="H646" s="157" t="s">
        <v>622</v>
      </c>
      <c r="I646" s="157">
        <f t="shared" si="172"/>
        <v>300</v>
      </c>
      <c r="J646" s="157">
        <f>IF(D646="Electric","--",IF(D646="Diesel",VLOOKUP(C646,[2]ORDLF!A:B,2,FALSE),""))</f>
        <v>0.34</v>
      </c>
      <c r="K646" s="157" t="str">
        <f>IF(D646="Electric","--",IF(D646="Gasoline",VLOOKUP(C646,LSILF!A:C,3,FALSE),""))</f>
        <v/>
      </c>
      <c r="L646" s="158">
        <f t="shared" si="170"/>
        <v>0.34</v>
      </c>
      <c r="M646" s="157" cm="1">
        <f t="array" ref="M646">IF(D646="Electric","--",IF(D646="Diesel",_xlfn._xlws.FILTER(DIESCH[CH Cap],(DIESCH[HP Bin]=I646)),""))</f>
        <v>12000</v>
      </c>
      <c r="N646" s="157" t="str" cm="1">
        <f t="array" ref="N646">IF(D646="Electric","--",IF(D646="Gasoline",_xlfn._xlws.FILTER(LSICH[CH Cap],(LSICH[Fuel Type]=D646)*(LSICH[MY]=E646)),""))</f>
        <v/>
      </c>
      <c r="O646" s="157">
        <f t="shared" si="173"/>
        <v>12000</v>
      </c>
      <c r="P646" s="157">
        <f t="shared" si="174"/>
        <v>476</v>
      </c>
      <c r="Q646" s="157" cm="1">
        <f t="array" ref="Q646">IF(D646="Electric","--",IF(D646="Diesel",_xlfn._xlws.FILTER(ORDEF[HC-ZH (g/hp-hr)],(ORDEF[HP]=I646)*(ORDEF[Model_Year]=E646)),""))</f>
        <v>0.05</v>
      </c>
      <c r="R646" s="157" t="str" cm="1">
        <f t="array" ref="R646">IF(D646="Electric","--",IF(D646="Gasoline",_xlfn._xlws.FILTER(LSIEF[HC-ZH (g/hp-hr)],(LSIEF[Fuel]=D646)*(LSIEF[HP Bin]=I646)*(LSIEF[Model Year]=E646)),""))</f>
        <v/>
      </c>
      <c r="S646" s="158">
        <f t="shared" si="171"/>
        <v>0.05</v>
      </c>
      <c r="T646" s="159" cm="1">
        <f t="array" ref="T646">IF(D646="Electric","--",IF(D646="Diesel",_xlfn._xlws.FILTER(ORDEF[HCDR],(ORDEF[HP]=I646)*(ORDEF[Model_Year]=E646),),""))</f>
        <v>1.17E-5</v>
      </c>
      <c r="U646" s="159" t="str" cm="1">
        <f t="array" ref="U646">IF(D646="Electric","--",IF(D646="Gasoline",_xlfn._xlws.FILTER(LSIEF[HC DR],(LSIEF[Fuel]=D646)*(LSIEF[HP Bin]=I646)*(LSIEF[Model Year]=E646)),""))</f>
        <v/>
      </c>
      <c r="V646" s="159">
        <f t="shared" si="175"/>
        <v>1.17E-5</v>
      </c>
      <c r="W646" s="158" cm="1">
        <f t="array" ref="W646">IF(D646="Electric","--",IF(D646="Diesel",_xlfn._xlws.FILTER(ORDEF[NOXzh],(ORDEF[HP]=I646)*(ORDEF[Model_Year]=E646)),""))</f>
        <v>0.33200000000000002</v>
      </c>
      <c r="X646" s="158" t="str" cm="1">
        <f t="array" ref="X646">IF(D646="Electric","--",IF(D646="Gasoline",_xlfn._xlws.FILTER(LSIEF[NOX-ZH (g/hp-hr)],(LSIEF[Fuel]=D646)*(LSIEF[HP Bin]=I646)*(LSIEF[Model Year]=E646)),""))</f>
        <v/>
      </c>
      <c r="Y646" s="158">
        <f t="shared" si="176"/>
        <v>0.33200000000000002</v>
      </c>
      <c r="Z646" s="159" cm="1">
        <f t="array" ref="Z646">IF(D646="Electric","--",IF(D646="Diesel",_xlfn._xlws.FILTER(ORDEF[NOXdr],(ORDEF[HP]=I646)*(ORDEF[Model_Year]=E646)),""))</f>
        <v>4.3800000000000004E-6</v>
      </c>
      <c r="AA646" s="159" t="str" cm="1">
        <f t="array" ref="AA646">IF(E646="Electric","--",IF(D646="Gasoline",_xlfn._xlws.FILTER(LSIEF[NOX DR],(LSIEF[Fuel]=D646)*(LSIEF[HP Bin]=I646)*(LSIEF[Model Year]=E646)),""))</f>
        <v/>
      </c>
      <c r="AB646" s="159">
        <f t="shared" si="177"/>
        <v>4.3800000000000004E-6</v>
      </c>
      <c r="AC646" s="158" cm="1">
        <f t="array" ref="AC646">IF(D646="Electric","--",IF(D646="Diesel",_xlfn._xlws.FILTER(DFCF[Fuel_HC],(DFCF[MY]=E646)),""))</f>
        <v>0.9</v>
      </c>
      <c r="AD646" s="158" t="str" cm="1">
        <f t="array" ref="AD646">IF(D646="Electric","--",IF(D646="Gasoline",_xlfn._xlws.FILTER(GFCF[Fuel_HC],(GFCF[MY]=E646)),""))</f>
        <v/>
      </c>
      <c r="AE646" s="158">
        <f t="shared" si="178"/>
        <v>0.9</v>
      </c>
      <c r="AF646" s="157" cm="1">
        <f t="array" ref="AF646">IF(D646="Electric","--",IF(D646="Diesel",_xlfn._xlws.FILTER(DFCF[Fuel_NOX],(DFCF[MY]=E646)),""))</f>
        <v>0.95</v>
      </c>
      <c r="AG646" s="157" t="str" cm="1">
        <f t="array" ref="AG646">IF(D646="Electric","--",IF(D646="Gasoline",_xlfn._xlws.FILTER(GFCF[Fuel_NOX],(GFCF[MY]=E646)),""))</f>
        <v/>
      </c>
      <c r="AH646" s="157">
        <f t="shared" si="179"/>
        <v>0.95</v>
      </c>
      <c r="AI646" s="158">
        <f t="shared" si="180"/>
        <v>5.0012279999999999E-2</v>
      </c>
      <c r="AJ646" s="158">
        <f t="shared" si="181"/>
        <v>0.31738063599999999</v>
      </c>
      <c r="AK646" s="158">
        <f t="shared" si="182"/>
        <v>4.2826050509800249</v>
      </c>
      <c r="AL646" s="158">
        <f t="shared" si="183"/>
        <v>27.177643467101529</v>
      </c>
      <c r="AM646" s="158">
        <f t="shared" si="184"/>
        <v>2.1413025254900125E-3</v>
      </c>
      <c r="AN646" s="158">
        <f t="shared" si="185"/>
        <v>1.3588821733550766E-2</v>
      </c>
      <c r="AO646" s="158">
        <f t="shared" si="186"/>
        <v>2.590976055842915E-3</v>
      </c>
      <c r="AP646" s="157"/>
      <c r="AS646" s="44"/>
    </row>
    <row r="647" spans="1:45" s="47" customFormat="1" x14ac:dyDescent="0.35">
      <c r="A647" s="157">
        <v>646</v>
      </c>
      <c r="B647" s="157" t="s">
        <v>460</v>
      </c>
      <c r="C647" s="157" t="s">
        <v>419</v>
      </c>
      <c r="D647" s="157" t="s">
        <v>9</v>
      </c>
      <c r="E647" s="157">
        <v>2017</v>
      </c>
      <c r="F647" s="157">
        <v>154</v>
      </c>
      <c r="G647" s="157">
        <v>476</v>
      </c>
      <c r="H647" s="157" t="s">
        <v>622</v>
      </c>
      <c r="I647" s="157">
        <f t="shared" si="172"/>
        <v>175</v>
      </c>
      <c r="J647" s="157">
        <f>IF(D647="Electric","--",IF(D647="Diesel",VLOOKUP(C647,[2]ORDLF!A:B,2,FALSE),""))</f>
        <v>0.34</v>
      </c>
      <c r="K647" s="157" t="str">
        <f>IF(D647="Electric","--",IF(D647="Gasoline",VLOOKUP(C647,LSILF!A:C,3,FALSE),""))</f>
        <v/>
      </c>
      <c r="L647" s="158">
        <f t="shared" si="170"/>
        <v>0.34</v>
      </c>
      <c r="M647" s="157" cm="1">
        <f t="array" ref="M647">IF(D647="Electric","--",IF(D647="Diesel",_xlfn._xlws.FILTER(DIESCH[CH Cap],(DIESCH[HP Bin]=I647)),""))</f>
        <v>12000</v>
      </c>
      <c r="N647" s="157" t="str" cm="1">
        <f t="array" ref="N647">IF(D647="Electric","--",IF(D647="Gasoline",_xlfn._xlws.FILTER(LSICH[CH Cap],(LSICH[Fuel Type]=D647)*(LSICH[MY]=E647)),""))</f>
        <v/>
      </c>
      <c r="O647" s="157">
        <f t="shared" si="173"/>
        <v>12000</v>
      </c>
      <c r="P647" s="157">
        <f t="shared" si="174"/>
        <v>476</v>
      </c>
      <c r="Q647" s="157" cm="1">
        <f t="array" ref="Q647">IF(D647="Electric","--",IF(D647="Diesel",_xlfn._xlws.FILTER(ORDEF[HC-ZH (g/hp-hr)],(ORDEF[HP]=I647)*(ORDEF[Model_Year]=E647)),""))</f>
        <v>0.05</v>
      </c>
      <c r="R647" s="157" t="str" cm="1">
        <f t="array" ref="R647">IF(D647="Electric","--",IF(D647="Gasoline",_xlfn._xlws.FILTER(LSIEF[HC-ZH (g/hp-hr)],(LSIEF[Fuel]=D647)*(LSIEF[HP Bin]=I647)*(LSIEF[Model Year]=E647)),""))</f>
        <v/>
      </c>
      <c r="S647" s="158">
        <f t="shared" si="171"/>
        <v>0.05</v>
      </c>
      <c r="T647" s="159" cm="1">
        <f t="array" ref="T647">IF(D647="Electric","--",IF(D647="Diesel",_xlfn._xlws.FILTER(ORDEF[HCDR],(ORDEF[HP]=I647)*(ORDEF[Model_Year]=E647),),""))</f>
        <v>1.17E-5</v>
      </c>
      <c r="U647" s="159" t="str" cm="1">
        <f t="array" ref="U647">IF(D647="Electric","--",IF(D647="Gasoline",_xlfn._xlws.FILTER(LSIEF[HC DR],(LSIEF[Fuel]=D647)*(LSIEF[HP Bin]=I647)*(LSIEF[Model Year]=E647)),""))</f>
        <v/>
      </c>
      <c r="V647" s="159">
        <f t="shared" si="175"/>
        <v>1.17E-5</v>
      </c>
      <c r="W647" s="158" cm="1">
        <f t="array" ref="W647">IF(D647="Electric","--",IF(D647="Diesel",_xlfn._xlws.FILTER(ORDEF[NOXzh],(ORDEF[HP]=I647)*(ORDEF[Model_Year]=E647)),""))</f>
        <v>1.1519999999999999</v>
      </c>
      <c r="X647" s="158" t="str" cm="1">
        <f t="array" ref="X647">IF(D647="Electric","--",IF(D647="Gasoline",_xlfn._xlws.FILTER(LSIEF[NOX-ZH (g/hp-hr)],(LSIEF[Fuel]=D647)*(LSIEF[HP Bin]=I647)*(LSIEF[Model Year]=E647)),""))</f>
        <v/>
      </c>
      <c r="Y647" s="158">
        <f t="shared" si="176"/>
        <v>1.1519999999999999</v>
      </c>
      <c r="Z647" s="159" cm="1">
        <f t="array" ref="Z647">IF(D647="Electric","--",IF(D647="Diesel",_xlfn._xlws.FILTER(ORDEF[NOXdr],(ORDEF[HP]=I647)*(ORDEF[Model_Year]=E647)),""))</f>
        <v>1.52E-5</v>
      </c>
      <c r="AA647" s="159" t="str" cm="1">
        <f t="array" ref="AA647">IF(E647="Electric","--",IF(D647="Gasoline",_xlfn._xlws.FILTER(LSIEF[NOX DR],(LSIEF[Fuel]=D647)*(LSIEF[HP Bin]=I647)*(LSIEF[Model Year]=E647)),""))</f>
        <v/>
      </c>
      <c r="AB647" s="159">
        <f t="shared" si="177"/>
        <v>1.52E-5</v>
      </c>
      <c r="AC647" s="158" cm="1">
        <f t="array" ref="AC647">IF(D647="Electric","--",IF(D647="Diesel",_xlfn._xlws.FILTER(DFCF[Fuel_HC],(DFCF[MY]=E647)),""))</f>
        <v>0.9</v>
      </c>
      <c r="AD647" s="158" t="str" cm="1">
        <f t="array" ref="AD647">IF(D647="Electric","--",IF(D647="Gasoline",_xlfn._xlws.FILTER(GFCF[Fuel_HC],(GFCF[MY]=E647)),""))</f>
        <v/>
      </c>
      <c r="AE647" s="158">
        <f t="shared" si="178"/>
        <v>0.9</v>
      </c>
      <c r="AF647" s="157" cm="1">
        <f t="array" ref="AF647">IF(D647="Electric","--",IF(D647="Diesel",_xlfn._xlws.FILTER(DFCF[Fuel_NOX],(DFCF[MY]=E647)),""))</f>
        <v>0.95</v>
      </c>
      <c r="AG647" s="157" t="str" cm="1">
        <f t="array" ref="AG647">IF(D647="Electric","--",IF(D647="Gasoline",_xlfn._xlws.FILTER(GFCF[Fuel_NOX],(GFCF[MY]=E647)),""))</f>
        <v/>
      </c>
      <c r="AH647" s="157">
        <f t="shared" si="179"/>
        <v>0.95</v>
      </c>
      <c r="AI647" s="158">
        <f t="shared" si="180"/>
        <v>5.0012279999999999E-2</v>
      </c>
      <c r="AJ647" s="158">
        <f t="shared" si="181"/>
        <v>1.1012734399999999</v>
      </c>
      <c r="AK647" s="158">
        <f t="shared" si="182"/>
        <v>2.7480049077121822</v>
      </c>
      <c r="AL647" s="158">
        <f t="shared" si="183"/>
        <v>60.511234797795204</v>
      </c>
      <c r="AM647" s="158">
        <f t="shared" si="184"/>
        <v>1.3740024538560912E-3</v>
      </c>
      <c r="AN647" s="158">
        <f t="shared" si="185"/>
        <v>3.0255617398897604E-2</v>
      </c>
      <c r="AO647" s="158">
        <f t="shared" si="186"/>
        <v>1.6625429691658703E-3</v>
      </c>
      <c r="AP647" s="157"/>
      <c r="AS647" s="44"/>
    </row>
    <row r="648" spans="1:45" s="47" customFormat="1" x14ac:dyDescent="0.35">
      <c r="A648" s="157">
        <v>647</v>
      </c>
      <c r="B648" s="157" t="s">
        <v>461</v>
      </c>
      <c r="C648" s="157" t="s">
        <v>419</v>
      </c>
      <c r="D648" s="157" t="s">
        <v>9</v>
      </c>
      <c r="E648" s="157">
        <v>2018</v>
      </c>
      <c r="F648" s="157">
        <v>155</v>
      </c>
      <c r="G648" s="157">
        <v>476</v>
      </c>
      <c r="H648" s="157" t="s">
        <v>622</v>
      </c>
      <c r="I648" s="157">
        <f t="shared" si="172"/>
        <v>175</v>
      </c>
      <c r="J648" s="157">
        <f>IF(D648="Electric","--",IF(D648="Diesel",VLOOKUP(C648,[2]ORDLF!A:B,2,FALSE),""))</f>
        <v>0.34</v>
      </c>
      <c r="K648" s="157" t="str">
        <f>IF(D648="Electric","--",IF(D648="Gasoline",VLOOKUP(C648,LSILF!A:C,3,FALSE),""))</f>
        <v/>
      </c>
      <c r="L648" s="158">
        <f t="shared" si="170"/>
        <v>0.34</v>
      </c>
      <c r="M648" s="157" cm="1">
        <f t="array" ref="M648">IF(D648="Electric","--",IF(D648="Diesel",_xlfn._xlws.FILTER(DIESCH[CH Cap],(DIESCH[HP Bin]=I648)),""))</f>
        <v>12000</v>
      </c>
      <c r="N648" s="157" t="str" cm="1">
        <f t="array" ref="N648">IF(D648="Electric","--",IF(D648="Gasoline",_xlfn._xlws.FILTER(LSICH[CH Cap],(LSICH[Fuel Type]=D648)*(LSICH[MY]=E648)),""))</f>
        <v/>
      </c>
      <c r="O648" s="157">
        <f t="shared" si="173"/>
        <v>12000</v>
      </c>
      <c r="P648" s="157">
        <f t="shared" si="174"/>
        <v>476</v>
      </c>
      <c r="Q648" s="157" cm="1">
        <f t="array" ref="Q648">IF(D648="Electric","--",IF(D648="Diesel",_xlfn._xlws.FILTER(ORDEF[HC-ZH (g/hp-hr)],(ORDEF[HP]=I648)*(ORDEF[Model_Year]=E648)),""))</f>
        <v>0.05</v>
      </c>
      <c r="R648" s="157" t="str" cm="1">
        <f t="array" ref="R648">IF(D648="Electric","--",IF(D648="Gasoline",_xlfn._xlws.FILTER(LSIEF[HC-ZH (g/hp-hr)],(LSIEF[Fuel]=D648)*(LSIEF[HP Bin]=I648)*(LSIEF[Model Year]=E648)),""))</f>
        <v/>
      </c>
      <c r="S648" s="158">
        <f t="shared" si="171"/>
        <v>0.05</v>
      </c>
      <c r="T648" s="159" cm="1">
        <f t="array" ref="T648">IF(D648="Electric","--",IF(D648="Diesel",_xlfn._xlws.FILTER(ORDEF[HCDR],(ORDEF[HP]=I648)*(ORDEF[Model_Year]=E648),),""))</f>
        <v>1.17E-5</v>
      </c>
      <c r="U648" s="159" t="str" cm="1">
        <f t="array" ref="U648">IF(D648="Electric","--",IF(D648="Gasoline",_xlfn._xlws.FILTER(LSIEF[HC DR],(LSIEF[Fuel]=D648)*(LSIEF[HP Bin]=I648)*(LSIEF[Model Year]=E648)),""))</f>
        <v/>
      </c>
      <c r="V648" s="159">
        <f t="shared" si="175"/>
        <v>1.17E-5</v>
      </c>
      <c r="W648" s="158" cm="1">
        <f t="array" ref="W648">IF(D648="Electric","--",IF(D648="Diesel",_xlfn._xlws.FILTER(ORDEF[NOXzh],(ORDEF[HP]=I648)*(ORDEF[Model_Year]=E648)),""))</f>
        <v>0.95399999999999996</v>
      </c>
      <c r="X648" s="158" t="str" cm="1">
        <f t="array" ref="X648">IF(D648="Electric","--",IF(D648="Gasoline",_xlfn._xlws.FILTER(LSIEF[NOX-ZH (g/hp-hr)],(LSIEF[Fuel]=D648)*(LSIEF[HP Bin]=I648)*(LSIEF[Model Year]=E648)),""))</f>
        <v/>
      </c>
      <c r="Y648" s="158">
        <f t="shared" si="176"/>
        <v>0.95399999999999996</v>
      </c>
      <c r="Z648" s="159" cm="1">
        <f t="array" ref="Z648">IF(D648="Electric","--",IF(D648="Diesel",_xlfn._xlws.FILTER(ORDEF[NOXdr],(ORDEF[HP]=I648)*(ORDEF[Model_Year]=E648)),""))</f>
        <v>1.26E-5</v>
      </c>
      <c r="AA648" s="159" t="str" cm="1">
        <f t="array" ref="AA648">IF(E648="Electric","--",IF(D648="Gasoline",_xlfn._xlws.FILTER(LSIEF[NOX DR],(LSIEF[Fuel]=D648)*(LSIEF[HP Bin]=I648)*(LSIEF[Model Year]=E648)),""))</f>
        <v/>
      </c>
      <c r="AB648" s="159">
        <f t="shared" si="177"/>
        <v>1.26E-5</v>
      </c>
      <c r="AC648" s="158" cm="1">
        <f t="array" ref="AC648">IF(D648="Electric","--",IF(D648="Diesel",_xlfn._xlws.FILTER(DFCF[Fuel_HC],(DFCF[MY]=E648)),""))</f>
        <v>0.9</v>
      </c>
      <c r="AD648" s="158" t="str" cm="1">
        <f t="array" ref="AD648">IF(D648="Electric","--",IF(D648="Gasoline",_xlfn._xlws.FILTER(GFCF[Fuel_HC],(GFCF[MY]=E648)),""))</f>
        <v/>
      </c>
      <c r="AE648" s="158">
        <f t="shared" si="178"/>
        <v>0.9</v>
      </c>
      <c r="AF648" s="157" cm="1">
        <f t="array" ref="AF648">IF(D648="Electric","--",IF(D648="Diesel",_xlfn._xlws.FILTER(DFCF[Fuel_NOX],(DFCF[MY]=E648)),""))</f>
        <v>0.95</v>
      </c>
      <c r="AG648" s="157" t="str" cm="1">
        <f t="array" ref="AG648">IF(D648="Electric","--",IF(D648="Gasoline",_xlfn._xlws.FILTER(GFCF[Fuel_NOX],(GFCF[MY]=E648)),""))</f>
        <v/>
      </c>
      <c r="AH648" s="157">
        <f t="shared" si="179"/>
        <v>0.95</v>
      </c>
      <c r="AI648" s="158">
        <f t="shared" si="180"/>
        <v>5.0012279999999999E-2</v>
      </c>
      <c r="AJ648" s="158">
        <f t="shared" si="181"/>
        <v>0.91199772000000001</v>
      </c>
      <c r="AK648" s="158">
        <f t="shared" si="182"/>
        <v>2.7658490954245991</v>
      </c>
      <c r="AL648" s="158">
        <f t="shared" si="183"/>
        <v>50.436574155213414</v>
      </c>
      <c r="AM648" s="158">
        <f t="shared" si="184"/>
        <v>1.3829245477122996E-3</v>
      </c>
      <c r="AN648" s="158">
        <f t="shared" si="185"/>
        <v>2.5218287077606708E-2</v>
      </c>
      <c r="AO648" s="158">
        <f t="shared" si="186"/>
        <v>1.6733387027318824E-3</v>
      </c>
      <c r="AP648" s="157"/>
      <c r="AS648" s="44"/>
    </row>
    <row r="649" spans="1:45" s="47" customFormat="1" x14ac:dyDescent="0.35">
      <c r="A649" s="157">
        <v>648</v>
      </c>
      <c r="B649" s="157" t="s">
        <v>462</v>
      </c>
      <c r="C649" s="157" t="s">
        <v>419</v>
      </c>
      <c r="D649" s="157" t="s">
        <v>9</v>
      </c>
      <c r="E649" s="157">
        <v>2018</v>
      </c>
      <c r="F649" s="157">
        <v>162</v>
      </c>
      <c r="G649" s="157">
        <v>476</v>
      </c>
      <c r="H649" s="157" t="s">
        <v>622</v>
      </c>
      <c r="I649" s="157">
        <f t="shared" si="172"/>
        <v>175</v>
      </c>
      <c r="J649" s="157">
        <f>IF(D649="Electric","--",IF(D649="Diesel",VLOOKUP(C649,[2]ORDLF!A:B,2,FALSE),""))</f>
        <v>0.34</v>
      </c>
      <c r="K649" s="157" t="str">
        <f>IF(D649="Electric","--",IF(D649="Gasoline",VLOOKUP(C649,LSILF!A:C,3,FALSE),""))</f>
        <v/>
      </c>
      <c r="L649" s="158">
        <f t="shared" si="170"/>
        <v>0.34</v>
      </c>
      <c r="M649" s="157" cm="1">
        <f t="array" ref="M649">IF(D649="Electric","--",IF(D649="Diesel",_xlfn._xlws.FILTER(DIESCH[CH Cap],(DIESCH[HP Bin]=I649)),""))</f>
        <v>12000</v>
      </c>
      <c r="N649" s="157" t="str" cm="1">
        <f t="array" ref="N649">IF(D649="Electric","--",IF(D649="Gasoline",_xlfn._xlws.FILTER(LSICH[CH Cap],(LSICH[Fuel Type]=D649)*(LSICH[MY]=E649)),""))</f>
        <v/>
      </c>
      <c r="O649" s="157">
        <f t="shared" si="173"/>
        <v>12000</v>
      </c>
      <c r="P649" s="157">
        <f t="shared" si="174"/>
        <v>476</v>
      </c>
      <c r="Q649" s="157" cm="1">
        <f t="array" ref="Q649">IF(D649="Electric","--",IF(D649="Diesel",_xlfn._xlws.FILTER(ORDEF[HC-ZH (g/hp-hr)],(ORDEF[HP]=I649)*(ORDEF[Model_Year]=E649)),""))</f>
        <v>0.05</v>
      </c>
      <c r="R649" s="157" t="str" cm="1">
        <f t="array" ref="R649">IF(D649="Electric","--",IF(D649="Gasoline",_xlfn._xlws.FILTER(LSIEF[HC-ZH (g/hp-hr)],(LSIEF[Fuel]=D649)*(LSIEF[HP Bin]=I649)*(LSIEF[Model Year]=E649)),""))</f>
        <v/>
      </c>
      <c r="S649" s="158">
        <f t="shared" si="171"/>
        <v>0.05</v>
      </c>
      <c r="T649" s="159" cm="1">
        <f t="array" ref="T649">IF(D649="Electric","--",IF(D649="Diesel",_xlfn._xlws.FILTER(ORDEF[HCDR],(ORDEF[HP]=I649)*(ORDEF[Model_Year]=E649),),""))</f>
        <v>1.17E-5</v>
      </c>
      <c r="U649" s="159" t="str" cm="1">
        <f t="array" ref="U649">IF(D649="Electric","--",IF(D649="Gasoline",_xlfn._xlws.FILTER(LSIEF[HC DR],(LSIEF[Fuel]=D649)*(LSIEF[HP Bin]=I649)*(LSIEF[Model Year]=E649)),""))</f>
        <v/>
      </c>
      <c r="V649" s="159">
        <f t="shared" si="175"/>
        <v>1.17E-5</v>
      </c>
      <c r="W649" s="158" cm="1">
        <f t="array" ref="W649">IF(D649="Electric","--",IF(D649="Diesel",_xlfn._xlws.FILTER(ORDEF[NOXzh],(ORDEF[HP]=I649)*(ORDEF[Model_Year]=E649)),""))</f>
        <v>0.95399999999999996</v>
      </c>
      <c r="X649" s="158" t="str" cm="1">
        <f t="array" ref="X649">IF(D649="Electric","--",IF(D649="Gasoline",_xlfn._xlws.FILTER(LSIEF[NOX-ZH (g/hp-hr)],(LSIEF[Fuel]=D649)*(LSIEF[HP Bin]=I649)*(LSIEF[Model Year]=E649)),""))</f>
        <v/>
      </c>
      <c r="Y649" s="158">
        <f t="shared" si="176"/>
        <v>0.95399999999999996</v>
      </c>
      <c r="Z649" s="159" cm="1">
        <f t="array" ref="Z649">IF(D649="Electric","--",IF(D649="Diesel",_xlfn._xlws.FILTER(ORDEF[NOXdr],(ORDEF[HP]=I649)*(ORDEF[Model_Year]=E649)),""))</f>
        <v>1.26E-5</v>
      </c>
      <c r="AA649" s="159" t="str" cm="1">
        <f t="array" ref="AA649">IF(E649="Electric","--",IF(D649="Gasoline",_xlfn._xlws.FILTER(LSIEF[NOX DR],(LSIEF[Fuel]=D649)*(LSIEF[HP Bin]=I649)*(LSIEF[Model Year]=E649)),""))</f>
        <v/>
      </c>
      <c r="AB649" s="159">
        <f t="shared" si="177"/>
        <v>1.26E-5</v>
      </c>
      <c r="AC649" s="158" cm="1">
        <f t="array" ref="AC649">IF(D649="Electric","--",IF(D649="Diesel",_xlfn._xlws.FILTER(DFCF[Fuel_HC],(DFCF[MY]=E649)),""))</f>
        <v>0.9</v>
      </c>
      <c r="AD649" s="158" t="str" cm="1">
        <f t="array" ref="AD649">IF(D649="Electric","--",IF(D649="Gasoline",_xlfn._xlws.FILTER(GFCF[Fuel_HC],(GFCF[MY]=E649)),""))</f>
        <v/>
      </c>
      <c r="AE649" s="158">
        <f t="shared" si="178"/>
        <v>0.9</v>
      </c>
      <c r="AF649" s="157" cm="1">
        <f t="array" ref="AF649">IF(D649="Electric","--",IF(D649="Diesel",_xlfn._xlws.FILTER(DFCF[Fuel_NOX],(DFCF[MY]=E649)),""))</f>
        <v>0.95</v>
      </c>
      <c r="AG649" s="157" t="str" cm="1">
        <f t="array" ref="AG649">IF(D649="Electric","--",IF(D649="Gasoline",_xlfn._xlws.FILTER(GFCF[Fuel_NOX],(GFCF[MY]=E649)),""))</f>
        <v/>
      </c>
      <c r="AH649" s="157">
        <f t="shared" si="179"/>
        <v>0.95</v>
      </c>
      <c r="AI649" s="158">
        <f t="shared" si="180"/>
        <v>5.0012279999999999E-2</v>
      </c>
      <c r="AJ649" s="158">
        <f t="shared" si="181"/>
        <v>0.91199772000000001</v>
      </c>
      <c r="AK649" s="158">
        <f t="shared" si="182"/>
        <v>2.8907584094115162</v>
      </c>
      <c r="AL649" s="158">
        <f t="shared" si="183"/>
        <v>52.714354923513376</v>
      </c>
      <c r="AM649" s="158">
        <f t="shared" si="184"/>
        <v>1.4453792047057581E-3</v>
      </c>
      <c r="AN649" s="158">
        <f t="shared" si="185"/>
        <v>2.6357177461756687E-2</v>
      </c>
      <c r="AO649" s="158">
        <f t="shared" si="186"/>
        <v>1.7489088376939673E-3</v>
      </c>
      <c r="AP649" s="157"/>
      <c r="AS649" s="44"/>
    </row>
    <row r="650" spans="1:45" s="47" customFormat="1" x14ac:dyDescent="0.35">
      <c r="A650" s="157">
        <v>649</v>
      </c>
      <c r="B650" s="157" t="s">
        <v>463</v>
      </c>
      <c r="C650" s="157" t="s">
        <v>419</v>
      </c>
      <c r="D650" s="157" t="s">
        <v>9</v>
      </c>
      <c r="E650" s="157">
        <v>2018</v>
      </c>
      <c r="F650" s="157">
        <v>162</v>
      </c>
      <c r="G650" s="157">
        <v>476</v>
      </c>
      <c r="H650" s="157" t="s">
        <v>622</v>
      </c>
      <c r="I650" s="157">
        <f t="shared" si="172"/>
        <v>175</v>
      </c>
      <c r="J650" s="157">
        <f>IF(D650="Electric","--",IF(D650="Diesel",VLOOKUP(C650,[2]ORDLF!A:B,2,FALSE),""))</f>
        <v>0.34</v>
      </c>
      <c r="K650" s="157" t="str">
        <f>IF(D650="Electric","--",IF(D650="Gasoline",VLOOKUP(C650,LSILF!A:C,3,FALSE),""))</f>
        <v/>
      </c>
      <c r="L650" s="158">
        <f t="shared" si="170"/>
        <v>0.34</v>
      </c>
      <c r="M650" s="157" cm="1">
        <f t="array" ref="M650">IF(D650="Electric","--",IF(D650="Diesel",_xlfn._xlws.FILTER(DIESCH[CH Cap],(DIESCH[HP Bin]=I650)),""))</f>
        <v>12000</v>
      </c>
      <c r="N650" s="157" t="str" cm="1">
        <f t="array" ref="N650">IF(D650="Electric","--",IF(D650="Gasoline",_xlfn._xlws.FILTER(LSICH[CH Cap],(LSICH[Fuel Type]=D650)*(LSICH[MY]=E650)),""))</f>
        <v/>
      </c>
      <c r="O650" s="157">
        <f t="shared" si="173"/>
        <v>12000</v>
      </c>
      <c r="P650" s="157">
        <f t="shared" si="174"/>
        <v>476</v>
      </c>
      <c r="Q650" s="157" cm="1">
        <f t="array" ref="Q650">IF(D650="Electric","--",IF(D650="Diesel",_xlfn._xlws.FILTER(ORDEF[HC-ZH (g/hp-hr)],(ORDEF[HP]=I650)*(ORDEF[Model_Year]=E650)),""))</f>
        <v>0.05</v>
      </c>
      <c r="R650" s="157" t="str" cm="1">
        <f t="array" ref="R650">IF(D650="Electric","--",IF(D650="Gasoline",_xlfn._xlws.FILTER(LSIEF[HC-ZH (g/hp-hr)],(LSIEF[Fuel]=D650)*(LSIEF[HP Bin]=I650)*(LSIEF[Model Year]=E650)),""))</f>
        <v/>
      </c>
      <c r="S650" s="158">
        <f t="shared" si="171"/>
        <v>0.05</v>
      </c>
      <c r="T650" s="159" cm="1">
        <f t="array" ref="T650">IF(D650="Electric","--",IF(D650="Diesel",_xlfn._xlws.FILTER(ORDEF[HCDR],(ORDEF[HP]=I650)*(ORDEF[Model_Year]=E650),),""))</f>
        <v>1.17E-5</v>
      </c>
      <c r="U650" s="159" t="str" cm="1">
        <f t="array" ref="U650">IF(D650="Electric","--",IF(D650="Gasoline",_xlfn._xlws.FILTER(LSIEF[HC DR],(LSIEF[Fuel]=D650)*(LSIEF[HP Bin]=I650)*(LSIEF[Model Year]=E650)),""))</f>
        <v/>
      </c>
      <c r="V650" s="159">
        <f t="shared" si="175"/>
        <v>1.17E-5</v>
      </c>
      <c r="W650" s="158" cm="1">
        <f t="array" ref="W650">IF(D650="Electric","--",IF(D650="Diesel",_xlfn._xlws.FILTER(ORDEF[NOXzh],(ORDEF[HP]=I650)*(ORDEF[Model_Year]=E650)),""))</f>
        <v>0.95399999999999996</v>
      </c>
      <c r="X650" s="158" t="str" cm="1">
        <f t="array" ref="X650">IF(D650="Electric","--",IF(D650="Gasoline",_xlfn._xlws.FILTER(LSIEF[NOX-ZH (g/hp-hr)],(LSIEF[Fuel]=D650)*(LSIEF[HP Bin]=I650)*(LSIEF[Model Year]=E650)),""))</f>
        <v/>
      </c>
      <c r="Y650" s="158">
        <f t="shared" si="176"/>
        <v>0.95399999999999996</v>
      </c>
      <c r="Z650" s="159" cm="1">
        <f t="array" ref="Z650">IF(D650="Electric","--",IF(D650="Diesel",_xlfn._xlws.FILTER(ORDEF[NOXdr],(ORDEF[HP]=I650)*(ORDEF[Model_Year]=E650)),""))</f>
        <v>1.26E-5</v>
      </c>
      <c r="AA650" s="159" t="str" cm="1">
        <f t="array" ref="AA650">IF(E650="Electric","--",IF(D650="Gasoline",_xlfn._xlws.FILTER(LSIEF[NOX DR],(LSIEF[Fuel]=D650)*(LSIEF[HP Bin]=I650)*(LSIEF[Model Year]=E650)),""))</f>
        <v/>
      </c>
      <c r="AB650" s="159">
        <f t="shared" si="177"/>
        <v>1.26E-5</v>
      </c>
      <c r="AC650" s="158" cm="1">
        <f t="array" ref="AC650">IF(D650="Electric","--",IF(D650="Diesel",_xlfn._xlws.FILTER(DFCF[Fuel_HC],(DFCF[MY]=E650)),""))</f>
        <v>0.9</v>
      </c>
      <c r="AD650" s="158" t="str" cm="1">
        <f t="array" ref="AD650">IF(D650="Electric","--",IF(D650="Gasoline",_xlfn._xlws.FILTER(GFCF[Fuel_HC],(GFCF[MY]=E650)),""))</f>
        <v/>
      </c>
      <c r="AE650" s="158">
        <f t="shared" si="178"/>
        <v>0.9</v>
      </c>
      <c r="AF650" s="157" cm="1">
        <f t="array" ref="AF650">IF(D650="Electric","--",IF(D650="Diesel",_xlfn._xlws.FILTER(DFCF[Fuel_NOX],(DFCF[MY]=E650)),""))</f>
        <v>0.95</v>
      </c>
      <c r="AG650" s="157" t="str" cm="1">
        <f t="array" ref="AG650">IF(D650="Electric","--",IF(D650="Gasoline",_xlfn._xlws.FILTER(GFCF[Fuel_NOX],(GFCF[MY]=E650)),""))</f>
        <v/>
      </c>
      <c r="AH650" s="157">
        <f t="shared" si="179"/>
        <v>0.95</v>
      </c>
      <c r="AI650" s="158">
        <f t="shared" si="180"/>
        <v>5.0012279999999999E-2</v>
      </c>
      <c r="AJ650" s="158">
        <f t="shared" si="181"/>
        <v>0.91199772000000001</v>
      </c>
      <c r="AK650" s="158">
        <f t="shared" si="182"/>
        <v>2.8907584094115162</v>
      </c>
      <c r="AL650" s="158">
        <f t="shared" si="183"/>
        <v>52.714354923513376</v>
      </c>
      <c r="AM650" s="158">
        <f t="shared" si="184"/>
        <v>1.4453792047057581E-3</v>
      </c>
      <c r="AN650" s="158">
        <f t="shared" si="185"/>
        <v>2.6357177461756687E-2</v>
      </c>
      <c r="AO650" s="158">
        <f t="shared" si="186"/>
        <v>1.7489088376939673E-3</v>
      </c>
      <c r="AP650" s="157"/>
      <c r="AS650" s="44"/>
    </row>
    <row r="651" spans="1:45" s="47" customFormat="1" x14ac:dyDescent="0.35">
      <c r="A651" s="157">
        <v>650</v>
      </c>
      <c r="B651" s="157" t="s">
        <v>464</v>
      </c>
      <c r="C651" s="157" t="s">
        <v>419</v>
      </c>
      <c r="D651" s="157" t="s">
        <v>9</v>
      </c>
      <c r="E651" s="157">
        <v>2018</v>
      </c>
      <c r="F651" s="157">
        <v>162</v>
      </c>
      <c r="G651" s="157">
        <v>476</v>
      </c>
      <c r="H651" s="157" t="s">
        <v>622</v>
      </c>
      <c r="I651" s="157">
        <f t="shared" si="172"/>
        <v>175</v>
      </c>
      <c r="J651" s="157">
        <f>IF(D651="Electric","--",IF(D651="Diesel",VLOOKUP(C651,[2]ORDLF!A:B,2,FALSE),""))</f>
        <v>0.34</v>
      </c>
      <c r="K651" s="157" t="str">
        <f>IF(D651="Electric","--",IF(D651="Gasoline",VLOOKUP(C651,LSILF!A:C,3,FALSE),""))</f>
        <v/>
      </c>
      <c r="L651" s="158">
        <f t="shared" si="170"/>
        <v>0.34</v>
      </c>
      <c r="M651" s="157" cm="1">
        <f t="array" ref="M651">IF(D651="Electric","--",IF(D651="Diesel",_xlfn._xlws.FILTER(DIESCH[CH Cap],(DIESCH[HP Bin]=I651)),""))</f>
        <v>12000</v>
      </c>
      <c r="N651" s="157" t="str" cm="1">
        <f t="array" ref="N651">IF(D651="Electric","--",IF(D651="Gasoline",_xlfn._xlws.FILTER(LSICH[CH Cap],(LSICH[Fuel Type]=D651)*(LSICH[MY]=E651)),""))</f>
        <v/>
      </c>
      <c r="O651" s="157">
        <f t="shared" si="173"/>
        <v>12000</v>
      </c>
      <c r="P651" s="157">
        <f t="shared" si="174"/>
        <v>476</v>
      </c>
      <c r="Q651" s="157" cm="1">
        <f t="array" ref="Q651">IF(D651="Electric","--",IF(D651="Diesel",_xlfn._xlws.FILTER(ORDEF[HC-ZH (g/hp-hr)],(ORDEF[HP]=I651)*(ORDEF[Model_Year]=E651)),""))</f>
        <v>0.05</v>
      </c>
      <c r="R651" s="157" t="str" cm="1">
        <f t="array" ref="R651">IF(D651="Electric","--",IF(D651="Gasoline",_xlfn._xlws.FILTER(LSIEF[HC-ZH (g/hp-hr)],(LSIEF[Fuel]=D651)*(LSIEF[HP Bin]=I651)*(LSIEF[Model Year]=E651)),""))</f>
        <v/>
      </c>
      <c r="S651" s="158">
        <f t="shared" si="171"/>
        <v>0.05</v>
      </c>
      <c r="T651" s="159" cm="1">
        <f t="array" ref="T651">IF(D651="Electric","--",IF(D651="Diesel",_xlfn._xlws.FILTER(ORDEF[HCDR],(ORDEF[HP]=I651)*(ORDEF[Model_Year]=E651),),""))</f>
        <v>1.17E-5</v>
      </c>
      <c r="U651" s="159" t="str" cm="1">
        <f t="array" ref="U651">IF(D651="Electric","--",IF(D651="Gasoline",_xlfn._xlws.FILTER(LSIEF[HC DR],(LSIEF[Fuel]=D651)*(LSIEF[HP Bin]=I651)*(LSIEF[Model Year]=E651)),""))</f>
        <v/>
      </c>
      <c r="V651" s="159">
        <f t="shared" si="175"/>
        <v>1.17E-5</v>
      </c>
      <c r="W651" s="158" cm="1">
        <f t="array" ref="W651">IF(D651="Electric","--",IF(D651="Diesel",_xlfn._xlws.FILTER(ORDEF[NOXzh],(ORDEF[HP]=I651)*(ORDEF[Model_Year]=E651)),""))</f>
        <v>0.95399999999999996</v>
      </c>
      <c r="X651" s="158" t="str" cm="1">
        <f t="array" ref="X651">IF(D651="Electric","--",IF(D651="Gasoline",_xlfn._xlws.FILTER(LSIEF[NOX-ZH (g/hp-hr)],(LSIEF[Fuel]=D651)*(LSIEF[HP Bin]=I651)*(LSIEF[Model Year]=E651)),""))</f>
        <v/>
      </c>
      <c r="Y651" s="158">
        <f t="shared" si="176"/>
        <v>0.95399999999999996</v>
      </c>
      <c r="Z651" s="159" cm="1">
        <f t="array" ref="Z651">IF(D651="Electric","--",IF(D651="Diesel",_xlfn._xlws.FILTER(ORDEF[NOXdr],(ORDEF[HP]=I651)*(ORDEF[Model_Year]=E651)),""))</f>
        <v>1.26E-5</v>
      </c>
      <c r="AA651" s="159" t="str" cm="1">
        <f t="array" ref="AA651">IF(E651="Electric","--",IF(D651="Gasoline",_xlfn._xlws.FILTER(LSIEF[NOX DR],(LSIEF[Fuel]=D651)*(LSIEF[HP Bin]=I651)*(LSIEF[Model Year]=E651)),""))</f>
        <v/>
      </c>
      <c r="AB651" s="159">
        <f t="shared" si="177"/>
        <v>1.26E-5</v>
      </c>
      <c r="AC651" s="158" cm="1">
        <f t="array" ref="AC651">IF(D651="Electric","--",IF(D651="Diesel",_xlfn._xlws.FILTER(DFCF[Fuel_HC],(DFCF[MY]=E651)),""))</f>
        <v>0.9</v>
      </c>
      <c r="AD651" s="158" t="str" cm="1">
        <f t="array" ref="AD651">IF(D651="Electric","--",IF(D651="Gasoline",_xlfn._xlws.FILTER(GFCF[Fuel_HC],(GFCF[MY]=E651)),""))</f>
        <v/>
      </c>
      <c r="AE651" s="158">
        <f t="shared" si="178"/>
        <v>0.9</v>
      </c>
      <c r="AF651" s="157" cm="1">
        <f t="array" ref="AF651">IF(D651="Electric","--",IF(D651="Diesel",_xlfn._xlws.FILTER(DFCF[Fuel_NOX],(DFCF[MY]=E651)),""))</f>
        <v>0.95</v>
      </c>
      <c r="AG651" s="157" t="str" cm="1">
        <f t="array" ref="AG651">IF(D651="Electric","--",IF(D651="Gasoline",_xlfn._xlws.FILTER(GFCF[Fuel_NOX],(GFCF[MY]=E651)),""))</f>
        <v/>
      </c>
      <c r="AH651" s="157">
        <f t="shared" si="179"/>
        <v>0.95</v>
      </c>
      <c r="AI651" s="158">
        <f t="shared" si="180"/>
        <v>5.0012279999999999E-2</v>
      </c>
      <c r="AJ651" s="158">
        <f t="shared" si="181"/>
        <v>0.91199772000000001</v>
      </c>
      <c r="AK651" s="158">
        <f t="shared" si="182"/>
        <v>2.8907584094115162</v>
      </c>
      <c r="AL651" s="158">
        <f t="shared" si="183"/>
        <v>52.714354923513376</v>
      </c>
      <c r="AM651" s="158">
        <f t="shared" si="184"/>
        <v>1.4453792047057581E-3</v>
      </c>
      <c r="AN651" s="158">
        <f t="shared" si="185"/>
        <v>2.6357177461756687E-2</v>
      </c>
      <c r="AO651" s="158">
        <f t="shared" si="186"/>
        <v>1.7489088376939673E-3</v>
      </c>
      <c r="AP651" s="157"/>
      <c r="AS651" s="44"/>
    </row>
    <row r="652" spans="1:45" s="47" customFormat="1" x14ac:dyDescent="0.35">
      <c r="A652" s="157">
        <v>651</v>
      </c>
      <c r="B652" s="157" t="s">
        <v>465</v>
      </c>
      <c r="C652" s="157" t="s">
        <v>419</v>
      </c>
      <c r="D652" s="157" t="s">
        <v>9</v>
      </c>
      <c r="E652" s="157">
        <v>2018</v>
      </c>
      <c r="F652" s="157">
        <v>162</v>
      </c>
      <c r="G652" s="157">
        <v>476</v>
      </c>
      <c r="H652" s="157" t="s">
        <v>622</v>
      </c>
      <c r="I652" s="157">
        <f t="shared" si="172"/>
        <v>175</v>
      </c>
      <c r="J652" s="157">
        <f>IF(D652="Electric","--",IF(D652="Diesel",VLOOKUP(C652,[2]ORDLF!A:B,2,FALSE),""))</f>
        <v>0.34</v>
      </c>
      <c r="K652" s="157" t="str">
        <f>IF(D652="Electric","--",IF(D652="Gasoline",VLOOKUP(C652,LSILF!A:C,3,FALSE),""))</f>
        <v/>
      </c>
      <c r="L652" s="158">
        <f t="shared" si="170"/>
        <v>0.34</v>
      </c>
      <c r="M652" s="157" cm="1">
        <f t="array" ref="M652">IF(D652="Electric","--",IF(D652="Diesel",_xlfn._xlws.FILTER(DIESCH[CH Cap],(DIESCH[HP Bin]=I652)),""))</f>
        <v>12000</v>
      </c>
      <c r="N652" s="157" t="str" cm="1">
        <f t="array" ref="N652">IF(D652="Electric","--",IF(D652="Gasoline",_xlfn._xlws.FILTER(LSICH[CH Cap],(LSICH[Fuel Type]=D652)*(LSICH[MY]=E652)),""))</f>
        <v/>
      </c>
      <c r="O652" s="157">
        <f t="shared" si="173"/>
        <v>12000</v>
      </c>
      <c r="P652" s="157">
        <f t="shared" si="174"/>
        <v>476</v>
      </c>
      <c r="Q652" s="157" cm="1">
        <f t="array" ref="Q652">IF(D652="Electric","--",IF(D652="Diesel",_xlfn._xlws.FILTER(ORDEF[HC-ZH (g/hp-hr)],(ORDEF[HP]=I652)*(ORDEF[Model_Year]=E652)),""))</f>
        <v>0.05</v>
      </c>
      <c r="R652" s="157" t="str" cm="1">
        <f t="array" ref="R652">IF(D652="Electric","--",IF(D652="Gasoline",_xlfn._xlws.FILTER(LSIEF[HC-ZH (g/hp-hr)],(LSIEF[Fuel]=D652)*(LSIEF[HP Bin]=I652)*(LSIEF[Model Year]=E652)),""))</f>
        <v/>
      </c>
      <c r="S652" s="158">
        <f t="shared" si="171"/>
        <v>0.05</v>
      </c>
      <c r="T652" s="159" cm="1">
        <f t="array" ref="T652">IF(D652="Electric","--",IF(D652="Diesel",_xlfn._xlws.FILTER(ORDEF[HCDR],(ORDEF[HP]=I652)*(ORDEF[Model_Year]=E652),),""))</f>
        <v>1.17E-5</v>
      </c>
      <c r="U652" s="159" t="str" cm="1">
        <f t="array" ref="U652">IF(D652="Electric","--",IF(D652="Gasoline",_xlfn._xlws.FILTER(LSIEF[HC DR],(LSIEF[Fuel]=D652)*(LSIEF[HP Bin]=I652)*(LSIEF[Model Year]=E652)),""))</f>
        <v/>
      </c>
      <c r="V652" s="159">
        <f t="shared" si="175"/>
        <v>1.17E-5</v>
      </c>
      <c r="W652" s="158" cm="1">
        <f t="array" ref="W652">IF(D652="Electric","--",IF(D652="Diesel",_xlfn._xlws.FILTER(ORDEF[NOXzh],(ORDEF[HP]=I652)*(ORDEF[Model_Year]=E652)),""))</f>
        <v>0.95399999999999996</v>
      </c>
      <c r="X652" s="158" t="str" cm="1">
        <f t="array" ref="X652">IF(D652="Electric","--",IF(D652="Gasoline",_xlfn._xlws.FILTER(LSIEF[NOX-ZH (g/hp-hr)],(LSIEF[Fuel]=D652)*(LSIEF[HP Bin]=I652)*(LSIEF[Model Year]=E652)),""))</f>
        <v/>
      </c>
      <c r="Y652" s="158">
        <f t="shared" si="176"/>
        <v>0.95399999999999996</v>
      </c>
      <c r="Z652" s="159" cm="1">
        <f t="array" ref="Z652">IF(D652="Electric","--",IF(D652="Diesel",_xlfn._xlws.FILTER(ORDEF[NOXdr],(ORDEF[HP]=I652)*(ORDEF[Model_Year]=E652)),""))</f>
        <v>1.26E-5</v>
      </c>
      <c r="AA652" s="159" t="str" cm="1">
        <f t="array" ref="AA652">IF(E652="Electric","--",IF(D652="Gasoline",_xlfn._xlws.FILTER(LSIEF[NOX DR],(LSIEF[Fuel]=D652)*(LSIEF[HP Bin]=I652)*(LSIEF[Model Year]=E652)),""))</f>
        <v/>
      </c>
      <c r="AB652" s="159">
        <f t="shared" si="177"/>
        <v>1.26E-5</v>
      </c>
      <c r="AC652" s="158" cm="1">
        <f t="array" ref="AC652">IF(D652="Electric","--",IF(D652="Diesel",_xlfn._xlws.FILTER(DFCF[Fuel_HC],(DFCF[MY]=E652)),""))</f>
        <v>0.9</v>
      </c>
      <c r="AD652" s="158" t="str" cm="1">
        <f t="array" ref="AD652">IF(D652="Electric","--",IF(D652="Gasoline",_xlfn._xlws.FILTER(GFCF[Fuel_HC],(GFCF[MY]=E652)),""))</f>
        <v/>
      </c>
      <c r="AE652" s="158">
        <f t="shared" si="178"/>
        <v>0.9</v>
      </c>
      <c r="AF652" s="157" cm="1">
        <f t="array" ref="AF652">IF(D652="Electric","--",IF(D652="Diesel",_xlfn._xlws.FILTER(DFCF[Fuel_NOX],(DFCF[MY]=E652)),""))</f>
        <v>0.95</v>
      </c>
      <c r="AG652" s="157" t="str" cm="1">
        <f t="array" ref="AG652">IF(D652="Electric","--",IF(D652="Gasoline",_xlfn._xlws.FILTER(GFCF[Fuel_NOX],(GFCF[MY]=E652)),""))</f>
        <v/>
      </c>
      <c r="AH652" s="157">
        <f t="shared" si="179"/>
        <v>0.95</v>
      </c>
      <c r="AI652" s="158">
        <f t="shared" si="180"/>
        <v>5.0012279999999999E-2</v>
      </c>
      <c r="AJ652" s="158">
        <f t="shared" si="181"/>
        <v>0.91199772000000001</v>
      </c>
      <c r="AK652" s="158">
        <f t="shared" si="182"/>
        <v>2.8907584094115162</v>
      </c>
      <c r="AL652" s="158">
        <f t="shared" si="183"/>
        <v>52.714354923513376</v>
      </c>
      <c r="AM652" s="158">
        <f t="shared" si="184"/>
        <v>1.4453792047057581E-3</v>
      </c>
      <c r="AN652" s="158">
        <f t="shared" si="185"/>
        <v>2.6357177461756687E-2</v>
      </c>
      <c r="AO652" s="158">
        <f t="shared" si="186"/>
        <v>1.7489088376939673E-3</v>
      </c>
      <c r="AP652" s="157"/>
      <c r="AS652" s="44"/>
    </row>
    <row r="653" spans="1:45" s="47" customFormat="1" x14ac:dyDescent="0.35">
      <c r="A653" s="157">
        <v>652</v>
      </c>
      <c r="B653" s="157" t="s">
        <v>466</v>
      </c>
      <c r="C653" s="157" t="s">
        <v>419</v>
      </c>
      <c r="D653" s="157" t="s">
        <v>9</v>
      </c>
      <c r="E653" s="157">
        <v>2018</v>
      </c>
      <c r="F653" s="157">
        <v>162</v>
      </c>
      <c r="G653" s="157">
        <v>476</v>
      </c>
      <c r="H653" s="157" t="s">
        <v>622</v>
      </c>
      <c r="I653" s="157">
        <f t="shared" si="172"/>
        <v>175</v>
      </c>
      <c r="J653" s="157">
        <f>IF(D653="Electric","--",IF(D653="Diesel",VLOOKUP(C653,[2]ORDLF!A:B,2,FALSE),""))</f>
        <v>0.34</v>
      </c>
      <c r="K653" s="157" t="str">
        <f>IF(D653="Electric","--",IF(D653="Gasoline",VLOOKUP(C653,LSILF!A:C,3,FALSE),""))</f>
        <v/>
      </c>
      <c r="L653" s="158">
        <f t="shared" si="170"/>
        <v>0.34</v>
      </c>
      <c r="M653" s="157" cm="1">
        <f t="array" ref="M653">IF(D653="Electric","--",IF(D653="Diesel",_xlfn._xlws.FILTER(DIESCH[CH Cap],(DIESCH[HP Bin]=I653)),""))</f>
        <v>12000</v>
      </c>
      <c r="N653" s="157" t="str" cm="1">
        <f t="array" ref="N653">IF(D653="Electric","--",IF(D653="Gasoline",_xlfn._xlws.FILTER(LSICH[CH Cap],(LSICH[Fuel Type]=D653)*(LSICH[MY]=E653)),""))</f>
        <v/>
      </c>
      <c r="O653" s="157">
        <f t="shared" si="173"/>
        <v>12000</v>
      </c>
      <c r="P653" s="157">
        <f t="shared" si="174"/>
        <v>476</v>
      </c>
      <c r="Q653" s="157" cm="1">
        <f t="array" ref="Q653">IF(D653="Electric","--",IF(D653="Diesel",_xlfn._xlws.FILTER(ORDEF[HC-ZH (g/hp-hr)],(ORDEF[HP]=I653)*(ORDEF[Model_Year]=E653)),""))</f>
        <v>0.05</v>
      </c>
      <c r="R653" s="157" t="str" cm="1">
        <f t="array" ref="R653">IF(D653="Electric","--",IF(D653="Gasoline",_xlfn._xlws.FILTER(LSIEF[HC-ZH (g/hp-hr)],(LSIEF[Fuel]=D653)*(LSIEF[HP Bin]=I653)*(LSIEF[Model Year]=E653)),""))</f>
        <v/>
      </c>
      <c r="S653" s="158">
        <f t="shared" si="171"/>
        <v>0.05</v>
      </c>
      <c r="T653" s="159" cm="1">
        <f t="array" ref="T653">IF(D653="Electric","--",IF(D653="Diesel",_xlfn._xlws.FILTER(ORDEF[HCDR],(ORDEF[HP]=I653)*(ORDEF[Model_Year]=E653),),""))</f>
        <v>1.17E-5</v>
      </c>
      <c r="U653" s="159" t="str" cm="1">
        <f t="array" ref="U653">IF(D653="Electric","--",IF(D653="Gasoline",_xlfn._xlws.FILTER(LSIEF[HC DR],(LSIEF[Fuel]=D653)*(LSIEF[HP Bin]=I653)*(LSIEF[Model Year]=E653)),""))</f>
        <v/>
      </c>
      <c r="V653" s="159">
        <f t="shared" si="175"/>
        <v>1.17E-5</v>
      </c>
      <c r="W653" s="158" cm="1">
        <f t="array" ref="W653">IF(D653="Electric","--",IF(D653="Diesel",_xlfn._xlws.FILTER(ORDEF[NOXzh],(ORDEF[HP]=I653)*(ORDEF[Model_Year]=E653)),""))</f>
        <v>0.95399999999999996</v>
      </c>
      <c r="X653" s="158" t="str" cm="1">
        <f t="array" ref="X653">IF(D653="Electric","--",IF(D653="Gasoline",_xlfn._xlws.FILTER(LSIEF[NOX-ZH (g/hp-hr)],(LSIEF[Fuel]=D653)*(LSIEF[HP Bin]=I653)*(LSIEF[Model Year]=E653)),""))</f>
        <v/>
      </c>
      <c r="Y653" s="158">
        <f t="shared" si="176"/>
        <v>0.95399999999999996</v>
      </c>
      <c r="Z653" s="159" cm="1">
        <f t="array" ref="Z653">IF(D653="Electric","--",IF(D653="Diesel",_xlfn._xlws.FILTER(ORDEF[NOXdr],(ORDEF[HP]=I653)*(ORDEF[Model_Year]=E653)),""))</f>
        <v>1.26E-5</v>
      </c>
      <c r="AA653" s="159" t="str" cm="1">
        <f t="array" ref="AA653">IF(E653="Electric","--",IF(D653="Gasoline",_xlfn._xlws.FILTER(LSIEF[NOX DR],(LSIEF[Fuel]=D653)*(LSIEF[HP Bin]=I653)*(LSIEF[Model Year]=E653)),""))</f>
        <v/>
      </c>
      <c r="AB653" s="159">
        <f t="shared" si="177"/>
        <v>1.26E-5</v>
      </c>
      <c r="AC653" s="158" cm="1">
        <f t="array" ref="AC653">IF(D653="Electric","--",IF(D653="Diesel",_xlfn._xlws.FILTER(DFCF[Fuel_HC],(DFCF[MY]=E653)),""))</f>
        <v>0.9</v>
      </c>
      <c r="AD653" s="158" t="str" cm="1">
        <f t="array" ref="AD653">IF(D653="Electric","--",IF(D653="Gasoline",_xlfn._xlws.FILTER(GFCF[Fuel_HC],(GFCF[MY]=E653)),""))</f>
        <v/>
      </c>
      <c r="AE653" s="158">
        <f t="shared" si="178"/>
        <v>0.9</v>
      </c>
      <c r="AF653" s="157" cm="1">
        <f t="array" ref="AF653">IF(D653="Electric","--",IF(D653="Diesel",_xlfn._xlws.FILTER(DFCF[Fuel_NOX],(DFCF[MY]=E653)),""))</f>
        <v>0.95</v>
      </c>
      <c r="AG653" s="157" t="str" cm="1">
        <f t="array" ref="AG653">IF(D653="Electric","--",IF(D653="Gasoline",_xlfn._xlws.FILTER(GFCF[Fuel_NOX],(GFCF[MY]=E653)),""))</f>
        <v/>
      </c>
      <c r="AH653" s="157">
        <f t="shared" si="179"/>
        <v>0.95</v>
      </c>
      <c r="AI653" s="158">
        <f t="shared" si="180"/>
        <v>5.0012279999999999E-2</v>
      </c>
      <c r="AJ653" s="158">
        <f t="shared" si="181"/>
        <v>0.91199772000000001</v>
      </c>
      <c r="AK653" s="158">
        <f t="shared" si="182"/>
        <v>2.8907584094115162</v>
      </c>
      <c r="AL653" s="158">
        <f t="shared" si="183"/>
        <v>52.714354923513376</v>
      </c>
      <c r="AM653" s="158">
        <f t="shared" si="184"/>
        <v>1.4453792047057581E-3</v>
      </c>
      <c r="AN653" s="158">
        <f t="shared" si="185"/>
        <v>2.6357177461756687E-2</v>
      </c>
      <c r="AO653" s="158">
        <f t="shared" si="186"/>
        <v>1.7489088376939673E-3</v>
      </c>
      <c r="AP653" s="157"/>
      <c r="AS653" s="44"/>
    </row>
    <row r="654" spans="1:45" s="47" customFormat="1" x14ac:dyDescent="0.35">
      <c r="A654" s="157">
        <v>653</v>
      </c>
      <c r="B654" s="157" t="s">
        <v>467</v>
      </c>
      <c r="C654" s="157" t="s">
        <v>419</v>
      </c>
      <c r="D654" s="157" t="s">
        <v>9</v>
      </c>
      <c r="E654" s="157">
        <v>2018</v>
      </c>
      <c r="F654" s="157">
        <v>162</v>
      </c>
      <c r="G654" s="157">
        <v>476</v>
      </c>
      <c r="H654" s="157" t="s">
        <v>622</v>
      </c>
      <c r="I654" s="157">
        <f t="shared" si="172"/>
        <v>175</v>
      </c>
      <c r="J654" s="157">
        <f>IF(D654="Electric","--",IF(D654="Diesel",VLOOKUP(C654,[2]ORDLF!A:B,2,FALSE),""))</f>
        <v>0.34</v>
      </c>
      <c r="K654" s="157" t="str">
        <f>IF(D654="Electric","--",IF(D654="Gasoline",VLOOKUP(C654,LSILF!A:C,3,FALSE),""))</f>
        <v/>
      </c>
      <c r="L654" s="158">
        <f t="shared" si="170"/>
        <v>0.34</v>
      </c>
      <c r="M654" s="157" cm="1">
        <f t="array" ref="M654">IF(D654="Electric","--",IF(D654="Diesel",_xlfn._xlws.FILTER(DIESCH[CH Cap],(DIESCH[HP Bin]=I654)),""))</f>
        <v>12000</v>
      </c>
      <c r="N654" s="157" t="str" cm="1">
        <f t="array" ref="N654">IF(D654="Electric","--",IF(D654="Gasoline",_xlfn._xlws.FILTER(LSICH[CH Cap],(LSICH[Fuel Type]=D654)*(LSICH[MY]=E654)),""))</f>
        <v/>
      </c>
      <c r="O654" s="157">
        <f t="shared" si="173"/>
        <v>12000</v>
      </c>
      <c r="P654" s="157">
        <f t="shared" si="174"/>
        <v>476</v>
      </c>
      <c r="Q654" s="157" cm="1">
        <f t="array" ref="Q654">IF(D654="Electric","--",IF(D654="Diesel",_xlfn._xlws.FILTER(ORDEF[HC-ZH (g/hp-hr)],(ORDEF[HP]=I654)*(ORDEF[Model_Year]=E654)),""))</f>
        <v>0.05</v>
      </c>
      <c r="R654" s="157" t="str" cm="1">
        <f t="array" ref="R654">IF(D654="Electric","--",IF(D654="Gasoline",_xlfn._xlws.FILTER(LSIEF[HC-ZH (g/hp-hr)],(LSIEF[Fuel]=D654)*(LSIEF[HP Bin]=I654)*(LSIEF[Model Year]=E654)),""))</f>
        <v/>
      </c>
      <c r="S654" s="158">
        <f t="shared" si="171"/>
        <v>0.05</v>
      </c>
      <c r="T654" s="159" cm="1">
        <f t="array" ref="T654">IF(D654="Electric","--",IF(D654="Diesel",_xlfn._xlws.FILTER(ORDEF[HCDR],(ORDEF[HP]=I654)*(ORDEF[Model_Year]=E654),),""))</f>
        <v>1.17E-5</v>
      </c>
      <c r="U654" s="159" t="str" cm="1">
        <f t="array" ref="U654">IF(D654="Electric","--",IF(D654="Gasoline",_xlfn._xlws.FILTER(LSIEF[HC DR],(LSIEF[Fuel]=D654)*(LSIEF[HP Bin]=I654)*(LSIEF[Model Year]=E654)),""))</f>
        <v/>
      </c>
      <c r="V654" s="159">
        <f t="shared" si="175"/>
        <v>1.17E-5</v>
      </c>
      <c r="W654" s="158" cm="1">
        <f t="array" ref="W654">IF(D654="Electric","--",IF(D654="Diesel",_xlfn._xlws.FILTER(ORDEF[NOXzh],(ORDEF[HP]=I654)*(ORDEF[Model_Year]=E654)),""))</f>
        <v>0.95399999999999996</v>
      </c>
      <c r="X654" s="158" t="str" cm="1">
        <f t="array" ref="X654">IF(D654="Electric","--",IF(D654="Gasoline",_xlfn._xlws.FILTER(LSIEF[NOX-ZH (g/hp-hr)],(LSIEF[Fuel]=D654)*(LSIEF[HP Bin]=I654)*(LSIEF[Model Year]=E654)),""))</f>
        <v/>
      </c>
      <c r="Y654" s="158">
        <f t="shared" si="176"/>
        <v>0.95399999999999996</v>
      </c>
      <c r="Z654" s="159" cm="1">
        <f t="array" ref="Z654">IF(D654="Electric","--",IF(D654="Diesel",_xlfn._xlws.FILTER(ORDEF[NOXdr],(ORDEF[HP]=I654)*(ORDEF[Model_Year]=E654)),""))</f>
        <v>1.26E-5</v>
      </c>
      <c r="AA654" s="159" t="str" cm="1">
        <f t="array" ref="AA654">IF(E654="Electric","--",IF(D654="Gasoline",_xlfn._xlws.FILTER(LSIEF[NOX DR],(LSIEF[Fuel]=D654)*(LSIEF[HP Bin]=I654)*(LSIEF[Model Year]=E654)),""))</f>
        <v/>
      </c>
      <c r="AB654" s="159">
        <f t="shared" si="177"/>
        <v>1.26E-5</v>
      </c>
      <c r="AC654" s="158" cm="1">
        <f t="array" ref="AC654">IF(D654="Electric","--",IF(D654="Diesel",_xlfn._xlws.FILTER(DFCF[Fuel_HC],(DFCF[MY]=E654)),""))</f>
        <v>0.9</v>
      </c>
      <c r="AD654" s="158" t="str" cm="1">
        <f t="array" ref="AD654">IF(D654="Electric","--",IF(D654="Gasoline",_xlfn._xlws.FILTER(GFCF[Fuel_HC],(GFCF[MY]=E654)),""))</f>
        <v/>
      </c>
      <c r="AE654" s="158">
        <f t="shared" si="178"/>
        <v>0.9</v>
      </c>
      <c r="AF654" s="157" cm="1">
        <f t="array" ref="AF654">IF(D654="Electric","--",IF(D654="Diesel",_xlfn._xlws.FILTER(DFCF[Fuel_NOX],(DFCF[MY]=E654)),""))</f>
        <v>0.95</v>
      </c>
      <c r="AG654" s="157" t="str" cm="1">
        <f t="array" ref="AG654">IF(D654="Electric","--",IF(D654="Gasoline",_xlfn._xlws.FILTER(GFCF[Fuel_NOX],(GFCF[MY]=E654)),""))</f>
        <v/>
      </c>
      <c r="AH654" s="157">
        <f t="shared" si="179"/>
        <v>0.95</v>
      </c>
      <c r="AI654" s="158">
        <f t="shared" si="180"/>
        <v>5.0012279999999999E-2</v>
      </c>
      <c r="AJ654" s="158">
        <f t="shared" si="181"/>
        <v>0.91199772000000001</v>
      </c>
      <c r="AK654" s="158">
        <f t="shared" si="182"/>
        <v>2.8907584094115162</v>
      </c>
      <c r="AL654" s="158">
        <f t="shared" si="183"/>
        <v>52.714354923513376</v>
      </c>
      <c r="AM654" s="158">
        <f t="shared" si="184"/>
        <v>1.4453792047057581E-3</v>
      </c>
      <c r="AN654" s="158">
        <f t="shared" si="185"/>
        <v>2.6357177461756687E-2</v>
      </c>
      <c r="AO654" s="158">
        <f t="shared" si="186"/>
        <v>1.7489088376939673E-3</v>
      </c>
      <c r="AP654" s="157"/>
      <c r="AS654" s="44"/>
    </row>
    <row r="655" spans="1:45" s="47" customFormat="1" x14ac:dyDescent="0.35">
      <c r="A655" s="157">
        <v>654</v>
      </c>
      <c r="B655" s="157" t="s">
        <v>468</v>
      </c>
      <c r="C655" s="157" t="s">
        <v>469</v>
      </c>
      <c r="D655" s="157" t="s">
        <v>49</v>
      </c>
      <c r="E655" s="157">
        <v>2004</v>
      </c>
      <c r="F655" s="157">
        <v>43</v>
      </c>
      <c r="G655" s="157">
        <v>365</v>
      </c>
      <c r="H655" s="157"/>
      <c r="I655" s="157">
        <f t="shared" si="172"/>
        <v>50</v>
      </c>
      <c r="J655" s="157" t="str">
        <f>IF(D655="Electric","--",IF(D655="Diesel",VLOOKUP(C655,[2]ORDLF!A:B,2,FALSE),""))</f>
        <v>--</v>
      </c>
      <c r="K655" s="157" t="str">
        <f>IF(D655="Electric","--",IF(D655="Gasoline",VLOOKUP(C655,LSILF!A:C,3,FALSE),""))</f>
        <v>--</v>
      </c>
      <c r="L655" s="158">
        <f t="shared" si="170"/>
        <v>0</v>
      </c>
      <c r="M655" s="157" t="str" cm="1">
        <f t="array" ref="M655">IF(D655="Electric","--",IF(D655="Diesel",_xlfn._xlws.FILTER(DIESCH[CH Cap],(DIESCH[HP Bin]=I655)),""))</f>
        <v>--</v>
      </c>
      <c r="N655" s="157" t="str" cm="1">
        <f t="array" ref="N655">IF(D655="Electric","--",IF(D655="Gasoline",_xlfn._xlws.FILTER(LSICH[CH Cap],(LSICH[Fuel Type]=D655)*(LSICH[MY]=E655)),""))</f>
        <v>--</v>
      </c>
      <c r="O655" s="157">
        <f t="shared" si="173"/>
        <v>0</v>
      </c>
      <c r="P655" s="157">
        <f t="shared" si="174"/>
        <v>4745</v>
      </c>
      <c r="Q655" s="157" t="str" cm="1">
        <f t="array" ref="Q655">IF(D655="Electric","--",IF(D655="Diesel",_xlfn._xlws.FILTER(ORDEF[HC-ZH (g/hp-hr)],(ORDEF[HP]=I655)*(ORDEF[Model_Year]=E655)),""))</f>
        <v>--</v>
      </c>
      <c r="R655" s="157" t="str" cm="1">
        <f t="array" ref="R655">IF(D655="Electric","--",IF(D655="Gasoline",_xlfn._xlws.FILTER(LSIEF[HC-ZH (g/hp-hr)],(LSIEF[Fuel]=D655)*(LSIEF[HP Bin]=I655)*(LSIEF[Model Year]=E655)),""))</f>
        <v>--</v>
      </c>
      <c r="S655" s="158">
        <f t="shared" si="171"/>
        <v>0</v>
      </c>
      <c r="T655" s="159" t="str" cm="1">
        <f t="array" ref="T655">IF(D655="Electric","--",IF(D655="Diesel",_xlfn._xlws.FILTER(ORDEF[HCDR],(ORDEF[HP]=I655)*(ORDEF[Model_Year]=E655),),""))</f>
        <v>--</v>
      </c>
      <c r="U655" s="159" t="str" cm="1">
        <f t="array" ref="U655">IF(D655="Electric","--",IF(D655="Gasoline",_xlfn._xlws.FILTER(LSIEF[HC DR],(LSIEF[Fuel]=D655)*(LSIEF[HP Bin]=I655)*(LSIEF[Model Year]=E655)),""))</f>
        <v>--</v>
      </c>
      <c r="V655" s="159">
        <f t="shared" si="175"/>
        <v>0</v>
      </c>
      <c r="W655" s="158" t="str" cm="1">
        <f t="array" ref="W655">IF(D655="Electric","--",IF(D655="Diesel",_xlfn._xlws.FILTER(ORDEF[NOXzh],(ORDEF[HP]=I655)*(ORDEF[Model_Year]=E655)),""))</f>
        <v>--</v>
      </c>
      <c r="X655" s="158" t="str" cm="1">
        <f t="array" ref="X655">IF(D655="Electric","--",IF(D655="Gasoline",_xlfn._xlws.FILTER(LSIEF[NOX-ZH (g/hp-hr)],(LSIEF[Fuel]=D655)*(LSIEF[HP Bin]=I655)*(LSIEF[Model Year]=E655)),""))</f>
        <v>--</v>
      </c>
      <c r="Y655" s="158">
        <f t="shared" si="176"/>
        <v>0</v>
      </c>
      <c r="Z655" s="159" t="str" cm="1">
        <f t="array" ref="Z655">IF(D655="Electric","--",IF(D655="Diesel",_xlfn._xlws.FILTER(ORDEF[NOXdr],(ORDEF[HP]=I655)*(ORDEF[Model_Year]=E655)),""))</f>
        <v>--</v>
      </c>
      <c r="AA655" s="159" t="str" cm="1">
        <f t="array" ref="AA655">IF(E655="Electric","--",IF(D655="Gasoline",_xlfn._xlws.FILTER(LSIEF[NOX DR],(LSIEF[Fuel]=D655)*(LSIEF[HP Bin]=I655)*(LSIEF[Model Year]=E655)),""))</f>
        <v/>
      </c>
      <c r="AB655" s="159">
        <f t="shared" si="177"/>
        <v>0</v>
      </c>
      <c r="AC655" s="158" t="str" cm="1">
        <f t="array" ref="AC655">IF(D655="Electric","--",IF(D655="Diesel",_xlfn._xlws.FILTER(DFCF[Fuel_HC],(DFCF[MY]=E655)),""))</f>
        <v>--</v>
      </c>
      <c r="AD655" s="158" t="str" cm="1">
        <f t="array" ref="AD655">IF(D655="Electric","--",IF(D655="Gasoline",_xlfn._xlws.FILTER(GFCF[Fuel_HC],(GFCF[MY]=E655)),""))</f>
        <v>--</v>
      </c>
      <c r="AE655" s="158">
        <f t="shared" si="178"/>
        <v>0</v>
      </c>
      <c r="AF655" s="157" t="str" cm="1">
        <f t="array" ref="AF655">IF(D655="Electric","--",IF(D655="Diesel",_xlfn._xlws.FILTER(DFCF[Fuel_NOX],(DFCF[MY]=E655)),""))</f>
        <v>--</v>
      </c>
      <c r="AG655" s="157" t="str" cm="1">
        <f t="array" ref="AG655">IF(D655="Electric","--",IF(D655="Gasoline",_xlfn._xlws.FILTER(GFCF[Fuel_NOX],(GFCF[MY]=E655)),""))</f>
        <v>--</v>
      </c>
      <c r="AH655" s="157">
        <f t="shared" si="179"/>
        <v>0</v>
      </c>
      <c r="AI655" s="158">
        <f t="shared" si="180"/>
        <v>0</v>
      </c>
      <c r="AJ655" s="158">
        <f t="shared" si="181"/>
        <v>0</v>
      </c>
      <c r="AK655" s="158" t="str">
        <f t="shared" si="182"/>
        <v>--</v>
      </c>
      <c r="AL655" s="158" t="str">
        <f t="shared" si="183"/>
        <v>--</v>
      </c>
      <c r="AM655" s="158" t="str">
        <f t="shared" si="184"/>
        <v>--</v>
      </c>
      <c r="AN655" s="158" t="str">
        <f t="shared" si="185"/>
        <v>--</v>
      </c>
      <c r="AO655" s="158" t="str">
        <f t="shared" si="186"/>
        <v>--</v>
      </c>
      <c r="AP655" s="157"/>
      <c r="AS655" s="44"/>
    </row>
    <row r="656" spans="1:45" s="47" customFormat="1" x14ac:dyDescent="0.35">
      <c r="A656" s="157">
        <v>655</v>
      </c>
      <c r="B656" s="157" t="s">
        <v>470</v>
      </c>
      <c r="C656" s="157" t="s">
        <v>469</v>
      </c>
      <c r="D656" s="157" t="s">
        <v>49</v>
      </c>
      <c r="E656" s="157">
        <v>2014</v>
      </c>
      <c r="F656" s="157">
        <v>43</v>
      </c>
      <c r="G656" s="157">
        <v>365</v>
      </c>
      <c r="H656" s="157"/>
      <c r="I656" s="157">
        <f t="shared" si="172"/>
        <v>50</v>
      </c>
      <c r="J656" s="157" t="str">
        <f>IF(D656="Electric","--",IF(D656="Diesel",VLOOKUP(C656,[2]ORDLF!A:B,2,FALSE),""))</f>
        <v>--</v>
      </c>
      <c r="K656" s="157" t="str">
        <f>IF(D656="Electric","--",IF(D656="Gasoline",VLOOKUP(C656,LSILF!A:C,3,FALSE),""))</f>
        <v>--</v>
      </c>
      <c r="L656" s="158">
        <f t="shared" si="170"/>
        <v>0</v>
      </c>
      <c r="M656" s="157" t="str" cm="1">
        <f t="array" ref="M656">IF(D656="Electric","--",IF(D656="Diesel",_xlfn._xlws.FILTER(DIESCH[CH Cap],(DIESCH[HP Bin]=I656)),""))</f>
        <v>--</v>
      </c>
      <c r="N656" s="157" t="str" cm="1">
        <f t="array" ref="N656">IF(D656="Electric","--",IF(D656="Gasoline",_xlfn._xlws.FILTER(LSICH[CH Cap],(LSICH[Fuel Type]=D656)*(LSICH[MY]=E656)),""))</f>
        <v>--</v>
      </c>
      <c r="O656" s="157">
        <f t="shared" si="173"/>
        <v>0</v>
      </c>
      <c r="P656" s="157">
        <f t="shared" si="174"/>
        <v>1095</v>
      </c>
      <c r="Q656" s="157" t="str" cm="1">
        <f t="array" ref="Q656">IF(D656="Electric","--",IF(D656="Diesel",_xlfn._xlws.FILTER(ORDEF[HC-ZH (g/hp-hr)],(ORDEF[HP]=I656)*(ORDEF[Model_Year]=E656)),""))</f>
        <v>--</v>
      </c>
      <c r="R656" s="157" t="str" cm="1">
        <f t="array" ref="R656">IF(D656="Electric","--",IF(D656="Gasoline",_xlfn._xlws.FILTER(LSIEF[HC-ZH (g/hp-hr)],(LSIEF[Fuel]=D656)*(LSIEF[HP Bin]=I656)*(LSIEF[Model Year]=E656)),""))</f>
        <v>--</v>
      </c>
      <c r="S656" s="158">
        <f t="shared" si="171"/>
        <v>0</v>
      </c>
      <c r="T656" s="159" t="str" cm="1">
        <f t="array" ref="T656">IF(D656="Electric","--",IF(D656="Diesel",_xlfn._xlws.FILTER(ORDEF[HCDR],(ORDEF[HP]=I656)*(ORDEF[Model_Year]=E656),),""))</f>
        <v>--</v>
      </c>
      <c r="U656" s="159" t="str" cm="1">
        <f t="array" ref="U656">IF(D656="Electric","--",IF(D656="Gasoline",_xlfn._xlws.FILTER(LSIEF[HC DR],(LSIEF[Fuel]=D656)*(LSIEF[HP Bin]=I656)*(LSIEF[Model Year]=E656)),""))</f>
        <v>--</v>
      </c>
      <c r="V656" s="159">
        <f t="shared" si="175"/>
        <v>0</v>
      </c>
      <c r="W656" s="158" t="str" cm="1">
        <f t="array" ref="W656">IF(D656="Electric","--",IF(D656="Diesel",_xlfn._xlws.FILTER(ORDEF[NOXzh],(ORDEF[HP]=I656)*(ORDEF[Model_Year]=E656)),""))</f>
        <v>--</v>
      </c>
      <c r="X656" s="158" t="str" cm="1">
        <f t="array" ref="X656">IF(D656="Electric","--",IF(D656="Gasoline",_xlfn._xlws.FILTER(LSIEF[NOX-ZH (g/hp-hr)],(LSIEF[Fuel]=D656)*(LSIEF[HP Bin]=I656)*(LSIEF[Model Year]=E656)),""))</f>
        <v>--</v>
      </c>
      <c r="Y656" s="158">
        <f t="shared" si="176"/>
        <v>0</v>
      </c>
      <c r="Z656" s="159" t="str" cm="1">
        <f t="array" ref="Z656">IF(D656="Electric","--",IF(D656="Diesel",_xlfn._xlws.FILTER(ORDEF[NOXdr],(ORDEF[HP]=I656)*(ORDEF[Model_Year]=E656)),""))</f>
        <v>--</v>
      </c>
      <c r="AA656" s="159" t="str" cm="1">
        <f t="array" ref="AA656">IF(E656="Electric","--",IF(D656="Gasoline",_xlfn._xlws.FILTER(LSIEF[NOX DR],(LSIEF[Fuel]=D656)*(LSIEF[HP Bin]=I656)*(LSIEF[Model Year]=E656)),""))</f>
        <v/>
      </c>
      <c r="AB656" s="159">
        <f t="shared" si="177"/>
        <v>0</v>
      </c>
      <c r="AC656" s="158" t="str" cm="1">
        <f t="array" ref="AC656">IF(D656="Electric","--",IF(D656="Diesel",_xlfn._xlws.FILTER(DFCF[Fuel_HC],(DFCF[MY]=E656)),""))</f>
        <v>--</v>
      </c>
      <c r="AD656" s="158" t="str" cm="1">
        <f t="array" ref="AD656">IF(D656="Electric","--",IF(D656="Gasoline",_xlfn._xlws.FILTER(GFCF[Fuel_HC],(GFCF[MY]=E656)),""))</f>
        <v>--</v>
      </c>
      <c r="AE656" s="158">
        <f t="shared" si="178"/>
        <v>0</v>
      </c>
      <c r="AF656" s="157" t="str" cm="1">
        <f t="array" ref="AF656">IF(D656="Electric","--",IF(D656="Diesel",_xlfn._xlws.FILTER(DFCF[Fuel_NOX],(DFCF[MY]=E656)),""))</f>
        <v>--</v>
      </c>
      <c r="AG656" s="157" t="str" cm="1">
        <f t="array" ref="AG656">IF(D656="Electric","--",IF(D656="Gasoline",_xlfn._xlws.FILTER(GFCF[Fuel_NOX],(GFCF[MY]=E656)),""))</f>
        <v>--</v>
      </c>
      <c r="AH656" s="157">
        <f t="shared" si="179"/>
        <v>0</v>
      </c>
      <c r="AI656" s="158">
        <f t="shared" si="180"/>
        <v>0</v>
      </c>
      <c r="AJ656" s="158">
        <f t="shared" si="181"/>
        <v>0</v>
      </c>
      <c r="AK656" s="158" t="str">
        <f t="shared" si="182"/>
        <v>--</v>
      </c>
      <c r="AL656" s="158" t="str">
        <f t="shared" si="183"/>
        <v>--</v>
      </c>
      <c r="AM656" s="158" t="str">
        <f t="shared" si="184"/>
        <v>--</v>
      </c>
      <c r="AN656" s="158" t="str">
        <f t="shared" si="185"/>
        <v>--</v>
      </c>
      <c r="AO656" s="158" t="str">
        <f t="shared" si="186"/>
        <v>--</v>
      </c>
      <c r="AP656" s="157"/>
      <c r="AS656" s="44"/>
    </row>
    <row r="657" spans="1:45" s="47" customFormat="1" x14ac:dyDescent="0.35">
      <c r="A657" s="157">
        <v>656</v>
      </c>
      <c r="B657" s="157" t="s">
        <v>471</v>
      </c>
      <c r="C657" s="157" t="s">
        <v>472</v>
      </c>
      <c r="D657" s="157" t="s">
        <v>9</v>
      </c>
      <c r="E657" s="157">
        <v>1999</v>
      </c>
      <c r="F657" s="157">
        <v>152</v>
      </c>
      <c r="G657" s="157">
        <v>646.75</v>
      </c>
      <c r="H657" s="157" t="s">
        <v>766</v>
      </c>
      <c r="I657" s="157">
        <f t="shared" si="172"/>
        <v>175</v>
      </c>
      <c r="J657" s="157">
        <f>IF(D657="Electric","--",IF(D657="Diesel",VLOOKUP(C657,[2]ORDLF!A:B,2,FALSE),""))</f>
        <v>0.34</v>
      </c>
      <c r="K657" s="157" t="str">
        <f>IF(D657="Electric","--",IF(D657="Gasoline",VLOOKUP(C657,LSILF!A:C,3,FALSE),""))</f>
        <v/>
      </c>
      <c r="L657" s="158">
        <f t="shared" si="170"/>
        <v>0.34</v>
      </c>
      <c r="M657" s="157" cm="1">
        <f t="array" ref="M657">IF(D657="Electric","--",IF(D657="Diesel",_xlfn._xlws.FILTER(DIESCH[CH Cap],(DIESCH[HP Bin]=I657)),""))</f>
        <v>12000</v>
      </c>
      <c r="N657" s="157" t="str" cm="1">
        <f t="array" ref="N657">IF(D657="Electric","--",IF(D657="Gasoline",_xlfn._xlws.FILTER(LSICH[CH Cap],(LSICH[Fuel Type]=D657)*(LSICH[MY]=E657)),""))</f>
        <v/>
      </c>
      <c r="O657" s="157">
        <f t="shared" si="173"/>
        <v>12000</v>
      </c>
      <c r="P657" s="157">
        <f t="shared" si="174"/>
        <v>11641.5</v>
      </c>
      <c r="Q657" s="157" cm="1">
        <f t="array" ref="Q657">IF(D657="Electric","--",IF(D657="Diesel",_xlfn._xlws.FILTER(ORDEF[HC-ZH (g/hp-hr)],(ORDEF[HP]=I657)*(ORDEF[Model_Year]=E657)),""))</f>
        <v>0.68</v>
      </c>
      <c r="R657" s="157" t="str" cm="1">
        <f t="array" ref="R657">IF(D657="Electric","--",IF(D657="Gasoline",_xlfn._xlws.FILTER(LSIEF[HC-ZH (g/hp-hr)],(LSIEF[Fuel]=D657)*(LSIEF[HP Bin]=I657)*(LSIEF[Model Year]=E657)),""))</f>
        <v/>
      </c>
      <c r="S657" s="158">
        <f t="shared" ref="S657:S688" si="187">SUM(Q657:R657)</f>
        <v>0.68</v>
      </c>
      <c r="T657" s="159" cm="1">
        <f t="array" ref="T657">IF(D657="Electric","--",IF(D657="Diesel",_xlfn._xlws.FILTER(ORDEF[HCDR],(ORDEF[HP]=I657)*(ORDEF[Model_Year]=E657),),""))</f>
        <v>3.15E-5</v>
      </c>
      <c r="U657" s="159" t="str" cm="1">
        <f t="array" ref="U657">IF(D657="Electric","--",IF(D657="Gasoline",_xlfn._xlws.FILTER(LSIEF[HC DR],(LSIEF[Fuel]=D657)*(LSIEF[HP Bin]=I657)*(LSIEF[Model Year]=E657)),""))</f>
        <v/>
      </c>
      <c r="V657" s="159">
        <f t="shared" si="175"/>
        <v>3.15E-5</v>
      </c>
      <c r="W657" s="158" cm="1">
        <f t="array" ref="W657">IF(D657="Electric","--",IF(D657="Diesel",_xlfn._xlws.FILTER(ORDEF[NOXzh],(ORDEF[HP]=I657)*(ORDEF[Model_Year]=E657)),""))</f>
        <v>5.8379180000000002</v>
      </c>
      <c r="X657" s="158" t="str" cm="1">
        <f t="array" ref="X657">IF(D657="Electric","--",IF(D657="Gasoline",_xlfn._xlws.FILTER(LSIEF[NOX-ZH (g/hp-hr)],(LSIEF[Fuel]=D657)*(LSIEF[HP Bin]=I657)*(LSIEF[Model Year]=E657)),""))</f>
        <v/>
      </c>
      <c r="Y657" s="158">
        <f t="shared" si="176"/>
        <v>5.8379180000000002</v>
      </c>
      <c r="Z657" s="159" cm="1">
        <f t="array" ref="Z657">IF(D657="Electric","--",IF(D657="Diesel",_xlfn._xlws.FILTER(ORDEF[NOXdr],(ORDEF[HP]=I657)*(ORDEF[Model_Year]=E657)),""))</f>
        <v>1.35E-4</v>
      </c>
      <c r="AA657" s="159" t="str" cm="1">
        <f t="array" ref="AA657">IF(E657="Electric","--",IF(D657="Gasoline",_xlfn._xlws.FILTER(LSIEF[NOX DR],(LSIEF[Fuel]=D657)*(LSIEF[HP Bin]=I657)*(LSIEF[Model Year]=E657)),""))</f>
        <v/>
      </c>
      <c r="AB657" s="159">
        <f t="shared" si="177"/>
        <v>1.35E-4</v>
      </c>
      <c r="AC657" s="158" cm="1">
        <f t="array" ref="AC657">IF(D657="Electric","--",IF(D657="Diesel",_xlfn._xlws.FILTER(DFCF[Fuel_HC],(DFCF[MY]=E657)),""))</f>
        <v>0.9</v>
      </c>
      <c r="AD657" s="158" t="str" cm="1">
        <f t="array" ref="AD657">IF(D657="Electric","--",IF(D657="Gasoline",_xlfn._xlws.FILTER(GFCF[Fuel_HC],(GFCF[MY]=E657)),""))</f>
        <v/>
      </c>
      <c r="AE657" s="158">
        <f t="shared" si="178"/>
        <v>0.9</v>
      </c>
      <c r="AF657" s="157" cm="1">
        <f t="array" ref="AF657">IF(D657="Electric","--",IF(D657="Diesel",_xlfn._xlws.FILTER(DFCF[Fuel_NOX],(DFCF[MY]=E657)),""))</f>
        <v>0.93</v>
      </c>
      <c r="AG657" s="157" t="str" cm="1">
        <f t="array" ref="AG657">IF(D657="Electric","--",IF(D657="Gasoline",_xlfn._xlws.FILTER(GFCF[Fuel_NOX],(GFCF[MY]=E657)),""))</f>
        <v/>
      </c>
      <c r="AH657" s="157">
        <f t="shared" si="179"/>
        <v>0.93</v>
      </c>
      <c r="AI657" s="158">
        <f t="shared" si="180"/>
        <v>0.94203652500000012</v>
      </c>
      <c r="AJ657" s="158">
        <f t="shared" si="181"/>
        <v>6.8908540650000001</v>
      </c>
      <c r="AK657" s="158">
        <f t="shared" si="182"/>
        <v>69.416217237210162</v>
      </c>
      <c r="AL657" s="158">
        <f t="shared" si="183"/>
        <v>507.76908329106726</v>
      </c>
      <c r="AM657" s="158">
        <f t="shared" si="184"/>
        <v>3.4708108618605078E-2</v>
      </c>
      <c r="AN657" s="158">
        <f t="shared" si="185"/>
        <v>0.25388454164553365</v>
      </c>
      <c r="AO657" s="158">
        <f t="shared" si="186"/>
        <v>4.1996811428512144E-2</v>
      </c>
      <c r="AP657" s="157"/>
      <c r="AS657" s="44"/>
    </row>
    <row r="658" spans="1:45" s="47" customFormat="1" x14ac:dyDescent="0.35">
      <c r="A658" s="157">
        <v>657</v>
      </c>
      <c r="B658" s="157" t="s">
        <v>473</v>
      </c>
      <c r="C658" s="157" t="s">
        <v>472</v>
      </c>
      <c r="D658" s="157" t="s">
        <v>49</v>
      </c>
      <c r="E658" s="157">
        <v>2001</v>
      </c>
      <c r="F658" s="157">
        <v>19</v>
      </c>
      <c r="G658" s="157">
        <v>646.75</v>
      </c>
      <c r="H658" s="157"/>
      <c r="I658" s="157">
        <f t="shared" si="172"/>
        <v>25</v>
      </c>
      <c r="J658" s="157" t="str">
        <f>IF(D658="Electric","--",IF(D658="Diesel",VLOOKUP(C658,[2]ORDLF!A:B,2,FALSE),""))</f>
        <v>--</v>
      </c>
      <c r="K658" s="157" t="str">
        <f>IF(D658="Electric","--",IF(D658="Gasoline",VLOOKUP(C658,LSILF!A:C,3,FALSE),""))</f>
        <v>--</v>
      </c>
      <c r="L658" s="158">
        <f t="shared" si="170"/>
        <v>0</v>
      </c>
      <c r="M658" s="157" t="str" cm="1">
        <f t="array" ref="M658">IF(D658="Electric","--",IF(D658="Diesel",_xlfn._xlws.FILTER(DIESCH[CH Cap],(DIESCH[HP Bin]=I658)),""))</f>
        <v>--</v>
      </c>
      <c r="N658" s="157" t="str" cm="1">
        <f t="array" ref="N658">IF(D658="Electric","--",IF(D658="Gasoline",_xlfn._xlws.FILTER(LSICH[CH Cap],(LSICH[Fuel Type]=D658)*(LSICH[MY]=E658)),""))</f>
        <v>--</v>
      </c>
      <c r="O658" s="157">
        <f t="shared" si="173"/>
        <v>0</v>
      </c>
      <c r="P658" s="157">
        <f t="shared" si="174"/>
        <v>10348</v>
      </c>
      <c r="Q658" s="157" t="str" cm="1">
        <f t="array" ref="Q658">IF(D658="Electric","--",IF(D658="Diesel",_xlfn._xlws.FILTER(ORDEF[HC-ZH (g/hp-hr)],(ORDEF[HP]=I658)*(ORDEF[Model_Year]=E658)),""))</f>
        <v>--</v>
      </c>
      <c r="R658" s="157" t="str" cm="1">
        <f t="array" ref="R658">IF(D658="Electric","--",IF(D658="Gasoline",_xlfn._xlws.FILTER(LSIEF[HC-ZH (g/hp-hr)],(LSIEF[Fuel]=D658)*(LSIEF[HP Bin]=I658)*(LSIEF[Model Year]=E658)),""))</f>
        <v>--</v>
      </c>
      <c r="S658" s="158">
        <f t="shared" si="187"/>
        <v>0</v>
      </c>
      <c r="T658" s="159" t="str" cm="1">
        <f t="array" ref="T658">IF(D658="Electric","--",IF(D658="Diesel",_xlfn._xlws.FILTER(ORDEF[HCDR],(ORDEF[HP]=I658)*(ORDEF[Model_Year]=E658),),""))</f>
        <v>--</v>
      </c>
      <c r="U658" s="159" t="str" cm="1">
        <f t="array" ref="U658">IF(D658="Electric","--",IF(D658="Gasoline",_xlfn._xlws.FILTER(LSIEF[HC DR],(LSIEF[Fuel]=D658)*(LSIEF[HP Bin]=I658)*(LSIEF[Model Year]=E658)),""))</f>
        <v>--</v>
      </c>
      <c r="V658" s="159">
        <f t="shared" si="175"/>
        <v>0</v>
      </c>
      <c r="W658" s="158" t="str" cm="1">
        <f t="array" ref="W658">IF(D658="Electric","--",IF(D658="Diesel",_xlfn._xlws.FILTER(ORDEF[NOXzh],(ORDEF[HP]=I658)*(ORDEF[Model_Year]=E658)),""))</f>
        <v>--</v>
      </c>
      <c r="X658" s="158" t="str" cm="1">
        <f t="array" ref="X658">IF(D658="Electric","--",IF(D658="Gasoline",_xlfn._xlws.FILTER(LSIEF[NOX-ZH (g/hp-hr)],(LSIEF[Fuel]=D658)*(LSIEF[HP Bin]=I658)*(LSIEF[Model Year]=E658)),""))</f>
        <v>--</v>
      </c>
      <c r="Y658" s="158">
        <f t="shared" si="176"/>
        <v>0</v>
      </c>
      <c r="Z658" s="159" t="str" cm="1">
        <f t="array" ref="Z658">IF(D658="Electric","--",IF(D658="Diesel",_xlfn._xlws.FILTER(ORDEF[NOXdr],(ORDEF[HP]=I658)*(ORDEF[Model_Year]=E658)),""))</f>
        <v>--</v>
      </c>
      <c r="AA658" s="159" t="str" cm="1">
        <f t="array" ref="AA658">IF(E658="Electric","--",IF(D658="Gasoline",_xlfn._xlws.FILTER(LSIEF[NOX DR],(LSIEF[Fuel]=D658)*(LSIEF[HP Bin]=I658)*(LSIEF[Model Year]=E658)),""))</f>
        <v/>
      </c>
      <c r="AB658" s="159">
        <f t="shared" si="177"/>
        <v>0</v>
      </c>
      <c r="AC658" s="158" t="str" cm="1">
        <f t="array" ref="AC658">IF(D658="Electric","--",IF(D658="Diesel",_xlfn._xlws.FILTER(DFCF[Fuel_HC],(DFCF[MY]=E658)),""))</f>
        <v>--</v>
      </c>
      <c r="AD658" s="158" t="str" cm="1">
        <f t="array" ref="AD658">IF(D658="Electric","--",IF(D658="Gasoline",_xlfn._xlws.FILTER(GFCF[Fuel_HC],(GFCF[MY]=E658)),""))</f>
        <v>--</v>
      </c>
      <c r="AE658" s="158">
        <f t="shared" si="178"/>
        <v>0</v>
      </c>
      <c r="AF658" s="157" t="str" cm="1">
        <f t="array" ref="AF658">IF(D658="Electric","--",IF(D658="Diesel",_xlfn._xlws.FILTER(DFCF[Fuel_NOX],(DFCF[MY]=E658)),""))</f>
        <v>--</v>
      </c>
      <c r="AG658" s="157" t="str" cm="1">
        <f t="array" ref="AG658">IF(D658="Electric","--",IF(D658="Gasoline",_xlfn._xlws.FILTER(GFCF[Fuel_NOX],(GFCF[MY]=E658)),""))</f>
        <v>--</v>
      </c>
      <c r="AH658" s="157">
        <f t="shared" si="179"/>
        <v>0</v>
      </c>
      <c r="AI658" s="158">
        <f t="shared" si="180"/>
        <v>0</v>
      </c>
      <c r="AJ658" s="158">
        <f t="shared" si="181"/>
        <v>0</v>
      </c>
      <c r="AK658" s="158" t="str">
        <f t="shared" si="182"/>
        <v>--</v>
      </c>
      <c r="AL658" s="158" t="str">
        <f t="shared" si="183"/>
        <v>--</v>
      </c>
      <c r="AM658" s="158" t="str">
        <f t="shared" si="184"/>
        <v>--</v>
      </c>
      <c r="AN658" s="158" t="str">
        <f t="shared" si="185"/>
        <v>--</v>
      </c>
      <c r="AO658" s="158" t="str">
        <f t="shared" si="186"/>
        <v>--</v>
      </c>
      <c r="AP658" s="157"/>
      <c r="AS658" s="44"/>
    </row>
    <row r="659" spans="1:45" s="47" customFormat="1" x14ac:dyDescent="0.35">
      <c r="A659" s="157">
        <v>658</v>
      </c>
      <c r="B659" s="157" t="s">
        <v>474</v>
      </c>
      <c r="C659" s="157" t="s">
        <v>472</v>
      </c>
      <c r="D659" s="157" t="s">
        <v>49</v>
      </c>
      <c r="E659" s="157">
        <v>2006</v>
      </c>
      <c r="F659" s="157">
        <v>19</v>
      </c>
      <c r="G659" s="157">
        <v>646.75</v>
      </c>
      <c r="H659" s="157"/>
      <c r="I659" s="157">
        <f t="shared" si="172"/>
        <v>25</v>
      </c>
      <c r="J659" s="157" t="str">
        <f>IF(D659="Electric","--",IF(D659="Diesel",VLOOKUP(C659,[2]ORDLF!A:B,2,FALSE),""))</f>
        <v>--</v>
      </c>
      <c r="K659" s="157" t="str">
        <f>IF(D659="Electric","--",IF(D659="Gasoline",VLOOKUP(C659,LSILF!A:C,3,FALSE),""))</f>
        <v>--</v>
      </c>
      <c r="L659" s="158">
        <f t="shared" si="170"/>
        <v>0</v>
      </c>
      <c r="M659" s="157" t="str" cm="1">
        <f t="array" ref="M659">IF(D659="Electric","--",IF(D659="Diesel",_xlfn._xlws.FILTER(DIESCH[CH Cap],(DIESCH[HP Bin]=I659)),""))</f>
        <v>--</v>
      </c>
      <c r="N659" s="157" t="str" cm="1">
        <f t="array" ref="N659">IF(D659="Electric","--",IF(D659="Gasoline",_xlfn._xlws.FILTER(LSICH[CH Cap],(LSICH[Fuel Type]=D659)*(LSICH[MY]=E659)),""))</f>
        <v>--</v>
      </c>
      <c r="O659" s="157">
        <f t="shared" si="173"/>
        <v>0</v>
      </c>
      <c r="P659" s="157">
        <f t="shared" si="174"/>
        <v>7114.25</v>
      </c>
      <c r="Q659" s="157" t="str" cm="1">
        <f t="array" ref="Q659">IF(D659="Electric","--",IF(D659="Diesel",_xlfn._xlws.FILTER(ORDEF[HC-ZH (g/hp-hr)],(ORDEF[HP]=I659)*(ORDEF[Model_Year]=E659)),""))</f>
        <v>--</v>
      </c>
      <c r="R659" s="157" t="str" cm="1">
        <f t="array" ref="R659">IF(D659="Electric","--",IF(D659="Gasoline",_xlfn._xlws.FILTER(LSIEF[HC-ZH (g/hp-hr)],(LSIEF[Fuel]=D659)*(LSIEF[HP Bin]=I659)*(LSIEF[Model Year]=E659)),""))</f>
        <v>--</v>
      </c>
      <c r="S659" s="158">
        <f t="shared" si="187"/>
        <v>0</v>
      </c>
      <c r="T659" s="159" t="str" cm="1">
        <f t="array" ref="T659">IF(D659="Electric","--",IF(D659="Diesel",_xlfn._xlws.FILTER(ORDEF[HCDR],(ORDEF[HP]=I659)*(ORDEF[Model_Year]=E659),),""))</f>
        <v>--</v>
      </c>
      <c r="U659" s="159" t="str" cm="1">
        <f t="array" ref="U659">IF(D659="Electric","--",IF(D659="Gasoline",_xlfn._xlws.FILTER(LSIEF[HC DR],(LSIEF[Fuel]=D659)*(LSIEF[HP Bin]=I659)*(LSIEF[Model Year]=E659)),""))</f>
        <v>--</v>
      </c>
      <c r="V659" s="159">
        <f t="shared" si="175"/>
        <v>0</v>
      </c>
      <c r="W659" s="158" t="str" cm="1">
        <f t="array" ref="W659">IF(D659="Electric","--",IF(D659="Diesel",_xlfn._xlws.FILTER(ORDEF[NOXzh],(ORDEF[HP]=I659)*(ORDEF[Model_Year]=E659)),""))</f>
        <v>--</v>
      </c>
      <c r="X659" s="158" t="str" cm="1">
        <f t="array" ref="X659">IF(D659="Electric","--",IF(D659="Gasoline",_xlfn._xlws.FILTER(LSIEF[NOX-ZH (g/hp-hr)],(LSIEF[Fuel]=D659)*(LSIEF[HP Bin]=I659)*(LSIEF[Model Year]=E659)),""))</f>
        <v>--</v>
      </c>
      <c r="Y659" s="158">
        <f t="shared" si="176"/>
        <v>0</v>
      </c>
      <c r="Z659" s="159" t="str" cm="1">
        <f t="array" ref="Z659">IF(D659="Electric","--",IF(D659="Diesel",_xlfn._xlws.FILTER(ORDEF[NOXdr],(ORDEF[HP]=I659)*(ORDEF[Model_Year]=E659)),""))</f>
        <v>--</v>
      </c>
      <c r="AA659" s="159" t="str" cm="1">
        <f t="array" ref="AA659">IF(E659="Electric","--",IF(D659="Gasoline",_xlfn._xlws.FILTER(LSIEF[NOX DR],(LSIEF[Fuel]=D659)*(LSIEF[HP Bin]=I659)*(LSIEF[Model Year]=E659)),""))</f>
        <v/>
      </c>
      <c r="AB659" s="159">
        <f t="shared" si="177"/>
        <v>0</v>
      </c>
      <c r="AC659" s="158" t="str" cm="1">
        <f t="array" ref="AC659">IF(D659="Electric","--",IF(D659="Diesel",_xlfn._xlws.FILTER(DFCF[Fuel_HC],(DFCF[MY]=E659)),""))</f>
        <v>--</v>
      </c>
      <c r="AD659" s="158" t="str" cm="1">
        <f t="array" ref="AD659">IF(D659="Electric","--",IF(D659="Gasoline",_xlfn._xlws.FILTER(GFCF[Fuel_HC],(GFCF[MY]=E659)),""))</f>
        <v>--</v>
      </c>
      <c r="AE659" s="158">
        <f t="shared" si="178"/>
        <v>0</v>
      </c>
      <c r="AF659" s="157" t="str" cm="1">
        <f t="array" ref="AF659">IF(D659="Electric","--",IF(D659="Diesel",_xlfn._xlws.FILTER(DFCF[Fuel_NOX],(DFCF[MY]=E659)),""))</f>
        <v>--</v>
      </c>
      <c r="AG659" s="157" t="str" cm="1">
        <f t="array" ref="AG659">IF(D659="Electric","--",IF(D659="Gasoline",_xlfn._xlws.FILTER(GFCF[Fuel_NOX],(GFCF[MY]=E659)),""))</f>
        <v>--</v>
      </c>
      <c r="AH659" s="157">
        <f t="shared" si="179"/>
        <v>0</v>
      </c>
      <c r="AI659" s="158">
        <f t="shared" si="180"/>
        <v>0</v>
      </c>
      <c r="AJ659" s="158">
        <f t="shared" si="181"/>
        <v>0</v>
      </c>
      <c r="AK659" s="158" t="str">
        <f t="shared" si="182"/>
        <v>--</v>
      </c>
      <c r="AL659" s="158" t="str">
        <f t="shared" si="183"/>
        <v>--</v>
      </c>
      <c r="AM659" s="158" t="str">
        <f t="shared" si="184"/>
        <v>--</v>
      </c>
      <c r="AN659" s="158" t="str">
        <f t="shared" si="185"/>
        <v>--</v>
      </c>
      <c r="AO659" s="158" t="str">
        <f t="shared" si="186"/>
        <v>--</v>
      </c>
      <c r="AP659" s="157"/>
      <c r="AS659" s="44"/>
    </row>
    <row r="660" spans="1:45" s="47" customFormat="1" x14ac:dyDescent="0.35">
      <c r="A660" s="157">
        <v>659</v>
      </c>
      <c r="B660" s="157">
        <v>48318</v>
      </c>
      <c r="C660" s="157" t="s">
        <v>472</v>
      </c>
      <c r="D660" s="157" t="s">
        <v>16</v>
      </c>
      <c r="E660" s="157">
        <v>2000</v>
      </c>
      <c r="F660" s="157">
        <v>300</v>
      </c>
      <c r="G660" s="157">
        <v>646.75</v>
      </c>
      <c r="H660" s="157"/>
      <c r="I660" s="157">
        <f t="shared" si="172"/>
        <v>600</v>
      </c>
      <c r="J660" s="157" t="str">
        <f>IF(D660="Electric","--",IF(D660="Diesel",VLOOKUP(C660,[2]ORDLF!A:B,2,FALSE),""))</f>
        <v/>
      </c>
      <c r="K660" s="157">
        <f>IF(D660="Electric","--",IF(D660="Gasoline",VLOOKUP(C660,LSILF!A:C,3,FALSE),""))</f>
        <v>0.25</v>
      </c>
      <c r="L660" s="158">
        <f t="shared" si="170"/>
        <v>0.25</v>
      </c>
      <c r="M660" s="157" t="str" cm="1">
        <f t="array" ref="M660">IF(D660="Electric","--",IF(D660="Diesel",_xlfn._xlws.FILTER(DIESCH[CH Cap],(DIESCH[HP Bin]=I660)),""))</f>
        <v/>
      </c>
      <c r="N660" s="157" cm="1">
        <f t="array" ref="N660">IF(D660="Electric","--",IF(D660="Gasoline",_xlfn._xlws.FILTER(LSICH[CH Cap],(LSICH[Fuel Type]=D660)*(LSICH[MY]=E660)),""))</f>
        <v>7000</v>
      </c>
      <c r="O660" s="157">
        <f t="shared" si="173"/>
        <v>7000</v>
      </c>
      <c r="P660" s="157">
        <f t="shared" si="174"/>
        <v>10994.75</v>
      </c>
      <c r="Q660" s="157" t="str" cm="1">
        <f t="array" ref="Q660">IF(D660="Electric","--",IF(D660="Diesel",_xlfn._xlws.FILTER(ORDEF[HC-ZH (g/hp-hr)],(ORDEF[HP]=I660)*(ORDEF[Model_Year]=E660)),""))</f>
        <v/>
      </c>
      <c r="R660" s="157">
        <v>0.13</v>
      </c>
      <c r="S660" s="158">
        <f t="shared" si="187"/>
        <v>0.13</v>
      </c>
      <c r="T660" s="159" t="str" cm="1">
        <f t="array" ref="T660">IF(D660="Electric","--",IF(D660="Diesel",_xlfn._xlws.FILTER(ORDEF[HCDR],(ORDEF[HP]=I660)*(ORDEF[Model_Year]=E660),),""))</f>
        <v/>
      </c>
      <c r="U660" s="159">
        <v>4.1499999999999999E-5</v>
      </c>
      <c r="V660" s="159">
        <f t="shared" si="175"/>
        <v>4.1499999999999999E-5</v>
      </c>
      <c r="W660" s="158" t="str" cm="1">
        <f t="array" ref="W660">IF(D660="Electric","--",IF(D660="Diesel",_xlfn._xlws.FILTER(ORDEF[NOXzh],(ORDEF[HP]=I660)*(ORDEF[Model_Year]=E660)),""))</f>
        <v/>
      </c>
      <c r="X660" s="158">
        <v>12.94</v>
      </c>
      <c r="Y660" s="158">
        <f t="shared" si="176"/>
        <v>12.94</v>
      </c>
      <c r="Z660" s="159" t="str" cm="1">
        <f t="array" ref="Z660">IF(D660="Electric","--",IF(D660="Diesel",_xlfn._xlws.FILTER(ORDEF[NOXdr],(ORDEF[HP]=I660)*(ORDEF[Model_Year]=E660)),""))</f>
        <v/>
      </c>
      <c r="AA660" s="159">
        <v>1.27E-4</v>
      </c>
      <c r="AB660" s="159">
        <f t="shared" si="177"/>
        <v>1.27E-4</v>
      </c>
      <c r="AC660" s="158" t="str" cm="1">
        <f t="array" ref="AC660">IF(D660="Electric","--",IF(D660="Diesel",_xlfn._xlws.FILTER(DFCF[Fuel_HC],(DFCF[MY]=E660)),""))</f>
        <v/>
      </c>
      <c r="AD660" s="158" cm="1">
        <f t="array" ref="AD660">IF(D660="Electric","--",IF(D660="Gasoline",_xlfn._xlws.FILTER(GFCF[Fuel_HC],(GFCF[MY]=E660)),""))</f>
        <v>1</v>
      </c>
      <c r="AE660" s="158">
        <f t="shared" si="178"/>
        <v>1</v>
      </c>
      <c r="AF660" s="157" t="str" cm="1">
        <f t="array" ref="AF660">IF(D660="Electric","--",IF(D660="Diesel",_xlfn._xlws.FILTER(DFCF[Fuel_NOX],(DFCF[MY]=E660)),""))</f>
        <v/>
      </c>
      <c r="AG660" s="157" cm="1">
        <f t="array" ref="AG660">IF(D660="Electric","--",IF(D660="Gasoline",_xlfn._xlws.FILTER(GFCF[Fuel_NOX],(GFCF[MY]=E660)),""))</f>
        <v>0.97699999999999998</v>
      </c>
      <c r="AH660" s="157">
        <f t="shared" si="179"/>
        <v>0.97699999999999998</v>
      </c>
      <c r="AI660" s="158">
        <f t="shared" si="180"/>
        <v>0.42049999999999998</v>
      </c>
      <c r="AJ660" s="158">
        <f t="shared" si="181"/>
        <v>13.510932999999998</v>
      </c>
      <c r="AK660" s="158">
        <f t="shared" si="182"/>
        <v>44.967418929467442</v>
      </c>
      <c r="AL660" s="158">
        <f t="shared" si="183"/>
        <v>1444.8318295813704</v>
      </c>
      <c r="AM660" s="158">
        <f t="shared" si="184"/>
        <v>2.2483709464733721E-2</v>
      </c>
      <c r="AN660" s="158">
        <f t="shared" si="185"/>
        <v>0.72241591479068523</v>
      </c>
      <c r="AO660" s="158">
        <f t="shared" si="186"/>
        <v>2.0680515965662075E-2</v>
      </c>
      <c r="AP660" s="157"/>
      <c r="AS660" s="44"/>
    </row>
    <row r="661" spans="1:45" s="47" customFormat="1" x14ac:dyDescent="0.35">
      <c r="A661" s="157">
        <v>660</v>
      </c>
      <c r="B661" s="157" t="s">
        <v>475</v>
      </c>
      <c r="C661" s="157" t="s">
        <v>476</v>
      </c>
      <c r="D661" s="157" t="s">
        <v>49</v>
      </c>
      <c r="E661" s="157">
        <v>2000</v>
      </c>
      <c r="F661" s="157">
        <v>50</v>
      </c>
      <c r="G661" s="157">
        <v>398.3125</v>
      </c>
      <c r="H661" s="157"/>
      <c r="I661" s="157">
        <f t="shared" si="172"/>
        <v>75</v>
      </c>
      <c r="J661" s="157" t="str">
        <f>IF(D661="Electric","--",IF(D661="Diesel",VLOOKUP(C661,[2]ORDLF!A:B,2,FALSE),""))</f>
        <v>--</v>
      </c>
      <c r="K661" s="157" t="str">
        <f>IF(D661="Electric","--",IF(D661="Gasoline",VLOOKUP(C661,LSILF!A:C,3,FALSE),""))</f>
        <v>--</v>
      </c>
      <c r="L661" s="158">
        <f t="shared" si="170"/>
        <v>0</v>
      </c>
      <c r="M661" s="157" t="str" cm="1">
        <f t="array" ref="M661">IF(D661="Electric","--",IF(D661="Diesel",_xlfn._xlws.FILTER(DIESCH[CH Cap],(DIESCH[HP Bin]=I661)),""))</f>
        <v>--</v>
      </c>
      <c r="N661" s="157" t="str" cm="1">
        <f t="array" ref="N661">IF(D661="Electric","--",IF(D661="Gasoline",_xlfn._xlws.FILTER(LSICH[CH Cap],(LSICH[Fuel Type]=D661)*(LSICH[MY]=E661)),""))</f>
        <v>--</v>
      </c>
      <c r="O661" s="157">
        <f t="shared" si="173"/>
        <v>0</v>
      </c>
      <c r="P661" s="157">
        <f t="shared" si="174"/>
        <v>6771.3125</v>
      </c>
      <c r="Q661" s="157" t="str" cm="1">
        <f t="array" ref="Q661">IF(D661="Electric","--",IF(D661="Diesel",_xlfn._xlws.FILTER(ORDEF[HC-ZH (g/hp-hr)],(ORDEF[HP]=I661)*(ORDEF[Model_Year]=E661)),""))</f>
        <v>--</v>
      </c>
      <c r="R661" s="157" t="str" cm="1">
        <f t="array" ref="R661">IF(D661="Electric","--",IF(D661="Gasoline",_xlfn._xlws.FILTER(LSIEF[HC-ZH (g/hp-hr)],(LSIEF[Fuel]=D661)*(LSIEF[HP Bin]=I661)*(LSIEF[Model Year]=E661)),""))</f>
        <v>--</v>
      </c>
      <c r="S661" s="158">
        <f t="shared" si="187"/>
        <v>0</v>
      </c>
      <c r="T661" s="159" t="str" cm="1">
        <f t="array" ref="T661">IF(D661="Electric","--",IF(D661="Diesel",_xlfn._xlws.FILTER(ORDEF[HCDR],(ORDEF[HP]=I661)*(ORDEF[Model_Year]=E661),),""))</f>
        <v>--</v>
      </c>
      <c r="U661" s="159" t="str" cm="1">
        <f t="array" ref="U661">IF(D661="Electric","--",IF(D661="Gasoline",_xlfn._xlws.FILTER(LSIEF[HC DR],(LSIEF[Fuel]=D661)*(LSIEF[HP Bin]=I661)*(LSIEF[Model Year]=E661)),""))</f>
        <v>--</v>
      </c>
      <c r="V661" s="159">
        <f t="shared" si="175"/>
        <v>0</v>
      </c>
      <c r="W661" s="158" t="str" cm="1">
        <f t="array" ref="W661">IF(D661="Electric","--",IF(D661="Diesel",_xlfn._xlws.FILTER(ORDEF[NOXzh],(ORDEF[HP]=I661)*(ORDEF[Model_Year]=E661)),""))</f>
        <v>--</v>
      </c>
      <c r="X661" s="158" t="str" cm="1">
        <f t="array" ref="X661">IF(D661="Electric","--",IF(D661="Gasoline",_xlfn._xlws.FILTER(LSIEF[NOX-ZH (g/hp-hr)],(LSIEF[Fuel]=D661)*(LSIEF[HP Bin]=I661)*(LSIEF[Model Year]=E661)),""))</f>
        <v>--</v>
      </c>
      <c r="Y661" s="158">
        <f t="shared" si="176"/>
        <v>0</v>
      </c>
      <c r="Z661" s="159" t="str" cm="1">
        <f t="array" ref="Z661">IF(D661="Electric","--",IF(D661="Diesel",_xlfn._xlws.FILTER(ORDEF[NOXdr],(ORDEF[HP]=I661)*(ORDEF[Model_Year]=E661)),""))</f>
        <v>--</v>
      </c>
      <c r="AA661" s="159" t="str" cm="1">
        <f t="array" ref="AA661">IF(E661="Electric","--",IF(D661="Gasoline",_xlfn._xlws.FILTER(LSIEF[NOX DR],(LSIEF[Fuel]=D661)*(LSIEF[HP Bin]=I661)*(LSIEF[Model Year]=E661)),""))</f>
        <v/>
      </c>
      <c r="AB661" s="159">
        <f t="shared" si="177"/>
        <v>0</v>
      </c>
      <c r="AC661" s="158" t="str" cm="1">
        <f t="array" ref="AC661">IF(D661="Electric","--",IF(D661="Diesel",_xlfn._xlws.FILTER(DFCF[Fuel_HC],(DFCF[MY]=E661)),""))</f>
        <v>--</v>
      </c>
      <c r="AD661" s="158" t="str" cm="1">
        <f t="array" ref="AD661">IF(D661="Electric","--",IF(D661="Gasoline",_xlfn._xlws.FILTER(GFCF[Fuel_HC],(GFCF[MY]=E661)),""))</f>
        <v>--</v>
      </c>
      <c r="AE661" s="158">
        <f t="shared" si="178"/>
        <v>0</v>
      </c>
      <c r="AF661" s="157" t="str" cm="1">
        <f t="array" ref="AF661">IF(D661="Electric","--",IF(D661="Diesel",_xlfn._xlws.FILTER(DFCF[Fuel_NOX],(DFCF[MY]=E661)),""))</f>
        <v>--</v>
      </c>
      <c r="AG661" s="157" t="str" cm="1">
        <f t="array" ref="AG661">IF(D661="Electric","--",IF(D661="Gasoline",_xlfn._xlws.FILTER(GFCF[Fuel_NOX],(GFCF[MY]=E661)),""))</f>
        <v>--</v>
      </c>
      <c r="AH661" s="157">
        <f t="shared" si="179"/>
        <v>0</v>
      </c>
      <c r="AI661" s="158">
        <f t="shared" si="180"/>
        <v>0</v>
      </c>
      <c r="AJ661" s="158">
        <f t="shared" si="181"/>
        <v>0</v>
      </c>
      <c r="AK661" s="158" t="str">
        <f t="shared" si="182"/>
        <v>--</v>
      </c>
      <c r="AL661" s="158" t="str">
        <f t="shared" si="183"/>
        <v>--</v>
      </c>
      <c r="AM661" s="158" t="str">
        <f t="shared" si="184"/>
        <v>--</v>
      </c>
      <c r="AN661" s="158" t="str">
        <f t="shared" si="185"/>
        <v>--</v>
      </c>
      <c r="AO661" s="158" t="str">
        <f t="shared" si="186"/>
        <v>--</v>
      </c>
      <c r="AP661" s="157"/>
      <c r="AS661" s="44"/>
    </row>
    <row r="662" spans="1:45" s="47" customFormat="1" x14ac:dyDescent="0.35">
      <c r="A662" s="157">
        <v>661</v>
      </c>
      <c r="B662" s="157" t="s">
        <v>477</v>
      </c>
      <c r="C662" s="157" t="s">
        <v>476</v>
      </c>
      <c r="D662" s="157" t="s">
        <v>9</v>
      </c>
      <c r="E662" s="157">
        <v>2004</v>
      </c>
      <c r="F662" s="157">
        <v>65</v>
      </c>
      <c r="G662" s="157">
        <v>398.3125</v>
      </c>
      <c r="H662" s="157" t="s">
        <v>620</v>
      </c>
      <c r="I662" s="157">
        <f t="shared" si="172"/>
        <v>75</v>
      </c>
      <c r="J662" s="157">
        <f>IF(D662="Electric","--",IF(D662="Diesel",VLOOKUP(C662,[2]ORDLF!A:B,2,FALSE),""))</f>
        <v>0.34</v>
      </c>
      <c r="K662" s="157" t="str">
        <f>IF(D662="Electric","--",IF(D662="Gasoline",VLOOKUP(C662,LSILF!A:C,3,FALSE),""))</f>
        <v/>
      </c>
      <c r="L662" s="158">
        <f t="shared" si="170"/>
        <v>0.34</v>
      </c>
      <c r="M662" s="157" cm="1">
        <f t="array" ref="M662">IF(D662="Electric","--",IF(D662="Diesel",_xlfn._xlws.FILTER(DIESCH[CH Cap],(DIESCH[HP Bin]=I662)),""))</f>
        <v>12000</v>
      </c>
      <c r="N662" s="157" t="str" cm="1">
        <f t="array" ref="N662">IF(D662="Electric","--",IF(D662="Gasoline",_xlfn._xlws.FILTER(LSICH[CH Cap],(LSICH[Fuel Type]=D662)*(LSICH[MY]=E662)),""))</f>
        <v/>
      </c>
      <c r="O662" s="157">
        <f t="shared" si="173"/>
        <v>12000</v>
      </c>
      <c r="P662" s="157">
        <f t="shared" si="174"/>
        <v>5178.0625</v>
      </c>
      <c r="Q662" s="157" cm="1">
        <f t="array" ref="Q662">IF(D662="Electric","--",IF(D662="Diesel",_xlfn._xlws.FILTER(ORDEF[HC-ZH (g/hp-hr)],(ORDEF[HP]=I662)*(ORDEF[Model_Year]=E662)),""))</f>
        <v>0.46</v>
      </c>
      <c r="R662" s="157" t="str" cm="1">
        <f t="array" ref="R662">IF(D662="Electric","--",IF(D662="Gasoline",_xlfn._xlws.FILTER(LSIEF[HC-ZH (g/hp-hr)],(LSIEF[Fuel]=D662)*(LSIEF[HP Bin]=I662)*(LSIEF[Model Year]=E662)),""))</f>
        <v/>
      </c>
      <c r="S662" s="158">
        <f t="shared" si="187"/>
        <v>0.46</v>
      </c>
      <c r="T662" s="159" cm="1">
        <f t="array" ref="T662">IF(D662="Electric","--",IF(D662="Diesel",_xlfn._xlws.FILTER(ORDEF[HCDR],(ORDEF[HP]=I662)*(ORDEF[Model_Year]=E662),),""))</f>
        <v>3.3300000000000003E-5</v>
      </c>
      <c r="U662" s="159" t="str" cm="1">
        <f t="array" ref="U662">IF(D662="Electric","--",IF(D662="Gasoline",_xlfn._xlws.FILTER(LSIEF[HC DR],(LSIEF[Fuel]=D662)*(LSIEF[HP Bin]=I662)*(LSIEF[Model Year]=E662)),""))</f>
        <v/>
      </c>
      <c r="V662" s="159">
        <f t="shared" si="175"/>
        <v>3.3300000000000003E-5</v>
      </c>
      <c r="W662" s="158" cm="1">
        <f t="array" ref="W662">IF(D662="Electric","--",IF(D662="Diesel",_xlfn._xlws.FILTER(ORDEF[NOXzh],(ORDEF[HP]=I662)*(ORDEF[Model_Year]=E662)),""))</f>
        <v>4.6529189999999998</v>
      </c>
      <c r="X662" s="158" t="str" cm="1">
        <f t="array" ref="X662">IF(D662="Electric","--",IF(D662="Gasoline",_xlfn._xlws.FILTER(LSIEF[NOX-ZH (g/hp-hr)],(LSIEF[Fuel]=D662)*(LSIEF[HP Bin]=I662)*(LSIEF[Model Year]=E662)),""))</f>
        <v/>
      </c>
      <c r="Y662" s="158">
        <f t="shared" si="176"/>
        <v>4.6529189999999998</v>
      </c>
      <c r="Z662" s="159" cm="1">
        <f t="array" ref="Z662">IF(D662="Electric","--",IF(D662="Diesel",_xlfn._xlws.FILTER(ORDEF[NOXdr],(ORDEF[HP]=I662)*(ORDEF[Model_Year]=E662)),""))</f>
        <v>8.5000000000000006E-5</v>
      </c>
      <c r="AA662" s="159" t="str" cm="1">
        <f t="array" ref="AA662">IF(E662="Electric","--",IF(D662="Gasoline",_xlfn._xlws.FILTER(LSIEF[NOX DR],(LSIEF[Fuel]=D662)*(LSIEF[HP Bin]=I662)*(LSIEF[Model Year]=E662)),""))</f>
        <v/>
      </c>
      <c r="AB662" s="159">
        <f t="shared" si="177"/>
        <v>8.5000000000000006E-5</v>
      </c>
      <c r="AC662" s="158" cm="1">
        <f t="array" ref="AC662">IF(D662="Electric","--",IF(D662="Diesel",_xlfn._xlws.FILTER(DFCF[Fuel_HC],(DFCF[MY]=E662)),""))</f>
        <v>0.9</v>
      </c>
      <c r="AD662" s="158" t="str" cm="1">
        <f t="array" ref="AD662">IF(D662="Electric","--",IF(D662="Gasoline",_xlfn._xlws.FILTER(GFCF[Fuel_HC],(GFCF[MY]=E662)),""))</f>
        <v/>
      </c>
      <c r="AE662" s="158">
        <f t="shared" si="178"/>
        <v>0.9</v>
      </c>
      <c r="AF662" s="157" cm="1">
        <f t="array" ref="AF662">IF(D662="Electric","--",IF(D662="Diesel",_xlfn._xlws.FILTER(DFCF[Fuel_NOX],(DFCF[MY]=E662)),""))</f>
        <v>0.93</v>
      </c>
      <c r="AG662" s="157" t="str" cm="1">
        <f t="array" ref="AG662">IF(D662="Electric","--",IF(D662="Gasoline",_xlfn._xlws.FILTER(GFCF[Fuel_NOX],(GFCF[MY]=E662)),""))</f>
        <v/>
      </c>
      <c r="AH662" s="157">
        <f t="shared" si="179"/>
        <v>0.93</v>
      </c>
      <c r="AI662" s="158">
        <f t="shared" si="180"/>
        <v>0.569186533125</v>
      </c>
      <c r="AJ662" s="158">
        <f t="shared" si="181"/>
        <v>4.7365405106249998</v>
      </c>
      <c r="AK662" s="158">
        <f t="shared" si="182"/>
        <v>11.046001176243925</v>
      </c>
      <c r="AL662" s="158">
        <f t="shared" si="183"/>
        <v>91.920361791484439</v>
      </c>
      <c r="AM662" s="158">
        <f t="shared" si="184"/>
        <v>5.5230005881219627E-3</v>
      </c>
      <c r="AN662" s="158">
        <f t="shared" si="185"/>
        <v>4.596018089574222E-2</v>
      </c>
      <c r="AO662" s="158">
        <f t="shared" si="186"/>
        <v>6.6828307116275744E-3</v>
      </c>
      <c r="AP662" s="157"/>
      <c r="AS662" s="44"/>
    </row>
    <row r="663" spans="1:45" s="47" customFormat="1" x14ac:dyDescent="0.35">
      <c r="A663" s="157">
        <v>662</v>
      </c>
      <c r="B663" s="157">
        <v>828844</v>
      </c>
      <c r="C663" s="157" t="s">
        <v>476</v>
      </c>
      <c r="D663" s="157" t="s">
        <v>9</v>
      </c>
      <c r="E663" s="157">
        <v>2006</v>
      </c>
      <c r="F663" s="157">
        <v>100</v>
      </c>
      <c r="G663" s="157">
        <v>398.3125</v>
      </c>
      <c r="H663" s="157" t="s">
        <v>620</v>
      </c>
      <c r="I663" s="157">
        <f t="shared" si="172"/>
        <v>175</v>
      </c>
      <c r="J663" s="157">
        <f>IF(D663="Electric","--",IF(D663="Diesel",VLOOKUP(C663,[2]ORDLF!A:B,2,FALSE),""))</f>
        <v>0.34</v>
      </c>
      <c r="K663" s="157" t="str">
        <f>IF(D663="Electric","--",IF(D663="Gasoline",VLOOKUP(C663,LSILF!A:C,3,FALSE),""))</f>
        <v/>
      </c>
      <c r="L663" s="158">
        <f t="shared" si="170"/>
        <v>0.34</v>
      </c>
      <c r="M663" s="157" cm="1">
        <f t="array" ref="M663">IF(D663="Electric","--",IF(D663="Diesel",_xlfn._xlws.FILTER(DIESCH[CH Cap],(DIESCH[HP Bin]=I663)),""))</f>
        <v>12000</v>
      </c>
      <c r="N663" s="157" t="str" cm="1">
        <f t="array" ref="N663">IF(D663="Electric","--",IF(D663="Gasoline",_xlfn._xlws.FILTER(LSICH[CH Cap],(LSICH[Fuel Type]=D663)*(LSICH[MY]=E663)),""))</f>
        <v/>
      </c>
      <c r="O663" s="157">
        <f t="shared" si="173"/>
        <v>12000</v>
      </c>
      <c r="P663" s="157">
        <f t="shared" si="174"/>
        <v>4381.4375</v>
      </c>
      <c r="Q663" s="157" cm="1">
        <f t="array" ref="Q663">IF(D663="Electric","--",IF(D663="Diesel",_xlfn._xlws.FILTER(ORDEF[HC-ZH (g/hp-hr)],(ORDEF[HP]=I663)*(ORDEF[Model_Year]=E663)),""))</f>
        <v>0.16</v>
      </c>
      <c r="R663" s="157" t="str" cm="1">
        <f t="array" ref="R663">IF(D663="Electric","--",IF(D663="Gasoline",_xlfn._xlws.FILTER(LSIEF[HC-ZH (g/hp-hr)],(LSIEF[Fuel]=D663)*(LSIEF[HP Bin]=I663)*(LSIEF[Model Year]=E663)),""))</f>
        <v/>
      </c>
      <c r="S663" s="158">
        <f t="shared" si="187"/>
        <v>0.16</v>
      </c>
      <c r="T663" s="159" cm="1">
        <f t="array" ref="T663">IF(D663="Electric","--",IF(D663="Diesel",_xlfn._xlws.FILTER(ORDEF[HCDR],(ORDEF[HP]=I663)*(ORDEF[Model_Year]=E663),),""))</f>
        <v>2.5700000000000001E-5</v>
      </c>
      <c r="U663" s="159" t="str" cm="1">
        <f t="array" ref="U663">IF(D663="Electric","--",IF(D663="Gasoline",_xlfn._xlws.FILTER(LSIEF[HC DR],(LSIEF[Fuel]=D663)*(LSIEF[HP Bin]=I663)*(LSIEF[Model Year]=E663)),""))</f>
        <v/>
      </c>
      <c r="V663" s="159">
        <f t="shared" si="175"/>
        <v>2.5700000000000001E-5</v>
      </c>
      <c r="W663" s="158" cm="1">
        <f t="array" ref="W663">IF(D663="Electric","--",IF(D663="Diesel",_xlfn._xlws.FILTER(ORDEF[NOXzh],(ORDEF[HP]=I663)*(ORDEF[Model_Year]=E663)),""))</f>
        <v>3.9660980000000001</v>
      </c>
      <c r="X663" s="158" t="str" cm="1">
        <f t="array" ref="X663">IF(D663="Electric","--",IF(D663="Gasoline",_xlfn._xlws.FILTER(LSIEF[NOX-ZH (g/hp-hr)],(LSIEF[Fuel]=D663)*(LSIEF[HP Bin]=I663)*(LSIEF[Model Year]=E663)),""))</f>
        <v/>
      </c>
      <c r="Y663" s="158">
        <f t="shared" si="176"/>
        <v>3.9660980000000001</v>
      </c>
      <c r="Z663" s="159" cm="1">
        <f t="array" ref="Z663">IF(D663="Electric","--",IF(D663="Diesel",_xlfn._xlws.FILTER(ORDEF[NOXdr],(ORDEF[HP]=I663)*(ORDEF[Model_Year]=E663)),""))</f>
        <v>5.77E-5</v>
      </c>
      <c r="AA663" s="159" t="str" cm="1">
        <f t="array" ref="AA663">IF(E663="Electric","--",IF(D663="Gasoline",_xlfn._xlws.FILTER(LSIEF[NOX DR],(LSIEF[Fuel]=D663)*(LSIEF[HP Bin]=I663)*(LSIEF[Model Year]=E663)),""))</f>
        <v/>
      </c>
      <c r="AB663" s="159">
        <f t="shared" si="177"/>
        <v>5.77E-5</v>
      </c>
      <c r="AC663" s="158" cm="1">
        <f t="array" ref="AC663">IF(D663="Electric","--",IF(D663="Diesel",_xlfn._xlws.FILTER(DFCF[Fuel_HC],(DFCF[MY]=E663)),""))</f>
        <v>0.9</v>
      </c>
      <c r="AD663" s="158" t="str" cm="1">
        <f t="array" ref="AD663">IF(D663="Electric","--",IF(D663="Gasoline",_xlfn._xlws.FILTER(GFCF[Fuel_HC],(GFCF[MY]=E663)),""))</f>
        <v/>
      </c>
      <c r="AE663" s="158">
        <f t="shared" si="178"/>
        <v>0.9</v>
      </c>
      <c r="AF663" s="157" cm="1">
        <f t="array" ref="AF663">IF(D663="Electric","--",IF(D663="Diesel",_xlfn._xlws.FILTER(DFCF[Fuel_NOX],(DFCF[MY]=E663)),""))</f>
        <v>0.93</v>
      </c>
      <c r="AG663" s="157" t="str" cm="1">
        <f t="array" ref="AG663">IF(D663="Electric","--",IF(D663="Gasoline",_xlfn._xlws.FILTER(GFCF[Fuel_NOX],(GFCF[MY]=E663)),""))</f>
        <v/>
      </c>
      <c r="AH663" s="157">
        <f t="shared" si="179"/>
        <v>0.93</v>
      </c>
      <c r="AI663" s="158">
        <f t="shared" si="180"/>
        <v>0.245342649375</v>
      </c>
      <c r="AJ663" s="158">
        <f t="shared" si="181"/>
        <v>3.9235834576875006</v>
      </c>
      <c r="AK663" s="158">
        <f t="shared" si="182"/>
        <v>7.3250427404502201</v>
      </c>
      <c r="AL663" s="158">
        <f t="shared" si="183"/>
        <v>117.14398860735949</v>
      </c>
      <c r="AM663" s="158">
        <f t="shared" si="184"/>
        <v>3.6625213702251103E-3</v>
      </c>
      <c r="AN663" s="158">
        <f t="shared" si="185"/>
        <v>5.857199430367975E-2</v>
      </c>
      <c r="AO663" s="158">
        <f t="shared" si="186"/>
        <v>4.4316508579723829E-3</v>
      </c>
      <c r="AP663" s="157"/>
      <c r="AS663" s="44"/>
    </row>
    <row r="664" spans="1:45" s="47" customFormat="1" x14ac:dyDescent="0.35">
      <c r="A664" s="157">
        <v>663</v>
      </c>
      <c r="B664" s="157" t="s">
        <v>478</v>
      </c>
      <c r="C664" s="157" t="s">
        <v>476</v>
      </c>
      <c r="D664" s="157" t="s">
        <v>9</v>
      </c>
      <c r="E664" s="157">
        <v>2006</v>
      </c>
      <c r="F664" s="157">
        <v>200</v>
      </c>
      <c r="G664" s="157">
        <v>398.3125</v>
      </c>
      <c r="H664" s="157" t="s">
        <v>621</v>
      </c>
      <c r="I664" s="157">
        <f t="shared" si="172"/>
        <v>300</v>
      </c>
      <c r="J664" s="157">
        <f>IF(D664="Electric","--",IF(D664="Diesel",VLOOKUP(C664,[2]ORDLF!A:B,2,FALSE),""))</f>
        <v>0.34</v>
      </c>
      <c r="K664" s="157" t="str">
        <f>IF(D664="Electric","--",IF(D664="Gasoline",VLOOKUP(C664,LSILF!A:C,3,FALSE),""))</f>
        <v/>
      </c>
      <c r="L664" s="158">
        <f t="shared" si="170"/>
        <v>0.34</v>
      </c>
      <c r="M664" s="157" cm="1">
        <f t="array" ref="M664">IF(D664="Electric","--",IF(D664="Diesel",_xlfn._xlws.FILTER(DIESCH[CH Cap],(DIESCH[HP Bin]=I664)),""))</f>
        <v>12000</v>
      </c>
      <c r="N664" s="157" t="str" cm="1">
        <f t="array" ref="N664">IF(D664="Electric","--",IF(D664="Gasoline",_xlfn._xlws.FILTER(LSICH[CH Cap],(LSICH[Fuel Type]=D664)*(LSICH[MY]=E664)),""))</f>
        <v/>
      </c>
      <c r="O664" s="157">
        <f t="shared" si="173"/>
        <v>12000</v>
      </c>
      <c r="P664" s="157">
        <f t="shared" si="174"/>
        <v>4381.4375</v>
      </c>
      <c r="Q664" s="157" cm="1">
        <f t="array" ref="Q664">IF(D664="Electric","--",IF(D664="Diesel",_xlfn._xlws.FILTER(ORDEF[HC-ZH (g/hp-hr)],(ORDEF[HP]=I664)*(ORDEF[Model_Year]=E664)),""))</f>
        <v>0.12</v>
      </c>
      <c r="R664" s="157" t="str" cm="1">
        <f t="array" ref="R664">IF(D664="Electric","--",IF(D664="Gasoline",_xlfn._xlws.FILTER(LSIEF[HC-ZH (g/hp-hr)],(LSIEF[Fuel]=D664)*(LSIEF[HP Bin]=I664)*(LSIEF[Model Year]=E664)),""))</f>
        <v/>
      </c>
      <c r="S664" s="158">
        <f t="shared" si="187"/>
        <v>0.12</v>
      </c>
      <c r="T664" s="159" cm="1">
        <f t="array" ref="T664">IF(D664="Electric","--",IF(D664="Diesel",_xlfn._xlws.FILTER(ORDEF[HCDR],(ORDEF[HP]=I664)*(ORDEF[Model_Year]=E664),),""))</f>
        <v>2.4000000000000001E-5</v>
      </c>
      <c r="U664" s="159" t="str" cm="1">
        <f t="array" ref="U664">IF(D664="Electric","--",IF(D664="Gasoline",_xlfn._xlws.FILTER(LSIEF[HC DR],(LSIEF[Fuel]=D664)*(LSIEF[HP Bin]=I664)*(LSIEF[Model Year]=E664)),""))</f>
        <v/>
      </c>
      <c r="V664" s="159">
        <f t="shared" si="175"/>
        <v>2.4000000000000001E-5</v>
      </c>
      <c r="W664" s="158" cm="1">
        <f t="array" ref="W664">IF(D664="Electric","--",IF(D664="Diesel",_xlfn._xlws.FILTER(ORDEF[NOXzh],(ORDEF[HP]=I664)*(ORDEF[Model_Year]=E664)),""))</f>
        <v>4.077636</v>
      </c>
      <c r="X664" s="158" t="str" cm="1">
        <f t="array" ref="X664">IF(D664="Electric","--",IF(D664="Gasoline",_xlfn._xlws.FILTER(LSIEF[NOX-ZH (g/hp-hr)],(LSIEF[Fuel]=D664)*(LSIEF[HP Bin]=I664)*(LSIEF[Model Year]=E664)),""))</f>
        <v/>
      </c>
      <c r="Y664" s="158">
        <f t="shared" si="176"/>
        <v>4.077636</v>
      </c>
      <c r="Z664" s="159" cm="1">
        <f t="array" ref="Z664">IF(D664="Electric","--",IF(D664="Diesel",_xlfn._xlws.FILTER(ORDEF[NOXdr],(ORDEF[HP]=I664)*(ORDEF[Model_Year]=E664)),""))</f>
        <v>5.8900000000000002E-5</v>
      </c>
      <c r="AA664" s="159" t="str" cm="1">
        <f t="array" ref="AA664">IF(E664="Electric","--",IF(D664="Gasoline",_xlfn._xlws.FILTER(LSIEF[NOX DR],(LSIEF[Fuel]=D664)*(LSIEF[HP Bin]=I664)*(LSIEF[Model Year]=E664)),""))</f>
        <v/>
      </c>
      <c r="AB664" s="159">
        <f t="shared" si="177"/>
        <v>5.8900000000000002E-5</v>
      </c>
      <c r="AC664" s="158" cm="1">
        <f t="array" ref="AC664">IF(D664="Electric","--",IF(D664="Diesel",_xlfn._xlws.FILTER(DFCF[Fuel_HC],(DFCF[MY]=E664)),""))</f>
        <v>0.9</v>
      </c>
      <c r="AD664" s="158" t="str" cm="1">
        <f t="array" ref="AD664">IF(D664="Electric","--",IF(D664="Gasoline",_xlfn._xlws.FILTER(GFCF[Fuel_HC],(GFCF[MY]=E664)),""))</f>
        <v/>
      </c>
      <c r="AE664" s="158">
        <f t="shared" si="178"/>
        <v>0.9</v>
      </c>
      <c r="AF664" s="157" cm="1">
        <f t="array" ref="AF664">IF(D664="Electric","--",IF(D664="Diesel",_xlfn._xlws.FILTER(DFCF[Fuel_NOX],(DFCF[MY]=E664)),""))</f>
        <v>0.93</v>
      </c>
      <c r="AG664" s="157" t="str" cm="1">
        <f t="array" ref="AG664">IF(D664="Electric","--",IF(D664="Gasoline",_xlfn._xlws.FILTER(GFCF[Fuel_NOX],(GFCF[MY]=E664)),""))</f>
        <v/>
      </c>
      <c r="AH664" s="157">
        <f t="shared" si="179"/>
        <v>0.93</v>
      </c>
      <c r="AI664" s="158">
        <f t="shared" si="180"/>
        <v>0.20263904999999999</v>
      </c>
      <c r="AJ664" s="158">
        <f t="shared" si="181"/>
        <v>4.0322034819374997</v>
      </c>
      <c r="AK664" s="158">
        <f t="shared" si="182"/>
        <v>12.10013591942144</v>
      </c>
      <c r="AL664" s="158">
        <f t="shared" si="183"/>
        <v>240.77397809656202</v>
      </c>
      <c r="AM664" s="158">
        <f t="shared" si="184"/>
        <v>6.0500679597107199E-3</v>
      </c>
      <c r="AN664" s="158">
        <f t="shared" si="185"/>
        <v>0.12038698904828102</v>
      </c>
      <c r="AO664" s="158">
        <f t="shared" si="186"/>
        <v>7.3205822312499705E-3</v>
      </c>
      <c r="AP664" s="157"/>
      <c r="AS664" s="44"/>
    </row>
    <row r="665" spans="1:45" s="47" customFormat="1" x14ac:dyDescent="0.35">
      <c r="A665" s="157">
        <v>664</v>
      </c>
      <c r="B665" s="157">
        <v>831593</v>
      </c>
      <c r="C665" s="157" t="s">
        <v>476</v>
      </c>
      <c r="D665" s="157" t="s">
        <v>9</v>
      </c>
      <c r="E665" s="157">
        <v>2007</v>
      </c>
      <c r="F665" s="157">
        <v>75</v>
      </c>
      <c r="G665" s="157">
        <v>398.3125</v>
      </c>
      <c r="H665" s="157" t="s">
        <v>620</v>
      </c>
      <c r="I665" s="157">
        <f t="shared" si="172"/>
        <v>100</v>
      </c>
      <c r="J665" s="157">
        <f>IF(D665="Electric","--",IF(D665="Diesel",VLOOKUP(C665,[2]ORDLF!A:B,2,FALSE),""))</f>
        <v>0.34</v>
      </c>
      <c r="K665" s="157" t="str">
        <f>IF(D665="Electric","--",IF(D665="Gasoline",VLOOKUP(C665,LSILF!A:C,3,FALSE),""))</f>
        <v/>
      </c>
      <c r="L665" s="158">
        <f t="shared" si="170"/>
        <v>0.34</v>
      </c>
      <c r="M665" s="157" cm="1">
        <f t="array" ref="M665">IF(D665="Electric","--",IF(D665="Diesel",_xlfn._xlws.FILTER(DIESCH[CH Cap],(DIESCH[HP Bin]=I665)),""))</f>
        <v>12000</v>
      </c>
      <c r="N665" s="157" t="str" cm="1">
        <f t="array" ref="N665">IF(D665="Electric","--",IF(D665="Gasoline",_xlfn._xlws.FILTER(LSICH[CH Cap],(LSICH[Fuel Type]=D665)*(LSICH[MY]=E665)),""))</f>
        <v/>
      </c>
      <c r="O665" s="157">
        <f t="shared" si="173"/>
        <v>12000</v>
      </c>
      <c r="P665" s="157">
        <f t="shared" si="174"/>
        <v>3983.125</v>
      </c>
      <c r="Q665" s="157" cm="1">
        <f t="array" ref="Q665">IF(D665="Electric","--",IF(D665="Diesel",_xlfn._xlws.FILTER(ORDEF[HC-ZH (g/hp-hr)],(ORDEF[HP]=I665)*(ORDEF[Model_Year]=E665)),""))</f>
        <v>0.19</v>
      </c>
      <c r="R665" s="157" t="str" cm="1">
        <f t="array" ref="R665">IF(D665="Electric","--",IF(D665="Gasoline",_xlfn._xlws.FILTER(LSIEF[HC-ZH (g/hp-hr)],(LSIEF[Fuel]=D665)*(LSIEF[HP Bin]=I665)*(LSIEF[Model Year]=E665)),""))</f>
        <v/>
      </c>
      <c r="S665" s="158">
        <f t="shared" si="187"/>
        <v>0.19</v>
      </c>
      <c r="T665" s="159" cm="1">
        <f t="array" ref="T665">IF(D665="Electric","--",IF(D665="Diesel",_xlfn._xlws.FILTER(ORDEF[HCDR],(ORDEF[HP]=I665)*(ORDEF[Model_Year]=E665),),""))</f>
        <v>2.7100000000000001E-5</v>
      </c>
      <c r="U665" s="159" t="str" cm="1">
        <f t="array" ref="U665">IF(D665="Electric","--",IF(D665="Gasoline",_xlfn._xlws.FILTER(LSIEF[HC DR],(LSIEF[Fuel]=D665)*(LSIEF[HP Bin]=I665)*(LSIEF[Model Year]=E665)),""))</f>
        <v/>
      </c>
      <c r="V665" s="159">
        <f t="shared" si="175"/>
        <v>2.7100000000000001E-5</v>
      </c>
      <c r="W665" s="158" cm="1">
        <f t="array" ref="W665">IF(D665="Electric","--",IF(D665="Diesel",_xlfn._xlws.FILTER(ORDEF[NOXzh],(ORDEF[HP]=I665)*(ORDEF[Model_Year]=E665)),""))</f>
        <v>3.7382870000000001</v>
      </c>
      <c r="X665" s="158" t="str" cm="1">
        <f t="array" ref="X665">IF(D665="Electric","--",IF(D665="Gasoline",_xlfn._xlws.FILTER(LSIEF[NOX-ZH (g/hp-hr)],(LSIEF[Fuel]=D665)*(LSIEF[HP Bin]=I665)*(LSIEF[Model Year]=E665)),""))</f>
        <v/>
      </c>
      <c r="Y665" s="158">
        <f t="shared" si="176"/>
        <v>3.7382870000000001</v>
      </c>
      <c r="Z665" s="159" cm="1">
        <f t="array" ref="Z665">IF(D665="Electric","--",IF(D665="Diesel",_xlfn._xlws.FILTER(ORDEF[NOXdr],(ORDEF[HP]=I665)*(ORDEF[Model_Year]=E665)),""))</f>
        <v>5.5600000000000003E-5</v>
      </c>
      <c r="AA665" s="159" t="str" cm="1">
        <f t="array" ref="AA665">IF(E665="Electric","--",IF(D665="Gasoline",_xlfn._xlws.FILTER(LSIEF[NOX DR],(LSIEF[Fuel]=D665)*(LSIEF[HP Bin]=I665)*(LSIEF[Model Year]=E665)),""))</f>
        <v/>
      </c>
      <c r="AB665" s="159">
        <f t="shared" si="177"/>
        <v>5.5600000000000003E-5</v>
      </c>
      <c r="AC665" s="158" cm="1">
        <f t="array" ref="AC665">IF(D665="Electric","--",IF(D665="Diesel",_xlfn._xlws.FILTER(DFCF[Fuel_HC],(DFCF[MY]=E665)),""))</f>
        <v>0.9</v>
      </c>
      <c r="AD665" s="158" t="str" cm="1">
        <f t="array" ref="AD665">IF(D665="Electric","--",IF(D665="Gasoline",_xlfn._xlws.FILTER(GFCF[Fuel_HC],(GFCF[MY]=E665)),""))</f>
        <v/>
      </c>
      <c r="AE665" s="158">
        <f t="shared" si="178"/>
        <v>0.9</v>
      </c>
      <c r="AF665" s="157" cm="1">
        <f t="array" ref="AF665">IF(D665="Electric","--",IF(D665="Diesel",_xlfn._xlws.FILTER(DFCF[Fuel_NOX],(DFCF[MY]=E665)),""))</f>
        <v>0.95</v>
      </c>
      <c r="AG665" s="157" t="str" cm="1">
        <f t="array" ref="AG665">IF(D665="Electric","--",IF(D665="Gasoline",_xlfn._xlws.FILTER(GFCF[Fuel_NOX],(GFCF[MY]=E665)),""))</f>
        <v/>
      </c>
      <c r="AH665" s="157">
        <f t="shared" si="179"/>
        <v>0.95</v>
      </c>
      <c r="AI665" s="158">
        <f t="shared" si="180"/>
        <v>0.26814841875000001</v>
      </c>
      <c r="AJ665" s="158">
        <f t="shared" si="181"/>
        <v>3.7617613125</v>
      </c>
      <c r="AK665" s="158">
        <f t="shared" si="182"/>
        <v>6.0044552989409059</v>
      </c>
      <c r="AL665" s="158">
        <f t="shared" si="183"/>
        <v>84.234424172570385</v>
      </c>
      <c r="AM665" s="158">
        <f t="shared" si="184"/>
        <v>3.0022276494704532E-3</v>
      </c>
      <c r="AN665" s="158">
        <f t="shared" si="185"/>
        <v>4.2117212086285195E-2</v>
      </c>
      <c r="AO665" s="158">
        <f t="shared" si="186"/>
        <v>3.6326954558592484E-3</v>
      </c>
      <c r="AP665" s="157"/>
      <c r="AS665" s="44"/>
    </row>
    <row r="666" spans="1:45" s="47" customFormat="1" x14ac:dyDescent="0.35">
      <c r="A666" s="157">
        <v>665</v>
      </c>
      <c r="B666" s="157" t="s">
        <v>479</v>
      </c>
      <c r="C666" s="157" t="s">
        <v>476</v>
      </c>
      <c r="D666" s="157" t="s">
        <v>9</v>
      </c>
      <c r="E666" s="157">
        <v>2007</v>
      </c>
      <c r="F666" s="157">
        <v>200</v>
      </c>
      <c r="G666" s="157">
        <v>398.3125</v>
      </c>
      <c r="H666" s="157" t="s">
        <v>621</v>
      </c>
      <c r="I666" s="157">
        <f t="shared" si="172"/>
        <v>300</v>
      </c>
      <c r="J666" s="157">
        <f>IF(D666="Electric","--",IF(D666="Diesel",VLOOKUP(C666,[2]ORDLF!A:B,2,FALSE),""))</f>
        <v>0.34</v>
      </c>
      <c r="K666" s="157" t="str">
        <f>IF(D666="Electric","--",IF(D666="Gasoline",VLOOKUP(C666,LSILF!A:C,3,FALSE),""))</f>
        <v/>
      </c>
      <c r="L666" s="158">
        <f t="shared" si="170"/>
        <v>0.34</v>
      </c>
      <c r="M666" s="157" cm="1">
        <f t="array" ref="M666">IF(D666="Electric","--",IF(D666="Diesel",_xlfn._xlws.FILTER(DIESCH[CH Cap],(DIESCH[HP Bin]=I666)),""))</f>
        <v>12000</v>
      </c>
      <c r="N666" s="157" t="str" cm="1">
        <f t="array" ref="N666">IF(D666="Electric","--",IF(D666="Gasoline",_xlfn._xlws.FILTER(LSICH[CH Cap],(LSICH[Fuel Type]=D666)*(LSICH[MY]=E666)),""))</f>
        <v/>
      </c>
      <c r="O666" s="157">
        <f t="shared" si="173"/>
        <v>12000</v>
      </c>
      <c r="P666" s="157">
        <f t="shared" si="174"/>
        <v>3983.125</v>
      </c>
      <c r="Q666" s="157" cm="1">
        <f t="array" ref="Q666">IF(D666="Electric","--",IF(D666="Diesel",_xlfn._xlws.FILTER(ORDEF[HC-ZH (g/hp-hr)],(ORDEF[HP]=I666)*(ORDEF[Model_Year]=E666)),""))</f>
        <v>0.1</v>
      </c>
      <c r="R666" s="157" t="str" cm="1">
        <f t="array" ref="R666">IF(D666="Electric","--",IF(D666="Gasoline",_xlfn._xlws.FILTER(LSIEF[HC-ZH (g/hp-hr)],(LSIEF[Fuel]=D666)*(LSIEF[HP Bin]=I666)*(LSIEF[Model Year]=E666)),""))</f>
        <v/>
      </c>
      <c r="S666" s="158">
        <f t="shared" si="187"/>
        <v>0.1</v>
      </c>
      <c r="T666" s="159" cm="1">
        <f t="array" ref="T666">IF(D666="Electric","--",IF(D666="Diesel",_xlfn._xlws.FILTER(ORDEF[HCDR],(ORDEF[HP]=I666)*(ORDEF[Model_Year]=E666),),""))</f>
        <v>2.5000000000000001E-5</v>
      </c>
      <c r="U666" s="159" t="str" cm="1">
        <f t="array" ref="U666">IF(D666="Electric","--",IF(D666="Gasoline",_xlfn._xlws.FILTER(LSIEF[HC DR],(LSIEF[Fuel]=D666)*(LSIEF[HP Bin]=I666)*(LSIEF[Model Year]=E666)),""))</f>
        <v/>
      </c>
      <c r="V666" s="159">
        <f t="shared" si="175"/>
        <v>2.5000000000000001E-5</v>
      </c>
      <c r="W666" s="158" cm="1">
        <f t="array" ref="W666">IF(D666="Electric","--",IF(D666="Diesel",_xlfn._xlws.FILTER(ORDEF[NOXzh],(ORDEF[HP]=I666)*(ORDEF[Model_Year]=E666)),""))</f>
        <v>2.6972749999999999</v>
      </c>
      <c r="X666" s="158" t="str" cm="1">
        <f t="array" ref="X666">IF(D666="Electric","--",IF(D666="Gasoline",_xlfn._xlws.FILTER(LSIEF[NOX-ZH (g/hp-hr)],(LSIEF[Fuel]=D666)*(LSIEF[HP Bin]=I666)*(LSIEF[Model Year]=E666)),""))</f>
        <v/>
      </c>
      <c r="Y666" s="158">
        <f t="shared" si="176"/>
        <v>2.6972749999999999</v>
      </c>
      <c r="Z666" s="159" cm="1">
        <f t="array" ref="Z666">IF(D666="Electric","--",IF(D666="Diesel",_xlfn._xlws.FILTER(ORDEF[NOXdr],(ORDEF[HP]=I666)*(ORDEF[Model_Year]=E666)),""))</f>
        <v>3.4999999999999997E-5</v>
      </c>
      <c r="AA666" s="159" t="str" cm="1">
        <f t="array" ref="AA666">IF(E666="Electric","--",IF(D666="Gasoline",_xlfn._xlws.FILTER(LSIEF[NOX DR],(LSIEF[Fuel]=D666)*(LSIEF[HP Bin]=I666)*(LSIEF[Model Year]=E666)),""))</f>
        <v/>
      </c>
      <c r="AB666" s="159">
        <f t="shared" si="177"/>
        <v>3.4999999999999997E-5</v>
      </c>
      <c r="AC666" s="158" cm="1">
        <f t="array" ref="AC666">IF(D666="Electric","--",IF(D666="Diesel",_xlfn._xlws.FILTER(DFCF[Fuel_HC],(DFCF[MY]=E666)),""))</f>
        <v>0.9</v>
      </c>
      <c r="AD666" s="158" t="str" cm="1">
        <f t="array" ref="AD666">IF(D666="Electric","--",IF(D666="Gasoline",_xlfn._xlws.FILTER(GFCF[Fuel_HC],(GFCF[MY]=E666)),""))</f>
        <v/>
      </c>
      <c r="AE666" s="158">
        <f t="shared" si="178"/>
        <v>0.9</v>
      </c>
      <c r="AF666" s="157" cm="1">
        <f t="array" ref="AF666">IF(D666="Electric","--",IF(D666="Diesel",_xlfn._xlws.FILTER(DFCF[Fuel_NOX],(DFCF[MY]=E666)),""))</f>
        <v>0.95</v>
      </c>
      <c r="AG666" s="157" t="str" cm="1">
        <f t="array" ref="AG666">IF(D666="Electric","--",IF(D666="Gasoline",_xlfn._xlws.FILTER(GFCF[Fuel_NOX],(GFCF[MY]=E666)),""))</f>
        <v/>
      </c>
      <c r="AH666" s="157">
        <f t="shared" si="179"/>
        <v>0.95</v>
      </c>
      <c r="AI666" s="158">
        <f t="shared" si="180"/>
        <v>0.17962031249999999</v>
      </c>
      <c r="AJ666" s="158">
        <f t="shared" si="181"/>
        <v>2.6948501562499998</v>
      </c>
      <c r="AK666" s="158">
        <f t="shared" si="182"/>
        <v>10.725623689703212</v>
      </c>
      <c r="AL666" s="158">
        <f t="shared" si="183"/>
        <v>160.9169267873053</v>
      </c>
      <c r="AM666" s="158">
        <f t="shared" si="184"/>
        <v>5.3628118448516065E-3</v>
      </c>
      <c r="AN666" s="158">
        <f t="shared" si="185"/>
        <v>8.045846339365266E-2</v>
      </c>
      <c r="AO666" s="158">
        <f t="shared" si="186"/>
        <v>6.4890023322704436E-3</v>
      </c>
      <c r="AP666" s="157"/>
      <c r="AS666" s="44"/>
    </row>
    <row r="667" spans="1:45" s="47" customFormat="1" x14ac:dyDescent="0.35">
      <c r="A667" s="157">
        <v>666</v>
      </c>
      <c r="B667" s="157" t="s">
        <v>480</v>
      </c>
      <c r="C667" s="157" t="s">
        <v>476</v>
      </c>
      <c r="D667" s="157" t="s">
        <v>49</v>
      </c>
      <c r="E667" s="157">
        <v>1993</v>
      </c>
      <c r="F667" s="157">
        <v>50</v>
      </c>
      <c r="G667" s="157">
        <v>398.3125</v>
      </c>
      <c r="H667" s="157"/>
      <c r="I667" s="157">
        <f t="shared" si="172"/>
        <v>75</v>
      </c>
      <c r="J667" s="157" t="str">
        <f>IF(D667="Electric","--",IF(D667="Diesel",VLOOKUP(C667,[2]ORDLF!A:B,2,FALSE),""))</f>
        <v>--</v>
      </c>
      <c r="K667" s="157" t="str">
        <f>IF(D667="Electric","--",IF(D667="Gasoline",VLOOKUP(C667,LSILF!A:C,3,FALSE),""))</f>
        <v>--</v>
      </c>
      <c r="L667" s="158">
        <f t="shared" ref="L667:L730" si="188">SUM(J667:K667)</f>
        <v>0</v>
      </c>
      <c r="M667" s="157" t="str" cm="1">
        <f t="array" ref="M667">IF(D667="Electric","--",IF(D667="Diesel",_xlfn._xlws.FILTER(DIESCH[CH Cap],(DIESCH[HP Bin]=I667)),""))</f>
        <v>--</v>
      </c>
      <c r="N667" s="157" t="str" cm="1">
        <f t="array" ref="N667">IF(D667="Electric","--",IF(D667="Gasoline",_xlfn._xlws.FILTER(LSICH[CH Cap],(LSICH[Fuel Type]=D667)*(LSICH[MY]=E667)),""))</f>
        <v>--</v>
      </c>
      <c r="O667" s="157">
        <f t="shared" si="173"/>
        <v>0</v>
      </c>
      <c r="P667" s="157">
        <f t="shared" si="174"/>
        <v>9559.5</v>
      </c>
      <c r="Q667" s="157" t="str" cm="1">
        <f t="array" ref="Q667">IF(D667="Electric","--",IF(D667="Diesel",_xlfn._xlws.FILTER(ORDEF[HC-ZH (g/hp-hr)],(ORDEF[HP]=I667)*(ORDEF[Model_Year]=E667)),""))</f>
        <v>--</v>
      </c>
      <c r="R667" s="157" t="str" cm="1">
        <f t="array" ref="R667">IF(D667="Electric","--",IF(D667="Gasoline",_xlfn._xlws.FILTER(LSIEF[HC-ZH (g/hp-hr)],(LSIEF[Fuel]=D667)*(LSIEF[HP Bin]=I667)*(LSIEF[Model Year]=E667)),""))</f>
        <v>--</v>
      </c>
      <c r="S667" s="158">
        <f t="shared" si="187"/>
        <v>0</v>
      </c>
      <c r="T667" s="159" t="str" cm="1">
        <f t="array" ref="T667">IF(D667="Electric","--",IF(D667="Diesel",_xlfn._xlws.FILTER(ORDEF[HCDR],(ORDEF[HP]=I667)*(ORDEF[Model_Year]=E667),),""))</f>
        <v>--</v>
      </c>
      <c r="U667" s="159" t="str" cm="1">
        <f t="array" ref="U667">IF(D667="Electric","--",IF(D667="Gasoline",_xlfn._xlws.FILTER(LSIEF[HC DR],(LSIEF[Fuel]=D667)*(LSIEF[HP Bin]=I667)*(LSIEF[Model Year]=E667)),""))</f>
        <v>--</v>
      </c>
      <c r="V667" s="159">
        <f t="shared" si="175"/>
        <v>0</v>
      </c>
      <c r="W667" s="158" t="str" cm="1">
        <f t="array" ref="W667">IF(D667="Electric","--",IF(D667="Diesel",_xlfn._xlws.FILTER(ORDEF[NOXzh],(ORDEF[HP]=I667)*(ORDEF[Model_Year]=E667)),""))</f>
        <v>--</v>
      </c>
      <c r="X667" s="158" t="str" cm="1">
        <f t="array" ref="X667">IF(D667="Electric","--",IF(D667="Gasoline",_xlfn._xlws.FILTER(LSIEF[NOX-ZH (g/hp-hr)],(LSIEF[Fuel]=D667)*(LSIEF[HP Bin]=I667)*(LSIEF[Model Year]=E667)),""))</f>
        <v>--</v>
      </c>
      <c r="Y667" s="158">
        <f t="shared" si="176"/>
        <v>0</v>
      </c>
      <c r="Z667" s="159" t="str" cm="1">
        <f t="array" ref="Z667">IF(D667="Electric","--",IF(D667="Diesel",_xlfn._xlws.FILTER(ORDEF[NOXdr],(ORDEF[HP]=I667)*(ORDEF[Model_Year]=E667)),""))</f>
        <v>--</v>
      </c>
      <c r="AA667" s="159" t="str" cm="1">
        <f t="array" ref="AA667">IF(E667="Electric","--",IF(D667="Gasoline",_xlfn._xlws.FILTER(LSIEF[NOX DR],(LSIEF[Fuel]=D667)*(LSIEF[HP Bin]=I667)*(LSIEF[Model Year]=E667)),""))</f>
        <v/>
      </c>
      <c r="AB667" s="159">
        <f t="shared" si="177"/>
        <v>0</v>
      </c>
      <c r="AC667" s="158" t="str" cm="1">
        <f t="array" ref="AC667">IF(D667="Electric","--",IF(D667="Diesel",_xlfn._xlws.FILTER(DFCF[Fuel_HC],(DFCF[MY]=E667)),""))</f>
        <v>--</v>
      </c>
      <c r="AD667" s="158" t="str" cm="1">
        <f t="array" ref="AD667">IF(D667="Electric","--",IF(D667="Gasoline",_xlfn._xlws.FILTER(GFCF[Fuel_HC],(GFCF[MY]=E667)),""))</f>
        <v>--</v>
      </c>
      <c r="AE667" s="158">
        <f t="shared" si="178"/>
        <v>0</v>
      </c>
      <c r="AF667" s="157" t="str" cm="1">
        <f t="array" ref="AF667">IF(D667="Electric","--",IF(D667="Diesel",_xlfn._xlws.FILTER(DFCF[Fuel_NOX],(DFCF[MY]=E667)),""))</f>
        <v>--</v>
      </c>
      <c r="AG667" s="157" t="str" cm="1">
        <f t="array" ref="AG667">IF(D667="Electric","--",IF(D667="Gasoline",_xlfn._xlws.FILTER(GFCF[Fuel_NOX],(GFCF[MY]=E667)),""))</f>
        <v>--</v>
      </c>
      <c r="AH667" s="157">
        <f t="shared" si="179"/>
        <v>0</v>
      </c>
      <c r="AI667" s="158">
        <f t="shared" si="180"/>
        <v>0</v>
      </c>
      <c r="AJ667" s="158">
        <f t="shared" si="181"/>
        <v>0</v>
      </c>
      <c r="AK667" s="158" t="str">
        <f t="shared" si="182"/>
        <v>--</v>
      </c>
      <c r="AL667" s="158" t="str">
        <f t="shared" si="183"/>
        <v>--</v>
      </c>
      <c r="AM667" s="158" t="str">
        <f t="shared" si="184"/>
        <v>--</v>
      </c>
      <c r="AN667" s="158" t="str">
        <f t="shared" si="185"/>
        <v>--</v>
      </c>
      <c r="AO667" s="158" t="str">
        <f t="shared" si="186"/>
        <v>--</v>
      </c>
      <c r="AP667" s="157"/>
      <c r="AS667" s="44"/>
    </row>
    <row r="668" spans="1:45" s="47" customFormat="1" x14ac:dyDescent="0.35">
      <c r="A668" s="157">
        <v>667</v>
      </c>
      <c r="B668" s="157" t="s">
        <v>481</v>
      </c>
      <c r="C668" s="157" t="s">
        <v>476</v>
      </c>
      <c r="D668" s="157" t="s">
        <v>49</v>
      </c>
      <c r="E668" s="157">
        <v>2000</v>
      </c>
      <c r="F668" s="157">
        <v>50</v>
      </c>
      <c r="G668" s="157">
        <v>398.3125</v>
      </c>
      <c r="H668" s="157"/>
      <c r="I668" s="157">
        <f t="shared" si="172"/>
        <v>75</v>
      </c>
      <c r="J668" s="157" t="str">
        <f>IF(D668="Electric","--",IF(D668="Diesel",VLOOKUP(C668,[2]ORDLF!A:B,2,FALSE),""))</f>
        <v>--</v>
      </c>
      <c r="K668" s="157" t="str">
        <f>IF(D668="Electric","--",IF(D668="Gasoline",VLOOKUP(C668,LSILF!A:C,3,FALSE),""))</f>
        <v>--</v>
      </c>
      <c r="L668" s="158">
        <f t="shared" si="188"/>
        <v>0</v>
      </c>
      <c r="M668" s="157" t="str" cm="1">
        <f t="array" ref="M668">IF(D668="Electric","--",IF(D668="Diesel",_xlfn._xlws.FILTER(DIESCH[CH Cap],(DIESCH[HP Bin]=I668)),""))</f>
        <v>--</v>
      </c>
      <c r="N668" s="157" t="str" cm="1">
        <f t="array" ref="N668">IF(D668="Electric","--",IF(D668="Gasoline",_xlfn._xlws.FILTER(LSICH[CH Cap],(LSICH[Fuel Type]=D668)*(LSICH[MY]=E668)),""))</f>
        <v>--</v>
      </c>
      <c r="O668" s="157">
        <f t="shared" si="173"/>
        <v>0</v>
      </c>
      <c r="P668" s="157">
        <f t="shared" si="174"/>
        <v>6771.3125</v>
      </c>
      <c r="Q668" s="157" t="str" cm="1">
        <f t="array" ref="Q668">IF(D668="Electric","--",IF(D668="Diesel",_xlfn._xlws.FILTER(ORDEF[HC-ZH (g/hp-hr)],(ORDEF[HP]=I668)*(ORDEF[Model_Year]=E668)),""))</f>
        <v>--</v>
      </c>
      <c r="R668" s="157" t="str" cm="1">
        <f t="array" ref="R668">IF(D668="Electric","--",IF(D668="Gasoline",_xlfn._xlws.FILTER(LSIEF[HC-ZH (g/hp-hr)],(LSIEF[Fuel]=D668)*(LSIEF[HP Bin]=I668)*(LSIEF[Model Year]=E668)),""))</f>
        <v>--</v>
      </c>
      <c r="S668" s="158">
        <f t="shared" si="187"/>
        <v>0</v>
      </c>
      <c r="T668" s="159" t="str" cm="1">
        <f t="array" ref="T668">IF(D668="Electric","--",IF(D668="Diesel",_xlfn._xlws.FILTER(ORDEF[HCDR],(ORDEF[HP]=I668)*(ORDEF[Model_Year]=E668),),""))</f>
        <v>--</v>
      </c>
      <c r="U668" s="159" t="str" cm="1">
        <f t="array" ref="U668">IF(D668="Electric","--",IF(D668="Gasoline",_xlfn._xlws.FILTER(LSIEF[HC DR],(LSIEF[Fuel]=D668)*(LSIEF[HP Bin]=I668)*(LSIEF[Model Year]=E668)),""))</f>
        <v>--</v>
      </c>
      <c r="V668" s="159">
        <f t="shared" si="175"/>
        <v>0</v>
      </c>
      <c r="W668" s="158" t="str" cm="1">
        <f t="array" ref="W668">IF(D668="Electric","--",IF(D668="Diesel",_xlfn._xlws.FILTER(ORDEF[NOXzh],(ORDEF[HP]=I668)*(ORDEF[Model_Year]=E668)),""))</f>
        <v>--</v>
      </c>
      <c r="X668" s="158" t="str" cm="1">
        <f t="array" ref="X668">IF(D668="Electric","--",IF(D668="Gasoline",_xlfn._xlws.FILTER(LSIEF[NOX-ZH (g/hp-hr)],(LSIEF[Fuel]=D668)*(LSIEF[HP Bin]=I668)*(LSIEF[Model Year]=E668)),""))</f>
        <v>--</v>
      </c>
      <c r="Y668" s="158">
        <f t="shared" si="176"/>
        <v>0</v>
      </c>
      <c r="Z668" s="159" t="str" cm="1">
        <f t="array" ref="Z668">IF(D668="Electric","--",IF(D668="Diesel",_xlfn._xlws.FILTER(ORDEF[NOXdr],(ORDEF[HP]=I668)*(ORDEF[Model_Year]=E668)),""))</f>
        <v>--</v>
      </c>
      <c r="AA668" s="159" t="str" cm="1">
        <f t="array" ref="AA668">IF(E668="Electric","--",IF(D668="Gasoline",_xlfn._xlws.FILTER(LSIEF[NOX DR],(LSIEF[Fuel]=D668)*(LSIEF[HP Bin]=I668)*(LSIEF[Model Year]=E668)),""))</f>
        <v/>
      </c>
      <c r="AB668" s="159">
        <f t="shared" si="177"/>
        <v>0</v>
      </c>
      <c r="AC668" s="158" t="str" cm="1">
        <f t="array" ref="AC668">IF(D668="Electric","--",IF(D668="Diesel",_xlfn._xlws.FILTER(DFCF[Fuel_HC],(DFCF[MY]=E668)),""))</f>
        <v>--</v>
      </c>
      <c r="AD668" s="158" t="str" cm="1">
        <f t="array" ref="AD668">IF(D668="Electric","--",IF(D668="Gasoline",_xlfn._xlws.FILTER(GFCF[Fuel_HC],(GFCF[MY]=E668)),""))</f>
        <v>--</v>
      </c>
      <c r="AE668" s="158">
        <f t="shared" si="178"/>
        <v>0</v>
      </c>
      <c r="AF668" s="157" t="str" cm="1">
        <f t="array" ref="AF668">IF(D668="Electric","--",IF(D668="Diesel",_xlfn._xlws.FILTER(DFCF[Fuel_NOX],(DFCF[MY]=E668)),""))</f>
        <v>--</v>
      </c>
      <c r="AG668" s="157" t="str" cm="1">
        <f t="array" ref="AG668">IF(D668="Electric","--",IF(D668="Gasoline",_xlfn._xlws.FILTER(GFCF[Fuel_NOX],(GFCF[MY]=E668)),""))</f>
        <v>--</v>
      </c>
      <c r="AH668" s="157">
        <f t="shared" si="179"/>
        <v>0</v>
      </c>
      <c r="AI668" s="158">
        <f t="shared" si="180"/>
        <v>0</v>
      </c>
      <c r="AJ668" s="158">
        <f t="shared" si="181"/>
        <v>0</v>
      </c>
      <c r="AK668" s="158" t="str">
        <f t="shared" si="182"/>
        <v>--</v>
      </c>
      <c r="AL668" s="158" t="str">
        <f t="shared" si="183"/>
        <v>--</v>
      </c>
      <c r="AM668" s="158" t="str">
        <f t="shared" si="184"/>
        <v>--</v>
      </c>
      <c r="AN668" s="158" t="str">
        <f t="shared" si="185"/>
        <v>--</v>
      </c>
      <c r="AO668" s="158" t="str">
        <f t="shared" si="186"/>
        <v>--</v>
      </c>
      <c r="AP668" s="157"/>
      <c r="AS668" s="44"/>
    </row>
    <row r="669" spans="1:45" s="47" customFormat="1" x14ac:dyDescent="0.35">
      <c r="A669" s="157">
        <v>668</v>
      </c>
      <c r="B669" s="157" t="s">
        <v>482</v>
      </c>
      <c r="C669" s="157" t="s">
        <v>476</v>
      </c>
      <c r="D669" s="157" t="s">
        <v>49</v>
      </c>
      <c r="E669" s="157">
        <v>2001</v>
      </c>
      <c r="F669" s="157">
        <v>50</v>
      </c>
      <c r="G669" s="157">
        <v>398.3125</v>
      </c>
      <c r="H669" s="157"/>
      <c r="I669" s="157">
        <f t="shared" si="172"/>
        <v>75</v>
      </c>
      <c r="J669" s="157" t="str">
        <f>IF(D669="Electric","--",IF(D669="Diesel",VLOOKUP(C669,[2]ORDLF!A:B,2,FALSE),""))</f>
        <v>--</v>
      </c>
      <c r="K669" s="157" t="str">
        <f>IF(D669="Electric","--",IF(D669="Gasoline",VLOOKUP(C669,LSILF!A:C,3,FALSE),""))</f>
        <v>--</v>
      </c>
      <c r="L669" s="158">
        <f t="shared" si="188"/>
        <v>0</v>
      </c>
      <c r="M669" s="157" t="str" cm="1">
        <f t="array" ref="M669">IF(D669="Electric","--",IF(D669="Diesel",_xlfn._xlws.FILTER(DIESCH[CH Cap],(DIESCH[HP Bin]=I669)),""))</f>
        <v>--</v>
      </c>
      <c r="N669" s="157" t="str" cm="1">
        <f t="array" ref="N669">IF(D669="Electric","--",IF(D669="Gasoline",_xlfn._xlws.FILTER(LSICH[CH Cap],(LSICH[Fuel Type]=D669)*(LSICH[MY]=E669)),""))</f>
        <v>--</v>
      </c>
      <c r="O669" s="157">
        <f t="shared" si="173"/>
        <v>0</v>
      </c>
      <c r="P669" s="157">
        <f t="shared" si="174"/>
        <v>6373</v>
      </c>
      <c r="Q669" s="157" t="str" cm="1">
        <f t="array" ref="Q669">IF(D669="Electric","--",IF(D669="Diesel",_xlfn._xlws.FILTER(ORDEF[HC-ZH (g/hp-hr)],(ORDEF[HP]=I669)*(ORDEF[Model_Year]=E669)),""))</f>
        <v>--</v>
      </c>
      <c r="R669" s="157" t="str" cm="1">
        <f t="array" ref="R669">IF(D669="Electric","--",IF(D669="Gasoline",_xlfn._xlws.FILTER(LSIEF[HC-ZH (g/hp-hr)],(LSIEF[Fuel]=D669)*(LSIEF[HP Bin]=I669)*(LSIEF[Model Year]=E669)),""))</f>
        <v>--</v>
      </c>
      <c r="S669" s="158">
        <f t="shared" si="187"/>
        <v>0</v>
      </c>
      <c r="T669" s="159" t="str" cm="1">
        <f t="array" ref="T669">IF(D669="Electric","--",IF(D669="Diesel",_xlfn._xlws.FILTER(ORDEF[HCDR],(ORDEF[HP]=I669)*(ORDEF[Model_Year]=E669),),""))</f>
        <v>--</v>
      </c>
      <c r="U669" s="159" t="str" cm="1">
        <f t="array" ref="U669">IF(D669="Electric","--",IF(D669="Gasoline",_xlfn._xlws.FILTER(LSIEF[HC DR],(LSIEF[Fuel]=D669)*(LSIEF[HP Bin]=I669)*(LSIEF[Model Year]=E669)),""))</f>
        <v>--</v>
      </c>
      <c r="V669" s="159">
        <f t="shared" si="175"/>
        <v>0</v>
      </c>
      <c r="W669" s="158" t="str" cm="1">
        <f t="array" ref="W669">IF(D669="Electric","--",IF(D669="Diesel",_xlfn._xlws.FILTER(ORDEF[NOXzh],(ORDEF[HP]=I669)*(ORDEF[Model_Year]=E669)),""))</f>
        <v>--</v>
      </c>
      <c r="X669" s="158" t="str" cm="1">
        <f t="array" ref="X669">IF(D669="Electric","--",IF(D669="Gasoline",_xlfn._xlws.FILTER(LSIEF[NOX-ZH (g/hp-hr)],(LSIEF[Fuel]=D669)*(LSIEF[HP Bin]=I669)*(LSIEF[Model Year]=E669)),""))</f>
        <v>--</v>
      </c>
      <c r="Y669" s="158">
        <f t="shared" si="176"/>
        <v>0</v>
      </c>
      <c r="Z669" s="159" t="str" cm="1">
        <f t="array" ref="Z669">IF(D669="Electric","--",IF(D669="Diesel",_xlfn._xlws.FILTER(ORDEF[NOXdr],(ORDEF[HP]=I669)*(ORDEF[Model_Year]=E669)),""))</f>
        <v>--</v>
      </c>
      <c r="AA669" s="159" t="str" cm="1">
        <f t="array" ref="AA669">IF(E669="Electric","--",IF(D669="Gasoline",_xlfn._xlws.FILTER(LSIEF[NOX DR],(LSIEF[Fuel]=D669)*(LSIEF[HP Bin]=I669)*(LSIEF[Model Year]=E669)),""))</f>
        <v/>
      </c>
      <c r="AB669" s="159">
        <f t="shared" si="177"/>
        <v>0</v>
      </c>
      <c r="AC669" s="158" t="str" cm="1">
        <f t="array" ref="AC669">IF(D669="Electric","--",IF(D669="Diesel",_xlfn._xlws.FILTER(DFCF[Fuel_HC],(DFCF[MY]=E669)),""))</f>
        <v>--</v>
      </c>
      <c r="AD669" s="158" t="str" cm="1">
        <f t="array" ref="AD669">IF(D669="Electric","--",IF(D669="Gasoline",_xlfn._xlws.FILTER(GFCF[Fuel_HC],(GFCF[MY]=E669)),""))</f>
        <v>--</v>
      </c>
      <c r="AE669" s="158">
        <f t="shared" si="178"/>
        <v>0</v>
      </c>
      <c r="AF669" s="157" t="str" cm="1">
        <f t="array" ref="AF669">IF(D669="Electric","--",IF(D669="Diesel",_xlfn._xlws.FILTER(DFCF[Fuel_NOX],(DFCF[MY]=E669)),""))</f>
        <v>--</v>
      </c>
      <c r="AG669" s="157" t="str" cm="1">
        <f t="array" ref="AG669">IF(D669="Electric","--",IF(D669="Gasoline",_xlfn._xlws.FILTER(GFCF[Fuel_NOX],(GFCF[MY]=E669)),""))</f>
        <v>--</v>
      </c>
      <c r="AH669" s="157">
        <f t="shared" si="179"/>
        <v>0</v>
      </c>
      <c r="AI669" s="158">
        <f t="shared" si="180"/>
        <v>0</v>
      </c>
      <c r="AJ669" s="158">
        <f t="shared" si="181"/>
        <v>0</v>
      </c>
      <c r="AK669" s="158" t="str">
        <f t="shared" si="182"/>
        <v>--</v>
      </c>
      <c r="AL669" s="158" t="str">
        <f t="shared" si="183"/>
        <v>--</v>
      </c>
      <c r="AM669" s="158" t="str">
        <f t="shared" si="184"/>
        <v>--</v>
      </c>
      <c r="AN669" s="158" t="str">
        <f t="shared" si="185"/>
        <v>--</v>
      </c>
      <c r="AO669" s="158" t="str">
        <f t="shared" si="186"/>
        <v>--</v>
      </c>
      <c r="AP669" s="157"/>
      <c r="AS669" s="44"/>
    </row>
    <row r="670" spans="1:45" s="47" customFormat="1" x14ac:dyDescent="0.35">
      <c r="A670" s="157">
        <v>669</v>
      </c>
      <c r="B670" s="157" t="s">
        <v>483</v>
      </c>
      <c r="C670" s="157" t="s">
        <v>476</v>
      </c>
      <c r="D670" s="157" t="s">
        <v>49</v>
      </c>
      <c r="E670" s="157">
        <v>2002</v>
      </c>
      <c r="F670" s="157">
        <v>50</v>
      </c>
      <c r="G670" s="157">
        <v>398.3125</v>
      </c>
      <c r="H670" s="157"/>
      <c r="I670" s="157">
        <f t="shared" si="172"/>
        <v>75</v>
      </c>
      <c r="J670" s="157" t="str">
        <f>IF(D670="Electric","--",IF(D670="Diesel",VLOOKUP(C670,[2]ORDLF!A:B,2,FALSE),""))</f>
        <v>--</v>
      </c>
      <c r="K670" s="157" t="str">
        <f>IF(D670="Electric","--",IF(D670="Gasoline",VLOOKUP(C670,LSILF!A:C,3,FALSE),""))</f>
        <v>--</v>
      </c>
      <c r="L670" s="158">
        <f t="shared" si="188"/>
        <v>0</v>
      </c>
      <c r="M670" s="157" t="str" cm="1">
        <f t="array" ref="M670">IF(D670="Electric","--",IF(D670="Diesel",_xlfn._xlws.FILTER(DIESCH[CH Cap],(DIESCH[HP Bin]=I670)),""))</f>
        <v>--</v>
      </c>
      <c r="N670" s="157" t="str" cm="1">
        <f t="array" ref="N670">IF(D670="Electric","--",IF(D670="Gasoline",_xlfn._xlws.FILTER(LSICH[CH Cap],(LSICH[Fuel Type]=D670)*(LSICH[MY]=E670)),""))</f>
        <v>--</v>
      </c>
      <c r="O670" s="157">
        <f t="shared" si="173"/>
        <v>0</v>
      </c>
      <c r="P670" s="157">
        <f t="shared" si="174"/>
        <v>5974.6875</v>
      </c>
      <c r="Q670" s="157" t="str" cm="1">
        <f t="array" ref="Q670">IF(D670="Electric","--",IF(D670="Diesel",_xlfn._xlws.FILTER(ORDEF[HC-ZH (g/hp-hr)],(ORDEF[HP]=I670)*(ORDEF[Model_Year]=E670)),""))</f>
        <v>--</v>
      </c>
      <c r="R670" s="157" t="str" cm="1">
        <f t="array" ref="R670">IF(D670="Electric","--",IF(D670="Gasoline",_xlfn._xlws.FILTER(LSIEF[HC-ZH (g/hp-hr)],(LSIEF[Fuel]=D670)*(LSIEF[HP Bin]=I670)*(LSIEF[Model Year]=E670)),""))</f>
        <v>--</v>
      </c>
      <c r="S670" s="158">
        <f t="shared" si="187"/>
        <v>0</v>
      </c>
      <c r="T670" s="159" t="str" cm="1">
        <f t="array" ref="T670">IF(D670="Electric","--",IF(D670="Diesel",_xlfn._xlws.FILTER(ORDEF[HCDR],(ORDEF[HP]=I670)*(ORDEF[Model_Year]=E670),),""))</f>
        <v>--</v>
      </c>
      <c r="U670" s="159" t="str" cm="1">
        <f t="array" ref="U670">IF(D670="Electric","--",IF(D670="Gasoline",_xlfn._xlws.FILTER(LSIEF[HC DR],(LSIEF[Fuel]=D670)*(LSIEF[HP Bin]=I670)*(LSIEF[Model Year]=E670)),""))</f>
        <v>--</v>
      </c>
      <c r="V670" s="159">
        <f t="shared" si="175"/>
        <v>0</v>
      </c>
      <c r="W670" s="158" t="str" cm="1">
        <f t="array" ref="W670">IF(D670="Electric","--",IF(D670="Diesel",_xlfn._xlws.FILTER(ORDEF[NOXzh],(ORDEF[HP]=I670)*(ORDEF[Model_Year]=E670)),""))</f>
        <v>--</v>
      </c>
      <c r="X670" s="158" t="str" cm="1">
        <f t="array" ref="X670">IF(D670="Electric","--",IF(D670="Gasoline",_xlfn._xlws.FILTER(LSIEF[NOX-ZH (g/hp-hr)],(LSIEF[Fuel]=D670)*(LSIEF[HP Bin]=I670)*(LSIEF[Model Year]=E670)),""))</f>
        <v>--</v>
      </c>
      <c r="Y670" s="158">
        <f t="shared" si="176"/>
        <v>0</v>
      </c>
      <c r="Z670" s="159" t="str" cm="1">
        <f t="array" ref="Z670">IF(D670="Electric","--",IF(D670="Diesel",_xlfn._xlws.FILTER(ORDEF[NOXdr],(ORDEF[HP]=I670)*(ORDEF[Model_Year]=E670)),""))</f>
        <v>--</v>
      </c>
      <c r="AA670" s="159" t="str" cm="1">
        <f t="array" ref="AA670">IF(E670="Electric","--",IF(D670="Gasoline",_xlfn._xlws.FILTER(LSIEF[NOX DR],(LSIEF[Fuel]=D670)*(LSIEF[HP Bin]=I670)*(LSIEF[Model Year]=E670)),""))</f>
        <v/>
      </c>
      <c r="AB670" s="159">
        <f t="shared" si="177"/>
        <v>0</v>
      </c>
      <c r="AC670" s="158" t="str" cm="1">
        <f t="array" ref="AC670">IF(D670="Electric","--",IF(D670="Diesel",_xlfn._xlws.FILTER(DFCF[Fuel_HC],(DFCF[MY]=E670)),""))</f>
        <v>--</v>
      </c>
      <c r="AD670" s="158" t="str" cm="1">
        <f t="array" ref="AD670">IF(D670="Electric","--",IF(D670="Gasoline",_xlfn._xlws.FILTER(GFCF[Fuel_HC],(GFCF[MY]=E670)),""))</f>
        <v>--</v>
      </c>
      <c r="AE670" s="158">
        <f t="shared" si="178"/>
        <v>0</v>
      </c>
      <c r="AF670" s="157" t="str" cm="1">
        <f t="array" ref="AF670">IF(D670="Electric","--",IF(D670="Diesel",_xlfn._xlws.FILTER(DFCF[Fuel_NOX],(DFCF[MY]=E670)),""))</f>
        <v>--</v>
      </c>
      <c r="AG670" s="157" t="str" cm="1">
        <f t="array" ref="AG670">IF(D670="Electric","--",IF(D670="Gasoline",_xlfn._xlws.FILTER(GFCF[Fuel_NOX],(GFCF[MY]=E670)),""))</f>
        <v>--</v>
      </c>
      <c r="AH670" s="157">
        <f t="shared" si="179"/>
        <v>0</v>
      </c>
      <c r="AI670" s="158">
        <f t="shared" si="180"/>
        <v>0</v>
      </c>
      <c r="AJ670" s="158">
        <f t="shared" si="181"/>
        <v>0</v>
      </c>
      <c r="AK670" s="158" t="str">
        <f t="shared" si="182"/>
        <v>--</v>
      </c>
      <c r="AL670" s="158" t="str">
        <f t="shared" si="183"/>
        <v>--</v>
      </c>
      <c r="AM670" s="158" t="str">
        <f t="shared" si="184"/>
        <v>--</v>
      </c>
      <c r="AN670" s="158" t="str">
        <f t="shared" si="185"/>
        <v>--</v>
      </c>
      <c r="AO670" s="158" t="str">
        <f t="shared" si="186"/>
        <v>--</v>
      </c>
      <c r="AP670" s="157"/>
      <c r="AS670" s="44"/>
    </row>
    <row r="671" spans="1:45" s="47" customFormat="1" x14ac:dyDescent="0.35">
      <c r="A671" s="157">
        <v>670</v>
      </c>
      <c r="B671" s="157" t="s">
        <v>484</v>
      </c>
      <c r="C671" s="157" t="s">
        <v>476</v>
      </c>
      <c r="D671" s="157" t="s">
        <v>49</v>
      </c>
      <c r="E671" s="157">
        <v>2006</v>
      </c>
      <c r="F671" s="157">
        <v>50</v>
      </c>
      <c r="G671" s="157">
        <v>398.3125</v>
      </c>
      <c r="H671" s="157"/>
      <c r="I671" s="157">
        <f t="shared" si="172"/>
        <v>75</v>
      </c>
      <c r="J671" s="157" t="str">
        <f>IF(D671="Electric","--",IF(D671="Diesel",VLOOKUP(C671,[2]ORDLF!A:B,2,FALSE),""))</f>
        <v>--</v>
      </c>
      <c r="K671" s="157" t="str">
        <f>IF(D671="Electric","--",IF(D671="Gasoline",VLOOKUP(C671,LSILF!A:C,3,FALSE),""))</f>
        <v>--</v>
      </c>
      <c r="L671" s="158">
        <f t="shared" si="188"/>
        <v>0</v>
      </c>
      <c r="M671" s="157" t="str" cm="1">
        <f t="array" ref="M671">IF(D671="Electric","--",IF(D671="Diesel",_xlfn._xlws.FILTER(DIESCH[CH Cap],(DIESCH[HP Bin]=I671)),""))</f>
        <v>--</v>
      </c>
      <c r="N671" s="157" t="str" cm="1">
        <f t="array" ref="N671">IF(D671="Electric","--",IF(D671="Gasoline",_xlfn._xlws.FILTER(LSICH[CH Cap],(LSICH[Fuel Type]=D671)*(LSICH[MY]=E671)),""))</f>
        <v>--</v>
      </c>
      <c r="O671" s="157">
        <f t="shared" si="173"/>
        <v>0</v>
      </c>
      <c r="P671" s="157">
        <f t="shared" si="174"/>
        <v>4381.4375</v>
      </c>
      <c r="Q671" s="157" t="str" cm="1">
        <f t="array" ref="Q671">IF(D671="Electric","--",IF(D671="Diesel",_xlfn._xlws.FILTER(ORDEF[HC-ZH (g/hp-hr)],(ORDEF[HP]=I671)*(ORDEF[Model_Year]=E671)),""))</f>
        <v>--</v>
      </c>
      <c r="R671" s="157" t="str" cm="1">
        <f t="array" ref="R671">IF(D671="Electric","--",IF(D671="Gasoline",_xlfn._xlws.FILTER(LSIEF[HC-ZH (g/hp-hr)],(LSIEF[Fuel]=D671)*(LSIEF[HP Bin]=I671)*(LSIEF[Model Year]=E671)),""))</f>
        <v>--</v>
      </c>
      <c r="S671" s="158">
        <f t="shared" si="187"/>
        <v>0</v>
      </c>
      <c r="T671" s="159" t="str" cm="1">
        <f t="array" ref="T671">IF(D671="Electric","--",IF(D671="Diesel",_xlfn._xlws.FILTER(ORDEF[HCDR],(ORDEF[HP]=I671)*(ORDEF[Model_Year]=E671),),""))</f>
        <v>--</v>
      </c>
      <c r="U671" s="159" t="str" cm="1">
        <f t="array" ref="U671">IF(D671="Electric","--",IF(D671="Gasoline",_xlfn._xlws.FILTER(LSIEF[HC DR],(LSIEF[Fuel]=D671)*(LSIEF[HP Bin]=I671)*(LSIEF[Model Year]=E671)),""))</f>
        <v>--</v>
      </c>
      <c r="V671" s="159">
        <f t="shared" si="175"/>
        <v>0</v>
      </c>
      <c r="W671" s="158" t="str" cm="1">
        <f t="array" ref="W671">IF(D671="Electric","--",IF(D671="Diesel",_xlfn._xlws.FILTER(ORDEF[NOXzh],(ORDEF[HP]=I671)*(ORDEF[Model_Year]=E671)),""))</f>
        <v>--</v>
      </c>
      <c r="X671" s="158" t="str" cm="1">
        <f t="array" ref="X671">IF(D671="Electric","--",IF(D671="Gasoline",_xlfn._xlws.FILTER(LSIEF[NOX-ZH (g/hp-hr)],(LSIEF[Fuel]=D671)*(LSIEF[HP Bin]=I671)*(LSIEF[Model Year]=E671)),""))</f>
        <v>--</v>
      </c>
      <c r="Y671" s="158">
        <f t="shared" si="176"/>
        <v>0</v>
      </c>
      <c r="Z671" s="159" t="str" cm="1">
        <f t="array" ref="Z671">IF(D671="Electric","--",IF(D671="Diesel",_xlfn._xlws.FILTER(ORDEF[NOXdr],(ORDEF[HP]=I671)*(ORDEF[Model_Year]=E671)),""))</f>
        <v>--</v>
      </c>
      <c r="AA671" s="159" t="str" cm="1">
        <f t="array" ref="AA671">IF(E671="Electric","--",IF(D671="Gasoline",_xlfn._xlws.FILTER(LSIEF[NOX DR],(LSIEF[Fuel]=D671)*(LSIEF[HP Bin]=I671)*(LSIEF[Model Year]=E671)),""))</f>
        <v/>
      </c>
      <c r="AB671" s="159">
        <f t="shared" si="177"/>
        <v>0</v>
      </c>
      <c r="AC671" s="158" t="str" cm="1">
        <f t="array" ref="AC671">IF(D671="Electric","--",IF(D671="Diesel",_xlfn._xlws.FILTER(DFCF[Fuel_HC],(DFCF[MY]=E671)),""))</f>
        <v>--</v>
      </c>
      <c r="AD671" s="158" t="str" cm="1">
        <f t="array" ref="AD671">IF(D671="Electric","--",IF(D671="Gasoline",_xlfn._xlws.FILTER(GFCF[Fuel_HC],(GFCF[MY]=E671)),""))</f>
        <v>--</v>
      </c>
      <c r="AE671" s="158">
        <f t="shared" si="178"/>
        <v>0</v>
      </c>
      <c r="AF671" s="157" t="str" cm="1">
        <f t="array" ref="AF671">IF(D671="Electric","--",IF(D671="Diesel",_xlfn._xlws.FILTER(DFCF[Fuel_NOX],(DFCF[MY]=E671)),""))</f>
        <v>--</v>
      </c>
      <c r="AG671" s="157" t="str" cm="1">
        <f t="array" ref="AG671">IF(D671="Electric","--",IF(D671="Gasoline",_xlfn._xlws.FILTER(GFCF[Fuel_NOX],(GFCF[MY]=E671)),""))</f>
        <v>--</v>
      </c>
      <c r="AH671" s="157">
        <f t="shared" si="179"/>
        <v>0</v>
      </c>
      <c r="AI671" s="158">
        <f t="shared" si="180"/>
        <v>0</v>
      </c>
      <c r="AJ671" s="158">
        <f t="shared" si="181"/>
        <v>0</v>
      </c>
      <c r="AK671" s="158" t="str">
        <f t="shared" si="182"/>
        <v>--</v>
      </c>
      <c r="AL671" s="158" t="str">
        <f t="shared" si="183"/>
        <v>--</v>
      </c>
      <c r="AM671" s="158" t="str">
        <f t="shared" si="184"/>
        <v>--</v>
      </c>
      <c r="AN671" s="158" t="str">
        <f t="shared" si="185"/>
        <v>--</v>
      </c>
      <c r="AO671" s="158" t="str">
        <f t="shared" si="186"/>
        <v>--</v>
      </c>
      <c r="AP671" s="157"/>
      <c r="AS671" s="44"/>
    </row>
    <row r="672" spans="1:45" s="47" customFormat="1" x14ac:dyDescent="0.35">
      <c r="A672" s="157">
        <v>671</v>
      </c>
      <c r="B672" s="157" t="s">
        <v>485</v>
      </c>
      <c r="C672" s="157" t="s">
        <v>476</v>
      </c>
      <c r="D672" s="157" t="s">
        <v>49</v>
      </c>
      <c r="E672" s="157">
        <v>2006</v>
      </c>
      <c r="F672" s="157">
        <v>50</v>
      </c>
      <c r="G672" s="157">
        <v>398.3125</v>
      </c>
      <c r="H672" s="157"/>
      <c r="I672" s="157">
        <f t="shared" si="172"/>
        <v>75</v>
      </c>
      <c r="J672" s="157" t="str">
        <f>IF(D672="Electric","--",IF(D672="Diesel",VLOOKUP(C672,[2]ORDLF!A:B,2,FALSE),""))</f>
        <v>--</v>
      </c>
      <c r="K672" s="157" t="str">
        <f>IF(D672="Electric","--",IF(D672="Gasoline",VLOOKUP(C672,LSILF!A:C,3,FALSE),""))</f>
        <v>--</v>
      </c>
      <c r="L672" s="158">
        <f t="shared" si="188"/>
        <v>0</v>
      </c>
      <c r="M672" s="157" t="str" cm="1">
        <f t="array" ref="M672">IF(D672="Electric","--",IF(D672="Diesel",_xlfn._xlws.FILTER(DIESCH[CH Cap],(DIESCH[HP Bin]=I672)),""))</f>
        <v>--</v>
      </c>
      <c r="N672" s="157" t="str" cm="1">
        <f t="array" ref="N672">IF(D672="Electric","--",IF(D672="Gasoline",_xlfn._xlws.FILTER(LSICH[CH Cap],(LSICH[Fuel Type]=D672)*(LSICH[MY]=E672)),""))</f>
        <v>--</v>
      </c>
      <c r="O672" s="157">
        <f t="shared" si="173"/>
        <v>0</v>
      </c>
      <c r="P672" s="157">
        <f t="shared" si="174"/>
        <v>4381.4375</v>
      </c>
      <c r="Q672" s="157" t="str" cm="1">
        <f t="array" ref="Q672">IF(D672="Electric","--",IF(D672="Diesel",_xlfn._xlws.FILTER(ORDEF[HC-ZH (g/hp-hr)],(ORDEF[HP]=I672)*(ORDEF[Model_Year]=E672)),""))</f>
        <v>--</v>
      </c>
      <c r="R672" s="157" t="str" cm="1">
        <f t="array" ref="R672">IF(D672="Electric","--",IF(D672="Gasoline",_xlfn._xlws.FILTER(LSIEF[HC-ZH (g/hp-hr)],(LSIEF[Fuel]=D672)*(LSIEF[HP Bin]=I672)*(LSIEF[Model Year]=E672)),""))</f>
        <v>--</v>
      </c>
      <c r="S672" s="158">
        <f t="shared" si="187"/>
        <v>0</v>
      </c>
      <c r="T672" s="159" t="str" cm="1">
        <f t="array" ref="T672">IF(D672="Electric","--",IF(D672="Diesel",_xlfn._xlws.FILTER(ORDEF[HCDR],(ORDEF[HP]=I672)*(ORDEF[Model_Year]=E672),),""))</f>
        <v>--</v>
      </c>
      <c r="U672" s="159" t="str" cm="1">
        <f t="array" ref="U672">IF(D672="Electric","--",IF(D672="Gasoline",_xlfn._xlws.FILTER(LSIEF[HC DR],(LSIEF[Fuel]=D672)*(LSIEF[HP Bin]=I672)*(LSIEF[Model Year]=E672)),""))</f>
        <v>--</v>
      </c>
      <c r="V672" s="159">
        <f t="shared" si="175"/>
        <v>0</v>
      </c>
      <c r="W672" s="158" t="str" cm="1">
        <f t="array" ref="W672">IF(D672="Electric","--",IF(D672="Diesel",_xlfn._xlws.FILTER(ORDEF[NOXzh],(ORDEF[HP]=I672)*(ORDEF[Model_Year]=E672)),""))</f>
        <v>--</v>
      </c>
      <c r="X672" s="158" t="str" cm="1">
        <f t="array" ref="X672">IF(D672="Electric","--",IF(D672="Gasoline",_xlfn._xlws.FILTER(LSIEF[NOX-ZH (g/hp-hr)],(LSIEF[Fuel]=D672)*(LSIEF[HP Bin]=I672)*(LSIEF[Model Year]=E672)),""))</f>
        <v>--</v>
      </c>
      <c r="Y672" s="158">
        <f t="shared" si="176"/>
        <v>0</v>
      </c>
      <c r="Z672" s="159" t="str" cm="1">
        <f t="array" ref="Z672">IF(D672="Electric","--",IF(D672="Diesel",_xlfn._xlws.FILTER(ORDEF[NOXdr],(ORDEF[HP]=I672)*(ORDEF[Model_Year]=E672)),""))</f>
        <v>--</v>
      </c>
      <c r="AA672" s="159" t="str" cm="1">
        <f t="array" ref="AA672">IF(E672="Electric","--",IF(D672="Gasoline",_xlfn._xlws.FILTER(LSIEF[NOX DR],(LSIEF[Fuel]=D672)*(LSIEF[HP Bin]=I672)*(LSIEF[Model Year]=E672)),""))</f>
        <v/>
      </c>
      <c r="AB672" s="159">
        <f t="shared" si="177"/>
        <v>0</v>
      </c>
      <c r="AC672" s="158" t="str" cm="1">
        <f t="array" ref="AC672">IF(D672="Electric","--",IF(D672="Diesel",_xlfn._xlws.FILTER(DFCF[Fuel_HC],(DFCF[MY]=E672)),""))</f>
        <v>--</v>
      </c>
      <c r="AD672" s="158" t="str" cm="1">
        <f t="array" ref="AD672">IF(D672="Electric","--",IF(D672="Gasoline",_xlfn._xlws.FILTER(GFCF[Fuel_HC],(GFCF[MY]=E672)),""))</f>
        <v>--</v>
      </c>
      <c r="AE672" s="158">
        <f t="shared" si="178"/>
        <v>0</v>
      </c>
      <c r="AF672" s="157" t="str" cm="1">
        <f t="array" ref="AF672">IF(D672="Electric","--",IF(D672="Diesel",_xlfn._xlws.FILTER(DFCF[Fuel_NOX],(DFCF[MY]=E672)),""))</f>
        <v>--</v>
      </c>
      <c r="AG672" s="157" t="str" cm="1">
        <f t="array" ref="AG672">IF(D672="Electric","--",IF(D672="Gasoline",_xlfn._xlws.FILTER(GFCF[Fuel_NOX],(GFCF[MY]=E672)),""))</f>
        <v>--</v>
      </c>
      <c r="AH672" s="157">
        <f t="shared" si="179"/>
        <v>0</v>
      </c>
      <c r="AI672" s="158">
        <f t="shared" si="180"/>
        <v>0</v>
      </c>
      <c r="AJ672" s="158">
        <f t="shared" si="181"/>
        <v>0</v>
      </c>
      <c r="AK672" s="158" t="str">
        <f t="shared" si="182"/>
        <v>--</v>
      </c>
      <c r="AL672" s="158" t="str">
        <f t="shared" si="183"/>
        <v>--</v>
      </c>
      <c r="AM672" s="158" t="str">
        <f t="shared" si="184"/>
        <v>--</v>
      </c>
      <c r="AN672" s="158" t="str">
        <f t="shared" si="185"/>
        <v>--</v>
      </c>
      <c r="AO672" s="158" t="str">
        <f t="shared" si="186"/>
        <v>--</v>
      </c>
      <c r="AP672" s="157"/>
      <c r="AS672" s="44"/>
    </row>
    <row r="673" spans="1:45" s="47" customFormat="1" x14ac:dyDescent="0.35">
      <c r="A673" s="157">
        <v>672</v>
      </c>
      <c r="B673" s="157" t="s">
        <v>486</v>
      </c>
      <c r="C673" s="157" t="s">
        <v>476</v>
      </c>
      <c r="D673" s="157" t="s">
        <v>49</v>
      </c>
      <c r="E673" s="157">
        <v>2007</v>
      </c>
      <c r="F673" s="157">
        <v>25</v>
      </c>
      <c r="G673" s="157">
        <v>398.3125</v>
      </c>
      <c r="H673" s="157"/>
      <c r="I673" s="157">
        <f t="shared" si="172"/>
        <v>50</v>
      </c>
      <c r="J673" s="157" t="str">
        <f>IF(D673="Electric","--",IF(D673="Diesel",VLOOKUP(C673,[2]ORDLF!A:B,2,FALSE),""))</f>
        <v>--</v>
      </c>
      <c r="K673" s="157" t="str">
        <f>IF(D673="Electric","--",IF(D673="Gasoline",VLOOKUP(C673,LSILF!A:C,3,FALSE),""))</f>
        <v>--</v>
      </c>
      <c r="L673" s="158">
        <f t="shared" si="188"/>
        <v>0</v>
      </c>
      <c r="M673" s="157" t="str" cm="1">
        <f t="array" ref="M673">IF(D673="Electric","--",IF(D673="Diesel",_xlfn._xlws.FILTER(DIESCH[CH Cap],(DIESCH[HP Bin]=I673)),""))</f>
        <v>--</v>
      </c>
      <c r="N673" s="157" t="str" cm="1">
        <f t="array" ref="N673">IF(D673="Electric","--",IF(D673="Gasoline",_xlfn._xlws.FILTER(LSICH[CH Cap],(LSICH[Fuel Type]=D673)*(LSICH[MY]=E673)),""))</f>
        <v>--</v>
      </c>
      <c r="O673" s="157">
        <f t="shared" si="173"/>
        <v>0</v>
      </c>
      <c r="P673" s="157">
        <f t="shared" si="174"/>
        <v>3983.125</v>
      </c>
      <c r="Q673" s="157" t="str" cm="1">
        <f t="array" ref="Q673">IF(D673="Electric","--",IF(D673="Diesel",_xlfn._xlws.FILTER(ORDEF[HC-ZH (g/hp-hr)],(ORDEF[HP]=I673)*(ORDEF[Model_Year]=E673)),""))</f>
        <v>--</v>
      </c>
      <c r="R673" s="157" t="str" cm="1">
        <f t="array" ref="R673">IF(D673="Electric","--",IF(D673="Gasoline",_xlfn._xlws.FILTER(LSIEF[HC-ZH (g/hp-hr)],(LSIEF[Fuel]=D673)*(LSIEF[HP Bin]=I673)*(LSIEF[Model Year]=E673)),""))</f>
        <v>--</v>
      </c>
      <c r="S673" s="158">
        <f t="shared" si="187"/>
        <v>0</v>
      </c>
      <c r="T673" s="159" t="str" cm="1">
        <f t="array" ref="T673">IF(D673="Electric","--",IF(D673="Diesel",_xlfn._xlws.FILTER(ORDEF[HCDR],(ORDEF[HP]=I673)*(ORDEF[Model_Year]=E673),),""))</f>
        <v>--</v>
      </c>
      <c r="U673" s="159" t="str" cm="1">
        <f t="array" ref="U673">IF(D673="Electric","--",IF(D673="Gasoline",_xlfn._xlws.FILTER(LSIEF[HC DR],(LSIEF[Fuel]=D673)*(LSIEF[HP Bin]=I673)*(LSIEF[Model Year]=E673)),""))</f>
        <v>--</v>
      </c>
      <c r="V673" s="159">
        <f t="shared" si="175"/>
        <v>0</v>
      </c>
      <c r="W673" s="158" t="str" cm="1">
        <f t="array" ref="W673">IF(D673="Electric","--",IF(D673="Diesel",_xlfn._xlws.FILTER(ORDEF[NOXzh],(ORDEF[HP]=I673)*(ORDEF[Model_Year]=E673)),""))</f>
        <v>--</v>
      </c>
      <c r="X673" s="158" t="str" cm="1">
        <f t="array" ref="X673">IF(D673="Electric","--",IF(D673="Gasoline",_xlfn._xlws.FILTER(LSIEF[NOX-ZH (g/hp-hr)],(LSIEF[Fuel]=D673)*(LSIEF[HP Bin]=I673)*(LSIEF[Model Year]=E673)),""))</f>
        <v>--</v>
      </c>
      <c r="Y673" s="158">
        <f t="shared" si="176"/>
        <v>0</v>
      </c>
      <c r="Z673" s="159" t="str" cm="1">
        <f t="array" ref="Z673">IF(D673="Electric","--",IF(D673="Diesel",_xlfn._xlws.FILTER(ORDEF[NOXdr],(ORDEF[HP]=I673)*(ORDEF[Model_Year]=E673)),""))</f>
        <v>--</v>
      </c>
      <c r="AA673" s="159" t="str" cm="1">
        <f t="array" ref="AA673">IF(E673="Electric","--",IF(D673="Gasoline",_xlfn._xlws.FILTER(LSIEF[NOX DR],(LSIEF[Fuel]=D673)*(LSIEF[HP Bin]=I673)*(LSIEF[Model Year]=E673)),""))</f>
        <v/>
      </c>
      <c r="AB673" s="159">
        <f t="shared" si="177"/>
        <v>0</v>
      </c>
      <c r="AC673" s="158" t="str" cm="1">
        <f t="array" ref="AC673">IF(D673="Electric","--",IF(D673="Diesel",_xlfn._xlws.FILTER(DFCF[Fuel_HC],(DFCF[MY]=E673)),""))</f>
        <v>--</v>
      </c>
      <c r="AD673" s="158" t="str" cm="1">
        <f t="array" ref="AD673">IF(D673="Electric","--",IF(D673="Gasoline",_xlfn._xlws.FILTER(GFCF[Fuel_HC],(GFCF[MY]=E673)),""))</f>
        <v>--</v>
      </c>
      <c r="AE673" s="158">
        <f t="shared" si="178"/>
        <v>0</v>
      </c>
      <c r="AF673" s="157" t="str" cm="1">
        <f t="array" ref="AF673">IF(D673="Electric","--",IF(D673="Diesel",_xlfn._xlws.FILTER(DFCF[Fuel_NOX],(DFCF[MY]=E673)),""))</f>
        <v>--</v>
      </c>
      <c r="AG673" s="157" t="str" cm="1">
        <f t="array" ref="AG673">IF(D673="Electric","--",IF(D673="Gasoline",_xlfn._xlws.FILTER(GFCF[Fuel_NOX],(GFCF[MY]=E673)),""))</f>
        <v>--</v>
      </c>
      <c r="AH673" s="157">
        <f t="shared" si="179"/>
        <v>0</v>
      </c>
      <c r="AI673" s="158">
        <f t="shared" si="180"/>
        <v>0</v>
      </c>
      <c r="AJ673" s="158">
        <f t="shared" si="181"/>
        <v>0</v>
      </c>
      <c r="AK673" s="158" t="str">
        <f t="shared" si="182"/>
        <v>--</v>
      </c>
      <c r="AL673" s="158" t="str">
        <f t="shared" si="183"/>
        <v>--</v>
      </c>
      <c r="AM673" s="158" t="str">
        <f t="shared" si="184"/>
        <v>--</v>
      </c>
      <c r="AN673" s="158" t="str">
        <f t="shared" si="185"/>
        <v>--</v>
      </c>
      <c r="AO673" s="158" t="str">
        <f t="shared" si="186"/>
        <v>--</v>
      </c>
      <c r="AP673" s="157"/>
      <c r="AS673" s="44"/>
    </row>
    <row r="674" spans="1:45" s="47" customFormat="1" x14ac:dyDescent="0.35">
      <c r="A674" s="157">
        <v>673</v>
      </c>
      <c r="B674" s="157">
        <v>496048</v>
      </c>
      <c r="C674" s="157" t="s">
        <v>476</v>
      </c>
      <c r="D674" s="157" t="s">
        <v>16</v>
      </c>
      <c r="E674" s="157">
        <v>2001</v>
      </c>
      <c r="F674" s="157">
        <v>83</v>
      </c>
      <c r="G674" s="157">
        <v>381.59090909090912</v>
      </c>
      <c r="H674" s="157"/>
      <c r="I674" s="157">
        <f t="shared" si="172"/>
        <v>100</v>
      </c>
      <c r="J674" s="157" t="str">
        <f>IF(D674="Electric","--",IF(D674="Diesel",VLOOKUP(C674,[2]ORDLF!A:B,2,FALSE),""))</f>
        <v/>
      </c>
      <c r="K674" s="157">
        <f>IF(D674="Electric","--",IF(D674="Gasoline",VLOOKUP(C674,LSILF!A:C,3,FALSE),""))</f>
        <v>0.5</v>
      </c>
      <c r="L674" s="158">
        <f t="shared" si="188"/>
        <v>0.5</v>
      </c>
      <c r="M674" s="157" t="str" cm="1">
        <f t="array" ref="M674">IF(D674="Electric","--",IF(D674="Diesel",_xlfn._xlws.FILTER(DIESCH[CH Cap],(DIESCH[HP Bin]=I674)),""))</f>
        <v/>
      </c>
      <c r="N674" s="157" cm="1">
        <f t="array" ref="N674">IF(D674="Electric","--",IF(D674="Gasoline",_xlfn._xlws.FILTER(LSICH[CH Cap],(LSICH[Fuel Type]=D674)*(LSICH[MY]=E674)),""))</f>
        <v>7000</v>
      </c>
      <c r="O674" s="157">
        <f t="shared" si="173"/>
        <v>7000</v>
      </c>
      <c r="P674" s="157">
        <f t="shared" si="174"/>
        <v>6105.454545454546</v>
      </c>
      <c r="Q674" s="157" t="str" cm="1">
        <f t="array" ref="Q674">IF(D674="Electric","--",IF(D674="Diesel",_xlfn._xlws.FILTER(ORDEF[HC-ZH (g/hp-hr)],(ORDEF[HP]=I674)*(ORDEF[Model_Year]=E674)),""))</f>
        <v/>
      </c>
      <c r="R674" s="157" cm="1">
        <f t="array" ref="R674">IF(D674="Electric","--",IF(D674="Gasoline",_xlfn._xlws.FILTER(LSIEF[HC-ZH (g/hp-hr)],(LSIEF[Fuel]=D674)*(LSIEF[HP Bin]=I674)*(LSIEF[Model Year]=E674)),""))</f>
        <v>2.08</v>
      </c>
      <c r="S674" s="158">
        <f t="shared" si="187"/>
        <v>2.08</v>
      </c>
      <c r="T674" s="159" t="str" cm="1">
        <f t="array" ref="T674">IF(D674="Electric","--",IF(D674="Diesel",_xlfn._xlws.FILTER(ORDEF[HCDR],(ORDEF[HP]=I674)*(ORDEF[Model_Year]=E674),),""))</f>
        <v/>
      </c>
      <c r="U674" s="159" cm="1">
        <f t="array" ref="U674">IF(D674="Electric","--",IF(D674="Gasoline",_xlfn._xlws.FILTER(LSIEF[HC DR],(LSIEF[Fuel]=D674)*(LSIEF[HP Bin]=I674)*(LSIEF[Model Year]=E674)),""))</f>
        <v>2.5599999999999999E-4</v>
      </c>
      <c r="V674" s="159">
        <f t="shared" si="175"/>
        <v>2.5599999999999999E-4</v>
      </c>
      <c r="W674" s="158" t="str" cm="1">
        <f t="array" ref="W674">IF(D674="Electric","--",IF(D674="Diesel",_xlfn._xlws.FILTER(ORDEF[NOXzh],(ORDEF[HP]=I674)*(ORDEF[Model_Year]=E674)),""))</f>
        <v/>
      </c>
      <c r="X674" s="158" cm="1">
        <f t="array" ref="X674">IF(D674="Electric","--",IF(D674="Gasoline",_xlfn._xlws.FILTER(LSIEF[NOX-ZH (g/hp-hr)],(LSIEF[Fuel]=D674)*(LSIEF[HP Bin]=I674)*(LSIEF[Model Year]=E674)),""))</f>
        <v>9.58</v>
      </c>
      <c r="Y674" s="158">
        <f t="shared" si="176"/>
        <v>9.58</v>
      </c>
      <c r="Z674" s="159" t="str" cm="1">
        <f t="array" ref="Z674">IF(D674="Electric","--",IF(D674="Diesel",_xlfn._xlws.FILTER(ORDEF[NOXdr],(ORDEF[HP]=I674)*(ORDEF[Model_Year]=E674)),""))</f>
        <v/>
      </c>
      <c r="AA674" s="159" cm="1">
        <f t="array" ref="AA674">IF(E674="Electric","--",IF(D674="Gasoline",_xlfn._xlws.FILTER(LSIEF[NOX DR],(LSIEF[Fuel]=D674)*(LSIEF[HP Bin]=I674)*(LSIEF[Model Year]=E674)),""))</f>
        <v>1.63E-4</v>
      </c>
      <c r="AB674" s="159">
        <f t="shared" si="177"/>
        <v>1.63E-4</v>
      </c>
      <c r="AC674" s="158" t="str" cm="1">
        <f t="array" ref="AC674">IF(D674="Electric","--",IF(D674="Diesel",_xlfn._xlws.FILTER(DFCF[Fuel_HC],(DFCF[MY]=E674)),""))</f>
        <v/>
      </c>
      <c r="AD674" s="158" cm="1">
        <f t="array" ref="AD674">IF(D674="Electric","--",IF(D674="Gasoline",_xlfn._xlws.FILTER(GFCF[Fuel_HC],(GFCF[MY]=E674)),""))</f>
        <v>1</v>
      </c>
      <c r="AE674" s="158">
        <f t="shared" si="178"/>
        <v>1</v>
      </c>
      <c r="AF674" s="157" t="str" cm="1">
        <f t="array" ref="AF674">IF(D674="Electric","--",IF(D674="Diesel",_xlfn._xlws.FILTER(DFCF[Fuel_NOX],(DFCF[MY]=E674)),""))</f>
        <v/>
      </c>
      <c r="AG674" s="157" cm="1">
        <f t="array" ref="AG674">IF(D674="Electric","--",IF(D674="Gasoline",_xlfn._xlws.FILTER(GFCF[Fuel_NOX],(GFCF[MY]=E674)),""))</f>
        <v>0.97699999999999998</v>
      </c>
      <c r="AH674" s="157">
        <f t="shared" si="179"/>
        <v>0.97699999999999998</v>
      </c>
      <c r="AI674" s="158">
        <f t="shared" si="180"/>
        <v>3.6429963636363638</v>
      </c>
      <c r="AJ674" s="158">
        <f t="shared" si="181"/>
        <v>10.331959741818183</v>
      </c>
      <c r="AK674" s="158">
        <f t="shared" si="182"/>
        <v>127.18594276600678</v>
      </c>
      <c r="AL674" s="158">
        <f t="shared" si="183"/>
        <v>360.71406864427547</v>
      </c>
      <c r="AM674" s="158">
        <f t="shared" si="184"/>
        <v>6.3592971383003391E-2</v>
      </c>
      <c r="AN674" s="158">
        <f t="shared" si="185"/>
        <v>0.18035703432213776</v>
      </c>
      <c r="AO674" s="158">
        <f t="shared" si="186"/>
        <v>5.8492815078086513E-2</v>
      </c>
      <c r="AP674" s="157"/>
      <c r="AS674" s="44"/>
    </row>
    <row r="675" spans="1:45" s="47" customFormat="1" x14ac:dyDescent="0.35">
      <c r="A675" s="157">
        <v>674</v>
      </c>
      <c r="B675" s="157">
        <v>299953</v>
      </c>
      <c r="C675" s="157" t="s">
        <v>476</v>
      </c>
      <c r="D675" s="157" t="s">
        <v>16</v>
      </c>
      <c r="E675" s="157">
        <v>2002</v>
      </c>
      <c r="F675" s="157">
        <v>22</v>
      </c>
      <c r="G675" s="157">
        <v>398.3125</v>
      </c>
      <c r="H675" s="157"/>
      <c r="I675" s="157">
        <f t="shared" si="172"/>
        <v>25</v>
      </c>
      <c r="J675" s="157" t="str">
        <f>IF(D675="Electric","--",IF(D675="Diesel",VLOOKUP(C675,[2]ORDLF!A:B,2,FALSE),""))</f>
        <v/>
      </c>
      <c r="K675" s="157">
        <f>IF(D675="Electric","--",IF(D675="Gasoline",VLOOKUP(C675,LSILF!A:C,3,FALSE),""))</f>
        <v>0.5</v>
      </c>
      <c r="L675" s="158">
        <f t="shared" si="188"/>
        <v>0.5</v>
      </c>
      <c r="M675" s="157" t="str" cm="1">
        <f t="array" ref="M675">IF(D675="Electric","--",IF(D675="Diesel",_xlfn._xlws.FILTER(DIESCH[CH Cap],(DIESCH[HP Bin]=I675)),""))</f>
        <v/>
      </c>
      <c r="N675" s="157">
        <v>2000</v>
      </c>
      <c r="O675" s="157">
        <f t="shared" si="173"/>
        <v>2000</v>
      </c>
      <c r="P675" s="157">
        <f t="shared" si="174"/>
        <v>5974.6875</v>
      </c>
      <c r="Q675" s="157" t="str" cm="1">
        <f t="array" ref="Q675">IF(D675="Electric","--",IF(D675="Diesel",_xlfn._xlws.FILTER(ORDEF[HC-ZH (g/hp-hr)],(ORDEF[HP]=I675)*(ORDEF[Model_Year]=E675)),""))</f>
        <v/>
      </c>
      <c r="R675" s="157" cm="1">
        <f t="array" ref="R675">IF(D675="Electric","--",IF(D675="Gasoline",_xlfn._xlws.FILTER(LSIEF[HC-ZH (g/hp-hr)],(LSIEF[Fuel]=D675)*(LSIEF[HP Bin]=I675)*(LSIEF[Model Year]=E675)),""))</f>
        <v>1.54</v>
      </c>
      <c r="S675" s="158">
        <f t="shared" si="187"/>
        <v>1.54</v>
      </c>
      <c r="T675" s="159" t="str" cm="1">
        <f t="array" ref="T675">IF(D675="Electric","--",IF(D675="Diesel",_xlfn._xlws.FILTER(ORDEF[HCDR],(ORDEF[HP]=I675)*(ORDEF[Model_Year]=E675),),""))</f>
        <v/>
      </c>
      <c r="U675" s="159" cm="1">
        <f t="array" ref="U675">IF(D675="Electric","--",IF(D675="Gasoline",_xlfn._xlws.FILTER(LSIEF[HC DR],(LSIEF[Fuel]=D675)*(LSIEF[HP Bin]=I675)*(LSIEF[Model Year]=E675)),""))</f>
        <v>2.2499999999999999E-4</v>
      </c>
      <c r="V675" s="159">
        <f t="shared" si="175"/>
        <v>2.2499999999999999E-4</v>
      </c>
      <c r="W675" s="158" t="str" cm="1">
        <f t="array" ref="W675">IF(D675="Electric","--",IF(D675="Diesel",_xlfn._xlws.FILTER(ORDEF[NOXzh],(ORDEF[HP]=I675)*(ORDEF[Model_Year]=E675)),""))</f>
        <v/>
      </c>
      <c r="X675" s="158" cm="1">
        <f t="array" ref="X675">IF(D675="Electric","--",IF(D675="Gasoline",_xlfn._xlws.FILTER(LSIEF[NOX-ZH (g/hp-hr)],(LSIEF[Fuel]=D675)*(LSIEF[HP Bin]=I675)*(LSIEF[Model Year]=E675)),""))</f>
        <v>7.32</v>
      </c>
      <c r="Y675" s="158">
        <f t="shared" si="176"/>
        <v>7.32</v>
      </c>
      <c r="Z675" s="159" t="str" cm="1">
        <f t="array" ref="Z675">IF(D675="Electric","--",IF(D675="Diesel",_xlfn._xlws.FILTER(ORDEF[NOXdr],(ORDEF[HP]=I675)*(ORDEF[Model_Year]=E675)),""))</f>
        <v/>
      </c>
      <c r="AA675" s="159" cm="1">
        <f t="array" ref="AA675">IF(E675="Electric","--",IF(D675="Gasoline",_xlfn._xlws.FILTER(LSIEF[NOX DR],(LSIEF[Fuel]=D675)*(LSIEF[HP Bin]=I675)*(LSIEF[Model Year]=E675)),""))</f>
        <v>2.6600000000000001E-4</v>
      </c>
      <c r="AB675" s="159">
        <f t="shared" si="177"/>
        <v>2.6600000000000001E-4</v>
      </c>
      <c r="AC675" s="158" t="str" cm="1">
        <f t="array" ref="AC675">IF(D675="Electric","--",IF(D675="Diesel",_xlfn._xlws.FILTER(DFCF[Fuel_HC],(DFCF[MY]=E675)),""))</f>
        <v/>
      </c>
      <c r="AD675" s="158" cm="1">
        <f t="array" ref="AD675">IF(D675="Electric","--",IF(D675="Gasoline",_xlfn._xlws.FILTER(GFCF[Fuel_HC],(GFCF[MY]=E675)),""))</f>
        <v>1</v>
      </c>
      <c r="AE675" s="158">
        <f t="shared" si="178"/>
        <v>1</v>
      </c>
      <c r="AF675" s="157" t="str" cm="1">
        <f t="array" ref="AF675">IF(D675="Electric","--",IF(D675="Diesel",_xlfn._xlws.FILTER(DFCF[Fuel_NOX],(DFCF[MY]=E675)),""))</f>
        <v/>
      </c>
      <c r="AG675" s="157" cm="1">
        <f t="array" ref="AG675">IF(D675="Electric","--",IF(D675="Gasoline",_xlfn._xlws.FILTER(GFCF[Fuel_NOX],(GFCF[MY]=E675)),""))</f>
        <v>0.97699999999999998</v>
      </c>
      <c r="AH675" s="157">
        <f t="shared" si="179"/>
        <v>0.97699999999999998</v>
      </c>
      <c r="AI675" s="158">
        <f t="shared" si="180"/>
        <v>1.99</v>
      </c>
      <c r="AJ675" s="158">
        <f t="shared" si="181"/>
        <v>7.6714039999999999</v>
      </c>
      <c r="AK675" s="158">
        <f t="shared" si="182"/>
        <v>19.222238295145925</v>
      </c>
      <c r="AL675" s="158">
        <f t="shared" si="183"/>
        <v>74.101284294641005</v>
      </c>
      <c r="AM675" s="158">
        <f t="shared" si="184"/>
        <v>9.6111191475729638E-3</v>
      </c>
      <c r="AN675" s="158">
        <f t="shared" si="185"/>
        <v>3.7050642147320505E-2</v>
      </c>
      <c r="AO675" s="158">
        <f t="shared" si="186"/>
        <v>8.8403073919376112E-3</v>
      </c>
      <c r="AP675" s="157" t="s">
        <v>679</v>
      </c>
      <c r="AS675" s="44"/>
    </row>
    <row r="676" spans="1:45" s="47" customFormat="1" x14ac:dyDescent="0.35">
      <c r="A676" s="157">
        <v>675</v>
      </c>
      <c r="B676" s="157">
        <v>299954</v>
      </c>
      <c r="C676" s="157" t="s">
        <v>476</v>
      </c>
      <c r="D676" s="157" t="s">
        <v>16</v>
      </c>
      <c r="E676" s="157">
        <v>2002</v>
      </c>
      <c r="F676" s="157">
        <v>22</v>
      </c>
      <c r="G676" s="157">
        <v>398.3125</v>
      </c>
      <c r="H676" s="157"/>
      <c r="I676" s="157">
        <f t="shared" si="172"/>
        <v>25</v>
      </c>
      <c r="J676" s="157" t="str">
        <f>IF(D676="Electric","--",IF(D676="Diesel",VLOOKUP(C676,[2]ORDLF!A:B,2,FALSE),""))</f>
        <v/>
      </c>
      <c r="K676" s="157">
        <f>IF(D676="Electric","--",IF(D676="Gasoline",VLOOKUP(C676,LSILF!A:C,3,FALSE),""))</f>
        <v>0.5</v>
      </c>
      <c r="L676" s="158">
        <f t="shared" si="188"/>
        <v>0.5</v>
      </c>
      <c r="M676" s="157" t="str" cm="1">
        <f t="array" ref="M676">IF(D676="Electric","--",IF(D676="Diesel",_xlfn._xlws.FILTER(DIESCH[CH Cap],(DIESCH[HP Bin]=I676)),""))</f>
        <v/>
      </c>
      <c r="N676" s="157">
        <v>2000</v>
      </c>
      <c r="O676" s="157">
        <f t="shared" si="173"/>
        <v>2000</v>
      </c>
      <c r="P676" s="157">
        <f t="shared" si="174"/>
        <v>5974.6875</v>
      </c>
      <c r="Q676" s="157" t="str" cm="1">
        <f t="array" ref="Q676">IF(D676="Electric","--",IF(D676="Diesel",_xlfn._xlws.FILTER(ORDEF[HC-ZH (g/hp-hr)],(ORDEF[HP]=I676)*(ORDEF[Model_Year]=E676)),""))</f>
        <v/>
      </c>
      <c r="R676" s="157" cm="1">
        <f t="array" ref="R676">IF(D676="Electric","--",IF(D676="Gasoline",_xlfn._xlws.FILTER(LSIEF[HC-ZH (g/hp-hr)],(LSIEF[Fuel]=D676)*(LSIEF[HP Bin]=I676)*(LSIEF[Model Year]=E676)),""))</f>
        <v>1.54</v>
      </c>
      <c r="S676" s="158">
        <f t="shared" si="187"/>
        <v>1.54</v>
      </c>
      <c r="T676" s="159" t="str" cm="1">
        <f t="array" ref="T676">IF(D676="Electric","--",IF(D676="Diesel",_xlfn._xlws.FILTER(ORDEF[HCDR],(ORDEF[HP]=I676)*(ORDEF[Model_Year]=E676),),""))</f>
        <v/>
      </c>
      <c r="U676" s="159" cm="1">
        <f t="array" ref="U676">IF(D676="Electric","--",IF(D676="Gasoline",_xlfn._xlws.FILTER(LSIEF[HC DR],(LSIEF[Fuel]=D676)*(LSIEF[HP Bin]=I676)*(LSIEF[Model Year]=E676)),""))</f>
        <v>2.2499999999999999E-4</v>
      </c>
      <c r="V676" s="159">
        <f t="shared" si="175"/>
        <v>2.2499999999999999E-4</v>
      </c>
      <c r="W676" s="158" t="str" cm="1">
        <f t="array" ref="W676">IF(D676="Electric","--",IF(D676="Diesel",_xlfn._xlws.FILTER(ORDEF[NOXzh],(ORDEF[HP]=I676)*(ORDEF[Model_Year]=E676)),""))</f>
        <v/>
      </c>
      <c r="X676" s="158" cm="1">
        <f t="array" ref="X676">IF(D676="Electric","--",IF(D676="Gasoline",_xlfn._xlws.FILTER(LSIEF[NOX-ZH (g/hp-hr)],(LSIEF[Fuel]=D676)*(LSIEF[HP Bin]=I676)*(LSIEF[Model Year]=E676)),""))</f>
        <v>7.32</v>
      </c>
      <c r="Y676" s="158">
        <f t="shared" si="176"/>
        <v>7.32</v>
      </c>
      <c r="Z676" s="159" t="str" cm="1">
        <f t="array" ref="Z676">IF(D676="Electric","--",IF(D676="Diesel",_xlfn._xlws.FILTER(ORDEF[NOXdr],(ORDEF[HP]=I676)*(ORDEF[Model_Year]=E676)),""))</f>
        <v/>
      </c>
      <c r="AA676" s="159" cm="1">
        <f t="array" ref="AA676">IF(E676="Electric","--",IF(D676="Gasoline",_xlfn._xlws.FILTER(LSIEF[NOX DR],(LSIEF[Fuel]=D676)*(LSIEF[HP Bin]=I676)*(LSIEF[Model Year]=E676)),""))</f>
        <v>2.6600000000000001E-4</v>
      </c>
      <c r="AB676" s="159">
        <f t="shared" si="177"/>
        <v>2.6600000000000001E-4</v>
      </c>
      <c r="AC676" s="158" t="str" cm="1">
        <f t="array" ref="AC676">IF(D676="Electric","--",IF(D676="Diesel",_xlfn._xlws.FILTER(DFCF[Fuel_HC],(DFCF[MY]=E676)),""))</f>
        <v/>
      </c>
      <c r="AD676" s="158" cm="1">
        <f t="array" ref="AD676">IF(D676="Electric","--",IF(D676="Gasoline",_xlfn._xlws.FILTER(GFCF[Fuel_HC],(GFCF[MY]=E676)),""))</f>
        <v>1</v>
      </c>
      <c r="AE676" s="158">
        <f t="shared" si="178"/>
        <v>1</v>
      </c>
      <c r="AF676" s="157" t="str" cm="1">
        <f t="array" ref="AF676">IF(D676="Electric","--",IF(D676="Diesel",_xlfn._xlws.FILTER(DFCF[Fuel_NOX],(DFCF[MY]=E676)),""))</f>
        <v/>
      </c>
      <c r="AG676" s="157" cm="1">
        <f t="array" ref="AG676">IF(D676="Electric","--",IF(D676="Gasoline",_xlfn._xlws.FILTER(GFCF[Fuel_NOX],(GFCF[MY]=E676)),""))</f>
        <v>0.97699999999999998</v>
      </c>
      <c r="AH676" s="157">
        <f t="shared" si="179"/>
        <v>0.97699999999999998</v>
      </c>
      <c r="AI676" s="158">
        <f t="shared" si="180"/>
        <v>1.99</v>
      </c>
      <c r="AJ676" s="158">
        <f t="shared" si="181"/>
        <v>7.6714039999999999</v>
      </c>
      <c r="AK676" s="158">
        <f t="shared" si="182"/>
        <v>19.222238295145925</v>
      </c>
      <c r="AL676" s="158">
        <f t="shared" si="183"/>
        <v>74.101284294641005</v>
      </c>
      <c r="AM676" s="158">
        <f t="shared" si="184"/>
        <v>9.6111191475729638E-3</v>
      </c>
      <c r="AN676" s="158">
        <f t="shared" si="185"/>
        <v>3.7050642147320505E-2</v>
      </c>
      <c r="AO676" s="158">
        <f t="shared" si="186"/>
        <v>8.8403073919376112E-3</v>
      </c>
      <c r="AP676" s="157" t="s">
        <v>679</v>
      </c>
      <c r="AS676" s="44"/>
    </row>
    <row r="677" spans="1:45" s="47" customFormat="1" x14ac:dyDescent="0.35">
      <c r="A677" s="157">
        <v>676</v>
      </c>
      <c r="B677" s="157">
        <v>299956</v>
      </c>
      <c r="C677" s="157" t="s">
        <v>476</v>
      </c>
      <c r="D677" s="157" t="s">
        <v>16</v>
      </c>
      <c r="E677" s="157">
        <v>2002</v>
      </c>
      <c r="F677" s="157">
        <v>22</v>
      </c>
      <c r="G677" s="157">
        <v>398.3125</v>
      </c>
      <c r="H677" s="157"/>
      <c r="I677" s="157">
        <f t="shared" si="172"/>
        <v>25</v>
      </c>
      <c r="J677" s="157" t="str">
        <f>IF(D677="Electric","--",IF(D677="Diesel",VLOOKUP(C677,[2]ORDLF!A:B,2,FALSE),""))</f>
        <v/>
      </c>
      <c r="K677" s="157">
        <f>IF(D677="Electric","--",IF(D677="Gasoline",VLOOKUP(C677,LSILF!A:C,3,FALSE),""))</f>
        <v>0.5</v>
      </c>
      <c r="L677" s="158">
        <f t="shared" si="188"/>
        <v>0.5</v>
      </c>
      <c r="M677" s="157" t="str" cm="1">
        <f t="array" ref="M677">IF(D677="Electric","--",IF(D677="Diesel",_xlfn._xlws.FILTER(DIESCH[CH Cap],(DIESCH[HP Bin]=I677)),""))</f>
        <v/>
      </c>
      <c r="N677" s="157">
        <v>2000</v>
      </c>
      <c r="O677" s="157">
        <f t="shared" si="173"/>
        <v>2000</v>
      </c>
      <c r="P677" s="157">
        <f t="shared" si="174"/>
        <v>5974.6875</v>
      </c>
      <c r="Q677" s="157" t="str" cm="1">
        <f t="array" ref="Q677">IF(D677="Electric","--",IF(D677="Diesel",_xlfn._xlws.FILTER(ORDEF[HC-ZH (g/hp-hr)],(ORDEF[HP]=I677)*(ORDEF[Model_Year]=E677)),""))</f>
        <v/>
      </c>
      <c r="R677" s="157" cm="1">
        <f t="array" ref="R677">IF(D677="Electric","--",IF(D677="Gasoline",_xlfn._xlws.FILTER(LSIEF[HC-ZH (g/hp-hr)],(LSIEF[Fuel]=D677)*(LSIEF[HP Bin]=I677)*(LSIEF[Model Year]=E677)),""))</f>
        <v>1.54</v>
      </c>
      <c r="S677" s="158">
        <f t="shared" si="187"/>
        <v>1.54</v>
      </c>
      <c r="T677" s="159" t="str" cm="1">
        <f t="array" ref="T677">IF(D677="Electric","--",IF(D677="Diesel",_xlfn._xlws.FILTER(ORDEF[HCDR],(ORDEF[HP]=I677)*(ORDEF[Model_Year]=E677),),""))</f>
        <v/>
      </c>
      <c r="U677" s="159" cm="1">
        <f t="array" ref="U677">IF(D677="Electric","--",IF(D677="Gasoline",_xlfn._xlws.FILTER(LSIEF[HC DR],(LSIEF[Fuel]=D677)*(LSIEF[HP Bin]=I677)*(LSIEF[Model Year]=E677)),""))</f>
        <v>2.2499999999999999E-4</v>
      </c>
      <c r="V677" s="159">
        <f t="shared" si="175"/>
        <v>2.2499999999999999E-4</v>
      </c>
      <c r="W677" s="158" t="str" cm="1">
        <f t="array" ref="W677">IF(D677="Electric","--",IF(D677="Diesel",_xlfn._xlws.FILTER(ORDEF[NOXzh],(ORDEF[HP]=I677)*(ORDEF[Model_Year]=E677)),""))</f>
        <v/>
      </c>
      <c r="X677" s="158" cm="1">
        <f t="array" ref="X677">IF(D677="Electric","--",IF(D677="Gasoline",_xlfn._xlws.FILTER(LSIEF[NOX-ZH (g/hp-hr)],(LSIEF[Fuel]=D677)*(LSIEF[HP Bin]=I677)*(LSIEF[Model Year]=E677)),""))</f>
        <v>7.32</v>
      </c>
      <c r="Y677" s="158">
        <f t="shared" si="176"/>
        <v>7.32</v>
      </c>
      <c r="Z677" s="159" t="str" cm="1">
        <f t="array" ref="Z677">IF(D677="Electric","--",IF(D677="Diesel",_xlfn._xlws.FILTER(ORDEF[NOXdr],(ORDEF[HP]=I677)*(ORDEF[Model_Year]=E677)),""))</f>
        <v/>
      </c>
      <c r="AA677" s="159" cm="1">
        <f t="array" ref="AA677">IF(E677="Electric","--",IF(D677="Gasoline",_xlfn._xlws.FILTER(LSIEF[NOX DR],(LSIEF[Fuel]=D677)*(LSIEF[HP Bin]=I677)*(LSIEF[Model Year]=E677)),""))</f>
        <v>2.6600000000000001E-4</v>
      </c>
      <c r="AB677" s="159">
        <f t="shared" si="177"/>
        <v>2.6600000000000001E-4</v>
      </c>
      <c r="AC677" s="158" t="str" cm="1">
        <f t="array" ref="AC677">IF(D677="Electric","--",IF(D677="Diesel",_xlfn._xlws.FILTER(DFCF[Fuel_HC],(DFCF[MY]=E677)),""))</f>
        <v/>
      </c>
      <c r="AD677" s="158" cm="1">
        <f t="array" ref="AD677">IF(D677="Electric","--",IF(D677="Gasoline",_xlfn._xlws.FILTER(GFCF[Fuel_HC],(GFCF[MY]=E677)),""))</f>
        <v>1</v>
      </c>
      <c r="AE677" s="158">
        <f t="shared" si="178"/>
        <v>1</v>
      </c>
      <c r="AF677" s="157" t="str" cm="1">
        <f t="array" ref="AF677">IF(D677="Electric","--",IF(D677="Diesel",_xlfn._xlws.FILTER(DFCF[Fuel_NOX],(DFCF[MY]=E677)),""))</f>
        <v/>
      </c>
      <c r="AG677" s="157" cm="1">
        <f t="array" ref="AG677">IF(D677="Electric","--",IF(D677="Gasoline",_xlfn._xlws.FILTER(GFCF[Fuel_NOX],(GFCF[MY]=E677)),""))</f>
        <v>0.97699999999999998</v>
      </c>
      <c r="AH677" s="157">
        <f t="shared" si="179"/>
        <v>0.97699999999999998</v>
      </c>
      <c r="AI677" s="158">
        <f t="shared" si="180"/>
        <v>1.99</v>
      </c>
      <c r="AJ677" s="158">
        <f t="shared" si="181"/>
        <v>7.6714039999999999</v>
      </c>
      <c r="AK677" s="158">
        <f t="shared" si="182"/>
        <v>19.222238295145925</v>
      </c>
      <c r="AL677" s="158">
        <f t="shared" si="183"/>
        <v>74.101284294641005</v>
      </c>
      <c r="AM677" s="158">
        <f t="shared" si="184"/>
        <v>9.6111191475729638E-3</v>
      </c>
      <c r="AN677" s="158">
        <f t="shared" si="185"/>
        <v>3.7050642147320505E-2</v>
      </c>
      <c r="AO677" s="158">
        <f t="shared" si="186"/>
        <v>8.8403073919376112E-3</v>
      </c>
      <c r="AP677" s="157" t="s">
        <v>679</v>
      </c>
      <c r="AS677" s="44"/>
    </row>
    <row r="678" spans="1:45" s="47" customFormat="1" x14ac:dyDescent="0.35">
      <c r="A678" s="157">
        <v>677</v>
      </c>
      <c r="B678" s="157" t="s">
        <v>487</v>
      </c>
      <c r="C678" s="157" t="s">
        <v>476</v>
      </c>
      <c r="D678" s="157" t="s">
        <v>16</v>
      </c>
      <c r="E678" s="157">
        <v>2002</v>
      </c>
      <c r="F678" s="157">
        <v>114</v>
      </c>
      <c r="G678" s="157">
        <v>398.3125</v>
      </c>
      <c r="H678" s="157"/>
      <c r="I678" s="157">
        <f t="shared" si="172"/>
        <v>175</v>
      </c>
      <c r="J678" s="157" t="str">
        <f>IF(D678="Electric","--",IF(D678="Diesel",VLOOKUP(C678,[2]ORDLF!A:B,2,FALSE),""))</f>
        <v/>
      </c>
      <c r="K678" s="157">
        <f>IF(D678="Electric","--",IF(D678="Gasoline",VLOOKUP(C678,LSILF!A:C,3,FALSE),""))</f>
        <v>0.5</v>
      </c>
      <c r="L678" s="158">
        <f t="shared" si="188"/>
        <v>0.5</v>
      </c>
      <c r="M678" s="157" t="str" cm="1">
        <f t="array" ref="M678">IF(D678="Electric","--",IF(D678="Diesel",_xlfn._xlws.FILTER(DIESCH[CH Cap],(DIESCH[HP Bin]=I678)),""))</f>
        <v/>
      </c>
      <c r="N678" s="157" cm="1">
        <f t="array" ref="N678">IF(D678="Electric","--",IF(D678="Gasoline",_xlfn._xlws.FILTER(LSICH[CH Cap],(LSICH[Fuel Type]=D678)*(LSICH[MY]=E678)),""))</f>
        <v>7000</v>
      </c>
      <c r="O678" s="157">
        <f t="shared" si="173"/>
        <v>7000</v>
      </c>
      <c r="P678" s="157">
        <f t="shared" si="174"/>
        <v>5974.6875</v>
      </c>
      <c r="Q678" s="157" t="str" cm="1">
        <f t="array" ref="Q678">IF(D678="Electric","--",IF(D678="Diesel",_xlfn._xlws.FILTER(ORDEF[HC-ZH (g/hp-hr)],(ORDEF[HP]=I678)*(ORDEF[Model_Year]=E678)),""))</f>
        <v/>
      </c>
      <c r="R678" s="157" cm="1">
        <f t="array" ref="R678">IF(D678="Electric","--",IF(D678="Gasoline",_xlfn._xlws.FILTER(LSIEF[HC-ZH (g/hp-hr)],(LSIEF[Fuel]=D678)*(LSIEF[HP Bin]=I678)*(LSIEF[Model Year]=E678)),""))</f>
        <v>1.06</v>
      </c>
      <c r="S678" s="158">
        <f t="shared" si="187"/>
        <v>1.06</v>
      </c>
      <c r="T678" s="159" t="str" cm="1">
        <f t="array" ref="T678">IF(D678="Electric","--",IF(D678="Diesel",_xlfn._xlws.FILTER(ORDEF[HCDR],(ORDEF[HP]=I678)*(ORDEF[Model_Year]=E678),),""))</f>
        <v/>
      </c>
      <c r="U678" s="159" cm="1">
        <f t="array" ref="U678">IF(D678="Electric","--",IF(D678="Gasoline",_xlfn._xlws.FILTER(LSIEF[HC DR],(LSIEF[Fuel]=D678)*(LSIEF[HP Bin]=I678)*(LSIEF[Model Year]=E678)),""))</f>
        <v>3.8099999999999998E-5</v>
      </c>
      <c r="V678" s="159">
        <f t="shared" si="175"/>
        <v>3.8099999999999998E-5</v>
      </c>
      <c r="W678" s="158" t="str" cm="1">
        <f t="array" ref="W678">IF(D678="Electric","--",IF(D678="Diesel",_xlfn._xlws.FILTER(ORDEF[NOXzh],(ORDEF[HP]=I678)*(ORDEF[Model_Year]=E678)),""))</f>
        <v/>
      </c>
      <c r="X678" s="158" cm="1">
        <f t="array" ref="X678">IF(D678="Electric","--",IF(D678="Gasoline",_xlfn._xlws.FILTER(LSIEF[NOX-ZH (g/hp-hr)],(LSIEF[Fuel]=D678)*(LSIEF[HP Bin]=I678)*(LSIEF[Model Year]=E678)),""))</f>
        <v>7.64</v>
      </c>
      <c r="Y678" s="158">
        <f t="shared" si="176"/>
        <v>7.64</v>
      </c>
      <c r="Z678" s="159" t="str" cm="1">
        <f t="array" ref="Z678">IF(D678="Electric","--",IF(D678="Diesel",_xlfn._xlws.FILTER(ORDEF[NOXdr],(ORDEF[HP]=I678)*(ORDEF[Model_Year]=E678)),""))</f>
        <v/>
      </c>
      <c r="AA678" s="159" cm="1">
        <f t="array" ref="AA678">IF(E678="Electric","--",IF(D678="Gasoline",_xlfn._xlws.FILTER(LSIEF[NOX DR],(LSIEF[Fuel]=D678)*(LSIEF[HP Bin]=I678)*(LSIEF[Model Year]=E678)),""))</f>
        <v>9.1700000000000006E-5</v>
      </c>
      <c r="AB678" s="159">
        <f t="shared" si="177"/>
        <v>9.1700000000000006E-5</v>
      </c>
      <c r="AC678" s="158" t="str" cm="1">
        <f t="array" ref="AC678">IF(D678="Electric","--",IF(D678="Diesel",_xlfn._xlws.FILTER(DFCF[Fuel_HC],(DFCF[MY]=E678)),""))</f>
        <v/>
      </c>
      <c r="AD678" s="158" cm="1">
        <f t="array" ref="AD678">IF(D678="Electric","--",IF(D678="Gasoline",_xlfn._xlws.FILTER(GFCF[Fuel_HC],(GFCF[MY]=E678)),""))</f>
        <v>1</v>
      </c>
      <c r="AE678" s="158">
        <f t="shared" si="178"/>
        <v>1</v>
      </c>
      <c r="AF678" s="157" t="str" cm="1">
        <f t="array" ref="AF678">IF(D678="Electric","--",IF(D678="Diesel",_xlfn._xlws.FILTER(DFCF[Fuel_NOX],(DFCF[MY]=E678)),""))</f>
        <v/>
      </c>
      <c r="AG678" s="157" cm="1">
        <f t="array" ref="AG678">IF(D678="Electric","--",IF(D678="Gasoline",_xlfn._xlws.FILTER(GFCF[Fuel_NOX],(GFCF[MY]=E678)),""))</f>
        <v>0.97699999999999998</v>
      </c>
      <c r="AH678" s="157">
        <f t="shared" si="179"/>
        <v>0.97699999999999998</v>
      </c>
      <c r="AI678" s="158">
        <f t="shared" si="180"/>
        <v>1.2876355937500001</v>
      </c>
      <c r="AJ678" s="158">
        <f t="shared" si="181"/>
        <v>7.999557630343749</v>
      </c>
      <c r="AK678" s="158">
        <f t="shared" si="182"/>
        <v>64.45046041851667</v>
      </c>
      <c r="AL678" s="158">
        <f t="shared" si="183"/>
        <v>400.40456703949582</v>
      </c>
      <c r="AM678" s="158">
        <f t="shared" si="184"/>
        <v>3.2225230209258333E-2</v>
      </c>
      <c r="AN678" s="158">
        <f t="shared" si="185"/>
        <v>0.20020228351974792</v>
      </c>
      <c r="AO678" s="158">
        <f t="shared" si="186"/>
        <v>2.9640766746475814E-2</v>
      </c>
      <c r="AP678" s="157"/>
      <c r="AS678" s="44"/>
    </row>
    <row r="679" spans="1:45" s="47" customFormat="1" x14ac:dyDescent="0.35">
      <c r="A679" s="157">
        <v>678</v>
      </c>
      <c r="B679" s="157" t="s">
        <v>488</v>
      </c>
      <c r="C679" s="157" t="s">
        <v>476</v>
      </c>
      <c r="D679" s="157" t="s">
        <v>16</v>
      </c>
      <c r="E679" s="157">
        <v>2002</v>
      </c>
      <c r="F679" s="157">
        <v>114</v>
      </c>
      <c r="G679" s="157">
        <v>398.3125</v>
      </c>
      <c r="H679" s="157"/>
      <c r="I679" s="157">
        <f t="shared" si="172"/>
        <v>175</v>
      </c>
      <c r="J679" s="157" t="str">
        <f>IF(D679="Electric","--",IF(D679="Diesel",VLOOKUP(C679,[2]ORDLF!A:B,2,FALSE),""))</f>
        <v/>
      </c>
      <c r="K679" s="157">
        <f>IF(D679="Electric","--",IF(D679="Gasoline",VLOOKUP(C679,LSILF!A:C,3,FALSE),""))</f>
        <v>0.5</v>
      </c>
      <c r="L679" s="158">
        <f t="shared" si="188"/>
        <v>0.5</v>
      </c>
      <c r="M679" s="157" t="str" cm="1">
        <f t="array" ref="M679">IF(D679="Electric","--",IF(D679="Diesel",_xlfn._xlws.FILTER(DIESCH[CH Cap],(DIESCH[HP Bin]=I679)),""))</f>
        <v/>
      </c>
      <c r="N679" s="157" cm="1">
        <f t="array" ref="N679">IF(D679="Electric","--",IF(D679="Gasoline",_xlfn._xlws.FILTER(LSICH[CH Cap],(LSICH[Fuel Type]=D679)*(LSICH[MY]=E679)),""))</f>
        <v>7000</v>
      </c>
      <c r="O679" s="157">
        <f t="shared" si="173"/>
        <v>7000</v>
      </c>
      <c r="P679" s="157">
        <f t="shared" si="174"/>
        <v>5974.6875</v>
      </c>
      <c r="Q679" s="157" t="str" cm="1">
        <f t="array" ref="Q679">IF(D679="Electric","--",IF(D679="Diesel",_xlfn._xlws.FILTER(ORDEF[HC-ZH (g/hp-hr)],(ORDEF[HP]=I679)*(ORDEF[Model_Year]=E679)),""))</f>
        <v/>
      </c>
      <c r="R679" s="157" cm="1">
        <f t="array" ref="R679">IF(D679="Electric","--",IF(D679="Gasoline",_xlfn._xlws.FILTER(LSIEF[HC-ZH (g/hp-hr)],(LSIEF[Fuel]=D679)*(LSIEF[HP Bin]=I679)*(LSIEF[Model Year]=E679)),""))</f>
        <v>1.06</v>
      </c>
      <c r="S679" s="158">
        <f t="shared" si="187"/>
        <v>1.06</v>
      </c>
      <c r="T679" s="159" t="str" cm="1">
        <f t="array" ref="T679">IF(D679="Electric","--",IF(D679="Diesel",_xlfn._xlws.FILTER(ORDEF[HCDR],(ORDEF[HP]=I679)*(ORDEF[Model_Year]=E679),),""))</f>
        <v/>
      </c>
      <c r="U679" s="159" cm="1">
        <f t="array" ref="U679">IF(D679="Electric","--",IF(D679="Gasoline",_xlfn._xlws.FILTER(LSIEF[HC DR],(LSIEF[Fuel]=D679)*(LSIEF[HP Bin]=I679)*(LSIEF[Model Year]=E679)),""))</f>
        <v>3.8099999999999998E-5</v>
      </c>
      <c r="V679" s="159">
        <f t="shared" si="175"/>
        <v>3.8099999999999998E-5</v>
      </c>
      <c r="W679" s="158" t="str" cm="1">
        <f t="array" ref="W679">IF(D679="Electric","--",IF(D679="Diesel",_xlfn._xlws.FILTER(ORDEF[NOXzh],(ORDEF[HP]=I679)*(ORDEF[Model_Year]=E679)),""))</f>
        <v/>
      </c>
      <c r="X679" s="158" cm="1">
        <f t="array" ref="X679">IF(D679="Electric","--",IF(D679="Gasoline",_xlfn._xlws.FILTER(LSIEF[NOX-ZH (g/hp-hr)],(LSIEF[Fuel]=D679)*(LSIEF[HP Bin]=I679)*(LSIEF[Model Year]=E679)),""))</f>
        <v>7.64</v>
      </c>
      <c r="Y679" s="158">
        <f t="shared" si="176"/>
        <v>7.64</v>
      </c>
      <c r="Z679" s="159" t="str" cm="1">
        <f t="array" ref="Z679">IF(D679="Electric","--",IF(D679="Diesel",_xlfn._xlws.FILTER(ORDEF[NOXdr],(ORDEF[HP]=I679)*(ORDEF[Model_Year]=E679)),""))</f>
        <v/>
      </c>
      <c r="AA679" s="159" cm="1">
        <f t="array" ref="AA679">IF(E679="Electric","--",IF(D679="Gasoline",_xlfn._xlws.FILTER(LSIEF[NOX DR],(LSIEF[Fuel]=D679)*(LSIEF[HP Bin]=I679)*(LSIEF[Model Year]=E679)),""))</f>
        <v>9.1700000000000006E-5</v>
      </c>
      <c r="AB679" s="159">
        <f t="shared" si="177"/>
        <v>9.1700000000000006E-5</v>
      </c>
      <c r="AC679" s="158" t="str" cm="1">
        <f t="array" ref="AC679">IF(D679="Electric","--",IF(D679="Diesel",_xlfn._xlws.FILTER(DFCF[Fuel_HC],(DFCF[MY]=E679)),""))</f>
        <v/>
      </c>
      <c r="AD679" s="158" cm="1">
        <f t="array" ref="AD679">IF(D679="Electric","--",IF(D679="Gasoline",_xlfn._xlws.FILTER(GFCF[Fuel_HC],(GFCF[MY]=E679)),""))</f>
        <v>1</v>
      </c>
      <c r="AE679" s="158">
        <f t="shared" si="178"/>
        <v>1</v>
      </c>
      <c r="AF679" s="157" t="str" cm="1">
        <f t="array" ref="AF679">IF(D679="Electric","--",IF(D679="Diesel",_xlfn._xlws.FILTER(DFCF[Fuel_NOX],(DFCF[MY]=E679)),""))</f>
        <v/>
      </c>
      <c r="AG679" s="157" cm="1">
        <f t="array" ref="AG679">IF(D679="Electric","--",IF(D679="Gasoline",_xlfn._xlws.FILTER(GFCF[Fuel_NOX],(GFCF[MY]=E679)),""))</f>
        <v>0.97699999999999998</v>
      </c>
      <c r="AH679" s="157">
        <f t="shared" si="179"/>
        <v>0.97699999999999998</v>
      </c>
      <c r="AI679" s="158">
        <f t="shared" si="180"/>
        <v>1.2876355937500001</v>
      </c>
      <c r="AJ679" s="158">
        <f t="shared" si="181"/>
        <v>7.999557630343749</v>
      </c>
      <c r="AK679" s="158">
        <f t="shared" si="182"/>
        <v>64.45046041851667</v>
      </c>
      <c r="AL679" s="158">
        <f t="shared" si="183"/>
        <v>400.40456703949582</v>
      </c>
      <c r="AM679" s="158">
        <f t="shared" si="184"/>
        <v>3.2225230209258333E-2</v>
      </c>
      <c r="AN679" s="158">
        <f t="shared" si="185"/>
        <v>0.20020228351974792</v>
      </c>
      <c r="AO679" s="158">
        <f t="shared" si="186"/>
        <v>2.9640766746475814E-2</v>
      </c>
      <c r="AP679" s="157"/>
      <c r="AS679" s="44"/>
    </row>
    <row r="680" spans="1:45" s="47" customFormat="1" x14ac:dyDescent="0.35">
      <c r="A680" s="157">
        <v>679</v>
      </c>
      <c r="B680" s="157">
        <v>297499</v>
      </c>
      <c r="C680" s="157" t="s">
        <v>476</v>
      </c>
      <c r="D680" s="157" t="s">
        <v>16</v>
      </c>
      <c r="E680" s="157">
        <v>2004</v>
      </c>
      <c r="F680" s="157">
        <v>217</v>
      </c>
      <c r="G680" s="157">
        <v>398.3125</v>
      </c>
      <c r="H680" s="157"/>
      <c r="I680" s="157">
        <f t="shared" si="172"/>
        <v>300</v>
      </c>
      <c r="J680" s="157" t="str">
        <f>IF(D680="Electric","--",IF(D680="Diesel",VLOOKUP(C680,[2]ORDLF!A:B,2,FALSE),""))</f>
        <v/>
      </c>
      <c r="K680" s="157">
        <f>IF(D680="Electric","--",IF(D680="Gasoline",VLOOKUP(C680,LSILF!A:C,3,FALSE),""))</f>
        <v>0.5</v>
      </c>
      <c r="L680" s="158">
        <f t="shared" si="188"/>
        <v>0.5</v>
      </c>
      <c r="M680" s="157" t="str" cm="1">
        <f t="array" ref="M680">IF(D680="Electric","--",IF(D680="Diesel",_xlfn._xlws.FILTER(DIESCH[CH Cap],(DIESCH[HP Bin]=I680)),""))</f>
        <v/>
      </c>
      <c r="N680" s="157" cm="1">
        <f t="array" ref="N680">IF(D680="Electric","--",IF(D680="Gasoline",_xlfn._xlws.FILTER(LSICH[CH Cap],(LSICH[Fuel Type]=D680)*(LSICH[MY]=E680)),""))</f>
        <v>7000</v>
      </c>
      <c r="O680" s="157">
        <f t="shared" si="173"/>
        <v>7000</v>
      </c>
      <c r="P680" s="157">
        <f t="shared" si="174"/>
        <v>5178.0625</v>
      </c>
      <c r="Q680" s="157" t="str" cm="1">
        <f t="array" ref="Q680">IF(D680="Electric","--",IF(D680="Diesel",_xlfn._xlws.FILTER(ORDEF[HC-ZH (g/hp-hr)],(ORDEF[HP]=I680)*(ORDEF[Model_Year]=E680)),""))</f>
        <v/>
      </c>
      <c r="R680" s="157" cm="1">
        <f t="array" ref="R680">IF(D680="Electric","--",IF(D680="Gasoline",_xlfn._xlws.FILTER(LSIEF[HC-ZH (g/hp-hr)],(LSIEF[Fuel]=D680)*(LSIEF[HP Bin]=I680)*(LSIEF[Model Year]=E680)),""))</f>
        <v>0.129</v>
      </c>
      <c r="S680" s="158">
        <f t="shared" si="187"/>
        <v>0.129</v>
      </c>
      <c r="T680" s="159" t="str" cm="1">
        <f t="array" ref="T680">IF(D680="Electric","--",IF(D680="Diesel",_xlfn._xlws.FILTER(ORDEF[HCDR],(ORDEF[HP]=I680)*(ORDEF[Model_Year]=E680),),""))</f>
        <v/>
      </c>
      <c r="U680" s="159" cm="1">
        <f t="array" ref="U680">IF(D680="Electric","--",IF(D680="Gasoline",_xlfn._xlws.FILTER(LSIEF[HC DR],(LSIEF[Fuel]=D680)*(LSIEF[HP Bin]=I680)*(LSIEF[Model Year]=E680)),""))</f>
        <v>3.746E-4</v>
      </c>
      <c r="V680" s="159">
        <f t="shared" si="175"/>
        <v>3.746E-4</v>
      </c>
      <c r="W680" s="158" t="str" cm="1">
        <f t="array" ref="W680">IF(D680="Electric","--",IF(D680="Diesel",_xlfn._xlws.FILTER(ORDEF[NOXzh],(ORDEF[HP]=I680)*(ORDEF[Model_Year]=E680)),""))</f>
        <v/>
      </c>
      <c r="X680" s="158" cm="1">
        <f t="array" ref="X680">IF(D680="Electric","--",IF(D680="Gasoline",_xlfn._xlws.FILTER(LSIEF[NOX-ZH (g/hp-hr)],(LSIEF[Fuel]=D680)*(LSIEF[HP Bin]=I680)*(LSIEF[Model Year]=E680)),""))</f>
        <v>0.13700000000000001</v>
      </c>
      <c r="Y680" s="158">
        <f t="shared" si="176"/>
        <v>0.13700000000000001</v>
      </c>
      <c r="Z680" s="159" t="str" cm="1">
        <f t="array" ref="Z680">IF(D680="Electric","--",IF(D680="Diesel",_xlfn._xlws.FILTER(ORDEF[NOXdr],(ORDEF[HP]=I680)*(ORDEF[Model_Year]=E680)),""))</f>
        <v/>
      </c>
      <c r="AA680" s="159" cm="1">
        <f t="array" ref="AA680">IF(E680="Electric","--",IF(D680="Gasoline",_xlfn._xlws.FILTER(LSIEF[NOX DR],(LSIEF[Fuel]=D680)*(LSIEF[HP Bin]=I680)*(LSIEF[Model Year]=E680)),""))</f>
        <v>4.0660000000000002E-4</v>
      </c>
      <c r="AB680" s="159">
        <f t="shared" si="177"/>
        <v>4.0660000000000002E-4</v>
      </c>
      <c r="AC680" s="158" t="str" cm="1">
        <f t="array" ref="AC680">IF(D680="Electric","--",IF(D680="Diesel",_xlfn._xlws.FILTER(DFCF[Fuel_HC],(DFCF[MY]=E680)),""))</f>
        <v/>
      </c>
      <c r="AD680" s="158" cm="1">
        <f t="array" ref="AD680">IF(D680="Electric","--",IF(D680="Gasoline",_xlfn._xlws.FILTER(GFCF[Fuel_HC],(GFCF[MY]=E680)),""))</f>
        <v>1</v>
      </c>
      <c r="AE680" s="158">
        <f t="shared" si="178"/>
        <v>1</v>
      </c>
      <c r="AF680" s="157" t="str" cm="1">
        <f t="array" ref="AF680">IF(D680="Electric","--",IF(D680="Diesel",_xlfn._xlws.FILTER(DFCF[Fuel_NOX],(DFCF[MY]=E680)),""))</f>
        <v/>
      </c>
      <c r="AG680" s="157" cm="1">
        <f t="array" ref="AG680">IF(D680="Electric","--",IF(D680="Gasoline",_xlfn._xlws.FILTER(GFCF[Fuel_NOX],(GFCF[MY]=E680)),""))</f>
        <v>0.97699999999999998</v>
      </c>
      <c r="AH680" s="157">
        <f t="shared" si="179"/>
        <v>0.97699999999999998</v>
      </c>
      <c r="AI680" s="158">
        <f t="shared" si="180"/>
        <v>2.0687022124999999</v>
      </c>
      <c r="AJ680" s="158">
        <f t="shared" si="181"/>
        <v>2.1908250076125002</v>
      </c>
      <c r="AK680" s="158">
        <f t="shared" si="182"/>
        <v>197.09967691206992</v>
      </c>
      <c r="AL680" s="158">
        <f t="shared" si="183"/>
        <v>208.73516669635549</v>
      </c>
      <c r="AM680" s="158">
        <f t="shared" si="184"/>
        <v>9.8549838456034961E-2</v>
      </c>
      <c r="AN680" s="158">
        <f t="shared" si="185"/>
        <v>0.10436758334817775</v>
      </c>
      <c r="AO680" s="158">
        <f t="shared" si="186"/>
        <v>9.0646141411860948E-2</v>
      </c>
      <c r="AP680" s="157"/>
      <c r="AS680" s="44"/>
    </row>
    <row r="681" spans="1:45" s="47" customFormat="1" x14ac:dyDescent="0.35">
      <c r="A681" s="157">
        <v>680</v>
      </c>
      <c r="B681" s="157">
        <v>828248</v>
      </c>
      <c r="C681" s="157" t="s">
        <v>476</v>
      </c>
      <c r="D681" s="157" t="s">
        <v>16</v>
      </c>
      <c r="E681" s="157">
        <v>2004</v>
      </c>
      <c r="F681" s="157">
        <v>169</v>
      </c>
      <c r="G681" s="157">
        <v>398.3125</v>
      </c>
      <c r="H681" s="157"/>
      <c r="I681" s="157">
        <f t="shared" si="172"/>
        <v>175</v>
      </c>
      <c r="J681" s="157" t="str">
        <f>IF(D681="Electric","--",IF(D681="Diesel",VLOOKUP(C681,[2]ORDLF!A:B,2,FALSE),""))</f>
        <v/>
      </c>
      <c r="K681" s="157">
        <f>IF(D681="Electric","--",IF(D681="Gasoline",VLOOKUP(C681,LSILF!A:C,3,FALSE),""))</f>
        <v>0.5</v>
      </c>
      <c r="L681" s="158">
        <f t="shared" si="188"/>
        <v>0.5</v>
      </c>
      <c r="M681" s="157" t="str" cm="1">
        <f t="array" ref="M681">IF(D681="Electric","--",IF(D681="Diesel",_xlfn._xlws.FILTER(DIESCH[CH Cap],(DIESCH[HP Bin]=I681)),""))</f>
        <v/>
      </c>
      <c r="N681" s="157" cm="1">
        <f t="array" ref="N681">IF(D681="Electric","--",IF(D681="Gasoline",_xlfn._xlws.FILTER(LSICH[CH Cap],(LSICH[Fuel Type]=D681)*(LSICH[MY]=E681)),""))</f>
        <v>7000</v>
      </c>
      <c r="O681" s="157">
        <f t="shared" si="173"/>
        <v>7000</v>
      </c>
      <c r="P681" s="157">
        <f t="shared" si="174"/>
        <v>5178.0625</v>
      </c>
      <c r="Q681" s="157" t="str" cm="1">
        <f t="array" ref="Q681">IF(D681="Electric","--",IF(D681="Diesel",_xlfn._xlws.FILTER(ORDEF[HC-ZH (g/hp-hr)],(ORDEF[HP]=I681)*(ORDEF[Model_Year]=E681)),""))</f>
        <v/>
      </c>
      <c r="R681" s="157" cm="1">
        <f t="array" ref="R681">IF(D681="Electric","--",IF(D681="Gasoline",_xlfn._xlws.FILTER(LSIEF[HC-ZH (g/hp-hr)],(LSIEF[Fuel]=D681)*(LSIEF[HP Bin]=I681)*(LSIEF[Model Year]=E681)),""))</f>
        <v>0.129</v>
      </c>
      <c r="S681" s="158">
        <f t="shared" si="187"/>
        <v>0.129</v>
      </c>
      <c r="T681" s="159" t="str" cm="1">
        <f t="array" ref="T681">IF(D681="Electric","--",IF(D681="Diesel",_xlfn._xlws.FILTER(ORDEF[HCDR],(ORDEF[HP]=I681)*(ORDEF[Model_Year]=E681),),""))</f>
        <v/>
      </c>
      <c r="U681" s="159" cm="1">
        <f t="array" ref="U681">IF(D681="Electric","--",IF(D681="Gasoline",_xlfn._xlws.FILTER(LSIEF[HC DR],(LSIEF[Fuel]=D681)*(LSIEF[HP Bin]=I681)*(LSIEF[Model Year]=E681)),""))</f>
        <v>3.746E-4</v>
      </c>
      <c r="V681" s="159">
        <f t="shared" si="175"/>
        <v>3.746E-4</v>
      </c>
      <c r="W681" s="158" t="str" cm="1">
        <f t="array" ref="W681">IF(D681="Electric","--",IF(D681="Diesel",_xlfn._xlws.FILTER(ORDEF[NOXzh],(ORDEF[HP]=I681)*(ORDEF[Model_Year]=E681)),""))</f>
        <v/>
      </c>
      <c r="X681" s="158" cm="1">
        <f t="array" ref="X681">IF(D681="Electric","--",IF(D681="Gasoline",_xlfn._xlws.FILTER(LSIEF[NOX-ZH (g/hp-hr)],(LSIEF[Fuel]=D681)*(LSIEF[HP Bin]=I681)*(LSIEF[Model Year]=E681)),""))</f>
        <v>0.13700000000000001</v>
      </c>
      <c r="Y681" s="158">
        <f t="shared" si="176"/>
        <v>0.13700000000000001</v>
      </c>
      <c r="Z681" s="159" t="str" cm="1">
        <f t="array" ref="Z681">IF(D681="Electric","--",IF(D681="Diesel",_xlfn._xlws.FILTER(ORDEF[NOXdr],(ORDEF[HP]=I681)*(ORDEF[Model_Year]=E681)),""))</f>
        <v/>
      </c>
      <c r="AA681" s="159" cm="1">
        <f t="array" ref="AA681">IF(E681="Electric","--",IF(D681="Gasoline",_xlfn._xlws.FILTER(LSIEF[NOX DR],(LSIEF[Fuel]=D681)*(LSIEF[HP Bin]=I681)*(LSIEF[Model Year]=E681)),""))</f>
        <v>4.0660000000000002E-4</v>
      </c>
      <c r="AB681" s="159">
        <f t="shared" si="177"/>
        <v>4.0660000000000002E-4</v>
      </c>
      <c r="AC681" s="158" t="str" cm="1">
        <f t="array" ref="AC681">IF(D681="Electric","--",IF(D681="Diesel",_xlfn._xlws.FILTER(DFCF[Fuel_HC],(DFCF[MY]=E681)),""))</f>
        <v/>
      </c>
      <c r="AD681" s="158" cm="1">
        <f t="array" ref="AD681">IF(D681="Electric","--",IF(D681="Gasoline",_xlfn._xlws.FILTER(GFCF[Fuel_HC],(GFCF[MY]=E681)),""))</f>
        <v>1</v>
      </c>
      <c r="AE681" s="158">
        <f t="shared" si="178"/>
        <v>1</v>
      </c>
      <c r="AF681" s="157" t="str" cm="1">
        <f t="array" ref="AF681">IF(D681="Electric","--",IF(D681="Diesel",_xlfn._xlws.FILTER(DFCF[Fuel_NOX],(DFCF[MY]=E681)),""))</f>
        <v/>
      </c>
      <c r="AG681" s="157" cm="1">
        <f t="array" ref="AG681">IF(D681="Electric","--",IF(D681="Gasoline",_xlfn._xlws.FILTER(GFCF[Fuel_NOX],(GFCF[MY]=E681)),""))</f>
        <v>0.97699999999999998</v>
      </c>
      <c r="AH681" s="157">
        <f t="shared" si="179"/>
        <v>0.97699999999999998</v>
      </c>
      <c r="AI681" s="158">
        <f t="shared" si="180"/>
        <v>2.0687022124999999</v>
      </c>
      <c r="AJ681" s="158">
        <f t="shared" si="181"/>
        <v>2.1908250076125002</v>
      </c>
      <c r="AK681" s="158">
        <f t="shared" si="182"/>
        <v>153.50159169649683</v>
      </c>
      <c r="AL681" s="158">
        <f t="shared" si="183"/>
        <v>162.56333258840587</v>
      </c>
      <c r="AM681" s="158">
        <f t="shared" si="184"/>
        <v>7.6750795848248413E-2</v>
      </c>
      <c r="AN681" s="158">
        <f t="shared" si="185"/>
        <v>8.1281666294202942E-2</v>
      </c>
      <c r="AO681" s="158">
        <f t="shared" si="186"/>
        <v>7.0595382021218886E-2</v>
      </c>
      <c r="AP681" s="157"/>
      <c r="AS681" s="44"/>
    </row>
    <row r="682" spans="1:45" s="47" customFormat="1" x14ac:dyDescent="0.35">
      <c r="A682" s="157">
        <v>681</v>
      </c>
      <c r="B682" s="157" t="s">
        <v>489</v>
      </c>
      <c r="C682" s="157" t="s">
        <v>476</v>
      </c>
      <c r="D682" s="157" t="s">
        <v>16</v>
      </c>
      <c r="E682" s="157">
        <v>2004</v>
      </c>
      <c r="F682" s="157">
        <v>114</v>
      </c>
      <c r="G682" s="157">
        <v>398.3125</v>
      </c>
      <c r="H682" s="157"/>
      <c r="I682" s="157">
        <f t="shared" si="172"/>
        <v>175</v>
      </c>
      <c r="J682" s="157" t="str">
        <f>IF(D682="Electric","--",IF(D682="Diesel",VLOOKUP(C682,[2]ORDLF!A:B,2,FALSE),""))</f>
        <v/>
      </c>
      <c r="K682" s="157">
        <f>IF(D682="Electric","--",IF(D682="Gasoline",VLOOKUP(C682,LSILF!A:C,3,FALSE),""))</f>
        <v>0.5</v>
      </c>
      <c r="L682" s="158">
        <f t="shared" si="188"/>
        <v>0.5</v>
      </c>
      <c r="M682" s="157" t="str" cm="1">
        <f t="array" ref="M682">IF(D682="Electric","--",IF(D682="Diesel",_xlfn._xlws.FILTER(DIESCH[CH Cap],(DIESCH[HP Bin]=I682)),""))</f>
        <v/>
      </c>
      <c r="N682" s="157" cm="1">
        <f t="array" ref="N682">IF(D682="Electric","--",IF(D682="Gasoline",_xlfn._xlws.FILTER(LSICH[CH Cap],(LSICH[Fuel Type]=D682)*(LSICH[MY]=E682)),""))</f>
        <v>7000</v>
      </c>
      <c r="O682" s="157">
        <f t="shared" si="173"/>
        <v>7000</v>
      </c>
      <c r="P682" s="157">
        <f t="shared" si="174"/>
        <v>5178.0625</v>
      </c>
      <c r="Q682" s="157" t="str" cm="1">
        <f t="array" ref="Q682">IF(D682="Electric","--",IF(D682="Diesel",_xlfn._xlws.FILTER(ORDEF[HC-ZH (g/hp-hr)],(ORDEF[HP]=I682)*(ORDEF[Model_Year]=E682)),""))</f>
        <v/>
      </c>
      <c r="R682" s="157" cm="1">
        <f t="array" ref="R682">IF(D682="Electric","--",IF(D682="Gasoline",_xlfn._xlws.FILTER(LSIEF[HC-ZH (g/hp-hr)],(LSIEF[Fuel]=D682)*(LSIEF[HP Bin]=I682)*(LSIEF[Model Year]=E682)),""))</f>
        <v>0.129</v>
      </c>
      <c r="S682" s="158">
        <f t="shared" si="187"/>
        <v>0.129</v>
      </c>
      <c r="T682" s="159" t="str" cm="1">
        <f t="array" ref="T682">IF(D682="Electric","--",IF(D682="Diesel",_xlfn._xlws.FILTER(ORDEF[HCDR],(ORDEF[HP]=I682)*(ORDEF[Model_Year]=E682),),""))</f>
        <v/>
      </c>
      <c r="U682" s="159" cm="1">
        <f t="array" ref="U682">IF(D682="Electric","--",IF(D682="Gasoline",_xlfn._xlws.FILTER(LSIEF[HC DR],(LSIEF[Fuel]=D682)*(LSIEF[HP Bin]=I682)*(LSIEF[Model Year]=E682)),""))</f>
        <v>3.746E-4</v>
      </c>
      <c r="V682" s="159">
        <f t="shared" si="175"/>
        <v>3.746E-4</v>
      </c>
      <c r="W682" s="158" t="str" cm="1">
        <f t="array" ref="W682">IF(D682="Electric","--",IF(D682="Diesel",_xlfn._xlws.FILTER(ORDEF[NOXzh],(ORDEF[HP]=I682)*(ORDEF[Model_Year]=E682)),""))</f>
        <v/>
      </c>
      <c r="X682" s="158" cm="1">
        <f t="array" ref="X682">IF(D682="Electric","--",IF(D682="Gasoline",_xlfn._xlws.FILTER(LSIEF[NOX-ZH (g/hp-hr)],(LSIEF[Fuel]=D682)*(LSIEF[HP Bin]=I682)*(LSIEF[Model Year]=E682)),""))</f>
        <v>0.13700000000000001</v>
      </c>
      <c r="Y682" s="158">
        <f t="shared" si="176"/>
        <v>0.13700000000000001</v>
      </c>
      <c r="Z682" s="159" t="str" cm="1">
        <f t="array" ref="Z682">IF(D682="Electric","--",IF(D682="Diesel",_xlfn._xlws.FILTER(ORDEF[NOXdr],(ORDEF[HP]=I682)*(ORDEF[Model_Year]=E682)),""))</f>
        <v/>
      </c>
      <c r="AA682" s="159" cm="1">
        <f t="array" ref="AA682">IF(E682="Electric","--",IF(D682="Gasoline",_xlfn._xlws.FILTER(LSIEF[NOX DR],(LSIEF[Fuel]=D682)*(LSIEF[HP Bin]=I682)*(LSIEF[Model Year]=E682)),""))</f>
        <v>4.0660000000000002E-4</v>
      </c>
      <c r="AB682" s="159">
        <f t="shared" si="177"/>
        <v>4.0660000000000002E-4</v>
      </c>
      <c r="AC682" s="158" t="str" cm="1">
        <f t="array" ref="AC682">IF(D682="Electric","--",IF(D682="Diesel",_xlfn._xlws.FILTER(DFCF[Fuel_HC],(DFCF[MY]=E682)),""))</f>
        <v/>
      </c>
      <c r="AD682" s="158" cm="1">
        <f t="array" ref="AD682">IF(D682="Electric","--",IF(D682="Gasoline",_xlfn._xlws.FILTER(GFCF[Fuel_HC],(GFCF[MY]=E682)),""))</f>
        <v>1</v>
      </c>
      <c r="AE682" s="158">
        <f t="shared" si="178"/>
        <v>1</v>
      </c>
      <c r="AF682" s="157" t="str" cm="1">
        <f t="array" ref="AF682">IF(D682="Electric","--",IF(D682="Diesel",_xlfn._xlws.FILTER(DFCF[Fuel_NOX],(DFCF[MY]=E682)),""))</f>
        <v/>
      </c>
      <c r="AG682" s="157" cm="1">
        <f t="array" ref="AG682">IF(D682="Electric","--",IF(D682="Gasoline",_xlfn._xlws.FILTER(GFCF[Fuel_NOX],(GFCF[MY]=E682)),""))</f>
        <v>0.97699999999999998</v>
      </c>
      <c r="AH682" s="157">
        <f t="shared" si="179"/>
        <v>0.97699999999999998</v>
      </c>
      <c r="AI682" s="158">
        <f t="shared" si="180"/>
        <v>2.0687022124999999</v>
      </c>
      <c r="AJ682" s="158">
        <f t="shared" si="181"/>
        <v>2.1908250076125002</v>
      </c>
      <c r="AK682" s="158">
        <f t="shared" si="182"/>
        <v>103.54545238698603</v>
      </c>
      <c r="AL682" s="158">
        <f t="shared" si="183"/>
        <v>109.65810600638029</v>
      </c>
      <c r="AM682" s="158">
        <f t="shared" si="184"/>
        <v>5.1772726193493018E-2</v>
      </c>
      <c r="AN682" s="158">
        <f t="shared" si="185"/>
        <v>5.4829053003190145E-2</v>
      </c>
      <c r="AO682" s="158">
        <f t="shared" si="186"/>
        <v>4.7620553552774877E-2</v>
      </c>
      <c r="AP682" s="157"/>
      <c r="AS682" s="44"/>
    </row>
    <row r="683" spans="1:45" s="47" customFormat="1" x14ac:dyDescent="0.35">
      <c r="A683" s="157">
        <v>682</v>
      </c>
      <c r="B683" s="157">
        <v>61728</v>
      </c>
      <c r="C683" s="157" t="s">
        <v>476</v>
      </c>
      <c r="D683" s="157" t="s">
        <v>16</v>
      </c>
      <c r="E683" s="157">
        <v>2006</v>
      </c>
      <c r="F683" s="157">
        <v>100</v>
      </c>
      <c r="G683" s="157">
        <v>398.3125</v>
      </c>
      <c r="H683" s="157"/>
      <c r="I683" s="157">
        <f t="shared" si="172"/>
        <v>175</v>
      </c>
      <c r="J683" s="157" t="str">
        <f>IF(D683="Electric","--",IF(D683="Diesel",VLOOKUP(C683,[2]ORDLF!A:B,2,FALSE),""))</f>
        <v/>
      </c>
      <c r="K683" s="157">
        <f>IF(D683="Electric","--",IF(D683="Gasoline",VLOOKUP(C683,LSILF!A:C,3,FALSE),""))</f>
        <v>0.5</v>
      </c>
      <c r="L683" s="158">
        <f t="shared" si="188"/>
        <v>0.5</v>
      </c>
      <c r="M683" s="157" t="str" cm="1">
        <f t="array" ref="M683">IF(D683="Electric","--",IF(D683="Diesel",_xlfn._xlws.FILTER(DIESCH[CH Cap],(DIESCH[HP Bin]=I683)),""))</f>
        <v/>
      </c>
      <c r="N683" s="157" cm="1">
        <f t="array" ref="N683">IF(D683="Electric","--",IF(D683="Gasoline",_xlfn._xlws.FILTER(LSICH[CH Cap],(LSICH[Fuel Type]=D683)*(LSICH[MY]=E683)),""))</f>
        <v>7000</v>
      </c>
      <c r="O683" s="157">
        <f t="shared" si="173"/>
        <v>7000</v>
      </c>
      <c r="P683" s="157">
        <f t="shared" si="174"/>
        <v>4381.4375</v>
      </c>
      <c r="Q683" s="157" t="str" cm="1">
        <f t="array" ref="Q683">IF(D683="Electric","--",IF(D683="Diesel",_xlfn._xlws.FILTER(ORDEF[HC-ZH (g/hp-hr)],(ORDEF[HP]=I683)*(ORDEF[Model_Year]=E683)),""))</f>
        <v/>
      </c>
      <c r="R683" s="157" cm="1">
        <f t="array" ref="R683">IF(D683="Electric","--",IF(D683="Gasoline",_xlfn._xlws.FILTER(LSIEF[HC-ZH (g/hp-hr)],(LSIEF[Fuel]=D683)*(LSIEF[HP Bin]=I683)*(LSIEF[Model Year]=E683)),""))</f>
        <v>0.129</v>
      </c>
      <c r="S683" s="158">
        <f t="shared" si="187"/>
        <v>0.129</v>
      </c>
      <c r="T683" s="159" t="str" cm="1">
        <f t="array" ref="T683">IF(D683="Electric","--",IF(D683="Diesel",_xlfn._xlws.FILTER(ORDEF[HCDR],(ORDEF[HP]=I683)*(ORDEF[Model_Year]=E683),),""))</f>
        <v/>
      </c>
      <c r="U683" s="159" cm="1">
        <f t="array" ref="U683">IF(D683="Electric","--",IF(D683="Gasoline",_xlfn._xlws.FILTER(LSIEF[HC DR],(LSIEF[Fuel]=D683)*(LSIEF[HP Bin]=I683)*(LSIEF[Model Year]=E683)),""))</f>
        <v>3.746E-4</v>
      </c>
      <c r="V683" s="159">
        <f t="shared" si="175"/>
        <v>3.746E-4</v>
      </c>
      <c r="W683" s="158" t="str" cm="1">
        <f t="array" ref="W683">IF(D683="Electric","--",IF(D683="Diesel",_xlfn._xlws.FILTER(ORDEF[NOXzh],(ORDEF[HP]=I683)*(ORDEF[Model_Year]=E683)),""))</f>
        <v/>
      </c>
      <c r="X683" s="158" cm="1">
        <f t="array" ref="X683">IF(D683="Electric","--",IF(D683="Gasoline",_xlfn._xlws.FILTER(LSIEF[NOX-ZH (g/hp-hr)],(LSIEF[Fuel]=D683)*(LSIEF[HP Bin]=I683)*(LSIEF[Model Year]=E683)),""))</f>
        <v>0.13700000000000001</v>
      </c>
      <c r="Y683" s="158">
        <f t="shared" si="176"/>
        <v>0.13700000000000001</v>
      </c>
      <c r="Z683" s="159" t="str" cm="1">
        <f t="array" ref="Z683">IF(D683="Electric","--",IF(D683="Diesel",_xlfn._xlws.FILTER(ORDEF[NOXdr],(ORDEF[HP]=I683)*(ORDEF[Model_Year]=E683)),""))</f>
        <v/>
      </c>
      <c r="AA683" s="159" cm="1">
        <f t="array" ref="AA683">IF(E683="Electric","--",IF(D683="Gasoline",_xlfn._xlws.FILTER(LSIEF[NOX DR],(LSIEF[Fuel]=D683)*(LSIEF[HP Bin]=I683)*(LSIEF[Model Year]=E683)),""))</f>
        <v>4.0660000000000002E-4</v>
      </c>
      <c r="AB683" s="159">
        <f t="shared" si="177"/>
        <v>4.0660000000000002E-4</v>
      </c>
      <c r="AC683" s="158" t="str" cm="1">
        <f t="array" ref="AC683">IF(D683="Electric","--",IF(D683="Diesel",_xlfn._xlws.FILTER(DFCF[Fuel_HC],(DFCF[MY]=E683)),""))</f>
        <v/>
      </c>
      <c r="AD683" s="158" cm="1">
        <f t="array" ref="AD683">IF(D683="Electric","--",IF(D683="Gasoline",_xlfn._xlws.FILTER(GFCF[Fuel_HC],(GFCF[MY]=E683)),""))</f>
        <v>1</v>
      </c>
      <c r="AE683" s="158">
        <f t="shared" si="178"/>
        <v>1</v>
      </c>
      <c r="AF683" s="157" t="str" cm="1">
        <f t="array" ref="AF683">IF(D683="Electric","--",IF(D683="Diesel",_xlfn._xlws.FILTER(DFCF[Fuel_NOX],(DFCF[MY]=E683)),""))</f>
        <v/>
      </c>
      <c r="AG683" s="157" cm="1">
        <f t="array" ref="AG683">IF(D683="Electric","--",IF(D683="Gasoline",_xlfn._xlws.FILTER(GFCF[Fuel_NOX],(GFCF[MY]=E683)),""))</f>
        <v>0.97699999999999998</v>
      </c>
      <c r="AH683" s="157">
        <f t="shared" si="179"/>
        <v>0.97699999999999998</v>
      </c>
      <c r="AI683" s="158">
        <f t="shared" si="180"/>
        <v>1.7702864875</v>
      </c>
      <c r="AJ683" s="158">
        <f t="shared" si="181"/>
        <v>1.8743671602875001</v>
      </c>
      <c r="AK683" s="158">
        <f t="shared" si="182"/>
        <v>77.726972849250501</v>
      </c>
      <c r="AL683" s="158">
        <f t="shared" si="183"/>
        <v>82.29678439388374</v>
      </c>
      <c r="AM683" s="158">
        <f t="shared" si="184"/>
        <v>3.8863486424625254E-2</v>
      </c>
      <c r="AN683" s="158">
        <f t="shared" si="185"/>
        <v>4.1148392196941871E-2</v>
      </c>
      <c r="AO683" s="158">
        <f t="shared" si="186"/>
        <v>3.5746634813370308E-2</v>
      </c>
      <c r="AP683" s="157"/>
      <c r="AS683" s="44"/>
    </row>
    <row r="684" spans="1:45" s="47" customFormat="1" x14ac:dyDescent="0.35">
      <c r="A684" s="157">
        <v>683</v>
      </c>
      <c r="B684" s="157">
        <v>23846</v>
      </c>
      <c r="C684" s="157" t="s">
        <v>476</v>
      </c>
      <c r="D684" s="157" t="s">
        <v>16</v>
      </c>
      <c r="E684" s="157">
        <v>2009</v>
      </c>
      <c r="F684" s="157">
        <v>114</v>
      </c>
      <c r="G684" s="157">
        <v>398.3125</v>
      </c>
      <c r="H684" s="157"/>
      <c r="I684" s="157">
        <f t="shared" si="172"/>
        <v>175</v>
      </c>
      <c r="J684" s="157" t="str">
        <f>IF(D684="Electric","--",IF(D684="Diesel",VLOOKUP(C684,[2]ORDLF!A:B,2,FALSE),""))</f>
        <v/>
      </c>
      <c r="K684" s="157">
        <f>IF(D684="Electric","--",IF(D684="Gasoline",VLOOKUP(C684,LSILF!A:C,3,FALSE),""))</f>
        <v>0.5</v>
      </c>
      <c r="L684" s="158">
        <f t="shared" si="188"/>
        <v>0.5</v>
      </c>
      <c r="M684" s="157" t="str" cm="1">
        <f t="array" ref="M684">IF(D684="Electric","--",IF(D684="Diesel",_xlfn._xlws.FILTER(DIESCH[CH Cap],(DIESCH[HP Bin]=I684)),""))</f>
        <v/>
      </c>
      <c r="N684" s="157" cm="1">
        <f t="array" ref="N684">IF(D684="Electric","--",IF(D684="Gasoline",_xlfn._xlws.FILTER(LSICH[CH Cap],(LSICH[Fuel Type]=D684)*(LSICH[MY]=E684)),""))</f>
        <v>10000</v>
      </c>
      <c r="O684" s="157">
        <f t="shared" si="173"/>
        <v>10000</v>
      </c>
      <c r="P684" s="157">
        <f t="shared" si="174"/>
        <v>3186.5</v>
      </c>
      <c r="Q684" s="157" t="str" cm="1">
        <f t="array" ref="Q684">IF(D684="Electric","--",IF(D684="Diesel",_xlfn._xlws.FILTER(ORDEF[HC-ZH (g/hp-hr)],(ORDEF[HP]=I684)*(ORDEF[Model_Year]=E684)),""))</f>
        <v/>
      </c>
      <c r="R684" s="157" cm="1">
        <f t="array" ref="R684">IF(D684="Electric","--",IF(D684="Gasoline",_xlfn._xlws.FILTER(LSIEF[HC-ZH (g/hp-hr)],(LSIEF[Fuel]=D684)*(LSIEF[HP Bin]=I684)*(LSIEF[Model Year]=E684)),""))</f>
        <v>0.129</v>
      </c>
      <c r="S684" s="158">
        <f t="shared" si="187"/>
        <v>0.129</v>
      </c>
      <c r="T684" s="159" t="str" cm="1">
        <f t="array" ref="T684">IF(D684="Electric","--",IF(D684="Diesel",_xlfn._xlws.FILTER(ORDEF[HCDR],(ORDEF[HP]=I684)*(ORDEF[Model_Year]=E684),),""))</f>
        <v/>
      </c>
      <c r="U684" s="159" cm="1">
        <f t="array" ref="U684">IF(D684="Electric","--",IF(D684="Gasoline",_xlfn._xlws.FILTER(LSIEF[HC DR],(LSIEF[Fuel]=D684)*(LSIEF[HP Bin]=I684)*(LSIEF[Model Year]=E684)),""))</f>
        <v>1.662E-4</v>
      </c>
      <c r="V684" s="159">
        <f t="shared" si="175"/>
        <v>1.662E-4</v>
      </c>
      <c r="W684" s="158" t="str" cm="1">
        <f t="array" ref="W684">IF(D684="Electric","--",IF(D684="Diesel",_xlfn._xlws.FILTER(ORDEF[NOXzh],(ORDEF[HP]=I684)*(ORDEF[Model_Year]=E684)),""))</f>
        <v/>
      </c>
      <c r="X684" s="158" cm="1">
        <f t="array" ref="X684">IF(D684="Electric","--",IF(D684="Gasoline",_xlfn._xlws.FILTER(LSIEF[NOX-ZH (g/hp-hr)],(LSIEF[Fuel]=D684)*(LSIEF[HP Bin]=I684)*(LSIEF[Model Year]=E684)),""))</f>
        <v>0.13700000000000001</v>
      </c>
      <c r="Y684" s="158">
        <f t="shared" si="176"/>
        <v>0.13700000000000001</v>
      </c>
      <c r="Z684" s="159" t="str" cm="1">
        <f t="array" ref="Z684">IF(D684="Electric","--",IF(D684="Diesel",_xlfn._xlws.FILTER(ORDEF[NOXdr],(ORDEF[HP]=I684)*(ORDEF[Model_Year]=E684)),""))</f>
        <v/>
      </c>
      <c r="AA684" s="159" cm="1">
        <f t="array" ref="AA684">IF(E684="Electric","--",IF(D684="Gasoline",_xlfn._xlws.FILTER(LSIEF[NOX DR],(LSIEF[Fuel]=D684)*(LSIEF[HP Bin]=I684)*(LSIEF[Model Year]=E684)),""))</f>
        <v>1.806E-4</v>
      </c>
      <c r="AB684" s="159">
        <f t="shared" si="177"/>
        <v>1.806E-4</v>
      </c>
      <c r="AC684" s="158" t="str" cm="1">
        <f t="array" ref="AC684">IF(D684="Electric","--",IF(D684="Diesel",_xlfn._xlws.FILTER(DFCF[Fuel_HC],(DFCF[MY]=E684)),""))</f>
        <v/>
      </c>
      <c r="AD684" s="158" cm="1">
        <f t="array" ref="AD684">IF(D684="Electric","--",IF(D684="Gasoline",_xlfn._xlws.FILTER(GFCF[Fuel_HC],(GFCF[MY]=E684)),""))</f>
        <v>1</v>
      </c>
      <c r="AE684" s="158">
        <f t="shared" si="178"/>
        <v>1</v>
      </c>
      <c r="AF684" s="157" t="str" cm="1">
        <f t="array" ref="AF684">IF(D684="Electric","--",IF(D684="Diesel",_xlfn._xlws.FILTER(DFCF[Fuel_NOX],(DFCF[MY]=E684)),""))</f>
        <v/>
      </c>
      <c r="AG684" s="157" cm="1">
        <f t="array" ref="AG684">IF(D684="Electric","--",IF(D684="Gasoline",_xlfn._xlws.FILTER(GFCF[Fuel_NOX],(GFCF[MY]=E684)),""))</f>
        <v>0.97699999999999998</v>
      </c>
      <c r="AH684" s="157">
        <f t="shared" si="179"/>
        <v>0.97699999999999998</v>
      </c>
      <c r="AI684" s="158">
        <f t="shared" si="180"/>
        <v>0.65859630000000002</v>
      </c>
      <c r="AJ684" s="158">
        <f t="shared" si="181"/>
        <v>0.69609481630000003</v>
      </c>
      <c r="AK684" s="158">
        <f t="shared" si="182"/>
        <v>32.964943630762022</v>
      </c>
      <c r="AL684" s="158">
        <f t="shared" si="183"/>
        <v>34.841869565612718</v>
      </c>
      <c r="AM684" s="158">
        <f t="shared" si="184"/>
        <v>1.6482471815381011E-2</v>
      </c>
      <c r="AN684" s="158">
        <f t="shared" si="185"/>
        <v>1.742093478280636E-2</v>
      </c>
      <c r="AO684" s="158">
        <f t="shared" si="186"/>
        <v>1.5160577575787454E-2</v>
      </c>
      <c r="AP684" s="157"/>
      <c r="AS684" s="44"/>
    </row>
    <row r="685" spans="1:45" s="47" customFormat="1" x14ac:dyDescent="0.35">
      <c r="A685" s="157">
        <v>684</v>
      </c>
      <c r="B685" s="157" t="s">
        <v>490</v>
      </c>
      <c r="C685" s="157" t="s">
        <v>476</v>
      </c>
      <c r="D685" s="157" t="s">
        <v>16</v>
      </c>
      <c r="E685" s="157">
        <v>2013</v>
      </c>
      <c r="F685" s="157">
        <v>114</v>
      </c>
      <c r="G685" s="157">
        <v>398.3125</v>
      </c>
      <c r="H685" s="157"/>
      <c r="I685" s="157">
        <f t="shared" si="172"/>
        <v>175</v>
      </c>
      <c r="J685" s="157" t="str">
        <f>IF(D685="Electric","--",IF(D685="Diesel",VLOOKUP(C685,[2]ORDLF!A:B,2,FALSE),""))</f>
        <v/>
      </c>
      <c r="K685" s="157">
        <f>IF(D685="Electric","--",IF(D685="Gasoline",VLOOKUP(C685,LSILF!A:C,3,FALSE),""))</f>
        <v>0.5</v>
      </c>
      <c r="L685" s="158">
        <f t="shared" si="188"/>
        <v>0.5</v>
      </c>
      <c r="M685" s="157" t="str" cm="1">
        <f t="array" ref="M685">IF(D685="Electric","--",IF(D685="Diesel",_xlfn._xlws.FILTER(DIESCH[CH Cap],(DIESCH[HP Bin]=I685)),""))</f>
        <v/>
      </c>
      <c r="N685" s="157" cm="1">
        <f t="array" ref="N685">IF(D685="Electric","--",IF(D685="Gasoline",_xlfn._xlws.FILTER(LSICH[CH Cap],(LSICH[Fuel Type]=D685)*(LSICH[MY]=E685)),""))</f>
        <v>10000</v>
      </c>
      <c r="O685" s="157">
        <f t="shared" si="173"/>
        <v>10000</v>
      </c>
      <c r="P685" s="157">
        <f t="shared" si="174"/>
        <v>1593.25</v>
      </c>
      <c r="Q685" s="157" t="str" cm="1">
        <f t="array" ref="Q685">IF(D685="Electric","--",IF(D685="Diesel",_xlfn._xlws.FILTER(ORDEF[HC-ZH (g/hp-hr)],(ORDEF[HP]=I685)*(ORDEF[Model_Year]=E685)),""))</f>
        <v/>
      </c>
      <c r="R685" s="157" cm="1">
        <f t="array" ref="R685">IF(D685="Electric","--",IF(D685="Gasoline",_xlfn._xlws.FILTER(LSIEF[HC-ZH (g/hp-hr)],(LSIEF[Fuel]=D685)*(LSIEF[HP Bin]=I685)*(LSIEF[Model Year]=E685)),""))</f>
        <v>0.129</v>
      </c>
      <c r="S685" s="158">
        <f t="shared" si="187"/>
        <v>0.129</v>
      </c>
      <c r="T685" s="159" t="str" cm="1">
        <f t="array" ref="T685">IF(D685="Electric","--",IF(D685="Diesel",_xlfn._xlws.FILTER(ORDEF[HCDR],(ORDEF[HP]=I685)*(ORDEF[Model_Year]=E685),),""))</f>
        <v/>
      </c>
      <c r="U685" s="159" cm="1">
        <f t="array" ref="U685">IF(D685="Electric","--",IF(D685="Gasoline",_xlfn._xlws.FILTER(LSIEF[HC DR],(LSIEF[Fuel]=D685)*(LSIEF[HP Bin]=I685)*(LSIEF[Model Year]=E685)),""))</f>
        <v>1.0200000000000001E-5</v>
      </c>
      <c r="V685" s="159">
        <f t="shared" si="175"/>
        <v>1.0200000000000001E-5</v>
      </c>
      <c r="W685" s="158" t="str" cm="1">
        <f t="array" ref="W685">IF(D685="Electric","--",IF(D685="Diesel",_xlfn._xlws.FILTER(ORDEF[NOXzh],(ORDEF[HP]=I685)*(ORDEF[Model_Year]=E685)),""))</f>
        <v/>
      </c>
      <c r="X685" s="158" cm="1">
        <f t="array" ref="X685">IF(D685="Electric","--",IF(D685="Gasoline",_xlfn._xlws.FILTER(LSIEF[NOX-ZH (g/hp-hr)],(LSIEF[Fuel]=D685)*(LSIEF[HP Bin]=I685)*(LSIEF[Model Year]=E685)),""))</f>
        <v>0.13700000000000001</v>
      </c>
      <c r="Y685" s="158">
        <f t="shared" si="176"/>
        <v>0.13700000000000001</v>
      </c>
      <c r="Z685" s="159" t="str" cm="1">
        <f t="array" ref="Z685">IF(D685="Electric","--",IF(D685="Diesel",_xlfn._xlws.FILTER(ORDEF[NOXdr],(ORDEF[HP]=I685)*(ORDEF[Model_Year]=E685)),""))</f>
        <v/>
      </c>
      <c r="AA685" s="159" cm="1">
        <f t="array" ref="AA685">IF(E685="Electric","--",IF(D685="Gasoline",_xlfn._xlws.FILTER(LSIEF[NOX DR],(LSIEF[Fuel]=D685)*(LSIEF[HP Bin]=I685)*(LSIEF[Model Year]=E685)),""))</f>
        <v>5.66E-5</v>
      </c>
      <c r="AB685" s="159">
        <f t="shared" si="177"/>
        <v>5.66E-5</v>
      </c>
      <c r="AC685" s="158" t="str" cm="1">
        <f t="array" ref="AC685">IF(D685="Electric","--",IF(D685="Diesel",_xlfn._xlws.FILTER(DFCF[Fuel_HC],(DFCF[MY]=E685)),""))</f>
        <v/>
      </c>
      <c r="AD685" s="158" cm="1">
        <f t="array" ref="AD685">IF(D685="Electric","--",IF(D685="Gasoline",_xlfn._xlws.FILTER(GFCF[Fuel_HC],(GFCF[MY]=E685)),""))</f>
        <v>1</v>
      </c>
      <c r="AE685" s="158">
        <f t="shared" si="178"/>
        <v>1</v>
      </c>
      <c r="AF685" s="157" t="str" cm="1">
        <f t="array" ref="AF685">IF(D685="Electric","--",IF(D685="Diesel",_xlfn._xlws.FILTER(DFCF[Fuel_NOX],(DFCF[MY]=E685)),""))</f>
        <v/>
      </c>
      <c r="AG685" s="157" cm="1">
        <f t="array" ref="AG685">IF(D685="Electric","--",IF(D685="Gasoline",_xlfn._xlws.FILTER(GFCF[Fuel_NOX],(GFCF[MY]=E685)),""))</f>
        <v>0.97699999999999998</v>
      </c>
      <c r="AH685" s="157">
        <f t="shared" si="179"/>
        <v>0.97699999999999998</v>
      </c>
      <c r="AI685" s="158">
        <f t="shared" si="180"/>
        <v>0.14525115</v>
      </c>
      <c r="AJ685" s="158">
        <f t="shared" si="181"/>
        <v>0.22195285715000002</v>
      </c>
      <c r="AK685" s="158">
        <f t="shared" si="182"/>
        <v>7.2703049987577497</v>
      </c>
      <c r="AL685" s="158">
        <f t="shared" si="183"/>
        <v>11.109481520980799</v>
      </c>
      <c r="AM685" s="158">
        <f t="shared" si="184"/>
        <v>3.6351524993788746E-3</v>
      </c>
      <c r="AN685" s="158">
        <f t="shared" si="185"/>
        <v>5.5547407604903997E-3</v>
      </c>
      <c r="AO685" s="158">
        <f t="shared" si="186"/>
        <v>3.3436132689286888E-3</v>
      </c>
      <c r="AP685" s="157"/>
      <c r="AS685" s="44"/>
    </row>
    <row r="686" spans="1:45" s="47" customFormat="1" x14ac:dyDescent="0.35">
      <c r="A686" s="157">
        <v>685</v>
      </c>
      <c r="B686" s="157" t="s">
        <v>491</v>
      </c>
      <c r="C686" s="157" t="s">
        <v>476</v>
      </c>
      <c r="D686" s="157" t="s">
        <v>16</v>
      </c>
      <c r="E686" s="157">
        <v>2013</v>
      </c>
      <c r="F686" s="157">
        <v>114</v>
      </c>
      <c r="G686" s="157">
        <v>398.3125</v>
      </c>
      <c r="H686" s="157"/>
      <c r="I686" s="157">
        <f t="shared" si="172"/>
        <v>175</v>
      </c>
      <c r="J686" s="157" t="str">
        <f>IF(D686="Electric","--",IF(D686="Diesel",VLOOKUP(C686,[2]ORDLF!A:B,2,FALSE),""))</f>
        <v/>
      </c>
      <c r="K686" s="157">
        <f>IF(D686="Electric","--",IF(D686="Gasoline",VLOOKUP(C686,LSILF!A:C,3,FALSE),""))</f>
        <v>0.5</v>
      </c>
      <c r="L686" s="158">
        <f t="shared" si="188"/>
        <v>0.5</v>
      </c>
      <c r="M686" s="157" t="str" cm="1">
        <f t="array" ref="M686">IF(D686="Electric","--",IF(D686="Diesel",_xlfn._xlws.FILTER(DIESCH[CH Cap],(DIESCH[HP Bin]=I686)),""))</f>
        <v/>
      </c>
      <c r="N686" s="157" cm="1">
        <f t="array" ref="N686">IF(D686="Electric","--",IF(D686="Gasoline",_xlfn._xlws.FILTER(LSICH[CH Cap],(LSICH[Fuel Type]=D686)*(LSICH[MY]=E686)),""))</f>
        <v>10000</v>
      </c>
      <c r="O686" s="157">
        <f t="shared" si="173"/>
        <v>10000</v>
      </c>
      <c r="P686" s="157">
        <f t="shared" si="174"/>
        <v>1593.25</v>
      </c>
      <c r="Q686" s="157" t="str" cm="1">
        <f t="array" ref="Q686">IF(D686="Electric","--",IF(D686="Diesel",_xlfn._xlws.FILTER(ORDEF[HC-ZH (g/hp-hr)],(ORDEF[HP]=I686)*(ORDEF[Model_Year]=E686)),""))</f>
        <v/>
      </c>
      <c r="R686" s="157" cm="1">
        <f t="array" ref="R686">IF(D686="Electric","--",IF(D686="Gasoline",_xlfn._xlws.FILTER(LSIEF[HC-ZH (g/hp-hr)],(LSIEF[Fuel]=D686)*(LSIEF[HP Bin]=I686)*(LSIEF[Model Year]=E686)),""))</f>
        <v>0.129</v>
      </c>
      <c r="S686" s="158">
        <f t="shared" si="187"/>
        <v>0.129</v>
      </c>
      <c r="T686" s="159" t="str" cm="1">
        <f t="array" ref="T686">IF(D686="Electric","--",IF(D686="Diesel",_xlfn._xlws.FILTER(ORDEF[HCDR],(ORDEF[HP]=I686)*(ORDEF[Model_Year]=E686),),""))</f>
        <v/>
      </c>
      <c r="U686" s="159" cm="1">
        <f t="array" ref="U686">IF(D686="Electric","--",IF(D686="Gasoline",_xlfn._xlws.FILTER(LSIEF[HC DR],(LSIEF[Fuel]=D686)*(LSIEF[HP Bin]=I686)*(LSIEF[Model Year]=E686)),""))</f>
        <v>1.0200000000000001E-5</v>
      </c>
      <c r="V686" s="159">
        <f t="shared" si="175"/>
        <v>1.0200000000000001E-5</v>
      </c>
      <c r="W686" s="158" t="str" cm="1">
        <f t="array" ref="W686">IF(D686="Electric","--",IF(D686="Diesel",_xlfn._xlws.FILTER(ORDEF[NOXzh],(ORDEF[HP]=I686)*(ORDEF[Model_Year]=E686)),""))</f>
        <v/>
      </c>
      <c r="X686" s="158" cm="1">
        <f t="array" ref="X686">IF(D686="Electric","--",IF(D686="Gasoline",_xlfn._xlws.FILTER(LSIEF[NOX-ZH (g/hp-hr)],(LSIEF[Fuel]=D686)*(LSIEF[HP Bin]=I686)*(LSIEF[Model Year]=E686)),""))</f>
        <v>0.13700000000000001</v>
      </c>
      <c r="Y686" s="158">
        <f t="shared" si="176"/>
        <v>0.13700000000000001</v>
      </c>
      <c r="Z686" s="159" t="str" cm="1">
        <f t="array" ref="Z686">IF(D686="Electric","--",IF(D686="Diesel",_xlfn._xlws.FILTER(ORDEF[NOXdr],(ORDEF[HP]=I686)*(ORDEF[Model_Year]=E686)),""))</f>
        <v/>
      </c>
      <c r="AA686" s="159" cm="1">
        <f t="array" ref="AA686">IF(E686="Electric","--",IF(D686="Gasoline",_xlfn._xlws.FILTER(LSIEF[NOX DR],(LSIEF[Fuel]=D686)*(LSIEF[HP Bin]=I686)*(LSIEF[Model Year]=E686)),""))</f>
        <v>5.66E-5</v>
      </c>
      <c r="AB686" s="159">
        <f t="shared" si="177"/>
        <v>5.66E-5</v>
      </c>
      <c r="AC686" s="158" t="str" cm="1">
        <f t="array" ref="AC686">IF(D686="Electric","--",IF(D686="Diesel",_xlfn._xlws.FILTER(DFCF[Fuel_HC],(DFCF[MY]=E686)),""))</f>
        <v/>
      </c>
      <c r="AD686" s="158" cm="1">
        <f t="array" ref="AD686">IF(D686="Electric","--",IF(D686="Gasoline",_xlfn._xlws.FILTER(GFCF[Fuel_HC],(GFCF[MY]=E686)),""))</f>
        <v>1</v>
      </c>
      <c r="AE686" s="158">
        <f t="shared" si="178"/>
        <v>1</v>
      </c>
      <c r="AF686" s="157" t="str" cm="1">
        <f t="array" ref="AF686">IF(D686="Electric","--",IF(D686="Diesel",_xlfn._xlws.FILTER(DFCF[Fuel_NOX],(DFCF[MY]=E686)),""))</f>
        <v/>
      </c>
      <c r="AG686" s="157" cm="1">
        <f t="array" ref="AG686">IF(D686="Electric","--",IF(D686="Gasoline",_xlfn._xlws.FILTER(GFCF[Fuel_NOX],(GFCF[MY]=E686)),""))</f>
        <v>0.97699999999999998</v>
      </c>
      <c r="AH686" s="157">
        <f t="shared" si="179"/>
        <v>0.97699999999999998</v>
      </c>
      <c r="AI686" s="158">
        <f t="shared" si="180"/>
        <v>0.14525115</v>
      </c>
      <c r="AJ686" s="158">
        <f t="shared" si="181"/>
        <v>0.22195285715000002</v>
      </c>
      <c r="AK686" s="158">
        <f t="shared" si="182"/>
        <v>7.2703049987577497</v>
      </c>
      <c r="AL686" s="158">
        <f t="shared" si="183"/>
        <v>11.109481520980799</v>
      </c>
      <c r="AM686" s="158">
        <f t="shared" si="184"/>
        <v>3.6351524993788746E-3</v>
      </c>
      <c r="AN686" s="158">
        <f t="shared" si="185"/>
        <v>5.5547407604903997E-3</v>
      </c>
      <c r="AO686" s="158">
        <f t="shared" si="186"/>
        <v>3.3436132689286888E-3</v>
      </c>
      <c r="AP686" s="157"/>
      <c r="AS686" s="44"/>
    </row>
    <row r="687" spans="1:45" s="47" customFormat="1" x14ac:dyDescent="0.35">
      <c r="A687" s="157">
        <v>686</v>
      </c>
      <c r="B687" s="157">
        <v>299893</v>
      </c>
      <c r="C687" s="157" t="s">
        <v>492</v>
      </c>
      <c r="D687" s="157" t="s">
        <v>9</v>
      </c>
      <c r="E687" s="157">
        <v>2002</v>
      </c>
      <c r="F687" s="157">
        <v>16</v>
      </c>
      <c r="G687" s="157">
        <v>182.54430379746836</v>
      </c>
      <c r="H687" s="157" t="s">
        <v>619</v>
      </c>
      <c r="I687" s="157">
        <f t="shared" si="172"/>
        <v>25</v>
      </c>
      <c r="J687" s="157">
        <f>IF(D687="Electric","--",IF(D687="Diesel",VLOOKUP(C687,[2]ORDLF!A:B,2,FALSE),""))</f>
        <v>0.34</v>
      </c>
      <c r="K687" s="157" t="str">
        <f>IF(D687="Electric","--",IF(D687="Gasoline",VLOOKUP(C687,LSILF!A:C,3,FALSE),""))</f>
        <v/>
      </c>
      <c r="L687" s="158">
        <f t="shared" si="188"/>
        <v>0.34</v>
      </c>
      <c r="M687" s="157" cm="1">
        <f t="array" ref="M687">IF(D687="Electric","--",IF(D687="Diesel",_xlfn._xlws.FILTER(DIESCH[CH Cap],(DIESCH[HP Bin]=I687)),""))</f>
        <v>5000</v>
      </c>
      <c r="N687" s="157" t="str" cm="1">
        <f t="array" ref="N687">IF(D687="Electric","--",IF(D687="Gasoline",_xlfn._xlws.FILTER(LSICH[CH Cap],(LSICH[Fuel Type]=D687)*(LSICH[MY]=E687)),""))</f>
        <v/>
      </c>
      <c r="O687" s="157">
        <f t="shared" si="173"/>
        <v>5000</v>
      </c>
      <c r="P687" s="157">
        <f t="shared" si="174"/>
        <v>2738.1645569620255</v>
      </c>
      <c r="Q687" s="157" cm="1">
        <f t="array" ref="Q687">IF(D687="Electric","--",IF(D687="Diesel",_xlfn._xlws.FILTER(ORDEF[HC-ZH (g/hp-hr)],(ORDEF[HP]=I687)*(ORDEF[Model_Year]=E687)),""))</f>
        <v>1.45</v>
      </c>
      <c r="R687" s="157" t="str" cm="1">
        <f t="array" ref="R687">IF(D687="Electric","--",IF(D687="Gasoline",_xlfn._xlws.FILTER(LSIEF[HC-ZH (g/hp-hr)],(LSIEF[Fuel]=D687)*(LSIEF[HP Bin]=I687)*(LSIEF[Model Year]=E687)),""))</f>
        <v/>
      </c>
      <c r="S687" s="158">
        <f t="shared" si="187"/>
        <v>1.45</v>
      </c>
      <c r="T687" s="159" cm="1">
        <f t="array" ref="T687">IF(D687="Electric","--",IF(D687="Diesel",_xlfn._xlws.FILTER(ORDEF[HCDR],(ORDEF[HP]=I687)*(ORDEF[Model_Year]=E687),),""))</f>
        <v>1.85E-4</v>
      </c>
      <c r="U687" s="159" t="str" cm="1">
        <f t="array" ref="U687">IF(D687="Electric","--",IF(D687="Gasoline",_xlfn._xlws.FILTER(LSIEF[HC DR],(LSIEF[Fuel]=D687)*(LSIEF[HP Bin]=I687)*(LSIEF[Model Year]=E687)),""))</f>
        <v/>
      </c>
      <c r="V687" s="159">
        <f t="shared" si="175"/>
        <v>1.85E-4</v>
      </c>
      <c r="W687" s="158" cm="1">
        <f t="array" ref="W687">IF(D687="Electric","--",IF(D687="Diesel",_xlfn._xlws.FILTER(ORDEF[NOXzh],(ORDEF[HP]=I687)*(ORDEF[Model_Year]=E687)),""))</f>
        <v>5.4222400000000004</v>
      </c>
      <c r="X687" s="158" t="str" cm="1">
        <f t="array" ref="X687">IF(D687="Electric","--",IF(D687="Gasoline",_xlfn._xlws.FILTER(LSIEF[NOX-ZH (g/hp-hr)],(LSIEF[Fuel]=D687)*(LSIEF[HP Bin]=I687)*(LSIEF[Model Year]=E687)),""))</f>
        <v/>
      </c>
      <c r="Y687" s="158">
        <f t="shared" si="176"/>
        <v>5.4222400000000004</v>
      </c>
      <c r="Z687" s="159" cm="1">
        <f t="array" ref="Z687">IF(D687="Electric","--",IF(D687="Diesel",_xlfn._xlws.FILTER(ORDEF[NOXdr],(ORDEF[HP]=I687)*(ORDEF[Model_Year]=E687)),""))</f>
        <v>0</v>
      </c>
      <c r="AA687" s="159" t="str" cm="1">
        <f t="array" ref="AA687">IF(E687="Electric","--",IF(D687="Gasoline",_xlfn._xlws.FILTER(LSIEF[NOX DR],(LSIEF[Fuel]=D687)*(LSIEF[HP Bin]=I687)*(LSIEF[Model Year]=E687)),""))</f>
        <v/>
      </c>
      <c r="AB687" s="159">
        <f t="shared" si="177"/>
        <v>0</v>
      </c>
      <c r="AC687" s="158" cm="1">
        <f t="array" ref="AC687">IF(D687="Electric","--",IF(D687="Diesel",_xlfn._xlws.FILTER(DFCF[Fuel_HC],(DFCF[MY]=E687)),""))</f>
        <v>0.9</v>
      </c>
      <c r="AD687" s="158" t="str" cm="1">
        <f t="array" ref="AD687">IF(D687="Electric","--",IF(D687="Gasoline",_xlfn._xlws.FILTER(GFCF[Fuel_HC],(GFCF[MY]=E687)),""))</f>
        <v/>
      </c>
      <c r="AE687" s="158">
        <f t="shared" si="178"/>
        <v>0.9</v>
      </c>
      <c r="AF687" s="157" cm="1">
        <f t="array" ref="AF687">IF(D687="Electric","--",IF(D687="Diesel",_xlfn._xlws.FILTER(DFCF[Fuel_NOX],(DFCF[MY]=E687)),""))</f>
        <v>0.93</v>
      </c>
      <c r="AG687" s="157" t="str" cm="1">
        <f t="array" ref="AG687">IF(D687="Electric","--",IF(D687="Gasoline",_xlfn._xlws.FILTER(GFCF[Fuel_NOX],(GFCF[MY]=E687)),""))</f>
        <v/>
      </c>
      <c r="AH687" s="157">
        <f t="shared" si="179"/>
        <v>0.93</v>
      </c>
      <c r="AI687" s="158">
        <f t="shared" si="180"/>
        <v>1.7609043987341773</v>
      </c>
      <c r="AJ687" s="158">
        <f t="shared" si="181"/>
        <v>5.0426832000000008</v>
      </c>
      <c r="AK687" s="158">
        <f t="shared" si="182"/>
        <v>3.8551139811132962</v>
      </c>
      <c r="AL687" s="158">
        <f t="shared" si="183"/>
        <v>11.039848909809999</v>
      </c>
      <c r="AM687" s="158">
        <f t="shared" si="184"/>
        <v>1.9275569905566482E-3</v>
      </c>
      <c r="AN687" s="158">
        <f t="shared" si="185"/>
        <v>5.5199244549049998E-3</v>
      </c>
      <c r="AO687" s="158">
        <f t="shared" si="186"/>
        <v>2.3323439585735441E-3</v>
      </c>
      <c r="AP687" s="157" t="s">
        <v>679</v>
      </c>
      <c r="AS687" s="44"/>
    </row>
    <row r="688" spans="1:45" s="47" customFormat="1" x14ac:dyDescent="0.35">
      <c r="A688" s="157">
        <v>687</v>
      </c>
      <c r="B688" s="157">
        <v>299894</v>
      </c>
      <c r="C688" s="157" t="s">
        <v>492</v>
      </c>
      <c r="D688" s="157" t="s">
        <v>9</v>
      </c>
      <c r="E688" s="157">
        <v>2002</v>
      </c>
      <c r="F688" s="157">
        <v>16</v>
      </c>
      <c r="G688" s="157">
        <v>182.54430379746836</v>
      </c>
      <c r="H688" s="157" t="s">
        <v>619</v>
      </c>
      <c r="I688" s="157">
        <f t="shared" si="172"/>
        <v>25</v>
      </c>
      <c r="J688" s="157">
        <f>IF(D688="Electric","--",IF(D688="Diesel",VLOOKUP(C688,[2]ORDLF!A:B,2,FALSE),""))</f>
        <v>0.34</v>
      </c>
      <c r="K688" s="157" t="str">
        <f>IF(D688="Electric","--",IF(D688="Gasoline",VLOOKUP(C688,LSILF!A:C,3,FALSE),""))</f>
        <v/>
      </c>
      <c r="L688" s="158">
        <f t="shared" si="188"/>
        <v>0.34</v>
      </c>
      <c r="M688" s="157" cm="1">
        <f t="array" ref="M688">IF(D688="Electric","--",IF(D688="Diesel",_xlfn._xlws.FILTER(DIESCH[CH Cap],(DIESCH[HP Bin]=I688)),""))</f>
        <v>5000</v>
      </c>
      <c r="N688" s="157" t="str" cm="1">
        <f t="array" ref="N688">IF(D688="Electric","--",IF(D688="Gasoline",_xlfn._xlws.FILTER(LSICH[CH Cap],(LSICH[Fuel Type]=D688)*(LSICH[MY]=E688)),""))</f>
        <v/>
      </c>
      <c r="O688" s="157">
        <f t="shared" si="173"/>
        <v>5000</v>
      </c>
      <c r="P688" s="157">
        <f t="shared" si="174"/>
        <v>2738.1645569620255</v>
      </c>
      <c r="Q688" s="157" cm="1">
        <f t="array" ref="Q688">IF(D688="Electric","--",IF(D688="Diesel",_xlfn._xlws.FILTER(ORDEF[HC-ZH (g/hp-hr)],(ORDEF[HP]=I688)*(ORDEF[Model_Year]=E688)),""))</f>
        <v>1.45</v>
      </c>
      <c r="R688" s="157" t="str" cm="1">
        <f t="array" ref="R688">IF(D688="Electric","--",IF(D688="Gasoline",_xlfn._xlws.FILTER(LSIEF[HC-ZH (g/hp-hr)],(LSIEF[Fuel]=D688)*(LSIEF[HP Bin]=I688)*(LSIEF[Model Year]=E688)),""))</f>
        <v/>
      </c>
      <c r="S688" s="158">
        <f t="shared" si="187"/>
        <v>1.45</v>
      </c>
      <c r="T688" s="159" cm="1">
        <f t="array" ref="T688">IF(D688="Electric","--",IF(D688="Diesel",_xlfn._xlws.FILTER(ORDEF[HCDR],(ORDEF[HP]=I688)*(ORDEF[Model_Year]=E688),),""))</f>
        <v>1.85E-4</v>
      </c>
      <c r="U688" s="159" t="str" cm="1">
        <f t="array" ref="U688">IF(D688="Electric","--",IF(D688="Gasoline",_xlfn._xlws.FILTER(LSIEF[HC DR],(LSIEF[Fuel]=D688)*(LSIEF[HP Bin]=I688)*(LSIEF[Model Year]=E688)),""))</f>
        <v/>
      </c>
      <c r="V688" s="159">
        <f t="shared" si="175"/>
        <v>1.85E-4</v>
      </c>
      <c r="W688" s="158" cm="1">
        <f t="array" ref="W688">IF(D688="Electric","--",IF(D688="Diesel",_xlfn._xlws.FILTER(ORDEF[NOXzh],(ORDEF[HP]=I688)*(ORDEF[Model_Year]=E688)),""))</f>
        <v>5.4222400000000004</v>
      </c>
      <c r="X688" s="158" t="str" cm="1">
        <f t="array" ref="X688">IF(D688="Electric","--",IF(D688="Gasoline",_xlfn._xlws.FILTER(LSIEF[NOX-ZH (g/hp-hr)],(LSIEF[Fuel]=D688)*(LSIEF[HP Bin]=I688)*(LSIEF[Model Year]=E688)),""))</f>
        <v/>
      </c>
      <c r="Y688" s="158">
        <f t="shared" si="176"/>
        <v>5.4222400000000004</v>
      </c>
      <c r="Z688" s="159" cm="1">
        <f t="array" ref="Z688">IF(D688="Electric","--",IF(D688="Diesel",_xlfn._xlws.FILTER(ORDEF[NOXdr],(ORDEF[HP]=I688)*(ORDEF[Model_Year]=E688)),""))</f>
        <v>0</v>
      </c>
      <c r="AA688" s="159" t="str" cm="1">
        <f t="array" ref="AA688">IF(E688="Electric","--",IF(D688="Gasoline",_xlfn._xlws.FILTER(LSIEF[NOX DR],(LSIEF[Fuel]=D688)*(LSIEF[HP Bin]=I688)*(LSIEF[Model Year]=E688)),""))</f>
        <v/>
      </c>
      <c r="AB688" s="159">
        <f t="shared" si="177"/>
        <v>0</v>
      </c>
      <c r="AC688" s="158" cm="1">
        <f t="array" ref="AC688">IF(D688="Electric","--",IF(D688="Diesel",_xlfn._xlws.FILTER(DFCF[Fuel_HC],(DFCF[MY]=E688)),""))</f>
        <v>0.9</v>
      </c>
      <c r="AD688" s="158" t="str" cm="1">
        <f t="array" ref="AD688">IF(D688="Electric","--",IF(D688="Gasoline",_xlfn._xlws.FILTER(GFCF[Fuel_HC],(GFCF[MY]=E688)),""))</f>
        <v/>
      </c>
      <c r="AE688" s="158">
        <f t="shared" si="178"/>
        <v>0.9</v>
      </c>
      <c r="AF688" s="157" cm="1">
        <f t="array" ref="AF688">IF(D688="Electric","--",IF(D688="Diesel",_xlfn._xlws.FILTER(DFCF[Fuel_NOX],(DFCF[MY]=E688)),""))</f>
        <v>0.93</v>
      </c>
      <c r="AG688" s="157" t="str" cm="1">
        <f t="array" ref="AG688">IF(D688="Electric","--",IF(D688="Gasoline",_xlfn._xlws.FILTER(GFCF[Fuel_NOX],(GFCF[MY]=E688)),""))</f>
        <v/>
      </c>
      <c r="AH688" s="157">
        <f t="shared" si="179"/>
        <v>0.93</v>
      </c>
      <c r="AI688" s="158">
        <f t="shared" si="180"/>
        <v>1.7609043987341773</v>
      </c>
      <c r="AJ688" s="158">
        <f t="shared" si="181"/>
        <v>5.0426832000000008</v>
      </c>
      <c r="AK688" s="158">
        <f t="shared" si="182"/>
        <v>3.8551139811132962</v>
      </c>
      <c r="AL688" s="158">
        <f t="shared" si="183"/>
        <v>11.039848909809999</v>
      </c>
      <c r="AM688" s="158">
        <f t="shared" si="184"/>
        <v>1.9275569905566482E-3</v>
      </c>
      <c r="AN688" s="158">
        <f t="shared" si="185"/>
        <v>5.5199244549049998E-3</v>
      </c>
      <c r="AO688" s="158">
        <f t="shared" si="186"/>
        <v>2.3323439585735441E-3</v>
      </c>
      <c r="AP688" s="157" t="s">
        <v>679</v>
      </c>
      <c r="AS688" s="44"/>
    </row>
    <row r="689" spans="1:45" s="47" customFormat="1" x14ac:dyDescent="0.35">
      <c r="A689" s="157">
        <v>688</v>
      </c>
      <c r="B689" s="157">
        <v>299895</v>
      </c>
      <c r="C689" s="157" t="s">
        <v>492</v>
      </c>
      <c r="D689" s="157" t="s">
        <v>9</v>
      </c>
      <c r="E689" s="157">
        <v>2002</v>
      </c>
      <c r="F689" s="157">
        <v>16</v>
      </c>
      <c r="G689" s="157">
        <v>182.54430379746836</v>
      </c>
      <c r="H689" s="157" t="s">
        <v>619</v>
      </c>
      <c r="I689" s="157">
        <f t="shared" si="172"/>
        <v>25</v>
      </c>
      <c r="J689" s="157">
        <f>IF(D689="Electric","--",IF(D689="Diesel",VLOOKUP(C689,[2]ORDLF!A:B,2,FALSE),""))</f>
        <v>0.34</v>
      </c>
      <c r="K689" s="157" t="str">
        <f>IF(D689="Electric","--",IF(D689="Gasoline",VLOOKUP(C689,LSILF!A:C,3,FALSE),""))</f>
        <v/>
      </c>
      <c r="L689" s="158">
        <f t="shared" si="188"/>
        <v>0.34</v>
      </c>
      <c r="M689" s="157" cm="1">
        <f t="array" ref="M689">IF(D689="Electric","--",IF(D689="Diesel",_xlfn._xlws.FILTER(DIESCH[CH Cap],(DIESCH[HP Bin]=I689)),""))</f>
        <v>5000</v>
      </c>
      <c r="N689" s="157" t="str" cm="1">
        <f t="array" ref="N689">IF(D689="Electric","--",IF(D689="Gasoline",_xlfn._xlws.FILTER(LSICH[CH Cap],(LSICH[Fuel Type]=D689)*(LSICH[MY]=E689)),""))</f>
        <v/>
      </c>
      <c r="O689" s="157">
        <f t="shared" si="173"/>
        <v>5000</v>
      </c>
      <c r="P689" s="157">
        <f t="shared" si="174"/>
        <v>2738.1645569620255</v>
      </c>
      <c r="Q689" s="157" cm="1">
        <f t="array" ref="Q689">IF(D689="Electric","--",IF(D689="Diesel",_xlfn._xlws.FILTER(ORDEF[HC-ZH (g/hp-hr)],(ORDEF[HP]=I689)*(ORDEF[Model_Year]=E689)),""))</f>
        <v>1.45</v>
      </c>
      <c r="R689" s="157" t="str" cm="1">
        <f t="array" ref="R689">IF(D689="Electric","--",IF(D689="Gasoline",_xlfn._xlws.FILTER(LSIEF[HC-ZH (g/hp-hr)],(LSIEF[Fuel]=D689)*(LSIEF[HP Bin]=I689)*(LSIEF[Model Year]=E689)),""))</f>
        <v/>
      </c>
      <c r="S689" s="158">
        <f t="shared" ref="S689:S720" si="189">SUM(Q689:R689)</f>
        <v>1.45</v>
      </c>
      <c r="T689" s="159" cm="1">
        <f t="array" ref="T689">IF(D689="Electric","--",IF(D689="Diesel",_xlfn._xlws.FILTER(ORDEF[HCDR],(ORDEF[HP]=I689)*(ORDEF[Model_Year]=E689),),""))</f>
        <v>1.85E-4</v>
      </c>
      <c r="U689" s="159" t="str" cm="1">
        <f t="array" ref="U689">IF(D689="Electric","--",IF(D689="Gasoline",_xlfn._xlws.FILTER(LSIEF[HC DR],(LSIEF[Fuel]=D689)*(LSIEF[HP Bin]=I689)*(LSIEF[Model Year]=E689)),""))</f>
        <v/>
      </c>
      <c r="V689" s="159">
        <f t="shared" si="175"/>
        <v>1.85E-4</v>
      </c>
      <c r="W689" s="158" cm="1">
        <f t="array" ref="W689">IF(D689="Electric","--",IF(D689="Diesel",_xlfn._xlws.FILTER(ORDEF[NOXzh],(ORDEF[HP]=I689)*(ORDEF[Model_Year]=E689)),""))</f>
        <v>5.4222400000000004</v>
      </c>
      <c r="X689" s="158" t="str" cm="1">
        <f t="array" ref="X689">IF(D689="Electric","--",IF(D689="Gasoline",_xlfn._xlws.FILTER(LSIEF[NOX-ZH (g/hp-hr)],(LSIEF[Fuel]=D689)*(LSIEF[HP Bin]=I689)*(LSIEF[Model Year]=E689)),""))</f>
        <v/>
      </c>
      <c r="Y689" s="158">
        <f t="shared" si="176"/>
        <v>5.4222400000000004</v>
      </c>
      <c r="Z689" s="159" cm="1">
        <f t="array" ref="Z689">IF(D689="Electric","--",IF(D689="Diesel",_xlfn._xlws.FILTER(ORDEF[NOXdr],(ORDEF[HP]=I689)*(ORDEF[Model_Year]=E689)),""))</f>
        <v>0</v>
      </c>
      <c r="AA689" s="159" t="str" cm="1">
        <f t="array" ref="AA689">IF(E689="Electric","--",IF(D689="Gasoline",_xlfn._xlws.FILTER(LSIEF[NOX DR],(LSIEF[Fuel]=D689)*(LSIEF[HP Bin]=I689)*(LSIEF[Model Year]=E689)),""))</f>
        <v/>
      </c>
      <c r="AB689" s="159">
        <f t="shared" si="177"/>
        <v>0</v>
      </c>
      <c r="AC689" s="158" cm="1">
        <f t="array" ref="AC689">IF(D689="Electric","--",IF(D689="Diesel",_xlfn._xlws.FILTER(DFCF[Fuel_HC],(DFCF[MY]=E689)),""))</f>
        <v>0.9</v>
      </c>
      <c r="AD689" s="158" t="str" cm="1">
        <f t="array" ref="AD689">IF(D689="Electric","--",IF(D689="Gasoline",_xlfn._xlws.FILTER(GFCF[Fuel_HC],(GFCF[MY]=E689)),""))</f>
        <v/>
      </c>
      <c r="AE689" s="158">
        <f t="shared" si="178"/>
        <v>0.9</v>
      </c>
      <c r="AF689" s="157" cm="1">
        <f t="array" ref="AF689">IF(D689="Electric","--",IF(D689="Diesel",_xlfn._xlws.FILTER(DFCF[Fuel_NOX],(DFCF[MY]=E689)),""))</f>
        <v>0.93</v>
      </c>
      <c r="AG689" s="157" t="str" cm="1">
        <f t="array" ref="AG689">IF(D689="Electric","--",IF(D689="Gasoline",_xlfn._xlws.FILTER(GFCF[Fuel_NOX],(GFCF[MY]=E689)),""))</f>
        <v/>
      </c>
      <c r="AH689" s="157">
        <f t="shared" si="179"/>
        <v>0.93</v>
      </c>
      <c r="AI689" s="158">
        <f t="shared" si="180"/>
        <v>1.7609043987341773</v>
      </c>
      <c r="AJ689" s="158">
        <f t="shared" si="181"/>
        <v>5.0426832000000008</v>
      </c>
      <c r="AK689" s="158">
        <f t="shared" si="182"/>
        <v>3.8551139811132962</v>
      </c>
      <c r="AL689" s="158">
        <f t="shared" si="183"/>
        <v>11.039848909809999</v>
      </c>
      <c r="AM689" s="158">
        <f t="shared" si="184"/>
        <v>1.9275569905566482E-3</v>
      </c>
      <c r="AN689" s="158">
        <f t="shared" si="185"/>
        <v>5.5199244549049998E-3</v>
      </c>
      <c r="AO689" s="158">
        <f t="shared" si="186"/>
        <v>2.3323439585735441E-3</v>
      </c>
      <c r="AP689" s="157" t="s">
        <v>679</v>
      </c>
      <c r="AS689" s="44"/>
    </row>
    <row r="690" spans="1:45" s="47" customFormat="1" x14ac:dyDescent="0.35">
      <c r="A690" s="157">
        <v>689</v>
      </c>
      <c r="B690" s="157">
        <v>299896</v>
      </c>
      <c r="C690" s="157" t="s">
        <v>492</v>
      </c>
      <c r="D690" s="157" t="s">
        <v>9</v>
      </c>
      <c r="E690" s="157">
        <v>2002</v>
      </c>
      <c r="F690" s="157">
        <v>16</v>
      </c>
      <c r="G690" s="157">
        <v>182.54430379746836</v>
      </c>
      <c r="H690" s="157" t="s">
        <v>619</v>
      </c>
      <c r="I690" s="157">
        <f t="shared" si="172"/>
        <v>25</v>
      </c>
      <c r="J690" s="157">
        <f>IF(D690="Electric","--",IF(D690="Diesel",VLOOKUP(C690,[2]ORDLF!A:B,2,FALSE),""))</f>
        <v>0.34</v>
      </c>
      <c r="K690" s="157" t="str">
        <f>IF(D690="Electric","--",IF(D690="Gasoline",VLOOKUP(C690,LSILF!A:C,3,FALSE),""))</f>
        <v/>
      </c>
      <c r="L690" s="158">
        <f t="shared" si="188"/>
        <v>0.34</v>
      </c>
      <c r="M690" s="157" cm="1">
        <f t="array" ref="M690">IF(D690="Electric","--",IF(D690="Diesel",_xlfn._xlws.FILTER(DIESCH[CH Cap],(DIESCH[HP Bin]=I690)),""))</f>
        <v>5000</v>
      </c>
      <c r="N690" s="157" t="str" cm="1">
        <f t="array" ref="N690">IF(D690="Electric","--",IF(D690="Gasoline",_xlfn._xlws.FILTER(LSICH[CH Cap],(LSICH[Fuel Type]=D690)*(LSICH[MY]=E690)),""))</f>
        <v/>
      </c>
      <c r="O690" s="157">
        <f t="shared" si="173"/>
        <v>5000</v>
      </c>
      <c r="P690" s="157">
        <f t="shared" si="174"/>
        <v>2738.1645569620255</v>
      </c>
      <c r="Q690" s="157" cm="1">
        <f t="array" ref="Q690">IF(D690="Electric","--",IF(D690="Diesel",_xlfn._xlws.FILTER(ORDEF[HC-ZH (g/hp-hr)],(ORDEF[HP]=I690)*(ORDEF[Model_Year]=E690)),""))</f>
        <v>1.45</v>
      </c>
      <c r="R690" s="157" t="str" cm="1">
        <f t="array" ref="R690">IF(D690="Electric","--",IF(D690="Gasoline",_xlfn._xlws.FILTER(LSIEF[HC-ZH (g/hp-hr)],(LSIEF[Fuel]=D690)*(LSIEF[HP Bin]=I690)*(LSIEF[Model Year]=E690)),""))</f>
        <v/>
      </c>
      <c r="S690" s="158">
        <f t="shared" si="189"/>
        <v>1.45</v>
      </c>
      <c r="T690" s="159" cm="1">
        <f t="array" ref="T690">IF(D690="Electric","--",IF(D690="Diesel",_xlfn._xlws.FILTER(ORDEF[HCDR],(ORDEF[HP]=I690)*(ORDEF[Model_Year]=E690),),""))</f>
        <v>1.85E-4</v>
      </c>
      <c r="U690" s="159" t="str" cm="1">
        <f t="array" ref="U690">IF(D690="Electric","--",IF(D690="Gasoline",_xlfn._xlws.FILTER(LSIEF[HC DR],(LSIEF[Fuel]=D690)*(LSIEF[HP Bin]=I690)*(LSIEF[Model Year]=E690)),""))</f>
        <v/>
      </c>
      <c r="V690" s="159">
        <f t="shared" si="175"/>
        <v>1.85E-4</v>
      </c>
      <c r="W690" s="158" cm="1">
        <f t="array" ref="W690">IF(D690="Electric","--",IF(D690="Diesel",_xlfn._xlws.FILTER(ORDEF[NOXzh],(ORDEF[HP]=I690)*(ORDEF[Model_Year]=E690)),""))</f>
        <v>5.4222400000000004</v>
      </c>
      <c r="X690" s="158" t="str" cm="1">
        <f t="array" ref="X690">IF(D690="Electric","--",IF(D690="Gasoline",_xlfn._xlws.FILTER(LSIEF[NOX-ZH (g/hp-hr)],(LSIEF[Fuel]=D690)*(LSIEF[HP Bin]=I690)*(LSIEF[Model Year]=E690)),""))</f>
        <v/>
      </c>
      <c r="Y690" s="158">
        <f t="shared" si="176"/>
        <v>5.4222400000000004</v>
      </c>
      <c r="Z690" s="159" cm="1">
        <f t="array" ref="Z690">IF(D690="Electric","--",IF(D690="Diesel",_xlfn._xlws.FILTER(ORDEF[NOXdr],(ORDEF[HP]=I690)*(ORDEF[Model_Year]=E690)),""))</f>
        <v>0</v>
      </c>
      <c r="AA690" s="159" t="str" cm="1">
        <f t="array" ref="AA690">IF(E690="Electric","--",IF(D690="Gasoline",_xlfn._xlws.FILTER(LSIEF[NOX DR],(LSIEF[Fuel]=D690)*(LSIEF[HP Bin]=I690)*(LSIEF[Model Year]=E690)),""))</f>
        <v/>
      </c>
      <c r="AB690" s="159">
        <f t="shared" si="177"/>
        <v>0</v>
      </c>
      <c r="AC690" s="158" cm="1">
        <f t="array" ref="AC690">IF(D690="Electric","--",IF(D690="Diesel",_xlfn._xlws.FILTER(DFCF[Fuel_HC],(DFCF[MY]=E690)),""))</f>
        <v>0.9</v>
      </c>
      <c r="AD690" s="158" t="str" cm="1">
        <f t="array" ref="AD690">IF(D690="Electric","--",IF(D690="Gasoline",_xlfn._xlws.FILTER(GFCF[Fuel_HC],(GFCF[MY]=E690)),""))</f>
        <v/>
      </c>
      <c r="AE690" s="158">
        <f t="shared" si="178"/>
        <v>0.9</v>
      </c>
      <c r="AF690" s="157" cm="1">
        <f t="array" ref="AF690">IF(D690="Electric","--",IF(D690="Diesel",_xlfn._xlws.FILTER(DFCF[Fuel_NOX],(DFCF[MY]=E690)),""))</f>
        <v>0.93</v>
      </c>
      <c r="AG690" s="157" t="str" cm="1">
        <f t="array" ref="AG690">IF(D690="Electric","--",IF(D690="Gasoline",_xlfn._xlws.FILTER(GFCF[Fuel_NOX],(GFCF[MY]=E690)),""))</f>
        <v/>
      </c>
      <c r="AH690" s="157">
        <f t="shared" si="179"/>
        <v>0.93</v>
      </c>
      <c r="AI690" s="158">
        <f t="shared" si="180"/>
        <v>1.7609043987341773</v>
      </c>
      <c r="AJ690" s="158">
        <f t="shared" si="181"/>
        <v>5.0426832000000008</v>
      </c>
      <c r="AK690" s="158">
        <f t="shared" si="182"/>
        <v>3.8551139811132962</v>
      </c>
      <c r="AL690" s="158">
        <f t="shared" si="183"/>
        <v>11.039848909809999</v>
      </c>
      <c r="AM690" s="158">
        <f t="shared" si="184"/>
        <v>1.9275569905566482E-3</v>
      </c>
      <c r="AN690" s="158">
        <f t="shared" si="185"/>
        <v>5.5199244549049998E-3</v>
      </c>
      <c r="AO690" s="158">
        <f t="shared" si="186"/>
        <v>2.3323439585735441E-3</v>
      </c>
      <c r="AP690" s="157" t="s">
        <v>679</v>
      </c>
      <c r="AS690" s="44"/>
    </row>
    <row r="691" spans="1:45" s="47" customFormat="1" x14ac:dyDescent="0.35">
      <c r="A691" s="157">
        <v>690</v>
      </c>
      <c r="B691" s="157">
        <v>299955</v>
      </c>
      <c r="C691" s="157" t="s">
        <v>492</v>
      </c>
      <c r="D691" s="157" t="s">
        <v>9</v>
      </c>
      <c r="E691" s="157">
        <v>2002</v>
      </c>
      <c r="F691" s="157">
        <v>16</v>
      </c>
      <c r="G691" s="157">
        <v>182.54430379746836</v>
      </c>
      <c r="H691" s="157" t="s">
        <v>619</v>
      </c>
      <c r="I691" s="157">
        <f t="shared" si="172"/>
        <v>25</v>
      </c>
      <c r="J691" s="157">
        <f>IF(D691="Electric","--",IF(D691="Diesel",VLOOKUP(C691,[2]ORDLF!A:B,2,FALSE),""))</f>
        <v>0.34</v>
      </c>
      <c r="K691" s="157" t="str">
        <f>IF(D691="Electric","--",IF(D691="Gasoline",VLOOKUP(C691,LSILF!A:C,3,FALSE),""))</f>
        <v/>
      </c>
      <c r="L691" s="158">
        <f t="shared" si="188"/>
        <v>0.34</v>
      </c>
      <c r="M691" s="157" cm="1">
        <f t="array" ref="M691">IF(D691="Electric","--",IF(D691="Diesel",_xlfn._xlws.FILTER(DIESCH[CH Cap],(DIESCH[HP Bin]=I691)),""))</f>
        <v>5000</v>
      </c>
      <c r="N691" s="157" t="str" cm="1">
        <f t="array" ref="N691">IF(D691="Electric","--",IF(D691="Gasoline",_xlfn._xlws.FILTER(LSICH[CH Cap],(LSICH[Fuel Type]=D691)*(LSICH[MY]=E691)),""))</f>
        <v/>
      </c>
      <c r="O691" s="157">
        <f t="shared" si="173"/>
        <v>5000</v>
      </c>
      <c r="P691" s="157">
        <f t="shared" si="174"/>
        <v>2738.1645569620255</v>
      </c>
      <c r="Q691" s="157" cm="1">
        <f t="array" ref="Q691">IF(D691="Electric","--",IF(D691="Diesel",_xlfn._xlws.FILTER(ORDEF[HC-ZH (g/hp-hr)],(ORDEF[HP]=I691)*(ORDEF[Model_Year]=E691)),""))</f>
        <v>1.45</v>
      </c>
      <c r="R691" s="157" t="str" cm="1">
        <f t="array" ref="R691">IF(D691="Electric","--",IF(D691="Gasoline",_xlfn._xlws.FILTER(LSIEF[HC-ZH (g/hp-hr)],(LSIEF[Fuel]=D691)*(LSIEF[HP Bin]=I691)*(LSIEF[Model Year]=E691)),""))</f>
        <v/>
      </c>
      <c r="S691" s="158">
        <f t="shared" si="189"/>
        <v>1.45</v>
      </c>
      <c r="T691" s="159" cm="1">
        <f t="array" ref="T691">IF(D691="Electric","--",IF(D691="Diesel",_xlfn._xlws.FILTER(ORDEF[HCDR],(ORDEF[HP]=I691)*(ORDEF[Model_Year]=E691),),""))</f>
        <v>1.85E-4</v>
      </c>
      <c r="U691" s="159" t="str" cm="1">
        <f t="array" ref="U691">IF(D691="Electric","--",IF(D691="Gasoline",_xlfn._xlws.FILTER(LSIEF[HC DR],(LSIEF[Fuel]=D691)*(LSIEF[HP Bin]=I691)*(LSIEF[Model Year]=E691)),""))</f>
        <v/>
      </c>
      <c r="V691" s="159">
        <f t="shared" si="175"/>
        <v>1.85E-4</v>
      </c>
      <c r="W691" s="158" cm="1">
        <f t="array" ref="W691">IF(D691="Electric","--",IF(D691="Diesel",_xlfn._xlws.FILTER(ORDEF[NOXzh],(ORDEF[HP]=I691)*(ORDEF[Model_Year]=E691)),""))</f>
        <v>5.4222400000000004</v>
      </c>
      <c r="X691" s="158" t="str" cm="1">
        <f t="array" ref="X691">IF(D691="Electric","--",IF(D691="Gasoline",_xlfn._xlws.FILTER(LSIEF[NOX-ZH (g/hp-hr)],(LSIEF[Fuel]=D691)*(LSIEF[HP Bin]=I691)*(LSIEF[Model Year]=E691)),""))</f>
        <v/>
      </c>
      <c r="Y691" s="158">
        <f t="shared" si="176"/>
        <v>5.4222400000000004</v>
      </c>
      <c r="Z691" s="159" cm="1">
        <f t="array" ref="Z691">IF(D691="Electric","--",IF(D691="Diesel",_xlfn._xlws.FILTER(ORDEF[NOXdr],(ORDEF[HP]=I691)*(ORDEF[Model_Year]=E691)),""))</f>
        <v>0</v>
      </c>
      <c r="AA691" s="159" t="str" cm="1">
        <f t="array" ref="AA691">IF(E691="Electric","--",IF(D691="Gasoline",_xlfn._xlws.FILTER(LSIEF[NOX DR],(LSIEF[Fuel]=D691)*(LSIEF[HP Bin]=I691)*(LSIEF[Model Year]=E691)),""))</f>
        <v/>
      </c>
      <c r="AB691" s="159">
        <f t="shared" si="177"/>
        <v>0</v>
      </c>
      <c r="AC691" s="158" cm="1">
        <f t="array" ref="AC691">IF(D691="Electric","--",IF(D691="Diesel",_xlfn._xlws.FILTER(DFCF[Fuel_HC],(DFCF[MY]=E691)),""))</f>
        <v>0.9</v>
      </c>
      <c r="AD691" s="158" t="str" cm="1">
        <f t="array" ref="AD691">IF(D691="Electric","--",IF(D691="Gasoline",_xlfn._xlws.FILTER(GFCF[Fuel_HC],(GFCF[MY]=E691)),""))</f>
        <v/>
      </c>
      <c r="AE691" s="158">
        <f t="shared" si="178"/>
        <v>0.9</v>
      </c>
      <c r="AF691" s="157" cm="1">
        <f t="array" ref="AF691">IF(D691="Electric","--",IF(D691="Diesel",_xlfn._xlws.FILTER(DFCF[Fuel_NOX],(DFCF[MY]=E691)),""))</f>
        <v>0.93</v>
      </c>
      <c r="AG691" s="157" t="str" cm="1">
        <f t="array" ref="AG691">IF(D691="Electric","--",IF(D691="Gasoline",_xlfn._xlws.FILTER(GFCF[Fuel_NOX],(GFCF[MY]=E691)),""))</f>
        <v/>
      </c>
      <c r="AH691" s="157">
        <f t="shared" si="179"/>
        <v>0.93</v>
      </c>
      <c r="AI691" s="158">
        <f t="shared" si="180"/>
        <v>1.7609043987341773</v>
      </c>
      <c r="AJ691" s="158">
        <f t="shared" si="181"/>
        <v>5.0426832000000008</v>
      </c>
      <c r="AK691" s="158">
        <f t="shared" si="182"/>
        <v>3.8551139811132962</v>
      </c>
      <c r="AL691" s="158">
        <f t="shared" si="183"/>
        <v>11.039848909809999</v>
      </c>
      <c r="AM691" s="158">
        <f t="shared" si="184"/>
        <v>1.9275569905566482E-3</v>
      </c>
      <c r="AN691" s="158">
        <f t="shared" si="185"/>
        <v>5.5199244549049998E-3</v>
      </c>
      <c r="AO691" s="158">
        <f t="shared" si="186"/>
        <v>2.3323439585735441E-3</v>
      </c>
      <c r="AP691" s="157" t="s">
        <v>679</v>
      </c>
      <c r="AS691" s="44"/>
    </row>
    <row r="692" spans="1:45" s="47" customFormat="1" x14ac:dyDescent="0.35">
      <c r="A692" s="157">
        <v>691</v>
      </c>
      <c r="B692" s="157" t="s">
        <v>493</v>
      </c>
      <c r="C692" s="157" t="s">
        <v>492</v>
      </c>
      <c r="D692" s="157" t="s">
        <v>9</v>
      </c>
      <c r="E692" s="157">
        <v>2006</v>
      </c>
      <c r="F692" s="157">
        <v>65</v>
      </c>
      <c r="G692" s="157">
        <v>182.54430379746836</v>
      </c>
      <c r="H692" s="157" t="s">
        <v>620</v>
      </c>
      <c r="I692" s="157">
        <f t="shared" si="172"/>
        <v>75</v>
      </c>
      <c r="J692" s="157">
        <f>IF(D692="Electric","--",IF(D692="Diesel",VLOOKUP(C692,[2]ORDLF!A:B,2,FALSE),""))</f>
        <v>0.34</v>
      </c>
      <c r="K692" s="157" t="str">
        <f>IF(D692="Electric","--",IF(D692="Gasoline",VLOOKUP(C692,LSILF!A:C,3,FALSE),""))</f>
        <v/>
      </c>
      <c r="L692" s="158">
        <f t="shared" si="188"/>
        <v>0.34</v>
      </c>
      <c r="M692" s="157" cm="1">
        <f t="array" ref="M692">IF(D692="Electric","--",IF(D692="Diesel",_xlfn._xlws.FILTER(DIESCH[CH Cap],(DIESCH[HP Bin]=I692)),""))</f>
        <v>12000</v>
      </c>
      <c r="N692" s="157" t="str" cm="1">
        <f t="array" ref="N692">IF(D692="Electric","--",IF(D692="Gasoline",_xlfn._xlws.FILTER(LSICH[CH Cap],(LSICH[Fuel Type]=D692)*(LSICH[MY]=E692)),""))</f>
        <v/>
      </c>
      <c r="O692" s="157">
        <f t="shared" si="173"/>
        <v>12000</v>
      </c>
      <c r="P692" s="157">
        <f t="shared" si="174"/>
        <v>2007.9873417721519</v>
      </c>
      <c r="Q692" s="157" cm="1">
        <f t="array" ref="Q692">IF(D692="Electric","--",IF(D692="Diesel",_xlfn._xlws.FILTER(ORDEF[HC-ZH (g/hp-hr)],(ORDEF[HP]=I692)*(ORDEF[Model_Year]=E692)),""))</f>
        <v>0.19</v>
      </c>
      <c r="R692" s="157" t="str" cm="1">
        <f t="array" ref="R692">IF(D692="Electric","--",IF(D692="Gasoline",_xlfn._xlws.FILTER(LSIEF[HC-ZH (g/hp-hr)],(LSIEF[Fuel]=D692)*(LSIEF[HP Bin]=I692)*(LSIEF[Model Year]=E692)),""))</f>
        <v/>
      </c>
      <c r="S692" s="158">
        <f t="shared" si="189"/>
        <v>0.19</v>
      </c>
      <c r="T692" s="159" cm="1">
        <f t="array" ref="T692">IF(D692="Electric","--",IF(D692="Diesel",_xlfn._xlws.FILTER(ORDEF[HCDR],(ORDEF[HP]=I692)*(ORDEF[Model_Year]=E692),),""))</f>
        <v>2.7100000000000001E-5</v>
      </c>
      <c r="U692" s="159" t="str" cm="1">
        <f t="array" ref="U692">IF(D692="Electric","--",IF(D692="Gasoline",_xlfn._xlws.FILTER(LSIEF[HC DR],(LSIEF[Fuel]=D692)*(LSIEF[HP Bin]=I692)*(LSIEF[Model Year]=E692)),""))</f>
        <v/>
      </c>
      <c r="V692" s="159">
        <f t="shared" si="175"/>
        <v>2.7100000000000001E-5</v>
      </c>
      <c r="W692" s="158" cm="1">
        <f t="array" ref="W692">IF(D692="Electric","--",IF(D692="Diesel",_xlfn._xlws.FILTER(ORDEF[NOXzh],(ORDEF[HP]=I692)*(ORDEF[Model_Year]=E692)),""))</f>
        <v>4.5518270000000003</v>
      </c>
      <c r="X692" s="158" t="str" cm="1">
        <f t="array" ref="X692">IF(D692="Electric","--",IF(D692="Gasoline",_xlfn._xlws.FILTER(LSIEF[NOX-ZH (g/hp-hr)],(LSIEF[Fuel]=D692)*(LSIEF[HP Bin]=I692)*(LSIEF[Model Year]=E692)),""))</f>
        <v/>
      </c>
      <c r="Y692" s="158">
        <f t="shared" si="176"/>
        <v>4.5518270000000003</v>
      </c>
      <c r="Z692" s="159" cm="1">
        <f t="array" ref="Z692">IF(D692="Electric","--",IF(D692="Diesel",_xlfn._xlws.FILTER(ORDEF[NOXdr],(ORDEF[HP]=I692)*(ORDEF[Model_Year]=E692)),""))</f>
        <v>6.7700000000000006E-5</v>
      </c>
      <c r="AA692" s="159" t="str" cm="1">
        <f t="array" ref="AA692">IF(E692="Electric","--",IF(D692="Gasoline",_xlfn._xlws.FILTER(LSIEF[NOX DR],(LSIEF[Fuel]=D692)*(LSIEF[HP Bin]=I692)*(LSIEF[Model Year]=E692)),""))</f>
        <v/>
      </c>
      <c r="AB692" s="159">
        <f t="shared" si="177"/>
        <v>6.7700000000000006E-5</v>
      </c>
      <c r="AC692" s="158" cm="1">
        <f t="array" ref="AC692">IF(D692="Electric","--",IF(D692="Diesel",_xlfn._xlws.FILTER(DFCF[Fuel_HC],(DFCF[MY]=E692)),""))</f>
        <v>0.9</v>
      </c>
      <c r="AD692" s="158" t="str" cm="1">
        <f t="array" ref="AD692">IF(D692="Electric","--",IF(D692="Gasoline",_xlfn._xlws.FILTER(GFCF[Fuel_HC],(GFCF[MY]=E692)),""))</f>
        <v/>
      </c>
      <c r="AE692" s="158">
        <f t="shared" si="178"/>
        <v>0.9</v>
      </c>
      <c r="AF692" s="157" cm="1">
        <f t="array" ref="AF692">IF(D692="Electric","--",IF(D692="Diesel",_xlfn._xlws.FILTER(DFCF[Fuel_NOX],(DFCF[MY]=E692)),""))</f>
        <v>0.93</v>
      </c>
      <c r="AG692" s="157" t="str" cm="1">
        <f t="array" ref="AG692">IF(D692="Electric","--",IF(D692="Gasoline",_xlfn._xlws.FILTER(GFCF[Fuel_NOX],(GFCF[MY]=E692)),""))</f>
        <v/>
      </c>
      <c r="AH692" s="157">
        <f t="shared" si="179"/>
        <v>0.93</v>
      </c>
      <c r="AI692" s="158">
        <f t="shared" si="180"/>
        <v>0.2199748112658228</v>
      </c>
      <c r="AJ692" s="158">
        <f t="shared" si="181"/>
        <v>4.3596240010253169</v>
      </c>
      <c r="AK692" s="158">
        <f t="shared" si="182"/>
        <v>1.9564455811691248</v>
      </c>
      <c r="AL692" s="158">
        <f t="shared" si="183"/>
        <v>38.774289943850661</v>
      </c>
      <c r="AM692" s="158">
        <f t="shared" si="184"/>
        <v>9.7822279058456239E-4</v>
      </c>
      <c r="AN692" s="158">
        <f t="shared" si="185"/>
        <v>1.9387144971925334E-2</v>
      </c>
      <c r="AO692" s="158">
        <f t="shared" si="186"/>
        <v>1.1836495766073204E-3</v>
      </c>
      <c r="AP692" s="157"/>
      <c r="AS692" s="44"/>
    </row>
    <row r="693" spans="1:45" s="47" customFormat="1" x14ac:dyDescent="0.35">
      <c r="A693" s="157">
        <v>692</v>
      </c>
      <c r="B693" s="157">
        <v>833142</v>
      </c>
      <c r="C693" s="157" t="s">
        <v>492</v>
      </c>
      <c r="D693" s="157" t="s">
        <v>9</v>
      </c>
      <c r="E693" s="157">
        <v>2008</v>
      </c>
      <c r="F693" s="157">
        <v>16</v>
      </c>
      <c r="G693" s="157">
        <v>182.54430379746836</v>
      </c>
      <c r="H693" s="157" t="s">
        <v>621</v>
      </c>
      <c r="I693" s="157">
        <f t="shared" si="172"/>
        <v>25</v>
      </c>
      <c r="J693" s="157">
        <f>IF(D693="Electric","--",IF(D693="Diesel",VLOOKUP(C693,[2]ORDLF!A:B,2,FALSE),""))</f>
        <v>0.34</v>
      </c>
      <c r="K693" s="157" t="str">
        <f>IF(D693="Electric","--",IF(D693="Gasoline",VLOOKUP(C693,LSILF!A:C,3,FALSE),""))</f>
        <v/>
      </c>
      <c r="L693" s="158">
        <f t="shared" si="188"/>
        <v>0.34</v>
      </c>
      <c r="M693" s="157" cm="1">
        <f t="array" ref="M693">IF(D693="Electric","--",IF(D693="Diesel",_xlfn._xlws.FILTER(DIESCH[CH Cap],(DIESCH[HP Bin]=I693)),""))</f>
        <v>5000</v>
      </c>
      <c r="N693" s="157" t="str" cm="1">
        <f t="array" ref="N693">IF(D693="Electric","--",IF(D693="Gasoline",_xlfn._xlws.FILTER(LSICH[CH Cap],(LSICH[Fuel Type]=D693)*(LSICH[MY]=E693)),""))</f>
        <v/>
      </c>
      <c r="O693" s="157">
        <f t="shared" si="173"/>
        <v>5000</v>
      </c>
      <c r="P693" s="157">
        <f t="shared" si="174"/>
        <v>1642.8987341772151</v>
      </c>
      <c r="Q693" s="157" cm="1">
        <f t="array" ref="Q693">IF(D693="Electric","--",IF(D693="Diesel",_xlfn._xlws.FILTER(ORDEF[HC-ZH (g/hp-hr)],(ORDEF[HP]=I693)*(ORDEF[Model_Year]=E693)),""))</f>
        <v>0.1</v>
      </c>
      <c r="R693" s="157" t="str" cm="1">
        <f t="array" ref="R693">IF(D693="Electric","--",IF(D693="Gasoline",_xlfn._xlws.FILTER(LSIEF[HC-ZH (g/hp-hr)],(LSIEF[Fuel]=D693)*(LSIEF[HP Bin]=I693)*(LSIEF[Model Year]=E693)),""))</f>
        <v/>
      </c>
      <c r="S693" s="158">
        <f t="shared" si="189"/>
        <v>0.1</v>
      </c>
      <c r="T693" s="159" cm="1">
        <f t="array" ref="T693">IF(D693="Electric","--",IF(D693="Diesel",_xlfn._xlws.FILTER(ORDEF[HCDR],(ORDEF[HP]=I693)*(ORDEF[Model_Year]=E693),),""))</f>
        <v>4.0000000000000003E-5</v>
      </c>
      <c r="U693" s="159" t="str" cm="1">
        <f t="array" ref="U693">IF(D693="Electric","--",IF(D693="Gasoline",_xlfn._xlws.FILTER(LSIEF[HC DR],(LSIEF[Fuel]=D693)*(LSIEF[HP Bin]=I693)*(LSIEF[Model Year]=E693)),""))</f>
        <v/>
      </c>
      <c r="V693" s="159">
        <f t="shared" si="175"/>
        <v>4.0000000000000003E-5</v>
      </c>
      <c r="W693" s="158" cm="1">
        <f t="array" ref="W693">IF(D693="Electric","--",IF(D693="Diesel",_xlfn._xlws.FILTER(ORDEF[NOXzh],(ORDEF[HP]=I693)*(ORDEF[Model_Year]=E693)),""))</f>
        <v>4.147723</v>
      </c>
      <c r="X693" s="158" t="str" cm="1">
        <f t="array" ref="X693">IF(D693="Electric","--",IF(D693="Gasoline",_xlfn._xlws.FILTER(LSIEF[NOX-ZH (g/hp-hr)],(LSIEF[Fuel]=D693)*(LSIEF[HP Bin]=I693)*(LSIEF[Model Year]=E693)),""))</f>
        <v/>
      </c>
      <c r="Y693" s="158">
        <f t="shared" si="176"/>
        <v>4.147723</v>
      </c>
      <c r="Z693" s="159" cm="1">
        <f t="array" ref="Z693">IF(D693="Electric","--",IF(D693="Diesel",_xlfn._xlws.FILTER(ORDEF[NOXdr],(ORDEF[HP]=I693)*(ORDEF[Model_Year]=E693)),""))</f>
        <v>0</v>
      </c>
      <c r="AA693" s="159" t="str" cm="1">
        <f t="array" ref="AA693">IF(E693="Electric","--",IF(D693="Gasoline",_xlfn._xlws.FILTER(LSIEF[NOX DR],(LSIEF[Fuel]=D693)*(LSIEF[HP Bin]=I693)*(LSIEF[Model Year]=E693)),""))</f>
        <v/>
      </c>
      <c r="AB693" s="159">
        <f t="shared" si="177"/>
        <v>0</v>
      </c>
      <c r="AC693" s="158" cm="1">
        <f t="array" ref="AC693">IF(D693="Electric","--",IF(D693="Diesel",_xlfn._xlws.FILTER(DFCF[Fuel_HC],(DFCF[MY]=E693)),""))</f>
        <v>0.9</v>
      </c>
      <c r="AD693" s="158" t="str" cm="1">
        <f t="array" ref="AD693">IF(D693="Electric","--",IF(D693="Gasoline",_xlfn._xlws.FILTER(GFCF[Fuel_HC],(GFCF[MY]=E693)),""))</f>
        <v/>
      </c>
      <c r="AE693" s="158">
        <f t="shared" si="178"/>
        <v>0.9</v>
      </c>
      <c r="AF693" s="157" cm="1">
        <f t="array" ref="AF693">IF(D693="Electric","--",IF(D693="Diesel",_xlfn._xlws.FILTER(DFCF[Fuel_NOX],(DFCF[MY]=E693)),""))</f>
        <v>0.95</v>
      </c>
      <c r="AG693" s="157" t="str" cm="1">
        <f t="array" ref="AG693">IF(D693="Electric","--",IF(D693="Gasoline",_xlfn._xlws.FILTER(GFCF[Fuel_NOX],(GFCF[MY]=E693)),""))</f>
        <v/>
      </c>
      <c r="AH693" s="157">
        <f t="shared" si="179"/>
        <v>0.95</v>
      </c>
      <c r="AI693" s="158">
        <f t="shared" si="180"/>
        <v>0.14914435443037977</v>
      </c>
      <c r="AJ693" s="158">
        <f t="shared" si="181"/>
        <v>3.94033685</v>
      </c>
      <c r="AK693" s="158">
        <f t="shared" si="182"/>
        <v>0.32651885382419898</v>
      </c>
      <c r="AL693" s="158">
        <f t="shared" si="183"/>
        <v>8.6265033420613584</v>
      </c>
      <c r="AM693" s="158">
        <f t="shared" si="184"/>
        <v>1.6325942691209949E-4</v>
      </c>
      <c r="AN693" s="167">
        <f t="shared" si="185"/>
        <v>4.3132516710306795E-3</v>
      </c>
      <c r="AO693" s="158">
        <f t="shared" si="186"/>
        <v>1.9754390656364038E-4</v>
      </c>
      <c r="AP693" s="157" t="s">
        <v>679</v>
      </c>
      <c r="AS693" s="44"/>
    </row>
    <row r="694" spans="1:45" s="47" customFormat="1" x14ac:dyDescent="0.35">
      <c r="A694" s="157">
        <v>693</v>
      </c>
      <c r="B694" s="157">
        <v>833143</v>
      </c>
      <c r="C694" s="157" t="s">
        <v>492</v>
      </c>
      <c r="D694" s="157" t="s">
        <v>9</v>
      </c>
      <c r="E694" s="157">
        <v>2008</v>
      </c>
      <c r="F694" s="157">
        <v>16</v>
      </c>
      <c r="G694" s="157">
        <v>182.54430379746836</v>
      </c>
      <c r="H694" s="157" t="s">
        <v>621</v>
      </c>
      <c r="I694" s="157">
        <f t="shared" si="172"/>
        <v>25</v>
      </c>
      <c r="J694" s="157">
        <f>IF(D694="Electric","--",IF(D694="Diesel",VLOOKUP(C694,[2]ORDLF!A:B,2,FALSE),""))</f>
        <v>0.34</v>
      </c>
      <c r="K694" s="157" t="str">
        <f>IF(D694="Electric","--",IF(D694="Gasoline",VLOOKUP(C694,LSILF!A:C,3,FALSE),""))</f>
        <v/>
      </c>
      <c r="L694" s="158">
        <f t="shared" si="188"/>
        <v>0.34</v>
      </c>
      <c r="M694" s="157" cm="1">
        <f t="array" ref="M694">IF(D694="Electric","--",IF(D694="Diesel",_xlfn._xlws.FILTER(DIESCH[CH Cap],(DIESCH[HP Bin]=I694)),""))</f>
        <v>5000</v>
      </c>
      <c r="N694" s="157" t="str" cm="1">
        <f t="array" ref="N694">IF(D694="Electric","--",IF(D694="Gasoline",_xlfn._xlws.FILTER(LSICH[CH Cap],(LSICH[Fuel Type]=D694)*(LSICH[MY]=E694)),""))</f>
        <v/>
      </c>
      <c r="O694" s="157">
        <f t="shared" si="173"/>
        <v>5000</v>
      </c>
      <c r="P694" s="157">
        <f t="shared" si="174"/>
        <v>1642.8987341772151</v>
      </c>
      <c r="Q694" s="157" cm="1">
        <f t="array" ref="Q694">IF(D694="Electric","--",IF(D694="Diesel",_xlfn._xlws.FILTER(ORDEF[HC-ZH (g/hp-hr)],(ORDEF[HP]=I694)*(ORDEF[Model_Year]=E694)),""))</f>
        <v>0.1</v>
      </c>
      <c r="R694" s="157" t="str" cm="1">
        <f t="array" ref="R694">IF(D694="Electric","--",IF(D694="Gasoline",_xlfn._xlws.FILTER(LSIEF[HC-ZH (g/hp-hr)],(LSIEF[Fuel]=D694)*(LSIEF[HP Bin]=I694)*(LSIEF[Model Year]=E694)),""))</f>
        <v/>
      </c>
      <c r="S694" s="158">
        <f t="shared" si="189"/>
        <v>0.1</v>
      </c>
      <c r="T694" s="159" cm="1">
        <f t="array" ref="T694">IF(D694="Electric","--",IF(D694="Diesel",_xlfn._xlws.FILTER(ORDEF[HCDR],(ORDEF[HP]=I694)*(ORDEF[Model_Year]=E694),),""))</f>
        <v>4.0000000000000003E-5</v>
      </c>
      <c r="U694" s="159" t="str" cm="1">
        <f t="array" ref="U694">IF(D694="Electric","--",IF(D694="Gasoline",_xlfn._xlws.FILTER(LSIEF[HC DR],(LSIEF[Fuel]=D694)*(LSIEF[HP Bin]=I694)*(LSIEF[Model Year]=E694)),""))</f>
        <v/>
      </c>
      <c r="V694" s="159">
        <f t="shared" si="175"/>
        <v>4.0000000000000003E-5</v>
      </c>
      <c r="W694" s="158" cm="1">
        <f t="array" ref="W694">IF(D694="Electric","--",IF(D694="Diesel",_xlfn._xlws.FILTER(ORDEF[NOXzh],(ORDEF[HP]=I694)*(ORDEF[Model_Year]=E694)),""))</f>
        <v>4.147723</v>
      </c>
      <c r="X694" s="158" t="str" cm="1">
        <f t="array" ref="X694">IF(D694="Electric","--",IF(D694="Gasoline",_xlfn._xlws.FILTER(LSIEF[NOX-ZH (g/hp-hr)],(LSIEF[Fuel]=D694)*(LSIEF[HP Bin]=I694)*(LSIEF[Model Year]=E694)),""))</f>
        <v/>
      </c>
      <c r="Y694" s="158">
        <f t="shared" si="176"/>
        <v>4.147723</v>
      </c>
      <c r="Z694" s="159" cm="1">
        <f t="array" ref="Z694">IF(D694="Electric","--",IF(D694="Diesel",_xlfn._xlws.FILTER(ORDEF[NOXdr],(ORDEF[HP]=I694)*(ORDEF[Model_Year]=E694)),""))</f>
        <v>0</v>
      </c>
      <c r="AA694" s="159" t="str" cm="1">
        <f t="array" ref="AA694">IF(E694="Electric","--",IF(D694="Gasoline",_xlfn._xlws.FILTER(LSIEF[NOX DR],(LSIEF[Fuel]=D694)*(LSIEF[HP Bin]=I694)*(LSIEF[Model Year]=E694)),""))</f>
        <v/>
      </c>
      <c r="AB694" s="159">
        <f t="shared" si="177"/>
        <v>0</v>
      </c>
      <c r="AC694" s="158" cm="1">
        <f t="array" ref="AC694">IF(D694="Electric","--",IF(D694="Diesel",_xlfn._xlws.FILTER(DFCF[Fuel_HC],(DFCF[MY]=E694)),""))</f>
        <v>0.9</v>
      </c>
      <c r="AD694" s="158" t="str" cm="1">
        <f t="array" ref="AD694">IF(D694="Electric","--",IF(D694="Gasoline",_xlfn._xlws.FILTER(GFCF[Fuel_HC],(GFCF[MY]=E694)),""))</f>
        <v/>
      </c>
      <c r="AE694" s="158">
        <f t="shared" si="178"/>
        <v>0.9</v>
      </c>
      <c r="AF694" s="157" cm="1">
        <f t="array" ref="AF694">IF(D694="Electric","--",IF(D694="Diesel",_xlfn._xlws.FILTER(DFCF[Fuel_NOX],(DFCF[MY]=E694)),""))</f>
        <v>0.95</v>
      </c>
      <c r="AG694" s="157" t="str" cm="1">
        <f t="array" ref="AG694">IF(D694="Electric","--",IF(D694="Gasoline",_xlfn._xlws.FILTER(GFCF[Fuel_NOX],(GFCF[MY]=E694)),""))</f>
        <v/>
      </c>
      <c r="AH694" s="157">
        <f t="shared" si="179"/>
        <v>0.95</v>
      </c>
      <c r="AI694" s="158">
        <f t="shared" si="180"/>
        <v>0.14914435443037977</v>
      </c>
      <c r="AJ694" s="158">
        <f t="shared" si="181"/>
        <v>3.94033685</v>
      </c>
      <c r="AK694" s="158">
        <f t="shared" si="182"/>
        <v>0.32651885382419898</v>
      </c>
      <c r="AL694" s="158">
        <f t="shared" si="183"/>
        <v>8.6265033420613584</v>
      </c>
      <c r="AM694" s="158">
        <f t="shared" si="184"/>
        <v>1.6325942691209949E-4</v>
      </c>
      <c r="AN694" s="167">
        <f t="shared" si="185"/>
        <v>4.3132516710306795E-3</v>
      </c>
      <c r="AO694" s="158">
        <f t="shared" si="186"/>
        <v>1.9754390656364038E-4</v>
      </c>
      <c r="AP694" s="157" t="s">
        <v>679</v>
      </c>
      <c r="AS694" s="44"/>
    </row>
    <row r="695" spans="1:45" s="47" customFormat="1" x14ac:dyDescent="0.35">
      <c r="A695" s="157">
        <v>694</v>
      </c>
      <c r="B695" s="157">
        <v>833144</v>
      </c>
      <c r="C695" s="157" t="s">
        <v>492</v>
      </c>
      <c r="D695" s="157" t="s">
        <v>9</v>
      </c>
      <c r="E695" s="157">
        <v>2008</v>
      </c>
      <c r="F695" s="157">
        <v>16</v>
      </c>
      <c r="G695" s="157">
        <v>182.54430379746836</v>
      </c>
      <c r="H695" s="157" t="s">
        <v>621</v>
      </c>
      <c r="I695" s="157">
        <f t="shared" si="172"/>
        <v>25</v>
      </c>
      <c r="J695" s="157">
        <f>IF(D695="Electric","--",IF(D695="Diesel",VLOOKUP(C695,[2]ORDLF!A:B,2,FALSE),""))</f>
        <v>0.34</v>
      </c>
      <c r="K695" s="157" t="str">
        <f>IF(D695="Electric","--",IF(D695="Gasoline",VLOOKUP(C695,LSILF!A:C,3,FALSE),""))</f>
        <v/>
      </c>
      <c r="L695" s="158">
        <f t="shared" si="188"/>
        <v>0.34</v>
      </c>
      <c r="M695" s="157" cm="1">
        <f t="array" ref="M695">IF(D695="Electric","--",IF(D695="Diesel",_xlfn._xlws.FILTER(DIESCH[CH Cap],(DIESCH[HP Bin]=I695)),""))</f>
        <v>5000</v>
      </c>
      <c r="N695" s="157" t="str" cm="1">
        <f t="array" ref="N695">IF(D695="Electric","--",IF(D695="Gasoline",_xlfn._xlws.FILTER(LSICH[CH Cap],(LSICH[Fuel Type]=D695)*(LSICH[MY]=E695)),""))</f>
        <v/>
      </c>
      <c r="O695" s="157">
        <f t="shared" si="173"/>
        <v>5000</v>
      </c>
      <c r="P695" s="157">
        <f t="shared" si="174"/>
        <v>1642.8987341772151</v>
      </c>
      <c r="Q695" s="157" cm="1">
        <f t="array" ref="Q695">IF(D695="Electric","--",IF(D695="Diesel",_xlfn._xlws.FILTER(ORDEF[HC-ZH (g/hp-hr)],(ORDEF[HP]=I695)*(ORDEF[Model_Year]=E695)),""))</f>
        <v>0.1</v>
      </c>
      <c r="R695" s="157" t="str" cm="1">
        <f t="array" ref="R695">IF(D695="Electric","--",IF(D695="Gasoline",_xlfn._xlws.FILTER(LSIEF[HC-ZH (g/hp-hr)],(LSIEF[Fuel]=D695)*(LSIEF[HP Bin]=I695)*(LSIEF[Model Year]=E695)),""))</f>
        <v/>
      </c>
      <c r="S695" s="158">
        <f t="shared" si="189"/>
        <v>0.1</v>
      </c>
      <c r="T695" s="159" cm="1">
        <f t="array" ref="T695">IF(D695="Electric","--",IF(D695="Diesel",_xlfn._xlws.FILTER(ORDEF[HCDR],(ORDEF[HP]=I695)*(ORDEF[Model_Year]=E695),),""))</f>
        <v>4.0000000000000003E-5</v>
      </c>
      <c r="U695" s="159" t="str" cm="1">
        <f t="array" ref="U695">IF(D695="Electric","--",IF(D695="Gasoline",_xlfn._xlws.FILTER(LSIEF[HC DR],(LSIEF[Fuel]=D695)*(LSIEF[HP Bin]=I695)*(LSIEF[Model Year]=E695)),""))</f>
        <v/>
      </c>
      <c r="V695" s="159">
        <f t="shared" si="175"/>
        <v>4.0000000000000003E-5</v>
      </c>
      <c r="W695" s="158" cm="1">
        <f t="array" ref="W695">IF(D695="Electric","--",IF(D695="Diesel",_xlfn._xlws.FILTER(ORDEF[NOXzh],(ORDEF[HP]=I695)*(ORDEF[Model_Year]=E695)),""))</f>
        <v>4.147723</v>
      </c>
      <c r="X695" s="158" t="str" cm="1">
        <f t="array" ref="X695">IF(D695="Electric","--",IF(D695="Gasoline",_xlfn._xlws.FILTER(LSIEF[NOX-ZH (g/hp-hr)],(LSIEF[Fuel]=D695)*(LSIEF[HP Bin]=I695)*(LSIEF[Model Year]=E695)),""))</f>
        <v/>
      </c>
      <c r="Y695" s="158">
        <f t="shared" si="176"/>
        <v>4.147723</v>
      </c>
      <c r="Z695" s="159" cm="1">
        <f t="array" ref="Z695">IF(D695="Electric","--",IF(D695="Diesel",_xlfn._xlws.FILTER(ORDEF[NOXdr],(ORDEF[HP]=I695)*(ORDEF[Model_Year]=E695)),""))</f>
        <v>0</v>
      </c>
      <c r="AA695" s="159" t="str" cm="1">
        <f t="array" ref="AA695">IF(E695="Electric","--",IF(D695="Gasoline",_xlfn._xlws.FILTER(LSIEF[NOX DR],(LSIEF[Fuel]=D695)*(LSIEF[HP Bin]=I695)*(LSIEF[Model Year]=E695)),""))</f>
        <v/>
      </c>
      <c r="AB695" s="159">
        <f t="shared" si="177"/>
        <v>0</v>
      </c>
      <c r="AC695" s="158" cm="1">
        <f t="array" ref="AC695">IF(D695="Electric","--",IF(D695="Diesel",_xlfn._xlws.FILTER(DFCF[Fuel_HC],(DFCF[MY]=E695)),""))</f>
        <v>0.9</v>
      </c>
      <c r="AD695" s="158" t="str" cm="1">
        <f t="array" ref="AD695">IF(D695="Electric","--",IF(D695="Gasoline",_xlfn._xlws.FILTER(GFCF[Fuel_HC],(GFCF[MY]=E695)),""))</f>
        <v/>
      </c>
      <c r="AE695" s="158">
        <f t="shared" si="178"/>
        <v>0.9</v>
      </c>
      <c r="AF695" s="157" cm="1">
        <f t="array" ref="AF695">IF(D695="Electric","--",IF(D695="Diesel",_xlfn._xlws.FILTER(DFCF[Fuel_NOX],(DFCF[MY]=E695)),""))</f>
        <v>0.95</v>
      </c>
      <c r="AG695" s="157" t="str" cm="1">
        <f t="array" ref="AG695">IF(D695="Electric","--",IF(D695="Gasoline",_xlfn._xlws.FILTER(GFCF[Fuel_NOX],(GFCF[MY]=E695)),""))</f>
        <v/>
      </c>
      <c r="AH695" s="157">
        <f t="shared" si="179"/>
        <v>0.95</v>
      </c>
      <c r="AI695" s="158">
        <f t="shared" si="180"/>
        <v>0.14914435443037977</v>
      </c>
      <c r="AJ695" s="158">
        <f t="shared" si="181"/>
        <v>3.94033685</v>
      </c>
      <c r="AK695" s="158">
        <f t="shared" si="182"/>
        <v>0.32651885382419898</v>
      </c>
      <c r="AL695" s="158">
        <f t="shared" si="183"/>
        <v>8.6265033420613584</v>
      </c>
      <c r="AM695" s="158">
        <f t="shared" si="184"/>
        <v>1.6325942691209949E-4</v>
      </c>
      <c r="AN695" s="167">
        <f t="shared" si="185"/>
        <v>4.3132516710306795E-3</v>
      </c>
      <c r="AO695" s="158">
        <f t="shared" si="186"/>
        <v>1.9754390656364038E-4</v>
      </c>
      <c r="AP695" s="157" t="s">
        <v>679</v>
      </c>
      <c r="AS695" s="44"/>
    </row>
    <row r="696" spans="1:45" s="47" customFormat="1" x14ac:dyDescent="0.35">
      <c r="A696" s="157">
        <v>695</v>
      </c>
      <c r="B696" s="157">
        <v>833171</v>
      </c>
      <c r="C696" s="157" t="s">
        <v>492</v>
      </c>
      <c r="D696" s="157" t="s">
        <v>9</v>
      </c>
      <c r="E696" s="157">
        <v>2008</v>
      </c>
      <c r="F696" s="157">
        <v>16</v>
      </c>
      <c r="G696" s="157">
        <v>182.54430379746836</v>
      </c>
      <c r="H696" s="157" t="s">
        <v>621</v>
      </c>
      <c r="I696" s="157">
        <f t="shared" si="172"/>
        <v>25</v>
      </c>
      <c r="J696" s="157">
        <f>IF(D696="Electric","--",IF(D696="Diesel",VLOOKUP(C696,[2]ORDLF!A:B,2,FALSE),""))</f>
        <v>0.34</v>
      </c>
      <c r="K696" s="157" t="str">
        <f>IF(D696="Electric","--",IF(D696="Gasoline",VLOOKUP(C696,LSILF!A:C,3,FALSE),""))</f>
        <v/>
      </c>
      <c r="L696" s="158">
        <f t="shared" si="188"/>
        <v>0.34</v>
      </c>
      <c r="M696" s="157" cm="1">
        <f t="array" ref="M696">IF(D696="Electric","--",IF(D696="Diesel",_xlfn._xlws.FILTER(DIESCH[CH Cap],(DIESCH[HP Bin]=I696)),""))</f>
        <v>5000</v>
      </c>
      <c r="N696" s="157" t="str" cm="1">
        <f t="array" ref="N696">IF(D696="Electric","--",IF(D696="Gasoline",_xlfn._xlws.FILTER(LSICH[CH Cap],(LSICH[Fuel Type]=D696)*(LSICH[MY]=E696)),""))</f>
        <v/>
      </c>
      <c r="O696" s="157">
        <f t="shared" si="173"/>
        <v>5000</v>
      </c>
      <c r="P696" s="157">
        <f t="shared" si="174"/>
        <v>1642.8987341772151</v>
      </c>
      <c r="Q696" s="157" cm="1">
        <f t="array" ref="Q696">IF(D696="Electric","--",IF(D696="Diesel",_xlfn._xlws.FILTER(ORDEF[HC-ZH (g/hp-hr)],(ORDEF[HP]=I696)*(ORDEF[Model_Year]=E696)),""))</f>
        <v>0.1</v>
      </c>
      <c r="R696" s="157" t="str" cm="1">
        <f t="array" ref="R696">IF(D696="Electric","--",IF(D696="Gasoline",_xlfn._xlws.FILTER(LSIEF[HC-ZH (g/hp-hr)],(LSIEF[Fuel]=D696)*(LSIEF[HP Bin]=I696)*(LSIEF[Model Year]=E696)),""))</f>
        <v/>
      </c>
      <c r="S696" s="158">
        <f t="shared" si="189"/>
        <v>0.1</v>
      </c>
      <c r="T696" s="159" cm="1">
        <f t="array" ref="T696">IF(D696="Electric","--",IF(D696="Diesel",_xlfn._xlws.FILTER(ORDEF[HCDR],(ORDEF[HP]=I696)*(ORDEF[Model_Year]=E696),),""))</f>
        <v>4.0000000000000003E-5</v>
      </c>
      <c r="U696" s="159" t="str" cm="1">
        <f t="array" ref="U696">IF(D696="Electric","--",IF(D696="Gasoline",_xlfn._xlws.FILTER(LSIEF[HC DR],(LSIEF[Fuel]=D696)*(LSIEF[HP Bin]=I696)*(LSIEF[Model Year]=E696)),""))</f>
        <v/>
      </c>
      <c r="V696" s="159">
        <f t="shared" si="175"/>
        <v>4.0000000000000003E-5</v>
      </c>
      <c r="W696" s="158" cm="1">
        <f t="array" ref="W696">IF(D696="Electric","--",IF(D696="Diesel",_xlfn._xlws.FILTER(ORDEF[NOXzh],(ORDEF[HP]=I696)*(ORDEF[Model_Year]=E696)),""))</f>
        <v>4.147723</v>
      </c>
      <c r="X696" s="158" t="str" cm="1">
        <f t="array" ref="X696">IF(D696="Electric","--",IF(D696="Gasoline",_xlfn._xlws.FILTER(LSIEF[NOX-ZH (g/hp-hr)],(LSIEF[Fuel]=D696)*(LSIEF[HP Bin]=I696)*(LSIEF[Model Year]=E696)),""))</f>
        <v/>
      </c>
      <c r="Y696" s="158">
        <f t="shared" si="176"/>
        <v>4.147723</v>
      </c>
      <c r="Z696" s="159" cm="1">
        <f t="array" ref="Z696">IF(D696="Electric","--",IF(D696="Diesel",_xlfn._xlws.FILTER(ORDEF[NOXdr],(ORDEF[HP]=I696)*(ORDEF[Model_Year]=E696)),""))</f>
        <v>0</v>
      </c>
      <c r="AA696" s="159" t="str" cm="1">
        <f t="array" ref="AA696">IF(E696="Electric","--",IF(D696="Gasoline",_xlfn._xlws.FILTER(LSIEF[NOX DR],(LSIEF[Fuel]=D696)*(LSIEF[HP Bin]=I696)*(LSIEF[Model Year]=E696)),""))</f>
        <v/>
      </c>
      <c r="AB696" s="159">
        <f t="shared" si="177"/>
        <v>0</v>
      </c>
      <c r="AC696" s="158" cm="1">
        <f t="array" ref="AC696">IF(D696="Electric","--",IF(D696="Diesel",_xlfn._xlws.FILTER(DFCF[Fuel_HC],(DFCF[MY]=E696)),""))</f>
        <v>0.9</v>
      </c>
      <c r="AD696" s="158" t="str" cm="1">
        <f t="array" ref="AD696">IF(D696="Electric","--",IF(D696="Gasoline",_xlfn._xlws.FILTER(GFCF[Fuel_HC],(GFCF[MY]=E696)),""))</f>
        <v/>
      </c>
      <c r="AE696" s="158">
        <f t="shared" si="178"/>
        <v>0.9</v>
      </c>
      <c r="AF696" s="157" cm="1">
        <f t="array" ref="AF696">IF(D696="Electric","--",IF(D696="Diesel",_xlfn._xlws.FILTER(DFCF[Fuel_NOX],(DFCF[MY]=E696)),""))</f>
        <v>0.95</v>
      </c>
      <c r="AG696" s="157" t="str" cm="1">
        <f t="array" ref="AG696">IF(D696="Electric","--",IF(D696="Gasoline",_xlfn._xlws.FILTER(GFCF[Fuel_NOX],(GFCF[MY]=E696)),""))</f>
        <v/>
      </c>
      <c r="AH696" s="157">
        <f t="shared" si="179"/>
        <v>0.95</v>
      </c>
      <c r="AI696" s="158">
        <f t="shared" si="180"/>
        <v>0.14914435443037977</v>
      </c>
      <c r="AJ696" s="158">
        <f t="shared" si="181"/>
        <v>3.94033685</v>
      </c>
      <c r="AK696" s="158">
        <f t="shared" si="182"/>
        <v>0.32651885382419898</v>
      </c>
      <c r="AL696" s="158">
        <f t="shared" si="183"/>
        <v>8.6265033420613584</v>
      </c>
      <c r="AM696" s="158">
        <f t="shared" si="184"/>
        <v>1.6325942691209949E-4</v>
      </c>
      <c r="AN696" s="167">
        <f t="shared" si="185"/>
        <v>4.3132516710306795E-3</v>
      </c>
      <c r="AO696" s="158">
        <f t="shared" si="186"/>
        <v>1.9754390656364038E-4</v>
      </c>
      <c r="AP696" s="157" t="s">
        <v>679</v>
      </c>
      <c r="AS696" s="44"/>
    </row>
    <row r="697" spans="1:45" s="47" customFormat="1" x14ac:dyDescent="0.35">
      <c r="A697" s="157">
        <v>696</v>
      </c>
      <c r="B697" s="157">
        <v>834893</v>
      </c>
      <c r="C697" s="157" t="s">
        <v>492</v>
      </c>
      <c r="D697" s="157" t="s">
        <v>9</v>
      </c>
      <c r="E697" s="157">
        <v>2010</v>
      </c>
      <c r="F697" s="157">
        <v>16</v>
      </c>
      <c r="G697" s="157">
        <v>182.54430379746836</v>
      </c>
      <c r="H697" s="157" t="s">
        <v>622</v>
      </c>
      <c r="I697" s="157">
        <f t="shared" si="172"/>
        <v>25</v>
      </c>
      <c r="J697" s="157">
        <f>IF(D697="Electric","--",IF(D697="Diesel",VLOOKUP(C697,[2]ORDLF!A:B,2,FALSE),""))</f>
        <v>0.34</v>
      </c>
      <c r="K697" s="157" t="str">
        <f>IF(D697="Electric","--",IF(D697="Gasoline",VLOOKUP(C697,LSILF!A:C,3,FALSE),""))</f>
        <v/>
      </c>
      <c r="L697" s="158">
        <f t="shared" si="188"/>
        <v>0.34</v>
      </c>
      <c r="M697" s="157" cm="1">
        <f t="array" ref="M697">IF(D697="Electric","--",IF(D697="Diesel",_xlfn._xlws.FILTER(DIESCH[CH Cap],(DIESCH[HP Bin]=I697)),""))</f>
        <v>5000</v>
      </c>
      <c r="N697" s="157" t="str" cm="1">
        <f t="array" ref="N697">IF(D697="Electric","--",IF(D697="Gasoline",_xlfn._xlws.FILTER(LSICH[CH Cap],(LSICH[Fuel Type]=D697)*(LSICH[MY]=E697)),""))</f>
        <v/>
      </c>
      <c r="O697" s="157">
        <f t="shared" si="173"/>
        <v>5000</v>
      </c>
      <c r="P697" s="157">
        <f t="shared" si="174"/>
        <v>1277.8101265822786</v>
      </c>
      <c r="Q697" s="157" cm="1">
        <f t="array" ref="Q697">IF(D697="Electric","--",IF(D697="Diesel",_xlfn._xlws.FILTER(ORDEF[HC-ZH (g/hp-hr)],(ORDEF[HP]=I697)*(ORDEF[Model_Year]=E697)),""))</f>
        <v>0.1</v>
      </c>
      <c r="R697" s="157" t="str" cm="1">
        <f t="array" ref="R697">IF(D697="Electric","--",IF(D697="Gasoline",_xlfn._xlws.FILTER(LSIEF[HC-ZH (g/hp-hr)],(LSIEF[Fuel]=D697)*(LSIEF[HP Bin]=I697)*(LSIEF[Model Year]=E697)),""))</f>
        <v/>
      </c>
      <c r="S697" s="158">
        <f t="shared" si="189"/>
        <v>0.1</v>
      </c>
      <c r="T697" s="159" cm="1">
        <f t="array" ref="T697">IF(D697="Electric","--",IF(D697="Diesel",_xlfn._xlws.FILTER(ORDEF[HCDR],(ORDEF[HP]=I697)*(ORDEF[Model_Year]=E697),),""))</f>
        <v>4.0000000000000003E-5</v>
      </c>
      <c r="U697" s="159" t="str" cm="1">
        <f t="array" ref="U697">IF(D697="Electric","--",IF(D697="Gasoline",_xlfn._xlws.FILTER(LSIEF[HC DR],(LSIEF[Fuel]=D697)*(LSIEF[HP Bin]=I697)*(LSIEF[Model Year]=E697)),""))</f>
        <v/>
      </c>
      <c r="V697" s="159">
        <f t="shared" si="175"/>
        <v>4.0000000000000003E-5</v>
      </c>
      <c r="W697" s="158" cm="1">
        <f t="array" ref="W697">IF(D697="Electric","--",IF(D697="Diesel",_xlfn._xlws.FILTER(ORDEF[NOXzh],(ORDEF[HP]=I697)*(ORDEF[Model_Year]=E697)),""))</f>
        <v>4.0902079999999996</v>
      </c>
      <c r="X697" s="158" t="str" cm="1">
        <f t="array" ref="X697">IF(D697="Electric","--",IF(D697="Gasoline",_xlfn._xlws.FILTER(LSIEF[NOX-ZH (g/hp-hr)],(LSIEF[Fuel]=D697)*(LSIEF[HP Bin]=I697)*(LSIEF[Model Year]=E697)),""))</f>
        <v/>
      </c>
      <c r="Y697" s="158">
        <f t="shared" si="176"/>
        <v>4.0902079999999996</v>
      </c>
      <c r="Z697" s="159" cm="1">
        <f t="array" ref="Z697">IF(D697="Electric","--",IF(D697="Diesel",_xlfn._xlws.FILTER(ORDEF[NOXdr],(ORDEF[HP]=I697)*(ORDEF[Model_Year]=E697)),""))</f>
        <v>0</v>
      </c>
      <c r="AA697" s="159" t="str" cm="1">
        <f t="array" ref="AA697">IF(E697="Electric","--",IF(D697="Gasoline",_xlfn._xlws.FILTER(LSIEF[NOX DR],(LSIEF[Fuel]=D697)*(LSIEF[HP Bin]=I697)*(LSIEF[Model Year]=E697)),""))</f>
        <v/>
      </c>
      <c r="AB697" s="159">
        <f t="shared" si="177"/>
        <v>0</v>
      </c>
      <c r="AC697" s="158" cm="1">
        <f t="array" ref="AC697">IF(D697="Electric","--",IF(D697="Diesel",_xlfn._xlws.FILTER(DFCF[Fuel_HC],(DFCF[MY]=E697)),""))</f>
        <v>0.9</v>
      </c>
      <c r="AD697" s="158" t="str" cm="1">
        <f t="array" ref="AD697">IF(D697="Electric","--",IF(D697="Gasoline",_xlfn._xlws.FILTER(GFCF[Fuel_HC],(GFCF[MY]=E697)),""))</f>
        <v/>
      </c>
      <c r="AE697" s="158">
        <f t="shared" si="178"/>
        <v>0.9</v>
      </c>
      <c r="AF697" s="157" cm="1">
        <f t="array" ref="AF697">IF(D697="Electric","--",IF(D697="Diesel",_xlfn._xlws.FILTER(DFCF[Fuel_NOX],(DFCF[MY]=E697)),""))</f>
        <v>0.95</v>
      </c>
      <c r="AG697" s="157" t="str" cm="1">
        <f t="array" ref="AG697">IF(D697="Electric","--",IF(D697="Gasoline",_xlfn._xlws.FILTER(GFCF[Fuel_NOX],(GFCF[MY]=E697)),""))</f>
        <v/>
      </c>
      <c r="AH697" s="157">
        <f t="shared" si="179"/>
        <v>0.95</v>
      </c>
      <c r="AI697" s="158">
        <f t="shared" si="180"/>
        <v>0.13600116455696204</v>
      </c>
      <c r="AJ697" s="158">
        <f t="shared" si="181"/>
        <v>3.8856975999999994</v>
      </c>
      <c r="AK697" s="158">
        <f t="shared" si="182"/>
        <v>0.29774472214853143</v>
      </c>
      <c r="AL697" s="158">
        <f t="shared" si="183"/>
        <v>8.506882687615855</v>
      </c>
      <c r="AM697" s="158">
        <f t="shared" si="184"/>
        <v>1.4887236107426574E-4</v>
      </c>
      <c r="AN697" s="167">
        <f t="shared" si="185"/>
        <v>4.2534413438079276E-3</v>
      </c>
      <c r="AO697" s="158">
        <f t="shared" si="186"/>
        <v>1.8013555689986153E-4</v>
      </c>
      <c r="AP697" s="157" t="s">
        <v>679</v>
      </c>
      <c r="AS697" s="44"/>
    </row>
    <row r="698" spans="1:45" s="47" customFormat="1" x14ac:dyDescent="0.35">
      <c r="A698" s="157">
        <v>697</v>
      </c>
      <c r="B698" s="157">
        <v>834894</v>
      </c>
      <c r="C698" s="157" t="s">
        <v>492</v>
      </c>
      <c r="D698" s="157" t="s">
        <v>9</v>
      </c>
      <c r="E698" s="157">
        <v>2010</v>
      </c>
      <c r="F698" s="157">
        <v>16</v>
      </c>
      <c r="G698" s="157">
        <v>182.54430379746836</v>
      </c>
      <c r="H698" s="157" t="s">
        <v>622</v>
      </c>
      <c r="I698" s="157">
        <f t="shared" si="172"/>
        <v>25</v>
      </c>
      <c r="J698" s="157">
        <f>IF(D698="Electric","--",IF(D698="Diesel",VLOOKUP(C698,[2]ORDLF!A:B,2,FALSE),""))</f>
        <v>0.34</v>
      </c>
      <c r="K698" s="157" t="str">
        <f>IF(D698="Electric","--",IF(D698="Gasoline",VLOOKUP(C698,LSILF!A:C,3,FALSE),""))</f>
        <v/>
      </c>
      <c r="L698" s="158">
        <f t="shared" si="188"/>
        <v>0.34</v>
      </c>
      <c r="M698" s="157" cm="1">
        <f t="array" ref="M698">IF(D698="Electric","--",IF(D698="Diesel",_xlfn._xlws.FILTER(DIESCH[CH Cap],(DIESCH[HP Bin]=I698)),""))</f>
        <v>5000</v>
      </c>
      <c r="N698" s="157" t="str" cm="1">
        <f t="array" ref="N698">IF(D698="Electric","--",IF(D698="Gasoline",_xlfn._xlws.FILTER(LSICH[CH Cap],(LSICH[Fuel Type]=D698)*(LSICH[MY]=E698)),""))</f>
        <v/>
      </c>
      <c r="O698" s="157">
        <f t="shared" si="173"/>
        <v>5000</v>
      </c>
      <c r="P698" s="157">
        <f t="shared" si="174"/>
        <v>1277.8101265822786</v>
      </c>
      <c r="Q698" s="157" cm="1">
        <f t="array" ref="Q698">IF(D698="Electric","--",IF(D698="Diesel",_xlfn._xlws.FILTER(ORDEF[HC-ZH (g/hp-hr)],(ORDEF[HP]=I698)*(ORDEF[Model_Year]=E698)),""))</f>
        <v>0.1</v>
      </c>
      <c r="R698" s="157" t="str" cm="1">
        <f t="array" ref="R698">IF(D698="Electric","--",IF(D698="Gasoline",_xlfn._xlws.FILTER(LSIEF[HC-ZH (g/hp-hr)],(LSIEF[Fuel]=D698)*(LSIEF[HP Bin]=I698)*(LSIEF[Model Year]=E698)),""))</f>
        <v/>
      </c>
      <c r="S698" s="158">
        <f t="shared" si="189"/>
        <v>0.1</v>
      </c>
      <c r="T698" s="159" cm="1">
        <f t="array" ref="T698">IF(D698="Electric","--",IF(D698="Diesel",_xlfn._xlws.FILTER(ORDEF[HCDR],(ORDEF[HP]=I698)*(ORDEF[Model_Year]=E698),),""))</f>
        <v>4.0000000000000003E-5</v>
      </c>
      <c r="U698" s="159" t="str" cm="1">
        <f t="array" ref="U698">IF(D698="Electric","--",IF(D698="Gasoline",_xlfn._xlws.FILTER(LSIEF[HC DR],(LSIEF[Fuel]=D698)*(LSIEF[HP Bin]=I698)*(LSIEF[Model Year]=E698)),""))</f>
        <v/>
      </c>
      <c r="V698" s="159">
        <f t="shared" si="175"/>
        <v>4.0000000000000003E-5</v>
      </c>
      <c r="W698" s="158" cm="1">
        <f t="array" ref="W698">IF(D698="Electric","--",IF(D698="Diesel",_xlfn._xlws.FILTER(ORDEF[NOXzh],(ORDEF[HP]=I698)*(ORDEF[Model_Year]=E698)),""))</f>
        <v>4.0902079999999996</v>
      </c>
      <c r="X698" s="158" t="str" cm="1">
        <f t="array" ref="X698">IF(D698="Electric","--",IF(D698="Gasoline",_xlfn._xlws.FILTER(LSIEF[NOX-ZH (g/hp-hr)],(LSIEF[Fuel]=D698)*(LSIEF[HP Bin]=I698)*(LSIEF[Model Year]=E698)),""))</f>
        <v/>
      </c>
      <c r="Y698" s="158">
        <f t="shared" si="176"/>
        <v>4.0902079999999996</v>
      </c>
      <c r="Z698" s="159" cm="1">
        <f t="array" ref="Z698">IF(D698="Electric","--",IF(D698="Diesel",_xlfn._xlws.FILTER(ORDEF[NOXdr],(ORDEF[HP]=I698)*(ORDEF[Model_Year]=E698)),""))</f>
        <v>0</v>
      </c>
      <c r="AA698" s="159" t="str" cm="1">
        <f t="array" ref="AA698">IF(E698="Electric","--",IF(D698="Gasoline",_xlfn._xlws.FILTER(LSIEF[NOX DR],(LSIEF[Fuel]=D698)*(LSIEF[HP Bin]=I698)*(LSIEF[Model Year]=E698)),""))</f>
        <v/>
      </c>
      <c r="AB698" s="159">
        <f t="shared" si="177"/>
        <v>0</v>
      </c>
      <c r="AC698" s="158" cm="1">
        <f t="array" ref="AC698">IF(D698="Electric","--",IF(D698="Diesel",_xlfn._xlws.FILTER(DFCF[Fuel_HC],(DFCF[MY]=E698)),""))</f>
        <v>0.9</v>
      </c>
      <c r="AD698" s="158" t="str" cm="1">
        <f t="array" ref="AD698">IF(D698="Electric","--",IF(D698="Gasoline",_xlfn._xlws.FILTER(GFCF[Fuel_HC],(GFCF[MY]=E698)),""))</f>
        <v/>
      </c>
      <c r="AE698" s="158">
        <f t="shared" si="178"/>
        <v>0.9</v>
      </c>
      <c r="AF698" s="157" cm="1">
        <f t="array" ref="AF698">IF(D698="Electric","--",IF(D698="Diesel",_xlfn._xlws.FILTER(DFCF[Fuel_NOX],(DFCF[MY]=E698)),""))</f>
        <v>0.95</v>
      </c>
      <c r="AG698" s="157" t="str" cm="1">
        <f t="array" ref="AG698">IF(D698="Electric","--",IF(D698="Gasoline",_xlfn._xlws.FILTER(GFCF[Fuel_NOX],(GFCF[MY]=E698)),""))</f>
        <v/>
      </c>
      <c r="AH698" s="157">
        <f t="shared" si="179"/>
        <v>0.95</v>
      </c>
      <c r="AI698" s="158">
        <f t="shared" si="180"/>
        <v>0.13600116455696204</v>
      </c>
      <c r="AJ698" s="158">
        <f t="shared" si="181"/>
        <v>3.8856975999999994</v>
      </c>
      <c r="AK698" s="158">
        <f t="shared" si="182"/>
        <v>0.29774472214853143</v>
      </c>
      <c r="AL698" s="158">
        <f t="shared" si="183"/>
        <v>8.506882687615855</v>
      </c>
      <c r="AM698" s="158">
        <f t="shared" si="184"/>
        <v>1.4887236107426574E-4</v>
      </c>
      <c r="AN698" s="167">
        <f t="shared" si="185"/>
        <v>4.2534413438079276E-3</v>
      </c>
      <c r="AO698" s="158">
        <f t="shared" si="186"/>
        <v>1.8013555689986153E-4</v>
      </c>
      <c r="AP698" s="157" t="s">
        <v>679</v>
      </c>
      <c r="AS698" s="44"/>
    </row>
    <row r="699" spans="1:45" s="47" customFormat="1" x14ac:dyDescent="0.35">
      <c r="A699" s="157">
        <v>698</v>
      </c>
      <c r="B699" s="157">
        <v>834895</v>
      </c>
      <c r="C699" s="157" t="s">
        <v>492</v>
      </c>
      <c r="D699" s="157" t="s">
        <v>9</v>
      </c>
      <c r="E699" s="157">
        <v>2010</v>
      </c>
      <c r="F699" s="157">
        <v>16</v>
      </c>
      <c r="G699" s="157">
        <v>182.54430379746836</v>
      </c>
      <c r="H699" s="157" t="s">
        <v>622</v>
      </c>
      <c r="I699" s="157">
        <f t="shared" si="172"/>
        <v>25</v>
      </c>
      <c r="J699" s="157">
        <f>IF(D699="Electric","--",IF(D699="Diesel",VLOOKUP(C699,[2]ORDLF!A:B,2,FALSE),""))</f>
        <v>0.34</v>
      </c>
      <c r="K699" s="157" t="str">
        <f>IF(D699="Electric","--",IF(D699="Gasoline",VLOOKUP(C699,LSILF!A:C,3,FALSE),""))</f>
        <v/>
      </c>
      <c r="L699" s="158">
        <f t="shared" si="188"/>
        <v>0.34</v>
      </c>
      <c r="M699" s="157" cm="1">
        <f t="array" ref="M699">IF(D699="Electric","--",IF(D699="Diesel",_xlfn._xlws.FILTER(DIESCH[CH Cap],(DIESCH[HP Bin]=I699)),""))</f>
        <v>5000</v>
      </c>
      <c r="N699" s="157" t="str" cm="1">
        <f t="array" ref="N699">IF(D699="Electric","--",IF(D699="Gasoline",_xlfn._xlws.FILTER(LSICH[CH Cap],(LSICH[Fuel Type]=D699)*(LSICH[MY]=E699)),""))</f>
        <v/>
      </c>
      <c r="O699" s="157">
        <f t="shared" si="173"/>
        <v>5000</v>
      </c>
      <c r="P699" s="157">
        <f t="shared" si="174"/>
        <v>1277.8101265822786</v>
      </c>
      <c r="Q699" s="157" cm="1">
        <f t="array" ref="Q699">IF(D699="Electric","--",IF(D699="Diesel",_xlfn._xlws.FILTER(ORDEF[HC-ZH (g/hp-hr)],(ORDEF[HP]=I699)*(ORDEF[Model_Year]=E699)),""))</f>
        <v>0.1</v>
      </c>
      <c r="R699" s="157" t="str" cm="1">
        <f t="array" ref="R699">IF(D699="Electric","--",IF(D699="Gasoline",_xlfn._xlws.FILTER(LSIEF[HC-ZH (g/hp-hr)],(LSIEF[Fuel]=D699)*(LSIEF[HP Bin]=I699)*(LSIEF[Model Year]=E699)),""))</f>
        <v/>
      </c>
      <c r="S699" s="158">
        <f t="shared" si="189"/>
        <v>0.1</v>
      </c>
      <c r="T699" s="159" cm="1">
        <f t="array" ref="T699">IF(D699="Electric","--",IF(D699="Diesel",_xlfn._xlws.FILTER(ORDEF[HCDR],(ORDEF[HP]=I699)*(ORDEF[Model_Year]=E699),),""))</f>
        <v>4.0000000000000003E-5</v>
      </c>
      <c r="U699" s="159" t="str" cm="1">
        <f t="array" ref="U699">IF(D699="Electric","--",IF(D699="Gasoline",_xlfn._xlws.FILTER(LSIEF[HC DR],(LSIEF[Fuel]=D699)*(LSIEF[HP Bin]=I699)*(LSIEF[Model Year]=E699)),""))</f>
        <v/>
      </c>
      <c r="V699" s="159">
        <f t="shared" si="175"/>
        <v>4.0000000000000003E-5</v>
      </c>
      <c r="W699" s="158" cm="1">
        <f t="array" ref="W699">IF(D699="Electric","--",IF(D699="Diesel",_xlfn._xlws.FILTER(ORDEF[NOXzh],(ORDEF[HP]=I699)*(ORDEF[Model_Year]=E699)),""))</f>
        <v>4.0902079999999996</v>
      </c>
      <c r="X699" s="158" t="str" cm="1">
        <f t="array" ref="X699">IF(D699="Electric","--",IF(D699="Gasoline",_xlfn._xlws.FILTER(LSIEF[NOX-ZH (g/hp-hr)],(LSIEF[Fuel]=D699)*(LSIEF[HP Bin]=I699)*(LSIEF[Model Year]=E699)),""))</f>
        <v/>
      </c>
      <c r="Y699" s="158">
        <f t="shared" si="176"/>
        <v>4.0902079999999996</v>
      </c>
      <c r="Z699" s="159" cm="1">
        <f t="array" ref="Z699">IF(D699="Electric","--",IF(D699="Diesel",_xlfn._xlws.FILTER(ORDEF[NOXdr],(ORDEF[HP]=I699)*(ORDEF[Model_Year]=E699)),""))</f>
        <v>0</v>
      </c>
      <c r="AA699" s="159" t="str" cm="1">
        <f t="array" ref="AA699">IF(E699="Electric","--",IF(D699="Gasoline",_xlfn._xlws.FILTER(LSIEF[NOX DR],(LSIEF[Fuel]=D699)*(LSIEF[HP Bin]=I699)*(LSIEF[Model Year]=E699)),""))</f>
        <v/>
      </c>
      <c r="AB699" s="159">
        <f t="shared" si="177"/>
        <v>0</v>
      </c>
      <c r="AC699" s="158" cm="1">
        <f t="array" ref="AC699">IF(D699="Electric","--",IF(D699="Diesel",_xlfn._xlws.FILTER(DFCF[Fuel_HC],(DFCF[MY]=E699)),""))</f>
        <v>0.9</v>
      </c>
      <c r="AD699" s="158" t="str" cm="1">
        <f t="array" ref="AD699">IF(D699="Electric","--",IF(D699="Gasoline",_xlfn._xlws.FILTER(GFCF[Fuel_HC],(GFCF[MY]=E699)),""))</f>
        <v/>
      </c>
      <c r="AE699" s="158">
        <f t="shared" si="178"/>
        <v>0.9</v>
      </c>
      <c r="AF699" s="157" cm="1">
        <f t="array" ref="AF699">IF(D699="Electric","--",IF(D699="Diesel",_xlfn._xlws.FILTER(DFCF[Fuel_NOX],(DFCF[MY]=E699)),""))</f>
        <v>0.95</v>
      </c>
      <c r="AG699" s="157" t="str" cm="1">
        <f t="array" ref="AG699">IF(D699="Electric","--",IF(D699="Gasoline",_xlfn._xlws.FILTER(GFCF[Fuel_NOX],(GFCF[MY]=E699)),""))</f>
        <v/>
      </c>
      <c r="AH699" s="157">
        <f t="shared" si="179"/>
        <v>0.95</v>
      </c>
      <c r="AI699" s="158">
        <f t="shared" si="180"/>
        <v>0.13600116455696204</v>
      </c>
      <c r="AJ699" s="158">
        <f t="shared" si="181"/>
        <v>3.8856975999999994</v>
      </c>
      <c r="AK699" s="158">
        <f t="shared" si="182"/>
        <v>0.29774472214853143</v>
      </c>
      <c r="AL699" s="158">
        <f t="shared" si="183"/>
        <v>8.506882687615855</v>
      </c>
      <c r="AM699" s="158">
        <f t="shared" si="184"/>
        <v>1.4887236107426574E-4</v>
      </c>
      <c r="AN699" s="167">
        <f t="shared" si="185"/>
        <v>4.2534413438079276E-3</v>
      </c>
      <c r="AO699" s="158">
        <f t="shared" si="186"/>
        <v>1.8013555689986153E-4</v>
      </c>
      <c r="AP699" s="157" t="s">
        <v>679</v>
      </c>
      <c r="AS699" s="44"/>
    </row>
    <row r="700" spans="1:45" s="47" customFormat="1" x14ac:dyDescent="0.35">
      <c r="A700" s="157">
        <v>699</v>
      </c>
      <c r="B700" s="157">
        <v>835727</v>
      </c>
      <c r="C700" s="157" t="s">
        <v>492</v>
      </c>
      <c r="D700" s="157" t="s">
        <v>9</v>
      </c>
      <c r="E700" s="157">
        <v>2012</v>
      </c>
      <c r="F700" s="157">
        <v>16</v>
      </c>
      <c r="G700" s="157">
        <v>182.54430379746836</v>
      </c>
      <c r="H700" s="157" t="s">
        <v>622</v>
      </c>
      <c r="I700" s="157">
        <f t="shared" si="172"/>
        <v>25</v>
      </c>
      <c r="J700" s="157">
        <f>IF(D700="Electric","--",IF(D700="Diesel",VLOOKUP(C700,[2]ORDLF!A:B,2,FALSE),""))</f>
        <v>0.34</v>
      </c>
      <c r="K700" s="157" t="str">
        <f>IF(D700="Electric","--",IF(D700="Gasoline",VLOOKUP(C700,LSILF!A:C,3,FALSE),""))</f>
        <v/>
      </c>
      <c r="L700" s="158">
        <f t="shared" si="188"/>
        <v>0.34</v>
      </c>
      <c r="M700" s="157" cm="1">
        <f t="array" ref="M700">IF(D700="Electric","--",IF(D700="Diesel",_xlfn._xlws.FILTER(DIESCH[CH Cap],(DIESCH[HP Bin]=I700)),""))</f>
        <v>5000</v>
      </c>
      <c r="N700" s="157" t="str" cm="1">
        <f t="array" ref="N700">IF(D700="Electric","--",IF(D700="Gasoline",_xlfn._xlws.FILTER(LSICH[CH Cap],(LSICH[Fuel Type]=D700)*(LSICH[MY]=E700)),""))</f>
        <v/>
      </c>
      <c r="O700" s="157">
        <f t="shared" si="173"/>
        <v>5000</v>
      </c>
      <c r="P700" s="157">
        <f t="shared" si="174"/>
        <v>912.72151898734182</v>
      </c>
      <c r="Q700" s="157" cm="1">
        <f t="array" ref="Q700">IF(D700="Electric","--",IF(D700="Diesel",_xlfn._xlws.FILTER(ORDEF[HC-ZH (g/hp-hr)],(ORDEF[HP]=I700)*(ORDEF[Model_Year]=E700)),""))</f>
        <v>0.1</v>
      </c>
      <c r="R700" s="157" t="str" cm="1">
        <f t="array" ref="R700">IF(D700="Electric","--",IF(D700="Gasoline",_xlfn._xlws.FILTER(LSIEF[HC-ZH (g/hp-hr)],(LSIEF[Fuel]=D700)*(LSIEF[HP Bin]=I700)*(LSIEF[Model Year]=E700)),""))</f>
        <v/>
      </c>
      <c r="S700" s="158">
        <f t="shared" si="189"/>
        <v>0.1</v>
      </c>
      <c r="T700" s="159" cm="1">
        <f t="array" ref="T700">IF(D700="Electric","--",IF(D700="Diesel",_xlfn._xlws.FILTER(ORDEF[HCDR],(ORDEF[HP]=I700)*(ORDEF[Model_Year]=E700),),""))</f>
        <v>4.0000000000000003E-5</v>
      </c>
      <c r="U700" s="159" t="str" cm="1">
        <f t="array" ref="U700">IF(D700="Electric","--",IF(D700="Gasoline",_xlfn._xlws.FILTER(LSIEF[HC DR],(LSIEF[Fuel]=D700)*(LSIEF[HP Bin]=I700)*(LSIEF[Model Year]=E700)),""))</f>
        <v/>
      </c>
      <c r="V700" s="159">
        <f t="shared" si="175"/>
        <v>4.0000000000000003E-5</v>
      </c>
      <c r="W700" s="158" cm="1">
        <f t="array" ref="W700">IF(D700="Electric","--",IF(D700="Diesel",_xlfn._xlws.FILTER(ORDEF[NOXzh],(ORDEF[HP]=I700)*(ORDEF[Model_Year]=E700)),""))</f>
        <v>3.8319030000000001</v>
      </c>
      <c r="X700" s="158" t="str" cm="1">
        <f t="array" ref="X700">IF(D700="Electric","--",IF(D700="Gasoline",_xlfn._xlws.FILTER(LSIEF[NOX-ZH (g/hp-hr)],(LSIEF[Fuel]=D700)*(LSIEF[HP Bin]=I700)*(LSIEF[Model Year]=E700)),""))</f>
        <v/>
      </c>
      <c r="Y700" s="158">
        <f t="shared" si="176"/>
        <v>3.8319030000000001</v>
      </c>
      <c r="Z700" s="159" cm="1">
        <f t="array" ref="Z700">IF(D700="Electric","--",IF(D700="Diesel",_xlfn._xlws.FILTER(ORDEF[NOXdr],(ORDEF[HP]=I700)*(ORDEF[Model_Year]=E700)),""))</f>
        <v>0</v>
      </c>
      <c r="AA700" s="159" t="str" cm="1">
        <f t="array" ref="AA700">IF(E700="Electric","--",IF(D700="Gasoline",_xlfn._xlws.FILTER(LSIEF[NOX DR],(LSIEF[Fuel]=D700)*(LSIEF[HP Bin]=I700)*(LSIEF[Model Year]=E700)),""))</f>
        <v/>
      </c>
      <c r="AB700" s="159">
        <f t="shared" si="177"/>
        <v>0</v>
      </c>
      <c r="AC700" s="158" cm="1">
        <f t="array" ref="AC700">IF(D700="Electric","--",IF(D700="Diesel",_xlfn._xlws.FILTER(DFCF[Fuel_HC],(DFCF[MY]=E700)),""))</f>
        <v>0.9</v>
      </c>
      <c r="AD700" s="158" t="str" cm="1">
        <f t="array" ref="AD700">IF(D700="Electric","--",IF(D700="Gasoline",_xlfn._xlws.FILTER(GFCF[Fuel_HC],(GFCF[MY]=E700)),""))</f>
        <v/>
      </c>
      <c r="AE700" s="158">
        <f t="shared" si="178"/>
        <v>0.9</v>
      </c>
      <c r="AF700" s="157" cm="1">
        <f t="array" ref="AF700">IF(D700="Electric","--",IF(D700="Diesel",_xlfn._xlws.FILTER(DFCF[Fuel_NOX],(DFCF[MY]=E700)),""))</f>
        <v>0.95</v>
      </c>
      <c r="AG700" s="157" t="str" cm="1">
        <f t="array" ref="AG700">IF(D700="Electric","--",IF(D700="Gasoline",_xlfn._xlws.FILTER(GFCF[Fuel_NOX],(GFCF[MY]=E700)),""))</f>
        <v/>
      </c>
      <c r="AH700" s="157">
        <f t="shared" si="179"/>
        <v>0.95</v>
      </c>
      <c r="AI700" s="158">
        <f t="shared" si="180"/>
        <v>0.12285797468354431</v>
      </c>
      <c r="AJ700" s="158">
        <f t="shared" si="181"/>
        <v>3.6403078499999997</v>
      </c>
      <c r="AK700" s="158">
        <f t="shared" si="182"/>
        <v>0.26897059047286392</v>
      </c>
      <c r="AL700" s="158">
        <f t="shared" si="183"/>
        <v>7.9696556486426262</v>
      </c>
      <c r="AM700" s="158">
        <f t="shared" si="184"/>
        <v>1.3448529523643195E-4</v>
      </c>
      <c r="AN700" s="167">
        <f t="shared" si="185"/>
        <v>3.9848278243213133E-3</v>
      </c>
      <c r="AO700" s="158">
        <f t="shared" si="186"/>
        <v>1.6272720723608267E-4</v>
      </c>
      <c r="AP700" s="157" t="s">
        <v>679</v>
      </c>
      <c r="AS700" s="44"/>
    </row>
    <row r="701" spans="1:45" s="47" customFormat="1" x14ac:dyDescent="0.35">
      <c r="A701" s="157">
        <v>700</v>
      </c>
      <c r="B701" s="157" t="s">
        <v>494</v>
      </c>
      <c r="C701" s="157" t="s">
        <v>492</v>
      </c>
      <c r="D701" s="157" t="s">
        <v>49</v>
      </c>
      <c r="E701" s="157">
        <v>2007</v>
      </c>
      <c r="F701" s="157">
        <v>50</v>
      </c>
      <c r="G701" s="157">
        <v>182.54430379746836</v>
      </c>
      <c r="H701" s="157"/>
      <c r="I701" s="157">
        <f t="shared" si="172"/>
        <v>75</v>
      </c>
      <c r="J701" s="157" t="str">
        <f>IF(D701="Electric","--",IF(D701="Diesel",VLOOKUP(C701,[2]ORDLF!A:B,2,FALSE),""))</f>
        <v>--</v>
      </c>
      <c r="K701" s="157" t="str">
        <f>IF(D701="Electric","--",IF(D701="Gasoline",VLOOKUP(C701,LSILF!A:C,3,FALSE),""))</f>
        <v>--</v>
      </c>
      <c r="L701" s="158">
        <f t="shared" si="188"/>
        <v>0</v>
      </c>
      <c r="M701" s="157" t="str" cm="1">
        <f t="array" ref="M701">IF(D701="Electric","--",IF(D701="Diesel",_xlfn._xlws.FILTER(DIESCH[CH Cap],(DIESCH[HP Bin]=I701)),""))</f>
        <v>--</v>
      </c>
      <c r="N701" s="157" t="str" cm="1">
        <f t="array" ref="N701">IF(D701="Electric","--",IF(D701="Gasoline",_xlfn._xlws.FILTER(LSICH[CH Cap],(LSICH[Fuel Type]=D701)*(LSICH[MY]=E701)),""))</f>
        <v>--</v>
      </c>
      <c r="O701" s="157">
        <f t="shared" si="173"/>
        <v>0</v>
      </c>
      <c r="P701" s="157">
        <f t="shared" si="174"/>
        <v>1825.4430379746836</v>
      </c>
      <c r="Q701" s="157" t="str" cm="1">
        <f t="array" ref="Q701">IF(D701="Electric","--",IF(D701="Diesel",_xlfn._xlws.FILTER(ORDEF[HC-ZH (g/hp-hr)],(ORDEF[HP]=I701)*(ORDEF[Model_Year]=E701)),""))</f>
        <v>--</v>
      </c>
      <c r="R701" s="157" t="str" cm="1">
        <f t="array" ref="R701">IF(D701="Electric","--",IF(D701="Gasoline",_xlfn._xlws.FILTER(LSIEF[HC-ZH (g/hp-hr)],(LSIEF[Fuel]=D701)*(LSIEF[HP Bin]=I701)*(LSIEF[Model Year]=E701)),""))</f>
        <v>--</v>
      </c>
      <c r="S701" s="158">
        <f t="shared" si="189"/>
        <v>0</v>
      </c>
      <c r="T701" s="159" t="str" cm="1">
        <f t="array" ref="T701">IF(D701="Electric","--",IF(D701="Diesel",_xlfn._xlws.FILTER(ORDEF[HCDR],(ORDEF[HP]=I701)*(ORDEF[Model_Year]=E701),),""))</f>
        <v>--</v>
      </c>
      <c r="U701" s="159" t="str" cm="1">
        <f t="array" ref="U701">IF(D701="Electric","--",IF(D701="Gasoline",_xlfn._xlws.FILTER(LSIEF[HC DR],(LSIEF[Fuel]=D701)*(LSIEF[HP Bin]=I701)*(LSIEF[Model Year]=E701)),""))</f>
        <v>--</v>
      </c>
      <c r="V701" s="159">
        <f t="shared" si="175"/>
        <v>0</v>
      </c>
      <c r="W701" s="158" t="str" cm="1">
        <f t="array" ref="W701">IF(D701="Electric","--",IF(D701="Diesel",_xlfn._xlws.FILTER(ORDEF[NOXzh],(ORDEF[HP]=I701)*(ORDEF[Model_Year]=E701)),""))</f>
        <v>--</v>
      </c>
      <c r="X701" s="158" t="str" cm="1">
        <f t="array" ref="X701">IF(D701="Electric","--",IF(D701="Gasoline",_xlfn._xlws.FILTER(LSIEF[NOX-ZH (g/hp-hr)],(LSIEF[Fuel]=D701)*(LSIEF[HP Bin]=I701)*(LSIEF[Model Year]=E701)),""))</f>
        <v>--</v>
      </c>
      <c r="Y701" s="158">
        <f t="shared" si="176"/>
        <v>0</v>
      </c>
      <c r="Z701" s="159" t="str" cm="1">
        <f t="array" ref="Z701">IF(D701="Electric","--",IF(D701="Diesel",_xlfn._xlws.FILTER(ORDEF[NOXdr],(ORDEF[HP]=I701)*(ORDEF[Model_Year]=E701)),""))</f>
        <v>--</v>
      </c>
      <c r="AA701" s="159" t="str" cm="1">
        <f t="array" ref="AA701">IF(E701="Electric","--",IF(D701="Gasoline",_xlfn._xlws.FILTER(LSIEF[NOX DR],(LSIEF[Fuel]=D701)*(LSIEF[HP Bin]=I701)*(LSIEF[Model Year]=E701)),""))</f>
        <v/>
      </c>
      <c r="AB701" s="159">
        <f t="shared" si="177"/>
        <v>0</v>
      </c>
      <c r="AC701" s="158" t="str" cm="1">
        <f t="array" ref="AC701">IF(D701="Electric","--",IF(D701="Diesel",_xlfn._xlws.FILTER(DFCF[Fuel_HC],(DFCF[MY]=E701)),""))</f>
        <v>--</v>
      </c>
      <c r="AD701" s="158" t="str" cm="1">
        <f t="array" ref="AD701">IF(D701="Electric","--",IF(D701="Gasoline",_xlfn._xlws.FILTER(GFCF[Fuel_HC],(GFCF[MY]=E701)),""))</f>
        <v>--</v>
      </c>
      <c r="AE701" s="158">
        <f t="shared" si="178"/>
        <v>0</v>
      </c>
      <c r="AF701" s="157" t="str" cm="1">
        <f t="array" ref="AF701">IF(D701="Electric","--",IF(D701="Diesel",_xlfn._xlws.FILTER(DFCF[Fuel_NOX],(DFCF[MY]=E701)),""))</f>
        <v>--</v>
      </c>
      <c r="AG701" s="157" t="str" cm="1">
        <f t="array" ref="AG701">IF(D701="Electric","--",IF(D701="Gasoline",_xlfn._xlws.FILTER(GFCF[Fuel_NOX],(GFCF[MY]=E701)),""))</f>
        <v>--</v>
      </c>
      <c r="AH701" s="157">
        <f t="shared" si="179"/>
        <v>0</v>
      </c>
      <c r="AI701" s="158">
        <f t="shared" si="180"/>
        <v>0</v>
      </c>
      <c r="AJ701" s="158">
        <f t="shared" si="181"/>
        <v>0</v>
      </c>
      <c r="AK701" s="158" t="str">
        <f t="shared" si="182"/>
        <v>--</v>
      </c>
      <c r="AL701" s="158" t="str">
        <f t="shared" si="183"/>
        <v>--</v>
      </c>
      <c r="AM701" s="158" t="str">
        <f t="shared" si="184"/>
        <v>--</v>
      </c>
      <c r="AN701" s="158" t="str">
        <f t="shared" si="185"/>
        <v>--</v>
      </c>
      <c r="AO701" s="158" t="str">
        <f t="shared" si="186"/>
        <v>--</v>
      </c>
      <c r="AP701" s="157"/>
      <c r="AS701" s="44"/>
    </row>
    <row r="702" spans="1:45" s="47" customFormat="1" x14ac:dyDescent="0.35">
      <c r="A702" s="157">
        <v>701</v>
      </c>
      <c r="B702" s="157" t="s">
        <v>495</v>
      </c>
      <c r="C702" s="157" t="s">
        <v>492</v>
      </c>
      <c r="D702" s="157" t="s">
        <v>49</v>
      </c>
      <c r="E702" s="157">
        <v>2007</v>
      </c>
      <c r="F702" s="157">
        <v>50</v>
      </c>
      <c r="G702" s="157">
        <v>182.54430379746836</v>
      </c>
      <c r="H702" s="157"/>
      <c r="I702" s="157">
        <f t="shared" si="172"/>
        <v>75</v>
      </c>
      <c r="J702" s="157" t="str">
        <f>IF(D702="Electric","--",IF(D702="Diesel",VLOOKUP(C702,[2]ORDLF!A:B,2,FALSE),""))</f>
        <v>--</v>
      </c>
      <c r="K702" s="157" t="str">
        <f>IF(D702="Electric","--",IF(D702="Gasoline",VLOOKUP(C702,LSILF!A:C,3,FALSE),""))</f>
        <v>--</v>
      </c>
      <c r="L702" s="158">
        <f t="shared" si="188"/>
        <v>0</v>
      </c>
      <c r="M702" s="157" t="str" cm="1">
        <f t="array" ref="M702">IF(D702="Electric","--",IF(D702="Diesel",_xlfn._xlws.FILTER(DIESCH[CH Cap],(DIESCH[HP Bin]=I702)),""))</f>
        <v>--</v>
      </c>
      <c r="N702" s="157" t="str" cm="1">
        <f t="array" ref="N702">IF(D702="Electric","--",IF(D702="Gasoline",_xlfn._xlws.FILTER(LSICH[CH Cap],(LSICH[Fuel Type]=D702)*(LSICH[MY]=E702)),""))</f>
        <v>--</v>
      </c>
      <c r="O702" s="157">
        <f t="shared" si="173"/>
        <v>0</v>
      </c>
      <c r="P702" s="157">
        <f t="shared" si="174"/>
        <v>1825.4430379746836</v>
      </c>
      <c r="Q702" s="157" t="str" cm="1">
        <f t="array" ref="Q702">IF(D702="Electric","--",IF(D702="Diesel",_xlfn._xlws.FILTER(ORDEF[HC-ZH (g/hp-hr)],(ORDEF[HP]=I702)*(ORDEF[Model_Year]=E702)),""))</f>
        <v>--</v>
      </c>
      <c r="R702" s="157" t="str" cm="1">
        <f t="array" ref="R702">IF(D702="Electric","--",IF(D702="Gasoline",_xlfn._xlws.FILTER(LSIEF[HC-ZH (g/hp-hr)],(LSIEF[Fuel]=D702)*(LSIEF[HP Bin]=I702)*(LSIEF[Model Year]=E702)),""))</f>
        <v>--</v>
      </c>
      <c r="S702" s="158">
        <f t="shared" si="189"/>
        <v>0</v>
      </c>
      <c r="T702" s="159" t="str" cm="1">
        <f t="array" ref="T702">IF(D702="Electric","--",IF(D702="Diesel",_xlfn._xlws.FILTER(ORDEF[HCDR],(ORDEF[HP]=I702)*(ORDEF[Model_Year]=E702),),""))</f>
        <v>--</v>
      </c>
      <c r="U702" s="159" t="str" cm="1">
        <f t="array" ref="U702">IF(D702="Electric","--",IF(D702="Gasoline",_xlfn._xlws.FILTER(LSIEF[HC DR],(LSIEF[Fuel]=D702)*(LSIEF[HP Bin]=I702)*(LSIEF[Model Year]=E702)),""))</f>
        <v>--</v>
      </c>
      <c r="V702" s="159">
        <f t="shared" si="175"/>
        <v>0</v>
      </c>
      <c r="W702" s="158" t="str" cm="1">
        <f t="array" ref="W702">IF(D702="Electric","--",IF(D702="Diesel",_xlfn._xlws.FILTER(ORDEF[NOXzh],(ORDEF[HP]=I702)*(ORDEF[Model_Year]=E702)),""))</f>
        <v>--</v>
      </c>
      <c r="X702" s="158" t="str" cm="1">
        <f t="array" ref="X702">IF(D702="Electric","--",IF(D702="Gasoline",_xlfn._xlws.FILTER(LSIEF[NOX-ZH (g/hp-hr)],(LSIEF[Fuel]=D702)*(LSIEF[HP Bin]=I702)*(LSIEF[Model Year]=E702)),""))</f>
        <v>--</v>
      </c>
      <c r="Y702" s="158">
        <f t="shared" si="176"/>
        <v>0</v>
      </c>
      <c r="Z702" s="159" t="str" cm="1">
        <f t="array" ref="Z702">IF(D702="Electric","--",IF(D702="Diesel",_xlfn._xlws.FILTER(ORDEF[NOXdr],(ORDEF[HP]=I702)*(ORDEF[Model_Year]=E702)),""))</f>
        <v>--</v>
      </c>
      <c r="AA702" s="159" t="str" cm="1">
        <f t="array" ref="AA702">IF(E702="Electric","--",IF(D702="Gasoline",_xlfn._xlws.FILTER(LSIEF[NOX DR],(LSIEF[Fuel]=D702)*(LSIEF[HP Bin]=I702)*(LSIEF[Model Year]=E702)),""))</f>
        <v/>
      </c>
      <c r="AB702" s="159">
        <f t="shared" si="177"/>
        <v>0</v>
      </c>
      <c r="AC702" s="158" t="str" cm="1">
        <f t="array" ref="AC702">IF(D702="Electric","--",IF(D702="Diesel",_xlfn._xlws.FILTER(DFCF[Fuel_HC],(DFCF[MY]=E702)),""))</f>
        <v>--</v>
      </c>
      <c r="AD702" s="158" t="str" cm="1">
        <f t="array" ref="AD702">IF(D702="Electric","--",IF(D702="Gasoline",_xlfn._xlws.FILTER(GFCF[Fuel_HC],(GFCF[MY]=E702)),""))</f>
        <v>--</v>
      </c>
      <c r="AE702" s="158">
        <f t="shared" si="178"/>
        <v>0</v>
      </c>
      <c r="AF702" s="157" t="str" cm="1">
        <f t="array" ref="AF702">IF(D702="Electric","--",IF(D702="Diesel",_xlfn._xlws.FILTER(DFCF[Fuel_NOX],(DFCF[MY]=E702)),""))</f>
        <v>--</v>
      </c>
      <c r="AG702" s="157" t="str" cm="1">
        <f t="array" ref="AG702">IF(D702="Electric","--",IF(D702="Gasoline",_xlfn._xlws.FILTER(GFCF[Fuel_NOX],(GFCF[MY]=E702)),""))</f>
        <v>--</v>
      </c>
      <c r="AH702" s="157">
        <f t="shared" si="179"/>
        <v>0</v>
      </c>
      <c r="AI702" s="158">
        <f t="shared" si="180"/>
        <v>0</v>
      </c>
      <c r="AJ702" s="158">
        <f t="shared" si="181"/>
        <v>0</v>
      </c>
      <c r="AK702" s="158" t="str">
        <f t="shared" si="182"/>
        <v>--</v>
      </c>
      <c r="AL702" s="158" t="str">
        <f t="shared" si="183"/>
        <v>--</v>
      </c>
      <c r="AM702" s="158" t="str">
        <f t="shared" si="184"/>
        <v>--</v>
      </c>
      <c r="AN702" s="158" t="str">
        <f t="shared" si="185"/>
        <v>--</v>
      </c>
      <c r="AO702" s="158" t="str">
        <f t="shared" si="186"/>
        <v>--</v>
      </c>
      <c r="AP702" s="157"/>
      <c r="AS702" s="44"/>
    </row>
    <row r="703" spans="1:45" s="47" customFormat="1" x14ac:dyDescent="0.35">
      <c r="A703" s="157">
        <v>702</v>
      </c>
      <c r="B703" s="157"/>
      <c r="C703" s="157" t="s">
        <v>492</v>
      </c>
      <c r="D703" s="157" t="s">
        <v>49</v>
      </c>
      <c r="E703" s="157">
        <v>2007</v>
      </c>
      <c r="F703" s="157">
        <v>50</v>
      </c>
      <c r="G703" s="157">
        <v>182.54430379746836</v>
      </c>
      <c r="H703" s="157"/>
      <c r="I703" s="157">
        <f t="shared" si="172"/>
        <v>75</v>
      </c>
      <c r="J703" s="157" t="str">
        <f>IF(D703="Electric","--",IF(D703="Diesel",VLOOKUP(C703,[2]ORDLF!A:B,2,FALSE),""))</f>
        <v>--</v>
      </c>
      <c r="K703" s="157" t="str">
        <f>IF(D703="Electric","--",IF(D703="Gasoline",VLOOKUP(C703,LSILF!A:C,3,FALSE),""))</f>
        <v>--</v>
      </c>
      <c r="L703" s="158">
        <f t="shared" si="188"/>
        <v>0</v>
      </c>
      <c r="M703" s="157" t="str" cm="1">
        <f t="array" ref="M703">IF(D703="Electric","--",IF(D703="Diesel",_xlfn._xlws.FILTER(DIESCH[CH Cap],(DIESCH[HP Bin]=I703)),""))</f>
        <v>--</v>
      </c>
      <c r="N703" s="157" t="str" cm="1">
        <f t="array" ref="N703">IF(D703="Electric","--",IF(D703="Gasoline",_xlfn._xlws.FILTER(LSICH[CH Cap],(LSICH[Fuel Type]=D703)*(LSICH[MY]=E703)),""))</f>
        <v>--</v>
      </c>
      <c r="O703" s="157">
        <f t="shared" si="173"/>
        <v>0</v>
      </c>
      <c r="P703" s="157">
        <f t="shared" si="174"/>
        <v>1825.4430379746836</v>
      </c>
      <c r="Q703" s="157" t="str" cm="1">
        <f t="array" ref="Q703">IF(D703="Electric","--",IF(D703="Diesel",_xlfn._xlws.FILTER(ORDEF[HC-ZH (g/hp-hr)],(ORDEF[HP]=I703)*(ORDEF[Model_Year]=E703)),""))</f>
        <v>--</v>
      </c>
      <c r="R703" s="157" t="str" cm="1">
        <f t="array" ref="R703">IF(D703="Electric","--",IF(D703="Gasoline",_xlfn._xlws.FILTER(LSIEF[HC-ZH (g/hp-hr)],(LSIEF[Fuel]=D703)*(LSIEF[HP Bin]=I703)*(LSIEF[Model Year]=E703)),""))</f>
        <v>--</v>
      </c>
      <c r="S703" s="158">
        <f t="shared" si="189"/>
        <v>0</v>
      </c>
      <c r="T703" s="159" t="str" cm="1">
        <f t="array" ref="T703">IF(D703="Electric","--",IF(D703="Diesel",_xlfn._xlws.FILTER(ORDEF[HCDR],(ORDEF[HP]=I703)*(ORDEF[Model_Year]=E703),),""))</f>
        <v>--</v>
      </c>
      <c r="U703" s="159" t="str" cm="1">
        <f t="array" ref="U703">IF(D703="Electric","--",IF(D703="Gasoline",_xlfn._xlws.FILTER(LSIEF[HC DR],(LSIEF[Fuel]=D703)*(LSIEF[HP Bin]=I703)*(LSIEF[Model Year]=E703)),""))</f>
        <v>--</v>
      </c>
      <c r="V703" s="159">
        <f t="shared" si="175"/>
        <v>0</v>
      </c>
      <c r="W703" s="158" t="str" cm="1">
        <f t="array" ref="W703">IF(D703="Electric","--",IF(D703="Diesel",_xlfn._xlws.FILTER(ORDEF[NOXzh],(ORDEF[HP]=I703)*(ORDEF[Model_Year]=E703)),""))</f>
        <v>--</v>
      </c>
      <c r="X703" s="158" t="str" cm="1">
        <f t="array" ref="X703">IF(D703="Electric","--",IF(D703="Gasoline",_xlfn._xlws.FILTER(LSIEF[NOX-ZH (g/hp-hr)],(LSIEF[Fuel]=D703)*(LSIEF[HP Bin]=I703)*(LSIEF[Model Year]=E703)),""))</f>
        <v>--</v>
      </c>
      <c r="Y703" s="158">
        <f t="shared" si="176"/>
        <v>0</v>
      </c>
      <c r="Z703" s="159" t="str" cm="1">
        <f t="array" ref="Z703">IF(D703="Electric","--",IF(D703="Diesel",_xlfn._xlws.FILTER(ORDEF[NOXdr],(ORDEF[HP]=I703)*(ORDEF[Model_Year]=E703)),""))</f>
        <v>--</v>
      </c>
      <c r="AA703" s="159" t="str" cm="1">
        <f t="array" ref="AA703">IF(E703="Electric","--",IF(D703="Gasoline",_xlfn._xlws.FILTER(LSIEF[NOX DR],(LSIEF[Fuel]=D703)*(LSIEF[HP Bin]=I703)*(LSIEF[Model Year]=E703)),""))</f>
        <v/>
      </c>
      <c r="AB703" s="159">
        <f t="shared" si="177"/>
        <v>0</v>
      </c>
      <c r="AC703" s="158" t="str" cm="1">
        <f t="array" ref="AC703">IF(D703="Electric","--",IF(D703="Diesel",_xlfn._xlws.FILTER(DFCF[Fuel_HC],(DFCF[MY]=E703)),""))</f>
        <v>--</v>
      </c>
      <c r="AD703" s="158" t="str" cm="1">
        <f t="array" ref="AD703">IF(D703="Electric","--",IF(D703="Gasoline",_xlfn._xlws.FILTER(GFCF[Fuel_HC],(GFCF[MY]=E703)),""))</f>
        <v>--</v>
      </c>
      <c r="AE703" s="158">
        <f t="shared" si="178"/>
        <v>0</v>
      </c>
      <c r="AF703" s="157" t="str" cm="1">
        <f t="array" ref="AF703">IF(D703="Electric","--",IF(D703="Diesel",_xlfn._xlws.FILTER(DFCF[Fuel_NOX],(DFCF[MY]=E703)),""))</f>
        <v>--</v>
      </c>
      <c r="AG703" s="157" t="str" cm="1">
        <f t="array" ref="AG703">IF(D703="Electric","--",IF(D703="Gasoline",_xlfn._xlws.FILTER(GFCF[Fuel_NOX],(GFCF[MY]=E703)),""))</f>
        <v>--</v>
      </c>
      <c r="AH703" s="157">
        <f t="shared" si="179"/>
        <v>0</v>
      </c>
      <c r="AI703" s="158">
        <f t="shared" si="180"/>
        <v>0</v>
      </c>
      <c r="AJ703" s="158">
        <f t="shared" si="181"/>
        <v>0</v>
      </c>
      <c r="AK703" s="158" t="str">
        <f t="shared" si="182"/>
        <v>--</v>
      </c>
      <c r="AL703" s="158" t="str">
        <f t="shared" si="183"/>
        <v>--</v>
      </c>
      <c r="AM703" s="158" t="str">
        <f t="shared" si="184"/>
        <v>--</v>
      </c>
      <c r="AN703" s="158" t="str">
        <f t="shared" si="185"/>
        <v>--</v>
      </c>
      <c r="AO703" s="158" t="str">
        <f t="shared" si="186"/>
        <v>--</v>
      </c>
      <c r="AP703" s="157"/>
      <c r="AS703" s="44"/>
    </row>
    <row r="704" spans="1:45" s="47" customFormat="1" x14ac:dyDescent="0.35">
      <c r="A704" s="157">
        <v>703</v>
      </c>
      <c r="B704" s="157"/>
      <c r="C704" s="157" t="s">
        <v>492</v>
      </c>
      <c r="D704" s="157" t="s">
        <v>49</v>
      </c>
      <c r="E704" s="157">
        <v>2007</v>
      </c>
      <c r="F704" s="157">
        <v>50</v>
      </c>
      <c r="G704" s="157">
        <v>182.54430379746836</v>
      </c>
      <c r="H704" s="157"/>
      <c r="I704" s="157">
        <f t="shared" si="172"/>
        <v>75</v>
      </c>
      <c r="J704" s="157" t="str">
        <f>IF(D704="Electric","--",IF(D704="Diesel",VLOOKUP(C704,[2]ORDLF!A:B,2,FALSE),""))</f>
        <v>--</v>
      </c>
      <c r="K704" s="157" t="str">
        <f>IF(D704="Electric","--",IF(D704="Gasoline",VLOOKUP(C704,LSILF!A:C,3,FALSE),""))</f>
        <v>--</v>
      </c>
      <c r="L704" s="158">
        <f t="shared" si="188"/>
        <v>0</v>
      </c>
      <c r="M704" s="157" t="str" cm="1">
        <f t="array" ref="M704">IF(D704="Electric","--",IF(D704="Diesel",_xlfn._xlws.FILTER(DIESCH[CH Cap],(DIESCH[HP Bin]=I704)),""))</f>
        <v>--</v>
      </c>
      <c r="N704" s="157" t="str" cm="1">
        <f t="array" ref="N704">IF(D704="Electric","--",IF(D704="Gasoline",_xlfn._xlws.FILTER(LSICH[CH Cap],(LSICH[Fuel Type]=D704)*(LSICH[MY]=E704)),""))</f>
        <v>--</v>
      </c>
      <c r="O704" s="157">
        <f t="shared" si="173"/>
        <v>0</v>
      </c>
      <c r="P704" s="157">
        <f t="shared" si="174"/>
        <v>1825.4430379746836</v>
      </c>
      <c r="Q704" s="157" t="str" cm="1">
        <f t="array" ref="Q704">IF(D704="Electric","--",IF(D704="Diesel",_xlfn._xlws.FILTER(ORDEF[HC-ZH (g/hp-hr)],(ORDEF[HP]=I704)*(ORDEF[Model_Year]=E704)),""))</f>
        <v>--</v>
      </c>
      <c r="R704" s="157" t="str" cm="1">
        <f t="array" ref="R704">IF(D704="Electric","--",IF(D704="Gasoline",_xlfn._xlws.FILTER(LSIEF[HC-ZH (g/hp-hr)],(LSIEF[Fuel]=D704)*(LSIEF[HP Bin]=I704)*(LSIEF[Model Year]=E704)),""))</f>
        <v>--</v>
      </c>
      <c r="S704" s="158">
        <f t="shared" si="189"/>
        <v>0</v>
      </c>
      <c r="T704" s="159" t="str" cm="1">
        <f t="array" ref="T704">IF(D704="Electric","--",IF(D704="Diesel",_xlfn._xlws.FILTER(ORDEF[HCDR],(ORDEF[HP]=I704)*(ORDEF[Model_Year]=E704),),""))</f>
        <v>--</v>
      </c>
      <c r="U704" s="159" t="str" cm="1">
        <f t="array" ref="U704">IF(D704="Electric","--",IF(D704="Gasoline",_xlfn._xlws.FILTER(LSIEF[HC DR],(LSIEF[Fuel]=D704)*(LSIEF[HP Bin]=I704)*(LSIEF[Model Year]=E704)),""))</f>
        <v>--</v>
      </c>
      <c r="V704" s="159">
        <f t="shared" si="175"/>
        <v>0</v>
      </c>
      <c r="W704" s="158" t="str" cm="1">
        <f t="array" ref="W704">IF(D704="Electric","--",IF(D704="Diesel",_xlfn._xlws.FILTER(ORDEF[NOXzh],(ORDEF[HP]=I704)*(ORDEF[Model_Year]=E704)),""))</f>
        <v>--</v>
      </c>
      <c r="X704" s="158" t="str" cm="1">
        <f t="array" ref="X704">IF(D704="Electric","--",IF(D704="Gasoline",_xlfn._xlws.FILTER(LSIEF[NOX-ZH (g/hp-hr)],(LSIEF[Fuel]=D704)*(LSIEF[HP Bin]=I704)*(LSIEF[Model Year]=E704)),""))</f>
        <v>--</v>
      </c>
      <c r="Y704" s="158">
        <f t="shared" si="176"/>
        <v>0</v>
      </c>
      <c r="Z704" s="159" t="str" cm="1">
        <f t="array" ref="Z704">IF(D704="Electric","--",IF(D704="Diesel",_xlfn._xlws.FILTER(ORDEF[NOXdr],(ORDEF[HP]=I704)*(ORDEF[Model_Year]=E704)),""))</f>
        <v>--</v>
      </c>
      <c r="AA704" s="159" t="str" cm="1">
        <f t="array" ref="AA704">IF(E704="Electric","--",IF(D704="Gasoline",_xlfn._xlws.FILTER(LSIEF[NOX DR],(LSIEF[Fuel]=D704)*(LSIEF[HP Bin]=I704)*(LSIEF[Model Year]=E704)),""))</f>
        <v/>
      </c>
      <c r="AB704" s="159">
        <f t="shared" si="177"/>
        <v>0</v>
      </c>
      <c r="AC704" s="158" t="str" cm="1">
        <f t="array" ref="AC704">IF(D704="Electric","--",IF(D704="Diesel",_xlfn._xlws.FILTER(DFCF[Fuel_HC],(DFCF[MY]=E704)),""))</f>
        <v>--</v>
      </c>
      <c r="AD704" s="158" t="str" cm="1">
        <f t="array" ref="AD704">IF(D704="Electric","--",IF(D704="Gasoline",_xlfn._xlws.FILTER(GFCF[Fuel_HC],(GFCF[MY]=E704)),""))</f>
        <v>--</v>
      </c>
      <c r="AE704" s="158">
        <f t="shared" si="178"/>
        <v>0</v>
      </c>
      <c r="AF704" s="157" t="str" cm="1">
        <f t="array" ref="AF704">IF(D704="Electric","--",IF(D704="Diesel",_xlfn._xlws.FILTER(DFCF[Fuel_NOX],(DFCF[MY]=E704)),""))</f>
        <v>--</v>
      </c>
      <c r="AG704" s="157" t="str" cm="1">
        <f t="array" ref="AG704">IF(D704="Electric","--",IF(D704="Gasoline",_xlfn._xlws.FILTER(GFCF[Fuel_NOX],(GFCF[MY]=E704)),""))</f>
        <v>--</v>
      </c>
      <c r="AH704" s="157">
        <f t="shared" si="179"/>
        <v>0</v>
      </c>
      <c r="AI704" s="158">
        <f t="shared" si="180"/>
        <v>0</v>
      </c>
      <c r="AJ704" s="158">
        <f t="shared" si="181"/>
        <v>0</v>
      </c>
      <c r="AK704" s="158" t="str">
        <f t="shared" si="182"/>
        <v>--</v>
      </c>
      <c r="AL704" s="158" t="str">
        <f t="shared" si="183"/>
        <v>--</v>
      </c>
      <c r="AM704" s="158" t="str">
        <f t="shared" si="184"/>
        <v>--</v>
      </c>
      <c r="AN704" s="158" t="str">
        <f t="shared" si="185"/>
        <v>--</v>
      </c>
      <c r="AO704" s="158" t="str">
        <f t="shared" si="186"/>
        <v>--</v>
      </c>
      <c r="AP704" s="157"/>
      <c r="AS704" s="44"/>
    </row>
    <row r="705" spans="1:45" s="47" customFormat="1" x14ac:dyDescent="0.35">
      <c r="A705" s="157">
        <v>704</v>
      </c>
      <c r="B705" s="157" t="s">
        <v>496</v>
      </c>
      <c r="C705" s="157" t="s">
        <v>492</v>
      </c>
      <c r="D705" s="157" t="s">
        <v>16</v>
      </c>
      <c r="E705" s="157">
        <v>1986</v>
      </c>
      <c r="F705" s="157">
        <v>138</v>
      </c>
      <c r="G705" s="157">
        <v>182.54430379746836</v>
      </c>
      <c r="H705" s="157"/>
      <c r="I705" s="157">
        <f t="shared" si="172"/>
        <v>175</v>
      </c>
      <c r="J705" s="157" t="str">
        <f>IF(D705="Electric","--",IF(D705="Diesel",VLOOKUP(C705,[2]ORDLF!A:B,2,FALSE),""))</f>
        <v/>
      </c>
      <c r="K705" s="157">
        <f>IF(D705="Electric","--",IF(D705="Gasoline",VLOOKUP(C705,LSILF!A:C,3,FALSE),""))</f>
        <v>0.5</v>
      </c>
      <c r="L705" s="158">
        <f t="shared" si="188"/>
        <v>0.5</v>
      </c>
      <c r="M705" s="157" t="str" cm="1">
        <f t="array" ref="M705">IF(D705="Electric","--",IF(D705="Diesel",_xlfn._xlws.FILTER(DIESCH[CH Cap],(DIESCH[HP Bin]=I705)),""))</f>
        <v/>
      </c>
      <c r="N705" s="157" cm="1">
        <f t="array" ref="N705">IF(D705="Electric","--",IF(D705="Gasoline",_xlfn._xlws.FILTER(LSICH[CH Cap],(LSICH[Fuel Type]=D705)*(LSICH[MY]=E705)),""))</f>
        <v>7000</v>
      </c>
      <c r="O705" s="157">
        <f t="shared" si="173"/>
        <v>7000</v>
      </c>
      <c r="P705" s="157">
        <f t="shared" si="174"/>
        <v>5658.8734177215192</v>
      </c>
      <c r="Q705" s="157" t="str" cm="1">
        <f t="array" ref="Q705">IF(D705="Electric","--",IF(D705="Diesel",_xlfn._xlws.FILTER(ORDEF[HC-ZH (g/hp-hr)],(ORDEF[HP]=I705)*(ORDEF[Model_Year]=E705)),""))</f>
        <v/>
      </c>
      <c r="R705" s="157" cm="1">
        <f t="array" ref="R705">IF(D705="Electric","--",IF(D705="Gasoline",_xlfn._xlws.FILTER(LSIEF[HC-ZH (g/hp-hr)],(LSIEF[Fuel]=D705)*(LSIEF[HP Bin]=I705)*(LSIEF[Model Year]=E705)),""))</f>
        <v>1.61</v>
      </c>
      <c r="S705" s="158">
        <f t="shared" si="189"/>
        <v>1.61</v>
      </c>
      <c r="T705" s="159" t="str" cm="1">
        <f t="array" ref="T705">IF(D705="Electric","--",IF(D705="Diesel",_xlfn._xlws.FILTER(ORDEF[HCDR],(ORDEF[HP]=I705)*(ORDEF[Model_Year]=E705),),""))</f>
        <v/>
      </c>
      <c r="U705" s="159" cm="1">
        <f t="array" ref="U705">IF(D705="Electric","--",IF(D705="Gasoline",_xlfn._xlws.FILTER(LSIEF[HC DR],(LSIEF[Fuel]=D705)*(LSIEF[HP Bin]=I705)*(LSIEF[Model Year]=E705)),""))</f>
        <v>4.1499999999999999E-5</v>
      </c>
      <c r="V705" s="159">
        <f t="shared" si="175"/>
        <v>4.1499999999999999E-5</v>
      </c>
      <c r="W705" s="158" t="str" cm="1">
        <f t="array" ref="W705">IF(D705="Electric","--",IF(D705="Diesel",_xlfn._xlws.FILTER(ORDEF[NOXzh],(ORDEF[HP]=I705)*(ORDEF[Model_Year]=E705)),""))</f>
        <v/>
      </c>
      <c r="X705" s="158" cm="1">
        <f t="array" ref="X705">IF(D705="Electric","--",IF(D705="Gasoline",_xlfn._xlws.FILTER(LSIEF[NOX-ZH (g/hp-hr)],(LSIEF[Fuel]=D705)*(LSIEF[HP Bin]=I705)*(LSIEF[Model Year]=E705)),""))</f>
        <v>12.94</v>
      </c>
      <c r="Y705" s="158">
        <f t="shared" si="176"/>
        <v>12.94</v>
      </c>
      <c r="Z705" s="159" t="str" cm="1">
        <f t="array" ref="Z705">IF(D705="Electric","--",IF(D705="Diesel",_xlfn._xlws.FILTER(ORDEF[NOXdr],(ORDEF[HP]=I705)*(ORDEF[Model_Year]=E705)),""))</f>
        <v/>
      </c>
      <c r="AA705" s="159" cm="1">
        <f t="array" ref="AA705">IF(E705="Electric","--",IF(D705="Gasoline",_xlfn._xlws.FILTER(LSIEF[NOX DR],(LSIEF[Fuel]=D705)*(LSIEF[HP Bin]=I705)*(LSIEF[Model Year]=E705)),""))</f>
        <v>1.27E-4</v>
      </c>
      <c r="AB705" s="159">
        <f t="shared" si="177"/>
        <v>1.27E-4</v>
      </c>
      <c r="AC705" s="158" t="str" cm="1">
        <f t="array" ref="AC705">IF(D705="Electric","--",IF(D705="Diesel",_xlfn._xlws.FILTER(DFCF[Fuel_HC],(DFCF[MY]=E705)),""))</f>
        <v/>
      </c>
      <c r="AD705" s="158" cm="1">
        <f t="array" ref="AD705">IF(D705="Electric","--",IF(D705="Gasoline",_xlfn._xlws.FILTER(GFCF[Fuel_HC],(GFCF[MY]=E705)),""))</f>
        <v>0.85</v>
      </c>
      <c r="AE705" s="158">
        <f t="shared" si="178"/>
        <v>0.85</v>
      </c>
      <c r="AF705" s="157" t="str" cm="1">
        <f t="array" ref="AF705">IF(D705="Electric","--",IF(D705="Diesel",_xlfn._xlws.FILTER(DFCF[Fuel_NOX],(DFCF[MY]=E705)),""))</f>
        <v/>
      </c>
      <c r="AG705" s="157" cm="1">
        <f t="array" ref="AG705">IF(D705="Electric","--",IF(D705="Gasoline",_xlfn._xlws.FILTER(GFCF[Fuel_NOX],(GFCF[MY]=E705)),""))</f>
        <v>0.86699999999999999</v>
      </c>
      <c r="AH705" s="157">
        <f t="shared" si="179"/>
        <v>0.86699999999999999</v>
      </c>
      <c r="AI705" s="158">
        <f t="shared" si="180"/>
        <v>1.5681167598101267</v>
      </c>
      <c r="AJ705" s="158">
        <f t="shared" si="181"/>
        <v>11.842072893151899</v>
      </c>
      <c r="AK705" s="158">
        <f t="shared" si="182"/>
        <v>43.544171546128567</v>
      </c>
      <c r="AL705" s="158">
        <f t="shared" si="183"/>
        <v>328.83600681852454</v>
      </c>
      <c r="AM705" s="158">
        <f t="shared" si="184"/>
        <v>2.1772085773064286E-2</v>
      </c>
      <c r="AN705" s="158">
        <f t="shared" si="185"/>
        <v>0.16441800340926227</v>
      </c>
      <c r="AO705" s="158">
        <f t="shared" si="186"/>
        <v>2.0025964494064529E-2</v>
      </c>
      <c r="AP705" s="157"/>
      <c r="AS705" s="44"/>
    </row>
    <row r="706" spans="1:45" s="47" customFormat="1" x14ac:dyDescent="0.35">
      <c r="A706" s="157">
        <v>705</v>
      </c>
      <c r="B706" s="157" t="s">
        <v>497</v>
      </c>
      <c r="C706" s="157" t="s">
        <v>492</v>
      </c>
      <c r="D706" s="157" t="s">
        <v>16</v>
      </c>
      <c r="E706" s="157">
        <v>1986</v>
      </c>
      <c r="F706" s="157">
        <v>138</v>
      </c>
      <c r="G706" s="157">
        <v>182.54430379746836</v>
      </c>
      <c r="H706" s="157"/>
      <c r="I706" s="157">
        <f t="shared" ref="I706:I769" si="190">IF(AND(F706&lt;25,F706&gt;0),25,IF(AND(F706&lt;50,F706&gt;=25),50,IF(AND(F706&lt;75,F706&gt;=50),75,IF(AND(F706&lt;100,F706&gt;=75),100,IF(AND(F706&lt;175,F706&gt;=100),175,IF(AND(F706&lt;300,F706&gt;=175),300,IF(AND(F706&lt;600,F706&gt;=300),600,IF(AND(F706&lt;750,F706&gt;=600),750,IF(F706&gt;750,9999)))))))))</f>
        <v>175</v>
      </c>
      <c r="J706" s="157" t="str">
        <f>IF(D706="Electric","--",IF(D706="Diesel",VLOOKUP(C706,[2]ORDLF!A:B,2,FALSE),""))</f>
        <v/>
      </c>
      <c r="K706" s="157">
        <f>IF(D706="Electric","--",IF(D706="Gasoline",VLOOKUP(C706,LSILF!A:C,3,FALSE),""))</f>
        <v>0.5</v>
      </c>
      <c r="L706" s="158">
        <f t="shared" si="188"/>
        <v>0.5</v>
      </c>
      <c r="M706" s="157" t="str" cm="1">
        <f t="array" ref="M706">IF(D706="Electric","--",IF(D706="Diesel",_xlfn._xlws.FILTER(DIESCH[CH Cap],(DIESCH[HP Bin]=I706)),""))</f>
        <v/>
      </c>
      <c r="N706" s="157" cm="1">
        <f t="array" ref="N706">IF(D706="Electric","--",IF(D706="Gasoline",_xlfn._xlws.FILTER(LSICH[CH Cap],(LSICH[Fuel Type]=D706)*(LSICH[MY]=E706)),""))</f>
        <v>7000</v>
      </c>
      <c r="O706" s="157">
        <f t="shared" ref="O706:O769" si="191">SUM(M706:N706)</f>
        <v>7000</v>
      </c>
      <c r="P706" s="157">
        <f t="shared" ref="P706:P769" si="192">ABS(IF(E706=2017,G706,(G706*(2017-E706))))</f>
        <v>5658.8734177215192</v>
      </c>
      <c r="Q706" s="157" t="str" cm="1">
        <f t="array" ref="Q706">IF(D706="Electric","--",IF(D706="Diesel",_xlfn._xlws.FILTER(ORDEF[HC-ZH (g/hp-hr)],(ORDEF[HP]=I706)*(ORDEF[Model_Year]=E706)),""))</f>
        <v/>
      </c>
      <c r="R706" s="157" cm="1">
        <f t="array" ref="R706">IF(D706="Electric","--",IF(D706="Gasoline",_xlfn._xlws.FILTER(LSIEF[HC-ZH (g/hp-hr)],(LSIEF[Fuel]=D706)*(LSIEF[HP Bin]=I706)*(LSIEF[Model Year]=E706)),""))</f>
        <v>1.61</v>
      </c>
      <c r="S706" s="158">
        <f t="shared" si="189"/>
        <v>1.61</v>
      </c>
      <c r="T706" s="159" t="str" cm="1">
        <f t="array" ref="T706">IF(D706="Electric","--",IF(D706="Diesel",_xlfn._xlws.FILTER(ORDEF[HCDR],(ORDEF[HP]=I706)*(ORDEF[Model_Year]=E706),),""))</f>
        <v/>
      </c>
      <c r="U706" s="159" cm="1">
        <f t="array" ref="U706">IF(D706="Electric","--",IF(D706="Gasoline",_xlfn._xlws.FILTER(LSIEF[HC DR],(LSIEF[Fuel]=D706)*(LSIEF[HP Bin]=I706)*(LSIEF[Model Year]=E706)),""))</f>
        <v>4.1499999999999999E-5</v>
      </c>
      <c r="V706" s="159">
        <f t="shared" ref="V706:V769" si="193">SUM(T706:U706)</f>
        <v>4.1499999999999999E-5</v>
      </c>
      <c r="W706" s="158" t="str" cm="1">
        <f t="array" ref="W706">IF(D706="Electric","--",IF(D706="Diesel",_xlfn._xlws.FILTER(ORDEF[NOXzh],(ORDEF[HP]=I706)*(ORDEF[Model_Year]=E706)),""))</f>
        <v/>
      </c>
      <c r="X706" s="158" cm="1">
        <f t="array" ref="X706">IF(D706="Electric","--",IF(D706="Gasoline",_xlfn._xlws.FILTER(LSIEF[NOX-ZH (g/hp-hr)],(LSIEF[Fuel]=D706)*(LSIEF[HP Bin]=I706)*(LSIEF[Model Year]=E706)),""))</f>
        <v>12.94</v>
      </c>
      <c r="Y706" s="158">
        <f t="shared" ref="Y706:Y769" si="194">SUM(W706:X706)</f>
        <v>12.94</v>
      </c>
      <c r="Z706" s="159" t="str" cm="1">
        <f t="array" ref="Z706">IF(D706="Electric","--",IF(D706="Diesel",_xlfn._xlws.FILTER(ORDEF[NOXdr],(ORDEF[HP]=I706)*(ORDEF[Model_Year]=E706)),""))</f>
        <v/>
      </c>
      <c r="AA706" s="159" cm="1">
        <f t="array" ref="AA706">IF(E706="Electric","--",IF(D706="Gasoline",_xlfn._xlws.FILTER(LSIEF[NOX DR],(LSIEF[Fuel]=D706)*(LSIEF[HP Bin]=I706)*(LSIEF[Model Year]=E706)),""))</f>
        <v>1.27E-4</v>
      </c>
      <c r="AB706" s="159">
        <f t="shared" ref="AB706:AB769" si="195">SUM(Z706:AA706)</f>
        <v>1.27E-4</v>
      </c>
      <c r="AC706" s="158" t="str" cm="1">
        <f t="array" ref="AC706">IF(D706="Electric","--",IF(D706="Diesel",_xlfn._xlws.FILTER(DFCF[Fuel_HC],(DFCF[MY]=E706)),""))</f>
        <v/>
      </c>
      <c r="AD706" s="158" cm="1">
        <f t="array" ref="AD706">IF(D706="Electric","--",IF(D706="Gasoline",_xlfn._xlws.FILTER(GFCF[Fuel_HC],(GFCF[MY]=E706)),""))</f>
        <v>0.85</v>
      </c>
      <c r="AE706" s="158">
        <f t="shared" ref="AE706:AE769" si="196">SUM(AC706:AD706)</f>
        <v>0.85</v>
      </c>
      <c r="AF706" s="157" t="str" cm="1">
        <f t="array" ref="AF706">IF(D706="Electric","--",IF(D706="Diesel",_xlfn._xlws.FILTER(DFCF[Fuel_NOX],(DFCF[MY]=E706)),""))</f>
        <v/>
      </c>
      <c r="AG706" s="157" cm="1">
        <f t="array" ref="AG706">IF(D706="Electric","--",IF(D706="Gasoline",_xlfn._xlws.FILTER(GFCF[Fuel_NOX],(GFCF[MY]=E706)),""))</f>
        <v>0.86699999999999999</v>
      </c>
      <c r="AH706" s="157">
        <f t="shared" ref="AH706:AH769" si="197">SUM(AF706:AG706)</f>
        <v>0.86699999999999999</v>
      </c>
      <c r="AI706" s="158">
        <f t="shared" ref="AI706:AI769" si="198">IFERROR((S706+V706*IF(P706&gt;O706,O706,P706))*AE706,"0")</f>
        <v>1.5681167598101267</v>
      </c>
      <c r="AJ706" s="158">
        <f t="shared" ref="AJ706:AJ769" si="199">IFERROR((Y706+AB706*IF(P706&gt;O706,O706,P706))*AH706,"0")</f>
        <v>11.842072893151899</v>
      </c>
      <c r="AK706" s="158">
        <f t="shared" ref="AK706:AK769" si="200">IF($D706="Electric","--",CONVERT(AI706*$F706*$L706*$G706,"g","lbm"))</f>
        <v>43.544171546128567</v>
      </c>
      <c r="AL706" s="158">
        <f t="shared" ref="AL706:AL769" si="201">IF($D706="Electric","--",CONVERT(AJ706*$F706*$L706*$G706,"g","lbm"))</f>
        <v>328.83600681852454</v>
      </c>
      <c r="AM706" s="158">
        <f t="shared" ref="AM706:AM769" si="202">IF($D706="Electric","--",CONVERT(AK706,"lbm","ton"))</f>
        <v>2.1772085773064286E-2</v>
      </c>
      <c r="AN706" s="158">
        <f t="shared" ref="AN706:AN769" si="203">IF($D706="Electric","--",CONVERT(AL706,"lbm","ton"))</f>
        <v>0.16441800340926227</v>
      </c>
      <c r="AO706" s="158">
        <f t="shared" ref="AO706:AO769" si="204">IF(D706="Electric",AM706,IF(D706="Diesel",AM706*1.21,AM706*0.9198))</f>
        <v>2.0025964494064529E-2</v>
      </c>
      <c r="AP706" s="157"/>
      <c r="AS706" s="44"/>
    </row>
    <row r="707" spans="1:45" s="47" customFormat="1" x14ac:dyDescent="0.35">
      <c r="A707" s="157">
        <v>706</v>
      </c>
      <c r="B707" s="157" t="s">
        <v>498</v>
      </c>
      <c r="C707" s="157" t="s">
        <v>492</v>
      </c>
      <c r="D707" s="157" t="s">
        <v>16</v>
      </c>
      <c r="E707" s="157">
        <v>1986</v>
      </c>
      <c r="F707" s="157">
        <v>138</v>
      </c>
      <c r="G707" s="157">
        <v>182.54430379746836</v>
      </c>
      <c r="H707" s="157"/>
      <c r="I707" s="157">
        <f t="shared" si="190"/>
        <v>175</v>
      </c>
      <c r="J707" s="157" t="str">
        <f>IF(D707="Electric","--",IF(D707="Diesel",VLOOKUP(C707,[2]ORDLF!A:B,2,FALSE),""))</f>
        <v/>
      </c>
      <c r="K707" s="157">
        <f>IF(D707="Electric","--",IF(D707="Gasoline",VLOOKUP(C707,LSILF!A:C,3,FALSE),""))</f>
        <v>0.5</v>
      </c>
      <c r="L707" s="158">
        <f t="shared" si="188"/>
        <v>0.5</v>
      </c>
      <c r="M707" s="157" t="str" cm="1">
        <f t="array" ref="M707">IF(D707="Electric","--",IF(D707="Diesel",_xlfn._xlws.FILTER(DIESCH[CH Cap],(DIESCH[HP Bin]=I707)),""))</f>
        <v/>
      </c>
      <c r="N707" s="157" cm="1">
        <f t="array" ref="N707">IF(D707="Electric","--",IF(D707="Gasoline",_xlfn._xlws.FILTER(LSICH[CH Cap],(LSICH[Fuel Type]=D707)*(LSICH[MY]=E707)),""))</f>
        <v>7000</v>
      </c>
      <c r="O707" s="157">
        <f t="shared" si="191"/>
        <v>7000</v>
      </c>
      <c r="P707" s="157">
        <f t="shared" si="192"/>
        <v>5658.8734177215192</v>
      </c>
      <c r="Q707" s="157" t="str" cm="1">
        <f t="array" ref="Q707">IF(D707="Electric","--",IF(D707="Diesel",_xlfn._xlws.FILTER(ORDEF[HC-ZH (g/hp-hr)],(ORDEF[HP]=I707)*(ORDEF[Model_Year]=E707)),""))</f>
        <v/>
      </c>
      <c r="R707" s="157" cm="1">
        <f t="array" ref="R707">IF(D707="Electric","--",IF(D707="Gasoline",_xlfn._xlws.FILTER(LSIEF[HC-ZH (g/hp-hr)],(LSIEF[Fuel]=D707)*(LSIEF[HP Bin]=I707)*(LSIEF[Model Year]=E707)),""))</f>
        <v>1.61</v>
      </c>
      <c r="S707" s="158">
        <f t="shared" si="189"/>
        <v>1.61</v>
      </c>
      <c r="T707" s="159" t="str" cm="1">
        <f t="array" ref="T707">IF(D707="Electric","--",IF(D707="Diesel",_xlfn._xlws.FILTER(ORDEF[HCDR],(ORDEF[HP]=I707)*(ORDEF[Model_Year]=E707),),""))</f>
        <v/>
      </c>
      <c r="U707" s="159" cm="1">
        <f t="array" ref="U707">IF(D707="Electric","--",IF(D707="Gasoline",_xlfn._xlws.FILTER(LSIEF[HC DR],(LSIEF[Fuel]=D707)*(LSIEF[HP Bin]=I707)*(LSIEF[Model Year]=E707)),""))</f>
        <v>4.1499999999999999E-5</v>
      </c>
      <c r="V707" s="159">
        <f t="shared" si="193"/>
        <v>4.1499999999999999E-5</v>
      </c>
      <c r="W707" s="158" t="str" cm="1">
        <f t="array" ref="W707">IF(D707="Electric","--",IF(D707="Diesel",_xlfn._xlws.FILTER(ORDEF[NOXzh],(ORDEF[HP]=I707)*(ORDEF[Model_Year]=E707)),""))</f>
        <v/>
      </c>
      <c r="X707" s="158" cm="1">
        <f t="array" ref="X707">IF(D707="Electric","--",IF(D707="Gasoline",_xlfn._xlws.FILTER(LSIEF[NOX-ZH (g/hp-hr)],(LSIEF[Fuel]=D707)*(LSIEF[HP Bin]=I707)*(LSIEF[Model Year]=E707)),""))</f>
        <v>12.94</v>
      </c>
      <c r="Y707" s="158">
        <f t="shared" si="194"/>
        <v>12.94</v>
      </c>
      <c r="Z707" s="159" t="str" cm="1">
        <f t="array" ref="Z707">IF(D707="Electric","--",IF(D707="Diesel",_xlfn._xlws.FILTER(ORDEF[NOXdr],(ORDEF[HP]=I707)*(ORDEF[Model_Year]=E707)),""))</f>
        <v/>
      </c>
      <c r="AA707" s="159" cm="1">
        <f t="array" ref="AA707">IF(E707="Electric","--",IF(D707="Gasoline",_xlfn._xlws.FILTER(LSIEF[NOX DR],(LSIEF[Fuel]=D707)*(LSIEF[HP Bin]=I707)*(LSIEF[Model Year]=E707)),""))</f>
        <v>1.27E-4</v>
      </c>
      <c r="AB707" s="159">
        <f t="shared" si="195"/>
        <v>1.27E-4</v>
      </c>
      <c r="AC707" s="158" t="str" cm="1">
        <f t="array" ref="AC707">IF(D707="Electric","--",IF(D707="Diesel",_xlfn._xlws.FILTER(DFCF[Fuel_HC],(DFCF[MY]=E707)),""))</f>
        <v/>
      </c>
      <c r="AD707" s="158" cm="1">
        <f t="array" ref="AD707">IF(D707="Electric","--",IF(D707="Gasoline",_xlfn._xlws.FILTER(GFCF[Fuel_HC],(GFCF[MY]=E707)),""))</f>
        <v>0.85</v>
      </c>
      <c r="AE707" s="158">
        <f t="shared" si="196"/>
        <v>0.85</v>
      </c>
      <c r="AF707" s="157" t="str" cm="1">
        <f t="array" ref="AF707">IF(D707="Electric","--",IF(D707="Diesel",_xlfn._xlws.FILTER(DFCF[Fuel_NOX],(DFCF[MY]=E707)),""))</f>
        <v/>
      </c>
      <c r="AG707" s="157" cm="1">
        <f t="array" ref="AG707">IF(D707="Electric","--",IF(D707="Gasoline",_xlfn._xlws.FILTER(GFCF[Fuel_NOX],(GFCF[MY]=E707)),""))</f>
        <v>0.86699999999999999</v>
      </c>
      <c r="AH707" s="157">
        <f t="shared" si="197"/>
        <v>0.86699999999999999</v>
      </c>
      <c r="AI707" s="158">
        <f t="shared" si="198"/>
        <v>1.5681167598101267</v>
      </c>
      <c r="AJ707" s="158">
        <f t="shared" si="199"/>
        <v>11.842072893151899</v>
      </c>
      <c r="AK707" s="158">
        <f t="shared" si="200"/>
        <v>43.544171546128567</v>
      </c>
      <c r="AL707" s="158">
        <f t="shared" si="201"/>
        <v>328.83600681852454</v>
      </c>
      <c r="AM707" s="158">
        <f t="shared" si="202"/>
        <v>2.1772085773064286E-2</v>
      </c>
      <c r="AN707" s="158">
        <f t="shared" si="203"/>
        <v>0.16441800340926227</v>
      </c>
      <c r="AO707" s="158">
        <f t="shared" si="204"/>
        <v>2.0025964494064529E-2</v>
      </c>
      <c r="AP707" s="157"/>
      <c r="AS707" s="44"/>
    </row>
    <row r="708" spans="1:45" s="47" customFormat="1" x14ac:dyDescent="0.35">
      <c r="A708" s="157">
        <v>707</v>
      </c>
      <c r="B708" s="157" t="s">
        <v>499</v>
      </c>
      <c r="C708" s="157" t="s">
        <v>492</v>
      </c>
      <c r="D708" s="157" t="s">
        <v>16</v>
      </c>
      <c r="E708" s="157">
        <v>1986</v>
      </c>
      <c r="F708" s="157">
        <v>138</v>
      </c>
      <c r="G708" s="157">
        <v>182.54430379746836</v>
      </c>
      <c r="H708" s="157"/>
      <c r="I708" s="157">
        <f t="shared" si="190"/>
        <v>175</v>
      </c>
      <c r="J708" s="157" t="str">
        <f>IF(D708="Electric","--",IF(D708="Diesel",VLOOKUP(C708,[2]ORDLF!A:B,2,FALSE),""))</f>
        <v/>
      </c>
      <c r="K708" s="157">
        <f>IF(D708="Electric","--",IF(D708="Gasoline",VLOOKUP(C708,LSILF!A:C,3,FALSE),""))</f>
        <v>0.5</v>
      </c>
      <c r="L708" s="158">
        <f t="shared" si="188"/>
        <v>0.5</v>
      </c>
      <c r="M708" s="157" t="str" cm="1">
        <f t="array" ref="M708">IF(D708="Electric","--",IF(D708="Diesel",_xlfn._xlws.FILTER(DIESCH[CH Cap],(DIESCH[HP Bin]=I708)),""))</f>
        <v/>
      </c>
      <c r="N708" s="157" cm="1">
        <f t="array" ref="N708">IF(D708="Electric","--",IF(D708="Gasoline",_xlfn._xlws.FILTER(LSICH[CH Cap],(LSICH[Fuel Type]=D708)*(LSICH[MY]=E708)),""))</f>
        <v>7000</v>
      </c>
      <c r="O708" s="157">
        <f t="shared" si="191"/>
        <v>7000</v>
      </c>
      <c r="P708" s="157">
        <f t="shared" si="192"/>
        <v>5658.8734177215192</v>
      </c>
      <c r="Q708" s="157" t="str" cm="1">
        <f t="array" ref="Q708">IF(D708="Electric","--",IF(D708="Diesel",_xlfn._xlws.FILTER(ORDEF[HC-ZH (g/hp-hr)],(ORDEF[HP]=I708)*(ORDEF[Model_Year]=E708)),""))</f>
        <v/>
      </c>
      <c r="R708" s="157" cm="1">
        <f t="array" ref="R708">IF(D708="Electric","--",IF(D708="Gasoline",_xlfn._xlws.FILTER(LSIEF[HC-ZH (g/hp-hr)],(LSIEF[Fuel]=D708)*(LSIEF[HP Bin]=I708)*(LSIEF[Model Year]=E708)),""))</f>
        <v>1.61</v>
      </c>
      <c r="S708" s="158">
        <f t="shared" si="189"/>
        <v>1.61</v>
      </c>
      <c r="T708" s="159" t="str" cm="1">
        <f t="array" ref="T708">IF(D708="Electric","--",IF(D708="Diesel",_xlfn._xlws.FILTER(ORDEF[HCDR],(ORDEF[HP]=I708)*(ORDEF[Model_Year]=E708),),""))</f>
        <v/>
      </c>
      <c r="U708" s="159" cm="1">
        <f t="array" ref="U708">IF(D708="Electric","--",IF(D708="Gasoline",_xlfn._xlws.FILTER(LSIEF[HC DR],(LSIEF[Fuel]=D708)*(LSIEF[HP Bin]=I708)*(LSIEF[Model Year]=E708)),""))</f>
        <v>4.1499999999999999E-5</v>
      </c>
      <c r="V708" s="159">
        <f t="shared" si="193"/>
        <v>4.1499999999999999E-5</v>
      </c>
      <c r="W708" s="158" t="str" cm="1">
        <f t="array" ref="W708">IF(D708="Electric","--",IF(D708="Diesel",_xlfn._xlws.FILTER(ORDEF[NOXzh],(ORDEF[HP]=I708)*(ORDEF[Model_Year]=E708)),""))</f>
        <v/>
      </c>
      <c r="X708" s="158" cm="1">
        <f t="array" ref="X708">IF(D708="Electric","--",IF(D708="Gasoline",_xlfn._xlws.FILTER(LSIEF[NOX-ZH (g/hp-hr)],(LSIEF[Fuel]=D708)*(LSIEF[HP Bin]=I708)*(LSIEF[Model Year]=E708)),""))</f>
        <v>12.94</v>
      </c>
      <c r="Y708" s="158">
        <f t="shared" si="194"/>
        <v>12.94</v>
      </c>
      <c r="Z708" s="159" t="str" cm="1">
        <f t="array" ref="Z708">IF(D708="Electric","--",IF(D708="Diesel",_xlfn._xlws.FILTER(ORDEF[NOXdr],(ORDEF[HP]=I708)*(ORDEF[Model_Year]=E708)),""))</f>
        <v/>
      </c>
      <c r="AA708" s="159" cm="1">
        <f t="array" ref="AA708">IF(E708="Electric","--",IF(D708="Gasoline",_xlfn._xlws.FILTER(LSIEF[NOX DR],(LSIEF[Fuel]=D708)*(LSIEF[HP Bin]=I708)*(LSIEF[Model Year]=E708)),""))</f>
        <v>1.27E-4</v>
      </c>
      <c r="AB708" s="159">
        <f t="shared" si="195"/>
        <v>1.27E-4</v>
      </c>
      <c r="AC708" s="158" t="str" cm="1">
        <f t="array" ref="AC708">IF(D708="Electric","--",IF(D708="Diesel",_xlfn._xlws.FILTER(DFCF[Fuel_HC],(DFCF[MY]=E708)),""))</f>
        <v/>
      </c>
      <c r="AD708" s="158" cm="1">
        <f t="array" ref="AD708">IF(D708="Electric","--",IF(D708="Gasoline",_xlfn._xlws.FILTER(GFCF[Fuel_HC],(GFCF[MY]=E708)),""))</f>
        <v>0.85</v>
      </c>
      <c r="AE708" s="158">
        <f t="shared" si="196"/>
        <v>0.85</v>
      </c>
      <c r="AF708" s="157" t="str" cm="1">
        <f t="array" ref="AF708">IF(D708="Electric","--",IF(D708="Diesel",_xlfn._xlws.FILTER(DFCF[Fuel_NOX],(DFCF[MY]=E708)),""))</f>
        <v/>
      </c>
      <c r="AG708" s="157" cm="1">
        <f t="array" ref="AG708">IF(D708="Electric","--",IF(D708="Gasoline",_xlfn._xlws.FILTER(GFCF[Fuel_NOX],(GFCF[MY]=E708)),""))</f>
        <v>0.86699999999999999</v>
      </c>
      <c r="AH708" s="157">
        <f t="shared" si="197"/>
        <v>0.86699999999999999</v>
      </c>
      <c r="AI708" s="158">
        <f t="shared" si="198"/>
        <v>1.5681167598101267</v>
      </c>
      <c r="AJ708" s="158">
        <f t="shared" si="199"/>
        <v>11.842072893151899</v>
      </c>
      <c r="AK708" s="158">
        <f t="shared" si="200"/>
        <v>43.544171546128567</v>
      </c>
      <c r="AL708" s="158">
        <f t="shared" si="201"/>
        <v>328.83600681852454</v>
      </c>
      <c r="AM708" s="158">
        <f t="shared" si="202"/>
        <v>2.1772085773064286E-2</v>
      </c>
      <c r="AN708" s="158">
        <f t="shared" si="203"/>
        <v>0.16441800340926227</v>
      </c>
      <c r="AO708" s="158">
        <f t="shared" si="204"/>
        <v>2.0025964494064529E-2</v>
      </c>
      <c r="AP708" s="157"/>
      <c r="AS708" s="44"/>
    </row>
    <row r="709" spans="1:45" s="47" customFormat="1" x14ac:dyDescent="0.35">
      <c r="A709" s="157">
        <v>708</v>
      </c>
      <c r="B709" s="157" t="s">
        <v>500</v>
      </c>
      <c r="C709" s="157" t="s">
        <v>492</v>
      </c>
      <c r="D709" s="157" t="s">
        <v>16</v>
      </c>
      <c r="E709" s="157">
        <v>1986</v>
      </c>
      <c r="F709" s="157">
        <v>138</v>
      </c>
      <c r="G709" s="157">
        <v>182.54430379746836</v>
      </c>
      <c r="H709" s="157"/>
      <c r="I709" s="157">
        <f t="shared" si="190"/>
        <v>175</v>
      </c>
      <c r="J709" s="157" t="str">
        <f>IF(D709="Electric","--",IF(D709="Diesel",VLOOKUP(C709,[2]ORDLF!A:B,2,FALSE),""))</f>
        <v/>
      </c>
      <c r="K709" s="157">
        <f>IF(D709="Electric","--",IF(D709="Gasoline",VLOOKUP(C709,LSILF!A:C,3,FALSE),""))</f>
        <v>0.5</v>
      </c>
      <c r="L709" s="158">
        <f t="shared" si="188"/>
        <v>0.5</v>
      </c>
      <c r="M709" s="157" t="str" cm="1">
        <f t="array" ref="M709">IF(D709="Electric","--",IF(D709="Diesel",_xlfn._xlws.FILTER(DIESCH[CH Cap],(DIESCH[HP Bin]=I709)),""))</f>
        <v/>
      </c>
      <c r="N709" s="157" cm="1">
        <f t="array" ref="N709">IF(D709="Electric","--",IF(D709="Gasoline",_xlfn._xlws.FILTER(LSICH[CH Cap],(LSICH[Fuel Type]=D709)*(LSICH[MY]=E709)),""))</f>
        <v>7000</v>
      </c>
      <c r="O709" s="157">
        <f t="shared" si="191"/>
        <v>7000</v>
      </c>
      <c r="P709" s="157">
        <f t="shared" si="192"/>
        <v>5658.8734177215192</v>
      </c>
      <c r="Q709" s="157" t="str" cm="1">
        <f t="array" ref="Q709">IF(D709="Electric","--",IF(D709="Diesel",_xlfn._xlws.FILTER(ORDEF[HC-ZH (g/hp-hr)],(ORDEF[HP]=I709)*(ORDEF[Model_Year]=E709)),""))</f>
        <v/>
      </c>
      <c r="R709" s="157" cm="1">
        <f t="array" ref="R709">IF(D709="Electric","--",IF(D709="Gasoline",_xlfn._xlws.FILTER(LSIEF[HC-ZH (g/hp-hr)],(LSIEF[Fuel]=D709)*(LSIEF[HP Bin]=I709)*(LSIEF[Model Year]=E709)),""))</f>
        <v>1.61</v>
      </c>
      <c r="S709" s="158">
        <f t="shared" si="189"/>
        <v>1.61</v>
      </c>
      <c r="T709" s="159" t="str" cm="1">
        <f t="array" ref="T709">IF(D709="Electric","--",IF(D709="Diesel",_xlfn._xlws.FILTER(ORDEF[HCDR],(ORDEF[HP]=I709)*(ORDEF[Model_Year]=E709),),""))</f>
        <v/>
      </c>
      <c r="U709" s="159" cm="1">
        <f t="array" ref="U709">IF(D709="Electric","--",IF(D709="Gasoline",_xlfn._xlws.FILTER(LSIEF[HC DR],(LSIEF[Fuel]=D709)*(LSIEF[HP Bin]=I709)*(LSIEF[Model Year]=E709)),""))</f>
        <v>4.1499999999999999E-5</v>
      </c>
      <c r="V709" s="159">
        <f t="shared" si="193"/>
        <v>4.1499999999999999E-5</v>
      </c>
      <c r="W709" s="158" t="str" cm="1">
        <f t="array" ref="W709">IF(D709="Electric","--",IF(D709="Diesel",_xlfn._xlws.FILTER(ORDEF[NOXzh],(ORDEF[HP]=I709)*(ORDEF[Model_Year]=E709)),""))</f>
        <v/>
      </c>
      <c r="X709" s="158" cm="1">
        <f t="array" ref="X709">IF(D709="Electric","--",IF(D709="Gasoline",_xlfn._xlws.FILTER(LSIEF[NOX-ZH (g/hp-hr)],(LSIEF[Fuel]=D709)*(LSIEF[HP Bin]=I709)*(LSIEF[Model Year]=E709)),""))</f>
        <v>12.94</v>
      </c>
      <c r="Y709" s="158">
        <f t="shared" si="194"/>
        <v>12.94</v>
      </c>
      <c r="Z709" s="159" t="str" cm="1">
        <f t="array" ref="Z709">IF(D709="Electric","--",IF(D709="Diesel",_xlfn._xlws.FILTER(ORDEF[NOXdr],(ORDEF[HP]=I709)*(ORDEF[Model_Year]=E709)),""))</f>
        <v/>
      </c>
      <c r="AA709" s="159" cm="1">
        <f t="array" ref="AA709">IF(E709="Electric","--",IF(D709="Gasoline",_xlfn._xlws.FILTER(LSIEF[NOX DR],(LSIEF[Fuel]=D709)*(LSIEF[HP Bin]=I709)*(LSIEF[Model Year]=E709)),""))</f>
        <v>1.27E-4</v>
      </c>
      <c r="AB709" s="159">
        <f t="shared" si="195"/>
        <v>1.27E-4</v>
      </c>
      <c r="AC709" s="158" t="str" cm="1">
        <f t="array" ref="AC709">IF(D709="Electric","--",IF(D709="Diesel",_xlfn._xlws.FILTER(DFCF[Fuel_HC],(DFCF[MY]=E709)),""))</f>
        <v/>
      </c>
      <c r="AD709" s="158" cm="1">
        <f t="array" ref="AD709">IF(D709="Electric","--",IF(D709="Gasoline",_xlfn._xlws.FILTER(GFCF[Fuel_HC],(GFCF[MY]=E709)),""))</f>
        <v>0.85</v>
      </c>
      <c r="AE709" s="158">
        <f t="shared" si="196"/>
        <v>0.85</v>
      </c>
      <c r="AF709" s="157" t="str" cm="1">
        <f t="array" ref="AF709">IF(D709="Electric","--",IF(D709="Diesel",_xlfn._xlws.FILTER(DFCF[Fuel_NOX],(DFCF[MY]=E709)),""))</f>
        <v/>
      </c>
      <c r="AG709" s="157" cm="1">
        <f t="array" ref="AG709">IF(D709="Electric","--",IF(D709="Gasoline",_xlfn._xlws.FILTER(GFCF[Fuel_NOX],(GFCF[MY]=E709)),""))</f>
        <v>0.86699999999999999</v>
      </c>
      <c r="AH709" s="157">
        <f t="shared" si="197"/>
        <v>0.86699999999999999</v>
      </c>
      <c r="AI709" s="158">
        <f t="shared" si="198"/>
        <v>1.5681167598101267</v>
      </c>
      <c r="AJ709" s="158">
        <f t="shared" si="199"/>
        <v>11.842072893151899</v>
      </c>
      <c r="AK709" s="158">
        <f t="shared" si="200"/>
        <v>43.544171546128567</v>
      </c>
      <c r="AL709" s="158">
        <f t="shared" si="201"/>
        <v>328.83600681852454</v>
      </c>
      <c r="AM709" s="158">
        <f t="shared" si="202"/>
        <v>2.1772085773064286E-2</v>
      </c>
      <c r="AN709" s="158">
        <f t="shared" si="203"/>
        <v>0.16441800340926227</v>
      </c>
      <c r="AO709" s="158">
        <f t="shared" si="204"/>
        <v>2.0025964494064529E-2</v>
      </c>
      <c r="AP709" s="157"/>
      <c r="AS709" s="44"/>
    </row>
    <row r="710" spans="1:45" s="47" customFormat="1" x14ac:dyDescent="0.35">
      <c r="A710" s="157">
        <v>709</v>
      </c>
      <c r="B710" s="157" t="s">
        <v>501</v>
      </c>
      <c r="C710" s="157" t="s">
        <v>492</v>
      </c>
      <c r="D710" s="157" t="s">
        <v>16</v>
      </c>
      <c r="E710" s="157">
        <v>1986</v>
      </c>
      <c r="F710" s="157">
        <v>138</v>
      </c>
      <c r="G710" s="157">
        <v>182.54430379746836</v>
      </c>
      <c r="H710" s="157"/>
      <c r="I710" s="157">
        <f t="shared" si="190"/>
        <v>175</v>
      </c>
      <c r="J710" s="157" t="str">
        <f>IF(D710="Electric","--",IF(D710="Diesel",VLOOKUP(C710,[2]ORDLF!A:B,2,FALSE),""))</f>
        <v/>
      </c>
      <c r="K710" s="157">
        <f>IF(D710="Electric","--",IF(D710="Gasoline",VLOOKUP(C710,LSILF!A:C,3,FALSE),""))</f>
        <v>0.5</v>
      </c>
      <c r="L710" s="158">
        <f t="shared" si="188"/>
        <v>0.5</v>
      </c>
      <c r="M710" s="157" t="str" cm="1">
        <f t="array" ref="M710">IF(D710="Electric","--",IF(D710="Diesel",_xlfn._xlws.FILTER(DIESCH[CH Cap],(DIESCH[HP Bin]=I710)),""))</f>
        <v/>
      </c>
      <c r="N710" s="157" cm="1">
        <f t="array" ref="N710">IF(D710="Electric","--",IF(D710="Gasoline",_xlfn._xlws.FILTER(LSICH[CH Cap],(LSICH[Fuel Type]=D710)*(LSICH[MY]=E710)),""))</f>
        <v>7000</v>
      </c>
      <c r="O710" s="157">
        <f t="shared" si="191"/>
        <v>7000</v>
      </c>
      <c r="P710" s="157">
        <f t="shared" si="192"/>
        <v>5658.8734177215192</v>
      </c>
      <c r="Q710" s="157" t="str" cm="1">
        <f t="array" ref="Q710">IF(D710="Electric","--",IF(D710="Diesel",_xlfn._xlws.FILTER(ORDEF[HC-ZH (g/hp-hr)],(ORDEF[HP]=I710)*(ORDEF[Model_Year]=E710)),""))</f>
        <v/>
      </c>
      <c r="R710" s="157" cm="1">
        <f t="array" ref="R710">IF(D710="Electric","--",IF(D710="Gasoline",_xlfn._xlws.FILTER(LSIEF[HC-ZH (g/hp-hr)],(LSIEF[Fuel]=D710)*(LSIEF[HP Bin]=I710)*(LSIEF[Model Year]=E710)),""))</f>
        <v>1.61</v>
      </c>
      <c r="S710" s="158">
        <f t="shared" si="189"/>
        <v>1.61</v>
      </c>
      <c r="T710" s="159" t="str" cm="1">
        <f t="array" ref="T710">IF(D710="Electric","--",IF(D710="Diesel",_xlfn._xlws.FILTER(ORDEF[HCDR],(ORDEF[HP]=I710)*(ORDEF[Model_Year]=E710),),""))</f>
        <v/>
      </c>
      <c r="U710" s="159" cm="1">
        <f t="array" ref="U710">IF(D710="Electric","--",IF(D710="Gasoline",_xlfn._xlws.FILTER(LSIEF[HC DR],(LSIEF[Fuel]=D710)*(LSIEF[HP Bin]=I710)*(LSIEF[Model Year]=E710)),""))</f>
        <v>4.1499999999999999E-5</v>
      </c>
      <c r="V710" s="159">
        <f t="shared" si="193"/>
        <v>4.1499999999999999E-5</v>
      </c>
      <c r="W710" s="158" t="str" cm="1">
        <f t="array" ref="W710">IF(D710="Electric","--",IF(D710="Diesel",_xlfn._xlws.FILTER(ORDEF[NOXzh],(ORDEF[HP]=I710)*(ORDEF[Model_Year]=E710)),""))</f>
        <v/>
      </c>
      <c r="X710" s="158" cm="1">
        <f t="array" ref="X710">IF(D710="Electric","--",IF(D710="Gasoline",_xlfn._xlws.FILTER(LSIEF[NOX-ZH (g/hp-hr)],(LSIEF[Fuel]=D710)*(LSIEF[HP Bin]=I710)*(LSIEF[Model Year]=E710)),""))</f>
        <v>12.94</v>
      </c>
      <c r="Y710" s="158">
        <f t="shared" si="194"/>
        <v>12.94</v>
      </c>
      <c r="Z710" s="159" t="str" cm="1">
        <f t="array" ref="Z710">IF(D710="Electric","--",IF(D710="Diesel",_xlfn._xlws.FILTER(ORDEF[NOXdr],(ORDEF[HP]=I710)*(ORDEF[Model_Year]=E710)),""))</f>
        <v/>
      </c>
      <c r="AA710" s="159" cm="1">
        <f t="array" ref="AA710">IF(E710="Electric","--",IF(D710="Gasoline",_xlfn._xlws.FILTER(LSIEF[NOX DR],(LSIEF[Fuel]=D710)*(LSIEF[HP Bin]=I710)*(LSIEF[Model Year]=E710)),""))</f>
        <v>1.27E-4</v>
      </c>
      <c r="AB710" s="159">
        <f t="shared" si="195"/>
        <v>1.27E-4</v>
      </c>
      <c r="AC710" s="158" t="str" cm="1">
        <f t="array" ref="AC710">IF(D710="Electric","--",IF(D710="Diesel",_xlfn._xlws.FILTER(DFCF[Fuel_HC],(DFCF[MY]=E710)),""))</f>
        <v/>
      </c>
      <c r="AD710" s="158" cm="1">
        <f t="array" ref="AD710">IF(D710="Electric","--",IF(D710="Gasoline",_xlfn._xlws.FILTER(GFCF[Fuel_HC],(GFCF[MY]=E710)),""))</f>
        <v>0.85</v>
      </c>
      <c r="AE710" s="158">
        <f t="shared" si="196"/>
        <v>0.85</v>
      </c>
      <c r="AF710" s="157" t="str" cm="1">
        <f t="array" ref="AF710">IF(D710="Electric","--",IF(D710="Diesel",_xlfn._xlws.FILTER(DFCF[Fuel_NOX],(DFCF[MY]=E710)),""))</f>
        <v/>
      </c>
      <c r="AG710" s="157" cm="1">
        <f t="array" ref="AG710">IF(D710="Electric","--",IF(D710="Gasoline",_xlfn._xlws.FILTER(GFCF[Fuel_NOX],(GFCF[MY]=E710)),""))</f>
        <v>0.86699999999999999</v>
      </c>
      <c r="AH710" s="157">
        <f t="shared" si="197"/>
        <v>0.86699999999999999</v>
      </c>
      <c r="AI710" s="158">
        <f t="shared" si="198"/>
        <v>1.5681167598101267</v>
      </c>
      <c r="AJ710" s="158">
        <f t="shared" si="199"/>
        <v>11.842072893151899</v>
      </c>
      <c r="AK710" s="158">
        <f t="shared" si="200"/>
        <v>43.544171546128567</v>
      </c>
      <c r="AL710" s="158">
        <f t="shared" si="201"/>
        <v>328.83600681852454</v>
      </c>
      <c r="AM710" s="158">
        <f t="shared" si="202"/>
        <v>2.1772085773064286E-2</v>
      </c>
      <c r="AN710" s="158">
        <f t="shared" si="203"/>
        <v>0.16441800340926227</v>
      </c>
      <c r="AO710" s="158">
        <f t="shared" si="204"/>
        <v>2.0025964494064529E-2</v>
      </c>
      <c r="AP710" s="157"/>
      <c r="AS710" s="44"/>
    </row>
    <row r="711" spans="1:45" s="47" customFormat="1" x14ac:dyDescent="0.35">
      <c r="A711" s="157">
        <v>710</v>
      </c>
      <c r="B711" s="157" t="s">
        <v>502</v>
      </c>
      <c r="C711" s="157" t="s">
        <v>492</v>
      </c>
      <c r="D711" s="157" t="s">
        <v>16</v>
      </c>
      <c r="E711" s="157">
        <v>1986</v>
      </c>
      <c r="F711" s="157">
        <v>138</v>
      </c>
      <c r="G711" s="157">
        <v>182.54430379746836</v>
      </c>
      <c r="H711" s="157"/>
      <c r="I711" s="157">
        <f t="shared" si="190"/>
        <v>175</v>
      </c>
      <c r="J711" s="157" t="str">
        <f>IF(D711="Electric","--",IF(D711="Diesel",VLOOKUP(C711,[2]ORDLF!A:B,2,FALSE),""))</f>
        <v/>
      </c>
      <c r="K711" s="157">
        <f>IF(D711="Electric","--",IF(D711="Gasoline",VLOOKUP(C711,LSILF!A:C,3,FALSE),""))</f>
        <v>0.5</v>
      </c>
      <c r="L711" s="158">
        <f t="shared" si="188"/>
        <v>0.5</v>
      </c>
      <c r="M711" s="157" t="str" cm="1">
        <f t="array" ref="M711">IF(D711="Electric","--",IF(D711="Diesel",_xlfn._xlws.FILTER(DIESCH[CH Cap],(DIESCH[HP Bin]=I711)),""))</f>
        <v/>
      </c>
      <c r="N711" s="157" cm="1">
        <f t="array" ref="N711">IF(D711="Electric","--",IF(D711="Gasoline",_xlfn._xlws.FILTER(LSICH[CH Cap],(LSICH[Fuel Type]=D711)*(LSICH[MY]=E711)),""))</f>
        <v>7000</v>
      </c>
      <c r="O711" s="157">
        <f t="shared" si="191"/>
        <v>7000</v>
      </c>
      <c r="P711" s="157">
        <f t="shared" si="192"/>
        <v>5658.8734177215192</v>
      </c>
      <c r="Q711" s="157" t="str" cm="1">
        <f t="array" ref="Q711">IF(D711="Electric","--",IF(D711="Diesel",_xlfn._xlws.FILTER(ORDEF[HC-ZH (g/hp-hr)],(ORDEF[HP]=I711)*(ORDEF[Model_Year]=E711)),""))</f>
        <v/>
      </c>
      <c r="R711" s="157" cm="1">
        <f t="array" ref="R711">IF(D711="Electric","--",IF(D711="Gasoline",_xlfn._xlws.FILTER(LSIEF[HC-ZH (g/hp-hr)],(LSIEF[Fuel]=D711)*(LSIEF[HP Bin]=I711)*(LSIEF[Model Year]=E711)),""))</f>
        <v>1.61</v>
      </c>
      <c r="S711" s="158">
        <f t="shared" si="189"/>
        <v>1.61</v>
      </c>
      <c r="T711" s="159" t="str" cm="1">
        <f t="array" ref="T711">IF(D711="Electric","--",IF(D711="Diesel",_xlfn._xlws.FILTER(ORDEF[HCDR],(ORDEF[HP]=I711)*(ORDEF[Model_Year]=E711),),""))</f>
        <v/>
      </c>
      <c r="U711" s="159" cm="1">
        <f t="array" ref="U711">IF(D711="Electric","--",IF(D711="Gasoline",_xlfn._xlws.FILTER(LSIEF[HC DR],(LSIEF[Fuel]=D711)*(LSIEF[HP Bin]=I711)*(LSIEF[Model Year]=E711)),""))</f>
        <v>4.1499999999999999E-5</v>
      </c>
      <c r="V711" s="159">
        <f t="shared" si="193"/>
        <v>4.1499999999999999E-5</v>
      </c>
      <c r="W711" s="158" t="str" cm="1">
        <f t="array" ref="W711">IF(D711="Electric","--",IF(D711="Diesel",_xlfn._xlws.FILTER(ORDEF[NOXzh],(ORDEF[HP]=I711)*(ORDEF[Model_Year]=E711)),""))</f>
        <v/>
      </c>
      <c r="X711" s="158" cm="1">
        <f t="array" ref="X711">IF(D711="Electric","--",IF(D711="Gasoline",_xlfn._xlws.FILTER(LSIEF[NOX-ZH (g/hp-hr)],(LSIEF[Fuel]=D711)*(LSIEF[HP Bin]=I711)*(LSIEF[Model Year]=E711)),""))</f>
        <v>12.94</v>
      </c>
      <c r="Y711" s="158">
        <f t="shared" si="194"/>
        <v>12.94</v>
      </c>
      <c r="Z711" s="159" t="str" cm="1">
        <f t="array" ref="Z711">IF(D711="Electric","--",IF(D711="Diesel",_xlfn._xlws.FILTER(ORDEF[NOXdr],(ORDEF[HP]=I711)*(ORDEF[Model_Year]=E711)),""))</f>
        <v/>
      </c>
      <c r="AA711" s="159" cm="1">
        <f t="array" ref="AA711">IF(E711="Electric","--",IF(D711="Gasoline",_xlfn._xlws.FILTER(LSIEF[NOX DR],(LSIEF[Fuel]=D711)*(LSIEF[HP Bin]=I711)*(LSIEF[Model Year]=E711)),""))</f>
        <v>1.27E-4</v>
      </c>
      <c r="AB711" s="159">
        <f t="shared" si="195"/>
        <v>1.27E-4</v>
      </c>
      <c r="AC711" s="158" t="str" cm="1">
        <f t="array" ref="AC711">IF(D711="Electric","--",IF(D711="Diesel",_xlfn._xlws.FILTER(DFCF[Fuel_HC],(DFCF[MY]=E711)),""))</f>
        <v/>
      </c>
      <c r="AD711" s="158" cm="1">
        <f t="array" ref="AD711">IF(D711="Electric","--",IF(D711="Gasoline",_xlfn._xlws.FILTER(GFCF[Fuel_HC],(GFCF[MY]=E711)),""))</f>
        <v>0.85</v>
      </c>
      <c r="AE711" s="158">
        <f t="shared" si="196"/>
        <v>0.85</v>
      </c>
      <c r="AF711" s="157" t="str" cm="1">
        <f t="array" ref="AF711">IF(D711="Electric","--",IF(D711="Diesel",_xlfn._xlws.FILTER(DFCF[Fuel_NOX],(DFCF[MY]=E711)),""))</f>
        <v/>
      </c>
      <c r="AG711" s="157" cm="1">
        <f t="array" ref="AG711">IF(D711="Electric","--",IF(D711="Gasoline",_xlfn._xlws.FILTER(GFCF[Fuel_NOX],(GFCF[MY]=E711)),""))</f>
        <v>0.86699999999999999</v>
      </c>
      <c r="AH711" s="157">
        <f t="shared" si="197"/>
        <v>0.86699999999999999</v>
      </c>
      <c r="AI711" s="158">
        <f t="shared" si="198"/>
        <v>1.5681167598101267</v>
      </c>
      <c r="AJ711" s="158">
        <f t="shared" si="199"/>
        <v>11.842072893151899</v>
      </c>
      <c r="AK711" s="158">
        <f t="shared" si="200"/>
        <v>43.544171546128567</v>
      </c>
      <c r="AL711" s="158">
        <f t="shared" si="201"/>
        <v>328.83600681852454</v>
      </c>
      <c r="AM711" s="158">
        <f t="shared" si="202"/>
        <v>2.1772085773064286E-2</v>
      </c>
      <c r="AN711" s="158">
        <f t="shared" si="203"/>
        <v>0.16441800340926227</v>
      </c>
      <c r="AO711" s="158">
        <f t="shared" si="204"/>
        <v>2.0025964494064529E-2</v>
      </c>
      <c r="AP711" s="157"/>
      <c r="AS711" s="44"/>
    </row>
    <row r="712" spans="1:45" s="47" customFormat="1" x14ac:dyDescent="0.35">
      <c r="A712" s="157">
        <v>711</v>
      </c>
      <c r="B712" s="157" t="s">
        <v>503</v>
      </c>
      <c r="C712" s="157" t="s">
        <v>492</v>
      </c>
      <c r="D712" s="157" t="s">
        <v>16</v>
      </c>
      <c r="E712" s="157">
        <v>1987</v>
      </c>
      <c r="F712" s="157">
        <v>138</v>
      </c>
      <c r="G712" s="157">
        <v>182.54430379746836</v>
      </c>
      <c r="H712" s="157"/>
      <c r="I712" s="157">
        <f t="shared" si="190"/>
        <v>175</v>
      </c>
      <c r="J712" s="157" t="str">
        <f>IF(D712="Electric","--",IF(D712="Diesel",VLOOKUP(C712,[2]ORDLF!A:B,2,FALSE),""))</f>
        <v/>
      </c>
      <c r="K712" s="157">
        <f>IF(D712="Electric","--",IF(D712="Gasoline",VLOOKUP(C712,LSILF!A:C,3,FALSE),""))</f>
        <v>0.5</v>
      </c>
      <c r="L712" s="158">
        <f t="shared" si="188"/>
        <v>0.5</v>
      </c>
      <c r="M712" s="157" t="str" cm="1">
        <f t="array" ref="M712">IF(D712="Electric","--",IF(D712="Diesel",_xlfn._xlws.FILTER(DIESCH[CH Cap],(DIESCH[HP Bin]=I712)),""))</f>
        <v/>
      </c>
      <c r="N712" s="157" cm="1">
        <f t="array" ref="N712">IF(D712="Electric","--",IF(D712="Gasoline",_xlfn._xlws.FILTER(LSICH[CH Cap],(LSICH[Fuel Type]=D712)*(LSICH[MY]=E712)),""))</f>
        <v>7000</v>
      </c>
      <c r="O712" s="157">
        <f t="shared" si="191"/>
        <v>7000</v>
      </c>
      <c r="P712" s="157">
        <f t="shared" si="192"/>
        <v>5476.3291139240509</v>
      </c>
      <c r="Q712" s="157" t="str" cm="1">
        <f t="array" ref="Q712">IF(D712="Electric","--",IF(D712="Diesel",_xlfn._xlws.FILTER(ORDEF[HC-ZH (g/hp-hr)],(ORDEF[HP]=I712)*(ORDEF[Model_Year]=E712)),""))</f>
        <v/>
      </c>
      <c r="R712" s="157" cm="1">
        <f t="array" ref="R712">IF(D712="Electric","--",IF(D712="Gasoline",_xlfn._xlws.FILTER(LSIEF[HC-ZH (g/hp-hr)],(LSIEF[Fuel]=D712)*(LSIEF[HP Bin]=I712)*(LSIEF[Model Year]=E712)),""))</f>
        <v>1.61</v>
      </c>
      <c r="S712" s="158">
        <f t="shared" si="189"/>
        <v>1.61</v>
      </c>
      <c r="T712" s="159" t="str" cm="1">
        <f t="array" ref="T712">IF(D712="Electric","--",IF(D712="Diesel",_xlfn._xlws.FILTER(ORDEF[HCDR],(ORDEF[HP]=I712)*(ORDEF[Model_Year]=E712),),""))</f>
        <v/>
      </c>
      <c r="U712" s="159" cm="1">
        <f t="array" ref="U712">IF(D712="Electric","--",IF(D712="Gasoline",_xlfn._xlws.FILTER(LSIEF[HC DR],(LSIEF[Fuel]=D712)*(LSIEF[HP Bin]=I712)*(LSIEF[Model Year]=E712)),""))</f>
        <v>4.1499999999999999E-5</v>
      </c>
      <c r="V712" s="159">
        <f t="shared" si="193"/>
        <v>4.1499999999999999E-5</v>
      </c>
      <c r="W712" s="158" t="str" cm="1">
        <f t="array" ref="W712">IF(D712="Electric","--",IF(D712="Diesel",_xlfn._xlws.FILTER(ORDEF[NOXzh],(ORDEF[HP]=I712)*(ORDEF[Model_Year]=E712)),""))</f>
        <v/>
      </c>
      <c r="X712" s="158" cm="1">
        <f t="array" ref="X712">IF(D712="Electric","--",IF(D712="Gasoline",_xlfn._xlws.FILTER(LSIEF[NOX-ZH (g/hp-hr)],(LSIEF[Fuel]=D712)*(LSIEF[HP Bin]=I712)*(LSIEF[Model Year]=E712)),""))</f>
        <v>12.94</v>
      </c>
      <c r="Y712" s="158">
        <f t="shared" si="194"/>
        <v>12.94</v>
      </c>
      <c r="Z712" s="159" t="str" cm="1">
        <f t="array" ref="Z712">IF(D712="Electric","--",IF(D712="Diesel",_xlfn._xlws.FILTER(ORDEF[NOXdr],(ORDEF[HP]=I712)*(ORDEF[Model_Year]=E712)),""))</f>
        <v/>
      </c>
      <c r="AA712" s="159" cm="1">
        <f t="array" ref="AA712">IF(E712="Electric","--",IF(D712="Gasoline",_xlfn._xlws.FILTER(LSIEF[NOX DR],(LSIEF[Fuel]=D712)*(LSIEF[HP Bin]=I712)*(LSIEF[Model Year]=E712)),""))</f>
        <v>1.27E-4</v>
      </c>
      <c r="AB712" s="159">
        <f t="shared" si="195"/>
        <v>1.27E-4</v>
      </c>
      <c r="AC712" s="158" t="str" cm="1">
        <f t="array" ref="AC712">IF(D712="Electric","--",IF(D712="Diesel",_xlfn._xlws.FILTER(DFCF[Fuel_HC],(DFCF[MY]=E712)),""))</f>
        <v/>
      </c>
      <c r="AD712" s="158" cm="1">
        <f t="array" ref="AD712">IF(D712="Electric","--",IF(D712="Gasoline",_xlfn._xlws.FILTER(GFCF[Fuel_HC],(GFCF[MY]=E712)),""))</f>
        <v>0.85</v>
      </c>
      <c r="AE712" s="158">
        <f t="shared" si="196"/>
        <v>0.85</v>
      </c>
      <c r="AF712" s="157" t="str" cm="1">
        <f t="array" ref="AF712">IF(D712="Electric","--",IF(D712="Diesel",_xlfn._xlws.FILTER(DFCF[Fuel_NOX],(DFCF[MY]=E712)),""))</f>
        <v/>
      </c>
      <c r="AG712" s="157" cm="1">
        <f t="array" ref="AG712">IF(D712="Electric","--",IF(D712="Gasoline",_xlfn._xlws.FILTER(GFCF[Fuel_NOX],(GFCF[MY]=E712)),""))</f>
        <v>0.86699999999999999</v>
      </c>
      <c r="AH712" s="157">
        <f t="shared" si="197"/>
        <v>0.86699999999999999</v>
      </c>
      <c r="AI712" s="158">
        <f t="shared" si="198"/>
        <v>1.561677509493671</v>
      </c>
      <c r="AJ712" s="158">
        <f t="shared" si="199"/>
        <v>11.821973122405064</v>
      </c>
      <c r="AK712" s="158">
        <f t="shared" si="200"/>
        <v>43.365363546881014</v>
      </c>
      <c r="AL712" s="158">
        <f t="shared" si="201"/>
        <v>328.27786734328288</v>
      </c>
      <c r="AM712" s="158">
        <f t="shared" si="202"/>
        <v>2.1682681773440508E-2</v>
      </c>
      <c r="AN712" s="158">
        <f t="shared" si="203"/>
        <v>0.16413893367164145</v>
      </c>
      <c r="AO712" s="158">
        <f t="shared" si="204"/>
        <v>1.994373069521058E-2</v>
      </c>
      <c r="AP712" s="157"/>
      <c r="AS712" s="44"/>
    </row>
    <row r="713" spans="1:45" s="47" customFormat="1" x14ac:dyDescent="0.35">
      <c r="A713" s="157">
        <v>712</v>
      </c>
      <c r="B713" s="157" t="s">
        <v>504</v>
      </c>
      <c r="C713" s="157" t="s">
        <v>492</v>
      </c>
      <c r="D713" s="157" t="s">
        <v>16</v>
      </c>
      <c r="E713" s="157">
        <v>1987</v>
      </c>
      <c r="F713" s="157">
        <v>138</v>
      </c>
      <c r="G713" s="157">
        <v>182.54430379746836</v>
      </c>
      <c r="H713" s="157"/>
      <c r="I713" s="157">
        <f t="shared" si="190"/>
        <v>175</v>
      </c>
      <c r="J713" s="157" t="str">
        <f>IF(D713="Electric","--",IF(D713="Diesel",VLOOKUP(C713,[2]ORDLF!A:B,2,FALSE),""))</f>
        <v/>
      </c>
      <c r="K713" s="157">
        <f>IF(D713="Electric","--",IF(D713="Gasoline",VLOOKUP(C713,LSILF!A:C,3,FALSE),""))</f>
        <v>0.5</v>
      </c>
      <c r="L713" s="158">
        <f t="shared" si="188"/>
        <v>0.5</v>
      </c>
      <c r="M713" s="157" t="str" cm="1">
        <f t="array" ref="M713">IF(D713="Electric","--",IF(D713="Diesel",_xlfn._xlws.FILTER(DIESCH[CH Cap],(DIESCH[HP Bin]=I713)),""))</f>
        <v/>
      </c>
      <c r="N713" s="157" cm="1">
        <f t="array" ref="N713">IF(D713="Electric","--",IF(D713="Gasoline",_xlfn._xlws.FILTER(LSICH[CH Cap],(LSICH[Fuel Type]=D713)*(LSICH[MY]=E713)),""))</f>
        <v>7000</v>
      </c>
      <c r="O713" s="157">
        <f t="shared" si="191"/>
        <v>7000</v>
      </c>
      <c r="P713" s="157">
        <f t="shared" si="192"/>
        <v>5476.3291139240509</v>
      </c>
      <c r="Q713" s="157" t="str" cm="1">
        <f t="array" ref="Q713">IF(D713="Electric","--",IF(D713="Diesel",_xlfn._xlws.FILTER(ORDEF[HC-ZH (g/hp-hr)],(ORDEF[HP]=I713)*(ORDEF[Model_Year]=E713)),""))</f>
        <v/>
      </c>
      <c r="R713" s="157" cm="1">
        <f t="array" ref="R713">IF(D713="Electric","--",IF(D713="Gasoline",_xlfn._xlws.FILTER(LSIEF[HC-ZH (g/hp-hr)],(LSIEF[Fuel]=D713)*(LSIEF[HP Bin]=I713)*(LSIEF[Model Year]=E713)),""))</f>
        <v>1.61</v>
      </c>
      <c r="S713" s="158">
        <f t="shared" si="189"/>
        <v>1.61</v>
      </c>
      <c r="T713" s="159" t="str" cm="1">
        <f t="array" ref="T713">IF(D713="Electric","--",IF(D713="Diesel",_xlfn._xlws.FILTER(ORDEF[HCDR],(ORDEF[HP]=I713)*(ORDEF[Model_Year]=E713),),""))</f>
        <v/>
      </c>
      <c r="U713" s="159" cm="1">
        <f t="array" ref="U713">IF(D713="Electric","--",IF(D713="Gasoline",_xlfn._xlws.FILTER(LSIEF[HC DR],(LSIEF[Fuel]=D713)*(LSIEF[HP Bin]=I713)*(LSIEF[Model Year]=E713)),""))</f>
        <v>4.1499999999999999E-5</v>
      </c>
      <c r="V713" s="159">
        <f t="shared" si="193"/>
        <v>4.1499999999999999E-5</v>
      </c>
      <c r="W713" s="158" t="str" cm="1">
        <f t="array" ref="W713">IF(D713="Electric","--",IF(D713="Diesel",_xlfn._xlws.FILTER(ORDEF[NOXzh],(ORDEF[HP]=I713)*(ORDEF[Model_Year]=E713)),""))</f>
        <v/>
      </c>
      <c r="X713" s="158" cm="1">
        <f t="array" ref="X713">IF(D713="Electric","--",IF(D713="Gasoline",_xlfn._xlws.FILTER(LSIEF[NOX-ZH (g/hp-hr)],(LSIEF[Fuel]=D713)*(LSIEF[HP Bin]=I713)*(LSIEF[Model Year]=E713)),""))</f>
        <v>12.94</v>
      </c>
      <c r="Y713" s="158">
        <f t="shared" si="194"/>
        <v>12.94</v>
      </c>
      <c r="Z713" s="159" t="str" cm="1">
        <f t="array" ref="Z713">IF(D713="Electric","--",IF(D713="Diesel",_xlfn._xlws.FILTER(ORDEF[NOXdr],(ORDEF[HP]=I713)*(ORDEF[Model_Year]=E713)),""))</f>
        <v/>
      </c>
      <c r="AA713" s="159" cm="1">
        <f t="array" ref="AA713">IF(E713="Electric","--",IF(D713="Gasoline",_xlfn._xlws.FILTER(LSIEF[NOX DR],(LSIEF[Fuel]=D713)*(LSIEF[HP Bin]=I713)*(LSIEF[Model Year]=E713)),""))</f>
        <v>1.27E-4</v>
      </c>
      <c r="AB713" s="159">
        <f t="shared" si="195"/>
        <v>1.27E-4</v>
      </c>
      <c r="AC713" s="158" t="str" cm="1">
        <f t="array" ref="AC713">IF(D713="Electric","--",IF(D713="Diesel",_xlfn._xlws.FILTER(DFCF[Fuel_HC],(DFCF[MY]=E713)),""))</f>
        <v/>
      </c>
      <c r="AD713" s="158" cm="1">
        <f t="array" ref="AD713">IF(D713="Electric","--",IF(D713="Gasoline",_xlfn._xlws.FILTER(GFCF[Fuel_HC],(GFCF[MY]=E713)),""))</f>
        <v>0.85</v>
      </c>
      <c r="AE713" s="158">
        <f t="shared" si="196"/>
        <v>0.85</v>
      </c>
      <c r="AF713" s="157" t="str" cm="1">
        <f t="array" ref="AF713">IF(D713="Electric","--",IF(D713="Diesel",_xlfn._xlws.FILTER(DFCF[Fuel_NOX],(DFCF[MY]=E713)),""))</f>
        <v/>
      </c>
      <c r="AG713" s="157" cm="1">
        <f t="array" ref="AG713">IF(D713="Electric","--",IF(D713="Gasoline",_xlfn._xlws.FILTER(GFCF[Fuel_NOX],(GFCF[MY]=E713)),""))</f>
        <v>0.86699999999999999</v>
      </c>
      <c r="AH713" s="157">
        <f t="shared" si="197"/>
        <v>0.86699999999999999</v>
      </c>
      <c r="AI713" s="158">
        <f t="shared" si="198"/>
        <v>1.561677509493671</v>
      </c>
      <c r="AJ713" s="158">
        <f t="shared" si="199"/>
        <v>11.821973122405064</v>
      </c>
      <c r="AK713" s="158">
        <f t="shared" si="200"/>
        <v>43.365363546881014</v>
      </c>
      <c r="AL713" s="158">
        <f t="shared" si="201"/>
        <v>328.27786734328288</v>
      </c>
      <c r="AM713" s="158">
        <f t="shared" si="202"/>
        <v>2.1682681773440508E-2</v>
      </c>
      <c r="AN713" s="158">
        <f t="shared" si="203"/>
        <v>0.16413893367164145</v>
      </c>
      <c r="AO713" s="158">
        <f t="shared" si="204"/>
        <v>1.994373069521058E-2</v>
      </c>
      <c r="AP713" s="157"/>
      <c r="AS713" s="44"/>
    </row>
    <row r="714" spans="1:45" s="47" customFormat="1" x14ac:dyDescent="0.35">
      <c r="A714" s="157">
        <v>713</v>
      </c>
      <c r="B714" s="157" t="s">
        <v>505</v>
      </c>
      <c r="C714" s="157" t="s">
        <v>492</v>
      </c>
      <c r="D714" s="157" t="s">
        <v>16</v>
      </c>
      <c r="E714" s="157">
        <v>1987</v>
      </c>
      <c r="F714" s="157">
        <v>138</v>
      </c>
      <c r="G714" s="157">
        <v>182.54430379746836</v>
      </c>
      <c r="H714" s="157"/>
      <c r="I714" s="157">
        <f t="shared" si="190"/>
        <v>175</v>
      </c>
      <c r="J714" s="157" t="str">
        <f>IF(D714="Electric","--",IF(D714="Diesel",VLOOKUP(C714,[2]ORDLF!A:B,2,FALSE),""))</f>
        <v/>
      </c>
      <c r="K714" s="157">
        <f>IF(D714="Electric","--",IF(D714="Gasoline",VLOOKUP(C714,LSILF!A:C,3,FALSE),""))</f>
        <v>0.5</v>
      </c>
      <c r="L714" s="158">
        <f t="shared" si="188"/>
        <v>0.5</v>
      </c>
      <c r="M714" s="157" t="str" cm="1">
        <f t="array" ref="M714">IF(D714="Electric","--",IF(D714="Diesel",_xlfn._xlws.FILTER(DIESCH[CH Cap],(DIESCH[HP Bin]=I714)),""))</f>
        <v/>
      </c>
      <c r="N714" s="157" cm="1">
        <f t="array" ref="N714">IF(D714="Electric","--",IF(D714="Gasoline",_xlfn._xlws.FILTER(LSICH[CH Cap],(LSICH[Fuel Type]=D714)*(LSICH[MY]=E714)),""))</f>
        <v>7000</v>
      </c>
      <c r="O714" s="157">
        <f t="shared" si="191"/>
        <v>7000</v>
      </c>
      <c r="P714" s="157">
        <f t="shared" si="192"/>
        <v>5476.3291139240509</v>
      </c>
      <c r="Q714" s="157" t="str" cm="1">
        <f t="array" ref="Q714">IF(D714="Electric","--",IF(D714="Diesel",_xlfn._xlws.FILTER(ORDEF[HC-ZH (g/hp-hr)],(ORDEF[HP]=I714)*(ORDEF[Model_Year]=E714)),""))</f>
        <v/>
      </c>
      <c r="R714" s="157" cm="1">
        <f t="array" ref="R714">IF(D714="Electric","--",IF(D714="Gasoline",_xlfn._xlws.FILTER(LSIEF[HC-ZH (g/hp-hr)],(LSIEF[Fuel]=D714)*(LSIEF[HP Bin]=I714)*(LSIEF[Model Year]=E714)),""))</f>
        <v>1.61</v>
      </c>
      <c r="S714" s="158">
        <f t="shared" si="189"/>
        <v>1.61</v>
      </c>
      <c r="T714" s="159" t="str" cm="1">
        <f t="array" ref="T714">IF(D714="Electric","--",IF(D714="Diesel",_xlfn._xlws.FILTER(ORDEF[HCDR],(ORDEF[HP]=I714)*(ORDEF[Model_Year]=E714),),""))</f>
        <v/>
      </c>
      <c r="U714" s="159" cm="1">
        <f t="array" ref="U714">IF(D714="Electric","--",IF(D714="Gasoline",_xlfn._xlws.FILTER(LSIEF[HC DR],(LSIEF[Fuel]=D714)*(LSIEF[HP Bin]=I714)*(LSIEF[Model Year]=E714)),""))</f>
        <v>4.1499999999999999E-5</v>
      </c>
      <c r="V714" s="159">
        <f t="shared" si="193"/>
        <v>4.1499999999999999E-5</v>
      </c>
      <c r="W714" s="158" t="str" cm="1">
        <f t="array" ref="W714">IF(D714="Electric","--",IF(D714="Diesel",_xlfn._xlws.FILTER(ORDEF[NOXzh],(ORDEF[HP]=I714)*(ORDEF[Model_Year]=E714)),""))</f>
        <v/>
      </c>
      <c r="X714" s="158" cm="1">
        <f t="array" ref="X714">IF(D714="Electric","--",IF(D714="Gasoline",_xlfn._xlws.FILTER(LSIEF[NOX-ZH (g/hp-hr)],(LSIEF[Fuel]=D714)*(LSIEF[HP Bin]=I714)*(LSIEF[Model Year]=E714)),""))</f>
        <v>12.94</v>
      </c>
      <c r="Y714" s="158">
        <f t="shared" si="194"/>
        <v>12.94</v>
      </c>
      <c r="Z714" s="159" t="str" cm="1">
        <f t="array" ref="Z714">IF(D714="Electric","--",IF(D714="Diesel",_xlfn._xlws.FILTER(ORDEF[NOXdr],(ORDEF[HP]=I714)*(ORDEF[Model_Year]=E714)),""))</f>
        <v/>
      </c>
      <c r="AA714" s="159" cm="1">
        <f t="array" ref="AA714">IF(E714="Electric","--",IF(D714="Gasoline",_xlfn._xlws.FILTER(LSIEF[NOX DR],(LSIEF[Fuel]=D714)*(LSIEF[HP Bin]=I714)*(LSIEF[Model Year]=E714)),""))</f>
        <v>1.27E-4</v>
      </c>
      <c r="AB714" s="159">
        <f t="shared" si="195"/>
        <v>1.27E-4</v>
      </c>
      <c r="AC714" s="158" t="str" cm="1">
        <f t="array" ref="AC714">IF(D714="Electric","--",IF(D714="Diesel",_xlfn._xlws.FILTER(DFCF[Fuel_HC],(DFCF[MY]=E714)),""))</f>
        <v/>
      </c>
      <c r="AD714" s="158" cm="1">
        <f t="array" ref="AD714">IF(D714="Electric","--",IF(D714="Gasoline",_xlfn._xlws.FILTER(GFCF[Fuel_HC],(GFCF[MY]=E714)),""))</f>
        <v>0.85</v>
      </c>
      <c r="AE714" s="158">
        <f t="shared" si="196"/>
        <v>0.85</v>
      </c>
      <c r="AF714" s="157" t="str" cm="1">
        <f t="array" ref="AF714">IF(D714="Electric","--",IF(D714="Diesel",_xlfn._xlws.FILTER(DFCF[Fuel_NOX],(DFCF[MY]=E714)),""))</f>
        <v/>
      </c>
      <c r="AG714" s="157" cm="1">
        <f t="array" ref="AG714">IF(D714="Electric","--",IF(D714="Gasoline",_xlfn._xlws.FILTER(GFCF[Fuel_NOX],(GFCF[MY]=E714)),""))</f>
        <v>0.86699999999999999</v>
      </c>
      <c r="AH714" s="157">
        <f t="shared" si="197"/>
        <v>0.86699999999999999</v>
      </c>
      <c r="AI714" s="158">
        <f t="shared" si="198"/>
        <v>1.561677509493671</v>
      </c>
      <c r="AJ714" s="158">
        <f t="shared" si="199"/>
        <v>11.821973122405064</v>
      </c>
      <c r="AK714" s="158">
        <f t="shared" si="200"/>
        <v>43.365363546881014</v>
      </c>
      <c r="AL714" s="158">
        <f t="shared" si="201"/>
        <v>328.27786734328288</v>
      </c>
      <c r="AM714" s="158">
        <f t="shared" si="202"/>
        <v>2.1682681773440508E-2</v>
      </c>
      <c r="AN714" s="158">
        <f t="shared" si="203"/>
        <v>0.16413893367164145</v>
      </c>
      <c r="AO714" s="158">
        <f t="shared" si="204"/>
        <v>1.994373069521058E-2</v>
      </c>
      <c r="AP714" s="157"/>
      <c r="AS714" s="44"/>
    </row>
    <row r="715" spans="1:45" s="47" customFormat="1" x14ac:dyDescent="0.35">
      <c r="A715" s="157">
        <v>714</v>
      </c>
      <c r="B715" s="157" t="s">
        <v>506</v>
      </c>
      <c r="C715" s="157" t="s">
        <v>492</v>
      </c>
      <c r="D715" s="157" t="s">
        <v>16</v>
      </c>
      <c r="E715" s="157">
        <v>1987</v>
      </c>
      <c r="F715" s="157">
        <v>138</v>
      </c>
      <c r="G715" s="157">
        <v>182.54430379746836</v>
      </c>
      <c r="H715" s="157"/>
      <c r="I715" s="157">
        <f t="shared" si="190"/>
        <v>175</v>
      </c>
      <c r="J715" s="157" t="str">
        <f>IF(D715="Electric","--",IF(D715="Diesel",VLOOKUP(C715,[2]ORDLF!A:B,2,FALSE),""))</f>
        <v/>
      </c>
      <c r="K715" s="157">
        <f>IF(D715="Electric","--",IF(D715="Gasoline",VLOOKUP(C715,LSILF!A:C,3,FALSE),""))</f>
        <v>0.5</v>
      </c>
      <c r="L715" s="158">
        <f t="shared" si="188"/>
        <v>0.5</v>
      </c>
      <c r="M715" s="157" t="str" cm="1">
        <f t="array" ref="M715">IF(D715="Electric","--",IF(D715="Diesel",_xlfn._xlws.FILTER(DIESCH[CH Cap],(DIESCH[HP Bin]=I715)),""))</f>
        <v/>
      </c>
      <c r="N715" s="157" cm="1">
        <f t="array" ref="N715">IF(D715="Electric","--",IF(D715="Gasoline",_xlfn._xlws.FILTER(LSICH[CH Cap],(LSICH[Fuel Type]=D715)*(LSICH[MY]=E715)),""))</f>
        <v>7000</v>
      </c>
      <c r="O715" s="157">
        <f t="shared" si="191"/>
        <v>7000</v>
      </c>
      <c r="P715" s="157">
        <f t="shared" si="192"/>
        <v>5476.3291139240509</v>
      </c>
      <c r="Q715" s="157" t="str" cm="1">
        <f t="array" ref="Q715">IF(D715="Electric","--",IF(D715="Diesel",_xlfn._xlws.FILTER(ORDEF[HC-ZH (g/hp-hr)],(ORDEF[HP]=I715)*(ORDEF[Model_Year]=E715)),""))</f>
        <v/>
      </c>
      <c r="R715" s="157" cm="1">
        <f t="array" ref="R715">IF(D715="Electric","--",IF(D715="Gasoline",_xlfn._xlws.FILTER(LSIEF[HC-ZH (g/hp-hr)],(LSIEF[Fuel]=D715)*(LSIEF[HP Bin]=I715)*(LSIEF[Model Year]=E715)),""))</f>
        <v>1.61</v>
      </c>
      <c r="S715" s="158">
        <f t="shared" si="189"/>
        <v>1.61</v>
      </c>
      <c r="T715" s="159" t="str" cm="1">
        <f t="array" ref="T715">IF(D715="Electric","--",IF(D715="Diesel",_xlfn._xlws.FILTER(ORDEF[HCDR],(ORDEF[HP]=I715)*(ORDEF[Model_Year]=E715),),""))</f>
        <v/>
      </c>
      <c r="U715" s="159" cm="1">
        <f t="array" ref="U715">IF(D715="Electric","--",IF(D715="Gasoline",_xlfn._xlws.FILTER(LSIEF[HC DR],(LSIEF[Fuel]=D715)*(LSIEF[HP Bin]=I715)*(LSIEF[Model Year]=E715)),""))</f>
        <v>4.1499999999999999E-5</v>
      </c>
      <c r="V715" s="159">
        <f t="shared" si="193"/>
        <v>4.1499999999999999E-5</v>
      </c>
      <c r="W715" s="158" t="str" cm="1">
        <f t="array" ref="W715">IF(D715="Electric","--",IF(D715="Diesel",_xlfn._xlws.FILTER(ORDEF[NOXzh],(ORDEF[HP]=I715)*(ORDEF[Model_Year]=E715)),""))</f>
        <v/>
      </c>
      <c r="X715" s="158" cm="1">
        <f t="array" ref="X715">IF(D715="Electric","--",IF(D715="Gasoline",_xlfn._xlws.FILTER(LSIEF[NOX-ZH (g/hp-hr)],(LSIEF[Fuel]=D715)*(LSIEF[HP Bin]=I715)*(LSIEF[Model Year]=E715)),""))</f>
        <v>12.94</v>
      </c>
      <c r="Y715" s="158">
        <f t="shared" si="194"/>
        <v>12.94</v>
      </c>
      <c r="Z715" s="159" t="str" cm="1">
        <f t="array" ref="Z715">IF(D715="Electric","--",IF(D715="Diesel",_xlfn._xlws.FILTER(ORDEF[NOXdr],(ORDEF[HP]=I715)*(ORDEF[Model_Year]=E715)),""))</f>
        <v/>
      </c>
      <c r="AA715" s="159" cm="1">
        <f t="array" ref="AA715">IF(E715="Electric","--",IF(D715="Gasoline",_xlfn._xlws.FILTER(LSIEF[NOX DR],(LSIEF[Fuel]=D715)*(LSIEF[HP Bin]=I715)*(LSIEF[Model Year]=E715)),""))</f>
        <v>1.27E-4</v>
      </c>
      <c r="AB715" s="159">
        <f t="shared" si="195"/>
        <v>1.27E-4</v>
      </c>
      <c r="AC715" s="158" t="str" cm="1">
        <f t="array" ref="AC715">IF(D715="Electric","--",IF(D715="Diesel",_xlfn._xlws.FILTER(DFCF[Fuel_HC],(DFCF[MY]=E715)),""))</f>
        <v/>
      </c>
      <c r="AD715" s="158" cm="1">
        <f t="array" ref="AD715">IF(D715="Electric","--",IF(D715="Gasoline",_xlfn._xlws.FILTER(GFCF[Fuel_HC],(GFCF[MY]=E715)),""))</f>
        <v>0.85</v>
      </c>
      <c r="AE715" s="158">
        <f t="shared" si="196"/>
        <v>0.85</v>
      </c>
      <c r="AF715" s="157" t="str" cm="1">
        <f t="array" ref="AF715">IF(D715="Electric","--",IF(D715="Diesel",_xlfn._xlws.FILTER(DFCF[Fuel_NOX],(DFCF[MY]=E715)),""))</f>
        <v/>
      </c>
      <c r="AG715" s="157" cm="1">
        <f t="array" ref="AG715">IF(D715="Electric","--",IF(D715="Gasoline",_xlfn._xlws.FILTER(GFCF[Fuel_NOX],(GFCF[MY]=E715)),""))</f>
        <v>0.86699999999999999</v>
      </c>
      <c r="AH715" s="157">
        <f t="shared" si="197"/>
        <v>0.86699999999999999</v>
      </c>
      <c r="AI715" s="158">
        <f t="shared" si="198"/>
        <v>1.561677509493671</v>
      </c>
      <c r="AJ715" s="158">
        <f t="shared" si="199"/>
        <v>11.821973122405064</v>
      </c>
      <c r="AK715" s="158">
        <f t="shared" si="200"/>
        <v>43.365363546881014</v>
      </c>
      <c r="AL715" s="158">
        <f t="shared" si="201"/>
        <v>328.27786734328288</v>
      </c>
      <c r="AM715" s="158">
        <f t="shared" si="202"/>
        <v>2.1682681773440508E-2</v>
      </c>
      <c r="AN715" s="158">
        <f t="shared" si="203"/>
        <v>0.16413893367164145</v>
      </c>
      <c r="AO715" s="158">
        <f t="shared" si="204"/>
        <v>1.994373069521058E-2</v>
      </c>
      <c r="AP715" s="157"/>
      <c r="AS715" s="44"/>
    </row>
    <row r="716" spans="1:45" s="47" customFormat="1" x14ac:dyDescent="0.35">
      <c r="A716" s="157">
        <v>715</v>
      </c>
      <c r="B716" s="157" t="s">
        <v>507</v>
      </c>
      <c r="C716" s="157" t="s">
        <v>492</v>
      </c>
      <c r="D716" s="157" t="s">
        <v>16</v>
      </c>
      <c r="E716" s="157">
        <v>1987</v>
      </c>
      <c r="F716" s="157">
        <v>138</v>
      </c>
      <c r="G716" s="157">
        <v>182.54430379746836</v>
      </c>
      <c r="H716" s="157"/>
      <c r="I716" s="157">
        <f t="shared" si="190"/>
        <v>175</v>
      </c>
      <c r="J716" s="157" t="str">
        <f>IF(D716="Electric","--",IF(D716="Diesel",VLOOKUP(C716,[2]ORDLF!A:B,2,FALSE),""))</f>
        <v/>
      </c>
      <c r="K716" s="157">
        <f>IF(D716="Electric","--",IF(D716="Gasoline",VLOOKUP(C716,LSILF!A:C,3,FALSE),""))</f>
        <v>0.5</v>
      </c>
      <c r="L716" s="158">
        <f t="shared" si="188"/>
        <v>0.5</v>
      </c>
      <c r="M716" s="157" t="str" cm="1">
        <f t="array" ref="M716">IF(D716="Electric","--",IF(D716="Diesel",_xlfn._xlws.FILTER(DIESCH[CH Cap],(DIESCH[HP Bin]=I716)),""))</f>
        <v/>
      </c>
      <c r="N716" s="157" cm="1">
        <f t="array" ref="N716">IF(D716="Electric","--",IF(D716="Gasoline",_xlfn._xlws.FILTER(LSICH[CH Cap],(LSICH[Fuel Type]=D716)*(LSICH[MY]=E716)),""))</f>
        <v>7000</v>
      </c>
      <c r="O716" s="157">
        <f t="shared" si="191"/>
        <v>7000</v>
      </c>
      <c r="P716" s="157">
        <f t="shared" si="192"/>
        <v>5476.3291139240509</v>
      </c>
      <c r="Q716" s="157" t="str" cm="1">
        <f t="array" ref="Q716">IF(D716="Electric","--",IF(D716="Diesel",_xlfn._xlws.FILTER(ORDEF[HC-ZH (g/hp-hr)],(ORDEF[HP]=I716)*(ORDEF[Model_Year]=E716)),""))</f>
        <v/>
      </c>
      <c r="R716" s="157" cm="1">
        <f t="array" ref="R716">IF(D716="Electric","--",IF(D716="Gasoline",_xlfn._xlws.FILTER(LSIEF[HC-ZH (g/hp-hr)],(LSIEF[Fuel]=D716)*(LSIEF[HP Bin]=I716)*(LSIEF[Model Year]=E716)),""))</f>
        <v>1.61</v>
      </c>
      <c r="S716" s="158">
        <f t="shared" si="189"/>
        <v>1.61</v>
      </c>
      <c r="T716" s="159" t="str" cm="1">
        <f t="array" ref="T716">IF(D716="Electric","--",IF(D716="Diesel",_xlfn._xlws.FILTER(ORDEF[HCDR],(ORDEF[HP]=I716)*(ORDEF[Model_Year]=E716),),""))</f>
        <v/>
      </c>
      <c r="U716" s="159" cm="1">
        <f t="array" ref="U716">IF(D716="Electric","--",IF(D716="Gasoline",_xlfn._xlws.FILTER(LSIEF[HC DR],(LSIEF[Fuel]=D716)*(LSIEF[HP Bin]=I716)*(LSIEF[Model Year]=E716)),""))</f>
        <v>4.1499999999999999E-5</v>
      </c>
      <c r="V716" s="159">
        <f t="shared" si="193"/>
        <v>4.1499999999999999E-5</v>
      </c>
      <c r="W716" s="158" t="str" cm="1">
        <f t="array" ref="W716">IF(D716="Electric","--",IF(D716="Diesel",_xlfn._xlws.FILTER(ORDEF[NOXzh],(ORDEF[HP]=I716)*(ORDEF[Model_Year]=E716)),""))</f>
        <v/>
      </c>
      <c r="X716" s="158" cm="1">
        <f t="array" ref="X716">IF(D716="Electric","--",IF(D716="Gasoline",_xlfn._xlws.FILTER(LSIEF[NOX-ZH (g/hp-hr)],(LSIEF[Fuel]=D716)*(LSIEF[HP Bin]=I716)*(LSIEF[Model Year]=E716)),""))</f>
        <v>12.94</v>
      </c>
      <c r="Y716" s="158">
        <f t="shared" si="194"/>
        <v>12.94</v>
      </c>
      <c r="Z716" s="159" t="str" cm="1">
        <f t="array" ref="Z716">IF(D716="Electric","--",IF(D716="Diesel",_xlfn._xlws.FILTER(ORDEF[NOXdr],(ORDEF[HP]=I716)*(ORDEF[Model_Year]=E716)),""))</f>
        <v/>
      </c>
      <c r="AA716" s="159" cm="1">
        <f t="array" ref="AA716">IF(E716="Electric","--",IF(D716="Gasoline",_xlfn._xlws.FILTER(LSIEF[NOX DR],(LSIEF[Fuel]=D716)*(LSIEF[HP Bin]=I716)*(LSIEF[Model Year]=E716)),""))</f>
        <v>1.27E-4</v>
      </c>
      <c r="AB716" s="159">
        <f t="shared" si="195"/>
        <v>1.27E-4</v>
      </c>
      <c r="AC716" s="158" t="str" cm="1">
        <f t="array" ref="AC716">IF(D716="Electric","--",IF(D716="Diesel",_xlfn._xlws.FILTER(DFCF[Fuel_HC],(DFCF[MY]=E716)),""))</f>
        <v/>
      </c>
      <c r="AD716" s="158" cm="1">
        <f t="array" ref="AD716">IF(D716="Electric","--",IF(D716="Gasoline",_xlfn._xlws.FILTER(GFCF[Fuel_HC],(GFCF[MY]=E716)),""))</f>
        <v>0.85</v>
      </c>
      <c r="AE716" s="158">
        <f t="shared" si="196"/>
        <v>0.85</v>
      </c>
      <c r="AF716" s="157" t="str" cm="1">
        <f t="array" ref="AF716">IF(D716="Electric","--",IF(D716="Diesel",_xlfn._xlws.FILTER(DFCF[Fuel_NOX],(DFCF[MY]=E716)),""))</f>
        <v/>
      </c>
      <c r="AG716" s="157" cm="1">
        <f t="array" ref="AG716">IF(D716="Electric","--",IF(D716="Gasoline",_xlfn._xlws.FILTER(GFCF[Fuel_NOX],(GFCF[MY]=E716)),""))</f>
        <v>0.86699999999999999</v>
      </c>
      <c r="AH716" s="157">
        <f t="shared" si="197"/>
        <v>0.86699999999999999</v>
      </c>
      <c r="AI716" s="158">
        <f t="shared" si="198"/>
        <v>1.561677509493671</v>
      </c>
      <c r="AJ716" s="158">
        <f t="shared" si="199"/>
        <v>11.821973122405064</v>
      </c>
      <c r="AK716" s="158">
        <f t="shared" si="200"/>
        <v>43.365363546881014</v>
      </c>
      <c r="AL716" s="158">
        <f t="shared" si="201"/>
        <v>328.27786734328288</v>
      </c>
      <c r="AM716" s="158">
        <f t="shared" si="202"/>
        <v>2.1682681773440508E-2</v>
      </c>
      <c r="AN716" s="158">
        <f t="shared" si="203"/>
        <v>0.16413893367164145</v>
      </c>
      <c r="AO716" s="158">
        <f t="shared" si="204"/>
        <v>1.994373069521058E-2</v>
      </c>
      <c r="AP716" s="157"/>
      <c r="AS716" s="44"/>
    </row>
    <row r="717" spans="1:45" s="47" customFormat="1" x14ac:dyDescent="0.35">
      <c r="A717" s="157">
        <v>716</v>
      </c>
      <c r="B717" s="157" t="s">
        <v>508</v>
      </c>
      <c r="C717" s="157" t="s">
        <v>492</v>
      </c>
      <c r="D717" s="157" t="s">
        <v>16</v>
      </c>
      <c r="E717" s="157">
        <v>1988</v>
      </c>
      <c r="F717" s="157">
        <v>138</v>
      </c>
      <c r="G717" s="157">
        <v>182.54430379746836</v>
      </c>
      <c r="H717" s="157"/>
      <c r="I717" s="157">
        <f t="shared" si="190"/>
        <v>175</v>
      </c>
      <c r="J717" s="157" t="str">
        <f>IF(D717="Electric","--",IF(D717="Diesel",VLOOKUP(C717,[2]ORDLF!A:B,2,FALSE),""))</f>
        <v/>
      </c>
      <c r="K717" s="157">
        <f>IF(D717="Electric","--",IF(D717="Gasoline",VLOOKUP(C717,LSILF!A:C,3,FALSE),""))</f>
        <v>0.5</v>
      </c>
      <c r="L717" s="158">
        <f t="shared" si="188"/>
        <v>0.5</v>
      </c>
      <c r="M717" s="157" t="str" cm="1">
        <f t="array" ref="M717">IF(D717="Electric","--",IF(D717="Diesel",_xlfn._xlws.FILTER(DIESCH[CH Cap],(DIESCH[HP Bin]=I717)),""))</f>
        <v/>
      </c>
      <c r="N717" s="157" cm="1">
        <f t="array" ref="N717">IF(D717="Electric","--",IF(D717="Gasoline",_xlfn._xlws.FILTER(LSICH[CH Cap],(LSICH[Fuel Type]=D717)*(LSICH[MY]=E717)),""))</f>
        <v>7000</v>
      </c>
      <c r="O717" s="157">
        <f t="shared" si="191"/>
        <v>7000</v>
      </c>
      <c r="P717" s="157">
        <f t="shared" si="192"/>
        <v>5293.7848101265827</v>
      </c>
      <c r="Q717" s="157" t="str" cm="1">
        <f t="array" ref="Q717">IF(D717="Electric","--",IF(D717="Diesel",_xlfn._xlws.FILTER(ORDEF[HC-ZH (g/hp-hr)],(ORDEF[HP]=I717)*(ORDEF[Model_Year]=E717)),""))</f>
        <v/>
      </c>
      <c r="R717" s="157" cm="1">
        <f t="array" ref="R717">IF(D717="Electric","--",IF(D717="Gasoline",_xlfn._xlws.FILTER(LSIEF[HC-ZH (g/hp-hr)],(LSIEF[Fuel]=D717)*(LSIEF[HP Bin]=I717)*(LSIEF[Model Year]=E717)),""))</f>
        <v>1.61</v>
      </c>
      <c r="S717" s="158">
        <f t="shared" si="189"/>
        <v>1.61</v>
      </c>
      <c r="T717" s="159" t="str" cm="1">
        <f t="array" ref="T717">IF(D717="Electric","--",IF(D717="Diesel",_xlfn._xlws.FILTER(ORDEF[HCDR],(ORDEF[HP]=I717)*(ORDEF[Model_Year]=E717),),""))</f>
        <v/>
      </c>
      <c r="U717" s="159" cm="1">
        <f t="array" ref="U717">IF(D717="Electric","--",IF(D717="Gasoline",_xlfn._xlws.FILTER(LSIEF[HC DR],(LSIEF[Fuel]=D717)*(LSIEF[HP Bin]=I717)*(LSIEF[Model Year]=E717)),""))</f>
        <v>4.1499999999999999E-5</v>
      </c>
      <c r="V717" s="159">
        <f t="shared" si="193"/>
        <v>4.1499999999999999E-5</v>
      </c>
      <c r="W717" s="158" t="str" cm="1">
        <f t="array" ref="W717">IF(D717="Electric","--",IF(D717="Diesel",_xlfn._xlws.FILTER(ORDEF[NOXzh],(ORDEF[HP]=I717)*(ORDEF[Model_Year]=E717)),""))</f>
        <v/>
      </c>
      <c r="X717" s="158" cm="1">
        <f t="array" ref="X717">IF(D717="Electric","--",IF(D717="Gasoline",_xlfn._xlws.FILTER(LSIEF[NOX-ZH (g/hp-hr)],(LSIEF[Fuel]=D717)*(LSIEF[HP Bin]=I717)*(LSIEF[Model Year]=E717)),""))</f>
        <v>12.94</v>
      </c>
      <c r="Y717" s="158">
        <f t="shared" si="194"/>
        <v>12.94</v>
      </c>
      <c r="Z717" s="159" t="str" cm="1">
        <f t="array" ref="Z717">IF(D717="Electric","--",IF(D717="Diesel",_xlfn._xlws.FILTER(ORDEF[NOXdr],(ORDEF[HP]=I717)*(ORDEF[Model_Year]=E717)),""))</f>
        <v/>
      </c>
      <c r="AA717" s="159" cm="1">
        <f t="array" ref="AA717">IF(E717="Electric","--",IF(D717="Gasoline",_xlfn._xlws.FILTER(LSIEF[NOX DR],(LSIEF[Fuel]=D717)*(LSIEF[HP Bin]=I717)*(LSIEF[Model Year]=E717)),""))</f>
        <v>1.27E-4</v>
      </c>
      <c r="AB717" s="159">
        <f t="shared" si="195"/>
        <v>1.27E-4</v>
      </c>
      <c r="AC717" s="158" t="str" cm="1">
        <f t="array" ref="AC717">IF(D717="Electric","--",IF(D717="Diesel",_xlfn._xlws.FILTER(DFCF[Fuel_HC],(DFCF[MY]=E717)),""))</f>
        <v/>
      </c>
      <c r="AD717" s="158" cm="1">
        <f t="array" ref="AD717">IF(D717="Electric","--",IF(D717="Gasoline",_xlfn._xlws.FILTER(GFCF[Fuel_HC],(GFCF[MY]=E717)),""))</f>
        <v>0.85</v>
      </c>
      <c r="AE717" s="158">
        <f t="shared" si="196"/>
        <v>0.85</v>
      </c>
      <c r="AF717" s="157" t="str" cm="1">
        <f t="array" ref="AF717">IF(D717="Electric","--",IF(D717="Diesel",_xlfn._xlws.FILTER(DFCF[Fuel_NOX],(DFCF[MY]=E717)),""))</f>
        <v/>
      </c>
      <c r="AG717" s="157" cm="1">
        <f t="array" ref="AG717">IF(D717="Electric","--",IF(D717="Gasoline",_xlfn._xlws.FILTER(GFCF[Fuel_NOX],(GFCF[MY]=E717)),""))</f>
        <v>0.86699999999999999</v>
      </c>
      <c r="AH717" s="157">
        <f t="shared" si="197"/>
        <v>0.86699999999999999</v>
      </c>
      <c r="AI717" s="158">
        <f t="shared" si="198"/>
        <v>1.5552382591772151</v>
      </c>
      <c r="AJ717" s="158">
        <f t="shared" si="199"/>
        <v>11.801873351658227</v>
      </c>
      <c r="AK717" s="158">
        <f t="shared" si="200"/>
        <v>43.186555547633454</v>
      </c>
      <c r="AL717" s="158">
        <f t="shared" si="201"/>
        <v>327.71972786804116</v>
      </c>
      <c r="AM717" s="158">
        <f t="shared" si="202"/>
        <v>2.1593277773816727E-2</v>
      </c>
      <c r="AN717" s="158">
        <f t="shared" si="203"/>
        <v>0.16385986393402058</v>
      </c>
      <c r="AO717" s="158">
        <f t="shared" si="204"/>
        <v>1.9861496896356624E-2</v>
      </c>
      <c r="AP717" s="157"/>
      <c r="AS717" s="44"/>
    </row>
    <row r="718" spans="1:45" s="47" customFormat="1" x14ac:dyDescent="0.35">
      <c r="A718" s="157">
        <v>717</v>
      </c>
      <c r="B718" s="157" t="s">
        <v>509</v>
      </c>
      <c r="C718" s="157" t="s">
        <v>492</v>
      </c>
      <c r="D718" s="157" t="s">
        <v>16</v>
      </c>
      <c r="E718" s="157">
        <v>1988</v>
      </c>
      <c r="F718" s="157">
        <v>138</v>
      </c>
      <c r="G718" s="157">
        <v>182.54430379746836</v>
      </c>
      <c r="H718" s="157"/>
      <c r="I718" s="157">
        <f t="shared" si="190"/>
        <v>175</v>
      </c>
      <c r="J718" s="157" t="str">
        <f>IF(D718="Electric","--",IF(D718="Diesel",VLOOKUP(C718,[2]ORDLF!A:B,2,FALSE),""))</f>
        <v/>
      </c>
      <c r="K718" s="157">
        <f>IF(D718="Electric","--",IF(D718="Gasoline",VLOOKUP(C718,LSILF!A:C,3,FALSE),""))</f>
        <v>0.5</v>
      </c>
      <c r="L718" s="158">
        <f t="shared" si="188"/>
        <v>0.5</v>
      </c>
      <c r="M718" s="157" t="str" cm="1">
        <f t="array" ref="M718">IF(D718="Electric","--",IF(D718="Diesel",_xlfn._xlws.FILTER(DIESCH[CH Cap],(DIESCH[HP Bin]=I718)),""))</f>
        <v/>
      </c>
      <c r="N718" s="157" cm="1">
        <f t="array" ref="N718">IF(D718="Electric","--",IF(D718="Gasoline",_xlfn._xlws.FILTER(LSICH[CH Cap],(LSICH[Fuel Type]=D718)*(LSICH[MY]=E718)),""))</f>
        <v>7000</v>
      </c>
      <c r="O718" s="157">
        <f t="shared" si="191"/>
        <v>7000</v>
      </c>
      <c r="P718" s="157">
        <f t="shared" si="192"/>
        <v>5293.7848101265827</v>
      </c>
      <c r="Q718" s="157" t="str" cm="1">
        <f t="array" ref="Q718">IF(D718="Electric","--",IF(D718="Diesel",_xlfn._xlws.FILTER(ORDEF[HC-ZH (g/hp-hr)],(ORDEF[HP]=I718)*(ORDEF[Model_Year]=E718)),""))</f>
        <v/>
      </c>
      <c r="R718" s="157" cm="1">
        <f t="array" ref="R718">IF(D718="Electric","--",IF(D718="Gasoline",_xlfn._xlws.FILTER(LSIEF[HC-ZH (g/hp-hr)],(LSIEF[Fuel]=D718)*(LSIEF[HP Bin]=I718)*(LSIEF[Model Year]=E718)),""))</f>
        <v>1.61</v>
      </c>
      <c r="S718" s="158">
        <f t="shared" si="189"/>
        <v>1.61</v>
      </c>
      <c r="T718" s="159" t="str" cm="1">
        <f t="array" ref="T718">IF(D718="Electric","--",IF(D718="Diesel",_xlfn._xlws.FILTER(ORDEF[HCDR],(ORDEF[HP]=I718)*(ORDEF[Model_Year]=E718),),""))</f>
        <v/>
      </c>
      <c r="U718" s="159" cm="1">
        <f t="array" ref="U718">IF(D718="Electric","--",IF(D718="Gasoline",_xlfn._xlws.FILTER(LSIEF[HC DR],(LSIEF[Fuel]=D718)*(LSIEF[HP Bin]=I718)*(LSIEF[Model Year]=E718)),""))</f>
        <v>4.1499999999999999E-5</v>
      </c>
      <c r="V718" s="159">
        <f t="shared" si="193"/>
        <v>4.1499999999999999E-5</v>
      </c>
      <c r="W718" s="158" t="str" cm="1">
        <f t="array" ref="W718">IF(D718="Electric","--",IF(D718="Diesel",_xlfn._xlws.FILTER(ORDEF[NOXzh],(ORDEF[HP]=I718)*(ORDEF[Model_Year]=E718)),""))</f>
        <v/>
      </c>
      <c r="X718" s="158" cm="1">
        <f t="array" ref="X718">IF(D718="Electric","--",IF(D718="Gasoline",_xlfn._xlws.FILTER(LSIEF[NOX-ZH (g/hp-hr)],(LSIEF[Fuel]=D718)*(LSIEF[HP Bin]=I718)*(LSIEF[Model Year]=E718)),""))</f>
        <v>12.94</v>
      </c>
      <c r="Y718" s="158">
        <f t="shared" si="194"/>
        <v>12.94</v>
      </c>
      <c r="Z718" s="159" t="str" cm="1">
        <f t="array" ref="Z718">IF(D718="Electric","--",IF(D718="Diesel",_xlfn._xlws.FILTER(ORDEF[NOXdr],(ORDEF[HP]=I718)*(ORDEF[Model_Year]=E718)),""))</f>
        <v/>
      </c>
      <c r="AA718" s="159" cm="1">
        <f t="array" ref="AA718">IF(E718="Electric","--",IF(D718="Gasoline",_xlfn._xlws.FILTER(LSIEF[NOX DR],(LSIEF[Fuel]=D718)*(LSIEF[HP Bin]=I718)*(LSIEF[Model Year]=E718)),""))</f>
        <v>1.27E-4</v>
      </c>
      <c r="AB718" s="159">
        <f t="shared" si="195"/>
        <v>1.27E-4</v>
      </c>
      <c r="AC718" s="158" t="str" cm="1">
        <f t="array" ref="AC718">IF(D718="Electric","--",IF(D718="Diesel",_xlfn._xlws.FILTER(DFCF[Fuel_HC],(DFCF[MY]=E718)),""))</f>
        <v/>
      </c>
      <c r="AD718" s="158" cm="1">
        <f t="array" ref="AD718">IF(D718="Electric","--",IF(D718="Gasoline",_xlfn._xlws.FILTER(GFCF[Fuel_HC],(GFCF[MY]=E718)),""))</f>
        <v>0.85</v>
      </c>
      <c r="AE718" s="158">
        <f t="shared" si="196"/>
        <v>0.85</v>
      </c>
      <c r="AF718" s="157" t="str" cm="1">
        <f t="array" ref="AF718">IF(D718="Electric","--",IF(D718="Diesel",_xlfn._xlws.FILTER(DFCF[Fuel_NOX],(DFCF[MY]=E718)),""))</f>
        <v/>
      </c>
      <c r="AG718" s="157" cm="1">
        <f t="array" ref="AG718">IF(D718="Electric","--",IF(D718="Gasoline",_xlfn._xlws.FILTER(GFCF[Fuel_NOX],(GFCF[MY]=E718)),""))</f>
        <v>0.86699999999999999</v>
      </c>
      <c r="AH718" s="157">
        <f t="shared" si="197"/>
        <v>0.86699999999999999</v>
      </c>
      <c r="AI718" s="158">
        <f t="shared" si="198"/>
        <v>1.5552382591772151</v>
      </c>
      <c r="AJ718" s="158">
        <f t="shared" si="199"/>
        <v>11.801873351658227</v>
      </c>
      <c r="AK718" s="158">
        <f t="shared" si="200"/>
        <v>43.186555547633454</v>
      </c>
      <c r="AL718" s="158">
        <f t="shared" si="201"/>
        <v>327.71972786804116</v>
      </c>
      <c r="AM718" s="158">
        <f t="shared" si="202"/>
        <v>2.1593277773816727E-2</v>
      </c>
      <c r="AN718" s="158">
        <f t="shared" si="203"/>
        <v>0.16385986393402058</v>
      </c>
      <c r="AO718" s="158">
        <f t="shared" si="204"/>
        <v>1.9861496896356624E-2</v>
      </c>
      <c r="AP718" s="157"/>
      <c r="AS718" s="44"/>
    </row>
    <row r="719" spans="1:45" s="47" customFormat="1" x14ac:dyDescent="0.35">
      <c r="A719" s="157">
        <v>718</v>
      </c>
      <c r="B719" s="157" t="s">
        <v>510</v>
      </c>
      <c r="C719" s="157" t="s">
        <v>492</v>
      </c>
      <c r="D719" s="157" t="s">
        <v>16</v>
      </c>
      <c r="E719" s="157">
        <v>1988</v>
      </c>
      <c r="F719" s="157">
        <v>138</v>
      </c>
      <c r="G719" s="157">
        <v>182.54430379746836</v>
      </c>
      <c r="H719" s="157"/>
      <c r="I719" s="157">
        <f t="shared" si="190"/>
        <v>175</v>
      </c>
      <c r="J719" s="157" t="str">
        <f>IF(D719="Electric","--",IF(D719="Diesel",VLOOKUP(C719,[2]ORDLF!A:B,2,FALSE),""))</f>
        <v/>
      </c>
      <c r="K719" s="157">
        <f>IF(D719="Electric","--",IF(D719="Gasoline",VLOOKUP(C719,LSILF!A:C,3,FALSE),""))</f>
        <v>0.5</v>
      </c>
      <c r="L719" s="158">
        <f t="shared" si="188"/>
        <v>0.5</v>
      </c>
      <c r="M719" s="157" t="str" cm="1">
        <f t="array" ref="M719">IF(D719="Electric","--",IF(D719="Diesel",_xlfn._xlws.FILTER(DIESCH[CH Cap],(DIESCH[HP Bin]=I719)),""))</f>
        <v/>
      </c>
      <c r="N719" s="157" cm="1">
        <f t="array" ref="N719">IF(D719="Electric","--",IF(D719="Gasoline",_xlfn._xlws.FILTER(LSICH[CH Cap],(LSICH[Fuel Type]=D719)*(LSICH[MY]=E719)),""))</f>
        <v>7000</v>
      </c>
      <c r="O719" s="157">
        <f t="shared" si="191"/>
        <v>7000</v>
      </c>
      <c r="P719" s="157">
        <f t="shared" si="192"/>
        <v>5293.7848101265827</v>
      </c>
      <c r="Q719" s="157" t="str" cm="1">
        <f t="array" ref="Q719">IF(D719="Electric","--",IF(D719="Diesel",_xlfn._xlws.FILTER(ORDEF[HC-ZH (g/hp-hr)],(ORDEF[HP]=I719)*(ORDEF[Model_Year]=E719)),""))</f>
        <v/>
      </c>
      <c r="R719" s="157" cm="1">
        <f t="array" ref="R719">IF(D719="Electric","--",IF(D719="Gasoline",_xlfn._xlws.FILTER(LSIEF[HC-ZH (g/hp-hr)],(LSIEF[Fuel]=D719)*(LSIEF[HP Bin]=I719)*(LSIEF[Model Year]=E719)),""))</f>
        <v>1.61</v>
      </c>
      <c r="S719" s="158">
        <f t="shared" si="189"/>
        <v>1.61</v>
      </c>
      <c r="T719" s="159" t="str" cm="1">
        <f t="array" ref="T719">IF(D719="Electric","--",IF(D719="Diesel",_xlfn._xlws.FILTER(ORDEF[HCDR],(ORDEF[HP]=I719)*(ORDEF[Model_Year]=E719),),""))</f>
        <v/>
      </c>
      <c r="U719" s="159" cm="1">
        <f t="array" ref="U719">IF(D719="Electric","--",IF(D719="Gasoline",_xlfn._xlws.FILTER(LSIEF[HC DR],(LSIEF[Fuel]=D719)*(LSIEF[HP Bin]=I719)*(LSIEF[Model Year]=E719)),""))</f>
        <v>4.1499999999999999E-5</v>
      </c>
      <c r="V719" s="159">
        <f t="shared" si="193"/>
        <v>4.1499999999999999E-5</v>
      </c>
      <c r="W719" s="158" t="str" cm="1">
        <f t="array" ref="W719">IF(D719="Electric","--",IF(D719="Diesel",_xlfn._xlws.FILTER(ORDEF[NOXzh],(ORDEF[HP]=I719)*(ORDEF[Model_Year]=E719)),""))</f>
        <v/>
      </c>
      <c r="X719" s="158" cm="1">
        <f t="array" ref="X719">IF(D719="Electric","--",IF(D719="Gasoline",_xlfn._xlws.FILTER(LSIEF[NOX-ZH (g/hp-hr)],(LSIEF[Fuel]=D719)*(LSIEF[HP Bin]=I719)*(LSIEF[Model Year]=E719)),""))</f>
        <v>12.94</v>
      </c>
      <c r="Y719" s="158">
        <f t="shared" si="194"/>
        <v>12.94</v>
      </c>
      <c r="Z719" s="159" t="str" cm="1">
        <f t="array" ref="Z719">IF(D719="Electric","--",IF(D719="Diesel",_xlfn._xlws.FILTER(ORDEF[NOXdr],(ORDEF[HP]=I719)*(ORDEF[Model_Year]=E719)),""))</f>
        <v/>
      </c>
      <c r="AA719" s="159" cm="1">
        <f t="array" ref="AA719">IF(E719="Electric","--",IF(D719="Gasoline",_xlfn._xlws.FILTER(LSIEF[NOX DR],(LSIEF[Fuel]=D719)*(LSIEF[HP Bin]=I719)*(LSIEF[Model Year]=E719)),""))</f>
        <v>1.27E-4</v>
      </c>
      <c r="AB719" s="159">
        <f t="shared" si="195"/>
        <v>1.27E-4</v>
      </c>
      <c r="AC719" s="158" t="str" cm="1">
        <f t="array" ref="AC719">IF(D719="Electric","--",IF(D719="Diesel",_xlfn._xlws.FILTER(DFCF[Fuel_HC],(DFCF[MY]=E719)),""))</f>
        <v/>
      </c>
      <c r="AD719" s="158" cm="1">
        <f t="array" ref="AD719">IF(D719="Electric","--",IF(D719="Gasoline",_xlfn._xlws.FILTER(GFCF[Fuel_HC],(GFCF[MY]=E719)),""))</f>
        <v>0.85</v>
      </c>
      <c r="AE719" s="158">
        <f t="shared" si="196"/>
        <v>0.85</v>
      </c>
      <c r="AF719" s="157" t="str" cm="1">
        <f t="array" ref="AF719">IF(D719="Electric","--",IF(D719="Diesel",_xlfn._xlws.FILTER(DFCF[Fuel_NOX],(DFCF[MY]=E719)),""))</f>
        <v/>
      </c>
      <c r="AG719" s="157" cm="1">
        <f t="array" ref="AG719">IF(D719="Electric","--",IF(D719="Gasoline",_xlfn._xlws.FILTER(GFCF[Fuel_NOX],(GFCF[MY]=E719)),""))</f>
        <v>0.86699999999999999</v>
      </c>
      <c r="AH719" s="157">
        <f t="shared" si="197"/>
        <v>0.86699999999999999</v>
      </c>
      <c r="AI719" s="158">
        <f t="shared" si="198"/>
        <v>1.5552382591772151</v>
      </c>
      <c r="AJ719" s="158">
        <f t="shared" si="199"/>
        <v>11.801873351658227</v>
      </c>
      <c r="AK719" s="158">
        <f t="shared" si="200"/>
        <v>43.186555547633454</v>
      </c>
      <c r="AL719" s="158">
        <f t="shared" si="201"/>
        <v>327.71972786804116</v>
      </c>
      <c r="AM719" s="158">
        <f t="shared" si="202"/>
        <v>2.1593277773816727E-2</v>
      </c>
      <c r="AN719" s="158">
        <f t="shared" si="203"/>
        <v>0.16385986393402058</v>
      </c>
      <c r="AO719" s="158">
        <f t="shared" si="204"/>
        <v>1.9861496896356624E-2</v>
      </c>
      <c r="AP719" s="157"/>
      <c r="AS719" s="44"/>
    </row>
    <row r="720" spans="1:45" s="47" customFormat="1" x14ac:dyDescent="0.35">
      <c r="A720" s="157">
        <v>719</v>
      </c>
      <c r="B720" s="157" t="s">
        <v>511</v>
      </c>
      <c r="C720" s="157" t="s">
        <v>492</v>
      </c>
      <c r="D720" s="157" t="s">
        <v>16</v>
      </c>
      <c r="E720" s="157">
        <v>1988</v>
      </c>
      <c r="F720" s="157">
        <v>138</v>
      </c>
      <c r="G720" s="157">
        <v>182.54430379746836</v>
      </c>
      <c r="H720" s="157"/>
      <c r="I720" s="157">
        <f t="shared" si="190"/>
        <v>175</v>
      </c>
      <c r="J720" s="157" t="str">
        <f>IF(D720="Electric","--",IF(D720="Diesel",VLOOKUP(C720,[2]ORDLF!A:B,2,FALSE),""))</f>
        <v/>
      </c>
      <c r="K720" s="157">
        <f>IF(D720="Electric","--",IF(D720="Gasoline",VLOOKUP(C720,LSILF!A:C,3,FALSE),""))</f>
        <v>0.5</v>
      </c>
      <c r="L720" s="158">
        <f t="shared" si="188"/>
        <v>0.5</v>
      </c>
      <c r="M720" s="157" t="str" cm="1">
        <f t="array" ref="M720">IF(D720="Electric","--",IF(D720="Diesel",_xlfn._xlws.FILTER(DIESCH[CH Cap],(DIESCH[HP Bin]=I720)),""))</f>
        <v/>
      </c>
      <c r="N720" s="157" cm="1">
        <f t="array" ref="N720">IF(D720="Electric","--",IF(D720="Gasoline",_xlfn._xlws.FILTER(LSICH[CH Cap],(LSICH[Fuel Type]=D720)*(LSICH[MY]=E720)),""))</f>
        <v>7000</v>
      </c>
      <c r="O720" s="157">
        <f t="shared" si="191"/>
        <v>7000</v>
      </c>
      <c r="P720" s="157">
        <f t="shared" si="192"/>
        <v>5293.7848101265827</v>
      </c>
      <c r="Q720" s="157" t="str" cm="1">
        <f t="array" ref="Q720">IF(D720="Electric","--",IF(D720="Diesel",_xlfn._xlws.FILTER(ORDEF[HC-ZH (g/hp-hr)],(ORDEF[HP]=I720)*(ORDEF[Model_Year]=E720)),""))</f>
        <v/>
      </c>
      <c r="R720" s="157" cm="1">
        <f t="array" ref="R720">IF(D720="Electric","--",IF(D720="Gasoline",_xlfn._xlws.FILTER(LSIEF[HC-ZH (g/hp-hr)],(LSIEF[Fuel]=D720)*(LSIEF[HP Bin]=I720)*(LSIEF[Model Year]=E720)),""))</f>
        <v>1.61</v>
      </c>
      <c r="S720" s="158">
        <f t="shared" si="189"/>
        <v>1.61</v>
      </c>
      <c r="T720" s="159" t="str" cm="1">
        <f t="array" ref="T720">IF(D720="Electric","--",IF(D720="Diesel",_xlfn._xlws.FILTER(ORDEF[HCDR],(ORDEF[HP]=I720)*(ORDEF[Model_Year]=E720),),""))</f>
        <v/>
      </c>
      <c r="U720" s="159" cm="1">
        <f t="array" ref="U720">IF(D720="Electric","--",IF(D720="Gasoline",_xlfn._xlws.FILTER(LSIEF[HC DR],(LSIEF[Fuel]=D720)*(LSIEF[HP Bin]=I720)*(LSIEF[Model Year]=E720)),""))</f>
        <v>4.1499999999999999E-5</v>
      </c>
      <c r="V720" s="159">
        <f t="shared" si="193"/>
        <v>4.1499999999999999E-5</v>
      </c>
      <c r="W720" s="158" t="str" cm="1">
        <f t="array" ref="W720">IF(D720="Electric","--",IF(D720="Diesel",_xlfn._xlws.FILTER(ORDEF[NOXzh],(ORDEF[HP]=I720)*(ORDEF[Model_Year]=E720)),""))</f>
        <v/>
      </c>
      <c r="X720" s="158" cm="1">
        <f t="array" ref="X720">IF(D720="Electric","--",IF(D720="Gasoline",_xlfn._xlws.FILTER(LSIEF[NOX-ZH (g/hp-hr)],(LSIEF[Fuel]=D720)*(LSIEF[HP Bin]=I720)*(LSIEF[Model Year]=E720)),""))</f>
        <v>12.94</v>
      </c>
      <c r="Y720" s="158">
        <f t="shared" si="194"/>
        <v>12.94</v>
      </c>
      <c r="Z720" s="159" t="str" cm="1">
        <f t="array" ref="Z720">IF(D720="Electric","--",IF(D720="Diesel",_xlfn._xlws.FILTER(ORDEF[NOXdr],(ORDEF[HP]=I720)*(ORDEF[Model_Year]=E720)),""))</f>
        <v/>
      </c>
      <c r="AA720" s="159" cm="1">
        <f t="array" ref="AA720">IF(E720="Electric","--",IF(D720="Gasoline",_xlfn._xlws.FILTER(LSIEF[NOX DR],(LSIEF[Fuel]=D720)*(LSIEF[HP Bin]=I720)*(LSIEF[Model Year]=E720)),""))</f>
        <v>1.27E-4</v>
      </c>
      <c r="AB720" s="159">
        <f t="shared" si="195"/>
        <v>1.27E-4</v>
      </c>
      <c r="AC720" s="158" t="str" cm="1">
        <f t="array" ref="AC720">IF(D720="Electric","--",IF(D720="Diesel",_xlfn._xlws.FILTER(DFCF[Fuel_HC],(DFCF[MY]=E720)),""))</f>
        <v/>
      </c>
      <c r="AD720" s="158" cm="1">
        <f t="array" ref="AD720">IF(D720="Electric","--",IF(D720="Gasoline",_xlfn._xlws.FILTER(GFCF[Fuel_HC],(GFCF[MY]=E720)),""))</f>
        <v>0.85</v>
      </c>
      <c r="AE720" s="158">
        <f t="shared" si="196"/>
        <v>0.85</v>
      </c>
      <c r="AF720" s="157" t="str" cm="1">
        <f t="array" ref="AF720">IF(D720="Electric","--",IF(D720="Diesel",_xlfn._xlws.FILTER(DFCF[Fuel_NOX],(DFCF[MY]=E720)),""))</f>
        <v/>
      </c>
      <c r="AG720" s="157" cm="1">
        <f t="array" ref="AG720">IF(D720="Electric","--",IF(D720="Gasoline",_xlfn._xlws.FILTER(GFCF[Fuel_NOX],(GFCF[MY]=E720)),""))</f>
        <v>0.86699999999999999</v>
      </c>
      <c r="AH720" s="157">
        <f t="shared" si="197"/>
        <v>0.86699999999999999</v>
      </c>
      <c r="AI720" s="158">
        <f t="shared" si="198"/>
        <v>1.5552382591772151</v>
      </c>
      <c r="AJ720" s="158">
        <f t="shared" si="199"/>
        <v>11.801873351658227</v>
      </c>
      <c r="AK720" s="158">
        <f t="shared" si="200"/>
        <v>43.186555547633454</v>
      </c>
      <c r="AL720" s="158">
        <f t="shared" si="201"/>
        <v>327.71972786804116</v>
      </c>
      <c r="AM720" s="158">
        <f t="shared" si="202"/>
        <v>2.1593277773816727E-2</v>
      </c>
      <c r="AN720" s="158">
        <f t="shared" si="203"/>
        <v>0.16385986393402058</v>
      </c>
      <c r="AO720" s="158">
        <f t="shared" si="204"/>
        <v>1.9861496896356624E-2</v>
      </c>
      <c r="AP720" s="157"/>
      <c r="AS720" s="44"/>
    </row>
    <row r="721" spans="1:45" s="47" customFormat="1" x14ac:dyDescent="0.35">
      <c r="A721" s="157">
        <v>720</v>
      </c>
      <c r="B721" s="157" t="s">
        <v>512</v>
      </c>
      <c r="C721" s="157" t="s">
        <v>492</v>
      </c>
      <c r="D721" s="157" t="s">
        <v>16</v>
      </c>
      <c r="E721" s="157">
        <v>1988</v>
      </c>
      <c r="F721" s="157">
        <v>138</v>
      </c>
      <c r="G721" s="157">
        <v>182.54430379746836</v>
      </c>
      <c r="H721" s="157"/>
      <c r="I721" s="157">
        <f t="shared" si="190"/>
        <v>175</v>
      </c>
      <c r="J721" s="157" t="str">
        <f>IF(D721="Electric","--",IF(D721="Diesel",VLOOKUP(C721,[2]ORDLF!A:B,2,FALSE),""))</f>
        <v/>
      </c>
      <c r="K721" s="157">
        <f>IF(D721="Electric","--",IF(D721="Gasoline",VLOOKUP(C721,LSILF!A:C,3,FALSE),""))</f>
        <v>0.5</v>
      </c>
      <c r="L721" s="158">
        <f t="shared" si="188"/>
        <v>0.5</v>
      </c>
      <c r="M721" s="157" t="str" cm="1">
        <f t="array" ref="M721">IF(D721="Electric","--",IF(D721="Diesel",_xlfn._xlws.FILTER(DIESCH[CH Cap],(DIESCH[HP Bin]=I721)),""))</f>
        <v/>
      </c>
      <c r="N721" s="157" cm="1">
        <f t="array" ref="N721">IF(D721="Electric","--",IF(D721="Gasoline",_xlfn._xlws.FILTER(LSICH[CH Cap],(LSICH[Fuel Type]=D721)*(LSICH[MY]=E721)),""))</f>
        <v>7000</v>
      </c>
      <c r="O721" s="157">
        <f t="shared" si="191"/>
        <v>7000</v>
      </c>
      <c r="P721" s="157">
        <f t="shared" si="192"/>
        <v>5293.7848101265827</v>
      </c>
      <c r="Q721" s="157" t="str" cm="1">
        <f t="array" ref="Q721">IF(D721="Electric","--",IF(D721="Diesel",_xlfn._xlws.FILTER(ORDEF[HC-ZH (g/hp-hr)],(ORDEF[HP]=I721)*(ORDEF[Model_Year]=E721)),""))</f>
        <v/>
      </c>
      <c r="R721" s="157" cm="1">
        <f t="array" ref="R721">IF(D721="Electric","--",IF(D721="Gasoline",_xlfn._xlws.FILTER(LSIEF[HC-ZH (g/hp-hr)],(LSIEF[Fuel]=D721)*(LSIEF[HP Bin]=I721)*(LSIEF[Model Year]=E721)),""))</f>
        <v>1.61</v>
      </c>
      <c r="S721" s="158">
        <f t="shared" ref="S721:S752" si="205">SUM(Q721:R721)</f>
        <v>1.61</v>
      </c>
      <c r="T721" s="159" t="str" cm="1">
        <f t="array" ref="T721">IF(D721="Electric","--",IF(D721="Diesel",_xlfn._xlws.FILTER(ORDEF[HCDR],(ORDEF[HP]=I721)*(ORDEF[Model_Year]=E721),),""))</f>
        <v/>
      </c>
      <c r="U721" s="159" cm="1">
        <f t="array" ref="U721">IF(D721="Electric","--",IF(D721="Gasoline",_xlfn._xlws.FILTER(LSIEF[HC DR],(LSIEF[Fuel]=D721)*(LSIEF[HP Bin]=I721)*(LSIEF[Model Year]=E721)),""))</f>
        <v>4.1499999999999999E-5</v>
      </c>
      <c r="V721" s="159">
        <f t="shared" si="193"/>
        <v>4.1499999999999999E-5</v>
      </c>
      <c r="W721" s="158" t="str" cm="1">
        <f t="array" ref="W721">IF(D721="Electric","--",IF(D721="Diesel",_xlfn._xlws.FILTER(ORDEF[NOXzh],(ORDEF[HP]=I721)*(ORDEF[Model_Year]=E721)),""))</f>
        <v/>
      </c>
      <c r="X721" s="158" cm="1">
        <f t="array" ref="X721">IF(D721="Electric","--",IF(D721="Gasoline",_xlfn._xlws.FILTER(LSIEF[NOX-ZH (g/hp-hr)],(LSIEF[Fuel]=D721)*(LSIEF[HP Bin]=I721)*(LSIEF[Model Year]=E721)),""))</f>
        <v>12.94</v>
      </c>
      <c r="Y721" s="158">
        <f t="shared" si="194"/>
        <v>12.94</v>
      </c>
      <c r="Z721" s="159" t="str" cm="1">
        <f t="array" ref="Z721">IF(D721="Electric","--",IF(D721="Diesel",_xlfn._xlws.FILTER(ORDEF[NOXdr],(ORDEF[HP]=I721)*(ORDEF[Model_Year]=E721)),""))</f>
        <v/>
      </c>
      <c r="AA721" s="159" cm="1">
        <f t="array" ref="AA721">IF(E721="Electric","--",IF(D721="Gasoline",_xlfn._xlws.FILTER(LSIEF[NOX DR],(LSIEF[Fuel]=D721)*(LSIEF[HP Bin]=I721)*(LSIEF[Model Year]=E721)),""))</f>
        <v>1.27E-4</v>
      </c>
      <c r="AB721" s="159">
        <f t="shared" si="195"/>
        <v>1.27E-4</v>
      </c>
      <c r="AC721" s="158" t="str" cm="1">
        <f t="array" ref="AC721">IF(D721="Electric","--",IF(D721="Diesel",_xlfn._xlws.FILTER(DFCF[Fuel_HC],(DFCF[MY]=E721)),""))</f>
        <v/>
      </c>
      <c r="AD721" s="158" cm="1">
        <f t="array" ref="AD721">IF(D721="Electric","--",IF(D721="Gasoline",_xlfn._xlws.FILTER(GFCF[Fuel_HC],(GFCF[MY]=E721)),""))</f>
        <v>0.85</v>
      </c>
      <c r="AE721" s="158">
        <f t="shared" si="196"/>
        <v>0.85</v>
      </c>
      <c r="AF721" s="157" t="str" cm="1">
        <f t="array" ref="AF721">IF(D721="Electric","--",IF(D721="Diesel",_xlfn._xlws.FILTER(DFCF[Fuel_NOX],(DFCF[MY]=E721)),""))</f>
        <v/>
      </c>
      <c r="AG721" s="157" cm="1">
        <f t="array" ref="AG721">IF(D721="Electric","--",IF(D721="Gasoline",_xlfn._xlws.FILTER(GFCF[Fuel_NOX],(GFCF[MY]=E721)),""))</f>
        <v>0.86699999999999999</v>
      </c>
      <c r="AH721" s="157">
        <f t="shared" si="197"/>
        <v>0.86699999999999999</v>
      </c>
      <c r="AI721" s="158">
        <f t="shared" si="198"/>
        <v>1.5552382591772151</v>
      </c>
      <c r="AJ721" s="158">
        <f t="shared" si="199"/>
        <v>11.801873351658227</v>
      </c>
      <c r="AK721" s="158">
        <f t="shared" si="200"/>
        <v>43.186555547633454</v>
      </c>
      <c r="AL721" s="158">
        <f t="shared" si="201"/>
        <v>327.71972786804116</v>
      </c>
      <c r="AM721" s="158">
        <f t="shared" si="202"/>
        <v>2.1593277773816727E-2</v>
      </c>
      <c r="AN721" s="158">
        <f t="shared" si="203"/>
        <v>0.16385986393402058</v>
      </c>
      <c r="AO721" s="158">
        <f t="shared" si="204"/>
        <v>1.9861496896356624E-2</v>
      </c>
      <c r="AP721" s="157"/>
      <c r="AS721" s="44"/>
    </row>
    <row r="722" spans="1:45" s="47" customFormat="1" x14ac:dyDescent="0.35">
      <c r="A722" s="157">
        <v>721</v>
      </c>
      <c r="B722" s="157" t="s">
        <v>513</v>
      </c>
      <c r="C722" s="157" t="s">
        <v>492</v>
      </c>
      <c r="D722" s="157" t="s">
        <v>16</v>
      </c>
      <c r="E722" s="157">
        <v>1988</v>
      </c>
      <c r="F722" s="157">
        <v>138</v>
      </c>
      <c r="G722" s="157">
        <v>182.54430379746836</v>
      </c>
      <c r="H722" s="157"/>
      <c r="I722" s="157">
        <f t="shared" si="190"/>
        <v>175</v>
      </c>
      <c r="J722" s="157" t="str">
        <f>IF(D722="Electric","--",IF(D722="Diesel",VLOOKUP(C722,[2]ORDLF!A:B,2,FALSE),""))</f>
        <v/>
      </c>
      <c r="K722" s="157">
        <f>IF(D722="Electric","--",IF(D722="Gasoline",VLOOKUP(C722,LSILF!A:C,3,FALSE),""))</f>
        <v>0.5</v>
      </c>
      <c r="L722" s="158">
        <f t="shared" si="188"/>
        <v>0.5</v>
      </c>
      <c r="M722" s="157" t="str" cm="1">
        <f t="array" ref="M722">IF(D722="Electric","--",IF(D722="Diesel",_xlfn._xlws.FILTER(DIESCH[CH Cap],(DIESCH[HP Bin]=I722)),""))</f>
        <v/>
      </c>
      <c r="N722" s="157" cm="1">
        <f t="array" ref="N722">IF(D722="Electric","--",IF(D722="Gasoline",_xlfn._xlws.FILTER(LSICH[CH Cap],(LSICH[Fuel Type]=D722)*(LSICH[MY]=E722)),""))</f>
        <v>7000</v>
      </c>
      <c r="O722" s="157">
        <f t="shared" si="191"/>
        <v>7000</v>
      </c>
      <c r="P722" s="157">
        <f t="shared" si="192"/>
        <v>5293.7848101265827</v>
      </c>
      <c r="Q722" s="157" t="str" cm="1">
        <f t="array" ref="Q722">IF(D722="Electric","--",IF(D722="Diesel",_xlfn._xlws.FILTER(ORDEF[HC-ZH (g/hp-hr)],(ORDEF[HP]=I722)*(ORDEF[Model_Year]=E722)),""))</f>
        <v/>
      </c>
      <c r="R722" s="157" cm="1">
        <f t="array" ref="R722">IF(D722="Electric","--",IF(D722="Gasoline",_xlfn._xlws.FILTER(LSIEF[HC-ZH (g/hp-hr)],(LSIEF[Fuel]=D722)*(LSIEF[HP Bin]=I722)*(LSIEF[Model Year]=E722)),""))</f>
        <v>1.61</v>
      </c>
      <c r="S722" s="158">
        <f t="shared" si="205"/>
        <v>1.61</v>
      </c>
      <c r="T722" s="159" t="str" cm="1">
        <f t="array" ref="T722">IF(D722="Electric","--",IF(D722="Diesel",_xlfn._xlws.FILTER(ORDEF[HCDR],(ORDEF[HP]=I722)*(ORDEF[Model_Year]=E722),),""))</f>
        <v/>
      </c>
      <c r="U722" s="159" cm="1">
        <f t="array" ref="U722">IF(D722="Electric","--",IF(D722="Gasoline",_xlfn._xlws.FILTER(LSIEF[HC DR],(LSIEF[Fuel]=D722)*(LSIEF[HP Bin]=I722)*(LSIEF[Model Year]=E722)),""))</f>
        <v>4.1499999999999999E-5</v>
      </c>
      <c r="V722" s="159">
        <f t="shared" si="193"/>
        <v>4.1499999999999999E-5</v>
      </c>
      <c r="W722" s="158" t="str" cm="1">
        <f t="array" ref="W722">IF(D722="Electric","--",IF(D722="Diesel",_xlfn._xlws.FILTER(ORDEF[NOXzh],(ORDEF[HP]=I722)*(ORDEF[Model_Year]=E722)),""))</f>
        <v/>
      </c>
      <c r="X722" s="158" cm="1">
        <f t="array" ref="X722">IF(D722="Electric","--",IF(D722="Gasoline",_xlfn._xlws.FILTER(LSIEF[NOX-ZH (g/hp-hr)],(LSIEF[Fuel]=D722)*(LSIEF[HP Bin]=I722)*(LSIEF[Model Year]=E722)),""))</f>
        <v>12.94</v>
      </c>
      <c r="Y722" s="158">
        <f t="shared" si="194"/>
        <v>12.94</v>
      </c>
      <c r="Z722" s="159" t="str" cm="1">
        <f t="array" ref="Z722">IF(D722="Electric","--",IF(D722="Diesel",_xlfn._xlws.FILTER(ORDEF[NOXdr],(ORDEF[HP]=I722)*(ORDEF[Model_Year]=E722)),""))</f>
        <v/>
      </c>
      <c r="AA722" s="159" cm="1">
        <f t="array" ref="AA722">IF(E722="Electric","--",IF(D722="Gasoline",_xlfn._xlws.FILTER(LSIEF[NOX DR],(LSIEF[Fuel]=D722)*(LSIEF[HP Bin]=I722)*(LSIEF[Model Year]=E722)),""))</f>
        <v>1.27E-4</v>
      </c>
      <c r="AB722" s="159">
        <f t="shared" si="195"/>
        <v>1.27E-4</v>
      </c>
      <c r="AC722" s="158" t="str" cm="1">
        <f t="array" ref="AC722">IF(D722="Electric","--",IF(D722="Diesel",_xlfn._xlws.FILTER(DFCF[Fuel_HC],(DFCF[MY]=E722)),""))</f>
        <v/>
      </c>
      <c r="AD722" s="158" cm="1">
        <f t="array" ref="AD722">IF(D722="Electric","--",IF(D722="Gasoline",_xlfn._xlws.FILTER(GFCF[Fuel_HC],(GFCF[MY]=E722)),""))</f>
        <v>0.85</v>
      </c>
      <c r="AE722" s="158">
        <f t="shared" si="196"/>
        <v>0.85</v>
      </c>
      <c r="AF722" s="157" t="str" cm="1">
        <f t="array" ref="AF722">IF(D722="Electric","--",IF(D722="Diesel",_xlfn._xlws.FILTER(DFCF[Fuel_NOX],(DFCF[MY]=E722)),""))</f>
        <v/>
      </c>
      <c r="AG722" s="157" cm="1">
        <f t="array" ref="AG722">IF(D722="Electric","--",IF(D722="Gasoline",_xlfn._xlws.FILTER(GFCF[Fuel_NOX],(GFCF[MY]=E722)),""))</f>
        <v>0.86699999999999999</v>
      </c>
      <c r="AH722" s="157">
        <f t="shared" si="197"/>
        <v>0.86699999999999999</v>
      </c>
      <c r="AI722" s="158">
        <f t="shared" si="198"/>
        <v>1.5552382591772151</v>
      </c>
      <c r="AJ722" s="158">
        <f t="shared" si="199"/>
        <v>11.801873351658227</v>
      </c>
      <c r="AK722" s="158">
        <f t="shared" si="200"/>
        <v>43.186555547633454</v>
      </c>
      <c r="AL722" s="158">
        <f t="shared" si="201"/>
        <v>327.71972786804116</v>
      </c>
      <c r="AM722" s="158">
        <f t="shared" si="202"/>
        <v>2.1593277773816727E-2</v>
      </c>
      <c r="AN722" s="158">
        <f t="shared" si="203"/>
        <v>0.16385986393402058</v>
      </c>
      <c r="AO722" s="158">
        <f t="shared" si="204"/>
        <v>1.9861496896356624E-2</v>
      </c>
      <c r="AP722" s="157"/>
      <c r="AS722" s="44"/>
    </row>
    <row r="723" spans="1:45" s="47" customFormat="1" x14ac:dyDescent="0.35">
      <c r="A723" s="157">
        <v>722</v>
      </c>
      <c r="B723" s="157" t="s">
        <v>514</v>
      </c>
      <c r="C723" s="157" t="s">
        <v>492</v>
      </c>
      <c r="D723" s="157" t="s">
        <v>16</v>
      </c>
      <c r="E723" s="157">
        <v>1988</v>
      </c>
      <c r="F723" s="157">
        <v>138</v>
      </c>
      <c r="G723" s="157">
        <v>182.54430379746836</v>
      </c>
      <c r="H723" s="157"/>
      <c r="I723" s="157">
        <f t="shared" si="190"/>
        <v>175</v>
      </c>
      <c r="J723" s="157" t="str">
        <f>IF(D723="Electric","--",IF(D723="Diesel",VLOOKUP(C723,[2]ORDLF!A:B,2,FALSE),""))</f>
        <v/>
      </c>
      <c r="K723" s="157">
        <f>IF(D723="Electric","--",IF(D723="Gasoline",VLOOKUP(C723,LSILF!A:C,3,FALSE),""))</f>
        <v>0.5</v>
      </c>
      <c r="L723" s="158">
        <f t="shared" si="188"/>
        <v>0.5</v>
      </c>
      <c r="M723" s="157" t="str" cm="1">
        <f t="array" ref="M723">IF(D723="Electric","--",IF(D723="Diesel",_xlfn._xlws.FILTER(DIESCH[CH Cap],(DIESCH[HP Bin]=I723)),""))</f>
        <v/>
      </c>
      <c r="N723" s="157" cm="1">
        <f t="array" ref="N723">IF(D723="Electric","--",IF(D723="Gasoline",_xlfn._xlws.FILTER(LSICH[CH Cap],(LSICH[Fuel Type]=D723)*(LSICH[MY]=E723)),""))</f>
        <v>7000</v>
      </c>
      <c r="O723" s="157">
        <f t="shared" si="191"/>
        <v>7000</v>
      </c>
      <c r="P723" s="157">
        <f t="shared" si="192"/>
        <v>5293.7848101265827</v>
      </c>
      <c r="Q723" s="157" t="str" cm="1">
        <f t="array" ref="Q723">IF(D723="Electric","--",IF(D723="Diesel",_xlfn._xlws.FILTER(ORDEF[HC-ZH (g/hp-hr)],(ORDEF[HP]=I723)*(ORDEF[Model_Year]=E723)),""))</f>
        <v/>
      </c>
      <c r="R723" s="157" cm="1">
        <f t="array" ref="R723">IF(D723="Electric","--",IF(D723="Gasoline",_xlfn._xlws.FILTER(LSIEF[HC-ZH (g/hp-hr)],(LSIEF[Fuel]=D723)*(LSIEF[HP Bin]=I723)*(LSIEF[Model Year]=E723)),""))</f>
        <v>1.61</v>
      </c>
      <c r="S723" s="158">
        <f t="shared" si="205"/>
        <v>1.61</v>
      </c>
      <c r="T723" s="159" t="str" cm="1">
        <f t="array" ref="T723">IF(D723="Electric","--",IF(D723="Diesel",_xlfn._xlws.FILTER(ORDEF[HCDR],(ORDEF[HP]=I723)*(ORDEF[Model_Year]=E723),),""))</f>
        <v/>
      </c>
      <c r="U723" s="159" cm="1">
        <f t="array" ref="U723">IF(D723="Electric","--",IF(D723="Gasoline",_xlfn._xlws.FILTER(LSIEF[HC DR],(LSIEF[Fuel]=D723)*(LSIEF[HP Bin]=I723)*(LSIEF[Model Year]=E723)),""))</f>
        <v>4.1499999999999999E-5</v>
      </c>
      <c r="V723" s="159">
        <f t="shared" si="193"/>
        <v>4.1499999999999999E-5</v>
      </c>
      <c r="W723" s="158" t="str" cm="1">
        <f t="array" ref="W723">IF(D723="Electric","--",IF(D723="Diesel",_xlfn._xlws.FILTER(ORDEF[NOXzh],(ORDEF[HP]=I723)*(ORDEF[Model_Year]=E723)),""))</f>
        <v/>
      </c>
      <c r="X723" s="158" cm="1">
        <f t="array" ref="X723">IF(D723="Electric","--",IF(D723="Gasoline",_xlfn._xlws.FILTER(LSIEF[NOX-ZH (g/hp-hr)],(LSIEF[Fuel]=D723)*(LSIEF[HP Bin]=I723)*(LSIEF[Model Year]=E723)),""))</f>
        <v>12.94</v>
      </c>
      <c r="Y723" s="158">
        <f t="shared" si="194"/>
        <v>12.94</v>
      </c>
      <c r="Z723" s="159" t="str" cm="1">
        <f t="array" ref="Z723">IF(D723="Electric","--",IF(D723="Diesel",_xlfn._xlws.FILTER(ORDEF[NOXdr],(ORDEF[HP]=I723)*(ORDEF[Model_Year]=E723)),""))</f>
        <v/>
      </c>
      <c r="AA723" s="159" cm="1">
        <f t="array" ref="AA723">IF(E723="Electric","--",IF(D723="Gasoline",_xlfn._xlws.FILTER(LSIEF[NOX DR],(LSIEF[Fuel]=D723)*(LSIEF[HP Bin]=I723)*(LSIEF[Model Year]=E723)),""))</f>
        <v>1.27E-4</v>
      </c>
      <c r="AB723" s="159">
        <f t="shared" si="195"/>
        <v>1.27E-4</v>
      </c>
      <c r="AC723" s="158" t="str" cm="1">
        <f t="array" ref="AC723">IF(D723="Electric","--",IF(D723="Diesel",_xlfn._xlws.FILTER(DFCF[Fuel_HC],(DFCF[MY]=E723)),""))</f>
        <v/>
      </c>
      <c r="AD723" s="158" cm="1">
        <f t="array" ref="AD723">IF(D723="Electric","--",IF(D723="Gasoline",_xlfn._xlws.FILTER(GFCF[Fuel_HC],(GFCF[MY]=E723)),""))</f>
        <v>0.85</v>
      </c>
      <c r="AE723" s="158">
        <f t="shared" si="196"/>
        <v>0.85</v>
      </c>
      <c r="AF723" s="157" t="str" cm="1">
        <f t="array" ref="AF723">IF(D723="Electric","--",IF(D723="Diesel",_xlfn._xlws.FILTER(DFCF[Fuel_NOX],(DFCF[MY]=E723)),""))</f>
        <v/>
      </c>
      <c r="AG723" s="157" cm="1">
        <f t="array" ref="AG723">IF(D723="Electric","--",IF(D723="Gasoline",_xlfn._xlws.FILTER(GFCF[Fuel_NOX],(GFCF[MY]=E723)),""))</f>
        <v>0.86699999999999999</v>
      </c>
      <c r="AH723" s="157">
        <f t="shared" si="197"/>
        <v>0.86699999999999999</v>
      </c>
      <c r="AI723" s="158">
        <f t="shared" si="198"/>
        <v>1.5552382591772151</v>
      </c>
      <c r="AJ723" s="158">
        <f t="shared" si="199"/>
        <v>11.801873351658227</v>
      </c>
      <c r="AK723" s="158">
        <f t="shared" si="200"/>
        <v>43.186555547633454</v>
      </c>
      <c r="AL723" s="158">
        <f t="shared" si="201"/>
        <v>327.71972786804116</v>
      </c>
      <c r="AM723" s="158">
        <f t="shared" si="202"/>
        <v>2.1593277773816727E-2</v>
      </c>
      <c r="AN723" s="158">
        <f t="shared" si="203"/>
        <v>0.16385986393402058</v>
      </c>
      <c r="AO723" s="158">
        <f t="shared" si="204"/>
        <v>1.9861496896356624E-2</v>
      </c>
      <c r="AP723" s="157"/>
      <c r="AS723" s="44"/>
    </row>
    <row r="724" spans="1:45" s="47" customFormat="1" x14ac:dyDescent="0.35">
      <c r="A724" s="157">
        <v>723</v>
      </c>
      <c r="B724" s="157" t="s">
        <v>515</v>
      </c>
      <c r="C724" s="157" t="s">
        <v>492</v>
      </c>
      <c r="D724" s="157" t="s">
        <v>16</v>
      </c>
      <c r="E724" s="157">
        <v>1988</v>
      </c>
      <c r="F724" s="157">
        <v>138</v>
      </c>
      <c r="G724" s="157">
        <v>182.54430379746836</v>
      </c>
      <c r="H724" s="157"/>
      <c r="I724" s="157">
        <f t="shared" si="190"/>
        <v>175</v>
      </c>
      <c r="J724" s="157" t="str">
        <f>IF(D724="Electric","--",IF(D724="Diesel",VLOOKUP(C724,[2]ORDLF!A:B,2,FALSE),""))</f>
        <v/>
      </c>
      <c r="K724" s="157">
        <f>IF(D724="Electric","--",IF(D724="Gasoline",VLOOKUP(C724,LSILF!A:C,3,FALSE),""))</f>
        <v>0.5</v>
      </c>
      <c r="L724" s="158">
        <f t="shared" si="188"/>
        <v>0.5</v>
      </c>
      <c r="M724" s="157" t="str" cm="1">
        <f t="array" ref="M724">IF(D724="Electric","--",IF(D724="Diesel",_xlfn._xlws.FILTER(DIESCH[CH Cap],(DIESCH[HP Bin]=I724)),""))</f>
        <v/>
      </c>
      <c r="N724" s="157" cm="1">
        <f t="array" ref="N724">IF(D724="Electric","--",IF(D724="Gasoline",_xlfn._xlws.FILTER(LSICH[CH Cap],(LSICH[Fuel Type]=D724)*(LSICH[MY]=E724)),""))</f>
        <v>7000</v>
      </c>
      <c r="O724" s="157">
        <f t="shared" si="191"/>
        <v>7000</v>
      </c>
      <c r="P724" s="157">
        <f t="shared" si="192"/>
        <v>5293.7848101265827</v>
      </c>
      <c r="Q724" s="157" t="str" cm="1">
        <f t="array" ref="Q724">IF(D724="Electric","--",IF(D724="Diesel",_xlfn._xlws.FILTER(ORDEF[HC-ZH (g/hp-hr)],(ORDEF[HP]=I724)*(ORDEF[Model_Year]=E724)),""))</f>
        <v/>
      </c>
      <c r="R724" s="157" cm="1">
        <f t="array" ref="R724">IF(D724="Electric","--",IF(D724="Gasoline",_xlfn._xlws.FILTER(LSIEF[HC-ZH (g/hp-hr)],(LSIEF[Fuel]=D724)*(LSIEF[HP Bin]=I724)*(LSIEF[Model Year]=E724)),""))</f>
        <v>1.61</v>
      </c>
      <c r="S724" s="158">
        <f t="shared" si="205"/>
        <v>1.61</v>
      </c>
      <c r="T724" s="159" t="str" cm="1">
        <f t="array" ref="T724">IF(D724="Electric","--",IF(D724="Diesel",_xlfn._xlws.FILTER(ORDEF[HCDR],(ORDEF[HP]=I724)*(ORDEF[Model_Year]=E724),),""))</f>
        <v/>
      </c>
      <c r="U724" s="159" cm="1">
        <f t="array" ref="U724">IF(D724="Electric","--",IF(D724="Gasoline",_xlfn._xlws.FILTER(LSIEF[HC DR],(LSIEF[Fuel]=D724)*(LSIEF[HP Bin]=I724)*(LSIEF[Model Year]=E724)),""))</f>
        <v>4.1499999999999999E-5</v>
      </c>
      <c r="V724" s="159">
        <f t="shared" si="193"/>
        <v>4.1499999999999999E-5</v>
      </c>
      <c r="W724" s="158" t="str" cm="1">
        <f t="array" ref="W724">IF(D724="Electric","--",IF(D724="Diesel",_xlfn._xlws.FILTER(ORDEF[NOXzh],(ORDEF[HP]=I724)*(ORDEF[Model_Year]=E724)),""))</f>
        <v/>
      </c>
      <c r="X724" s="158" cm="1">
        <f t="array" ref="X724">IF(D724="Electric","--",IF(D724="Gasoline",_xlfn._xlws.FILTER(LSIEF[NOX-ZH (g/hp-hr)],(LSIEF[Fuel]=D724)*(LSIEF[HP Bin]=I724)*(LSIEF[Model Year]=E724)),""))</f>
        <v>12.94</v>
      </c>
      <c r="Y724" s="158">
        <f t="shared" si="194"/>
        <v>12.94</v>
      </c>
      <c r="Z724" s="159" t="str" cm="1">
        <f t="array" ref="Z724">IF(D724="Electric","--",IF(D724="Diesel",_xlfn._xlws.FILTER(ORDEF[NOXdr],(ORDEF[HP]=I724)*(ORDEF[Model_Year]=E724)),""))</f>
        <v/>
      </c>
      <c r="AA724" s="159" cm="1">
        <f t="array" ref="AA724">IF(E724="Electric","--",IF(D724="Gasoline",_xlfn._xlws.FILTER(LSIEF[NOX DR],(LSIEF[Fuel]=D724)*(LSIEF[HP Bin]=I724)*(LSIEF[Model Year]=E724)),""))</f>
        <v>1.27E-4</v>
      </c>
      <c r="AB724" s="159">
        <f t="shared" si="195"/>
        <v>1.27E-4</v>
      </c>
      <c r="AC724" s="158" t="str" cm="1">
        <f t="array" ref="AC724">IF(D724="Electric","--",IF(D724="Diesel",_xlfn._xlws.FILTER(DFCF[Fuel_HC],(DFCF[MY]=E724)),""))</f>
        <v/>
      </c>
      <c r="AD724" s="158" cm="1">
        <f t="array" ref="AD724">IF(D724="Electric","--",IF(D724="Gasoline",_xlfn._xlws.FILTER(GFCF[Fuel_HC],(GFCF[MY]=E724)),""))</f>
        <v>0.85</v>
      </c>
      <c r="AE724" s="158">
        <f t="shared" si="196"/>
        <v>0.85</v>
      </c>
      <c r="AF724" s="157" t="str" cm="1">
        <f t="array" ref="AF724">IF(D724="Electric","--",IF(D724="Diesel",_xlfn._xlws.FILTER(DFCF[Fuel_NOX],(DFCF[MY]=E724)),""))</f>
        <v/>
      </c>
      <c r="AG724" s="157" cm="1">
        <f t="array" ref="AG724">IF(D724="Electric","--",IF(D724="Gasoline",_xlfn._xlws.FILTER(GFCF[Fuel_NOX],(GFCF[MY]=E724)),""))</f>
        <v>0.86699999999999999</v>
      </c>
      <c r="AH724" s="157">
        <f t="shared" si="197"/>
        <v>0.86699999999999999</v>
      </c>
      <c r="AI724" s="158">
        <f t="shared" si="198"/>
        <v>1.5552382591772151</v>
      </c>
      <c r="AJ724" s="158">
        <f t="shared" si="199"/>
        <v>11.801873351658227</v>
      </c>
      <c r="AK724" s="158">
        <f t="shared" si="200"/>
        <v>43.186555547633454</v>
      </c>
      <c r="AL724" s="158">
        <f t="shared" si="201"/>
        <v>327.71972786804116</v>
      </c>
      <c r="AM724" s="158">
        <f t="shared" si="202"/>
        <v>2.1593277773816727E-2</v>
      </c>
      <c r="AN724" s="158">
        <f t="shared" si="203"/>
        <v>0.16385986393402058</v>
      </c>
      <c r="AO724" s="158">
        <f t="shared" si="204"/>
        <v>1.9861496896356624E-2</v>
      </c>
      <c r="AP724" s="157"/>
      <c r="AS724" s="44"/>
    </row>
    <row r="725" spans="1:45" s="47" customFormat="1" x14ac:dyDescent="0.35">
      <c r="A725" s="157">
        <v>724</v>
      </c>
      <c r="B725" s="157" t="s">
        <v>516</v>
      </c>
      <c r="C725" s="157" t="s">
        <v>492</v>
      </c>
      <c r="D725" s="157" t="s">
        <v>16</v>
      </c>
      <c r="E725" s="157">
        <v>1988</v>
      </c>
      <c r="F725" s="157">
        <v>138</v>
      </c>
      <c r="G725" s="157">
        <v>182.54430379746836</v>
      </c>
      <c r="H725" s="157"/>
      <c r="I725" s="157">
        <f t="shared" si="190"/>
        <v>175</v>
      </c>
      <c r="J725" s="157" t="str">
        <f>IF(D725="Electric","--",IF(D725="Diesel",VLOOKUP(C725,[2]ORDLF!A:B,2,FALSE),""))</f>
        <v/>
      </c>
      <c r="K725" s="157">
        <f>IF(D725="Electric","--",IF(D725="Gasoline",VLOOKUP(C725,LSILF!A:C,3,FALSE),""))</f>
        <v>0.5</v>
      </c>
      <c r="L725" s="158">
        <f t="shared" si="188"/>
        <v>0.5</v>
      </c>
      <c r="M725" s="157" t="str" cm="1">
        <f t="array" ref="M725">IF(D725="Electric","--",IF(D725="Diesel",_xlfn._xlws.FILTER(DIESCH[CH Cap],(DIESCH[HP Bin]=I725)),""))</f>
        <v/>
      </c>
      <c r="N725" s="157" cm="1">
        <f t="array" ref="N725">IF(D725="Electric","--",IF(D725="Gasoline",_xlfn._xlws.FILTER(LSICH[CH Cap],(LSICH[Fuel Type]=D725)*(LSICH[MY]=E725)),""))</f>
        <v>7000</v>
      </c>
      <c r="O725" s="157">
        <f t="shared" si="191"/>
        <v>7000</v>
      </c>
      <c r="P725" s="157">
        <f t="shared" si="192"/>
        <v>5293.7848101265827</v>
      </c>
      <c r="Q725" s="157" t="str" cm="1">
        <f t="array" ref="Q725">IF(D725="Electric","--",IF(D725="Diesel",_xlfn._xlws.FILTER(ORDEF[HC-ZH (g/hp-hr)],(ORDEF[HP]=I725)*(ORDEF[Model_Year]=E725)),""))</f>
        <v/>
      </c>
      <c r="R725" s="157" cm="1">
        <f t="array" ref="R725">IF(D725="Electric","--",IF(D725="Gasoline",_xlfn._xlws.FILTER(LSIEF[HC-ZH (g/hp-hr)],(LSIEF[Fuel]=D725)*(LSIEF[HP Bin]=I725)*(LSIEF[Model Year]=E725)),""))</f>
        <v>1.61</v>
      </c>
      <c r="S725" s="158">
        <f t="shared" si="205"/>
        <v>1.61</v>
      </c>
      <c r="T725" s="159" t="str" cm="1">
        <f t="array" ref="T725">IF(D725="Electric","--",IF(D725="Diesel",_xlfn._xlws.FILTER(ORDEF[HCDR],(ORDEF[HP]=I725)*(ORDEF[Model_Year]=E725),),""))</f>
        <v/>
      </c>
      <c r="U725" s="159" cm="1">
        <f t="array" ref="U725">IF(D725="Electric","--",IF(D725="Gasoline",_xlfn._xlws.FILTER(LSIEF[HC DR],(LSIEF[Fuel]=D725)*(LSIEF[HP Bin]=I725)*(LSIEF[Model Year]=E725)),""))</f>
        <v>4.1499999999999999E-5</v>
      </c>
      <c r="V725" s="159">
        <f t="shared" si="193"/>
        <v>4.1499999999999999E-5</v>
      </c>
      <c r="W725" s="158" t="str" cm="1">
        <f t="array" ref="W725">IF(D725="Electric","--",IF(D725="Diesel",_xlfn._xlws.FILTER(ORDEF[NOXzh],(ORDEF[HP]=I725)*(ORDEF[Model_Year]=E725)),""))</f>
        <v/>
      </c>
      <c r="X725" s="158" cm="1">
        <f t="array" ref="X725">IF(D725="Electric","--",IF(D725="Gasoline",_xlfn._xlws.FILTER(LSIEF[NOX-ZH (g/hp-hr)],(LSIEF[Fuel]=D725)*(LSIEF[HP Bin]=I725)*(LSIEF[Model Year]=E725)),""))</f>
        <v>12.94</v>
      </c>
      <c r="Y725" s="158">
        <f t="shared" si="194"/>
        <v>12.94</v>
      </c>
      <c r="Z725" s="159" t="str" cm="1">
        <f t="array" ref="Z725">IF(D725="Electric","--",IF(D725="Diesel",_xlfn._xlws.FILTER(ORDEF[NOXdr],(ORDEF[HP]=I725)*(ORDEF[Model_Year]=E725)),""))</f>
        <v/>
      </c>
      <c r="AA725" s="159" cm="1">
        <f t="array" ref="AA725">IF(E725="Electric","--",IF(D725="Gasoline",_xlfn._xlws.FILTER(LSIEF[NOX DR],(LSIEF[Fuel]=D725)*(LSIEF[HP Bin]=I725)*(LSIEF[Model Year]=E725)),""))</f>
        <v>1.27E-4</v>
      </c>
      <c r="AB725" s="159">
        <f t="shared" si="195"/>
        <v>1.27E-4</v>
      </c>
      <c r="AC725" s="158" t="str" cm="1">
        <f t="array" ref="AC725">IF(D725="Electric","--",IF(D725="Diesel",_xlfn._xlws.FILTER(DFCF[Fuel_HC],(DFCF[MY]=E725)),""))</f>
        <v/>
      </c>
      <c r="AD725" s="158" cm="1">
        <f t="array" ref="AD725">IF(D725="Electric","--",IF(D725="Gasoline",_xlfn._xlws.FILTER(GFCF[Fuel_HC],(GFCF[MY]=E725)),""))</f>
        <v>0.85</v>
      </c>
      <c r="AE725" s="158">
        <f t="shared" si="196"/>
        <v>0.85</v>
      </c>
      <c r="AF725" s="157" t="str" cm="1">
        <f t="array" ref="AF725">IF(D725="Electric","--",IF(D725="Diesel",_xlfn._xlws.FILTER(DFCF[Fuel_NOX],(DFCF[MY]=E725)),""))</f>
        <v/>
      </c>
      <c r="AG725" s="157" cm="1">
        <f t="array" ref="AG725">IF(D725="Electric","--",IF(D725="Gasoline",_xlfn._xlws.FILTER(GFCF[Fuel_NOX],(GFCF[MY]=E725)),""))</f>
        <v>0.86699999999999999</v>
      </c>
      <c r="AH725" s="157">
        <f t="shared" si="197"/>
        <v>0.86699999999999999</v>
      </c>
      <c r="AI725" s="158">
        <f t="shared" si="198"/>
        <v>1.5552382591772151</v>
      </c>
      <c r="AJ725" s="158">
        <f t="shared" si="199"/>
        <v>11.801873351658227</v>
      </c>
      <c r="AK725" s="158">
        <f t="shared" si="200"/>
        <v>43.186555547633454</v>
      </c>
      <c r="AL725" s="158">
        <f t="shared" si="201"/>
        <v>327.71972786804116</v>
      </c>
      <c r="AM725" s="158">
        <f t="shared" si="202"/>
        <v>2.1593277773816727E-2</v>
      </c>
      <c r="AN725" s="158">
        <f t="shared" si="203"/>
        <v>0.16385986393402058</v>
      </c>
      <c r="AO725" s="158">
        <f t="shared" si="204"/>
        <v>1.9861496896356624E-2</v>
      </c>
      <c r="AP725" s="157"/>
      <c r="AS725" s="44"/>
    </row>
    <row r="726" spans="1:45" s="47" customFormat="1" x14ac:dyDescent="0.35">
      <c r="A726" s="157">
        <v>725</v>
      </c>
      <c r="B726" s="157" t="s">
        <v>517</v>
      </c>
      <c r="C726" s="157" t="s">
        <v>492</v>
      </c>
      <c r="D726" s="157" t="s">
        <v>16</v>
      </c>
      <c r="E726" s="157">
        <v>1988</v>
      </c>
      <c r="F726" s="157">
        <v>138</v>
      </c>
      <c r="G726" s="157">
        <v>182.54430379746836</v>
      </c>
      <c r="H726" s="157"/>
      <c r="I726" s="157">
        <f t="shared" si="190"/>
        <v>175</v>
      </c>
      <c r="J726" s="157" t="str">
        <f>IF(D726="Electric","--",IF(D726="Diesel",VLOOKUP(C726,[2]ORDLF!A:B,2,FALSE),""))</f>
        <v/>
      </c>
      <c r="K726" s="157">
        <f>IF(D726="Electric","--",IF(D726="Gasoline",VLOOKUP(C726,LSILF!A:C,3,FALSE),""))</f>
        <v>0.5</v>
      </c>
      <c r="L726" s="158">
        <f t="shared" si="188"/>
        <v>0.5</v>
      </c>
      <c r="M726" s="157" t="str" cm="1">
        <f t="array" ref="M726">IF(D726="Electric","--",IF(D726="Diesel",_xlfn._xlws.FILTER(DIESCH[CH Cap],(DIESCH[HP Bin]=I726)),""))</f>
        <v/>
      </c>
      <c r="N726" s="157" cm="1">
        <f t="array" ref="N726">IF(D726="Electric","--",IF(D726="Gasoline",_xlfn._xlws.FILTER(LSICH[CH Cap],(LSICH[Fuel Type]=D726)*(LSICH[MY]=E726)),""))</f>
        <v>7000</v>
      </c>
      <c r="O726" s="157">
        <f t="shared" si="191"/>
        <v>7000</v>
      </c>
      <c r="P726" s="157">
        <f t="shared" si="192"/>
        <v>5293.7848101265827</v>
      </c>
      <c r="Q726" s="157" t="str" cm="1">
        <f t="array" ref="Q726">IF(D726="Electric","--",IF(D726="Diesel",_xlfn._xlws.FILTER(ORDEF[HC-ZH (g/hp-hr)],(ORDEF[HP]=I726)*(ORDEF[Model_Year]=E726)),""))</f>
        <v/>
      </c>
      <c r="R726" s="157" cm="1">
        <f t="array" ref="R726">IF(D726="Electric","--",IF(D726="Gasoline",_xlfn._xlws.FILTER(LSIEF[HC-ZH (g/hp-hr)],(LSIEF[Fuel]=D726)*(LSIEF[HP Bin]=I726)*(LSIEF[Model Year]=E726)),""))</f>
        <v>1.61</v>
      </c>
      <c r="S726" s="158">
        <f t="shared" si="205"/>
        <v>1.61</v>
      </c>
      <c r="T726" s="159" t="str" cm="1">
        <f t="array" ref="T726">IF(D726="Electric","--",IF(D726="Diesel",_xlfn._xlws.FILTER(ORDEF[HCDR],(ORDEF[HP]=I726)*(ORDEF[Model_Year]=E726),),""))</f>
        <v/>
      </c>
      <c r="U726" s="159" cm="1">
        <f t="array" ref="U726">IF(D726="Electric","--",IF(D726="Gasoline",_xlfn._xlws.FILTER(LSIEF[HC DR],(LSIEF[Fuel]=D726)*(LSIEF[HP Bin]=I726)*(LSIEF[Model Year]=E726)),""))</f>
        <v>4.1499999999999999E-5</v>
      </c>
      <c r="V726" s="159">
        <f t="shared" si="193"/>
        <v>4.1499999999999999E-5</v>
      </c>
      <c r="W726" s="158" t="str" cm="1">
        <f t="array" ref="W726">IF(D726="Electric","--",IF(D726="Diesel",_xlfn._xlws.FILTER(ORDEF[NOXzh],(ORDEF[HP]=I726)*(ORDEF[Model_Year]=E726)),""))</f>
        <v/>
      </c>
      <c r="X726" s="158" cm="1">
        <f t="array" ref="X726">IF(D726="Electric","--",IF(D726="Gasoline",_xlfn._xlws.FILTER(LSIEF[NOX-ZH (g/hp-hr)],(LSIEF[Fuel]=D726)*(LSIEF[HP Bin]=I726)*(LSIEF[Model Year]=E726)),""))</f>
        <v>12.94</v>
      </c>
      <c r="Y726" s="158">
        <f t="shared" si="194"/>
        <v>12.94</v>
      </c>
      <c r="Z726" s="159" t="str" cm="1">
        <f t="array" ref="Z726">IF(D726="Electric","--",IF(D726="Diesel",_xlfn._xlws.FILTER(ORDEF[NOXdr],(ORDEF[HP]=I726)*(ORDEF[Model_Year]=E726)),""))</f>
        <v/>
      </c>
      <c r="AA726" s="159" cm="1">
        <f t="array" ref="AA726">IF(E726="Electric","--",IF(D726="Gasoline",_xlfn._xlws.FILTER(LSIEF[NOX DR],(LSIEF[Fuel]=D726)*(LSIEF[HP Bin]=I726)*(LSIEF[Model Year]=E726)),""))</f>
        <v>1.27E-4</v>
      </c>
      <c r="AB726" s="159">
        <f t="shared" si="195"/>
        <v>1.27E-4</v>
      </c>
      <c r="AC726" s="158" t="str" cm="1">
        <f t="array" ref="AC726">IF(D726="Electric","--",IF(D726="Diesel",_xlfn._xlws.FILTER(DFCF[Fuel_HC],(DFCF[MY]=E726)),""))</f>
        <v/>
      </c>
      <c r="AD726" s="158" cm="1">
        <f t="array" ref="AD726">IF(D726="Electric","--",IF(D726="Gasoline",_xlfn._xlws.FILTER(GFCF[Fuel_HC],(GFCF[MY]=E726)),""))</f>
        <v>0.85</v>
      </c>
      <c r="AE726" s="158">
        <f t="shared" si="196"/>
        <v>0.85</v>
      </c>
      <c r="AF726" s="157" t="str" cm="1">
        <f t="array" ref="AF726">IF(D726="Electric","--",IF(D726="Diesel",_xlfn._xlws.FILTER(DFCF[Fuel_NOX],(DFCF[MY]=E726)),""))</f>
        <v/>
      </c>
      <c r="AG726" s="157" cm="1">
        <f t="array" ref="AG726">IF(D726="Electric","--",IF(D726="Gasoline",_xlfn._xlws.FILTER(GFCF[Fuel_NOX],(GFCF[MY]=E726)),""))</f>
        <v>0.86699999999999999</v>
      </c>
      <c r="AH726" s="157">
        <f t="shared" si="197"/>
        <v>0.86699999999999999</v>
      </c>
      <c r="AI726" s="158">
        <f t="shared" si="198"/>
        <v>1.5552382591772151</v>
      </c>
      <c r="AJ726" s="158">
        <f t="shared" si="199"/>
        <v>11.801873351658227</v>
      </c>
      <c r="AK726" s="158">
        <f t="shared" si="200"/>
        <v>43.186555547633454</v>
      </c>
      <c r="AL726" s="158">
        <f t="shared" si="201"/>
        <v>327.71972786804116</v>
      </c>
      <c r="AM726" s="158">
        <f t="shared" si="202"/>
        <v>2.1593277773816727E-2</v>
      </c>
      <c r="AN726" s="158">
        <f t="shared" si="203"/>
        <v>0.16385986393402058</v>
      </c>
      <c r="AO726" s="158">
        <f t="shared" si="204"/>
        <v>1.9861496896356624E-2</v>
      </c>
      <c r="AP726" s="157"/>
      <c r="AS726" s="44"/>
    </row>
    <row r="727" spans="1:45" s="47" customFormat="1" x14ac:dyDescent="0.35">
      <c r="A727" s="157">
        <v>726</v>
      </c>
      <c r="B727" s="157" t="s">
        <v>518</v>
      </c>
      <c r="C727" s="157" t="s">
        <v>492</v>
      </c>
      <c r="D727" s="157" t="s">
        <v>16</v>
      </c>
      <c r="E727" s="157">
        <v>1988</v>
      </c>
      <c r="F727" s="157">
        <v>138</v>
      </c>
      <c r="G727" s="157">
        <v>182.54430379746836</v>
      </c>
      <c r="H727" s="157"/>
      <c r="I727" s="157">
        <f t="shared" si="190"/>
        <v>175</v>
      </c>
      <c r="J727" s="157" t="str">
        <f>IF(D727="Electric","--",IF(D727="Diesel",VLOOKUP(C727,[2]ORDLF!A:B,2,FALSE),""))</f>
        <v/>
      </c>
      <c r="K727" s="157">
        <f>IF(D727="Electric","--",IF(D727="Gasoline",VLOOKUP(C727,LSILF!A:C,3,FALSE),""))</f>
        <v>0.5</v>
      </c>
      <c r="L727" s="158">
        <f t="shared" si="188"/>
        <v>0.5</v>
      </c>
      <c r="M727" s="157" t="str" cm="1">
        <f t="array" ref="M727">IF(D727="Electric","--",IF(D727="Diesel",_xlfn._xlws.FILTER(DIESCH[CH Cap],(DIESCH[HP Bin]=I727)),""))</f>
        <v/>
      </c>
      <c r="N727" s="157" cm="1">
        <f t="array" ref="N727">IF(D727="Electric","--",IF(D727="Gasoline",_xlfn._xlws.FILTER(LSICH[CH Cap],(LSICH[Fuel Type]=D727)*(LSICH[MY]=E727)),""))</f>
        <v>7000</v>
      </c>
      <c r="O727" s="157">
        <f t="shared" si="191"/>
        <v>7000</v>
      </c>
      <c r="P727" s="157">
        <f t="shared" si="192"/>
        <v>5293.7848101265827</v>
      </c>
      <c r="Q727" s="157" t="str" cm="1">
        <f t="array" ref="Q727">IF(D727="Electric","--",IF(D727="Diesel",_xlfn._xlws.FILTER(ORDEF[HC-ZH (g/hp-hr)],(ORDEF[HP]=I727)*(ORDEF[Model_Year]=E727)),""))</f>
        <v/>
      </c>
      <c r="R727" s="157" cm="1">
        <f t="array" ref="R727">IF(D727="Electric","--",IF(D727="Gasoline",_xlfn._xlws.FILTER(LSIEF[HC-ZH (g/hp-hr)],(LSIEF[Fuel]=D727)*(LSIEF[HP Bin]=I727)*(LSIEF[Model Year]=E727)),""))</f>
        <v>1.61</v>
      </c>
      <c r="S727" s="158">
        <f t="shared" si="205"/>
        <v>1.61</v>
      </c>
      <c r="T727" s="159" t="str" cm="1">
        <f t="array" ref="T727">IF(D727="Electric","--",IF(D727="Diesel",_xlfn._xlws.FILTER(ORDEF[HCDR],(ORDEF[HP]=I727)*(ORDEF[Model_Year]=E727),),""))</f>
        <v/>
      </c>
      <c r="U727" s="159" cm="1">
        <f t="array" ref="U727">IF(D727="Electric","--",IF(D727="Gasoline",_xlfn._xlws.FILTER(LSIEF[HC DR],(LSIEF[Fuel]=D727)*(LSIEF[HP Bin]=I727)*(LSIEF[Model Year]=E727)),""))</f>
        <v>4.1499999999999999E-5</v>
      </c>
      <c r="V727" s="159">
        <f t="shared" si="193"/>
        <v>4.1499999999999999E-5</v>
      </c>
      <c r="W727" s="158" t="str" cm="1">
        <f t="array" ref="W727">IF(D727="Electric","--",IF(D727="Diesel",_xlfn._xlws.FILTER(ORDEF[NOXzh],(ORDEF[HP]=I727)*(ORDEF[Model_Year]=E727)),""))</f>
        <v/>
      </c>
      <c r="X727" s="158" cm="1">
        <f t="array" ref="X727">IF(D727="Electric","--",IF(D727="Gasoline",_xlfn._xlws.FILTER(LSIEF[NOX-ZH (g/hp-hr)],(LSIEF[Fuel]=D727)*(LSIEF[HP Bin]=I727)*(LSIEF[Model Year]=E727)),""))</f>
        <v>12.94</v>
      </c>
      <c r="Y727" s="158">
        <f t="shared" si="194"/>
        <v>12.94</v>
      </c>
      <c r="Z727" s="159" t="str" cm="1">
        <f t="array" ref="Z727">IF(D727="Electric","--",IF(D727="Diesel",_xlfn._xlws.FILTER(ORDEF[NOXdr],(ORDEF[HP]=I727)*(ORDEF[Model_Year]=E727)),""))</f>
        <v/>
      </c>
      <c r="AA727" s="159" cm="1">
        <f t="array" ref="AA727">IF(E727="Electric","--",IF(D727="Gasoline",_xlfn._xlws.FILTER(LSIEF[NOX DR],(LSIEF[Fuel]=D727)*(LSIEF[HP Bin]=I727)*(LSIEF[Model Year]=E727)),""))</f>
        <v>1.27E-4</v>
      </c>
      <c r="AB727" s="159">
        <f t="shared" si="195"/>
        <v>1.27E-4</v>
      </c>
      <c r="AC727" s="158" t="str" cm="1">
        <f t="array" ref="AC727">IF(D727="Electric","--",IF(D727="Diesel",_xlfn._xlws.FILTER(DFCF[Fuel_HC],(DFCF[MY]=E727)),""))</f>
        <v/>
      </c>
      <c r="AD727" s="158" cm="1">
        <f t="array" ref="AD727">IF(D727="Electric","--",IF(D727="Gasoline",_xlfn._xlws.FILTER(GFCF[Fuel_HC],(GFCF[MY]=E727)),""))</f>
        <v>0.85</v>
      </c>
      <c r="AE727" s="158">
        <f t="shared" si="196"/>
        <v>0.85</v>
      </c>
      <c r="AF727" s="157" t="str" cm="1">
        <f t="array" ref="AF727">IF(D727="Electric","--",IF(D727="Diesel",_xlfn._xlws.FILTER(DFCF[Fuel_NOX],(DFCF[MY]=E727)),""))</f>
        <v/>
      </c>
      <c r="AG727" s="157" cm="1">
        <f t="array" ref="AG727">IF(D727="Electric","--",IF(D727="Gasoline",_xlfn._xlws.FILTER(GFCF[Fuel_NOX],(GFCF[MY]=E727)),""))</f>
        <v>0.86699999999999999</v>
      </c>
      <c r="AH727" s="157">
        <f t="shared" si="197"/>
        <v>0.86699999999999999</v>
      </c>
      <c r="AI727" s="158">
        <f t="shared" si="198"/>
        <v>1.5552382591772151</v>
      </c>
      <c r="AJ727" s="158">
        <f t="shared" si="199"/>
        <v>11.801873351658227</v>
      </c>
      <c r="AK727" s="158">
        <f t="shared" si="200"/>
        <v>43.186555547633454</v>
      </c>
      <c r="AL727" s="158">
        <f t="shared" si="201"/>
        <v>327.71972786804116</v>
      </c>
      <c r="AM727" s="158">
        <f t="shared" si="202"/>
        <v>2.1593277773816727E-2</v>
      </c>
      <c r="AN727" s="158">
        <f t="shared" si="203"/>
        <v>0.16385986393402058</v>
      </c>
      <c r="AO727" s="158">
        <f t="shared" si="204"/>
        <v>1.9861496896356624E-2</v>
      </c>
      <c r="AP727" s="157"/>
      <c r="AS727" s="44"/>
    </row>
    <row r="728" spans="1:45" s="47" customFormat="1" x14ac:dyDescent="0.35">
      <c r="A728" s="157">
        <v>727</v>
      </c>
      <c r="B728" s="157" t="s">
        <v>519</v>
      </c>
      <c r="C728" s="157" t="s">
        <v>492</v>
      </c>
      <c r="D728" s="157" t="s">
        <v>16</v>
      </c>
      <c r="E728" s="157">
        <v>1988</v>
      </c>
      <c r="F728" s="157">
        <v>138</v>
      </c>
      <c r="G728" s="157">
        <v>182.54430379746836</v>
      </c>
      <c r="H728" s="157"/>
      <c r="I728" s="157">
        <f t="shared" si="190"/>
        <v>175</v>
      </c>
      <c r="J728" s="157" t="str">
        <f>IF(D728="Electric","--",IF(D728="Diesel",VLOOKUP(C728,[2]ORDLF!A:B,2,FALSE),""))</f>
        <v/>
      </c>
      <c r="K728" s="157">
        <f>IF(D728="Electric","--",IF(D728="Gasoline",VLOOKUP(C728,LSILF!A:C,3,FALSE),""))</f>
        <v>0.5</v>
      </c>
      <c r="L728" s="158">
        <f t="shared" si="188"/>
        <v>0.5</v>
      </c>
      <c r="M728" s="157" t="str" cm="1">
        <f t="array" ref="M728">IF(D728="Electric","--",IF(D728="Diesel",_xlfn._xlws.FILTER(DIESCH[CH Cap],(DIESCH[HP Bin]=I728)),""))</f>
        <v/>
      </c>
      <c r="N728" s="157" cm="1">
        <f t="array" ref="N728">IF(D728="Electric","--",IF(D728="Gasoline",_xlfn._xlws.FILTER(LSICH[CH Cap],(LSICH[Fuel Type]=D728)*(LSICH[MY]=E728)),""))</f>
        <v>7000</v>
      </c>
      <c r="O728" s="157">
        <f t="shared" si="191"/>
        <v>7000</v>
      </c>
      <c r="P728" s="157">
        <f t="shared" si="192"/>
        <v>5293.7848101265827</v>
      </c>
      <c r="Q728" s="157" t="str" cm="1">
        <f t="array" ref="Q728">IF(D728="Electric","--",IF(D728="Diesel",_xlfn._xlws.FILTER(ORDEF[HC-ZH (g/hp-hr)],(ORDEF[HP]=I728)*(ORDEF[Model_Year]=E728)),""))</f>
        <v/>
      </c>
      <c r="R728" s="157" cm="1">
        <f t="array" ref="R728">IF(D728="Electric","--",IF(D728="Gasoline",_xlfn._xlws.FILTER(LSIEF[HC-ZH (g/hp-hr)],(LSIEF[Fuel]=D728)*(LSIEF[HP Bin]=I728)*(LSIEF[Model Year]=E728)),""))</f>
        <v>1.61</v>
      </c>
      <c r="S728" s="158">
        <f t="shared" si="205"/>
        <v>1.61</v>
      </c>
      <c r="T728" s="159" t="str" cm="1">
        <f t="array" ref="T728">IF(D728="Electric","--",IF(D728="Diesel",_xlfn._xlws.FILTER(ORDEF[HCDR],(ORDEF[HP]=I728)*(ORDEF[Model_Year]=E728),),""))</f>
        <v/>
      </c>
      <c r="U728" s="159" cm="1">
        <f t="array" ref="U728">IF(D728="Electric","--",IF(D728="Gasoline",_xlfn._xlws.FILTER(LSIEF[HC DR],(LSIEF[Fuel]=D728)*(LSIEF[HP Bin]=I728)*(LSIEF[Model Year]=E728)),""))</f>
        <v>4.1499999999999999E-5</v>
      </c>
      <c r="V728" s="159">
        <f t="shared" si="193"/>
        <v>4.1499999999999999E-5</v>
      </c>
      <c r="W728" s="158" t="str" cm="1">
        <f t="array" ref="W728">IF(D728="Electric","--",IF(D728="Diesel",_xlfn._xlws.FILTER(ORDEF[NOXzh],(ORDEF[HP]=I728)*(ORDEF[Model_Year]=E728)),""))</f>
        <v/>
      </c>
      <c r="X728" s="158" cm="1">
        <f t="array" ref="X728">IF(D728="Electric","--",IF(D728="Gasoline",_xlfn._xlws.FILTER(LSIEF[NOX-ZH (g/hp-hr)],(LSIEF[Fuel]=D728)*(LSIEF[HP Bin]=I728)*(LSIEF[Model Year]=E728)),""))</f>
        <v>12.94</v>
      </c>
      <c r="Y728" s="158">
        <f t="shared" si="194"/>
        <v>12.94</v>
      </c>
      <c r="Z728" s="159" t="str" cm="1">
        <f t="array" ref="Z728">IF(D728="Electric","--",IF(D728="Diesel",_xlfn._xlws.FILTER(ORDEF[NOXdr],(ORDEF[HP]=I728)*(ORDEF[Model_Year]=E728)),""))</f>
        <v/>
      </c>
      <c r="AA728" s="159" cm="1">
        <f t="array" ref="AA728">IF(E728="Electric","--",IF(D728="Gasoline",_xlfn._xlws.FILTER(LSIEF[NOX DR],(LSIEF[Fuel]=D728)*(LSIEF[HP Bin]=I728)*(LSIEF[Model Year]=E728)),""))</f>
        <v>1.27E-4</v>
      </c>
      <c r="AB728" s="159">
        <f t="shared" si="195"/>
        <v>1.27E-4</v>
      </c>
      <c r="AC728" s="158" t="str" cm="1">
        <f t="array" ref="AC728">IF(D728="Electric","--",IF(D728="Diesel",_xlfn._xlws.FILTER(DFCF[Fuel_HC],(DFCF[MY]=E728)),""))</f>
        <v/>
      </c>
      <c r="AD728" s="158" cm="1">
        <f t="array" ref="AD728">IF(D728="Electric","--",IF(D728="Gasoline",_xlfn._xlws.FILTER(GFCF[Fuel_HC],(GFCF[MY]=E728)),""))</f>
        <v>0.85</v>
      </c>
      <c r="AE728" s="158">
        <f t="shared" si="196"/>
        <v>0.85</v>
      </c>
      <c r="AF728" s="157" t="str" cm="1">
        <f t="array" ref="AF728">IF(D728="Electric","--",IF(D728="Diesel",_xlfn._xlws.FILTER(DFCF[Fuel_NOX],(DFCF[MY]=E728)),""))</f>
        <v/>
      </c>
      <c r="AG728" s="157" cm="1">
        <f t="array" ref="AG728">IF(D728="Electric","--",IF(D728="Gasoline",_xlfn._xlws.FILTER(GFCF[Fuel_NOX],(GFCF[MY]=E728)),""))</f>
        <v>0.86699999999999999</v>
      </c>
      <c r="AH728" s="157">
        <f t="shared" si="197"/>
        <v>0.86699999999999999</v>
      </c>
      <c r="AI728" s="158">
        <f t="shared" si="198"/>
        <v>1.5552382591772151</v>
      </c>
      <c r="AJ728" s="158">
        <f t="shared" si="199"/>
        <v>11.801873351658227</v>
      </c>
      <c r="AK728" s="158">
        <f t="shared" si="200"/>
        <v>43.186555547633454</v>
      </c>
      <c r="AL728" s="158">
        <f t="shared" si="201"/>
        <v>327.71972786804116</v>
      </c>
      <c r="AM728" s="158">
        <f t="shared" si="202"/>
        <v>2.1593277773816727E-2</v>
      </c>
      <c r="AN728" s="158">
        <f t="shared" si="203"/>
        <v>0.16385986393402058</v>
      </c>
      <c r="AO728" s="158">
        <f t="shared" si="204"/>
        <v>1.9861496896356624E-2</v>
      </c>
      <c r="AP728" s="157"/>
      <c r="AS728" s="44"/>
    </row>
    <row r="729" spans="1:45" s="47" customFormat="1" x14ac:dyDescent="0.35">
      <c r="A729" s="157">
        <v>728</v>
      </c>
      <c r="B729" s="157" t="s">
        <v>520</v>
      </c>
      <c r="C729" s="157" t="s">
        <v>492</v>
      </c>
      <c r="D729" s="157" t="s">
        <v>16</v>
      </c>
      <c r="E729" s="157">
        <v>1988</v>
      </c>
      <c r="F729" s="157">
        <v>138</v>
      </c>
      <c r="G729" s="157">
        <v>182.54430379746836</v>
      </c>
      <c r="H729" s="157"/>
      <c r="I729" s="157">
        <f t="shared" si="190"/>
        <v>175</v>
      </c>
      <c r="J729" s="157" t="str">
        <f>IF(D729="Electric","--",IF(D729="Diesel",VLOOKUP(C729,[2]ORDLF!A:B,2,FALSE),""))</f>
        <v/>
      </c>
      <c r="K729" s="157">
        <f>IF(D729="Electric","--",IF(D729="Gasoline",VLOOKUP(C729,LSILF!A:C,3,FALSE),""))</f>
        <v>0.5</v>
      </c>
      <c r="L729" s="158">
        <f t="shared" si="188"/>
        <v>0.5</v>
      </c>
      <c r="M729" s="157" t="str" cm="1">
        <f t="array" ref="M729">IF(D729="Electric","--",IF(D729="Diesel",_xlfn._xlws.FILTER(DIESCH[CH Cap],(DIESCH[HP Bin]=I729)),""))</f>
        <v/>
      </c>
      <c r="N729" s="157" cm="1">
        <f t="array" ref="N729">IF(D729="Electric","--",IF(D729="Gasoline",_xlfn._xlws.FILTER(LSICH[CH Cap],(LSICH[Fuel Type]=D729)*(LSICH[MY]=E729)),""))</f>
        <v>7000</v>
      </c>
      <c r="O729" s="157">
        <f t="shared" si="191"/>
        <v>7000</v>
      </c>
      <c r="P729" s="157">
        <f t="shared" si="192"/>
        <v>5293.7848101265827</v>
      </c>
      <c r="Q729" s="157" t="str" cm="1">
        <f t="array" ref="Q729">IF(D729="Electric","--",IF(D729="Diesel",_xlfn._xlws.FILTER(ORDEF[HC-ZH (g/hp-hr)],(ORDEF[HP]=I729)*(ORDEF[Model_Year]=E729)),""))</f>
        <v/>
      </c>
      <c r="R729" s="157" cm="1">
        <f t="array" ref="R729">IF(D729="Electric","--",IF(D729="Gasoline",_xlfn._xlws.FILTER(LSIEF[HC-ZH (g/hp-hr)],(LSIEF[Fuel]=D729)*(LSIEF[HP Bin]=I729)*(LSIEF[Model Year]=E729)),""))</f>
        <v>1.61</v>
      </c>
      <c r="S729" s="158">
        <f t="shared" si="205"/>
        <v>1.61</v>
      </c>
      <c r="T729" s="159" t="str" cm="1">
        <f t="array" ref="T729">IF(D729="Electric","--",IF(D729="Diesel",_xlfn._xlws.FILTER(ORDEF[HCDR],(ORDEF[HP]=I729)*(ORDEF[Model_Year]=E729),),""))</f>
        <v/>
      </c>
      <c r="U729" s="159" cm="1">
        <f t="array" ref="U729">IF(D729="Electric","--",IF(D729="Gasoline",_xlfn._xlws.FILTER(LSIEF[HC DR],(LSIEF[Fuel]=D729)*(LSIEF[HP Bin]=I729)*(LSIEF[Model Year]=E729)),""))</f>
        <v>4.1499999999999999E-5</v>
      </c>
      <c r="V729" s="159">
        <f t="shared" si="193"/>
        <v>4.1499999999999999E-5</v>
      </c>
      <c r="W729" s="158" t="str" cm="1">
        <f t="array" ref="W729">IF(D729="Electric","--",IF(D729="Diesel",_xlfn._xlws.FILTER(ORDEF[NOXzh],(ORDEF[HP]=I729)*(ORDEF[Model_Year]=E729)),""))</f>
        <v/>
      </c>
      <c r="X729" s="158" cm="1">
        <f t="array" ref="X729">IF(D729="Electric","--",IF(D729="Gasoline",_xlfn._xlws.FILTER(LSIEF[NOX-ZH (g/hp-hr)],(LSIEF[Fuel]=D729)*(LSIEF[HP Bin]=I729)*(LSIEF[Model Year]=E729)),""))</f>
        <v>12.94</v>
      </c>
      <c r="Y729" s="158">
        <f t="shared" si="194"/>
        <v>12.94</v>
      </c>
      <c r="Z729" s="159" t="str" cm="1">
        <f t="array" ref="Z729">IF(D729="Electric","--",IF(D729="Diesel",_xlfn._xlws.FILTER(ORDEF[NOXdr],(ORDEF[HP]=I729)*(ORDEF[Model_Year]=E729)),""))</f>
        <v/>
      </c>
      <c r="AA729" s="159" cm="1">
        <f t="array" ref="AA729">IF(E729="Electric","--",IF(D729="Gasoline",_xlfn._xlws.FILTER(LSIEF[NOX DR],(LSIEF[Fuel]=D729)*(LSIEF[HP Bin]=I729)*(LSIEF[Model Year]=E729)),""))</f>
        <v>1.27E-4</v>
      </c>
      <c r="AB729" s="159">
        <f t="shared" si="195"/>
        <v>1.27E-4</v>
      </c>
      <c r="AC729" s="158" t="str" cm="1">
        <f t="array" ref="AC729">IF(D729="Electric","--",IF(D729="Diesel",_xlfn._xlws.FILTER(DFCF[Fuel_HC],(DFCF[MY]=E729)),""))</f>
        <v/>
      </c>
      <c r="AD729" s="158" cm="1">
        <f t="array" ref="AD729">IF(D729="Electric","--",IF(D729="Gasoline",_xlfn._xlws.FILTER(GFCF[Fuel_HC],(GFCF[MY]=E729)),""))</f>
        <v>0.85</v>
      </c>
      <c r="AE729" s="158">
        <f t="shared" si="196"/>
        <v>0.85</v>
      </c>
      <c r="AF729" s="157" t="str" cm="1">
        <f t="array" ref="AF729">IF(D729="Electric","--",IF(D729="Diesel",_xlfn._xlws.FILTER(DFCF[Fuel_NOX],(DFCF[MY]=E729)),""))</f>
        <v/>
      </c>
      <c r="AG729" s="157" cm="1">
        <f t="array" ref="AG729">IF(D729="Electric","--",IF(D729="Gasoline",_xlfn._xlws.FILTER(GFCF[Fuel_NOX],(GFCF[MY]=E729)),""))</f>
        <v>0.86699999999999999</v>
      </c>
      <c r="AH729" s="157">
        <f t="shared" si="197"/>
        <v>0.86699999999999999</v>
      </c>
      <c r="AI729" s="158">
        <f t="shared" si="198"/>
        <v>1.5552382591772151</v>
      </c>
      <c r="AJ729" s="158">
        <f t="shared" si="199"/>
        <v>11.801873351658227</v>
      </c>
      <c r="AK729" s="158">
        <f t="shared" si="200"/>
        <v>43.186555547633454</v>
      </c>
      <c r="AL729" s="158">
        <f t="shared" si="201"/>
        <v>327.71972786804116</v>
      </c>
      <c r="AM729" s="158">
        <f t="shared" si="202"/>
        <v>2.1593277773816727E-2</v>
      </c>
      <c r="AN729" s="158">
        <f t="shared" si="203"/>
        <v>0.16385986393402058</v>
      </c>
      <c r="AO729" s="158">
        <f t="shared" si="204"/>
        <v>1.9861496896356624E-2</v>
      </c>
      <c r="AP729" s="157"/>
      <c r="AS729" s="44"/>
    </row>
    <row r="730" spans="1:45" s="47" customFormat="1" x14ac:dyDescent="0.35">
      <c r="A730" s="157">
        <v>729</v>
      </c>
      <c r="B730" s="157" t="s">
        <v>521</v>
      </c>
      <c r="C730" s="157" t="s">
        <v>492</v>
      </c>
      <c r="D730" s="157" t="s">
        <v>16</v>
      </c>
      <c r="E730" s="157">
        <v>1988</v>
      </c>
      <c r="F730" s="157">
        <v>138</v>
      </c>
      <c r="G730" s="157">
        <v>182.54430379746836</v>
      </c>
      <c r="H730" s="157"/>
      <c r="I730" s="157">
        <f t="shared" si="190"/>
        <v>175</v>
      </c>
      <c r="J730" s="157" t="str">
        <f>IF(D730="Electric","--",IF(D730="Diesel",VLOOKUP(C730,[2]ORDLF!A:B,2,FALSE),""))</f>
        <v/>
      </c>
      <c r="K730" s="157">
        <f>IF(D730="Electric","--",IF(D730="Gasoline",VLOOKUP(C730,LSILF!A:C,3,FALSE),""))</f>
        <v>0.5</v>
      </c>
      <c r="L730" s="158">
        <f t="shared" si="188"/>
        <v>0.5</v>
      </c>
      <c r="M730" s="157" t="str" cm="1">
        <f t="array" ref="M730">IF(D730="Electric","--",IF(D730="Diesel",_xlfn._xlws.FILTER(DIESCH[CH Cap],(DIESCH[HP Bin]=I730)),""))</f>
        <v/>
      </c>
      <c r="N730" s="157" cm="1">
        <f t="array" ref="N730">IF(D730="Electric","--",IF(D730="Gasoline",_xlfn._xlws.FILTER(LSICH[CH Cap],(LSICH[Fuel Type]=D730)*(LSICH[MY]=E730)),""))</f>
        <v>7000</v>
      </c>
      <c r="O730" s="157">
        <f t="shared" si="191"/>
        <v>7000</v>
      </c>
      <c r="P730" s="157">
        <f t="shared" si="192"/>
        <v>5293.7848101265827</v>
      </c>
      <c r="Q730" s="157" t="str" cm="1">
        <f t="array" ref="Q730">IF(D730="Electric","--",IF(D730="Diesel",_xlfn._xlws.FILTER(ORDEF[HC-ZH (g/hp-hr)],(ORDEF[HP]=I730)*(ORDEF[Model_Year]=E730)),""))</f>
        <v/>
      </c>
      <c r="R730" s="157" cm="1">
        <f t="array" ref="R730">IF(D730="Electric","--",IF(D730="Gasoline",_xlfn._xlws.FILTER(LSIEF[HC-ZH (g/hp-hr)],(LSIEF[Fuel]=D730)*(LSIEF[HP Bin]=I730)*(LSIEF[Model Year]=E730)),""))</f>
        <v>1.61</v>
      </c>
      <c r="S730" s="158">
        <f t="shared" si="205"/>
        <v>1.61</v>
      </c>
      <c r="T730" s="159" t="str" cm="1">
        <f t="array" ref="T730">IF(D730="Electric","--",IF(D730="Diesel",_xlfn._xlws.FILTER(ORDEF[HCDR],(ORDEF[HP]=I730)*(ORDEF[Model_Year]=E730),),""))</f>
        <v/>
      </c>
      <c r="U730" s="159" cm="1">
        <f t="array" ref="U730">IF(D730="Electric","--",IF(D730="Gasoline",_xlfn._xlws.FILTER(LSIEF[HC DR],(LSIEF[Fuel]=D730)*(LSIEF[HP Bin]=I730)*(LSIEF[Model Year]=E730)),""))</f>
        <v>4.1499999999999999E-5</v>
      </c>
      <c r="V730" s="159">
        <f t="shared" si="193"/>
        <v>4.1499999999999999E-5</v>
      </c>
      <c r="W730" s="158" t="str" cm="1">
        <f t="array" ref="W730">IF(D730="Electric","--",IF(D730="Diesel",_xlfn._xlws.FILTER(ORDEF[NOXzh],(ORDEF[HP]=I730)*(ORDEF[Model_Year]=E730)),""))</f>
        <v/>
      </c>
      <c r="X730" s="158" cm="1">
        <f t="array" ref="X730">IF(D730="Electric","--",IF(D730="Gasoline",_xlfn._xlws.FILTER(LSIEF[NOX-ZH (g/hp-hr)],(LSIEF[Fuel]=D730)*(LSIEF[HP Bin]=I730)*(LSIEF[Model Year]=E730)),""))</f>
        <v>12.94</v>
      </c>
      <c r="Y730" s="158">
        <f t="shared" si="194"/>
        <v>12.94</v>
      </c>
      <c r="Z730" s="159" t="str" cm="1">
        <f t="array" ref="Z730">IF(D730="Electric","--",IF(D730="Diesel",_xlfn._xlws.FILTER(ORDEF[NOXdr],(ORDEF[HP]=I730)*(ORDEF[Model_Year]=E730)),""))</f>
        <v/>
      </c>
      <c r="AA730" s="159" cm="1">
        <f t="array" ref="AA730">IF(E730="Electric","--",IF(D730="Gasoline",_xlfn._xlws.FILTER(LSIEF[NOX DR],(LSIEF[Fuel]=D730)*(LSIEF[HP Bin]=I730)*(LSIEF[Model Year]=E730)),""))</f>
        <v>1.27E-4</v>
      </c>
      <c r="AB730" s="159">
        <f t="shared" si="195"/>
        <v>1.27E-4</v>
      </c>
      <c r="AC730" s="158" t="str" cm="1">
        <f t="array" ref="AC730">IF(D730="Electric","--",IF(D730="Diesel",_xlfn._xlws.FILTER(DFCF[Fuel_HC],(DFCF[MY]=E730)),""))</f>
        <v/>
      </c>
      <c r="AD730" s="158" cm="1">
        <f t="array" ref="AD730">IF(D730="Electric","--",IF(D730="Gasoline",_xlfn._xlws.FILTER(GFCF[Fuel_HC],(GFCF[MY]=E730)),""))</f>
        <v>0.85</v>
      </c>
      <c r="AE730" s="158">
        <f t="shared" si="196"/>
        <v>0.85</v>
      </c>
      <c r="AF730" s="157" t="str" cm="1">
        <f t="array" ref="AF730">IF(D730="Electric","--",IF(D730="Diesel",_xlfn._xlws.FILTER(DFCF[Fuel_NOX],(DFCF[MY]=E730)),""))</f>
        <v/>
      </c>
      <c r="AG730" s="157" cm="1">
        <f t="array" ref="AG730">IF(D730="Electric","--",IF(D730="Gasoline",_xlfn._xlws.FILTER(GFCF[Fuel_NOX],(GFCF[MY]=E730)),""))</f>
        <v>0.86699999999999999</v>
      </c>
      <c r="AH730" s="157">
        <f t="shared" si="197"/>
        <v>0.86699999999999999</v>
      </c>
      <c r="AI730" s="158">
        <f t="shared" si="198"/>
        <v>1.5552382591772151</v>
      </c>
      <c r="AJ730" s="158">
        <f t="shared" si="199"/>
        <v>11.801873351658227</v>
      </c>
      <c r="AK730" s="158">
        <f t="shared" si="200"/>
        <v>43.186555547633454</v>
      </c>
      <c r="AL730" s="158">
        <f t="shared" si="201"/>
        <v>327.71972786804116</v>
      </c>
      <c r="AM730" s="158">
        <f t="shared" si="202"/>
        <v>2.1593277773816727E-2</v>
      </c>
      <c r="AN730" s="158">
        <f t="shared" si="203"/>
        <v>0.16385986393402058</v>
      </c>
      <c r="AO730" s="158">
        <f t="shared" si="204"/>
        <v>1.9861496896356624E-2</v>
      </c>
      <c r="AP730" s="157"/>
      <c r="AS730" s="44"/>
    </row>
    <row r="731" spans="1:45" s="47" customFormat="1" x14ac:dyDescent="0.35">
      <c r="A731" s="157">
        <v>730</v>
      </c>
      <c r="B731" s="157" t="s">
        <v>522</v>
      </c>
      <c r="C731" s="157" t="s">
        <v>492</v>
      </c>
      <c r="D731" s="157" t="s">
        <v>16</v>
      </c>
      <c r="E731" s="157">
        <v>1989</v>
      </c>
      <c r="F731" s="157">
        <v>138</v>
      </c>
      <c r="G731" s="157">
        <v>182.54430379746836</v>
      </c>
      <c r="H731" s="157"/>
      <c r="I731" s="157">
        <f t="shared" si="190"/>
        <v>175</v>
      </c>
      <c r="J731" s="157" t="str">
        <f>IF(D731="Electric","--",IF(D731="Diesel",VLOOKUP(C731,[2]ORDLF!A:B,2,FALSE),""))</f>
        <v/>
      </c>
      <c r="K731" s="157">
        <f>IF(D731="Electric","--",IF(D731="Gasoline",VLOOKUP(C731,LSILF!A:C,3,FALSE),""))</f>
        <v>0.5</v>
      </c>
      <c r="L731" s="158">
        <f t="shared" ref="L731:L794" si="206">SUM(J731:K731)</f>
        <v>0.5</v>
      </c>
      <c r="M731" s="157" t="str" cm="1">
        <f t="array" ref="M731">IF(D731="Electric","--",IF(D731="Diesel",_xlfn._xlws.FILTER(DIESCH[CH Cap],(DIESCH[HP Bin]=I731)),""))</f>
        <v/>
      </c>
      <c r="N731" s="157" cm="1">
        <f t="array" ref="N731">IF(D731="Electric","--",IF(D731="Gasoline",_xlfn._xlws.FILTER(LSICH[CH Cap],(LSICH[Fuel Type]=D731)*(LSICH[MY]=E731)),""))</f>
        <v>7000</v>
      </c>
      <c r="O731" s="157">
        <f t="shared" si="191"/>
        <v>7000</v>
      </c>
      <c r="P731" s="157">
        <f t="shared" si="192"/>
        <v>5111.2405063291144</v>
      </c>
      <c r="Q731" s="157" t="str" cm="1">
        <f t="array" ref="Q731">IF(D731="Electric","--",IF(D731="Diesel",_xlfn._xlws.FILTER(ORDEF[HC-ZH (g/hp-hr)],(ORDEF[HP]=I731)*(ORDEF[Model_Year]=E731)),""))</f>
        <v/>
      </c>
      <c r="R731" s="157" cm="1">
        <f t="array" ref="R731">IF(D731="Electric","--",IF(D731="Gasoline",_xlfn._xlws.FILTER(LSIEF[HC-ZH (g/hp-hr)],(LSIEF[Fuel]=D731)*(LSIEF[HP Bin]=I731)*(LSIEF[Model Year]=E731)),""))</f>
        <v>1.61</v>
      </c>
      <c r="S731" s="158">
        <f t="shared" si="205"/>
        <v>1.61</v>
      </c>
      <c r="T731" s="159" t="str" cm="1">
        <f t="array" ref="T731">IF(D731="Electric","--",IF(D731="Diesel",_xlfn._xlws.FILTER(ORDEF[HCDR],(ORDEF[HP]=I731)*(ORDEF[Model_Year]=E731),),""))</f>
        <v/>
      </c>
      <c r="U731" s="159" cm="1">
        <f t="array" ref="U731">IF(D731="Electric","--",IF(D731="Gasoline",_xlfn._xlws.FILTER(LSIEF[HC DR],(LSIEF[Fuel]=D731)*(LSIEF[HP Bin]=I731)*(LSIEF[Model Year]=E731)),""))</f>
        <v>4.1499999999999999E-5</v>
      </c>
      <c r="V731" s="159">
        <f t="shared" si="193"/>
        <v>4.1499999999999999E-5</v>
      </c>
      <c r="W731" s="158" t="str" cm="1">
        <f t="array" ref="W731">IF(D731="Electric","--",IF(D731="Diesel",_xlfn._xlws.FILTER(ORDEF[NOXzh],(ORDEF[HP]=I731)*(ORDEF[Model_Year]=E731)),""))</f>
        <v/>
      </c>
      <c r="X731" s="158" cm="1">
        <f t="array" ref="X731">IF(D731="Electric","--",IF(D731="Gasoline",_xlfn._xlws.FILTER(LSIEF[NOX-ZH (g/hp-hr)],(LSIEF[Fuel]=D731)*(LSIEF[HP Bin]=I731)*(LSIEF[Model Year]=E731)),""))</f>
        <v>12.94</v>
      </c>
      <c r="Y731" s="158">
        <f t="shared" si="194"/>
        <v>12.94</v>
      </c>
      <c r="Z731" s="159" t="str" cm="1">
        <f t="array" ref="Z731">IF(D731="Electric","--",IF(D731="Diesel",_xlfn._xlws.FILTER(ORDEF[NOXdr],(ORDEF[HP]=I731)*(ORDEF[Model_Year]=E731)),""))</f>
        <v/>
      </c>
      <c r="AA731" s="159" cm="1">
        <f t="array" ref="AA731">IF(E731="Electric","--",IF(D731="Gasoline",_xlfn._xlws.FILTER(LSIEF[NOX DR],(LSIEF[Fuel]=D731)*(LSIEF[HP Bin]=I731)*(LSIEF[Model Year]=E731)),""))</f>
        <v>1.27E-4</v>
      </c>
      <c r="AB731" s="159">
        <f t="shared" si="195"/>
        <v>1.27E-4</v>
      </c>
      <c r="AC731" s="158" t="str" cm="1">
        <f t="array" ref="AC731">IF(D731="Electric","--",IF(D731="Diesel",_xlfn._xlws.FILTER(DFCF[Fuel_HC],(DFCF[MY]=E731)),""))</f>
        <v/>
      </c>
      <c r="AD731" s="158" cm="1">
        <f t="array" ref="AD731">IF(D731="Electric","--",IF(D731="Gasoline",_xlfn._xlws.FILTER(GFCF[Fuel_HC],(GFCF[MY]=E731)),""))</f>
        <v>0.85</v>
      </c>
      <c r="AE731" s="158">
        <f t="shared" si="196"/>
        <v>0.85</v>
      </c>
      <c r="AF731" s="157" t="str" cm="1">
        <f t="array" ref="AF731">IF(D731="Electric","--",IF(D731="Diesel",_xlfn._xlws.FILTER(DFCF[Fuel_NOX],(DFCF[MY]=E731)),""))</f>
        <v/>
      </c>
      <c r="AG731" s="157" cm="1">
        <f t="array" ref="AG731">IF(D731="Electric","--",IF(D731="Gasoline",_xlfn._xlws.FILTER(GFCF[Fuel_NOX],(GFCF[MY]=E731)),""))</f>
        <v>0.86699999999999999</v>
      </c>
      <c r="AH731" s="157">
        <f t="shared" si="197"/>
        <v>0.86699999999999999</v>
      </c>
      <c r="AI731" s="158">
        <f t="shared" si="198"/>
        <v>1.5487990088607597</v>
      </c>
      <c r="AJ731" s="158">
        <f t="shared" si="199"/>
        <v>11.781773580911391</v>
      </c>
      <c r="AK731" s="158">
        <f t="shared" si="200"/>
        <v>43.007747548385908</v>
      </c>
      <c r="AL731" s="158">
        <f t="shared" si="201"/>
        <v>327.1615883927995</v>
      </c>
      <c r="AM731" s="158">
        <f t="shared" si="202"/>
        <v>2.1503873774192956E-2</v>
      </c>
      <c r="AN731" s="158">
        <f t="shared" si="203"/>
        <v>0.16358079419639976</v>
      </c>
      <c r="AO731" s="158">
        <f t="shared" si="204"/>
        <v>1.9779263097502681E-2</v>
      </c>
      <c r="AP731" s="157"/>
      <c r="AS731" s="44"/>
    </row>
    <row r="732" spans="1:45" s="47" customFormat="1" x14ac:dyDescent="0.35">
      <c r="A732" s="157">
        <v>731</v>
      </c>
      <c r="B732" s="157" t="s">
        <v>523</v>
      </c>
      <c r="C732" s="157" t="s">
        <v>492</v>
      </c>
      <c r="D732" s="157" t="s">
        <v>16</v>
      </c>
      <c r="E732" s="157">
        <v>2000</v>
      </c>
      <c r="F732" s="157">
        <v>138</v>
      </c>
      <c r="G732" s="157">
        <v>182.54430379746836</v>
      </c>
      <c r="H732" s="157"/>
      <c r="I732" s="157">
        <f t="shared" si="190"/>
        <v>175</v>
      </c>
      <c r="J732" s="157" t="str">
        <f>IF(D732="Electric","--",IF(D732="Diesel",VLOOKUP(C732,[2]ORDLF!A:B,2,FALSE),""))</f>
        <v/>
      </c>
      <c r="K732" s="157">
        <f>IF(D732="Electric","--",IF(D732="Gasoline",VLOOKUP(C732,LSILF!A:C,3,FALSE),""))</f>
        <v>0.5</v>
      </c>
      <c r="L732" s="158">
        <f t="shared" si="206"/>
        <v>0.5</v>
      </c>
      <c r="M732" s="157" t="str" cm="1">
        <f t="array" ref="M732">IF(D732="Electric","--",IF(D732="Diesel",_xlfn._xlws.FILTER(DIESCH[CH Cap],(DIESCH[HP Bin]=I732)),""))</f>
        <v/>
      </c>
      <c r="N732" s="157" cm="1">
        <f t="array" ref="N732">IF(D732="Electric","--",IF(D732="Gasoline",_xlfn._xlws.FILTER(LSICH[CH Cap],(LSICH[Fuel Type]=D732)*(LSICH[MY]=E732)),""))</f>
        <v>7000</v>
      </c>
      <c r="O732" s="157">
        <f t="shared" si="191"/>
        <v>7000</v>
      </c>
      <c r="P732" s="157">
        <f t="shared" si="192"/>
        <v>3103.253164556962</v>
      </c>
      <c r="Q732" s="157" t="str" cm="1">
        <f t="array" ref="Q732">IF(D732="Electric","--",IF(D732="Diesel",_xlfn._xlws.FILTER(ORDEF[HC-ZH (g/hp-hr)],(ORDEF[HP]=I732)*(ORDEF[Model_Year]=E732)),""))</f>
        <v/>
      </c>
      <c r="R732" s="157" cm="1">
        <f t="array" ref="R732">IF(D732="Electric","--",IF(D732="Gasoline",_xlfn._xlws.FILTER(LSIEF[HC-ZH (g/hp-hr)],(LSIEF[Fuel]=D732)*(LSIEF[HP Bin]=I732)*(LSIEF[Model Year]=E732)),""))</f>
        <v>1.61</v>
      </c>
      <c r="S732" s="158">
        <f t="shared" si="205"/>
        <v>1.61</v>
      </c>
      <c r="T732" s="159" t="str" cm="1">
        <f t="array" ref="T732">IF(D732="Electric","--",IF(D732="Diesel",_xlfn._xlws.FILTER(ORDEF[HCDR],(ORDEF[HP]=I732)*(ORDEF[Model_Year]=E732),),""))</f>
        <v/>
      </c>
      <c r="U732" s="159" cm="1">
        <f t="array" ref="U732">IF(D732="Electric","--",IF(D732="Gasoline",_xlfn._xlws.FILTER(LSIEF[HC DR],(LSIEF[Fuel]=D732)*(LSIEF[HP Bin]=I732)*(LSIEF[Model Year]=E732)),""))</f>
        <v>4.1499999999999999E-5</v>
      </c>
      <c r="V732" s="159">
        <f t="shared" si="193"/>
        <v>4.1499999999999999E-5</v>
      </c>
      <c r="W732" s="158" t="str" cm="1">
        <f t="array" ref="W732">IF(D732="Electric","--",IF(D732="Diesel",_xlfn._xlws.FILTER(ORDEF[NOXzh],(ORDEF[HP]=I732)*(ORDEF[Model_Year]=E732)),""))</f>
        <v/>
      </c>
      <c r="X732" s="158" cm="1">
        <f t="array" ref="X732">IF(D732="Electric","--",IF(D732="Gasoline",_xlfn._xlws.FILTER(LSIEF[NOX-ZH (g/hp-hr)],(LSIEF[Fuel]=D732)*(LSIEF[HP Bin]=I732)*(LSIEF[Model Year]=E732)),""))</f>
        <v>12.94</v>
      </c>
      <c r="Y732" s="158">
        <f t="shared" si="194"/>
        <v>12.94</v>
      </c>
      <c r="Z732" s="159" t="str" cm="1">
        <f t="array" ref="Z732">IF(D732="Electric","--",IF(D732="Diesel",_xlfn._xlws.FILTER(ORDEF[NOXdr],(ORDEF[HP]=I732)*(ORDEF[Model_Year]=E732)),""))</f>
        <v/>
      </c>
      <c r="AA732" s="159" cm="1">
        <f t="array" ref="AA732">IF(E732="Electric","--",IF(D732="Gasoline",_xlfn._xlws.FILTER(LSIEF[NOX DR],(LSIEF[Fuel]=D732)*(LSIEF[HP Bin]=I732)*(LSIEF[Model Year]=E732)),""))</f>
        <v>1.27E-4</v>
      </c>
      <c r="AB732" s="159">
        <f t="shared" si="195"/>
        <v>1.27E-4</v>
      </c>
      <c r="AC732" s="158" t="str" cm="1">
        <f t="array" ref="AC732">IF(D732="Electric","--",IF(D732="Diesel",_xlfn._xlws.FILTER(DFCF[Fuel_HC],(DFCF[MY]=E732)),""))</f>
        <v/>
      </c>
      <c r="AD732" s="158" cm="1">
        <f t="array" ref="AD732">IF(D732="Electric","--",IF(D732="Gasoline",_xlfn._xlws.FILTER(GFCF[Fuel_HC],(GFCF[MY]=E732)),""))</f>
        <v>1</v>
      </c>
      <c r="AE732" s="158">
        <f t="shared" si="196"/>
        <v>1</v>
      </c>
      <c r="AF732" s="157" t="str" cm="1">
        <f t="array" ref="AF732">IF(D732="Electric","--",IF(D732="Diesel",_xlfn._xlws.FILTER(DFCF[Fuel_NOX],(DFCF[MY]=E732)),""))</f>
        <v/>
      </c>
      <c r="AG732" s="157" cm="1">
        <f t="array" ref="AG732">IF(D732="Electric","--",IF(D732="Gasoline",_xlfn._xlws.FILTER(GFCF[Fuel_NOX],(GFCF[MY]=E732)),""))</f>
        <v>0.97699999999999998</v>
      </c>
      <c r="AH732" s="157">
        <f t="shared" si="197"/>
        <v>0.97699999999999998</v>
      </c>
      <c r="AI732" s="158">
        <f t="shared" si="198"/>
        <v>1.7387850063291139</v>
      </c>
      <c r="AJ732" s="158">
        <f t="shared" si="199"/>
        <v>13.027428549405062</v>
      </c>
      <c r="AK732" s="158">
        <f t="shared" si="200"/>
        <v>48.28336418430915</v>
      </c>
      <c r="AL732" s="158">
        <f t="shared" si="201"/>
        <v>361.75149587006132</v>
      </c>
      <c r="AM732" s="158">
        <f t="shared" si="202"/>
        <v>2.4141682092154577E-2</v>
      </c>
      <c r="AN732" s="158">
        <f t="shared" si="203"/>
        <v>0.18087574793503067</v>
      </c>
      <c r="AO732" s="158">
        <f t="shared" si="204"/>
        <v>2.2205519188363779E-2</v>
      </c>
      <c r="AP732" s="157"/>
      <c r="AS732" s="44"/>
    </row>
    <row r="733" spans="1:45" s="47" customFormat="1" x14ac:dyDescent="0.35">
      <c r="A733" s="157">
        <v>732</v>
      </c>
      <c r="B733" s="157" t="s">
        <v>524</v>
      </c>
      <c r="C733" s="157" t="s">
        <v>492</v>
      </c>
      <c r="D733" s="157" t="s">
        <v>16</v>
      </c>
      <c r="E733" s="157">
        <v>2000</v>
      </c>
      <c r="F733" s="157">
        <v>138</v>
      </c>
      <c r="G733" s="157">
        <v>182.54430379746836</v>
      </c>
      <c r="H733" s="157"/>
      <c r="I733" s="157">
        <f t="shared" si="190"/>
        <v>175</v>
      </c>
      <c r="J733" s="157" t="str">
        <f>IF(D733="Electric","--",IF(D733="Diesel",VLOOKUP(C733,[2]ORDLF!A:B,2,FALSE),""))</f>
        <v/>
      </c>
      <c r="K733" s="157">
        <f>IF(D733="Electric","--",IF(D733="Gasoline",VLOOKUP(C733,LSILF!A:C,3,FALSE),""))</f>
        <v>0.5</v>
      </c>
      <c r="L733" s="158">
        <f t="shared" si="206"/>
        <v>0.5</v>
      </c>
      <c r="M733" s="157" t="str" cm="1">
        <f t="array" ref="M733">IF(D733="Electric","--",IF(D733="Diesel",_xlfn._xlws.FILTER(DIESCH[CH Cap],(DIESCH[HP Bin]=I733)),""))</f>
        <v/>
      </c>
      <c r="N733" s="157" cm="1">
        <f t="array" ref="N733">IF(D733="Electric","--",IF(D733="Gasoline",_xlfn._xlws.FILTER(LSICH[CH Cap],(LSICH[Fuel Type]=D733)*(LSICH[MY]=E733)),""))</f>
        <v>7000</v>
      </c>
      <c r="O733" s="157">
        <f t="shared" si="191"/>
        <v>7000</v>
      </c>
      <c r="P733" s="157">
        <f t="shared" si="192"/>
        <v>3103.253164556962</v>
      </c>
      <c r="Q733" s="157" t="str" cm="1">
        <f t="array" ref="Q733">IF(D733="Electric","--",IF(D733="Diesel",_xlfn._xlws.FILTER(ORDEF[HC-ZH (g/hp-hr)],(ORDEF[HP]=I733)*(ORDEF[Model_Year]=E733)),""))</f>
        <v/>
      </c>
      <c r="R733" s="157" cm="1">
        <f t="array" ref="R733">IF(D733="Electric","--",IF(D733="Gasoline",_xlfn._xlws.FILTER(LSIEF[HC-ZH (g/hp-hr)],(LSIEF[Fuel]=D733)*(LSIEF[HP Bin]=I733)*(LSIEF[Model Year]=E733)),""))</f>
        <v>1.61</v>
      </c>
      <c r="S733" s="158">
        <f t="shared" si="205"/>
        <v>1.61</v>
      </c>
      <c r="T733" s="159" t="str" cm="1">
        <f t="array" ref="T733">IF(D733="Electric","--",IF(D733="Diesel",_xlfn._xlws.FILTER(ORDEF[HCDR],(ORDEF[HP]=I733)*(ORDEF[Model_Year]=E733),),""))</f>
        <v/>
      </c>
      <c r="U733" s="159" cm="1">
        <f t="array" ref="U733">IF(D733="Electric","--",IF(D733="Gasoline",_xlfn._xlws.FILTER(LSIEF[HC DR],(LSIEF[Fuel]=D733)*(LSIEF[HP Bin]=I733)*(LSIEF[Model Year]=E733)),""))</f>
        <v>4.1499999999999999E-5</v>
      </c>
      <c r="V733" s="159">
        <f t="shared" si="193"/>
        <v>4.1499999999999999E-5</v>
      </c>
      <c r="W733" s="158" t="str" cm="1">
        <f t="array" ref="W733">IF(D733="Electric","--",IF(D733="Diesel",_xlfn._xlws.FILTER(ORDEF[NOXzh],(ORDEF[HP]=I733)*(ORDEF[Model_Year]=E733)),""))</f>
        <v/>
      </c>
      <c r="X733" s="158" cm="1">
        <f t="array" ref="X733">IF(D733="Electric","--",IF(D733="Gasoline",_xlfn._xlws.FILTER(LSIEF[NOX-ZH (g/hp-hr)],(LSIEF[Fuel]=D733)*(LSIEF[HP Bin]=I733)*(LSIEF[Model Year]=E733)),""))</f>
        <v>12.94</v>
      </c>
      <c r="Y733" s="158">
        <f t="shared" si="194"/>
        <v>12.94</v>
      </c>
      <c r="Z733" s="159" t="str" cm="1">
        <f t="array" ref="Z733">IF(D733="Electric","--",IF(D733="Diesel",_xlfn._xlws.FILTER(ORDEF[NOXdr],(ORDEF[HP]=I733)*(ORDEF[Model_Year]=E733)),""))</f>
        <v/>
      </c>
      <c r="AA733" s="159" cm="1">
        <f t="array" ref="AA733">IF(E733="Electric","--",IF(D733="Gasoline",_xlfn._xlws.FILTER(LSIEF[NOX DR],(LSIEF[Fuel]=D733)*(LSIEF[HP Bin]=I733)*(LSIEF[Model Year]=E733)),""))</f>
        <v>1.27E-4</v>
      </c>
      <c r="AB733" s="159">
        <f t="shared" si="195"/>
        <v>1.27E-4</v>
      </c>
      <c r="AC733" s="158" t="str" cm="1">
        <f t="array" ref="AC733">IF(D733="Electric","--",IF(D733="Diesel",_xlfn._xlws.FILTER(DFCF[Fuel_HC],(DFCF[MY]=E733)),""))</f>
        <v/>
      </c>
      <c r="AD733" s="158" cm="1">
        <f t="array" ref="AD733">IF(D733="Electric","--",IF(D733="Gasoline",_xlfn._xlws.FILTER(GFCF[Fuel_HC],(GFCF[MY]=E733)),""))</f>
        <v>1</v>
      </c>
      <c r="AE733" s="158">
        <f t="shared" si="196"/>
        <v>1</v>
      </c>
      <c r="AF733" s="157" t="str" cm="1">
        <f t="array" ref="AF733">IF(D733="Electric","--",IF(D733="Diesel",_xlfn._xlws.FILTER(DFCF[Fuel_NOX],(DFCF[MY]=E733)),""))</f>
        <v/>
      </c>
      <c r="AG733" s="157" cm="1">
        <f t="array" ref="AG733">IF(D733="Electric","--",IF(D733="Gasoline",_xlfn._xlws.FILTER(GFCF[Fuel_NOX],(GFCF[MY]=E733)),""))</f>
        <v>0.97699999999999998</v>
      </c>
      <c r="AH733" s="157">
        <f t="shared" si="197"/>
        <v>0.97699999999999998</v>
      </c>
      <c r="AI733" s="158">
        <f t="shared" si="198"/>
        <v>1.7387850063291139</v>
      </c>
      <c r="AJ733" s="158">
        <f t="shared" si="199"/>
        <v>13.027428549405062</v>
      </c>
      <c r="AK733" s="158">
        <f t="shared" si="200"/>
        <v>48.28336418430915</v>
      </c>
      <c r="AL733" s="158">
        <f t="shared" si="201"/>
        <v>361.75149587006132</v>
      </c>
      <c r="AM733" s="158">
        <f t="shared" si="202"/>
        <v>2.4141682092154577E-2</v>
      </c>
      <c r="AN733" s="158">
        <f t="shared" si="203"/>
        <v>0.18087574793503067</v>
      </c>
      <c r="AO733" s="158">
        <f t="shared" si="204"/>
        <v>2.2205519188363779E-2</v>
      </c>
      <c r="AP733" s="157"/>
      <c r="AS733" s="44"/>
    </row>
    <row r="734" spans="1:45" s="47" customFormat="1" x14ac:dyDescent="0.35">
      <c r="A734" s="157">
        <v>733</v>
      </c>
      <c r="B734" s="157" t="s">
        <v>525</v>
      </c>
      <c r="C734" s="157" t="s">
        <v>492</v>
      </c>
      <c r="D734" s="157" t="s">
        <v>16</v>
      </c>
      <c r="E734" s="157">
        <v>2000</v>
      </c>
      <c r="F734" s="157">
        <v>138</v>
      </c>
      <c r="G734" s="157">
        <v>182.54430379746836</v>
      </c>
      <c r="H734" s="157"/>
      <c r="I734" s="157">
        <f t="shared" si="190"/>
        <v>175</v>
      </c>
      <c r="J734" s="157" t="str">
        <f>IF(D734="Electric","--",IF(D734="Diesel",VLOOKUP(C734,[2]ORDLF!A:B,2,FALSE),""))</f>
        <v/>
      </c>
      <c r="K734" s="157">
        <f>IF(D734="Electric","--",IF(D734="Gasoline",VLOOKUP(C734,LSILF!A:C,3,FALSE),""))</f>
        <v>0.5</v>
      </c>
      <c r="L734" s="158">
        <f t="shared" si="206"/>
        <v>0.5</v>
      </c>
      <c r="M734" s="157" t="str" cm="1">
        <f t="array" ref="M734">IF(D734="Electric","--",IF(D734="Diesel",_xlfn._xlws.FILTER(DIESCH[CH Cap],(DIESCH[HP Bin]=I734)),""))</f>
        <v/>
      </c>
      <c r="N734" s="157" cm="1">
        <f t="array" ref="N734">IF(D734="Electric","--",IF(D734="Gasoline",_xlfn._xlws.FILTER(LSICH[CH Cap],(LSICH[Fuel Type]=D734)*(LSICH[MY]=E734)),""))</f>
        <v>7000</v>
      </c>
      <c r="O734" s="157">
        <f t="shared" si="191"/>
        <v>7000</v>
      </c>
      <c r="P734" s="157">
        <f t="shared" si="192"/>
        <v>3103.253164556962</v>
      </c>
      <c r="Q734" s="157" t="str" cm="1">
        <f t="array" ref="Q734">IF(D734="Electric","--",IF(D734="Diesel",_xlfn._xlws.FILTER(ORDEF[HC-ZH (g/hp-hr)],(ORDEF[HP]=I734)*(ORDEF[Model_Year]=E734)),""))</f>
        <v/>
      </c>
      <c r="R734" s="157" cm="1">
        <f t="array" ref="R734">IF(D734="Electric","--",IF(D734="Gasoline",_xlfn._xlws.FILTER(LSIEF[HC-ZH (g/hp-hr)],(LSIEF[Fuel]=D734)*(LSIEF[HP Bin]=I734)*(LSIEF[Model Year]=E734)),""))</f>
        <v>1.61</v>
      </c>
      <c r="S734" s="158">
        <f t="shared" si="205"/>
        <v>1.61</v>
      </c>
      <c r="T734" s="159" t="str" cm="1">
        <f t="array" ref="T734">IF(D734="Electric","--",IF(D734="Diesel",_xlfn._xlws.FILTER(ORDEF[HCDR],(ORDEF[HP]=I734)*(ORDEF[Model_Year]=E734),),""))</f>
        <v/>
      </c>
      <c r="U734" s="159" cm="1">
        <f t="array" ref="U734">IF(D734="Electric","--",IF(D734="Gasoline",_xlfn._xlws.FILTER(LSIEF[HC DR],(LSIEF[Fuel]=D734)*(LSIEF[HP Bin]=I734)*(LSIEF[Model Year]=E734)),""))</f>
        <v>4.1499999999999999E-5</v>
      </c>
      <c r="V734" s="159">
        <f t="shared" si="193"/>
        <v>4.1499999999999999E-5</v>
      </c>
      <c r="W734" s="158" t="str" cm="1">
        <f t="array" ref="W734">IF(D734="Electric","--",IF(D734="Diesel",_xlfn._xlws.FILTER(ORDEF[NOXzh],(ORDEF[HP]=I734)*(ORDEF[Model_Year]=E734)),""))</f>
        <v/>
      </c>
      <c r="X734" s="158" cm="1">
        <f t="array" ref="X734">IF(D734="Electric","--",IF(D734="Gasoline",_xlfn._xlws.FILTER(LSIEF[NOX-ZH (g/hp-hr)],(LSIEF[Fuel]=D734)*(LSIEF[HP Bin]=I734)*(LSIEF[Model Year]=E734)),""))</f>
        <v>12.94</v>
      </c>
      <c r="Y734" s="158">
        <f t="shared" si="194"/>
        <v>12.94</v>
      </c>
      <c r="Z734" s="159" t="str" cm="1">
        <f t="array" ref="Z734">IF(D734="Electric","--",IF(D734="Diesel",_xlfn._xlws.FILTER(ORDEF[NOXdr],(ORDEF[HP]=I734)*(ORDEF[Model_Year]=E734)),""))</f>
        <v/>
      </c>
      <c r="AA734" s="159" cm="1">
        <f t="array" ref="AA734">IF(E734="Electric","--",IF(D734="Gasoline",_xlfn._xlws.FILTER(LSIEF[NOX DR],(LSIEF[Fuel]=D734)*(LSIEF[HP Bin]=I734)*(LSIEF[Model Year]=E734)),""))</f>
        <v>1.27E-4</v>
      </c>
      <c r="AB734" s="159">
        <f t="shared" si="195"/>
        <v>1.27E-4</v>
      </c>
      <c r="AC734" s="158" t="str" cm="1">
        <f t="array" ref="AC734">IF(D734="Electric","--",IF(D734="Diesel",_xlfn._xlws.FILTER(DFCF[Fuel_HC],(DFCF[MY]=E734)),""))</f>
        <v/>
      </c>
      <c r="AD734" s="158" cm="1">
        <f t="array" ref="AD734">IF(D734="Electric","--",IF(D734="Gasoline",_xlfn._xlws.FILTER(GFCF[Fuel_HC],(GFCF[MY]=E734)),""))</f>
        <v>1</v>
      </c>
      <c r="AE734" s="158">
        <f t="shared" si="196"/>
        <v>1</v>
      </c>
      <c r="AF734" s="157" t="str" cm="1">
        <f t="array" ref="AF734">IF(D734="Electric","--",IF(D734="Diesel",_xlfn._xlws.FILTER(DFCF[Fuel_NOX],(DFCF[MY]=E734)),""))</f>
        <v/>
      </c>
      <c r="AG734" s="157" cm="1">
        <f t="array" ref="AG734">IF(D734="Electric","--",IF(D734="Gasoline",_xlfn._xlws.FILTER(GFCF[Fuel_NOX],(GFCF[MY]=E734)),""))</f>
        <v>0.97699999999999998</v>
      </c>
      <c r="AH734" s="157">
        <f t="shared" si="197"/>
        <v>0.97699999999999998</v>
      </c>
      <c r="AI734" s="158">
        <f t="shared" si="198"/>
        <v>1.7387850063291139</v>
      </c>
      <c r="AJ734" s="158">
        <f t="shared" si="199"/>
        <v>13.027428549405062</v>
      </c>
      <c r="AK734" s="158">
        <f t="shared" si="200"/>
        <v>48.28336418430915</v>
      </c>
      <c r="AL734" s="158">
        <f t="shared" si="201"/>
        <v>361.75149587006132</v>
      </c>
      <c r="AM734" s="158">
        <f t="shared" si="202"/>
        <v>2.4141682092154577E-2</v>
      </c>
      <c r="AN734" s="158">
        <f t="shared" si="203"/>
        <v>0.18087574793503067</v>
      </c>
      <c r="AO734" s="158">
        <f t="shared" si="204"/>
        <v>2.2205519188363779E-2</v>
      </c>
      <c r="AP734" s="157"/>
      <c r="AS734" s="44"/>
    </row>
    <row r="735" spans="1:45" s="47" customFormat="1" x14ac:dyDescent="0.35">
      <c r="A735" s="157">
        <v>734</v>
      </c>
      <c r="B735" s="157" t="s">
        <v>526</v>
      </c>
      <c r="C735" s="157" t="s">
        <v>492</v>
      </c>
      <c r="D735" s="157" t="s">
        <v>16</v>
      </c>
      <c r="E735" s="157">
        <v>2000</v>
      </c>
      <c r="F735" s="157">
        <v>138</v>
      </c>
      <c r="G735" s="157">
        <v>182.54430379746836</v>
      </c>
      <c r="H735" s="157"/>
      <c r="I735" s="157">
        <f t="shared" si="190"/>
        <v>175</v>
      </c>
      <c r="J735" s="157" t="str">
        <f>IF(D735="Electric","--",IF(D735="Diesel",VLOOKUP(C735,[2]ORDLF!A:B,2,FALSE),""))</f>
        <v/>
      </c>
      <c r="K735" s="157">
        <f>IF(D735="Electric","--",IF(D735="Gasoline",VLOOKUP(C735,LSILF!A:C,3,FALSE),""))</f>
        <v>0.5</v>
      </c>
      <c r="L735" s="158">
        <f t="shared" si="206"/>
        <v>0.5</v>
      </c>
      <c r="M735" s="157" t="str" cm="1">
        <f t="array" ref="M735">IF(D735="Electric","--",IF(D735="Diesel",_xlfn._xlws.FILTER(DIESCH[CH Cap],(DIESCH[HP Bin]=I735)),""))</f>
        <v/>
      </c>
      <c r="N735" s="157" cm="1">
        <f t="array" ref="N735">IF(D735="Electric","--",IF(D735="Gasoline",_xlfn._xlws.FILTER(LSICH[CH Cap],(LSICH[Fuel Type]=D735)*(LSICH[MY]=E735)),""))</f>
        <v>7000</v>
      </c>
      <c r="O735" s="157">
        <f t="shared" si="191"/>
        <v>7000</v>
      </c>
      <c r="P735" s="157">
        <f t="shared" si="192"/>
        <v>3103.253164556962</v>
      </c>
      <c r="Q735" s="157" t="str" cm="1">
        <f t="array" ref="Q735">IF(D735="Electric","--",IF(D735="Diesel",_xlfn._xlws.FILTER(ORDEF[HC-ZH (g/hp-hr)],(ORDEF[HP]=I735)*(ORDEF[Model_Year]=E735)),""))</f>
        <v/>
      </c>
      <c r="R735" s="157" cm="1">
        <f t="array" ref="R735">IF(D735="Electric","--",IF(D735="Gasoline",_xlfn._xlws.FILTER(LSIEF[HC-ZH (g/hp-hr)],(LSIEF[Fuel]=D735)*(LSIEF[HP Bin]=I735)*(LSIEF[Model Year]=E735)),""))</f>
        <v>1.61</v>
      </c>
      <c r="S735" s="158">
        <f t="shared" si="205"/>
        <v>1.61</v>
      </c>
      <c r="T735" s="159" t="str" cm="1">
        <f t="array" ref="T735">IF(D735="Electric","--",IF(D735="Diesel",_xlfn._xlws.FILTER(ORDEF[HCDR],(ORDEF[HP]=I735)*(ORDEF[Model_Year]=E735),),""))</f>
        <v/>
      </c>
      <c r="U735" s="159" cm="1">
        <f t="array" ref="U735">IF(D735="Electric","--",IF(D735="Gasoline",_xlfn._xlws.FILTER(LSIEF[HC DR],(LSIEF[Fuel]=D735)*(LSIEF[HP Bin]=I735)*(LSIEF[Model Year]=E735)),""))</f>
        <v>4.1499999999999999E-5</v>
      </c>
      <c r="V735" s="159">
        <f t="shared" si="193"/>
        <v>4.1499999999999999E-5</v>
      </c>
      <c r="W735" s="158" t="str" cm="1">
        <f t="array" ref="W735">IF(D735="Electric","--",IF(D735="Diesel",_xlfn._xlws.FILTER(ORDEF[NOXzh],(ORDEF[HP]=I735)*(ORDEF[Model_Year]=E735)),""))</f>
        <v/>
      </c>
      <c r="X735" s="158" cm="1">
        <f t="array" ref="X735">IF(D735="Electric","--",IF(D735="Gasoline",_xlfn._xlws.FILTER(LSIEF[NOX-ZH (g/hp-hr)],(LSIEF[Fuel]=D735)*(LSIEF[HP Bin]=I735)*(LSIEF[Model Year]=E735)),""))</f>
        <v>12.94</v>
      </c>
      <c r="Y735" s="158">
        <f t="shared" si="194"/>
        <v>12.94</v>
      </c>
      <c r="Z735" s="159" t="str" cm="1">
        <f t="array" ref="Z735">IF(D735="Electric","--",IF(D735="Diesel",_xlfn._xlws.FILTER(ORDEF[NOXdr],(ORDEF[HP]=I735)*(ORDEF[Model_Year]=E735)),""))</f>
        <v/>
      </c>
      <c r="AA735" s="159" cm="1">
        <f t="array" ref="AA735">IF(E735="Electric","--",IF(D735="Gasoline",_xlfn._xlws.FILTER(LSIEF[NOX DR],(LSIEF[Fuel]=D735)*(LSIEF[HP Bin]=I735)*(LSIEF[Model Year]=E735)),""))</f>
        <v>1.27E-4</v>
      </c>
      <c r="AB735" s="159">
        <f t="shared" si="195"/>
        <v>1.27E-4</v>
      </c>
      <c r="AC735" s="158" t="str" cm="1">
        <f t="array" ref="AC735">IF(D735="Electric","--",IF(D735="Diesel",_xlfn._xlws.FILTER(DFCF[Fuel_HC],(DFCF[MY]=E735)),""))</f>
        <v/>
      </c>
      <c r="AD735" s="158" cm="1">
        <f t="array" ref="AD735">IF(D735="Electric","--",IF(D735="Gasoline",_xlfn._xlws.FILTER(GFCF[Fuel_HC],(GFCF[MY]=E735)),""))</f>
        <v>1</v>
      </c>
      <c r="AE735" s="158">
        <f t="shared" si="196"/>
        <v>1</v>
      </c>
      <c r="AF735" s="157" t="str" cm="1">
        <f t="array" ref="AF735">IF(D735="Electric","--",IF(D735="Diesel",_xlfn._xlws.FILTER(DFCF[Fuel_NOX],(DFCF[MY]=E735)),""))</f>
        <v/>
      </c>
      <c r="AG735" s="157" cm="1">
        <f t="array" ref="AG735">IF(D735="Electric","--",IF(D735="Gasoline",_xlfn._xlws.FILTER(GFCF[Fuel_NOX],(GFCF[MY]=E735)),""))</f>
        <v>0.97699999999999998</v>
      </c>
      <c r="AH735" s="157">
        <f t="shared" si="197"/>
        <v>0.97699999999999998</v>
      </c>
      <c r="AI735" s="158">
        <f t="shared" si="198"/>
        <v>1.7387850063291139</v>
      </c>
      <c r="AJ735" s="158">
        <f t="shared" si="199"/>
        <v>13.027428549405062</v>
      </c>
      <c r="AK735" s="158">
        <f t="shared" si="200"/>
        <v>48.28336418430915</v>
      </c>
      <c r="AL735" s="158">
        <f t="shared" si="201"/>
        <v>361.75149587006132</v>
      </c>
      <c r="AM735" s="158">
        <f t="shared" si="202"/>
        <v>2.4141682092154577E-2</v>
      </c>
      <c r="AN735" s="158">
        <f t="shared" si="203"/>
        <v>0.18087574793503067</v>
      </c>
      <c r="AO735" s="158">
        <f t="shared" si="204"/>
        <v>2.2205519188363779E-2</v>
      </c>
      <c r="AP735" s="157"/>
      <c r="AS735" s="44"/>
    </row>
    <row r="736" spans="1:45" s="47" customFormat="1" x14ac:dyDescent="0.35">
      <c r="A736" s="157">
        <v>735</v>
      </c>
      <c r="B736" s="157" t="s">
        <v>527</v>
      </c>
      <c r="C736" s="157" t="s">
        <v>492</v>
      </c>
      <c r="D736" s="157" t="s">
        <v>16</v>
      </c>
      <c r="E736" s="157">
        <v>2000</v>
      </c>
      <c r="F736" s="157">
        <v>138</v>
      </c>
      <c r="G736" s="157">
        <v>182.54430379746836</v>
      </c>
      <c r="H736" s="157"/>
      <c r="I736" s="157">
        <f t="shared" si="190"/>
        <v>175</v>
      </c>
      <c r="J736" s="157" t="str">
        <f>IF(D736="Electric","--",IF(D736="Diesel",VLOOKUP(C736,[2]ORDLF!A:B,2,FALSE),""))</f>
        <v/>
      </c>
      <c r="K736" s="157">
        <f>IF(D736="Electric","--",IF(D736="Gasoline",VLOOKUP(C736,LSILF!A:C,3,FALSE),""))</f>
        <v>0.5</v>
      </c>
      <c r="L736" s="158">
        <f t="shared" si="206"/>
        <v>0.5</v>
      </c>
      <c r="M736" s="157" t="str" cm="1">
        <f t="array" ref="M736">IF(D736="Electric","--",IF(D736="Diesel",_xlfn._xlws.FILTER(DIESCH[CH Cap],(DIESCH[HP Bin]=I736)),""))</f>
        <v/>
      </c>
      <c r="N736" s="157" cm="1">
        <f t="array" ref="N736">IF(D736="Electric","--",IF(D736="Gasoline",_xlfn._xlws.FILTER(LSICH[CH Cap],(LSICH[Fuel Type]=D736)*(LSICH[MY]=E736)),""))</f>
        <v>7000</v>
      </c>
      <c r="O736" s="157">
        <f t="shared" si="191"/>
        <v>7000</v>
      </c>
      <c r="P736" s="157">
        <f t="shared" si="192"/>
        <v>3103.253164556962</v>
      </c>
      <c r="Q736" s="157" t="str" cm="1">
        <f t="array" ref="Q736">IF(D736="Electric","--",IF(D736="Diesel",_xlfn._xlws.FILTER(ORDEF[HC-ZH (g/hp-hr)],(ORDEF[HP]=I736)*(ORDEF[Model_Year]=E736)),""))</f>
        <v/>
      </c>
      <c r="R736" s="157" cm="1">
        <f t="array" ref="R736">IF(D736="Electric","--",IF(D736="Gasoline",_xlfn._xlws.FILTER(LSIEF[HC-ZH (g/hp-hr)],(LSIEF[Fuel]=D736)*(LSIEF[HP Bin]=I736)*(LSIEF[Model Year]=E736)),""))</f>
        <v>1.61</v>
      </c>
      <c r="S736" s="158">
        <f t="shared" si="205"/>
        <v>1.61</v>
      </c>
      <c r="T736" s="159" t="str" cm="1">
        <f t="array" ref="T736">IF(D736="Electric","--",IF(D736="Diesel",_xlfn._xlws.FILTER(ORDEF[HCDR],(ORDEF[HP]=I736)*(ORDEF[Model_Year]=E736),),""))</f>
        <v/>
      </c>
      <c r="U736" s="159" cm="1">
        <f t="array" ref="U736">IF(D736="Electric","--",IF(D736="Gasoline",_xlfn._xlws.FILTER(LSIEF[HC DR],(LSIEF[Fuel]=D736)*(LSIEF[HP Bin]=I736)*(LSIEF[Model Year]=E736)),""))</f>
        <v>4.1499999999999999E-5</v>
      </c>
      <c r="V736" s="159">
        <f t="shared" si="193"/>
        <v>4.1499999999999999E-5</v>
      </c>
      <c r="W736" s="158" t="str" cm="1">
        <f t="array" ref="W736">IF(D736="Electric","--",IF(D736="Diesel",_xlfn._xlws.FILTER(ORDEF[NOXzh],(ORDEF[HP]=I736)*(ORDEF[Model_Year]=E736)),""))</f>
        <v/>
      </c>
      <c r="X736" s="158" cm="1">
        <f t="array" ref="X736">IF(D736="Electric","--",IF(D736="Gasoline",_xlfn._xlws.FILTER(LSIEF[NOX-ZH (g/hp-hr)],(LSIEF[Fuel]=D736)*(LSIEF[HP Bin]=I736)*(LSIEF[Model Year]=E736)),""))</f>
        <v>12.94</v>
      </c>
      <c r="Y736" s="158">
        <f t="shared" si="194"/>
        <v>12.94</v>
      </c>
      <c r="Z736" s="159" t="str" cm="1">
        <f t="array" ref="Z736">IF(D736="Electric","--",IF(D736="Diesel",_xlfn._xlws.FILTER(ORDEF[NOXdr],(ORDEF[HP]=I736)*(ORDEF[Model_Year]=E736)),""))</f>
        <v/>
      </c>
      <c r="AA736" s="159" cm="1">
        <f t="array" ref="AA736">IF(E736="Electric","--",IF(D736="Gasoline",_xlfn._xlws.FILTER(LSIEF[NOX DR],(LSIEF[Fuel]=D736)*(LSIEF[HP Bin]=I736)*(LSIEF[Model Year]=E736)),""))</f>
        <v>1.27E-4</v>
      </c>
      <c r="AB736" s="159">
        <f t="shared" si="195"/>
        <v>1.27E-4</v>
      </c>
      <c r="AC736" s="158" t="str" cm="1">
        <f t="array" ref="AC736">IF(D736="Electric","--",IF(D736="Diesel",_xlfn._xlws.FILTER(DFCF[Fuel_HC],(DFCF[MY]=E736)),""))</f>
        <v/>
      </c>
      <c r="AD736" s="158" cm="1">
        <f t="array" ref="AD736">IF(D736="Electric","--",IF(D736="Gasoline",_xlfn._xlws.FILTER(GFCF[Fuel_HC],(GFCF[MY]=E736)),""))</f>
        <v>1</v>
      </c>
      <c r="AE736" s="158">
        <f t="shared" si="196"/>
        <v>1</v>
      </c>
      <c r="AF736" s="157" t="str" cm="1">
        <f t="array" ref="AF736">IF(D736="Electric","--",IF(D736="Diesel",_xlfn._xlws.FILTER(DFCF[Fuel_NOX],(DFCF[MY]=E736)),""))</f>
        <v/>
      </c>
      <c r="AG736" s="157" cm="1">
        <f t="array" ref="AG736">IF(D736="Electric","--",IF(D736="Gasoline",_xlfn._xlws.FILTER(GFCF[Fuel_NOX],(GFCF[MY]=E736)),""))</f>
        <v>0.97699999999999998</v>
      </c>
      <c r="AH736" s="157">
        <f t="shared" si="197"/>
        <v>0.97699999999999998</v>
      </c>
      <c r="AI736" s="158">
        <f t="shared" si="198"/>
        <v>1.7387850063291139</v>
      </c>
      <c r="AJ736" s="158">
        <f t="shared" si="199"/>
        <v>13.027428549405062</v>
      </c>
      <c r="AK736" s="158">
        <f t="shared" si="200"/>
        <v>48.28336418430915</v>
      </c>
      <c r="AL736" s="158">
        <f t="shared" si="201"/>
        <v>361.75149587006132</v>
      </c>
      <c r="AM736" s="158">
        <f t="shared" si="202"/>
        <v>2.4141682092154577E-2</v>
      </c>
      <c r="AN736" s="158">
        <f t="shared" si="203"/>
        <v>0.18087574793503067</v>
      </c>
      <c r="AO736" s="158">
        <f t="shared" si="204"/>
        <v>2.2205519188363779E-2</v>
      </c>
      <c r="AP736" s="157"/>
      <c r="AS736" s="44"/>
    </row>
    <row r="737" spans="1:45" s="47" customFormat="1" x14ac:dyDescent="0.35">
      <c r="A737" s="157">
        <v>736</v>
      </c>
      <c r="B737" s="157" t="s">
        <v>528</v>
      </c>
      <c r="C737" s="157" t="s">
        <v>492</v>
      </c>
      <c r="D737" s="157" t="s">
        <v>16</v>
      </c>
      <c r="E737" s="157">
        <v>2001</v>
      </c>
      <c r="F737" s="157">
        <v>138</v>
      </c>
      <c r="G737" s="157">
        <v>182.54430379746836</v>
      </c>
      <c r="H737" s="157"/>
      <c r="I737" s="157">
        <f t="shared" si="190"/>
        <v>175</v>
      </c>
      <c r="J737" s="157" t="str">
        <f>IF(D737="Electric","--",IF(D737="Diesel",VLOOKUP(C737,[2]ORDLF!A:B,2,FALSE),""))</f>
        <v/>
      </c>
      <c r="K737" s="157">
        <f>IF(D737="Electric","--",IF(D737="Gasoline",VLOOKUP(C737,LSILF!A:C,3,FALSE),""))</f>
        <v>0.5</v>
      </c>
      <c r="L737" s="158">
        <f t="shared" si="206"/>
        <v>0.5</v>
      </c>
      <c r="M737" s="157" t="str" cm="1">
        <f t="array" ref="M737">IF(D737="Electric","--",IF(D737="Diesel",_xlfn._xlws.FILTER(DIESCH[CH Cap],(DIESCH[HP Bin]=I737)),""))</f>
        <v/>
      </c>
      <c r="N737" s="157" cm="1">
        <f t="array" ref="N737">IF(D737="Electric","--",IF(D737="Gasoline",_xlfn._xlws.FILTER(LSICH[CH Cap],(LSICH[Fuel Type]=D737)*(LSICH[MY]=E737)),""))</f>
        <v>7000</v>
      </c>
      <c r="O737" s="157">
        <f t="shared" si="191"/>
        <v>7000</v>
      </c>
      <c r="P737" s="157">
        <f t="shared" si="192"/>
        <v>2920.7088607594937</v>
      </c>
      <c r="Q737" s="157" t="str" cm="1">
        <f t="array" ref="Q737">IF(D737="Electric","--",IF(D737="Diesel",_xlfn._xlws.FILTER(ORDEF[HC-ZH (g/hp-hr)],(ORDEF[HP]=I737)*(ORDEF[Model_Year]=E737)),""))</f>
        <v/>
      </c>
      <c r="R737" s="157" cm="1">
        <f t="array" ref="R737">IF(D737="Electric","--",IF(D737="Gasoline",_xlfn._xlws.FILTER(LSIEF[HC-ZH (g/hp-hr)],(LSIEF[Fuel]=D737)*(LSIEF[HP Bin]=I737)*(LSIEF[Model Year]=E737)),""))</f>
        <v>1.33</v>
      </c>
      <c r="S737" s="158">
        <f t="shared" si="205"/>
        <v>1.33</v>
      </c>
      <c r="T737" s="159" t="str" cm="1">
        <f t="array" ref="T737">IF(D737="Electric","--",IF(D737="Diesel",_xlfn._xlws.FILTER(ORDEF[HCDR],(ORDEF[HP]=I737)*(ORDEF[Model_Year]=E737),),""))</f>
        <v/>
      </c>
      <c r="U737" s="159" cm="1">
        <f t="array" ref="U737">IF(D737="Electric","--",IF(D737="Gasoline",_xlfn._xlws.FILTER(LSIEF[HC DR],(LSIEF[Fuel]=D737)*(LSIEF[HP Bin]=I737)*(LSIEF[Model Year]=E737)),""))</f>
        <v>3.9799999999999998E-5</v>
      </c>
      <c r="V737" s="159">
        <f t="shared" si="193"/>
        <v>3.9799999999999998E-5</v>
      </c>
      <c r="W737" s="158" t="str" cm="1">
        <f t="array" ref="W737">IF(D737="Electric","--",IF(D737="Diesel",_xlfn._xlws.FILTER(ORDEF[NOXzh],(ORDEF[HP]=I737)*(ORDEF[Model_Year]=E737)),""))</f>
        <v/>
      </c>
      <c r="X737" s="158" cm="1">
        <f t="array" ref="X737">IF(D737="Electric","--",IF(D737="Gasoline",_xlfn._xlws.FILTER(LSIEF[NOX-ZH (g/hp-hr)],(LSIEF[Fuel]=D737)*(LSIEF[HP Bin]=I737)*(LSIEF[Model Year]=E737)),""))</f>
        <v>10.29</v>
      </c>
      <c r="Y737" s="158">
        <f t="shared" si="194"/>
        <v>10.29</v>
      </c>
      <c r="Z737" s="159" t="str" cm="1">
        <f t="array" ref="Z737">IF(D737="Electric","--",IF(D737="Diesel",_xlfn._xlws.FILTER(ORDEF[NOXdr],(ORDEF[HP]=I737)*(ORDEF[Model_Year]=E737)),""))</f>
        <v/>
      </c>
      <c r="AA737" s="159" cm="1">
        <f t="array" ref="AA737">IF(E737="Electric","--",IF(D737="Gasoline",_xlfn._xlws.FILTER(LSIEF[NOX DR],(LSIEF[Fuel]=D737)*(LSIEF[HP Bin]=I737)*(LSIEF[Model Year]=E737)),""))</f>
        <v>1.0900000000000001E-4</v>
      </c>
      <c r="AB737" s="159">
        <f t="shared" si="195"/>
        <v>1.0900000000000001E-4</v>
      </c>
      <c r="AC737" s="158" t="str" cm="1">
        <f t="array" ref="AC737">IF(D737="Electric","--",IF(D737="Diesel",_xlfn._xlws.FILTER(DFCF[Fuel_HC],(DFCF[MY]=E737)),""))</f>
        <v/>
      </c>
      <c r="AD737" s="158" cm="1">
        <f t="array" ref="AD737">IF(D737="Electric","--",IF(D737="Gasoline",_xlfn._xlws.FILTER(GFCF[Fuel_HC],(GFCF[MY]=E737)),""))</f>
        <v>1</v>
      </c>
      <c r="AE737" s="158">
        <f t="shared" si="196"/>
        <v>1</v>
      </c>
      <c r="AF737" s="157" t="str" cm="1">
        <f t="array" ref="AF737">IF(D737="Electric","--",IF(D737="Diesel",_xlfn._xlws.FILTER(DFCF[Fuel_NOX],(DFCF[MY]=E737)),""))</f>
        <v/>
      </c>
      <c r="AG737" s="157" cm="1">
        <f t="array" ref="AG737">IF(D737="Electric","--",IF(D737="Gasoline",_xlfn._xlws.FILTER(GFCF[Fuel_NOX],(GFCF[MY]=E737)),""))</f>
        <v>0.97699999999999998</v>
      </c>
      <c r="AH737" s="157">
        <f t="shared" si="197"/>
        <v>0.97699999999999998</v>
      </c>
      <c r="AI737" s="158">
        <f t="shared" si="198"/>
        <v>1.446244212658228</v>
      </c>
      <c r="AJ737" s="158">
        <f t="shared" si="199"/>
        <v>10.36436504870886</v>
      </c>
      <c r="AK737" s="158">
        <f t="shared" si="200"/>
        <v>40.159959836926198</v>
      </c>
      <c r="AL737" s="158">
        <f t="shared" si="201"/>
        <v>287.80235070143868</v>
      </c>
      <c r="AM737" s="158">
        <f t="shared" si="202"/>
        <v>2.0079979918463099E-2</v>
      </c>
      <c r="AN737" s="158">
        <f t="shared" si="203"/>
        <v>0.14390117535071936</v>
      </c>
      <c r="AO737" s="158">
        <f t="shared" si="204"/>
        <v>1.8469565529002356E-2</v>
      </c>
      <c r="AP737" s="157"/>
      <c r="AS737" s="44"/>
    </row>
    <row r="738" spans="1:45" s="47" customFormat="1" x14ac:dyDescent="0.35">
      <c r="A738" s="157">
        <v>737</v>
      </c>
      <c r="B738" s="157" t="s">
        <v>529</v>
      </c>
      <c r="C738" s="157" t="s">
        <v>492</v>
      </c>
      <c r="D738" s="157" t="s">
        <v>16</v>
      </c>
      <c r="E738" s="157">
        <v>2001</v>
      </c>
      <c r="F738" s="157">
        <v>138</v>
      </c>
      <c r="G738" s="157">
        <v>182.54430379746836</v>
      </c>
      <c r="H738" s="157"/>
      <c r="I738" s="157">
        <f t="shared" si="190"/>
        <v>175</v>
      </c>
      <c r="J738" s="157" t="str">
        <f>IF(D738="Electric","--",IF(D738="Diesel",VLOOKUP(C738,[2]ORDLF!A:B,2,FALSE),""))</f>
        <v/>
      </c>
      <c r="K738" s="157">
        <f>IF(D738="Electric","--",IF(D738="Gasoline",VLOOKUP(C738,LSILF!A:C,3,FALSE),""))</f>
        <v>0.5</v>
      </c>
      <c r="L738" s="158">
        <f t="shared" si="206"/>
        <v>0.5</v>
      </c>
      <c r="M738" s="157" t="str" cm="1">
        <f t="array" ref="M738">IF(D738="Electric","--",IF(D738="Diesel",_xlfn._xlws.FILTER(DIESCH[CH Cap],(DIESCH[HP Bin]=I738)),""))</f>
        <v/>
      </c>
      <c r="N738" s="157" cm="1">
        <f t="array" ref="N738">IF(D738="Electric","--",IF(D738="Gasoline",_xlfn._xlws.FILTER(LSICH[CH Cap],(LSICH[Fuel Type]=D738)*(LSICH[MY]=E738)),""))</f>
        <v>7000</v>
      </c>
      <c r="O738" s="157">
        <f t="shared" si="191"/>
        <v>7000</v>
      </c>
      <c r="P738" s="157">
        <f t="shared" si="192"/>
        <v>2920.7088607594937</v>
      </c>
      <c r="Q738" s="157" t="str" cm="1">
        <f t="array" ref="Q738">IF(D738="Electric","--",IF(D738="Diesel",_xlfn._xlws.FILTER(ORDEF[HC-ZH (g/hp-hr)],(ORDEF[HP]=I738)*(ORDEF[Model_Year]=E738)),""))</f>
        <v/>
      </c>
      <c r="R738" s="157" cm="1">
        <f t="array" ref="R738">IF(D738="Electric","--",IF(D738="Gasoline",_xlfn._xlws.FILTER(LSIEF[HC-ZH (g/hp-hr)],(LSIEF[Fuel]=D738)*(LSIEF[HP Bin]=I738)*(LSIEF[Model Year]=E738)),""))</f>
        <v>1.33</v>
      </c>
      <c r="S738" s="158">
        <f t="shared" si="205"/>
        <v>1.33</v>
      </c>
      <c r="T738" s="159" t="str" cm="1">
        <f t="array" ref="T738">IF(D738="Electric","--",IF(D738="Diesel",_xlfn._xlws.FILTER(ORDEF[HCDR],(ORDEF[HP]=I738)*(ORDEF[Model_Year]=E738),),""))</f>
        <v/>
      </c>
      <c r="U738" s="159" cm="1">
        <f t="array" ref="U738">IF(D738="Electric","--",IF(D738="Gasoline",_xlfn._xlws.FILTER(LSIEF[HC DR],(LSIEF[Fuel]=D738)*(LSIEF[HP Bin]=I738)*(LSIEF[Model Year]=E738)),""))</f>
        <v>3.9799999999999998E-5</v>
      </c>
      <c r="V738" s="159">
        <f t="shared" si="193"/>
        <v>3.9799999999999998E-5</v>
      </c>
      <c r="W738" s="158" t="str" cm="1">
        <f t="array" ref="W738">IF(D738="Electric","--",IF(D738="Diesel",_xlfn._xlws.FILTER(ORDEF[NOXzh],(ORDEF[HP]=I738)*(ORDEF[Model_Year]=E738)),""))</f>
        <v/>
      </c>
      <c r="X738" s="158" cm="1">
        <f t="array" ref="X738">IF(D738="Electric","--",IF(D738="Gasoline",_xlfn._xlws.FILTER(LSIEF[NOX-ZH (g/hp-hr)],(LSIEF[Fuel]=D738)*(LSIEF[HP Bin]=I738)*(LSIEF[Model Year]=E738)),""))</f>
        <v>10.29</v>
      </c>
      <c r="Y738" s="158">
        <f t="shared" si="194"/>
        <v>10.29</v>
      </c>
      <c r="Z738" s="159" t="str" cm="1">
        <f t="array" ref="Z738">IF(D738="Electric","--",IF(D738="Diesel",_xlfn._xlws.FILTER(ORDEF[NOXdr],(ORDEF[HP]=I738)*(ORDEF[Model_Year]=E738)),""))</f>
        <v/>
      </c>
      <c r="AA738" s="159" cm="1">
        <f t="array" ref="AA738">IF(E738="Electric","--",IF(D738="Gasoline",_xlfn._xlws.FILTER(LSIEF[NOX DR],(LSIEF[Fuel]=D738)*(LSIEF[HP Bin]=I738)*(LSIEF[Model Year]=E738)),""))</f>
        <v>1.0900000000000001E-4</v>
      </c>
      <c r="AB738" s="159">
        <f t="shared" si="195"/>
        <v>1.0900000000000001E-4</v>
      </c>
      <c r="AC738" s="158" t="str" cm="1">
        <f t="array" ref="AC738">IF(D738="Electric","--",IF(D738="Diesel",_xlfn._xlws.FILTER(DFCF[Fuel_HC],(DFCF[MY]=E738)),""))</f>
        <v/>
      </c>
      <c r="AD738" s="158" cm="1">
        <f t="array" ref="AD738">IF(D738="Electric","--",IF(D738="Gasoline",_xlfn._xlws.FILTER(GFCF[Fuel_HC],(GFCF[MY]=E738)),""))</f>
        <v>1</v>
      </c>
      <c r="AE738" s="158">
        <f t="shared" si="196"/>
        <v>1</v>
      </c>
      <c r="AF738" s="157" t="str" cm="1">
        <f t="array" ref="AF738">IF(D738="Electric","--",IF(D738="Diesel",_xlfn._xlws.FILTER(DFCF[Fuel_NOX],(DFCF[MY]=E738)),""))</f>
        <v/>
      </c>
      <c r="AG738" s="157" cm="1">
        <f t="array" ref="AG738">IF(D738="Electric","--",IF(D738="Gasoline",_xlfn._xlws.FILTER(GFCF[Fuel_NOX],(GFCF[MY]=E738)),""))</f>
        <v>0.97699999999999998</v>
      </c>
      <c r="AH738" s="157">
        <f t="shared" si="197"/>
        <v>0.97699999999999998</v>
      </c>
      <c r="AI738" s="158">
        <f t="shared" si="198"/>
        <v>1.446244212658228</v>
      </c>
      <c r="AJ738" s="158">
        <f t="shared" si="199"/>
        <v>10.36436504870886</v>
      </c>
      <c r="AK738" s="158">
        <f t="shared" si="200"/>
        <v>40.159959836926198</v>
      </c>
      <c r="AL738" s="158">
        <f t="shared" si="201"/>
        <v>287.80235070143868</v>
      </c>
      <c r="AM738" s="158">
        <f t="shared" si="202"/>
        <v>2.0079979918463099E-2</v>
      </c>
      <c r="AN738" s="158">
        <f t="shared" si="203"/>
        <v>0.14390117535071936</v>
      </c>
      <c r="AO738" s="158">
        <f t="shared" si="204"/>
        <v>1.8469565529002356E-2</v>
      </c>
      <c r="AP738" s="157"/>
      <c r="AS738" s="44"/>
    </row>
    <row r="739" spans="1:45" s="47" customFormat="1" x14ac:dyDescent="0.35">
      <c r="A739" s="157">
        <v>738</v>
      </c>
      <c r="B739" s="157" t="s">
        <v>530</v>
      </c>
      <c r="C739" s="157" t="s">
        <v>492</v>
      </c>
      <c r="D739" s="157" t="s">
        <v>16</v>
      </c>
      <c r="E739" s="157">
        <v>2001</v>
      </c>
      <c r="F739" s="157">
        <v>138</v>
      </c>
      <c r="G739" s="157">
        <v>182.54430379746836</v>
      </c>
      <c r="H739" s="157"/>
      <c r="I739" s="157">
        <f t="shared" si="190"/>
        <v>175</v>
      </c>
      <c r="J739" s="157" t="str">
        <f>IF(D739="Electric","--",IF(D739="Diesel",VLOOKUP(C739,[2]ORDLF!A:B,2,FALSE),""))</f>
        <v/>
      </c>
      <c r="K739" s="157">
        <f>IF(D739="Electric","--",IF(D739="Gasoline",VLOOKUP(C739,LSILF!A:C,3,FALSE),""))</f>
        <v>0.5</v>
      </c>
      <c r="L739" s="158">
        <f t="shared" si="206"/>
        <v>0.5</v>
      </c>
      <c r="M739" s="157" t="str" cm="1">
        <f t="array" ref="M739">IF(D739="Electric","--",IF(D739="Diesel",_xlfn._xlws.FILTER(DIESCH[CH Cap],(DIESCH[HP Bin]=I739)),""))</f>
        <v/>
      </c>
      <c r="N739" s="157" cm="1">
        <f t="array" ref="N739">IF(D739="Electric","--",IF(D739="Gasoline",_xlfn._xlws.FILTER(LSICH[CH Cap],(LSICH[Fuel Type]=D739)*(LSICH[MY]=E739)),""))</f>
        <v>7000</v>
      </c>
      <c r="O739" s="157">
        <f t="shared" si="191"/>
        <v>7000</v>
      </c>
      <c r="P739" s="157">
        <f t="shared" si="192"/>
        <v>2920.7088607594937</v>
      </c>
      <c r="Q739" s="157" t="str" cm="1">
        <f t="array" ref="Q739">IF(D739="Electric","--",IF(D739="Diesel",_xlfn._xlws.FILTER(ORDEF[HC-ZH (g/hp-hr)],(ORDEF[HP]=I739)*(ORDEF[Model_Year]=E739)),""))</f>
        <v/>
      </c>
      <c r="R739" s="157" cm="1">
        <f t="array" ref="R739">IF(D739="Electric","--",IF(D739="Gasoline",_xlfn._xlws.FILTER(LSIEF[HC-ZH (g/hp-hr)],(LSIEF[Fuel]=D739)*(LSIEF[HP Bin]=I739)*(LSIEF[Model Year]=E739)),""))</f>
        <v>1.33</v>
      </c>
      <c r="S739" s="158">
        <f t="shared" si="205"/>
        <v>1.33</v>
      </c>
      <c r="T739" s="159" t="str" cm="1">
        <f t="array" ref="T739">IF(D739="Electric","--",IF(D739="Diesel",_xlfn._xlws.FILTER(ORDEF[HCDR],(ORDEF[HP]=I739)*(ORDEF[Model_Year]=E739),),""))</f>
        <v/>
      </c>
      <c r="U739" s="159" cm="1">
        <f t="array" ref="U739">IF(D739="Electric","--",IF(D739="Gasoline",_xlfn._xlws.FILTER(LSIEF[HC DR],(LSIEF[Fuel]=D739)*(LSIEF[HP Bin]=I739)*(LSIEF[Model Year]=E739)),""))</f>
        <v>3.9799999999999998E-5</v>
      </c>
      <c r="V739" s="159">
        <f t="shared" si="193"/>
        <v>3.9799999999999998E-5</v>
      </c>
      <c r="W739" s="158" t="str" cm="1">
        <f t="array" ref="W739">IF(D739="Electric","--",IF(D739="Diesel",_xlfn._xlws.FILTER(ORDEF[NOXzh],(ORDEF[HP]=I739)*(ORDEF[Model_Year]=E739)),""))</f>
        <v/>
      </c>
      <c r="X739" s="158" cm="1">
        <f t="array" ref="X739">IF(D739="Electric","--",IF(D739="Gasoline",_xlfn._xlws.FILTER(LSIEF[NOX-ZH (g/hp-hr)],(LSIEF[Fuel]=D739)*(LSIEF[HP Bin]=I739)*(LSIEF[Model Year]=E739)),""))</f>
        <v>10.29</v>
      </c>
      <c r="Y739" s="158">
        <f t="shared" si="194"/>
        <v>10.29</v>
      </c>
      <c r="Z739" s="159" t="str" cm="1">
        <f t="array" ref="Z739">IF(D739="Electric","--",IF(D739="Diesel",_xlfn._xlws.FILTER(ORDEF[NOXdr],(ORDEF[HP]=I739)*(ORDEF[Model_Year]=E739)),""))</f>
        <v/>
      </c>
      <c r="AA739" s="159" cm="1">
        <f t="array" ref="AA739">IF(E739="Electric","--",IF(D739="Gasoline",_xlfn._xlws.FILTER(LSIEF[NOX DR],(LSIEF[Fuel]=D739)*(LSIEF[HP Bin]=I739)*(LSIEF[Model Year]=E739)),""))</f>
        <v>1.0900000000000001E-4</v>
      </c>
      <c r="AB739" s="159">
        <f t="shared" si="195"/>
        <v>1.0900000000000001E-4</v>
      </c>
      <c r="AC739" s="158" t="str" cm="1">
        <f t="array" ref="AC739">IF(D739="Electric","--",IF(D739="Diesel",_xlfn._xlws.FILTER(DFCF[Fuel_HC],(DFCF[MY]=E739)),""))</f>
        <v/>
      </c>
      <c r="AD739" s="158" cm="1">
        <f t="array" ref="AD739">IF(D739="Electric","--",IF(D739="Gasoline",_xlfn._xlws.FILTER(GFCF[Fuel_HC],(GFCF[MY]=E739)),""))</f>
        <v>1</v>
      </c>
      <c r="AE739" s="158">
        <f t="shared" si="196"/>
        <v>1</v>
      </c>
      <c r="AF739" s="157" t="str" cm="1">
        <f t="array" ref="AF739">IF(D739="Electric","--",IF(D739="Diesel",_xlfn._xlws.FILTER(DFCF[Fuel_NOX],(DFCF[MY]=E739)),""))</f>
        <v/>
      </c>
      <c r="AG739" s="157" cm="1">
        <f t="array" ref="AG739">IF(D739="Electric","--",IF(D739="Gasoline",_xlfn._xlws.FILTER(GFCF[Fuel_NOX],(GFCF[MY]=E739)),""))</f>
        <v>0.97699999999999998</v>
      </c>
      <c r="AH739" s="157">
        <f t="shared" si="197"/>
        <v>0.97699999999999998</v>
      </c>
      <c r="AI739" s="158">
        <f t="shared" si="198"/>
        <v>1.446244212658228</v>
      </c>
      <c r="AJ739" s="158">
        <f t="shared" si="199"/>
        <v>10.36436504870886</v>
      </c>
      <c r="AK739" s="158">
        <f t="shared" si="200"/>
        <v>40.159959836926198</v>
      </c>
      <c r="AL739" s="158">
        <f t="shared" si="201"/>
        <v>287.80235070143868</v>
      </c>
      <c r="AM739" s="158">
        <f t="shared" si="202"/>
        <v>2.0079979918463099E-2</v>
      </c>
      <c r="AN739" s="158">
        <f t="shared" si="203"/>
        <v>0.14390117535071936</v>
      </c>
      <c r="AO739" s="158">
        <f t="shared" si="204"/>
        <v>1.8469565529002356E-2</v>
      </c>
      <c r="AP739" s="157"/>
      <c r="AS739" s="44"/>
    </row>
    <row r="740" spans="1:45" s="47" customFormat="1" x14ac:dyDescent="0.35">
      <c r="A740" s="157">
        <v>739</v>
      </c>
      <c r="B740" s="157" t="s">
        <v>531</v>
      </c>
      <c r="C740" s="157" t="s">
        <v>492</v>
      </c>
      <c r="D740" s="157" t="s">
        <v>16</v>
      </c>
      <c r="E740" s="157">
        <v>2001</v>
      </c>
      <c r="F740" s="157">
        <v>138</v>
      </c>
      <c r="G740" s="157">
        <v>182.54430379746836</v>
      </c>
      <c r="H740" s="157"/>
      <c r="I740" s="157">
        <f t="shared" si="190"/>
        <v>175</v>
      </c>
      <c r="J740" s="157" t="str">
        <f>IF(D740="Electric","--",IF(D740="Diesel",VLOOKUP(C740,[2]ORDLF!A:B,2,FALSE),""))</f>
        <v/>
      </c>
      <c r="K740" s="157">
        <f>IF(D740="Electric","--",IF(D740="Gasoline",VLOOKUP(C740,LSILF!A:C,3,FALSE),""))</f>
        <v>0.5</v>
      </c>
      <c r="L740" s="158">
        <f t="shared" si="206"/>
        <v>0.5</v>
      </c>
      <c r="M740" s="157" t="str" cm="1">
        <f t="array" ref="M740">IF(D740="Electric","--",IF(D740="Diesel",_xlfn._xlws.FILTER(DIESCH[CH Cap],(DIESCH[HP Bin]=I740)),""))</f>
        <v/>
      </c>
      <c r="N740" s="157" cm="1">
        <f t="array" ref="N740">IF(D740="Electric","--",IF(D740="Gasoline",_xlfn._xlws.FILTER(LSICH[CH Cap],(LSICH[Fuel Type]=D740)*(LSICH[MY]=E740)),""))</f>
        <v>7000</v>
      </c>
      <c r="O740" s="157">
        <f t="shared" si="191"/>
        <v>7000</v>
      </c>
      <c r="P740" s="157">
        <f t="shared" si="192"/>
        <v>2920.7088607594937</v>
      </c>
      <c r="Q740" s="157" t="str" cm="1">
        <f t="array" ref="Q740">IF(D740="Electric","--",IF(D740="Diesel",_xlfn._xlws.FILTER(ORDEF[HC-ZH (g/hp-hr)],(ORDEF[HP]=I740)*(ORDEF[Model_Year]=E740)),""))</f>
        <v/>
      </c>
      <c r="R740" s="157" cm="1">
        <f t="array" ref="R740">IF(D740="Electric","--",IF(D740="Gasoline",_xlfn._xlws.FILTER(LSIEF[HC-ZH (g/hp-hr)],(LSIEF[Fuel]=D740)*(LSIEF[HP Bin]=I740)*(LSIEF[Model Year]=E740)),""))</f>
        <v>1.33</v>
      </c>
      <c r="S740" s="158">
        <f t="shared" si="205"/>
        <v>1.33</v>
      </c>
      <c r="T740" s="159" t="str" cm="1">
        <f t="array" ref="T740">IF(D740="Electric","--",IF(D740="Diesel",_xlfn._xlws.FILTER(ORDEF[HCDR],(ORDEF[HP]=I740)*(ORDEF[Model_Year]=E740),),""))</f>
        <v/>
      </c>
      <c r="U740" s="159" cm="1">
        <f t="array" ref="U740">IF(D740="Electric","--",IF(D740="Gasoline",_xlfn._xlws.FILTER(LSIEF[HC DR],(LSIEF[Fuel]=D740)*(LSIEF[HP Bin]=I740)*(LSIEF[Model Year]=E740)),""))</f>
        <v>3.9799999999999998E-5</v>
      </c>
      <c r="V740" s="159">
        <f t="shared" si="193"/>
        <v>3.9799999999999998E-5</v>
      </c>
      <c r="W740" s="158" t="str" cm="1">
        <f t="array" ref="W740">IF(D740="Electric","--",IF(D740="Diesel",_xlfn._xlws.FILTER(ORDEF[NOXzh],(ORDEF[HP]=I740)*(ORDEF[Model_Year]=E740)),""))</f>
        <v/>
      </c>
      <c r="X740" s="158" cm="1">
        <f t="array" ref="X740">IF(D740="Electric","--",IF(D740="Gasoline",_xlfn._xlws.FILTER(LSIEF[NOX-ZH (g/hp-hr)],(LSIEF[Fuel]=D740)*(LSIEF[HP Bin]=I740)*(LSIEF[Model Year]=E740)),""))</f>
        <v>10.29</v>
      </c>
      <c r="Y740" s="158">
        <f t="shared" si="194"/>
        <v>10.29</v>
      </c>
      <c r="Z740" s="159" t="str" cm="1">
        <f t="array" ref="Z740">IF(D740="Electric","--",IF(D740="Diesel",_xlfn._xlws.FILTER(ORDEF[NOXdr],(ORDEF[HP]=I740)*(ORDEF[Model_Year]=E740)),""))</f>
        <v/>
      </c>
      <c r="AA740" s="159" cm="1">
        <f t="array" ref="AA740">IF(E740="Electric","--",IF(D740="Gasoline",_xlfn._xlws.FILTER(LSIEF[NOX DR],(LSIEF[Fuel]=D740)*(LSIEF[HP Bin]=I740)*(LSIEF[Model Year]=E740)),""))</f>
        <v>1.0900000000000001E-4</v>
      </c>
      <c r="AB740" s="159">
        <f t="shared" si="195"/>
        <v>1.0900000000000001E-4</v>
      </c>
      <c r="AC740" s="158" t="str" cm="1">
        <f t="array" ref="AC740">IF(D740="Electric","--",IF(D740="Diesel",_xlfn._xlws.FILTER(DFCF[Fuel_HC],(DFCF[MY]=E740)),""))</f>
        <v/>
      </c>
      <c r="AD740" s="158" cm="1">
        <f t="array" ref="AD740">IF(D740="Electric","--",IF(D740="Gasoline",_xlfn._xlws.FILTER(GFCF[Fuel_HC],(GFCF[MY]=E740)),""))</f>
        <v>1</v>
      </c>
      <c r="AE740" s="158">
        <f t="shared" si="196"/>
        <v>1</v>
      </c>
      <c r="AF740" s="157" t="str" cm="1">
        <f t="array" ref="AF740">IF(D740="Electric","--",IF(D740="Diesel",_xlfn._xlws.FILTER(DFCF[Fuel_NOX],(DFCF[MY]=E740)),""))</f>
        <v/>
      </c>
      <c r="AG740" s="157" cm="1">
        <f t="array" ref="AG740">IF(D740="Electric","--",IF(D740="Gasoline",_xlfn._xlws.FILTER(GFCF[Fuel_NOX],(GFCF[MY]=E740)),""))</f>
        <v>0.97699999999999998</v>
      </c>
      <c r="AH740" s="157">
        <f t="shared" si="197"/>
        <v>0.97699999999999998</v>
      </c>
      <c r="AI740" s="158">
        <f t="shared" si="198"/>
        <v>1.446244212658228</v>
      </c>
      <c r="AJ740" s="158">
        <f t="shared" si="199"/>
        <v>10.36436504870886</v>
      </c>
      <c r="AK740" s="158">
        <f t="shared" si="200"/>
        <v>40.159959836926198</v>
      </c>
      <c r="AL740" s="158">
        <f t="shared" si="201"/>
        <v>287.80235070143868</v>
      </c>
      <c r="AM740" s="158">
        <f t="shared" si="202"/>
        <v>2.0079979918463099E-2</v>
      </c>
      <c r="AN740" s="158">
        <f t="shared" si="203"/>
        <v>0.14390117535071936</v>
      </c>
      <c r="AO740" s="158">
        <f t="shared" si="204"/>
        <v>1.8469565529002356E-2</v>
      </c>
      <c r="AP740" s="157"/>
      <c r="AS740" s="44"/>
    </row>
    <row r="741" spans="1:45" s="47" customFormat="1" x14ac:dyDescent="0.35">
      <c r="A741" s="157">
        <v>740</v>
      </c>
      <c r="B741" s="157" t="s">
        <v>532</v>
      </c>
      <c r="C741" s="157" t="s">
        <v>492</v>
      </c>
      <c r="D741" s="157" t="s">
        <v>16</v>
      </c>
      <c r="E741" s="157">
        <v>2001</v>
      </c>
      <c r="F741" s="157">
        <v>138</v>
      </c>
      <c r="G741" s="157">
        <v>182.54430379746836</v>
      </c>
      <c r="H741" s="157"/>
      <c r="I741" s="157">
        <f t="shared" si="190"/>
        <v>175</v>
      </c>
      <c r="J741" s="157" t="str">
        <f>IF(D741="Electric","--",IF(D741="Diesel",VLOOKUP(C741,[2]ORDLF!A:B,2,FALSE),""))</f>
        <v/>
      </c>
      <c r="K741" s="157">
        <f>IF(D741="Electric","--",IF(D741="Gasoline",VLOOKUP(C741,LSILF!A:C,3,FALSE),""))</f>
        <v>0.5</v>
      </c>
      <c r="L741" s="158">
        <f t="shared" si="206"/>
        <v>0.5</v>
      </c>
      <c r="M741" s="157" t="str" cm="1">
        <f t="array" ref="M741">IF(D741="Electric","--",IF(D741="Diesel",_xlfn._xlws.FILTER(DIESCH[CH Cap],(DIESCH[HP Bin]=I741)),""))</f>
        <v/>
      </c>
      <c r="N741" s="157" cm="1">
        <f t="array" ref="N741">IF(D741="Electric","--",IF(D741="Gasoline",_xlfn._xlws.FILTER(LSICH[CH Cap],(LSICH[Fuel Type]=D741)*(LSICH[MY]=E741)),""))</f>
        <v>7000</v>
      </c>
      <c r="O741" s="157">
        <f t="shared" si="191"/>
        <v>7000</v>
      </c>
      <c r="P741" s="157">
        <f t="shared" si="192"/>
        <v>2920.7088607594937</v>
      </c>
      <c r="Q741" s="157" t="str" cm="1">
        <f t="array" ref="Q741">IF(D741="Electric","--",IF(D741="Diesel",_xlfn._xlws.FILTER(ORDEF[HC-ZH (g/hp-hr)],(ORDEF[HP]=I741)*(ORDEF[Model_Year]=E741)),""))</f>
        <v/>
      </c>
      <c r="R741" s="157" cm="1">
        <f t="array" ref="R741">IF(D741="Electric","--",IF(D741="Gasoline",_xlfn._xlws.FILTER(LSIEF[HC-ZH (g/hp-hr)],(LSIEF[Fuel]=D741)*(LSIEF[HP Bin]=I741)*(LSIEF[Model Year]=E741)),""))</f>
        <v>1.33</v>
      </c>
      <c r="S741" s="158">
        <f t="shared" si="205"/>
        <v>1.33</v>
      </c>
      <c r="T741" s="159" t="str" cm="1">
        <f t="array" ref="T741">IF(D741="Electric","--",IF(D741="Diesel",_xlfn._xlws.FILTER(ORDEF[HCDR],(ORDEF[HP]=I741)*(ORDEF[Model_Year]=E741),),""))</f>
        <v/>
      </c>
      <c r="U741" s="159" cm="1">
        <f t="array" ref="U741">IF(D741="Electric","--",IF(D741="Gasoline",_xlfn._xlws.FILTER(LSIEF[HC DR],(LSIEF[Fuel]=D741)*(LSIEF[HP Bin]=I741)*(LSIEF[Model Year]=E741)),""))</f>
        <v>3.9799999999999998E-5</v>
      </c>
      <c r="V741" s="159">
        <f t="shared" si="193"/>
        <v>3.9799999999999998E-5</v>
      </c>
      <c r="W741" s="158" t="str" cm="1">
        <f t="array" ref="W741">IF(D741="Electric","--",IF(D741="Diesel",_xlfn._xlws.FILTER(ORDEF[NOXzh],(ORDEF[HP]=I741)*(ORDEF[Model_Year]=E741)),""))</f>
        <v/>
      </c>
      <c r="X741" s="158" cm="1">
        <f t="array" ref="X741">IF(D741="Electric","--",IF(D741="Gasoline",_xlfn._xlws.FILTER(LSIEF[NOX-ZH (g/hp-hr)],(LSIEF[Fuel]=D741)*(LSIEF[HP Bin]=I741)*(LSIEF[Model Year]=E741)),""))</f>
        <v>10.29</v>
      </c>
      <c r="Y741" s="158">
        <f t="shared" si="194"/>
        <v>10.29</v>
      </c>
      <c r="Z741" s="159" t="str" cm="1">
        <f t="array" ref="Z741">IF(D741="Electric","--",IF(D741="Diesel",_xlfn._xlws.FILTER(ORDEF[NOXdr],(ORDEF[HP]=I741)*(ORDEF[Model_Year]=E741)),""))</f>
        <v/>
      </c>
      <c r="AA741" s="159" cm="1">
        <f t="array" ref="AA741">IF(E741="Electric","--",IF(D741="Gasoline",_xlfn._xlws.FILTER(LSIEF[NOX DR],(LSIEF[Fuel]=D741)*(LSIEF[HP Bin]=I741)*(LSIEF[Model Year]=E741)),""))</f>
        <v>1.0900000000000001E-4</v>
      </c>
      <c r="AB741" s="159">
        <f t="shared" si="195"/>
        <v>1.0900000000000001E-4</v>
      </c>
      <c r="AC741" s="158" t="str" cm="1">
        <f t="array" ref="AC741">IF(D741="Electric","--",IF(D741="Diesel",_xlfn._xlws.FILTER(DFCF[Fuel_HC],(DFCF[MY]=E741)),""))</f>
        <v/>
      </c>
      <c r="AD741" s="158" cm="1">
        <f t="array" ref="AD741">IF(D741="Electric","--",IF(D741="Gasoline",_xlfn._xlws.FILTER(GFCF[Fuel_HC],(GFCF[MY]=E741)),""))</f>
        <v>1</v>
      </c>
      <c r="AE741" s="158">
        <f t="shared" si="196"/>
        <v>1</v>
      </c>
      <c r="AF741" s="157" t="str" cm="1">
        <f t="array" ref="AF741">IF(D741="Electric","--",IF(D741="Diesel",_xlfn._xlws.FILTER(DFCF[Fuel_NOX],(DFCF[MY]=E741)),""))</f>
        <v/>
      </c>
      <c r="AG741" s="157" cm="1">
        <f t="array" ref="AG741">IF(D741="Electric","--",IF(D741="Gasoline",_xlfn._xlws.FILTER(GFCF[Fuel_NOX],(GFCF[MY]=E741)),""))</f>
        <v>0.97699999999999998</v>
      </c>
      <c r="AH741" s="157">
        <f t="shared" si="197"/>
        <v>0.97699999999999998</v>
      </c>
      <c r="AI741" s="158">
        <f t="shared" si="198"/>
        <v>1.446244212658228</v>
      </c>
      <c r="AJ741" s="158">
        <f t="shared" si="199"/>
        <v>10.36436504870886</v>
      </c>
      <c r="AK741" s="158">
        <f t="shared" si="200"/>
        <v>40.159959836926198</v>
      </c>
      <c r="AL741" s="158">
        <f t="shared" si="201"/>
        <v>287.80235070143868</v>
      </c>
      <c r="AM741" s="158">
        <f t="shared" si="202"/>
        <v>2.0079979918463099E-2</v>
      </c>
      <c r="AN741" s="158">
        <f t="shared" si="203"/>
        <v>0.14390117535071936</v>
      </c>
      <c r="AO741" s="158">
        <f t="shared" si="204"/>
        <v>1.8469565529002356E-2</v>
      </c>
      <c r="AP741" s="157"/>
      <c r="AS741" s="44"/>
    </row>
    <row r="742" spans="1:45" s="47" customFormat="1" x14ac:dyDescent="0.35">
      <c r="A742" s="157">
        <v>741</v>
      </c>
      <c r="B742" s="157" t="s">
        <v>533</v>
      </c>
      <c r="C742" s="157" t="s">
        <v>492</v>
      </c>
      <c r="D742" s="157" t="s">
        <v>16</v>
      </c>
      <c r="E742" s="157">
        <v>2002</v>
      </c>
      <c r="F742" s="157">
        <v>138</v>
      </c>
      <c r="G742" s="157">
        <v>182.54430379746836</v>
      </c>
      <c r="H742" s="157"/>
      <c r="I742" s="157">
        <f t="shared" si="190"/>
        <v>175</v>
      </c>
      <c r="J742" s="157" t="str">
        <f>IF(D742="Electric","--",IF(D742="Diesel",VLOOKUP(C742,[2]ORDLF!A:B,2,FALSE),""))</f>
        <v/>
      </c>
      <c r="K742" s="157">
        <f>IF(D742="Electric","--",IF(D742="Gasoline",VLOOKUP(C742,LSILF!A:C,3,FALSE),""))</f>
        <v>0.5</v>
      </c>
      <c r="L742" s="158">
        <f t="shared" si="206"/>
        <v>0.5</v>
      </c>
      <c r="M742" s="157" t="str" cm="1">
        <f t="array" ref="M742">IF(D742="Electric","--",IF(D742="Diesel",_xlfn._xlws.FILTER(DIESCH[CH Cap],(DIESCH[HP Bin]=I742)),""))</f>
        <v/>
      </c>
      <c r="N742" s="157" cm="1">
        <f t="array" ref="N742">IF(D742="Electric","--",IF(D742="Gasoline",_xlfn._xlws.FILTER(LSICH[CH Cap],(LSICH[Fuel Type]=D742)*(LSICH[MY]=E742)),""))</f>
        <v>7000</v>
      </c>
      <c r="O742" s="157">
        <f t="shared" si="191"/>
        <v>7000</v>
      </c>
      <c r="P742" s="157">
        <f t="shared" si="192"/>
        <v>2738.1645569620255</v>
      </c>
      <c r="Q742" s="157" t="str" cm="1">
        <f t="array" ref="Q742">IF(D742="Electric","--",IF(D742="Diesel",_xlfn._xlws.FILTER(ORDEF[HC-ZH (g/hp-hr)],(ORDEF[HP]=I742)*(ORDEF[Model_Year]=E742)),""))</f>
        <v/>
      </c>
      <c r="R742" s="157" cm="1">
        <f t="array" ref="R742">IF(D742="Electric","--",IF(D742="Gasoline",_xlfn._xlws.FILTER(LSIEF[HC-ZH (g/hp-hr)],(LSIEF[Fuel]=D742)*(LSIEF[HP Bin]=I742)*(LSIEF[Model Year]=E742)),""))</f>
        <v>1.06</v>
      </c>
      <c r="S742" s="158">
        <f t="shared" si="205"/>
        <v>1.06</v>
      </c>
      <c r="T742" s="159" t="str" cm="1">
        <f t="array" ref="T742">IF(D742="Electric","--",IF(D742="Diesel",_xlfn._xlws.FILTER(ORDEF[HCDR],(ORDEF[HP]=I742)*(ORDEF[Model_Year]=E742),),""))</f>
        <v/>
      </c>
      <c r="U742" s="159" cm="1">
        <f t="array" ref="U742">IF(D742="Electric","--",IF(D742="Gasoline",_xlfn._xlws.FILTER(LSIEF[HC DR],(LSIEF[Fuel]=D742)*(LSIEF[HP Bin]=I742)*(LSIEF[Model Year]=E742)),""))</f>
        <v>3.8099999999999998E-5</v>
      </c>
      <c r="V742" s="159">
        <f t="shared" si="193"/>
        <v>3.8099999999999998E-5</v>
      </c>
      <c r="W742" s="158" t="str" cm="1">
        <f t="array" ref="W742">IF(D742="Electric","--",IF(D742="Diesel",_xlfn._xlws.FILTER(ORDEF[NOXzh],(ORDEF[HP]=I742)*(ORDEF[Model_Year]=E742)),""))</f>
        <v/>
      </c>
      <c r="X742" s="158" cm="1">
        <f t="array" ref="X742">IF(D742="Electric","--",IF(D742="Gasoline",_xlfn._xlws.FILTER(LSIEF[NOX-ZH (g/hp-hr)],(LSIEF[Fuel]=D742)*(LSIEF[HP Bin]=I742)*(LSIEF[Model Year]=E742)),""))</f>
        <v>7.64</v>
      </c>
      <c r="Y742" s="158">
        <f t="shared" si="194"/>
        <v>7.64</v>
      </c>
      <c r="Z742" s="159" t="str" cm="1">
        <f t="array" ref="Z742">IF(D742="Electric","--",IF(D742="Diesel",_xlfn._xlws.FILTER(ORDEF[NOXdr],(ORDEF[HP]=I742)*(ORDEF[Model_Year]=E742)),""))</f>
        <v/>
      </c>
      <c r="AA742" s="159" cm="1">
        <f t="array" ref="AA742">IF(E742="Electric","--",IF(D742="Gasoline",_xlfn._xlws.FILTER(LSIEF[NOX DR],(LSIEF[Fuel]=D742)*(LSIEF[HP Bin]=I742)*(LSIEF[Model Year]=E742)),""))</f>
        <v>9.1700000000000006E-5</v>
      </c>
      <c r="AB742" s="159">
        <f t="shared" si="195"/>
        <v>9.1700000000000006E-5</v>
      </c>
      <c r="AC742" s="158" t="str" cm="1">
        <f t="array" ref="AC742">IF(D742="Electric","--",IF(D742="Diesel",_xlfn._xlws.FILTER(DFCF[Fuel_HC],(DFCF[MY]=E742)),""))</f>
        <v/>
      </c>
      <c r="AD742" s="158" cm="1">
        <f t="array" ref="AD742">IF(D742="Electric","--",IF(D742="Gasoline",_xlfn._xlws.FILTER(GFCF[Fuel_HC],(GFCF[MY]=E742)),""))</f>
        <v>1</v>
      </c>
      <c r="AE742" s="158">
        <f t="shared" si="196"/>
        <v>1</v>
      </c>
      <c r="AF742" s="157" t="str" cm="1">
        <f t="array" ref="AF742">IF(D742="Electric","--",IF(D742="Diesel",_xlfn._xlws.FILTER(DFCF[Fuel_NOX],(DFCF[MY]=E742)),""))</f>
        <v/>
      </c>
      <c r="AG742" s="157" cm="1">
        <f t="array" ref="AG742">IF(D742="Electric","--",IF(D742="Gasoline",_xlfn._xlws.FILTER(GFCF[Fuel_NOX],(GFCF[MY]=E742)),""))</f>
        <v>0.97699999999999998</v>
      </c>
      <c r="AH742" s="157">
        <f t="shared" si="197"/>
        <v>0.97699999999999998</v>
      </c>
      <c r="AI742" s="158">
        <f t="shared" si="198"/>
        <v>1.1643240696202533</v>
      </c>
      <c r="AJ742" s="158">
        <f t="shared" si="199"/>
        <v>7.7095946270063287</v>
      </c>
      <c r="AK742" s="158">
        <f t="shared" si="200"/>
        <v>32.331474493627461</v>
      </c>
      <c r="AL742" s="158">
        <f t="shared" si="201"/>
        <v>214.08349148064929</v>
      </c>
      <c r="AM742" s="158">
        <f t="shared" si="202"/>
        <v>1.6165737246813732E-2</v>
      </c>
      <c r="AN742" s="158">
        <f t="shared" si="203"/>
        <v>0.10704174574032466</v>
      </c>
      <c r="AO742" s="158">
        <f t="shared" si="204"/>
        <v>1.4869245119619271E-2</v>
      </c>
      <c r="AP742" s="157"/>
      <c r="AS742" s="44"/>
    </row>
    <row r="743" spans="1:45" s="47" customFormat="1" x14ac:dyDescent="0.35">
      <c r="A743" s="157">
        <v>742</v>
      </c>
      <c r="B743" s="157" t="s">
        <v>534</v>
      </c>
      <c r="C743" s="157" t="s">
        <v>492</v>
      </c>
      <c r="D743" s="157" t="s">
        <v>16</v>
      </c>
      <c r="E743" s="157">
        <v>2004</v>
      </c>
      <c r="F743" s="157">
        <v>138</v>
      </c>
      <c r="G743" s="157">
        <v>182.54430379746836</v>
      </c>
      <c r="H743" s="157"/>
      <c r="I743" s="157">
        <f t="shared" si="190"/>
        <v>175</v>
      </c>
      <c r="J743" s="157" t="str">
        <f>IF(D743="Electric","--",IF(D743="Diesel",VLOOKUP(C743,[2]ORDLF!A:B,2,FALSE),""))</f>
        <v/>
      </c>
      <c r="K743" s="157">
        <f>IF(D743="Electric","--",IF(D743="Gasoline",VLOOKUP(C743,LSILF!A:C,3,FALSE),""))</f>
        <v>0.5</v>
      </c>
      <c r="L743" s="158">
        <f t="shared" si="206"/>
        <v>0.5</v>
      </c>
      <c r="M743" s="157" t="str" cm="1">
        <f t="array" ref="M743">IF(D743="Electric","--",IF(D743="Diesel",_xlfn._xlws.FILTER(DIESCH[CH Cap],(DIESCH[HP Bin]=I743)),""))</f>
        <v/>
      </c>
      <c r="N743" s="157" cm="1">
        <f t="array" ref="N743">IF(D743="Electric","--",IF(D743="Gasoline",_xlfn._xlws.FILTER(LSICH[CH Cap],(LSICH[Fuel Type]=D743)*(LSICH[MY]=E743)),""))</f>
        <v>7000</v>
      </c>
      <c r="O743" s="157">
        <f t="shared" si="191"/>
        <v>7000</v>
      </c>
      <c r="P743" s="157">
        <f t="shared" si="192"/>
        <v>2373.0759493670885</v>
      </c>
      <c r="Q743" s="157" t="str" cm="1">
        <f t="array" ref="Q743">IF(D743="Electric","--",IF(D743="Diesel",_xlfn._xlws.FILTER(ORDEF[HC-ZH (g/hp-hr)],(ORDEF[HP]=I743)*(ORDEF[Model_Year]=E743)),""))</f>
        <v/>
      </c>
      <c r="R743" s="157" cm="1">
        <f t="array" ref="R743">IF(D743="Electric","--",IF(D743="Gasoline",_xlfn._xlws.FILTER(LSIEF[HC-ZH (g/hp-hr)],(LSIEF[Fuel]=D743)*(LSIEF[HP Bin]=I743)*(LSIEF[Model Year]=E743)),""))</f>
        <v>0.129</v>
      </c>
      <c r="S743" s="158">
        <f t="shared" si="205"/>
        <v>0.129</v>
      </c>
      <c r="T743" s="159" t="str" cm="1">
        <f t="array" ref="T743">IF(D743="Electric","--",IF(D743="Diesel",_xlfn._xlws.FILTER(ORDEF[HCDR],(ORDEF[HP]=I743)*(ORDEF[Model_Year]=E743),),""))</f>
        <v/>
      </c>
      <c r="U743" s="159" cm="1">
        <f t="array" ref="U743">IF(D743="Electric","--",IF(D743="Gasoline",_xlfn._xlws.FILTER(LSIEF[HC DR],(LSIEF[Fuel]=D743)*(LSIEF[HP Bin]=I743)*(LSIEF[Model Year]=E743)),""))</f>
        <v>3.746E-4</v>
      </c>
      <c r="V743" s="159">
        <f t="shared" si="193"/>
        <v>3.746E-4</v>
      </c>
      <c r="W743" s="158" t="str" cm="1">
        <f t="array" ref="W743">IF(D743="Electric","--",IF(D743="Diesel",_xlfn._xlws.FILTER(ORDEF[NOXzh],(ORDEF[HP]=I743)*(ORDEF[Model_Year]=E743)),""))</f>
        <v/>
      </c>
      <c r="X743" s="158" cm="1">
        <f t="array" ref="X743">IF(D743="Electric","--",IF(D743="Gasoline",_xlfn._xlws.FILTER(LSIEF[NOX-ZH (g/hp-hr)],(LSIEF[Fuel]=D743)*(LSIEF[HP Bin]=I743)*(LSIEF[Model Year]=E743)),""))</f>
        <v>0.13700000000000001</v>
      </c>
      <c r="Y743" s="158">
        <f t="shared" si="194"/>
        <v>0.13700000000000001</v>
      </c>
      <c r="Z743" s="159" t="str" cm="1">
        <f t="array" ref="Z743">IF(D743="Electric","--",IF(D743="Diesel",_xlfn._xlws.FILTER(ORDEF[NOXdr],(ORDEF[HP]=I743)*(ORDEF[Model_Year]=E743)),""))</f>
        <v/>
      </c>
      <c r="AA743" s="159" cm="1">
        <f t="array" ref="AA743">IF(E743="Electric","--",IF(D743="Gasoline",_xlfn._xlws.FILTER(LSIEF[NOX DR],(LSIEF[Fuel]=D743)*(LSIEF[HP Bin]=I743)*(LSIEF[Model Year]=E743)),""))</f>
        <v>4.0660000000000002E-4</v>
      </c>
      <c r="AB743" s="159">
        <f t="shared" si="195"/>
        <v>4.0660000000000002E-4</v>
      </c>
      <c r="AC743" s="158" t="str" cm="1">
        <f t="array" ref="AC743">IF(D743="Electric","--",IF(D743="Diesel",_xlfn._xlws.FILTER(DFCF[Fuel_HC],(DFCF[MY]=E743)),""))</f>
        <v/>
      </c>
      <c r="AD743" s="158" cm="1">
        <f t="array" ref="AD743">IF(D743="Electric","--",IF(D743="Gasoline",_xlfn._xlws.FILTER(GFCF[Fuel_HC],(GFCF[MY]=E743)),""))</f>
        <v>1</v>
      </c>
      <c r="AE743" s="158">
        <f t="shared" si="196"/>
        <v>1</v>
      </c>
      <c r="AF743" s="157" t="str" cm="1">
        <f t="array" ref="AF743">IF(D743="Electric","--",IF(D743="Diesel",_xlfn._xlws.FILTER(DFCF[Fuel_NOX],(DFCF[MY]=E743)),""))</f>
        <v/>
      </c>
      <c r="AG743" s="157" cm="1">
        <f t="array" ref="AG743">IF(D743="Electric","--",IF(D743="Gasoline",_xlfn._xlws.FILTER(GFCF[Fuel_NOX],(GFCF[MY]=E743)),""))</f>
        <v>0.97699999999999998</v>
      </c>
      <c r="AH743" s="157">
        <f t="shared" si="197"/>
        <v>0.97699999999999998</v>
      </c>
      <c r="AI743" s="158">
        <f t="shared" si="198"/>
        <v>1.0179542506329113</v>
      </c>
      <c r="AJ743" s="158">
        <f t="shared" si="199"/>
        <v>1.0765491493493671</v>
      </c>
      <c r="AK743" s="158">
        <f t="shared" si="200"/>
        <v>28.267011520900649</v>
      </c>
      <c r="AL743" s="158">
        <f t="shared" si="201"/>
        <v>29.894101025221946</v>
      </c>
      <c r="AM743" s="158">
        <f t="shared" si="202"/>
        <v>1.4133505760450325E-2</v>
      </c>
      <c r="AN743" s="158">
        <f t="shared" si="203"/>
        <v>1.4947050512610974E-2</v>
      </c>
      <c r="AO743" s="158">
        <f t="shared" si="204"/>
        <v>1.2999998598462209E-2</v>
      </c>
      <c r="AP743" s="157"/>
      <c r="AS743" s="44"/>
    </row>
    <row r="744" spans="1:45" s="47" customFormat="1" x14ac:dyDescent="0.35">
      <c r="A744" s="157">
        <v>743</v>
      </c>
      <c r="B744" s="157" t="s">
        <v>535</v>
      </c>
      <c r="C744" s="157" t="s">
        <v>492</v>
      </c>
      <c r="D744" s="157" t="s">
        <v>16</v>
      </c>
      <c r="E744" s="157">
        <v>2004</v>
      </c>
      <c r="F744" s="157">
        <v>138</v>
      </c>
      <c r="G744" s="157">
        <v>182.54430379746836</v>
      </c>
      <c r="H744" s="157"/>
      <c r="I744" s="157">
        <f t="shared" si="190"/>
        <v>175</v>
      </c>
      <c r="J744" s="157" t="str">
        <f>IF(D744="Electric","--",IF(D744="Diesel",VLOOKUP(C744,[2]ORDLF!A:B,2,FALSE),""))</f>
        <v/>
      </c>
      <c r="K744" s="157">
        <f>IF(D744="Electric","--",IF(D744="Gasoline",VLOOKUP(C744,LSILF!A:C,3,FALSE),""))</f>
        <v>0.5</v>
      </c>
      <c r="L744" s="158">
        <f t="shared" si="206"/>
        <v>0.5</v>
      </c>
      <c r="M744" s="157" t="str" cm="1">
        <f t="array" ref="M744">IF(D744="Electric","--",IF(D744="Diesel",_xlfn._xlws.FILTER(DIESCH[CH Cap],(DIESCH[HP Bin]=I744)),""))</f>
        <v/>
      </c>
      <c r="N744" s="157" cm="1">
        <f t="array" ref="N744">IF(D744="Electric","--",IF(D744="Gasoline",_xlfn._xlws.FILTER(LSICH[CH Cap],(LSICH[Fuel Type]=D744)*(LSICH[MY]=E744)),""))</f>
        <v>7000</v>
      </c>
      <c r="O744" s="157">
        <f t="shared" si="191"/>
        <v>7000</v>
      </c>
      <c r="P744" s="157">
        <f t="shared" si="192"/>
        <v>2373.0759493670885</v>
      </c>
      <c r="Q744" s="157" t="str" cm="1">
        <f t="array" ref="Q744">IF(D744="Electric","--",IF(D744="Diesel",_xlfn._xlws.FILTER(ORDEF[HC-ZH (g/hp-hr)],(ORDEF[HP]=I744)*(ORDEF[Model_Year]=E744)),""))</f>
        <v/>
      </c>
      <c r="R744" s="157" cm="1">
        <f t="array" ref="R744">IF(D744="Electric","--",IF(D744="Gasoline",_xlfn._xlws.FILTER(LSIEF[HC-ZH (g/hp-hr)],(LSIEF[Fuel]=D744)*(LSIEF[HP Bin]=I744)*(LSIEF[Model Year]=E744)),""))</f>
        <v>0.129</v>
      </c>
      <c r="S744" s="158">
        <f t="shared" si="205"/>
        <v>0.129</v>
      </c>
      <c r="T744" s="159" t="str" cm="1">
        <f t="array" ref="T744">IF(D744="Electric","--",IF(D744="Diesel",_xlfn._xlws.FILTER(ORDEF[HCDR],(ORDEF[HP]=I744)*(ORDEF[Model_Year]=E744),),""))</f>
        <v/>
      </c>
      <c r="U744" s="159" cm="1">
        <f t="array" ref="U744">IF(D744="Electric","--",IF(D744="Gasoline",_xlfn._xlws.FILTER(LSIEF[HC DR],(LSIEF[Fuel]=D744)*(LSIEF[HP Bin]=I744)*(LSIEF[Model Year]=E744)),""))</f>
        <v>3.746E-4</v>
      </c>
      <c r="V744" s="159">
        <f t="shared" si="193"/>
        <v>3.746E-4</v>
      </c>
      <c r="W744" s="158" t="str" cm="1">
        <f t="array" ref="W744">IF(D744="Electric","--",IF(D744="Diesel",_xlfn._xlws.FILTER(ORDEF[NOXzh],(ORDEF[HP]=I744)*(ORDEF[Model_Year]=E744)),""))</f>
        <v/>
      </c>
      <c r="X744" s="158" cm="1">
        <f t="array" ref="X744">IF(D744="Electric","--",IF(D744="Gasoline",_xlfn._xlws.FILTER(LSIEF[NOX-ZH (g/hp-hr)],(LSIEF[Fuel]=D744)*(LSIEF[HP Bin]=I744)*(LSIEF[Model Year]=E744)),""))</f>
        <v>0.13700000000000001</v>
      </c>
      <c r="Y744" s="158">
        <f t="shared" si="194"/>
        <v>0.13700000000000001</v>
      </c>
      <c r="Z744" s="159" t="str" cm="1">
        <f t="array" ref="Z744">IF(D744="Electric","--",IF(D744="Diesel",_xlfn._xlws.FILTER(ORDEF[NOXdr],(ORDEF[HP]=I744)*(ORDEF[Model_Year]=E744)),""))</f>
        <v/>
      </c>
      <c r="AA744" s="159" cm="1">
        <f t="array" ref="AA744">IF(E744="Electric","--",IF(D744="Gasoline",_xlfn._xlws.FILTER(LSIEF[NOX DR],(LSIEF[Fuel]=D744)*(LSIEF[HP Bin]=I744)*(LSIEF[Model Year]=E744)),""))</f>
        <v>4.0660000000000002E-4</v>
      </c>
      <c r="AB744" s="159">
        <f t="shared" si="195"/>
        <v>4.0660000000000002E-4</v>
      </c>
      <c r="AC744" s="158" t="str" cm="1">
        <f t="array" ref="AC744">IF(D744="Electric","--",IF(D744="Diesel",_xlfn._xlws.FILTER(DFCF[Fuel_HC],(DFCF[MY]=E744)),""))</f>
        <v/>
      </c>
      <c r="AD744" s="158" cm="1">
        <f t="array" ref="AD744">IF(D744="Electric","--",IF(D744="Gasoline",_xlfn._xlws.FILTER(GFCF[Fuel_HC],(GFCF[MY]=E744)),""))</f>
        <v>1</v>
      </c>
      <c r="AE744" s="158">
        <f t="shared" si="196"/>
        <v>1</v>
      </c>
      <c r="AF744" s="157" t="str" cm="1">
        <f t="array" ref="AF744">IF(D744="Electric","--",IF(D744="Diesel",_xlfn._xlws.FILTER(DFCF[Fuel_NOX],(DFCF[MY]=E744)),""))</f>
        <v/>
      </c>
      <c r="AG744" s="157" cm="1">
        <f t="array" ref="AG744">IF(D744="Electric","--",IF(D744="Gasoline",_xlfn._xlws.FILTER(GFCF[Fuel_NOX],(GFCF[MY]=E744)),""))</f>
        <v>0.97699999999999998</v>
      </c>
      <c r="AH744" s="157">
        <f t="shared" si="197"/>
        <v>0.97699999999999998</v>
      </c>
      <c r="AI744" s="158">
        <f t="shared" si="198"/>
        <v>1.0179542506329113</v>
      </c>
      <c r="AJ744" s="158">
        <f t="shared" si="199"/>
        <v>1.0765491493493671</v>
      </c>
      <c r="AK744" s="158">
        <f t="shared" si="200"/>
        <v>28.267011520900649</v>
      </c>
      <c r="AL744" s="158">
        <f t="shared" si="201"/>
        <v>29.894101025221946</v>
      </c>
      <c r="AM744" s="158">
        <f t="shared" si="202"/>
        <v>1.4133505760450325E-2</v>
      </c>
      <c r="AN744" s="158">
        <f t="shared" si="203"/>
        <v>1.4947050512610974E-2</v>
      </c>
      <c r="AO744" s="158">
        <f t="shared" si="204"/>
        <v>1.2999998598462209E-2</v>
      </c>
      <c r="AP744" s="157"/>
      <c r="AS744" s="44"/>
    </row>
    <row r="745" spans="1:45" s="47" customFormat="1" x14ac:dyDescent="0.35">
      <c r="A745" s="157">
        <v>744</v>
      </c>
      <c r="B745" s="157" t="s">
        <v>536</v>
      </c>
      <c r="C745" s="157" t="s">
        <v>492</v>
      </c>
      <c r="D745" s="157" t="s">
        <v>16</v>
      </c>
      <c r="E745" s="157">
        <v>2004</v>
      </c>
      <c r="F745" s="157">
        <v>138</v>
      </c>
      <c r="G745" s="157">
        <v>182.54430379746836</v>
      </c>
      <c r="H745" s="157"/>
      <c r="I745" s="157">
        <f t="shared" si="190"/>
        <v>175</v>
      </c>
      <c r="J745" s="157" t="str">
        <f>IF(D745="Electric","--",IF(D745="Diesel",VLOOKUP(C745,[2]ORDLF!A:B,2,FALSE),""))</f>
        <v/>
      </c>
      <c r="K745" s="157">
        <f>IF(D745="Electric","--",IF(D745="Gasoline",VLOOKUP(C745,LSILF!A:C,3,FALSE),""))</f>
        <v>0.5</v>
      </c>
      <c r="L745" s="158">
        <f t="shared" si="206"/>
        <v>0.5</v>
      </c>
      <c r="M745" s="157" t="str" cm="1">
        <f t="array" ref="M745">IF(D745="Electric","--",IF(D745="Diesel",_xlfn._xlws.FILTER(DIESCH[CH Cap],(DIESCH[HP Bin]=I745)),""))</f>
        <v/>
      </c>
      <c r="N745" s="157" cm="1">
        <f t="array" ref="N745">IF(D745="Electric","--",IF(D745="Gasoline",_xlfn._xlws.FILTER(LSICH[CH Cap],(LSICH[Fuel Type]=D745)*(LSICH[MY]=E745)),""))</f>
        <v>7000</v>
      </c>
      <c r="O745" s="157">
        <f t="shared" si="191"/>
        <v>7000</v>
      </c>
      <c r="P745" s="157">
        <f t="shared" si="192"/>
        <v>2373.0759493670885</v>
      </c>
      <c r="Q745" s="157" t="str" cm="1">
        <f t="array" ref="Q745">IF(D745="Electric","--",IF(D745="Diesel",_xlfn._xlws.FILTER(ORDEF[HC-ZH (g/hp-hr)],(ORDEF[HP]=I745)*(ORDEF[Model_Year]=E745)),""))</f>
        <v/>
      </c>
      <c r="R745" s="157" cm="1">
        <f t="array" ref="R745">IF(D745="Electric","--",IF(D745="Gasoline",_xlfn._xlws.FILTER(LSIEF[HC-ZH (g/hp-hr)],(LSIEF[Fuel]=D745)*(LSIEF[HP Bin]=I745)*(LSIEF[Model Year]=E745)),""))</f>
        <v>0.129</v>
      </c>
      <c r="S745" s="158">
        <f t="shared" si="205"/>
        <v>0.129</v>
      </c>
      <c r="T745" s="159" t="str" cm="1">
        <f t="array" ref="T745">IF(D745="Electric","--",IF(D745="Diesel",_xlfn._xlws.FILTER(ORDEF[HCDR],(ORDEF[HP]=I745)*(ORDEF[Model_Year]=E745),),""))</f>
        <v/>
      </c>
      <c r="U745" s="159" cm="1">
        <f t="array" ref="U745">IF(D745="Electric","--",IF(D745="Gasoline",_xlfn._xlws.FILTER(LSIEF[HC DR],(LSIEF[Fuel]=D745)*(LSIEF[HP Bin]=I745)*(LSIEF[Model Year]=E745)),""))</f>
        <v>3.746E-4</v>
      </c>
      <c r="V745" s="159">
        <f t="shared" si="193"/>
        <v>3.746E-4</v>
      </c>
      <c r="W745" s="158" t="str" cm="1">
        <f t="array" ref="W745">IF(D745="Electric","--",IF(D745="Diesel",_xlfn._xlws.FILTER(ORDEF[NOXzh],(ORDEF[HP]=I745)*(ORDEF[Model_Year]=E745)),""))</f>
        <v/>
      </c>
      <c r="X745" s="158" cm="1">
        <f t="array" ref="X745">IF(D745="Electric","--",IF(D745="Gasoline",_xlfn._xlws.FILTER(LSIEF[NOX-ZH (g/hp-hr)],(LSIEF[Fuel]=D745)*(LSIEF[HP Bin]=I745)*(LSIEF[Model Year]=E745)),""))</f>
        <v>0.13700000000000001</v>
      </c>
      <c r="Y745" s="158">
        <f t="shared" si="194"/>
        <v>0.13700000000000001</v>
      </c>
      <c r="Z745" s="159" t="str" cm="1">
        <f t="array" ref="Z745">IF(D745="Electric","--",IF(D745="Diesel",_xlfn._xlws.FILTER(ORDEF[NOXdr],(ORDEF[HP]=I745)*(ORDEF[Model_Year]=E745)),""))</f>
        <v/>
      </c>
      <c r="AA745" s="159" cm="1">
        <f t="array" ref="AA745">IF(E745="Electric","--",IF(D745="Gasoline",_xlfn._xlws.FILTER(LSIEF[NOX DR],(LSIEF[Fuel]=D745)*(LSIEF[HP Bin]=I745)*(LSIEF[Model Year]=E745)),""))</f>
        <v>4.0660000000000002E-4</v>
      </c>
      <c r="AB745" s="159">
        <f t="shared" si="195"/>
        <v>4.0660000000000002E-4</v>
      </c>
      <c r="AC745" s="158" t="str" cm="1">
        <f t="array" ref="AC745">IF(D745="Electric","--",IF(D745="Diesel",_xlfn._xlws.FILTER(DFCF[Fuel_HC],(DFCF[MY]=E745)),""))</f>
        <v/>
      </c>
      <c r="AD745" s="158" cm="1">
        <f t="array" ref="AD745">IF(D745="Electric","--",IF(D745="Gasoline",_xlfn._xlws.FILTER(GFCF[Fuel_HC],(GFCF[MY]=E745)),""))</f>
        <v>1</v>
      </c>
      <c r="AE745" s="158">
        <f t="shared" si="196"/>
        <v>1</v>
      </c>
      <c r="AF745" s="157" t="str" cm="1">
        <f t="array" ref="AF745">IF(D745="Electric","--",IF(D745="Diesel",_xlfn._xlws.FILTER(DFCF[Fuel_NOX],(DFCF[MY]=E745)),""))</f>
        <v/>
      </c>
      <c r="AG745" s="157" cm="1">
        <f t="array" ref="AG745">IF(D745="Electric","--",IF(D745="Gasoline",_xlfn._xlws.FILTER(GFCF[Fuel_NOX],(GFCF[MY]=E745)),""))</f>
        <v>0.97699999999999998</v>
      </c>
      <c r="AH745" s="157">
        <f t="shared" si="197"/>
        <v>0.97699999999999998</v>
      </c>
      <c r="AI745" s="158">
        <f t="shared" si="198"/>
        <v>1.0179542506329113</v>
      </c>
      <c r="AJ745" s="158">
        <f t="shared" si="199"/>
        <v>1.0765491493493671</v>
      </c>
      <c r="AK745" s="158">
        <f t="shared" si="200"/>
        <v>28.267011520900649</v>
      </c>
      <c r="AL745" s="158">
        <f t="shared" si="201"/>
        <v>29.894101025221946</v>
      </c>
      <c r="AM745" s="158">
        <f t="shared" si="202"/>
        <v>1.4133505760450325E-2</v>
      </c>
      <c r="AN745" s="158">
        <f t="shared" si="203"/>
        <v>1.4947050512610974E-2</v>
      </c>
      <c r="AO745" s="158">
        <f t="shared" si="204"/>
        <v>1.2999998598462209E-2</v>
      </c>
      <c r="AP745" s="157"/>
      <c r="AS745" s="44"/>
    </row>
    <row r="746" spans="1:45" s="47" customFormat="1" x14ac:dyDescent="0.35">
      <c r="A746" s="157">
        <v>745</v>
      </c>
      <c r="B746" s="157" t="s">
        <v>537</v>
      </c>
      <c r="C746" s="157" t="s">
        <v>492</v>
      </c>
      <c r="D746" s="157" t="s">
        <v>16</v>
      </c>
      <c r="E746" s="157">
        <v>2005</v>
      </c>
      <c r="F746" s="157">
        <v>138</v>
      </c>
      <c r="G746" s="157">
        <v>182.54430379746836</v>
      </c>
      <c r="H746" s="157"/>
      <c r="I746" s="157">
        <f t="shared" si="190"/>
        <v>175</v>
      </c>
      <c r="J746" s="157" t="str">
        <f>IF(D746="Electric","--",IF(D746="Diesel",VLOOKUP(C746,[2]ORDLF!A:B,2,FALSE),""))</f>
        <v/>
      </c>
      <c r="K746" s="157">
        <f>IF(D746="Electric","--",IF(D746="Gasoline",VLOOKUP(C746,LSILF!A:C,3,FALSE),""))</f>
        <v>0.5</v>
      </c>
      <c r="L746" s="158">
        <f t="shared" si="206"/>
        <v>0.5</v>
      </c>
      <c r="M746" s="157" t="str" cm="1">
        <f t="array" ref="M746">IF(D746="Electric","--",IF(D746="Diesel",_xlfn._xlws.FILTER(DIESCH[CH Cap],(DIESCH[HP Bin]=I746)),""))</f>
        <v/>
      </c>
      <c r="N746" s="157" cm="1">
        <f t="array" ref="N746">IF(D746="Electric","--",IF(D746="Gasoline",_xlfn._xlws.FILTER(LSICH[CH Cap],(LSICH[Fuel Type]=D746)*(LSICH[MY]=E746)),""))</f>
        <v>7000</v>
      </c>
      <c r="O746" s="157">
        <f t="shared" si="191"/>
        <v>7000</v>
      </c>
      <c r="P746" s="157">
        <f t="shared" si="192"/>
        <v>2190.5316455696202</v>
      </c>
      <c r="Q746" s="157" t="str" cm="1">
        <f t="array" ref="Q746">IF(D746="Electric","--",IF(D746="Diesel",_xlfn._xlws.FILTER(ORDEF[HC-ZH (g/hp-hr)],(ORDEF[HP]=I746)*(ORDEF[Model_Year]=E746)),""))</f>
        <v/>
      </c>
      <c r="R746" s="157" cm="1">
        <f t="array" ref="R746">IF(D746="Electric","--",IF(D746="Gasoline",_xlfn._xlws.FILTER(LSIEF[HC-ZH (g/hp-hr)],(LSIEF[Fuel]=D746)*(LSIEF[HP Bin]=I746)*(LSIEF[Model Year]=E746)),""))</f>
        <v>0.129</v>
      </c>
      <c r="S746" s="158">
        <f t="shared" si="205"/>
        <v>0.129</v>
      </c>
      <c r="T746" s="159" t="str" cm="1">
        <f t="array" ref="T746">IF(D746="Electric","--",IF(D746="Diesel",_xlfn._xlws.FILTER(ORDEF[HCDR],(ORDEF[HP]=I746)*(ORDEF[Model_Year]=E746),),""))</f>
        <v/>
      </c>
      <c r="U746" s="159" cm="1">
        <f t="array" ref="U746">IF(D746="Electric","--",IF(D746="Gasoline",_xlfn._xlws.FILTER(LSIEF[HC DR],(LSIEF[Fuel]=D746)*(LSIEF[HP Bin]=I746)*(LSIEF[Model Year]=E746)),""))</f>
        <v>3.746E-4</v>
      </c>
      <c r="V746" s="159">
        <f t="shared" si="193"/>
        <v>3.746E-4</v>
      </c>
      <c r="W746" s="158" t="str" cm="1">
        <f t="array" ref="W746">IF(D746="Electric","--",IF(D746="Diesel",_xlfn._xlws.FILTER(ORDEF[NOXzh],(ORDEF[HP]=I746)*(ORDEF[Model_Year]=E746)),""))</f>
        <v/>
      </c>
      <c r="X746" s="158" cm="1">
        <f t="array" ref="X746">IF(D746="Electric","--",IF(D746="Gasoline",_xlfn._xlws.FILTER(LSIEF[NOX-ZH (g/hp-hr)],(LSIEF[Fuel]=D746)*(LSIEF[HP Bin]=I746)*(LSIEF[Model Year]=E746)),""))</f>
        <v>0.13700000000000001</v>
      </c>
      <c r="Y746" s="158">
        <f t="shared" si="194"/>
        <v>0.13700000000000001</v>
      </c>
      <c r="Z746" s="159" t="str" cm="1">
        <f t="array" ref="Z746">IF(D746="Electric","--",IF(D746="Diesel",_xlfn._xlws.FILTER(ORDEF[NOXdr],(ORDEF[HP]=I746)*(ORDEF[Model_Year]=E746)),""))</f>
        <v/>
      </c>
      <c r="AA746" s="159" cm="1">
        <f t="array" ref="AA746">IF(E746="Electric","--",IF(D746="Gasoline",_xlfn._xlws.FILTER(LSIEF[NOX DR],(LSIEF[Fuel]=D746)*(LSIEF[HP Bin]=I746)*(LSIEF[Model Year]=E746)),""))</f>
        <v>4.0660000000000002E-4</v>
      </c>
      <c r="AB746" s="159">
        <f t="shared" si="195"/>
        <v>4.0660000000000002E-4</v>
      </c>
      <c r="AC746" s="158" t="str" cm="1">
        <f t="array" ref="AC746">IF(D746="Electric","--",IF(D746="Diesel",_xlfn._xlws.FILTER(DFCF[Fuel_HC],(DFCF[MY]=E746)),""))</f>
        <v/>
      </c>
      <c r="AD746" s="158" cm="1">
        <f t="array" ref="AD746">IF(D746="Electric","--",IF(D746="Gasoline",_xlfn._xlws.FILTER(GFCF[Fuel_HC],(GFCF[MY]=E746)),""))</f>
        <v>1</v>
      </c>
      <c r="AE746" s="158">
        <f t="shared" si="196"/>
        <v>1</v>
      </c>
      <c r="AF746" s="157" t="str" cm="1">
        <f t="array" ref="AF746">IF(D746="Electric","--",IF(D746="Diesel",_xlfn._xlws.FILTER(DFCF[Fuel_NOX],(DFCF[MY]=E746)),""))</f>
        <v/>
      </c>
      <c r="AG746" s="157" cm="1">
        <f t="array" ref="AG746">IF(D746="Electric","--",IF(D746="Gasoline",_xlfn._xlws.FILTER(GFCF[Fuel_NOX],(GFCF[MY]=E746)),""))</f>
        <v>0.97699999999999998</v>
      </c>
      <c r="AH746" s="157">
        <f t="shared" si="197"/>
        <v>0.97699999999999998</v>
      </c>
      <c r="AI746" s="158">
        <f t="shared" si="198"/>
        <v>0.94957315443037971</v>
      </c>
      <c r="AJ746" s="158">
        <f t="shared" si="199"/>
        <v>1.0040337532455694</v>
      </c>
      <c r="AK746" s="158">
        <f t="shared" si="200"/>
        <v>26.368174482824546</v>
      </c>
      <c r="AL746" s="158">
        <f t="shared" si="201"/>
        <v>27.880460887824544</v>
      </c>
      <c r="AM746" s="158">
        <f t="shared" si="202"/>
        <v>1.3184087241412274E-2</v>
      </c>
      <c r="AN746" s="158">
        <f t="shared" si="203"/>
        <v>1.3940230443912273E-2</v>
      </c>
      <c r="AO746" s="158">
        <f t="shared" si="204"/>
        <v>1.2126723444651009E-2</v>
      </c>
      <c r="AP746" s="157"/>
      <c r="AS746" s="44"/>
    </row>
    <row r="747" spans="1:45" s="47" customFormat="1" x14ac:dyDescent="0.35">
      <c r="A747" s="157">
        <v>746</v>
      </c>
      <c r="B747" s="157" t="s">
        <v>538</v>
      </c>
      <c r="C747" s="157" t="s">
        <v>492</v>
      </c>
      <c r="D747" s="157" t="s">
        <v>16</v>
      </c>
      <c r="E747" s="157">
        <v>2006</v>
      </c>
      <c r="F747" s="157">
        <v>138</v>
      </c>
      <c r="G747" s="157">
        <v>182.54430379746836</v>
      </c>
      <c r="H747" s="157"/>
      <c r="I747" s="157">
        <f t="shared" si="190"/>
        <v>175</v>
      </c>
      <c r="J747" s="157" t="str">
        <f>IF(D747="Electric","--",IF(D747="Diesel",VLOOKUP(C747,[2]ORDLF!A:B,2,FALSE),""))</f>
        <v/>
      </c>
      <c r="K747" s="157">
        <f>IF(D747="Electric","--",IF(D747="Gasoline",VLOOKUP(C747,LSILF!A:C,3,FALSE),""))</f>
        <v>0.5</v>
      </c>
      <c r="L747" s="158">
        <f t="shared" si="206"/>
        <v>0.5</v>
      </c>
      <c r="M747" s="157" t="str" cm="1">
        <f t="array" ref="M747">IF(D747="Electric","--",IF(D747="Diesel",_xlfn._xlws.FILTER(DIESCH[CH Cap],(DIESCH[HP Bin]=I747)),""))</f>
        <v/>
      </c>
      <c r="N747" s="157" cm="1">
        <f t="array" ref="N747">IF(D747="Electric","--",IF(D747="Gasoline",_xlfn._xlws.FILTER(LSICH[CH Cap],(LSICH[Fuel Type]=D747)*(LSICH[MY]=E747)),""))</f>
        <v>7000</v>
      </c>
      <c r="O747" s="157">
        <f t="shared" si="191"/>
        <v>7000</v>
      </c>
      <c r="P747" s="157">
        <f t="shared" si="192"/>
        <v>2007.9873417721519</v>
      </c>
      <c r="Q747" s="157" t="str" cm="1">
        <f t="array" ref="Q747">IF(D747="Electric","--",IF(D747="Diesel",_xlfn._xlws.FILTER(ORDEF[HC-ZH (g/hp-hr)],(ORDEF[HP]=I747)*(ORDEF[Model_Year]=E747)),""))</f>
        <v/>
      </c>
      <c r="R747" s="157" cm="1">
        <f t="array" ref="R747">IF(D747="Electric","--",IF(D747="Gasoline",_xlfn._xlws.FILTER(LSIEF[HC-ZH (g/hp-hr)],(LSIEF[Fuel]=D747)*(LSIEF[HP Bin]=I747)*(LSIEF[Model Year]=E747)),""))</f>
        <v>0.129</v>
      </c>
      <c r="S747" s="158">
        <f t="shared" si="205"/>
        <v>0.129</v>
      </c>
      <c r="T747" s="159" t="str" cm="1">
        <f t="array" ref="T747">IF(D747="Electric","--",IF(D747="Diesel",_xlfn._xlws.FILTER(ORDEF[HCDR],(ORDEF[HP]=I747)*(ORDEF[Model_Year]=E747),),""))</f>
        <v/>
      </c>
      <c r="U747" s="159" cm="1">
        <f t="array" ref="U747">IF(D747="Electric","--",IF(D747="Gasoline",_xlfn._xlws.FILTER(LSIEF[HC DR],(LSIEF[Fuel]=D747)*(LSIEF[HP Bin]=I747)*(LSIEF[Model Year]=E747)),""))</f>
        <v>3.746E-4</v>
      </c>
      <c r="V747" s="159">
        <f t="shared" si="193"/>
        <v>3.746E-4</v>
      </c>
      <c r="W747" s="158" t="str" cm="1">
        <f t="array" ref="W747">IF(D747="Electric","--",IF(D747="Diesel",_xlfn._xlws.FILTER(ORDEF[NOXzh],(ORDEF[HP]=I747)*(ORDEF[Model_Year]=E747)),""))</f>
        <v/>
      </c>
      <c r="X747" s="158" cm="1">
        <f t="array" ref="X747">IF(D747="Electric","--",IF(D747="Gasoline",_xlfn._xlws.FILTER(LSIEF[NOX-ZH (g/hp-hr)],(LSIEF[Fuel]=D747)*(LSIEF[HP Bin]=I747)*(LSIEF[Model Year]=E747)),""))</f>
        <v>0.13700000000000001</v>
      </c>
      <c r="Y747" s="158">
        <f t="shared" si="194"/>
        <v>0.13700000000000001</v>
      </c>
      <c r="Z747" s="159" t="str" cm="1">
        <f t="array" ref="Z747">IF(D747="Electric","--",IF(D747="Diesel",_xlfn._xlws.FILTER(ORDEF[NOXdr],(ORDEF[HP]=I747)*(ORDEF[Model_Year]=E747)),""))</f>
        <v/>
      </c>
      <c r="AA747" s="159" cm="1">
        <f t="array" ref="AA747">IF(E747="Electric","--",IF(D747="Gasoline",_xlfn._xlws.FILTER(LSIEF[NOX DR],(LSIEF[Fuel]=D747)*(LSIEF[HP Bin]=I747)*(LSIEF[Model Year]=E747)),""))</f>
        <v>4.0660000000000002E-4</v>
      </c>
      <c r="AB747" s="159">
        <f t="shared" si="195"/>
        <v>4.0660000000000002E-4</v>
      </c>
      <c r="AC747" s="158" t="str" cm="1">
        <f t="array" ref="AC747">IF(D747="Electric","--",IF(D747="Diesel",_xlfn._xlws.FILTER(DFCF[Fuel_HC],(DFCF[MY]=E747)),""))</f>
        <v/>
      </c>
      <c r="AD747" s="158" cm="1">
        <f t="array" ref="AD747">IF(D747="Electric","--",IF(D747="Gasoline",_xlfn._xlws.FILTER(GFCF[Fuel_HC],(GFCF[MY]=E747)),""))</f>
        <v>1</v>
      </c>
      <c r="AE747" s="158">
        <f t="shared" si="196"/>
        <v>1</v>
      </c>
      <c r="AF747" s="157" t="str" cm="1">
        <f t="array" ref="AF747">IF(D747="Electric","--",IF(D747="Diesel",_xlfn._xlws.FILTER(DFCF[Fuel_NOX],(DFCF[MY]=E747)),""))</f>
        <v/>
      </c>
      <c r="AG747" s="157" cm="1">
        <f t="array" ref="AG747">IF(D747="Electric","--",IF(D747="Gasoline",_xlfn._xlws.FILTER(GFCF[Fuel_NOX],(GFCF[MY]=E747)),""))</f>
        <v>0.97699999999999998</v>
      </c>
      <c r="AH747" s="157">
        <f t="shared" si="197"/>
        <v>0.97699999999999998</v>
      </c>
      <c r="AI747" s="158">
        <f t="shared" si="198"/>
        <v>0.88119205822784807</v>
      </c>
      <c r="AJ747" s="158">
        <f t="shared" si="199"/>
        <v>0.93151835714177222</v>
      </c>
      <c r="AK747" s="158">
        <f t="shared" si="200"/>
        <v>24.469337444748444</v>
      </c>
      <c r="AL747" s="158">
        <f t="shared" si="201"/>
        <v>25.866820750427159</v>
      </c>
      <c r="AM747" s="158">
        <f t="shared" si="202"/>
        <v>1.2234668722374222E-2</v>
      </c>
      <c r="AN747" s="158">
        <f t="shared" si="203"/>
        <v>1.293341037521358E-2</v>
      </c>
      <c r="AO747" s="158">
        <f t="shared" si="204"/>
        <v>1.1253448290839808E-2</v>
      </c>
      <c r="AP747" s="157"/>
      <c r="AS747" s="44"/>
    </row>
    <row r="748" spans="1:45" s="47" customFormat="1" x14ac:dyDescent="0.35">
      <c r="A748" s="157">
        <v>747</v>
      </c>
      <c r="B748" s="157" t="s">
        <v>539</v>
      </c>
      <c r="C748" s="157" t="s">
        <v>492</v>
      </c>
      <c r="D748" s="157" t="s">
        <v>16</v>
      </c>
      <c r="E748" s="157">
        <v>2007</v>
      </c>
      <c r="F748" s="157">
        <v>138</v>
      </c>
      <c r="G748" s="157">
        <v>182.54430379746836</v>
      </c>
      <c r="H748" s="157"/>
      <c r="I748" s="157">
        <f t="shared" si="190"/>
        <v>175</v>
      </c>
      <c r="J748" s="157" t="str">
        <f>IF(D748="Electric","--",IF(D748="Diesel",VLOOKUP(C748,[2]ORDLF!A:B,2,FALSE),""))</f>
        <v/>
      </c>
      <c r="K748" s="157">
        <f>IF(D748="Electric","--",IF(D748="Gasoline",VLOOKUP(C748,LSILF!A:C,3,FALSE),""))</f>
        <v>0.5</v>
      </c>
      <c r="L748" s="158">
        <f t="shared" si="206"/>
        <v>0.5</v>
      </c>
      <c r="M748" s="157" t="str" cm="1">
        <f t="array" ref="M748">IF(D748="Electric","--",IF(D748="Diesel",_xlfn._xlws.FILTER(DIESCH[CH Cap],(DIESCH[HP Bin]=I748)),""))</f>
        <v/>
      </c>
      <c r="N748" s="157" cm="1">
        <f t="array" ref="N748">IF(D748="Electric","--",IF(D748="Gasoline",_xlfn._xlws.FILTER(LSICH[CH Cap],(LSICH[Fuel Type]=D748)*(LSICH[MY]=E748)),""))</f>
        <v>7000</v>
      </c>
      <c r="O748" s="157">
        <f t="shared" si="191"/>
        <v>7000</v>
      </c>
      <c r="P748" s="157">
        <f t="shared" si="192"/>
        <v>1825.4430379746836</v>
      </c>
      <c r="Q748" s="157" t="str" cm="1">
        <f t="array" ref="Q748">IF(D748="Electric","--",IF(D748="Diesel",_xlfn._xlws.FILTER(ORDEF[HC-ZH (g/hp-hr)],(ORDEF[HP]=I748)*(ORDEF[Model_Year]=E748)),""))</f>
        <v/>
      </c>
      <c r="R748" s="157" cm="1">
        <f t="array" ref="R748">IF(D748="Electric","--",IF(D748="Gasoline",_xlfn._xlws.FILTER(LSIEF[HC-ZH (g/hp-hr)],(LSIEF[Fuel]=D748)*(LSIEF[HP Bin]=I748)*(LSIEF[Model Year]=E748)),""))</f>
        <v>0.129</v>
      </c>
      <c r="S748" s="158">
        <f t="shared" si="205"/>
        <v>0.129</v>
      </c>
      <c r="T748" s="159" t="str" cm="1">
        <f t="array" ref="T748">IF(D748="Electric","--",IF(D748="Diesel",_xlfn._xlws.FILTER(ORDEF[HCDR],(ORDEF[HP]=I748)*(ORDEF[Model_Year]=E748),),""))</f>
        <v/>
      </c>
      <c r="U748" s="159" cm="1">
        <f t="array" ref="U748">IF(D748="Electric","--",IF(D748="Gasoline",_xlfn._xlws.FILTER(LSIEF[HC DR],(LSIEF[Fuel]=D748)*(LSIEF[HP Bin]=I748)*(LSIEF[Model Year]=E748)),""))</f>
        <v>1.662E-4</v>
      </c>
      <c r="V748" s="159">
        <f t="shared" si="193"/>
        <v>1.662E-4</v>
      </c>
      <c r="W748" s="158" t="str" cm="1">
        <f t="array" ref="W748">IF(D748="Electric","--",IF(D748="Diesel",_xlfn._xlws.FILTER(ORDEF[NOXzh],(ORDEF[HP]=I748)*(ORDEF[Model_Year]=E748)),""))</f>
        <v/>
      </c>
      <c r="X748" s="158" cm="1">
        <f t="array" ref="X748">IF(D748="Electric","--",IF(D748="Gasoline",_xlfn._xlws.FILTER(LSIEF[NOX-ZH (g/hp-hr)],(LSIEF[Fuel]=D748)*(LSIEF[HP Bin]=I748)*(LSIEF[Model Year]=E748)),""))</f>
        <v>0.13700000000000001</v>
      </c>
      <c r="Y748" s="158">
        <f t="shared" si="194"/>
        <v>0.13700000000000001</v>
      </c>
      <c r="Z748" s="159" t="str" cm="1">
        <f t="array" ref="Z748">IF(D748="Electric","--",IF(D748="Diesel",_xlfn._xlws.FILTER(ORDEF[NOXdr],(ORDEF[HP]=I748)*(ORDEF[Model_Year]=E748)),""))</f>
        <v/>
      </c>
      <c r="AA748" s="159" cm="1">
        <f t="array" ref="AA748">IF(E748="Electric","--",IF(D748="Gasoline",_xlfn._xlws.FILTER(LSIEF[NOX DR],(LSIEF[Fuel]=D748)*(LSIEF[HP Bin]=I748)*(LSIEF[Model Year]=E748)),""))</f>
        <v>1.806E-4</v>
      </c>
      <c r="AB748" s="159">
        <f t="shared" si="195"/>
        <v>1.806E-4</v>
      </c>
      <c r="AC748" s="158" t="str" cm="1">
        <f t="array" ref="AC748">IF(D748="Electric","--",IF(D748="Diesel",_xlfn._xlws.FILTER(DFCF[Fuel_HC],(DFCF[MY]=E748)),""))</f>
        <v/>
      </c>
      <c r="AD748" s="158" cm="1">
        <f t="array" ref="AD748">IF(D748="Electric","--",IF(D748="Gasoline",_xlfn._xlws.FILTER(GFCF[Fuel_HC],(GFCF[MY]=E748)),""))</f>
        <v>1</v>
      </c>
      <c r="AE748" s="158">
        <f t="shared" si="196"/>
        <v>1</v>
      </c>
      <c r="AF748" s="157" t="str" cm="1">
        <f t="array" ref="AF748">IF(D748="Electric","--",IF(D748="Diesel",_xlfn._xlws.FILTER(DFCF[Fuel_NOX],(DFCF[MY]=E748)),""))</f>
        <v/>
      </c>
      <c r="AG748" s="157" cm="1">
        <f t="array" ref="AG748">IF(D748="Electric","--",IF(D748="Gasoline",_xlfn._xlws.FILTER(GFCF[Fuel_NOX],(GFCF[MY]=E748)),""))</f>
        <v>0.97699999999999998</v>
      </c>
      <c r="AH748" s="157">
        <f t="shared" si="197"/>
        <v>0.97699999999999998</v>
      </c>
      <c r="AI748" s="158">
        <f t="shared" si="198"/>
        <v>0.4323886329113924</v>
      </c>
      <c r="AJ748" s="158">
        <f t="shared" si="199"/>
        <v>0.45594148736708862</v>
      </c>
      <c r="AK748" s="158">
        <f t="shared" si="200"/>
        <v>12.006762052826632</v>
      </c>
      <c r="AL748" s="158">
        <f t="shared" si="201"/>
        <v>12.660788309738788</v>
      </c>
      <c r="AM748" s="158">
        <f t="shared" si="202"/>
        <v>6.0033810264133163E-3</v>
      </c>
      <c r="AN748" s="158">
        <f t="shared" si="203"/>
        <v>6.3303941548693938E-3</v>
      </c>
      <c r="AO748" s="158">
        <f t="shared" si="204"/>
        <v>5.5219098680949676E-3</v>
      </c>
      <c r="AP748" s="157"/>
      <c r="AS748" s="44"/>
    </row>
    <row r="749" spans="1:45" s="47" customFormat="1" x14ac:dyDescent="0.35">
      <c r="A749" s="157">
        <v>748</v>
      </c>
      <c r="B749" s="157" t="s">
        <v>540</v>
      </c>
      <c r="C749" s="157" t="s">
        <v>492</v>
      </c>
      <c r="D749" s="157" t="s">
        <v>16</v>
      </c>
      <c r="E749" s="157">
        <v>2008</v>
      </c>
      <c r="F749" s="157">
        <v>138</v>
      </c>
      <c r="G749" s="157">
        <v>182.54430379746836</v>
      </c>
      <c r="H749" s="157"/>
      <c r="I749" s="157">
        <f t="shared" si="190"/>
        <v>175</v>
      </c>
      <c r="J749" s="157" t="str">
        <f>IF(D749="Electric","--",IF(D749="Diesel",VLOOKUP(C749,[2]ORDLF!A:B,2,FALSE),""))</f>
        <v/>
      </c>
      <c r="K749" s="157">
        <f>IF(D749="Electric","--",IF(D749="Gasoline",VLOOKUP(C749,LSILF!A:C,3,FALSE),""))</f>
        <v>0.5</v>
      </c>
      <c r="L749" s="158">
        <f t="shared" si="206"/>
        <v>0.5</v>
      </c>
      <c r="M749" s="157" t="str" cm="1">
        <f t="array" ref="M749">IF(D749="Electric","--",IF(D749="Diesel",_xlfn._xlws.FILTER(DIESCH[CH Cap],(DIESCH[HP Bin]=I749)),""))</f>
        <v/>
      </c>
      <c r="N749" s="157" cm="1">
        <f t="array" ref="N749">IF(D749="Electric","--",IF(D749="Gasoline",_xlfn._xlws.FILTER(LSICH[CH Cap],(LSICH[Fuel Type]=D749)*(LSICH[MY]=E749)),""))</f>
        <v>10000</v>
      </c>
      <c r="O749" s="157">
        <f t="shared" si="191"/>
        <v>10000</v>
      </c>
      <c r="P749" s="157">
        <f t="shared" si="192"/>
        <v>1642.8987341772151</v>
      </c>
      <c r="Q749" s="157" t="str" cm="1">
        <f t="array" ref="Q749">IF(D749="Electric","--",IF(D749="Diesel",_xlfn._xlws.FILTER(ORDEF[HC-ZH (g/hp-hr)],(ORDEF[HP]=I749)*(ORDEF[Model_Year]=E749)),""))</f>
        <v/>
      </c>
      <c r="R749" s="157" cm="1">
        <f t="array" ref="R749">IF(D749="Electric","--",IF(D749="Gasoline",_xlfn._xlws.FILTER(LSIEF[HC-ZH (g/hp-hr)],(LSIEF[Fuel]=D749)*(LSIEF[HP Bin]=I749)*(LSIEF[Model Year]=E749)),""))</f>
        <v>0.129</v>
      </c>
      <c r="S749" s="158">
        <f t="shared" si="205"/>
        <v>0.129</v>
      </c>
      <c r="T749" s="159" t="str" cm="1">
        <f t="array" ref="T749">IF(D749="Electric","--",IF(D749="Diesel",_xlfn._xlws.FILTER(ORDEF[HCDR],(ORDEF[HP]=I749)*(ORDEF[Model_Year]=E749),),""))</f>
        <v/>
      </c>
      <c r="U749" s="159" cm="1">
        <f t="array" ref="U749">IF(D749="Electric","--",IF(D749="Gasoline",_xlfn._xlws.FILTER(LSIEF[HC DR],(LSIEF[Fuel]=D749)*(LSIEF[HP Bin]=I749)*(LSIEF[Model Year]=E749)),""))</f>
        <v>1.662E-4</v>
      </c>
      <c r="V749" s="159">
        <f t="shared" si="193"/>
        <v>1.662E-4</v>
      </c>
      <c r="W749" s="158" t="str" cm="1">
        <f t="array" ref="W749">IF(D749="Electric","--",IF(D749="Diesel",_xlfn._xlws.FILTER(ORDEF[NOXzh],(ORDEF[HP]=I749)*(ORDEF[Model_Year]=E749)),""))</f>
        <v/>
      </c>
      <c r="X749" s="158" cm="1">
        <f t="array" ref="X749">IF(D749="Electric","--",IF(D749="Gasoline",_xlfn._xlws.FILTER(LSIEF[NOX-ZH (g/hp-hr)],(LSIEF[Fuel]=D749)*(LSIEF[HP Bin]=I749)*(LSIEF[Model Year]=E749)),""))</f>
        <v>0.13700000000000001</v>
      </c>
      <c r="Y749" s="158">
        <f t="shared" si="194"/>
        <v>0.13700000000000001</v>
      </c>
      <c r="Z749" s="159" t="str" cm="1">
        <f t="array" ref="Z749">IF(D749="Electric","--",IF(D749="Diesel",_xlfn._xlws.FILTER(ORDEF[NOXdr],(ORDEF[HP]=I749)*(ORDEF[Model_Year]=E749)),""))</f>
        <v/>
      </c>
      <c r="AA749" s="159" cm="1">
        <f t="array" ref="AA749">IF(E749="Electric","--",IF(D749="Gasoline",_xlfn._xlws.FILTER(LSIEF[NOX DR],(LSIEF[Fuel]=D749)*(LSIEF[HP Bin]=I749)*(LSIEF[Model Year]=E749)),""))</f>
        <v>1.806E-4</v>
      </c>
      <c r="AB749" s="159">
        <f t="shared" si="195"/>
        <v>1.806E-4</v>
      </c>
      <c r="AC749" s="158" t="str" cm="1">
        <f t="array" ref="AC749">IF(D749="Electric","--",IF(D749="Diesel",_xlfn._xlws.FILTER(DFCF[Fuel_HC],(DFCF[MY]=E749)),""))</f>
        <v/>
      </c>
      <c r="AD749" s="158" cm="1">
        <f t="array" ref="AD749">IF(D749="Electric","--",IF(D749="Gasoline",_xlfn._xlws.FILTER(GFCF[Fuel_HC],(GFCF[MY]=E749)),""))</f>
        <v>1</v>
      </c>
      <c r="AE749" s="158">
        <f t="shared" si="196"/>
        <v>1</v>
      </c>
      <c r="AF749" s="157" t="str" cm="1">
        <f t="array" ref="AF749">IF(D749="Electric","--",IF(D749="Diesel",_xlfn._xlws.FILTER(DFCF[Fuel_NOX],(DFCF[MY]=E749)),""))</f>
        <v/>
      </c>
      <c r="AG749" s="157" cm="1">
        <f t="array" ref="AG749">IF(D749="Electric","--",IF(D749="Gasoline",_xlfn._xlws.FILTER(GFCF[Fuel_NOX],(GFCF[MY]=E749)),""))</f>
        <v>0.97699999999999998</v>
      </c>
      <c r="AH749" s="157">
        <f t="shared" si="197"/>
        <v>0.97699999999999998</v>
      </c>
      <c r="AI749" s="158">
        <f t="shared" si="198"/>
        <v>0.40204976962025318</v>
      </c>
      <c r="AJ749" s="158">
        <f t="shared" si="199"/>
        <v>0.42373223863037973</v>
      </c>
      <c r="AK749" s="158">
        <f t="shared" si="200"/>
        <v>11.164298850135099</v>
      </c>
      <c r="AL749" s="158">
        <f t="shared" si="201"/>
        <v>11.766387402670489</v>
      </c>
      <c r="AM749" s="158">
        <f t="shared" si="202"/>
        <v>5.5821494250675495E-3</v>
      </c>
      <c r="AN749" s="158">
        <f t="shared" si="203"/>
        <v>5.8831937013352452E-3</v>
      </c>
      <c r="AO749" s="158">
        <f t="shared" si="204"/>
        <v>5.1344610411771319E-3</v>
      </c>
      <c r="AP749" s="157"/>
      <c r="AS749" s="44"/>
    </row>
    <row r="750" spans="1:45" s="47" customFormat="1" x14ac:dyDescent="0.35">
      <c r="A750" s="157">
        <v>749</v>
      </c>
      <c r="B750" s="157" t="s">
        <v>541</v>
      </c>
      <c r="C750" s="157" t="s">
        <v>492</v>
      </c>
      <c r="D750" s="157" t="s">
        <v>16</v>
      </c>
      <c r="E750" s="157">
        <v>2008</v>
      </c>
      <c r="F750" s="157">
        <v>138</v>
      </c>
      <c r="G750" s="157">
        <v>182.54430379746836</v>
      </c>
      <c r="H750" s="157"/>
      <c r="I750" s="157">
        <f t="shared" si="190"/>
        <v>175</v>
      </c>
      <c r="J750" s="157" t="str">
        <f>IF(D750="Electric","--",IF(D750="Diesel",VLOOKUP(C750,[2]ORDLF!A:B,2,FALSE),""))</f>
        <v/>
      </c>
      <c r="K750" s="157">
        <f>IF(D750="Electric","--",IF(D750="Gasoline",VLOOKUP(C750,LSILF!A:C,3,FALSE),""))</f>
        <v>0.5</v>
      </c>
      <c r="L750" s="158">
        <f t="shared" si="206"/>
        <v>0.5</v>
      </c>
      <c r="M750" s="157" t="str" cm="1">
        <f t="array" ref="M750">IF(D750="Electric","--",IF(D750="Diesel",_xlfn._xlws.FILTER(DIESCH[CH Cap],(DIESCH[HP Bin]=I750)),""))</f>
        <v/>
      </c>
      <c r="N750" s="157" cm="1">
        <f t="array" ref="N750">IF(D750="Electric","--",IF(D750="Gasoline",_xlfn._xlws.FILTER(LSICH[CH Cap],(LSICH[Fuel Type]=D750)*(LSICH[MY]=E750)),""))</f>
        <v>10000</v>
      </c>
      <c r="O750" s="157">
        <f t="shared" si="191"/>
        <v>10000</v>
      </c>
      <c r="P750" s="157">
        <f t="shared" si="192"/>
        <v>1642.8987341772151</v>
      </c>
      <c r="Q750" s="157" t="str" cm="1">
        <f t="array" ref="Q750">IF(D750="Electric","--",IF(D750="Diesel",_xlfn._xlws.FILTER(ORDEF[HC-ZH (g/hp-hr)],(ORDEF[HP]=I750)*(ORDEF[Model_Year]=E750)),""))</f>
        <v/>
      </c>
      <c r="R750" s="157" cm="1">
        <f t="array" ref="R750">IF(D750="Electric","--",IF(D750="Gasoline",_xlfn._xlws.FILTER(LSIEF[HC-ZH (g/hp-hr)],(LSIEF[Fuel]=D750)*(LSIEF[HP Bin]=I750)*(LSIEF[Model Year]=E750)),""))</f>
        <v>0.129</v>
      </c>
      <c r="S750" s="158">
        <f t="shared" si="205"/>
        <v>0.129</v>
      </c>
      <c r="T750" s="159" t="str" cm="1">
        <f t="array" ref="T750">IF(D750="Electric","--",IF(D750="Diesel",_xlfn._xlws.FILTER(ORDEF[HCDR],(ORDEF[HP]=I750)*(ORDEF[Model_Year]=E750),),""))</f>
        <v/>
      </c>
      <c r="U750" s="159" cm="1">
        <f t="array" ref="U750">IF(D750="Electric","--",IF(D750="Gasoline",_xlfn._xlws.FILTER(LSIEF[HC DR],(LSIEF[Fuel]=D750)*(LSIEF[HP Bin]=I750)*(LSIEF[Model Year]=E750)),""))</f>
        <v>1.662E-4</v>
      </c>
      <c r="V750" s="159">
        <f t="shared" si="193"/>
        <v>1.662E-4</v>
      </c>
      <c r="W750" s="158" t="str" cm="1">
        <f t="array" ref="W750">IF(D750="Electric","--",IF(D750="Diesel",_xlfn._xlws.FILTER(ORDEF[NOXzh],(ORDEF[HP]=I750)*(ORDEF[Model_Year]=E750)),""))</f>
        <v/>
      </c>
      <c r="X750" s="158" cm="1">
        <f t="array" ref="X750">IF(D750="Electric","--",IF(D750="Gasoline",_xlfn._xlws.FILTER(LSIEF[NOX-ZH (g/hp-hr)],(LSIEF[Fuel]=D750)*(LSIEF[HP Bin]=I750)*(LSIEF[Model Year]=E750)),""))</f>
        <v>0.13700000000000001</v>
      </c>
      <c r="Y750" s="158">
        <f t="shared" si="194"/>
        <v>0.13700000000000001</v>
      </c>
      <c r="Z750" s="159" t="str" cm="1">
        <f t="array" ref="Z750">IF(D750="Electric","--",IF(D750="Diesel",_xlfn._xlws.FILTER(ORDEF[NOXdr],(ORDEF[HP]=I750)*(ORDEF[Model_Year]=E750)),""))</f>
        <v/>
      </c>
      <c r="AA750" s="159" cm="1">
        <f t="array" ref="AA750">IF(E750="Electric","--",IF(D750="Gasoline",_xlfn._xlws.FILTER(LSIEF[NOX DR],(LSIEF[Fuel]=D750)*(LSIEF[HP Bin]=I750)*(LSIEF[Model Year]=E750)),""))</f>
        <v>1.806E-4</v>
      </c>
      <c r="AB750" s="159">
        <f t="shared" si="195"/>
        <v>1.806E-4</v>
      </c>
      <c r="AC750" s="158" t="str" cm="1">
        <f t="array" ref="AC750">IF(D750="Electric","--",IF(D750="Diesel",_xlfn._xlws.FILTER(DFCF[Fuel_HC],(DFCF[MY]=E750)),""))</f>
        <v/>
      </c>
      <c r="AD750" s="158" cm="1">
        <f t="array" ref="AD750">IF(D750="Electric","--",IF(D750="Gasoline",_xlfn._xlws.FILTER(GFCF[Fuel_HC],(GFCF[MY]=E750)),""))</f>
        <v>1</v>
      </c>
      <c r="AE750" s="158">
        <f t="shared" si="196"/>
        <v>1</v>
      </c>
      <c r="AF750" s="157" t="str" cm="1">
        <f t="array" ref="AF750">IF(D750="Electric","--",IF(D750="Diesel",_xlfn._xlws.FILTER(DFCF[Fuel_NOX],(DFCF[MY]=E750)),""))</f>
        <v/>
      </c>
      <c r="AG750" s="157" cm="1">
        <f t="array" ref="AG750">IF(D750="Electric","--",IF(D750="Gasoline",_xlfn._xlws.FILTER(GFCF[Fuel_NOX],(GFCF[MY]=E750)),""))</f>
        <v>0.97699999999999998</v>
      </c>
      <c r="AH750" s="157">
        <f t="shared" si="197"/>
        <v>0.97699999999999998</v>
      </c>
      <c r="AI750" s="158">
        <f t="shared" si="198"/>
        <v>0.40204976962025318</v>
      </c>
      <c r="AJ750" s="158">
        <f t="shared" si="199"/>
        <v>0.42373223863037973</v>
      </c>
      <c r="AK750" s="158">
        <f t="shared" si="200"/>
        <v>11.164298850135099</v>
      </c>
      <c r="AL750" s="158">
        <f t="shared" si="201"/>
        <v>11.766387402670489</v>
      </c>
      <c r="AM750" s="158">
        <f t="shared" si="202"/>
        <v>5.5821494250675495E-3</v>
      </c>
      <c r="AN750" s="158">
        <f t="shared" si="203"/>
        <v>5.8831937013352452E-3</v>
      </c>
      <c r="AO750" s="158">
        <f t="shared" si="204"/>
        <v>5.1344610411771319E-3</v>
      </c>
      <c r="AP750" s="157"/>
      <c r="AS750" s="44"/>
    </row>
    <row r="751" spans="1:45" s="47" customFormat="1" x14ac:dyDescent="0.35">
      <c r="A751" s="157">
        <v>750</v>
      </c>
      <c r="B751" s="157" t="s">
        <v>542</v>
      </c>
      <c r="C751" s="157" t="s">
        <v>492</v>
      </c>
      <c r="D751" s="157" t="s">
        <v>16</v>
      </c>
      <c r="E751" s="157">
        <v>2009</v>
      </c>
      <c r="F751" s="157">
        <v>138</v>
      </c>
      <c r="G751" s="157">
        <v>182.54430379746836</v>
      </c>
      <c r="H751" s="157"/>
      <c r="I751" s="157">
        <f t="shared" si="190"/>
        <v>175</v>
      </c>
      <c r="J751" s="157" t="str">
        <f>IF(D751="Electric","--",IF(D751="Diesel",VLOOKUP(C751,[2]ORDLF!A:B,2,FALSE),""))</f>
        <v/>
      </c>
      <c r="K751" s="157">
        <f>IF(D751="Electric","--",IF(D751="Gasoline",VLOOKUP(C751,LSILF!A:C,3,FALSE),""))</f>
        <v>0.5</v>
      </c>
      <c r="L751" s="158">
        <f t="shared" si="206"/>
        <v>0.5</v>
      </c>
      <c r="M751" s="157" t="str" cm="1">
        <f t="array" ref="M751">IF(D751="Electric","--",IF(D751="Diesel",_xlfn._xlws.FILTER(DIESCH[CH Cap],(DIESCH[HP Bin]=I751)),""))</f>
        <v/>
      </c>
      <c r="N751" s="157" cm="1">
        <f t="array" ref="N751">IF(D751="Electric","--",IF(D751="Gasoline",_xlfn._xlws.FILTER(LSICH[CH Cap],(LSICH[Fuel Type]=D751)*(LSICH[MY]=E751)),""))</f>
        <v>10000</v>
      </c>
      <c r="O751" s="157">
        <f t="shared" si="191"/>
        <v>10000</v>
      </c>
      <c r="P751" s="157">
        <f t="shared" si="192"/>
        <v>1460.3544303797469</v>
      </c>
      <c r="Q751" s="157" t="str" cm="1">
        <f t="array" ref="Q751">IF(D751="Electric","--",IF(D751="Diesel",_xlfn._xlws.FILTER(ORDEF[HC-ZH (g/hp-hr)],(ORDEF[HP]=I751)*(ORDEF[Model_Year]=E751)),""))</f>
        <v/>
      </c>
      <c r="R751" s="157" cm="1">
        <f t="array" ref="R751">IF(D751="Electric","--",IF(D751="Gasoline",_xlfn._xlws.FILTER(LSIEF[HC-ZH (g/hp-hr)],(LSIEF[Fuel]=D751)*(LSIEF[HP Bin]=I751)*(LSIEF[Model Year]=E751)),""))</f>
        <v>0.129</v>
      </c>
      <c r="S751" s="158">
        <f t="shared" si="205"/>
        <v>0.129</v>
      </c>
      <c r="T751" s="159" t="str" cm="1">
        <f t="array" ref="T751">IF(D751="Electric","--",IF(D751="Diesel",_xlfn._xlws.FILTER(ORDEF[HCDR],(ORDEF[HP]=I751)*(ORDEF[Model_Year]=E751),),""))</f>
        <v/>
      </c>
      <c r="U751" s="159" cm="1">
        <f t="array" ref="U751">IF(D751="Electric","--",IF(D751="Gasoline",_xlfn._xlws.FILTER(LSIEF[HC DR],(LSIEF[Fuel]=D751)*(LSIEF[HP Bin]=I751)*(LSIEF[Model Year]=E751)),""))</f>
        <v>1.662E-4</v>
      </c>
      <c r="V751" s="159">
        <f t="shared" si="193"/>
        <v>1.662E-4</v>
      </c>
      <c r="W751" s="158" t="str" cm="1">
        <f t="array" ref="W751">IF(D751="Electric","--",IF(D751="Diesel",_xlfn._xlws.FILTER(ORDEF[NOXzh],(ORDEF[HP]=I751)*(ORDEF[Model_Year]=E751)),""))</f>
        <v/>
      </c>
      <c r="X751" s="158" cm="1">
        <f t="array" ref="X751">IF(D751="Electric","--",IF(D751="Gasoline",_xlfn._xlws.FILTER(LSIEF[NOX-ZH (g/hp-hr)],(LSIEF[Fuel]=D751)*(LSIEF[HP Bin]=I751)*(LSIEF[Model Year]=E751)),""))</f>
        <v>0.13700000000000001</v>
      </c>
      <c r="Y751" s="158">
        <f t="shared" si="194"/>
        <v>0.13700000000000001</v>
      </c>
      <c r="Z751" s="159" t="str" cm="1">
        <f t="array" ref="Z751">IF(D751="Electric","--",IF(D751="Diesel",_xlfn._xlws.FILTER(ORDEF[NOXdr],(ORDEF[HP]=I751)*(ORDEF[Model_Year]=E751)),""))</f>
        <v/>
      </c>
      <c r="AA751" s="159" cm="1">
        <f t="array" ref="AA751">IF(E751="Electric","--",IF(D751="Gasoline",_xlfn._xlws.FILTER(LSIEF[NOX DR],(LSIEF[Fuel]=D751)*(LSIEF[HP Bin]=I751)*(LSIEF[Model Year]=E751)),""))</f>
        <v>1.806E-4</v>
      </c>
      <c r="AB751" s="159">
        <f t="shared" si="195"/>
        <v>1.806E-4</v>
      </c>
      <c r="AC751" s="158" t="str" cm="1">
        <f t="array" ref="AC751">IF(D751="Electric","--",IF(D751="Diesel",_xlfn._xlws.FILTER(DFCF[Fuel_HC],(DFCF[MY]=E751)),""))</f>
        <v/>
      </c>
      <c r="AD751" s="158" cm="1">
        <f t="array" ref="AD751">IF(D751="Electric","--",IF(D751="Gasoline",_xlfn._xlws.FILTER(GFCF[Fuel_HC],(GFCF[MY]=E751)),""))</f>
        <v>1</v>
      </c>
      <c r="AE751" s="158">
        <f t="shared" si="196"/>
        <v>1</v>
      </c>
      <c r="AF751" s="157" t="str" cm="1">
        <f t="array" ref="AF751">IF(D751="Electric","--",IF(D751="Diesel",_xlfn._xlws.FILTER(DFCF[Fuel_NOX],(DFCF[MY]=E751)),""))</f>
        <v/>
      </c>
      <c r="AG751" s="157" cm="1">
        <f t="array" ref="AG751">IF(D751="Electric","--",IF(D751="Gasoline",_xlfn._xlws.FILTER(GFCF[Fuel_NOX],(GFCF[MY]=E751)),""))</f>
        <v>0.97699999999999998</v>
      </c>
      <c r="AH751" s="157">
        <f t="shared" si="197"/>
        <v>0.97699999999999998</v>
      </c>
      <c r="AI751" s="158">
        <f t="shared" si="198"/>
        <v>0.37171090632911397</v>
      </c>
      <c r="AJ751" s="158">
        <f t="shared" si="199"/>
        <v>0.3915229898936709</v>
      </c>
      <c r="AK751" s="158">
        <f t="shared" si="200"/>
        <v>10.321835647443566</v>
      </c>
      <c r="AL751" s="158">
        <f t="shared" si="201"/>
        <v>10.871986495602194</v>
      </c>
      <c r="AM751" s="158">
        <f t="shared" si="202"/>
        <v>5.1609178237217836E-3</v>
      </c>
      <c r="AN751" s="158">
        <f t="shared" si="203"/>
        <v>5.4359932478010974E-3</v>
      </c>
      <c r="AO751" s="158">
        <f t="shared" si="204"/>
        <v>4.7470122142592962E-3</v>
      </c>
      <c r="AP751" s="157"/>
      <c r="AS751" s="44"/>
    </row>
    <row r="752" spans="1:45" s="47" customFormat="1" x14ac:dyDescent="0.35">
      <c r="A752" s="157">
        <v>751</v>
      </c>
      <c r="B752" s="157" t="s">
        <v>543</v>
      </c>
      <c r="C752" s="157" t="s">
        <v>492</v>
      </c>
      <c r="D752" s="157" t="s">
        <v>16</v>
      </c>
      <c r="E752" s="157">
        <v>2009</v>
      </c>
      <c r="F752" s="157">
        <v>138</v>
      </c>
      <c r="G752" s="157">
        <v>182.54430379746836</v>
      </c>
      <c r="H752" s="157"/>
      <c r="I752" s="157">
        <f t="shared" si="190"/>
        <v>175</v>
      </c>
      <c r="J752" s="157" t="str">
        <f>IF(D752="Electric","--",IF(D752="Diesel",VLOOKUP(C752,[2]ORDLF!A:B,2,FALSE),""))</f>
        <v/>
      </c>
      <c r="K752" s="157">
        <f>IF(D752="Electric","--",IF(D752="Gasoline",VLOOKUP(C752,LSILF!A:C,3,FALSE),""))</f>
        <v>0.5</v>
      </c>
      <c r="L752" s="158">
        <f t="shared" si="206"/>
        <v>0.5</v>
      </c>
      <c r="M752" s="157" t="str" cm="1">
        <f t="array" ref="M752">IF(D752="Electric","--",IF(D752="Diesel",_xlfn._xlws.FILTER(DIESCH[CH Cap],(DIESCH[HP Bin]=I752)),""))</f>
        <v/>
      </c>
      <c r="N752" s="157" cm="1">
        <f t="array" ref="N752">IF(D752="Electric","--",IF(D752="Gasoline",_xlfn._xlws.FILTER(LSICH[CH Cap],(LSICH[Fuel Type]=D752)*(LSICH[MY]=E752)),""))</f>
        <v>10000</v>
      </c>
      <c r="O752" s="157">
        <f t="shared" si="191"/>
        <v>10000</v>
      </c>
      <c r="P752" s="157">
        <f t="shared" si="192"/>
        <v>1460.3544303797469</v>
      </c>
      <c r="Q752" s="157" t="str" cm="1">
        <f t="array" ref="Q752">IF(D752="Electric","--",IF(D752="Diesel",_xlfn._xlws.FILTER(ORDEF[HC-ZH (g/hp-hr)],(ORDEF[HP]=I752)*(ORDEF[Model_Year]=E752)),""))</f>
        <v/>
      </c>
      <c r="R752" s="157" cm="1">
        <f t="array" ref="R752">IF(D752="Electric","--",IF(D752="Gasoline",_xlfn._xlws.FILTER(LSIEF[HC-ZH (g/hp-hr)],(LSIEF[Fuel]=D752)*(LSIEF[HP Bin]=I752)*(LSIEF[Model Year]=E752)),""))</f>
        <v>0.129</v>
      </c>
      <c r="S752" s="158">
        <f t="shared" si="205"/>
        <v>0.129</v>
      </c>
      <c r="T752" s="159" t="str" cm="1">
        <f t="array" ref="T752">IF(D752="Electric","--",IF(D752="Diesel",_xlfn._xlws.FILTER(ORDEF[HCDR],(ORDEF[HP]=I752)*(ORDEF[Model_Year]=E752),),""))</f>
        <v/>
      </c>
      <c r="U752" s="159" cm="1">
        <f t="array" ref="U752">IF(D752="Electric","--",IF(D752="Gasoline",_xlfn._xlws.FILTER(LSIEF[HC DR],(LSIEF[Fuel]=D752)*(LSIEF[HP Bin]=I752)*(LSIEF[Model Year]=E752)),""))</f>
        <v>1.662E-4</v>
      </c>
      <c r="V752" s="159">
        <f t="shared" si="193"/>
        <v>1.662E-4</v>
      </c>
      <c r="W752" s="158" t="str" cm="1">
        <f t="array" ref="W752">IF(D752="Electric","--",IF(D752="Diesel",_xlfn._xlws.FILTER(ORDEF[NOXzh],(ORDEF[HP]=I752)*(ORDEF[Model_Year]=E752)),""))</f>
        <v/>
      </c>
      <c r="X752" s="158" cm="1">
        <f t="array" ref="X752">IF(D752="Electric","--",IF(D752="Gasoline",_xlfn._xlws.FILTER(LSIEF[NOX-ZH (g/hp-hr)],(LSIEF[Fuel]=D752)*(LSIEF[HP Bin]=I752)*(LSIEF[Model Year]=E752)),""))</f>
        <v>0.13700000000000001</v>
      </c>
      <c r="Y752" s="158">
        <f t="shared" si="194"/>
        <v>0.13700000000000001</v>
      </c>
      <c r="Z752" s="159" t="str" cm="1">
        <f t="array" ref="Z752">IF(D752="Electric","--",IF(D752="Diesel",_xlfn._xlws.FILTER(ORDEF[NOXdr],(ORDEF[HP]=I752)*(ORDEF[Model_Year]=E752)),""))</f>
        <v/>
      </c>
      <c r="AA752" s="159" cm="1">
        <f t="array" ref="AA752">IF(E752="Electric","--",IF(D752="Gasoline",_xlfn._xlws.FILTER(LSIEF[NOX DR],(LSIEF[Fuel]=D752)*(LSIEF[HP Bin]=I752)*(LSIEF[Model Year]=E752)),""))</f>
        <v>1.806E-4</v>
      </c>
      <c r="AB752" s="159">
        <f t="shared" si="195"/>
        <v>1.806E-4</v>
      </c>
      <c r="AC752" s="158" t="str" cm="1">
        <f t="array" ref="AC752">IF(D752="Electric","--",IF(D752="Diesel",_xlfn._xlws.FILTER(DFCF[Fuel_HC],(DFCF[MY]=E752)),""))</f>
        <v/>
      </c>
      <c r="AD752" s="158" cm="1">
        <f t="array" ref="AD752">IF(D752="Electric","--",IF(D752="Gasoline",_xlfn._xlws.FILTER(GFCF[Fuel_HC],(GFCF[MY]=E752)),""))</f>
        <v>1</v>
      </c>
      <c r="AE752" s="158">
        <f t="shared" si="196"/>
        <v>1</v>
      </c>
      <c r="AF752" s="157" t="str" cm="1">
        <f t="array" ref="AF752">IF(D752="Electric","--",IF(D752="Diesel",_xlfn._xlws.FILTER(DFCF[Fuel_NOX],(DFCF[MY]=E752)),""))</f>
        <v/>
      </c>
      <c r="AG752" s="157" cm="1">
        <f t="array" ref="AG752">IF(D752="Electric","--",IF(D752="Gasoline",_xlfn._xlws.FILTER(GFCF[Fuel_NOX],(GFCF[MY]=E752)),""))</f>
        <v>0.97699999999999998</v>
      </c>
      <c r="AH752" s="157">
        <f t="shared" si="197"/>
        <v>0.97699999999999998</v>
      </c>
      <c r="AI752" s="158">
        <f t="shared" si="198"/>
        <v>0.37171090632911397</v>
      </c>
      <c r="AJ752" s="158">
        <f t="shared" si="199"/>
        <v>0.3915229898936709</v>
      </c>
      <c r="AK752" s="158">
        <f t="shared" si="200"/>
        <v>10.321835647443566</v>
      </c>
      <c r="AL752" s="158">
        <f t="shared" si="201"/>
        <v>10.871986495602194</v>
      </c>
      <c r="AM752" s="158">
        <f t="shared" si="202"/>
        <v>5.1609178237217836E-3</v>
      </c>
      <c r="AN752" s="158">
        <f t="shared" si="203"/>
        <v>5.4359932478010974E-3</v>
      </c>
      <c r="AO752" s="158">
        <f t="shared" si="204"/>
        <v>4.7470122142592962E-3</v>
      </c>
      <c r="AP752" s="157"/>
      <c r="AS752" s="44"/>
    </row>
    <row r="753" spans="1:45" s="47" customFormat="1" x14ac:dyDescent="0.35">
      <c r="A753" s="157">
        <v>752</v>
      </c>
      <c r="B753" s="157" t="s">
        <v>544</v>
      </c>
      <c r="C753" s="157" t="s">
        <v>492</v>
      </c>
      <c r="D753" s="157" t="s">
        <v>16</v>
      </c>
      <c r="E753" s="157">
        <v>2009</v>
      </c>
      <c r="F753" s="157">
        <v>138</v>
      </c>
      <c r="G753" s="157">
        <v>182.54430379746836</v>
      </c>
      <c r="H753" s="157"/>
      <c r="I753" s="157">
        <f t="shared" si="190"/>
        <v>175</v>
      </c>
      <c r="J753" s="157" t="str">
        <f>IF(D753="Electric","--",IF(D753="Diesel",VLOOKUP(C753,[2]ORDLF!A:B,2,FALSE),""))</f>
        <v/>
      </c>
      <c r="K753" s="157">
        <f>IF(D753="Electric","--",IF(D753="Gasoline",VLOOKUP(C753,LSILF!A:C,3,FALSE),""))</f>
        <v>0.5</v>
      </c>
      <c r="L753" s="158">
        <f t="shared" si="206"/>
        <v>0.5</v>
      </c>
      <c r="M753" s="157" t="str" cm="1">
        <f t="array" ref="M753">IF(D753="Electric","--",IF(D753="Diesel",_xlfn._xlws.FILTER(DIESCH[CH Cap],(DIESCH[HP Bin]=I753)),""))</f>
        <v/>
      </c>
      <c r="N753" s="157" cm="1">
        <f t="array" ref="N753">IF(D753="Electric","--",IF(D753="Gasoline",_xlfn._xlws.FILTER(LSICH[CH Cap],(LSICH[Fuel Type]=D753)*(LSICH[MY]=E753)),""))</f>
        <v>10000</v>
      </c>
      <c r="O753" s="157">
        <f t="shared" si="191"/>
        <v>10000</v>
      </c>
      <c r="P753" s="157">
        <f t="shared" si="192"/>
        <v>1460.3544303797469</v>
      </c>
      <c r="Q753" s="157" t="str" cm="1">
        <f t="array" ref="Q753">IF(D753="Electric","--",IF(D753="Diesel",_xlfn._xlws.FILTER(ORDEF[HC-ZH (g/hp-hr)],(ORDEF[HP]=I753)*(ORDEF[Model_Year]=E753)),""))</f>
        <v/>
      </c>
      <c r="R753" s="157" cm="1">
        <f t="array" ref="R753">IF(D753="Electric","--",IF(D753="Gasoline",_xlfn._xlws.FILTER(LSIEF[HC-ZH (g/hp-hr)],(LSIEF[Fuel]=D753)*(LSIEF[HP Bin]=I753)*(LSIEF[Model Year]=E753)),""))</f>
        <v>0.129</v>
      </c>
      <c r="S753" s="158">
        <f t="shared" ref="S753:S784" si="207">SUM(Q753:R753)</f>
        <v>0.129</v>
      </c>
      <c r="T753" s="159" t="str" cm="1">
        <f t="array" ref="T753">IF(D753="Electric","--",IF(D753="Diesel",_xlfn._xlws.FILTER(ORDEF[HCDR],(ORDEF[HP]=I753)*(ORDEF[Model_Year]=E753),),""))</f>
        <v/>
      </c>
      <c r="U753" s="159" cm="1">
        <f t="array" ref="U753">IF(D753="Electric","--",IF(D753="Gasoline",_xlfn._xlws.FILTER(LSIEF[HC DR],(LSIEF[Fuel]=D753)*(LSIEF[HP Bin]=I753)*(LSIEF[Model Year]=E753)),""))</f>
        <v>1.662E-4</v>
      </c>
      <c r="V753" s="159">
        <f t="shared" si="193"/>
        <v>1.662E-4</v>
      </c>
      <c r="W753" s="158" t="str" cm="1">
        <f t="array" ref="W753">IF(D753="Electric","--",IF(D753="Diesel",_xlfn._xlws.FILTER(ORDEF[NOXzh],(ORDEF[HP]=I753)*(ORDEF[Model_Year]=E753)),""))</f>
        <v/>
      </c>
      <c r="X753" s="158" cm="1">
        <f t="array" ref="X753">IF(D753="Electric","--",IF(D753="Gasoline",_xlfn._xlws.FILTER(LSIEF[NOX-ZH (g/hp-hr)],(LSIEF[Fuel]=D753)*(LSIEF[HP Bin]=I753)*(LSIEF[Model Year]=E753)),""))</f>
        <v>0.13700000000000001</v>
      </c>
      <c r="Y753" s="158">
        <f t="shared" si="194"/>
        <v>0.13700000000000001</v>
      </c>
      <c r="Z753" s="159" t="str" cm="1">
        <f t="array" ref="Z753">IF(D753="Electric","--",IF(D753="Diesel",_xlfn._xlws.FILTER(ORDEF[NOXdr],(ORDEF[HP]=I753)*(ORDEF[Model_Year]=E753)),""))</f>
        <v/>
      </c>
      <c r="AA753" s="159" cm="1">
        <f t="array" ref="AA753">IF(E753="Electric","--",IF(D753="Gasoline",_xlfn._xlws.FILTER(LSIEF[NOX DR],(LSIEF[Fuel]=D753)*(LSIEF[HP Bin]=I753)*(LSIEF[Model Year]=E753)),""))</f>
        <v>1.806E-4</v>
      </c>
      <c r="AB753" s="159">
        <f t="shared" si="195"/>
        <v>1.806E-4</v>
      </c>
      <c r="AC753" s="158" t="str" cm="1">
        <f t="array" ref="AC753">IF(D753="Electric","--",IF(D753="Diesel",_xlfn._xlws.FILTER(DFCF[Fuel_HC],(DFCF[MY]=E753)),""))</f>
        <v/>
      </c>
      <c r="AD753" s="158" cm="1">
        <f t="array" ref="AD753">IF(D753="Electric","--",IF(D753="Gasoline",_xlfn._xlws.FILTER(GFCF[Fuel_HC],(GFCF[MY]=E753)),""))</f>
        <v>1</v>
      </c>
      <c r="AE753" s="158">
        <f t="shared" si="196"/>
        <v>1</v>
      </c>
      <c r="AF753" s="157" t="str" cm="1">
        <f t="array" ref="AF753">IF(D753="Electric","--",IF(D753="Diesel",_xlfn._xlws.FILTER(DFCF[Fuel_NOX],(DFCF[MY]=E753)),""))</f>
        <v/>
      </c>
      <c r="AG753" s="157" cm="1">
        <f t="array" ref="AG753">IF(D753="Electric","--",IF(D753="Gasoline",_xlfn._xlws.FILTER(GFCF[Fuel_NOX],(GFCF[MY]=E753)),""))</f>
        <v>0.97699999999999998</v>
      </c>
      <c r="AH753" s="157">
        <f t="shared" si="197"/>
        <v>0.97699999999999998</v>
      </c>
      <c r="AI753" s="158">
        <f t="shared" si="198"/>
        <v>0.37171090632911397</v>
      </c>
      <c r="AJ753" s="158">
        <f t="shared" si="199"/>
        <v>0.3915229898936709</v>
      </c>
      <c r="AK753" s="158">
        <f t="shared" si="200"/>
        <v>10.321835647443566</v>
      </c>
      <c r="AL753" s="158">
        <f t="shared" si="201"/>
        <v>10.871986495602194</v>
      </c>
      <c r="AM753" s="158">
        <f t="shared" si="202"/>
        <v>5.1609178237217836E-3</v>
      </c>
      <c r="AN753" s="158">
        <f t="shared" si="203"/>
        <v>5.4359932478010974E-3</v>
      </c>
      <c r="AO753" s="158">
        <f t="shared" si="204"/>
        <v>4.7470122142592962E-3</v>
      </c>
      <c r="AP753" s="157"/>
      <c r="AS753" s="44"/>
    </row>
    <row r="754" spans="1:45" s="47" customFormat="1" x14ac:dyDescent="0.35">
      <c r="A754" s="157">
        <v>753</v>
      </c>
      <c r="B754" s="157">
        <v>28407</v>
      </c>
      <c r="C754" s="157" t="s">
        <v>492</v>
      </c>
      <c r="D754" s="157" t="s">
        <v>16</v>
      </c>
      <c r="E754" s="157">
        <v>2011</v>
      </c>
      <c r="F754" s="157">
        <v>138</v>
      </c>
      <c r="G754" s="157">
        <v>182.54430379746836</v>
      </c>
      <c r="H754" s="157"/>
      <c r="I754" s="157">
        <f t="shared" si="190"/>
        <v>175</v>
      </c>
      <c r="J754" s="157" t="str">
        <f>IF(D754="Electric","--",IF(D754="Diesel",VLOOKUP(C754,[2]ORDLF!A:B,2,FALSE),""))</f>
        <v/>
      </c>
      <c r="K754" s="157">
        <f>IF(D754="Electric","--",IF(D754="Gasoline",VLOOKUP(C754,LSILF!A:C,3,FALSE),""))</f>
        <v>0.5</v>
      </c>
      <c r="L754" s="158">
        <f t="shared" si="206"/>
        <v>0.5</v>
      </c>
      <c r="M754" s="157" t="str" cm="1">
        <f t="array" ref="M754">IF(D754="Electric","--",IF(D754="Diesel",_xlfn._xlws.FILTER(DIESCH[CH Cap],(DIESCH[HP Bin]=I754)),""))</f>
        <v/>
      </c>
      <c r="N754" s="157" cm="1">
        <f t="array" ref="N754">IF(D754="Electric","--",IF(D754="Gasoline",_xlfn._xlws.FILTER(LSICH[CH Cap],(LSICH[Fuel Type]=D754)*(LSICH[MY]=E754)),""))</f>
        <v>10000</v>
      </c>
      <c r="O754" s="157">
        <f t="shared" si="191"/>
        <v>10000</v>
      </c>
      <c r="P754" s="157">
        <f t="shared" si="192"/>
        <v>1095.2658227848101</v>
      </c>
      <c r="Q754" s="157" t="str" cm="1">
        <f t="array" ref="Q754">IF(D754="Electric","--",IF(D754="Diesel",_xlfn._xlws.FILTER(ORDEF[HC-ZH (g/hp-hr)],(ORDEF[HP]=I754)*(ORDEF[Model_Year]=E754)),""))</f>
        <v/>
      </c>
      <c r="R754" s="157" cm="1">
        <f t="array" ref="R754">IF(D754="Electric","--",IF(D754="Gasoline",_xlfn._xlws.FILTER(LSIEF[HC-ZH (g/hp-hr)],(LSIEF[Fuel]=D754)*(LSIEF[HP Bin]=I754)*(LSIEF[Model Year]=E754)),""))</f>
        <v>0.129</v>
      </c>
      <c r="S754" s="158">
        <f t="shared" si="207"/>
        <v>0.129</v>
      </c>
      <c r="T754" s="159" t="str" cm="1">
        <f t="array" ref="T754">IF(D754="Electric","--",IF(D754="Diesel",_xlfn._xlws.FILTER(ORDEF[HCDR],(ORDEF[HP]=I754)*(ORDEF[Model_Year]=E754),),""))</f>
        <v/>
      </c>
      <c r="U754" s="159" cm="1">
        <f t="array" ref="U754">IF(D754="Electric","--",IF(D754="Gasoline",_xlfn._xlws.FILTER(LSIEF[HC DR],(LSIEF[Fuel]=D754)*(LSIEF[HP Bin]=I754)*(LSIEF[Model Year]=E754)),""))</f>
        <v>1.0200000000000001E-5</v>
      </c>
      <c r="V754" s="159">
        <f t="shared" si="193"/>
        <v>1.0200000000000001E-5</v>
      </c>
      <c r="W754" s="158" t="str" cm="1">
        <f t="array" ref="W754">IF(D754="Electric","--",IF(D754="Diesel",_xlfn._xlws.FILTER(ORDEF[NOXzh],(ORDEF[HP]=I754)*(ORDEF[Model_Year]=E754)),""))</f>
        <v/>
      </c>
      <c r="X754" s="158" cm="1">
        <f t="array" ref="X754">IF(D754="Electric","--",IF(D754="Gasoline",_xlfn._xlws.FILTER(LSIEF[NOX-ZH (g/hp-hr)],(LSIEF[Fuel]=D754)*(LSIEF[HP Bin]=I754)*(LSIEF[Model Year]=E754)),""))</f>
        <v>0.13700000000000001</v>
      </c>
      <c r="Y754" s="158">
        <f t="shared" si="194"/>
        <v>0.13700000000000001</v>
      </c>
      <c r="Z754" s="159" t="str" cm="1">
        <f t="array" ref="Z754">IF(D754="Electric","--",IF(D754="Diesel",_xlfn._xlws.FILTER(ORDEF[NOXdr],(ORDEF[HP]=I754)*(ORDEF[Model_Year]=E754)),""))</f>
        <v/>
      </c>
      <c r="AA754" s="159" cm="1">
        <f t="array" ref="AA754">IF(E754="Electric","--",IF(D754="Gasoline",_xlfn._xlws.FILTER(LSIEF[NOX DR],(LSIEF[Fuel]=D754)*(LSIEF[HP Bin]=I754)*(LSIEF[Model Year]=E754)),""))</f>
        <v>5.66E-5</v>
      </c>
      <c r="AB754" s="159">
        <f t="shared" si="195"/>
        <v>5.66E-5</v>
      </c>
      <c r="AC754" s="158" t="str" cm="1">
        <f t="array" ref="AC754">IF(D754="Electric","--",IF(D754="Diesel",_xlfn._xlws.FILTER(DFCF[Fuel_HC],(DFCF[MY]=E754)),""))</f>
        <v/>
      </c>
      <c r="AD754" s="158" cm="1">
        <f t="array" ref="AD754">IF(D754="Electric","--",IF(D754="Gasoline",_xlfn._xlws.FILTER(GFCF[Fuel_HC],(GFCF[MY]=E754)),""))</f>
        <v>1</v>
      </c>
      <c r="AE754" s="158">
        <f t="shared" si="196"/>
        <v>1</v>
      </c>
      <c r="AF754" s="157" t="str" cm="1">
        <f t="array" ref="AF754">IF(D754="Electric","--",IF(D754="Diesel",_xlfn._xlws.FILTER(DFCF[Fuel_NOX],(DFCF[MY]=E754)),""))</f>
        <v/>
      </c>
      <c r="AG754" s="157" cm="1">
        <f t="array" ref="AG754">IF(D754="Electric","--",IF(D754="Gasoline",_xlfn._xlws.FILTER(GFCF[Fuel_NOX],(GFCF[MY]=E754)),""))</f>
        <v>0.97699999999999998</v>
      </c>
      <c r="AH754" s="157">
        <f t="shared" si="197"/>
        <v>0.97699999999999998</v>
      </c>
      <c r="AI754" s="158">
        <f t="shared" si="198"/>
        <v>0.14017171139240506</v>
      </c>
      <c r="AJ754" s="158">
        <f t="shared" si="199"/>
        <v>0.19441522852151899</v>
      </c>
      <c r="AK754" s="158">
        <f t="shared" si="200"/>
        <v>3.8923511330395852</v>
      </c>
      <c r="AL754" s="158">
        <f t="shared" si="201"/>
        <v>5.398609516134413</v>
      </c>
      <c r="AM754" s="158">
        <f t="shared" si="202"/>
        <v>1.9461755665197927E-3</v>
      </c>
      <c r="AN754" s="168">
        <f t="shared" si="203"/>
        <v>2.6993047580672063E-3</v>
      </c>
      <c r="AO754" s="158">
        <f t="shared" si="204"/>
        <v>1.7900922860849052E-3</v>
      </c>
      <c r="AP754" s="157"/>
      <c r="AS754" s="44"/>
    </row>
    <row r="755" spans="1:45" s="47" customFormat="1" x14ac:dyDescent="0.35">
      <c r="A755" s="157">
        <v>754</v>
      </c>
      <c r="B755" s="157" t="s">
        <v>545</v>
      </c>
      <c r="C755" s="157" t="s">
        <v>492</v>
      </c>
      <c r="D755" s="157" t="s">
        <v>16</v>
      </c>
      <c r="E755" s="157">
        <v>2012</v>
      </c>
      <c r="F755" s="157">
        <v>138</v>
      </c>
      <c r="G755" s="157">
        <v>182.54430379746836</v>
      </c>
      <c r="H755" s="157"/>
      <c r="I755" s="157">
        <f t="shared" si="190"/>
        <v>175</v>
      </c>
      <c r="J755" s="157" t="str">
        <f>IF(D755="Electric","--",IF(D755="Diesel",VLOOKUP(C755,[2]ORDLF!A:B,2,FALSE),""))</f>
        <v/>
      </c>
      <c r="K755" s="157">
        <f>IF(D755="Electric","--",IF(D755="Gasoline",VLOOKUP(C755,LSILF!A:C,3,FALSE),""))</f>
        <v>0.5</v>
      </c>
      <c r="L755" s="158">
        <f t="shared" si="206"/>
        <v>0.5</v>
      </c>
      <c r="M755" s="157" t="str" cm="1">
        <f t="array" ref="M755">IF(D755="Electric","--",IF(D755="Diesel",_xlfn._xlws.FILTER(DIESCH[CH Cap],(DIESCH[HP Bin]=I755)),""))</f>
        <v/>
      </c>
      <c r="N755" s="157" cm="1">
        <f t="array" ref="N755">IF(D755="Electric","--",IF(D755="Gasoline",_xlfn._xlws.FILTER(LSICH[CH Cap],(LSICH[Fuel Type]=D755)*(LSICH[MY]=E755)),""))</f>
        <v>10000</v>
      </c>
      <c r="O755" s="157">
        <f t="shared" si="191"/>
        <v>10000</v>
      </c>
      <c r="P755" s="157">
        <f t="shared" si="192"/>
        <v>912.72151898734182</v>
      </c>
      <c r="Q755" s="157" t="str" cm="1">
        <f t="array" ref="Q755">IF(D755="Electric","--",IF(D755="Diesel",_xlfn._xlws.FILTER(ORDEF[HC-ZH (g/hp-hr)],(ORDEF[HP]=I755)*(ORDEF[Model_Year]=E755)),""))</f>
        <v/>
      </c>
      <c r="R755" s="157" cm="1">
        <f t="array" ref="R755">IF(D755="Electric","--",IF(D755="Gasoline",_xlfn._xlws.FILTER(LSIEF[HC-ZH (g/hp-hr)],(LSIEF[Fuel]=D755)*(LSIEF[HP Bin]=I755)*(LSIEF[Model Year]=E755)),""))</f>
        <v>0.129</v>
      </c>
      <c r="S755" s="158">
        <f t="shared" si="207"/>
        <v>0.129</v>
      </c>
      <c r="T755" s="159" t="str" cm="1">
        <f t="array" ref="T755">IF(D755="Electric","--",IF(D755="Diesel",_xlfn._xlws.FILTER(ORDEF[HCDR],(ORDEF[HP]=I755)*(ORDEF[Model_Year]=E755),),""))</f>
        <v/>
      </c>
      <c r="U755" s="159" cm="1">
        <f t="array" ref="U755">IF(D755="Electric","--",IF(D755="Gasoline",_xlfn._xlws.FILTER(LSIEF[HC DR],(LSIEF[Fuel]=D755)*(LSIEF[HP Bin]=I755)*(LSIEF[Model Year]=E755)),""))</f>
        <v>1.0200000000000001E-5</v>
      </c>
      <c r="V755" s="159">
        <f t="shared" si="193"/>
        <v>1.0200000000000001E-5</v>
      </c>
      <c r="W755" s="158" t="str" cm="1">
        <f t="array" ref="W755">IF(D755="Electric","--",IF(D755="Diesel",_xlfn._xlws.FILTER(ORDEF[NOXzh],(ORDEF[HP]=I755)*(ORDEF[Model_Year]=E755)),""))</f>
        <v/>
      </c>
      <c r="X755" s="158" cm="1">
        <f t="array" ref="X755">IF(D755="Electric","--",IF(D755="Gasoline",_xlfn._xlws.FILTER(LSIEF[NOX-ZH (g/hp-hr)],(LSIEF[Fuel]=D755)*(LSIEF[HP Bin]=I755)*(LSIEF[Model Year]=E755)),""))</f>
        <v>0.13700000000000001</v>
      </c>
      <c r="Y755" s="158">
        <f t="shared" si="194"/>
        <v>0.13700000000000001</v>
      </c>
      <c r="Z755" s="159" t="str" cm="1">
        <f t="array" ref="Z755">IF(D755="Electric","--",IF(D755="Diesel",_xlfn._xlws.FILTER(ORDEF[NOXdr],(ORDEF[HP]=I755)*(ORDEF[Model_Year]=E755)),""))</f>
        <v/>
      </c>
      <c r="AA755" s="159" cm="1">
        <f t="array" ref="AA755">IF(E755="Electric","--",IF(D755="Gasoline",_xlfn._xlws.FILTER(LSIEF[NOX DR],(LSIEF[Fuel]=D755)*(LSIEF[HP Bin]=I755)*(LSIEF[Model Year]=E755)),""))</f>
        <v>5.66E-5</v>
      </c>
      <c r="AB755" s="159">
        <f t="shared" si="195"/>
        <v>5.66E-5</v>
      </c>
      <c r="AC755" s="158" t="str" cm="1">
        <f t="array" ref="AC755">IF(D755="Electric","--",IF(D755="Diesel",_xlfn._xlws.FILTER(DFCF[Fuel_HC],(DFCF[MY]=E755)),""))</f>
        <v/>
      </c>
      <c r="AD755" s="158" cm="1">
        <f t="array" ref="AD755">IF(D755="Electric","--",IF(D755="Gasoline",_xlfn._xlws.FILTER(GFCF[Fuel_HC],(GFCF[MY]=E755)),""))</f>
        <v>1</v>
      </c>
      <c r="AE755" s="158">
        <f t="shared" si="196"/>
        <v>1</v>
      </c>
      <c r="AF755" s="157" t="str" cm="1">
        <f t="array" ref="AF755">IF(D755="Electric","--",IF(D755="Diesel",_xlfn._xlws.FILTER(DFCF[Fuel_NOX],(DFCF[MY]=E755)),""))</f>
        <v/>
      </c>
      <c r="AG755" s="157" cm="1">
        <f t="array" ref="AG755">IF(D755="Electric","--",IF(D755="Gasoline",_xlfn._xlws.FILTER(GFCF[Fuel_NOX],(GFCF[MY]=E755)),""))</f>
        <v>0.97699999999999998</v>
      </c>
      <c r="AH755" s="157">
        <f t="shared" si="197"/>
        <v>0.97699999999999998</v>
      </c>
      <c r="AI755" s="158">
        <f t="shared" si="198"/>
        <v>0.13830975949367089</v>
      </c>
      <c r="AJ755" s="158">
        <f t="shared" si="199"/>
        <v>0.18432085710126583</v>
      </c>
      <c r="AK755" s="158">
        <f t="shared" si="200"/>
        <v>3.8406476151848703</v>
      </c>
      <c r="AL755" s="158">
        <f t="shared" si="201"/>
        <v>5.1183044699546478</v>
      </c>
      <c r="AM755" s="158">
        <f t="shared" si="202"/>
        <v>1.9203238075924352E-3</v>
      </c>
      <c r="AN755" s="168">
        <f t="shared" si="203"/>
        <v>2.5591522349773244E-3</v>
      </c>
      <c r="AO755" s="158">
        <f t="shared" si="204"/>
        <v>1.7663138382235219E-3</v>
      </c>
      <c r="AP755" s="157"/>
      <c r="AS755" s="44"/>
    </row>
    <row r="756" spans="1:45" s="47" customFormat="1" x14ac:dyDescent="0.35">
      <c r="A756" s="157">
        <v>755</v>
      </c>
      <c r="B756" s="157" t="s">
        <v>546</v>
      </c>
      <c r="C756" s="157" t="s">
        <v>492</v>
      </c>
      <c r="D756" s="157" t="s">
        <v>16</v>
      </c>
      <c r="E756" s="157">
        <v>2012</v>
      </c>
      <c r="F756" s="157">
        <v>138</v>
      </c>
      <c r="G756" s="157">
        <v>182.54430379746836</v>
      </c>
      <c r="H756" s="157"/>
      <c r="I756" s="157">
        <f t="shared" si="190"/>
        <v>175</v>
      </c>
      <c r="J756" s="157" t="str">
        <f>IF(D756="Electric","--",IF(D756="Diesel",VLOOKUP(C756,[2]ORDLF!A:B,2,FALSE),""))</f>
        <v/>
      </c>
      <c r="K756" s="157">
        <f>IF(D756="Electric","--",IF(D756="Gasoline",VLOOKUP(C756,LSILF!A:C,3,FALSE),""))</f>
        <v>0.5</v>
      </c>
      <c r="L756" s="158">
        <f t="shared" si="206"/>
        <v>0.5</v>
      </c>
      <c r="M756" s="157" t="str" cm="1">
        <f t="array" ref="M756">IF(D756="Electric","--",IF(D756="Diesel",_xlfn._xlws.FILTER(DIESCH[CH Cap],(DIESCH[HP Bin]=I756)),""))</f>
        <v/>
      </c>
      <c r="N756" s="157" cm="1">
        <f t="array" ref="N756">IF(D756="Electric","--",IF(D756="Gasoline",_xlfn._xlws.FILTER(LSICH[CH Cap],(LSICH[Fuel Type]=D756)*(LSICH[MY]=E756)),""))</f>
        <v>10000</v>
      </c>
      <c r="O756" s="157">
        <f t="shared" si="191"/>
        <v>10000</v>
      </c>
      <c r="P756" s="157">
        <f t="shared" si="192"/>
        <v>912.72151898734182</v>
      </c>
      <c r="Q756" s="157" t="str" cm="1">
        <f t="array" ref="Q756">IF(D756="Electric","--",IF(D756="Diesel",_xlfn._xlws.FILTER(ORDEF[HC-ZH (g/hp-hr)],(ORDEF[HP]=I756)*(ORDEF[Model_Year]=E756)),""))</f>
        <v/>
      </c>
      <c r="R756" s="157" cm="1">
        <f t="array" ref="R756">IF(D756="Electric","--",IF(D756="Gasoline",_xlfn._xlws.FILTER(LSIEF[HC-ZH (g/hp-hr)],(LSIEF[Fuel]=D756)*(LSIEF[HP Bin]=I756)*(LSIEF[Model Year]=E756)),""))</f>
        <v>0.129</v>
      </c>
      <c r="S756" s="158">
        <f t="shared" si="207"/>
        <v>0.129</v>
      </c>
      <c r="T756" s="159" t="str" cm="1">
        <f t="array" ref="T756">IF(D756="Electric","--",IF(D756="Diesel",_xlfn._xlws.FILTER(ORDEF[HCDR],(ORDEF[HP]=I756)*(ORDEF[Model_Year]=E756),),""))</f>
        <v/>
      </c>
      <c r="U756" s="159" cm="1">
        <f t="array" ref="U756">IF(D756="Electric","--",IF(D756="Gasoline",_xlfn._xlws.FILTER(LSIEF[HC DR],(LSIEF[Fuel]=D756)*(LSIEF[HP Bin]=I756)*(LSIEF[Model Year]=E756)),""))</f>
        <v>1.0200000000000001E-5</v>
      </c>
      <c r="V756" s="159">
        <f t="shared" si="193"/>
        <v>1.0200000000000001E-5</v>
      </c>
      <c r="W756" s="158" t="str" cm="1">
        <f t="array" ref="W756">IF(D756="Electric","--",IF(D756="Diesel",_xlfn._xlws.FILTER(ORDEF[NOXzh],(ORDEF[HP]=I756)*(ORDEF[Model_Year]=E756)),""))</f>
        <v/>
      </c>
      <c r="X756" s="158" cm="1">
        <f t="array" ref="X756">IF(D756="Electric","--",IF(D756="Gasoline",_xlfn._xlws.FILTER(LSIEF[NOX-ZH (g/hp-hr)],(LSIEF[Fuel]=D756)*(LSIEF[HP Bin]=I756)*(LSIEF[Model Year]=E756)),""))</f>
        <v>0.13700000000000001</v>
      </c>
      <c r="Y756" s="158">
        <f t="shared" si="194"/>
        <v>0.13700000000000001</v>
      </c>
      <c r="Z756" s="159" t="str" cm="1">
        <f t="array" ref="Z756">IF(D756="Electric","--",IF(D756="Diesel",_xlfn._xlws.FILTER(ORDEF[NOXdr],(ORDEF[HP]=I756)*(ORDEF[Model_Year]=E756)),""))</f>
        <v/>
      </c>
      <c r="AA756" s="159" cm="1">
        <f t="array" ref="AA756">IF(E756="Electric","--",IF(D756="Gasoline",_xlfn._xlws.FILTER(LSIEF[NOX DR],(LSIEF[Fuel]=D756)*(LSIEF[HP Bin]=I756)*(LSIEF[Model Year]=E756)),""))</f>
        <v>5.66E-5</v>
      </c>
      <c r="AB756" s="159">
        <f t="shared" si="195"/>
        <v>5.66E-5</v>
      </c>
      <c r="AC756" s="158" t="str" cm="1">
        <f t="array" ref="AC756">IF(D756="Electric","--",IF(D756="Diesel",_xlfn._xlws.FILTER(DFCF[Fuel_HC],(DFCF[MY]=E756)),""))</f>
        <v/>
      </c>
      <c r="AD756" s="158" cm="1">
        <f t="array" ref="AD756">IF(D756="Electric","--",IF(D756="Gasoline",_xlfn._xlws.FILTER(GFCF[Fuel_HC],(GFCF[MY]=E756)),""))</f>
        <v>1</v>
      </c>
      <c r="AE756" s="158">
        <f t="shared" si="196"/>
        <v>1</v>
      </c>
      <c r="AF756" s="157" t="str" cm="1">
        <f t="array" ref="AF756">IF(D756="Electric","--",IF(D756="Diesel",_xlfn._xlws.FILTER(DFCF[Fuel_NOX],(DFCF[MY]=E756)),""))</f>
        <v/>
      </c>
      <c r="AG756" s="157" cm="1">
        <f t="array" ref="AG756">IF(D756="Electric","--",IF(D756="Gasoline",_xlfn._xlws.FILTER(GFCF[Fuel_NOX],(GFCF[MY]=E756)),""))</f>
        <v>0.97699999999999998</v>
      </c>
      <c r="AH756" s="157">
        <f t="shared" si="197"/>
        <v>0.97699999999999998</v>
      </c>
      <c r="AI756" s="158">
        <f t="shared" si="198"/>
        <v>0.13830975949367089</v>
      </c>
      <c r="AJ756" s="158">
        <f t="shared" si="199"/>
        <v>0.18432085710126583</v>
      </c>
      <c r="AK756" s="158">
        <f t="shared" si="200"/>
        <v>3.8406476151848703</v>
      </c>
      <c r="AL756" s="158">
        <f t="shared" si="201"/>
        <v>5.1183044699546478</v>
      </c>
      <c r="AM756" s="158">
        <f t="shared" si="202"/>
        <v>1.9203238075924352E-3</v>
      </c>
      <c r="AN756" s="168">
        <f t="shared" si="203"/>
        <v>2.5591522349773244E-3</v>
      </c>
      <c r="AO756" s="158">
        <f t="shared" si="204"/>
        <v>1.7663138382235219E-3</v>
      </c>
      <c r="AP756" s="157"/>
      <c r="AS756" s="44"/>
    </row>
    <row r="757" spans="1:45" s="47" customFormat="1" x14ac:dyDescent="0.35">
      <c r="A757" s="157">
        <v>756</v>
      </c>
      <c r="B757" s="157" t="s">
        <v>547</v>
      </c>
      <c r="C757" s="157" t="s">
        <v>492</v>
      </c>
      <c r="D757" s="157" t="s">
        <v>16</v>
      </c>
      <c r="E757" s="157">
        <v>2012</v>
      </c>
      <c r="F757" s="157">
        <v>138</v>
      </c>
      <c r="G757" s="157">
        <v>182.54430379746836</v>
      </c>
      <c r="H757" s="157"/>
      <c r="I757" s="157">
        <f t="shared" si="190"/>
        <v>175</v>
      </c>
      <c r="J757" s="157" t="str">
        <f>IF(D757="Electric","--",IF(D757="Diesel",VLOOKUP(C757,[2]ORDLF!A:B,2,FALSE),""))</f>
        <v/>
      </c>
      <c r="K757" s="157">
        <f>IF(D757="Electric","--",IF(D757="Gasoline",VLOOKUP(C757,LSILF!A:C,3,FALSE),""))</f>
        <v>0.5</v>
      </c>
      <c r="L757" s="158">
        <f t="shared" si="206"/>
        <v>0.5</v>
      </c>
      <c r="M757" s="157" t="str" cm="1">
        <f t="array" ref="M757">IF(D757="Electric","--",IF(D757="Diesel",_xlfn._xlws.FILTER(DIESCH[CH Cap],(DIESCH[HP Bin]=I757)),""))</f>
        <v/>
      </c>
      <c r="N757" s="157" cm="1">
        <f t="array" ref="N757">IF(D757="Electric","--",IF(D757="Gasoline",_xlfn._xlws.FILTER(LSICH[CH Cap],(LSICH[Fuel Type]=D757)*(LSICH[MY]=E757)),""))</f>
        <v>10000</v>
      </c>
      <c r="O757" s="157">
        <f t="shared" si="191"/>
        <v>10000</v>
      </c>
      <c r="P757" s="157">
        <f t="shared" si="192"/>
        <v>912.72151898734182</v>
      </c>
      <c r="Q757" s="157" t="str" cm="1">
        <f t="array" ref="Q757">IF(D757="Electric","--",IF(D757="Diesel",_xlfn._xlws.FILTER(ORDEF[HC-ZH (g/hp-hr)],(ORDEF[HP]=I757)*(ORDEF[Model_Year]=E757)),""))</f>
        <v/>
      </c>
      <c r="R757" s="157" cm="1">
        <f t="array" ref="R757">IF(D757="Electric","--",IF(D757="Gasoline",_xlfn._xlws.FILTER(LSIEF[HC-ZH (g/hp-hr)],(LSIEF[Fuel]=D757)*(LSIEF[HP Bin]=I757)*(LSIEF[Model Year]=E757)),""))</f>
        <v>0.129</v>
      </c>
      <c r="S757" s="158">
        <f t="shared" si="207"/>
        <v>0.129</v>
      </c>
      <c r="T757" s="159" t="str" cm="1">
        <f t="array" ref="T757">IF(D757="Electric","--",IF(D757="Diesel",_xlfn._xlws.FILTER(ORDEF[HCDR],(ORDEF[HP]=I757)*(ORDEF[Model_Year]=E757),),""))</f>
        <v/>
      </c>
      <c r="U757" s="159" cm="1">
        <f t="array" ref="U757">IF(D757="Electric","--",IF(D757="Gasoline",_xlfn._xlws.FILTER(LSIEF[HC DR],(LSIEF[Fuel]=D757)*(LSIEF[HP Bin]=I757)*(LSIEF[Model Year]=E757)),""))</f>
        <v>1.0200000000000001E-5</v>
      </c>
      <c r="V757" s="159">
        <f t="shared" si="193"/>
        <v>1.0200000000000001E-5</v>
      </c>
      <c r="W757" s="158" t="str" cm="1">
        <f t="array" ref="W757">IF(D757="Electric","--",IF(D757="Diesel",_xlfn._xlws.FILTER(ORDEF[NOXzh],(ORDEF[HP]=I757)*(ORDEF[Model_Year]=E757)),""))</f>
        <v/>
      </c>
      <c r="X757" s="158" cm="1">
        <f t="array" ref="X757">IF(D757="Electric","--",IF(D757="Gasoline",_xlfn._xlws.FILTER(LSIEF[NOX-ZH (g/hp-hr)],(LSIEF[Fuel]=D757)*(LSIEF[HP Bin]=I757)*(LSIEF[Model Year]=E757)),""))</f>
        <v>0.13700000000000001</v>
      </c>
      <c r="Y757" s="158">
        <f t="shared" si="194"/>
        <v>0.13700000000000001</v>
      </c>
      <c r="Z757" s="159" t="str" cm="1">
        <f t="array" ref="Z757">IF(D757="Electric","--",IF(D757="Diesel",_xlfn._xlws.FILTER(ORDEF[NOXdr],(ORDEF[HP]=I757)*(ORDEF[Model_Year]=E757)),""))</f>
        <v/>
      </c>
      <c r="AA757" s="159" cm="1">
        <f t="array" ref="AA757">IF(E757="Electric","--",IF(D757="Gasoline",_xlfn._xlws.FILTER(LSIEF[NOX DR],(LSIEF[Fuel]=D757)*(LSIEF[HP Bin]=I757)*(LSIEF[Model Year]=E757)),""))</f>
        <v>5.66E-5</v>
      </c>
      <c r="AB757" s="159">
        <f t="shared" si="195"/>
        <v>5.66E-5</v>
      </c>
      <c r="AC757" s="158" t="str" cm="1">
        <f t="array" ref="AC757">IF(D757="Electric","--",IF(D757="Diesel",_xlfn._xlws.FILTER(DFCF[Fuel_HC],(DFCF[MY]=E757)),""))</f>
        <v/>
      </c>
      <c r="AD757" s="158" cm="1">
        <f t="array" ref="AD757">IF(D757="Electric","--",IF(D757="Gasoline",_xlfn._xlws.FILTER(GFCF[Fuel_HC],(GFCF[MY]=E757)),""))</f>
        <v>1</v>
      </c>
      <c r="AE757" s="158">
        <f t="shared" si="196"/>
        <v>1</v>
      </c>
      <c r="AF757" s="157" t="str" cm="1">
        <f t="array" ref="AF757">IF(D757="Electric","--",IF(D757="Diesel",_xlfn._xlws.FILTER(DFCF[Fuel_NOX],(DFCF[MY]=E757)),""))</f>
        <v/>
      </c>
      <c r="AG757" s="157" cm="1">
        <f t="array" ref="AG757">IF(D757="Electric","--",IF(D757="Gasoline",_xlfn._xlws.FILTER(GFCF[Fuel_NOX],(GFCF[MY]=E757)),""))</f>
        <v>0.97699999999999998</v>
      </c>
      <c r="AH757" s="157">
        <f t="shared" si="197"/>
        <v>0.97699999999999998</v>
      </c>
      <c r="AI757" s="158">
        <f t="shared" si="198"/>
        <v>0.13830975949367089</v>
      </c>
      <c r="AJ757" s="158">
        <f t="shared" si="199"/>
        <v>0.18432085710126583</v>
      </c>
      <c r="AK757" s="158">
        <f t="shared" si="200"/>
        <v>3.8406476151848703</v>
      </c>
      <c r="AL757" s="158">
        <f t="shared" si="201"/>
        <v>5.1183044699546478</v>
      </c>
      <c r="AM757" s="158">
        <f t="shared" si="202"/>
        <v>1.9203238075924352E-3</v>
      </c>
      <c r="AN757" s="168">
        <f t="shared" si="203"/>
        <v>2.5591522349773244E-3</v>
      </c>
      <c r="AO757" s="158">
        <f t="shared" si="204"/>
        <v>1.7663138382235219E-3</v>
      </c>
      <c r="AP757" s="157"/>
      <c r="AS757" s="44"/>
    </row>
    <row r="758" spans="1:45" s="47" customFormat="1" x14ac:dyDescent="0.35">
      <c r="A758" s="157">
        <v>757</v>
      </c>
      <c r="B758" s="157" t="s">
        <v>548</v>
      </c>
      <c r="C758" s="157" t="s">
        <v>492</v>
      </c>
      <c r="D758" s="157" t="s">
        <v>16</v>
      </c>
      <c r="E758" s="157">
        <v>2012</v>
      </c>
      <c r="F758" s="157">
        <v>138</v>
      </c>
      <c r="G758" s="157">
        <v>182.54430379746836</v>
      </c>
      <c r="H758" s="157"/>
      <c r="I758" s="157">
        <f t="shared" si="190"/>
        <v>175</v>
      </c>
      <c r="J758" s="157" t="str">
        <f>IF(D758="Electric","--",IF(D758="Diesel",VLOOKUP(C758,[2]ORDLF!A:B,2,FALSE),""))</f>
        <v/>
      </c>
      <c r="K758" s="157">
        <f>IF(D758="Electric","--",IF(D758="Gasoline",VLOOKUP(C758,LSILF!A:C,3,FALSE),""))</f>
        <v>0.5</v>
      </c>
      <c r="L758" s="158">
        <f t="shared" si="206"/>
        <v>0.5</v>
      </c>
      <c r="M758" s="157" t="str" cm="1">
        <f t="array" ref="M758">IF(D758="Electric","--",IF(D758="Diesel",_xlfn._xlws.FILTER(DIESCH[CH Cap],(DIESCH[HP Bin]=I758)),""))</f>
        <v/>
      </c>
      <c r="N758" s="157" cm="1">
        <f t="array" ref="N758">IF(D758="Electric","--",IF(D758="Gasoline",_xlfn._xlws.FILTER(LSICH[CH Cap],(LSICH[Fuel Type]=D758)*(LSICH[MY]=E758)),""))</f>
        <v>10000</v>
      </c>
      <c r="O758" s="157">
        <f t="shared" si="191"/>
        <v>10000</v>
      </c>
      <c r="P758" s="157">
        <f t="shared" si="192"/>
        <v>912.72151898734182</v>
      </c>
      <c r="Q758" s="157" t="str" cm="1">
        <f t="array" ref="Q758">IF(D758="Electric","--",IF(D758="Diesel",_xlfn._xlws.FILTER(ORDEF[HC-ZH (g/hp-hr)],(ORDEF[HP]=I758)*(ORDEF[Model_Year]=E758)),""))</f>
        <v/>
      </c>
      <c r="R758" s="157" cm="1">
        <f t="array" ref="R758">IF(D758="Electric","--",IF(D758="Gasoline",_xlfn._xlws.FILTER(LSIEF[HC-ZH (g/hp-hr)],(LSIEF[Fuel]=D758)*(LSIEF[HP Bin]=I758)*(LSIEF[Model Year]=E758)),""))</f>
        <v>0.129</v>
      </c>
      <c r="S758" s="158">
        <f t="shared" si="207"/>
        <v>0.129</v>
      </c>
      <c r="T758" s="159" t="str" cm="1">
        <f t="array" ref="T758">IF(D758="Electric","--",IF(D758="Diesel",_xlfn._xlws.FILTER(ORDEF[HCDR],(ORDEF[HP]=I758)*(ORDEF[Model_Year]=E758),),""))</f>
        <v/>
      </c>
      <c r="U758" s="159" cm="1">
        <f t="array" ref="U758">IF(D758="Electric","--",IF(D758="Gasoline",_xlfn._xlws.FILTER(LSIEF[HC DR],(LSIEF[Fuel]=D758)*(LSIEF[HP Bin]=I758)*(LSIEF[Model Year]=E758)),""))</f>
        <v>1.0200000000000001E-5</v>
      </c>
      <c r="V758" s="159">
        <f t="shared" si="193"/>
        <v>1.0200000000000001E-5</v>
      </c>
      <c r="W758" s="158" t="str" cm="1">
        <f t="array" ref="W758">IF(D758="Electric","--",IF(D758="Diesel",_xlfn._xlws.FILTER(ORDEF[NOXzh],(ORDEF[HP]=I758)*(ORDEF[Model_Year]=E758)),""))</f>
        <v/>
      </c>
      <c r="X758" s="158" cm="1">
        <f t="array" ref="X758">IF(D758="Electric","--",IF(D758="Gasoline",_xlfn._xlws.FILTER(LSIEF[NOX-ZH (g/hp-hr)],(LSIEF[Fuel]=D758)*(LSIEF[HP Bin]=I758)*(LSIEF[Model Year]=E758)),""))</f>
        <v>0.13700000000000001</v>
      </c>
      <c r="Y758" s="158">
        <f t="shared" si="194"/>
        <v>0.13700000000000001</v>
      </c>
      <c r="Z758" s="159" t="str" cm="1">
        <f t="array" ref="Z758">IF(D758="Electric","--",IF(D758="Diesel",_xlfn._xlws.FILTER(ORDEF[NOXdr],(ORDEF[HP]=I758)*(ORDEF[Model_Year]=E758)),""))</f>
        <v/>
      </c>
      <c r="AA758" s="159" cm="1">
        <f t="array" ref="AA758">IF(E758="Electric","--",IF(D758="Gasoline",_xlfn._xlws.FILTER(LSIEF[NOX DR],(LSIEF[Fuel]=D758)*(LSIEF[HP Bin]=I758)*(LSIEF[Model Year]=E758)),""))</f>
        <v>5.66E-5</v>
      </c>
      <c r="AB758" s="159">
        <f t="shared" si="195"/>
        <v>5.66E-5</v>
      </c>
      <c r="AC758" s="158" t="str" cm="1">
        <f t="array" ref="AC758">IF(D758="Electric","--",IF(D758="Diesel",_xlfn._xlws.FILTER(DFCF[Fuel_HC],(DFCF[MY]=E758)),""))</f>
        <v/>
      </c>
      <c r="AD758" s="158" cm="1">
        <f t="array" ref="AD758">IF(D758="Electric","--",IF(D758="Gasoline",_xlfn._xlws.FILTER(GFCF[Fuel_HC],(GFCF[MY]=E758)),""))</f>
        <v>1</v>
      </c>
      <c r="AE758" s="158">
        <f t="shared" si="196"/>
        <v>1</v>
      </c>
      <c r="AF758" s="157" t="str" cm="1">
        <f t="array" ref="AF758">IF(D758="Electric","--",IF(D758="Diesel",_xlfn._xlws.FILTER(DFCF[Fuel_NOX],(DFCF[MY]=E758)),""))</f>
        <v/>
      </c>
      <c r="AG758" s="157" cm="1">
        <f t="array" ref="AG758">IF(D758="Electric","--",IF(D758="Gasoline",_xlfn._xlws.FILTER(GFCF[Fuel_NOX],(GFCF[MY]=E758)),""))</f>
        <v>0.97699999999999998</v>
      </c>
      <c r="AH758" s="157">
        <f t="shared" si="197"/>
        <v>0.97699999999999998</v>
      </c>
      <c r="AI758" s="158">
        <f t="shared" si="198"/>
        <v>0.13830975949367089</v>
      </c>
      <c r="AJ758" s="158">
        <f t="shared" si="199"/>
        <v>0.18432085710126583</v>
      </c>
      <c r="AK758" s="158">
        <f t="shared" si="200"/>
        <v>3.8406476151848703</v>
      </c>
      <c r="AL758" s="158">
        <f t="shared" si="201"/>
        <v>5.1183044699546478</v>
      </c>
      <c r="AM758" s="158">
        <f t="shared" si="202"/>
        <v>1.9203238075924352E-3</v>
      </c>
      <c r="AN758" s="168">
        <f t="shared" si="203"/>
        <v>2.5591522349773244E-3</v>
      </c>
      <c r="AO758" s="158">
        <f t="shared" si="204"/>
        <v>1.7663138382235219E-3</v>
      </c>
      <c r="AP758" s="157"/>
      <c r="AS758" s="44"/>
    </row>
    <row r="759" spans="1:45" s="47" customFormat="1" x14ac:dyDescent="0.35">
      <c r="A759" s="157">
        <v>758</v>
      </c>
      <c r="B759" s="157" t="s">
        <v>549</v>
      </c>
      <c r="C759" s="157" t="s">
        <v>492</v>
      </c>
      <c r="D759" s="157" t="s">
        <v>16</v>
      </c>
      <c r="E759" s="157">
        <v>2013</v>
      </c>
      <c r="F759" s="157">
        <v>138</v>
      </c>
      <c r="G759" s="157">
        <v>182.54430379746836</v>
      </c>
      <c r="H759" s="157"/>
      <c r="I759" s="157">
        <f t="shared" si="190"/>
        <v>175</v>
      </c>
      <c r="J759" s="157" t="str">
        <f>IF(D759="Electric","--",IF(D759="Diesel",VLOOKUP(C759,[2]ORDLF!A:B,2,FALSE),""))</f>
        <v/>
      </c>
      <c r="K759" s="157">
        <f>IF(D759="Electric","--",IF(D759="Gasoline",VLOOKUP(C759,LSILF!A:C,3,FALSE),""))</f>
        <v>0.5</v>
      </c>
      <c r="L759" s="158">
        <f t="shared" si="206"/>
        <v>0.5</v>
      </c>
      <c r="M759" s="157" t="str" cm="1">
        <f t="array" ref="M759">IF(D759="Electric","--",IF(D759="Diesel",_xlfn._xlws.FILTER(DIESCH[CH Cap],(DIESCH[HP Bin]=I759)),""))</f>
        <v/>
      </c>
      <c r="N759" s="157" cm="1">
        <f t="array" ref="N759">IF(D759="Electric","--",IF(D759="Gasoline",_xlfn._xlws.FILTER(LSICH[CH Cap],(LSICH[Fuel Type]=D759)*(LSICH[MY]=E759)),""))</f>
        <v>10000</v>
      </c>
      <c r="O759" s="157">
        <f t="shared" si="191"/>
        <v>10000</v>
      </c>
      <c r="P759" s="157">
        <f t="shared" si="192"/>
        <v>730.17721518987344</v>
      </c>
      <c r="Q759" s="157" t="str" cm="1">
        <f t="array" ref="Q759">IF(D759="Electric","--",IF(D759="Diesel",_xlfn._xlws.FILTER(ORDEF[HC-ZH (g/hp-hr)],(ORDEF[HP]=I759)*(ORDEF[Model_Year]=E759)),""))</f>
        <v/>
      </c>
      <c r="R759" s="157" cm="1">
        <f t="array" ref="R759">IF(D759="Electric","--",IF(D759="Gasoline",_xlfn._xlws.FILTER(LSIEF[HC-ZH (g/hp-hr)],(LSIEF[Fuel]=D759)*(LSIEF[HP Bin]=I759)*(LSIEF[Model Year]=E759)),""))</f>
        <v>0.129</v>
      </c>
      <c r="S759" s="158">
        <f t="shared" si="207"/>
        <v>0.129</v>
      </c>
      <c r="T759" s="159" t="str" cm="1">
        <f t="array" ref="T759">IF(D759="Electric","--",IF(D759="Diesel",_xlfn._xlws.FILTER(ORDEF[HCDR],(ORDEF[HP]=I759)*(ORDEF[Model_Year]=E759),),""))</f>
        <v/>
      </c>
      <c r="U759" s="159" cm="1">
        <f t="array" ref="U759">IF(D759="Electric","--",IF(D759="Gasoline",_xlfn._xlws.FILTER(LSIEF[HC DR],(LSIEF[Fuel]=D759)*(LSIEF[HP Bin]=I759)*(LSIEF[Model Year]=E759)),""))</f>
        <v>1.0200000000000001E-5</v>
      </c>
      <c r="V759" s="159">
        <f t="shared" si="193"/>
        <v>1.0200000000000001E-5</v>
      </c>
      <c r="W759" s="158" t="str" cm="1">
        <f t="array" ref="W759">IF(D759="Electric","--",IF(D759="Diesel",_xlfn._xlws.FILTER(ORDEF[NOXzh],(ORDEF[HP]=I759)*(ORDEF[Model_Year]=E759)),""))</f>
        <v/>
      </c>
      <c r="X759" s="158" cm="1">
        <f t="array" ref="X759">IF(D759="Electric","--",IF(D759="Gasoline",_xlfn._xlws.FILTER(LSIEF[NOX-ZH (g/hp-hr)],(LSIEF[Fuel]=D759)*(LSIEF[HP Bin]=I759)*(LSIEF[Model Year]=E759)),""))</f>
        <v>0.13700000000000001</v>
      </c>
      <c r="Y759" s="158">
        <f t="shared" si="194"/>
        <v>0.13700000000000001</v>
      </c>
      <c r="Z759" s="159" t="str" cm="1">
        <f t="array" ref="Z759">IF(D759="Electric","--",IF(D759="Diesel",_xlfn._xlws.FILTER(ORDEF[NOXdr],(ORDEF[HP]=I759)*(ORDEF[Model_Year]=E759)),""))</f>
        <v/>
      </c>
      <c r="AA759" s="159" cm="1">
        <f t="array" ref="AA759">IF(E759="Electric","--",IF(D759="Gasoline",_xlfn._xlws.FILTER(LSIEF[NOX DR],(LSIEF[Fuel]=D759)*(LSIEF[HP Bin]=I759)*(LSIEF[Model Year]=E759)),""))</f>
        <v>5.66E-5</v>
      </c>
      <c r="AB759" s="159">
        <f t="shared" si="195"/>
        <v>5.66E-5</v>
      </c>
      <c r="AC759" s="158" t="str" cm="1">
        <f t="array" ref="AC759">IF(D759="Electric","--",IF(D759="Diesel",_xlfn._xlws.FILTER(DFCF[Fuel_HC],(DFCF[MY]=E759)),""))</f>
        <v/>
      </c>
      <c r="AD759" s="158" cm="1">
        <f t="array" ref="AD759">IF(D759="Electric","--",IF(D759="Gasoline",_xlfn._xlws.FILTER(GFCF[Fuel_HC],(GFCF[MY]=E759)),""))</f>
        <v>1</v>
      </c>
      <c r="AE759" s="158">
        <f t="shared" si="196"/>
        <v>1</v>
      </c>
      <c r="AF759" s="157" t="str" cm="1">
        <f t="array" ref="AF759">IF(D759="Electric","--",IF(D759="Diesel",_xlfn._xlws.FILTER(DFCF[Fuel_NOX],(DFCF[MY]=E759)),""))</f>
        <v/>
      </c>
      <c r="AG759" s="157" cm="1">
        <f t="array" ref="AG759">IF(D759="Electric","--",IF(D759="Gasoline",_xlfn._xlws.FILTER(GFCF[Fuel_NOX],(GFCF[MY]=E759)),""))</f>
        <v>0.97699999999999998</v>
      </c>
      <c r="AH759" s="157">
        <f t="shared" si="197"/>
        <v>0.97699999999999998</v>
      </c>
      <c r="AI759" s="158">
        <f t="shared" si="198"/>
        <v>0.13644780759493672</v>
      </c>
      <c r="AJ759" s="158">
        <f t="shared" si="199"/>
        <v>0.17422648568101265</v>
      </c>
      <c r="AK759" s="158">
        <f t="shared" si="200"/>
        <v>3.7889440973301558</v>
      </c>
      <c r="AL759" s="158">
        <f t="shared" si="201"/>
        <v>4.8379994237748818</v>
      </c>
      <c r="AM759" s="158">
        <f t="shared" si="202"/>
        <v>1.8944720486650782E-3</v>
      </c>
      <c r="AN759" s="168">
        <f t="shared" si="203"/>
        <v>2.4189997118874412E-3</v>
      </c>
      <c r="AO759" s="158">
        <f t="shared" si="204"/>
        <v>1.7425353903621388E-3</v>
      </c>
      <c r="AP759" s="157"/>
      <c r="AS759" s="44"/>
    </row>
    <row r="760" spans="1:45" s="47" customFormat="1" x14ac:dyDescent="0.35">
      <c r="A760" s="157">
        <v>759</v>
      </c>
      <c r="B760" s="157" t="s">
        <v>550</v>
      </c>
      <c r="C760" s="157" t="s">
        <v>492</v>
      </c>
      <c r="D760" s="157" t="s">
        <v>16</v>
      </c>
      <c r="E760" s="157">
        <v>2013</v>
      </c>
      <c r="F760" s="157">
        <v>138</v>
      </c>
      <c r="G760" s="157">
        <v>182.54430379746836</v>
      </c>
      <c r="H760" s="157"/>
      <c r="I760" s="157">
        <f t="shared" si="190"/>
        <v>175</v>
      </c>
      <c r="J760" s="157" t="str">
        <f>IF(D760="Electric","--",IF(D760="Diesel",VLOOKUP(C760,[2]ORDLF!A:B,2,FALSE),""))</f>
        <v/>
      </c>
      <c r="K760" s="157">
        <f>IF(D760="Electric","--",IF(D760="Gasoline",VLOOKUP(C760,LSILF!A:C,3,FALSE),""))</f>
        <v>0.5</v>
      </c>
      <c r="L760" s="158">
        <f t="shared" si="206"/>
        <v>0.5</v>
      </c>
      <c r="M760" s="157" t="str" cm="1">
        <f t="array" ref="M760">IF(D760="Electric","--",IF(D760="Diesel",_xlfn._xlws.FILTER(DIESCH[CH Cap],(DIESCH[HP Bin]=I760)),""))</f>
        <v/>
      </c>
      <c r="N760" s="157" cm="1">
        <f t="array" ref="N760">IF(D760="Electric","--",IF(D760="Gasoline",_xlfn._xlws.FILTER(LSICH[CH Cap],(LSICH[Fuel Type]=D760)*(LSICH[MY]=E760)),""))</f>
        <v>10000</v>
      </c>
      <c r="O760" s="157">
        <f t="shared" si="191"/>
        <v>10000</v>
      </c>
      <c r="P760" s="157">
        <f t="shared" si="192"/>
        <v>730.17721518987344</v>
      </c>
      <c r="Q760" s="157" t="str" cm="1">
        <f t="array" ref="Q760">IF(D760="Electric","--",IF(D760="Diesel",_xlfn._xlws.FILTER(ORDEF[HC-ZH (g/hp-hr)],(ORDEF[HP]=I760)*(ORDEF[Model_Year]=E760)),""))</f>
        <v/>
      </c>
      <c r="R760" s="157" cm="1">
        <f t="array" ref="R760">IF(D760="Electric","--",IF(D760="Gasoline",_xlfn._xlws.FILTER(LSIEF[HC-ZH (g/hp-hr)],(LSIEF[Fuel]=D760)*(LSIEF[HP Bin]=I760)*(LSIEF[Model Year]=E760)),""))</f>
        <v>0.129</v>
      </c>
      <c r="S760" s="158">
        <f t="shared" si="207"/>
        <v>0.129</v>
      </c>
      <c r="T760" s="159" t="str" cm="1">
        <f t="array" ref="T760">IF(D760="Electric","--",IF(D760="Diesel",_xlfn._xlws.FILTER(ORDEF[HCDR],(ORDEF[HP]=I760)*(ORDEF[Model_Year]=E760),),""))</f>
        <v/>
      </c>
      <c r="U760" s="159" cm="1">
        <f t="array" ref="U760">IF(D760="Electric","--",IF(D760="Gasoline",_xlfn._xlws.FILTER(LSIEF[HC DR],(LSIEF[Fuel]=D760)*(LSIEF[HP Bin]=I760)*(LSIEF[Model Year]=E760)),""))</f>
        <v>1.0200000000000001E-5</v>
      </c>
      <c r="V760" s="159">
        <f t="shared" si="193"/>
        <v>1.0200000000000001E-5</v>
      </c>
      <c r="W760" s="158" t="str" cm="1">
        <f t="array" ref="W760">IF(D760="Electric","--",IF(D760="Diesel",_xlfn._xlws.FILTER(ORDEF[NOXzh],(ORDEF[HP]=I760)*(ORDEF[Model_Year]=E760)),""))</f>
        <v/>
      </c>
      <c r="X760" s="158" cm="1">
        <f t="array" ref="X760">IF(D760="Electric","--",IF(D760="Gasoline",_xlfn._xlws.FILTER(LSIEF[NOX-ZH (g/hp-hr)],(LSIEF[Fuel]=D760)*(LSIEF[HP Bin]=I760)*(LSIEF[Model Year]=E760)),""))</f>
        <v>0.13700000000000001</v>
      </c>
      <c r="Y760" s="158">
        <f t="shared" si="194"/>
        <v>0.13700000000000001</v>
      </c>
      <c r="Z760" s="159" t="str" cm="1">
        <f t="array" ref="Z760">IF(D760="Electric","--",IF(D760="Diesel",_xlfn._xlws.FILTER(ORDEF[NOXdr],(ORDEF[HP]=I760)*(ORDEF[Model_Year]=E760)),""))</f>
        <v/>
      </c>
      <c r="AA760" s="159" cm="1">
        <f t="array" ref="AA760">IF(E760="Electric","--",IF(D760="Gasoline",_xlfn._xlws.FILTER(LSIEF[NOX DR],(LSIEF[Fuel]=D760)*(LSIEF[HP Bin]=I760)*(LSIEF[Model Year]=E760)),""))</f>
        <v>5.66E-5</v>
      </c>
      <c r="AB760" s="159">
        <f t="shared" si="195"/>
        <v>5.66E-5</v>
      </c>
      <c r="AC760" s="158" t="str" cm="1">
        <f t="array" ref="AC760">IF(D760="Electric","--",IF(D760="Diesel",_xlfn._xlws.FILTER(DFCF[Fuel_HC],(DFCF[MY]=E760)),""))</f>
        <v/>
      </c>
      <c r="AD760" s="158" cm="1">
        <f t="array" ref="AD760">IF(D760="Electric","--",IF(D760="Gasoline",_xlfn._xlws.FILTER(GFCF[Fuel_HC],(GFCF[MY]=E760)),""))</f>
        <v>1</v>
      </c>
      <c r="AE760" s="158">
        <f t="shared" si="196"/>
        <v>1</v>
      </c>
      <c r="AF760" s="157" t="str" cm="1">
        <f t="array" ref="AF760">IF(D760="Electric","--",IF(D760="Diesel",_xlfn._xlws.FILTER(DFCF[Fuel_NOX],(DFCF[MY]=E760)),""))</f>
        <v/>
      </c>
      <c r="AG760" s="157" cm="1">
        <f t="array" ref="AG760">IF(D760="Electric","--",IF(D760="Gasoline",_xlfn._xlws.FILTER(GFCF[Fuel_NOX],(GFCF[MY]=E760)),""))</f>
        <v>0.97699999999999998</v>
      </c>
      <c r="AH760" s="157">
        <f t="shared" si="197"/>
        <v>0.97699999999999998</v>
      </c>
      <c r="AI760" s="158">
        <f t="shared" si="198"/>
        <v>0.13644780759493672</v>
      </c>
      <c r="AJ760" s="158">
        <f t="shared" si="199"/>
        <v>0.17422648568101265</v>
      </c>
      <c r="AK760" s="158">
        <f t="shared" si="200"/>
        <v>3.7889440973301558</v>
      </c>
      <c r="AL760" s="158">
        <f t="shared" si="201"/>
        <v>4.8379994237748818</v>
      </c>
      <c r="AM760" s="158">
        <f t="shared" si="202"/>
        <v>1.8944720486650782E-3</v>
      </c>
      <c r="AN760" s="168">
        <f t="shared" si="203"/>
        <v>2.4189997118874412E-3</v>
      </c>
      <c r="AO760" s="158">
        <f t="shared" si="204"/>
        <v>1.7425353903621388E-3</v>
      </c>
      <c r="AP760" s="157"/>
      <c r="AS760" s="44"/>
    </row>
    <row r="761" spans="1:45" s="47" customFormat="1" x14ac:dyDescent="0.35">
      <c r="A761" s="157">
        <v>760</v>
      </c>
      <c r="B761" s="157" t="s">
        <v>551</v>
      </c>
      <c r="C761" s="157" t="s">
        <v>492</v>
      </c>
      <c r="D761" s="157" t="s">
        <v>16</v>
      </c>
      <c r="E761" s="157">
        <v>2013</v>
      </c>
      <c r="F761" s="157">
        <v>138</v>
      </c>
      <c r="G761" s="157">
        <v>182.54430379746836</v>
      </c>
      <c r="H761" s="157"/>
      <c r="I761" s="157">
        <f t="shared" si="190"/>
        <v>175</v>
      </c>
      <c r="J761" s="157" t="str">
        <f>IF(D761="Electric","--",IF(D761="Diesel",VLOOKUP(C761,[2]ORDLF!A:B,2,FALSE),""))</f>
        <v/>
      </c>
      <c r="K761" s="157">
        <f>IF(D761="Electric","--",IF(D761="Gasoline",VLOOKUP(C761,LSILF!A:C,3,FALSE),""))</f>
        <v>0.5</v>
      </c>
      <c r="L761" s="158">
        <f t="shared" si="206"/>
        <v>0.5</v>
      </c>
      <c r="M761" s="157" t="str" cm="1">
        <f t="array" ref="M761">IF(D761="Electric","--",IF(D761="Diesel",_xlfn._xlws.FILTER(DIESCH[CH Cap],(DIESCH[HP Bin]=I761)),""))</f>
        <v/>
      </c>
      <c r="N761" s="157" cm="1">
        <f t="array" ref="N761">IF(D761="Electric","--",IF(D761="Gasoline",_xlfn._xlws.FILTER(LSICH[CH Cap],(LSICH[Fuel Type]=D761)*(LSICH[MY]=E761)),""))</f>
        <v>10000</v>
      </c>
      <c r="O761" s="157">
        <f t="shared" si="191"/>
        <v>10000</v>
      </c>
      <c r="P761" s="157">
        <f t="shared" si="192"/>
        <v>730.17721518987344</v>
      </c>
      <c r="Q761" s="157" t="str" cm="1">
        <f t="array" ref="Q761">IF(D761="Electric","--",IF(D761="Diesel",_xlfn._xlws.FILTER(ORDEF[HC-ZH (g/hp-hr)],(ORDEF[HP]=I761)*(ORDEF[Model_Year]=E761)),""))</f>
        <v/>
      </c>
      <c r="R761" s="157" cm="1">
        <f t="array" ref="R761">IF(D761="Electric","--",IF(D761="Gasoline",_xlfn._xlws.FILTER(LSIEF[HC-ZH (g/hp-hr)],(LSIEF[Fuel]=D761)*(LSIEF[HP Bin]=I761)*(LSIEF[Model Year]=E761)),""))</f>
        <v>0.129</v>
      </c>
      <c r="S761" s="158">
        <f t="shared" si="207"/>
        <v>0.129</v>
      </c>
      <c r="T761" s="159" t="str" cm="1">
        <f t="array" ref="T761">IF(D761="Electric","--",IF(D761="Diesel",_xlfn._xlws.FILTER(ORDEF[HCDR],(ORDEF[HP]=I761)*(ORDEF[Model_Year]=E761),),""))</f>
        <v/>
      </c>
      <c r="U761" s="159" cm="1">
        <f t="array" ref="U761">IF(D761="Electric","--",IF(D761="Gasoline",_xlfn._xlws.FILTER(LSIEF[HC DR],(LSIEF[Fuel]=D761)*(LSIEF[HP Bin]=I761)*(LSIEF[Model Year]=E761)),""))</f>
        <v>1.0200000000000001E-5</v>
      </c>
      <c r="V761" s="159">
        <f t="shared" si="193"/>
        <v>1.0200000000000001E-5</v>
      </c>
      <c r="W761" s="158" t="str" cm="1">
        <f t="array" ref="W761">IF(D761="Electric","--",IF(D761="Diesel",_xlfn._xlws.FILTER(ORDEF[NOXzh],(ORDEF[HP]=I761)*(ORDEF[Model_Year]=E761)),""))</f>
        <v/>
      </c>
      <c r="X761" s="158" cm="1">
        <f t="array" ref="X761">IF(D761="Electric","--",IF(D761="Gasoline",_xlfn._xlws.FILTER(LSIEF[NOX-ZH (g/hp-hr)],(LSIEF[Fuel]=D761)*(LSIEF[HP Bin]=I761)*(LSIEF[Model Year]=E761)),""))</f>
        <v>0.13700000000000001</v>
      </c>
      <c r="Y761" s="158">
        <f t="shared" si="194"/>
        <v>0.13700000000000001</v>
      </c>
      <c r="Z761" s="159" t="str" cm="1">
        <f t="array" ref="Z761">IF(D761="Electric","--",IF(D761="Diesel",_xlfn._xlws.FILTER(ORDEF[NOXdr],(ORDEF[HP]=I761)*(ORDEF[Model_Year]=E761)),""))</f>
        <v/>
      </c>
      <c r="AA761" s="159" cm="1">
        <f t="array" ref="AA761">IF(E761="Electric","--",IF(D761="Gasoline",_xlfn._xlws.FILTER(LSIEF[NOX DR],(LSIEF[Fuel]=D761)*(LSIEF[HP Bin]=I761)*(LSIEF[Model Year]=E761)),""))</f>
        <v>5.66E-5</v>
      </c>
      <c r="AB761" s="159">
        <f t="shared" si="195"/>
        <v>5.66E-5</v>
      </c>
      <c r="AC761" s="158" t="str" cm="1">
        <f t="array" ref="AC761">IF(D761="Electric","--",IF(D761="Diesel",_xlfn._xlws.FILTER(DFCF[Fuel_HC],(DFCF[MY]=E761)),""))</f>
        <v/>
      </c>
      <c r="AD761" s="158" cm="1">
        <f t="array" ref="AD761">IF(D761="Electric","--",IF(D761="Gasoline",_xlfn._xlws.FILTER(GFCF[Fuel_HC],(GFCF[MY]=E761)),""))</f>
        <v>1</v>
      </c>
      <c r="AE761" s="158">
        <f t="shared" si="196"/>
        <v>1</v>
      </c>
      <c r="AF761" s="157" t="str" cm="1">
        <f t="array" ref="AF761">IF(D761="Electric","--",IF(D761="Diesel",_xlfn._xlws.FILTER(DFCF[Fuel_NOX],(DFCF[MY]=E761)),""))</f>
        <v/>
      </c>
      <c r="AG761" s="157" cm="1">
        <f t="array" ref="AG761">IF(D761="Electric","--",IF(D761="Gasoline",_xlfn._xlws.FILTER(GFCF[Fuel_NOX],(GFCF[MY]=E761)),""))</f>
        <v>0.97699999999999998</v>
      </c>
      <c r="AH761" s="157">
        <f t="shared" si="197"/>
        <v>0.97699999999999998</v>
      </c>
      <c r="AI761" s="158">
        <f t="shared" si="198"/>
        <v>0.13644780759493672</v>
      </c>
      <c r="AJ761" s="158">
        <f t="shared" si="199"/>
        <v>0.17422648568101265</v>
      </c>
      <c r="AK761" s="158">
        <f t="shared" si="200"/>
        <v>3.7889440973301558</v>
      </c>
      <c r="AL761" s="158">
        <f t="shared" si="201"/>
        <v>4.8379994237748818</v>
      </c>
      <c r="AM761" s="158">
        <f t="shared" si="202"/>
        <v>1.8944720486650782E-3</v>
      </c>
      <c r="AN761" s="168">
        <f t="shared" si="203"/>
        <v>2.4189997118874412E-3</v>
      </c>
      <c r="AO761" s="158">
        <f t="shared" si="204"/>
        <v>1.7425353903621388E-3</v>
      </c>
      <c r="AP761" s="157"/>
      <c r="AS761" s="44"/>
    </row>
    <row r="762" spans="1:45" s="47" customFormat="1" x14ac:dyDescent="0.35">
      <c r="A762" s="157">
        <v>761</v>
      </c>
      <c r="B762" s="157" t="s">
        <v>552</v>
      </c>
      <c r="C762" s="157" t="s">
        <v>492</v>
      </c>
      <c r="D762" s="157" t="s">
        <v>16</v>
      </c>
      <c r="E762" s="157">
        <v>2013</v>
      </c>
      <c r="F762" s="157">
        <v>138</v>
      </c>
      <c r="G762" s="157">
        <v>182.54430379746836</v>
      </c>
      <c r="H762" s="157"/>
      <c r="I762" s="157">
        <f t="shared" si="190"/>
        <v>175</v>
      </c>
      <c r="J762" s="157" t="str">
        <f>IF(D762="Electric","--",IF(D762="Diesel",VLOOKUP(C762,[2]ORDLF!A:B,2,FALSE),""))</f>
        <v/>
      </c>
      <c r="K762" s="157">
        <f>IF(D762="Electric","--",IF(D762="Gasoline",VLOOKUP(C762,LSILF!A:C,3,FALSE),""))</f>
        <v>0.5</v>
      </c>
      <c r="L762" s="158">
        <f t="shared" si="206"/>
        <v>0.5</v>
      </c>
      <c r="M762" s="157" t="str" cm="1">
        <f t="array" ref="M762">IF(D762="Electric","--",IF(D762="Diesel",_xlfn._xlws.FILTER(DIESCH[CH Cap],(DIESCH[HP Bin]=I762)),""))</f>
        <v/>
      </c>
      <c r="N762" s="157" cm="1">
        <f t="array" ref="N762">IF(D762="Electric","--",IF(D762="Gasoline",_xlfn._xlws.FILTER(LSICH[CH Cap],(LSICH[Fuel Type]=D762)*(LSICH[MY]=E762)),""))</f>
        <v>10000</v>
      </c>
      <c r="O762" s="157">
        <f t="shared" si="191"/>
        <v>10000</v>
      </c>
      <c r="P762" s="157">
        <f t="shared" si="192"/>
        <v>730.17721518987344</v>
      </c>
      <c r="Q762" s="157" t="str" cm="1">
        <f t="array" ref="Q762">IF(D762="Electric","--",IF(D762="Diesel",_xlfn._xlws.FILTER(ORDEF[HC-ZH (g/hp-hr)],(ORDEF[HP]=I762)*(ORDEF[Model_Year]=E762)),""))</f>
        <v/>
      </c>
      <c r="R762" s="157" cm="1">
        <f t="array" ref="R762">IF(D762="Electric","--",IF(D762="Gasoline",_xlfn._xlws.FILTER(LSIEF[HC-ZH (g/hp-hr)],(LSIEF[Fuel]=D762)*(LSIEF[HP Bin]=I762)*(LSIEF[Model Year]=E762)),""))</f>
        <v>0.129</v>
      </c>
      <c r="S762" s="158">
        <f t="shared" si="207"/>
        <v>0.129</v>
      </c>
      <c r="T762" s="159" t="str" cm="1">
        <f t="array" ref="T762">IF(D762="Electric","--",IF(D762="Diesel",_xlfn._xlws.FILTER(ORDEF[HCDR],(ORDEF[HP]=I762)*(ORDEF[Model_Year]=E762),),""))</f>
        <v/>
      </c>
      <c r="U762" s="159" cm="1">
        <f t="array" ref="U762">IF(D762="Electric","--",IF(D762="Gasoline",_xlfn._xlws.FILTER(LSIEF[HC DR],(LSIEF[Fuel]=D762)*(LSIEF[HP Bin]=I762)*(LSIEF[Model Year]=E762)),""))</f>
        <v>1.0200000000000001E-5</v>
      </c>
      <c r="V762" s="159">
        <f t="shared" si="193"/>
        <v>1.0200000000000001E-5</v>
      </c>
      <c r="W762" s="158" t="str" cm="1">
        <f t="array" ref="W762">IF(D762="Electric","--",IF(D762="Diesel",_xlfn._xlws.FILTER(ORDEF[NOXzh],(ORDEF[HP]=I762)*(ORDEF[Model_Year]=E762)),""))</f>
        <v/>
      </c>
      <c r="X762" s="158" cm="1">
        <f t="array" ref="X762">IF(D762="Electric","--",IF(D762="Gasoline",_xlfn._xlws.FILTER(LSIEF[NOX-ZH (g/hp-hr)],(LSIEF[Fuel]=D762)*(LSIEF[HP Bin]=I762)*(LSIEF[Model Year]=E762)),""))</f>
        <v>0.13700000000000001</v>
      </c>
      <c r="Y762" s="158">
        <f t="shared" si="194"/>
        <v>0.13700000000000001</v>
      </c>
      <c r="Z762" s="159" t="str" cm="1">
        <f t="array" ref="Z762">IF(D762="Electric","--",IF(D762="Diesel",_xlfn._xlws.FILTER(ORDEF[NOXdr],(ORDEF[HP]=I762)*(ORDEF[Model_Year]=E762)),""))</f>
        <v/>
      </c>
      <c r="AA762" s="159" cm="1">
        <f t="array" ref="AA762">IF(E762="Electric","--",IF(D762="Gasoline",_xlfn._xlws.FILTER(LSIEF[NOX DR],(LSIEF[Fuel]=D762)*(LSIEF[HP Bin]=I762)*(LSIEF[Model Year]=E762)),""))</f>
        <v>5.66E-5</v>
      </c>
      <c r="AB762" s="159">
        <f t="shared" si="195"/>
        <v>5.66E-5</v>
      </c>
      <c r="AC762" s="158" t="str" cm="1">
        <f t="array" ref="AC762">IF(D762="Electric","--",IF(D762="Diesel",_xlfn._xlws.FILTER(DFCF[Fuel_HC],(DFCF[MY]=E762)),""))</f>
        <v/>
      </c>
      <c r="AD762" s="158" cm="1">
        <f t="array" ref="AD762">IF(D762="Electric","--",IF(D762="Gasoline",_xlfn._xlws.FILTER(GFCF[Fuel_HC],(GFCF[MY]=E762)),""))</f>
        <v>1</v>
      </c>
      <c r="AE762" s="158">
        <f t="shared" si="196"/>
        <v>1</v>
      </c>
      <c r="AF762" s="157" t="str" cm="1">
        <f t="array" ref="AF762">IF(D762="Electric","--",IF(D762="Diesel",_xlfn._xlws.FILTER(DFCF[Fuel_NOX],(DFCF[MY]=E762)),""))</f>
        <v/>
      </c>
      <c r="AG762" s="157" cm="1">
        <f t="array" ref="AG762">IF(D762="Electric","--",IF(D762="Gasoline",_xlfn._xlws.FILTER(GFCF[Fuel_NOX],(GFCF[MY]=E762)),""))</f>
        <v>0.97699999999999998</v>
      </c>
      <c r="AH762" s="157">
        <f t="shared" si="197"/>
        <v>0.97699999999999998</v>
      </c>
      <c r="AI762" s="158">
        <f t="shared" si="198"/>
        <v>0.13644780759493672</v>
      </c>
      <c r="AJ762" s="158">
        <f t="shared" si="199"/>
        <v>0.17422648568101265</v>
      </c>
      <c r="AK762" s="158">
        <f t="shared" si="200"/>
        <v>3.7889440973301558</v>
      </c>
      <c r="AL762" s="158">
        <f t="shared" si="201"/>
        <v>4.8379994237748818</v>
      </c>
      <c r="AM762" s="158">
        <f t="shared" si="202"/>
        <v>1.8944720486650782E-3</v>
      </c>
      <c r="AN762" s="168">
        <f t="shared" si="203"/>
        <v>2.4189997118874412E-3</v>
      </c>
      <c r="AO762" s="158">
        <f t="shared" si="204"/>
        <v>1.7425353903621388E-3</v>
      </c>
      <c r="AP762" s="157"/>
      <c r="AS762" s="44"/>
    </row>
    <row r="763" spans="1:45" s="47" customFormat="1" x14ac:dyDescent="0.35">
      <c r="A763" s="157">
        <v>762</v>
      </c>
      <c r="B763" s="157" t="s">
        <v>553</v>
      </c>
      <c r="C763" s="157" t="s">
        <v>492</v>
      </c>
      <c r="D763" s="157" t="s">
        <v>16</v>
      </c>
      <c r="E763" s="157">
        <v>2014</v>
      </c>
      <c r="F763" s="157">
        <v>138</v>
      </c>
      <c r="G763" s="157">
        <v>182.54430379746836</v>
      </c>
      <c r="H763" s="157"/>
      <c r="I763" s="157">
        <f t="shared" si="190"/>
        <v>175</v>
      </c>
      <c r="J763" s="157" t="str">
        <f>IF(D763="Electric","--",IF(D763="Diesel",VLOOKUP(C763,[2]ORDLF!A:B,2,FALSE),""))</f>
        <v/>
      </c>
      <c r="K763" s="157">
        <f>IF(D763="Electric","--",IF(D763="Gasoline",VLOOKUP(C763,LSILF!A:C,3,FALSE),""))</f>
        <v>0.5</v>
      </c>
      <c r="L763" s="158">
        <f t="shared" si="206"/>
        <v>0.5</v>
      </c>
      <c r="M763" s="157" t="str" cm="1">
        <f t="array" ref="M763">IF(D763="Electric","--",IF(D763="Diesel",_xlfn._xlws.FILTER(DIESCH[CH Cap],(DIESCH[HP Bin]=I763)),""))</f>
        <v/>
      </c>
      <c r="N763" s="157" cm="1">
        <f t="array" ref="N763">IF(D763="Electric","--",IF(D763="Gasoline",_xlfn._xlws.FILTER(LSICH[CH Cap],(LSICH[Fuel Type]=D763)*(LSICH[MY]=E763)),""))</f>
        <v>10000</v>
      </c>
      <c r="O763" s="157">
        <f t="shared" si="191"/>
        <v>10000</v>
      </c>
      <c r="P763" s="157">
        <f t="shared" si="192"/>
        <v>547.63291139240505</v>
      </c>
      <c r="Q763" s="157" t="str" cm="1">
        <f t="array" ref="Q763">IF(D763="Electric","--",IF(D763="Diesel",_xlfn._xlws.FILTER(ORDEF[HC-ZH (g/hp-hr)],(ORDEF[HP]=I763)*(ORDEF[Model_Year]=E763)),""))</f>
        <v/>
      </c>
      <c r="R763" s="157" cm="1">
        <f t="array" ref="R763">IF(D763="Electric","--",IF(D763="Gasoline",_xlfn._xlws.FILTER(LSIEF[HC-ZH (g/hp-hr)],(LSIEF[Fuel]=D763)*(LSIEF[HP Bin]=I763)*(LSIEF[Model Year]=E763)),""))</f>
        <v>0.129</v>
      </c>
      <c r="S763" s="158">
        <f t="shared" si="207"/>
        <v>0.129</v>
      </c>
      <c r="T763" s="159" t="str" cm="1">
        <f t="array" ref="T763">IF(D763="Electric","--",IF(D763="Diesel",_xlfn._xlws.FILTER(ORDEF[HCDR],(ORDEF[HP]=I763)*(ORDEF[Model_Year]=E763),),""))</f>
        <v/>
      </c>
      <c r="U763" s="159" cm="1">
        <f t="array" ref="U763">IF(D763="Electric","--",IF(D763="Gasoline",_xlfn._xlws.FILTER(LSIEF[HC DR],(LSIEF[Fuel]=D763)*(LSIEF[HP Bin]=I763)*(LSIEF[Model Year]=E763)),""))</f>
        <v>1.0200000000000001E-5</v>
      </c>
      <c r="V763" s="159">
        <f t="shared" si="193"/>
        <v>1.0200000000000001E-5</v>
      </c>
      <c r="W763" s="158" t="str" cm="1">
        <f t="array" ref="W763">IF(D763="Electric","--",IF(D763="Diesel",_xlfn._xlws.FILTER(ORDEF[NOXzh],(ORDEF[HP]=I763)*(ORDEF[Model_Year]=E763)),""))</f>
        <v/>
      </c>
      <c r="X763" s="158" cm="1">
        <f t="array" ref="X763">IF(D763="Electric","--",IF(D763="Gasoline",_xlfn._xlws.FILTER(LSIEF[NOX-ZH (g/hp-hr)],(LSIEF[Fuel]=D763)*(LSIEF[HP Bin]=I763)*(LSIEF[Model Year]=E763)),""))</f>
        <v>0.13700000000000001</v>
      </c>
      <c r="Y763" s="158">
        <f t="shared" si="194"/>
        <v>0.13700000000000001</v>
      </c>
      <c r="Z763" s="159" t="str" cm="1">
        <f t="array" ref="Z763">IF(D763="Electric","--",IF(D763="Diesel",_xlfn._xlws.FILTER(ORDEF[NOXdr],(ORDEF[HP]=I763)*(ORDEF[Model_Year]=E763)),""))</f>
        <v/>
      </c>
      <c r="AA763" s="159" cm="1">
        <f t="array" ref="AA763">IF(E763="Electric","--",IF(D763="Gasoline",_xlfn._xlws.FILTER(LSIEF[NOX DR],(LSIEF[Fuel]=D763)*(LSIEF[HP Bin]=I763)*(LSIEF[Model Year]=E763)),""))</f>
        <v>5.66E-5</v>
      </c>
      <c r="AB763" s="159">
        <f t="shared" si="195"/>
        <v>5.66E-5</v>
      </c>
      <c r="AC763" s="158" t="str" cm="1">
        <f t="array" ref="AC763">IF(D763="Electric","--",IF(D763="Diesel",_xlfn._xlws.FILTER(DFCF[Fuel_HC],(DFCF[MY]=E763)),""))</f>
        <v/>
      </c>
      <c r="AD763" s="158" cm="1">
        <f t="array" ref="AD763">IF(D763="Electric","--",IF(D763="Gasoline",_xlfn._xlws.FILTER(GFCF[Fuel_HC],(GFCF[MY]=E763)),""))</f>
        <v>1</v>
      </c>
      <c r="AE763" s="158">
        <f t="shared" si="196"/>
        <v>1</v>
      </c>
      <c r="AF763" s="157" t="str" cm="1">
        <f t="array" ref="AF763">IF(D763="Electric","--",IF(D763="Diesel",_xlfn._xlws.FILTER(DFCF[Fuel_NOX],(DFCF[MY]=E763)),""))</f>
        <v/>
      </c>
      <c r="AG763" s="157" cm="1">
        <f t="array" ref="AG763">IF(D763="Electric","--",IF(D763="Gasoline",_xlfn._xlws.FILTER(GFCF[Fuel_NOX],(GFCF[MY]=E763)),""))</f>
        <v>0.97699999999999998</v>
      </c>
      <c r="AH763" s="157">
        <f t="shared" si="197"/>
        <v>0.97699999999999998</v>
      </c>
      <c r="AI763" s="158">
        <f t="shared" si="198"/>
        <v>0.13458585569620254</v>
      </c>
      <c r="AJ763" s="158">
        <f t="shared" si="199"/>
        <v>0.16413211426075949</v>
      </c>
      <c r="AK763" s="158">
        <f t="shared" si="200"/>
        <v>3.7372405794754409</v>
      </c>
      <c r="AL763" s="158">
        <f t="shared" si="201"/>
        <v>4.5576943775951166</v>
      </c>
      <c r="AM763" s="158">
        <f t="shared" si="202"/>
        <v>1.8686202897377205E-3</v>
      </c>
      <c r="AN763" s="168">
        <f t="shared" si="203"/>
        <v>2.2788471887975584E-3</v>
      </c>
      <c r="AO763" s="158">
        <f t="shared" si="204"/>
        <v>1.7187569425007553E-3</v>
      </c>
      <c r="AP763" s="157"/>
      <c r="AS763" s="44"/>
    </row>
    <row r="764" spans="1:45" s="47" customFormat="1" x14ac:dyDescent="0.35">
      <c r="A764" s="157">
        <v>763</v>
      </c>
      <c r="B764" s="157" t="s">
        <v>554</v>
      </c>
      <c r="C764" s="157" t="s">
        <v>492</v>
      </c>
      <c r="D764" s="157" t="s">
        <v>16</v>
      </c>
      <c r="E764" s="157">
        <v>2015</v>
      </c>
      <c r="F764" s="157">
        <v>138</v>
      </c>
      <c r="G764" s="157">
        <v>182.54430379746836</v>
      </c>
      <c r="H764" s="157"/>
      <c r="I764" s="157">
        <f t="shared" si="190"/>
        <v>175</v>
      </c>
      <c r="J764" s="157" t="str">
        <f>IF(D764="Electric","--",IF(D764="Diesel",VLOOKUP(C764,[2]ORDLF!A:B,2,FALSE),""))</f>
        <v/>
      </c>
      <c r="K764" s="157">
        <f>IF(D764="Electric","--",IF(D764="Gasoline",VLOOKUP(C764,LSILF!A:C,3,FALSE),""))</f>
        <v>0.5</v>
      </c>
      <c r="L764" s="158">
        <f t="shared" si="206"/>
        <v>0.5</v>
      </c>
      <c r="M764" s="157" t="str" cm="1">
        <f t="array" ref="M764">IF(D764="Electric","--",IF(D764="Diesel",_xlfn._xlws.FILTER(DIESCH[CH Cap],(DIESCH[HP Bin]=I764)),""))</f>
        <v/>
      </c>
      <c r="N764" s="157" cm="1">
        <f t="array" ref="N764">IF(D764="Electric","--",IF(D764="Gasoline",_xlfn._xlws.FILTER(LSICH[CH Cap],(LSICH[Fuel Type]=D764)*(LSICH[MY]=E764)),""))</f>
        <v>10000</v>
      </c>
      <c r="O764" s="157">
        <f t="shared" si="191"/>
        <v>10000</v>
      </c>
      <c r="P764" s="157">
        <f t="shared" si="192"/>
        <v>365.08860759493672</v>
      </c>
      <c r="Q764" s="157" t="str" cm="1">
        <f t="array" ref="Q764">IF(D764="Electric","--",IF(D764="Diesel",_xlfn._xlws.FILTER(ORDEF[HC-ZH (g/hp-hr)],(ORDEF[HP]=I764)*(ORDEF[Model_Year]=E764)),""))</f>
        <v/>
      </c>
      <c r="R764" s="157" cm="1">
        <f t="array" ref="R764">IF(D764="Electric","--",IF(D764="Gasoline",_xlfn._xlws.FILTER(LSIEF[HC-ZH (g/hp-hr)],(LSIEF[Fuel]=D764)*(LSIEF[HP Bin]=I764)*(LSIEF[Model Year]=E764)),""))</f>
        <v>0.129</v>
      </c>
      <c r="S764" s="158">
        <f t="shared" si="207"/>
        <v>0.129</v>
      </c>
      <c r="T764" s="159" t="str" cm="1">
        <f t="array" ref="T764">IF(D764="Electric","--",IF(D764="Diesel",_xlfn._xlws.FILTER(ORDEF[HCDR],(ORDEF[HP]=I764)*(ORDEF[Model_Year]=E764),),""))</f>
        <v/>
      </c>
      <c r="U764" s="159" cm="1">
        <f t="array" ref="U764">IF(D764="Electric","--",IF(D764="Gasoline",_xlfn._xlws.FILTER(LSIEF[HC DR],(LSIEF[Fuel]=D764)*(LSIEF[HP Bin]=I764)*(LSIEF[Model Year]=E764)),""))</f>
        <v>1.0200000000000001E-5</v>
      </c>
      <c r="V764" s="159">
        <f t="shared" si="193"/>
        <v>1.0200000000000001E-5</v>
      </c>
      <c r="W764" s="158" t="str" cm="1">
        <f t="array" ref="W764">IF(D764="Electric","--",IF(D764="Diesel",_xlfn._xlws.FILTER(ORDEF[NOXzh],(ORDEF[HP]=I764)*(ORDEF[Model_Year]=E764)),""))</f>
        <v/>
      </c>
      <c r="X764" s="158" cm="1">
        <f t="array" ref="X764">IF(D764="Electric","--",IF(D764="Gasoline",_xlfn._xlws.FILTER(LSIEF[NOX-ZH (g/hp-hr)],(LSIEF[Fuel]=D764)*(LSIEF[HP Bin]=I764)*(LSIEF[Model Year]=E764)),""))</f>
        <v>0.13700000000000001</v>
      </c>
      <c r="Y764" s="158">
        <f t="shared" si="194"/>
        <v>0.13700000000000001</v>
      </c>
      <c r="Z764" s="159" t="str" cm="1">
        <f t="array" ref="Z764">IF(D764="Electric","--",IF(D764="Diesel",_xlfn._xlws.FILTER(ORDEF[NOXdr],(ORDEF[HP]=I764)*(ORDEF[Model_Year]=E764)),""))</f>
        <v/>
      </c>
      <c r="AA764" s="159" cm="1">
        <f t="array" ref="AA764">IF(E764="Electric","--",IF(D764="Gasoline",_xlfn._xlws.FILTER(LSIEF[NOX DR],(LSIEF[Fuel]=D764)*(LSIEF[HP Bin]=I764)*(LSIEF[Model Year]=E764)),""))</f>
        <v>5.66E-5</v>
      </c>
      <c r="AB764" s="159">
        <f t="shared" si="195"/>
        <v>5.66E-5</v>
      </c>
      <c r="AC764" s="158" t="str" cm="1">
        <f t="array" ref="AC764">IF(D764="Electric","--",IF(D764="Diesel",_xlfn._xlws.FILTER(DFCF[Fuel_HC],(DFCF[MY]=E764)),""))</f>
        <v/>
      </c>
      <c r="AD764" s="158" cm="1">
        <f t="array" ref="AD764">IF(D764="Electric","--",IF(D764="Gasoline",_xlfn._xlws.FILTER(GFCF[Fuel_HC],(GFCF[MY]=E764)),""))</f>
        <v>1</v>
      </c>
      <c r="AE764" s="158">
        <f t="shared" si="196"/>
        <v>1</v>
      </c>
      <c r="AF764" s="157" t="str" cm="1">
        <f t="array" ref="AF764">IF(D764="Electric","--",IF(D764="Diesel",_xlfn._xlws.FILTER(DFCF[Fuel_NOX],(DFCF[MY]=E764)),""))</f>
        <v/>
      </c>
      <c r="AG764" s="157" cm="1">
        <f t="array" ref="AG764">IF(D764="Electric","--",IF(D764="Gasoline",_xlfn._xlws.FILTER(GFCF[Fuel_NOX],(GFCF[MY]=E764)),""))</f>
        <v>0.97699999999999998</v>
      </c>
      <c r="AH764" s="157">
        <f t="shared" si="197"/>
        <v>0.97699999999999998</v>
      </c>
      <c r="AI764" s="158">
        <f t="shared" si="198"/>
        <v>0.13272390379746835</v>
      </c>
      <c r="AJ764" s="158">
        <f t="shared" si="199"/>
        <v>0.15403774284050634</v>
      </c>
      <c r="AK764" s="158">
        <f t="shared" si="200"/>
        <v>3.6855370616207255</v>
      </c>
      <c r="AL764" s="158">
        <f t="shared" si="201"/>
        <v>4.2773893314153515</v>
      </c>
      <c r="AM764" s="158">
        <f t="shared" si="202"/>
        <v>1.8427685308103627E-3</v>
      </c>
      <c r="AN764" s="168">
        <f t="shared" si="203"/>
        <v>2.1386946657076761E-3</v>
      </c>
      <c r="AO764" s="158">
        <f t="shared" si="204"/>
        <v>1.6949784946393715E-3</v>
      </c>
      <c r="AP764" s="157"/>
      <c r="AS764" s="44"/>
    </row>
    <row r="765" spans="1:45" s="47" customFormat="1" x14ac:dyDescent="0.35">
      <c r="A765" s="157">
        <v>764</v>
      </c>
      <c r="B765" s="157" t="s">
        <v>555</v>
      </c>
      <c r="C765" s="157" t="s">
        <v>492</v>
      </c>
      <c r="D765" s="157" t="s">
        <v>16</v>
      </c>
      <c r="E765" s="157">
        <v>2015</v>
      </c>
      <c r="F765" s="157">
        <v>138</v>
      </c>
      <c r="G765" s="157">
        <v>182.54430379746836</v>
      </c>
      <c r="H765" s="157"/>
      <c r="I765" s="157">
        <f t="shared" si="190"/>
        <v>175</v>
      </c>
      <c r="J765" s="157" t="str">
        <f>IF(D765="Electric","--",IF(D765="Diesel",VLOOKUP(C765,[2]ORDLF!A:B,2,FALSE),""))</f>
        <v/>
      </c>
      <c r="K765" s="157">
        <f>IF(D765="Electric","--",IF(D765="Gasoline",VLOOKUP(C765,LSILF!A:C,3,FALSE),""))</f>
        <v>0.5</v>
      </c>
      <c r="L765" s="158">
        <f t="shared" si="206"/>
        <v>0.5</v>
      </c>
      <c r="M765" s="157" t="str" cm="1">
        <f t="array" ref="M765">IF(D765="Electric","--",IF(D765="Diesel",_xlfn._xlws.FILTER(DIESCH[CH Cap],(DIESCH[HP Bin]=I765)),""))</f>
        <v/>
      </c>
      <c r="N765" s="157" cm="1">
        <f t="array" ref="N765">IF(D765="Electric","--",IF(D765="Gasoline",_xlfn._xlws.FILTER(LSICH[CH Cap],(LSICH[Fuel Type]=D765)*(LSICH[MY]=E765)),""))</f>
        <v>10000</v>
      </c>
      <c r="O765" s="157">
        <f t="shared" si="191"/>
        <v>10000</v>
      </c>
      <c r="P765" s="157">
        <f t="shared" si="192"/>
        <v>365.08860759493672</v>
      </c>
      <c r="Q765" s="157" t="str" cm="1">
        <f t="array" ref="Q765">IF(D765="Electric","--",IF(D765="Diesel",_xlfn._xlws.FILTER(ORDEF[HC-ZH (g/hp-hr)],(ORDEF[HP]=I765)*(ORDEF[Model_Year]=E765)),""))</f>
        <v/>
      </c>
      <c r="R765" s="157" cm="1">
        <f t="array" ref="R765">IF(D765="Electric","--",IF(D765="Gasoline",_xlfn._xlws.FILTER(LSIEF[HC-ZH (g/hp-hr)],(LSIEF[Fuel]=D765)*(LSIEF[HP Bin]=I765)*(LSIEF[Model Year]=E765)),""))</f>
        <v>0.129</v>
      </c>
      <c r="S765" s="158">
        <f t="shared" si="207"/>
        <v>0.129</v>
      </c>
      <c r="T765" s="159" t="str" cm="1">
        <f t="array" ref="T765">IF(D765="Electric","--",IF(D765="Diesel",_xlfn._xlws.FILTER(ORDEF[HCDR],(ORDEF[HP]=I765)*(ORDEF[Model_Year]=E765),),""))</f>
        <v/>
      </c>
      <c r="U765" s="159" cm="1">
        <f t="array" ref="U765">IF(D765="Electric","--",IF(D765="Gasoline",_xlfn._xlws.FILTER(LSIEF[HC DR],(LSIEF[Fuel]=D765)*(LSIEF[HP Bin]=I765)*(LSIEF[Model Year]=E765)),""))</f>
        <v>1.0200000000000001E-5</v>
      </c>
      <c r="V765" s="159">
        <f t="shared" si="193"/>
        <v>1.0200000000000001E-5</v>
      </c>
      <c r="W765" s="158" t="str" cm="1">
        <f t="array" ref="W765">IF(D765="Electric","--",IF(D765="Diesel",_xlfn._xlws.FILTER(ORDEF[NOXzh],(ORDEF[HP]=I765)*(ORDEF[Model_Year]=E765)),""))</f>
        <v/>
      </c>
      <c r="X765" s="158" cm="1">
        <f t="array" ref="X765">IF(D765="Electric","--",IF(D765="Gasoline",_xlfn._xlws.FILTER(LSIEF[NOX-ZH (g/hp-hr)],(LSIEF[Fuel]=D765)*(LSIEF[HP Bin]=I765)*(LSIEF[Model Year]=E765)),""))</f>
        <v>0.13700000000000001</v>
      </c>
      <c r="Y765" s="158">
        <f t="shared" si="194"/>
        <v>0.13700000000000001</v>
      </c>
      <c r="Z765" s="159" t="str" cm="1">
        <f t="array" ref="Z765">IF(D765="Electric","--",IF(D765="Diesel",_xlfn._xlws.FILTER(ORDEF[NOXdr],(ORDEF[HP]=I765)*(ORDEF[Model_Year]=E765)),""))</f>
        <v/>
      </c>
      <c r="AA765" s="159" cm="1">
        <f t="array" ref="AA765">IF(E765="Electric","--",IF(D765="Gasoline",_xlfn._xlws.FILTER(LSIEF[NOX DR],(LSIEF[Fuel]=D765)*(LSIEF[HP Bin]=I765)*(LSIEF[Model Year]=E765)),""))</f>
        <v>5.66E-5</v>
      </c>
      <c r="AB765" s="159">
        <f t="shared" si="195"/>
        <v>5.66E-5</v>
      </c>
      <c r="AC765" s="158" t="str" cm="1">
        <f t="array" ref="AC765">IF(D765="Electric","--",IF(D765="Diesel",_xlfn._xlws.FILTER(DFCF[Fuel_HC],(DFCF[MY]=E765)),""))</f>
        <v/>
      </c>
      <c r="AD765" s="158" cm="1">
        <f t="array" ref="AD765">IF(D765="Electric","--",IF(D765="Gasoline",_xlfn._xlws.FILTER(GFCF[Fuel_HC],(GFCF[MY]=E765)),""))</f>
        <v>1</v>
      </c>
      <c r="AE765" s="158">
        <f t="shared" si="196"/>
        <v>1</v>
      </c>
      <c r="AF765" s="157" t="str" cm="1">
        <f t="array" ref="AF765">IF(D765="Electric","--",IF(D765="Diesel",_xlfn._xlws.FILTER(DFCF[Fuel_NOX],(DFCF[MY]=E765)),""))</f>
        <v/>
      </c>
      <c r="AG765" s="157" cm="1">
        <f t="array" ref="AG765">IF(D765="Electric","--",IF(D765="Gasoline",_xlfn._xlws.FILTER(GFCF[Fuel_NOX],(GFCF[MY]=E765)),""))</f>
        <v>0.97699999999999998</v>
      </c>
      <c r="AH765" s="157">
        <f t="shared" si="197"/>
        <v>0.97699999999999998</v>
      </c>
      <c r="AI765" s="158">
        <f t="shared" si="198"/>
        <v>0.13272390379746835</v>
      </c>
      <c r="AJ765" s="158">
        <f t="shared" si="199"/>
        <v>0.15403774284050634</v>
      </c>
      <c r="AK765" s="158">
        <f t="shared" si="200"/>
        <v>3.6855370616207255</v>
      </c>
      <c r="AL765" s="158">
        <f t="shared" si="201"/>
        <v>4.2773893314153515</v>
      </c>
      <c r="AM765" s="158">
        <f t="shared" si="202"/>
        <v>1.8427685308103627E-3</v>
      </c>
      <c r="AN765" s="168">
        <f t="shared" si="203"/>
        <v>2.1386946657076761E-3</v>
      </c>
      <c r="AO765" s="158">
        <f t="shared" si="204"/>
        <v>1.6949784946393715E-3</v>
      </c>
      <c r="AP765" s="157"/>
      <c r="AS765" s="44"/>
    </row>
    <row r="766" spans="1:45" s="47" customFormat="1" x14ac:dyDescent="0.35">
      <c r="A766" s="157">
        <v>765</v>
      </c>
      <c r="B766" s="157" t="s">
        <v>556</v>
      </c>
      <c r="C766" s="157" t="s">
        <v>492</v>
      </c>
      <c r="D766" s="157" t="s">
        <v>16</v>
      </c>
      <c r="E766" s="157">
        <v>2015</v>
      </c>
      <c r="F766" s="157">
        <v>138</v>
      </c>
      <c r="G766" s="157">
        <v>182.54430379746836</v>
      </c>
      <c r="H766" s="157"/>
      <c r="I766" s="157">
        <f t="shared" si="190"/>
        <v>175</v>
      </c>
      <c r="J766" s="157" t="str">
        <f>IF(D766="Electric","--",IF(D766="Diesel",VLOOKUP(C766,[2]ORDLF!A:B,2,FALSE),""))</f>
        <v/>
      </c>
      <c r="K766" s="157">
        <f>IF(D766="Electric","--",IF(D766="Gasoline",VLOOKUP(C766,LSILF!A:C,3,FALSE),""))</f>
        <v>0.5</v>
      </c>
      <c r="L766" s="158">
        <f t="shared" si="206"/>
        <v>0.5</v>
      </c>
      <c r="M766" s="157" t="str" cm="1">
        <f t="array" ref="M766">IF(D766="Electric","--",IF(D766="Diesel",_xlfn._xlws.FILTER(DIESCH[CH Cap],(DIESCH[HP Bin]=I766)),""))</f>
        <v/>
      </c>
      <c r="N766" s="157" cm="1">
        <f t="array" ref="N766">IF(D766="Electric","--",IF(D766="Gasoline",_xlfn._xlws.FILTER(LSICH[CH Cap],(LSICH[Fuel Type]=D766)*(LSICH[MY]=E766)),""))</f>
        <v>10000</v>
      </c>
      <c r="O766" s="157">
        <f t="shared" si="191"/>
        <v>10000</v>
      </c>
      <c r="P766" s="157">
        <f t="shared" si="192"/>
        <v>365.08860759493672</v>
      </c>
      <c r="Q766" s="157" t="str" cm="1">
        <f t="array" ref="Q766">IF(D766="Electric","--",IF(D766="Diesel",_xlfn._xlws.FILTER(ORDEF[HC-ZH (g/hp-hr)],(ORDEF[HP]=I766)*(ORDEF[Model_Year]=E766)),""))</f>
        <v/>
      </c>
      <c r="R766" s="157" cm="1">
        <f t="array" ref="R766">IF(D766="Electric","--",IF(D766="Gasoline",_xlfn._xlws.FILTER(LSIEF[HC-ZH (g/hp-hr)],(LSIEF[Fuel]=D766)*(LSIEF[HP Bin]=I766)*(LSIEF[Model Year]=E766)),""))</f>
        <v>0.129</v>
      </c>
      <c r="S766" s="158">
        <f t="shared" si="207"/>
        <v>0.129</v>
      </c>
      <c r="T766" s="159" t="str" cm="1">
        <f t="array" ref="T766">IF(D766="Electric","--",IF(D766="Diesel",_xlfn._xlws.FILTER(ORDEF[HCDR],(ORDEF[HP]=I766)*(ORDEF[Model_Year]=E766),),""))</f>
        <v/>
      </c>
      <c r="U766" s="159" cm="1">
        <f t="array" ref="U766">IF(D766="Electric","--",IF(D766="Gasoline",_xlfn._xlws.FILTER(LSIEF[HC DR],(LSIEF[Fuel]=D766)*(LSIEF[HP Bin]=I766)*(LSIEF[Model Year]=E766)),""))</f>
        <v>1.0200000000000001E-5</v>
      </c>
      <c r="V766" s="159">
        <f t="shared" si="193"/>
        <v>1.0200000000000001E-5</v>
      </c>
      <c r="W766" s="158" t="str" cm="1">
        <f t="array" ref="W766">IF(D766="Electric","--",IF(D766="Diesel",_xlfn._xlws.FILTER(ORDEF[NOXzh],(ORDEF[HP]=I766)*(ORDEF[Model_Year]=E766)),""))</f>
        <v/>
      </c>
      <c r="X766" s="158" cm="1">
        <f t="array" ref="X766">IF(D766="Electric","--",IF(D766="Gasoline",_xlfn._xlws.FILTER(LSIEF[NOX-ZH (g/hp-hr)],(LSIEF[Fuel]=D766)*(LSIEF[HP Bin]=I766)*(LSIEF[Model Year]=E766)),""))</f>
        <v>0.13700000000000001</v>
      </c>
      <c r="Y766" s="158">
        <f t="shared" si="194"/>
        <v>0.13700000000000001</v>
      </c>
      <c r="Z766" s="159" t="str" cm="1">
        <f t="array" ref="Z766">IF(D766="Electric","--",IF(D766="Diesel",_xlfn._xlws.FILTER(ORDEF[NOXdr],(ORDEF[HP]=I766)*(ORDEF[Model_Year]=E766)),""))</f>
        <v/>
      </c>
      <c r="AA766" s="159" cm="1">
        <f t="array" ref="AA766">IF(E766="Electric","--",IF(D766="Gasoline",_xlfn._xlws.FILTER(LSIEF[NOX DR],(LSIEF[Fuel]=D766)*(LSIEF[HP Bin]=I766)*(LSIEF[Model Year]=E766)),""))</f>
        <v>5.66E-5</v>
      </c>
      <c r="AB766" s="159">
        <f t="shared" si="195"/>
        <v>5.66E-5</v>
      </c>
      <c r="AC766" s="158" t="str" cm="1">
        <f t="array" ref="AC766">IF(D766="Electric","--",IF(D766="Diesel",_xlfn._xlws.FILTER(DFCF[Fuel_HC],(DFCF[MY]=E766)),""))</f>
        <v/>
      </c>
      <c r="AD766" s="158" cm="1">
        <f t="array" ref="AD766">IF(D766="Electric","--",IF(D766="Gasoline",_xlfn._xlws.FILTER(GFCF[Fuel_HC],(GFCF[MY]=E766)),""))</f>
        <v>1</v>
      </c>
      <c r="AE766" s="158">
        <f t="shared" si="196"/>
        <v>1</v>
      </c>
      <c r="AF766" s="157" t="str" cm="1">
        <f t="array" ref="AF766">IF(D766="Electric","--",IF(D766="Diesel",_xlfn._xlws.FILTER(DFCF[Fuel_NOX],(DFCF[MY]=E766)),""))</f>
        <v/>
      </c>
      <c r="AG766" s="157" cm="1">
        <f t="array" ref="AG766">IF(D766="Electric","--",IF(D766="Gasoline",_xlfn._xlws.FILTER(GFCF[Fuel_NOX],(GFCF[MY]=E766)),""))</f>
        <v>0.97699999999999998</v>
      </c>
      <c r="AH766" s="157">
        <f t="shared" si="197"/>
        <v>0.97699999999999998</v>
      </c>
      <c r="AI766" s="158">
        <f t="shared" si="198"/>
        <v>0.13272390379746835</v>
      </c>
      <c r="AJ766" s="158">
        <f t="shared" si="199"/>
        <v>0.15403774284050634</v>
      </c>
      <c r="AK766" s="158">
        <f t="shared" si="200"/>
        <v>3.6855370616207255</v>
      </c>
      <c r="AL766" s="158">
        <f t="shared" si="201"/>
        <v>4.2773893314153515</v>
      </c>
      <c r="AM766" s="158">
        <f t="shared" si="202"/>
        <v>1.8427685308103627E-3</v>
      </c>
      <c r="AN766" s="168">
        <f t="shared" si="203"/>
        <v>2.1386946657076761E-3</v>
      </c>
      <c r="AO766" s="158">
        <f t="shared" si="204"/>
        <v>1.6949784946393715E-3</v>
      </c>
      <c r="AP766" s="157"/>
      <c r="AS766" s="44"/>
    </row>
    <row r="767" spans="1:45" s="47" customFormat="1" x14ac:dyDescent="0.35">
      <c r="A767" s="157">
        <v>766</v>
      </c>
      <c r="B767" s="157" t="s">
        <v>557</v>
      </c>
      <c r="C767" s="157" t="s">
        <v>492</v>
      </c>
      <c r="D767" s="157" t="s">
        <v>16</v>
      </c>
      <c r="E767" s="157">
        <v>2015</v>
      </c>
      <c r="F767" s="157">
        <v>138</v>
      </c>
      <c r="G767" s="157">
        <v>182.54430379746836</v>
      </c>
      <c r="H767" s="157"/>
      <c r="I767" s="157">
        <f t="shared" si="190"/>
        <v>175</v>
      </c>
      <c r="J767" s="157" t="str">
        <f>IF(D767="Electric","--",IF(D767="Diesel",VLOOKUP(C767,[2]ORDLF!A:B,2,FALSE),""))</f>
        <v/>
      </c>
      <c r="K767" s="157">
        <f>IF(D767="Electric","--",IF(D767="Gasoline",VLOOKUP(C767,LSILF!A:C,3,FALSE),""))</f>
        <v>0.5</v>
      </c>
      <c r="L767" s="158">
        <f t="shared" si="206"/>
        <v>0.5</v>
      </c>
      <c r="M767" s="157" t="str" cm="1">
        <f t="array" ref="M767">IF(D767="Electric","--",IF(D767="Diesel",_xlfn._xlws.FILTER(DIESCH[CH Cap],(DIESCH[HP Bin]=I767)),""))</f>
        <v/>
      </c>
      <c r="N767" s="157" cm="1">
        <f t="array" ref="N767">IF(D767="Electric","--",IF(D767="Gasoline",_xlfn._xlws.FILTER(LSICH[CH Cap],(LSICH[Fuel Type]=D767)*(LSICH[MY]=E767)),""))</f>
        <v>10000</v>
      </c>
      <c r="O767" s="157">
        <f t="shared" si="191"/>
        <v>10000</v>
      </c>
      <c r="P767" s="157">
        <f t="shared" si="192"/>
        <v>365.08860759493672</v>
      </c>
      <c r="Q767" s="157" t="str" cm="1">
        <f t="array" ref="Q767">IF(D767="Electric","--",IF(D767="Diesel",_xlfn._xlws.FILTER(ORDEF[HC-ZH (g/hp-hr)],(ORDEF[HP]=I767)*(ORDEF[Model_Year]=E767)),""))</f>
        <v/>
      </c>
      <c r="R767" s="157" cm="1">
        <f t="array" ref="R767">IF(D767="Electric","--",IF(D767="Gasoline",_xlfn._xlws.FILTER(LSIEF[HC-ZH (g/hp-hr)],(LSIEF[Fuel]=D767)*(LSIEF[HP Bin]=I767)*(LSIEF[Model Year]=E767)),""))</f>
        <v>0.129</v>
      </c>
      <c r="S767" s="158">
        <f t="shared" si="207"/>
        <v>0.129</v>
      </c>
      <c r="T767" s="159" t="str" cm="1">
        <f t="array" ref="T767">IF(D767="Electric","--",IF(D767="Diesel",_xlfn._xlws.FILTER(ORDEF[HCDR],(ORDEF[HP]=I767)*(ORDEF[Model_Year]=E767),),""))</f>
        <v/>
      </c>
      <c r="U767" s="159" cm="1">
        <f t="array" ref="U767">IF(D767="Electric","--",IF(D767="Gasoline",_xlfn._xlws.FILTER(LSIEF[HC DR],(LSIEF[Fuel]=D767)*(LSIEF[HP Bin]=I767)*(LSIEF[Model Year]=E767)),""))</f>
        <v>1.0200000000000001E-5</v>
      </c>
      <c r="V767" s="159">
        <f t="shared" si="193"/>
        <v>1.0200000000000001E-5</v>
      </c>
      <c r="W767" s="158" t="str" cm="1">
        <f t="array" ref="W767">IF(D767="Electric","--",IF(D767="Diesel",_xlfn._xlws.FILTER(ORDEF[NOXzh],(ORDEF[HP]=I767)*(ORDEF[Model_Year]=E767)),""))</f>
        <v/>
      </c>
      <c r="X767" s="158" cm="1">
        <f t="array" ref="X767">IF(D767="Electric","--",IF(D767="Gasoline",_xlfn._xlws.FILTER(LSIEF[NOX-ZH (g/hp-hr)],(LSIEF[Fuel]=D767)*(LSIEF[HP Bin]=I767)*(LSIEF[Model Year]=E767)),""))</f>
        <v>0.13700000000000001</v>
      </c>
      <c r="Y767" s="158">
        <f t="shared" si="194"/>
        <v>0.13700000000000001</v>
      </c>
      <c r="Z767" s="159" t="str" cm="1">
        <f t="array" ref="Z767">IF(D767="Electric","--",IF(D767="Diesel",_xlfn._xlws.FILTER(ORDEF[NOXdr],(ORDEF[HP]=I767)*(ORDEF[Model_Year]=E767)),""))</f>
        <v/>
      </c>
      <c r="AA767" s="159" cm="1">
        <f t="array" ref="AA767">IF(E767="Electric","--",IF(D767="Gasoline",_xlfn._xlws.FILTER(LSIEF[NOX DR],(LSIEF[Fuel]=D767)*(LSIEF[HP Bin]=I767)*(LSIEF[Model Year]=E767)),""))</f>
        <v>5.66E-5</v>
      </c>
      <c r="AB767" s="159">
        <f t="shared" si="195"/>
        <v>5.66E-5</v>
      </c>
      <c r="AC767" s="158" t="str" cm="1">
        <f t="array" ref="AC767">IF(D767="Electric","--",IF(D767="Diesel",_xlfn._xlws.FILTER(DFCF[Fuel_HC],(DFCF[MY]=E767)),""))</f>
        <v/>
      </c>
      <c r="AD767" s="158" cm="1">
        <f t="array" ref="AD767">IF(D767="Electric","--",IF(D767="Gasoline",_xlfn._xlws.FILTER(GFCF[Fuel_HC],(GFCF[MY]=E767)),""))</f>
        <v>1</v>
      </c>
      <c r="AE767" s="158">
        <f t="shared" si="196"/>
        <v>1</v>
      </c>
      <c r="AF767" s="157" t="str" cm="1">
        <f t="array" ref="AF767">IF(D767="Electric","--",IF(D767="Diesel",_xlfn._xlws.FILTER(DFCF[Fuel_NOX],(DFCF[MY]=E767)),""))</f>
        <v/>
      </c>
      <c r="AG767" s="157" cm="1">
        <f t="array" ref="AG767">IF(D767="Electric","--",IF(D767="Gasoline",_xlfn._xlws.FILTER(GFCF[Fuel_NOX],(GFCF[MY]=E767)),""))</f>
        <v>0.97699999999999998</v>
      </c>
      <c r="AH767" s="157">
        <f t="shared" si="197"/>
        <v>0.97699999999999998</v>
      </c>
      <c r="AI767" s="158">
        <f t="shared" si="198"/>
        <v>0.13272390379746835</v>
      </c>
      <c r="AJ767" s="158">
        <f t="shared" si="199"/>
        <v>0.15403774284050634</v>
      </c>
      <c r="AK767" s="158">
        <f t="shared" si="200"/>
        <v>3.6855370616207255</v>
      </c>
      <c r="AL767" s="158">
        <f t="shared" si="201"/>
        <v>4.2773893314153515</v>
      </c>
      <c r="AM767" s="158">
        <f t="shared" si="202"/>
        <v>1.8427685308103627E-3</v>
      </c>
      <c r="AN767" s="168">
        <f t="shared" si="203"/>
        <v>2.1386946657076761E-3</v>
      </c>
      <c r="AO767" s="158">
        <f t="shared" si="204"/>
        <v>1.6949784946393715E-3</v>
      </c>
      <c r="AP767" s="157"/>
      <c r="AS767" s="44"/>
    </row>
    <row r="768" spans="1:45" s="47" customFormat="1" x14ac:dyDescent="0.35">
      <c r="A768" s="157">
        <v>767</v>
      </c>
      <c r="B768" s="157" t="s">
        <v>558</v>
      </c>
      <c r="C768" s="157" t="s">
        <v>492</v>
      </c>
      <c r="D768" s="157" t="s">
        <v>16</v>
      </c>
      <c r="E768" s="157">
        <v>2015</v>
      </c>
      <c r="F768" s="157">
        <v>360</v>
      </c>
      <c r="G768" s="157">
        <v>182.54430379746836</v>
      </c>
      <c r="H768" s="157"/>
      <c r="I768" s="157">
        <f t="shared" si="190"/>
        <v>600</v>
      </c>
      <c r="J768" s="157" t="str">
        <f>IF(D768="Electric","--",IF(D768="Diesel",VLOOKUP(C768,[2]ORDLF!A:B,2,FALSE),""))</f>
        <v/>
      </c>
      <c r="K768" s="157">
        <f>IF(D768="Electric","--",IF(D768="Gasoline",VLOOKUP(C768,LSILF!A:C,3,FALSE),""))</f>
        <v>0.5</v>
      </c>
      <c r="L768" s="158">
        <f t="shared" si="206"/>
        <v>0.5</v>
      </c>
      <c r="M768" s="157" t="str" cm="1">
        <f t="array" ref="M768">IF(D768="Electric","--",IF(D768="Diesel",_xlfn._xlws.FILTER(DIESCH[CH Cap],(DIESCH[HP Bin]=I768)),""))</f>
        <v/>
      </c>
      <c r="N768" s="157" cm="1">
        <f t="array" ref="N768">IF(D768="Electric","--",IF(D768="Gasoline",_xlfn._xlws.FILTER(LSICH[CH Cap],(LSICH[Fuel Type]=D768)*(LSICH[MY]=E768)),""))</f>
        <v>10000</v>
      </c>
      <c r="O768" s="157">
        <f t="shared" si="191"/>
        <v>10000</v>
      </c>
      <c r="P768" s="157">
        <f t="shared" si="192"/>
        <v>365.08860759493672</v>
      </c>
      <c r="Q768" s="157" t="str" cm="1">
        <f t="array" ref="Q768">IF(D768="Electric","--",IF(D768="Diesel",_xlfn._xlws.FILTER(ORDEF[HC-ZH (g/hp-hr)],(ORDEF[HP]=I768)*(ORDEF[Model_Year]=E768)),""))</f>
        <v/>
      </c>
      <c r="R768" s="157">
        <v>0.129</v>
      </c>
      <c r="S768" s="158">
        <f t="shared" si="207"/>
        <v>0.129</v>
      </c>
      <c r="T768" s="159" t="str" cm="1">
        <f t="array" ref="T768">IF(D768="Electric","--",IF(D768="Diesel",_xlfn._xlws.FILTER(ORDEF[HCDR],(ORDEF[HP]=I768)*(ORDEF[Model_Year]=E768),),""))</f>
        <v/>
      </c>
      <c r="U768" s="159">
        <v>1.0200000000000001E-5</v>
      </c>
      <c r="V768" s="159">
        <f t="shared" si="193"/>
        <v>1.0200000000000001E-5</v>
      </c>
      <c r="W768" s="158" t="str" cm="1">
        <f t="array" ref="W768">IF(D768="Electric","--",IF(D768="Diesel",_xlfn._xlws.FILTER(ORDEF[NOXzh],(ORDEF[HP]=I768)*(ORDEF[Model_Year]=E768)),""))</f>
        <v/>
      </c>
      <c r="X768" s="158">
        <v>0.13700000000000001</v>
      </c>
      <c r="Y768" s="158">
        <f t="shared" si="194"/>
        <v>0.13700000000000001</v>
      </c>
      <c r="Z768" s="159" t="str" cm="1">
        <f t="array" ref="Z768">IF(D768="Electric","--",IF(D768="Diesel",_xlfn._xlws.FILTER(ORDEF[NOXdr],(ORDEF[HP]=I768)*(ORDEF[Model_Year]=E768)),""))</f>
        <v/>
      </c>
      <c r="AA768" s="159">
        <v>5.66E-5</v>
      </c>
      <c r="AB768" s="159">
        <f t="shared" si="195"/>
        <v>5.66E-5</v>
      </c>
      <c r="AC768" s="158" t="str" cm="1">
        <f t="array" ref="AC768">IF(D768="Electric","--",IF(D768="Diesel",_xlfn._xlws.FILTER(DFCF[Fuel_HC],(DFCF[MY]=E768)),""))</f>
        <v/>
      </c>
      <c r="AD768" s="158" cm="1">
        <f t="array" ref="AD768">IF(D768="Electric","--",IF(D768="Gasoline",_xlfn._xlws.FILTER(GFCF[Fuel_HC],(GFCF[MY]=E768)),""))</f>
        <v>1</v>
      </c>
      <c r="AE768" s="158">
        <f t="shared" si="196"/>
        <v>1</v>
      </c>
      <c r="AF768" s="157" t="str" cm="1">
        <f t="array" ref="AF768">IF(D768="Electric","--",IF(D768="Diesel",_xlfn._xlws.FILTER(DFCF[Fuel_NOX],(DFCF[MY]=E768)),""))</f>
        <v/>
      </c>
      <c r="AG768" s="157" cm="1">
        <f t="array" ref="AG768">IF(D768="Electric","--",IF(D768="Gasoline",_xlfn._xlws.FILTER(GFCF[Fuel_NOX],(GFCF[MY]=E768)),""))</f>
        <v>0.97699999999999998</v>
      </c>
      <c r="AH768" s="157">
        <f t="shared" si="197"/>
        <v>0.97699999999999998</v>
      </c>
      <c r="AI768" s="158">
        <f t="shared" si="198"/>
        <v>0.13272390379746835</v>
      </c>
      <c r="AJ768" s="158">
        <f t="shared" si="199"/>
        <v>0.15403774284050634</v>
      </c>
      <c r="AK768" s="158">
        <f t="shared" si="200"/>
        <v>9.6144445085758043</v>
      </c>
      <c r="AL768" s="158">
        <f t="shared" si="201"/>
        <v>11.158406951518309</v>
      </c>
      <c r="AM768" s="158">
        <f t="shared" si="202"/>
        <v>4.8072222542879023E-3</v>
      </c>
      <c r="AN768" s="158">
        <f t="shared" si="203"/>
        <v>5.5792034757591548E-3</v>
      </c>
      <c r="AO768" s="158">
        <f t="shared" si="204"/>
        <v>4.4216830294940123E-3</v>
      </c>
      <c r="AP768" s="157"/>
      <c r="AS768" s="44"/>
    </row>
    <row r="769" spans="1:45" s="47" customFormat="1" x14ac:dyDescent="0.35">
      <c r="A769" s="157">
        <v>768</v>
      </c>
      <c r="B769" s="157" t="s">
        <v>559</v>
      </c>
      <c r="C769" s="157" t="s">
        <v>492</v>
      </c>
      <c r="D769" s="157" t="s">
        <v>16</v>
      </c>
      <c r="E769" s="157">
        <v>2015</v>
      </c>
      <c r="F769" s="157">
        <v>360</v>
      </c>
      <c r="G769" s="157">
        <v>182.54430379746836</v>
      </c>
      <c r="H769" s="157"/>
      <c r="I769" s="157">
        <f t="shared" si="190"/>
        <v>600</v>
      </c>
      <c r="J769" s="157" t="str">
        <f>IF(D769="Electric","--",IF(D769="Diesel",VLOOKUP(C769,[2]ORDLF!A:B,2,FALSE),""))</f>
        <v/>
      </c>
      <c r="K769" s="157">
        <f>IF(D769="Electric","--",IF(D769="Gasoline",VLOOKUP(C769,LSILF!A:C,3,FALSE),""))</f>
        <v>0.5</v>
      </c>
      <c r="L769" s="158">
        <f t="shared" si="206"/>
        <v>0.5</v>
      </c>
      <c r="M769" s="157" t="str" cm="1">
        <f t="array" ref="M769">IF(D769="Electric","--",IF(D769="Diesel",_xlfn._xlws.FILTER(DIESCH[CH Cap],(DIESCH[HP Bin]=I769)),""))</f>
        <v/>
      </c>
      <c r="N769" s="157" cm="1">
        <f t="array" ref="N769">IF(D769="Electric","--",IF(D769="Gasoline",_xlfn._xlws.FILTER(LSICH[CH Cap],(LSICH[Fuel Type]=D769)*(LSICH[MY]=E769)),""))</f>
        <v>10000</v>
      </c>
      <c r="O769" s="157">
        <f t="shared" si="191"/>
        <v>10000</v>
      </c>
      <c r="P769" s="157">
        <f t="shared" si="192"/>
        <v>365.08860759493672</v>
      </c>
      <c r="Q769" s="157" t="str" cm="1">
        <f t="array" ref="Q769">IF(D769="Electric","--",IF(D769="Diesel",_xlfn._xlws.FILTER(ORDEF[HC-ZH (g/hp-hr)],(ORDEF[HP]=I769)*(ORDEF[Model_Year]=E769)),""))</f>
        <v/>
      </c>
      <c r="R769" s="157">
        <v>0.129</v>
      </c>
      <c r="S769" s="158">
        <f t="shared" si="207"/>
        <v>0.129</v>
      </c>
      <c r="T769" s="159" t="str" cm="1">
        <f t="array" ref="T769">IF(D769="Electric","--",IF(D769="Diesel",_xlfn._xlws.FILTER(ORDEF[HCDR],(ORDEF[HP]=I769)*(ORDEF[Model_Year]=E769),),""))</f>
        <v/>
      </c>
      <c r="U769" s="159">
        <v>1.0200000000000001E-5</v>
      </c>
      <c r="V769" s="159">
        <f t="shared" si="193"/>
        <v>1.0200000000000001E-5</v>
      </c>
      <c r="W769" s="158" t="str" cm="1">
        <f t="array" ref="W769">IF(D769="Electric","--",IF(D769="Diesel",_xlfn._xlws.FILTER(ORDEF[NOXzh],(ORDEF[HP]=I769)*(ORDEF[Model_Year]=E769)),""))</f>
        <v/>
      </c>
      <c r="X769" s="158">
        <v>0.13700000000000001</v>
      </c>
      <c r="Y769" s="158">
        <f t="shared" si="194"/>
        <v>0.13700000000000001</v>
      </c>
      <c r="Z769" s="159" t="str" cm="1">
        <f t="array" ref="Z769">IF(D769="Electric","--",IF(D769="Diesel",_xlfn._xlws.FILTER(ORDEF[NOXdr],(ORDEF[HP]=I769)*(ORDEF[Model_Year]=E769)),""))</f>
        <v/>
      </c>
      <c r="AA769" s="159">
        <v>5.66E-5</v>
      </c>
      <c r="AB769" s="159">
        <f t="shared" si="195"/>
        <v>5.66E-5</v>
      </c>
      <c r="AC769" s="158" t="str" cm="1">
        <f t="array" ref="AC769">IF(D769="Electric","--",IF(D769="Diesel",_xlfn._xlws.FILTER(DFCF[Fuel_HC],(DFCF[MY]=E769)),""))</f>
        <v/>
      </c>
      <c r="AD769" s="158" cm="1">
        <f t="array" ref="AD769">IF(D769="Electric","--",IF(D769="Gasoline",_xlfn._xlws.FILTER(GFCF[Fuel_HC],(GFCF[MY]=E769)),""))</f>
        <v>1</v>
      </c>
      <c r="AE769" s="158">
        <f t="shared" si="196"/>
        <v>1</v>
      </c>
      <c r="AF769" s="157" t="str" cm="1">
        <f t="array" ref="AF769">IF(D769="Electric","--",IF(D769="Diesel",_xlfn._xlws.FILTER(DFCF[Fuel_NOX],(DFCF[MY]=E769)),""))</f>
        <v/>
      </c>
      <c r="AG769" s="157" cm="1">
        <f t="array" ref="AG769">IF(D769="Electric","--",IF(D769="Gasoline",_xlfn._xlws.FILTER(GFCF[Fuel_NOX],(GFCF[MY]=E769)),""))</f>
        <v>0.97699999999999998</v>
      </c>
      <c r="AH769" s="157">
        <f t="shared" si="197"/>
        <v>0.97699999999999998</v>
      </c>
      <c r="AI769" s="158">
        <f t="shared" si="198"/>
        <v>0.13272390379746835</v>
      </c>
      <c r="AJ769" s="158">
        <f t="shared" si="199"/>
        <v>0.15403774284050634</v>
      </c>
      <c r="AK769" s="158">
        <f t="shared" si="200"/>
        <v>9.6144445085758043</v>
      </c>
      <c r="AL769" s="158">
        <f t="shared" si="201"/>
        <v>11.158406951518309</v>
      </c>
      <c r="AM769" s="158">
        <f t="shared" si="202"/>
        <v>4.8072222542879023E-3</v>
      </c>
      <c r="AN769" s="158">
        <f t="shared" si="203"/>
        <v>5.5792034757591548E-3</v>
      </c>
      <c r="AO769" s="158">
        <f t="shared" si="204"/>
        <v>4.4216830294940123E-3</v>
      </c>
      <c r="AP769" s="157"/>
      <c r="AS769" s="44"/>
    </row>
    <row r="770" spans="1:45" s="47" customFormat="1" x14ac:dyDescent="0.35">
      <c r="A770" s="157">
        <v>769</v>
      </c>
      <c r="B770" s="157" t="s">
        <v>560</v>
      </c>
      <c r="C770" s="157" t="s">
        <v>492</v>
      </c>
      <c r="D770" s="157" t="s">
        <v>16</v>
      </c>
      <c r="E770" s="157">
        <v>2015</v>
      </c>
      <c r="F770" s="157">
        <v>138</v>
      </c>
      <c r="G770" s="157">
        <v>182.54430379746836</v>
      </c>
      <c r="H770" s="157"/>
      <c r="I770" s="157">
        <f t="shared" ref="I770:I803" si="208">IF(AND(F770&lt;25,F770&gt;0),25,IF(AND(F770&lt;50,F770&gt;=25),50,IF(AND(F770&lt;75,F770&gt;=50),75,IF(AND(F770&lt;100,F770&gt;=75),100,IF(AND(F770&lt;175,F770&gt;=100),175,IF(AND(F770&lt;300,F770&gt;=175),300,IF(AND(F770&lt;600,F770&gt;=300),600,IF(AND(F770&lt;750,F770&gt;=600),750,IF(F770&gt;750,9999)))))))))</f>
        <v>175</v>
      </c>
      <c r="J770" s="157" t="str">
        <f>IF(D770="Electric","--",IF(D770="Diesel",VLOOKUP(C770,[2]ORDLF!A:B,2,FALSE),""))</f>
        <v/>
      </c>
      <c r="K770" s="157">
        <f>IF(D770="Electric","--",IF(D770="Gasoline",VLOOKUP(C770,LSILF!A:C,3,FALSE),""))</f>
        <v>0.5</v>
      </c>
      <c r="L770" s="158">
        <f t="shared" si="206"/>
        <v>0.5</v>
      </c>
      <c r="M770" s="157" t="str" cm="1">
        <f t="array" ref="M770">IF(D770="Electric","--",IF(D770="Diesel",_xlfn._xlws.FILTER(DIESCH[CH Cap],(DIESCH[HP Bin]=I770)),""))</f>
        <v/>
      </c>
      <c r="N770" s="157" cm="1">
        <f t="array" ref="N770">IF(D770="Electric","--",IF(D770="Gasoline",_xlfn._xlws.FILTER(LSICH[CH Cap],(LSICH[Fuel Type]=D770)*(LSICH[MY]=E770)),""))</f>
        <v>10000</v>
      </c>
      <c r="O770" s="157">
        <f t="shared" ref="O770:O833" si="209">SUM(M770:N770)</f>
        <v>10000</v>
      </c>
      <c r="P770" s="157">
        <f t="shared" ref="P770:P803" si="210">ABS(IF(E770=2017,G770,(G770*(2017-E770))))</f>
        <v>365.08860759493672</v>
      </c>
      <c r="Q770" s="157" t="str" cm="1">
        <f t="array" ref="Q770">IF(D770="Electric","--",IF(D770="Diesel",_xlfn._xlws.FILTER(ORDEF[HC-ZH (g/hp-hr)],(ORDEF[HP]=I770)*(ORDEF[Model_Year]=E770)),""))</f>
        <v/>
      </c>
      <c r="R770" s="157" cm="1">
        <f t="array" ref="R770">IF(D770="Electric","--",IF(D770="Gasoline",_xlfn._xlws.FILTER(LSIEF[HC-ZH (g/hp-hr)],(LSIEF[Fuel]=D770)*(LSIEF[HP Bin]=I770)*(LSIEF[Model Year]=E770)),""))</f>
        <v>0.129</v>
      </c>
      <c r="S770" s="158">
        <f t="shared" si="207"/>
        <v>0.129</v>
      </c>
      <c r="T770" s="159" t="str" cm="1">
        <f t="array" ref="T770">IF(D770="Electric","--",IF(D770="Diesel",_xlfn._xlws.FILTER(ORDEF[HCDR],(ORDEF[HP]=I770)*(ORDEF[Model_Year]=E770),),""))</f>
        <v/>
      </c>
      <c r="U770" s="159" cm="1">
        <f t="array" ref="U770">IF(D770="Electric","--",IF(D770="Gasoline",_xlfn._xlws.FILTER(LSIEF[HC DR],(LSIEF[Fuel]=D770)*(LSIEF[HP Bin]=I770)*(LSIEF[Model Year]=E770)),""))</f>
        <v>1.0200000000000001E-5</v>
      </c>
      <c r="V770" s="159">
        <f t="shared" ref="V770:V833" si="211">SUM(T770:U770)</f>
        <v>1.0200000000000001E-5</v>
      </c>
      <c r="W770" s="158" t="str" cm="1">
        <f t="array" ref="W770">IF(D770="Electric","--",IF(D770="Diesel",_xlfn._xlws.FILTER(ORDEF[NOXzh],(ORDEF[HP]=I770)*(ORDEF[Model_Year]=E770)),""))</f>
        <v/>
      </c>
      <c r="X770" s="158" cm="1">
        <f t="array" ref="X770">IF(D770="Electric","--",IF(D770="Gasoline",_xlfn._xlws.FILTER(LSIEF[NOX-ZH (g/hp-hr)],(LSIEF[Fuel]=D770)*(LSIEF[HP Bin]=I770)*(LSIEF[Model Year]=E770)),""))</f>
        <v>0.13700000000000001</v>
      </c>
      <c r="Y770" s="158">
        <f t="shared" ref="Y770:Y833" si="212">SUM(W770:X770)</f>
        <v>0.13700000000000001</v>
      </c>
      <c r="Z770" s="159" t="str" cm="1">
        <f t="array" ref="Z770">IF(D770="Electric","--",IF(D770="Diesel",_xlfn._xlws.FILTER(ORDEF[NOXdr],(ORDEF[HP]=I770)*(ORDEF[Model_Year]=E770)),""))</f>
        <v/>
      </c>
      <c r="AA770" s="159" cm="1">
        <f t="array" ref="AA770">IF(E770="Electric","--",IF(D770="Gasoline",_xlfn._xlws.FILTER(LSIEF[NOX DR],(LSIEF[Fuel]=D770)*(LSIEF[HP Bin]=I770)*(LSIEF[Model Year]=E770)),""))</f>
        <v>5.66E-5</v>
      </c>
      <c r="AB770" s="159">
        <f t="shared" ref="AB770:AB833" si="213">SUM(Z770:AA770)</f>
        <v>5.66E-5</v>
      </c>
      <c r="AC770" s="158" t="str" cm="1">
        <f t="array" ref="AC770">IF(D770="Electric","--",IF(D770="Diesel",_xlfn._xlws.FILTER(DFCF[Fuel_HC],(DFCF[MY]=E770)),""))</f>
        <v/>
      </c>
      <c r="AD770" s="158" cm="1">
        <f t="array" ref="AD770">IF(D770="Electric","--",IF(D770="Gasoline",_xlfn._xlws.FILTER(GFCF[Fuel_HC],(GFCF[MY]=E770)),""))</f>
        <v>1</v>
      </c>
      <c r="AE770" s="158">
        <f t="shared" ref="AE770:AE833" si="214">SUM(AC770:AD770)</f>
        <v>1</v>
      </c>
      <c r="AF770" s="157" t="str" cm="1">
        <f t="array" ref="AF770">IF(D770="Electric","--",IF(D770="Diesel",_xlfn._xlws.FILTER(DFCF[Fuel_NOX],(DFCF[MY]=E770)),""))</f>
        <v/>
      </c>
      <c r="AG770" s="157" cm="1">
        <f t="array" ref="AG770">IF(D770="Electric","--",IF(D770="Gasoline",_xlfn._xlws.FILTER(GFCF[Fuel_NOX],(GFCF[MY]=E770)),""))</f>
        <v>0.97699999999999998</v>
      </c>
      <c r="AH770" s="157">
        <f t="shared" ref="AH770:AH833" si="215">SUM(AF770:AG770)</f>
        <v>0.97699999999999998</v>
      </c>
      <c r="AI770" s="158">
        <f t="shared" ref="AI770:AI803" si="216">IFERROR((S770+V770*IF(P770&gt;O770,O770,P770))*AE770,"0")</f>
        <v>0.13272390379746835</v>
      </c>
      <c r="AJ770" s="158">
        <f t="shared" ref="AJ770:AJ803" si="217">IFERROR((Y770+AB770*IF(P770&gt;O770,O770,P770))*AH770,"0")</f>
        <v>0.15403774284050634</v>
      </c>
      <c r="AK770" s="158">
        <f t="shared" ref="AK770:AK803" si="218">IF($D770="Electric","--",CONVERT(AI770*$F770*$L770*$G770,"g","lbm"))</f>
        <v>3.6855370616207255</v>
      </c>
      <c r="AL770" s="158">
        <f t="shared" ref="AL770:AL803" si="219">IF($D770="Electric","--",CONVERT(AJ770*$F770*$L770*$G770,"g","lbm"))</f>
        <v>4.2773893314153515</v>
      </c>
      <c r="AM770" s="158">
        <f t="shared" ref="AM770:AM803" si="220">IF($D770="Electric","--",CONVERT(AK770,"lbm","ton"))</f>
        <v>1.8427685308103627E-3</v>
      </c>
      <c r="AN770" s="168">
        <f t="shared" ref="AN770:AN803" si="221">IF($D770="Electric","--",CONVERT(AL770,"lbm","ton"))</f>
        <v>2.1386946657076761E-3</v>
      </c>
      <c r="AO770" s="158">
        <f t="shared" ref="AO770:AO803" si="222">IF(D770="Electric",AM770,IF(D770="Diesel",AM770*1.21,AM770*0.9198))</f>
        <v>1.6949784946393715E-3</v>
      </c>
      <c r="AP770" s="157"/>
      <c r="AS770" s="44"/>
    </row>
    <row r="771" spans="1:45" s="47" customFormat="1" x14ac:dyDescent="0.35">
      <c r="A771" s="157">
        <v>770</v>
      </c>
      <c r="B771" s="157" t="s">
        <v>561</v>
      </c>
      <c r="C771" s="157" t="s">
        <v>492</v>
      </c>
      <c r="D771" s="157" t="s">
        <v>16</v>
      </c>
      <c r="E771" s="157">
        <v>2015</v>
      </c>
      <c r="F771" s="157">
        <v>360</v>
      </c>
      <c r="G771" s="157">
        <v>182.54430379746836</v>
      </c>
      <c r="H771" s="157"/>
      <c r="I771" s="157">
        <f t="shared" si="208"/>
        <v>600</v>
      </c>
      <c r="J771" s="157" t="str">
        <f>IF(D771="Electric","--",IF(D771="Diesel",VLOOKUP(C771,[2]ORDLF!A:B,2,FALSE),""))</f>
        <v/>
      </c>
      <c r="K771" s="157">
        <f>IF(D771="Electric","--",IF(D771="Gasoline",VLOOKUP(C771,LSILF!A:C,3,FALSE),""))</f>
        <v>0.5</v>
      </c>
      <c r="L771" s="158">
        <f t="shared" si="206"/>
        <v>0.5</v>
      </c>
      <c r="M771" s="157" t="str" cm="1">
        <f t="array" ref="M771">IF(D771="Electric","--",IF(D771="Diesel",_xlfn._xlws.FILTER(DIESCH[CH Cap],(DIESCH[HP Bin]=I771)),""))</f>
        <v/>
      </c>
      <c r="N771" s="157" cm="1">
        <f t="array" ref="N771">IF(D771="Electric","--",IF(D771="Gasoline",_xlfn._xlws.FILTER(LSICH[CH Cap],(LSICH[Fuel Type]=D771)*(LSICH[MY]=E771)),""))</f>
        <v>10000</v>
      </c>
      <c r="O771" s="157">
        <f t="shared" si="209"/>
        <v>10000</v>
      </c>
      <c r="P771" s="157">
        <f t="shared" si="210"/>
        <v>365.08860759493672</v>
      </c>
      <c r="Q771" s="157" t="str" cm="1">
        <f t="array" ref="Q771">IF(D771="Electric","--",IF(D771="Diesel",_xlfn._xlws.FILTER(ORDEF[HC-ZH (g/hp-hr)],(ORDEF[HP]=I771)*(ORDEF[Model_Year]=E771)),""))</f>
        <v/>
      </c>
      <c r="R771" s="157">
        <v>0.129</v>
      </c>
      <c r="S771" s="158">
        <f t="shared" si="207"/>
        <v>0.129</v>
      </c>
      <c r="T771" s="159" t="str" cm="1">
        <f t="array" ref="T771">IF(D771="Electric","--",IF(D771="Diesel",_xlfn._xlws.FILTER(ORDEF[HCDR],(ORDEF[HP]=I771)*(ORDEF[Model_Year]=E771),),""))</f>
        <v/>
      </c>
      <c r="U771" s="159">
        <v>1.0200000000000001E-5</v>
      </c>
      <c r="V771" s="159">
        <f t="shared" si="211"/>
        <v>1.0200000000000001E-5</v>
      </c>
      <c r="W771" s="158" t="str" cm="1">
        <f t="array" ref="W771">IF(D771="Electric","--",IF(D771="Diesel",_xlfn._xlws.FILTER(ORDEF[NOXzh],(ORDEF[HP]=I771)*(ORDEF[Model_Year]=E771)),""))</f>
        <v/>
      </c>
      <c r="X771" s="158">
        <v>0.13700000000000001</v>
      </c>
      <c r="Y771" s="158">
        <f t="shared" si="212"/>
        <v>0.13700000000000001</v>
      </c>
      <c r="Z771" s="159" t="str" cm="1">
        <f t="array" ref="Z771">IF(D771="Electric","--",IF(D771="Diesel",_xlfn._xlws.FILTER(ORDEF[NOXdr],(ORDEF[HP]=I771)*(ORDEF[Model_Year]=E771)),""))</f>
        <v/>
      </c>
      <c r="AA771" s="159">
        <v>5.66E-5</v>
      </c>
      <c r="AB771" s="159">
        <f t="shared" si="213"/>
        <v>5.66E-5</v>
      </c>
      <c r="AC771" s="158" t="str" cm="1">
        <f t="array" ref="AC771">IF(D771="Electric","--",IF(D771="Diesel",_xlfn._xlws.FILTER(DFCF[Fuel_HC],(DFCF[MY]=E771)),""))</f>
        <v/>
      </c>
      <c r="AD771" s="158" cm="1">
        <f t="array" ref="AD771">IF(D771="Electric","--",IF(D771="Gasoline",_xlfn._xlws.FILTER(GFCF[Fuel_HC],(GFCF[MY]=E771)),""))</f>
        <v>1</v>
      </c>
      <c r="AE771" s="158">
        <f t="shared" si="214"/>
        <v>1</v>
      </c>
      <c r="AF771" s="157" t="str" cm="1">
        <f t="array" ref="AF771">IF(D771="Electric","--",IF(D771="Diesel",_xlfn._xlws.FILTER(DFCF[Fuel_NOX],(DFCF[MY]=E771)),""))</f>
        <v/>
      </c>
      <c r="AG771" s="157" cm="1">
        <f t="array" ref="AG771">IF(D771="Electric","--",IF(D771="Gasoline",_xlfn._xlws.FILTER(GFCF[Fuel_NOX],(GFCF[MY]=E771)),""))</f>
        <v>0.97699999999999998</v>
      </c>
      <c r="AH771" s="157">
        <f t="shared" si="215"/>
        <v>0.97699999999999998</v>
      </c>
      <c r="AI771" s="158">
        <f t="shared" si="216"/>
        <v>0.13272390379746835</v>
      </c>
      <c r="AJ771" s="158">
        <f t="shared" si="217"/>
        <v>0.15403774284050634</v>
      </c>
      <c r="AK771" s="158">
        <f t="shared" si="218"/>
        <v>9.6144445085758043</v>
      </c>
      <c r="AL771" s="158">
        <f t="shared" si="219"/>
        <v>11.158406951518309</v>
      </c>
      <c r="AM771" s="158">
        <f t="shared" si="220"/>
        <v>4.8072222542879023E-3</v>
      </c>
      <c r="AN771" s="158">
        <f t="shared" si="221"/>
        <v>5.5792034757591548E-3</v>
      </c>
      <c r="AO771" s="158">
        <f t="shared" si="222"/>
        <v>4.4216830294940123E-3</v>
      </c>
      <c r="AP771" s="157"/>
      <c r="AS771" s="44"/>
    </row>
    <row r="772" spans="1:45" s="47" customFormat="1" x14ac:dyDescent="0.35">
      <c r="A772" s="157">
        <v>771</v>
      </c>
      <c r="B772" s="157" t="s">
        <v>562</v>
      </c>
      <c r="C772" s="157" t="s">
        <v>492</v>
      </c>
      <c r="D772" s="157" t="s">
        <v>16</v>
      </c>
      <c r="E772" s="157">
        <v>2015</v>
      </c>
      <c r="F772" s="157">
        <v>138</v>
      </c>
      <c r="G772" s="157">
        <v>182.54430379746836</v>
      </c>
      <c r="H772" s="157"/>
      <c r="I772" s="157">
        <f t="shared" si="208"/>
        <v>175</v>
      </c>
      <c r="J772" s="157" t="str">
        <f>IF(D772="Electric","--",IF(D772="Diesel",VLOOKUP(C772,[2]ORDLF!A:B,2,FALSE),""))</f>
        <v/>
      </c>
      <c r="K772" s="157">
        <f>IF(D772="Electric","--",IF(D772="Gasoline",VLOOKUP(C772,LSILF!A:C,3,FALSE),""))</f>
        <v>0.5</v>
      </c>
      <c r="L772" s="158">
        <f t="shared" si="206"/>
        <v>0.5</v>
      </c>
      <c r="M772" s="157" t="str" cm="1">
        <f t="array" ref="M772">IF(D772="Electric","--",IF(D772="Diesel",_xlfn._xlws.FILTER(DIESCH[CH Cap],(DIESCH[HP Bin]=I772)),""))</f>
        <v/>
      </c>
      <c r="N772" s="157" cm="1">
        <f t="array" ref="N772">IF(D772="Electric","--",IF(D772="Gasoline",_xlfn._xlws.FILTER(LSICH[CH Cap],(LSICH[Fuel Type]=D772)*(LSICH[MY]=E772)),""))</f>
        <v>10000</v>
      </c>
      <c r="O772" s="157">
        <f t="shared" si="209"/>
        <v>10000</v>
      </c>
      <c r="P772" s="157">
        <f t="shared" si="210"/>
        <v>365.08860759493672</v>
      </c>
      <c r="Q772" s="157" t="str" cm="1">
        <f t="array" ref="Q772">IF(D772="Electric","--",IF(D772="Diesel",_xlfn._xlws.FILTER(ORDEF[HC-ZH (g/hp-hr)],(ORDEF[HP]=I772)*(ORDEF[Model_Year]=E772)),""))</f>
        <v/>
      </c>
      <c r="R772" s="157" cm="1">
        <f t="array" ref="R772">IF(D772="Electric","--",IF(D772="Gasoline",_xlfn._xlws.FILTER(LSIEF[HC-ZH (g/hp-hr)],(LSIEF[Fuel]=D772)*(LSIEF[HP Bin]=I772)*(LSIEF[Model Year]=E772)),""))</f>
        <v>0.129</v>
      </c>
      <c r="S772" s="158">
        <f t="shared" si="207"/>
        <v>0.129</v>
      </c>
      <c r="T772" s="159" t="str" cm="1">
        <f t="array" ref="T772">IF(D772="Electric","--",IF(D772="Diesel",_xlfn._xlws.FILTER(ORDEF[HCDR],(ORDEF[HP]=I772)*(ORDEF[Model_Year]=E772),),""))</f>
        <v/>
      </c>
      <c r="U772" s="159" cm="1">
        <f t="array" ref="U772">IF(D772="Electric","--",IF(D772="Gasoline",_xlfn._xlws.FILTER(LSIEF[HC DR],(LSIEF[Fuel]=D772)*(LSIEF[HP Bin]=I772)*(LSIEF[Model Year]=E772)),""))</f>
        <v>1.0200000000000001E-5</v>
      </c>
      <c r="V772" s="159">
        <f t="shared" si="211"/>
        <v>1.0200000000000001E-5</v>
      </c>
      <c r="W772" s="158" t="str" cm="1">
        <f t="array" ref="W772">IF(D772="Electric","--",IF(D772="Diesel",_xlfn._xlws.FILTER(ORDEF[NOXzh],(ORDEF[HP]=I772)*(ORDEF[Model_Year]=E772)),""))</f>
        <v/>
      </c>
      <c r="X772" s="158" cm="1">
        <f t="array" ref="X772">IF(D772="Electric","--",IF(D772="Gasoline",_xlfn._xlws.FILTER(LSIEF[NOX-ZH (g/hp-hr)],(LSIEF[Fuel]=D772)*(LSIEF[HP Bin]=I772)*(LSIEF[Model Year]=E772)),""))</f>
        <v>0.13700000000000001</v>
      </c>
      <c r="Y772" s="158">
        <f t="shared" si="212"/>
        <v>0.13700000000000001</v>
      </c>
      <c r="Z772" s="159" t="str" cm="1">
        <f t="array" ref="Z772">IF(D772="Electric","--",IF(D772="Diesel",_xlfn._xlws.FILTER(ORDEF[NOXdr],(ORDEF[HP]=I772)*(ORDEF[Model_Year]=E772)),""))</f>
        <v/>
      </c>
      <c r="AA772" s="159" cm="1">
        <f t="array" ref="AA772">IF(E772="Electric","--",IF(D772="Gasoline",_xlfn._xlws.FILTER(LSIEF[NOX DR],(LSIEF[Fuel]=D772)*(LSIEF[HP Bin]=I772)*(LSIEF[Model Year]=E772)),""))</f>
        <v>5.66E-5</v>
      </c>
      <c r="AB772" s="159">
        <f t="shared" si="213"/>
        <v>5.66E-5</v>
      </c>
      <c r="AC772" s="158" t="str" cm="1">
        <f t="array" ref="AC772">IF(D772="Electric","--",IF(D772="Diesel",_xlfn._xlws.FILTER(DFCF[Fuel_HC],(DFCF[MY]=E772)),""))</f>
        <v/>
      </c>
      <c r="AD772" s="158" cm="1">
        <f t="array" ref="AD772">IF(D772="Electric","--",IF(D772="Gasoline",_xlfn._xlws.FILTER(GFCF[Fuel_HC],(GFCF[MY]=E772)),""))</f>
        <v>1</v>
      </c>
      <c r="AE772" s="158">
        <f t="shared" si="214"/>
        <v>1</v>
      </c>
      <c r="AF772" s="157" t="str" cm="1">
        <f t="array" ref="AF772">IF(D772="Electric","--",IF(D772="Diesel",_xlfn._xlws.FILTER(DFCF[Fuel_NOX],(DFCF[MY]=E772)),""))</f>
        <v/>
      </c>
      <c r="AG772" s="157" cm="1">
        <f t="array" ref="AG772">IF(D772="Electric","--",IF(D772="Gasoline",_xlfn._xlws.FILTER(GFCF[Fuel_NOX],(GFCF[MY]=E772)),""))</f>
        <v>0.97699999999999998</v>
      </c>
      <c r="AH772" s="157">
        <f t="shared" si="215"/>
        <v>0.97699999999999998</v>
      </c>
      <c r="AI772" s="158">
        <f t="shared" si="216"/>
        <v>0.13272390379746835</v>
      </c>
      <c r="AJ772" s="158">
        <f t="shared" si="217"/>
        <v>0.15403774284050634</v>
      </c>
      <c r="AK772" s="158">
        <f t="shared" si="218"/>
        <v>3.6855370616207255</v>
      </c>
      <c r="AL772" s="158">
        <f t="shared" si="219"/>
        <v>4.2773893314153515</v>
      </c>
      <c r="AM772" s="158">
        <f t="shared" si="220"/>
        <v>1.8427685308103627E-3</v>
      </c>
      <c r="AN772" s="168">
        <f t="shared" si="221"/>
        <v>2.1386946657076761E-3</v>
      </c>
      <c r="AO772" s="158">
        <f t="shared" si="222"/>
        <v>1.6949784946393715E-3</v>
      </c>
      <c r="AP772" s="157"/>
      <c r="AS772" s="44"/>
    </row>
    <row r="773" spans="1:45" s="47" customFormat="1" x14ac:dyDescent="0.35">
      <c r="A773" s="157">
        <v>772</v>
      </c>
      <c r="B773" s="157" t="s">
        <v>563</v>
      </c>
      <c r="C773" s="157" t="s">
        <v>492</v>
      </c>
      <c r="D773" s="157" t="s">
        <v>16</v>
      </c>
      <c r="E773" s="157">
        <v>2015</v>
      </c>
      <c r="F773" s="157">
        <v>360</v>
      </c>
      <c r="G773" s="157">
        <v>182.54430379746836</v>
      </c>
      <c r="H773" s="157"/>
      <c r="I773" s="157">
        <f t="shared" si="208"/>
        <v>600</v>
      </c>
      <c r="J773" s="157" t="str">
        <f>IF(D773="Electric","--",IF(D773="Diesel",VLOOKUP(C773,[2]ORDLF!A:B,2,FALSE),""))</f>
        <v/>
      </c>
      <c r="K773" s="157">
        <f>IF(D773="Electric","--",IF(D773="Gasoline",VLOOKUP(C773,LSILF!A:C,3,FALSE),""))</f>
        <v>0.5</v>
      </c>
      <c r="L773" s="158">
        <f t="shared" si="206"/>
        <v>0.5</v>
      </c>
      <c r="M773" s="157" t="str" cm="1">
        <f t="array" ref="M773">IF(D773="Electric","--",IF(D773="Diesel",_xlfn._xlws.FILTER(DIESCH[CH Cap],(DIESCH[HP Bin]=I773)),""))</f>
        <v/>
      </c>
      <c r="N773" s="157" cm="1">
        <f t="array" ref="N773">IF(D773="Electric","--",IF(D773="Gasoline",_xlfn._xlws.FILTER(LSICH[CH Cap],(LSICH[Fuel Type]=D773)*(LSICH[MY]=E773)),""))</f>
        <v>10000</v>
      </c>
      <c r="O773" s="157">
        <f t="shared" si="209"/>
        <v>10000</v>
      </c>
      <c r="P773" s="157">
        <f t="shared" si="210"/>
        <v>365.08860759493672</v>
      </c>
      <c r="Q773" s="157" t="str" cm="1">
        <f t="array" ref="Q773">IF(D773="Electric","--",IF(D773="Diesel",_xlfn._xlws.FILTER(ORDEF[HC-ZH (g/hp-hr)],(ORDEF[HP]=I773)*(ORDEF[Model_Year]=E773)),""))</f>
        <v/>
      </c>
      <c r="R773" s="157">
        <v>0.129</v>
      </c>
      <c r="S773" s="158">
        <f t="shared" si="207"/>
        <v>0.129</v>
      </c>
      <c r="T773" s="159" t="str" cm="1">
        <f t="array" ref="T773">IF(D773="Electric","--",IF(D773="Diesel",_xlfn._xlws.FILTER(ORDEF[HCDR],(ORDEF[HP]=I773)*(ORDEF[Model_Year]=E773),),""))</f>
        <v/>
      </c>
      <c r="U773" s="159">
        <v>1.0200000000000001E-5</v>
      </c>
      <c r="V773" s="159">
        <f t="shared" si="211"/>
        <v>1.0200000000000001E-5</v>
      </c>
      <c r="W773" s="158" t="str" cm="1">
        <f t="array" ref="W773">IF(D773="Electric","--",IF(D773="Diesel",_xlfn._xlws.FILTER(ORDEF[NOXzh],(ORDEF[HP]=I773)*(ORDEF[Model_Year]=E773)),""))</f>
        <v/>
      </c>
      <c r="X773" s="158">
        <v>0.13700000000000001</v>
      </c>
      <c r="Y773" s="158">
        <f t="shared" si="212"/>
        <v>0.13700000000000001</v>
      </c>
      <c r="Z773" s="159" t="str" cm="1">
        <f t="array" ref="Z773">IF(D773="Electric","--",IF(D773="Diesel",_xlfn._xlws.FILTER(ORDEF[NOXdr],(ORDEF[HP]=I773)*(ORDEF[Model_Year]=E773)),""))</f>
        <v/>
      </c>
      <c r="AA773" s="159">
        <v>5.66E-5</v>
      </c>
      <c r="AB773" s="159">
        <f t="shared" si="213"/>
        <v>5.66E-5</v>
      </c>
      <c r="AC773" s="158" t="str" cm="1">
        <f t="array" ref="AC773">IF(D773="Electric","--",IF(D773="Diesel",_xlfn._xlws.FILTER(DFCF[Fuel_HC],(DFCF[MY]=E773)),""))</f>
        <v/>
      </c>
      <c r="AD773" s="158" cm="1">
        <f t="array" ref="AD773">IF(D773="Electric","--",IF(D773="Gasoline",_xlfn._xlws.FILTER(GFCF[Fuel_HC],(GFCF[MY]=E773)),""))</f>
        <v>1</v>
      </c>
      <c r="AE773" s="158">
        <f t="shared" si="214"/>
        <v>1</v>
      </c>
      <c r="AF773" s="157" t="str" cm="1">
        <f t="array" ref="AF773">IF(D773="Electric","--",IF(D773="Diesel",_xlfn._xlws.FILTER(DFCF[Fuel_NOX],(DFCF[MY]=E773)),""))</f>
        <v/>
      </c>
      <c r="AG773" s="157" cm="1">
        <f t="array" ref="AG773">IF(D773="Electric","--",IF(D773="Gasoline",_xlfn._xlws.FILTER(GFCF[Fuel_NOX],(GFCF[MY]=E773)),""))</f>
        <v>0.97699999999999998</v>
      </c>
      <c r="AH773" s="157">
        <f t="shared" si="215"/>
        <v>0.97699999999999998</v>
      </c>
      <c r="AI773" s="158">
        <f t="shared" si="216"/>
        <v>0.13272390379746835</v>
      </c>
      <c r="AJ773" s="158">
        <f t="shared" si="217"/>
        <v>0.15403774284050634</v>
      </c>
      <c r="AK773" s="158">
        <f t="shared" si="218"/>
        <v>9.6144445085758043</v>
      </c>
      <c r="AL773" s="158">
        <f t="shared" si="219"/>
        <v>11.158406951518309</v>
      </c>
      <c r="AM773" s="158">
        <f t="shared" si="220"/>
        <v>4.8072222542879023E-3</v>
      </c>
      <c r="AN773" s="158">
        <f t="shared" si="221"/>
        <v>5.5792034757591548E-3</v>
      </c>
      <c r="AO773" s="158">
        <f t="shared" si="222"/>
        <v>4.4216830294940123E-3</v>
      </c>
      <c r="AP773" s="157"/>
      <c r="AS773" s="44"/>
    </row>
    <row r="774" spans="1:45" s="47" customFormat="1" x14ac:dyDescent="0.35">
      <c r="A774" s="157">
        <v>773</v>
      </c>
      <c r="B774" s="157" t="s">
        <v>564</v>
      </c>
      <c r="C774" s="157" t="s">
        <v>492</v>
      </c>
      <c r="D774" s="157" t="s">
        <v>16</v>
      </c>
      <c r="E774" s="157">
        <v>2015</v>
      </c>
      <c r="F774" s="157">
        <v>275</v>
      </c>
      <c r="G774" s="157">
        <v>182.54430379746836</v>
      </c>
      <c r="H774" s="157"/>
      <c r="I774" s="157">
        <f t="shared" si="208"/>
        <v>300</v>
      </c>
      <c r="J774" s="157" t="str">
        <f>IF(D774="Electric","--",IF(D774="Diesel",VLOOKUP(C774,[2]ORDLF!A:B,2,FALSE),""))</f>
        <v/>
      </c>
      <c r="K774" s="157">
        <f>IF(D774="Electric","--",IF(D774="Gasoline",VLOOKUP(C774,LSILF!A:C,3,FALSE),""))</f>
        <v>0.5</v>
      </c>
      <c r="L774" s="158">
        <f t="shared" si="206"/>
        <v>0.5</v>
      </c>
      <c r="M774" s="157" t="str" cm="1">
        <f t="array" ref="M774">IF(D774="Electric","--",IF(D774="Diesel",_xlfn._xlws.FILTER(DIESCH[CH Cap],(DIESCH[HP Bin]=I774)),""))</f>
        <v/>
      </c>
      <c r="N774" s="157" cm="1">
        <f t="array" ref="N774">IF(D774="Electric","--",IF(D774="Gasoline",_xlfn._xlws.FILTER(LSICH[CH Cap],(LSICH[Fuel Type]=D774)*(LSICH[MY]=E774)),""))</f>
        <v>10000</v>
      </c>
      <c r="O774" s="157">
        <f t="shared" si="209"/>
        <v>10000</v>
      </c>
      <c r="P774" s="157">
        <f t="shared" si="210"/>
        <v>365.08860759493672</v>
      </c>
      <c r="Q774" s="157" t="str" cm="1">
        <f t="array" ref="Q774">IF(D774="Electric","--",IF(D774="Diesel",_xlfn._xlws.FILTER(ORDEF[HC-ZH (g/hp-hr)],(ORDEF[HP]=I774)*(ORDEF[Model_Year]=E774)),""))</f>
        <v/>
      </c>
      <c r="R774" s="157" cm="1">
        <f t="array" ref="R774">IF(D774="Electric","--",IF(D774="Gasoline",_xlfn._xlws.FILTER(LSIEF[HC-ZH (g/hp-hr)],(LSIEF[Fuel]=D774)*(LSIEF[HP Bin]=I774)*(LSIEF[Model Year]=E774)),""))</f>
        <v>0.129</v>
      </c>
      <c r="S774" s="158">
        <f t="shared" si="207"/>
        <v>0.129</v>
      </c>
      <c r="T774" s="159" t="str" cm="1">
        <f t="array" ref="T774">IF(D774="Electric","--",IF(D774="Diesel",_xlfn._xlws.FILTER(ORDEF[HCDR],(ORDEF[HP]=I774)*(ORDEF[Model_Year]=E774),),""))</f>
        <v/>
      </c>
      <c r="U774" s="159" cm="1">
        <f t="array" ref="U774">IF(D774="Electric","--",IF(D774="Gasoline",_xlfn._xlws.FILTER(LSIEF[HC DR],(LSIEF[Fuel]=D774)*(LSIEF[HP Bin]=I774)*(LSIEF[Model Year]=E774)),""))</f>
        <v>1.0200000000000001E-5</v>
      </c>
      <c r="V774" s="159">
        <f t="shared" si="211"/>
        <v>1.0200000000000001E-5</v>
      </c>
      <c r="W774" s="158" t="str" cm="1">
        <f t="array" ref="W774">IF(D774="Electric","--",IF(D774="Diesel",_xlfn._xlws.FILTER(ORDEF[NOXzh],(ORDEF[HP]=I774)*(ORDEF[Model_Year]=E774)),""))</f>
        <v/>
      </c>
      <c r="X774" s="158" cm="1">
        <f t="array" ref="X774">IF(D774="Electric","--",IF(D774="Gasoline",_xlfn._xlws.FILTER(LSIEF[NOX-ZH (g/hp-hr)],(LSIEF[Fuel]=D774)*(LSIEF[HP Bin]=I774)*(LSIEF[Model Year]=E774)),""))</f>
        <v>0.13700000000000001</v>
      </c>
      <c r="Y774" s="158">
        <f t="shared" si="212"/>
        <v>0.13700000000000001</v>
      </c>
      <c r="Z774" s="159" t="str" cm="1">
        <f t="array" ref="Z774">IF(D774="Electric","--",IF(D774="Diesel",_xlfn._xlws.FILTER(ORDEF[NOXdr],(ORDEF[HP]=I774)*(ORDEF[Model_Year]=E774)),""))</f>
        <v/>
      </c>
      <c r="AA774" s="159" cm="1">
        <f t="array" ref="AA774">IF(E774="Electric","--",IF(D774="Gasoline",_xlfn._xlws.FILTER(LSIEF[NOX DR],(LSIEF[Fuel]=D774)*(LSIEF[HP Bin]=I774)*(LSIEF[Model Year]=E774)),""))</f>
        <v>5.66E-5</v>
      </c>
      <c r="AB774" s="159">
        <f t="shared" si="213"/>
        <v>5.66E-5</v>
      </c>
      <c r="AC774" s="158" t="str" cm="1">
        <f t="array" ref="AC774">IF(D774="Electric","--",IF(D774="Diesel",_xlfn._xlws.FILTER(DFCF[Fuel_HC],(DFCF[MY]=E774)),""))</f>
        <v/>
      </c>
      <c r="AD774" s="158" cm="1">
        <f t="array" ref="AD774">IF(D774="Electric","--",IF(D774="Gasoline",_xlfn._xlws.FILTER(GFCF[Fuel_HC],(GFCF[MY]=E774)),""))</f>
        <v>1</v>
      </c>
      <c r="AE774" s="158">
        <f t="shared" si="214"/>
        <v>1</v>
      </c>
      <c r="AF774" s="157" t="str" cm="1">
        <f t="array" ref="AF774">IF(D774="Electric","--",IF(D774="Diesel",_xlfn._xlws.FILTER(DFCF[Fuel_NOX],(DFCF[MY]=E774)),""))</f>
        <v/>
      </c>
      <c r="AG774" s="157" cm="1">
        <f t="array" ref="AG774">IF(D774="Electric","--",IF(D774="Gasoline",_xlfn._xlws.FILTER(GFCF[Fuel_NOX],(GFCF[MY]=E774)),""))</f>
        <v>0.97699999999999998</v>
      </c>
      <c r="AH774" s="157">
        <f t="shared" si="215"/>
        <v>0.97699999999999998</v>
      </c>
      <c r="AI774" s="158">
        <f t="shared" si="216"/>
        <v>0.13272390379746835</v>
      </c>
      <c r="AJ774" s="158">
        <f t="shared" si="217"/>
        <v>0.15403774284050634</v>
      </c>
      <c r="AK774" s="158">
        <f t="shared" si="218"/>
        <v>7.3443673329398509</v>
      </c>
      <c r="AL774" s="158">
        <f t="shared" si="219"/>
        <v>8.5237830879653753</v>
      </c>
      <c r="AM774" s="158">
        <f t="shared" si="220"/>
        <v>3.672183666469926E-3</v>
      </c>
      <c r="AN774" s="168">
        <f t="shared" si="221"/>
        <v>4.2618915439826882E-3</v>
      </c>
      <c r="AO774" s="158">
        <f t="shared" si="222"/>
        <v>3.3776745364190379E-3</v>
      </c>
      <c r="AP774" s="157"/>
      <c r="AS774" s="44"/>
    </row>
    <row r="775" spans="1:45" s="47" customFormat="1" x14ac:dyDescent="0.35">
      <c r="A775" s="157">
        <v>774</v>
      </c>
      <c r="B775" s="157" t="s">
        <v>565</v>
      </c>
      <c r="C775" s="157" t="s">
        <v>492</v>
      </c>
      <c r="D775" s="157" t="s">
        <v>16</v>
      </c>
      <c r="E775" s="157">
        <v>2015</v>
      </c>
      <c r="F775" s="157">
        <v>138</v>
      </c>
      <c r="G775" s="157">
        <v>182.54430379746836</v>
      </c>
      <c r="H775" s="157"/>
      <c r="I775" s="157">
        <f t="shared" si="208"/>
        <v>175</v>
      </c>
      <c r="J775" s="157" t="str">
        <f>IF(D775="Electric","--",IF(D775="Diesel",VLOOKUP(C775,[2]ORDLF!A:B,2,FALSE),""))</f>
        <v/>
      </c>
      <c r="K775" s="157">
        <f>IF(D775="Electric","--",IF(D775="Gasoline",VLOOKUP(C775,LSILF!A:C,3,FALSE),""))</f>
        <v>0.5</v>
      </c>
      <c r="L775" s="158">
        <f t="shared" si="206"/>
        <v>0.5</v>
      </c>
      <c r="M775" s="157" t="str" cm="1">
        <f t="array" ref="M775">IF(D775="Electric","--",IF(D775="Diesel",_xlfn._xlws.FILTER(DIESCH[CH Cap],(DIESCH[HP Bin]=I775)),""))</f>
        <v/>
      </c>
      <c r="N775" s="157" cm="1">
        <f t="array" ref="N775">IF(D775="Electric","--",IF(D775="Gasoline",_xlfn._xlws.FILTER(LSICH[CH Cap],(LSICH[Fuel Type]=D775)*(LSICH[MY]=E775)),""))</f>
        <v>10000</v>
      </c>
      <c r="O775" s="157">
        <f t="shared" si="209"/>
        <v>10000</v>
      </c>
      <c r="P775" s="157">
        <f t="shared" si="210"/>
        <v>365.08860759493672</v>
      </c>
      <c r="Q775" s="157" t="str" cm="1">
        <f t="array" ref="Q775">IF(D775="Electric","--",IF(D775="Diesel",_xlfn._xlws.FILTER(ORDEF[HC-ZH (g/hp-hr)],(ORDEF[HP]=I775)*(ORDEF[Model_Year]=E775)),""))</f>
        <v/>
      </c>
      <c r="R775" s="157" cm="1">
        <f t="array" ref="R775">IF(D775="Electric","--",IF(D775="Gasoline",_xlfn._xlws.FILTER(LSIEF[HC-ZH (g/hp-hr)],(LSIEF[Fuel]=D775)*(LSIEF[HP Bin]=I775)*(LSIEF[Model Year]=E775)),""))</f>
        <v>0.129</v>
      </c>
      <c r="S775" s="158">
        <f t="shared" si="207"/>
        <v>0.129</v>
      </c>
      <c r="T775" s="159" t="str" cm="1">
        <f t="array" ref="T775">IF(D775="Electric","--",IF(D775="Diesel",_xlfn._xlws.FILTER(ORDEF[HCDR],(ORDEF[HP]=I775)*(ORDEF[Model_Year]=E775),),""))</f>
        <v/>
      </c>
      <c r="U775" s="159" cm="1">
        <f t="array" ref="U775">IF(D775="Electric","--",IF(D775="Gasoline",_xlfn._xlws.FILTER(LSIEF[HC DR],(LSIEF[Fuel]=D775)*(LSIEF[HP Bin]=I775)*(LSIEF[Model Year]=E775)),""))</f>
        <v>1.0200000000000001E-5</v>
      </c>
      <c r="V775" s="159">
        <f t="shared" si="211"/>
        <v>1.0200000000000001E-5</v>
      </c>
      <c r="W775" s="158" t="str" cm="1">
        <f t="array" ref="W775">IF(D775="Electric","--",IF(D775="Diesel",_xlfn._xlws.FILTER(ORDEF[NOXzh],(ORDEF[HP]=I775)*(ORDEF[Model_Year]=E775)),""))</f>
        <v/>
      </c>
      <c r="X775" s="158" cm="1">
        <f t="array" ref="X775">IF(D775="Electric","--",IF(D775="Gasoline",_xlfn._xlws.FILTER(LSIEF[NOX-ZH (g/hp-hr)],(LSIEF[Fuel]=D775)*(LSIEF[HP Bin]=I775)*(LSIEF[Model Year]=E775)),""))</f>
        <v>0.13700000000000001</v>
      </c>
      <c r="Y775" s="158">
        <f t="shared" si="212"/>
        <v>0.13700000000000001</v>
      </c>
      <c r="Z775" s="159" t="str" cm="1">
        <f t="array" ref="Z775">IF(D775="Electric","--",IF(D775="Diesel",_xlfn._xlws.FILTER(ORDEF[NOXdr],(ORDEF[HP]=I775)*(ORDEF[Model_Year]=E775)),""))</f>
        <v/>
      </c>
      <c r="AA775" s="159" cm="1">
        <f t="array" ref="AA775">IF(E775="Electric","--",IF(D775="Gasoline",_xlfn._xlws.FILTER(LSIEF[NOX DR],(LSIEF[Fuel]=D775)*(LSIEF[HP Bin]=I775)*(LSIEF[Model Year]=E775)),""))</f>
        <v>5.66E-5</v>
      </c>
      <c r="AB775" s="159">
        <f t="shared" si="213"/>
        <v>5.66E-5</v>
      </c>
      <c r="AC775" s="158" t="str" cm="1">
        <f t="array" ref="AC775">IF(D775="Electric","--",IF(D775="Diesel",_xlfn._xlws.FILTER(DFCF[Fuel_HC],(DFCF[MY]=E775)),""))</f>
        <v/>
      </c>
      <c r="AD775" s="158" cm="1">
        <f t="array" ref="AD775">IF(D775="Electric","--",IF(D775="Gasoline",_xlfn._xlws.FILTER(GFCF[Fuel_HC],(GFCF[MY]=E775)),""))</f>
        <v>1</v>
      </c>
      <c r="AE775" s="158">
        <f t="shared" si="214"/>
        <v>1</v>
      </c>
      <c r="AF775" s="157" t="str" cm="1">
        <f t="array" ref="AF775">IF(D775="Electric","--",IF(D775="Diesel",_xlfn._xlws.FILTER(DFCF[Fuel_NOX],(DFCF[MY]=E775)),""))</f>
        <v/>
      </c>
      <c r="AG775" s="157" cm="1">
        <f t="array" ref="AG775">IF(D775="Electric","--",IF(D775="Gasoline",_xlfn._xlws.FILTER(GFCF[Fuel_NOX],(GFCF[MY]=E775)),""))</f>
        <v>0.97699999999999998</v>
      </c>
      <c r="AH775" s="157">
        <f t="shared" si="215"/>
        <v>0.97699999999999998</v>
      </c>
      <c r="AI775" s="158">
        <f t="shared" si="216"/>
        <v>0.13272390379746835</v>
      </c>
      <c r="AJ775" s="158">
        <f t="shared" si="217"/>
        <v>0.15403774284050634</v>
      </c>
      <c r="AK775" s="158">
        <f t="shared" si="218"/>
        <v>3.6855370616207255</v>
      </c>
      <c r="AL775" s="158">
        <f t="shared" si="219"/>
        <v>4.2773893314153515</v>
      </c>
      <c r="AM775" s="158">
        <f t="shared" si="220"/>
        <v>1.8427685308103627E-3</v>
      </c>
      <c r="AN775" s="168">
        <f t="shared" si="221"/>
        <v>2.1386946657076761E-3</v>
      </c>
      <c r="AO775" s="158">
        <f t="shared" si="222"/>
        <v>1.6949784946393715E-3</v>
      </c>
      <c r="AP775" s="157"/>
      <c r="AS775" s="44"/>
    </row>
    <row r="776" spans="1:45" s="47" customFormat="1" x14ac:dyDescent="0.35">
      <c r="A776" s="157">
        <v>775</v>
      </c>
      <c r="B776" s="157" t="s">
        <v>566</v>
      </c>
      <c r="C776" s="157" t="s">
        <v>492</v>
      </c>
      <c r="D776" s="157" t="s">
        <v>16</v>
      </c>
      <c r="E776" s="157">
        <v>2015</v>
      </c>
      <c r="F776" s="157">
        <v>138</v>
      </c>
      <c r="G776" s="157">
        <v>182.54430379746836</v>
      </c>
      <c r="H776" s="157"/>
      <c r="I776" s="157">
        <f t="shared" si="208"/>
        <v>175</v>
      </c>
      <c r="J776" s="157" t="str">
        <f>IF(D776="Electric","--",IF(D776="Diesel",VLOOKUP(C776,[2]ORDLF!A:B,2,FALSE),""))</f>
        <v/>
      </c>
      <c r="K776" s="157">
        <f>IF(D776="Electric","--",IF(D776="Gasoline",VLOOKUP(C776,LSILF!A:C,3,FALSE),""))</f>
        <v>0.5</v>
      </c>
      <c r="L776" s="158">
        <f t="shared" si="206"/>
        <v>0.5</v>
      </c>
      <c r="M776" s="157" t="str" cm="1">
        <f t="array" ref="M776">IF(D776="Electric","--",IF(D776="Diesel",_xlfn._xlws.FILTER(DIESCH[CH Cap],(DIESCH[HP Bin]=I776)),""))</f>
        <v/>
      </c>
      <c r="N776" s="157" cm="1">
        <f t="array" ref="N776">IF(D776="Electric","--",IF(D776="Gasoline",_xlfn._xlws.FILTER(LSICH[CH Cap],(LSICH[Fuel Type]=D776)*(LSICH[MY]=E776)),""))</f>
        <v>10000</v>
      </c>
      <c r="O776" s="157">
        <f t="shared" si="209"/>
        <v>10000</v>
      </c>
      <c r="P776" s="157">
        <f t="shared" si="210"/>
        <v>365.08860759493672</v>
      </c>
      <c r="Q776" s="157" t="str" cm="1">
        <f t="array" ref="Q776">IF(D776="Electric","--",IF(D776="Diesel",_xlfn._xlws.FILTER(ORDEF[HC-ZH (g/hp-hr)],(ORDEF[HP]=I776)*(ORDEF[Model_Year]=E776)),""))</f>
        <v/>
      </c>
      <c r="R776" s="157" cm="1">
        <f t="array" ref="R776">IF(D776="Electric","--",IF(D776="Gasoline",_xlfn._xlws.FILTER(LSIEF[HC-ZH (g/hp-hr)],(LSIEF[Fuel]=D776)*(LSIEF[HP Bin]=I776)*(LSIEF[Model Year]=E776)),""))</f>
        <v>0.129</v>
      </c>
      <c r="S776" s="158">
        <f t="shared" si="207"/>
        <v>0.129</v>
      </c>
      <c r="T776" s="159" t="str" cm="1">
        <f t="array" ref="T776">IF(D776="Electric","--",IF(D776="Diesel",_xlfn._xlws.FILTER(ORDEF[HCDR],(ORDEF[HP]=I776)*(ORDEF[Model_Year]=E776),),""))</f>
        <v/>
      </c>
      <c r="U776" s="159" cm="1">
        <f t="array" ref="U776">IF(D776="Electric","--",IF(D776="Gasoline",_xlfn._xlws.FILTER(LSIEF[HC DR],(LSIEF[Fuel]=D776)*(LSIEF[HP Bin]=I776)*(LSIEF[Model Year]=E776)),""))</f>
        <v>1.0200000000000001E-5</v>
      </c>
      <c r="V776" s="159">
        <f t="shared" si="211"/>
        <v>1.0200000000000001E-5</v>
      </c>
      <c r="W776" s="158" t="str" cm="1">
        <f t="array" ref="W776">IF(D776="Electric","--",IF(D776="Diesel",_xlfn._xlws.FILTER(ORDEF[NOXzh],(ORDEF[HP]=I776)*(ORDEF[Model_Year]=E776)),""))</f>
        <v/>
      </c>
      <c r="X776" s="158" cm="1">
        <f t="array" ref="X776">IF(D776="Electric","--",IF(D776="Gasoline",_xlfn._xlws.FILTER(LSIEF[NOX-ZH (g/hp-hr)],(LSIEF[Fuel]=D776)*(LSIEF[HP Bin]=I776)*(LSIEF[Model Year]=E776)),""))</f>
        <v>0.13700000000000001</v>
      </c>
      <c r="Y776" s="158">
        <f t="shared" si="212"/>
        <v>0.13700000000000001</v>
      </c>
      <c r="Z776" s="159" t="str" cm="1">
        <f t="array" ref="Z776">IF(D776="Electric","--",IF(D776="Diesel",_xlfn._xlws.FILTER(ORDEF[NOXdr],(ORDEF[HP]=I776)*(ORDEF[Model_Year]=E776)),""))</f>
        <v/>
      </c>
      <c r="AA776" s="159" cm="1">
        <f t="array" ref="AA776">IF(E776="Electric","--",IF(D776="Gasoline",_xlfn._xlws.FILTER(LSIEF[NOX DR],(LSIEF[Fuel]=D776)*(LSIEF[HP Bin]=I776)*(LSIEF[Model Year]=E776)),""))</f>
        <v>5.66E-5</v>
      </c>
      <c r="AB776" s="159">
        <f t="shared" si="213"/>
        <v>5.66E-5</v>
      </c>
      <c r="AC776" s="158" t="str" cm="1">
        <f t="array" ref="AC776">IF(D776="Electric","--",IF(D776="Diesel",_xlfn._xlws.FILTER(DFCF[Fuel_HC],(DFCF[MY]=E776)),""))</f>
        <v/>
      </c>
      <c r="AD776" s="158" cm="1">
        <f t="array" ref="AD776">IF(D776="Electric","--",IF(D776="Gasoline",_xlfn._xlws.FILTER(GFCF[Fuel_HC],(GFCF[MY]=E776)),""))</f>
        <v>1</v>
      </c>
      <c r="AE776" s="158">
        <f t="shared" si="214"/>
        <v>1</v>
      </c>
      <c r="AF776" s="157" t="str" cm="1">
        <f t="array" ref="AF776">IF(D776="Electric","--",IF(D776="Diesel",_xlfn._xlws.FILTER(DFCF[Fuel_NOX],(DFCF[MY]=E776)),""))</f>
        <v/>
      </c>
      <c r="AG776" s="157" cm="1">
        <f t="array" ref="AG776">IF(D776="Electric","--",IF(D776="Gasoline",_xlfn._xlws.FILTER(GFCF[Fuel_NOX],(GFCF[MY]=E776)),""))</f>
        <v>0.97699999999999998</v>
      </c>
      <c r="AH776" s="157">
        <f t="shared" si="215"/>
        <v>0.97699999999999998</v>
      </c>
      <c r="AI776" s="158">
        <f t="shared" si="216"/>
        <v>0.13272390379746835</v>
      </c>
      <c r="AJ776" s="158">
        <f t="shared" si="217"/>
        <v>0.15403774284050634</v>
      </c>
      <c r="AK776" s="158">
        <f t="shared" si="218"/>
        <v>3.6855370616207255</v>
      </c>
      <c r="AL776" s="158">
        <f t="shared" si="219"/>
        <v>4.2773893314153515</v>
      </c>
      <c r="AM776" s="158">
        <f t="shared" si="220"/>
        <v>1.8427685308103627E-3</v>
      </c>
      <c r="AN776" s="168">
        <f t="shared" si="221"/>
        <v>2.1386946657076761E-3</v>
      </c>
      <c r="AO776" s="158">
        <f t="shared" si="222"/>
        <v>1.6949784946393715E-3</v>
      </c>
      <c r="AP776" s="157"/>
      <c r="AS776" s="44"/>
    </row>
    <row r="777" spans="1:45" s="47" customFormat="1" x14ac:dyDescent="0.35">
      <c r="A777" s="157">
        <v>776</v>
      </c>
      <c r="B777" s="157" t="s">
        <v>567</v>
      </c>
      <c r="C777" s="157" t="s">
        <v>492</v>
      </c>
      <c r="D777" s="157" t="s">
        <v>16</v>
      </c>
      <c r="E777" s="157">
        <v>2015</v>
      </c>
      <c r="F777" s="157">
        <v>138</v>
      </c>
      <c r="G777" s="157">
        <v>182.54430379746836</v>
      </c>
      <c r="H777" s="157"/>
      <c r="I777" s="157">
        <f t="shared" si="208"/>
        <v>175</v>
      </c>
      <c r="J777" s="157" t="str">
        <f>IF(D777="Electric","--",IF(D777="Diesel",VLOOKUP(C777,[2]ORDLF!A:B,2,FALSE),""))</f>
        <v/>
      </c>
      <c r="K777" s="157">
        <f>IF(D777="Electric","--",IF(D777="Gasoline",VLOOKUP(C777,LSILF!A:C,3,FALSE),""))</f>
        <v>0.5</v>
      </c>
      <c r="L777" s="158">
        <f t="shared" si="206"/>
        <v>0.5</v>
      </c>
      <c r="M777" s="157" t="str" cm="1">
        <f t="array" ref="M777">IF(D777="Electric","--",IF(D777="Diesel",_xlfn._xlws.FILTER(DIESCH[CH Cap],(DIESCH[HP Bin]=I777)),""))</f>
        <v/>
      </c>
      <c r="N777" s="157" cm="1">
        <f t="array" ref="N777">IF(D777="Electric","--",IF(D777="Gasoline",_xlfn._xlws.FILTER(LSICH[CH Cap],(LSICH[Fuel Type]=D777)*(LSICH[MY]=E777)),""))</f>
        <v>10000</v>
      </c>
      <c r="O777" s="157">
        <f t="shared" si="209"/>
        <v>10000</v>
      </c>
      <c r="P777" s="157">
        <f t="shared" si="210"/>
        <v>365.08860759493672</v>
      </c>
      <c r="Q777" s="157" t="str" cm="1">
        <f t="array" ref="Q777">IF(D777="Electric","--",IF(D777="Diesel",_xlfn._xlws.FILTER(ORDEF[HC-ZH (g/hp-hr)],(ORDEF[HP]=I777)*(ORDEF[Model_Year]=E777)),""))</f>
        <v/>
      </c>
      <c r="R777" s="157" cm="1">
        <f t="array" ref="R777">IF(D777="Electric","--",IF(D777="Gasoline",_xlfn._xlws.FILTER(LSIEF[HC-ZH (g/hp-hr)],(LSIEF[Fuel]=D777)*(LSIEF[HP Bin]=I777)*(LSIEF[Model Year]=E777)),""))</f>
        <v>0.129</v>
      </c>
      <c r="S777" s="158">
        <f t="shared" si="207"/>
        <v>0.129</v>
      </c>
      <c r="T777" s="159" t="str" cm="1">
        <f t="array" ref="T777">IF(D777="Electric","--",IF(D777="Diesel",_xlfn._xlws.FILTER(ORDEF[HCDR],(ORDEF[HP]=I777)*(ORDEF[Model_Year]=E777),),""))</f>
        <v/>
      </c>
      <c r="U777" s="159" cm="1">
        <f t="array" ref="U777">IF(D777="Electric","--",IF(D777="Gasoline",_xlfn._xlws.FILTER(LSIEF[HC DR],(LSIEF[Fuel]=D777)*(LSIEF[HP Bin]=I777)*(LSIEF[Model Year]=E777)),""))</f>
        <v>1.0200000000000001E-5</v>
      </c>
      <c r="V777" s="159">
        <f t="shared" si="211"/>
        <v>1.0200000000000001E-5</v>
      </c>
      <c r="W777" s="158" t="str" cm="1">
        <f t="array" ref="W777">IF(D777="Electric","--",IF(D777="Diesel",_xlfn._xlws.FILTER(ORDEF[NOXzh],(ORDEF[HP]=I777)*(ORDEF[Model_Year]=E777)),""))</f>
        <v/>
      </c>
      <c r="X777" s="158" cm="1">
        <f t="array" ref="X777">IF(D777="Electric","--",IF(D777="Gasoline",_xlfn._xlws.FILTER(LSIEF[NOX-ZH (g/hp-hr)],(LSIEF[Fuel]=D777)*(LSIEF[HP Bin]=I777)*(LSIEF[Model Year]=E777)),""))</f>
        <v>0.13700000000000001</v>
      </c>
      <c r="Y777" s="158">
        <f t="shared" si="212"/>
        <v>0.13700000000000001</v>
      </c>
      <c r="Z777" s="159" t="str" cm="1">
        <f t="array" ref="Z777">IF(D777="Electric","--",IF(D777="Diesel",_xlfn._xlws.FILTER(ORDEF[NOXdr],(ORDEF[HP]=I777)*(ORDEF[Model_Year]=E777)),""))</f>
        <v/>
      </c>
      <c r="AA777" s="159" cm="1">
        <f t="array" ref="AA777">IF(E777="Electric","--",IF(D777="Gasoline",_xlfn._xlws.FILTER(LSIEF[NOX DR],(LSIEF[Fuel]=D777)*(LSIEF[HP Bin]=I777)*(LSIEF[Model Year]=E777)),""))</f>
        <v>5.66E-5</v>
      </c>
      <c r="AB777" s="159">
        <f t="shared" si="213"/>
        <v>5.66E-5</v>
      </c>
      <c r="AC777" s="158" t="str" cm="1">
        <f t="array" ref="AC777">IF(D777="Electric","--",IF(D777="Diesel",_xlfn._xlws.FILTER(DFCF[Fuel_HC],(DFCF[MY]=E777)),""))</f>
        <v/>
      </c>
      <c r="AD777" s="158" cm="1">
        <f t="array" ref="AD777">IF(D777="Electric","--",IF(D777="Gasoline",_xlfn._xlws.FILTER(GFCF[Fuel_HC],(GFCF[MY]=E777)),""))</f>
        <v>1</v>
      </c>
      <c r="AE777" s="158">
        <f t="shared" si="214"/>
        <v>1</v>
      </c>
      <c r="AF777" s="157" t="str" cm="1">
        <f t="array" ref="AF777">IF(D777="Electric","--",IF(D777="Diesel",_xlfn._xlws.FILTER(DFCF[Fuel_NOX],(DFCF[MY]=E777)),""))</f>
        <v/>
      </c>
      <c r="AG777" s="157" cm="1">
        <f t="array" ref="AG777">IF(D777="Electric","--",IF(D777="Gasoline",_xlfn._xlws.FILTER(GFCF[Fuel_NOX],(GFCF[MY]=E777)),""))</f>
        <v>0.97699999999999998</v>
      </c>
      <c r="AH777" s="157">
        <f t="shared" si="215"/>
        <v>0.97699999999999998</v>
      </c>
      <c r="AI777" s="158">
        <f t="shared" si="216"/>
        <v>0.13272390379746835</v>
      </c>
      <c r="AJ777" s="158">
        <f t="shared" si="217"/>
        <v>0.15403774284050634</v>
      </c>
      <c r="AK777" s="158">
        <f t="shared" si="218"/>
        <v>3.6855370616207255</v>
      </c>
      <c r="AL777" s="158">
        <f t="shared" si="219"/>
        <v>4.2773893314153515</v>
      </c>
      <c r="AM777" s="158">
        <f t="shared" si="220"/>
        <v>1.8427685308103627E-3</v>
      </c>
      <c r="AN777" s="168">
        <f t="shared" si="221"/>
        <v>2.1386946657076761E-3</v>
      </c>
      <c r="AO777" s="158">
        <f t="shared" si="222"/>
        <v>1.6949784946393715E-3</v>
      </c>
      <c r="AP777" s="157"/>
      <c r="AS777" s="44"/>
    </row>
    <row r="778" spans="1:45" s="47" customFormat="1" x14ac:dyDescent="0.35">
      <c r="A778" s="157">
        <v>777</v>
      </c>
      <c r="B778" s="157" t="s">
        <v>568</v>
      </c>
      <c r="C778" s="157" t="s">
        <v>492</v>
      </c>
      <c r="D778" s="157" t="s">
        <v>16</v>
      </c>
      <c r="E778" s="157">
        <v>2015</v>
      </c>
      <c r="F778" s="157">
        <v>360</v>
      </c>
      <c r="G778" s="157">
        <v>182.54430379746836</v>
      </c>
      <c r="H778" s="157"/>
      <c r="I778" s="157">
        <f t="shared" si="208"/>
        <v>600</v>
      </c>
      <c r="J778" s="157" t="str">
        <f>IF(D778="Electric","--",IF(D778="Diesel",VLOOKUP(C778,[2]ORDLF!A:B,2,FALSE),""))</f>
        <v/>
      </c>
      <c r="K778" s="157">
        <f>IF(D778="Electric","--",IF(D778="Gasoline",VLOOKUP(C778,LSILF!A:C,3,FALSE),""))</f>
        <v>0.5</v>
      </c>
      <c r="L778" s="158">
        <f t="shared" si="206"/>
        <v>0.5</v>
      </c>
      <c r="M778" s="157" t="str" cm="1">
        <f t="array" ref="M778">IF(D778="Electric","--",IF(D778="Diesel",_xlfn._xlws.FILTER(DIESCH[CH Cap],(DIESCH[HP Bin]=I778)),""))</f>
        <v/>
      </c>
      <c r="N778" s="157" cm="1">
        <f t="array" ref="N778">IF(D778="Electric","--",IF(D778="Gasoline",_xlfn._xlws.FILTER(LSICH[CH Cap],(LSICH[Fuel Type]=D778)*(LSICH[MY]=E778)),""))</f>
        <v>10000</v>
      </c>
      <c r="O778" s="157">
        <f t="shared" si="209"/>
        <v>10000</v>
      </c>
      <c r="P778" s="157">
        <f t="shared" si="210"/>
        <v>365.08860759493672</v>
      </c>
      <c r="Q778" s="157" t="str" cm="1">
        <f t="array" ref="Q778">IF(D778="Electric","--",IF(D778="Diesel",_xlfn._xlws.FILTER(ORDEF[HC-ZH (g/hp-hr)],(ORDEF[HP]=I778)*(ORDEF[Model_Year]=E778)),""))</f>
        <v/>
      </c>
      <c r="R778" s="157">
        <v>0.129</v>
      </c>
      <c r="S778" s="158">
        <f t="shared" si="207"/>
        <v>0.129</v>
      </c>
      <c r="T778" s="159" t="str" cm="1">
        <f t="array" ref="T778">IF(D778="Electric","--",IF(D778="Diesel",_xlfn._xlws.FILTER(ORDEF[HCDR],(ORDEF[HP]=I778)*(ORDEF[Model_Year]=E778),),""))</f>
        <v/>
      </c>
      <c r="U778" s="159">
        <v>1.0200000000000001E-5</v>
      </c>
      <c r="V778" s="159">
        <f t="shared" si="211"/>
        <v>1.0200000000000001E-5</v>
      </c>
      <c r="W778" s="158" t="str" cm="1">
        <f t="array" ref="W778">IF(D778="Electric","--",IF(D778="Diesel",_xlfn._xlws.FILTER(ORDEF[NOXzh],(ORDEF[HP]=I778)*(ORDEF[Model_Year]=E778)),""))</f>
        <v/>
      </c>
      <c r="X778" s="158">
        <v>0.13700000000000001</v>
      </c>
      <c r="Y778" s="158">
        <f t="shared" si="212"/>
        <v>0.13700000000000001</v>
      </c>
      <c r="Z778" s="159" t="str" cm="1">
        <f t="array" ref="Z778">IF(D778="Electric","--",IF(D778="Diesel",_xlfn._xlws.FILTER(ORDEF[NOXdr],(ORDEF[HP]=I778)*(ORDEF[Model_Year]=E778)),""))</f>
        <v/>
      </c>
      <c r="AA778" s="159">
        <v>5.66E-5</v>
      </c>
      <c r="AB778" s="159">
        <f t="shared" si="213"/>
        <v>5.66E-5</v>
      </c>
      <c r="AC778" s="158" t="str" cm="1">
        <f t="array" ref="AC778">IF(D778="Electric","--",IF(D778="Diesel",_xlfn._xlws.FILTER(DFCF[Fuel_HC],(DFCF[MY]=E778)),""))</f>
        <v/>
      </c>
      <c r="AD778" s="158" cm="1">
        <f t="array" ref="AD778">IF(D778="Electric","--",IF(D778="Gasoline",_xlfn._xlws.FILTER(GFCF[Fuel_HC],(GFCF[MY]=E778)),""))</f>
        <v>1</v>
      </c>
      <c r="AE778" s="158">
        <f t="shared" si="214"/>
        <v>1</v>
      </c>
      <c r="AF778" s="157" t="str" cm="1">
        <f t="array" ref="AF778">IF(D778="Electric","--",IF(D778="Diesel",_xlfn._xlws.FILTER(DFCF[Fuel_NOX],(DFCF[MY]=E778)),""))</f>
        <v/>
      </c>
      <c r="AG778" s="157" cm="1">
        <f t="array" ref="AG778">IF(D778="Electric","--",IF(D778="Gasoline",_xlfn._xlws.FILTER(GFCF[Fuel_NOX],(GFCF[MY]=E778)),""))</f>
        <v>0.97699999999999998</v>
      </c>
      <c r="AH778" s="157">
        <f t="shared" si="215"/>
        <v>0.97699999999999998</v>
      </c>
      <c r="AI778" s="158">
        <f t="shared" si="216"/>
        <v>0.13272390379746835</v>
      </c>
      <c r="AJ778" s="158">
        <f t="shared" si="217"/>
        <v>0.15403774284050634</v>
      </c>
      <c r="AK778" s="158">
        <f t="shared" si="218"/>
        <v>9.6144445085758043</v>
      </c>
      <c r="AL778" s="158">
        <f t="shared" si="219"/>
        <v>11.158406951518309</v>
      </c>
      <c r="AM778" s="158">
        <f t="shared" si="220"/>
        <v>4.8072222542879023E-3</v>
      </c>
      <c r="AN778" s="158">
        <f t="shared" si="221"/>
        <v>5.5792034757591548E-3</v>
      </c>
      <c r="AO778" s="158">
        <f t="shared" si="222"/>
        <v>4.4216830294940123E-3</v>
      </c>
      <c r="AP778" s="157"/>
      <c r="AS778" s="44"/>
    </row>
    <row r="779" spans="1:45" s="47" customFormat="1" x14ac:dyDescent="0.35">
      <c r="A779" s="157">
        <v>778</v>
      </c>
      <c r="B779" s="157" t="s">
        <v>569</v>
      </c>
      <c r="C779" s="157" t="s">
        <v>492</v>
      </c>
      <c r="D779" s="157" t="s">
        <v>16</v>
      </c>
      <c r="E779" s="157">
        <v>2016</v>
      </c>
      <c r="F779" s="157">
        <v>138</v>
      </c>
      <c r="G779" s="157">
        <v>182.54430379746836</v>
      </c>
      <c r="H779" s="157"/>
      <c r="I779" s="157">
        <f t="shared" si="208"/>
        <v>175</v>
      </c>
      <c r="J779" s="157" t="str">
        <f>IF(D779="Electric","--",IF(D779="Diesel",VLOOKUP(C779,[2]ORDLF!A:B,2,FALSE),""))</f>
        <v/>
      </c>
      <c r="K779" s="157">
        <f>IF(D779="Electric","--",IF(D779="Gasoline",VLOOKUP(C779,LSILF!A:C,3,FALSE),""))</f>
        <v>0.5</v>
      </c>
      <c r="L779" s="158">
        <f t="shared" si="206"/>
        <v>0.5</v>
      </c>
      <c r="M779" s="157" t="str" cm="1">
        <f t="array" ref="M779">IF(D779="Electric","--",IF(D779="Diesel",_xlfn._xlws.FILTER(DIESCH[CH Cap],(DIESCH[HP Bin]=I779)),""))</f>
        <v/>
      </c>
      <c r="N779" s="157" cm="1">
        <f t="array" ref="N779">IF(D779="Electric","--",IF(D779="Gasoline",_xlfn._xlws.FILTER(LSICH[CH Cap],(LSICH[Fuel Type]=D779)*(LSICH[MY]=E779)),""))</f>
        <v>10000</v>
      </c>
      <c r="O779" s="157">
        <f t="shared" si="209"/>
        <v>10000</v>
      </c>
      <c r="P779" s="157">
        <f t="shared" si="210"/>
        <v>182.54430379746836</v>
      </c>
      <c r="Q779" s="157" t="str" cm="1">
        <f t="array" ref="Q779">IF(D779="Electric","--",IF(D779="Diesel",_xlfn._xlws.FILTER(ORDEF[HC-ZH (g/hp-hr)],(ORDEF[HP]=I779)*(ORDEF[Model_Year]=E779)),""))</f>
        <v/>
      </c>
      <c r="R779" s="157" cm="1">
        <f t="array" ref="R779">IF(D779="Electric","--",IF(D779="Gasoline",_xlfn._xlws.FILTER(LSIEF[HC-ZH (g/hp-hr)],(LSIEF[Fuel]=D779)*(LSIEF[HP Bin]=I779)*(LSIEF[Model Year]=E779)),""))</f>
        <v>0.129</v>
      </c>
      <c r="S779" s="158">
        <f t="shared" si="207"/>
        <v>0.129</v>
      </c>
      <c r="T779" s="159" t="str" cm="1">
        <f t="array" ref="T779">IF(D779="Electric","--",IF(D779="Diesel",_xlfn._xlws.FILTER(ORDEF[HCDR],(ORDEF[HP]=I779)*(ORDEF[Model_Year]=E779),),""))</f>
        <v/>
      </c>
      <c r="U779" s="159" cm="1">
        <f t="array" ref="U779">IF(D779="Electric","--",IF(D779="Gasoline",_xlfn._xlws.FILTER(LSIEF[HC DR],(LSIEF[Fuel]=D779)*(LSIEF[HP Bin]=I779)*(LSIEF[Model Year]=E779)),""))</f>
        <v>1.0200000000000001E-5</v>
      </c>
      <c r="V779" s="159">
        <f t="shared" si="211"/>
        <v>1.0200000000000001E-5</v>
      </c>
      <c r="W779" s="158" t="str" cm="1">
        <f t="array" ref="W779">IF(D779="Electric","--",IF(D779="Diesel",_xlfn._xlws.FILTER(ORDEF[NOXzh],(ORDEF[HP]=I779)*(ORDEF[Model_Year]=E779)),""))</f>
        <v/>
      </c>
      <c r="X779" s="158" cm="1">
        <f t="array" ref="X779">IF(D779="Electric","--",IF(D779="Gasoline",_xlfn._xlws.FILTER(LSIEF[NOX-ZH (g/hp-hr)],(LSIEF[Fuel]=D779)*(LSIEF[HP Bin]=I779)*(LSIEF[Model Year]=E779)),""))</f>
        <v>0.13700000000000001</v>
      </c>
      <c r="Y779" s="158">
        <f t="shared" si="212"/>
        <v>0.13700000000000001</v>
      </c>
      <c r="Z779" s="159" t="str" cm="1">
        <f t="array" ref="Z779">IF(D779="Electric","--",IF(D779="Diesel",_xlfn._xlws.FILTER(ORDEF[NOXdr],(ORDEF[HP]=I779)*(ORDEF[Model_Year]=E779)),""))</f>
        <v/>
      </c>
      <c r="AA779" s="159" cm="1">
        <f t="array" ref="AA779">IF(E779="Electric","--",IF(D779="Gasoline",_xlfn._xlws.FILTER(LSIEF[NOX DR],(LSIEF[Fuel]=D779)*(LSIEF[HP Bin]=I779)*(LSIEF[Model Year]=E779)),""))</f>
        <v>5.66E-5</v>
      </c>
      <c r="AB779" s="159">
        <f t="shared" si="213"/>
        <v>5.66E-5</v>
      </c>
      <c r="AC779" s="158" t="str" cm="1">
        <f t="array" ref="AC779">IF(D779="Electric","--",IF(D779="Diesel",_xlfn._xlws.FILTER(DFCF[Fuel_HC],(DFCF[MY]=E779)),""))</f>
        <v/>
      </c>
      <c r="AD779" s="158" cm="1">
        <f t="array" ref="AD779">IF(D779="Electric","--",IF(D779="Gasoline",_xlfn._xlws.FILTER(GFCF[Fuel_HC],(GFCF[MY]=E779)),""))</f>
        <v>1</v>
      </c>
      <c r="AE779" s="158">
        <f t="shared" si="214"/>
        <v>1</v>
      </c>
      <c r="AF779" s="157" t="str" cm="1">
        <f t="array" ref="AF779">IF(D779="Electric","--",IF(D779="Diesel",_xlfn._xlws.FILTER(DFCF[Fuel_NOX],(DFCF[MY]=E779)),""))</f>
        <v/>
      </c>
      <c r="AG779" s="157" cm="1">
        <f t="array" ref="AG779">IF(D779="Electric","--",IF(D779="Gasoline",_xlfn._xlws.FILTER(GFCF[Fuel_NOX],(GFCF[MY]=E779)),""))</f>
        <v>0.97699999999999998</v>
      </c>
      <c r="AH779" s="157">
        <f t="shared" si="215"/>
        <v>0.97699999999999998</v>
      </c>
      <c r="AI779" s="158">
        <f t="shared" si="216"/>
        <v>0.13086195189873417</v>
      </c>
      <c r="AJ779" s="158">
        <f t="shared" si="217"/>
        <v>0.14394337142025318</v>
      </c>
      <c r="AK779" s="158">
        <f t="shared" si="218"/>
        <v>3.6338335437660105</v>
      </c>
      <c r="AL779" s="158">
        <f t="shared" si="219"/>
        <v>3.9970842852355872</v>
      </c>
      <c r="AM779" s="158">
        <f t="shared" si="220"/>
        <v>1.8169167718830052E-3</v>
      </c>
      <c r="AN779" s="168">
        <f t="shared" si="221"/>
        <v>1.9985421426177937E-3</v>
      </c>
      <c r="AO779" s="158">
        <f t="shared" si="222"/>
        <v>1.671200046777988E-3</v>
      </c>
      <c r="AP779" s="157"/>
      <c r="AS779" s="44"/>
    </row>
    <row r="780" spans="1:45" s="47" customFormat="1" x14ac:dyDescent="0.35">
      <c r="A780" s="157">
        <v>779</v>
      </c>
      <c r="B780" s="157" t="s">
        <v>570</v>
      </c>
      <c r="C780" s="157" t="s">
        <v>492</v>
      </c>
      <c r="D780" s="157" t="s">
        <v>16</v>
      </c>
      <c r="E780" s="157">
        <v>2016</v>
      </c>
      <c r="F780" s="157">
        <v>138</v>
      </c>
      <c r="G780" s="157">
        <v>182.54430379746836</v>
      </c>
      <c r="H780" s="157"/>
      <c r="I780" s="157">
        <f t="shared" si="208"/>
        <v>175</v>
      </c>
      <c r="J780" s="157" t="str">
        <f>IF(D780="Electric","--",IF(D780="Diesel",VLOOKUP(C780,[2]ORDLF!A:B,2,FALSE),""))</f>
        <v/>
      </c>
      <c r="K780" s="157">
        <f>IF(D780="Electric","--",IF(D780="Gasoline",VLOOKUP(C780,LSILF!A:C,3,FALSE),""))</f>
        <v>0.5</v>
      </c>
      <c r="L780" s="158">
        <f t="shared" si="206"/>
        <v>0.5</v>
      </c>
      <c r="M780" s="157" t="str" cm="1">
        <f t="array" ref="M780">IF(D780="Electric","--",IF(D780="Diesel",_xlfn._xlws.FILTER(DIESCH[CH Cap],(DIESCH[HP Bin]=I780)),""))</f>
        <v/>
      </c>
      <c r="N780" s="157" cm="1">
        <f t="array" ref="N780">IF(D780="Electric","--",IF(D780="Gasoline",_xlfn._xlws.FILTER(LSICH[CH Cap],(LSICH[Fuel Type]=D780)*(LSICH[MY]=E780)),""))</f>
        <v>10000</v>
      </c>
      <c r="O780" s="157">
        <f t="shared" si="209"/>
        <v>10000</v>
      </c>
      <c r="P780" s="157">
        <f t="shared" si="210"/>
        <v>182.54430379746836</v>
      </c>
      <c r="Q780" s="157" t="str" cm="1">
        <f t="array" ref="Q780">IF(D780="Electric","--",IF(D780="Diesel",_xlfn._xlws.FILTER(ORDEF[HC-ZH (g/hp-hr)],(ORDEF[HP]=I780)*(ORDEF[Model_Year]=E780)),""))</f>
        <v/>
      </c>
      <c r="R780" s="157" cm="1">
        <f t="array" ref="R780">IF(D780="Electric","--",IF(D780="Gasoline",_xlfn._xlws.FILTER(LSIEF[HC-ZH (g/hp-hr)],(LSIEF[Fuel]=D780)*(LSIEF[HP Bin]=I780)*(LSIEF[Model Year]=E780)),""))</f>
        <v>0.129</v>
      </c>
      <c r="S780" s="158">
        <f t="shared" si="207"/>
        <v>0.129</v>
      </c>
      <c r="T780" s="159" t="str" cm="1">
        <f t="array" ref="T780">IF(D780="Electric","--",IF(D780="Diesel",_xlfn._xlws.FILTER(ORDEF[HCDR],(ORDEF[HP]=I780)*(ORDEF[Model_Year]=E780),),""))</f>
        <v/>
      </c>
      <c r="U780" s="159" cm="1">
        <f t="array" ref="U780">IF(D780="Electric","--",IF(D780="Gasoline",_xlfn._xlws.FILTER(LSIEF[HC DR],(LSIEF[Fuel]=D780)*(LSIEF[HP Bin]=I780)*(LSIEF[Model Year]=E780)),""))</f>
        <v>1.0200000000000001E-5</v>
      </c>
      <c r="V780" s="159">
        <f t="shared" si="211"/>
        <v>1.0200000000000001E-5</v>
      </c>
      <c r="W780" s="158" t="str" cm="1">
        <f t="array" ref="W780">IF(D780="Electric","--",IF(D780="Diesel",_xlfn._xlws.FILTER(ORDEF[NOXzh],(ORDEF[HP]=I780)*(ORDEF[Model_Year]=E780)),""))</f>
        <v/>
      </c>
      <c r="X780" s="158" cm="1">
        <f t="array" ref="X780">IF(D780="Electric","--",IF(D780="Gasoline",_xlfn._xlws.FILTER(LSIEF[NOX-ZH (g/hp-hr)],(LSIEF[Fuel]=D780)*(LSIEF[HP Bin]=I780)*(LSIEF[Model Year]=E780)),""))</f>
        <v>0.13700000000000001</v>
      </c>
      <c r="Y780" s="158">
        <f t="shared" si="212"/>
        <v>0.13700000000000001</v>
      </c>
      <c r="Z780" s="159" t="str" cm="1">
        <f t="array" ref="Z780">IF(D780="Electric","--",IF(D780="Diesel",_xlfn._xlws.FILTER(ORDEF[NOXdr],(ORDEF[HP]=I780)*(ORDEF[Model_Year]=E780)),""))</f>
        <v/>
      </c>
      <c r="AA780" s="159" cm="1">
        <f t="array" ref="AA780">IF(E780="Electric","--",IF(D780="Gasoline",_xlfn._xlws.FILTER(LSIEF[NOX DR],(LSIEF[Fuel]=D780)*(LSIEF[HP Bin]=I780)*(LSIEF[Model Year]=E780)),""))</f>
        <v>5.66E-5</v>
      </c>
      <c r="AB780" s="159">
        <f t="shared" si="213"/>
        <v>5.66E-5</v>
      </c>
      <c r="AC780" s="158" t="str" cm="1">
        <f t="array" ref="AC780">IF(D780="Electric","--",IF(D780="Diesel",_xlfn._xlws.FILTER(DFCF[Fuel_HC],(DFCF[MY]=E780)),""))</f>
        <v/>
      </c>
      <c r="AD780" s="158" cm="1">
        <f t="array" ref="AD780">IF(D780="Electric","--",IF(D780="Gasoline",_xlfn._xlws.FILTER(GFCF[Fuel_HC],(GFCF[MY]=E780)),""))</f>
        <v>1</v>
      </c>
      <c r="AE780" s="158">
        <f t="shared" si="214"/>
        <v>1</v>
      </c>
      <c r="AF780" s="157" t="str" cm="1">
        <f t="array" ref="AF780">IF(D780="Electric","--",IF(D780="Diesel",_xlfn._xlws.FILTER(DFCF[Fuel_NOX],(DFCF[MY]=E780)),""))</f>
        <v/>
      </c>
      <c r="AG780" s="157" cm="1">
        <f t="array" ref="AG780">IF(D780="Electric","--",IF(D780="Gasoline",_xlfn._xlws.FILTER(GFCF[Fuel_NOX],(GFCF[MY]=E780)),""))</f>
        <v>0.97699999999999998</v>
      </c>
      <c r="AH780" s="157">
        <f t="shared" si="215"/>
        <v>0.97699999999999998</v>
      </c>
      <c r="AI780" s="158">
        <f t="shared" si="216"/>
        <v>0.13086195189873417</v>
      </c>
      <c r="AJ780" s="158">
        <f t="shared" si="217"/>
        <v>0.14394337142025318</v>
      </c>
      <c r="AK780" s="158">
        <f t="shared" si="218"/>
        <v>3.6338335437660105</v>
      </c>
      <c r="AL780" s="158">
        <f t="shared" si="219"/>
        <v>3.9970842852355872</v>
      </c>
      <c r="AM780" s="158">
        <f t="shared" si="220"/>
        <v>1.8169167718830052E-3</v>
      </c>
      <c r="AN780" s="168">
        <f t="shared" si="221"/>
        <v>1.9985421426177937E-3</v>
      </c>
      <c r="AO780" s="158">
        <f t="shared" si="222"/>
        <v>1.671200046777988E-3</v>
      </c>
      <c r="AP780" s="157"/>
      <c r="AS780" s="44"/>
    </row>
    <row r="781" spans="1:45" s="47" customFormat="1" x14ac:dyDescent="0.35">
      <c r="A781" s="157">
        <v>780</v>
      </c>
      <c r="B781" s="157" t="s">
        <v>571</v>
      </c>
      <c r="C781" s="157" t="s">
        <v>492</v>
      </c>
      <c r="D781" s="157" t="s">
        <v>16</v>
      </c>
      <c r="E781" s="157">
        <v>2016</v>
      </c>
      <c r="F781" s="157">
        <v>138</v>
      </c>
      <c r="G781" s="157">
        <v>182.54430379746836</v>
      </c>
      <c r="H781" s="157"/>
      <c r="I781" s="157">
        <f t="shared" si="208"/>
        <v>175</v>
      </c>
      <c r="J781" s="157" t="str">
        <f>IF(D781="Electric","--",IF(D781="Diesel",VLOOKUP(C781,[2]ORDLF!A:B,2,FALSE),""))</f>
        <v/>
      </c>
      <c r="K781" s="157">
        <f>IF(D781="Electric","--",IF(D781="Gasoline",VLOOKUP(C781,LSILF!A:C,3,FALSE),""))</f>
        <v>0.5</v>
      </c>
      <c r="L781" s="158">
        <f t="shared" si="206"/>
        <v>0.5</v>
      </c>
      <c r="M781" s="157" t="str" cm="1">
        <f t="array" ref="M781">IF(D781="Electric","--",IF(D781="Diesel",_xlfn._xlws.FILTER(DIESCH[CH Cap],(DIESCH[HP Bin]=I781)),""))</f>
        <v/>
      </c>
      <c r="N781" s="157" cm="1">
        <f t="array" ref="N781">IF(D781="Electric","--",IF(D781="Gasoline",_xlfn._xlws.FILTER(LSICH[CH Cap],(LSICH[Fuel Type]=D781)*(LSICH[MY]=E781)),""))</f>
        <v>10000</v>
      </c>
      <c r="O781" s="157">
        <f t="shared" si="209"/>
        <v>10000</v>
      </c>
      <c r="P781" s="157">
        <f t="shared" si="210"/>
        <v>182.54430379746836</v>
      </c>
      <c r="Q781" s="157" t="str" cm="1">
        <f t="array" ref="Q781">IF(D781="Electric","--",IF(D781="Diesel",_xlfn._xlws.FILTER(ORDEF[HC-ZH (g/hp-hr)],(ORDEF[HP]=I781)*(ORDEF[Model_Year]=E781)),""))</f>
        <v/>
      </c>
      <c r="R781" s="157" cm="1">
        <f t="array" ref="R781">IF(D781="Electric","--",IF(D781="Gasoline",_xlfn._xlws.FILTER(LSIEF[HC-ZH (g/hp-hr)],(LSIEF[Fuel]=D781)*(LSIEF[HP Bin]=I781)*(LSIEF[Model Year]=E781)),""))</f>
        <v>0.129</v>
      </c>
      <c r="S781" s="158">
        <f t="shared" si="207"/>
        <v>0.129</v>
      </c>
      <c r="T781" s="159" t="str" cm="1">
        <f t="array" ref="T781">IF(D781="Electric","--",IF(D781="Diesel",_xlfn._xlws.FILTER(ORDEF[HCDR],(ORDEF[HP]=I781)*(ORDEF[Model_Year]=E781),),""))</f>
        <v/>
      </c>
      <c r="U781" s="159" cm="1">
        <f t="array" ref="U781">IF(D781="Electric","--",IF(D781="Gasoline",_xlfn._xlws.FILTER(LSIEF[HC DR],(LSIEF[Fuel]=D781)*(LSIEF[HP Bin]=I781)*(LSIEF[Model Year]=E781)),""))</f>
        <v>1.0200000000000001E-5</v>
      </c>
      <c r="V781" s="159">
        <f t="shared" si="211"/>
        <v>1.0200000000000001E-5</v>
      </c>
      <c r="W781" s="158" t="str" cm="1">
        <f t="array" ref="W781">IF(D781="Electric","--",IF(D781="Diesel",_xlfn._xlws.FILTER(ORDEF[NOXzh],(ORDEF[HP]=I781)*(ORDEF[Model_Year]=E781)),""))</f>
        <v/>
      </c>
      <c r="X781" s="158" cm="1">
        <f t="array" ref="X781">IF(D781="Electric","--",IF(D781="Gasoline",_xlfn._xlws.FILTER(LSIEF[NOX-ZH (g/hp-hr)],(LSIEF[Fuel]=D781)*(LSIEF[HP Bin]=I781)*(LSIEF[Model Year]=E781)),""))</f>
        <v>0.13700000000000001</v>
      </c>
      <c r="Y781" s="158">
        <f t="shared" si="212"/>
        <v>0.13700000000000001</v>
      </c>
      <c r="Z781" s="159" t="str" cm="1">
        <f t="array" ref="Z781">IF(D781="Electric","--",IF(D781="Diesel",_xlfn._xlws.FILTER(ORDEF[NOXdr],(ORDEF[HP]=I781)*(ORDEF[Model_Year]=E781)),""))</f>
        <v/>
      </c>
      <c r="AA781" s="159" cm="1">
        <f t="array" ref="AA781">IF(E781="Electric","--",IF(D781="Gasoline",_xlfn._xlws.FILTER(LSIEF[NOX DR],(LSIEF[Fuel]=D781)*(LSIEF[HP Bin]=I781)*(LSIEF[Model Year]=E781)),""))</f>
        <v>5.66E-5</v>
      </c>
      <c r="AB781" s="159">
        <f t="shared" si="213"/>
        <v>5.66E-5</v>
      </c>
      <c r="AC781" s="158" t="str" cm="1">
        <f t="array" ref="AC781">IF(D781="Electric","--",IF(D781="Diesel",_xlfn._xlws.FILTER(DFCF[Fuel_HC],(DFCF[MY]=E781)),""))</f>
        <v/>
      </c>
      <c r="AD781" s="158" cm="1">
        <f t="array" ref="AD781">IF(D781="Electric","--",IF(D781="Gasoline",_xlfn._xlws.FILTER(GFCF[Fuel_HC],(GFCF[MY]=E781)),""))</f>
        <v>1</v>
      </c>
      <c r="AE781" s="158">
        <f t="shared" si="214"/>
        <v>1</v>
      </c>
      <c r="AF781" s="157" t="str" cm="1">
        <f t="array" ref="AF781">IF(D781="Electric","--",IF(D781="Diesel",_xlfn._xlws.FILTER(DFCF[Fuel_NOX],(DFCF[MY]=E781)),""))</f>
        <v/>
      </c>
      <c r="AG781" s="157" cm="1">
        <f t="array" ref="AG781">IF(D781="Electric","--",IF(D781="Gasoline",_xlfn._xlws.FILTER(GFCF[Fuel_NOX],(GFCF[MY]=E781)),""))</f>
        <v>0.97699999999999998</v>
      </c>
      <c r="AH781" s="157">
        <f t="shared" si="215"/>
        <v>0.97699999999999998</v>
      </c>
      <c r="AI781" s="158">
        <f t="shared" si="216"/>
        <v>0.13086195189873417</v>
      </c>
      <c r="AJ781" s="158">
        <f t="shared" si="217"/>
        <v>0.14394337142025318</v>
      </c>
      <c r="AK781" s="158">
        <f t="shared" si="218"/>
        <v>3.6338335437660105</v>
      </c>
      <c r="AL781" s="158">
        <f t="shared" si="219"/>
        <v>3.9970842852355872</v>
      </c>
      <c r="AM781" s="158">
        <f t="shared" si="220"/>
        <v>1.8169167718830052E-3</v>
      </c>
      <c r="AN781" s="168">
        <f t="shared" si="221"/>
        <v>1.9985421426177937E-3</v>
      </c>
      <c r="AO781" s="158">
        <f t="shared" si="222"/>
        <v>1.671200046777988E-3</v>
      </c>
      <c r="AP781" s="157"/>
      <c r="AS781" s="44"/>
    </row>
    <row r="782" spans="1:45" s="47" customFormat="1" x14ac:dyDescent="0.35">
      <c r="A782" s="157">
        <v>781</v>
      </c>
      <c r="B782" s="157" t="s">
        <v>572</v>
      </c>
      <c r="C782" s="157" t="s">
        <v>492</v>
      </c>
      <c r="D782" s="157" t="s">
        <v>16</v>
      </c>
      <c r="E782" s="157">
        <v>2016</v>
      </c>
      <c r="F782" s="157">
        <v>138</v>
      </c>
      <c r="G782" s="157">
        <v>182.54430379746836</v>
      </c>
      <c r="H782" s="157"/>
      <c r="I782" s="157">
        <f t="shared" si="208"/>
        <v>175</v>
      </c>
      <c r="J782" s="157" t="str">
        <f>IF(D782="Electric","--",IF(D782="Diesel",VLOOKUP(C782,[2]ORDLF!A:B,2,FALSE),""))</f>
        <v/>
      </c>
      <c r="K782" s="157">
        <f>IF(D782="Electric","--",IF(D782="Gasoline",VLOOKUP(C782,LSILF!A:C,3,FALSE),""))</f>
        <v>0.5</v>
      </c>
      <c r="L782" s="158">
        <f t="shared" si="206"/>
        <v>0.5</v>
      </c>
      <c r="M782" s="157" t="str" cm="1">
        <f t="array" ref="M782">IF(D782="Electric","--",IF(D782="Diesel",_xlfn._xlws.FILTER(DIESCH[CH Cap],(DIESCH[HP Bin]=I782)),""))</f>
        <v/>
      </c>
      <c r="N782" s="157" cm="1">
        <f t="array" ref="N782">IF(D782="Electric","--",IF(D782="Gasoline",_xlfn._xlws.FILTER(LSICH[CH Cap],(LSICH[Fuel Type]=D782)*(LSICH[MY]=E782)),""))</f>
        <v>10000</v>
      </c>
      <c r="O782" s="157">
        <f t="shared" si="209"/>
        <v>10000</v>
      </c>
      <c r="P782" s="157">
        <f t="shared" si="210"/>
        <v>182.54430379746836</v>
      </c>
      <c r="Q782" s="157" t="str" cm="1">
        <f t="array" ref="Q782">IF(D782="Electric","--",IF(D782="Diesel",_xlfn._xlws.FILTER(ORDEF[HC-ZH (g/hp-hr)],(ORDEF[HP]=I782)*(ORDEF[Model_Year]=E782)),""))</f>
        <v/>
      </c>
      <c r="R782" s="157" cm="1">
        <f t="array" ref="R782">IF(D782="Electric","--",IF(D782="Gasoline",_xlfn._xlws.FILTER(LSIEF[HC-ZH (g/hp-hr)],(LSIEF[Fuel]=D782)*(LSIEF[HP Bin]=I782)*(LSIEF[Model Year]=E782)),""))</f>
        <v>0.129</v>
      </c>
      <c r="S782" s="158">
        <f t="shared" si="207"/>
        <v>0.129</v>
      </c>
      <c r="T782" s="159" t="str" cm="1">
        <f t="array" ref="T782">IF(D782="Electric","--",IF(D782="Diesel",_xlfn._xlws.FILTER(ORDEF[HCDR],(ORDEF[HP]=I782)*(ORDEF[Model_Year]=E782),),""))</f>
        <v/>
      </c>
      <c r="U782" s="159" cm="1">
        <f t="array" ref="U782">IF(D782="Electric","--",IF(D782="Gasoline",_xlfn._xlws.FILTER(LSIEF[HC DR],(LSIEF[Fuel]=D782)*(LSIEF[HP Bin]=I782)*(LSIEF[Model Year]=E782)),""))</f>
        <v>1.0200000000000001E-5</v>
      </c>
      <c r="V782" s="159">
        <f t="shared" si="211"/>
        <v>1.0200000000000001E-5</v>
      </c>
      <c r="W782" s="158" t="str" cm="1">
        <f t="array" ref="W782">IF(D782="Electric","--",IF(D782="Diesel",_xlfn._xlws.FILTER(ORDEF[NOXzh],(ORDEF[HP]=I782)*(ORDEF[Model_Year]=E782)),""))</f>
        <v/>
      </c>
      <c r="X782" s="158" cm="1">
        <f t="array" ref="X782">IF(D782="Electric","--",IF(D782="Gasoline",_xlfn._xlws.FILTER(LSIEF[NOX-ZH (g/hp-hr)],(LSIEF[Fuel]=D782)*(LSIEF[HP Bin]=I782)*(LSIEF[Model Year]=E782)),""))</f>
        <v>0.13700000000000001</v>
      </c>
      <c r="Y782" s="158">
        <f t="shared" si="212"/>
        <v>0.13700000000000001</v>
      </c>
      <c r="Z782" s="159" t="str" cm="1">
        <f t="array" ref="Z782">IF(D782="Electric","--",IF(D782="Diesel",_xlfn._xlws.FILTER(ORDEF[NOXdr],(ORDEF[HP]=I782)*(ORDEF[Model_Year]=E782)),""))</f>
        <v/>
      </c>
      <c r="AA782" s="159" cm="1">
        <f t="array" ref="AA782">IF(E782="Electric","--",IF(D782="Gasoline",_xlfn._xlws.FILTER(LSIEF[NOX DR],(LSIEF[Fuel]=D782)*(LSIEF[HP Bin]=I782)*(LSIEF[Model Year]=E782)),""))</f>
        <v>5.66E-5</v>
      </c>
      <c r="AB782" s="159">
        <f t="shared" si="213"/>
        <v>5.66E-5</v>
      </c>
      <c r="AC782" s="158" t="str" cm="1">
        <f t="array" ref="AC782">IF(D782="Electric","--",IF(D782="Diesel",_xlfn._xlws.FILTER(DFCF[Fuel_HC],(DFCF[MY]=E782)),""))</f>
        <v/>
      </c>
      <c r="AD782" s="158" cm="1">
        <f t="array" ref="AD782">IF(D782="Electric","--",IF(D782="Gasoline",_xlfn._xlws.FILTER(GFCF[Fuel_HC],(GFCF[MY]=E782)),""))</f>
        <v>1</v>
      </c>
      <c r="AE782" s="158">
        <f t="shared" si="214"/>
        <v>1</v>
      </c>
      <c r="AF782" s="157" t="str" cm="1">
        <f t="array" ref="AF782">IF(D782="Electric","--",IF(D782="Diesel",_xlfn._xlws.FILTER(DFCF[Fuel_NOX],(DFCF[MY]=E782)),""))</f>
        <v/>
      </c>
      <c r="AG782" s="157" cm="1">
        <f t="array" ref="AG782">IF(D782="Electric","--",IF(D782="Gasoline",_xlfn._xlws.FILTER(GFCF[Fuel_NOX],(GFCF[MY]=E782)),""))</f>
        <v>0.97699999999999998</v>
      </c>
      <c r="AH782" s="157">
        <f t="shared" si="215"/>
        <v>0.97699999999999998</v>
      </c>
      <c r="AI782" s="158">
        <f t="shared" si="216"/>
        <v>0.13086195189873417</v>
      </c>
      <c r="AJ782" s="158">
        <f t="shared" si="217"/>
        <v>0.14394337142025318</v>
      </c>
      <c r="AK782" s="158">
        <f t="shared" si="218"/>
        <v>3.6338335437660105</v>
      </c>
      <c r="AL782" s="158">
        <f t="shared" si="219"/>
        <v>3.9970842852355872</v>
      </c>
      <c r="AM782" s="158">
        <f t="shared" si="220"/>
        <v>1.8169167718830052E-3</v>
      </c>
      <c r="AN782" s="168">
        <f t="shared" si="221"/>
        <v>1.9985421426177937E-3</v>
      </c>
      <c r="AO782" s="158">
        <f t="shared" si="222"/>
        <v>1.671200046777988E-3</v>
      </c>
      <c r="AP782" s="157"/>
      <c r="AS782" s="44"/>
    </row>
    <row r="783" spans="1:45" s="47" customFormat="1" x14ac:dyDescent="0.35">
      <c r="A783" s="157">
        <v>782</v>
      </c>
      <c r="B783" s="157" t="s">
        <v>573</v>
      </c>
      <c r="C783" s="157" t="s">
        <v>492</v>
      </c>
      <c r="D783" s="157" t="s">
        <v>16</v>
      </c>
      <c r="E783" s="157">
        <v>2018</v>
      </c>
      <c r="F783" s="157">
        <v>49</v>
      </c>
      <c r="G783" s="157">
        <v>182.54430379746836</v>
      </c>
      <c r="H783" s="157"/>
      <c r="I783" s="157">
        <f t="shared" si="208"/>
        <v>50</v>
      </c>
      <c r="J783" s="157" t="str">
        <f>IF(D783="Electric","--",IF(D783="Diesel",VLOOKUP(C783,[2]ORDLF!A:B,2,FALSE),""))</f>
        <v/>
      </c>
      <c r="K783" s="157">
        <f>IF(D783="Electric","--",IF(D783="Gasoline",VLOOKUP(C783,LSILF!A:C,3,FALSE),""))</f>
        <v>0.5</v>
      </c>
      <c r="L783" s="158">
        <f t="shared" si="206"/>
        <v>0.5</v>
      </c>
      <c r="M783" s="157" t="str" cm="1">
        <f t="array" ref="M783">IF(D783="Electric","--",IF(D783="Diesel",_xlfn._xlws.FILTER(DIESCH[CH Cap],(DIESCH[HP Bin]=I783)),""))</f>
        <v/>
      </c>
      <c r="N783" s="157" cm="1">
        <f t="array" ref="N783">IF(D783="Electric","--",IF(D783="Gasoline",_xlfn._xlws.FILTER(LSICH[CH Cap],(LSICH[Fuel Type]=D783)*(LSICH[MY]=E783)),""))</f>
        <v>10000</v>
      </c>
      <c r="O783" s="157">
        <f t="shared" si="209"/>
        <v>10000</v>
      </c>
      <c r="P783" s="157">
        <f t="shared" si="210"/>
        <v>182.54430379746836</v>
      </c>
      <c r="Q783" s="157" t="str" cm="1">
        <f t="array" ref="Q783">IF(D783="Electric","--",IF(D783="Diesel",_xlfn._xlws.FILTER(ORDEF[HC-ZH (g/hp-hr)],(ORDEF[HP]=I783)*(ORDEF[Model_Year]=E783)),""))</f>
        <v/>
      </c>
      <c r="R783" s="157">
        <v>0.129</v>
      </c>
      <c r="S783" s="158">
        <v>2.66</v>
      </c>
      <c r="T783" s="159" t="str" cm="1">
        <f t="array" ref="T783">IF(D783="Electric","--",IF(D783="Diesel",_xlfn._xlws.FILTER(ORDEF[HCDR],(ORDEF[HP]=I783)*(ORDEF[Model_Year]=E783),),""))</f>
        <v/>
      </c>
      <c r="U783" s="159">
        <v>1.0200000000000001E-5</v>
      </c>
      <c r="V783" s="159">
        <f t="shared" si="211"/>
        <v>1.0200000000000001E-5</v>
      </c>
      <c r="W783" s="158" t="str" cm="1">
        <f t="array" ref="W783">IF(D783="Electric","--",IF(D783="Diesel",_xlfn._xlws.FILTER(ORDEF[NOXzh],(ORDEF[HP]=I783)*(ORDEF[Model_Year]=E783)),""))</f>
        <v/>
      </c>
      <c r="X783" s="158">
        <v>0.13700000000000001</v>
      </c>
      <c r="Y783" s="158">
        <f t="shared" si="212"/>
        <v>0.13700000000000001</v>
      </c>
      <c r="Z783" s="159" t="str" cm="1">
        <f t="array" ref="Z783">IF(D783="Electric","--",IF(D783="Diesel",_xlfn._xlws.FILTER(ORDEF[NOXdr],(ORDEF[HP]=I783)*(ORDEF[Model_Year]=E783)),""))</f>
        <v/>
      </c>
      <c r="AA783" s="159">
        <v>5.66E-5</v>
      </c>
      <c r="AB783" s="159">
        <f t="shared" si="213"/>
        <v>5.66E-5</v>
      </c>
      <c r="AC783" s="158" t="str" cm="1">
        <f t="array" ref="AC783">IF(D783="Electric","--",IF(D783="Diesel",_xlfn._xlws.FILTER(DFCF[Fuel_HC],(DFCF[MY]=E783)),""))</f>
        <v/>
      </c>
      <c r="AD783" s="158" cm="1">
        <f t="array" ref="AD783">IF(D783="Electric","--",IF(D783="Gasoline",_xlfn._xlws.FILTER(GFCF[Fuel_HC],(GFCF[MY]=E783)),""))</f>
        <v>1</v>
      </c>
      <c r="AE783" s="158">
        <f t="shared" si="214"/>
        <v>1</v>
      </c>
      <c r="AF783" s="157" t="str" cm="1">
        <f t="array" ref="AF783">IF(D783="Electric","--",IF(D783="Diesel",_xlfn._xlws.FILTER(DFCF[Fuel_NOX],(DFCF[MY]=E783)),""))</f>
        <v/>
      </c>
      <c r="AG783" s="157" cm="1">
        <f t="array" ref="AG783">IF(D783="Electric","--",IF(D783="Gasoline",_xlfn._xlws.FILTER(GFCF[Fuel_NOX],(GFCF[MY]=E783)),""))</f>
        <v>0.97699999999999998</v>
      </c>
      <c r="AH783" s="157">
        <f t="shared" si="215"/>
        <v>0.97699999999999998</v>
      </c>
      <c r="AI783" s="158">
        <f t="shared" si="216"/>
        <v>2.6618619518987345</v>
      </c>
      <c r="AJ783" s="158">
        <f t="shared" si="217"/>
        <v>0.14394337142025318</v>
      </c>
      <c r="AK783" s="158">
        <f t="shared" si="218"/>
        <v>26.24545812344893</v>
      </c>
      <c r="AL783" s="158">
        <f t="shared" si="219"/>
        <v>1.4192545650474186</v>
      </c>
      <c r="AM783" s="158">
        <f t="shared" si="220"/>
        <v>1.3122729061724465E-2</v>
      </c>
      <c r="AN783" s="168">
        <f t="shared" si="221"/>
        <v>7.0962728252370929E-4</v>
      </c>
      <c r="AO783" s="158">
        <f t="shared" si="222"/>
        <v>1.2070286190974163E-2</v>
      </c>
      <c r="AP783" s="157"/>
      <c r="AS783" s="44"/>
    </row>
    <row r="784" spans="1:45" s="47" customFormat="1" x14ac:dyDescent="0.35">
      <c r="A784" s="157">
        <v>783</v>
      </c>
      <c r="B784" s="157">
        <v>60344</v>
      </c>
      <c r="C784" s="157" t="s">
        <v>574</v>
      </c>
      <c r="D784" s="157" t="s">
        <v>16</v>
      </c>
      <c r="E784" s="157">
        <v>1979</v>
      </c>
      <c r="F784" s="157">
        <v>200</v>
      </c>
      <c r="G784" s="157">
        <v>276</v>
      </c>
      <c r="H784" s="157"/>
      <c r="I784" s="157">
        <f t="shared" si="208"/>
        <v>300</v>
      </c>
      <c r="J784" s="157" t="str">
        <f>IF(D784="Electric","--",IF(D784="Diesel",VLOOKUP(C784,[2]ORDLF!A:B,2,FALSE),""))</f>
        <v/>
      </c>
      <c r="K784" s="157">
        <f>IF(D784="Electric","--",IF(D784="Gasoline",VLOOKUP(C784,LSILF!A:C,3,FALSE),""))</f>
        <v>0.59</v>
      </c>
      <c r="L784" s="158">
        <f t="shared" si="206"/>
        <v>0.59</v>
      </c>
      <c r="M784" s="157" t="str" cm="1">
        <f t="array" ref="M784">IF(D784="Electric","--",IF(D784="Diesel",_xlfn._xlws.FILTER(DIESCH[CH Cap],(DIESCH[HP Bin]=I784)),""))</f>
        <v/>
      </c>
      <c r="N784" s="157" cm="1">
        <f t="array" ref="N784">IF(D784="Electric","--",IF(D784="Gasoline",_xlfn._xlws.FILTER(LSICH[CH Cap],(LSICH[Fuel Type]=D784)*(LSICH[MY]=E784)),""))</f>
        <v>7000</v>
      </c>
      <c r="O784" s="157">
        <f t="shared" si="209"/>
        <v>7000</v>
      </c>
      <c r="P784" s="157">
        <f t="shared" si="210"/>
        <v>10488</v>
      </c>
      <c r="Q784" s="157" t="str" cm="1">
        <f t="array" ref="Q784">IF(D784="Electric","--",IF(D784="Diesel",_xlfn._xlws.FILTER(ORDEF[HC-ZH (g/hp-hr)],(ORDEF[HP]=I784)*(ORDEF[Model_Year]=E784)),""))</f>
        <v/>
      </c>
      <c r="R784" s="157" cm="1">
        <f t="array" ref="R784">IF(D784="Electric","--",IF(D784="Gasoline",_xlfn._xlws.FILTER(LSIEF[HC-ZH (g/hp-hr)],(LSIEF[Fuel]=D784)*(LSIEF[HP Bin]=I784)*(LSIEF[Model Year]=E784)),""))</f>
        <v>1.61</v>
      </c>
      <c r="S784" s="158">
        <f t="shared" ref="S784:S803" si="223">SUM(Q784:R784)</f>
        <v>1.61</v>
      </c>
      <c r="T784" s="159" t="str" cm="1">
        <f t="array" ref="T784">IF(D784="Electric","--",IF(D784="Diesel",_xlfn._xlws.FILTER(ORDEF[HCDR],(ORDEF[HP]=I784)*(ORDEF[Model_Year]=E784),),""))</f>
        <v/>
      </c>
      <c r="U784" s="159" cm="1">
        <f t="array" ref="U784">IF(D784="Electric","--",IF(D784="Gasoline",_xlfn._xlws.FILTER(LSIEF[HC DR],(LSIEF[Fuel]=D784)*(LSIEF[HP Bin]=I784)*(LSIEF[Model Year]=E784)),""))</f>
        <v>4.1499999999999999E-5</v>
      </c>
      <c r="V784" s="159">
        <f t="shared" si="211"/>
        <v>4.1499999999999999E-5</v>
      </c>
      <c r="W784" s="158" t="str" cm="1">
        <f t="array" ref="W784">IF(D784="Electric","--",IF(D784="Diesel",_xlfn._xlws.FILTER(ORDEF[NOXzh],(ORDEF[HP]=I784)*(ORDEF[Model_Year]=E784)),""))</f>
        <v/>
      </c>
      <c r="X784" s="158" cm="1">
        <f t="array" ref="X784">IF(D784="Electric","--",IF(D784="Gasoline",_xlfn._xlws.FILTER(LSIEF[NOX-ZH (g/hp-hr)],(LSIEF[Fuel]=D784)*(LSIEF[HP Bin]=I784)*(LSIEF[Model Year]=E784)),""))</f>
        <v>12.94</v>
      </c>
      <c r="Y784" s="158">
        <f t="shared" si="212"/>
        <v>12.94</v>
      </c>
      <c r="Z784" s="159" t="str" cm="1">
        <f t="array" ref="Z784">IF(D784="Electric","--",IF(D784="Diesel",_xlfn._xlws.FILTER(ORDEF[NOXdr],(ORDEF[HP]=I784)*(ORDEF[Model_Year]=E784)),""))</f>
        <v/>
      </c>
      <c r="AA784" s="159" cm="1">
        <f t="array" ref="AA784">IF(E784="Electric","--",IF(D784="Gasoline",_xlfn._xlws.FILTER(LSIEF[NOX DR],(LSIEF[Fuel]=D784)*(LSIEF[HP Bin]=I784)*(LSIEF[Model Year]=E784)),""))</f>
        <v>1.27E-4</v>
      </c>
      <c r="AB784" s="159">
        <f t="shared" si="213"/>
        <v>1.27E-4</v>
      </c>
      <c r="AC784" s="158" t="str" cm="1">
        <f t="array" ref="AC784">IF(D784="Electric","--",IF(D784="Diesel",_xlfn._xlws.FILTER(DFCF[Fuel_HC],(DFCF[MY]=E784)),""))</f>
        <v/>
      </c>
      <c r="AD784" s="158" cm="1">
        <f t="array" ref="AD784">IF(D784="Electric","--",IF(D784="Gasoline",_xlfn._xlws.FILTER(GFCF[Fuel_HC],(GFCF[MY]=E784)),""))</f>
        <v>0.85</v>
      </c>
      <c r="AE784" s="158">
        <f t="shared" si="214"/>
        <v>0.85</v>
      </c>
      <c r="AF784" s="157" t="str" cm="1">
        <f t="array" ref="AF784">IF(D784="Electric","--",IF(D784="Diesel",_xlfn._xlws.FILTER(DFCF[Fuel_NOX],(DFCF[MY]=E784)),""))</f>
        <v/>
      </c>
      <c r="AG784" s="157" cm="1">
        <f t="array" ref="AG784">IF(D784="Electric","--",IF(D784="Gasoline",_xlfn._xlws.FILTER(GFCF[Fuel_NOX],(GFCF[MY]=E784)),""))</f>
        <v>0.86699999999999999</v>
      </c>
      <c r="AH784" s="157">
        <f t="shared" si="215"/>
        <v>0.86699999999999999</v>
      </c>
      <c r="AI784" s="158">
        <f t="shared" si="216"/>
        <v>1.6154250000000001</v>
      </c>
      <c r="AJ784" s="158">
        <f t="shared" si="217"/>
        <v>11.989742999999999</v>
      </c>
      <c r="AK784" s="158">
        <f t="shared" si="218"/>
        <v>115.98775658417712</v>
      </c>
      <c r="AL784" s="158">
        <f t="shared" si="219"/>
        <v>860.86534044653331</v>
      </c>
      <c r="AM784" s="158">
        <f t="shared" si="220"/>
        <v>5.799387829208856E-2</v>
      </c>
      <c r="AN784" s="158">
        <f t="shared" si="221"/>
        <v>0.43043267022326664</v>
      </c>
      <c r="AO784" s="158">
        <f t="shared" si="222"/>
        <v>5.3342769253063055E-2</v>
      </c>
      <c r="AP784" s="157"/>
      <c r="AS784" s="44"/>
    </row>
    <row r="785" spans="1:45" s="47" customFormat="1" x14ac:dyDescent="0.35">
      <c r="A785" s="157">
        <v>784</v>
      </c>
      <c r="B785" s="157">
        <v>750119</v>
      </c>
      <c r="C785" s="157" t="s">
        <v>574</v>
      </c>
      <c r="D785" s="157" t="s">
        <v>16</v>
      </c>
      <c r="E785" s="157">
        <v>2011</v>
      </c>
      <c r="F785" s="157">
        <v>100</v>
      </c>
      <c r="G785" s="157">
        <v>276</v>
      </c>
      <c r="H785" s="157"/>
      <c r="I785" s="157">
        <f t="shared" si="208"/>
        <v>175</v>
      </c>
      <c r="J785" s="157" t="str">
        <f>IF(D785="Electric","--",IF(D785="Diesel",VLOOKUP(C785,[2]ORDLF!A:B,2,FALSE),""))</f>
        <v/>
      </c>
      <c r="K785" s="157">
        <f>IF(D785="Electric","--",IF(D785="Gasoline",VLOOKUP(C785,LSILF!A:C,3,FALSE),""))</f>
        <v>0.59</v>
      </c>
      <c r="L785" s="158">
        <f t="shared" si="206"/>
        <v>0.59</v>
      </c>
      <c r="M785" s="157" t="str" cm="1">
        <f t="array" ref="M785">IF(D785="Electric","--",IF(D785="Diesel",_xlfn._xlws.FILTER(DIESCH[CH Cap],(DIESCH[HP Bin]=I785)),""))</f>
        <v/>
      </c>
      <c r="N785" s="157" cm="1">
        <f t="array" ref="N785">IF(D785="Electric","--",IF(D785="Gasoline",_xlfn._xlws.FILTER(LSICH[CH Cap],(LSICH[Fuel Type]=D785)*(LSICH[MY]=E785)),""))</f>
        <v>10000</v>
      </c>
      <c r="O785" s="157">
        <f t="shared" si="209"/>
        <v>10000</v>
      </c>
      <c r="P785" s="157">
        <f t="shared" si="210"/>
        <v>1656</v>
      </c>
      <c r="Q785" s="157" t="str" cm="1">
        <f t="array" ref="Q785">IF(D785="Electric","--",IF(D785="Diesel",_xlfn._xlws.FILTER(ORDEF[HC-ZH (g/hp-hr)],(ORDEF[HP]=I785)*(ORDEF[Model_Year]=E785)),""))</f>
        <v/>
      </c>
      <c r="R785" s="157" cm="1">
        <f t="array" ref="R785">IF(D785="Electric","--",IF(D785="Gasoline",_xlfn._xlws.FILTER(LSIEF[HC-ZH (g/hp-hr)],(LSIEF[Fuel]=D785)*(LSIEF[HP Bin]=I785)*(LSIEF[Model Year]=E785)),""))</f>
        <v>0.129</v>
      </c>
      <c r="S785" s="158">
        <f t="shared" si="223"/>
        <v>0.129</v>
      </c>
      <c r="T785" s="159" t="str" cm="1">
        <f t="array" ref="T785">IF(D785="Electric","--",IF(D785="Diesel",_xlfn._xlws.FILTER(ORDEF[HCDR],(ORDEF[HP]=I785)*(ORDEF[Model_Year]=E785),),""))</f>
        <v/>
      </c>
      <c r="U785" s="159" cm="1">
        <f t="array" ref="U785">IF(D785="Electric","--",IF(D785="Gasoline",_xlfn._xlws.FILTER(LSIEF[HC DR],(LSIEF[Fuel]=D785)*(LSIEF[HP Bin]=I785)*(LSIEF[Model Year]=E785)),""))</f>
        <v>1.0200000000000001E-5</v>
      </c>
      <c r="V785" s="159">
        <f t="shared" si="211"/>
        <v>1.0200000000000001E-5</v>
      </c>
      <c r="W785" s="158" t="str" cm="1">
        <f t="array" ref="W785">IF(D785="Electric","--",IF(D785="Diesel",_xlfn._xlws.FILTER(ORDEF[NOXzh],(ORDEF[HP]=I785)*(ORDEF[Model_Year]=E785)),""))</f>
        <v/>
      </c>
      <c r="X785" s="158" cm="1">
        <f t="array" ref="X785">IF(D785="Electric","--",IF(D785="Gasoline",_xlfn._xlws.FILTER(LSIEF[NOX-ZH (g/hp-hr)],(LSIEF[Fuel]=D785)*(LSIEF[HP Bin]=I785)*(LSIEF[Model Year]=E785)),""))</f>
        <v>0.13700000000000001</v>
      </c>
      <c r="Y785" s="158">
        <f t="shared" si="212"/>
        <v>0.13700000000000001</v>
      </c>
      <c r="Z785" s="159" t="str" cm="1">
        <f t="array" ref="Z785">IF(D785="Electric","--",IF(D785="Diesel",_xlfn._xlws.FILTER(ORDEF[NOXdr],(ORDEF[HP]=I785)*(ORDEF[Model_Year]=E785)),""))</f>
        <v/>
      </c>
      <c r="AA785" s="159" cm="1">
        <f t="array" ref="AA785">IF(E785="Electric","--",IF(D785="Gasoline",_xlfn._xlws.FILTER(LSIEF[NOX DR],(LSIEF[Fuel]=D785)*(LSIEF[HP Bin]=I785)*(LSIEF[Model Year]=E785)),""))</f>
        <v>5.66E-5</v>
      </c>
      <c r="AB785" s="159">
        <f t="shared" si="213"/>
        <v>5.66E-5</v>
      </c>
      <c r="AC785" s="158" t="str" cm="1">
        <f t="array" ref="AC785">IF(D785="Electric","--",IF(D785="Diesel",_xlfn._xlws.FILTER(DFCF[Fuel_HC],(DFCF[MY]=E785)),""))</f>
        <v/>
      </c>
      <c r="AD785" s="158" cm="1">
        <f t="array" ref="AD785">IF(D785="Electric","--",IF(D785="Gasoline",_xlfn._xlws.FILTER(GFCF[Fuel_HC],(GFCF[MY]=E785)),""))</f>
        <v>1</v>
      </c>
      <c r="AE785" s="158">
        <f t="shared" si="214"/>
        <v>1</v>
      </c>
      <c r="AF785" s="157" t="str" cm="1">
        <f t="array" ref="AF785">IF(D785="Electric","--",IF(D785="Diesel",_xlfn._xlws.FILTER(DFCF[Fuel_NOX],(DFCF[MY]=E785)),""))</f>
        <v/>
      </c>
      <c r="AG785" s="157" cm="1">
        <f t="array" ref="AG785">IF(D785="Electric","--",IF(D785="Gasoline",_xlfn._xlws.FILTER(GFCF[Fuel_NOX],(GFCF[MY]=E785)),""))</f>
        <v>0.97699999999999998</v>
      </c>
      <c r="AH785" s="157">
        <f t="shared" si="215"/>
        <v>0.97699999999999998</v>
      </c>
      <c r="AI785" s="158">
        <f t="shared" si="216"/>
        <v>0.1458912</v>
      </c>
      <c r="AJ785" s="158">
        <f t="shared" si="217"/>
        <v>0.22542281920000001</v>
      </c>
      <c r="AK785" s="158">
        <f t="shared" si="218"/>
        <v>5.2375049888956458</v>
      </c>
      <c r="AL785" s="158">
        <f t="shared" si="219"/>
        <v>8.09269606508769</v>
      </c>
      <c r="AM785" s="158">
        <f t="shared" si="220"/>
        <v>2.6187524944478232E-3</v>
      </c>
      <c r="AN785" s="168">
        <f t="shared" si="221"/>
        <v>4.0463480325438452E-3</v>
      </c>
      <c r="AO785" s="158">
        <f t="shared" si="222"/>
        <v>2.4087285443931076E-3</v>
      </c>
      <c r="AP785" s="157"/>
      <c r="AS785" s="44"/>
    </row>
    <row r="786" spans="1:45" s="47" customFormat="1" x14ac:dyDescent="0.35">
      <c r="A786" s="157">
        <v>785</v>
      </c>
      <c r="B786" s="157" t="s">
        <v>575</v>
      </c>
      <c r="C786" s="157" t="s">
        <v>576</v>
      </c>
      <c r="D786" s="157" t="s">
        <v>16</v>
      </c>
      <c r="E786" s="157">
        <v>1987</v>
      </c>
      <c r="F786" s="157">
        <v>230</v>
      </c>
      <c r="G786" s="157">
        <v>730</v>
      </c>
      <c r="H786" s="157"/>
      <c r="I786" s="157">
        <f t="shared" si="208"/>
        <v>300</v>
      </c>
      <c r="J786" s="157" t="str">
        <f>IF(D786="Electric","--",IF(D786="Diesel",VLOOKUP(C786,[2]ORDLF!A:B,2,FALSE),""))</f>
        <v/>
      </c>
      <c r="K786" s="157">
        <f>IF(D786="Electric","--",IF(D786="Gasoline",VLOOKUP(C786,LSILF!A:C,3,FALSE),""))</f>
        <v>0.2</v>
      </c>
      <c r="L786" s="158">
        <f t="shared" si="206"/>
        <v>0.2</v>
      </c>
      <c r="M786" s="157" t="str" cm="1">
        <f t="array" ref="M786">IF(D786="Electric","--",IF(D786="Diesel",_xlfn._xlws.FILTER(DIESCH[CH Cap],(DIESCH[HP Bin]=I786)),""))</f>
        <v/>
      </c>
      <c r="N786" s="157" cm="1">
        <f t="array" ref="N786">IF(D786="Electric","--",IF(D786="Gasoline",_xlfn._xlws.FILTER(LSICH[CH Cap],(LSICH[Fuel Type]=D786)*(LSICH[MY]=E786)),""))</f>
        <v>7000</v>
      </c>
      <c r="O786" s="157">
        <f t="shared" si="209"/>
        <v>7000</v>
      </c>
      <c r="P786" s="157">
        <f t="shared" si="210"/>
        <v>21900</v>
      </c>
      <c r="Q786" s="157" t="str" cm="1">
        <f t="array" ref="Q786">IF(D786="Electric","--",IF(D786="Diesel",_xlfn._xlws.FILTER(ORDEF[HC-ZH (g/hp-hr)],(ORDEF[HP]=I786)*(ORDEF[Model_Year]=E786)),""))</f>
        <v/>
      </c>
      <c r="R786" s="157" cm="1">
        <f t="array" ref="R786">IF(D786="Electric","--",IF(D786="Gasoline",_xlfn._xlws.FILTER(LSIEF[HC-ZH (g/hp-hr)],(LSIEF[Fuel]=D786)*(LSIEF[HP Bin]=I786)*(LSIEF[Model Year]=E786)),""))</f>
        <v>1.61</v>
      </c>
      <c r="S786" s="158">
        <f t="shared" si="223"/>
        <v>1.61</v>
      </c>
      <c r="T786" s="159" t="str" cm="1">
        <f t="array" ref="T786">IF(D786="Electric","--",IF(D786="Diesel",_xlfn._xlws.FILTER(ORDEF[HCDR],(ORDEF[HP]=I786)*(ORDEF[Model_Year]=E786),),""))</f>
        <v/>
      </c>
      <c r="U786" s="159" cm="1">
        <f t="array" ref="U786">IF(D786="Electric","--",IF(D786="Gasoline",_xlfn._xlws.FILTER(LSIEF[HC DR],(LSIEF[Fuel]=D786)*(LSIEF[HP Bin]=I786)*(LSIEF[Model Year]=E786)),""))</f>
        <v>4.1499999999999999E-5</v>
      </c>
      <c r="V786" s="159">
        <f t="shared" si="211"/>
        <v>4.1499999999999999E-5</v>
      </c>
      <c r="W786" s="158" t="str" cm="1">
        <f t="array" ref="W786">IF(D786="Electric","--",IF(D786="Diesel",_xlfn._xlws.FILTER(ORDEF[NOXzh],(ORDEF[HP]=I786)*(ORDEF[Model_Year]=E786)),""))</f>
        <v/>
      </c>
      <c r="X786" s="158" cm="1">
        <f t="array" ref="X786">IF(D786="Electric","--",IF(D786="Gasoline",_xlfn._xlws.FILTER(LSIEF[NOX-ZH (g/hp-hr)],(LSIEF[Fuel]=D786)*(LSIEF[HP Bin]=I786)*(LSIEF[Model Year]=E786)),""))</f>
        <v>12.94</v>
      </c>
      <c r="Y786" s="158">
        <f t="shared" si="212"/>
        <v>12.94</v>
      </c>
      <c r="Z786" s="159" t="str" cm="1">
        <f t="array" ref="Z786">IF(D786="Electric","--",IF(D786="Diesel",_xlfn._xlws.FILTER(ORDEF[NOXdr],(ORDEF[HP]=I786)*(ORDEF[Model_Year]=E786)),""))</f>
        <v/>
      </c>
      <c r="AA786" s="159" cm="1">
        <f t="array" ref="AA786">IF(E786="Electric","--",IF(D786="Gasoline",_xlfn._xlws.FILTER(LSIEF[NOX DR],(LSIEF[Fuel]=D786)*(LSIEF[HP Bin]=I786)*(LSIEF[Model Year]=E786)),""))</f>
        <v>1.27E-4</v>
      </c>
      <c r="AB786" s="159">
        <f t="shared" si="213"/>
        <v>1.27E-4</v>
      </c>
      <c r="AC786" s="158" t="str" cm="1">
        <f t="array" ref="AC786">IF(D786="Electric","--",IF(D786="Diesel",_xlfn._xlws.FILTER(DFCF[Fuel_HC],(DFCF[MY]=E786)),""))</f>
        <v/>
      </c>
      <c r="AD786" s="158" cm="1">
        <f t="array" ref="AD786">IF(D786="Electric","--",IF(D786="Gasoline",_xlfn._xlws.FILTER(GFCF[Fuel_HC],(GFCF[MY]=E786)),""))</f>
        <v>0.85</v>
      </c>
      <c r="AE786" s="158">
        <f t="shared" si="214"/>
        <v>0.85</v>
      </c>
      <c r="AF786" s="157" t="str" cm="1">
        <f t="array" ref="AF786">IF(D786="Electric","--",IF(D786="Diesel",_xlfn._xlws.FILTER(DFCF[Fuel_NOX],(DFCF[MY]=E786)),""))</f>
        <v/>
      </c>
      <c r="AG786" s="157" cm="1">
        <f t="array" ref="AG786">IF(D786="Electric","--",IF(D786="Gasoline",_xlfn._xlws.FILTER(GFCF[Fuel_NOX],(GFCF[MY]=E786)),""))</f>
        <v>0.86699999999999999</v>
      </c>
      <c r="AH786" s="157">
        <f t="shared" si="215"/>
        <v>0.86699999999999999</v>
      </c>
      <c r="AI786" s="158">
        <f t="shared" si="216"/>
        <v>1.6154250000000001</v>
      </c>
      <c r="AJ786" s="158">
        <f t="shared" si="217"/>
        <v>11.989742999999999</v>
      </c>
      <c r="AK786" s="158">
        <f t="shared" si="218"/>
        <v>119.59189591306396</v>
      </c>
      <c r="AL786" s="158">
        <f t="shared" si="219"/>
        <v>887.61539339826186</v>
      </c>
      <c r="AM786" s="158">
        <f t="shared" si="220"/>
        <v>5.9795947956531988E-2</v>
      </c>
      <c r="AN786" s="158">
        <f t="shared" si="221"/>
        <v>0.44380769669913095</v>
      </c>
      <c r="AO786" s="158">
        <f t="shared" si="222"/>
        <v>5.500031293041812E-2</v>
      </c>
      <c r="AP786" s="157"/>
      <c r="AS786" s="44"/>
    </row>
    <row r="787" spans="1:45" s="47" customFormat="1" x14ac:dyDescent="0.35">
      <c r="A787" s="157">
        <v>786</v>
      </c>
      <c r="B787" s="157">
        <v>48516</v>
      </c>
      <c r="C787" s="157" t="s">
        <v>576</v>
      </c>
      <c r="D787" s="157" t="s">
        <v>16</v>
      </c>
      <c r="E787" s="157">
        <v>2000</v>
      </c>
      <c r="F787" s="157">
        <v>217</v>
      </c>
      <c r="G787" s="157">
        <v>842</v>
      </c>
      <c r="H787" s="157"/>
      <c r="I787" s="157">
        <f t="shared" si="208"/>
        <v>300</v>
      </c>
      <c r="J787" s="157" t="str">
        <f>IF(D787="Electric","--",IF(D787="Diesel",VLOOKUP(C787,[2]ORDLF!A:B,2,FALSE),""))</f>
        <v/>
      </c>
      <c r="K787" s="157">
        <f>IF(D787="Electric","--",IF(D787="Gasoline",VLOOKUP(C787,LSILF!A:C,3,FALSE),""))</f>
        <v>0.2</v>
      </c>
      <c r="L787" s="158">
        <f t="shared" si="206"/>
        <v>0.2</v>
      </c>
      <c r="M787" s="157" t="str" cm="1">
        <f t="array" ref="M787">IF(D787="Electric","--",IF(D787="Diesel",_xlfn._xlws.FILTER(DIESCH[CH Cap],(DIESCH[HP Bin]=I787)),""))</f>
        <v/>
      </c>
      <c r="N787" s="157" cm="1">
        <f t="array" ref="N787">IF(D787="Electric","--",IF(D787="Gasoline",_xlfn._xlws.FILTER(LSICH[CH Cap],(LSICH[Fuel Type]=D787)*(LSICH[MY]=E787)),""))</f>
        <v>7000</v>
      </c>
      <c r="O787" s="157">
        <f t="shared" si="209"/>
        <v>7000</v>
      </c>
      <c r="P787" s="157">
        <f t="shared" si="210"/>
        <v>14314</v>
      </c>
      <c r="Q787" s="157" t="str" cm="1">
        <f t="array" ref="Q787">IF(D787="Electric","--",IF(D787="Diesel",_xlfn._xlws.FILTER(ORDEF[HC-ZH (g/hp-hr)],(ORDEF[HP]=I787)*(ORDEF[Model_Year]=E787)),""))</f>
        <v/>
      </c>
      <c r="R787" s="157" cm="1">
        <f t="array" ref="R787">IF(D787="Electric","--",IF(D787="Gasoline",_xlfn._xlws.FILTER(LSIEF[HC-ZH (g/hp-hr)],(LSIEF[Fuel]=D787)*(LSIEF[HP Bin]=I787)*(LSIEF[Model Year]=E787)),""))</f>
        <v>1.61</v>
      </c>
      <c r="S787" s="158">
        <f t="shared" si="223"/>
        <v>1.61</v>
      </c>
      <c r="T787" s="159" t="str" cm="1">
        <f t="array" ref="T787">IF(D787="Electric","--",IF(D787="Diesel",_xlfn._xlws.FILTER(ORDEF[HCDR],(ORDEF[HP]=I787)*(ORDEF[Model_Year]=E787),),""))</f>
        <v/>
      </c>
      <c r="U787" s="159" cm="1">
        <f t="array" ref="U787">IF(D787="Electric","--",IF(D787="Gasoline",_xlfn._xlws.FILTER(LSIEF[HC DR],(LSIEF[Fuel]=D787)*(LSIEF[HP Bin]=I787)*(LSIEF[Model Year]=E787)),""))</f>
        <v>4.1499999999999999E-5</v>
      </c>
      <c r="V787" s="159">
        <f t="shared" si="211"/>
        <v>4.1499999999999999E-5</v>
      </c>
      <c r="W787" s="158" t="str" cm="1">
        <f t="array" ref="W787">IF(D787="Electric","--",IF(D787="Diesel",_xlfn._xlws.FILTER(ORDEF[NOXzh],(ORDEF[HP]=I787)*(ORDEF[Model_Year]=E787)),""))</f>
        <v/>
      </c>
      <c r="X787" s="158" cm="1">
        <f t="array" ref="X787">IF(D787="Electric","--",IF(D787="Gasoline",_xlfn._xlws.FILTER(LSIEF[NOX-ZH (g/hp-hr)],(LSIEF[Fuel]=D787)*(LSIEF[HP Bin]=I787)*(LSIEF[Model Year]=E787)),""))</f>
        <v>12.94</v>
      </c>
      <c r="Y787" s="158">
        <f t="shared" si="212"/>
        <v>12.94</v>
      </c>
      <c r="Z787" s="159" t="str" cm="1">
        <f t="array" ref="Z787">IF(D787="Electric","--",IF(D787="Diesel",_xlfn._xlws.FILTER(ORDEF[NOXdr],(ORDEF[HP]=I787)*(ORDEF[Model_Year]=E787)),""))</f>
        <v/>
      </c>
      <c r="AA787" s="159" cm="1">
        <f t="array" ref="AA787">IF(E787="Electric","--",IF(D787="Gasoline",_xlfn._xlws.FILTER(LSIEF[NOX DR],(LSIEF[Fuel]=D787)*(LSIEF[HP Bin]=I787)*(LSIEF[Model Year]=E787)),""))</f>
        <v>1.27E-4</v>
      </c>
      <c r="AB787" s="159">
        <f t="shared" si="213"/>
        <v>1.27E-4</v>
      </c>
      <c r="AC787" s="158" t="str" cm="1">
        <f t="array" ref="AC787">IF(D787="Electric","--",IF(D787="Diesel",_xlfn._xlws.FILTER(DFCF[Fuel_HC],(DFCF[MY]=E787)),""))</f>
        <v/>
      </c>
      <c r="AD787" s="158" cm="1">
        <f t="array" ref="AD787">IF(D787="Electric","--",IF(D787="Gasoline",_xlfn._xlws.FILTER(GFCF[Fuel_HC],(GFCF[MY]=E787)),""))</f>
        <v>1</v>
      </c>
      <c r="AE787" s="158">
        <f t="shared" si="214"/>
        <v>1</v>
      </c>
      <c r="AF787" s="157" t="str" cm="1">
        <f t="array" ref="AF787">IF(D787="Electric","--",IF(D787="Diesel",_xlfn._xlws.FILTER(DFCF[Fuel_NOX],(DFCF[MY]=E787)),""))</f>
        <v/>
      </c>
      <c r="AG787" s="157" cm="1">
        <f t="array" ref="AG787">IF(D787="Electric","--",IF(D787="Gasoline",_xlfn._xlws.FILTER(GFCF[Fuel_NOX],(GFCF[MY]=E787)),""))</f>
        <v>0.97699999999999998</v>
      </c>
      <c r="AH787" s="157">
        <f t="shared" si="215"/>
        <v>0.97699999999999998</v>
      </c>
      <c r="AI787" s="158">
        <f t="shared" si="216"/>
        <v>1.9005000000000001</v>
      </c>
      <c r="AJ787" s="158">
        <f t="shared" si="217"/>
        <v>13.510932999999998</v>
      </c>
      <c r="AK787" s="158">
        <f t="shared" si="218"/>
        <v>153.1101402785942</v>
      </c>
      <c r="AL787" s="158">
        <f t="shared" si="219"/>
        <v>1088.4824240592934</v>
      </c>
      <c r="AM787" s="158">
        <f t="shared" si="220"/>
        <v>7.6555070139297104E-2</v>
      </c>
      <c r="AN787" s="158">
        <f t="shared" si="221"/>
        <v>0.5442412120296467</v>
      </c>
      <c r="AO787" s="158">
        <f t="shared" si="222"/>
        <v>7.0415353514125478E-2</v>
      </c>
      <c r="AP787" s="157"/>
      <c r="AS787" s="44"/>
    </row>
    <row r="788" spans="1:45" s="47" customFormat="1" x14ac:dyDescent="0.35">
      <c r="A788" s="157">
        <v>787</v>
      </c>
      <c r="B788" s="157">
        <v>48517</v>
      </c>
      <c r="C788" s="157" t="s">
        <v>576</v>
      </c>
      <c r="D788" s="157" t="s">
        <v>16</v>
      </c>
      <c r="E788" s="157">
        <v>2000</v>
      </c>
      <c r="F788" s="157">
        <v>217</v>
      </c>
      <c r="G788" s="157">
        <v>842</v>
      </c>
      <c r="H788" s="157"/>
      <c r="I788" s="157">
        <f t="shared" si="208"/>
        <v>300</v>
      </c>
      <c r="J788" s="157" t="str">
        <f>IF(D788="Electric","--",IF(D788="Diesel",VLOOKUP(C788,[2]ORDLF!A:B,2,FALSE),""))</f>
        <v/>
      </c>
      <c r="K788" s="157">
        <f>IF(D788="Electric","--",IF(D788="Gasoline",VLOOKUP(C788,LSILF!A:C,3,FALSE),""))</f>
        <v>0.2</v>
      </c>
      <c r="L788" s="158">
        <f t="shared" si="206"/>
        <v>0.2</v>
      </c>
      <c r="M788" s="157" t="str" cm="1">
        <f t="array" ref="M788">IF(D788="Electric","--",IF(D788="Diesel",_xlfn._xlws.FILTER(DIESCH[CH Cap],(DIESCH[HP Bin]=I788)),""))</f>
        <v/>
      </c>
      <c r="N788" s="157" cm="1">
        <f t="array" ref="N788">IF(D788="Electric","--",IF(D788="Gasoline",_xlfn._xlws.FILTER(LSICH[CH Cap],(LSICH[Fuel Type]=D788)*(LSICH[MY]=E788)),""))</f>
        <v>7000</v>
      </c>
      <c r="O788" s="157">
        <f t="shared" si="209"/>
        <v>7000</v>
      </c>
      <c r="P788" s="157">
        <f t="shared" si="210"/>
        <v>14314</v>
      </c>
      <c r="Q788" s="157" t="str" cm="1">
        <f t="array" ref="Q788">IF(D788="Electric","--",IF(D788="Diesel",_xlfn._xlws.FILTER(ORDEF[HC-ZH (g/hp-hr)],(ORDEF[HP]=I788)*(ORDEF[Model_Year]=E788)),""))</f>
        <v/>
      </c>
      <c r="R788" s="157" cm="1">
        <f t="array" ref="R788">IF(D788="Electric","--",IF(D788="Gasoline",_xlfn._xlws.FILTER(LSIEF[HC-ZH (g/hp-hr)],(LSIEF[Fuel]=D788)*(LSIEF[HP Bin]=I788)*(LSIEF[Model Year]=E788)),""))</f>
        <v>1.61</v>
      </c>
      <c r="S788" s="158">
        <f t="shared" si="223"/>
        <v>1.61</v>
      </c>
      <c r="T788" s="159" t="str" cm="1">
        <f t="array" ref="T788">IF(D788="Electric","--",IF(D788="Diesel",_xlfn._xlws.FILTER(ORDEF[HCDR],(ORDEF[HP]=I788)*(ORDEF[Model_Year]=E788),),""))</f>
        <v/>
      </c>
      <c r="U788" s="159" cm="1">
        <f t="array" ref="U788">IF(D788="Electric","--",IF(D788="Gasoline",_xlfn._xlws.FILTER(LSIEF[HC DR],(LSIEF[Fuel]=D788)*(LSIEF[HP Bin]=I788)*(LSIEF[Model Year]=E788)),""))</f>
        <v>4.1499999999999999E-5</v>
      </c>
      <c r="V788" s="159">
        <f t="shared" si="211"/>
        <v>4.1499999999999999E-5</v>
      </c>
      <c r="W788" s="158" t="str" cm="1">
        <f t="array" ref="W788">IF(D788="Electric","--",IF(D788="Diesel",_xlfn._xlws.FILTER(ORDEF[NOXzh],(ORDEF[HP]=I788)*(ORDEF[Model_Year]=E788)),""))</f>
        <v/>
      </c>
      <c r="X788" s="158" cm="1">
        <f t="array" ref="X788">IF(D788="Electric","--",IF(D788="Gasoline",_xlfn._xlws.FILTER(LSIEF[NOX-ZH (g/hp-hr)],(LSIEF[Fuel]=D788)*(LSIEF[HP Bin]=I788)*(LSIEF[Model Year]=E788)),""))</f>
        <v>12.94</v>
      </c>
      <c r="Y788" s="158">
        <f t="shared" si="212"/>
        <v>12.94</v>
      </c>
      <c r="Z788" s="159" t="str" cm="1">
        <f t="array" ref="Z788">IF(D788="Electric","--",IF(D788="Diesel",_xlfn._xlws.FILTER(ORDEF[NOXdr],(ORDEF[HP]=I788)*(ORDEF[Model_Year]=E788)),""))</f>
        <v/>
      </c>
      <c r="AA788" s="159" cm="1">
        <f t="array" ref="AA788">IF(E788="Electric","--",IF(D788="Gasoline",_xlfn._xlws.FILTER(LSIEF[NOX DR],(LSIEF[Fuel]=D788)*(LSIEF[HP Bin]=I788)*(LSIEF[Model Year]=E788)),""))</f>
        <v>1.27E-4</v>
      </c>
      <c r="AB788" s="159">
        <f t="shared" si="213"/>
        <v>1.27E-4</v>
      </c>
      <c r="AC788" s="158" t="str" cm="1">
        <f t="array" ref="AC788">IF(D788="Electric","--",IF(D788="Diesel",_xlfn._xlws.FILTER(DFCF[Fuel_HC],(DFCF[MY]=E788)),""))</f>
        <v/>
      </c>
      <c r="AD788" s="158" cm="1">
        <f t="array" ref="AD788">IF(D788="Electric","--",IF(D788="Gasoline",_xlfn._xlws.FILTER(GFCF[Fuel_HC],(GFCF[MY]=E788)),""))</f>
        <v>1</v>
      </c>
      <c r="AE788" s="158">
        <f t="shared" si="214"/>
        <v>1</v>
      </c>
      <c r="AF788" s="157" t="str" cm="1">
        <f t="array" ref="AF788">IF(D788="Electric","--",IF(D788="Diesel",_xlfn._xlws.FILTER(DFCF[Fuel_NOX],(DFCF[MY]=E788)),""))</f>
        <v/>
      </c>
      <c r="AG788" s="157" cm="1">
        <f t="array" ref="AG788">IF(D788="Electric","--",IF(D788="Gasoline",_xlfn._xlws.FILTER(GFCF[Fuel_NOX],(GFCF[MY]=E788)),""))</f>
        <v>0.97699999999999998</v>
      </c>
      <c r="AH788" s="157">
        <f t="shared" si="215"/>
        <v>0.97699999999999998</v>
      </c>
      <c r="AI788" s="158">
        <f t="shared" si="216"/>
        <v>1.9005000000000001</v>
      </c>
      <c r="AJ788" s="158">
        <f t="shared" si="217"/>
        <v>13.510932999999998</v>
      </c>
      <c r="AK788" s="158">
        <f t="shared" si="218"/>
        <v>153.1101402785942</v>
      </c>
      <c r="AL788" s="158">
        <f t="shared" si="219"/>
        <v>1088.4824240592934</v>
      </c>
      <c r="AM788" s="158">
        <f t="shared" si="220"/>
        <v>7.6555070139297104E-2</v>
      </c>
      <c r="AN788" s="158">
        <f t="shared" si="221"/>
        <v>0.5442412120296467</v>
      </c>
      <c r="AO788" s="158">
        <f t="shared" si="222"/>
        <v>7.0415353514125478E-2</v>
      </c>
      <c r="AP788" s="157"/>
      <c r="AS788" s="44"/>
    </row>
    <row r="789" spans="1:45" s="47" customFormat="1" x14ac:dyDescent="0.35">
      <c r="A789" s="157">
        <v>788</v>
      </c>
      <c r="B789" s="157">
        <v>48518</v>
      </c>
      <c r="C789" s="157" t="s">
        <v>576</v>
      </c>
      <c r="D789" s="157" t="s">
        <v>16</v>
      </c>
      <c r="E789" s="157">
        <v>2000</v>
      </c>
      <c r="F789" s="157">
        <v>217</v>
      </c>
      <c r="G789" s="157">
        <v>842</v>
      </c>
      <c r="H789" s="157"/>
      <c r="I789" s="157">
        <f t="shared" si="208"/>
        <v>300</v>
      </c>
      <c r="J789" s="157" t="str">
        <f>IF(D789="Electric","--",IF(D789="Diesel",VLOOKUP(C789,[2]ORDLF!A:B,2,FALSE),""))</f>
        <v/>
      </c>
      <c r="K789" s="157">
        <f>IF(D789="Electric","--",IF(D789="Gasoline",VLOOKUP(C789,LSILF!A:C,3,FALSE),""))</f>
        <v>0.2</v>
      </c>
      <c r="L789" s="158">
        <f t="shared" si="206"/>
        <v>0.2</v>
      </c>
      <c r="M789" s="157" t="str" cm="1">
        <f t="array" ref="M789">IF(D789="Electric","--",IF(D789="Diesel",_xlfn._xlws.FILTER(DIESCH[CH Cap],(DIESCH[HP Bin]=I789)),""))</f>
        <v/>
      </c>
      <c r="N789" s="157" cm="1">
        <f t="array" ref="N789">IF(D789="Electric","--",IF(D789="Gasoline",_xlfn._xlws.FILTER(LSICH[CH Cap],(LSICH[Fuel Type]=D789)*(LSICH[MY]=E789)),""))</f>
        <v>7000</v>
      </c>
      <c r="O789" s="157">
        <f t="shared" si="209"/>
        <v>7000</v>
      </c>
      <c r="P789" s="157">
        <f t="shared" si="210"/>
        <v>14314</v>
      </c>
      <c r="Q789" s="157" t="str" cm="1">
        <f t="array" ref="Q789">IF(D789="Electric","--",IF(D789="Diesel",_xlfn._xlws.FILTER(ORDEF[HC-ZH (g/hp-hr)],(ORDEF[HP]=I789)*(ORDEF[Model_Year]=E789)),""))</f>
        <v/>
      </c>
      <c r="R789" s="157" cm="1">
        <f t="array" ref="R789">IF(D789="Electric","--",IF(D789="Gasoline",_xlfn._xlws.FILTER(LSIEF[HC-ZH (g/hp-hr)],(LSIEF[Fuel]=D789)*(LSIEF[HP Bin]=I789)*(LSIEF[Model Year]=E789)),""))</f>
        <v>1.61</v>
      </c>
      <c r="S789" s="158">
        <f t="shared" si="223"/>
        <v>1.61</v>
      </c>
      <c r="T789" s="159" t="str" cm="1">
        <f t="array" ref="T789">IF(D789="Electric","--",IF(D789="Diesel",_xlfn._xlws.FILTER(ORDEF[HCDR],(ORDEF[HP]=I789)*(ORDEF[Model_Year]=E789),),""))</f>
        <v/>
      </c>
      <c r="U789" s="159" cm="1">
        <f t="array" ref="U789">IF(D789="Electric","--",IF(D789="Gasoline",_xlfn._xlws.FILTER(LSIEF[HC DR],(LSIEF[Fuel]=D789)*(LSIEF[HP Bin]=I789)*(LSIEF[Model Year]=E789)),""))</f>
        <v>4.1499999999999999E-5</v>
      </c>
      <c r="V789" s="159">
        <f t="shared" si="211"/>
        <v>4.1499999999999999E-5</v>
      </c>
      <c r="W789" s="158" t="str" cm="1">
        <f t="array" ref="W789">IF(D789="Electric","--",IF(D789="Diesel",_xlfn._xlws.FILTER(ORDEF[NOXzh],(ORDEF[HP]=I789)*(ORDEF[Model_Year]=E789)),""))</f>
        <v/>
      </c>
      <c r="X789" s="158" cm="1">
        <f t="array" ref="X789">IF(D789="Electric","--",IF(D789="Gasoline",_xlfn._xlws.FILTER(LSIEF[NOX-ZH (g/hp-hr)],(LSIEF[Fuel]=D789)*(LSIEF[HP Bin]=I789)*(LSIEF[Model Year]=E789)),""))</f>
        <v>12.94</v>
      </c>
      <c r="Y789" s="158">
        <f t="shared" si="212"/>
        <v>12.94</v>
      </c>
      <c r="Z789" s="159" t="str" cm="1">
        <f t="array" ref="Z789">IF(D789="Electric","--",IF(D789="Diesel",_xlfn._xlws.FILTER(ORDEF[NOXdr],(ORDEF[HP]=I789)*(ORDEF[Model_Year]=E789)),""))</f>
        <v/>
      </c>
      <c r="AA789" s="159" cm="1">
        <f t="array" ref="AA789">IF(E789="Electric","--",IF(D789="Gasoline",_xlfn._xlws.FILTER(LSIEF[NOX DR],(LSIEF[Fuel]=D789)*(LSIEF[HP Bin]=I789)*(LSIEF[Model Year]=E789)),""))</f>
        <v>1.27E-4</v>
      </c>
      <c r="AB789" s="159">
        <f t="shared" si="213"/>
        <v>1.27E-4</v>
      </c>
      <c r="AC789" s="158" t="str" cm="1">
        <f t="array" ref="AC789">IF(D789="Electric","--",IF(D789="Diesel",_xlfn._xlws.FILTER(DFCF[Fuel_HC],(DFCF[MY]=E789)),""))</f>
        <v/>
      </c>
      <c r="AD789" s="158" cm="1">
        <f t="array" ref="AD789">IF(D789="Electric","--",IF(D789="Gasoline",_xlfn._xlws.FILTER(GFCF[Fuel_HC],(GFCF[MY]=E789)),""))</f>
        <v>1</v>
      </c>
      <c r="AE789" s="158">
        <f t="shared" si="214"/>
        <v>1</v>
      </c>
      <c r="AF789" s="157" t="str" cm="1">
        <f t="array" ref="AF789">IF(D789="Electric","--",IF(D789="Diesel",_xlfn._xlws.FILTER(DFCF[Fuel_NOX],(DFCF[MY]=E789)),""))</f>
        <v/>
      </c>
      <c r="AG789" s="157" cm="1">
        <f t="array" ref="AG789">IF(D789="Electric","--",IF(D789="Gasoline",_xlfn._xlws.FILTER(GFCF[Fuel_NOX],(GFCF[MY]=E789)),""))</f>
        <v>0.97699999999999998</v>
      </c>
      <c r="AH789" s="157">
        <f t="shared" si="215"/>
        <v>0.97699999999999998</v>
      </c>
      <c r="AI789" s="158">
        <f t="shared" si="216"/>
        <v>1.9005000000000001</v>
      </c>
      <c r="AJ789" s="158">
        <f t="shared" si="217"/>
        <v>13.510932999999998</v>
      </c>
      <c r="AK789" s="158">
        <f t="shared" si="218"/>
        <v>153.1101402785942</v>
      </c>
      <c r="AL789" s="158">
        <f t="shared" si="219"/>
        <v>1088.4824240592934</v>
      </c>
      <c r="AM789" s="158">
        <f t="shared" si="220"/>
        <v>7.6555070139297104E-2</v>
      </c>
      <c r="AN789" s="158">
        <f t="shared" si="221"/>
        <v>0.5442412120296467</v>
      </c>
      <c r="AO789" s="158">
        <f t="shared" si="222"/>
        <v>7.0415353514125478E-2</v>
      </c>
      <c r="AP789" s="157"/>
      <c r="AS789" s="44"/>
    </row>
    <row r="790" spans="1:45" s="47" customFormat="1" x14ac:dyDescent="0.35">
      <c r="A790" s="157">
        <v>789</v>
      </c>
      <c r="B790" s="157">
        <v>48683</v>
      </c>
      <c r="C790" s="157" t="s">
        <v>576</v>
      </c>
      <c r="D790" s="157" t="s">
        <v>16</v>
      </c>
      <c r="E790" s="157">
        <v>2001</v>
      </c>
      <c r="F790" s="157">
        <v>135</v>
      </c>
      <c r="G790" s="157">
        <v>842</v>
      </c>
      <c r="H790" s="157"/>
      <c r="I790" s="157">
        <f t="shared" si="208"/>
        <v>175</v>
      </c>
      <c r="J790" s="157" t="str">
        <f>IF(D790="Electric","--",IF(D790="Diesel",VLOOKUP(C790,[2]ORDLF!A:B,2,FALSE),""))</f>
        <v/>
      </c>
      <c r="K790" s="157">
        <f>IF(D790="Electric","--",IF(D790="Gasoline",VLOOKUP(C790,LSILF!A:C,3,FALSE),""))</f>
        <v>0.2</v>
      </c>
      <c r="L790" s="158">
        <f t="shared" si="206"/>
        <v>0.2</v>
      </c>
      <c r="M790" s="157" t="str" cm="1">
        <f t="array" ref="M790">IF(D790="Electric","--",IF(D790="Diesel",_xlfn._xlws.FILTER(DIESCH[CH Cap],(DIESCH[HP Bin]=I790)),""))</f>
        <v/>
      </c>
      <c r="N790" s="157" cm="1">
        <f t="array" ref="N790">IF(D790="Electric","--",IF(D790="Gasoline",_xlfn._xlws.FILTER(LSICH[CH Cap],(LSICH[Fuel Type]=D790)*(LSICH[MY]=E790)),""))</f>
        <v>7000</v>
      </c>
      <c r="O790" s="157">
        <f t="shared" si="209"/>
        <v>7000</v>
      </c>
      <c r="P790" s="157">
        <f t="shared" si="210"/>
        <v>13472</v>
      </c>
      <c r="Q790" s="157" t="str" cm="1">
        <f t="array" ref="Q790">IF(D790="Electric","--",IF(D790="Diesel",_xlfn._xlws.FILTER(ORDEF[HC-ZH (g/hp-hr)],(ORDEF[HP]=I790)*(ORDEF[Model_Year]=E790)),""))</f>
        <v/>
      </c>
      <c r="R790" s="157" cm="1">
        <f t="array" ref="R790">IF(D790="Electric","--",IF(D790="Gasoline",_xlfn._xlws.FILTER(LSIEF[HC-ZH (g/hp-hr)],(LSIEF[Fuel]=D790)*(LSIEF[HP Bin]=I790)*(LSIEF[Model Year]=E790)),""))</f>
        <v>1.33</v>
      </c>
      <c r="S790" s="158">
        <f t="shared" si="223"/>
        <v>1.33</v>
      </c>
      <c r="T790" s="159" t="str" cm="1">
        <f t="array" ref="T790">IF(D790="Electric","--",IF(D790="Diesel",_xlfn._xlws.FILTER(ORDEF[HCDR],(ORDEF[HP]=I790)*(ORDEF[Model_Year]=E790),),""))</f>
        <v/>
      </c>
      <c r="U790" s="159" cm="1">
        <f t="array" ref="U790">IF(D790="Electric","--",IF(D790="Gasoline",_xlfn._xlws.FILTER(LSIEF[HC DR],(LSIEF[Fuel]=D790)*(LSIEF[HP Bin]=I790)*(LSIEF[Model Year]=E790)),""))</f>
        <v>3.9799999999999998E-5</v>
      </c>
      <c r="V790" s="159">
        <f t="shared" si="211"/>
        <v>3.9799999999999998E-5</v>
      </c>
      <c r="W790" s="158" t="str" cm="1">
        <f t="array" ref="W790">IF(D790="Electric","--",IF(D790="Diesel",_xlfn._xlws.FILTER(ORDEF[NOXzh],(ORDEF[HP]=I790)*(ORDEF[Model_Year]=E790)),""))</f>
        <v/>
      </c>
      <c r="X790" s="158" cm="1">
        <f t="array" ref="X790">IF(D790="Electric","--",IF(D790="Gasoline",_xlfn._xlws.FILTER(LSIEF[NOX-ZH (g/hp-hr)],(LSIEF[Fuel]=D790)*(LSIEF[HP Bin]=I790)*(LSIEF[Model Year]=E790)),""))</f>
        <v>10.29</v>
      </c>
      <c r="Y790" s="158">
        <f t="shared" si="212"/>
        <v>10.29</v>
      </c>
      <c r="Z790" s="159" t="str" cm="1">
        <f t="array" ref="Z790">IF(D790="Electric","--",IF(D790="Diesel",_xlfn._xlws.FILTER(ORDEF[NOXdr],(ORDEF[HP]=I790)*(ORDEF[Model_Year]=E790)),""))</f>
        <v/>
      </c>
      <c r="AA790" s="159" cm="1">
        <f t="array" ref="AA790">IF(E790="Electric","--",IF(D790="Gasoline",_xlfn._xlws.FILTER(LSIEF[NOX DR],(LSIEF[Fuel]=D790)*(LSIEF[HP Bin]=I790)*(LSIEF[Model Year]=E790)),""))</f>
        <v>1.0900000000000001E-4</v>
      </c>
      <c r="AB790" s="159">
        <f t="shared" si="213"/>
        <v>1.0900000000000001E-4</v>
      </c>
      <c r="AC790" s="158" t="str" cm="1">
        <f t="array" ref="AC790">IF(D790="Electric","--",IF(D790="Diesel",_xlfn._xlws.FILTER(DFCF[Fuel_HC],(DFCF[MY]=E790)),""))</f>
        <v/>
      </c>
      <c r="AD790" s="158" cm="1">
        <f t="array" ref="AD790">IF(D790="Electric","--",IF(D790="Gasoline",_xlfn._xlws.FILTER(GFCF[Fuel_HC],(GFCF[MY]=E790)),""))</f>
        <v>1</v>
      </c>
      <c r="AE790" s="158">
        <f t="shared" si="214"/>
        <v>1</v>
      </c>
      <c r="AF790" s="157" t="str" cm="1">
        <f t="array" ref="AF790">IF(D790="Electric","--",IF(D790="Diesel",_xlfn._xlws.FILTER(DFCF[Fuel_NOX],(DFCF[MY]=E790)),""))</f>
        <v/>
      </c>
      <c r="AG790" s="157" cm="1">
        <f t="array" ref="AG790">IF(D790="Electric","--",IF(D790="Gasoline",_xlfn._xlws.FILTER(GFCF[Fuel_NOX],(GFCF[MY]=E790)),""))</f>
        <v>0.97699999999999998</v>
      </c>
      <c r="AH790" s="157">
        <f t="shared" si="215"/>
        <v>0.97699999999999998</v>
      </c>
      <c r="AI790" s="158">
        <f t="shared" si="216"/>
        <v>1.6086</v>
      </c>
      <c r="AJ790" s="158">
        <f t="shared" si="217"/>
        <v>10.798780999999998</v>
      </c>
      <c r="AK790" s="158">
        <f t="shared" si="218"/>
        <v>80.622856156068053</v>
      </c>
      <c r="AL790" s="158">
        <f t="shared" si="219"/>
        <v>541.2337232524435</v>
      </c>
      <c r="AM790" s="158">
        <f t="shared" si="220"/>
        <v>4.0311428078034027E-2</v>
      </c>
      <c r="AN790" s="158">
        <f t="shared" si="221"/>
        <v>0.27061686162622173</v>
      </c>
      <c r="AO790" s="158">
        <f t="shared" si="222"/>
        <v>3.7078451546175693E-2</v>
      </c>
      <c r="AP790" s="157"/>
      <c r="AS790" s="44"/>
    </row>
    <row r="791" spans="1:45" s="47" customFormat="1" x14ac:dyDescent="0.35">
      <c r="A791" s="157">
        <v>790</v>
      </c>
      <c r="B791" s="157">
        <v>48787</v>
      </c>
      <c r="C791" s="157" t="s">
        <v>576</v>
      </c>
      <c r="D791" s="157" t="s">
        <v>16</v>
      </c>
      <c r="E791" s="157">
        <v>2001</v>
      </c>
      <c r="F791" s="157">
        <v>225</v>
      </c>
      <c r="G791" s="157">
        <v>837.84090909090901</v>
      </c>
      <c r="H791" s="157"/>
      <c r="I791" s="157">
        <f t="shared" si="208"/>
        <v>300</v>
      </c>
      <c r="J791" s="157" t="str">
        <f>IF(D791="Electric","--",IF(D791="Diesel",VLOOKUP(C791,[2]ORDLF!A:B,2,FALSE),""))</f>
        <v/>
      </c>
      <c r="K791" s="157">
        <f>IF(D791="Electric","--",IF(D791="Gasoline",VLOOKUP(C791,LSILF!A:C,3,FALSE),""))</f>
        <v>0.2</v>
      </c>
      <c r="L791" s="158">
        <f t="shared" si="206"/>
        <v>0.2</v>
      </c>
      <c r="M791" s="157" t="str" cm="1">
        <f t="array" ref="M791">IF(D791="Electric","--",IF(D791="Diesel",_xlfn._xlws.FILTER(DIESCH[CH Cap],(DIESCH[HP Bin]=I791)),""))</f>
        <v/>
      </c>
      <c r="N791" s="157" cm="1">
        <f t="array" ref="N791">IF(D791="Electric","--",IF(D791="Gasoline",_xlfn._xlws.FILTER(LSICH[CH Cap],(LSICH[Fuel Type]=D791)*(LSICH[MY]=E791)),""))</f>
        <v>7000</v>
      </c>
      <c r="O791" s="157">
        <f t="shared" si="209"/>
        <v>7000</v>
      </c>
      <c r="P791" s="157">
        <f t="shared" si="210"/>
        <v>13405.454545454544</v>
      </c>
      <c r="Q791" s="157" t="str" cm="1">
        <f t="array" ref="Q791">IF(D791="Electric","--",IF(D791="Diesel",_xlfn._xlws.FILTER(ORDEF[HC-ZH (g/hp-hr)],(ORDEF[HP]=I791)*(ORDEF[Model_Year]=E791)),""))</f>
        <v/>
      </c>
      <c r="R791" s="157" cm="1">
        <f t="array" ref="R791">IF(D791="Electric","--",IF(D791="Gasoline",_xlfn._xlws.FILTER(LSIEF[HC-ZH (g/hp-hr)],(LSIEF[Fuel]=D791)*(LSIEF[HP Bin]=I791)*(LSIEF[Model Year]=E791)),""))</f>
        <v>1.33</v>
      </c>
      <c r="S791" s="158">
        <f t="shared" si="223"/>
        <v>1.33</v>
      </c>
      <c r="T791" s="159" t="str" cm="1">
        <f t="array" ref="T791">IF(D791="Electric","--",IF(D791="Diesel",_xlfn._xlws.FILTER(ORDEF[HCDR],(ORDEF[HP]=I791)*(ORDEF[Model_Year]=E791),),""))</f>
        <v/>
      </c>
      <c r="U791" s="159" cm="1">
        <f t="array" ref="U791">IF(D791="Electric","--",IF(D791="Gasoline",_xlfn._xlws.FILTER(LSIEF[HC DR],(LSIEF[Fuel]=D791)*(LSIEF[HP Bin]=I791)*(LSIEF[Model Year]=E791)),""))</f>
        <v>3.9799999999999998E-5</v>
      </c>
      <c r="V791" s="159">
        <f t="shared" si="211"/>
        <v>3.9799999999999998E-5</v>
      </c>
      <c r="W791" s="158" t="str" cm="1">
        <f t="array" ref="W791">IF(D791="Electric","--",IF(D791="Diesel",_xlfn._xlws.FILTER(ORDEF[NOXzh],(ORDEF[HP]=I791)*(ORDEF[Model_Year]=E791)),""))</f>
        <v/>
      </c>
      <c r="X791" s="158" cm="1">
        <f t="array" ref="X791">IF(D791="Electric","--",IF(D791="Gasoline",_xlfn._xlws.FILTER(LSIEF[NOX-ZH (g/hp-hr)],(LSIEF[Fuel]=D791)*(LSIEF[HP Bin]=I791)*(LSIEF[Model Year]=E791)),""))</f>
        <v>10.29</v>
      </c>
      <c r="Y791" s="158">
        <f t="shared" si="212"/>
        <v>10.29</v>
      </c>
      <c r="Z791" s="159" t="str" cm="1">
        <f t="array" ref="Z791">IF(D791="Electric","--",IF(D791="Diesel",_xlfn._xlws.FILTER(ORDEF[NOXdr],(ORDEF[HP]=I791)*(ORDEF[Model_Year]=E791)),""))</f>
        <v/>
      </c>
      <c r="AA791" s="159" cm="1">
        <f t="array" ref="AA791">IF(E791="Electric","--",IF(D791="Gasoline",_xlfn._xlws.FILTER(LSIEF[NOX DR],(LSIEF[Fuel]=D791)*(LSIEF[HP Bin]=I791)*(LSIEF[Model Year]=E791)),""))</f>
        <v>1.0900000000000001E-4</v>
      </c>
      <c r="AB791" s="159">
        <f t="shared" si="213"/>
        <v>1.0900000000000001E-4</v>
      </c>
      <c r="AC791" s="158" t="str" cm="1">
        <f t="array" ref="AC791">IF(D791="Electric","--",IF(D791="Diesel",_xlfn._xlws.FILTER(DFCF[Fuel_HC],(DFCF[MY]=E791)),""))</f>
        <v/>
      </c>
      <c r="AD791" s="158" cm="1">
        <f t="array" ref="AD791">IF(D791="Electric","--",IF(D791="Gasoline",_xlfn._xlws.FILTER(GFCF[Fuel_HC],(GFCF[MY]=E791)),""))</f>
        <v>1</v>
      </c>
      <c r="AE791" s="158">
        <f t="shared" si="214"/>
        <v>1</v>
      </c>
      <c r="AF791" s="157" t="str" cm="1">
        <f t="array" ref="AF791">IF(D791="Electric","--",IF(D791="Diesel",_xlfn._xlws.FILTER(DFCF[Fuel_NOX],(DFCF[MY]=E791)),""))</f>
        <v/>
      </c>
      <c r="AG791" s="157" cm="1">
        <f t="array" ref="AG791">IF(D791="Electric","--",IF(D791="Gasoline",_xlfn._xlws.FILTER(GFCF[Fuel_NOX],(GFCF[MY]=E791)),""))</f>
        <v>0.97699999999999998</v>
      </c>
      <c r="AH791" s="157">
        <f t="shared" si="215"/>
        <v>0.97699999999999998</v>
      </c>
      <c r="AI791" s="158">
        <f t="shared" si="216"/>
        <v>1.6086</v>
      </c>
      <c r="AJ791" s="158">
        <f t="shared" si="217"/>
        <v>10.798780999999998</v>
      </c>
      <c r="AK791" s="158">
        <f t="shared" si="218"/>
        <v>133.70769417123049</v>
      </c>
      <c r="AL791" s="158">
        <f t="shared" si="219"/>
        <v>897.60046460903561</v>
      </c>
      <c r="AM791" s="158">
        <f t="shared" si="220"/>
        <v>6.6853847085615245E-2</v>
      </c>
      <c r="AN791" s="158">
        <f t="shared" si="221"/>
        <v>0.44880023230451782</v>
      </c>
      <c r="AO791" s="158">
        <f t="shared" si="222"/>
        <v>6.14921685493489E-2</v>
      </c>
      <c r="AP791" s="157"/>
      <c r="AS791" s="44"/>
    </row>
    <row r="792" spans="1:45" s="47" customFormat="1" x14ac:dyDescent="0.35">
      <c r="A792" s="157">
        <v>791</v>
      </c>
      <c r="B792" s="157">
        <v>48931</v>
      </c>
      <c r="C792" s="157" t="s">
        <v>576</v>
      </c>
      <c r="D792" s="157" t="s">
        <v>16</v>
      </c>
      <c r="E792" s="157">
        <v>2001</v>
      </c>
      <c r="F792" s="157">
        <v>135</v>
      </c>
      <c r="G792" s="157">
        <v>842</v>
      </c>
      <c r="H792" s="157"/>
      <c r="I792" s="157">
        <f t="shared" si="208"/>
        <v>175</v>
      </c>
      <c r="J792" s="157" t="str">
        <f>IF(D792="Electric","--",IF(D792="Diesel",VLOOKUP(C792,[2]ORDLF!A:B,2,FALSE),""))</f>
        <v/>
      </c>
      <c r="K792" s="157">
        <f>IF(D792="Electric","--",IF(D792="Gasoline",VLOOKUP(C792,LSILF!A:C,3,FALSE),""))</f>
        <v>0.2</v>
      </c>
      <c r="L792" s="158">
        <f t="shared" si="206"/>
        <v>0.2</v>
      </c>
      <c r="M792" s="157" t="str" cm="1">
        <f t="array" ref="M792">IF(D792="Electric","--",IF(D792="Diesel",_xlfn._xlws.FILTER(DIESCH[CH Cap],(DIESCH[HP Bin]=I792)),""))</f>
        <v/>
      </c>
      <c r="N792" s="157" cm="1">
        <f t="array" ref="N792">IF(D792="Electric","--",IF(D792="Gasoline",_xlfn._xlws.FILTER(LSICH[CH Cap],(LSICH[Fuel Type]=D792)*(LSICH[MY]=E792)),""))</f>
        <v>7000</v>
      </c>
      <c r="O792" s="157">
        <f t="shared" si="209"/>
        <v>7000</v>
      </c>
      <c r="P792" s="157">
        <f t="shared" si="210"/>
        <v>13472</v>
      </c>
      <c r="Q792" s="157" t="str" cm="1">
        <f t="array" ref="Q792">IF(D792="Electric","--",IF(D792="Diesel",_xlfn._xlws.FILTER(ORDEF[HC-ZH (g/hp-hr)],(ORDEF[HP]=I792)*(ORDEF[Model_Year]=E792)),""))</f>
        <v/>
      </c>
      <c r="R792" s="157" cm="1">
        <f t="array" ref="R792">IF(D792="Electric","--",IF(D792="Gasoline",_xlfn._xlws.FILTER(LSIEF[HC-ZH (g/hp-hr)],(LSIEF[Fuel]=D792)*(LSIEF[HP Bin]=I792)*(LSIEF[Model Year]=E792)),""))</f>
        <v>1.33</v>
      </c>
      <c r="S792" s="158">
        <f t="shared" si="223"/>
        <v>1.33</v>
      </c>
      <c r="T792" s="159" t="str" cm="1">
        <f t="array" ref="T792">IF(D792="Electric","--",IF(D792="Diesel",_xlfn._xlws.FILTER(ORDEF[HCDR],(ORDEF[HP]=I792)*(ORDEF[Model_Year]=E792),),""))</f>
        <v/>
      </c>
      <c r="U792" s="159" cm="1">
        <f t="array" ref="U792">IF(D792="Electric","--",IF(D792="Gasoline",_xlfn._xlws.FILTER(LSIEF[HC DR],(LSIEF[Fuel]=D792)*(LSIEF[HP Bin]=I792)*(LSIEF[Model Year]=E792)),""))</f>
        <v>3.9799999999999998E-5</v>
      </c>
      <c r="V792" s="159">
        <f t="shared" si="211"/>
        <v>3.9799999999999998E-5</v>
      </c>
      <c r="W792" s="158" t="str" cm="1">
        <f t="array" ref="W792">IF(D792="Electric","--",IF(D792="Diesel",_xlfn._xlws.FILTER(ORDEF[NOXzh],(ORDEF[HP]=I792)*(ORDEF[Model_Year]=E792)),""))</f>
        <v/>
      </c>
      <c r="X792" s="158" cm="1">
        <f t="array" ref="X792">IF(D792="Electric","--",IF(D792="Gasoline",_xlfn._xlws.FILTER(LSIEF[NOX-ZH (g/hp-hr)],(LSIEF[Fuel]=D792)*(LSIEF[HP Bin]=I792)*(LSIEF[Model Year]=E792)),""))</f>
        <v>10.29</v>
      </c>
      <c r="Y792" s="158">
        <f t="shared" si="212"/>
        <v>10.29</v>
      </c>
      <c r="Z792" s="159" t="str" cm="1">
        <f t="array" ref="Z792">IF(D792="Electric","--",IF(D792="Diesel",_xlfn._xlws.FILTER(ORDEF[NOXdr],(ORDEF[HP]=I792)*(ORDEF[Model_Year]=E792)),""))</f>
        <v/>
      </c>
      <c r="AA792" s="159" cm="1">
        <f t="array" ref="AA792">IF(E792="Electric","--",IF(D792="Gasoline",_xlfn._xlws.FILTER(LSIEF[NOX DR],(LSIEF[Fuel]=D792)*(LSIEF[HP Bin]=I792)*(LSIEF[Model Year]=E792)),""))</f>
        <v>1.0900000000000001E-4</v>
      </c>
      <c r="AB792" s="159">
        <f t="shared" si="213"/>
        <v>1.0900000000000001E-4</v>
      </c>
      <c r="AC792" s="158" t="str" cm="1">
        <f t="array" ref="AC792">IF(D792="Electric","--",IF(D792="Diesel",_xlfn._xlws.FILTER(DFCF[Fuel_HC],(DFCF[MY]=E792)),""))</f>
        <v/>
      </c>
      <c r="AD792" s="158" cm="1">
        <f t="array" ref="AD792">IF(D792="Electric","--",IF(D792="Gasoline",_xlfn._xlws.FILTER(GFCF[Fuel_HC],(GFCF[MY]=E792)),""))</f>
        <v>1</v>
      </c>
      <c r="AE792" s="158">
        <f t="shared" si="214"/>
        <v>1</v>
      </c>
      <c r="AF792" s="157" t="str" cm="1">
        <f t="array" ref="AF792">IF(D792="Electric","--",IF(D792="Diesel",_xlfn._xlws.FILTER(DFCF[Fuel_NOX],(DFCF[MY]=E792)),""))</f>
        <v/>
      </c>
      <c r="AG792" s="157" cm="1">
        <f t="array" ref="AG792">IF(D792="Electric","--",IF(D792="Gasoline",_xlfn._xlws.FILTER(GFCF[Fuel_NOX],(GFCF[MY]=E792)),""))</f>
        <v>0.97699999999999998</v>
      </c>
      <c r="AH792" s="157">
        <f t="shared" si="215"/>
        <v>0.97699999999999998</v>
      </c>
      <c r="AI792" s="158">
        <f t="shared" si="216"/>
        <v>1.6086</v>
      </c>
      <c r="AJ792" s="158">
        <f t="shared" si="217"/>
        <v>10.798780999999998</v>
      </c>
      <c r="AK792" s="158">
        <f t="shared" si="218"/>
        <v>80.622856156068053</v>
      </c>
      <c r="AL792" s="158">
        <f t="shared" si="219"/>
        <v>541.2337232524435</v>
      </c>
      <c r="AM792" s="158">
        <f t="shared" si="220"/>
        <v>4.0311428078034027E-2</v>
      </c>
      <c r="AN792" s="158">
        <f t="shared" si="221"/>
        <v>0.27061686162622173</v>
      </c>
      <c r="AO792" s="158">
        <f t="shared" si="222"/>
        <v>3.7078451546175693E-2</v>
      </c>
      <c r="AP792" s="157"/>
      <c r="AS792" s="44"/>
    </row>
    <row r="793" spans="1:45" s="47" customFormat="1" x14ac:dyDescent="0.35">
      <c r="A793" s="157">
        <v>792</v>
      </c>
      <c r="B793" s="157" t="s">
        <v>577</v>
      </c>
      <c r="C793" s="157" t="s">
        <v>576</v>
      </c>
      <c r="D793" s="157" t="s">
        <v>16</v>
      </c>
      <c r="E793" s="157">
        <v>2002</v>
      </c>
      <c r="F793" s="157">
        <v>133</v>
      </c>
      <c r="G793" s="157">
        <v>842</v>
      </c>
      <c r="H793" s="157"/>
      <c r="I793" s="157">
        <f t="shared" si="208"/>
        <v>175</v>
      </c>
      <c r="J793" s="157" t="str">
        <f>IF(D793="Electric","--",IF(D793="Diesel",VLOOKUP(C793,[2]ORDLF!A:B,2,FALSE),""))</f>
        <v/>
      </c>
      <c r="K793" s="157">
        <f>IF(D793="Electric","--",IF(D793="Gasoline",VLOOKUP(C793,LSILF!A:C,3,FALSE),""))</f>
        <v>0.2</v>
      </c>
      <c r="L793" s="158">
        <f t="shared" si="206"/>
        <v>0.2</v>
      </c>
      <c r="M793" s="157" t="str" cm="1">
        <f t="array" ref="M793">IF(D793="Electric","--",IF(D793="Diesel",_xlfn._xlws.FILTER(DIESCH[CH Cap],(DIESCH[HP Bin]=I793)),""))</f>
        <v/>
      </c>
      <c r="N793" s="157" cm="1">
        <f t="array" ref="N793">IF(D793="Electric","--",IF(D793="Gasoline",_xlfn._xlws.FILTER(LSICH[CH Cap],(LSICH[Fuel Type]=D793)*(LSICH[MY]=E793)),""))</f>
        <v>7000</v>
      </c>
      <c r="O793" s="157">
        <f t="shared" si="209"/>
        <v>7000</v>
      </c>
      <c r="P793" s="157">
        <f t="shared" si="210"/>
        <v>12630</v>
      </c>
      <c r="Q793" s="157" t="str" cm="1">
        <f t="array" ref="Q793">IF(D793="Electric","--",IF(D793="Diesel",_xlfn._xlws.FILTER(ORDEF[HC-ZH (g/hp-hr)],(ORDEF[HP]=I793)*(ORDEF[Model_Year]=E793)),""))</f>
        <v/>
      </c>
      <c r="R793" s="157" cm="1">
        <f t="array" ref="R793">IF(D793="Electric","--",IF(D793="Gasoline",_xlfn._xlws.FILTER(LSIEF[HC-ZH (g/hp-hr)],(LSIEF[Fuel]=D793)*(LSIEF[HP Bin]=I793)*(LSIEF[Model Year]=E793)),""))</f>
        <v>1.06</v>
      </c>
      <c r="S793" s="158">
        <f t="shared" si="223"/>
        <v>1.06</v>
      </c>
      <c r="T793" s="159" t="str" cm="1">
        <f t="array" ref="T793">IF(D793="Electric","--",IF(D793="Diesel",_xlfn._xlws.FILTER(ORDEF[HCDR],(ORDEF[HP]=I793)*(ORDEF[Model_Year]=E793),),""))</f>
        <v/>
      </c>
      <c r="U793" s="159" cm="1">
        <f t="array" ref="U793">IF(D793="Electric","--",IF(D793="Gasoline",_xlfn._xlws.FILTER(LSIEF[HC DR],(LSIEF[Fuel]=D793)*(LSIEF[HP Bin]=I793)*(LSIEF[Model Year]=E793)),""))</f>
        <v>3.8099999999999998E-5</v>
      </c>
      <c r="V793" s="159">
        <f t="shared" si="211"/>
        <v>3.8099999999999998E-5</v>
      </c>
      <c r="W793" s="158" t="str" cm="1">
        <f t="array" ref="W793">IF(D793="Electric","--",IF(D793="Diesel",_xlfn._xlws.FILTER(ORDEF[NOXzh],(ORDEF[HP]=I793)*(ORDEF[Model_Year]=E793)),""))</f>
        <v/>
      </c>
      <c r="X793" s="158" cm="1">
        <f t="array" ref="X793">IF(D793="Electric","--",IF(D793="Gasoline",_xlfn._xlws.FILTER(LSIEF[NOX-ZH (g/hp-hr)],(LSIEF[Fuel]=D793)*(LSIEF[HP Bin]=I793)*(LSIEF[Model Year]=E793)),""))</f>
        <v>7.64</v>
      </c>
      <c r="Y793" s="158">
        <f t="shared" si="212"/>
        <v>7.64</v>
      </c>
      <c r="Z793" s="159" t="str" cm="1">
        <f t="array" ref="Z793">IF(D793="Electric","--",IF(D793="Diesel",_xlfn._xlws.FILTER(ORDEF[NOXdr],(ORDEF[HP]=I793)*(ORDEF[Model_Year]=E793)),""))</f>
        <v/>
      </c>
      <c r="AA793" s="159" cm="1">
        <f t="array" ref="AA793">IF(E793="Electric","--",IF(D793="Gasoline",_xlfn._xlws.FILTER(LSIEF[NOX DR],(LSIEF[Fuel]=D793)*(LSIEF[HP Bin]=I793)*(LSIEF[Model Year]=E793)),""))</f>
        <v>9.1700000000000006E-5</v>
      </c>
      <c r="AB793" s="159">
        <f t="shared" si="213"/>
        <v>9.1700000000000006E-5</v>
      </c>
      <c r="AC793" s="158" t="str" cm="1">
        <f t="array" ref="AC793">IF(D793="Electric","--",IF(D793="Diesel",_xlfn._xlws.FILTER(DFCF[Fuel_HC],(DFCF[MY]=E793)),""))</f>
        <v/>
      </c>
      <c r="AD793" s="158" cm="1">
        <f t="array" ref="AD793">IF(D793="Electric","--",IF(D793="Gasoline",_xlfn._xlws.FILTER(GFCF[Fuel_HC],(GFCF[MY]=E793)),""))</f>
        <v>1</v>
      </c>
      <c r="AE793" s="158">
        <f t="shared" si="214"/>
        <v>1</v>
      </c>
      <c r="AF793" s="157" t="str" cm="1">
        <f t="array" ref="AF793">IF(D793="Electric","--",IF(D793="Diesel",_xlfn._xlws.FILTER(DFCF[Fuel_NOX],(DFCF[MY]=E793)),""))</f>
        <v/>
      </c>
      <c r="AG793" s="157" cm="1">
        <f t="array" ref="AG793">IF(D793="Electric","--",IF(D793="Gasoline",_xlfn._xlws.FILTER(GFCF[Fuel_NOX],(GFCF[MY]=E793)),""))</f>
        <v>0.97699999999999998</v>
      </c>
      <c r="AH793" s="157">
        <f t="shared" si="215"/>
        <v>0.97699999999999998</v>
      </c>
      <c r="AI793" s="158">
        <f t="shared" si="216"/>
        <v>1.3267</v>
      </c>
      <c r="AJ793" s="158">
        <f t="shared" si="217"/>
        <v>8.0914163000000006</v>
      </c>
      <c r="AK793" s="158">
        <f t="shared" si="218"/>
        <v>65.508961801980931</v>
      </c>
      <c r="AL793" s="158">
        <f t="shared" si="219"/>
        <v>399.53288710381088</v>
      </c>
      <c r="AM793" s="158">
        <f t="shared" si="220"/>
        <v>3.2754480900990465E-2</v>
      </c>
      <c r="AN793" s="158">
        <f t="shared" si="221"/>
        <v>0.19976644355190545</v>
      </c>
      <c r="AO793" s="158">
        <f t="shared" si="222"/>
        <v>3.0127571532731028E-2</v>
      </c>
      <c r="AP793" s="157"/>
      <c r="AS793" s="44"/>
    </row>
    <row r="794" spans="1:45" s="47" customFormat="1" x14ac:dyDescent="0.35">
      <c r="A794" s="157">
        <v>793</v>
      </c>
      <c r="B794" s="157">
        <v>828152</v>
      </c>
      <c r="C794" s="157" t="s">
        <v>576</v>
      </c>
      <c r="D794" s="157" t="s">
        <v>16</v>
      </c>
      <c r="E794" s="157">
        <v>2004</v>
      </c>
      <c r="F794" s="157">
        <v>135</v>
      </c>
      <c r="G794" s="157">
        <v>842</v>
      </c>
      <c r="H794" s="157"/>
      <c r="I794" s="157">
        <f t="shared" si="208"/>
        <v>175</v>
      </c>
      <c r="J794" s="157" t="str">
        <f>IF(D794="Electric","--",IF(D794="Diesel",VLOOKUP(C794,[2]ORDLF!A:B,2,FALSE),""))</f>
        <v/>
      </c>
      <c r="K794" s="157">
        <f>IF(D794="Electric","--",IF(D794="Gasoline",VLOOKUP(C794,LSILF!A:C,3,FALSE),""))</f>
        <v>0.2</v>
      </c>
      <c r="L794" s="158">
        <f t="shared" si="206"/>
        <v>0.2</v>
      </c>
      <c r="M794" s="157" t="str" cm="1">
        <f t="array" ref="M794">IF(D794="Electric","--",IF(D794="Diesel",_xlfn._xlws.FILTER(DIESCH[CH Cap],(DIESCH[HP Bin]=I794)),""))</f>
        <v/>
      </c>
      <c r="N794" s="157" cm="1">
        <f t="array" ref="N794">IF(D794="Electric","--",IF(D794="Gasoline",_xlfn._xlws.FILTER(LSICH[CH Cap],(LSICH[Fuel Type]=D794)*(LSICH[MY]=E794)),""))</f>
        <v>7000</v>
      </c>
      <c r="O794" s="157">
        <f t="shared" si="209"/>
        <v>7000</v>
      </c>
      <c r="P794" s="157">
        <f t="shared" si="210"/>
        <v>10946</v>
      </c>
      <c r="Q794" s="157" t="str" cm="1">
        <f t="array" ref="Q794">IF(D794="Electric","--",IF(D794="Diesel",_xlfn._xlws.FILTER(ORDEF[HC-ZH (g/hp-hr)],(ORDEF[HP]=I794)*(ORDEF[Model_Year]=E794)),""))</f>
        <v/>
      </c>
      <c r="R794" s="157" cm="1">
        <f t="array" ref="R794">IF(D794="Electric","--",IF(D794="Gasoline",_xlfn._xlws.FILTER(LSIEF[HC-ZH (g/hp-hr)],(LSIEF[Fuel]=D794)*(LSIEF[HP Bin]=I794)*(LSIEF[Model Year]=E794)),""))</f>
        <v>0.129</v>
      </c>
      <c r="S794" s="158">
        <f t="shared" si="223"/>
        <v>0.129</v>
      </c>
      <c r="T794" s="159" t="str" cm="1">
        <f t="array" ref="T794">IF(D794="Electric","--",IF(D794="Diesel",_xlfn._xlws.FILTER(ORDEF[HCDR],(ORDEF[HP]=I794)*(ORDEF[Model_Year]=E794),),""))</f>
        <v/>
      </c>
      <c r="U794" s="159" cm="1">
        <f t="array" ref="U794">IF(D794="Electric","--",IF(D794="Gasoline",_xlfn._xlws.FILTER(LSIEF[HC DR],(LSIEF[Fuel]=D794)*(LSIEF[HP Bin]=I794)*(LSIEF[Model Year]=E794)),""))</f>
        <v>3.746E-4</v>
      </c>
      <c r="V794" s="159">
        <f t="shared" si="211"/>
        <v>3.746E-4</v>
      </c>
      <c r="W794" s="158" t="str" cm="1">
        <f t="array" ref="W794">IF(D794="Electric","--",IF(D794="Diesel",_xlfn._xlws.FILTER(ORDEF[NOXzh],(ORDEF[HP]=I794)*(ORDEF[Model_Year]=E794)),""))</f>
        <v/>
      </c>
      <c r="X794" s="158" cm="1">
        <f t="array" ref="X794">IF(D794="Electric","--",IF(D794="Gasoline",_xlfn._xlws.FILTER(LSIEF[NOX-ZH (g/hp-hr)],(LSIEF[Fuel]=D794)*(LSIEF[HP Bin]=I794)*(LSIEF[Model Year]=E794)),""))</f>
        <v>0.13700000000000001</v>
      </c>
      <c r="Y794" s="158">
        <f t="shared" si="212"/>
        <v>0.13700000000000001</v>
      </c>
      <c r="Z794" s="159" t="str" cm="1">
        <f t="array" ref="Z794">IF(D794="Electric","--",IF(D794="Diesel",_xlfn._xlws.FILTER(ORDEF[NOXdr],(ORDEF[HP]=I794)*(ORDEF[Model_Year]=E794)),""))</f>
        <v/>
      </c>
      <c r="AA794" s="159" cm="1">
        <f t="array" ref="AA794">IF(E794="Electric","--",IF(D794="Gasoline",_xlfn._xlws.FILTER(LSIEF[NOX DR],(LSIEF[Fuel]=D794)*(LSIEF[HP Bin]=I794)*(LSIEF[Model Year]=E794)),""))</f>
        <v>4.0660000000000002E-4</v>
      </c>
      <c r="AB794" s="159">
        <f t="shared" si="213"/>
        <v>4.0660000000000002E-4</v>
      </c>
      <c r="AC794" s="158" t="str" cm="1">
        <f t="array" ref="AC794">IF(D794="Electric","--",IF(D794="Diesel",_xlfn._xlws.FILTER(DFCF[Fuel_HC],(DFCF[MY]=E794)),""))</f>
        <v/>
      </c>
      <c r="AD794" s="158" cm="1">
        <f t="array" ref="AD794">IF(D794="Electric","--",IF(D794="Gasoline",_xlfn._xlws.FILTER(GFCF[Fuel_HC],(GFCF[MY]=E794)),""))</f>
        <v>1</v>
      </c>
      <c r="AE794" s="158">
        <f t="shared" si="214"/>
        <v>1</v>
      </c>
      <c r="AF794" s="157" t="str" cm="1">
        <f t="array" ref="AF794">IF(D794="Electric","--",IF(D794="Diesel",_xlfn._xlws.FILTER(DFCF[Fuel_NOX],(DFCF[MY]=E794)),""))</f>
        <v/>
      </c>
      <c r="AG794" s="157" cm="1">
        <f t="array" ref="AG794">IF(D794="Electric","--",IF(D794="Gasoline",_xlfn._xlws.FILTER(GFCF[Fuel_NOX],(GFCF[MY]=E794)),""))</f>
        <v>0.97699999999999998</v>
      </c>
      <c r="AH794" s="157">
        <f t="shared" si="215"/>
        <v>0.97699999999999998</v>
      </c>
      <c r="AI794" s="158">
        <f t="shared" si="216"/>
        <v>2.7511999999999999</v>
      </c>
      <c r="AJ794" s="158">
        <f t="shared" si="217"/>
        <v>2.9145864000000001</v>
      </c>
      <c r="AK794" s="158">
        <f t="shared" si="218"/>
        <v>137.88984325287481</v>
      </c>
      <c r="AL794" s="158">
        <f t="shared" si="219"/>
        <v>146.07875176030851</v>
      </c>
      <c r="AM794" s="158">
        <f t="shared" si="220"/>
        <v>6.8944921626437408E-2</v>
      </c>
      <c r="AN794" s="158">
        <f t="shared" si="221"/>
        <v>7.3039375880154259E-2</v>
      </c>
      <c r="AO794" s="158">
        <f t="shared" si="222"/>
        <v>6.3415538911997124E-2</v>
      </c>
      <c r="AP794" s="157"/>
      <c r="AS794" s="44"/>
    </row>
    <row r="795" spans="1:45" s="47" customFormat="1" x14ac:dyDescent="0.35">
      <c r="A795" s="157">
        <v>794</v>
      </c>
      <c r="B795" s="157">
        <v>828309</v>
      </c>
      <c r="C795" s="157" t="s">
        <v>576</v>
      </c>
      <c r="D795" s="157" t="s">
        <v>16</v>
      </c>
      <c r="E795" s="157">
        <v>2004</v>
      </c>
      <c r="F795" s="157">
        <v>225</v>
      </c>
      <c r="G795" s="157">
        <v>839.49999999999989</v>
      </c>
      <c r="H795" s="157"/>
      <c r="I795" s="157">
        <f t="shared" si="208"/>
        <v>300</v>
      </c>
      <c r="J795" s="157" t="str">
        <f>IF(D795="Electric","--",IF(D795="Diesel",VLOOKUP(C795,[2]ORDLF!A:B,2,FALSE),""))</f>
        <v/>
      </c>
      <c r="K795" s="157">
        <f>IF(D795="Electric","--",IF(D795="Gasoline",VLOOKUP(C795,LSILF!A:C,3,FALSE),""))</f>
        <v>0.2</v>
      </c>
      <c r="L795" s="158">
        <f t="shared" ref="L795:L858" si="224">SUM(J795:K795)</f>
        <v>0.2</v>
      </c>
      <c r="M795" s="157" t="str" cm="1">
        <f t="array" ref="M795">IF(D795="Electric","--",IF(D795="Diesel",_xlfn._xlws.FILTER(DIESCH[CH Cap],(DIESCH[HP Bin]=I795)),""))</f>
        <v/>
      </c>
      <c r="N795" s="157" cm="1">
        <f t="array" ref="N795">IF(D795="Electric","--",IF(D795="Gasoline",_xlfn._xlws.FILTER(LSICH[CH Cap],(LSICH[Fuel Type]=D795)*(LSICH[MY]=E795)),""))</f>
        <v>7000</v>
      </c>
      <c r="O795" s="157">
        <f t="shared" si="209"/>
        <v>7000</v>
      </c>
      <c r="P795" s="157">
        <f t="shared" si="210"/>
        <v>10913.499999999998</v>
      </c>
      <c r="Q795" s="157" t="str" cm="1">
        <f t="array" ref="Q795">IF(D795="Electric","--",IF(D795="Diesel",_xlfn._xlws.FILTER(ORDEF[HC-ZH (g/hp-hr)],(ORDEF[HP]=I795)*(ORDEF[Model_Year]=E795)),""))</f>
        <v/>
      </c>
      <c r="R795" s="157" cm="1">
        <f t="array" ref="R795">IF(D795="Electric","--",IF(D795="Gasoline",_xlfn._xlws.FILTER(LSIEF[HC-ZH (g/hp-hr)],(LSIEF[Fuel]=D795)*(LSIEF[HP Bin]=I795)*(LSIEF[Model Year]=E795)),""))</f>
        <v>0.129</v>
      </c>
      <c r="S795" s="158">
        <f t="shared" si="223"/>
        <v>0.129</v>
      </c>
      <c r="T795" s="159" t="str" cm="1">
        <f t="array" ref="T795">IF(D795="Electric","--",IF(D795="Diesel",_xlfn._xlws.FILTER(ORDEF[HCDR],(ORDEF[HP]=I795)*(ORDEF[Model_Year]=E795),),""))</f>
        <v/>
      </c>
      <c r="U795" s="159" cm="1">
        <f t="array" ref="U795">IF(D795="Electric","--",IF(D795="Gasoline",_xlfn._xlws.FILTER(LSIEF[HC DR],(LSIEF[Fuel]=D795)*(LSIEF[HP Bin]=I795)*(LSIEF[Model Year]=E795)),""))</f>
        <v>3.746E-4</v>
      </c>
      <c r="V795" s="159">
        <f t="shared" si="211"/>
        <v>3.746E-4</v>
      </c>
      <c r="W795" s="158" t="str" cm="1">
        <f t="array" ref="W795">IF(D795="Electric","--",IF(D795="Diesel",_xlfn._xlws.FILTER(ORDEF[NOXzh],(ORDEF[HP]=I795)*(ORDEF[Model_Year]=E795)),""))</f>
        <v/>
      </c>
      <c r="X795" s="158" cm="1">
        <f t="array" ref="X795">IF(D795="Electric","--",IF(D795="Gasoline",_xlfn._xlws.FILTER(LSIEF[NOX-ZH (g/hp-hr)],(LSIEF[Fuel]=D795)*(LSIEF[HP Bin]=I795)*(LSIEF[Model Year]=E795)),""))</f>
        <v>0.13700000000000001</v>
      </c>
      <c r="Y795" s="158">
        <f t="shared" si="212"/>
        <v>0.13700000000000001</v>
      </c>
      <c r="Z795" s="159" t="str" cm="1">
        <f t="array" ref="Z795">IF(D795="Electric","--",IF(D795="Diesel",_xlfn._xlws.FILTER(ORDEF[NOXdr],(ORDEF[HP]=I795)*(ORDEF[Model_Year]=E795)),""))</f>
        <v/>
      </c>
      <c r="AA795" s="159" cm="1">
        <f t="array" ref="AA795">IF(E795="Electric","--",IF(D795="Gasoline",_xlfn._xlws.FILTER(LSIEF[NOX DR],(LSIEF[Fuel]=D795)*(LSIEF[HP Bin]=I795)*(LSIEF[Model Year]=E795)),""))</f>
        <v>4.0660000000000002E-4</v>
      </c>
      <c r="AB795" s="159">
        <f t="shared" si="213"/>
        <v>4.0660000000000002E-4</v>
      </c>
      <c r="AC795" s="158" t="str" cm="1">
        <f t="array" ref="AC795">IF(D795="Electric","--",IF(D795="Diesel",_xlfn._xlws.FILTER(DFCF[Fuel_HC],(DFCF[MY]=E795)),""))</f>
        <v/>
      </c>
      <c r="AD795" s="158" cm="1">
        <f t="array" ref="AD795">IF(D795="Electric","--",IF(D795="Gasoline",_xlfn._xlws.FILTER(GFCF[Fuel_HC],(GFCF[MY]=E795)),""))</f>
        <v>1</v>
      </c>
      <c r="AE795" s="158">
        <f t="shared" si="214"/>
        <v>1</v>
      </c>
      <c r="AF795" s="157" t="str" cm="1">
        <f t="array" ref="AF795">IF(D795="Electric","--",IF(D795="Diesel",_xlfn._xlws.FILTER(DFCF[Fuel_NOX],(DFCF[MY]=E795)),""))</f>
        <v/>
      </c>
      <c r="AG795" s="157" cm="1">
        <f t="array" ref="AG795">IF(D795="Electric","--",IF(D795="Gasoline",_xlfn._xlws.FILTER(GFCF[Fuel_NOX],(GFCF[MY]=E795)),""))</f>
        <v>0.97699999999999998</v>
      </c>
      <c r="AH795" s="157">
        <f t="shared" si="215"/>
        <v>0.97699999999999998</v>
      </c>
      <c r="AI795" s="158">
        <f t="shared" si="216"/>
        <v>2.7511999999999999</v>
      </c>
      <c r="AJ795" s="158">
        <f t="shared" si="217"/>
        <v>2.9145864000000001</v>
      </c>
      <c r="AK795" s="158">
        <f t="shared" si="218"/>
        <v>229.13405267376959</v>
      </c>
      <c r="AL795" s="158">
        <f t="shared" si="219"/>
        <v>242.74171041721888</v>
      </c>
      <c r="AM795" s="158">
        <f t="shared" si="220"/>
        <v>0.1145670263368848</v>
      </c>
      <c r="AN795" s="158">
        <f t="shared" si="221"/>
        <v>0.12137085520860945</v>
      </c>
      <c r="AO795" s="158">
        <f t="shared" si="222"/>
        <v>0.10537875082466663</v>
      </c>
      <c r="AP795" s="157"/>
      <c r="AS795" s="44"/>
    </row>
    <row r="796" spans="1:45" s="47" customFormat="1" x14ac:dyDescent="0.35">
      <c r="A796" s="157">
        <v>795</v>
      </c>
      <c r="B796" s="157">
        <v>828310</v>
      </c>
      <c r="C796" s="157" t="s">
        <v>576</v>
      </c>
      <c r="D796" s="157" t="s">
        <v>16</v>
      </c>
      <c r="E796" s="157">
        <v>2004</v>
      </c>
      <c r="F796" s="157">
        <v>225</v>
      </c>
      <c r="G796" s="157">
        <v>839.49999999999989</v>
      </c>
      <c r="H796" s="157"/>
      <c r="I796" s="157">
        <f t="shared" si="208"/>
        <v>300</v>
      </c>
      <c r="J796" s="157" t="str">
        <f>IF(D796="Electric","--",IF(D796="Diesel",VLOOKUP(C796,[2]ORDLF!A:B,2,FALSE),""))</f>
        <v/>
      </c>
      <c r="K796" s="157">
        <f>IF(D796="Electric","--",IF(D796="Gasoline",VLOOKUP(C796,LSILF!A:C,3,FALSE),""))</f>
        <v>0.2</v>
      </c>
      <c r="L796" s="158">
        <f t="shared" si="224"/>
        <v>0.2</v>
      </c>
      <c r="M796" s="157" t="str" cm="1">
        <f t="array" ref="M796">IF(D796="Electric","--",IF(D796="Diesel",_xlfn._xlws.FILTER(DIESCH[CH Cap],(DIESCH[HP Bin]=I796)),""))</f>
        <v/>
      </c>
      <c r="N796" s="157" cm="1">
        <f t="array" ref="N796">IF(D796="Electric","--",IF(D796="Gasoline",_xlfn._xlws.FILTER(LSICH[CH Cap],(LSICH[Fuel Type]=D796)*(LSICH[MY]=E796)),""))</f>
        <v>7000</v>
      </c>
      <c r="O796" s="157">
        <f t="shared" si="209"/>
        <v>7000</v>
      </c>
      <c r="P796" s="157">
        <f t="shared" si="210"/>
        <v>10913.499999999998</v>
      </c>
      <c r="Q796" s="157" t="str" cm="1">
        <f t="array" ref="Q796">IF(D796="Electric","--",IF(D796="Diesel",_xlfn._xlws.FILTER(ORDEF[HC-ZH (g/hp-hr)],(ORDEF[HP]=I796)*(ORDEF[Model_Year]=E796)),""))</f>
        <v/>
      </c>
      <c r="R796" s="157" cm="1">
        <f t="array" ref="R796">IF(D796="Electric","--",IF(D796="Gasoline",_xlfn._xlws.FILTER(LSIEF[HC-ZH (g/hp-hr)],(LSIEF[Fuel]=D796)*(LSIEF[HP Bin]=I796)*(LSIEF[Model Year]=E796)),""))</f>
        <v>0.129</v>
      </c>
      <c r="S796" s="158">
        <f t="shared" si="223"/>
        <v>0.129</v>
      </c>
      <c r="T796" s="159" t="str" cm="1">
        <f t="array" ref="T796">IF(D796="Electric","--",IF(D796="Diesel",_xlfn._xlws.FILTER(ORDEF[HCDR],(ORDEF[HP]=I796)*(ORDEF[Model_Year]=E796),),""))</f>
        <v/>
      </c>
      <c r="U796" s="159" cm="1">
        <f t="array" ref="U796">IF(D796="Electric","--",IF(D796="Gasoline",_xlfn._xlws.FILTER(LSIEF[HC DR],(LSIEF[Fuel]=D796)*(LSIEF[HP Bin]=I796)*(LSIEF[Model Year]=E796)),""))</f>
        <v>3.746E-4</v>
      </c>
      <c r="V796" s="159">
        <f t="shared" si="211"/>
        <v>3.746E-4</v>
      </c>
      <c r="W796" s="158" t="str" cm="1">
        <f t="array" ref="W796">IF(D796="Electric","--",IF(D796="Diesel",_xlfn._xlws.FILTER(ORDEF[NOXzh],(ORDEF[HP]=I796)*(ORDEF[Model_Year]=E796)),""))</f>
        <v/>
      </c>
      <c r="X796" s="158" cm="1">
        <f t="array" ref="X796">IF(D796="Electric","--",IF(D796="Gasoline",_xlfn._xlws.FILTER(LSIEF[NOX-ZH (g/hp-hr)],(LSIEF[Fuel]=D796)*(LSIEF[HP Bin]=I796)*(LSIEF[Model Year]=E796)),""))</f>
        <v>0.13700000000000001</v>
      </c>
      <c r="Y796" s="158">
        <f t="shared" si="212"/>
        <v>0.13700000000000001</v>
      </c>
      <c r="Z796" s="159" t="str" cm="1">
        <f t="array" ref="Z796">IF(D796="Electric","--",IF(D796="Diesel",_xlfn._xlws.FILTER(ORDEF[NOXdr],(ORDEF[HP]=I796)*(ORDEF[Model_Year]=E796)),""))</f>
        <v/>
      </c>
      <c r="AA796" s="159" cm="1">
        <f t="array" ref="AA796">IF(E796="Electric","--",IF(D796="Gasoline",_xlfn._xlws.FILTER(LSIEF[NOX DR],(LSIEF[Fuel]=D796)*(LSIEF[HP Bin]=I796)*(LSIEF[Model Year]=E796)),""))</f>
        <v>4.0660000000000002E-4</v>
      </c>
      <c r="AB796" s="159">
        <f t="shared" si="213"/>
        <v>4.0660000000000002E-4</v>
      </c>
      <c r="AC796" s="158" t="str" cm="1">
        <f t="array" ref="AC796">IF(D796="Electric","--",IF(D796="Diesel",_xlfn._xlws.FILTER(DFCF[Fuel_HC],(DFCF[MY]=E796)),""))</f>
        <v/>
      </c>
      <c r="AD796" s="158" cm="1">
        <f t="array" ref="AD796">IF(D796="Electric","--",IF(D796="Gasoline",_xlfn._xlws.FILTER(GFCF[Fuel_HC],(GFCF[MY]=E796)),""))</f>
        <v>1</v>
      </c>
      <c r="AE796" s="158">
        <f t="shared" si="214"/>
        <v>1</v>
      </c>
      <c r="AF796" s="157" t="str" cm="1">
        <f t="array" ref="AF796">IF(D796="Electric","--",IF(D796="Diesel",_xlfn._xlws.FILTER(DFCF[Fuel_NOX],(DFCF[MY]=E796)),""))</f>
        <v/>
      </c>
      <c r="AG796" s="157" cm="1">
        <f t="array" ref="AG796">IF(D796="Electric","--",IF(D796="Gasoline",_xlfn._xlws.FILTER(GFCF[Fuel_NOX],(GFCF[MY]=E796)),""))</f>
        <v>0.97699999999999998</v>
      </c>
      <c r="AH796" s="157">
        <f t="shared" si="215"/>
        <v>0.97699999999999998</v>
      </c>
      <c r="AI796" s="158">
        <f t="shared" si="216"/>
        <v>2.7511999999999999</v>
      </c>
      <c r="AJ796" s="158">
        <f t="shared" si="217"/>
        <v>2.9145864000000001</v>
      </c>
      <c r="AK796" s="158">
        <f t="shared" si="218"/>
        <v>229.13405267376959</v>
      </c>
      <c r="AL796" s="158">
        <f t="shared" si="219"/>
        <v>242.74171041721888</v>
      </c>
      <c r="AM796" s="158">
        <f t="shared" si="220"/>
        <v>0.1145670263368848</v>
      </c>
      <c r="AN796" s="158">
        <f t="shared" si="221"/>
        <v>0.12137085520860945</v>
      </c>
      <c r="AO796" s="158">
        <f t="shared" si="222"/>
        <v>0.10537875082466663</v>
      </c>
      <c r="AP796" s="157"/>
      <c r="AS796" s="44"/>
    </row>
    <row r="797" spans="1:45" s="47" customFormat="1" x14ac:dyDescent="0.35">
      <c r="A797" s="157">
        <v>796</v>
      </c>
      <c r="B797" s="157">
        <v>828516</v>
      </c>
      <c r="C797" s="157" t="s">
        <v>576</v>
      </c>
      <c r="D797" s="157" t="s">
        <v>16</v>
      </c>
      <c r="E797" s="157">
        <v>2005</v>
      </c>
      <c r="F797" s="157">
        <v>225</v>
      </c>
      <c r="G797" s="157">
        <v>841.42105263157896</v>
      </c>
      <c r="H797" s="157"/>
      <c r="I797" s="157">
        <f t="shared" si="208"/>
        <v>300</v>
      </c>
      <c r="J797" s="157" t="str">
        <f>IF(D797="Electric","--",IF(D797="Diesel",VLOOKUP(C797,[2]ORDLF!A:B,2,FALSE),""))</f>
        <v/>
      </c>
      <c r="K797" s="157">
        <f>IF(D797="Electric","--",IF(D797="Gasoline",VLOOKUP(C797,LSILF!A:C,3,FALSE),""))</f>
        <v>0.2</v>
      </c>
      <c r="L797" s="158">
        <f t="shared" si="224"/>
        <v>0.2</v>
      </c>
      <c r="M797" s="157" t="str" cm="1">
        <f t="array" ref="M797">IF(D797="Electric","--",IF(D797="Diesel",_xlfn._xlws.FILTER(DIESCH[CH Cap],(DIESCH[HP Bin]=I797)),""))</f>
        <v/>
      </c>
      <c r="N797" s="157" cm="1">
        <f t="array" ref="N797">IF(D797="Electric","--",IF(D797="Gasoline",_xlfn._xlws.FILTER(LSICH[CH Cap],(LSICH[Fuel Type]=D797)*(LSICH[MY]=E797)),""))</f>
        <v>7000</v>
      </c>
      <c r="O797" s="157">
        <f t="shared" si="209"/>
        <v>7000</v>
      </c>
      <c r="P797" s="157">
        <f t="shared" si="210"/>
        <v>10097.052631578947</v>
      </c>
      <c r="Q797" s="157" t="str" cm="1">
        <f t="array" ref="Q797">IF(D797="Electric","--",IF(D797="Diesel",_xlfn._xlws.FILTER(ORDEF[HC-ZH (g/hp-hr)],(ORDEF[HP]=I797)*(ORDEF[Model_Year]=E797)),""))</f>
        <v/>
      </c>
      <c r="R797" s="157" cm="1">
        <f t="array" ref="R797">IF(D797="Electric","--",IF(D797="Gasoline",_xlfn._xlws.FILTER(LSIEF[HC-ZH (g/hp-hr)],(LSIEF[Fuel]=D797)*(LSIEF[HP Bin]=I797)*(LSIEF[Model Year]=E797)),""))</f>
        <v>0.129</v>
      </c>
      <c r="S797" s="158">
        <f t="shared" si="223"/>
        <v>0.129</v>
      </c>
      <c r="T797" s="159" t="str" cm="1">
        <f t="array" ref="T797">IF(D797="Electric","--",IF(D797="Diesel",_xlfn._xlws.FILTER(ORDEF[HCDR],(ORDEF[HP]=I797)*(ORDEF[Model_Year]=E797),),""))</f>
        <v/>
      </c>
      <c r="U797" s="159" cm="1">
        <f t="array" ref="U797">IF(D797="Electric","--",IF(D797="Gasoline",_xlfn._xlws.FILTER(LSIEF[HC DR],(LSIEF[Fuel]=D797)*(LSIEF[HP Bin]=I797)*(LSIEF[Model Year]=E797)),""))</f>
        <v>3.746E-4</v>
      </c>
      <c r="V797" s="159">
        <f t="shared" si="211"/>
        <v>3.746E-4</v>
      </c>
      <c r="W797" s="158" t="str" cm="1">
        <f t="array" ref="W797">IF(D797="Electric","--",IF(D797="Diesel",_xlfn._xlws.FILTER(ORDEF[NOXzh],(ORDEF[HP]=I797)*(ORDEF[Model_Year]=E797)),""))</f>
        <v/>
      </c>
      <c r="X797" s="158" cm="1">
        <f t="array" ref="X797">IF(D797="Electric","--",IF(D797="Gasoline",_xlfn._xlws.FILTER(LSIEF[NOX-ZH (g/hp-hr)],(LSIEF[Fuel]=D797)*(LSIEF[HP Bin]=I797)*(LSIEF[Model Year]=E797)),""))</f>
        <v>0.13700000000000001</v>
      </c>
      <c r="Y797" s="158">
        <f t="shared" si="212"/>
        <v>0.13700000000000001</v>
      </c>
      <c r="Z797" s="159" t="str" cm="1">
        <f t="array" ref="Z797">IF(D797="Electric","--",IF(D797="Diesel",_xlfn._xlws.FILTER(ORDEF[NOXdr],(ORDEF[HP]=I797)*(ORDEF[Model_Year]=E797)),""))</f>
        <v/>
      </c>
      <c r="AA797" s="159" cm="1">
        <f t="array" ref="AA797">IF(E797="Electric","--",IF(D797="Gasoline",_xlfn._xlws.FILTER(LSIEF[NOX DR],(LSIEF[Fuel]=D797)*(LSIEF[HP Bin]=I797)*(LSIEF[Model Year]=E797)),""))</f>
        <v>4.0660000000000002E-4</v>
      </c>
      <c r="AB797" s="159">
        <f t="shared" si="213"/>
        <v>4.0660000000000002E-4</v>
      </c>
      <c r="AC797" s="158" t="str" cm="1">
        <f t="array" ref="AC797">IF(D797="Electric","--",IF(D797="Diesel",_xlfn._xlws.FILTER(DFCF[Fuel_HC],(DFCF[MY]=E797)),""))</f>
        <v/>
      </c>
      <c r="AD797" s="158" cm="1">
        <f t="array" ref="AD797">IF(D797="Electric","--",IF(D797="Gasoline",_xlfn._xlws.FILTER(GFCF[Fuel_HC],(GFCF[MY]=E797)),""))</f>
        <v>1</v>
      </c>
      <c r="AE797" s="158">
        <f t="shared" si="214"/>
        <v>1</v>
      </c>
      <c r="AF797" s="157" t="str" cm="1">
        <f t="array" ref="AF797">IF(D797="Electric","--",IF(D797="Diesel",_xlfn._xlws.FILTER(DFCF[Fuel_NOX],(DFCF[MY]=E797)),""))</f>
        <v/>
      </c>
      <c r="AG797" s="157" cm="1">
        <f t="array" ref="AG797">IF(D797="Electric","--",IF(D797="Gasoline",_xlfn._xlws.FILTER(GFCF[Fuel_NOX],(GFCF[MY]=E797)),""))</f>
        <v>0.97699999999999998</v>
      </c>
      <c r="AH797" s="157">
        <f t="shared" si="215"/>
        <v>0.97699999999999998</v>
      </c>
      <c r="AI797" s="158">
        <f t="shared" si="216"/>
        <v>2.7511999999999999</v>
      </c>
      <c r="AJ797" s="158">
        <f t="shared" si="217"/>
        <v>2.9145864000000001</v>
      </c>
      <c r="AK797" s="158">
        <f t="shared" si="218"/>
        <v>229.65838689041439</v>
      </c>
      <c r="AL797" s="158">
        <f t="shared" si="219"/>
        <v>243.2971834387686</v>
      </c>
      <c r="AM797" s="158">
        <f t="shared" si="220"/>
        <v>0.1148291934452072</v>
      </c>
      <c r="AN797" s="158">
        <f t="shared" si="221"/>
        <v>0.12164859171938432</v>
      </c>
      <c r="AO797" s="158">
        <f t="shared" si="222"/>
        <v>0.10561989213090157</v>
      </c>
      <c r="AP797" s="157"/>
      <c r="AS797" s="44"/>
    </row>
    <row r="798" spans="1:45" s="47" customFormat="1" x14ac:dyDescent="0.35">
      <c r="A798" s="157">
        <v>797</v>
      </c>
      <c r="B798" s="157">
        <v>829729</v>
      </c>
      <c r="C798" s="157" t="s">
        <v>576</v>
      </c>
      <c r="D798" s="157" t="s">
        <v>16</v>
      </c>
      <c r="E798" s="157">
        <v>2006</v>
      </c>
      <c r="F798" s="157">
        <v>285</v>
      </c>
      <c r="G798" s="157">
        <v>842</v>
      </c>
      <c r="H798" s="157"/>
      <c r="I798" s="157">
        <f t="shared" si="208"/>
        <v>300</v>
      </c>
      <c r="J798" s="157" t="str">
        <f>IF(D798="Electric","--",IF(D798="Diesel",VLOOKUP(C798,[2]ORDLF!A:B,2,FALSE),""))</f>
        <v/>
      </c>
      <c r="K798" s="157">
        <f>IF(D798="Electric","--",IF(D798="Gasoline",VLOOKUP(C798,LSILF!A:C,3,FALSE),""))</f>
        <v>0.2</v>
      </c>
      <c r="L798" s="158">
        <f t="shared" si="224"/>
        <v>0.2</v>
      </c>
      <c r="M798" s="157" t="str" cm="1">
        <f t="array" ref="M798">IF(D798="Electric","--",IF(D798="Diesel",_xlfn._xlws.FILTER(DIESCH[CH Cap],(DIESCH[HP Bin]=I798)),""))</f>
        <v/>
      </c>
      <c r="N798" s="157" cm="1">
        <f t="array" ref="N798">IF(D798="Electric","--",IF(D798="Gasoline",_xlfn._xlws.FILTER(LSICH[CH Cap],(LSICH[Fuel Type]=D798)*(LSICH[MY]=E798)),""))</f>
        <v>7000</v>
      </c>
      <c r="O798" s="157">
        <f t="shared" si="209"/>
        <v>7000</v>
      </c>
      <c r="P798" s="157">
        <f t="shared" si="210"/>
        <v>9262</v>
      </c>
      <c r="Q798" s="157" t="str" cm="1">
        <f t="array" ref="Q798">IF(D798="Electric","--",IF(D798="Diesel",_xlfn._xlws.FILTER(ORDEF[HC-ZH (g/hp-hr)],(ORDEF[HP]=I798)*(ORDEF[Model_Year]=E798)),""))</f>
        <v/>
      </c>
      <c r="R798" s="157" cm="1">
        <f t="array" ref="R798">IF(D798="Electric","--",IF(D798="Gasoline",_xlfn._xlws.FILTER(LSIEF[HC-ZH (g/hp-hr)],(LSIEF[Fuel]=D798)*(LSIEF[HP Bin]=I798)*(LSIEF[Model Year]=E798)),""))</f>
        <v>0.129</v>
      </c>
      <c r="S798" s="158">
        <f t="shared" si="223"/>
        <v>0.129</v>
      </c>
      <c r="T798" s="159" t="str" cm="1">
        <f t="array" ref="T798">IF(D798="Electric","--",IF(D798="Diesel",_xlfn._xlws.FILTER(ORDEF[HCDR],(ORDEF[HP]=I798)*(ORDEF[Model_Year]=E798),),""))</f>
        <v/>
      </c>
      <c r="U798" s="159" cm="1">
        <f t="array" ref="U798">IF(D798="Electric","--",IF(D798="Gasoline",_xlfn._xlws.FILTER(LSIEF[HC DR],(LSIEF[Fuel]=D798)*(LSIEF[HP Bin]=I798)*(LSIEF[Model Year]=E798)),""))</f>
        <v>3.746E-4</v>
      </c>
      <c r="V798" s="159">
        <f t="shared" si="211"/>
        <v>3.746E-4</v>
      </c>
      <c r="W798" s="158" t="str" cm="1">
        <f t="array" ref="W798">IF(D798="Electric","--",IF(D798="Diesel",_xlfn._xlws.FILTER(ORDEF[NOXzh],(ORDEF[HP]=I798)*(ORDEF[Model_Year]=E798)),""))</f>
        <v/>
      </c>
      <c r="X798" s="158" cm="1">
        <f t="array" ref="X798">IF(D798="Electric","--",IF(D798="Gasoline",_xlfn._xlws.FILTER(LSIEF[NOX-ZH (g/hp-hr)],(LSIEF[Fuel]=D798)*(LSIEF[HP Bin]=I798)*(LSIEF[Model Year]=E798)),""))</f>
        <v>0.13700000000000001</v>
      </c>
      <c r="Y798" s="158">
        <f t="shared" si="212"/>
        <v>0.13700000000000001</v>
      </c>
      <c r="Z798" s="159" t="str" cm="1">
        <f t="array" ref="Z798">IF(D798="Electric","--",IF(D798="Diesel",_xlfn._xlws.FILTER(ORDEF[NOXdr],(ORDEF[HP]=I798)*(ORDEF[Model_Year]=E798)),""))</f>
        <v/>
      </c>
      <c r="AA798" s="159" cm="1">
        <f t="array" ref="AA798">IF(E798="Electric","--",IF(D798="Gasoline",_xlfn._xlws.FILTER(LSIEF[NOX DR],(LSIEF[Fuel]=D798)*(LSIEF[HP Bin]=I798)*(LSIEF[Model Year]=E798)),""))</f>
        <v>4.0660000000000002E-4</v>
      </c>
      <c r="AB798" s="159">
        <f t="shared" si="213"/>
        <v>4.0660000000000002E-4</v>
      </c>
      <c r="AC798" s="158" t="str" cm="1">
        <f t="array" ref="AC798">IF(D798="Electric","--",IF(D798="Diesel",_xlfn._xlws.FILTER(DFCF[Fuel_HC],(DFCF[MY]=E798)),""))</f>
        <v/>
      </c>
      <c r="AD798" s="158" cm="1">
        <f t="array" ref="AD798">IF(D798="Electric","--",IF(D798="Gasoline",_xlfn._xlws.FILTER(GFCF[Fuel_HC],(GFCF[MY]=E798)),""))</f>
        <v>1</v>
      </c>
      <c r="AE798" s="158">
        <f t="shared" si="214"/>
        <v>1</v>
      </c>
      <c r="AF798" s="157" t="str" cm="1">
        <f t="array" ref="AF798">IF(D798="Electric","--",IF(D798="Diesel",_xlfn._xlws.FILTER(DFCF[Fuel_NOX],(DFCF[MY]=E798)),""))</f>
        <v/>
      </c>
      <c r="AG798" s="157" cm="1">
        <f t="array" ref="AG798">IF(D798="Electric","--",IF(D798="Gasoline",_xlfn._xlws.FILTER(GFCF[Fuel_NOX],(GFCF[MY]=E798)),""))</f>
        <v>0.97699999999999998</v>
      </c>
      <c r="AH798" s="157">
        <f t="shared" si="215"/>
        <v>0.97699999999999998</v>
      </c>
      <c r="AI798" s="158">
        <f t="shared" si="216"/>
        <v>2.7511999999999999</v>
      </c>
      <c r="AJ798" s="158">
        <f t="shared" si="217"/>
        <v>2.9145864000000001</v>
      </c>
      <c r="AK798" s="158">
        <f t="shared" si="218"/>
        <v>291.10078020051344</v>
      </c>
      <c r="AL798" s="158">
        <f t="shared" si="219"/>
        <v>308.38847593842905</v>
      </c>
      <c r="AM798" s="158">
        <f t="shared" si="220"/>
        <v>0.14555039010025675</v>
      </c>
      <c r="AN798" s="158">
        <f t="shared" si="221"/>
        <v>0.15419423796921455</v>
      </c>
      <c r="AO798" s="158">
        <f t="shared" si="222"/>
        <v>0.13387724881421614</v>
      </c>
      <c r="AP798" s="157"/>
      <c r="AS798" s="44"/>
    </row>
    <row r="799" spans="1:45" s="47" customFormat="1" x14ac:dyDescent="0.35">
      <c r="A799" s="157">
        <v>798</v>
      </c>
      <c r="B799" s="157">
        <v>830690</v>
      </c>
      <c r="C799" s="157" t="s">
        <v>576</v>
      </c>
      <c r="D799" s="157" t="s">
        <v>16</v>
      </c>
      <c r="E799" s="157">
        <v>2007</v>
      </c>
      <c r="F799" s="157">
        <v>285</v>
      </c>
      <c r="G799" s="157">
        <v>839.8230088495576</v>
      </c>
      <c r="H799" s="157"/>
      <c r="I799" s="157">
        <f t="shared" si="208"/>
        <v>300</v>
      </c>
      <c r="J799" s="157" t="str">
        <f>IF(D799="Electric","--",IF(D799="Diesel",VLOOKUP(C799,[2]ORDLF!A:B,2,FALSE),""))</f>
        <v/>
      </c>
      <c r="K799" s="157">
        <f>IF(D799="Electric","--",IF(D799="Gasoline",VLOOKUP(C799,LSILF!A:C,3,FALSE),""))</f>
        <v>0.2</v>
      </c>
      <c r="L799" s="158">
        <f t="shared" si="224"/>
        <v>0.2</v>
      </c>
      <c r="M799" s="157" t="str" cm="1">
        <f t="array" ref="M799">IF(D799="Electric","--",IF(D799="Diesel",_xlfn._xlws.FILTER(DIESCH[CH Cap],(DIESCH[HP Bin]=I799)),""))</f>
        <v/>
      </c>
      <c r="N799" s="157" cm="1">
        <f t="array" ref="N799">IF(D799="Electric","--",IF(D799="Gasoline",_xlfn._xlws.FILTER(LSICH[CH Cap],(LSICH[Fuel Type]=D799)*(LSICH[MY]=E799)),""))</f>
        <v>7000</v>
      </c>
      <c r="O799" s="157">
        <f t="shared" si="209"/>
        <v>7000</v>
      </c>
      <c r="P799" s="157">
        <f t="shared" si="210"/>
        <v>8398.2300884955766</v>
      </c>
      <c r="Q799" s="157" t="str" cm="1">
        <f t="array" ref="Q799">IF(D799="Electric","--",IF(D799="Diesel",_xlfn._xlws.FILTER(ORDEF[HC-ZH (g/hp-hr)],(ORDEF[HP]=I799)*(ORDEF[Model_Year]=E799)),""))</f>
        <v/>
      </c>
      <c r="R799" s="157" cm="1">
        <f t="array" ref="R799">IF(D799="Electric","--",IF(D799="Gasoline",_xlfn._xlws.FILTER(LSIEF[HC-ZH (g/hp-hr)],(LSIEF[Fuel]=D799)*(LSIEF[HP Bin]=I799)*(LSIEF[Model Year]=E799)),""))</f>
        <v>0.129</v>
      </c>
      <c r="S799" s="158">
        <f t="shared" si="223"/>
        <v>0.129</v>
      </c>
      <c r="T799" s="159" t="str" cm="1">
        <f t="array" ref="T799">IF(D799="Electric","--",IF(D799="Diesel",_xlfn._xlws.FILTER(ORDEF[HCDR],(ORDEF[HP]=I799)*(ORDEF[Model_Year]=E799),),""))</f>
        <v/>
      </c>
      <c r="U799" s="159" cm="1">
        <f t="array" ref="U799">IF(D799="Electric","--",IF(D799="Gasoline",_xlfn._xlws.FILTER(LSIEF[HC DR],(LSIEF[Fuel]=D799)*(LSIEF[HP Bin]=I799)*(LSIEF[Model Year]=E799)),""))</f>
        <v>1.662E-4</v>
      </c>
      <c r="V799" s="159">
        <f t="shared" si="211"/>
        <v>1.662E-4</v>
      </c>
      <c r="W799" s="158" t="str" cm="1">
        <f t="array" ref="W799">IF(D799="Electric","--",IF(D799="Diesel",_xlfn._xlws.FILTER(ORDEF[NOXzh],(ORDEF[HP]=I799)*(ORDEF[Model_Year]=E799)),""))</f>
        <v/>
      </c>
      <c r="X799" s="158" cm="1">
        <f t="array" ref="X799">IF(D799="Electric","--",IF(D799="Gasoline",_xlfn._xlws.FILTER(LSIEF[NOX-ZH (g/hp-hr)],(LSIEF[Fuel]=D799)*(LSIEF[HP Bin]=I799)*(LSIEF[Model Year]=E799)),""))</f>
        <v>0.13700000000000001</v>
      </c>
      <c r="Y799" s="158">
        <f t="shared" si="212"/>
        <v>0.13700000000000001</v>
      </c>
      <c r="Z799" s="159" t="str" cm="1">
        <f t="array" ref="Z799">IF(D799="Electric","--",IF(D799="Diesel",_xlfn._xlws.FILTER(ORDEF[NOXdr],(ORDEF[HP]=I799)*(ORDEF[Model_Year]=E799)),""))</f>
        <v/>
      </c>
      <c r="AA799" s="159" cm="1">
        <f t="array" ref="AA799">IF(E799="Electric","--",IF(D799="Gasoline",_xlfn._xlws.FILTER(LSIEF[NOX DR],(LSIEF[Fuel]=D799)*(LSIEF[HP Bin]=I799)*(LSIEF[Model Year]=E799)),""))</f>
        <v>1.806E-4</v>
      </c>
      <c r="AB799" s="159">
        <f t="shared" si="213"/>
        <v>1.806E-4</v>
      </c>
      <c r="AC799" s="158" t="str" cm="1">
        <f t="array" ref="AC799">IF(D799="Electric","--",IF(D799="Diesel",_xlfn._xlws.FILTER(DFCF[Fuel_HC],(DFCF[MY]=E799)),""))</f>
        <v/>
      </c>
      <c r="AD799" s="158" cm="1">
        <f t="array" ref="AD799">IF(D799="Electric","--",IF(D799="Gasoline",_xlfn._xlws.FILTER(GFCF[Fuel_HC],(GFCF[MY]=E799)),""))</f>
        <v>1</v>
      </c>
      <c r="AE799" s="158">
        <f t="shared" si="214"/>
        <v>1</v>
      </c>
      <c r="AF799" s="157" t="str" cm="1">
        <f t="array" ref="AF799">IF(D799="Electric","--",IF(D799="Diesel",_xlfn._xlws.FILTER(DFCF[Fuel_NOX],(DFCF[MY]=E799)),""))</f>
        <v/>
      </c>
      <c r="AG799" s="157" cm="1">
        <f t="array" ref="AG799">IF(D799="Electric","--",IF(D799="Gasoline",_xlfn._xlws.FILTER(GFCF[Fuel_NOX],(GFCF[MY]=E799)),""))</f>
        <v>0.97699999999999998</v>
      </c>
      <c r="AH799" s="157">
        <f t="shared" si="215"/>
        <v>0.97699999999999998</v>
      </c>
      <c r="AI799" s="158">
        <f t="shared" si="216"/>
        <v>1.2924</v>
      </c>
      <c r="AJ799" s="158">
        <f t="shared" si="217"/>
        <v>1.3689723999999999</v>
      </c>
      <c r="AK799" s="158">
        <f t="shared" si="218"/>
        <v>136.393550068575</v>
      </c>
      <c r="AL799" s="158">
        <f t="shared" si="219"/>
        <v>144.47462517943151</v>
      </c>
      <c r="AM799" s="158">
        <f t="shared" si="220"/>
        <v>6.8196775034287505E-2</v>
      </c>
      <c r="AN799" s="158">
        <f t="shared" si="221"/>
        <v>7.223731258971576E-2</v>
      </c>
      <c r="AO799" s="158">
        <f t="shared" si="222"/>
        <v>6.2727393676537638E-2</v>
      </c>
      <c r="AP799" s="157"/>
      <c r="AS799" s="44"/>
    </row>
    <row r="800" spans="1:45" s="47" customFormat="1" x14ac:dyDescent="0.35">
      <c r="A800" s="157">
        <v>799</v>
      </c>
      <c r="B800" s="157">
        <v>831670</v>
      </c>
      <c r="C800" s="157" t="s">
        <v>576</v>
      </c>
      <c r="D800" s="157" t="s">
        <v>16</v>
      </c>
      <c r="E800" s="157">
        <v>2008</v>
      </c>
      <c r="F800" s="157">
        <v>285</v>
      </c>
      <c r="G800" s="157">
        <v>842</v>
      </c>
      <c r="H800" s="157"/>
      <c r="I800" s="157">
        <f t="shared" si="208"/>
        <v>300</v>
      </c>
      <c r="J800" s="157" t="str">
        <f>IF(D800="Electric","--",IF(D800="Diesel",VLOOKUP(C800,[2]ORDLF!A:B,2,FALSE),""))</f>
        <v/>
      </c>
      <c r="K800" s="157">
        <f>IF(D800="Electric","--",IF(D800="Gasoline",VLOOKUP(C800,LSILF!A:C,3,FALSE),""))</f>
        <v>0.2</v>
      </c>
      <c r="L800" s="158">
        <f t="shared" si="224"/>
        <v>0.2</v>
      </c>
      <c r="M800" s="157" t="str" cm="1">
        <f t="array" ref="M800">IF(D800="Electric","--",IF(D800="Diesel",_xlfn._xlws.FILTER(DIESCH[CH Cap],(DIESCH[HP Bin]=I800)),""))</f>
        <v/>
      </c>
      <c r="N800" s="157" cm="1">
        <f t="array" ref="N800">IF(D800="Electric","--",IF(D800="Gasoline",_xlfn._xlws.FILTER(LSICH[CH Cap],(LSICH[Fuel Type]=D800)*(LSICH[MY]=E800)),""))</f>
        <v>10000</v>
      </c>
      <c r="O800" s="157">
        <f t="shared" si="209"/>
        <v>10000</v>
      </c>
      <c r="P800" s="157">
        <f t="shared" si="210"/>
        <v>7578</v>
      </c>
      <c r="Q800" s="157" t="str" cm="1">
        <f t="array" ref="Q800">IF(D800="Electric","--",IF(D800="Diesel",_xlfn._xlws.FILTER(ORDEF[HC-ZH (g/hp-hr)],(ORDEF[HP]=I800)*(ORDEF[Model_Year]=E800)),""))</f>
        <v/>
      </c>
      <c r="R800" s="157" cm="1">
        <f t="array" ref="R800">IF(D800="Electric","--",IF(D800="Gasoline",_xlfn._xlws.FILTER(LSIEF[HC-ZH (g/hp-hr)],(LSIEF[Fuel]=D800)*(LSIEF[HP Bin]=I800)*(LSIEF[Model Year]=E800)),""))</f>
        <v>0.129</v>
      </c>
      <c r="S800" s="158">
        <f t="shared" si="223"/>
        <v>0.129</v>
      </c>
      <c r="T800" s="159" t="str" cm="1">
        <f t="array" ref="T800">IF(D800="Electric","--",IF(D800="Diesel",_xlfn._xlws.FILTER(ORDEF[HCDR],(ORDEF[HP]=I800)*(ORDEF[Model_Year]=E800),),""))</f>
        <v/>
      </c>
      <c r="U800" s="159" cm="1">
        <f t="array" ref="U800">IF(D800="Electric","--",IF(D800="Gasoline",_xlfn._xlws.FILTER(LSIEF[HC DR],(LSIEF[Fuel]=D800)*(LSIEF[HP Bin]=I800)*(LSIEF[Model Year]=E800)),""))</f>
        <v>1.662E-4</v>
      </c>
      <c r="V800" s="159">
        <f t="shared" si="211"/>
        <v>1.662E-4</v>
      </c>
      <c r="W800" s="158" t="str" cm="1">
        <f t="array" ref="W800">IF(D800="Electric","--",IF(D800="Diesel",_xlfn._xlws.FILTER(ORDEF[NOXzh],(ORDEF[HP]=I800)*(ORDEF[Model_Year]=E800)),""))</f>
        <v/>
      </c>
      <c r="X800" s="158" cm="1">
        <f t="array" ref="X800">IF(D800="Electric","--",IF(D800="Gasoline",_xlfn._xlws.FILTER(LSIEF[NOX-ZH (g/hp-hr)],(LSIEF[Fuel]=D800)*(LSIEF[HP Bin]=I800)*(LSIEF[Model Year]=E800)),""))</f>
        <v>0.13700000000000001</v>
      </c>
      <c r="Y800" s="158">
        <f t="shared" si="212"/>
        <v>0.13700000000000001</v>
      </c>
      <c r="Z800" s="159" t="str" cm="1">
        <f t="array" ref="Z800">IF(D800="Electric","--",IF(D800="Diesel",_xlfn._xlws.FILTER(ORDEF[NOXdr],(ORDEF[HP]=I800)*(ORDEF[Model_Year]=E800)),""))</f>
        <v/>
      </c>
      <c r="AA800" s="159" cm="1">
        <f t="array" ref="AA800">IF(E800="Electric","--",IF(D800="Gasoline",_xlfn._xlws.FILTER(LSIEF[NOX DR],(LSIEF[Fuel]=D800)*(LSIEF[HP Bin]=I800)*(LSIEF[Model Year]=E800)),""))</f>
        <v>1.806E-4</v>
      </c>
      <c r="AB800" s="159">
        <f t="shared" si="213"/>
        <v>1.806E-4</v>
      </c>
      <c r="AC800" s="158" t="str" cm="1">
        <f t="array" ref="AC800">IF(D800="Electric","--",IF(D800="Diesel",_xlfn._xlws.FILTER(DFCF[Fuel_HC],(DFCF[MY]=E800)),""))</f>
        <v/>
      </c>
      <c r="AD800" s="158" cm="1">
        <f t="array" ref="AD800">IF(D800="Electric","--",IF(D800="Gasoline",_xlfn._xlws.FILTER(GFCF[Fuel_HC],(GFCF[MY]=E800)),""))</f>
        <v>1</v>
      </c>
      <c r="AE800" s="158">
        <f t="shared" si="214"/>
        <v>1</v>
      </c>
      <c r="AF800" s="157" t="str" cm="1">
        <f t="array" ref="AF800">IF(D800="Electric","--",IF(D800="Diesel",_xlfn._xlws.FILTER(DFCF[Fuel_NOX],(DFCF[MY]=E800)),""))</f>
        <v/>
      </c>
      <c r="AG800" s="157" cm="1">
        <f t="array" ref="AG800">IF(D800="Electric","--",IF(D800="Gasoline",_xlfn._xlws.FILTER(GFCF[Fuel_NOX],(GFCF[MY]=E800)),""))</f>
        <v>0.97699999999999998</v>
      </c>
      <c r="AH800" s="157">
        <f t="shared" si="215"/>
        <v>0.97699999999999998</v>
      </c>
      <c r="AI800" s="158">
        <f t="shared" si="216"/>
        <v>1.3884635999999999</v>
      </c>
      <c r="AJ800" s="158">
        <f t="shared" si="217"/>
        <v>1.4709583035999998</v>
      </c>
      <c r="AK800" s="158">
        <f t="shared" si="218"/>
        <v>146.91147035475925</v>
      </c>
      <c r="AL800" s="158">
        <f t="shared" si="219"/>
        <v>155.64012424410578</v>
      </c>
      <c r="AM800" s="158">
        <f t="shared" si="220"/>
        <v>7.3455735177379619E-2</v>
      </c>
      <c r="AN800" s="158">
        <f t="shared" si="221"/>
        <v>7.7820062122052905E-2</v>
      </c>
      <c r="AO800" s="158">
        <f t="shared" si="222"/>
        <v>6.7564585216153772E-2</v>
      </c>
      <c r="AP800" s="157"/>
      <c r="AS800" s="44"/>
    </row>
    <row r="801" spans="1:45" s="47" customFormat="1" x14ac:dyDescent="0.35">
      <c r="A801" s="157">
        <v>800</v>
      </c>
      <c r="B801" s="157">
        <v>833084</v>
      </c>
      <c r="C801" s="157" t="s">
        <v>576</v>
      </c>
      <c r="D801" s="157" t="s">
        <v>16</v>
      </c>
      <c r="E801" s="157">
        <v>2009</v>
      </c>
      <c r="F801" s="157">
        <v>285</v>
      </c>
      <c r="G801" s="157">
        <v>842</v>
      </c>
      <c r="H801" s="157"/>
      <c r="I801" s="157">
        <f t="shared" si="208"/>
        <v>300</v>
      </c>
      <c r="J801" s="157" t="str">
        <f>IF(D801="Electric","--",IF(D801="Diesel",VLOOKUP(C801,[2]ORDLF!A:B,2,FALSE),""))</f>
        <v/>
      </c>
      <c r="K801" s="157">
        <f>IF(D801="Electric","--",IF(D801="Gasoline",VLOOKUP(C801,LSILF!A:C,3,FALSE),""))</f>
        <v>0.2</v>
      </c>
      <c r="L801" s="158">
        <f t="shared" si="224"/>
        <v>0.2</v>
      </c>
      <c r="M801" s="157" t="str" cm="1">
        <f t="array" ref="M801">IF(D801="Electric","--",IF(D801="Diesel",_xlfn._xlws.FILTER(DIESCH[CH Cap],(DIESCH[HP Bin]=I801)),""))</f>
        <v/>
      </c>
      <c r="N801" s="157" cm="1">
        <f t="array" ref="N801">IF(D801="Electric","--",IF(D801="Gasoline",_xlfn._xlws.FILTER(LSICH[CH Cap],(LSICH[Fuel Type]=D801)*(LSICH[MY]=E801)),""))</f>
        <v>10000</v>
      </c>
      <c r="O801" s="157">
        <f t="shared" si="209"/>
        <v>10000</v>
      </c>
      <c r="P801" s="157">
        <f t="shared" si="210"/>
        <v>6736</v>
      </c>
      <c r="Q801" s="157" t="str" cm="1">
        <f t="array" ref="Q801">IF(D801="Electric","--",IF(D801="Diesel",_xlfn._xlws.FILTER(ORDEF[HC-ZH (g/hp-hr)],(ORDEF[HP]=I801)*(ORDEF[Model_Year]=E801)),""))</f>
        <v/>
      </c>
      <c r="R801" s="157" cm="1">
        <f t="array" ref="R801">IF(D801="Electric","--",IF(D801="Gasoline",_xlfn._xlws.FILTER(LSIEF[HC-ZH (g/hp-hr)],(LSIEF[Fuel]=D801)*(LSIEF[HP Bin]=I801)*(LSIEF[Model Year]=E801)),""))</f>
        <v>0.129</v>
      </c>
      <c r="S801" s="158">
        <f t="shared" si="223"/>
        <v>0.129</v>
      </c>
      <c r="T801" s="159" t="str" cm="1">
        <f t="array" ref="T801">IF(D801="Electric","--",IF(D801="Diesel",_xlfn._xlws.FILTER(ORDEF[HCDR],(ORDEF[HP]=I801)*(ORDEF[Model_Year]=E801),),""))</f>
        <v/>
      </c>
      <c r="U801" s="159" cm="1">
        <f t="array" ref="U801">IF(D801="Electric","--",IF(D801="Gasoline",_xlfn._xlws.FILTER(LSIEF[HC DR],(LSIEF[Fuel]=D801)*(LSIEF[HP Bin]=I801)*(LSIEF[Model Year]=E801)),""))</f>
        <v>1.662E-4</v>
      </c>
      <c r="V801" s="159">
        <f t="shared" si="211"/>
        <v>1.662E-4</v>
      </c>
      <c r="W801" s="158" t="str" cm="1">
        <f t="array" ref="W801">IF(D801="Electric","--",IF(D801="Diesel",_xlfn._xlws.FILTER(ORDEF[NOXzh],(ORDEF[HP]=I801)*(ORDEF[Model_Year]=E801)),""))</f>
        <v/>
      </c>
      <c r="X801" s="158" cm="1">
        <f t="array" ref="X801">IF(D801="Electric","--",IF(D801="Gasoline",_xlfn._xlws.FILTER(LSIEF[NOX-ZH (g/hp-hr)],(LSIEF[Fuel]=D801)*(LSIEF[HP Bin]=I801)*(LSIEF[Model Year]=E801)),""))</f>
        <v>0.13700000000000001</v>
      </c>
      <c r="Y801" s="158">
        <f t="shared" si="212"/>
        <v>0.13700000000000001</v>
      </c>
      <c r="Z801" s="159" t="str" cm="1">
        <f t="array" ref="Z801">IF(D801="Electric","--",IF(D801="Diesel",_xlfn._xlws.FILTER(ORDEF[NOXdr],(ORDEF[HP]=I801)*(ORDEF[Model_Year]=E801)),""))</f>
        <v/>
      </c>
      <c r="AA801" s="159" cm="1">
        <f t="array" ref="AA801">IF(E801="Electric","--",IF(D801="Gasoline",_xlfn._xlws.FILTER(LSIEF[NOX DR],(LSIEF[Fuel]=D801)*(LSIEF[HP Bin]=I801)*(LSIEF[Model Year]=E801)),""))</f>
        <v>1.806E-4</v>
      </c>
      <c r="AB801" s="159">
        <f t="shared" si="213"/>
        <v>1.806E-4</v>
      </c>
      <c r="AC801" s="158" t="str" cm="1">
        <f t="array" ref="AC801">IF(D801="Electric","--",IF(D801="Diesel",_xlfn._xlws.FILTER(DFCF[Fuel_HC],(DFCF[MY]=E801)),""))</f>
        <v/>
      </c>
      <c r="AD801" s="158" cm="1">
        <f t="array" ref="AD801">IF(D801="Electric","--",IF(D801="Gasoline",_xlfn._xlws.FILTER(GFCF[Fuel_HC],(GFCF[MY]=E801)),""))</f>
        <v>1</v>
      </c>
      <c r="AE801" s="158">
        <f t="shared" si="214"/>
        <v>1</v>
      </c>
      <c r="AF801" s="157" t="str" cm="1">
        <f t="array" ref="AF801">IF(D801="Electric","--",IF(D801="Diesel",_xlfn._xlws.FILTER(DFCF[Fuel_NOX],(DFCF[MY]=E801)),""))</f>
        <v/>
      </c>
      <c r="AG801" s="157" cm="1">
        <f t="array" ref="AG801">IF(D801="Electric","--",IF(D801="Gasoline",_xlfn._xlws.FILTER(GFCF[Fuel_NOX],(GFCF[MY]=E801)),""))</f>
        <v>0.97699999999999998</v>
      </c>
      <c r="AH801" s="157">
        <f t="shared" si="215"/>
        <v>0.97699999999999998</v>
      </c>
      <c r="AI801" s="158">
        <f t="shared" si="216"/>
        <v>1.2485231999999999</v>
      </c>
      <c r="AJ801" s="158">
        <f t="shared" si="217"/>
        <v>1.3223906032000001</v>
      </c>
      <c r="AK801" s="158">
        <f t="shared" si="218"/>
        <v>132.1045644149614</v>
      </c>
      <c r="AL801" s="158">
        <f t="shared" si="219"/>
        <v>139.92037522584607</v>
      </c>
      <c r="AM801" s="158">
        <f t="shared" si="220"/>
        <v>6.6052282207480703E-2</v>
      </c>
      <c r="AN801" s="158">
        <f t="shared" si="221"/>
        <v>6.9960187612923039E-2</v>
      </c>
      <c r="AO801" s="158">
        <f t="shared" si="222"/>
        <v>6.0754889174440746E-2</v>
      </c>
      <c r="AP801" s="157"/>
      <c r="AS801" s="44"/>
    </row>
    <row r="802" spans="1:45" s="47" customFormat="1" x14ac:dyDescent="0.35">
      <c r="A802" s="157">
        <v>801</v>
      </c>
      <c r="B802" s="157">
        <v>833221</v>
      </c>
      <c r="C802" s="157" t="s">
        <v>576</v>
      </c>
      <c r="D802" s="157" t="s">
        <v>16</v>
      </c>
      <c r="E802" s="157">
        <v>2009</v>
      </c>
      <c r="F802" s="157">
        <v>285</v>
      </c>
      <c r="G802" s="157">
        <v>842</v>
      </c>
      <c r="H802" s="157"/>
      <c r="I802" s="157">
        <f t="shared" si="208"/>
        <v>300</v>
      </c>
      <c r="J802" s="157" t="str">
        <f>IF(D802="Electric","--",IF(D802="Diesel",VLOOKUP(C802,[2]ORDLF!A:B,2,FALSE),""))</f>
        <v/>
      </c>
      <c r="K802" s="157">
        <f>IF(D802="Electric","--",IF(D802="Gasoline",VLOOKUP(C802,LSILF!A:C,3,FALSE),""))</f>
        <v>0.2</v>
      </c>
      <c r="L802" s="158">
        <f t="shared" si="224"/>
        <v>0.2</v>
      </c>
      <c r="M802" s="157" t="str" cm="1">
        <f t="array" ref="M802">IF(D802="Electric","--",IF(D802="Diesel",_xlfn._xlws.FILTER(DIESCH[CH Cap],(DIESCH[HP Bin]=I802)),""))</f>
        <v/>
      </c>
      <c r="N802" s="157" cm="1">
        <f t="array" ref="N802">IF(D802="Electric","--",IF(D802="Gasoline",_xlfn._xlws.FILTER(LSICH[CH Cap],(LSICH[Fuel Type]=D802)*(LSICH[MY]=E802)),""))</f>
        <v>10000</v>
      </c>
      <c r="O802" s="157">
        <f t="shared" si="209"/>
        <v>10000</v>
      </c>
      <c r="P802" s="157">
        <f t="shared" si="210"/>
        <v>6736</v>
      </c>
      <c r="Q802" s="157" t="str" cm="1">
        <f t="array" ref="Q802">IF(D802="Electric","--",IF(D802="Diesel",_xlfn._xlws.FILTER(ORDEF[HC-ZH (g/hp-hr)],(ORDEF[HP]=I802)*(ORDEF[Model_Year]=E802)),""))</f>
        <v/>
      </c>
      <c r="R802" s="157" cm="1">
        <f t="array" ref="R802">IF(D802="Electric","--",IF(D802="Gasoline",_xlfn._xlws.FILTER(LSIEF[HC-ZH (g/hp-hr)],(LSIEF[Fuel]=D802)*(LSIEF[HP Bin]=I802)*(LSIEF[Model Year]=E802)),""))</f>
        <v>0.129</v>
      </c>
      <c r="S802" s="158">
        <f t="shared" si="223"/>
        <v>0.129</v>
      </c>
      <c r="T802" s="159" t="str" cm="1">
        <f t="array" ref="T802">IF(D802="Electric","--",IF(D802="Diesel",_xlfn._xlws.FILTER(ORDEF[HCDR],(ORDEF[HP]=I802)*(ORDEF[Model_Year]=E802),),""))</f>
        <v/>
      </c>
      <c r="U802" s="159" cm="1">
        <f t="array" ref="U802">IF(D802="Electric","--",IF(D802="Gasoline",_xlfn._xlws.FILTER(LSIEF[HC DR],(LSIEF[Fuel]=D802)*(LSIEF[HP Bin]=I802)*(LSIEF[Model Year]=E802)),""))</f>
        <v>1.662E-4</v>
      </c>
      <c r="V802" s="159">
        <f t="shared" si="211"/>
        <v>1.662E-4</v>
      </c>
      <c r="W802" s="158" t="str" cm="1">
        <f t="array" ref="W802">IF(D802="Electric","--",IF(D802="Diesel",_xlfn._xlws.FILTER(ORDEF[NOXzh],(ORDEF[HP]=I802)*(ORDEF[Model_Year]=E802)),""))</f>
        <v/>
      </c>
      <c r="X802" s="158" cm="1">
        <f t="array" ref="X802">IF(D802="Electric","--",IF(D802="Gasoline",_xlfn._xlws.FILTER(LSIEF[NOX-ZH (g/hp-hr)],(LSIEF[Fuel]=D802)*(LSIEF[HP Bin]=I802)*(LSIEF[Model Year]=E802)),""))</f>
        <v>0.13700000000000001</v>
      </c>
      <c r="Y802" s="158">
        <f t="shared" si="212"/>
        <v>0.13700000000000001</v>
      </c>
      <c r="Z802" s="159" t="str" cm="1">
        <f t="array" ref="Z802">IF(D802="Electric","--",IF(D802="Diesel",_xlfn._xlws.FILTER(ORDEF[NOXdr],(ORDEF[HP]=I802)*(ORDEF[Model_Year]=E802)),""))</f>
        <v/>
      </c>
      <c r="AA802" s="159" cm="1">
        <f t="array" ref="AA802">IF(E802="Electric","--",IF(D802="Gasoline",_xlfn._xlws.FILTER(LSIEF[NOX DR],(LSIEF[Fuel]=D802)*(LSIEF[HP Bin]=I802)*(LSIEF[Model Year]=E802)),""))</f>
        <v>1.806E-4</v>
      </c>
      <c r="AB802" s="159">
        <f t="shared" si="213"/>
        <v>1.806E-4</v>
      </c>
      <c r="AC802" s="158" t="str" cm="1">
        <f t="array" ref="AC802">IF(D802="Electric","--",IF(D802="Diesel",_xlfn._xlws.FILTER(DFCF[Fuel_HC],(DFCF[MY]=E802)),""))</f>
        <v/>
      </c>
      <c r="AD802" s="158" cm="1">
        <f t="array" ref="AD802">IF(D802="Electric","--",IF(D802="Gasoline",_xlfn._xlws.FILTER(GFCF[Fuel_HC],(GFCF[MY]=E802)),""))</f>
        <v>1</v>
      </c>
      <c r="AE802" s="158">
        <f t="shared" si="214"/>
        <v>1</v>
      </c>
      <c r="AF802" s="157" t="str" cm="1">
        <f t="array" ref="AF802">IF(D802="Electric","--",IF(D802="Diesel",_xlfn._xlws.FILTER(DFCF[Fuel_NOX],(DFCF[MY]=E802)),""))</f>
        <v/>
      </c>
      <c r="AG802" s="157" cm="1">
        <f t="array" ref="AG802">IF(D802="Electric","--",IF(D802="Gasoline",_xlfn._xlws.FILTER(GFCF[Fuel_NOX],(GFCF[MY]=E802)),""))</f>
        <v>0.97699999999999998</v>
      </c>
      <c r="AH802" s="157">
        <f t="shared" si="215"/>
        <v>0.97699999999999998</v>
      </c>
      <c r="AI802" s="158">
        <f t="shared" si="216"/>
        <v>1.2485231999999999</v>
      </c>
      <c r="AJ802" s="158">
        <f t="shared" si="217"/>
        <v>1.3223906032000001</v>
      </c>
      <c r="AK802" s="158">
        <f t="shared" si="218"/>
        <v>132.1045644149614</v>
      </c>
      <c r="AL802" s="158">
        <f t="shared" si="219"/>
        <v>139.92037522584607</v>
      </c>
      <c r="AM802" s="158">
        <f t="shared" si="220"/>
        <v>6.6052282207480703E-2</v>
      </c>
      <c r="AN802" s="158">
        <f t="shared" si="221"/>
        <v>6.9960187612923039E-2</v>
      </c>
      <c r="AO802" s="158">
        <f t="shared" si="222"/>
        <v>6.0754889174440746E-2</v>
      </c>
      <c r="AP802" s="157"/>
      <c r="AS802" s="44"/>
    </row>
    <row r="803" spans="1:45" s="47" customFormat="1" x14ac:dyDescent="0.35">
      <c r="A803" s="157">
        <v>802</v>
      </c>
      <c r="B803" s="157">
        <v>833222</v>
      </c>
      <c r="C803" s="157" t="s">
        <v>576</v>
      </c>
      <c r="D803" s="157" t="s">
        <v>16</v>
      </c>
      <c r="E803" s="157">
        <v>2009</v>
      </c>
      <c r="F803" s="157">
        <v>285</v>
      </c>
      <c r="G803" s="157">
        <v>842</v>
      </c>
      <c r="H803" s="157"/>
      <c r="I803" s="157">
        <f t="shared" si="208"/>
        <v>300</v>
      </c>
      <c r="J803" s="157" t="str">
        <f>IF(D803="Electric","--",IF(D803="Diesel",VLOOKUP(C803,[2]ORDLF!A:B,2,FALSE),""))</f>
        <v/>
      </c>
      <c r="K803" s="157">
        <f>IF(D803="Electric","--",IF(D803="Gasoline",VLOOKUP(C803,LSILF!A:C,3,FALSE),""))</f>
        <v>0.2</v>
      </c>
      <c r="L803" s="158">
        <f t="shared" si="224"/>
        <v>0.2</v>
      </c>
      <c r="M803" s="157" t="str" cm="1">
        <f t="array" ref="M803">IF(D803="Electric","--",IF(D803="Diesel",_xlfn._xlws.FILTER(DIESCH[CH Cap],(DIESCH[HP Bin]=I803)),""))</f>
        <v/>
      </c>
      <c r="N803" s="157" cm="1">
        <f t="array" ref="N803">IF(D803="Electric","--",IF(D803="Gasoline",_xlfn._xlws.FILTER(LSICH[CH Cap],(LSICH[Fuel Type]=D803)*(LSICH[MY]=E803)),""))</f>
        <v>10000</v>
      </c>
      <c r="O803" s="157">
        <f t="shared" si="209"/>
        <v>10000</v>
      </c>
      <c r="P803" s="157">
        <f t="shared" si="210"/>
        <v>6736</v>
      </c>
      <c r="Q803" s="157" t="str" cm="1">
        <f t="array" ref="Q803">IF(D803="Electric","--",IF(D803="Diesel",_xlfn._xlws.FILTER(ORDEF[HC-ZH (g/hp-hr)],(ORDEF[HP]=I803)*(ORDEF[Model_Year]=E803)),""))</f>
        <v/>
      </c>
      <c r="R803" s="157" cm="1">
        <f t="array" ref="R803">IF(D803="Electric","--",IF(D803="Gasoline",_xlfn._xlws.FILTER(LSIEF[HC-ZH (g/hp-hr)],(LSIEF[Fuel]=D803)*(LSIEF[HP Bin]=I803)*(LSIEF[Model Year]=E803)),""))</f>
        <v>0.129</v>
      </c>
      <c r="S803" s="158">
        <f t="shared" si="223"/>
        <v>0.129</v>
      </c>
      <c r="T803" s="159" t="str" cm="1">
        <f t="array" ref="T803">IF(D803="Electric","--",IF(D803="Diesel",_xlfn._xlws.FILTER(ORDEF[HCDR],(ORDEF[HP]=I803)*(ORDEF[Model_Year]=E803),),""))</f>
        <v/>
      </c>
      <c r="U803" s="159" cm="1">
        <f t="array" ref="U803">IF(D803="Electric","--",IF(D803="Gasoline",_xlfn._xlws.FILTER(LSIEF[HC DR],(LSIEF[Fuel]=D803)*(LSIEF[HP Bin]=I803)*(LSIEF[Model Year]=E803)),""))</f>
        <v>1.662E-4</v>
      </c>
      <c r="V803" s="159">
        <f t="shared" si="211"/>
        <v>1.662E-4</v>
      </c>
      <c r="W803" s="158" t="str" cm="1">
        <f t="array" ref="W803">IF(D803="Electric","--",IF(D803="Diesel",_xlfn._xlws.FILTER(ORDEF[NOXzh],(ORDEF[HP]=I803)*(ORDEF[Model_Year]=E803)),""))</f>
        <v/>
      </c>
      <c r="X803" s="158" cm="1">
        <f t="array" ref="X803">IF(D803="Electric","--",IF(D803="Gasoline",_xlfn._xlws.FILTER(LSIEF[NOX-ZH (g/hp-hr)],(LSIEF[Fuel]=D803)*(LSIEF[HP Bin]=I803)*(LSIEF[Model Year]=E803)),""))</f>
        <v>0.13700000000000001</v>
      </c>
      <c r="Y803" s="158">
        <f t="shared" si="212"/>
        <v>0.13700000000000001</v>
      </c>
      <c r="Z803" s="159" t="str" cm="1">
        <f t="array" ref="Z803">IF(D803="Electric","--",IF(D803="Diesel",_xlfn._xlws.FILTER(ORDEF[NOXdr],(ORDEF[HP]=I803)*(ORDEF[Model_Year]=E803)),""))</f>
        <v/>
      </c>
      <c r="AA803" s="159" cm="1">
        <f t="array" ref="AA803">IF(E803="Electric","--",IF(D803="Gasoline",_xlfn._xlws.FILTER(LSIEF[NOX DR],(LSIEF[Fuel]=D803)*(LSIEF[HP Bin]=I803)*(LSIEF[Model Year]=E803)),""))</f>
        <v>1.806E-4</v>
      </c>
      <c r="AB803" s="159">
        <f t="shared" si="213"/>
        <v>1.806E-4</v>
      </c>
      <c r="AC803" s="158" t="str" cm="1">
        <f t="array" ref="AC803">IF(D803="Electric","--",IF(D803="Diesel",_xlfn._xlws.FILTER(DFCF[Fuel_HC],(DFCF[MY]=E803)),""))</f>
        <v/>
      </c>
      <c r="AD803" s="158" cm="1">
        <f t="array" ref="AD803">IF(D803="Electric","--",IF(D803="Gasoline",_xlfn._xlws.FILTER(GFCF[Fuel_HC],(GFCF[MY]=E803)),""))</f>
        <v>1</v>
      </c>
      <c r="AE803" s="158">
        <f t="shared" si="214"/>
        <v>1</v>
      </c>
      <c r="AF803" s="157" t="str" cm="1">
        <f t="array" ref="AF803">IF(D803="Electric","--",IF(D803="Diesel",_xlfn._xlws.FILTER(DFCF[Fuel_NOX],(DFCF[MY]=E803)),""))</f>
        <v/>
      </c>
      <c r="AG803" s="157" cm="1">
        <f t="array" ref="AG803">IF(D803="Electric","--",IF(D803="Gasoline",_xlfn._xlws.FILTER(GFCF[Fuel_NOX],(GFCF[MY]=E803)),""))</f>
        <v>0.97699999999999998</v>
      </c>
      <c r="AH803" s="157">
        <f t="shared" si="215"/>
        <v>0.97699999999999998</v>
      </c>
      <c r="AI803" s="158">
        <f t="shared" si="216"/>
        <v>1.2485231999999999</v>
      </c>
      <c r="AJ803" s="158">
        <f t="shared" si="217"/>
        <v>1.3223906032000001</v>
      </c>
      <c r="AK803" s="158">
        <f t="shared" si="218"/>
        <v>132.1045644149614</v>
      </c>
      <c r="AL803" s="158">
        <f t="shared" si="219"/>
        <v>139.92037522584607</v>
      </c>
      <c r="AM803" s="158">
        <f t="shared" si="220"/>
        <v>6.6052282207480703E-2</v>
      </c>
      <c r="AN803" s="158">
        <f t="shared" si="221"/>
        <v>6.9960187612923039E-2</v>
      </c>
      <c r="AO803" s="158">
        <f t="shared" si="222"/>
        <v>6.0754889174440746E-2</v>
      </c>
      <c r="AP803" s="157"/>
      <c r="AS803" s="44"/>
    </row>
  </sheetData>
  <autoFilter ref="A1:AP803" xr:uid="{E64F9E77-E5A9-4018-941D-752492A29F11}"/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21BA2-8371-40F2-8E83-FC041218BB4D}">
  <dimension ref="A1:BC720"/>
  <sheetViews>
    <sheetView workbookViewId="0"/>
  </sheetViews>
  <sheetFormatPr defaultColWidth="5.54296875" defaultRowHeight="14.5" x14ac:dyDescent="0.35"/>
  <cols>
    <col min="1" max="7" width="5.54296875" style="45"/>
    <col min="8" max="8" width="5.54296875" style="75"/>
    <col min="9" max="16" width="5.54296875" style="45"/>
    <col min="17" max="17" width="5.54296875" style="151"/>
    <col min="18" max="18" width="5.54296875" style="155"/>
    <col min="19" max="19" width="5.54296875" style="45"/>
    <col min="20" max="20" width="5.54296875" style="151"/>
    <col min="21" max="21" width="11.54296875" style="155" customWidth="1"/>
    <col min="22" max="22" width="10.7265625" style="45" customWidth="1"/>
    <col min="23" max="23" width="5.54296875" style="151"/>
    <col min="24" max="24" width="5.54296875" style="155"/>
    <col min="25" max="25" width="5.54296875" style="45"/>
    <col min="26" max="26" width="5.54296875" style="153"/>
    <col min="27" max="27" width="10.54296875" style="156" customWidth="1"/>
    <col min="28" max="28" width="11.54296875" style="45" customWidth="1"/>
    <col min="29" max="29" width="5.54296875" style="151"/>
    <col min="30" max="30" width="5.54296875" style="155"/>
    <col min="31" max="31" width="5.54296875" style="45"/>
    <col min="32" max="32" width="5.54296875" style="151"/>
    <col min="33" max="33" width="5.54296875" style="155"/>
    <col min="34" max="39" width="5.54296875" style="45"/>
    <col min="40" max="40" width="8.54296875" style="45" customWidth="1"/>
    <col min="41" max="42" width="5.54296875" style="45"/>
    <col min="43" max="43" width="5.54296875" style="75"/>
    <col min="44" max="51" width="0" style="75" hidden="1" customWidth="1"/>
    <col min="52" max="52" width="0" style="45" hidden="1" customWidth="1"/>
    <col min="53" max="53" width="10.6328125" style="45" bestFit="1" customWidth="1"/>
    <col min="54" max="16384" width="5.54296875" style="45"/>
  </cols>
  <sheetData>
    <row r="1" spans="1:55" ht="40.5" customHeight="1" x14ac:dyDescent="0.35">
      <c r="A1" s="55" t="s">
        <v>0</v>
      </c>
      <c r="B1" s="55" t="s">
        <v>1</v>
      </c>
      <c r="C1" s="55" t="s">
        <v>2</v>
      </c>
      <c r="D1" s="55" t="s">
        <v>3</v>
      </c>
      <c r="E1" s="55" t="s">
        <v>4</v>
      </c>
      <c r="F1" s="55" t="s">
        <v>5</v>
      </c>
      <c r="G1" s="55" t="s">
        <v>6</v>
      </c>
      <c r="H1" s="55" t="s">
        <v>765</v>
      </c>
      <c r="I1" s="56" t="s">
        <v>578</v>
      </c>
      <c r="J1" s="57" t="s">
        <v>592</v>
      </c>
      <c r="K1" s="57" t="s">
        <v>593</v>
      </c>
      <c r="L1" s="56" t="s">
        <v>580</v>
      </c>
      <c r="M1" s="57" t="s">
        <v>591</v>
      </c>
      <c r="N1" s="57" t="s">
        <v>590</v>
      </c>
      <c r="O1" s="56" t="s">
        <v>579</v>
      </c>
      <c r="P1" s="57" t="s">
        <v>624</v>
      </c>
      <c r="Q1" s="51" t="s">
        <v>659</v>
      </c>
      <c r="R1" s="52" t="s">
        <v>657</v>
      </c>
      <c r="S1" s="52" t="s">
        <v>630</v>
      </c>
      <c r="T1" s="51" t="s">
        <v>660</v>
      </c>
      <c r="U1" s="52" t="s">
        <v>658</v>
      </c>
      <c r="V1" s="52" t="s">
        <v>635</v>
      </c>
      <c r="W1" s="51" t="s">
        <v>661</v>
      </c>
      <c r="X1" s="52" t="s">
        <v>662</v>
      </c>
      <c r="Y1" s="52" t="s">
        <v>636</v>
      </c>
      <c r="Z1" s="152" t="s">
        <v>663</v>
      </c>
      <c r="AA1" s="46" t="s">
        <v>664</v>
      </c>
      <c r="AB1" s="52" t="s">
        <v>637</v>
      </c>
      <c r="AC1" s="154" t="s">
        <v>666</v>
      </c>
      <c r="AD1" s="43" t="s">
        <v>667</v>
      </c>
      <c r="AE1" s="43" t="s">
        <v>665</v>
      </c>
      <c r="AF1" s="154" t="s">
        <v>669</v>
      </c>
      <c r="AG1" s="43" t="s">
        <v>670</v>
      </c>
      <c r="AH1" s="53" t="s">
        <v>668</v>
      </c>
      <c r="AI1" s="50" t="s">
        <v>671</v>
      </c>
      <c r="AJ1" s="51" t="s">
        <v>672</v>
      </c>
      <c r="AK1" s="50" t="s">
        <v>674</v>
      </c>
      <c r="AL1" s="51" t="s">
        <v>673</v>
      </c>
      <c r="AM1" s="50" t="s">
        <v>675</v>
      </c>
      <c r="AN1" s="54" t="s">
        <v>676</v>
      </c>
      <c r="AO1" s="50" t="s">
        <v>677</v>
      </c>
      <c r="AP1" s="58" t="s">
        <v>678</v>
      </c>
      <c r="AQ1" s="148" t="s">
        <v>759</v>
      </c>
      <c r="AR1" s="149">
        <v>2020</v>
      </c>
      <c r="AS1" s="148" t="s">
        <v>756</v>
      </c>
      <c r="AT1" s="148" t="s">
        <v>760</v>
      </c>
      <c r="AU1" s="148" t="s">
        <v>761</v>
      </c>
      <c r="AV1" s="148" t="s">
        <v>762</v>
      </c>
      <c r="AW1" s="148" t="s">
        <v>763</v>
      </c>
      <c r="AX1" s="148" t="s">
        <v>764</v>
      </c>
      <c r="AY1" s="148" t="s">
        <v>757</v>
      </c>
      <c r="AZ1" s="59" t="s">
        <v>758</v>
      </c>
      <c r="BA1" s="60" t="s">
        <v>680</v>
      </c>
      <c r="BB1"/>
      <c r="BC1"/>
    </row>
    <row r="2" spans="1:55" s="160" customFormat="1" x14ac:dyDescent="0.35">
      <c r="A2" s="157">
        <v>1</v>
      </c>
      <c r="B2" s="157" t="s">
        <v>7</v>
      </c>
      <c r="C2" s="157" t="s">
        <v>8</v>
      </c>
      <c r="D2" s="157" t="s">
        <v>9</v>
      </c>
      <c r="E2" s="157">
        <v>2006</v>
      </c>
      <c r="F2" s="157">
        <v>99</v>
      </c>
      <c r="G2" s="157">
        <v>1271</v>
      </c>
      <c r="H2" s="157" t="s">
        <v>620</v>
      </c>
      <c r="I2" s="157">
        <f t="shared" ref="I2:I65" si="0">IF(AND(F2&lt;25,F2&gt;0),25,IF(AND(F2&lt;50,F2&gt;=25),50,IF(AND(F2&lt;75,F2&gt;=50),75,IF(AND(F2&lt;100,F2&gt;=75),100,IF(AND(F2&lt;175,F2&gt;=100),175,IF(AND(F2&lt;300,F2&gt;=175),300,IF(AND(F2&lt;600,F2&gt;=300),600,IF(AND(F2&lt;750,F2&gt;=600),750,IF(F2&gt;750,9999)))))))))</f>
        <v>100</v>
      </c>
      <c r="J2" s="157">
        <f>IF(D2="Electric","--",IF(D2="Diesel",VLOOKUP(C2,[2]ORDLF!A:B,2,FALSE),""))</f>
        <v>0.75</v>
      </c>
      <c r="K2" s="157" t="str">
        <f>IF(D2="Electric","--",IF(D2="Gasoline",VLOOKUP(C2,LSILF!A:C,3,FALSE),""))</f>
        <v/>
      </c>
      <c r="L2" s="158">
        <f>VLOOKUP(C2,ORDLF[[Equipment Type]:[Load Factor]],2,FALSE)</f>
        <v>0.34</v>
      </c>
      <c r="M2" s="157" cm="1">
        <f t="array" ref="M2">IF(D2="Electric","--",IF(D2="Diesel",_xlfn._xlws.FILTER(DIESCH[CH Cap],(DIESCH[HP Bin]=I2)),""))</f>
        <v>12000</v>
      </c>
      <c r="N2" s="157" t="str" cm="1">
        <f t="array" ref="N2">IF(D2="Electric","--",IF(D2="Gasoline",_xlfn._xlws.FILTER(LSICH[CH Cap],(LSICH[Fuel Type]=D2)*(LSICH[MY]=E2)),""))</f>
        <v/>
      </c>
      <c r="O2" s="157">
        <f t="shared" ref="O2:O65" si="1">SUM(M2:N2)</f>
        <v>12000</v>
      </c>
      <c r="P2" s="157">
        <f t="shared" ref="P2:P65" si="2">ABS(IF(E2=$AR$1,G2,(G2*($AR$1-E2))))</f>
        <v>17794</v>
      </c>
      <c r="Q2" s="157" cm="1">
        <f t="array" ref="Q2">IF(D2="Electric","--",IF(D2="Diesel",_xlfn._xlws.FILTER(ORDEF[HC-ZH (g/hp-hr)],(ORDEF[HP]=I2)*(ORDEF[Model_Year]=E2)),""))</f>
        <v>0.19</v>
      </c>
      <c r="R2" s="157" t="str" cm="1">
        <f t="array" ref="R2">IF(D2="Electric","--",IF(D2="Gasoline",_xlfn._xlws.FILTER(LSIEF[HC-ZH (g/hp-hr)],(LSIEF[Fuel]=D2)*(LSIEF[HP Bin]=I2)*(LSIEF[Model Year]=E2)),""))</f>
        <v/>
      </c>
      <c r="S2" s="158">
        <f t="shared" ref="S2:S65" si="3">SUM(Q2:R2)</f>
        <v>0.19</v>
      </c>
      <c r="T2" s="159" cm="1">
        <f t="array" ref="T2">IF(D2="Electric","--",IF(D2="Diesel",_xlfn._xlws.FILTER(ORDEF[HCDR],(ORDEF[HP]=I2)*(ORDEF[Model_Year]=E2),),""))</f>
        <v>2.7100000000000001E-5</v>
      </c>
      <c r="U2" s="159" t="str" cm="1">
        <f t="array" ref="U2">IF(D2="Electric","--",IF(D2="Gasoline",_xlfn._xlws.FILTER(LSIEF[HC DR],(LSIEF[Fuel]=D2)*(LSIEF[HP Bin]=I2)*(LSIEF[Model Year]=E2)),""))</f>
        <v/>
      </c>
      <c r="V2" s="159">
        <f t="shared" ref="V2:V65" si="4">SUM(T2:U2)</f>
        <v>2.7100000000000001E-5</v>
      </c>
      <c r="W2" s="158" cm="1">
        <f t="array" ref="W2">IF(D2="Electric","--",IF(D2="Diesel",_xlfn._xlws.FILTER(ORDEF[NOXzh],(ORDEF[HP]=I2)*(ORDEF[Model_Year]=E2)),""))</f>
        <v>4.5528709999999997</v>
      </c>
      <c r="X2" s="158" t="str" cm="1">
        <f t="array" ref="X2">IF(D2="Electric","--",IF(D2="Gasoline",_xlfn._xlws.FILTER(LSIEF[NOX-ZH (g/hp-hr)],(LSIEF[Fuel]=D2)*(LSIEF[HP Bin]=I2)*(LSIEF[Model Year]=E2)),""))</f>
        <v/>
      </c>
      <c r="Y2" s="158">
        <f t="shared" ref="Y2:Y65" si="5">SUM(W2:X2)</f>
        <v>4.5528709999999997</v>
      </c>
      <c r="Z2" s="159" cm="1">
        <f t="array" ref="Z2">IF(D2="Electric","--",IF(D2="Diesel",_xlfn._xlws.FILTER(ORDEF[NOXdr],(ORDEF[HP]=I2)*(ORDEF[Model_Year]=E2)),""))</f>
        <v>6.7700000000000006E-5</v>
      </c>
      <c r="AA2" s="159" t="str" cm="1">
        <f t="array" ref="AA2">IF(E2="Electric","--",IF(D2="Gasoline",_xlfn._xlws.FILTER(LSIEF[NOX DR],(LSIEF[Fuel]=D2)*(LSIEF[HP Bin]=I2)*(LSIEF[Model Year]=E2)),""))</f>
        <v/>
      </c>
      <c r="AB2" s="159">
        <f t="shared" ref="AB2:AB65" si="6">SUM(Z2:AA2)</f>
        <v>6.7700000000000006E-5</v>
      </c>
      <c r="AC2" s="158" cm="1">
        <f t="array" ref="AC2">IF(D2="Electric","--",IF(D2="Diesel",_xlfn._xlws.FILTER(DFCF2[Fuel_HC],(DFCF2[MY]=E2)),""))</f>
        <v>0.9</v>
      </c>
      <c r="AD2" s="158" t="str" cm="1">
        <f t="array" ref="AD2">IF(D2="Electric","--",IF(D2="Gasoline",_xlfn._xlws.FILTER(GFCF2[Fuel_HC],(GFCF2[MY]=E2)),""))</f>
        <v/>
      </c>
      <c r="AE2" s="158">
        <f t="shared" ref="AE2:AE65" si="7">SUM(AC2:AD2)</f>
        <v>0.9</v>
      </c>
      <c r="AF2" s="157" cm="1">
        <f t="array" ref="AF2">IF(D2="Electric","--",IF(D2="Diesel",_xlfn._xlws.FILTER(DFCF2[Fuel_NOX],(DFCF2[MY]=E2)),""))</f>
        <v>0.93</v>
      </c>
      <c r="AG2" s="157" t="str" cm="1">
        <f t="array" ref="AG2">IF(D2="Electric","--",IF(D2="Gasoline",_xlfn._xlws.FILTER(GFCF2[Fuel_NOX],(GFCF2[MY]=E2)),""))</f>
        <v/>
      </c>
      <c r="AH2" s="157">
        <f t="shared" ref="AH2:AH65" si="8">SUM(AF2:AG2)</f>
        <v>0.93</v>
      </c>
      <c r="AI2" s="158">
        <f t="shared" ref="AI2:AI65" si="9">IFERROR((S2+V2*IF(P2&gt;O2,O2,P2))*AE2,"0")</f>
        <v>0.46368000000000009</v>
      </c>
      <c r="AJ2" s="158">
        <f t="shared" ref="AJ2:AJ65" si="10">IFERROR((Y2+AB2*IF(P2&gt;O2,O2,P2))*AH2,"0")</f>
        <v>4.9897020300000001</v>
      </c>
      <c r="AK2" s="158">
        <f t="shared" ref="AK2:AK65" si="11">IF($D2="Electric","--",CONVERT(AI2*$F2*$L2*$G2,"g","lbm"))</f>
        <v>43.733303637360578</v>
      </c>
      <c r="AL2" s="158">
        <f t="shared" ref="AL2:AL65" si="12">IF($D2="Electric","--",CONVERT(AJ2*$F2*$L2*$G2,"g","lbm"))</f>
        <v>470.61799934856896</v>
      </c>
      <c r="AM2" s="158">
        <f t="shared" ref="AM2:AM65" si="13">IF($D2="Electric","--",CONVERT(AK2,"lbm","ton"))</f>
        <v>2.1866651818680288E-2</v>
      </c>
      <c r="AN2" s="158">
        <f t="shared" ref="AN2:AN65" si="14">IF($D2="Electric","--",CONVERT(AL2,"lbm","ton"))</f>
        <v>0.23530899967428448</v>
      </c>
      <c r="AO2" s="158">
        <f t="shared" ref="AO2:AO65" si="15">IF(D2="Electric",AM2,IF(D2="Diesel",AM2*1.21,AM2*0.9198))</f>
        <v>2.6458648700603146E-2</v>
      </c>
      <c r="AP2" s="157"/>
      <c r="AR2" s="161"/>
      <c r="AS2" s="161" t="str">
        <f>IF(ISNA(VLOOKUP($B2,'2017 Emission Inventory'!$B$2:$B$803,1,FALSE)),"No","Yes")</f>
        <v>Yes</v>
      </c>
      <c r="AT2" s="161" t="str">
        <f>IFERROR(INDEX('2017 Emission Inventory'!$C$2:$C$803,MATCH($B2,'2017 Emission Inventory'!$B$2:$B$803,0)),"")</f>
        <v>Air Conditioner</v>
      </c>
      <c r="AU2" s="161" t="str">
        <f>IFERROR(INDEX('2017 Emission Inventory'!$D$2:$D$803,MATCH($B2,'2017 Emission Inventory'!$B$2:$B$803,0)),"")</f>
        <v>Diesel</v>
      </c>
      <c r="AV2" s="161">
        <f>IFERROR(INDEX('2017 Emission Inventory'!$E$2:$E$803,MATCH($B2,'2017 Emission Inventory'!$B$2:$B$803,0)),"")</f>
        <v>2006</v>
      </c>
      <c r="AW2" s="161">
        <f>IFERROR(INDEX('2017 Emission Inventory'!$F$2:$F$803,MATCH($B2,'2017 Emission Inventory'!$B$2:$B$803,0)),"")</f>
        <v>99</v>
      </c>
      <c r="AX2" s="161">
        <f>IFERROR(INDEX('2017 Emission Inventory'!$G$2:$G$803,MATCH($B2,'2017 Emission Inventory'!$B$2:$B$803,0)),"")</f>
        <v>1271</v>
      </c>
      <c r="AY2" s="162">
        <f>IFERROR(INDEX('2017 Emission Inventory'!$AL$2:$AL$803,MATCH($B2,'2017 Emission Inventory'!$B$2:$B$803,0)),"")</f>
        <v>470.61799934856896</v>
      </c>
      <c r="AZ2" s="163">
        <f t="shared" ref="AZ2:AZ65" si="16">AL2-AY2</f>
        <v>0</v>
      </c>
      <c r="BA2" s="164">
        <v>117.54005672207666</v>
      </c>
      <c r="BB2" s="165"/>
      <c r="BC2" s="165"/>
    </row>
    <row r="3" spans="1:55" s="160" customFormat="1" x14ac:dyDescent="0.35">
      <c r="A3" s="157">
        <v>2</v>
      </c>
      <c r="B3" s="157" t="s">
        <v>10</v>
      </c>
      <c r="C3" s="157" t="s">
        <v>8</v>
      </c>
      <c r="D3" s="157" t="s">
        <v>9</v>
      </c>
      <c r="E3" s="157">
        <v>2011</v>
      </c>
      <c r="F3" s="157">
        <v>126</v>
      </c>
      <c r="G3" s="157">
        <v>1271</v>
      </c>
      <c r="H3" s="157" t="s">
        <v>621</v>
      </c>
      <c r="I3" s="157">
        <f t="shared" si="0"/>
        <v>175</v>
      </c>
      <c r="J3" s="157">
        <f>IF(D3="Electric","--",IF(D3="Diesel",VLOOKUP(C3,[2]ORDLF!A:B,2,FALSE),""))</f>
        <v>0.75</v>
      </c>
      <c r="K3" s="157" t="str">
        <f>IF(D3="Electric","--",IF(D3="Gasoline",VLOOKUP(C3,LSILF!A:C,3,FALSE),""))</f>
        <v/>
      </c>
      <c r="L3" s="158">
        <f>VLOOKUP(C3,ORDLF[[Equipment Type]:[Load Factor]],2,FALSE)</f>
        <v>0.34</v>
      </c>
      <c r="M3" s="157" cm="1">
        <f t="array" ref="M3">IF(D3="Electric","--",IF(D3="Diesel",_xlfn._xlws.FILTER(DIESCH[CH Cap],(DIESCH[HP Bin]=I3)),""))</f>
        <v>12000</v>
      </c>
      <c r="N3" s="157" t="str" cm="1">
        <f t="array" ref="N3">IF(D3="Electric","--",IF(D3="Gasoline",_xlfn._xlws.FILTER(LSICH[CH Cap],(LSICH[Fuel Type]=D3)*(LSICH[MY]=E3)),""))</f>
        <v/>
      </c>
      <c r="O3" s="157">
        <f t="shared" si="1"/>
        <v>12000</v>
      </c>
      <c r="P3" s="157">
        <f t="shared" si="2"/>
        <v>11439</v>
      </c>
      <c r="Q3" s="157" cm="1">
        <f t="array" ref="Q3">IF(D3="Electric","--",IF(D3="Diesel",_xlfn._xlws.FILTER(ORDEF[HC-ZH (g/hp-hr)],(ORDEF[HP]=I3)*(ORDEF[Model_Year]=E3)),""))</f>
        <v>0.1</v>
      </c>
      <c r="R3" s="157" t="str" cm="1">
        <f t="array" ref="R3">IF(D3="Electric","--",IF(D3="Gasoline",_xlfn._xlws.FILTER(LSIEF[HC-ZH (g/hp-hr)],(LSIEF[Fuel]=D3)*(LSIEF[HP Bin]=I3)*(LSIEF[Model Year]=E3)),""))</f>
        <v/>
      </c>
      <c r="S3" s="158">
        <f t="shared" si="3"/>
        <v>0.1</v>
      </c>
      <c r="T3" s="159" cm="1">
        <f t="array" ref="T3">IF(D3="Electric","--",IF(D3="Diesel",_xlfn._xlws.FILTER(ORDEF[HCDR],(ORDEF[HP]=I3)*(ORDEF[Model_Year]=E3),),""))</f>
        <v>2.5000000000000001E-5</v>
      </c>
      <c r="U3" s="159" t="str" cm="1">
        <f t="array" ref="U3">IF(D3="Electric","--",IF(D3="Gasoline",_xlfn._xlws.FILTER(LSIEF[HC DR],(LSIEF[Fuel]=D3)*(LSIEF[HP Bin]=I3)*(LSIEF[Model Year]=E3)),""))</f>
        <v/>
      </c>
      <c r="V3" s="159">
        <f t="shared" si="4"/>
        <v>2.5000000000000001E-5</v>
      </c>
      <c r="W3" s="158" cm="1">
        <f t="array" ref="W3">IF(D3="Electric","--",IF(D3="Diesel",_xlfn._xlws.FILTER(ORDEF[NOXzh],(ORDEF[HP]=I3)*(ORDEF[Model_Year]=E3)),""))</f>
        <v>2.6726589999999999</v>
      </c>
      <c r="X3" s="158" t="str" cm="1">
        <f t="array" ref="X3">IF(D3="Electric","--",IF(D3="Gasoline",_xlfn._xlws.FILTER(LSIEF[NOX-ZH (g/hp-hr)],(LSIEF[Fuel]=D3)*(LSIEF[HP Bin]=I3)*(LSIEF[Model Year]=E3)),""))</f>
        <v/>
      </c>
      <c r="Y3" s="158">
        <f t="shared" si="5"/>
        <v>2.6726589999999999</v>
      </c>
      <c r="Z3" s="159" cm="1">
        <f t="array" ref="Z3">IF(D3="Electric","--",IF(D3="Diesel",_xlfn._xlws.FILTER(ORDEF[NOXdr],(ORDEF[HP]=I3)*(ORDEF[Model_Year]=E3)),""))</f>
        <v>3.4900000000000001E-5</v>
      </c>
      <c r="AA3" s="159" t="str" cm="1">
        <f t="array" ref="AA3">IF(E3="Electric","--",IF(D3="Gasoline",_xlfn._xlws.FILTER(LSIEF[NOX DR],(LSIEF[Fuel]=D3)*(LSIEF[HP Bin]=I3)*(LSIEF[Model Year]=E3)),""))</f>
        <v/>
      </c>
      <c r="AB3" s="159">
        <f t="shared" si="6"/>
        <v>3.4900000000000001E-5</v>
      </c>
      <c r="AC3" s="158" cm="1">
        <f t="array" ref="AC3">IF(D3="Electric","--",IF(D3="Diesel",_xlfn._xlws.FILTER(DFCF2[Fuel_HC],(DFCF2[MY]=E3)),""))</f>
        <v>0.9</v>
      </c>
      <c r="AD3" s="158" t="str" cm="1">
        <f t="array" ref="AD3">IF(D3="Electric","--",IF(D3="Gasoline",_xlfn._xlws.FILTER(GFCF2[Fuel_HC],(GFCF2[MY]=E3)),""))</f>
        <v/>
      </c>
      <c r="AE3" s="158">
        <f t="shared" si="7"/>
        <v>0.9</v>
      </c>
      <c r="AF3" s="157" cm="1">
        <f t="array" ref="AF3">IF(D3="Electric","--",IF(D3="Diesel",_xlfn._xlws.FILTER(DFCF2[Fuel_NOX],(DFCF2[MY]=E3)),""))</f>
        <v>0.95</v>
      </c>
      <c r="AG3" s="157" t="str" cm="1">
        <f t="array" ref="AG3">IF(D3="Electric","--",IF(D3="Gasoline",_xlfn._xlws.FILTER(GFCF2[Fuel_NOX],(GFCF2[MY]=E3)),""))</f>
        <v/>
      </c>
      <c r="AH3" s="157">
        <f t="shared" si="8"/>
        <v>0.95</v>
      </c>
      <c r="AI3" s="158">
        <f t="shared" si="9"/>
        <v>0.34737750000000006</v>
      </c>
      <c r="AJ3" s="158">
        <f t="shared" si="10"/>
        <v>2.918286095</v>
      </c>
      <c r="AK3" s="158">
        <f t="shared" si="11"/>
        <v>41.699510551952194</v>
      </c>
      <c r="AL3" s="158">
        <f t="shared" si="12"/>
        <v>350.31371292633469</v>
      </c>
      <c r="AM3" s="158">
        <f t="shared" si="13"/>
        <v>2.0849755275976097E-2</v>
      </c>
      <c r="AN3" s="158">
        <f t="shared" si="14"/>
        <v>0.17515685646316737</v>
      </c>
      <c r="AO3" s="158">
        <f t="shared" si="15"/>
        <v>2.5228203883931075E-2</v>
      </c>
      <c r="AP3" s="157"/>
      <c r="AQ3" s="161"/>
      <c r="AR3" s="161"/>
      <c r="AS3" s="161" t="str">
        <f>IF(ISNA(VLOOKUP($B3,'2017 Emission Inventory'!$B$2:$B$803,1,FALSE)),"No","Yes")</f>
        <v>Yes</v>
      </c>
      <c r="AT3" s="161" t="str">
        <f>IFERROR(INDEX('2017 Emission Inventory'!$C$2:$C$803,MATCH($B3,'2017 Emission Inventory'!$B$2:$B$803,0)),"")</f>
        <v>Air Conditioner</v>
      </c>
      <c r="AU3" s="161" t="str">
        <f>IFERROR(INDEX('2017 Emission Inventory'!$D$2:$D$803,MATCH($B3,'2017 Emission Inventory'!$B$2:$B$803,0)),"")</f>
        <v>Diesel</v>
      </c>
      <c r="AV3" s="161">
        <f>IFERROR(INDEX('2017 Emission Inventory'!$E$2:$E$803,MATCH($B3,'2017 Emission Inventory'!$B$2:$B$803,0)),"")</f>
        <v>2011</v>
      </c>
      <c r="AW3" s="161">
        <f>IFERROR(INDEX('2017 Emission Inventory'!$F$2:$F$803,MATCH($B3,'2017 Emission Inventory'!$B$2:$B$803,0)),"")</f>
        <v>126</v>
      </c>
      <c r="AX3" s="161">
        <f>IFERROR(INDEX('2017 Emission Inventory'!$G$2:$G$803,MATCH($B3,'2017 Emission Inventory'!$B$2:$B$803,0)),"")</f>
        <v>1271</v>
      </c>
      <c r="AY3" s="162">
        <f>IFERROR(INDEX('2017 Emission Inventory'!$AL$2:$AL$803,MATCH($B3,'2017 Emission Inventory'!$B$2:$B$803,0)),"")</f>
        <v>335.13813952428512</v>
      </c>
      <c r="AZ3" s="163">
        <f t="shared" si="16"/>
        <v>15.175573402049565</v>
      </c>
      <c r="BA3" s="165"/>
      <c r="BB3" s="165"/>
      <c r="BC3" s="165"/>
    </row>
    <row r="4" spans="1:55" s="160" customFormat="1" x14ac:dyDescent="0.35">
      <c r="A4" s="157">
        <v>3</v>
      </c>
      <c r="B4" s="157" t="s">
        <v>11</v>
      </c>
      <c r="C4" s="157" t="s">
        <v>8</v>
      </c>
      <c r="D4" s="157" t="s">
        <v>9</v>
      </c>
      <c r="E4" s="157">
        <v>2011</v>
      </c>
      <c r="F4" s="157">
        <v>126</v>
      </c>
      <c r="G4" s="157">
        <v>1271</v>
      </c>
      <c r="H4" s="157" t="s">
        <v>621</v>
      </c>
      <c r="I4" s="157">
        <f t="shared" si="0"/>
        <v>175</v>
      </c>
      <c r="J4" s="157">
        <f>IF(D4="Electric","--",IF(D4="Diesel",VLOOKUP(C4,[2]ORDLF!A:B,2,FALSE),""))</f>
        <v>0.75</v>
      </c>
      <c r="K4" s="157" t="str">
        <f>IF(D4="Electric","--",IF(D4="Gasoline",VLOOKUP(C4,LSILF!A:C,3,FALSE),""))</f>
        <v/>
      </c>
      <c r="L4" s="158">
        <f>VLOOKUP(C4,ORDLF[[Equipment Type]:[Load Factor]],2,FALSE)</f>
        <v>0.34</v>
      </c>
      <c r="M4" s="157" cm="1">
        <f t="array" ref="M4">IF(D4="Electric","--",IF(D4="Diesel",_xlfn._xlws.FILTER(DIESCH[CH Cap],(DIESCH[HP Bin]=I4)),""))</f>
        <v>12000</v>
      </c>
      <c r="N4" s="157" t="str" cm="1">
        <f t="array" ref="N4">IF(D4="Electric","--",IF(D4="Gasoline",_xlfn._xlws.FILTER(LSICH[CH Cap],(LSICH[Fuel Type]=D4)*(LSICH[MY]=E4)),""))</f>
        <v/>
      </c>
      <c r="O4" s="157">
        <f t="shared" si="1"/>
        <v>12000</v>
      </c>
      <c r="P4" s="157">
        <f t="shared" si="2"/>
        <v>11439</v>
      </c>
      <c r="Q4" s="157" cm="1">
        <f t="array" ref="Q4">IF(D4="Electric","--",IF(D4="Diesel",_xlfn._xlws.FILTER(ORDEF[HC-ZH (g/hp-hr)],(ORDEF[HP]=I4)*(ORDEF[Model_Year]=E4)),""))</f>
        <v>0.1</v>
      </c>
      <c r="R4" s="157" t="str" cm="1">
        <f t="array" ref="R4">IF(D4="Electric","--",IF(D4="Gasoline",_xlfn._xlws.FILTER(LSIEF[HC-ZH (g/hp-hr)],(LSIEF[Fuel]=D4)*(LSIEF[HP Bin]=I4)*(LSIEF[Model Year]=E4)),""))</f>
        <v/>
      </c>
      <c r="S4" s="158">
        <f t="shared" si="3"/>
        <v>0.1</v>
      </c>
      <c r="T4" s="159" cm="1">
        <f t="array" ref="T4">IF(D4="Electric","--",IF(D4="Diesel",_xlfn._xlws.FILTER(ORDEF[HCDR],(ORDEF[HP]=I4)*(ORDEF[Model_Year]=E4),),""))</f>
        <v>2.5000000000000001E-5</v>
      </c>
      <c r="U4" s="159" t="str" cm="1">
        <f t="array" ref="U4">IF(D4="Electric","--",IF(D4="Gasoline",_xlfn._xlws.FILTER(LSIEF[HC DR],(LSIEF[Fuel]=D4)*(LSIEF[HP Bin]=I4)*(LSIEF[Model Year]=E4)),""))</f>
        <v/>
      </c>
      <c r="V4" s="159">
        <f t="shared" si="4"/>
        <v>2.5000000000000001E-5</v>
      </c>
      <c r="W4" s="158" cm="1">
        <f t="array" ref="W4">IF(D4="Electric","--",IF(D4="Diesel",_xlfn._xlws.FILTER(ORDEF[NOXzh],(ORDEF[HP]=I4)*(ORDEF[Model_Year]=E4)),""))</f>
        <v>2.6726589999999999</v>
      </c>
      <c r="X4" s="158" t="str" cm="1">
        <f t="array" ref="X4">IF(D4="Electric","--",IF(D4="Gasoline",_xlfn._xlws.FILTER(LSIEF[NOX-ZH (g/hp-hr)],(LSIEF[Fuel]=D4)*(LSIEF[HP Bin]=I4)*(LSIEF[Model Year]=E4)),""))</f>
        <v/>
      </c>
      <c r="Y4" s="158">
        <f t="shared" si="5"/>
        <v>2.6726589999999999</v>
      </c>
      <c r="Z4" s="159" cm="1">
        <f t="array" ref="Z4">IF(D4="Electric","--",IF(D4="Diesel",_xlfn._xlws.FILTER(ORDEF[NOXdr],(ORDEF[HP]=I4)*(ORDEF[Model_Year]=E4)),""))</f>
        <v>3.4900000000000001E-5</v>
      </c>
      <c r="AA4" s="159" t="str" cm="1">
        <f t="array" ref="AA4">IF(E4="Electric","--",IF(D4="Gasoline",_xlfn._xlws.FILTER(LSIEF[NOX DR],(LSIEF[Fuel]=D4)*(LSIEF[HP Bin]=I4)*(LSIEF[Model Year]=E4)),""))</f>
        <v/>
      </c>
      <c r="AB4" s="159">
        <f t="shared" si="6"/>
        <v>3.4900000000000001E-5</v>
      </c>
      <c r="AC4" s="158" cm="1">
        <f t="array" ref="AC4">IF(D4="Electric","--",IF(D4="Diesel",_xlfn._xlws.FILTER(DFCF2[Fuel_HC],(DFCF2[MY]=E4)),""))</f>
        <v>0.9</v>
      </c>
      <c r="AD4" s="158" t="str" cm="1">
        <f t="array" ref="AD4">IF(D4="Electric","--",IF(D4="Gasoline",_xlfn._xlws.FILTER(GFCF2[Fuel_HC],(GFCF2[MY]=E4)),""))</f>
        <v/>
      </c>
      <c r="AE4" s="158">
        <f t="shared" si="7"/>
        <v>0.9</v>
      </c>
      <c r="AF4" s="157" cm="1">
        <f t="array" ref="AF4">IF(D4="Electric","--",IF(D4="Diesel",_xlfn._xlws.FILTER(DFCF2[Fuel_NOX],(DFCF2[MY]=E4)),""))</f>
        <v>0.95</v>
      </c>
      <c r="AG4" s="157" t="str" cm="1">
        <f t="array" ref="AG4">IF(D4="Electric","--",IF(D4="Gasoline",_xlfn._xlws.FILTER(GFCF2[Fuel_NOX],(GFCF2[MY]=E4)),""))</f>
        <v/>
      </c>
      <c r="AH4" s="157">
        <f t="shared" si="8"/>
        <v>0.95</v>
      </c>
      <c r="AI4" s="158">
        <f t="shared" si="9"/>
        <v>0.34737750000000006</v>
      </c>
      <c r="AJ4" s="158">
        <f t="shared" si="10"/>
        <v>2.918286095</v>
      </c>
      <c r="AK4" s="158">
        <f t="shared" si="11"/>
        <v>41.699510551952194</v>
      </c>
      <c r="AL4" s="158">
        <f t="shared" si="12"/>
        <v>350.31371292633469</v>
      </c>
      <c r="AM4" s="158">
        <f t="shared" si="13"/>
        <v>2.0849755275976097E-2</v>
      </c>
      <c r="AN4" s="158">
        <f t="shared" si="14"/>
        <v>0.17515685646316737</v>
      </c>
      <c r="AO4" s="158">
        <f t="shared" si="15"/>
        <v>2.5228203883931075E-2</v>
      </c>
      <c r="AP4" s="157"/>
      <c r="AQ4" s="161"/>
      <c r="AR4" s="161"/>
      <c r="AS4" s="161" t="str">
        <f>IF(ISNA(VLOOKUP($B4,'2017 Emission Inventory'!$B$2:$B$803,1,FALSE)),"No","Yes")</f>
        <v>Yes</v>
      </c>
      <c r="AT4" s="161" t="str">
        <f>IFERROR(INDEX('2017 Emission Inventory'!$C$2:$C$803,MATCH($B4,'2017 Emission Inventory'!$B$2:$B$803,0)),"")</f>
        <v>Air Conditioner</v>
      </c>
      <c r="AU4" s="161" t="str">
        <f>IFERROR(INDEX('2017 Emission Inventory'!$D$2:$D$803,MATCH($B4,'2017 Emission Inventory'!$B$2:$B$803,0)),"")</f>
        <v>Diesel</v>
      </c>
      <c r="AV4" s="161">
        <f>IFERROR(INDEX('2017 Emission Inventory'!$E$2:$E$803,MATCH($B4,'2017 Emission Inventory'!$B$2:$B$803,0)),"")</f>
        <v>2011</v>
      </c>
      <c r="AW4" s="161">
        <f>IFERROR(INDEX('2017 Emission Inventory'!$F$2:$F$803,MATCH($B4,'2017 Emission Inventory'!$B$2:$B$803,0)),"")</f>
        <v>126</v>
      </c>
      <c r="AX4" s="161">
        <f>IFERROR(INDEX('2017 Emission Inventory'!$G$2:$G$803,MATCH($B4,'2017 Emission Inventory'!$B$2:$B$803,0)),"")</f>
        <v>1271</v>
      </c>
      <c r="AY4" s="162">
        <f>IFERROR(INDEX('2017 Emission Inventory'!$AL$2:$AL$803,MATCH($B4,'2017 Emission Inventory'!$B$2:$B$803,0)),"")</f>
        <v>335.13813952428512</v>
      </c>
      <c r="AZ4" s="163">
        <f t="shared" si="16"/>
        <v>15.175573402049565</v>
      </c>
      <c r="BA4" s="165"/>
      <c r="BB4" s="165"/>
      <c r="BC4" s="165"/>
    </row>
    <row r="5" spans="1:55" s="160" customFormat="1" x14ac:dyDescent="0.35">
      <c r="A5" s="157">
        <v>4</v>
      </c>
      <c r="B5" s="157">
        <v>507427</v>
      </c>
      <c r="C5" s="157" t="s">
        <v>8</v>
      </c>
      <c r="D5" s="157" t="s">
        <v>9</v>
      </c>
      <c r="E5" s="157">
        <v>2015</v>
      </c>
      <c r="F5" s="157">
        <v>110</v>
      </c>
      <c r="G5" s="157">
        <v>1271</v>
      </c>
      <c r="H5" s="157" t="s">
        <v>622</v>
      </c>
      <c r="I5" s="157">
        <f t="shared" si="0"/>
        <v>175</v>
      </c>
      <c r="J5" s="157">
        <f>IF(D5="Electric","--",IF(D5="Diesel",VLOOKUP(C5,[2]ORDLF!A:B,2,FALSE),""))</f>
        <v>0.75</v>
      </c>
      <c r="K5" s="157" t="str">
        <f>IF(D5="Electric","--",IF(D5="Gasoline",VLOOKUP(C5,LSILF!A:C,3,FALSE),""))</f>
        <v/>
      </c>
      <c r="L5" s="158">
        <f>VLOOKUP(C5,ORDLF[[Equipment Type]:[Load Factor]],2,FALSE)</f>
        <v>0.34</v>
      </c>
      <c r="M5" s="157" cm="1">
        <f t="array" ref="M5">IF(D5="Electric","--",IF(D5="Diesel",_xlfn._xlws.FILTER(DIESCH[CH Cap],(DIESCH[HP Bin]=I5)),""))</f>
        <v>12000</v>
      </c>
      <c r="N5" s="157" t="str" cm="1">
        <f t="array" ref="N5">IF(D5="Electric","--",IF(D5="Gasoline",_xlfn._xlws.FILTER(LSICH[CH Cap],(LSICH[Fuel Type]=D5)*(LSICH[MY]=E5)),""))</f>
        <v/>
      </c>
      <c r="O5" s="157">
        <f t="shared" si="1"/>
        <v>12000</v>
      </c>
      <c r="P5" s="157">
        <f t="shared" si="2"/>
        <v>6355</v>
      </c>
      <c r="Q5" s="157" cm="1">
        <f t="array" ref="Q5">IF(D5="Electric","--",IF(D5="Diesel",_xlfn._xlws.FILTER(ORDEF[HC-ZH (g/hp-hr)],(ORDEF[HP]=I5)*(ORDEF[Model_Year]=E5)),""))</f>
        <v>0.05</v>
      </c>
      <c r="R5" s="157" t="str" cm="1">
        <f t="array" ref="R5">IF(D5="Electric","--",IF(D5="Gasoline",_xlfn._xlws.FILTER(LSIEF[HC-ZH (g/hp-hr)],(LSIEF[Fuel]=D5)*(LSIEF[HP Bin]=I5)*(LSIEF[Model Year]=E5)),""))</f>
        <v/>
      </c>
      <c r="S5" s="158">
        <f t="shared" si="3"/>
        <v>0.05</v>
      </c>
      <c r="T5" s="159" cm="1">
        <f t="array" ref="T5">IF(D5="Electric","--",IF(D5="Diesel",_xlfn._xlws.FILTER(ORDEF[HCDR],(ORDEF[HP]=I5)*(ORDEF[Model_Year]=E5),),""))</f>
        <v>1.17E-5</v>
      </c>
      <c r="U5" s="159" t="str" cm="1">
        <f t="array" ref="U5">IF(D5="Electric","--",IF(D5="Gasoline",_xlfn._xlws.FILTER(LSIEF[HC DR],(LSIEF[Fuel]=D5)*(LSIEF[HP Bin]=I5)*(LSIEF[Model Year]=E5)),""))</f>
        <v/>
      </c>
      <c r="V5" s="159">
        <f t="shared" si="4"/>
        <v>1.17E-5</v>
      </c>
      <c r="W5" s="158" cm="1">
        <f t="array" ref="W5">IF(D5="Electric","--",IF(D5="Diesel",_xlfn._xlws.FILTER(ORDEF[NOXzh],(ORDEF[HP]=I5)*(ORDEF[Model_Year]=E5)),""))</f>
        <v>1.126007</v>
      </c>
      <c r="X5" s="158" t="str" cm="1">
        <f t="array" ref="X5">IF(D5="Electric","--",IF(D5="Gasoline",_xlfn._xlws.FILTER(LSIEF[NOX-ZH (g/hp-hr)],(LSIEF[Fuel]=D5)*(LSIEF[HP Bin]=I5)*(LSIEF[Model Year]=E5)),""))</f>
        <v/>
      </c>
      <c r="Y5" s="158">
        <f t="shared" si="5"/>
        <v>1.126007</v>
      </c>
      <c r="Z5" s="159" cm="1">
        <f t="array" ref="Z5">IF(D5="Electric","--",IF(D5="Diesel",_xlfn._xlws.FILTER(ORDEF[NOXdr],(ORDEF[HP]=I5)*(ORDEF[Model_Year]=E5)),""))</f>
        <v>1.4800000000000001E-5</v>
      </c>
      <c r="AA5" s="159" t="str" cm="1">
        <f t="array" ref="AA5">IF(E5="Electric","--",IF(D5="Gasoline",_xlfn._xlws.FILTER(LSIEF[NOX DR],(LSIEF[Fuel]=D5)*(LSIEF[HP Bin]=I5)*(LSIEF[Model Year]=E5)),""))</f>
        <v/>
      </c>
      <c r="AB5" s="159">
        <f t="shared" si="6"/>
        <v>1.4800000000000001E-5</v>
      </c>
      <c r="AC5" s="158" cm="1">
        <f t="array" ref="AC5">IF(D5="Electric","--",IF(D5="Diesel",_xlfn._xlws.FILTER(DFCF2[Fuel_HC],(DFCF2[MY]=E5)),""))</f>
        <v>0.9</v>
      </c>
      <c r="AD5" s="158" t="str" cm="1">
        <f t="array" ref="AD5">IF(D5="Electric","--",IF(D5="Gasoline",_xlfn._xlws.FILTER(GFCF2[Fuel_HC],(GFCF2[MY]=E5)),""))</f>
        <v/>
      </c>
      <c r="AE5" s="158">
        <f t="shared" si="7"/>
        <v>0.9</v>
      </c>
      <c r="AF5" s="157" cm="1">
        <f t="array" ref="AF5">IF(D5="Electric","--",IF(D5="Diesel",_xlfn._xlws.FILTER(DFCF2[Fuel_NOX],(DFCF2[MY]=E5)),""))</f>
        <v>0.95</v>
      </c>
      <c r="AG5" s="157" t="str" cm="1">
        <f t="array" ref="AG5">IF(D5="Electric","--",IF(D5="Gasoline",_xlfn._xlws.FILTER(GFCF2[Fuel_NOX],(GFCF2[MY]=E5)),""))</f>
        <v/>
      </c>
      <c r="AH5" s="157">
        <f t="shared" si="8"/>
        <v>0.95</v>
      </c>
      <c r="AI5" s="158">
        <f t="shared" si="9"/>
        <v>0.11191815000000001</v>
      </c>
      <c r="AJ5" s="158">
        <f t="shared" si="10"/>
        <v>1.15905795</v>
      </c>
      <c r="AK5" s="158">
        <f t="shared" si="11"/>
        <v>11.728755550958676</v>
      </c>
      <c r="AL5" s="158">
        <f t="shared" si="12"/>
        <v>121.46651249100597</v>
      </c>
      <c r="AM5" s="158">
        <f t="shared" si="13"/>
        <v>5.8643777754793383E-3</v>
      </c>
      <c r="AN5" s="158">
        <f t="shared" si="14"/>
        <v>6.0733256245502985E-2</v>
      </c>
      <c r="AO5" s="158">
        <f t="shared" si="15"/>
        <v>7.0958971083299989E-3</v>
      </c>
      <c r="AP5" s="157"/>
      <c r="AQ5" s="161"/>
      <c r="AR5" s="161"/>
      <c r="AS5" s="161" t="str">
        <f>IF(ISNA(VLOOKUP($B5,'2017 Emission Inventory'!$B$2:$B$803,1,FALSE)),"No","Yes")</f>
        <v>No</v>
      </c>
      <c r="AT5" s="161" t="str">
        <f>IFERROR(INDEX('2017 Emission Inventory'!$C$2:$C$803,MATCH($B5,'2017 Emission Inventory'!$B$2:$B$803,0)),"")</f>
        <v/>
      </c>
      <c r="AU5" s="161" t="str">
        <f>IFERROR(INDEX('2017 Emission Inventory'!$D$2:$D$803,MATCH($B5,'2017 Emission Inventory'!$B$2:$B$803,0)),"")</f>
        <v/>
      </c>
      <c r="AV5" s="161" t="str">
        <f>IFERROR(INDEX('2017 Emission Inventory'!$E$2:$E$803,MATCH($B5,'2017 Emission Inventory'!$B$2:$B$803,0)),"")</f>
        <v/>
      </c>
      <c r="AW5" s="161" t="str">
        <f>IFERROR(INDEX('2017 Emission Inventory'!$F$2:$F$803,MATCH($B5,'2017 Emission Inventory'!$B$2:$B$803,0)),"")</f>
        <v/>
      </c>
      <c r="AX5" s="161" t="str">
        <f>IFERROR(INDEX('2017 Emission Inventory'!$G$2:$G$803,MATCH($B5,'2017 Emission Inventory'!$B$2:$B$803,0)),"")</f>
        <v/>
      </c>
      <c r="AY5" s="162" t="str">
        <f>IFERROR(INDEX('2017 Emission Inventory'!$AL$2:$AL$803,MATCH($B5,'2017 Emission Inventory'!$B$2:$B$803,0)),"")</f>
        <v/>
      </c>
      <c r="AZ5" s="163" t="e">
        <f t="shared" si="16"/>
        <v>#VALUE!</v>
      </c>
      <c r="BA5" s="165"/>
      <c r="BB5" s="165"/>
      <c r="BC5" s="165"/>
    </row>
    <row r="6" spans="1:55" s="160" customFormat="1" x14ac:dyDescent="0.35">
      <c r="A6" s="157">
        <v>5</v>
      </c>
      <c r="B6" s="157" t="s">
        <v>12</v>
      </c>
      <c r="C6" s="157" t="s">
        <v>8</v>
      </c>
      <c r="D6" s="157" t="s">
        <v>9</v>
      </c>
      <c r="E6" s="157">
        <v>2015</v>
      </c>
      <c r="F6" s="157">
        <v>110</v>
      </c>
      <c r="G6" s="157">
        <v>1271</v>
      </c>
      <c r="H6" s="157" t="s">
        <v>622</v>
      </c>
      <c r="I6" s="157">
        <f t="shared" si="0"/>
        <v>175</v>
      </c>
      <c r="J6" s="157">
        <f>IF(D6="Electric","--",IF(D6="Diesel",VLOOKUP(C6,[2]ORDLF!A:B,2,FALSE),""))</f>
        <v>0.75</v>
      </c>
      <c r="K6" s="157" t="str">
        <f>IF(D6="Electric","--",IF(D6="Gasoline",VLOOKUP(C6,LSILF!A:C,3,FALSE),""))</f>
        <v/>
      </c>
      <c r="L6" s="158">
        <f>VLOOKUP(C6,ORDLF[[Equipment Type]:[Load Factor]],2,FALSE)</f>
        <v>0.34</v>
      </c>
      <c r="M6" s="157" cm="1">
        <f t="array" ref="M6">IF(D6="Electric","--",IF(D6="Diesel",_xlfn._xlws.FILTER(DIESCH[CH Cap],(DIESCH[HP Bin]=I6)),""))</f>
        <v>12000</v>
      </c>
      <c r="N6" s="157" t="str" cm="1">
        <f t="array" ref="N6">IF(D6="Electric","--",IF(D6="Gasoline",_xlfn._xlws.FILTER(LSICH[CH Cap],(LSICH[Fuel Type]=D6)*(LSICH[MY]=E6)),""))</f>
        <v/>
      </c>
      <c r="O6" s="157">
        <f t="shared" si="1"/>
        <v>12000</v>
      </c>
      <c r="P6" s="157">
        <f t="shared" si="2"/>
        <v>6355</v>
      </c>
      <c r="Q6" s="157" cm="1">
        <f t="array" ref="Q6">IF(D6="Electric","--",IF(D6="Diesel",_xlfn._xlws.FILTER(ORDEF[HC-ZH (g/hp-hr)],(ORDEF[HP]=I6)*(ORDEF[Model_Year]=E6)),""))</f>
        <v>0.05</v>
      </c>
      <c r="R6" s="157" t="str" cm="1">
        <f t="array" ref="R6">IF(D6="Electric","--",IF(D6="Gasoline",_xlfn._xlws.FILTER(LSIEF[HC-ZH (g/hp-hr)],(LSIEF[Fuel]=D6)*(LSIEF[HP Bin]=I6)*(LSIEF[Model Year]=E6)),""))</f>
        <v/>
      </c>
      <c r="S6" s="158">
        <f t="shared" si="3"/>
        <v>0.05</v>
      </c>
      <c r="T6" s="159" cm="1">
        <f t="array" ref="T6">IF(D6="Electric","--",IF(D6="Diesel",_xlfn._xlws.FILTER(ORDEF[HCDR],(ORDEF[HP]=I6)*(ORDEF[Model_Year]=E6),),""))</f>
        <v>1.17E-5</v>
      </c>
      <c r="U6" s="159" t="str" cm="1">
        <f t="array" ref="U6">IF(D6="Electric","--",IF(D6="Gasoline",_xlfn._xlws.FILTER(LSIEF[HC DR],(LSIEF[Fuel]=D6)*(LSIEF[HP Bin]=I6)*(LSIEF[Model Year]=E6)),""))</f>
        <v/>
      </c>
      <c r="V6" s="159">
        <f t="shared" si="4"/>
        <v>1.17E-5</v>
      </c>
      <c r="W6" s="158" cm="1">
        <f t="array" ref="W6">IF(D6="Electric","--",IF(D6="Diesel",_xlfn._xlws.FILTER(ORDEF[NOXzh],(ORDEF[HP]=I6)*(ORDEF[Model_Year]=E6)),""))</f>
        <v>1.126007</v>
      </c>
      <c r="X6" s="158" t="str" cm="1">
        <f t="array" ref="X6">IF(D6="Electric","--",IF(D6="Gasoline",_xlfn._xlws.FILTER(LSIEF[NOX-ZH (g/hp-hr)],(LSIEF[Fuel]=D6)*(LSIEF[HP Bin]=I6)*(LSIEF[Model Year]=E6)),""))</f>
        <v/>
      </c>
      <c r="Y6" s="158">
        <f t="shared" si="5"/>
        <v>1.126007</v>
      </c>
      <c r="Z6" s="159" cm="1">
        <f t="array" ref="Z6">IF(D6="Electric","--",IF(D6="Diesel",_xlfn._xlws.FILTER(ORDEF[NOXdr],(ORDEF[HP]=I6)*(ORDEF[Model_Year]=E6)),""))</f>
        <v>1.4800000000000001E-5</v>
      </c>
      <c r="AA6" s="159" t="str" cm="1">
        <f t="array" ref="AA6">IF(E6="Electric","--",IF(D6="Gasoline",_xlfn._xlws.FILTER(LSIEF[NOX DR],(LSIEF[Fuel]=D6)*(LSIEF[HP Bin]=I6)*(LSIEF[Model Year]=E6)),""))</f>
        <v/>
      </c>
      <c r="AB6" s="159">
        <f t="shared" si="6"/>
        <v>1.4800000000000001E-5</v>
      </c>
      <c r="AC6" s="158" cm="1">
        <f t="array" ref="AC6">IF(D6="Electric","--",IF(D6="Diesel",_xlfn._xlws.FILTER(DFCF2[Fuel_HC],(DFCF2[MY]=E6)),""))</f>
        <v>0.9</v>
      </c>
      <c r="AD6" s="158" t="str" cm="1">
        <f t="array" ref="AD6">IF(D6="Electric","--",IF(D6="Gasoline",_xlfn._xlws.FILTER(GFCF2[Fuel_HC],(GFCF2[MY]=E6)),""))</f>
        <v/>
      </c>
      <c r="AE6" s="158">
        <f t="shared" si="7"/>
        <v>0.9</v>
      </c>
      <c r="AF6" s="157" cm="1">
        <f t="array" ref="AF6">IF(D6="Electric","--",IF(D6="Diesel",_xlfn._xlws.FILTER(DFCF2[Fuel_NOX],(DFCF2[MY]=E6)),""))</f>
        <v>0.95</v>
      </c>
      <c r="AG6" s="157" t="str" cm="1">
        <f t="array" ref="AG6">IF(D6="Electric","--",IF(D6="Gasoline",_xlfn._xlws.FILTER(GFCF2[Fuel_NOX],(GFCF2[MY]=E6)),""))</f>
        <v/>
      </c>
      <c r="AH6" s="157">
        <f t="shared" si="8"/>
        <v>0.95</v>
      </c>
      <c r="AI6" s="158">
        <f t="shared" si="9"/>
        <v>0.11191815000000001</v>
      </c>
      <c r="AJ6" s="158">
        <f t="shared" si="10"/>
        <v>1.15905795</v>
      </c>
      <c r="AK6" s="158">
        <f t="shared" si="11"/>
        <v>11.728755550958676</v>
      </c>
      <c r="AL6" s="158">
        <f t="shared" si="12"/>
        <v>121.46651249100597</v>
      </c>
      <c r="AM6" s="158">
        <f t="shared" si="13"/>
        <v>5.8643777754793383E-3</v>
      </c>
      <c r="AN6" s="158">
        <f t="shared" si="14"/>
        <v>6.0733256245502985E-2</v>
      </c>
      <c r="AO6" s="158">
        <f t="shared" si="15"/>
        <v>7.0958971083299989E-3</v>
      </c>
      <c r="AP6" s="157"/>
      <c r="AQ6" s="161"/>
      <c r="AR6" s="161"/>
      <c r="AS6" s="161" t="str">
        <f>IF(ISNA(VLOOKUP($B6,'2017 Emission Inventory'!$B$2:$B$803,1,FALSE)),"No","Yes")</f>
        <v>Yes</v>
      </c>
      <c r="AT6" s="161" t="str">
        <f>IFERROR(INDEX('2017 Emission Inventory'!$C$2:$C$803,MATCH($B6,'2017 Emission Inventory'!$B$2:$B$803,0)),"")</f>
        <v>Air Conditioner</v>
      </c>
      <c r="AU6" s="161" t="str">
        <f>IFERROR(INDEX('2017 Emission Inventory'!$D$2:$D$803,MATCH($B6,'2017 Emission Inventory'!$B$2:$B$803,0)),"")</f>
        <v>Diesel</v>
      </c>
      <c r="AV6" s="161">
        <f>IFERROR(INDEX('2017 Emission Inventory'!$E$2:$E$803,MATCH($B6,'2017 Emission Inventory'!$B$2:$B$803,0)),"")</f>
        <v>2015</v>
      </c>
      <c r="AW6" s="161">
        <f>IFERROR(INDEX('2017 Emission Inventory'!$F$2:$F$803,MATCH($B6,'2017 Emission Inventory'!$B$2:$B$803,0)),"")</f>
        <v>110</v>
      </c>
      <c r="AX6" s="161">
        <f>IFERROR(INDEX('2017 Emission Inventory'!$G$2:$G$803,MATCH($B6,'2017 Emission Inventory'!$B$2:$B$803,0)),"")</f>
        <v>1271</v>
      </c>
      <c r="AY6" s="162">
        <f>IFERROR(INDEX('2017 Emission Inventory'!$AL$2:$AL$803,MATCH($B6,'2017 Emission Inventory'!$B$2:$B$803,0)),"")</f>
        <v>115.84823043830741</v>
      </c>
      <c r="AZ6" s="163">
        <f t="shared" si="16"/>
        <v>5.6182820526985608</v>
      </c>
      <c r="BA6" s="165"/>
      <c r="BB6" s="165"/>
      <c r="BC6" s="165"/>
    </row>
    <row r="7" spans="1:55" s="160" customFormat="1" x14ac:dyDescent="0.35">
      <c r="A7" s="157">
        <v>6</v>
      </c>
      <c r="B7" s="157">
        <v>417773</v>
      </c>
      <c r="C7" s="157" t="s">
        <v>8</v>
      </c>
      <c r="D7" s="157" t="s">
        <v>9</v>
      </c>
      <c r="E7" s="157">
        <v>2019</v>
      </c>
      <c r="F7" s="157">
        <v>275</v>
      </c>
      <c r="G7" s="157">
        <v>1271</v>
      </c>
      <c r="H7" s="157" t="s">
        <v>622</v>
      </c>
      <c r="I7" s="157">
        <f t="shared" si="0"/>
        <v>300</v>
      </c>
      <c r="J7" s="157">
        <f>IF(D7="Electric","--",IF(D7="Diesel",VLOOKUP(C7,[2]ORDLF!A:B,2,FALSE),""))</f>
        <v>0.75</v>
      </c>
      <c r="K7" s="157" t="str">
        <f>IF(D7="Electric","--",IF(D7="Gasoline",VLOOKUP(C7,LSILF!A:C,3,FALSE),""))</f>
        <v/>
      </c>
      <c r="L7" s="158">
        <f>VLOOKUP(C7,ORDLF[[Equipment Type]:[Load Factor]],2,FALSE)</f>
        <v>0.34</v>
      </c>
      <c r="M7" s="157" cm="1">
        <f t="array" ref="M7">IF(D7="Electric","--",IF(D7="Diesel",_xlfn._xlws.FILTER(DIESCH[CH Cap],(DIESCH[HP Bin]=I7)),""))</f>
        <v>12000</v>
      </c>
      <c r="N7" s="157" t="str" cm="1">
        <f t="array" ref="N7">IF(D7="Electric","--",IF(D7="Gasoline",_xlfn._xlws.FILTER(LSICH[CH Cap],(LSICH[Fuel Type]=D7)*(LSICH[MY]=E7)),""))</f>
        <v/>
      </c>
      <c r="O7" s="157">
        <f t="shared" si="1"/>
        <v>12000</v>
      </c>
      <c r="P7" s="157">
        <f t="shared" si="2"/>
        <v>1271</v>
      </c>
      <c r="Q7" s="157" cm="1">
        <f t="array" ref="Q7">IF(D7="Electric","--",IF(D7="Diesel",_xlfn._xlws.FILTER(ORDEF[HC-ZH (g/hp-hr)],(ORDEF[HP]=I7)*(ORDEF[Model_Year]=E7)),""))</f>
        <v>0.05</v>
      </c>
      <c r="R7" s="157" t="str" cm="1">
        <f t="array" ref="R7">IF(D7="Electric","--",IF(D7="Gasoline",_xlfn._xlws.FILTER(LSIEF[HC-ZH (g/hp-hr)],(LSIEF[Fuel]=D7)*(LSIEF[HP Bin]=I7)*(LSIEF[Model Year]=E7)),""))</f>
        <v/>
      </c>
      <c r="S7" s="158">
        <f t="shared" si="3"/>
        <v>0.05</v>
      </c>
      <c r="T7" s="159" cm="1">
        <f t="array" ref="T7">IF(D7="Electric","--",IF(D7="Diesel",_xlfn._xlws.FILTER(ORDEF[HCDR],(ORDEF[HP]=I7)*(ORDEF[Model_Year]=E7),),""))</f>
        <v>1.17E-5</v>
      </c>
      <c r="U7" s="159" t="str" cm="1">
        <f t="array" ref="U7">IF(D7="Electric","--",IF(D7="Gasoline",_xlfn._xlws.FILTER(LSIEF[HC DR],(LSIEF[Fuel]=D7)*(LSIEF[HP Bin]=I7)*(LSIEF[Model Year]=E7)),""))</f>
        <v/>
      </c>
      <c r="V7" s="159">
        <f t="shared" si="4"/>
        <v>1.17E-5</v>
      </c>
      <c r="W7" s="158" cm="1">
        <f t="array" ref="W7">IF(D7="Electric","--",IF(D7="Diesel",_xlfn._xlws.FILTER(ORDEF[NOXzh],(ORDEF[HP]=I7)*(ORDEF[Model_Year]=E7)),""))</f>
        <v>0.120781</v>
      </c>
      <c r="X7" s="158" t="str" cm="1">
        <f t="array" ref="X7">IF(D7="Electric","--",IF(D7="Gasoline",_xlfn._xlws.FILTER(LSIEF[NOX-ZH (g/hp-hr)],(LSIEF[Fuel]=D7)*(LSIEF[HP Bin]=I7)*(LSIEF[Model Year]=E7)),""))</f>
        <v/>
      </c>
      <c r="Y7" s="158">
        <f t="shared" si="5"/>
        <v>0.120781</v>
      </c>
      <c r="Z7" s="159" cm="1">
        <f t="array" ref="Z7">IF(D7="Electric","--",IF(D7="Diesel",_xlfn._xlws.FILTER(ORDEF[NOXdr],(ORDEF[HP]=I7)*(ORDEF[Model_Year]=E7)),""))</f>
        <v>1.59E-6</v>
      </c>
      <c r="AA7" s="159" t="str" cm="1">
        <f t="array" ref="AA7">IF(E7="Electric","--",IF(D7="Gasoline",_xlfn._xlws.FILTER(LSIEF[NOX DR],(LSIEF[Fuel]=D7)*(LSIEF[HP Bin]=I7)*(LSIEF[Model Year]=E7)),""))</f>
        <v/>
      </c>
      <c r="AB7" s="159">
        <f t="shared" si="6"/>
        <v>1.59E-6</v>
      </c>
      <c r="AC7" s="158" cm="1">
        <f t="array" ref="AC7">IF(D7="Electric","--",IF(D7="Diesel",_xlfn._xlws.FILTER(DFCF2[Fuel_HC],(DFCF2[MY]=E7)),""))</f>
        <v>0.9</v>
      </c>
      <c r="AD7" s="158" t="str" cm="1">
        <f t="array" ref="AD7">IF(D7="Electric","--",IF(D7="Gasoline",_xlfn._xlws.FILTER(GFCF2[Fuel_HC],(GFCF2[MY]=E7)),""))</f>
        <v/>
      </c>
      <c r="AE7" s="158">
        <f t="shared" si="7"/>
        <v>0.9</v>
      </c>
      <c r="AF7" s="157" cm="1">
        <f t="array" ref="AF7">IF(D7="Electric","--",IF(D7="Diesel",_xlfn._xlws.FILTER(DFCF2[Fuel_NOX],(DFCF2[MY]=E7)),""))</f>
        <v>0.95</v>
      </c>
      <c r="AG7" s="157" t="str" cm="1">
        <f t="array" ref="AG7">IF(D7="Electric","--",IF(D7="Gasoline",_xlfn._xlws.FILTER(GFCF2[Fuel_NOX],(GFCF2[MY]=E7)),""))</f>
        <v/>
      </c>
      <c r="AH7" s="157">
        <f t="shared" si="8"/>
        <v>0.95</v>
      </c>
      <c r="AI7" s="158">
        <f t="shared" si="9"/>
        <v>5.8383630000000006E-2</v>
      </c>
      <c r="AJ7" s="158">
        <f t="shared" si="10"/>
        <v>0.1166617955</v>
      </c>
      <c r="AK7" s="158">
        <f t="shared" si="11"/>
        <v>15.296163411556067</v>
      </c>
      <c r="AL7" s="158">
        <f t="shared" si="12"/>
        <v>30.564695752106125</v>
      </c>
      <c r="AM7" s="158">
        <f t="shared" si="13"/>
        <v>7.6480817057780343E-3</v>
      </c>
      <c r="AN7" s="158">
        <f t="shared" si="14"/>
        <v>1.5282347876053063E-2</v>
      </c>
      <c r="AO7" s="158">
        <f t="shared" si="15"/>
        <v>9.2541788639914219E-3</v>
      </c>
      <c r="AP7" s="157"/>
      <c r="AQ7" s="161"/>
      <c r="AR7" s="161"/>
      <c r="AS7" s="161" t="str">
        <f>IF(ISNA(VLOOKUP($B7,'2017 Emission Inventory'!$B$2:$B$803,1,FALSE)),"No","Yes")</f>
        <v>No</v>
      </c>
      <c r="AT7" s="161" t="str">
        <f>IFERROR(INDEX('2017 Emission Inventory'!$C$2:$C$803,MATCH($B7,'2017 Emission Inventory'!$B$2:$B$803,0)),"")</f>
        <v/>
      </c>
      <c r="AU7" s="161" t="str">
        <f>IFERROR(INDEX('2017 Emission Inventory'!$D$2:$D$803,MATCH($B7,'2017 Emission Inventory'!$B$2:$B$803,0)),"")</f>
        <v/>
      </c>
      <c r="AV7" s="161" t="str">
        <f>IFERROR(INDEX('2017 Emission Inventory'!$E$2:$E$803,MATCH($B7,'2017 Emission Inventory'!$B$2:$B$803,0)),"")</f>
        <v/>
      </c>
      <c r="AW7" s="161" t="str">
        <f>IFERROR(INDEX('2017 Emission Inventory'!$F$2:$F$803,MATCH($B7,'2017 Emission Inventory'!$B$2:$B$803,0)),"")</f>
        <v/>
      </c>
      <c r="AX7" s="161" t="str">
        <f>IFERROR(INDEX('2017 Emission Inventory'!$G$2:$G$803,MATCH($B7,'2017 Emission Inventory'!$B$2:$B$803,0)),"")</f>
        <v/>
      </c>
      <c r="AY7" s="162" t="str">
        <f>IFERROR(INDEX('2017 Emission Inventory'!$AL$2:$AL$803,MATCH($B7,'2017 Emission Inventory'!$B$2:$B$803,0)),"")</f>
        <v/>
      </c>
      <c r="AZ7" s="163" t="e">
        <f t="shared" si="16"/>
        <v>#VALUE!</v>
      </c>
      <c r="BA7" s="165"/>
      <c r="BB7" s="165"/>
      <c r="BC7" s="165"/>
    </row>
    <row r="8" spans="1:55" s="160" customFormat="1" x14ac:dyDescent="0.35">
      <c r="A8" s="157">
        <v>7</v>
      </c>
      <c r="B8" s="157" t="s">
        <v>15</v>
      </c>
      <c r="C8" s="157" t="s">
        <v>8</v>
      </c>
      <c r="D8" s="157" t="s">
        <v>16</v>
      </c>
      <c r="E8" s="157">
        <v>2018</v>
      </c>
      <c r="F8" s="157">
        <v>175</v>
      </c>
      <c r="G8" s="157">
        <v>1271</v>
      </c>
      <c r="H8" s="157"/>
      <c r="I8" s="157">
        <f t="shared" si="0"/>
        <v>300</v>
      </c>
      <c r="J8" s="157" t="str">
        <f>IF(D8="Electric","--",IF(D8="Diesel",VLOOKUP(C8,[2]ORDLF!A:B,2,FALSE),""))</f>
        <v/>
      </c>
      <c r="K8" s="157">
        <f>IF(D8="Electric","--",IF(D8="Gasoline",VLOOKUP(C8,LSILF!A:C,3,FALSE),""))</f>
        <v>0.75</v>
      </c>
      <c r="L8" s="158">
        <f>SUM(J8:K8)</f>
        <v>0.75</v>
      </c>
      <c r="M8" s="157" t="str" cm="1">
        <f t="array" ref="M8">IF(D8="Electric","--",IF(D8="Diesel",_xlfn._xlws.FILTER(DIESCH[CH Cap],(DIESCH[HP Bin]=I8)),""))</f>
        <v/>
      </c>
      <c r="N8" s="157" cm="1">
        <f t="array" ref="N8">IF(D8="Electric","--",IF(D8="Gasoline",_xlfn._xlws.FILTER(LSICH[CH Cap],(LSICH[Fuel Type]=D8)*(LSICH[MY]=E8)),""))</f>
        <v>10000</v>
      </c>
      <c r="O8" s="157">
        <f t="shared" si="1"/>
        <v>10000</v>
      </c>
      <c r="P8" s="157">
        <f t="shared" si="2"/>
        <v>2542</v>
      </c>
      <c r="Q8" s="157" t="str" cm="1">
        <f t="array" ref="Q8">IF(D8="Electric","--",IF(D8="Diesel",_xlfn._xlws.FILTER(ORDEF[HC-ZH (g/hp-hr)],(ORDEF[HP]=I8)*(ORDEF[Model_Year]=E8)),""))</f>
        <v/>
      </c>
      <c r="R8" s="157" cm="1">
        <f t="array" ref="R8">IF(D8="Electric","--",IF(D8="Gasoline",_xlfn._xlws.FILTER(LSIEF[HC-ZH (g/hp-hr)],(LSIEF[Fuel]=D8)*(LSIEF[HP Bin]=I8)*(LSIEF[Model Year]=E8)),""))</f>
        <v>0.129</v>
      </c>
      <c r="S8" s="158">
        <f t="shared" si="3"/>
        <v>0.129</v>
      </c>
      <c r="T8" s="159" t="str" cm="1">
        <f t="array" ref="T8">IF(D8="Electric","--",IF(D8="Diesel",_xlfn._xlws.FILTER(ORDEF[HCDR],(ORDEF[HP]=I8)*(ORDEF[Model_Year]=E8),),""))</f>
        <v/>
      </c>
      <c r="U8" s="159" cm="1">
        <f t="array" ref="U8">IF(D8="Electric","--",IF(D8="Gasoline",_xlfn._xlws.FILTER(LSIEF[HC DR],(LSIEF[Fuel]=D8)*(LSIEF[HP Bin]=I8)*(LSIEF[Model Year]=E8)),""))</f>
        <v>1.0200000000000001E-5</v>
      </c>
      <c r="V8" s="159">
        <f t="shared" si="4"/>
        <v>1.0200000000000001E-5</v>
      </c>
      <c r="W8" s="158" t="str" cm="1">
        <f t="array" ref="W8">IF(D8="Electric","--",IF(D8="Diesel",_xlfn._xlws.FILTER(ORDEF[NOXzh],(ORDEF[HP]=I8)*(ORDEF[Model_Year]=E8)),""))</f>
        <v/>
      </c>
      <c r="X8" s="158" cm="1">
        <f t="array" ref="X8">IF(D8="Electric","--",IF(D8="Gasoline",_xlfn._xlws.FILTER(LSIEF[NOX-ZH (g/hp-hr)],(LSIEF[Fuel]=D8)*(LSIEF[HP Bin]=I8)*(LSIEF[Model Year]=E8)),""))</f>
        <v>0.13700000000000001</v>
      </c>
      <c r="Y8" s="158">
        <f t="shared" si="5"/>
        <v>0.13700000000000001</v>
      </c>
      <c r="Z8" s="159" t="str" cm="1">
        <f t="array" ref="Z8">IF(D8="Electric","--",IF(D8="Diesel",_xlfn._xlws.FILTER(ORDEF[NOXdr],(ORDEF[HP]=I8)*(ORDEF[Model_Year]=E8)),""))</f>
        <v/>
      </c>
      <c r="AA8" s="159" cm="1">
        <f t="array" ref="AA8">IF(E8="Electric","--",IF(D8="Gasoline",_xlfn._xlws.FILTER(LSIEF[NOX DR],(LSIEF[Fuel]=D8)*(LSIEF[HP Bin]=I8)*(LSIEF[Model Year]=E8)),""))</f>
        <v>5.66E-5</v>
      </c>
      <c r="AB8" s="159">
        <f t="shared" si="6"/>
        <v>5.66E-5</v>
      </c>
      <c r="AC8" s="158" t="str" cm="1">
        <f t="array" ref="AC8">IF(D8="Electric","--",IF(D8="Diesel",_xlfn._xlws.FILTER(DFCF2[Fuel_HC],(DFCF2[MY]=E8)),""))</f>
        <v/>
      </c>
      <c r="AD8" s="158" cm="1">
        <f t="array" ref="AD8">IF(D8="Electric","--",IF(D8="Gasoline",_xlfn._xlws.FILTER(GFCF2[Fuel_HC],(GFCF2[MY]=E8)),""))</f>
        <v>1</v>
      </c>
      <c r="AE8" s="158">
        <f t="shared" si="7"/>
        <v>1</v>
      </c>
      <c r="AF8" s="157" t="str" cm="1">
        <f t="array" ref="AF8">IF(D8="Electric","--",IF(D8="Diesel",_xlfn._xlws.FILTER(DFCF2[Fuel_NOX],(DFCF2[MY]=E8)),""))</f>
        <v/>
      </c>
      <c r="AG8" s="157" cm="1">
        <f t="array" ref="AG8">IF(D8="Electric","--",IF(D8="Gasoline",_xlfn._xlws.FILTER(GFCF2[Fuel_NOX],(GFCF2[MY]=E8)),""))</f>
        <v>0.97699999999999998</v>
      </c>
      <c r="AH8" s="157">
        <f t="shared" si="8"/>
        <v>0.97699999999999998</v>
      </c>
      <c r="AI8" s="158">
        <f t="shared" si="9"/>
        <v>0.15492839999999999</v>
      </c>
      <c r="AJ8" s="158">
        <f t="shared" si="10"/>
        <v>0.27441702440000004</v>
      </c>
      <c r="AK8" s="158">
        <f t="shared" si="11"/>
        <v>56.978387946649093</v>
      </c>
      <c r="AL8" s="158">
        <f t="shared" si="12"/>
        <v>100.92300491987443</v>
      </c>
      <c r="AM8" s="158">
        <f t="shared" si="13"/>
        <v>2.8489193973324549E-2</v>
      </c>
      <c r="AN8" s="158">
        <f t="shared" si="14"/>
        <v>5.0461502459937219E-2</v>
      </c>
      <c r="AO8" s="158">
        <f t="shared" si="15"/>
        <v>2.6204360616663917E-2</v>
      </c>
      <c r="AP8" s="157"/>
      <c r="AQ8" s="161"/>
      <c r="AR8" s="161"/>
      <c r="AS8" s="161" t="str">
        <f>IF(ISNA(VLOOKUP($B8,'2017 Emission Inventory'!$B$2:$B$803,1,FALSE)),"No","Yes")</f>
        <v>Yes</v>
      </c>
      <c r="AT8" s="161" t="str">
        <f>IFERROR(INDEX('2017 Emission Inventory'!$C$2:$C$803,MATCH($B8,'2017 Emission Inventory'!$B$2:$B$803,0)),"")</f>
        <v>Air Conditioner</v>
      </c>
      <c r="AU8" s="161" t="str">
        <f>IFERROR(INDEX('2017 Emission Inventory'!$D$2:$D$803,MATCH($B8,'2017 Emission Inventory'!$B$2:$B$803,0)),"")</f>
        <v>Gasoline</v>
      </c>
      <c r="AV8" s="161">
        <f>IFERROR(INDEX('2017 Emission Inventory'!$E$2:$E$803,MATCH($B8,'2017 Emission Inventory'!$B$2:$B$803,0)),"")</f>
        <v>2018</v>
      </c>
      <c r="AW8" s="161">
        <f>IFERROR(INDEX('2017 Emission Inventory'!$F$2:$F$803,MATCH($B8,'2017 Emission Inventory'!$B$2:$B$803,0)),"")</f>
        <v>201</v>
      </c>
      <c r="AX8" s="161">
        <f>IFERROR(INDEX('2017 Emission Inventory'!$G$2:$G$803,MATCH($B8,'2017 Emission Inventory'!$B$2:$B$803,0)),"")</f>
        <v>1271</v>
      </c>
      <c r="AY8" s="162">
        <f>IFERROR(INDEX('2017 Emission Inventory'!$AL$2:$AL$803,MATCH($B8,'2017 Emission Inventory'!$B$2:$B$803,0)),"")</f>
        <v>86.228409375161334</v>
      </c>
      <c r="AZ8" s="163">
        <f t="shared" si="16"/>
        <v>14.694595544713096</v>
      </c>
      <c r="BA8" s="165"/>
      <c r="BB8" s="165"/>
      <c r="BC8" s="165"/>
    </row>
    <row r="9" spans="1:55" s="160" customFormat="1" x14ac:dyDescent="0.35">
      <c r="A9" s="157">
        <v>8</v>
      </c>
      <c r="B9" s="157">
        <v>8281</v>
      </c>
      <c r="C9" s="157" t="s">
        <v>17</v>
      </c>
      <c r="D9" s="157" t="s">
        <v>9</v>
      </c>
      <c r="E9" s="157">
        <v>1990</v>
      </c>
      <c r="F9" s="157">
        <v>430</v>
      </c>
      <c r="G9" s="157">
        <v>1271</v>
      </c>
      <c r="H9" s="157" t="s">
        <v>766</v>
      </c>
      <c r="I9" s="157">
        <f t="shared" si="0"/>
        <v>600</v>
      </c>
      <c r="J9" s="157">
        <f>IF(D9="Electric","--",IF(D9="Diesel",VLOOKUP(C9,[2]ORDLF!A:B,2,FALSE),""))</f>
        <v>0.9</v>
      </c>
      <c r="K9" s="157" t="str">
        <f>IF(D9="Electric","--",IF(D9="Gasoline",VLOOKUP(C9,LSILF!A:C,3,FALSE),""))</f>
        <v/>
      </c>
      <c r="L9" s="158">
        <f>VLOOKUP(C9,ORDLF[[Equipment Type]:[Load Factor]],2,FALSE)</f>
        <v>0.34</v>
      </c>
      <c r="M9" s="157" cm="1">
        <f t="array" ref="M9">IF(D9="Electric","--",IF(D9="Diesel",_xlfn._xlws.FILTER(DIESCH[CH Cap],(DIESCH[HP Bin]=I9)),""))</f>
        <v>12000</v>
      </c>
      <c r="N9" s="157" t="str" cm="1">
        <f t="array" ref="N9">IF(D9="Electric","--",IF(D9="Gasoline",_xlfn._xlws.FILTER(LSICH[CH Cap],(LSICH[Fuel Type]=D9)*(LSICH[MY]=E9)),""))</f>
        <v/>
      </c>
      <c r="O9" s="157">
        <f t="shared" si="1"/>
        <v>12000</v>
      </c>
      <c r="P9" s="157">
        <f t="shared" si="2"/>
        <v>38130</v>
      </c>
      <c r="Q9" s="157" cm="1">
        <f t="array" ref="Q9">IF(D9="Electric","--",IF(D9="Diesel",_xlfn._xlws.FILTER(ORDEF[HC-ZH (g/hp-hr)],(ORDEF[HP]=I9)*(ORDEF[Model_Year]=E9)),""))</f>
        <v>0.68</v>
      </c>
      <c r="R9" s="157" t="str" cm="1">
        <f t="array" ref="R9">IF(D9="Electric","--",IF(D9="Gasoline",_xlfn._xlws.FILTER(LSIEF[HC-ZH (g/hp-hr)],(LSIEF[Fuel]=D9)*(LSIEF[HP Bin]=I9)*(LSIEF[Model Year]=E9)),""))</f>
        <v/>
      </c>
      <c r="S9" s="158">
        <f t="shared" si="3"/>
        <v>0.68</v>
      </c>
      <c r="T9" s="159" cm="1">
        <f t="array" ref="T9">IF(D9="Electric","--",IF(D9="Diesel",_xlfn._xlws.FILTER(ORDEF[HCDR],(ORDEF[HP]=I9)*(ORDEF[Model_Year]=E9),),""))</f>
        <v>2.37E-5</v>
      </c>
      <c r="U9" s="159" t="str" cm="1">
        <f t="array" ref="U9">IF(D9="Electric","--",IF(D9="Gasoline",_xlfn._xlws.FILTER(LSIEF[HC DR],(LSIEF[Fuel]=D9)*(LSIEF[HP Bin]=I9)*(LSIEF[Model Year]=E9)),""))</f>
        <v/>
      </c>
      <c r="V9" s="159">
        <f t="shared" si="4"/>
        <v>2.37E-5</v>
      </c>
      <c r="W9" s="158" cm="1">
        <f t="array" ref="W9">IF(D9="Electric","--",IF(D9="Diesel",_xlfn._xlws.FILTER(ORDEF[NOXzh],(ORDEF[HP]=I9)*(ORDEF[Model_Year]=E9)),""))</f>
        <v>7.338571</v>
      </c>
      <c r="X9" s="158" t="str" cm="1">
        <f t="array" ref="X9">IF(D9="Electric","--",IF(D9="Gasoline",_xlfn._xlws.FILTER(LSIEF[NOX-ZH (g/hp-hr)],(LSIEF[Fuel]=D9)*(LSIEF[HP Bin]=I9)*(LSIEF[Model Year]=E9)),""))</f>
        <v/>
      </c>
      <c r="Y9" s="158">
        <f t="shared" si="5"/>
        <v>7.338571</v>
      </c>
      <c r="Z9" s="159" cm="1">
        <f t="array" ref="Z9">IF(D9="Electric","--",IF(D9="Diesel",_xlfn._xlws.FILTER(ORDEF[NOXdr],(ORDEF[HP]=I9)*(ORDEF[Model_Year]=E9)),""))</f>
        <v>1.22E-4</v>
      </c>
      <c r="AA9" s="159" t="str" cm="1">
        <f t="array" ref="AA9">IF(E9="Electric","--",IF(D9="Gasoline",_xlfn._xlws.FILTER(LSIEF[NOX DR],(LSIEF[Fuel]=D9)*(LSIEF[HP Bin]=I9)*(LSIEF[Model Year]=E9)),""))</f>
        <v/>
      </c>
      <c r="AB9" s="159">
        <f t="shared" si="6"/>
        <v>1.22E-4</v>
      </c>
      <c r="AC9" s="158" cm="1">
        <f t="array" ref="AC9">IF(D9="Electric","--",IF(D9="Diesel",_xlfn._xlws.FILTER(DFCF2[Fuel_HC],(DFCF2[MY]=E9)),""))</f>
        <v>0.9</v>
      </c>
      <c r="AD9" s="158" t="str" cm="1">
        <f t="array" ref="AD9">IF(D9="Electric","--",IF(D9="Gasoline",_xlfn._xlws.FILTER(GFCF2[Fuel_HC],(GFCF2[MY]=E9)),""))</f>
        <v/>
      </c>
      <c r="AE9" s="158">
        <f t="shared" si="7"/>
        <v>0.9</v>
      </c>
      <c r="AF9" s="157" cm="1">
        <f t="array" ref="AF9">IF(D9="Electric","--",IF(D9="Diesel",_xlfn._xlws.FILTER(DFCF2[Fuel_NOX],(DFCF2[MY]=E9)),""))</f>
        <v>0.93</v>
      </c>
      <c r="AG9" s="157" t="str" cm="1">
        <f t="array" ref="AG9">IF(D9="Electric","--",IF(D9="Gasoline",_xlfn._xlws.FILTER(GFCF2[Fuel_NOX],(GFCF2[MY]=E9)),""))</f>
        <v/>
      </c>
      <c r="AH9" s="157">
        <f t="shared" si="8"/>
        <v>0.93</v>
      </c>
      <c r="AI9" s="158">
        <f t="shared" si="9"/>
        <v>0.86796000000000006</v>
      </c>
      <c r="AJ9" s="158">
        <f t="shared" si="10"/>
        <v>8.1863910300000011</v>
      </c>
      <c r="AK9" s="158">
        <f t="shared" si="11"/>
        <v>355.57145899963001</v>
      </c>
      <c r="AL9" s="158">
        <f t="shared" si="12"/>
        <v>3353.6649182895344</v>
      </c>
      <c r="AM9" s="158">
        <f t="shared" si="13"/>
        <v>0.177785729499815</v>
      </c>
      <c r="AN9" s="158">
        <f t="shared" si="14"/>
        <v>1.6768324591447674</v>
      </c>
      <c r="AO9" s="158">
        <f t="shared" si="15"/>
        <v>0.21512073269477613</v>
      </c>
      <c r="AP9" s="157"/>
      <c r="AQ9" s="161"/>
      <c r="AR9" s="161"/>
      <c r="AS9" s="161" t="str">
        <f>IF(ISNA(VLOOKUP($B9,'2017 Emission Inventory'!$B$2:$B$803,1,FALSE)),"No","Yes")</f>
        <v>Yes</v>
      </c>
      <c r="AT9" s="161" t="str">
        <f>IFERROR(INDEX('2017 Emission Inventory'!$C$2:$C$803,MATCH($B9,'2017 Emission Inventory'!$B$2:$B$803,0)),"")</f>
        <v>Air Start Unit</v>
      </c>
      <c r="AU9" s="161" t="str">
        <f>IFERROR(INDEX('2017 Emission Inventory'!$D$2:$D$803,MATCH($B9,'2017 Emission Inventory'!$B$2:$B$803,0)),"")</f>
        <v>Diesel</v>
      </c>
      <c r="AV9" s="161">
        <f>IFERROR(INDEX('2017 Emission Inventory'!$E$2:$E$803,MATCH($B9,'2017 Emission Inventory'!$B$2:$B$803,0)),"")</f>
        <v>1990</v>
      </c>
      <c r="AW9" s="161">
        <f>IFERROR(INDEX('2017 Emission Inventory'!$F$2:$F$803,MATCH($B9,'2017 Emission Inventory'!$B$2:$B$803,0)),"")</f>
        <v>430</v>
      </c>
      <c r="AX9" s="161">
        <f>IFERROR(INDEX('2017 Emission Inventory'!$G$2:$G$803,MATCH($B9,'2017 Emission Inventory'!$B$2:$B$803,0)),"")</f>
        <v>1271</v>
      </c>
      <c r="AY9" s="162">
        <f>IFERROR(INDEX('2017 Emission Inventory'!$AL$2:$AL$803,MATCH($B9,'2017 Emission Inventory'!$B$2:$B$803,0)),"")</f>
        <v>3353.6649182895344</v>
      </c>
      <c r="AZ9" s="163">
        <f t="shared" si="16"/>
        <v>0</v>
      </c>
      <c r="BA9" s="165"/>
      <c r="BB9" s="165"/>
      <c r="BC9" s="165"/>
    </row>
    <row r="10" spans="1:55" s="160" customFormat="1" x14ac:dyDescent="0.35">
      <c r="A10" s="157">
        <v>9</v>
      </c>
      <c r="B10" s="157" t="s">
        <v>18</v>
      </c>
      <c r="C10" s="157" t="s">
        <v>17</v>
      </c>
      <c r="D10" s="157" t="s">
        <v>9</v>
      </c>
      <c r="E10" s="157">
        <v>1998</v>
      </c>
      <c r="F10" s="157">
        <v>500</v>
      </c>
      <c r="G10" s="157">
        <v>1271</v>
      </c>
      <c r="H10" s="157" t="s">
        <v>766</v>
      </c>
      <c r="I10" s="157">
        <f t="shared" si="0"/>
        <v>600</v>
      </c>
      <c r="J10" s="157">
        <f>IF(D10="Electric","--",IF(D10="Diesel",VLOOKUP(C10,[2]ORDLF!A:B,2,FALSE),""))</f>
        <v>0.9</v>
      </c>
      <c r="K10" s="157" t="str">
        <f>IF(D10="Electric","--",IF(D10="Gasoline",VLOOKUP(C10,LSILF!A:C,3,FALSE),""))</f>
        <v/>
      </c>
      <c r="L10" s="158">
        <f>VLOOKUP(C10,ORDLF[[Equipment Type]:[Load Factor]],2,FALSE)</f>
        <v>0.34</v>
      </c>
      <c r="M10" s="157" cm="1">
        <f t="array" ref="M10">IF(D10="Electric","--",IF(D10="Diesel",_xlfn._xlws.FILTER(DIESCH[CH Cap],(DIESCH[HP Bin]=I10)),""))</f>
        <v>12000</v>
      </c>
      <c r="N10" s="157" t="str" cm="1">
        <f t="array" ref="N10">IF(D10="Electric","--",IF(D10="Gasoline",_xlfn._xlws.FILTER(LSICH[CH Cap],(LSICH[Fuel Type]=D10)*(LSICH[MY]=E10)),""))</f>
        <v/>
      </c>
      <c r="O10" s="157">
        <f t="shared" si="1"/>
        <v>12000</v>
      </c>
      <c r="P10" s="157">
        <f t="shared" si="2"/>
        <v>27962</v>
      </c>
      <c r="Q10" s="157" cm="1">
        <f t="array" ref="Q10">IF(D10="Electric","--",IF(D10="Diesel",_xlfn._xlws.FILTER(ORDEF[HC-ZH (g/hp-hr)],(ORDEF[HP]=I10)*(ORDEF[Model_Year]=E10)),""))</f>
        <v>0.32</v>
      </c>
      <c r="R10" s="157" t="str" cm="1">
        <f t="array" ref="R10">IF(D10="Electric","--",IF(D10="Gasoline",_xlfn._xlws.FILTER(LSIEF[HC-ZH (g/hp-hr)],(LSIEF[Fuel]=D10)*(LSIEF[HP Bin]=I10)*(LSIEF[Model Year]=E10)),""))</f>
        <v/>
      </c>
      <c r="S10" s="158">
        <f t="shared" si="3"/>
        <v>0.32</v>
      </c>
      <c r="T10" s="159" cm="1">
        <f t="array" ref="T10">IF(D10="Electric","--",IF(D10="Diesel",_xlfn._xlws.FILTER(ORDEF[HCDR],(ORDEF[HP]=I10)*(ORDEF[Model_Year]=E10),),""))</f>
        <v>1.1199999999999999E-5</v>
      </c>
      <c r="U10" s="159" t="str" cm="1">
        <f t="array" ref="U10">IF(D10="Electric","--",IF(D10="Gasoline",_xlfn._xlws.FILTER(LSIEF[HC DR],(LSIEF[Fuel]=D10)*(LSIEF[HP Bin]=I10)*(LSIEF[Model Year]=E10)),""))</f>
        <v/>
      </c>
      <c r="V10" s="159">
        <f t="shared" si="4"/>
        <v>1.1199999999999999E-5</v>
      </c>
      <c r="W10" s="158" cm="1">
        <f t="array" ref="W10">IF(D10="Electric","--",IF(D10="Diesel",_xlfn._xlws.FILTER(ORDEF[NOXzh],(ORDEF[HP]=I10)*(ORDEF[Model_Year]=E10)),""))</f>
        <v>5.9060009999999998</v>
      </c>
      <c r="X10" s="158" t="str" cm="1">
        <f t="array" ref="X10">IF(D10="Electric","--",IF(D10="Gasoline",_xlfn._xlws.FILTER(LSIEF[NOX-ZH (g/hp-hr)],(LSIEF[Fuel]=D10)*(LSIEF[HP Bin]=I10)*(LSIEF[Model Year]=E10)),""))</f>
        <v/>
      </c>
      <c r="Y10" s="158">
        <f t="shared" si="5"/>
        <v>5.9060009999999998</v>
      </c>
      <c r="Z10" s="159" cm="1">
        <f t="array" ref="Z10">IF(D10="Electric","--",IF(D10="Diesel",_xlfn._xlws.FILTER(ORDEF[NOXdr],(ORDEF[HP]=I10)*(ORDEF[Model_Year]=E10)),""))</f>
        <v>9.8300000000000004E-5</v>
      </c>
      <c r="AA10" s="159" t="str" cm="1">
        <f t="array" ref="AA10">IF(E10="Electric","--",IF(D10="Gasoline",_xlfn._xlws.FILTER(LSIEF[NOX DR],(LSIEF[Fuel]=D10)*(LSIEF[HP Bin]=I10)*(LSIEF[Model Year]=E10)),""))</f>
        <v/>
      </c>
      <c r="AB10" s="159">
        <f t="shared" si="6"/>
        <v>9.8300000000000004E-5</v>
      </c>
      <c r="AC10" s="158" cm="1">
        <f t="array" ref="AC10">IF(D10="Electric","--",IF(D10="Diesel",_xlfn._xlws.FILTER(DFCF2[Fuel_HC],(DFCF2[MY]=E10)),""))</f>
        <v>0.9</v>
      </c>
      <c r="AD10" s="158" t="str" cm="1">
        <f t="array" ref="AD10">IF(D10="Electric","--",IF(D10="Gasoline",_xlfn._xlws.FILTER(GFCF2[Fuel_HC],(GFCF2[MY]=E10)),""))</f>
        <v/>
      </c>
      <c r="AE10" s="158">
        <f t="shared" si="7"/>
        <v>0.9</v>
      </c>
      <c r="AF10" s="157" cm="1">
        <f t="array" ref="AF10">IF(D10="Electric","--",IF(D10="Diesel",_xlfn._xlws.FILTER(DFCF2[Fuel_NOX],(DFCF2[MY]=E10)),""))</f>
        <v>0.93</v>
      </c>
      <c r="AG10" s="157" t="str" cm="1">
        <f t="array" ref="AG10">IF(D10="Electric","--",IF(D10="Gasoline",_xlfn._xlws.FILTER(GFCF2[Fuel_NOX],(GFCF2[MY]=E10)),""))</f>
        <v/>
      </c>
      <c r="AH10" s="157">
        <f t="shared" si="8"/>
        <v>0.93</v>
      </c>
      <c r="AI10" s="158">
        <f t="shared" si="9"/>
        <v>0.40896000000000005</v>
      </c>
      <c r="AJ10" s="158">
        <f t="shared" si="10"/>
        <v>6.5896089299999998</v>
      </c>
      <c r="AK10" s="158">
        <f t="shared" si="11"/>
        <v>194.80924513787571</v>
      </c>
      <c r="AL10" s="158">
        <f t="shared" si="12"/>
        <v>3138.9787299665118</v>
      </c>
      <c r="AM10" s="158">
        <f t="shared" si="13"/>
        <v>9.7404622568937851E-2</v>
      </c>
      <c r="AN10" s="158">
        <f t="shared" si="14"/>
        <v>1.569489364983256</v>
      </c>
      <c r="AO10" s="158">
        <f t="shared" si="15"/>
        <v>0.11785959330841479</v>
      </c>
      <c r="AP10" s="157"/>
      <c r="AQ10" s="161"/>
      <c r="AR10" s="161"/>
      <c r="AS10" s="161" t="str">
        <f>IF(ISNA(VLOOKUP($B10,'2017 Emission Inventory'!$B$2:$B$803,1,FALSE)),"No","Yes")</f>
        <v>Yes</v>
      </c>
      <c r="AT10" s="161" t="str">
        <f>IFERROR(INDEX('2017 Emission Inventory'!$C$2:$C$803,MATCH($B10,'2017 Emission Inventory'!$B$2:$B$803,0)),"")</f>
        <v>Air Start Unit</v>
      </c>
      <c r="AU10" s="161" t="str">
        <f>IFERROR(INDEX('2017 Emission Inventory'!$D$2:$D$803,MATCH($B10,'2017 Emission Inventory'!$B$2:$B$803,0)),"")</f>
        <v>Diesel</v>
      </c>
      <c r="AV10" s="161">
        <f>IFERROR(INDEX('2017 Emission Inventory'!$E$2:$E$803,MATCH($B10,'2017 Emission Inventory'!$B$2:$B$803,0)),"")</f>
        <v>1998</v>
      </c>
      <c r="AW10" s="161">
        <f>IFERROR(INDEX('2017 Emission Inventory'!$F$2:$F$803,MATCH($B10,'2017 Emission Inventory'!$B$2:$B$803,0)),"")</f>
        <v>500</v>
      </c>
      <c r="AX10" s="161">
        <f>IFERROR(INDEX('2017 Emission Inventory'!$G$2:$G$803,MATCH($B10,'2017 Emission Inventory'!$B$2:$B$803,0)),"")</f>
        <v>1271</v>
      </c>
      <c r="AY10" s="162">
        <f>IFERROR(INDEX('2017 Emission Inventory'!$AL$2:$AL$803,MATCH($B10,'2017 Emission Inventory'!$B$2:$B$803,0)),"")</f>
        <v>3138.9787299665118</v>
      </c>
      <c r="AZ10" s="163">
        <f t="shared" si="16"/>
        <v>0</v>
      </c>
      <c r="BA10" s="165"/>
      <c r="BB10" s="165"/>
      <c r="BC10" s="165"/>
    </row>
    <row r="11" spans="1:55" s="160" customFormat="1" x14ac:dyDescent="0.35">
      <c r="A11" s="157">
        <v>10</v>
      </c>
      <c r="B11" s="157" t="s">
        <v>19</v>
      </c>
      <c r="C11" s="157" t="s">
        <v>17</v>
      </c>
      <c r="D11" s="157" t="s">
        <v>9</v>
      </c>
      <c r="E11" s="157">
        <v>2001</v>
      </c>
      <c r="F11" s="157">
        <v>600</v>
      </c>
      <c r="G11" s="157">
        <v>1271</v>
      </c>
      <c r="H11" s="157" t="s">
        <v>620</v>
      </c>
      <c r="I11" s="157">
        <f t="shared" si="0"/>
        <v>750</v>
      </c>
      <c r="J11" s="157">
        <f>IF(D11="Electric","--",IF(D11="Diesel",VLOOKUP(C11,[2]ORDLF!A:B,2,FALSE),""))</f>
        <v>0.9</v>
      </c>
      <c r="K11" s="157" t="str">
        <f>IF(D11="Electric","--",IF(D11="Gasoline",VLOOKUP(C11,LSILF!A:C,3,FALSE),""))</f>
        <v/>
      </c>
      <c r="L11" s="158">
        <f>VLOOKUP(C11,ORDLF[[Equipment Type]:[Load Factor]],2,FALSE)</f>
        <v>0.34</v>
      </c>
      <c r="M11" s="157" cm="1">
        <f t="array" ref="M11">IF(D11="Electric","--",IF(D11="Diesel",_xlfn._xlws.FILTER(DIESCH[CH Cap],(DIESCH[HP Bin]=I11)),""))</f>
        <v>12000</v>
      </c>
      <c r="N11" s="157" t="str" cm="1">
        <f t="array" ref="N11">IF(D11="Electric","--",IF(D11="Gasoline",_xlfn._xlws.FILTER(LSICH[CH Cap],(LSICH[Fuel Type]=D11)*(LSICH[MY]=E11)),""))</f>
        <v/>
      </c>
      <c r="O11" s="157">
        <f t="shared" si="1"/>
        <v>12000</v>
      </c>
      <c r="P11" s="157">
        <f t="shared" si="2"/>
        <v>24149</v>
      </c>
      <c r="Q11" s="157" cm="1">
        <f t="array" ref="Q11">IF(D11="Electric","--",IF(D11="Diesel",_xlfn._xlws.FILTER(ORDEF[HC-ZH (g/hp-hr)],(ORDEF[HP]=I11)*(ORDEF[Model_Year]=E11)),""))</f>
        <v>0.32</v>
      </c>
      <c r="R11" s="157" t="str" cm="1">
        <f t="array" ref="R11">IF(D11="Electric","--",IF(D11="Gasoline",_xlfn._xlws.FILTER(LSIEF[HC-ZH (g/hp-hr)],(LSIEF[Fuel]=D11)*(LSIEF[HP Bin]=I11)*(LSIEF[Model Year]=E11)),""))</f>
        <v/>
      </c>
      <c r="S11" s="158">
        <f t="shared" si="3"/>
        <v>0.32</v>
      </c>
      <c r="T11" s="159" cm="1">
        <f t="array" ref="T11">IF(D11="Electric","--",IF(D11="Diesel",_xlfn._xlws.FILTER(ORDEF[HCDR],(ORDEF[HP]=I11)*(ORDEF[Model_Year]=E11),),""))</f>
        <v>1.1199999999999999E-5</v>
      </c>
      <c r="U11" s="159" t="str" cm="1">
        <f t="array" ref="U11">IF(D11="Electric","--",IF(D11="Gasoline",_xlfn._xlws.FILTER(LSIEF[HC DR],(LSIEF[Fuel]=D11)*(LSIEF[HP Bin]=I11)*(LSIEF[Model Year]=E11)),""))</f>
        <v/>
      </c>
      <c r="V11" s="159">
        <f t="shared" si="4"/>
        <v>1.1199999999999999E-5</v>
      </c>
      <c r="W11" s="158" cm="1">
        <f t="array" ref="W11">IF(D11="Electric","--",IF(D11="Diesel",_xlfn._xlws.FILTER(ORDEF[NOXzh],(ORDEF[HP]=I11)*(ORDEF[Model_Year]=E11)),""))</f>
        <v>5.6512200000000004</v>
      </c>
      <c r="X11" s="158" t="str" cm="1">
        <f t="array" ref="X11">IF(D11="Electric","--",IF(D11="Gasoline",_xlfn._xlws.FILTER(LSIEF[NOX-ZH (g/hp-hr)],(LSIEF[Fuel]=D11)*(LSIEF[HP Bin]=I11)*(LSIEF[Model Year]=E11)),""))</f>
        <v/>
      </c>
      <c r="Y11" s="158">
        <f t="shared" si="5"/>
        <v>5.6512200000000004</v>
      </c>
      <c r="Z11" s="159" cm="1">
        <f t="array" ref="Z11">IF(D11="Electric","--",IF(D11="Diesel",_xlfn._xlws.FILTER(ORDEF[NOXdr],(ORDEF[HP]=I11)*(ORDEF[Model_Year]=E11)),""))</f>
        <v>9.3999999999999994E-5</v>
      </c>
      <c r="AA11" s="159" t="str" cm="1">
        <f t="array" ref="AA11">IF(E11="Electric","--",IF(D11="Gasoline",_xlfn._xlws.FILTER(LSIEF[NOX DR],(LSIEF[Fuel]=D11)*(LSIEF[HP Bin]=I11)*(LSIEF[Model Year]=E11)),""))</f>
        <v/>
      </c>
      <c r="AB11" s="159">
        <f t="shared" si="6"/>
        <v>9.3999999999999994E-5</v>
      </c>
      <c r="AC11" s="158" cm="1">
        <f t="array" ref="AC11">IF(D11="Electric","--",IF(D11="Diesel",_xlfn._xlws.FILTER(DFCF2[Fuel_HC],(DFCF2[MY]=E11)),""))</f>
        <v>0.9</v>
      </c>
      <c r="AD11" s="158" t="str" cm="1">
        <f t="array" ref="AD11">IF(D11="Electric","--",IF(D11="Gasoline",_xlfn._xlws.FILTER(GFCF2[Fuel_HC],(GFCF2[MY]=E11)),""))</f>
        <v/>
      </c>
      <c r="AE11" s="158">
        <f t="shared" si="7"/>
        <v>0.9</v>
      </c>
      <c r="AF11" s="157" cm="1">
        <f t="array" ref="AF11">IF(D11="Electric","--",IF(D11="Diesel",_xlfn._xlws.FILTER(DFCF2[Fuel_NOX],(DFCF2[MY]=E11)),""))</f>
        <v>0.93</v>
      </c>
      <c r="AG11" s="157" t="str" cm="1">
        <f t="array" ref="AG11">IF(D11="Electric","--",IF(D11="Gasoline",_xlfn._xlws.FILTER(GFCF2[Fuel_NOX],(GFCF2[MY]=E11)),""))</f>
        <v/>
      </c>
      <c r="AH11" s="157">
        <f t="shared" si="8"/>
        <v>0.93</v>
      </c>
      <c r="AI11" s="158">
        <f t="shared" si="9"/>
        <v>0.40896000000000005</v>
      </c>
      <c r="AJ11" s="158">
        <f t="shared" si="10"/>
        <v>6.3046746000000011</v>
      </c>
      <c r="AK11" s="158">
        <f t="shared" si="11"/>
        <v>233.77109416545085</v>
      </c>
      <c r="AL11" s="158">
        <f t="shared" si="12"/>
        <v>3603.8993534798665</v>
      </c>
      <c r="AM11" s="158">
        <f t="shared" si="13"/>
        <v>0.11688554708272543</v>
      </c>
      <c r="AN11" s="158">
        <f t="shared" si="14"/>
        <v>1.8019496767399332</v>
      </c>
      <c r="AO11" s="158">
        <f t="shared" si="15"/>
        <v>0.14143151197009776</v>
      </c>
      <c r="AP11" s="157"/>
      <c r="AQ11" s="161"/>
      <c r="AR11" s="161"/>
      <c r="AS11" s="161" t="str">
        <f>IF(ISNA(VLOOKUP($B11,'2017 Emission Inventory'!$B$2:$B$803,1,FALSE)),"No","Yes")</f>
        <v>Yes</v>
      </c>
      <c r="AT11" s="161" t="str">
        <f>IFERROR(INDEX('2017 Emission Inventory'!$C$2:$C$803,MATCH($B11,'2017 Emission Inventory'!$B$2:$B$803,0)),"")</f>
        <v>Air Start Unit</v>
      </c>
      <c r="AU11" s="161" t="str">
        <f>IFERROR(INDEX('2017 Emission Inventory'!$D$2:$D$803,MATCH($B11,'2017 Emission Inventory'!$B$2:$B$803,0)),"")</f>
        <v>Diesel</v>
      </c>
      <c r="AV11" s="161">
        <f>IFERROR(INDEX('2017 Emission Inventory'!$E$2:$E$803,MATCH($B11,'2017 Emission Inventory'!$B$2:$B$803,0)),"")</f>
        <v>2001</v>
      </c>
      <c r="AW11" s="161">
        <f>IFERROR(INDEX('2017 Emission Inventory'!$F$2:$F$803,MATCH($B11,'2017 Emission Inventory'!$B$2:$B$803,0)),"")</f>
        <v>600</v>
      </c>
      <c r="AX11" s="161">
        <f>IFERROR(INDEX('2017 Emission Inventory'!$G$2:$G$803,MATCH($B11,'2017 Emission Inventory'!$B$2:$B$803,0)),"")</f>
        <v>1271</v>
      </c>
      <c r="AY11" s="162">
        <f>IFERROR(INDEX('2017 Emission Inventory'!$AL$2:$AL$803,MATCH($B11,'2017 Emission Inventory'!$B$2:$B$803,0)),"")</f>
        <v>3603.8993534798665</v>
      </c>
      <c r="AZ11" s="163">
        <f t="shared" si="16"/>
        <v>0</v>
      </c>
      <c r="BA11" s="165"/>
      <c r="BB11" s="165"/>
      <c r="BC11" s="165"/>
    </row>
    <row r="12" spans="1:55" s="160" customFormat="1" x14ac:dyDescent="0.35">
      <c r="A12" s="157">
        <v>11</v>
      </c>
      <c r="B12" s="157" t="s">
        <v>20</v>
      </c>
      <c r="C12" s="157" t="s">
        <v>17</v>
      </c>
      <c r="D12" s="157" t="s">
        <v>9</v>
      </c>
      <c r="E12" s="157">
        <v>2005</v>
      </c>
      <c r="F12" s="157">
        <v>300</v>
      </c>
      <c r="G12" s="157">
        <v>1271</v>
      </c>
      <c r="H12" s="157" t="s">
        <v>620</v>
      </c>
      <c r="I12" s="157">
        <f t="shared" si="0"/>
        <v>600</v>
      </c>
      <c r="J12" s="157">
        <f>IF(D12="Electric","--",IF(D12="Diesel",VLOOKUP(C12,[2]ORDLF!A:B,2,FALSE),""))</f>
        <v>0.9</v>
      </c>
      <c r="K12" s="157" t="str">
        <f>IF(D12="Electric","--",IF(D12="Gasoline",VLOOKUP(C12,LSILF!A:C,3,FALSE),""))</f>
        <v/>
      </c>
      <c r="L12" s="158">
        <f>VLOOKUP(C12,ORDLF[[Equipment Type]:[Load Factor]],2,FALSE)</f>
        <v>0.34</v>
      </c>
      <c r="M12" s="157" cm="1">
        <f t="array" ref="M12">IF(D12="Electric","--",IF(D12="Diesel",_xlfn._xlws.FILTER(DIESCH[CH Cap],(DIESCH[HP Bin]=I12)),""))</f>
        <v>12000</v>
      </c>
      <c r="N12" s="157" t="str" cm="1">
        <f t="array" ref="N12">IF(D12="Electric","--",IF(D12="Gasoline",_xlfn._xlws.FILTER(LSICH[CH Cap],(LSICH[Fuel Type]=D12)*(LSICH[MY]=E12)),""))</f>
        <v/>
      </c>
      <c r="O12" s="157">
        <f t="shared" si="1"/>
        <v>12000</v>
      </c>
      <c r="P12" s="157">
        <f t="shared" si="2"/>
        <v>19065</v>
      </c>
      <c r="Q12" s="157" cm="1">
        <f t="array" ref="Q12">IF(D12="Electric","--",IF(D12="Diesel",_xlfn._xlws.FILTER(ORDEF[HC-ZH (g/hp-hr)],(ORDEF[HP]=I12)*(ORDEF[Model_Year]=E12)),""))</f>
        <v>0.1</v>
      </c>
      <c r="R12" s="157" t="str" cm="1">
        <f t="array" ref="R12">IF(D12="Electric","--",IF(D12="Gasoline",_xlfn._xlws.FILTER(LSIEF[HC-ZH (g/hp-hr)],(LSIEF[Fuel]=D12)*(LSIEF[HP Bin]=I12)*(LSIEF[Model Year]=E12)),""))</f>
        <v/>
      </c>
      <c r="S12" s="158">
        <f t="shared" si="3"/>
        <v>0.1</v>
      </c>
      <c r="T12" s="159" cm="1">
        <f t="array" ref="T12">IF(D12="Electric","--",IF(D12="Diesel",_xlfn._xlws.FILTER(ORDEF[HCDR],(ORDEF[HP]=I12)*(ORDEF[Model_Year]=E12),),""))</f>
        <v>2.5000000000000001E-5</v>
      </c>
      <c r="U12" s="159" t="str" cm="1">
        <f t="array" ref="U12">IF(D12="Electric","--",IF(D12="Gasoline",_xlfn._xlws.FILTER(LSIEF[HC DR],(LSIEF[Fuel]=D12)*(LSIEF[HP Bin]=I12)*(LSIEF[Model Year]=E12)),""))</f>
        <v/>
      </c>
      <c r="V12" s="159">
        <f t="shared" si="4"/>
        <v>2.5000000000000001E-5</v>
      </c>
      <c r="W12" s="158" cm="1">
        <f t="array" ref="W12">IF(D12="Electric","--",IF(D12="Diesel",_xlfn._xlws.FILTER(ORDEF[NOXzh],(ORDEF[HP]=I12)*(ORDEF[Model_Year]=E12)),""))</f>
        <v>4.0410079999999997</v>
      </c>
      <c r="X12" s="158" t="str" cm="1">
        <f t="array" ref="X12">IF(D12="Electric","--",IF(D12="Gasoline",_xlfn._xlws.FILTER(LSIEF[NOX-ZH (g/hp-hr)],(LSIEF[Fuel]=D12)*(LSIEF[HP Bin]=I12)*(LSIEF[Model Year]=E12)),""))</f>
        <v/>
      </c>
      <c r="Y12" s="158">
        <f t="shared" si="5"/>
        <v>4.0410079999999997</v>
      </c>
      <c r="Z12" s="159" cm="1">
        <f t="array" ref="Z12">IF(D12="Electric","--",IF(D12="Diesel",_xlfn._xlws.FILTER(ORDEF[NOXdr],(ORDEF[HP]=I12)*(ORDEF[Model_Year]=E12)),""))</f>
        <v>5.3499999999999999E-5</v>
      </c>
      <c r="AA12" s="159" t="str" cm="1">
        <f t="array" ref="AA12">IF(E12="Electric","--",IF(D12="Gasoline",_xlfn._xlws.FILTER(LSIEF[NOX DR],(LSIEF[Fuel]=D12)*(LSIEF[HP Bin]=I12)*(LSIEF[Model Year]=E12)),""))</f>
        <v/>
      </c>
      <c r="AB12" s="159">
        <f t="shared" si="6"/>
        <v>5.3499999999999999E-5</v>
      </c>
      <c r="AC12" s="158" cm="1">
        <f t="array" ref="AC12">IF(D12="Electric","--",IF(D12="Diesel",_xlfn._xlws.FILTER(DFCF2[Fuel_HC],(DFCF2[MY]=E12)),""))</f>
        <v>0.9</v>
      </c>
      <c r="AD12" s="158" t="str" cm="1">
        <f t="array" ref="AD12">IF(D12="Electric","--",IF(D12="Gasoline",_xlfn._xlws.FILTER(GFCF2[Fuel_HC],(GFCF2[MY]=E12)),""))</f>
        <v/>
      </c>
      <c r="AE12" s="158">
        <f t="shared" si="7"/>
        <v>0.9</v>
      </c>
      <c r="AF12" s="157" cm="1">
        <f t="array" ref="AF12">IF(D12="Electric","--",IF(D12="Diesel",_xlfn._xlws.FILTER(DFCF2[Fuel_NOX],(DFCF2[MY]=E12)),""))</f>
        <v>0.93</v>
      </c>
      <c r="AG12" s="157" t="str" cm="1">
        <f t="array" ref="AG12">IF(D12="Electric","--",IF(D12="Gasoline",_xlfn._xlws.FILTER(GFCF2[Fuel_NOX],(GFCF2[MY]=E12)),""))</f>
        <v/>
      </c>
      <c r="AH12" s="157">
        <f t="shared" si="8"/>
        <v>0.93</v>
      </c>
      <c r="AI12" s="158">
        <f t="shared" si="9"/>
        <v>0.36000000000000004</v>
      </c>
      <c r="AJ12" s="158">
        <f t="shared" si="10"/>
        <v>4.3551974400000004</v>
      </c>
      <c r="AK12" s="158">
        <f t="shared" si="11"/>
        <v>102.89220693901886</v>
      </c>
      <c r="AL12" s="158">
        <f t="shared" si="12"/>
        <v>1244.7663229354584</v>
      </c>
      <c r="AM12" s="158">
        <f t="shared" si="13"/>
        <v>5.1446103469509431E-2</v>
      </c>
      <c r="AN12" s="158">
        <f t="shared" si="14"/>
        <v>0.62238316146772932</v>
      </c>
      <c r="AO12" s="158">
        <f t="shared" si="15"/>
        <v>6.2249785198106408E-2</v>
      </c>
      <c r="AP12" s="157"/>
      <c r="AQ12" s="161"/>
      <c r="AR12" s="161"/>
      <c r="AS12" s="161" t="str">
        <f>IF(ISNA(VLOOKUP($B12,'2017 Emission Inventory'!$B$2:$B$803,1,FALSE)),"No","Yes")</f>
        <v>Yes</v>
      </c>
      <c r="AT12" s="161" t="str">
        <f>IFERROR(INDEX('2017 Emission Inventory'!$C$2:$C$803,MATCH($B12,'2017 Emission Inventory'!$B$2:$B$803,0)),"")</f>
        <v>Air Start Unit</v>
      </c>
      <c r="AU12" s="161" t="str">
        <f>IFERROR(INDEX('2017 Emission Inventory'!$D$2:$D$803,MATCH($B12,'2017 Emission Inventory'!$B$2:$B$803,0)),"")</f>
        <v>Diesel</v>
      </c>
      <c r="AV12" s="161">
        <f>IFERROR(INDEX('2017 Emission Inventory'!$E$2:$E$803,MATCH($B12,'2017 Emission Inventory'!$B$2:$B$803,0)),"")</f>
        <v>2005</v>
      </c>
      <c r="AW12" s="161">
        <f>IFERROR(INDEX('2017 Emission Inventory'!$F$2:$F$803,MATCH($B12,'2017 Emission Inventory'!$B$2:$B$803,0)),"")</f>
        <v>300</v>
      </c>
      <c r="AX12" s="161">
        <f>IFERROR(INDEX('2017 Emission Inventory'!$G$2:$G$803,MATCH($B12,'2017 Emission Inventory'!$B$2:$B$803,0)),"")</f>
        <v>1271</v>
      </c>
      <c r="AY12" s="162">
        <f>IFERROR(INDEX('2017 Emission Inventory'!$AL$2:$AL$803,MATCH($B12,'2017 Emission Inventory'!$B$2:$B$803,0)),"")</f>
        <v>1244.7663229354584</v>
      </c>
      <c r="AZ12" s="163">
        <f t="shared" si="16"/>
        <v>0</v>
      </c>
      <c r="BA12" s="165"/>
      <c r="BB12" s="165"/>
      <c r="BC12" s="165"/>
    </row>
    <row r="13" spans="1:55" s="160" customFormat="1" x14ac:dyDescent="0.35">
      <c r="A13" s="157">
        <v>12</v>
      </c>
      <c r="B13" s="157">
        <v>22852</v>
      </c>
      <c r="C13" s="157" t="s">
        <v>17</v>
      </c>
      <c r="D13" s="157" t="s">
        <v>9</v>
      </c>
      <c r="E13" s="157">
        <v>2006</v>
      </c>
      <c r="F13" s="157">
        <v>700</v>
      </c>
      <c r="G13" s="157">
        <v>1271</v>
      </c>
      <c r="H13" s="157" t="s">
        <v>621</v>
      </c>
      <c r="I13" s="157">
        <f t="shared" si="0"/>
        <v>750</v>
      </c>
      <c r="J13" s="157">
        <f>IF(D13="Electric","--",IF(D13="Diesel",VLOOKUP(C13,[2]ORDLF!A:B,2,FALSE),""))</f>
        <v>0.9</v>
      </c>
      <c r="K13" s="157" t="str">
        <f>IF(D13="Electric","--",IF(D13="Gasoline",VLOOKUP(C13,LSILF!A:C,3,FALSE),""))</f>
        <v/>
      </c>
      <c r="L13" s="158">
        <f>VLOOKUP(C13,ORDLF[[Equipment Type]:[Load Factor]],2,FALSE)</f>
        <v>0.34</v>
      </c>
      <c r="M13" s="157" cm="1">
        <f t="array" ref="M13">IF(D13="Electric","--",IF(D13="Diesel",_xlfn._xlws.FILTER(DIESCH[CH Cap],(DIESCH[HP Bin]=I13)),""))</f>
        <v>12000</v>
      </c>
      <c r="N13" s="157" t="str" cm="1">
        <f t="array" ref="N13">IF(D13="Electric","--",IF(D13="Gasoline",_xlfn._xlws.FILTER(LSICH[CH Cap],(LSICH[Fuel Type]=D13)*(LSICH[MY]=E13)),""))</f>
        <v/>
      </c>
      <c r="O13" s="157">
        <f t="shared" si="1"/>
        <v>12000</v>
      </c>
      <c r="P13" s="157">
        <f t="shared" si="2"/>
        <v>17794</v>
      </c>
      <c r="Q13" s="157" cm="1">
        <f t="array" ref="Q13">IF(D13="Electric","--",IF(D13="Diesel",_xlfn._xlws.FILTER(ORDEF[HC-ZH (g/hp-hr)],(ORDEF[HP]=I13)*(ORDEF[Model_Year]=E13)),""))</f>
        <v>0.1</v>
      </c>
      <c r="R13" s="157" t="str" cm="1">
        <f t="array" ref="R13">IF(D13="Electric","--",IF(D13="Gasoline",_xlfn._xlws.FILTER(LSIEF[HC-ZH (g/hp-hr)],(LSIEF[Fuel]=D13)*(LSIEF[HP Bin]=I13)*(LSIEF[Model Year]=E13)),""))</f>
        <v/>
      </c>
      <c r="S13" s="158">
        <f t="shared" si="3"/>
        <v>0.1</v>
      </c>
      <c r="T13" s="159" cm="1">
        <f t="array" ref="T13">IF(D13="Electric","--",IF(D13="Diesel",_xlfn._xlws.FILTER(ORDEF[HCDR],(ORDEF[HP]=I13)*(ORDEF[Model_Year]=E13),),""))</f>
        <v>2.5000000000000001E-5</v>
      </c>
      <c r="U13" s="159" t="str" cm="1">
        <f t="array" ref="U13">IF(D13="Electric","--",IF(D13="Gasoline",_xlfn._xlws.FILTER(LSIEF[HC DR],(LSIEF[Fuel]=D13)*(LSIEF[HP Bin]=I13)*(LSIEF[Model Year]=E13)),""))</f>
        <v/>
      </c>
      <c r="V13" s="159">
        <f t="shared" si="4"/>
        <v>2.5000000000000001E-5</v>
      </c>
      <c r="W13" s="158" cm="1">
        <f t="array" ref="W13">IF(D13="Electric","--",IF(D13="Diesel",_xlfn._xlws.FILTER(ORDEF[NOXzh],(ORDEF[HP]=I13)*(ORDEF[Model_Year]=E13)),""))</f>
        <v>3.9044850000000002</v>
      </c>
      <c r="X13" s="158" t="str" cm="1">
        <f t="array" ref="X13">IF(D13="Electric","--",IF(D13="Gasoline",_xlfn._xlws.FILTER(LSIEF[NOX-ZH (g/hp-hr)],(LSIEF[Fuel]=D13)*(LSIEF[HP Bin]=I13)*(LSIEF[Model Year]=E13)),""))</f>
        <v/>
      </c>
      <c r="Y13" s="158">
        <f t="shared" si="5"/>
        <v>3.9044850000000002</v>
      </c>
      <c r="Z13" s="159" cm="1">
        <f t="array" ref="Z13">IF(D13="Electric","--",IF(D13="Diesel",_xlfn._xlws.FILTER(ORDEF[NOXdr],(ORDEF[HP]=I13)*(ORDEF[Model_Year]=E13)),""))</f>
        <v>5.0699999999999999E-5</v>
      </c>
      <c r="AA13" s="159" t="str" cm="1">
        <f t="array" ref="AA13">IF(E13="Electric","--",IF(D13="Gasoline",_xlfn._xlws.FILTER(LSIEF[NOX DR],(LSIEF[Fuel]=D13)*(LSIEF[HP Bin]=I13)*(LSIEF[Model Year]=E13)),""))</f>
        <v/>
      </c>
      <c r="AB13" s="159">
        <f t="shared" si="6"/>
        <v>5.0699999999999999E-5</v>
      </c>
      <c r="AC13" s="158" cm="1">
        <f t="array" ref="AC13">IF(D13="Electric","--",IF(D13="Diesel",_xlfn._xlws.FILTER(DFCF2[Fuel_HC],(DFCF2[MY]=E13)),""))</f>
        <v>0.9</v>
      </c>
      <c r="AD13" s="158" t="str" cm="1">
        <f t="array" ref="AD13">IF(D13="Electric","--",IF(D13="Gasoline",_xlfn._xlws.FILTER(GFCF2[Fuel_HC],(GFCF2[MY]=E13)),""))</f>
        <v/>
      </c>
      <c r="AE13" s="158">
        <f t="shared" si="7"/>
        <v>0.9</v>
      </c>
      <c r="AF13" s="157" cm="1">
        <f t="array" ref="AF13">IF(D13="Electric","--",IF(D13="Diesel",_xlfn._xlws.FILTER(DFCF2[Fuel_NOX],(DFCF2[MY]=E13)),""))</f>
        <v>0.93</v>
      </c>
      <c r="AG13" s="157" t="str" cm="1">
        <f t="array" ref="AG13">IF(D13="Electric","--",IF(D13="Gasoline",_xlfn._xlws.FILTER(GFCF2[Fuel_NOX],(GFCF2[MY]=E13)),""))</f>
        <v/>
      </c>
      <c r="AH13" s="157">
        <f t="shared" si="8"/>
        <v>0.93</v>
      </c>
      <c r="AI13" s="158">
        <f t="shared" si="9"/>
        <v>0.36000000000000004</v>
      </c>
      <c r="AJ13" s="158">
        <f t="shared" si="10"/>
        <v>4.19698305</v>
      </c>
      <c r="AK13" s="158">
        <f t="shared" si="11"/>
        <v>240.081816191044</v>
      </c>
      <c r="AL13" s="158">
        <f t="shared" si="12"/>
        <v>2798.9425365750753</v>
      </c>
      <c r="AM13" s="158">
        <f t="shared" si="13"/>
        <v>0.12004090809552201</v>
      </c>
      <c r="AN13" s="158">
        <f t="shared" si="14"/>
        <v>1.3994712682875377</v>
      </c>
      <c r="AO13" s="158">
        <f t="shared" si="15"/>
        <v>0.14524949879558163</v>
      </c>
      <c r="AP13" s="157"/>
      <c r="AQ13" s="161"/>
      <c r="AR13" s="161"/>
      <c r="AS13" s="161" t="str">
        <f>IF(ISNA(VLOOKUP($B13,'2017 Emission Inventory'!$B$2:$B$803,1,FALSE)),"No","Yes")</f>
        <v>No</v>
      </c>
      <c r="AT13" s="161" t="str">
        <f>IFERROR(INDEX('2017 Emission Inventory'!$C$2:$C$803,MATCH($B13,'2017 Emission Inventory'!$B$2:$B$803,0)),"")</f>
        <v/>
      </c>
      <c r="AU13" s="161" t="str">
        <f>IFERROR(INDEX('2017 Emission Inventory'!$D$2:$D$803,MATCH($B13,'2017 Emission Inventory'!$B$2:$B$803,0)),"")</f>
        <v/>
      </c>
      <c r="AV13" s="161" t="str">
        <f>IFERROR(INDEX('2017 Emission Inventory'!$E$2:$E$803,MATCH($B13,'2017 Emission Inventory'!$B$2:$B$803,0)),"")</f>
        <v/>
      </c>
      <c r="AW13" s="161" t="str">
        <f>IFERROR(INDEX('2017 Emission Inventory'!$F$2:$F$803,MATCH($B13,'2017 Emission Inventory'!$B$2:$B$803,0)),"")</f>
        <v/>
      </c>
      <c r="AX13" s="161" t="str">
        <f>IFERROR(INDEX('2017 Emission Inventory'!$G$2:$G$803,MATCH($B13,'2017 Emission Inventory'!$B$2:$B$803,0)),"")</f>
        <v/>
      </c>
      <c r="AY13" s="162" t="str">
        <f>IFERROR(INDEX('2017 Emission Inventory'!$AL$2:$AL$803,MATCH($B13,'2017 Emission Inventory'!$B$2:$B$803,0)),"")</f>
        <v/>
      </c>
      <c r="AZ13" s="163" t="e">
        <f t="shared" si="16"/>
        <v>#VALUE!</v>
      </c>
      <c r="BA13" s="165"/>
      <c r="BB13" s="165"/>
      <c r="BC13" s="165"/>
    </row>
    <row r="14" spans="1:55" s="160" customFormat="1" x14ac:dyDescent="0.35">
      <c r="A14" s="157">
        <v>13</v>
      </c>
      <c r="B14" s="157">
        <v>14245</v>
      </c>
      <c r="C14" s="157" t="s">
        <v>17</v>
      </c>
      <c r="D14" s="157" t="s">
        <v>9</v>
      </c>
      <c r="E14" s="157">
        <v>2007</v>
      </c>
      <c r="F14" s="157">
        <v>511</v>
      </c>
      <c r="G14" s="157">
        <v>1271</v>
      </c>
      <c r="H14" s="157" t="s">
        <v>621</v>
      </c>
      <c r="I14" s="157">
        <f t="shared" si="0"/>
        <v>600</v>
      </c>
      <c r="J14" s="157">
        <f>IF(D14="Electric","--",IF(D14="Diesel",VLOOKUP(C14,[2]ORDLF!A:B,2,FALSE),""))</f>
        <v>0.9</v>
      </c>
      <c r="K14" s="157" t="str">
        <f>IF(D14="Electric","--",IF(D14="Gasoline",VLOOKUP(C14,LSILF!A:C,3,FALSE),""))</f>
        <v/>
      </c>
      <c r="L14" s="158">
        <f>VLOOKUP(C14,ORDLF[[Equipment Type]:[Load Factor]],2,FALSE)</f>
        <v>0.34</v>
      </c>
      <c r="M14" s="157" cm="1">
        <f t="array" ref="M14">IF(D14="Electric","--",IF(D14="Diesel",_xlfn._xlws.FILTER(DIESCH[CH Cap],(DIESCH[HP Bin]=I14)),""))</f>
        <v>12000</v>
      </c>
      <c r="N14" s="157" t="str" cm="1">
        <f t="array" ref="N14">IF(D14="Electric","--",IF(D14="Gasoline",_xlfn._xlws.FILTER(LSICH[CH Cap],(LSICH[Fuel Type]=D14)*(LSICH[MY]=E14)),""))</f>
        <v/>
      </c>
      <c r="O14" s="157">
        <f t="shared" si="1"/>
        <v>12000</v>
      </c>
      <c r="P14" s="157">
        <f t="shared" si="2"/>
        <v>16523</v>
      </c>
      <c r="Q14" s="157" cm="1">
        <f t="array" ref="Q14">IF(D14="Electric","--",IF(D14="Diesel",_xlfn._xlws.FILTER(ORDEF[HC-ZH (g/hp-hr)],(ORDEF[HP]=I14)*(ORDEF[Model_Year]=E14)),""))</f>
        <v>0.1</v>
      </c>
      <c r="R14" s="157" t="str" cm="1">
        <f t="array" ref="R14">IF(D14="Electric","--",IF(D14="Gasoline",_xlfn._xlws.FILTER(LSIEF[HC-ZH (g/hp-hr)],(LSIEF[Fuel]=D14)*(LSIEF[HP Bin]=I14)*(LSIEF[Model Year]=E14)),""))</f>
        <v/>
      </c>
      <c r="S14" s="158">
        <f t="shared" si="3"/>
        <v>0.1</v>
      </c>
      <c r="T14" s="159" cm="1">
        <f t="array" ref="T14">IF(D14="Electric","--",IF(D14="Diesel",_xlfn._xlws.FILTER(ORDEF[HCDR],(ORDEF[HP]=I14)*(ORDEF[Model_Year]=E14),),""))</f>
        <v>2.5000000000000001E-5</v>
      </c>
      <c r="U14" s="159" t="str" cm="1">
        <f t="array" ref="U14">IF(D14="Electric","--",IF(D14="Gasoline",_xlfn._xlws.FILTER(LSIEF[HC DR],(LSIEF[Fuel]=D14)*(LSIEF[HP Bin]=I14)*(LSIEF[Model Year]=E14)),""))</f>
        <v/>
      </c>
      <c r="V14" s="159">
        <f t="shared" si="4"/>
        <v>2.5000000000000001E-5</v>
      </c>
      <c r="W14" s="158" cm="1">
        <f t="array" ref="W14">IF(D14="Electric","--",IF(D14="Diesel",_xlfn._xlws.FILTER(ORDEF[NOXzh],(ORDEF[HP]=I14)*(ORDEF[Model_Year]=E14)),""))</f>
        <v>2.8072650000000001</v>
      </c>
      <c r="X14" s="158" t="str" cm="1">
        <f t="array" ref="X14">IF(D14="Electric","--",IF(D14="Gasoline",_xlfn._xlws.FILTER(LSIEF[NOX-ZH (g/hp-hr)],(LSIEF[Fuel]=D14)*(LSIEF[HP Bin]=I14)*(LSIEF[Model Year]=E14)),""))</f>
        <v/>
      </c>
      <c r="Y14" s="158">
        <f t="shared" si="5"/>
        <v>2.8072650000000001</v>
      </c>
      <c r="Z14" s="159" cm="1">
        <f t="array" ref="Z14">IF(D14="Electric","--",IF(D14="Diesel",_xlfn._xlws.FILTER(ORDEF[NOXdr],(ORDEF[HP]=I14)*(ORDEF[Model_Year]=E14)),""))</f>
        <v>3.6399999999999997E-5</v>
      </c>
      <c r="AA14" s="159" t="str" cm="1">
        <f t="array" ref="AA14">IF(E14="Electric","--",IF(D14="Gasoline",_xlfn._xlws.FILTER(LSIEF[NOX DR],(LSIEF[Fuel]=D14)*(LSIEF[HP Bin]=I14)*(LSIEF[Model Year]=E14)),""))</f>
        <v/>
      </c>
      <c r="AB14" s="159">
        <f t="shared" si="6"/>
        <v>3.6399999999999997E-5</v>
      </c>
      <c r="AC14" s="158" cm="1">
        <f t="array" ref="AC14">IF(D14="Electric","--",IF(D14="Diesel",_xlfn._xlws.FILTER(DFCF2[Fuel_HC],(DFCF2[MY]=E14)),""))</f>
        <v>0.9</v>
      </c>
      <c r="AD14" s="158" t="str" cm="1">
        <f t="array" ref="AD14">IF(D14="Electric","--",IF(D14="Gasoline",_xlfn._xlws.FILTER(GFCF2[Fuel_HC],(GFCF2[MY]=E14)),""))</f>
        <v/>
      </c>
      <c r="AE14" s="158">
        <f t="shared" si="7"/>
        <v>0.9</v>
      </c>
      <c r="AF14" s="157" cm="1">
        <f t="array" ref="AF14">IF(D14="Electric","--",IF(D14="Diesel",_xlfn._xlws.FILTER(DFCF2[Fuel_NOX],(DFCF2[MY]=E14)),""))</f>
        <v>0.95</v>
      </c>
      <c r="AG14" s="157" t="str" cm="1">
        <f t="array" ref="AG14">IF(D14="Electric","--",IF(D14="Gasoline",_xlfn._xlws.FILTER(GFCF2[Fuel_NOX],(GFCF2[MY]=E14)),""))</f>
        <v/>
      </c>
      <c r="AH14" s="157">
        <f t="shared" si="8"/>
        <v>0.95</v>
      </c>
      <c r="AI14" s="158">
        <f t="shared" si="9"/>
        <v>0.36000000000000004</v>
      </c>
      <c r="AJ14" s="158">
        <f t="shared" si="10"/>
        <v>3.0818617499999998</v>
      </c>
      <c r="AK14" s="158">
        <f t="shared" si="11"/>
        <v>175.25972581946209</v>
      </c>
      <c r="AL14" s="158">
        <f t="shared" si="12"/>
        <v>1500.3506814402433</v>
      </c>
      <c r="AM14" s="158">
        <f t="shared" si="13"/>
        <v>8.7629862909731057E-2</v>
      </c>
      <c r="AN14" s="158">
        <f t="shared" si="14"/>
        <v>0.75017534072012171</v>
      </c>
      <c r="AO14" s="158">
        <f t="shared" si="15"/>
        <v>0.10603213412077457</v>
      </c>
      <c r="AP14" s="157"/>
      <c r="AQ14" s="161"/>
      <c r="AR14" s="161"/>
      <c r="AS14" s="161" t="str">
        <f>IF(ISNA(VLOOKUP($B14,'2017 Emission Inventory'!$B$2:$B$803,1,FALSE)),"No","Yes")</f>
        <v>Yes</v>
      </c>
      <c r="AT14" s="161" t="str">
        <f>IFERROR(INDEX('2017 Emission Inventory'!$C$2:$C$803,MATCH($B14,'2017 Emission Inventory'!$B$2:$B$803,0)),"")</f>
        <v>Air Start Unit</v>
      </c>
      <c r="AU14" s="161" t="str">
        <f>IFERROR(INDEX('2017 Emission Inventory'!$D$2:$D$803,MATCH($B14,'2017 Emission Inventory'!$B$2:$B$803,0)),"")</f>
        <v>Diesel</v>
      </c>
      <c r="AV14" s="161">
        <f>IFERROR(INDEX('2017 Emission Inventory'!$E$2:$E$803,MATCH($B14,'2017 Emission Inventory'!$B$2:$B$803,0)),"")</f>
        <v>2007</v>
      </c>
      <c r="AW14" s="161">
        <f>IFERROR(INDEX('2017 Emission Inventory'!$F$2:$F$803,MATCH($B14,'2017 Emission Inventory'!$B$2:$B$803,0)),"")</f>
        <v>511</v>
      </c>
      <c r="AX14" s="161">
        <f>IFERROR(INDEX('2017 Emission Inventory'!$G$2:$G$803,MATCH($B14,'2017 Emission Inventory'!$B$2:$B$803,0)),"")</f>
        <v>1271</v>
      </c>
      <c r="AY14" s="162">
        <f>IFERROR(INDEX('2017 Emission Inventory'!$AL$2:$AL$803,MATCH($B14,'2017 Emission Inventory'!$B$2:$B$803,0)),"")</f>
        <v>1500.3506814402433</v>
      </c>
      <c r="AZ14" s="163">
        <f t="shared" si="16"/>
        <v>0</v>
      </c>
      <c r="BA14" s="165"/>
      <c r="BB14" s="165"/>
      <c r="BC14" s="165"/>
    </row>
    <row r="15" spans="1:55" s="160" customFormat="1" x14ac:dyDescent="0.35">
      <c r="A15" s="157">
        <v>14</v>
      </c>
      <c r="B15" s="157" t="s">
        <v>22</v>
      </c>
      <c r="C15" s="157" t="s">
        <v>17</v>
      </c>
      <c r="D15" s="157" t="s">
        <v>9</v>
      </c>
      <c r="E15" s="157">
        <v>2011</v>
      </c>
      <c r="F15" s="157">
        <v>679</v>
      </c>
      <c r="G15" s="157">
        <v>1271</v>
      </c>
      <c r="H15" s="157" t="s">
        <v>734</v>
      </c>
      <c r="I15" s="157">
        <f t="shared" si="0"/>
        <v>750</v>
      </c>
      <c r="J15" s="157">
        <f>IF(D15="Electric","--",IF(D15="Diesel",VLOOKUP(C15,[2]ORDLF!A:B,2,FALSE),""))</f>
        <v>0.9</v>
      </c>
      <c r="K15" s="157" t="str">
        <f>IF(D15="Electric","--",IF(D15="Gasoline",VLOOKUP(C15,LSILF!A:C,3,FALSE),""))</f>
        <v/>
      </c>
      <c r="L15" s="158">
        <f>VLOOKUP(C15,ORDLF[[Equipment Type]:[Load Factor]],2,FALSE)</f>
        <v>0.34</v>
      </c>
      <c r="M15" s="157" cm="1">
        <f t="array" ref="M15">IF(D15="Electric","--",IF(D15="Diesel",_xlfn._xlws.FILTER(DIESCH[CH Cap],(DIESCH[HP Bin]=I15)),""))</f>
        <v>12000</v>
      </c>
      <c r="N15" s="157" t="str" cm="1">
        <f t="array" ref="N15">IF(D15="Electric","--",IF(D15="Gasoline",_xlfn._xlws.FILTER(LSICH[CH Cap],(LSICH[Fuel Type]=D15)*(LSICH[MY]=E15)),""))</f>
        <v/>
      </c>
      <c r="O15" s="157">
        <f t="shared" si="1"/>
        <v>12000</v>
      </c>
      <c r="P15" s="157">
        <f t="shared" si="2"/>
        <v>11439</v>
      </c>
      <c r="Q15" s="157" cm="1">
        <f t="array" ref="Q15">IF(D15="Electric","--",IF(D15="Diesel",_xlfn._xlws.FILTER(ORDEF[HC-ZH (g/hp-hr)],(ORDEF[HP]=I15)*(ORDEF[Model_Year]=E15)),""))</f>
        <v>7.0000000000000007E-2</v>
      </c>
      <c r="R15" s="157" t="str" cm="1">
        <f t="array" ref="R15">IF(D15="Electric","--",IF(D15="Gasoline",_xlfn._xlws.FILTER(LSIEF[HC-ZH (g/hp-hr)],(LSIEF[Fuel]=D15)*(LSIEF[HP Bin]=I15)*(LSIEF[Model Year]=E15)),""))</f>
        <v/>
      </c>
      <c r="S15" s="158">
        <f t="shared" si="3"/>
        <v>7.0000000000000007E-2</v>
      </c>
      <c r="T15" s="159" cm="1">
        <f t="array" ref="T15">IF(D15="Electric","--",IF(D15="Diesel",_xlfn._xlws.FILTER(ORDEF[HCDR],(ORDEF[HP]=I15)*(ORDEF[Model_Year]=E15),),""))</f>
        <v>1.8300000000000001E-5</v>
      </c>
      <c r="U15" s="159" t="str" cm="1">
        <f t="array" ref="U15">IF(D15="Electric","--",IF(D15="Gasoline",_xlfn._xlws.FILTER(LSIEF[HC DR],(LSIEF[Fuel]=D15)*(LSIEF[HP Bin]=I15)*(LSIEF[Model Year]=E15)),""))</f>
        <v/>
      </c>
      <c r="V15" s="159">
        <f t="shared" si="4"/>
        <v>1.8300000000000001E-5</v>
      </c>
      <c r="W15" s="158" cm="1">
        <f t="array" ref="W15">IF(D15="Electric","--",IF(D15="Diesel",_xlfn._xlws.FILTER(ORDEF[NOXzh],(ORDEF[HP]=I15)*(ORDEF[Model_Year]=E15)),""))</f>
        <v>1.6405400000000001</v>
      </c>
      <c r="X15" s="158" t="str" cm="1">
        <f t="array" ref="X15">IF(D15="Electric","--",IF(D15="Gasoline",_xlfn._xlws.FILTER(LSIEF[NOX-ZH (g/hp-hr)],(LSIEF[Fuel]=D15)*(LSIEF[HP Bin]=I15)*(LSIEF[Model Year]=E15)),""))</f>
        <v/>
      </c>
      <c r="Y15" s="158">
        <f t="shared" si="5"/>
        <v>1.6405400000000001</v>
      </c>
      <c r="Z15" s="159" cm="1">
        <f t="array" ref="Z15">IF(D15="Electric","--",IF(D15="Diesel",_xlfn._xlws.FILTER(ORDEF[NOXdr],(ORDEF[HP]=I15)*(ORDEF[Model_Year]=E15)),""))</f>
        <v>2.1399999999999998E-5</v>
      </c>
      <c r="AA15" s="159" t="str" cm="1">
        <f t="array" ref="AA15">IF(E15="Electric","--",IF(D15="Gasoline",_xlfn._xlws.FILTER(LSIEF[NOX DR],(LSIEF[Fuel]=D15)*(LSIEF[HP Bin]=I15)*(LSIEF[Model Year]=E15)),""))</f>
        <v/>
      </c>
      <c r="AB15" s="159">
        <f t="shared" si="6"/>
        <v>2.1399999999999998E-5</v>
      </c>
      <c r="AC15" s="158" cm="1">
        <f t="array" ref="AC15">IF(D15="Electric","--",IF(D15="Diesel",_xlfn._xlws.FILTER(DFCF2[Fuel_HC],(DFCF2[MY]=E15)),""))</f>
        <v>0.9</v>
      </c>
      <c r="AD15" s="158" t="str" cm="1">
        <f t="array" ref="AD15">IF(D15="Electric","--",IF(D15="Gasoline",_xlfn._xlws.FILTER(GFCF2[Fuel_HC],(GFCF2[MY]=E15)),""))</f>
        <v/>
      </c>
      <c r="AE15" s="158">
        <f t="shared" si="7"/>
        <v>0.9</v>
      </c>
      <c r="AF15" s="157" cm="1">
        <f t="array" ref="AF15">IF(D15="Electric","--",IF(D15="Diesel",_xlfn._xlws.FILTER(DFCF2[Fuel_NOX],(DFCF2[MY]=E15)),""))</f>
        <v>0.95</v>
      </c>
      <c r="AG15" s="157" t="str" cm="1">
        <f t="array" ref="AG15">IF(D15="Electric","--",IF(D15="Gasoline",_xlfn._xlws.FILTER(GFCF2[Fuel_NOX],(GFCF2[MY]=E15)),""))</f>
        <v/>
      </c>
      <c r="AH15" s="157">
        <f t="shared" si="8"/>
        <v>0.95</v>
      </c>
      <c r="AI15" s="158">
        <f t="shared" si="9"/>
        <v>0.25140033000000001</v>
      </c>
      <c r="AJ15" s="158">
        <f t="shared" si="10"/>
        <v>1.79106787</v>
      </c>
      <c r="AK15" s="158">
        <f t="shared" si="11"/>
        <v>162.62763439695823</v>
      </c>
      <c r="AL15" s="158">
        <f t="shared" si="12"/>
        <v>1158.6187287124828</v>
      </c>
      <c r="AM15" s="158">
        <f t="shared" si="13"/>
        <v>8.1313817198479119E-2</v>
      </c>
      <c r="AN15" s="158">
        <f t="shared" si="14"/>
        <v>0.57930936435624136</v>
      </c>
      <c r="AO15" s="158">
        <f t="shared" si="15"/>
        <v>9.8389718810159732E-2</v>
      </c>
      <c r="AP15" s="157"/>
      <c r="AQ15" s="161"/>
      <c r="AR15" s="161"/>
      <c r="AS15" s="161" t="str">
        <f>IF(ISNA(VLOOKUP($B15,'2017 Emission Inventory'!$B$2:$B$803,1,FALSE)),"No","Yes")</f>
        <v>Yes</v>
      </c>
      <c r="AT15" s="161" t="str">
        <f>IFERROR(INDEX('2017 Emission Inventory'!$C$2:$C$803,MATCH($B15,'2017 Emission Inventory'!$B$2:$B$803,0)),"")</f>
        <v>Air Start Unit</v>
      </c>
      <c r="AU15" s="161" t="str">
        <f>IFERROR(INDEX('2017 Emission Inventory'!$D$2:$D$803,MATCH($B15,'2017 Emission Inventory'!$B$2:$B$803,0)),"")</f>
        <v>Diesel</v>
      </c>
      <c r="AV15" s="161">
        <f>IFERROR(INDEX('2017 Emission Inventory'!$E$2:$E$803,MATCH($B15,'2017 Emission Inventory'!$B$2:$B$803,0)),"")</f>
        <v>2011</v>
      </c>
      <c r="AW15" s="161">
        <f>IFERROR(INDEX('2017 Emission Inventory'!$F$2:$F$803,MATCH($B15,'2017 Emission Inventory'!$B$2:$B$803,0)),"")</f>
        <v>679</v>
      </c>
      <c r="AX15" s="161">
        <f>IFERROR(INDEX('2017 Emission Inventory'!$G$2:$G$803,MATCH($B15,'2017 Emission Inventory'!$B$2:$B$803,0)),"")</f>
        <v>1271</v>
      </c>
      <c r="AY15" s="162">
        <f>IFERROR(INDEX('2017 Emission Inventory'!$AL$2:$AL$803,MATCH($B15,'2017 Emission Inventory'!$B$2:$B$803,0)),"")</f>
        <v>1108.4731456689071</v>
      </c>
      <c r="AZ15" s="163">
        <f t="shared" si="16"/>
        <v>50.145583043575698</v>
      </c>
      <c r="BA15" s="165"/>
      <c r="BB15" s="165"/>
      <c r="BC15" s="165"/>
    </row>
    <row r="16" spans="1:55" s="160" customFormat="1" x14ac:dyDescent="0.35">
      <c r="A16" s="157">
        <v>15</v>
      </c>
      <c r="B16" s="157">
        <v>507098</v>
      </c>
      <c r="C16" s="157" t="s">
        <v>17</v>
      </c>
      <c r="D16" s="157" t="s">
        <v>9</v>
      </c>
      <c r="E16" s="157">
        <v>2015</v>
      </c>
      <c r="F16" s="157">
        <v>550</v>
      </c>
      <c r="G16" s="157">
        <v>1271</v>
      </c>
      <c r="H16" s="157" t="s">
        <v>622</v>
      </c>
      <c r="I16" s="157">
        <f t="shared" si="0"/>
        <v>600</v>
      </c>
      <c r="J16" s="157">
        <f>IF(D16="Electric","--",IF(D16="Diesel",VLOOKUP(C16,[2]ORDLF!A:B,2,FALSE),""))</f>
        <v>0.9</v>
      </c>
      <c r="K16" s="157" t="str">
        <f>IF(D16="Electric","--",IF(D16="Gasoline",VLOOKUP(C16,LSILF!A:C,3,FALSE),""))</f>
        <v/>
      </c>
      <c r="L16" s="158">
        <f>VLOOKUP(C16,ORDLF[[Equipment Type]:[Load Factor]],2,FALSE)</f>
        <v>0.34</v>
      </c>
      <c r="M16" s="157" cm="1">
        <f t="array" ref="M16">IF(D16="Electric","--",IF(D16="Diesel",_xlfn._xlws.FILTER(DIESCH[CH Cap],(DIESCH[HP Bin]=I16)),""))</f>
        <v>12000</v>
      </c>
      <c r="N16" s="157" t="str" cm="1">
        <f t="array" ref="N16">IF(D16="Electric","--",IF(D16="Gasoline",_xlfn._xlws.FILTER(LSICH[CH Cap],(LSICH[Fuel Type]=D16)*(LSICH[MY]=E16)),""))</f>
        <v/>
      </c>
      <c r="O16" s="157">
        <f t="shared" si="1"/>
        <v>12000</v>
      </c>
      <c r="P16" s="157">
        <f t="shared" si="2"/>
        <v>6355</v>
      </c>
      <c r="Q16" s="157" cm="1">
        <f t="array" ref="Q16">IF(D16="Electric","--",IF(D16="Diesel",_xlfn._xlws.FILTER(ORDEF[HC-ZH (g/hp-hr)],(ORDEF[HP]=I16)*(ORDEF[Model_Year]=E16)),""))</f>
        <v>0.05</v>
      </c>
      <c r="R16" s="157" t="str" cm="1">
        <f t="array" ref="R16">IF(D16="Electric","--",IF(D16="Gasoline",_xlfn._xlws.FILTER(LSIEF[HC-ZH (g/hp-hr)],(LSIEF[Fuel]=D16)*(LSIEF[HP Bin]=I16)*(LSIEF[Model Year]=E16)),""))</f>
        <v/>
      </c>
      <c r="S16" s="158">
        <f t="shared" si="3"/>
        <v>0.05</v>
      </c>
      <c r="T16" s="159" cm="1">
        <f t="array" ref="T16">IF(D16="Electric","--",IF(D16="Diesel",_xlfn._xlws.FILTER(ORDEF[HCDR],(ORDEF[HP]=I16)*(ORDEF[Model_Year]=E16),),""))</f>
        <v>1.17E-5</v>
      </c>
      <c r="U16" s="159" t="str" cm="1">
        <f t="array" ref="U16">IF(D16="Electric","--",IF(D16="Gasoline",_xlfn._xlws.FILTER(LSIEF[HC DR],(LSIEF[Fuel]=D16)*(LSIEF[HP Bin]=I16)*(LSIEF[Model Year]=E16)),""))</f>
        <v/>
      </c>
      <c r="V16" s="159">
        <f t="shared" si="4"/>
        <v>1.17E-5</v>
      </c>
      <c r="W16" s="158" cm="1">
        <f t="array" ref="W16">IF(D16="Electric","--",IF(D16="Diesel",_xlfn._xlws.FILTER(ORDEF[NOXzh],(ORDEF[HP]=I16)*(ORDEF[Model_Year]=E16)),""))</f>
        <v>0.81261700000000003</v>
      </c>
      <c r="X16" s="158" t="str" cm="1">
        <f t="array" ref="X16">IF(D16="Electric","--",IF(D16="Gasoline",_xlfn._xlws.FILTER(LSIEF[NOX-ZH (g/hp-hr)],(LSIEF[Fuel]=D16)*(LSIEF[HP Bin]=I16)*(LSIEF[Model Year]=E16)),""))</f>
        <v/>
      </c>
      <c r="Y16" s="158">
        <f t="shared" si="5"/>
        <v>0.81261700000000003</v>
      </c>
      <c r="Z16" s="159" cm="1">
        <f t="array" ref="Z16">IF(D16="Electric","--",IF(D16="Diesel",_xlfn._xlws.FILTER(ORDEF[NOXdr],(ORDEF[HP]=I16)*(ORDEF[Model_Year]=E16)),""))</f>
        <v>1.0699999999999999E-5</v>
      </c>
      <c r="AA16" s="159" t="str" cm="1">
        <f t="array" ref="AA16">IF(E16="Electric","--",IF(D16="Gasoline",_xlfn._xlws.FILTER(LSIEF[NOX DR],(LSIEF[Fuel]=D16)*(LSIEF[HP Bin]=I16)*(LSIEF[Model Year]=E16)),""))</f>
        <v/>
      </c>
      <c r="AB16" s="159">
        <f t="shared" si="6"/>
        <v>1.0699999999999999E-5</v>
      </c>
      <c r="AC16" s="158" cm="1">
        <f t="array" ref="AC16">IF(D16="Electric","--",IF(D16="Diesel",_xlfn._xlws.FILTER(DFCF2[Fuel_HC],(DFCF2[MY]=E16)),""))</f>
        <v>0.9</v>
      </c>
      <c r="AD16" s="158" t="str" cm="1">
        <f t="array" ref="AD16">IF(D16="Electric","--",IF(D16="Gasoline",_xlfn._xlws.FILTER(GFCF2[Fuel_HC],(GFCF2[MY]=E16)),""))</f>
        <v/>
      </c>
      <c r="AE16" s="158">
        <f t="shared" si="7"/>
        <v>0.9</v>
      </c>
      <c r="AF16" s="157" cm="1">
        <f t="array" ref="AF16">IF(D16="Electric","--",IF(D16="Diesel",_xlfn._xlws.FILTER(DFCF2[Fuel_NOX],(DFCF2[MY]=E16)),""))</f>
        <v>0.95</v>
      </c>
      <c r="AG16" s="157" t="str" cm="1">
        <f t="array" ref="AG16">IF(D16="Electric","--",IF(D16="Gasoline",_xlfn._xlws.FILTER(GFCF2[Fuel_NOX],(GFCF2[MY]=E16)),""))</f>
        <v/>
      </c>
      <c r="AH16" s="157">
        <f t="shared" si="8"/>
        <v>0.95</v>
      </c>
      <c r="AI16" s="158">
        <f t="shared" si="9"/>
        <v>0.11191815000000001</v>
      </c>
      <c r="AJ16" s="158">
        <f t="shared" si="10"/>
        <v>0.83658472499999992</v>
      </c>
      <c r="AK16" s="158">
        <f t="shared" si="11"/>
        <v>58.643777754793362</v>
      </c>
      <c r="AL16" s="158">
        <f t="shared" si="12"/>
        <v>438.36043292312206</v>
      </c>
      <c r="AM16" s="158">
        <f t="shared" si="13"/>
        <v>2.9321888877396684E-2</v>
      </c>
      <c r="AN16" s="158">
        <f t="shared" si="14"/>
        <v>0.21918021646156105</v>
      </c>
      <c r="AO16" s="158">
        <f t="shared" si="15"/>
        <v>3.5479485541649987E-2</v>
      </c>
      <c r="AP16" s="157"/>
      <c r="AQ16" s="161"/>
      <c r="AR16" s="161"/>
      <c r="AS16" s="161" t="str">
        <f>IF(ISNA(VLOOKUP($B16,'2017 Emission Inventory'!$B$2:$B$803,1,FALSE)),"No","Yes")</f>
        <v>No</v>
      </c>
      <c r="AT16" s="161" t="str">
        <f>IFERROR(INDEX('2017 Emission Inventory'!$C$2:$C$803,MATCH($B16,'2017 Emission Inventory'!$B$2:$B$803,0)),"")</f>
        <v/>
      </c>
      <c r="AU16" s="161" t="str">
        <f>IFERROR(INDEX('2017 Emission Inventory'!$D$2:$D$803,MATCH($B16,'2017 Emission Inventory'!$B$2:$B$803,0)),"")</f>
        <v/>
      </c>
      <c r="AV16" s="161" t="str">
        <f>IFERROR(INDEX('2017 Emission Inventory'!$E$2:$E$803,MATCH($B16,'2017 Emission Inventory'!$B$2:$B$803,0)),"")</f>
        <v/>
      </c>
      <c r="AW16" s="161" t="str">
        <f>IFERROR(INDEX('2017 Emission Inventory'!$F$2:$F$803,MATCH($B16,'2017 Emission Inventory'!$B$2:$B$803,0)),"")</f>
        <v/>
      </c>
      <c r="AX16" s="161" t="str">
        <f>IFERROR(INDEX('2017 Emission Inventory'!$G$2:$G$803,MATCH($B16,'2017 Emission Inventory'!$B$2:$B$803,0)),"")</f>
        <v/>
      </c>
      <c r="AY16" s="162" t="str">
        <f>IFERROR(INDEX('2017 Emission Inventory'!$AL$2:$AL$803,MATCH($B16,'2017 Emission Inventory'!$B$2:$B$803,0)),"")</f>
        <v/>
      </c>
      <c r="AZ16" s="163" t="e">
        <f t="shared" si="16"/>
        <v>#VALUE!</v>
      </c>
      <c r="BA16" s="165"/>
      <c r="BB16" s="165"/>
      <c r="BC16" s="165"/>
    </row>
    <row r="17" spans="1:55" s="160" customFormat="1" x14ac:dyDescent="0.35">
      <c r="A17" s="157">
        <v>16</v>
      </c>
      <c r="B17" s="157" t="s">
        <v>23</v>
      </c>
      <c r="C17" s="157" t="s">
        <v>17</v>
      </c>
      <c r="D17" s="157" t="s">
        <v>9</v>
      </c>
      <c r="E17" s="157">
        <v>2015</v>
      </c>
      <c r="F17" s="157">
        <v>333</v>
      </c>
      <c r="G17" s="157">
        <v>1271</v>
      </c>
      <c r="H17" s="157" t="s">
        <v>622</v>
      </c>
      <c r="I17" s="157">
        <f t="shared" si="0"/>
        <v>600</v>
      </c>
      <c r="J17" s="157">
        <f>IF(D17="Electric","--",IF(D17="Diesel",VLOOKUP(C17,[2]ORDLF!A:B,2,FALSE),""))</f>
        <v>0.9</v>
      </c>
      <c r="K17" s="157" t="str">
        <f>IF(D17="Electric","--",IF(D17="Gasoline",VLOOKUP(C17,LSILF!A:C,3,FALSE),""))</f>
        <v/>
      </c>
      <c r="L17" s="158">
        <f>VLOOKUP(C17,ORDLF[[Equipment Type]:[Load Factor]],2,FALSE)</f>
        <v>0.34</v>
      </c>
      <c r="M17" s="157" cm="1">
        <f t="array" ref="M17">IF(D17="Electric","--",IF(D17="Diesel",_xlfn._xlws.FILTER(DIESCH[CH Cap],(DIESCH[HP Bin]=I17)),""))</f>
        <v>12000</v>
      </c>
      <c r="N17" s="157" t="str" cm="1">
        <f t="array" ref="N17">IF(D17="Electric","--",IF(D17="Gasoline",_xlfn._xlws.FILTER(LSICH[CH Cap],(LSICH[Fuel Type]=D17)*(LSICH[MY]=E17)),""))</f>
        <v/>
      </c>
      <c r="O17" s="157">
        <f t="shared" si="1"/>
        <v>12000</v>
      </c>
      <c r="P17" s="157">
        <f t="shared" si="2"/>
        <v>6355</v>
      </c>
      <c r="Q17" s="157" cm="1">
        <f t="array" ref="Q17">IF(D17="Electric","--",IF(D17="Diesel",_xlfn._xlws.FILTER(ORDEF[HC-ZH (g/hp-hr)],(ORDEF[HP]=I17)*(ORDEF[Model_Year]=E17)),""))</f>
        <v>0.05</v>
      </c>
      <c r="R17" s="157" t="str" cm="1">
        <f t="array" ref="R17">IF(D17="Electric","--",IF(D17="Gasoline",_xlfn._xlws.FILTER(LSIEF[HC-ZH (g/hp-hr)],(LSIEF[Fuel]=D17)*(LSIEF[HP Bin]=I17)*(LSIEF[Model Year]=E17)),""))</f>
        <v/>
      </c>
      <c r="S17" s="158">
        <f t="shared" si="3"/>
        <v>0.05</v>
      </c>
      <c r="T17" s="159" cm="1">
        <f t="array" ref="T17">IF(D17="Electric","--",IF(D17="Diesel",_xlfn._xlws.FILTER(ORDEF[HCDR],(ORDEF[HP]=I17)*(ORDEF[Model_Year]=E17),),""))</f>
        <v>1.17E-5</v>
      </c>
      <c r="U17" s="159" t="str" cm="1">
        <f t="array" ref="U17">IF(D17="Electric","--",IF(D17="Gasoline",_xlfn._xlws.FILTER(LSIEF[HC DR],(LSIEF[Fuel]=D17)*(LSIEF[HP Bin]=I17)*(LSIEF[Model Year]=E17)),""))</f>
        <v/>
      </c>
      <c r="V17" s="159">
        <f t="shared" si="4"/>
        <v>1.17E-5</v>
      </c>
      <c r="W17" s="158" cm="1">
        <f t="array" ref="W17">IF(D17="Electric","--",IF(D17="Diesel",_xlfn._xlws.FILTER(ORDEF[NOXzh],(ORDEF[HP]=I17)*(ORDEF[Model_Year]=E17)),""))</f>
        <v>0.81261700000000003</v>
      </c>
      <c r="X17" s="158" t="str" cm="1">
        <f t="array" ref="X17">IF(D17="Electric","--",IF(D17="Gasoline",_xlfn._xlws.FILTER(LSIEF[NOX-ZH (g/hp-hr)],(LSIEF[Fuel]=D17)*(LSIEF[HP Bin]=I17)*(LSIEF[Model Year]=E17)),""))</f>
        <v/>
      </c>
      <c r="Y17" s="158">
        <f t="shared" si="5"/>
        <v>0.81261700000000003</v>
      </c>
      <c r="Z17" s="159" cm="1">
        <f t="array" ref="Z17">IF(D17="Electric","--",IF(D17="Diesel",_xlfn._xlws.FILTER(ORDEF[NOXdr],(ORDEF[HP]=I17)*(ORDEF[Model_Year]=E17)),""))</f>
        <v>1.0699999999999999E-5</v>
      </c>
      <c r="AA17" s="159" t="str" cm="1">
        <f t="array" ref="AA17">IF(E17="Electric","--",IF(D17="Gasoline",_xlfn._xlws.FILTER(LSIEF[NOX DR],(LSIEF[Fuel]=D17)*(LSIEF[HP Bin]=I17)*(LSIEF[Model Year]=E17)),""))</f>
        <v/>
      </c>
      <c r="AB17" s="159">
        <f t="shared" si="6"/>
        <v>1.0699999999999999E-5</v>
      </c>
      <c r="AC17" s="158" cm="1">
        <f t="array" ref="AC17">IF(D17="Electric","--",IF(D17="Diesel",_xlfn._xlws.FILTER(DFCF2[Fuel_HC],(DFCF2[MY]=E17)),""))</f>
        <v>0.9</v>
      </c>
      <c r="AD17" s="158" t="str" cm="1">
        <f t="array" ref="AD17">IF(D17="Electric","--",IF(D17="Gasoline",_xlfn._xlws.FILTER(GFCF2[Fuel_HC],(GFCF2[MY]=E17)),""))</f>
        <v/>
      </c>
      <c r="AE17" s="158">
        <f t="shared" si="7"/>
        <v>0.9</v>
      </c>
      <c r="AF17" s="157" cm="1">
        <f t="array" ref="AF17">IF(D17="Electric","--",IF(D17="Diesel",_xlfn._xlws.FILTER(DFCF2[Fuel_NOX],(DFCF2[MY]=E17)),""))</f>
        <v>0.95</v>
      </c>
      <c r="AG17" s="157" t="str" cm="1">
        <f t="array" ref="AG17">IF(D17="Electric","--",IF(D17="Gasoline",_xlfn._xlws.FILTER(GFCF2[Fuel_NOX],(GFCF2[MY]=E17)),""))</f>
        <v/>
      </c>
      <c r="AH17" s="157">
        <f t="shared" si="8"/>
        <v>0.95</v>
      </c>
      <c r="AI17" s="158">
        <f t="shared" si="9"/>
        <v>0.11191815000000001</v>
      </c>
      <c r="AJ17" s="158">
        <f t="shared" si="10"/>
        <v>0.83658472499999992</v>
      </c>
      <c r="AK17" s="158">
        <f t="shared" si="11"/>
        <v>35.506141804265802</v>
      </c>
      <c r="AL17" s="158">
        <f t="shared" si="12"/>
        <v>265.40731666072662</v>
      </c>
      <c r="AM17" s="158">
        <f t="shared" si="13"/>
        <v>1.7753070902132902E-2</v>
      </c>
      <c r="AN17" s="158">
        <f t="shared" si="14"/>
        <v>0.13270365833036332</v>
      </c>
      <c r="AO17" s="158">
        <f t="shared" si="15"/>
        <v>2.1481215791580813E-2</v>
      </c>
      <c r="AP17" s="157"/>
      <c r="AQ17" s="161"/>
      <c r="AR17" s="161"/>
      <c r="AS17" s="161" t="str">
        <f>IF(ISNA(VLOOKUP($B17,'2017 Emission Inventory'!$B$2:$B$803,1,FALSE)),"No","Yes")</f>
        <v>Yes</v>
      </c>
      <c r="AT17" s="161" t="str">
        <f>IFERROR(INDEX('2017 Emission Inventory'!$C$2:$C$803,MATCH($B17,'2017 Emission Inventory'!$B$2:$B$803,0)),"")</f>
        <v>Air Start Unit</v>
      </c>
      <c r="AU17" s="161" t="str">
        <f>IFERROR(INDEX('2017 Emission Inventory'!$D$2:$D$803,MATCH($B17,'2017 Emission Inventory'!$B$2:$B$803,0)),"")</f>
        <v>Diesel</v>
      </c>
      <c r="AV17" s="161">
        <f>IFERROR(INDEX('2017 Emission Inventory'!$E$2:$E$803,MATCH($B17,'2017 Emission Inventory'!$B$2:$B$803,0)),"")</f>
        <v>2015</v>
      </c>
      <c r="AW17" s="161">
        <f>IFERROR(INDEX('2017 Emission Inventory'!$F$2:$F$803,MATCH($B17,'2017 Emission Inventory'!$B$2:$B$803,0)),"")</f>
        <v>333</v>
      </c>
      <c r="AX17" s="161">
        <f>IFERROR(INDEX('2017 Emission Inventory'!$G$2:$G$803,MATCH($B17,'2017 Emission Inventory'!$B$2:$B$803,0)),"")</f>
        <v>1271</v>
      </c>
      <c r="AY17" s="162">
        <f>IFERROR(INDEX('2017 Emission Inventory'!$AL$2:$AL$803,MATCH($B17,'2017 Emission Inventory'!$B$2:$B$803,0)),"")</f>
        <v>253.11094025902511</v>
      </c>
      <c r="AZ17" s="163">
        <f t="shared" si="16"/>
        <v>12.296376401701508</v>
      </c>
      <c r="BA17" s="165"/>
      <c r="BB17" s="165"/>
      <c r="BC17" s="165"/>
    </row>
    <row r="18" spans="1:55" s="160" customFormat="1" x14ac:dyDescent="0.35">
      <c r="A18" s="157">
        <v>17</v>
      </c>
      <c r="B18" s="157">
        <v>5423</v>
      </c>
      <c r="C18" s="157" t="s">
        <v>17</v>
      </c>
      <c r="D18" s="157" t="s">
        <v>9</v>
      </c>
      <c r="E18" s="157">
        <v>2016</v>
      </c>
      <c r="F18" s="157">
        <v>425</v>
      </c>
      <c r="G18" s="157">
        <v>1271</v>
      </c>
      <c r="H18" s="157" t="s">
        <v>622</v>
      </c>
      <c r="I18" s="157">
        <f t="shared" si="0"/>
        <v>600</v>
      </c>
      <c r="J18" s="157">
        <f>IF(D18="Electric","--",IF(D18="Diesel",VLOOKUP(C18,[2]ORDLF!A:B,2,FALSE),""))</f>
        <v>0.9</v>
      </c>
      <c r="K18" s="157" t="str">
        <f>IF(D18="Electric","--",IF(D18="Gasoline",VLOOKUP(C18,LSILF!A:C,3,FALSE),""))</f>
        <v/>
      </c>
      <c r="L18" s="158">
        <f>VLOOKUP(C18,ORDLF[[Equipment Type]:[Load Factor]],2,FALSE)</f>
        <v>0.34</v>
      </c>
      <c r="M18" s="157" cm="1">
        <f t="array" ref="M18">IF(D18="Electric","--",IF(D18="Diesel",_xlfn._xlws.FILTER(DIESCH[CH Cap],(DIESCH[HP Bin]=I18)),""))</f>
        <v>12000</v>
      </c>
      <c r="N18" s="157" t="str" cm="1">
        <f t="array" ref="N18">IF(D18="Electric","--",IF(D18="Gasoline",_xlfn._xlws.FILTER(LSICH[CH Cap],(LSICH[Fuel Type]=D18)*(LSICH[MY]=E18)),""))</f>
        <v/>
      </c>
      <c r="O18" s="157">
        <f t="shared" si="1"/>
        <v>12000</v>
      </c>
      <c r="P18" s="157">
        <f t="shared" si="2"/>
        <v>5084</v>
      </c>
      <c r="Q18" s="157" cm="1">
        <f t="array" ref="Q18">IF(D18="Electric","--",IF(D18="Diesel",_xlfn._xlws.FILTER(ORDEF[HC-ZH (g/hp-hr)],(ORDEF[HP]=I18)*(ORDEF[Model_Year]=E18)),""))</f>
        <v>0.05</v>
      </c>
      <c r="R18" s="157" t="str" cm="1">
        <f t="array" ref="R18">IF(D18="Electric","--",IF(D18="Gasoline",_xlfn._xlws.FILTER(LSIEF[HC-ZH (g/hp-hr)],(LSIEF[Fuel]=D18)*(LSIEF[HP Bin]=I18)*(LSIEF[Model Year]=E18)),""))</f>
        <v/>
      </c>
      <c r="S18" s="158">
        <f t="shared" si="3"/>
        <v>0.05</v>
      </c>
      <c r="T18" s="159" cm="1">
        <f t="array" ref="T18">IF(D18="Electric","--",IF(D18="Diesel",_xlfn._xlws.FILTER(ORDEF[HCDR],(ORDEF[HP]=I18)*(ORDEF[Model_Year]=E18),),""))</f>
        <v>1.17E-5</v>
      </c>
      <c r="U18" s="159" t="str" cm="1">
        <f t="array" ref="U18">IF(D18="Electric","--",IF(D18="Gasoline",_xlfn._xlws.FILTER(LSIEF[HC DR],(LSIEF[Fuel]=D18)*(LSIEF[HP Bin]=I18)*(LSIEF[Model Year]=E18)),""))</f>
        <v/>
      </c>
      <c r="V18" s="159">
        <f t="shared" si="4"/>
        <v>1.17E-5</v>
      </c>
      <c r="W18" s="158" cm="1">
        <f t="array" ref="W18">IF(D18="Electric","--",IF(D18="Diesel",_xlfn._xlws.FILTER(ORDEF[NOXzh],(ORDEF[HP]=I18)*(ORDEF[Model_Year]=E18)),""))</f>
        <v>0.90412800000000004</v>
      </c>
      <c r="X18" s="158" t="str" cm="1">
        <f t="array" ref="X18">IF(D18="Electric","--",IF(D18="Gasoline",_xlfn._xlws.FILTER(LSIEF[NOX-ZH (g/hp-hr)],(LSIEF[Fuel]=D18)*(LSIEF[HP Bin]=I18)*(LSIEF[Model Year]=E18)),""))</f>
        <v/>
      </c>
      <c r="Y18" s="158">
        <f t="shared" si="5"/>
        <v>0.90412800000000004</v>
      </c>
      <c r="Z18" s="159" cm="1">
        <f t="array" ref="Z18">IF(D18="Electric","--",IF(D18="Diesel",_xlfn._xlws.FILTER(ORDEF[NOXdr],(ORDEF[HP]=I18)*(ORDEF[Model_Year]=E18)),""))</f>
        <v>1.19E-5</v>
      </c>
      <c r="AA18" s="159" t="str" cm="1">
        <f t="array" ref="AA18">IF(E18="Electric","--",IF(D18="Gasoline",_xlfn._xlws.FILTER(LSIEF[NOX DR],(LSIEF[Fuel]=D18)*(LSIEF[HP Bin]=I18)*(LSIEF[Model Year]=E18)),""))</f>
        <v/>
      </c>
      <c r="AB18" s="159">
        <f t="shared" si="6"/>
        <v>1.19E-5</v>
      </c>
      <c r="AC18" s="158" cm="1">
        <f t="array" ref="AC18">IF(D18="Electric","--",IF(D18="Diesel",_xlfn._xlws.FILTER(DFCF2[Fuel_HC],(DFCF2[MY]=E18)),""))</f>
        <v>0.9</v>
      </c>
      <c r="AD18" s="158" t="str" cm="1">
        <f t="array" ref="AD18">IF(D18="Electric","--",IF(D18="Gasoline",_xlfn._xlws.FILTER(GFCF2[Fuel_HC],(GFCF2[MY]=E18)),""))</f>
        <v/>
      </c>
      <c r="AE18" s="158">
        <f t="shared" si="7"/>
        <v>0.9</v>
      </c>
      <c r="AF18" s="157" cm="1">
        <f t="array" ref="AF18">IF(D18="Electric","--",IF(D18="Diesel",_xlfn._xlws.FILTER(DFCF2[Fuel_NOX],(DFCF2[MY]=E18)),""))</f>
        <v>0.95</v>
      </c>
      <c r="AG18" s="157" t="str" cm="1">
        <f t="array" ref="AG18">IF(D18="Electric","--",IF(D18="Gasoline",_xlfn._xlws.FILTER(GFCF2[Fuel_NOX],(GFCF2[MY]=E18)),""))</f>
        <v/>
      </c>
      <c r="AH18" s="157">
        <f t="shared" si="8"/>
        <v>0.95</v>
      </c>
      <c r="AI18" s="158">
        <f t="shared" si="9"/>
        <v>9.853452E-2</v>
      </c>
      <c r="AJ18" s="158">
        <f t="shared" si="10"/>
        <v>0.91639621999999998</v>
      </c>
      <c r="AK18" s="158">
        <f t="shared" si="11"/>
        <v>39.896616153265541</v>
      </c>
      <c r="AL18" s="158">
        <f t="shared" si="12"/>
        <v>371.04872722415945</v>
      </c>
      <c r="AM18" s="158">
        <f t="shared" si="13"/>
        <v>1.9948308076632771E-2</v>
      </c>
      <c r="AN18" s="158">
        <f t="shared" si="14"/>
        <v>0.18552436361207975</v>
      </c>
      <c r="AO18" s="158">
        <f t="shared" si="15"/>
        <v>2.4137452772725651E-2</v>
      </c>
      <c r="AP18" s="157"/>
      <c r="AQ18" s="161"/>
      <c r="AR18" s="161"/>
      <c r="AS18" s="161" t="str">
        <f>IF(ISNA(VLOOKUP($B18,'2017 Emission Inventory'!$B$2:$B$803,1,FALSE)),"No","Yes")</f>
        <v>Yes</v>
      </c>
      <c r="AT18" s="161" t="str">
        <f>IFERROR(INDEX('2017 Emission Inventory'!$C$2:$C$803,MATCH($B18,'2017 Emission Inventory'!$B$2:$B$803,0)),"")</f>
        <v>Air Start Unit</v>
      </c>
      <c r="AU18" s="161" t="str">
        <f>IFERROR(INDEX('2017 Emission Inventory'!$D$2:$D$803,MATCH($B18,'2017 Emission Inventory'!$B$2:$B$803,0)),"")</f>
        <v>Diesel</v>
      </c>
      <c r="AV18" s="161">
        <f>IFERROR(INDEX('2017 Emission Inventory'!$E$2:$E$803,MATCH($B18,'2017 Emission Inventory'!$B$2:$B$803,0)),"")</f>
        <v>2016</v>
      </c>
      <c r="AW18" s="161">
        <f>IFERROR(INDEX('2017 Emission Inventory'!$F$2:$F$803,MATCH($B18,'2017 Emission Inventory'!$B$2:$B$803,0)),"")</f>
        <v>425</v>
      </c>
      <c r="AX18" s="161">
        <f>IFERROR(INDEX('2017 Emission Inventory'!$G$2:$G$803,MATCH($B18,'2017 Emission Inventory'!$B$2:$B$803,0)),"")</f>
        <v>1271</v>
      </c>
      <c r="AY18" s="162">
        <f>IFERROR(INDEX('2017 Emission Inventory'!$AL$2:$AL$803,MATCH($B18,'2017 Emission Inventory'!$B$2:$B$803,0)),"")</f>
        <v>353.59512680553354</v>
      </c>
      <c r="AZ18" s="163">
        <f t="shared" si="16"/>
        <v>17.453600418625911</v>
      </c>
      <c r="BA18" s="165"/>
      <c r="BB18" s="165"/>
      <c r="BC18" s="165"/>
    </row>
    <row r="19" spans="1:55" s="160" customFormat="1" x14ac:dyDescent="0.35">
      <c r="A19" s="157">
        <v>18</v>
      </c>
      <c r="B19" s="157">
        <v>511605</v>
      </c>
      <c r="C19" s="157" t="s">
        <v>17</v>
      </c>
      <c r="D19" s="157" t="s">
        <v>9</v>
      </c>
      <c r="E19" s="157">
        <v>2017</v>
      </c>
      <c r="F19" s="157">
        <v>550</v>
      </c>
      <c r="G19" s="157">
        <v>1271</v>
      </c>
      <c r="H19" s="157" t="s">
        <v>622</v>
      </c>
      <c r="I19" s="157">
        <f t="shared" si="0"/>
        <v>600</v>
      </c>
      <c r="J19" s="157">
        <f>IF(D19="Electric","--",IF(D19="Diesel",VLOOKUP(C19,[2]ORDLF!A:B,2,FALSE),""))</f>
        <v>0.9</v>
      </c>
      <c r="K19" s="157" t="str">
        <f>IF(D19="Electric","--",IF(D19="Gasoline",VLOOKUP(C19,LSILF!A:C,3,FALSE),""))</f>
        <v/>
      </c>
      <c r="L19" s="158">
        <f>VLOOKUP(C19,ORDLF[[Equipment Type]:[Load Factor]],2,FALSE)</f>
        <v>0.34</v>
      </c>
      <c r="M19" s="157" cm="1">
        <f t="array" ref="M19">IF(D19="Electric","--",IF(D19="Diesel",_xlfn._xlws.FILTER(DIESCH[CH Cap],(DIESCH[HP Bin]=I19)),""))</f>
        <v>12000</v>
      </c>
      <c r="N19" s="157" t="str" cm="1">
        <f t="array" ref="N19">IF(D19="Electric","--",IF(D19="Gasoline",_xlfn._xlws.FILTER(LSICH[CH Cap],(LSICH[Fuel Type]=D19)*(LSICH[MY]=E19)),""))</f>
        <v/>
      </c>
      <c r="O19" s="157">
        <f t="shared" si="1"/>
        <v>12000</v>
      </c>
      <c r="P19" s="157">
        <f t="shared" si="2"/>
        <v>3813</v>
      </c>
      <c r="Q19" s="157" cm="1">
        <f t="array" ref="Q19">IF(D19="Electric","--",IF(D19="Diesel",_xlfn._xlws.FILTER(ORDEF[HC-ZH (g/hp-hr)],(ORDEF[HP]=I19)*(ORDEF[Model_Year]=E19)),""))</f>
        <v>0.05</v>
      </c>
      <c r="R19" s="157" t="str" cm="1">
        <f t="array" ref="R19">IF(D19="Electric","--",IF(D19="Gasoline",_xlfn._xlws.FILTER(LSIEF[HC-ZH (g/hp-hr)],(LSIEF[Fuel]=D19)*(LSIEF[HP Bin]=I19)*(LSIEF[Model Year]=E19)),""))</f>
        <v/>
      </c>
      <c r="S19" s="158">
        <f t="shared" si="3"/>
        <v>0.05</v>
      </c>
      <c r="T19" s="159" cm="1">
        <f t="array" ref="T19">IF(D19="Electric","--",IF(D19="Diesel",_xlfn._xlws.FILTER(ORDEF[HCDR],(ORDEF[HP]=I19)*(ORDEF[Model_Year]=E19),),""))</f>
        <v>1.17E-5</v>
      </c>
      <c r="U19" s="159" t="str" cm="1">
        <f t="array" ref="U19">IF(D19="Electric","--",IF(D19="Gasoline",_xlfn._xlws.FILTER(LSIEF[HC DR],(LSIEF[Fuel]=D19)*(LSIEF[HP Bin]=I19)*(LSIEF[Model Year]=E19)),""))</f>
        <v/>
      </c>
      <c r="V19" s="159">
        <f t="shared" si="4"/>
        <v>1.17E-5</v>
      </c>
      <c r="W19" s="158" cm="1">
        <f t="array" ref="W19">IF(D19="Electric","--",IF(D19="Diesel",_xlfn._xlws.FILTER(ORDEF[NOXzh],(ORDEF[HP]=I19)*(ORDEF[Model_Year]=E19)),""))</f>
        <v>0.23100000000000001</v>
      </c>
      <c r="X19" s="158" t="str" cm="1">
        <f t="array" ref="X19">IF(D19="Electric","--",IF(D19="Gasoline",_xlfn._xlws.FILTER(LSIEF[NOX-ZH (g/hp-hr)],(LSIEF[Fuel]=D19)*(LSIEF[HP Bin]=I19)*(LSIEF[Model Year]=E19)),""))</f>
        <v/>
      </c>
      <c r="Y19" s="158">
        <f t="shared" si="5"/>
        <v>0.23100000000000001</v>
      </c>
      <c r="Z19" s="159" cm="1">
        <f t="array" ref="Z19">IF(D19="Electric","--",IF(D19="Diesel",_xlfn._xlws.FILTER(ORDEF[NOXdr],(ORDEF[HP]=I19)*(ORDEF[Model_Year]=E19)),""))</f>
        <v>3.05E-6</v>
      </c>
      <c r="AA19" s="159" t="str" cm="1">
        <f t="array" ref="AA19">IF(E19="Electric","--",IF(D19="Gasoline",_xlfn._xlws.FILTER(LSIEF[NOX DR],(LSIEF[Fuel]=D19)*(LSIEF[HP Bin]=I19)*(LSIEF[Model Year]=E19)),""))</f>
        <v/>
      </c>
      <c r="AB19" s="159">
        <f t="shared" si="6"/>
        <v>3.05E-6</v>
      </c>
      <c r="AC19" s="158" cm="1">
        <f t="array" ref="AC19">IF(D19="Electric","--",IF(D19="Diesel",_xlfn._xlws.FILTER(DFCF2[Fuel_HC],(DFCF2[MY]=E19)),""))</f>
        <v>0.9</v>
      </c>
      <c r="AD19" s="158" t="str" cm="1">
        <f t="array" ref="AD19">IF(D19="Electric","--",IF(D19="Gasoline",_xlfn._xlws.FILTER(GFCF2[Fuel_HC],(GFCF2[MY]=E19)),""))</f>
        <v/>
      </c>
      <c r="AE19" s="158">
        <f t="shared" si="7"/>
        <v>0.9</v>
      </c>
      <c r="AF19" s="157" cm="1">
        <f t="array" ref="AF19">IF(D19="Electric","--",IF(D19="Diesel",_xlfn._xlws.FILTER(DFCF2[Fuel_NOX],(DFCF2[MY]=E19)),""))</f>
        <v>0.95</v>
      </c>
      <c r="AG19" s="157" t="str" cm="1">
        <f t="array" ref="AG19">IF(D19="Electric","--",IF(D19="Gasoline",_xlfn._xlws.FILTER(GFCF2[Fuel_NOX],(GFCF2[MY]=E19)),""))</f>
        <v/>
      </c>
      <c r="AH19" s="157">
        <f t="shared" si="8"/>
        <v>0.95</v>
      </c>
      <c r="AI19" s="158">
        <f t="shared" si="9"/>
        <v>8.5150890000000007E-2</v>
      </c>
      <c r="AJ19" s="158">
        <f t="shared" si="10"/>
        <v>0.23049816749999999</v>
      </c>
      <c r="AK19" s="158">
        <f t="shared" si="11"/>
        <v>44.618052288952747</v>
      </c>
      <c r="AL19" s="158">
        <f t="shared" si="12"/>
        <v>120.77829474269485</v>
      </c>
      <c r="AM19" s="158">
        <f t="shared" si="13"/>
        <v>2.2309026144476374E-2</v>
      </c>
      <c r="AN19" s="158">
        <f t="shared" si="14"/>
        <v>6.0389147371347429E-2</v>
      </c>
      <c r="AO19" s="158">
        <f t="shared" si="15"/>
        <v>2.6993921634816412E-2</v>
      </c>
      <c r="AP19" s="157"/>
      <c r="AQ19" s="161"/>
      <c r="AR19" s="161"/>
      <c r="AS19" s="161" t="str">
        <f>IF(ISNA(VLOOKUP($B19,'2017 Emission Inventory'!$B$2:$B$803,1,FALSE)),"No","Yes")</f>
        <v>No</v>
      </c>
      <c r="AT19" s="161" t="str">
        <f>IFERROR(INDEX('2017 Emission Inventory'!$C$2:$C$803,MATCH($B19,'2017 Emission Inventory'!$B$2:$B$803,0)),"")</f>
        <v/>
      </c>
      <c r="AU19" s="161" t="str">
        <f>IFERROR(INDEX('2017 Emission Inventory'!$D$2:$D$803,MATCH($B19,'2017 Emission Inventory'!$B$2:$B$803,0)),"")</f>
        <v/>
      </c>
      <c r="AV19" s="161" t="str">
        <f>IFERROR(INDEX('2017 Emission Inventory'!$E$2:$E$803,MATCH($B19,'2017 Emission Inventory'!$B$2:$B$803,0)),"")</f>
        <v/>
      </c>
      <c r="AW19" s="161" t="str">
        <f>IFERROR(INDEX('2017 Emission Inventory'!$F$2:$F$803,MATCH($B19,'2017 Emission Inventory'!$B$2:$B$803,0)),"")</f>
        <v/>
      </c>
      <c r="AX19" s="161" t="str">
        <f>IFERROR(INDEX('2017 Emission Inventory'!$G$2:$G$803,MATCH($B19,'2017 Emission Inventory'!$B$2:$B$803,0)),"")</f>
        <v/>
      </c>
      <c r="AY19" s="162" t="str">
        <f>IFERROR(INDEX('2017 Emission Inventory'!$AL$2:$AL$803,MATCH($B19,'2017 Emission Inventory'!$B$2:$B$803,0)),"")</f>
        <v/>
      </c>
      <c r="AZ19" s="163" t="e">
        <f t="shared" si="16"/>
        <v>#VALUE!</v>
      </c>
      <c r="BB19" s="166"/>
    </row>
    <row r="20" spans="1:55" s="160" customFormat="1" x14ac:dyDescent="0.35">
      <c r="A20" s="157">
        <v>19</v>
      </c>
      <c r="B20" s="157">
        <v>414543</v>
      </c>
      <c r="C20" s="157" t="s">
        <v>17</v>
      </c>
      <c r="D20" s="157" t="s">
        <v>9</v>
      </c>
      <c r="E20" s="157">
        <v>2018</v>
      </c>
      <c r="F20" s="157">
        <v>535</v>
      </c>
      <c r="G20" s="157">
        <v>1271</v>
      </c>
      <c r="H20" s="157" t="s">
        <v>622</v>
      </c>
      <c r="I20" s="157">
        <f t="shared" si="0"/>
        <v>600</v>
      </c>
      <c r="J20" s="157">
        <f>IF(D20="Electric","--",IF(D20="Diesel",VLOOKUP(C20,[2]ORDLF!A:B,2,FALSE),""))</f>
        <v>0.9</v>
      </c>
      <c r="K20" s="157" t="str">
        <f>IF(D20="Electric","--",IF(D20="Gasoline",VLOOKUP(C20,LSILF!A:C,3,FALSE),""))</f>
        <v/>
      </c>
      <c r="L20" s="158">
        <f>VLOOKUP(C20,ORDLF[[Equipment Type]:[Load Factor]],2,FALSE)</f>
        <v>0.34</v>
      </c>
      <c r="M20" s="157" cm="1">
        <f t="array" ref="M20">IF(D20="Electric","--",IF(D20="Diesel",_xlfn._xlws.FILTER(DIESCH[CH Cap],(DIESCH[HP Bin]=I20)),""))</f>
        <v>12000</v>
      </c>
      <c r="N20" s="157" t="str" cm="1">
        <f t="array" ref="N20">IF(D20="Electric","--",IF(D20="Gasoline",_xlfn._xlws.FILTER(LSICH[CH Cap],(LSICH[Fuel Type]=D20)*(LSICH[MY]=E20)),""))</f>
        <v/>
      </c>
      <c r="O20" s="157">
        <f t="shared" si="1"/>
        <v>12000</v>
      </c>
      <c r="P20" s="157">
        <f t="shared" si="2"/>
        <v>2542</v>
      </c>
      <c r="Q20" s="157" cm="1">
        <f t="array" ref="Q20">IF(D20="Electric","--",IF(D20="Diesel",_xlfn._xlws.FILTER(ORDEF[HC-ZH (g/hp-hr)],(ORDEF[HP]=I20)*(ORDEF[Model_Year]=E20)),""))</f>
        <v>0.05</v>
      </c>
      <c r="R20" s="157" t="str" cm="1">
        <f t="array" ref="R20">IF(D20="Electric","--",IF(D20="Gasoline",_xlfn._xlws.FILTER(LSIEF[HC-ZH (g/hp-hr)],(LSIEF[Fuel]=D20)*(LSIEF[HP Bin]=I20)*(LSIEF[Model Year]=E20)),""))</f>
        <v/>
      </c>
      <c r="S20" s="158">
        <f t="shared" si="3"/>
        <v>0.05</v>
      </c>
      <c r="T20" s="159" cm="1">
        <f t="array" ref="T20">IF(D20="Electric","--",IF(D20="Diesel",_xlfn._xlws.FILTER(ORDEF[HCDR],(ORDEF[HP]=I20)*(ORDEF[Model_Year]=E20),),""))</f>
        <v>1.17E-5</v>
      </c>
      <c r="U20" s="159" t="str" cm="1">
        <f t="array" ref="U20">IF(D20="Electric","--",IF(D20="Gasoline",_xlfn._xlws.FILTER(LSIEF[HC DR],(LSIEF[Fuel]=D20)*(LSIEF[HP Bin]=I20)*(LSIEF[Model Year]=E20)),""))</f>
        <v/>
      </c>
      <c r="V20" s="159">
        <f t="shared" si="4"/>
        <v>1.17E-5</v>
      </c>
      <c r="W20" s="158" cm="1">
        <f t="array" ref="W20">IF(D20="Electric","--",IF(D20="Diesel",_xlfn._xlws.FILTER(ORDEF[NOXzh],(ORDEF[HP]=I20)*(ORDEF[Model_Year]=E20)),""))</f>
        <v>0.13264699999999999</v>
      </c>
      <c r="X20" s="158" t="str" cm="1">
        <f t="array" ref="X20">IF(D20="Electric","--",IF(D20="Gasoline",_xlfn._xlws.FILTER(LSIEF[NOX-ZH (g/hp-hr)],(LSIEF[Fuel]=D20)*(LSIEF[HP Bin]=I20)*(LSIEF[Model Year]=E20)),""))</f>
        <v/>
      </c>
      <c r="Y20" s="158">
        <f t="shared" si="5"/>
        <v>0.13264699999999999</v>
      </c>
      <c r="Z20" s="159" cm="1">
        <f t="array" ref="Z20">IF(D20="Electric","--",IF(D20="Diesel",_xlfn._xlws.FILTER(ORDEF[NOXdr],(ORDEF[HP]=I20)*(ORDEF[Model_Year]=E20)),""))</f>
        <v>1.75E-6</v>
      </c>
      <c r="AA20" s="159" t="str" cm="1">
        <f t="array" ref="AA20">IF(E20="Electric","--",IF(D20="Gasoline",_xlfn._xlws.FILTER(LSIEF[NOX DR],(LSIEF[Fuel]=D20)*(LSIEF[HP Bin]=I20)*(LSIEF[Model Year]=E20)),""))</f>
        <v/>
      </c>
      <c r="AB20" s="159">
        <f t="shared" si="6"/>
        <v>1.75E-6</v>
      </c>
      <c r="AC20" s="158" cm="1">
        <f t="array" ref="AC20">IF(D20="Electric","--",IF(D20="Diesel",_xlfn._xlws.FILTER(DFCF2[Fuel_HC],(DFCF2[MY]=E20)),""))</f>
        <v>0.9</v>
      </c>
      <c r="AD20" s="158" t="str" cm="1">
        <f t="array" ref="AD20">IF(D20="Electric","--",IF(D20="Gasoline",_xlfn._xlws.FILTER(GFCF2[Fuel_HC],(GFCF2[MY]=E20)),""))</f>
        <v/>
      </c>
      <c r="AE20" s="158">
        <f t="shared" si="7"/>
        <v>0.9</v>
      </c>
      <c r="AF20" s="157" cm="1">
        <f t="array" ref="AF20">IF(D20="Electric","--",IF(D20="Diesel",_xlfn._xlws.FILTER(DFCF2[Fuel_NOX],(DFCF2[MY]=E20)),""))</f>
        <v>0.95</v>
      </c>
      <c r="AG20" s="157" t="str" cm="1">
        <f t="array" ref="AG20">IF(D20="Electric","--",IF(D20="Gasoline",_xlfn._xlws.FILTER(GFCF2[Fuel_NOX],(GFCF2[MY]=E20)),""))</f>
        <v/>
      </c>
      <c r="AH20" s="157">
        <f t="shared" si="8"/>
        <v>0.95</v>
      </c>
      <c r="AI20" s="158">
        <f t="shared" si="9"/>
        <v>7.1767259999999999E-2</v>
      </c>
      <c r="AJ20" s="158">
        <f t="shared" si="10"/>
        <v>0.13024072499999997</v>
      </c>
      <c r="AK20" s="158">
        <f t="shared" si="11"/>
        <v>36.579593477231548</v>
      </c>
      <c r="AL20" s="158">
        <f t="shared" si="12"/>
        <v>66.38337278976384</v>
      </c>
      <c r="AM20" s="158">
        <f t="shared" si="13"/>
        <v>1.8289796738615773E-2</v>
      </c>
      <c r="AN20" s="158">
        <f t="shared" si="14"/>
        <v>3.3191686394881924E-2</v>
      </c>
      <c r="AO20" s="158">
        <f t="shared" si="15"/>
        <v>2.2130654053725086E-2</v>
      </c>
      <c r="AP20" s="157"/>
      <c r="AQ20" s="161"/>
      <c r="AR20" s="161"/>
      <c r="AS20" s="161" t="str">
        <f>IF(ISNA(VLOOKUP($B20,'2017 Emission Inventory'!$B$2:$B$803,1,FALSE)),"No","Yes")</f>
        <v>No</v>
      </c>
      <c r="AT20" s="161" t="str">
        <f>IFERROR(INDEX('2017 Emission Inventory'!$C$2:$C$803,MATCH($B20,'2017 Emission Inventory'!$B$2:$B$803,0)),"")</f>
        <v/>
      </c>
      <c r="AU20" s="161" t="str">
        <f>IFERROR(INDEX('2017 Emission Inventory'!$D$2:$D$803,MATCH($B20,'2017 Emission Inventory'!$B$2:$B$803,0)),"")</f>
        <v/>
      </c>
      <c r="AV20" s="161" t="str">
        <f>IFERROR(INDEX('2017 Emission Inventory'!$E$2:$E$803,MATCH($B20,'2017 Emission Inventory'!$B$2:$B$803,0)),"")</f>
        <v/>
      </c>
      <c r="AW20" s="161" t="str">
        <f>IFERROR(INDEX('2017 Emission Inventory'!$F$2:$F$803,MATCH($B20,'2017 Emission Inventory'!$B$2:$B$803,0)),"")</f>
        <v/>
      </c>
      <c r="AX20" s="161" t="str">
        <f>IFERROR(INDEX('2017 Emission Inventory'!$G$2:$G$803,MATCH($B20,'2017 Emission Inventory'!$B$2:$B$803,0)),"")</f>
        <v/>
      </c>
      <c r="AY20" s="162" t="str">
        <f>IFERROR(INDEX('2017 Emission Inventory'!$AL$2:$AL$803,MATCH($B20,'2017 Emission Inventory'!$B$2:$B$803,0)),"")</f>
        <v/>
      </c>
      <c r="AZ20" s="163" t="e">
        <f t="shared" si="16"/>
        <v>#VALUE!</v>
      </c>
      <c r="BB20" s="166"/>
    </row>
    <row r="21" spans="1:55" s="160" customFormat="1" x14ac:dyDescent="0.35">
      <c r="A21" s="157">
        <v>20</v>
      </c>
      <c r="B21" s="157">
        <v>414544</v>
      </c>
      <c r="C21" s="157" t="s">
        <v>17</v>
      </c>
      <c r="D21" s="157" t="s">
        <v>9</v>
      </c>
      <c r="E21" s="157">
        <v>2018</v>
      </c>
      <c r="F21" s="157">
        <v>535</v>
      </c>
      <c r="G21" s="157">
        <v>1271</v>
      </c>
      <c r="H21" s="157" t="s">
        <v>622</v>
      </c>
      <c r="I21" s="157">
        <f t="shared" si="0"/>
        <v>600</v>
      </c>
      <c r="J21" s="157">
        <f>IF(D21="Electric","--",IF(D21="Diesel",VLOOKUP(C21,[2]ORDLF!A:B,2,FALSE),""))</f>
        <v>0.9</v>
      </c>
      <c r="K21" s="157" t="str">
        <f>IF(D21="Electric","--",IF(D21="Gasoline",VLOOKUP(C21,LSILF!A:C,3,FALSE),""))</f>
        <v/>
      </c>
      <c r="L21" s="158">
        <f>VLOOKUP(C21,ORDLF[[Equipment Type]:[Load Factor]],2,FALSE)</f>
        <v>0.34</v>
      </c>
      <c r="M21" s="157" cm="1">
        <f t="array" ref="M21">IF(D21="Electric","--",IF(D21="Diesel",_xlfn._xlws.FILTER(DIESCH[CH Cap],(DIESCH[HP Bin]=I21)),""))</f>
        <v>12000</v>
      </c>
      <c r="N21" s="157" t="str" cm="1">
        <f t="array" ref="N21">IF(D21="Electric","--",IF(D21="Gasoline",_xlfn._xlws.FILTER(LSICH[CH Cap],(LSICH[Fuel Type]=D21)*(LSICH[MY]=E21)),""))</f>
        <v/>
      </c>
      <c r="O21" s="157">
        <f t="shared" si="1"/>
        <v>12000</v>
      </c>
      <c r="P21" s="157">
        <f t="shared" si="2"/>
        <v>2542</v>
      </c>
      <c r="Q21" s="157" cm="1">
        <f t="array" ref="Q21">IF(D21="Electric","--",IF(D21="Diesel",_xlfn._xlws.FILTER(ORDEF[HC-ZH (g/hp-hr)],(ORDEF[HP]=I21)*(ORDEF[Model_Year]=E21)),""))</f>
        <v>0.05</v>
      </c>
      <c r="R21" s="157" t="str" cm="1">
        <f t="array" ref="R21">IF(D21="Electric","--",IF(D21="Gasoline",_xlfn._xlws.FILTER(LSIEF[HC-ZH (g/hp-hr)],(LSIEF[Fuel]=D21)*(LSIEF[HP Bin]=I21)*(LSIEF[Model Year]=E21)),""))</f>
        <v/>
      </c>
      <c r="S21" s="158">
        <f t="shared" si="3"/>
        <v>0.05</v>
      </c>
      <c r="T21" s="159" cm="1">
        <f t="array" ref="T21">IF(D21="Electric","--",IF(D21="Diesel",_xlfn._xlws.FILTER(ORDEF[HCDR],(ORDEF[HP]=I21)*(ORDEF[Model_Year]=E21),),""))</f>
        <v>1.17E-5</v>
      </c>
      <c r="U21" s="159" t="str" cm="1">
        <f t="array" ref="U21">IF(D21="Electric","--",IF(D21="Gasoline",_xlfn._xlws.FILTER(LSIEF[HC DR],(LSIEF[Fuel]=D21)*(LSIEF[HP Bin]=I21)*(LSIEF[Model Year]=E21)),""))</f>
        <v/>
      </c>
      <c r="V21" s="159">
        <f t="shared" si="4"/>
        <v>1.17E-5</v>
      </c>
      <c r="W21" s="158" cm="1">
        <f t="array" ref="W21">IF(D21="Electric","--",IF(D21="Diesel",_xlfn._xlws.FILTER(ORDEF[NOXzh],(ORDEF[HP]=I21)*(ORDEF[Model_Year]=E21)),""))</f>
        <v>0.13264699999999999</v>
      </c>
      <c r="X21" s="158" t="str" cm="1">
        <f t="array" ref="X21">IF(D21="Electric","--",IF(D21="Gasoline",_xlfn._xlws.FILTER(LSIEF[NOX-ZH (g/hp-hr)],(LSIEF[Fuel]=D21)*(LSIEF[HP Bin]=I21)*(LSIEF[Model Year]=E21)),""))</f>
        <v/>
      </c>
      <c r="Y21" s="158">
        <f t="shared" si="5"/>
        <v>0.13264699999999999</v>
      </c>
      <c r="Z21" s="159" cm="1">
        <f t="array" ref="Z21">IF(D21="Electric","--",IF(D21="Diesel",_xlfn._xlws.FILTER(ORDEF[NOXdr],(ORDEF[HP]=I21)*(ORDEF[Model_Year]=E21)),""))</f>
        <v>1.75E-6</v>
      </c>
      <c r="AA21" s="159" t="str" cm="1">
        <f t="array" ref="AA21">IF(E21="Electric","--",IF(D21="Gasoline",_xlfn._xlws.FILTER(LSIEF[NOX DR],(LSIEF[Fuel]=D21)*(LSIEF[HP Bin]=I21)*(LSIEF[Model Year]=E21)),""))</f>
        <v/>
      </c>
      <c r="AB21" s="159">
        <f t="shared" si="6"/>
        <v>1.75E-6</v>
      </c>
      <c r="AC21" s="158" cm="1">
        <f t="array" ref="AC21">IF(D21="Electric","--",IF(D21="Diesel",_xlfn._xlws.FILTER(DFCF2[Fuel_HC],(DFCF2[MY]=E21)),""))</f>
        <v>0.9</v>
      </c>
      <c r="AD21" s="158" t="str" cm="1">
        <f t="array" ref="AD21">IF(D21="Electric","--",IF(D21="Gasoline",_xlfn._xlws.FILTER(GFCF2[Fuel_HC],(GFCF2[MY]=E21)),""))</f>
        <v/>
      </c>
      <c r="AE21" s="158">
        <f t="shared" si="7"/>
        <v>0.9</v>
      </c>
      <c r="AF21" s="157" cm="1">
        <f t="array" ref="AF21">IF(D21="Electric","--",IF(D21="Diesel",_xlfn._xlws.FILTER(DFCF2[Fuel_NOX],(DFCF2[MY]=E21)),""))</f>
        <v>0.95</v>
      </c>
      <c r="AG21" s="157" t="str" cm="1">
        <f t="array" ref="AG21">IF(D21="Electric","--",IF(D21="Gasoline",_xlfn._xlws.FILTER(GFCF2[Fuel_NOX],(GFCF2[MY]=E21)),""))</f>
        <v/>
      </c>
      <c r="AH21" s="157">
        <f t="shared" si="8"/>
        <v>0.95</v>
      </c>
      <c r="AI21" s="158">
        <f t="shared" si="9"/>
        <v>7.1767259999999999E-2</v>
      </c>
      <c r="AJ21" s="158">
        <f t="shared" si="10"/>
        <v>0.13024072499999997</v>
      </c>
      <c r="AK21" s="158">
        <f t="shared" si="11"/>
        <v>36.579593477231548</v>
      </c>
      <c r="AL21" s="158">
        <f t="shared" si="12"/>
        <v>66.38337278976384</v>
      </c>
      <c r="AM21" s="158">
        <f t="shared" si="13"/>
        <v>1.8289796738615773E-2</v>
      </c>
      <c r="AN21" s="158">
        <f t="shared" si="14"/>
        <v>3.3191686394881924E-2</v>
      </c>
      <c r="AO21" s="158">
        <f t="shared" si="15"/>
        <v>2.2130654053725086E-2</v>
      </c>
      <c r="AP21" s="157"/>
      <c r="AQ21" s="161"/>
      <c r="AR21" s="161"/>
      <c r="AS21" s="161" t="str">
        <f>IF(ISNA(VLOOKUP($B21,'2017 Emission Inventory'!$B$2:$B$803,1,FALSE)),"No","Yes")</f>
        <v>No</v>
      </c>
      <c r="AT21" s="161" t="str">
        <f>IFERROR(INDEX('2017 Emission Inventory'!$C$2:$C$803,MATCH($B21,'2017 Emission Inventory'!$B$2:$B$803,0)),"")</f>
        <v/>
      </c>
      <c r="AU21" s="161" t="str">
        <f>IFERROR(INDEX('2017 Emission Inventory'!$D$2:$D$803,MATCH($B21,'2017 Emission Inventory'!$B$2:$B$803,0)),"")</f>
        <v/>
      </c>
      <c r="AV21" s="161" t="str">
        <f>IFERROR(INDEX('2017 Emission Inventory'!$E$2:$E$803,MATCH($B21,'2017 Emission Inventory'!$B$2:$B$803,0)),"")</f>
        <v/>
      </c>
      <c r="AW21" s="161" t="str">
        <f>IFERROR(INDEX('2017 Emission Inventory'!$F$2:$F$803,MATCH($B21,'2017 Emission Inventory'!$B$2:$B$803,0)),"")</f>
        <v/>
      </c>
      <c r="AX21" s="161" t="str">
        <f>IFERROR(INDEX('2017 Emission Inventory'!$G$2:$G$803,MATCH($B21,'2017 Emission Inventory'!$B$2:$B$803,0)),"")</f>
        <v/>
      </c>
      <c r="AY21" s="162" t="str">
        <f>IFERROR(INDEX('2017 Emission Inventory'!$AL$2:$AL$803,MATCH($B21,'2017 Emission Inventory'!$B$2:$B$803,0)),"")</f>
        <v/>
      </c>
      <c r="AZ21" s="163" t="e">
        <f t="shared" si="16"/>
        <v>#VALUE!</v>
      </c>
      <c r="BB21" s="166"/>
    </row>
    <row r="22" spans="1:55" s="160" customFormat="1" x14ac:dyDescent="0.35">
      <c r="A22" s="157">
        <v>21</v>
      </c>
      <c r="B22" s="157" t="s">
        <v>681</v>
      </c>
      <c r="C22" s="157" t="s">
        <v>17</v>
      </c>
      <c r="D22" s="157" t="s">
        <v>9</v>
      </c>
      <c r="E22" s="157">
        <v>2018</v>
      </c>
      <c r="F22" s="157">
        <v>174</v>
      </c>
      <c r="G22" s="157">
        <v>1271</v>
      </c>
      <c r="H22" s="157" t="s">
        <v>622</v>
      </c>
      <c r="I22" s="157">
        <f t="shared" si="0"/>
        <v>175</v>
      </c>
      <c r="J22" s="157">
        <f>IF(D22="Electric","--",IF(D22="Diesel",VLOOKUP(C22,[2]ORDLF!A:B,2,FALSE),""))</f>
        <v>0.9</v>
      </c>
      <c r="K22" s="157" t="str">
        <f>IF(D22="Electric","--",IF(D22="Gasoline",VLOOKUP(C22,LSILF!A:C,3,FALSE),""))</f>
        <v/>
      </c>
      <c r="L22" s="158">
        <f>VLOOKUP(C22,ORDLF[[Equipment Type]:[Load Factor]],2,FALSE)</f>
        <v>0.34</v>
      </c>
      <c r="M22" s="157" cm="1">
        <f t="array" ref="M22">IF(D22="Electric","--",IF(D22="Diesel",_xlfn._xlws.FILTER(DIESCH[CH Cap],(DIESCH[HP Bin]=I22)),""))</f>
        <v>12000</v>
      </c>
      <c r="N22" s="157" t="str" cm="1">
        <f t="array" ref="N22">IF(D22="Electric","--",IF(D22="Gasoline",_xlfn._xlws.FILTER(LSICH[CH Cap],(LSICH[Fuel Type]=D22)*(LSICH[MY]=E22)),""))</f>
        <v/>
      </c>
      <c r="O22" s="157">
        <f t="shared" si="1"/>
        <v>12000</v>
      </c>
      <c r="P22" s="157">
        <f t="shared" si="2"/>
        <v>2542</v>
      </c>
      <c r="Q22" s="157" cm="1">
        <f t="array" ref="Q22">IF(D22="Electric","--",IF(D22="Diesel",_xlfn._xlws.FILTER(ORDEF[HC-ZH (g/hp-hr)],(ORDEF[HP]=I22)*(ORDEF[Model_Year]=E22)),""))</f>
        <v>0.05</v>
      </c>
      <c r="R22" s="157" t="str" cm="1">
        <f t="array" ref="R22">IF(D22="Electric","--",IF(D22="Gasoline",_xlfn._xlws.FILTER(LSIEF[HC-ZH (g/hp-hr)],(LSIEF[Fuel]=D22)*(LSIEF[HP Bin]=I22)*(LSIEF[Model Year]=E22)),""))</f>
        <v/>
      </c>
      <c r="S22" s="158">
        <f t="shared" si="3"/>
        <v>0.05</v>
      </c>
      <c r="T22" s="159" cm="1">
        <f t="array" ref="T22">IF(D22="Electric","--",IF(D22="Diesel",_xlfn._xlws.FILTER(ORDEF[HCDR],(ORDEF[HP]=I22)*(ORDEF[Model_Year]=E22),),""))</f>
        <v>1.17E-5</v>
      </c>
      <c r="U22" s="159" t="str" cm="1">
        <f t="array" ref="U22">IF(D22="Electric","--",IF(D22="Gasoline",_xlfn._xlws.FILTER(LSIEF[HC DR],(LSIEF[Fuel]=D22)*(LSIEF[HP Bin]=I22)*(LSIEF[Model Year]=E22)),""))</f>
        <v/>
      </c>
      <c r="V22" s="159">
        <f t="shared" si="4"/>
        <v>1.17E-5</v>
      </c>
      <c r="W22" s="158" cm="1">
        <f t="array" ref="W22">IF(D22="Electric","--",IF(D22="Diesel",_xlfn._xlws.FILTER(ORDEF[NOXzh],(ORDEF[HP]=I22)*(ORDEF[Model_Year]=E22)),""))</f>
        <v>0.95399999999999996</v>
      </c>
      <c r="X22" s="158" t="str" cm="1">
        <f t="array" ref="X22">IF(D22="Electric","--",IF(D22="Gasoline",_xlfn._xlws.FILTER(LSIEF[NOX-ZH (g/hp-hr)],(LSIEF[Fuel]=D22)*(LSIEF[HP Bin]=I22)*(LSIEF[Model Year]=E22)),""))</f>
        <v/>
      </c>
      <c r="Y22" s="158">
        <f t="shared" si="5"/>
        <v>0.95399999999999996</v>
      </c>
      <c r="Z22" s="159" cm="1">
        <f t="array" ref="Z22">IF(D22="Electric","--",IF(D22="Diesel",_xlfn._xlws.FILTER(ORDEF[NOXdr],(ORDEF[HP]=I22)*(ORDEF[Model_Year]=E22)),""))</f>
        <v>1.26E-5</v>
      </c>
      <c r="AA22" s="159" t="str" cm="1">
        <f t="array" ref="AA22">IF(E22="Electric","--",IF(D22="Gasoline",_xlfn._xlws.FILTER(LSIEF[NOX DR],(LSIEF[Fuel]=D22)*(LSIEF[HP Bin]=I22)*(LSIEF[Model Year]=E22)),""))</f>
        <v/>
      </c>
      <c r="AB22" s="159">
        <f t="shared" si="6"/>
        <v>1.26E-5</v>
      </c>
      <c r="AC22" s="158" cm="1">
        <f t="array" ref="AC22">IF(D22="Electric","--",IF(D22="Diesel",_xlfn._xlws.FILTER(DFCF2[Fuel_HC],(DFCF2[MY]=E22)),""))</f>
        <v>0.9</v>
      </c>
      <c r="AD22" s="158" t="str" cm="1">
        <f t="array" ref="AD22">IF(D22="Electric","--",IF(D22="Gasoline",_xlfn._xlws.FILTER(GFCF2[Fuel_HC],(GFCF2[MY]=E22)),""))</f>
        <v/>
      </c>
      <c r="AE22" s="158">
        <f t="shared" si="7"/>
        <v>0.9</v>
      </c>
      <c r="AF22" s="157" cm="1">
        <f t="array" ref="AF22">IF(D22="Electric","--",IF(D22="Diesel",_xlfn._xlws.FILTER(DFCF2[Fuel_NOX],(DFCF2[MY]=E22)),""))</f>
        <v>0.95</v>
      </c>
      <c r="AG22" s="157" t="str" cm="1">
        <f t="array" ref="AG22">IF(D22="Electric","--",IF(D22="Gasoline",_xlfn._xlws.FILTER(GFCF2[Fuel_NOX],(GFCF2[MY]=E22)),""))</f>
        <v/>
      </c>
      <c r="AH22" s="157">
        <f t="shared" si="8"/>
        <v>0.95</v>
      </c>
      <c r="AI22" s="158">
        <f t="shared" si="9"/>
        <v>7.1767259999999999E-2</v>
      </c>
      <c r="AJ22" s="158">
        <f t="shared" si="10"/>
        <v>0.93672773999999992</v>
      </c>
      <c r="AK22" s="158">
        <f t="shared" si="11"/>
        <v>11.896914514090264</v>
      </c>
      <c r="AL22" s="158">
        <f t="shared" si="12"/>
        <v>155.28208608991019</v>
      </c>
      <c r="AM22" s="158">
        <f t="shared" si="13"/>
        <v>5.9484572570451325E-3</v>
      </c>
      <c r="AN22" s="158">
        <f t="shared" si="14"/>
        <v>7.7641043044955102E-2</v>
      </c>
      <c r="AO22" s="158">
        <f t="shared" si="15"/>
        <v>7.19763328102461E-3</v>
      </c>
      <c r="AP22" s="157"/>
      <c r="AQ22" s="161"/>
      <c r="AR22" s="161"/>
      <c r="AS22" s="161" t="str">
        <f>IF(ISNA(VLOOKUP($B22,'2017 Emission Inventory'!$B$2:$B$803,1,FALSE)),"No","Yes")</f>
        <v>No</v>
      </c>
      <c r="AT22" s="161" t="str">
        <f>IFERROR(INDEX('2017 Emission Inventory'!$C$2:$C$803,MATCH($B22,'2017 Emission Inventory'!$B$2:$B$803,0)),"")</f>
        <v/>
      </c>
      <c r="AU22" s="161" t="str">
        <f>IFERROR(INDEX('2017 Emission Inventory'!$D$2:$D$803,MATCH($B22,'2017 Emission Inventory'!$B$2:$B$803,0)),"")</f>
        <v/>
      </c>
      <c r="AV22" s="161" t="str">
        <f>IFERROR(INDEX('2017 Emission Inventory'!$E$2:$E$803,MATCH($B22,'2017 Emission Inventory'!$B$2:$B$803,0)),"")</f>
        <v/>
      </c>
      <c r="AW22" s="161" t="str">
        <f>IFERROR(INDEX('2017 Emission Inventory'!$F$2:$F$803,MATCH($B22,'2017 Emission Inventory'!$B$2:$B$803,0)),"")</f>
        <v/>
      </c>
      <c r="AX22" s="161" t="str">
        <f>IFERROR(INDEX('2017 Emission Inventory'!$G$2:$G$803,MATCH($B22,'2017 Emission Inventory'!$B$2:$B$803,0)),"")</f>
        <v/>
      </c>
      <c r="AY22" s="162" t="str">
        <f>IFERROR(INDEX('2017 Emission Inventory'!$AL$2:$AL$803,MATCH($B22,'2017 Emission Inventory'!$B$2:$B$803,0)),"")</f>
        <v/>
      </c>
      <c r="AZ22" s="163" t="e">
        <f t="shared" si="16"/>
        <v>#VALUE!</v>
      </c>
      <c r="BB22" s="166"/>
    </row>
    <row r="23" spans="1:55" s="160" customFormat="1" x14ac:dyDescent="0.35">
      <c r="A23" s="157">
        <v>22</v>
      </c>
      <c r="B23" s="157" t="s">
        <v>682</v>
      </c>
      <c r="C23" s="157" t="s">
        <v>17</v>
      </c>
      <c r="D23" s="157" t="s">
        <v>9</v>
      </c>
      <c r="E23" s="157">
        <v>2018</v>
      </c>
      <c r="F23" s="157">
        <v>300</v>
      </c>
      <c r="G23" s="157">
        <v>1271</v>
      </c>
      <c r="H23" s="157" t="s">
        <v>622</v>
      </c>
      <c r="I23" s="157">
        <f t="shared" si="0"/>
        <v>600</v>
      </c>
      <c r="J23" s="157">
        <f>IF(D23="Electric","--",IF(D23="Diesel",VLOOKUP(C23,[2]ORDLF!A:B,2,FALSE),""))</f>
        <v>0.9</v>
      </c>
      <c r="K23" s="157" t="str">
        <f>IF(D23="Electric","--",IF(D23="Gasoline",VLOOKUP(C23,LSILF!A:C,3,FALSE),""))</f>
        <v/>
      </c>
      <c r="L23" s="158">
        <f>VLOOKUP(C23,ORDLF[[Equipment Type]:[Load Factor]],2,FALSE)</f>
        <v>0.34</v>
      </c>
      <c r="M23" s="157" cm="1">
        <f t="array" ref="M23">IF(D23="Electric","--",IF(D23="Diesel",_xlfn._xlws.FILTER(DIESCH[CH Cap],(DIESCH[HP Bin]=I23)),""))</f>
        <v>12000</v>
      </c>
      <c r="N23" s="157" t="str" cm="1">
        <f t="array" ref="N23">IF(D23="Electric","--",IF(D23="Gasoline",_xlfn._xlws.FILTER(LSICH[CH Cap],(LSICH[Fuel Type]=D23)*(LSICH[MY]=E23)),""))</f>
        <v/>
      </c>
      <c r="O23" s="157">
        <f t="shared" si="1"/>
        <v>12000</v>
      </c>
      <c r="P23" s="157">
        <f t="shared" si="2"/>
        <v>2542</v>
      </c>
      <c r="Q23" s="157" cm="1">
        <f t="array" ref="Q23">IF(D23="Electric","--",IF(D23="Diesel",_xlfn._xlws.FILTER(ORDEF[HC-ZH (g/hp-hr)],(ORDEF[HP]=I23)*(ORDEF[Model_Year]=E23)),""))</f>
        <v>0.05</v>
      </c>
      <c r="R23" s="157" t="str" cm="1">
        <f t="array" ref="R23">IF(D23="Electric","--",IF(D23="Gasoline",_xlfn._xlws.FILTER(LSIEF[HC-ZH (g/hp-hr)],(LSIEF[Fuel]=D23)*(LSIEF[HP Bin]=I23)*(LSIEF[Model Year]=E23)),""))</f>
        <v/>
      </c>
      <c r="S23" s="158">
        <f t="shared" si="3"/>
        <v>0.05</v>
      </c>
      <c r="T23" s="159" cm="1">
        <f t="array" ref="T23">IF(D23="Electric","--",IF(D23="Diesel",_xlfn._xlws.FILTER(ORDEF[HCDR],(ORDEF[HP]=I23)*(ORDEF[Model_Year]=E23),),""))</f>
        <v>1.17E-5</v>
      </c>
      <c r="U23" s="159" t="str" cm="1">
        <f t="array" ref="U23">IF(D23="Electric","--",IF(D23="Gasoline",_xlfn._xlws.FILTER(LSIEF[HC DR],(LSIEF[Fuel]=D23)*(LSIEF[HP Bin]=I23)*(LSIEF[Model Year]=E23)),""))</f>
        <v/>
      </c>
      <c r="V23" s="159">
        <f t="shared" si="4"/>
        <v>1.17E-5</v>
      </c>
      <c r="W23" s="158" cm="1">
        <f t="array" ref="W23">IF(D23="Electric","--",IF(D23="Diesel",_xlfn._xlws.FILTER(ORDEF[NOXzh],(ORDEF[HP]=I23)*(ORDEF[Model_Year]=E23)),""))</f>
        <v>0.13264699999999999</v>
      </c>
      <c r="X23" s="158" t="str" cm="1">
        <f t="array" ref="X23">IF(D23="Electric","--",IF(D23="Gasoline",_xlfn._xlws.FILTER(LSIEF[NOX-ZH (g/hp-hr)],(LSIEF[Fuel]=D23)*(LSIEF[HP Bin]=I23)*(LSIEF[Model Year]=E23)),""))</f>
        <v/>
      </c>
      <c r="Y23" s="158">
        <f t="shared" si="5"/>
        <v>0.13264699999999999</v>
      </c>
      <c r="Z23" s="159" cm="1">
        <f t="array" ref="Z23">IF(D23="Electric","--",IF(D23="Diesel",_xlfn._xlws.FILTER(ORDEF[NOXdr],(ORDEF[HP]=I23)*(ORDEF[Model_Year]=E23)),""))</f>
        <v>1.75E-6</v>
      </c>
      <c r="AA23" s="159" t="str" cm="1">
        <f t="array" ref="AA23">IF(E23="Electric","--",IF(D23="Gasoline",_xlfn._xlws.FILTER(LSIEF[NOX DR],(LSIEF[Fuel]=D23)*(LSIEF[HP Bin]=I23)*(LSIEF[Model Year]=E23)),""))</f>
        <v/>
      </c>
      <c r="AB23" s="159">
        <f t="shared" si="6"/>
        <v>1.75E-6</v>
      </c>
      <c r="AC23" s="158" cm="1">
        <f t="array" ref="AC23">IF(D23="Electric","--",IF(D23="Diesel",_xlfn._xlws.FILTER(DFCF2[Fuel_HC],(DFCF2[MY]=E23)),""))</f>
        <v>0.9</v>
      </c>
      <c r="AD23" s="158" t="str" cm="1">
        <f t="array" ref="AD23">IF(D23="Electric","--",IF(D23="Gasoline",_xlfn._xlws.FILTER(GFCF2[Fuel_HC],(GFCF2[MY]=E23)),""))</f>
        <v/>
      </c>
      <c r="AE23" s="158">
        <f t="shared" si="7"/>
        <v>0.9</v>
      </c>
      <c r="AF23" s="157" cm="1">
        <f t="array" ref="AF23">IF(D23="Electric","--",IF(D23="Diesel",_xlfn._xlws.FILTER(DFCF2[Fuel_NOX],(DFCF2[MY]=E23)),""))</f>
        <v>0.95</v>
      </c>
      <c r="AG23" s="157" t="str" cm="1">
        <f t="array" ref="AG23">IF(D23="Electric","--",IF(D23="Gasoline",_xlfn._xlws.FILTER(GFCF2[Fuel_NOX],(GFCF2[MY]=E23)),""))</f>
        <v/>
      </c>
      <c r="AH23" s="157">
        <f t="shared" si="8"/>
        <v>0.95</v>
      </c>
      <c r="AI23" s="158">
        <f t="shared" si="9"/>
        <v>7.1767259999999999E-2</v>
      </c>
      <c r="AJ23" s="158">
        <f t="shared" si="10"/>
        <v>0.13024072499999997</v>
      </c>
      <c r="AK23" s="158">
        <f t="shared" si="11"/>
        <v>20.511921576017695</v>
      </c>
      <c r="AL23" s="158">
        <f t="shared" si="12"/>
        <v>37.224321190521785</v>
      </c>
      <c r="AM23" s="158">
        <f t="shared" si="13"/>
        <v>1.0255960788008847E-2</v>
      </c>
      <c r="AN23" s="158">
        <f t="shared" si="14"/>
        <v>1.8612160595260895E-2</v>
      </c>
      <c r="AO23" s="158">
        <f t="shared" si="15"/>
        <v>1.2409712553490704E-2</v>
      </c>
      <c r="AP23" s="157"/>
      <c r="AQ23" s="161"/>
      <c r="AR23" s="161"/>
      <c r="AS23" s="161" t="str">
        <f>IF(ISNA(VLOOKUP($B23,'2017 Emission Inventory'!$B$2:$B$803,1,FALSE)),"No","Yes")</f>
        <v>No</v>
      </c>
      <c r="AT23" s="161" t="str">
        <f>IFERROR(INDEX('2017 Emission Inventory'!$C$2:$C$803,MATCH($B23,'2017 Emission Inventory'!$B$2:$B$803,0)),"")</f>
        <v/>
      </c>
      <c r="AU23" s="161" t="str">
        <f>IFERROR(INDEX('2017 Emission Inventory'!$D$2:$D$803,MATCH($B23,'2017 Emission Inventory'!$B$2:$B$803,0)),"")</f>
        <v/>
      </c>
      <c r="AV23" s="161" t="str">
        <f>IFERROR(INDEX('2017 Emission Inventory'!$E$2:$E$803,MATCH($B23,'2017 Emission Inventory'!$B$2:$B$803,0)),"")</f>
        <v/>
      </c>
      <c r="AW23" s="161" t="str">
        <f>IFERROR(INDEX('2017 Emission Inventory'!$F$2:$F$803,MATCH($B23,'2017 Emission Inventory'!$B$2:$B$803,0)),"")</f>
        <v/>
      </c>
      <c r="AX23" s="161" t="str">
        <f>IFERROR(INDEX('2017 Emission Inventory'!$G$2:$G$803,MATCH($B23,'2017 Emission Inventory'!$B$2:$B$803,0)),"")</f>
        <v/>
      </c>
      <c r="AY23" s="162" t="str">
        <f>IFERROR(INDEX('2017 Emission Inventory'!$AL$2:$AL$803,MATCH($B23,'2017 Emission Inventory'!$B$2:$B$803,0)),"")</f>
        <v/>
      </c>
      <c r="AZ23" s="163" t="e">
        <f t="shared" si="16"/>
        <v>#VALUE!</v>
      </c>
      <c r="BB23" s="166"/>
    </row>
    <row r="24" spans="1:55" s="160" customFormat="1" x14ac:dyDescent="0.35">
      <c r="A24" s="157">
        <v>23</v>
      </c>
      <c r="B24" s="157" t="s">
        <v>35</v>
      </c>
      <c r="C24" s="157" t="s">
        <v>33</v>
      </c>
      <c r="D24" s="157" t="s">
        <v>9</v>
      </c>
      <c r="E24" s="157">
        <v>1998</v>
      </c>
      <c r="F24" s="157">
        <v>87</v>
      </c>
      <c r="G24" s="157">
        <v>582.17741935483866</v>
      </c>
      <c r="H24" s="157" t="s">
        <v>766</v>
      </c>
      <c r="I24" s="157">
        <f t="shared" si="0"/>
        <v>100</v>
      </c>
      <c r="J24" s="157">
        <f>IF(D24="Electric","--",IF(D24="Diesel",VLOOKUP(C24,[2]ORDLF!A:B,2,FALSE),""))</f>
        <v>0.54</v>
      </c>
      <c r="K24" s="157" t="str">
        <f>IF(D24="Electric","--",IF(D24="Gasoline",VLOOKUP(C24,LSILF!A:C,3,FALSE),""))</f>
        <v/>
      </c>
      <c r="L24" s="158">
        <f t="shared" ref="L24:L87" si="17">SUM(J24:K24)</f>
        <v>0.54</v>
      </c>
      <c r="M24" s="157" cm="1">
        <f t="array" ref="M24">IF(D24="Electric","--",IF(D24="Diesel",_xlfn._xlws.FILTER(DIESCH[CH Cap],(DIESCH[HP Bin]=I24)),""))</f>
        <v>12000</v>
      </c>
      <c r="N24" s="157" t="str" cm="1">
        <f t="array" ref="N24">IF(D24="Electric","--",IF(D24="Gasoline",_xlfn._xlws.FILTER(LSICH[CH Cap],(LSICH[Fuel Type]=D24)*(LSICH[MY]=E24)),""))</f>
        <v/>
      </c>
      <c r="O24" s="157">
        <f t="shared" si="1"/>
        <v>12000</v>
      </c>
      <c r="P24" s="157">
        <f t="shared" si="2"/>
        <v>12807.903225806451</v>
      </c>
      <c r="Q24" s="157" cm="1">
        <f t="array" ref="Q24">IF(D24="Electric","--",IF(D24="Diesel",_xlfn._xlws.FILTER(ORDEF[HC-ZH (g/hp-hr)],(ORDEF[HP]=I24)*(ORDEF[Model_Year]=E24)),""))</f>
        <v>0.99</v>
      </c>
      <c r="R24" s="157" t="str" cm="1">
        <f t="array" ref="R24">IF(D24="Electric","--",IF(D24="Gasoline",_xlfn._xlws.FILTER(LSIEF[HC-ZH (g/hp-hr)],(LSIEF[Fuel]=D24)*(LSIEF[HP Bin]=I24)*(LSIEF[Model Year]=E24)),""))</f>
        <v/>
      </c>
      <c r="S24" s="158">
        <f t="shared" si="3"/>
        <v>0.99</v>
      </c>
      <c r="T24" s="159" cm="1">
        <f t="array" ref="T24">IF(D24="Electric","--",IF(D24="Diesel",_xlfn._xlws.FILTER(ORDEF[HCDR],(ORDEF[HP]=I24)*(ORDEF[Model_Year]=E24),),""))</f>
        <v>4.5800000000000002E-5</v>
      </c>
      <c r="U24" s="159" t="str" cm="1">
        <f t="array" ref="U24">IF(D24="Electric","--",IF(D24="Gasoline",_xlfn._xlws.FILTER(LSIEF[HC DR],(LSIEF[Fuel]=D24)*(LSIEF[HP Bin]=I24)*(LSIEF[Model Year]=E24)),""))</f>
        <v/>
      </c>
      <c r="V24" s="159">
        <f t="shared" si="4"/>
        <v>4.5800000000000002E-5</v>
      </c>
      <c r="W24" s="158" cm="1">
        <f t="array" ref="W24">IF(D24="Electric","--",IF(D24="Diesel",_xlfn._xlws.FILTER(ORDEF[NOXzh],(ORDEF[HP]=I24)*(ORDEF[Model_Year]=E24)),""))</f>
        <v>8.3019999999999996</v>
      </c>
      <c r="X24" s="158" t="str" cm="1">
        <f t="array" ref="X24">IF(D24="Electric","--",IF(D24="Gasoline",_xlfn._xlws.FILTER(LSIEF[NOX-ZH (g/hp-hr)],(LSIEF[Fuel]=D24)*(LSIEF[HP Bin]=I24)*(LSIEF[Model Year]=E24)),""))</f>
        <v/>
      </c>
      <c r="Y24" s="158">
        <f t="shared" si="5"/>
        <v>8.3019999999999996</v>
      </c>
      <c r="Z24" s="159" cm="1">
        <f t="array" ref="Z24">IF(D24="Electric","--",IF(D24="Diesel",_xlfn._xlws.FILTER(ORDEF[NOXdr],(ORDEF[HP]=I24)*(ORDEF[Model_Year]=E24)),""))</f>
        <v>1.93E-4</v>
      </c>
      <c r="AA24" s="159" t="str" cm="1">
        <f t="array" ref="AA24">IF(E24="Electric","--",IF(D24="Gasoline",_xlfn._xlws.FILTER(LSIEF[NOX DR],(LSIEF[Fuel]=D24)*(LSIEF[HP Bin]=I24)*(LSIEF[Model Year]=E24)),""))</f>
        <v/>
      </c>
      <c r="AB24" s="159">
        <f t="shared" si="6"/>
        <v>1.93E-4</v>
      </c>
      <c r="AC24" s="158" cm="1">
        <f t="array" ref="AC24">IF(D24="Electric","--",IF(D24="Diesel",_xlfn._xlws.FILTER(DFCF2[Fuel_HC],(DFCF2[MY]=E24)),""))</f>
        <v>0.9</v>
      </c>
      <c r="AD24" s="158" t="str" cm="1">
        <f t="array" ref="AD24">IF(D24="Electric","--",IF(D24="Gasoline",_xlfn._xlws.FILTER(GFCF2[Fuel_HC],(GFCF2[MY]=E24)),""))</f>
        <v/>
      </c>
      <c r="AE24" s="158">
        <f t="shared" si="7"/>
        <v>0.9</v>
      </c>
      <c r="AF24" s="157" cm="1">
        <f t="array" ref="AF24">IF(D24="Electric","--",IF(D24="Diesel",_xlfn._xlws.FILTER(DFCF2[Fuel_NOX],(DFCF2[MY]=E24)),""))</f>
        <v>0.93</v>
      </c>
      <c r="AG24" s="157" t="str" cm="1">
        <f t="array" ref="AG24">IF(D24="Electric","--",IF(D24="Gasoline",_xlfn._xlws.FILTER(GFCF2[Fuel_NOX],(GFCF2[MY]=E24)),""))</f>
        <v/>
      </c>
      <c r="AH24" s="157">
        <f t="shared" si="8"/>
        <v>0.93</v>
      </c>
      <c r="AI24" s="158">
        <f t="shared" si="9"/>
        <v>1.3856400000000002</v>
      </c>
      <c r="AJ24" s="158">
        <f t="shared" si="10"/>
        <v>9.8747399999999992</v>
      </c>
      <c r="AK24" s="158">
        <f t="shared" si="11"/>
        <v>83.5512670622972</v>
      </c>
      <c r="AL24" s="158">
        <f t="shared" si="12"/>
        <v>595.42669012928934</v>
      </c>
      <c r="AM24" s="158">
        <f t="shared" si="13"/>
        <v>4.1775633531148597E-2</v>
      </c>
      <c r="AN24" s="158">
        <f t="shared" si="14"/>
        <v>0.2977133450646447</v>
      </c>
      <c r="AO24" s="158">
        <f t="shared" si="15"/>
        <v>5.05485165726898E-2</v>
      </c>
      <c r="AP24" s="157"/>
      <c r="AQ24" s="161"/>
      <c r="AR24" s="161"/>
      <c r="AS24" s="161" t="str">
        <f>IF(ISNA(VLOOKUP($B24,'2017 Emission Inventory'!$B$2:$B$803,1,FALSE)),"No","Yes")</f>
        <v>Yes</v>
      </c>
      <c r="AT24" s="161" t="str">
        <f>IFERROR(INDEX('2017 Emission Inventory'!$C$2:$C$803,MATCH($B24,'2017 Emission Inventory'!$B$2:$B$803,0)),"")</f>
        <v>Aircraft Tug</v>
      </c>
      <c r="AU24" s="161" t="str">
        <f>IFERROR(INDEX('2017 Emission Inventory'!$D$2:$D$803,MATCH($B24,'2017 Emission Inventory'!$B$2:$B$803,0)),"")</f>
        <v>Diesel</v>
      </c>
      <c r="AV24" s="161">
        <f>IFERROR(INDEX('2017 Emission Inventory'!$E$2:$E$803,MATCH($B24,'2017 Emission Inventory'!$B$2:$B$803,0)),"")</f>
        <v>1998</v>
      </c>
      <c r="AW24" s="161">
        <f>IFERROR(INDEX('2017 Emission Inventory'!$F$2:$F$803,MATCH($B24,'2017 Emission Inventory'!$B$2:$B$803,0)),"")</f>
        <v>87</v>
      </c>
      <c r="AX24" s="161">
        <f>IFERROR(INDEX('2017 Emission Inventory'!$G$2:$G$803,MATCH($B24,'2017 Emission Inventory'!$B$2:$B$803,0)),"")</f>
        <v>582.17741935483866</v>
      </c>
      <c r="AY24" s="162">
        <f>IFERROR(INDEX('2017 Emission Inventory'!$AL$2:$AL$803,MATCH($B24,'2017 Emission Inventory'!$B$2:$B$803,0)),"")</f>
        <v>585.26801974486864</v>
      </c>
      <c r="AZ24" s="163">
        <f t="shared" si="16"/>
        <v>10.158670384420702</v>
      </c>
      <c r="BB24" s="166"/>
    </row>
    <row r="25" spans="1:55" s="160" customFormat="1" x14ac:dyDescent="0.35">
      <c r="A25" s="157">
        <v>24</v>
      </c>
      <c r="B25" s="157">
        <v>18313</v>
      </c>
      <c r="C25" s="157" t="s">
        <v>33</v>
      </c>
      <c r="D25" s="157" t="s">
        <v>9</v>
      </c>
      <c r="E25" s="157">
        <v>1999</v>
      </c>
      <c r="F25" s="157">
        <v>65</v>
      </c>
      <c r="G25" s="157">
        <v>323</v>
      </c>
      <c r="H25" s="157" t="s">
        <v>766</v>
      </c>
      <c r="I25" s="157">
        <f t="shared" si="0"/>
        <v>75</v>
      </c>
      <c r="J25" s="157">
        <f>IF(D25="Electric","--",IF(D25="Diesel",VLOOKUP(C25,[2]ORDLF!A:B,2,FALSE),""))</f>
        <v>0.54</v>
      </c>
      <c r="K25" s="157" t="str">
        <f>IF(D25="Electric","--",IF(D25="Gasoline",VLOOKUP(C25,LSILF!A:C,3,FALSE),""))</f>
        <v/>
      </c>
      <c r="L25" s="158">
        <f t="shared" si="17"/>
        <v>0.54</v>
      </c>
      <c r="M25" s="157" cm="1">
        <f t="array" ref="M25">IF(D25="Electric","--",IF(D25="Diesel",_xlfn._xlws.FILTER(DIESCH[CH Cap],(DIESCH[HP Bin]=I25)),""))</f>
        <v>12000</v>
      </c>
      <c r="N25" s="157" t="str" cm="1">
        <f t="array" ref="N25">IF(D25="Electric","--",IF(D25="Gasoline",_xlfn._xlws.FILTER(LSICH[CH Cap],(LSICH[Fuel Type]=D25)*(LSICH[MY]=E25)),""))</f>
        <v/>
      </c>
      <c r="O25" s="157">
        <f t="shared" si="1"/>
        <v>12000</v>
      </c>
      <c r="P25" s="157">
        <f t="shared" si="2"/>
        <v>6783</v>
      </c>
      <c r="Q25" s="157" cm="1">
        <f t="array" ref="Q25">IF(D25="Electric","--",IF(D25="Diesel",_xlfn._xlws.FILTER(ORDEF[HC-ZH (g/hp-hr)],(ORDEF[HP]=I25)*(ORDEF[Model_Year]=E25)),""))</f>
        <v>0.99</v>
      </c>
      <c r="R25" s="157" t="str" cm="1">
        <f t="array" ref="R25">IF(D25="Electric","--",IF(D25="Gasoline",_xlfn._xlws.FILTER(LSIEF[HC-ZH (g/hp-hr)],(LSIEF[Fuel]=D25)*(LSIEF[HP Bin]=I25)*(LSIEF[Model Year]=E25)),""))</f>
        <v/>
      </c>
      <c r="S25" s="158">
        <f t="shared" si="3"/>
        <v>0.99</v>
      </c>
      <c r="T25" s="159" cm="1">
        <f t="array" ref="T25">IF(D25="Electric","--",IF(D25="Diesel",_xlfn._xlws.FILTER(ORDEF[HCDR],(ORDEF[HP]=I25)*(ORDEF[Model_Year]=E25),),""))</f>
        <v>4.5800000000000002E-5</v>
      </c>
      <c r="U25" s="159" t="str" cm="1">
        <f t="array" ref="U25">IF(D25="Electric","--",IF(D25="Gasoline",_xlfn._xlws.FILTER(LSIEF[HC DR],(LSIEF[Fuel]=D25)*(LSIEF[HP Bin]=I25)*(LSIEF[Model Year]=E25)),""))</f>
        <v/>
      </c>
      <c r="V25" s="159">
        <f t="shared" si="4"/>
        <v>4.5800000000000002E-5</v>
      </c>
      <c r="W25" s="158" cm="1">
        <f t="array" ref="W25">IF(D25="Electric","--",IF(D25="Diesel",_xlfn._xlws.FILTER(ORDEF[NOXzh],(ORDEF[HP]=I25)*(ORDEF[Model_Year]=E25)),""))</f>
        <v>5.308389</v>
      </c>
      <c r="X25" s="158" t="str" cm="1">
        <f t="array" ref="X25">IF(D25="Electric","--",IF(D25="Gasoline",_xlfn._xlws.FILTER(LSIEF[NOX-ZH (g/hp-hr)],(LSIEF[Fuel]=D25)*(LSIEF[HP Bin]=I25)*(LSIEF[Model Year]=E25)),""))</f>
        <v/>
      </c>
      <c r="Y25" s="158">
        <f t="shared" si="5"/>
        <v>5.308389</v>
      </c>
      <c r="Z25" s="159" cm="1">
        <f t="array" ref="Z25">IF(D25="Electric","--",IF(D25="Diesel",_xlfn._xlws.FILTER(ORDEF[NOXdr],(ORDEF[HP]=I25)*(ORDEF[Model_Year]=E25)),""))</f>
        <v>1.2300000000000001E-4</v>
      </c>
      <c r="AA25" s="159" t="str" cm="1">
        <f t="array" ref="AA25">IF(E25="Electric","--",IF(D25="Gasoline",_xlfn._xlws.FILTER(LSIEF[NOX DR],(LSIEF[Fuel]=D25)*(LSIEF[HP Bin]=I25)*(LSIEF[Model Year]=E25)),""))</f>
        <v/>
      </c>
      <c r="AB25" s="159">
        <f t="shared" si="6"/>
        <v>1.2300000000000001E-4</v>
      </c>
      <c r="AC25" s="158" cm="1">
        <f t="array" ref="AC25">IF(D25="Electric","--",IF(D25="Diesel",_xlfn._xlws.FILTER(DFCF2[Fuel_HC],(DFCF2[MY]=E25)),""))</f>
        <v>0.9</v>
      </c>
      <c r="AD25" s="158" t="str" cm="1">
        <f t="array" ref="AD25">IF(D25="Electric","--",IF(D25="Gasoline",_xlfn._xlws.FILTER(GFCF2[Fuel_HC],(GFCF2[MY]=E25)),""))</f>
        <v/>
      </c>
      <c r="AE25" s="158">
        <f t="shared" si="7"/>
        <v>0.9</v>
      </c>
      <c r="AF25" s="157" cm="1">
        <f t="array" ref="AF25">IF(D25="Electric","--",IF(D25="Diesel",_xlfn._xlws.FILTER(DFCF2[Fuel_NOX],(DFCF2[MY]=E25)),""))</f>
        <v>0.93</v>
      </c>
      <c r="AG25" s="157" t="str" cm="1">
        <f t="array" ref="AG25">IF(D25="Electric","--",IF(D25="Gasoline",_xlfn._xlws.FILTER(GFCF2[Fuel_NOX],(GFCF2[MY]=E25)),""))</f>
        <v/>
      </c>
      <c r="AH25" s="157">
        <f t="shared" si="8"/>
        <v>0.93</v>
      </c>
      <c r="AI25" s="158">
        <f t="shared" si="9"/>
        <v>1.17059526</v>
      </c>
      <c r="AJ25" s="158">
        <f t="shared" si="10"/>
        <v>5.7127091400000003</v>
      </c>
      <c r="AK25" s="158">
        <f t="shared" si="11"/>
        <v>29.258405826354618</v>
      </c>
      <c r="AL25" s="158">
        <f t="shared" si="12"/>
        <v>142.78612608259263</v>
      </c>
      <c r="AM25" s="158">
        <f t="shared" si="13"/>
        <v>1.4629202913177311E-2</v>
      </c>
      <c r="AN25" s="158">
        <f t="shared" si="14"/>
        <v>7.139306304129632E-2</v>
      </c>
      <c r="AO25" s="158">
        <f t="shared" si="15"/>
        <v>1.7701335524944545E-2</v>
      </c>
      <c r="AP25" s="157"/>
      <c r="AQ25" s="161"/>
      <c r="AR25" s="161"/>
      <c r="AS25" s="161" t="str">
        <f>IF(ISNA(VLOOKUP($B25,'2017 Emission Inventory'!$B$2:$B$803,1,FALSE)),"No","Yes")</f>
        <v>Yes</v>
      </c>
      <c r="AT25" s="161" t="str">
        <f>IFERROR(INDEX('2017 Emission Inventory'!$C$2:$C$803,MATCH($B25,'2017 Emission Inventory'!$B$2:$B$803,0)),"")</f>
        <v>Aircraft Tug</v>
      </c>
      <c r="AU25" s="161" t="str">
        <f>IFERROR(INDEX('2017 Emission Inventory'!$D$2:$D$803,MATCH($B25,'2017 Emission Inventory'!$B$2:$B$803,0)),"")</f>
        <v>Diesel</v>
      </c>
      <c r="AV25" s="161">
        <f>IFERROR(INDEX('2017 Emission Inventory'!$E$2:$E$803,MATCH($B25,'2017 Emission Inventory'!$B$2:$B$803,0)),"")</f>
        <v>1999</v>
      </c>
      <c r="AW25" s="161">
        <f>IFERROR(INDEX('2017 Emission Inventory'!$F$2:$F$803,MATCH($B25,'2017 Emission Inventory'!$B$2:$B$803,0)),"")</f>
        <v>67</v>
      </c>
      <c r="AX25" s="161">
        <f>IFERROR(INDEX('2017 Emission Inventory'!$G$2:$G$803,MATCH($B25,'2017 Emission Inventory'!$B$2:$B$803,0)),"")</f>
        <v>323</v>
      </c>
      <c r="AY25" s="162">
        <f>IFERROR(INDEX('2017 Emission Inventory'!$AL$2:$AL$803,MATCH($B25,'2017 Emission Inventory'!$B$2:$B$803,0)),"")</f>
        <v>144.32381510057635</v>
      </c>
      <c r="AZ25" s="163">
        <f t="shared" si="16"/>
        <v>-1.5376890179837233</v>
      </c>
      <c r="BB25" s="166"/>
    </row>
    <row r="26" spans="1:55" s="160" customFormat="1" x14ac:dyDescent="0.35">
      <c r="A26" s="157">
        <v>25</v>
      </c>
      <c r="B26" s="157" t="s">
        <v>36</v>
      </c>
      <c r="C26" s="157" t="s">
        <v>33</v>
      </c>
      <c r="D26" s="157" t="s">
        <v>9</v>
      </c>
      <c r="E26" s="157">
        <v>1999</v>
      </c>
      <c r="F26" s="157">
        <v>87</v>
      </c>
      <c r="G26" s="157">
        <v>582.17741935483866</v>
      </c>
      <c r="H26" s="157" t="s">
        <v>766</v>
      </c>
      <c r="I26" s="157">
        <f t="shared" si="0"/>
        <v>100</v>
      </c>
      <c r="J26" s="157">
        <f>IF(D26="Electric","--",IF(D26="Diesel",VLOOKUP(C26,[2]ORDLF!A:B,2,FALSE),""))</f>
        <v>0.54</v>
      </c>
      <c r="K26" s="157" t="str">
        <f>IF(D26="Electric","--",IF(D26="Gasoline",VLOOKUP(C26,LSILF!A:C,3,FALSE),""))</f>
        <v/>
      </c>
      <c r="L26" s="158">
        <f t="shared" si="17"/>
        <v>0.54</v>
      </c>
      <c r="M26" s="157" cm="1">
        <f t="array" ref="M26">IF(D26="Electric","--",IF(D26="Diesel",_xlfn._xlws.FILTER(DIESCH[CH Cap],(DIESCH[HP Bin]=I26)),""))</f>
        <v>12000</v>
      </c>
      <c r="N26" s="157" t="str" cm="1">
        <f t="array" ref="N26">IF(D26="Electric","--",IF(D26="Gasoline",_xlfn._xlws.FILTER(LSICH[CH Cap],(LSICH[Fuel Type]=D26)*(LSICH[MY]=E26)),""))</f>
        <v/>
      </c>
      <c r="O26" s="157">
        <f t="shared" si="1"/>
        <v>12000</v>
      </c>
      <c r="P26" s="157">
        <f t="shared" si="2"/>
        <v>12225.725806451612</v>
      </c>
      <c r="Q26" s="157" cm="1">
        <f t="array" ref="Q26">IF(D26="Electric","--",IF(D26="Diesel",_xlfn._xlws.FILTER(ORDEF[HC-ZH (g/hp-hr)],(ORDEF[HP]=I26)*(ORDEF[Model_Year]=E26)),""))</f>
        <v>0.99</v>
      </c>
      <c r="R26" s="157" t="str" cm="1">
        <f t="array" ref="R26">IF(D26="Electric","--",IF(D26="Gasoline",_xlfn._xlws.FILTER(LSIEF[HC-ZH (g/hp-hr)],(LSIEF[Fuel]=D26)*(LSIEF[HP Bin]=I26)*(LSIEF[Model Year]=E26)),""))</f>
        <v/>
      </c>
      <c r="S26" s="158">
        <f t="shared" si="3"/>
        <v>0.99</v>
      </c>
      <c r="T26" s="159" cm="1">
        <f t="array" ref="T26">IF(D26="Electric","--",IF(D26="Diesel",_xlfn._xlws.FILTER(ORDEF[HCDR],(ORDEF[HP]=I26)*(ORDEF[Model_Year]=E26),),""))</f>
        <v>4.5800000000000002E-5</v>
      </c>
      <c r="U26" s="159" t="str" cm="1">
        <f t="array" ref="U26">IF(D26="Electric","--",IF(D26="Gasoline",_xlfn._xlws.FILTER(LSIEF[HC DR],(LSIEF[Fuel]=D26)*(LSIEF[HP Bin]=I26)*(LSIEF[Model Year]=E26)),""))</f>
        <v/>
      </c>
      <c r="V26" s="159">
        <f t="shared" si="4"/>
        <v>4.5800000000000002E-5</v>
      </c>
      <c r="W26" s="158" cm="1">
        <f t="array" ref="W26">IF(D26="Electric","--",IF(D26="Diesel",_xlfn._xlws.FILTER(ORDEF[NOXzh],(ORDEF[HP]=I26)*(ORDEF[Model_Year]=E26)),""))</f>
        <v>5.6821820000000001</v>
      </c>
      <c r="X26" s="158" t="str" cm="1">
        <f t="array" ref="X26">IF(D26="Electric","--",IF(D26="Gasoline",_xlfn._xlws.FILTER(LSIEF[NOX-ZH (g/hp-hr)],(LSIEF[Fuel]=D26)*(LSIEF[HP Bin]=I26)*(LSIEF[Model Year]=E26)),""))</f>
        <v/>
      </c>
      <c r="Y26" s="158">
        <f t="shared" si="5"/>
        <v>5.6821820000000001</v>
      </c>
      <c r="Z26" s="159" cm="1">
        <f t="array" ref="Z26">IF(D26="Electric","--",IF(D26="Diesel",_xlfn._xlws.FILTER(ORDEF[NOXdr],(ORDEF[HP]=I26)*(ORDEF[Model_Year]=E26)),""))</f>
        <v>1.3200000000000001E-4</v>
      </c>
      <c r="AA26" s="159" t="str" cm="1">
        <f t="array" ref="AA26">IF(E26="Electric","--",IF(D26="Gasoline",_xlfn._xlws.FILTER(LSIEF[NOX DR],(LSIEF[Fuel]=D26)*(LSIEF[HP Bin]=I26)*(LSIEF[Model Year]=E26)),""))</f>
        <v/>
      </c>
      <c r="AB26" s="159">
        <f t="shared" si="6"/>
        <v>1.3200000000000001E-4</v>
      </c>
      <c r="AC26" s="158" cm="1">
        <f t="array" ref="AC26">IF(D26="Electric","--",IF(D26="Diesel",_xlfn._xlws.FILTER(DFCF2[Fuel_HC],(DFCF2[MY]=E26)),""))</f>
        <v>0.9</v>
      </c>
      <c r="AD26" s="158" t="str" cm="1">
        <f t="array" ref="AD26">IF(D26="Electric","--",IF(D26="Gasoline",_xlfn._xlws.FILTER(GFCF2[Fuel_HC],(GFCF2[MY]=E26)),""))</f>
        <v/>
      </c>
      <c r="AE26" s="158">
        <f t="shared" si="7"/>
        <v>0.9</v>
      </c>
      <c r="AF26" s="157" cm="1">
        <f t="array" ref="AF26">IF(D26="Electric","--",IF(D26="Diesel",_xlfn._xlws.FILTER(DFCF2[Fuel_NOX],(DFCF2[MY]=E26)),""))</f>
        <v>0.93</v>
      </c>
      <c r="AG26" s="157" t="str" cm="1">
        <f t="array" ref="AG26">IF(D26="Electric","--",IF(D26="Gasoline",_xlfn._xlws.FILTER(GFCF2[Fuel_NOX],(GFCF2[MY]=E26)),""))</f>
        <v/>
      </c>
      <c r="AH26" s="157">
        <f t="shared" si="8"/>
        <v>0.93</v>
      </c>
      <c r="AI26" s="158">
        <f t="shared" si="9"/>
        <v>1.3856400000000002</v>
      </c>
      <c r="AJ26" s="158">
        <f t="shared" si="10"/>
        <v>6.7575492600000011</v>
      </c>
      <c r="AK26" s="158">
        <f t="shared" si="11"/>
        <v>83.5512670622972</v>
      </c>
      <c r="AL26" s="158">
        <f t="shared" si="12"/>
        <v>407.46644359926739</v>
      </c>
      <c r="AM26" s="158">
        <f t="shared" si="13"/>
        <v>4.1775633531148597E-2</v>
      </c>
      <c r="AN26" s="158">
        <f t="shared" si="14"/>
        <v>0.20373322179963368</v>
      </c>
      <c r="AO26" s="158">
        <f t="shared" si="15"/>
        <v>5.05485165726898E-2</v>
      </c>
      <c r="AP26" s="157"/>
      <c r="AQ26" s="161"/>
      <c r="AR26" s="161"/>
      <c r="AS26" s="161" t="str">
        <f>IF(ISNA(VLOOKUP($B26,'2017 Emission Inventory'!$B$2:$B$803,1,FALSE)),"No","Yes")</f>
        <v>Yes</v>
      </c>
      <c r="AT26" s="161" t="str">
        <f>IFERROR(INDEX('2017 Emission Inventory'!$C$2:$C$803,MATCH($B26,'2017 Emission Inventory'!$B$2:$B$803,0)),"")</f>
        <v>Aircraft Tug</v>
      </c>
      <c r="AU26" s="161" t="str">
        <f>IFERROR(INDEX('2017 Emission Inventory'!$D$2:$D$803,MATCH($B26,'2017 Emission Inventory'!$B$2:$B$803,0)),"")</f>
        <v>Diesel</v>
      </c>
      <c r="AV26" s="161">
        <f>IFERROR(INDEX('2017 Emission Inventory'!$E$2:$E$803,MATCH($B26,'2017 Emission Inventory'!$B$2:$B$803,0)),"")</f>
        <v>1999</v>
      </c>
      <c r="AW26" s="161">
        <f>IFERROR(INDEX('2017 Emission Inventory'!$F$2:$F$803,MATCH($B26,'2017 Emission Inventory'!$B$2:$B$803,0)),"")</f>
        <v>87</v>
      </c>
      <c r="AX26" s="161">
        <f>IFERROR(INDEX('2017 Emission Inventory'!$G$2:$G$803,MATCH($B26,'2017 Emission Inventory'!$B$2:$B$803,0)),"")</f>
        <v>582.17741935483866</v>
      </c>
      <c r="AY26" s="162">
        <f>IFERROR(INDEX('2017 Emission Inventory'!$AL$2:$AL$803,MATCH($B26,'2017 Emission Inventory'!$B$2:$B$803,0)),"")</f>
        <v>396.20916395723771</v>
      </c>
      <c r="AZ26" s="163">
        <f t="shared" si="16"/>
        <v>11.257279642029687</v>
      </c>
      <c r="BB26" s="166"/>
    </row>
    <row r="27" spans="1:55" s="160" customFormat="1" x14ac:dyDescent="0.35">
      <c r="A27" s="157">
        <v>26</v>
      </c>
      <c r="B27" s="157" t="s">
        <v>37</v>
      </c>
      <c r="C27" s="157" t="s">
        <v>33</v>
      </c>
      <c r="D27" s="157" t="s">
        <v>9</v>
      </c>
      <c r="E27" s="157">
        <v>1999</v>
      </c>
      <c r="F27" s="157">
        <v>87</v>
      </c>
      <c r="G27" s="157">
        <v>582.17741935483866</v>
      </c>
      <c r="H27" s="157" t="s">
        <v>766</v>
      </c>
      <c r="I27" s="157">
        <f t="shared" si="0"/>
        <v>100</v>
      </c>
      <c r="J27" s="157">
        <f>IF(D27="Electric","--",IF(D27="Diesel",VLOOKUP(C27,[2]ORDLF!A:B,2,FALSE),""))</f>
        <v>0.54</v>
      </c>
      <c r="K27" s="157" t="str">
        <f>IF(D27="Electric","--",IF(D27="Gasoline",VLOOKUP(C27,LSILF!A:C,3,FALSE),""))</f>
        <v/>
      </c>
      <c r="L27" s="158">
        <f t="shared" si="17"/>
        <v>0.54</v>
      </c>
      <c r="M27" s="157" cm="1">
        <f t="array" ref="M27">IF(D27="Electric","--",IF(D27="Diesel",_xlfn._xlws.FILTER(DIESCH[CH Cap],(DIESCH[HP Bin]=I27)),""))</f>
        <v>12000</v>
      </c>
      <c r="N27" s="157" t="str" cm="1">
        <f t="array" ref="N27">IF(D27="Electric","--",IF(D27="Gasoline",_xlfn._xlws.FILTER(LSICH[CH Cap],(LSICH[Fuel Type]=D27)*(LSICH[MY]=E27)),""))</f>
        <v/>
      </c>
      <c r="O27" s="157">
        <f t="shared" si="1"/>
        <v>12000</v>
      </c>
      <c r="P27" s="157">
        <f t="shared" si="2"/>
        <v>12225.725806451612</v>
      </c>
      <c r="Q27" s="157" cm="1">
        <f t="array" ref="Q27">IF(D27="Electric","--",IF(D27="Diesel",_xlfn._xlws.FILTER(ORDEF[HC-ZH (g/hp-hr)],(ORDEF[HP]=I27)*(ORDEF[Model_Year]=E27)),""))</f>
        <v>0.99</v>
      </c>
      <c r="R27" s="157" t="str" cm="1">
        <f t="array" ref="R27">IF(D27="Electric","--",IF(D27="Gasoline",_xlfn._xlws.FILTER(LSIEF[HC-ZH (g/hp-hr)],(LSIEF[Fuel]=D27)*(LSIEF[HP Bin]=I27)*(LSIEF[Model Year]=E27)),""))</f>
        <v/>
      </c>
      <c r="S27" s="158">
        <f t="shared" si="3"/>
        <v>0.99</v>
      </c>
      <c r="T27" s="159" cm="1">
        <f t="array" ref="T27">IF(D27="Electric","--",IF(D27="Diesel",_xlfn._xlws.FILTER(ORDEF[HCDR],(ORDEF[HP]=I27)*(ORDEF[Model_Year]=E27),),""))</f>
        <v>4.5800000000000002E-5</v>
      </c>
      <c r="U27" s="159" t="str" cm="1">
        <f t="array" ref="U27">IF(D27="Electric","--",IF(D27="Gasoline",_xlfn._xlws.FILTER(LSIEF[HC DR],(LSIEF[Fuel]=D27)*(LSIEF[HP Bin]=I27)*(LSIEF[Model Year]=E27)),""))</f>
        <v/>
      </c>
      <c r="V27" s="159">
        <f t="shared" si="4"/>
        <v>4.5800000000000002E-5</v>
      </c>
      <c r="W27" s="158" cm="1">
        <f t="array" ref="W27">IF(D27="Electric","--",IF(D27="Diesel",_xlfn._xlws.FILTER(ORDEF[NOXzh],(ORDEF[HP]=I27)*(ORDEF[Model_Year]=E27)),""))</f>
        <v>5.6821820000000001</v>
      </c>
      <c r="X27" s="158" t="str" cm="1">
        <f t="array" ref="X27">IF(D27="Electric","--",IF(D27="Gasoline",_xlfn._xlws.FILTER(LSIEF[NOX-ZH (g/hp-hr)],(LSIEF[Fuel]=D27)*(LSIEF[HP Bin]=I27)*(LSIEF[Model Year]=E27)),""))</f>
        <v/>
      </c>
      <c r="Y27" s="158">
        <f t="shared" si="5"/>
        <v>5.6821820000000001</v>
      </c>
      <c r="Z27" s="159" cm="1">
        <f t="array" ref="Z27">IF(D27="Electric","--",IF(D27="Diesel",_xlfn._xlws.FILTER(ORDEF[NOXdr],(ORDEF[HP]=I27)*(ORDEF[Model_Year]=E27)),""))</f>
        <v>1.3200000000000001E-4</v>
      </c>
      <c r="AA27" s="159" t="str" cm="1">
        <f t="array" ref="AA27">IF(E27="Electric","--",IF(D27="Gasoline",_xlfn._xlws.FILTER(LSIEF[NOX DR],(LSIEF[Fuel]=D27)*(LSIEF[HP Bin]=I27)*(LSIEF[Model Year]=E27)),""))</f>
        <v/>
      </c>
      <c r="AB27" s="159">
        <f t="shared" si="6"/>
        <v>1.3200000000000001E-4</v>
      </c>
      <c r="AC27" s="158" cm="1">
        <f t="array" ref="AC27">IF(D27="Electric","--",IF(D27="Diesel",_xlfn._xlws.FILTER(DFCF2[Fuel_HC],(DFCF2[MY]=E27)),""))</f>
        <v>0.9</v>
      </c>
      <c r="AD27" s="158" t="str" cm="1">
        <f t="array" ref="AD27">IF(D27="Electric","--",IF(D27="Gasoline",_xlfn._xlws.FILTER(GFCF2[Fuel_HC],(GFCF2[MY]=E27)),""))</f>
        <v/>
      </c>
      <c r="AE27" s="158">
        <f t="shared" si="7"/>
        <v>0.9</v>
      </c>
      <c r="AF27" s="157" cm="1">
        <f t="array" ref="AF27">IF(D27="Electric","--",IF(D27="Diesel",_xlfn._xlws.FILTER(DFCF2[Fuel_NOX],(DFCF2[MY]=E27)),""))</f>
        <v>0.93</v>
      </c>
      <c r="AG27" s="157" t="str" cm="1">
        <f t="array" ref="AG27">IF(D27="Electric","--",IF(D27="Gasoline",_xlfn._xlws.FILTER(GFCF2[Fuel_NOX],(GFCF2[MY]=E27)),""))</f>
        <v/>
      </c>
      <c r="AH27" s="157">
        <f t="shared" si="8"/>
        <v>0.93</v>
      </c>
      <c r="AI27" s="158">
        <f t="shared" si="9"/>
        <v>1.3856400000000002</v>
      </c>
      <c r="AJ27" s="158">
        <f t="shared" si="10"/>
        <v>6.7575492600000011</v>
      </c>
      <c r="AK27" s="158">
        <f t="shared" si="11"/>
        <v>83.5512670622972</v>
      </c>
      <c r="AL27" s="158">
        <f t="shared" si="12"/>
        <v>407.46644359926739</v>
      </c>
      <c r="AM27" s="158">
        <f t="shared" si="13"/>
        <v>4.1775633531148597E-2</v>
      </c>
      <c r="AN27" s="158">
        <f t="shared" si="14"/>
        <v>0.20373322179963368</v>
      </c>
      <c r="AO27" s="158">
        <f t="shared" si="15"/>
        <v>5.05485165726898E-2</v>
      </c>
      <c r="AP27" s="157"/>
      <c r="AQ27" s="161"/>
      <c r="AR27" s="161"/>
      <c r="AS27" s="161" t="str">
        <f>IF(ISNA(VLOOKUP($B27,'2017 Emission Inventory'!$B$2:$B$803,1,FALSE)),"No","Yes")</f>
        <v>Yes</v>
      </c>
      <c r="AT27" s="161" t="str">
        <f>IFERROR(INDEX('2017 Emission Inventory'!$C$2:$C$803,MATCH($B27,'2017 Emission Inventory'!$B$2:$B$803,0)),"")</f>
        <v>Aircraft Tug</v>
      </c>
      <c r="AU27" s="161" t="str">
        <f>IFERROR(INDEX('2017 Emission Inventory'!$D$2:$D$803,MATCH($B27,'2017 Emission Inventory'!$B$2:$B$803,0)),"")</f>
        <v>Diesel</v>
      </c>
      <c r="AV27" s="161">
        <f>IFERROR(INDEX('2017 Emission Inventory'!$E$2:$E$803,MATCH($B27,'2017 Emission Inventory'!$B$2:$B$803,0)),"")</f>
        <v>1999</v>
      </c>
      <c r="AW27" s="161">
        <f>IFERROR(INDEX('2017 Emission Inventory'!$F$2:$F$803,MATCH($B27,'2017 Emission Inventory'!$B$2:$B$803,0)),"")</f>
        <v>87</v>
      </c>
      <c r="AX27" s="161">
        <f>IFERROR(INDEX('2017 Emission Inventory'!$G$2:$G$803,MATCH($B27,'2017 Emission Inventory'!$B$2:$B$803,0)),"")</f>
        <v>582.17741935483866</v>
      </c>
      <c r="AY27" s="162">
        <f>IFERROR(INDEX('2017 Emission Inventory'!$AL$2:$AL$803,MATCH($B27,'2017 Emission Inventory'!$B$2:$B$803,0)),"")</f>
        <v>396.20916395723771</v>
      </c>
      <c r="AZ27" s="163">
        <f t="shared" si="16"/>
        <v>11.257279642029687</v>
      </c>
      <c r="BB27" s="166"/>
    </row>
    <row r="28" spans="1:55" s="160" customFormat="1" x14ac:dyDescent="0.35">
      <c r="A28" s="157">
        <v>27</v>
      </c>
      <c r="B28" s="157">
        <v>27352</v>
      </c>
      <c r="C28" s="157" t="s">
        <v>33</v>
      </c>
      <c r="D28" s="157" t="s">
        <v>9</v>
      </c>
      <c r="E28" s="157">
        <v>2001</v>
      </c>
      <c r="F28" s="157">
        <v>87</v>
      </c>
      <c r="G28" s="157">
        <v>323</v>
      </c>
      <c r="H28" s="157" t="s">
        <v>619</v>
      </c>
      <c r="I28" s="157">
        <f t="shared" si="0"/>
        <v>100</v>
      </c>
      <c r="J28" s="157">
        <f>IF(D28="Electric","--",IF(D28="Diesel",VLOOKUP(C28,[2]ORDLF!A:B,2,FALSE),""))</f>
        <v>0.54</v>
      </c>
      <c r="K28" s="157" t="str">
        <f>IF(D28="Electric","--",IF(D28="Gasoline",VLOOKUP(C28,LSILF!A:C,3,FALSE),""))</f>
        <v/>
      </c>
      <c r="L28" s="158">
        <f t="shared" si="17"/>
        <v>0.54</v>
      </c>
      <c r="M28" s="157" cm="1">
        <f t="array" ref="M28">IF(D28="Electric","--",IF(D28="Diesel",_xlfn._xlws.FILTER(DIESCH[CH Cap],(DIESCH[HP Bin]=I28)),""))</f>
        <v>12000</v>
      </c>
      <c r="N28" s="157" t="str" cm="1">
        <f t="array" ref="N28">IF(D28="Electric","--",IF(D28="Gasoline",_xlfn._xlws.FILTER(LSICH[CH Cap],(LSICH[Fuel Type]=D28)*(LSICH[MY]=E28)),""))</f>
        <v/>
      </c>
      <c r="O28" s="157">
        <f t="shared" si="1"/>
        <v>12000</v>
      </c>
      <c r="P28" s="157">
        <f t="shared" si="2"/>
        <v>6137</v>
      </c>
      <c r="Q28" s="157" cm="1">
        <f t="array" ref="Q28">IF(D28="Electric","--",IF(D28="Diesel",_xlfn._xlws.FILTER(ORDEF[HC-ZH (g/hp-hr)],(ORDEF[HP]=I28)*(ORDEF[Model_Year]=E28)),""))</f>
        <v>0.99</v>
      </c>
      <c r="R28" s="157" t="str" cm="1">
        <f t="array" ref="R28">IF(D28="Electric","--",IF(D28="Gasoline",_xlfn._xlws.FILTER(LSIEF[HC-ZH (g/hp-hr)],(LSIEF[Fuel]=D28)*(LSIEF[HP Bin]=I28)*(LSIEF[Model Year]=E28)),""))</f>
        <v/>
      </c>
      <c r="S28" s="158">
        <f t="shared" si="3"/>
        <v>0.99</v>
      </c>
      <c r="T28" s="159" cm="1">
        <f t="array" ref="T28">IF(D28="Electric","--",IF(D28="Diesel",_xlfn._xlws.FILTER(ORDEF[HCDR],(ORDEF[HP]=I28)*(ORDEF[Model_Year]=E28),),""))</f>
        <v>4.5800000000000002E-5</v>
      </c>
      <c r="U28" s="159" t="str" cm="1">
        <f t="array" ref="U28">IF(D28="Electric","--",IF(D28="Gasoline",_xlfn._xlws.FILTER(LSIEF[HC DR],(LSIEF[Fuel]=D28)*(LSIEF[HP Bin]=I28)*(LSIEF[Model Year]=E28)),""))</f>
        <v/>
      </c>
      <c r="V28" s="159">
        <f t="shared" si="4"/>
        <v>4.5800000000000002E-5</v>
      </c>
      <c r="W28" s="158" cm="1">
        <f t="array" ref="W28">IF(D28="Electric","--",IF(D28="Diesel",_xlfn._xlws.FILTER(ORDEF[NOXzh],(ORDEF[HP]=I28)*(ORDEF[Model_Year]=E28)),""))</f>
        <v>5.5903470000000004</v>
      </c>
      <c r="X28" s="158" t="str" cm="1">
        <f t="array" ref="X28">IF(D28="Electric","--",IF(D28="Gasoline",_xlfn._xlws.FILTER(LSIEF[NOX-ZH (g/hp-hr)],(LSIEF[Fuel]=D28)*(LSIEF[HP Bin]=I28)*(LSIEF[Model Year]=E28)),""))</f>
        <v/>
      </c>
      <c r="Y28" s="158">
        <f t="shared" si="5"/>
        <v>5.5903470000000004</v>
      </c>
      <c r="Z28" s="159" cm="1">
        <f t="array" ref="Z28">IF(D28="Electric","--",IF(D28="Diesel",_xlfn._xlws.FILTER(ORDEF[NOXdr],(ORDEF[HP]=I28)*(ORDEF[Model_Year]=E28)),""))</f>
        <v>1.2999999999999999E-4</v>
      </c>
      <c r="AA28" s="159" t="str" cm="1">
        <f t="array" ref="AA28">IF(E28="Electric","--",IF(D28="Gasoline",_xlfn._xlws.FILTER(LSIEF[NOX DR],(LSIEF[Fuel]=D28)*(LSIEF[HP Bin]=I28)*(LSIEF[Model Year]=E28)),""))</f>
        <v/>
      </c>
      <c r="AB28" s="159">
        <f t="shared" si="6"/>
        <v>1.2999999999999999E-4</v>
      </c>
      <c r="AC28" s="158" cm="1">
        <f t="array" ref="AC28">IF(D28="Electric","--",IF(D28="Diesel",_xlfn._xlws.FILTER(DFCF2[Fuel_HC],(DFCF2[MY]=E28)),""))</f>
        <v>0.9</v>
      </c>
      <c r="AD28" s="158" t="str" cm="1">
        <f t="array" ref="AD28">IF(D28="Electric","--",IF(D28="Gasoline",_xlfn._xlws.FILTER(GFCF2[Fuel_HC],(GFCF2[MY]=E28)),""))</f>
        <v/>
      </c>
      <c r="AE28" s="158">
        <f t="shared" si="7"/>
        <v>0.9</v>
      </c>
      <c r="AF28" s="157" cm="1">
        <f t="array" ref="AF28">IF(D28="Electric","--",IF(D28="Diesel",_xlfn._xlws.FILTER(DFCF2[Fuel_NOX],(DFCF2[MY]=E28)),""))</f>
        <v>0.93</v>
      </c>
      <c r="AG28" s="157" t="str" cm="1">
        <f t="array" ref="AG28">IF(D28="Electric","--",IF(D28="Gasoline",_xlfn._xlws.FILTER(GFCF2[Fuel_NOX],(GFCF2[MY]=E28)),""))</f>
        <v/>
      </c>
      <c r="AH28" s="157">
        <f t="shared" si="8"/>
        <v>0.93</v>
      </c>
      <c r="AI28" s="158">
        <f t="shared" si="9"/>
        <v>1.14396714</v>
      </c>
      <c r="AJ28" s="158">
        <f t="shared" si="10"/>
        <v>5.9409860100000005</v>
      </c>
      <c r="AK28" s="158">
        <f t="shared" si="11"/>
        <v>38.270430176362098</v>
      </c>
      <c r="AL28" s="158">
        <f t="shared" si="12"/>
        <v>198.75054302210907</v>
      </c>
      <c r="AM28" s="158">
        <f t="shared" si="13"/>
        <v>1.913521508818105E-2</v>
      </c>
      <c r="AN28" s="158">
        <f t="shared" si="14"/>
        <v>9.9375271511054547E-2</v>
      </c>
      <c r="AO28" s="158">
        <f t="shared" si="15"/>
        <v>2.315361025669907E-2</v>
      </c>
      <c r="AP28" s="157"/>
      <c r="AQ28" s="161"/>
      <c r="AR28" s="161"/>
      <c r="AS28" s="161" t="str">
        <f>IF(ISNA(VLOOKUP($B28,'2017 Emission Inventory'!$B$2:$B$803,1,FALSE)),"No","Yes")</f>
        <v>Yes</v>
      </c>
      <c r="AT28" s="161" t="str">
        <f>IFERROR(INDEX('2017 Emission Inventory'!$C$2:$C$803,MATCH($B28,'2017 Emission Inventory'!$B$2:$B$803,0)),"")</f>
        <v>Aircraft Tug</v>
      </c>
      <c r="AU28" s="161" t="str">
        <f>IFERROR(INDEX('2017 Emission Inventory'!$D$2:$D$803,MATCH($B28,'2017 Emission Inventory'!$B$2:$B$803,0)),"")</f>
        <v>Diesel</v>
      </c>
      <c r="AV28" s="161">
        <f>IFERROR(INDEX('2017 Emission Inventory'!$E$2:$E$803,MATCH($B28,'2017 Emission Inventory'!$B$2:$B$803,0)),"")</f>
        <v>2001</v>
      </c>
      <c r="AW28" s="161">
        <f>IFERROR(INDEX('2017 Emission Inventory'!$F$2:$F$803,MATCH($B28,'2017 Emission Inventory'!$B$2:$B$803,0)),"")</f>
        <v>88</v>
      </c>
      <c r="AX28" s="161">
        <f>IFERROR(INDEX('2017 Emission Inventory'!$G$2:$G$803,MATCH($B28,'2017 Emission Inventory'!$B$2:$B$803,0)),"")</f>
        <v>582.17741935483866</v>
      </c>
      <c r="AY28" s="162">
        <f>IFERROR(INDEX('2017 Emission Inventory'!$AL$2:$AL$803,MATCH($B28,'2017 Emission Inventory'!$B$2:$B$803,0)),"")</f>
        <v>385.77972379995754</v>
      </c>
      <c r="AZ28" s="163">
        <f t="shared" si="16"/>
        <v>-187.02918077784847</v>
      </c>
      <c r="BB28" s="166"/>
    </row>
    <row r="29" spans="1:55" s="160" customFormat="1" x14ac:dyDescent="0.35">
      <c r="A29" s="157">
        <v>28</v>
      </c>
      <c r="B29" s="157">
        <v>3622</v>
      </c>
      <c r="C29" s="157" t="s">
        <v>33</v>
      </c>
      <c r="D29" s="157" t="s">
        <v>9</v>
      </c>
      <c r="E29" s="157">
        <v>2007</v>
      </c>
      <c r="F29" s="157">
        <v>50</v>
      </c>
      <c r="G29" s="157">
        <v>323</v>
      </c>
      <c r="H29" s="157" t="s">
        <v>620</v>
      </c>
      <c r="I29" s="157">
        <f t="shared" si="0"/>
        <v>75</v>
      </c>
      <c r="J29" s="157">
        <f>IF(D29="Electric","--",IF(D29="Diesel",VLOOKUP(C29,[2]ORDLF!A:B,2,FALSE),""))</f>
        <v>0.54</v>
      </c>
      <c r="K29" s="157" t="str">
        <f>IF(D29="Electric","--",IF(D29="Gasoline",VLOOKUP(C29,LSILF!A:C,3,FALSE),""))</f>
        <v/>
      </c>
      <c r="L29" s="158">
        <f t="shared" si="17"/>
        <v>0.54</v>
      </c>
      <c r="M29" s="157" cm="1">
        <f t="array" ref="M29">IF(D29="Electric","--",IF(D29="Diesel",_xlfn._xlws.FILTER(DIESCH[CH Cap],(DIESCH[HP Bin]=I29)),""))</f>
        <v>12000</v>
      </c>
      <c r="N29" s="157" t="str" cm="1">
        <f t="array" ref="N29">IF(D29="Electric","--",IF(D29="Gasoline",_xlfn._xlws.FILTER(LSICH[CH Cap],(LSICH[Fuel Type]=D29)*(LSICH[MY]=E29)),""))</f>
        <v/>
      </c>
      <c r="O29" s="157">
        <f t="shared" si="1"/>
        <v>12000</v>
      </c>
      <c r="P29" s="157">
        <f t="shared" si="2"/>
        <v>4199</v>
      </c>
      <c r="Q29" s="157" cm="1">
        <f t="array" ref="Q29">IF(D29="Electric","--",IF(D29="Diesel",_xlfn._xlws.FILTER(ORDEF[HC-ZH (g/hp-hr)],(ORDEF[HP]=I29)*(ORDEF[Model_Year]=E29)),""))</f>
        <v>0.19</v>
      </c>
      <c r="R29" s="157" t="str" cm="1">
        <f t="array" ref="R29">IF(D29="Electric","--",IF(D29="Gasoline",_xlfn._xlws.FILTER(LSIEF[HC-ZH (g/hp-hr)],(LSIEF[Fuel]=D29)*(LSIEF[HP Bin]=I29)*(LSIEF[Model Year]=E29)),""))</f>
        <v/>
      </c>
      <c r="S29" s="158">
        <f t="shared" si="3"/>
        <v>0.19</v>
      </c>
      <c r="T29" s="159" cm="1">
        <f t="array" ref="T29">IF(D29="Electric","--",IF(D29="Diesel",_xlfn._xlws.FILTER(ORDEF[HCDR],(ORDEF[HP]=I29)*(ORDEF[Model_Year]=E29),),""))</f>
        <v>2.7100000000000001E-5</v>
      </c>
      <c r="U29" s="159" t="str" cm="1">
        <f t="array" ref="U29">IF(D29="Electric","--",IF(D29="Gasoline",_xlfn._xlws.FILTER(LSIEF[HC DR],(LSIEF[Fuel]=D29)*(LSIEF[HP Bin]=I29)*(LSIEF[Model Year]=E29)),""))</f>
        <v/>
      </c>
      <c r="V29" s="159">
        <f t="shared" si="4"/>
        <v>2.7100000000000001E-5</v>
      </c>
      <c r="W29" s="158" cm="1">
        <f t="array" ref="W29">IF(D29="Electric","--",IF(D29="Diesel",_xlfn._xlws.FILTER(ORDEF[NOXzh],(ORDEF[HP]=I29)*(ORDEF[Model_Year]=E29)),""))</f>
        <v>4.0765969999999996</v>
      </c>
      <c r="X29" s="158" t="str" cm="1">
        <f t="array" ref="X29">IF(D29="Electric","--",IF(D29="Gasoline",_xlfn._xlws.FILTER(LSIEF[NOX-ZH (g/hp-hr)],(LSIEF[Fuel]=D29)*(LSIEF[HP Bin]=I29)*(LSIEF[Model Year]=E29)),""))</f>
        <v/>
      </c>
      <c r="Y29" s="158">
        <f t="shared" si="5"/>
        <v>4.0765969999999996</v>
      </c>
      <c r="Z29" s="159" cm="1">
        <f t="array" ref="Z29">IF(D29="Electric","--",IF(D29="Diesel",_xlfn._xlws.FILTER(ORDEF[NOXdr],(ORDEF[HP]=I29)*(ORDEF[Model_Year]=E29)),""))</f>
        <v>6.0600000000000003E-5</v>
      </c>
      <c r="AA29" s="159" t="str" cm="1">
        <f t="array" ref="AA29">IF(E29="Electric","--",IF(D29="Gasoline",_xlfn._xlws.FILTER(LSIEF[NOX DR],(LSIEF[Fuel]=D29)*(LSIEF[HP Bin]=I29)*(LSIEF[Model Year]=E29)),""))</f>
        <v/>
      </c>
      <c r="AB29" s="159">
        <f t="shared" si="6"/>
        <v>6.0600000000000003E-5</v>
      </c>
      <c r="AC29" s="158" cm="1">
        <f t="array" ref="AC29">IF(D29="Electric","--",IF(D29="Diesel",_xlfn._xlws.FILTER(DFCF2[Fuel_HC],(DFCF2[MY]=E29)),""))</f>
        <v>0.9</v>
      </c>
      <c r="AD29" s="158" t="str" cm="1">
        <f t="array" ref="AD29">IF(D29="Electric","--",IF(D29="Gasoline",_xlfn._xlws.FILTER(GFCF2[Fuel_HC],(GFCF2[MY]=E29)),""))</f>
        <v/>
      </c>
      <c r="AE29" s="158">
        <f t="shared" si="7"/>
        <v>0.9</v>
      </c>
      <c r="AF29" s="157" cm="1">
        <f t="array" ref="AF29">IF(D29="Electric","--",IF(D29="Diesel",_xlfn._xlws.FILTER(DFCF2[Fuel_NOX],(DFCF2[MY]=E29)),""))</f>
        <v>0.95</v>
      </c>
      <c r="AG29" s="157" t="str" cm="1">
        <f t="array" ref="AG29">IF(D29="Electric","--",IF(D29="Gasoline",_xlfn._xlws.FILTER(GFCF2[Fuel_NOX],(GFCF2[MY]=E29)),""))</f>
        <v/>
      </c>
      <c r="AH29" s="157">
        <f t="shared" si="8"/>
        <v>0.95</v>
      </c>
      <c r="AI29" s="158">
        <f t="shared" si="9"/>
        <v>0.27341361000000003</v>
      </c>
      <c r="AJ29" s="158">
        <f t="shared" si="10"/>
        <v>4.1145035799999992</v>
      </c>
      <c r="AK29" s="158">
        <f t="shared" si="11"/>
        <v>5.2567905690521215</v>
      </c>
      <c r="AL29" s="158">
        <f t="shared" si="12"/>
        <v>79.10756021134128</v>
      </c>
      <c r="AM29" s="158">
        <f t="shared" si="13"/>
        <v>2.6283952845260606E-3</v>
      </c>
      <c r="AN29" s="158">
        <f t="shared" si="14"/>
        <v>3.9553780105670643E-2</v>
      </c>
      <c r="AO29" s="158">
        <f t="shared" si="15"/>
        <v>3.1803582942765331E-3</v>
      </c>
      <c r="AP29" s="157"/>
      <c r="AQ29" s="161"/>
      <c r="AR29" s="161"/>
      <c r="AS29" s="161" t="str">
        <f>IF(ISNA(VLOOKUP($B29,'2017 Emission Inventory'!$B$2:$B$803,1,FALSE)),"No","Yes")</f>
        <v>Yes</v>
      </c>
      <c r="AT29" s="161" t="str">
        <f>IFERROR(INDEX('2017 Emission Inventory'!$C$2:$C$803,MATCH($B29,'2017 Emission Inventory'!$B$2:$B$803,0)),"")</f>
        <v>Aircraft Tug</v>
      </c>
      <c r="AU29" s="161" t="str">
        <f>IFERROR(INDEX('2017 Emission Inventory'!$D$2:$D$803,MATCH($B29,'2017 Emission Inventory'!$B$2:$B$803,0)),"")</f>
        <v>Diesel</v>
      </c>
      <c r="AV29" s="161">
        <f>IFERROR(INDEX('2017 Emission Inventory'!$E$2:$E$803,MATCH($B29,'2017 Emission Inventory'!$B$2:$B$803,0)),"")</f>
        <v>2006</v>
      </c>
      <c r="AW29" s="161">
        <f>IFERROR(INDEX('2017 Emission Inventory'!$F$2:$F$803,MATCH($B29,'2017 Emission Inventory'!$B$2:$B$803,0)),"")</f>
        <v>56</v>
      </c>
      <c r="AX29" s="161">
        <f>IFERROR(INDEX('2017 Emission Inventory'!$G$2:$G$803,MATCH($B29,'2017 Emission Inventory'!$B$2:$B$803,0)),"")</f>
        <v>323</v>
      </c>
      <c r="AY29" s="162">
        <f>IFERROR(INDEX('2017 Emission Inventory'!$AL$2:$AL$803,MATCH($B29,'2017 Emission Inventory'!$B$2:$B$803,0)),"")</f>
        <v>95.973517861959124</v>
      </c>
      <c r="AZ29" s="163">
        <f t="shared" si="16"/>
        <v>-16.865957650617844</v>
      </c>
      <c r="BB29" s="166"/>
    </row>
    <row r="30" spans="1:55" s="160" customFormat="1" x14ac:dyDescent="0.35">
      <c r="A30" s="157">
        <v>29</v>
      </c>
      <c r="B30" s="157">
        <v>831684</v>
      </c>
      <c r="C30" s="157" t="s">
        <v>33</v>
      </c>
      <c r="D30" s="157" t="s">
        <v>9</v>
      </c>
      <c r="E30" s="157">
        <v>2007</v>
      </c>
      <c r="F30" s="157">
        <v>175</v>
      </c>
      <c r="G30" s="157">
        <v>582.17741935483866</v>
      </c>
      <c r="H30" s="157" t="s">
        <v>621</v>
      </c>
      <c r="I30" s="157">
        <f t="shared" si="0"/>
        <v>300</v>
      </c>
      <c r="J30" s="157">
        <f>IF(D30="Electric","--",IF(D30="Diesel",VLOOKUP(C30,[2]ORDLF!A:B,2,FALSE),""))</f>
        <v>0.54</v>
      </c>
      <c r="K30" s="157" t="str">
        <f>IF(D30="Electric","--",IF(D30="Gasoline",VLOOKUP(C30,LSILF!A:C,3,FALSE),""))</f>
        <v/>
      </c>
      <c r="L30" s="158">
        <f t="shared" si="17"/>
        <v>0.54</v>
      </c>
      <c r="M30" s="157" cm="1">
        <f t="array" ref="M30">IF(D30="Electric","--",IF(D30="Diesel",_xlfn._xlws.FILTER(DIESCH[CH Cap],(DIESCH[HP Bin]=I30)),""))</f>
        <v>12000</v>
      </c>
      <c r="N30" s="157" t="str" cm="1">
        <f t="array" ref="N30">IF(D30="Electric","--",IF(D30="Gasoline",_xlfn._xlws.FILTER(LSICH[CH Cap],(LSICH[Fuel Type]=D30)*(LSICH[MY]=E30)),""))</f>
        <v/>
      </c>
      <c r="O30" s="157">
        <f t="shared" si="1"/>
        <v>12000</v>
      </c>
      <c r="P30" s="157">
        <f t="shared" si="2"/>
        <v>7568.3064516129025</v>
      </c>
      <c r="Q30" s="157" cm="1">
        <f t="array" ref="Q30">IF(D30="Electric","--",IF(D30="Diesel",_xlfn._xlws.FILTER(ORDEF[HC-ZH (g/hp-hr)],(ORDEF[HP]=I30)*(ORDEF[Model_Year]=E30)),""))</f>
        <v>0.1</v>
      </c>
      <c r="R30" s="157" t="str" cm="1">
        <f t="array" ref="R30">IF(D30="Electric","--",IF(D30="Gasoline",_xlfn._xlws.FILTER(LSIEF[HC-ZH (g/hp-hr)],(LSIEF[Fuel]=D30)*(LSIEF[HP Bin]=I30)*(LSIEF[Model Year]=E30)),""))</f>
        <v/>
      </c>
      <c r="S30" s="158">
        <f t="shared" si="3"/>
        <v>0.1</v>
      </c>
      <c r="T30" s="159" cm="1">
        <f t="array" ref="T30">IF(D30="Electric","--",IF(D30="Diesel",_xlfn._xlws.FILTER(ORDEF[HCDR],(ORDEF[HP]=I30)*(ORDEF[Model_Year]=E30),),""))</f>
        <v>2.5000000000000001E-5</v>
      </c>
      <c r="U30" s="159" t="str" cm="1">
        <f t="array" ref="U30">IF(D30="Electric","--",IF(D30="Gasoline",_xlfn._xlws.FILTER(LSIEF[HC DR],(LSIEF[Fuel]=D30)*(LSIEF[HP Bin]=I30)*(LSIEF[Model Year]=E30)),""))</f>
        <v/>
      </c>
      <c r="V30" s="159">
        <f t="shared" si="4"/>
        <v>2.5000000000000001E-5</v>
      </c>
      <c r="W30" s="158" cm="1">
        <f t="array" ref="W30">IF(D30="Electric","--",IF(D30="Diesel",_xlfn._xlws.FILTER(ORDEF[NOXzh],(ORDEF[HP]=I30)*(ORDEF[Model_Year]=E30)),""))</f>
        <v>2.6972749999999999</v>
      </c>
      <c r="X30" s="158" t="str" cm="1">
        <f t="array" ref="X30">IF(D30="Electric","--",IF(D30="Gasoline",_xlfn._xlws.FILTER(LSIEF[NOX-ZH (g/hp-hr)],(LSIEF[Fuel]=D30)*(LSIEF[HP Bin]=I30)*(LSIEF[Model Year]=E30)),""))</f>
        <v/>
      </c>
      <c r="Y30" s="158">
        <f t="shared" si="5"/>
        <v>2.6972749999999999</v>
      </c>
      <c r="Z30" s="159" cm="1">
        <f t="array" ref="Z30">IF(D30="Electric","--",IF(D30="Diesel",_xlfn._xlws.FILTER(ORDEF[NOXdr],(ORDEF[HP]=I30)*(ORDEF[Model_Year]=E30)),""))</f>
        <v>3.4999999999999997E-5</v>
      </c>
      <c r="AA30" s="159" t="str" cm="1">
        <f t="array" ref="AA30">IF(E30="Electric","--",IF(D30="Gasoline",_xlfn._xlws.FILTER(LSIEF[NOX DR],(LSIEF[Fuel]=D30)*(LSIEF[HP Bin]=I30)*(LSIEF[Model Year]=E30)),""))</f>
        <v/>
      </c>
      <c r="AB30" s="159">
        <f t="shared" si="6"/>
        <v>3.4999999999999997E-5</v>
      </c>
      <c r="AC30" s="158" cm="1">
        <f t="array" ref="AC30">IF(D30="Electric","--",IF(D30="Diesel",_xlfn._xlws.FILTER(DFCF2[Fuel_HC],(DFCF2[MY]=E30)),""))</f>
        <v>0.9</v>
      </c>
      <c r="AD30" s="158" t="str" cm="1">
        <f t="array" ref="AD30">IF(D30="Electric","--",IF(D30="Gasoline",_xlfn._xlws.FILTER(GFCF2[Fuel_HC],(GFCF2[MY]=E30)),""))</f>
        <v/>
      </c>
      <c r="AE30" s="158">
        <f t="shared" si="7"/>
        <v>0.9</v>
      </c>
      <c r="AF30" s="157" cm="1">
        <f t="array" ref="AF30">IF(D30="Electric","--",IF(D30="Diesel",_xlfn._xlws.FILTER(DFCF2[Fuel_NOX],(DFCF2[MY]=E30)),""))</f>
        <v>0.95</v>
      </c>
      <c r="AG30" s="157" t="str" cm="1">
        <f t="array" ref="AG30">IF(D30="Electric","--",IF(D30="Gasoline",_xlfn._xlws.FILTER(GFCF2[Fuel_NOX],(GFCF2[MY]=E30)),""))</f>
        <v/>
      </c>
      <c r="AH30" s="157">
        <f t="shared" si="8"/>
        <v>0.95</v>
      </c>
      <c r="AI30" s="158">
        <f t="shared" si="9"/>
        <v>0.26028689516129033</v>
      </c>
      <c r="AJ30" s="158">
        <f t="shared" si="10"/>
        <v>2.8140574395161289</v>
      </c>
      <c r="AK30" s="158">
        <f t="shared" si="11"/>
        <v>31.569937895219638</v>
      </c>
      <c r="AL30" s="158">
        <f t="shared" si="12"/>
        <v>341.31422000348607</v>
      </c>
      <c r="AM30" s="158">
        <f t="shared" si="13"/>
        <v>1.578496894760982E-2</v>
      </c>
      <c r="AN30" s="158">
        <f t="shared" si="14"/>
        <v>0.17065711000174305</v>
      </c>
      <c r="AO30" s="158">
        <f t="shared" si="15"/>
        <v>1.9099812426607882E-2</v>
      </c>
      <c r="AP30" s="157"/>
      <c r="AQ30" s="161"/>
      <c r="AR30" s="161"/>
      <c r="AS30" s="161" t="str">
        <f>IF(ISNA(VLOOKUP($B30,'2017 Emission Inventory'!$B$2:$B$803,1,FALSE)),"No","Yes")</f>
        <v>Yes</v>
      </c>
      <c r="AT30" s="161" t="str">
        <f>IFERROR(INDEX('2017 Emission Inventory'!$C$2:$C$803,MATCH($B30,'2017 Emission Inventory'!$B$2:$B$803,0)),"")</f>
        <v>Aircraft Tug</v>
      </c>
      <c r="AU30" s="161" t="str">
        <f>IFERROR(INDEX('2017 Emission Inventory'!$D$2:$D$803,MATCH($B30,'2017 Emission Inventory'!$B$2:$B$803,0)),"")</f>
        <v>Diesel</v>
      </c>
      <c r="AV30" s="161">
        <f>IFERROR(INDEX('2017 Emission Inventory'!$E$2:$E$803,MATCH($B30,'2017 Emission Inventory'!$B$2:$B$803,0)),"")</f>
        <v>2007</v>
      </c>
      <c r="AW30" s="161">
        <f>IFERROR(INDEX('2017 Emission Inventory'!$F$2:$F$803,MATCH($B30,'2017 Emission Inventory'!$B$2:$B$803,0)),"")</f>
        <v>175</v>
      </c>
      <c r="AX30" s="161">
        <f>IFERROR(INDEX('2017 Emission Inventory'!$G$2:$G$803,MATCH($B30,'2017 Emission Inventory'!$B$2:$B$803,0)),"")</f>
        <v>582.17741935483866</v>
      </c>
      <c r="AY30" s="162">
        <f>IFERROR(INDEX('2017 Emission Inventory'!$AL$2:$AL$803,MATCH($B30,'2017 Emission Inventory'!$B$2:$B$803,0)),"")</f>
        <v>334.2707010820904</v>
      </c>
      <c r="AZ30" s="163">
        <f t="shared" si="16"/>
        <v>7.0435189213956733</v>
      </c>
      <c r="BB30" s="166"/>
    </row>
    <row r="31" spans="1:55" s="160" customFormat="1" x14ac:dyDescent="0.35">
      <c r="A31" s="157">
        <v>30</v>
      </c>
      <c r="B31" s="157" t="s">
        <v>683</v>
      </c>
      <c r="C31" s="157" t="s">
        <v>33</v>
      </c>
      <c r="D31" s="157" t="s">
        <v>9</v>
      </c>
      <c r="E31" s="157">
        <v>2008</v>
      </c>
      <c r="F31" s="157">
        <v>200</v>
      </c>
      <c r="G31" s="157">
        <v>582.17741935483866</v>
      </c>
      <c r="H31" s="157" t="s">
        <v>621</v>
      </c>
      <c r="I31" s="157">
        <f t="shared" si="0"/>
        <v>300</v>
      </c>
      <c r="J31" s="157">
        <f>IF(D31="Electric","--",IF(D31="Diesel",VLOOKUP(C31,[2]ORDLF!A:B,2,FALSE),""))</f>
        <v>0.54</v>
      </c>
      <c r="K31" s="157" t="str">
        <f>IF(D31="Electric","--",IF(D31="Gasoline",VLOOKUP(C31,LSILF!A:C,3,FALSE),""))</f>
        <v/>
      </c>
      <c r="L31" s="158">
        <f t="shared" si="17"/>
        <v>0.54</v>
      </c>
      <c r="M31" s="157" cm="1">
        <f t="array" ref="M31">IF(D31="Electric","--",IF(D31="Diesel",_xlfn._xlws.FILTER(DIESCH[CH Cap],(DIESCH[HP Bin]=I31)),""))</f>
        <v>12000</v>
      </c>
      <c r="N31" s="157" t="str" cm="1">
        <f t="array" ref="N31">IF(D31="Electric","--",IF(D31="Gasoline",_xlfn._xlws.FILTER(LSICH[CH Cap],(LSICH[Fuel Type]=D31)*(LSICH[MY]=E31)),""))</f>
        <v/>
      </c>
      <c r="O31" s="157">
        <f t="shared" si="1"/>
        <v>12000</v>
      </c>
      <c r="P31" s="157">
        <f t="shared" si="2"/>
        <v>6986.1290322580644</v>
      </c>
      <c r="Q31" s="157" cm="1">
        <f t="array" ref="Q31">IF(D31="Electric","--",IF(D31="Diesel",_xlfn._xlws.FILTER(ORDEF[HC-ZH (g/hp-hr)],(ORDEF[HP]=I31)*(ORDEF[Model_Year]=E31)),""))</f>
        <v>0.1</v>
      </c>
      <c r="R31" s="157" t="str" cm="1">
        <f t="array" ref="R31">IF(D31="Electric","--",IF(D31="Gasoline",_xlfn._xlws.FILTER(LSIEF[HC-ZH (g/hp-hr)],(LSIEF[Fuel]=D31)*(LSIEF[HP Bin]=I31)*(LSIEF[Model Year]=E31)),""))</f>
        <v/>
      </c>
      <c r="S31" s="158">
        <f t="shared" si="3"/>
        <v>0.1</v>
      </c>
      <c r="T31" s="159" cm="1">
        <f t="array" ref="T31">IF(D31="Electric","--",IF(D31="Diesel",_xlfn._xlws.FILTER(ORDEF[HCDR],(ORDEF[HP]=I31)*(ORDEF[Model_Year]=E31),),""))</f>
        <v>2.5000000000000001E-5</v>
      </c>
      <c r="U31" s="159" t="str" cm="1">
        <f t="array" ref="U31">IF(D31="Electric","--",IF(D31="Gasoline",_xlfn._xlws.FILTER(LSIEF[HC DR],(LSIEF[Fuel]=D31)*(LSIEF[HP Bin]=I31)*(LSIEF[Model Year]=E31)),""))</f>
        <v/>
      </c>
      <c r="V31" s="159">
        <f t="shared" si="4"/>
        <v>2.5000000000000001E-5</v>
      </c>
      <c r="W31" s="158" cm="1">
        <f t="array" ref="W31">IF(D31="Electric","--",IF(D31="Diesel",_xlfn._xlws.FILTER(ORDEF[NOXzh],(ORDEF[HP]=I31)*(ORDEF[Model_Year]=E31)),""))</f>
        <v>2.5831040000000001</v>
      </c>
      <c r="X31" s="158" t="str" cm="1">
        <f t="array" ref="X31">IF(D31="Electric","--",IF(D31="Gasoline",_xlfn._xlws.FILTER(LSIEF[NOX-ZH (g/hp-hr)],(LSIEF[Fuel]=D31)*(LSIEF[HP Bin]=I31)*(LSIEF[Model Year]=E31)),""))</f>
        <v/>
      </c>
      <c r="Y31" s="158">
        <f t="shared" si="5"/>
        <v>2.5831040000000001</v>
      </c>
      <c r="Z31" s="159" cm="1">
        <f t="array" ref="Z31">IF(D31="Electric","--",IF(D31="Diesel",_xlfn._xlws.FILTER(ORDEF[NOXdr],(ORDEF[HP]=I31)*(ORDEF[Model_Year]=E31)),""))</f>
        <v>3.3500000000000001E-5</v>
      </c>
      <c r="AA31" s="159" t="str" cm="1">
        <f t="array" ref="AA31">IF(E31="Electric","--",IF(D31="Gasoline",_xlfn._xlws.FILTER(LSIEF[NOX DR],(LSIEF[Fuel]=D31)*(LSIEF[HP Bin]=I31)*(LSIEF[Model Year]=E31)),""))</f>
        <v/>
      </c>
      <c r="AB31" s="159">
        <f t="shared" si="6"/>
        <v>3.3500000000000001E-5</v>
      </c>
      <c r="AC31" s="158" cm="1">
        <f t="array" ref="AC31">IF(D31="Electric","--",IF(D31="Diesel",_xlfn._xlws.FILTER(DFCF2[Fuel_HC],(DFCF2[MY]=E31)),""))</f>
        <v>0.9</v>
      </c>
      <c r="AD31" s="158" t="str" cm="1">
        <f t="array" ref="AD31">IF(D31="Electric","--",IF(D31="Gasoline",_xlfn._xlws.FILTER(GFCF2[Fuel_HC],(GFCF2[MY]=E31)),""))</f>
        <v/>
      </c>
      <c r="AE31" s="158">
        <f t="shared" si="7"/>
        <v>0.9</v>
      </c>
      <c r="AF31" s="157" cm="1">
        <f t="array" ref="AF31">IF(D31="Electric","--",IF(D31="Diesel",_xlfn._xlws.FILTER(DFCF2[Fuel_NOX],(DFCF2[MY]=E31)),""))</f>
        <v>0.95</v>
      </c>
      <c r="AG31" s="157" t="str" cm="1">
        <f t="array" ref="AG31">IF(D31="Electric","--",IF(D31="Gasoline",_xlfn._xlws.FILTER(GFCF2[Fuel_NOX],(GFCF2[MY]=E31)),""))</f>
        <v/>
      </c>
      <c r="AH31" s="157">
        <f t="shared" si="8"/>
        <v>0.95</v>
      </c>
      <c r="AI31" s="158">
        <f t="shared" si="9"/>
        <v>0.24718790322580647</v>
      </c>
      <c r="AJ31" s="158">
        <f t="shared" si="10"/>
        <v>2.6762823564516132</v>
      </c>
      <c r="AK31" s="158">
        <f t="shared" si="11"/>
        <v>34.264199118559318</v>
      </c>
      <c r="AL31" s="158">
        <f t="shared" si="12"/>
        <v>370.97556297152835</v>
      </c>
      <c r="AM31" s="158">
        <f t="shared" si="13"/>
        <v>1.7132099559279662E-2</v>
      </c>
      <c r="AN31" s="158">
        <f t="shared" si="14"/>
        <v>0.18548778148576417</v>
      </c>
      <c r="AO31" s="158">
        <f t="shared" si="15"/>
        <v>2.0729840466728391E-2</v>
      </c>
      <c r="AP31" s="157"/>
      <c r="AQ31" s="161"/>
      <c r="AR31" s="161"/>
      <c r="AS31" s="161" t="str">
        <f>IF(ISNA(VLOOKUP($B31,'2017 Emission Inventory'!$B$2:$B$803,1,FALSE)),"No","Yes")</f>
        <v>No</v>
      </c>
      <c r="AT31" s="161" t="str">
        <f>IFERROR(INDEX('2017 Emission Inventory'!$C$2:$C$803,MATCH($B31,'2017 Emission Inventory'!$B$2:$B$803,0)),"")</f>
        <v/>
      </c>
      <c r="AU31" s="161" t="str">
        <f>IFERROR(INDEX('2017 Emission Inventory'!$D$2:$D$803,MATCH($B31,'2017 Emission Inventory'!$B$2:$B$803,0)),"")</f>
        <v/>
      </c>
      <c r="AV31" s="161" t="str">
        <f>IFERROR(INDEX('2017 Emission Inventory'!$E$2:$E$803,MATCH($B31,'2017 Emission Inventory'!$B$2:$B$803,0)),"")</f>
        <v/>
      </c>
      <c r="AW31" s="161" t="str">
        <f>IFERROR(INDEX('2017 Emission Inventory'!$F$2:$F$803,MATCH($B31,'2017 Emission Inventory'!$B$2:$B$803,0)),"")</f>
        <v/>
      </c>
      <c r="AX31" s="161" t="str">
        <f>IFERROR(INDEX('2017 Emission Inventory'!$G$2:$G$803,MATCH($B31,'2017 Emission Inventory'!$B$2:$B$803,0)),"")</f>
        <v/>
      </c>
      <c r="AY31" s="162" t="str">
        <f>IFERROR(INDEX('2017 Emission Inventory'!$AL$2:$AL$803,MATCH($B31,'2017 Emission Inventory'!$B$2:$B$803,0)),"")</f>
        <v/>
      </c>
      <c r="AZ31" s="163" t="e">
        <f t="shared" si="16"/>
        <v>#VALUE!</v>
      </c>
      <c r="BB31" s="166"/>
    </row>
    <row r="32" spans="1:55" s="160" customFormat="1" x14ac:dyDescent="0.35">
      <c r="A32" s="157">
        <v>31</v>
      </c>
      <c r="B32" s="157" t="s">
        <v>40</v>
      </c>
      <c r="C32" s="157" t="s">
        <v>33</v>
      </c>
      <c r="D32" s="157" t="s">
        <v>9</v>
      </c>
      <c r="E32" s="157">
        <v>2008</v>
      </c>
      <c r="F32" s="157">
        <v>200</v>
      </c>
      <c r="G32" s="157">
        <v>582.17741935483866</v>
      </c>
      <c r="H32" s="157" t="s">
        <v>621</v>
      </c>
      <c r="I32" s="157">
        <f t="shared" si="0"/>
        <v>300</v>
      </c>
      <c r="J32" s="157">
        <f>IF(D32="Electric","--",IF(D32="Diesel",VLOOKUP(C32,[2]ORDLF!A:B,2,FALSE),""))</f>
        <v>0.54</v>
      </c>
      <c r="K32" s="157" t="str">
        <f>IF(D32="Electric","--",IF(D32="Gasoline",VLOOKUP(C32,LSILF!A:C,3,FALSE),""))</f>
        <v/>
      </c>
      <c r="L32" s="158">
        <f t="shared" si="17"/>
        <v>0.54</v>
      </c>
      <c r="M32" s="157" cm="1">
        <f t="array" ref="M32">IF(D32="Electric","--",IF(D32="Diesel",_xlfn._xlws.FILTER(DIESCH[CH Cap],(DIESCH[HP Bin]=I32)),""))</f>
        <v>12000</v>
      </c>
      <c r="N32" s="157" t="str" cm="1">
        <f t="array" ref="N32">IF(D32="Electric","--",IF(D32="Gasoline",_xlfn._xlws.FILTER(LSICH[CH Cap],(LSICH[Fuel Type]=D32)*(LSICH[MY]=E32)),""))</f>
        <v/>
      </c>
      <c r="O32" s="157">
        <f t="shared" si="1"/>
        <v>12000</v>
      </c>
      <c r="P32" s="157">
        <f t="shared" si="2"/>
        <v>6986.1290322580644</v>
      </c>
      <c r="Q32" s="157" cm="1">
        <f t="array" ref="Q32">IF(D32="Electric","--",IF(D32="Diesel",_xlfn._xlws.FILTER(ORDEF[HC-ZH (g/hp-hr)],(ORDEF[HP]=I32)*(ORDEF[Model_Year]=E32)),""))</f>
        <v>0.1</v>
      </c>
      <c r="R32" s="157" t="str" cm="1">
        <f t="array" ref="R32">IF(D32="Electric","--",IF(D32="Gasoline",_xlfn._xlws.FILTER(LSIEF[HC-ZH (g/hp-hr)],(LSIEF[Fuel]=D32)*(LSIEF[HP Bin]=I32)*(LSIEF[Model Year]=E32)),""))</f>
        <v/>
      </c>
      <c r="S32" s="158">
        <f t="shared" si="3"/>
        <v>0.1</v>
      </c>
      <c r="T32" s="159" cm="1">
        <f t="array" ref="T32">IF(D32="Electric","--",IF(D32="Diesel",_xlfn._xlws.FILTER(ORDEF[HCDR],(ORDEF[HP]=I32)*(ORDEF[Model_Year]=E32),),""))</f>
        <v>2.5000000000000001E-5</v>
      </c>
      <c r="U32" s="159" t="str" cm="1">
        <f t="array" ref="U32">IF(D32="Electric","--",IF(D32="Gasoline",_xlfn._xlws.FILTER(LSIEF[HC DR],(LSIEF[Fuel]=D32)*(LSIEF[HP Bin]=I32)*(LSIEF[Model Year]=E32)),""))</f>
        <v/>
      </c>
      <c r="V32" s="159">
        <f t="shared" si="4"/>
        <v>2.5000000000000001E-5</v>
      </c>
      <c r="W32" s="158" cm="1">
        <f t="array" ref="W32">IF(D32="Electric","--",IF(D32="Diesel",_xlfn._xlws.FILTER(ORDEF[NOXzh],(ORDEF[HP]=I32)*(ORDEF[Model_Year]=E32)),""))</f>
        <v>2.5831040000000001</v>
      </c>
      <c r="X32" s="158" t="str" cm="1">
        <f t="array" ref="X32">IF(D32="Electric","--",IF(D32="Gasoline",_xlfn._xlws.FILTER(LSIEF[NOX-ZH (g/hp-hr)],(LSIEF[Fuel]=D32)*(LSIEF[HP Bin]=I32)*(LSIEF[Model Year]=E32)),""))</f>
        <v/>
      </c>
      <c r="Y32" s="158">
        <f t="shared" si="5"/>
        <v>2.5831040000000001</v>
      </c>
      <c r="Z32" s="159" cm="1">
        <f t="array" ref="Z32">IF(D32="Electric","--",IF(D32="Diesel",_xlfn._xlws.FILTER(ORDEF[NOXdr],(ORDEF[HP]=I32)*(ORDEF[Model_Year]=E32)),""))</f>
        <v>3.3500000000000001E-5</v>
      </c>
      <c r="AA32" s="159" t="str" cm="1">
        <f t="array" ref="AA32">IF(E32="Electric","--",IF(D32="Gasoline",_xlfn._xlws.FILTER(LSIEF[NOX DR],(LSIEF[Fuel]=D32)*(LSIEF[HP Bin]=I32)*(LSIEF[Model Year]=E32)),""))</f>
        <v/>
      </c>
      <c r="AB32" s="159">
        <f t="shared" si="6"/>
        <v>3.3500000000000001E-5</v>
      </c>
      <c r="AC32" s="158" cm="1">
        <f t="array" ref="AC32">IF(D32="Electric","--",IF(D32="Diesel",_xlfn._xlws.FILTER(DFCF2[Fuel_HC],(DFCF2[MY]=E32)),""))</f>
        <v>0.9</v>
      </c>
      <c r="AD32" s="158" t="str" cm="1">
        <f t="array" ref="AD32">IF(D32="Electric","--",IF(D32="Gasoline",_xlfn._xlws.FILTER(GFCF2[Fuel_HC],(GFCF2[MY]=E32)),""))</f>
        <v/>
      </c>
      <c r="AE32" s="158">
        <f t="shared" si="7"/>
        <v>0.9</v>
      </c>
      <c r="AF32" s="157" cm="1">
        <f t="array" ref="AF32">IF(D32="Electric","--",IF(D32="Diesel",_xlfn._xlws.FILTER(DFCF2[Fuel_NOX],(DFCF2[MY]=E32)),""))</f>
        <v>0.95</v>
      </c>
      <c r="AG32" s="157" t="str" cm="1">
        <f t="array" ref="AG32">IF(D32="Electric","--",IF(D32="Gasoline",_xlfn._xlws.FILTER(GFCF2[Fuel_NOX],(GFCF2[MY]=E32)),""))</f>
        <v/>
      </c>
      <c r="AH32" s="157">
        <f t="shared" si="8"/>
        <v>0.95</v>
      </c>
      <c r="AI32" s="158">
        <f t="shared" si="9"/>
        <v>0.24718790322580647</v>
      </c>
      <c r="AJ32" s="158">
        <f t="shared" si="10"/>
        <v>2.6762823564516132</v>
      </c>
      <c r="AK32" s="158">
        <f t="shared" si="11"/>
        <v>34.264199118559318</v>
      </c>
      <c r="AL32" s="158">
        <f t="shared" si="12"/>
        <v>370.97556297152835</v>
      </c>
      <c r="AM32" s="158">
        <f t="shared" si="13"/>
        <v>1.7132099559279662E-2</v>
      </c>
      <c r="AN32" s="158">
        <f t="shared" si="14"/>
        <v>0.18548778148576417</v>
      </c>
      <c r="AO32" s="158">
        <f t="shared" si="15"/>
        <v>2.0729840466728391E-2</v>
      </c>
      <c r="AP32" s="157"/>
      <c r="AQ32" s="161"/>
      <c r="AR32" s="161"/>
      <c r="AS32" s="161" t="str">
        <f>IF(ISNA(VLOOKUP($B32,'2017 Emission Inventory'!$B$2:$B$803,1,FALSE)),"No","Yes")</f>
        <v>Yes</v>
      </c>
      <c r="AT32" s="161" t="str">
        <f>IFERROR(INDEX('2017 Emission Inventory'!$C$2:$C$803,MATCH($B32,'2017 Emission Inventory'!$B$2:$B$803,0)),"")</f>
        <v>Aircraft Tug</v>
      </c>
      <c r="AU32" s="161" t="str">
        <f>IFERROR(INDEX('2017 Emission Inventory'!$D$2:$D$803,MATCH($B32,'2017 Emission Inventory'!$B$2:$B$803,0)),"")</f>
        <v>Diesel</v>
      </c>
      <c r="AV32" s="161">
        <f>IFERROR(INDEX('2017 Emission Inventory'!$E$2:$E$803,MATCH($B32,'2017 Emission Inventory'!$B$2:$B$803,0)),"")</f>
        <v>2008</v>
      </c>
      <c r="AW32" s="161">
        <f>IFERROR(INDEX('2017 Emission Inventory'!$F$2:$F$803,MATCH($B32,'2017 Emission Inventory'!$B$2:$B$803,0)),"")</f>
        <v>200</v>
      </c>
      <c r="AX32" s="161">
        <f>IFERROR(INDEX('2017 Emission Inventory'!$G$2:$G$803,MATCH($B32,'2017 Emission Inventory'!$B$2:$B$803,0)),"")</f>
        <v>582.17741935483866</v>
      </c>
      <c r="AY32" s="162">
        <f>IFERROR(INDEX('2017 Emission Inventory'!$AL$2:$AL$803,MATCH($B32,'2017 Emission Inventory'!$B$2:$B$803,0)),"")</f>
        <v>363.27081574322602</v>
      </c>
      <c r="AZ32" s="163">
        <f t="shared" si="16"/>
        <v>7.7047472283023239</v>
      </c>
      <c r="BB32" s="166"/>
    </row>
    <row r="33" spans="1:54" s="160" customFormat="1" x14ac:dyDescent="0.35">
      <c r="A33" s="157">
        <v>32</v>
      </c>
      <c r="B33" s="157" t="s">
        <v>41</v>
      </c>
      <c r="C33" s="157" t="s">
        <v>33</v>
      </c>
      <c r="D33" s="157" t="s">
        <v>9</v>
      </c>
      <c r="E33" s="157">
        <v>2010</v>
      </c>
      <c r="F33" s="157">
        <v>305</v>
      </c>
      <c r="G33" s="157">
        <v>582.17741935483866</v>
      </c>
      <c r="H33" s="157" t="s">
        <v>621</v>
      </c>
      <c r="I33" s="157">
        <f t="shared" si="0"/>
        <v>600</v>
      </c>
      <c r="J33" s="157">
        <f>IF(D33="Electric","--",IF(D33="Diesel",VLOOKUP(C33,[2]ORDLF!A:B,2,FALSE),""))</f>
        <v>0.54</v>
      </c>
      <c r="K33" s="157" t="str">
        <f>IF(D33="Electric","--",IF(D33="Gasoline",VLOOKUP(C33,LSILF!A:C,3,FALSE),""))</f>
        <v/>
      </c>
      <c r="L33" s="158">
        <f t="shared" si="17"/>
        <v>0.54</v>
      </c>
      <c r="M33" s="157" cm="1">
        <f t="array" ref="M33">IF(D33="Electric","--",IF(D33="Diesel",_xlfn._xlws.FILTER(DIESCH[CH Cap],(DIESCH[HP Bin]=I33)),""))</f>
        <v>12000</v>
      </c>
      <c r="N33" s="157" t="str" cm="1">
        <f t="array" ref="N33">IF(D33="Electric","--",IF(D33="Gasoline",_xlfn._xlws.FILTER(LSICH[CH Cap],(LSICH[Fuel Type]=D33)*(LSICH[MY]=E33)),""))</f>
        <v/>
      </c>
      <c r="O33" s="157">
        <f t="shared" si="1"/>
        <v>12000</v>
      </c>
      <c r="P33" s="157">
        <f t="shared" si="2"/>
        <v>5821.7741935483864</v>
      </c>
      <c r="Q33" s="157" cm="1">
        <f t="array" ref="Q33">IF(D33="Electric","--",IF(D33="Diesel",_xlfn._xlws.FILTER(ORDEF[HC-ZH (g/hp-hr)],(ORDEF[HP]=I33)*(ORDEF[Model_Year]=E33)),""))</f>
        <v>0.1</v>
      </c>
      <c r="R33" s="157" t="str" cm="1">
        <f t="array" ref="R33">IF(D33="Electric","--",IF(D33="Gasoline",_xlfn._xlws.FILTER(LSIEF[HC-ZH (g/hp-hr)],(LSIEF[Fuel]=D33)*(LSIEF[HP Bin]=I33)*(LSIEF[Model Year]=E33)),""))</f>
        <v/>
      </c>
      <c r="S33" s="158">
        <f t="shared" si="3"/>
        <v>0.1</v>
      </c>
      <c r="T33" s="159" cm="1">
        <f t="array" ref="T33">IF(D33="Electric","--",IF(D33="Diesel",_xlfn._xlws.FILTER(ORDEF[HCDR],(ORDEF[HP]=I33)*(ORDEF[Model_Year]=E33),),""))</f>
        <v>2.5000000000000001E-5</v>
      </c>
      <c r="U33" s="159" t="str" cm="1">
        <f t="array" ref="U33">IF(D33="Electric","--",IF(D33="Gasoline",_xlfn._xlws.FILTER(LSIEF[HC DR],(LSIEF[Fuel]=D33)*(LSIEF[HP Bin]=I33)*(LSIEF[Model Year]=E33)),""))</f>
        <v/>
      </c>
      <c r="V33" s="159">
        <f t="shared" si="4"/>
        <v>2.5000000000000001E-5</v>
      </c>
      <c r="W33" s="158" cm="1">
        <f t="array" ref="W33">IF(D33="Electric","--",IF(D33="Diesel",_xlfn._xlws.FILTER(ORDEF[NOXzh],(ORDEF[HP]=I33)*(ORDEF[Model_Year]=E33)),""))</f>
        <v>2.5504530000000001</v>
      </c>
      <c r="X33" s="158" t="str" cm="1">
        <f t="array" ref="X33">IF(D33="Electric","--",IF(D33="Gasoline",_xlfn._xlws.FILTER(LSIEF[NOX-ZH (g/hp-hr)],(LSIEF[Fuel]=D33)*(LSIEF[HP Bin]=I33)*(LSIEF[Model Year]=E33)),""))</f>
        <v/>
      </c>
      <c r="Y33" s="158">
        <f t="shared" si="5"/>
        <v>2.5504530000000001</v>
      </c>
      <c r="Z33" s="159" cm="1">
        <f t="array" ref="Z33">IF(D33="Electric","--",IF(D33="Diesel",_xlfn._xlws.FILTER(ORDEF[NOXdr],(ORDEF[HP]=I33)*(ORDEF[Model_Year]=E33)),""))</f>
        <v>3.3099999999999998E-5</v>
      </c>
      <c r="AA33" s="159" t="str" cm="1">
        <f t="array" ref="AA33">IF(E33="Electric","--",IF(D33="Gasoline",_xlfn._xlws.FILTER(LSIEF[NOX DR],(LSIEF[Fuel]=D33)*(LSIEF[HP Bin]=I33)*(LSIEF[Model Year]=E33)),""))</f>
        <v/>
      </c>
      <c r="AB33" s="159">
        <f t="shared" si="6"/>
        <v>3.3099999999999998E-5</v>
      </c>
      <c r="AC33" s="158" cm="1">
        <f t="array" ref="AC33">IF(D33="Electric","--",IF(D33="Diesel",_xlfn._xlws.FILTER(DFCF2[Fuel_HC],(DFCF2[MY]=E33)),""))</f>
        <v>0.9</v>
      </c>
      <c r="AD33" s="158" t="str" cm="1">
        <f t="array" ref="AD33">IF(D33="Electric","--",IF(D33="Gasoline",_xlfn._xlws.FILTER(GFCF2[Fuel_HC],(GFCF2[MY]=E33)),""))</f>
        <v/>
      </c>
      <c r="AE33" s="158">
        <f t="shared" si="7"/>
        <v>0.9</v>
      </c>
      <c r="AF33" s="157" cm="1">
        <f t="array" ref="AF33">IF(D33="Electric","--",IF(D33="Diesel",_xlfn._xlws.FILTER(DFCF2[Fuel_NOX],(DFCF2[MY]=E33)),""))</f>
        <v>0.95</v>
      </c>
      <c r="AG33" s="157" t="str" cm="1">
        <f t="array" ref="AG33">IF(D33="Electric","--",IF(D33="Gasoline",_xlfn._xlws.FILTER(GFCF2[Fuel_NOX],(GFCF2[MY]=E33)),""))</f>
        <v/>
      </c>
      <c r="AH33" s="157">
        <f t="shared" si="8"/>
        <v>0.95</v>
      </c>
      <c r="AI33" s="158">
        <f t="shared" si="9"/>
        <v>0.22098991935483872</v>
      </c>
      <c r="AJ33" s="158">
        <f t="shared" si="10"/>
        <v>2.6059960395161292</v>
      </c>
      <c r="AK33" s="158">
        <f t="shared" si="11"/>
        <v>46.714927446928968</v>
      </c>
      <c r="AL33" s="158">
        <f t="shared" si="12"/>
        <v>550.87995085199657</v>
      </c>
      <c r="AM33" s="158">
        <f t="shared" si="13"/>
        <v>2.3357463723464488E-2</v>
      </c>
      <c r="AN33" s="158">
        <f t="shared" si="14"/>
        <v>0.2754399754259983</v>
      </c>
      <c r="AO33" s="158">
        <f t="shared" si="15"/>
        <v>2.8262531105392029E-2</v>
      </c>
      <c r="AP33" s="157"/>
      <c r="AQ33" s="161"/>
      <c r="AR33" s="161"/>
      <c r="AS33" s="161" t="str">
        <f>IF(ISNA(VLOOKUP($B33,'2017 Emission Inventory'!$B$2:$B$803,1,FALSE)),"No","Yes")</f>
        <v>Yes</v>
      </c>
      <c r="AT33" s="161" t="str">
        <f>IFERROR(INDEX('2017 Emission Inventory'!$C$2:$C$803,MATCH($B33,'2017 Emission Inventory'!$B$2:$B$803,0)),"")</f>
        <v>Aircraft Tug</v>
      </c>
      <c r="AU33" s="161" t="str">
        <f>IFERROR(INDEX('2017 Emission Inventory'!$D$2:$D$803,MATCH($B33,'2017 Emission Inventory'!$B$2:$B$803,0)),"")</f>
        <v>Diesel</v>
      </c>
      <c r="AV33" s="161">
        <f>IFERROR(INDEX('2017 Emission Inventory'!$E$2:$E$803,MATCH($B33,'2017 Emission Inventory'!$B$2:$B$803,0)),"")</f>
        <v>2010</v>
      </c>
      <c r="AW33" s="161">
        <f>IFERROR(INDEX('2017 Emission Inventory'!$F$2:$F$803,MATCH($B33,'2017 Emission Inventory'!$B$2:$B$803,0)),"")</f>
        <v>305</v>
      </c>
      <c r="AX33" s="161">
        <f>IFERROR(INDEX('2017 Emission Inventory'!$G$2:$G$803,MATCH($B33,'2017 Emission Inventory'!$B$2:$B$803,0)),"")</f>
        <v>582.17741935483866</v>
      </c>
      <c r="AY33" s="162">
        <f>IFERROR(INDEX('2017 Emission Inventory'!$AL$2:$AL$803,MATCH($B33,'2017 Emission Inventory'!$B$2:$B$803,0)),"")</f>
        <v>539.27050672612711</v>
      </c>
      <c r="AZ33" s="163">
        <f t="shared" si="16"/>
        <v>11.609444125869459</v>
      </c>
      <c r="BB33" s="166"/>
    </row>
    <row r="34" spans="1:54" s="160" customFormat="1" x14ac:dyDescent="0.35">
      <c r="A34" s="157">
        <v>33</v>
      </c>
      <c r="B34" s="157">
        <v>6398</v>
      </c>
      <c r="C34" s="157" t="s">
        <v>33</v>
      </c>
      <c r="D34" s="157" t="s">
        <v>9</v>
      </c>
      <c r="E34" s="157">
        <v>2011</v>
      </c>
      <c r="F34" s="157">
        <v>89</v>
      </c>
      <c r="G34" s="157">
        <v>582.17741935483866</v>
      </c>
      <c r="H34" s="157" t="s">
        <v>621</v>
      </c>
      <c r="I34" s="157">
        <f t="shared" si="0"/>
        <v>100</v>
      </c>
      <c r="J34" s="157">
        <f>IF(D34="Electric","--",IF(D34="Diesel",VLOOKUP(C34,[2]ORDLF!A:B,2,FALSE),""))</f>
        <v>0.54</v>
      </c>
      <c r="K34" s="157" t="str">
        <f>IF(D34="Electric","--",IF(D34="Gasoline",VLOOKUP(C34,LSILF!A:C,3,FALSE),""))</f>
        <v/>
      </c>
      <c r="L34" s="158">
        <f t="shared" si="17"/>
        <v>0.54</v>
      </c>
      <c r="M34" s="157" cm="1">
        <f t="array" ref="M34">IF(D34="Electric","--",IF(D34="Diesel",_xlfn._xlws.FILTER(DIESCH[CH Cap],(DIESCH[HP Bin]=I34)),""))</f>
        <v>12000</v>
      </c>
      <c r="N34" s="157" t="str" cm="1">
        <f t="array" ref="N34">IF(D34="Electric","--",IF(D34="Gasoline",_xlfn._xlws.FILTER(LSICH[CH Cap],(LSICH[Fuel Type]=D34)*(LSICH[MY]=E34)),""))</f>
        <v/>
      </c>
      <c r="O34" s="157">
        <f t="shared" si="1"/>
        <v>12000</v>
      </c>
      <c r="P34" s="157">
        <f t="shared" si="2"/>
        <v>5239.5967741935483</v>
      </c>
      <c r="Q34" s="157" cm="1">
        <f t="array" ref="Q34">IF(D34="Electric","--",IF(D34="Diesel",_xlfn._xlws.FILTER(ORDEF[HC-ZH (g/hp-hr)],(ORDEF[HP]=I34)*(ORDEF[Model_Year]=E34)),""))</f>
        <v>0.1</v>
      </c>
      <c r="R34" s="157" t="str" cm="1">
        <f t="array" ref="R34">IF(D34="Electric","--",IF(D34="Gasoline",_xlfn._xlws.FILTER(LSIEF[HC-ZH (g/hp-hr)],(LSIEF[Fuel]=D34)*(LSIEF[HP Bin]=I34)*(LSIEF[Model Year]=E34)),""))</f>
        <v/>
      </c>
      <c r="S34" s="158">
        <f t="shared" si="3"/>
        <v>0.1</v>
      </c>
      <c r="T34" s="159" cm="1">
        <f t="array" ref="T34">IF(D34="Electric","--",IF(D34="Diesel",_xlfn._xlws.FILTER(ORDEF[HCDR],(ORDEF[HP]=I34)*(ORDEF[Model_Year]=E34),),""))</f>
        <v>2.5000000000000001E-5</v>
      </c>
      <c r="U34" s="159" t="str" cm="1">
        <f t="array" ref="U34">IF(D34="Electric","--",IF(D34="Gasoline",_xlfn._xlws.FILTER(LSIEF[HC DR],(LSIEF[Fuel]=D34)*(LSIEF[HP Bin]=I34)*(LSIEF[Model Year]=E34)),""))</f>
        <v/>
      </c>
      <c r="V34" s="159">
        <f t="shared" si="4"/>
        <v>2.5000000000000001E-5</v>
      </c>
      <c r="W34" s="158" cm="1">
        <f t="array" ref="W34">IF(D34="Electric","--",IF(D34="Diesel",_xlfn._xlws.FILTER(ORDEF[NOXzh],(ORDEF[HP]=I34)*(ORDEF[Model_Year]=E34)),""))</f>
        <v>2.785615</v>
      </c>
      <c r="X34" s="158" t="str" cm="1">
        <f t="array" ref="X34">IF(D34="Electric","--",IF(D34="Gasoline",_xlfn._xlws.FILTER(LSIEF[NOX-ZH (g/hp-hr)],(LSIEF[Fuel]=D34)*(LSIEF[HP Bin]=I34)*(LSIEF[Model Year]=E34)),""))</f>
        <v/>
      </c>
      <c r="Y34" s="158">
        <f t="shared" si="5"/>
        <v>2.785615</v>
      </c>
      <c r="Z34" s="159" cm="1">
        <f t="array" ref="Z34">IF(D34="Electric","--",IF(D34="Diesel",_xlfn._xlws.FILTER(ORDEF[NOXdr],(ORDEF[HP]=I34)*(ORDEF[Model_Year]=E34)),""))</f>
        <v>3.6600000000000002E-5</v>
      </c>
      <c r="AA34" s="159" t="str" cm="1">
        <f t="array" ref="AA34">IF(E34="Electric","--",IF(D34="Gasoline",_xlfn._xlws.FILTER(LSIEF[NOX DR],(LSIEF[Fuel]=D34)*(LSIEF[HP Bin]=I34)*(LSIEF[Model Year]=E34)),""))</f>
        <v/>
      </c>
      <c r="AB34" s="159">
        <f t="shared" si="6"/>
        <v>3.6600000000000002E-5</v>
      </c>
      <c r="AC34" s="158" cm="1">
        <f t="array" ref="AC34">IF(D34="Electric","--",IF(D34="Diesel",_xlfn._xlws.FILTER(DFCF2[Fuel_HC],(DFCF2[MY]=E34)),""))</f>
        <v>0.9</v>
      </c>
      <c r="AD34" s="158" t="str" cm="1">
        <f t="array" ref="AD34">IF(D34="Electric","--",IF(D34="Gasoline",_xlfn._xlws.FILTER(GFCF2[Fuel_HC],(GFCF2[MY]=E34)),""))</f>
        <v/>
      </c>
      <c r="AE34" s="158">
        <f t="shared" si="7"/>
        <v>0.9</v>
      </c>
      <c r="AF34" s="157" cm="1">
        <f t="array" ref="AF34">IF(D34="Electric","--",IF(D34="Diesel",_xlfn._xlws.FILTER(DFCF2[Fuel_NOX],(DFCF2[MY]=E34)),""))</f>
        <v>0.95</v>
      </c>
      <c r="AG34" s="157" t="str" cm="1">
        <f t="array" ref="AG34">IF(D34="Electric","--",IF(D34="Gasoline",_xlfn._xlws.FILTER(GFCF2[Fuel_NOX],(GFCF2[MY]=E34)),""))</f>
        <v/>
      </c>
      <c r="AH34" s="157">
        <f t="shared" si="8"/>
        <v>0.95</v>
      </c>
      <c r="AI34" s="158">
        <f t="shared" si="9"/>
        <v>0.20789092741935486</v>
      </c>
      <c r="AJ34" s="158">
        <f t="shared" si="10"/>
        <v>2.8285150298387096</v>
      </c>
      <c r="AK34" s="158">
        <f t="shared" si="11"/>
        <v>12.823569185186191</v>
      </c>
      <c r="AL34" s="158">
        <f t="shared" si="12"/>
        <v>174.47446421415478</v>
      </c>
      <c r="AM34" s="158">
        <f t="shared" si="13"/>
        <v>6.4117845925930955E-3</v>
      </c>
      <c r="AN34" s="158">
        <f t="shared" si="14"/>
        <v>8.7237232107077387E-2</v>
      </c>
      <c r="AO34" s="158">
        <f t="shared" si="15"/>
        <v>7.7582593570376451E-3</v>
      </c>
      <c r="AP34" s="157"/>
      <c r="AQ34" s="161"/>
      <c r="AR34" s="161"/>
      <c r="AS34" s="161" t="str">
        <f>IF(ISNA(VLOOKUP($B34,'2017 Emission Inventory'!$B$2:$B$803,1,FALSE)),"No","Yes")</f>
        <v>Yes</v>
      </c>
      <c r="AT34" s="161" t="str">
        <f>IFERROR(INDEX('2017 Emission Inventory'!$C$2:$C$803,MATCH($B34,'2017 Emission Inventory'!$B$2:$B$803,0)),"")</f>
        <v>Aircraft Tug</v>
      </c>
      <c r="AU34" s="161" t="str">
        <f>IFERROR(INDEX('2017 Emission Inventory'!$D$2:$D$803,MATCH($B34,'2017 Emission Inventory'!$B$2:$B$803,0)),"")</f>
        <v>Diesel</v>
      </c>
      <c r="AV34" s="161">
        <f>IFERROR(INDEX('2017 Emission Inventory'!$E$2:$E$803,MATCH($B34,'2017 Emission Inventory'!$B$2:$B$803,0)),"")</f>
        <v>2011</v>
      </c>
      <c r="AW34" s="161">
        <f>IFERROR(INDEX('2017 Emission Inventory'!$F$2:$F$803,MATCH($B34,'2017 Emission Inventory'!$B$2:$B$803,0)),"")</f>
        <v>89</v>
      </c>
      <c r="AX34" s="161">
        <f>IFERROR(INDEX('2017 Emission Inventory'!$G$2:$G$803,MATCH($B34,'2017 Emission Inventory'!$B$2:$B$803,0)),"")</f>
        <v>582.17741935483866</v>
      </c>
      <c r="AY34" s="162">
        <f>IFERROR(INDEX('2017 Emission Inventory'!$AL$2:$AL$803,MATCH($B34,'2017 Emission Inventory'!$B$2:$B$803,0)),"")</f>
        <v>170.72857710647239</v>
      </c>
      <c r="AZ34" s="163">
        <f t="shared" si="16"/>
        <v>3.7458871076823925</v>
      </c>
      <c r="BB34" s="166"/>
    </row>
    <row r="35" spans="1:54" s="160" customFormat="1" x14ac:dyDescent="0.35">
      <c r="A35" s="157">
        <v>34</v>
      </c>
      <c r="B35" s="157">
        <v>838053</v>
      </c>
      <c r="C35" s="157" t="s">
        <v>33</v>
      </c>
      <c r="D35" s="157" t="s">
        <v>9</v>
      </c>
      <c r="E35" s="157">
        <v>2014</v>
      </c>
      <c r="F35" s="157">
        <v>325</v>
      </c>
      <c r="G35" s="157">
        <v>582.17741935483866</v>
      </c>
      <c r="H35" s="157" t="s">
        <v>622</v>
      </c>
      <c r="I35" s="157">
        <f t="shared" si="0"/>
        <v>600</v>
      </c>
      <c r="J35" s="157">
        <f>IF(D35="Electric","--",IF(D35="Diesel",VLOOKUP(C35,[2]ORDLF!A:B,2,FALSE),""))</f>
        <v>0.54</v>
      </c>
      <c r="K35" s="157" t="str">
        <f>IF(D35="Electric","--",IF(D35="Gasoline",VLOOKUP(C35,LSILF!A:C,3,FALSE),""))</f>
        <v/>
      </c>
      <c r="L35" s="158">
        <f t="shared" si="17"/>
        <v>0.54</v>
      </c>
      <c r="M35" s="157" cm="1">
        <f t="array" ref="M35">IF(D35="Electric","--",IF(D35="Diesel",_xlfn._xlws.FILTER(DIESCH[CH Cap],(DIESCH[HP Bin]=I35)),""))</f>
        <v>12000</v>
      </c>
      <c r="N35" s="157" t="str" cm="1">
        <f t="array" ref="N35">IF(D35="Electric","--",IF(D35="Gasoline",_xlfn._xlws.FILTER(LSICH[CH Cap],(LSICH[Fuel Type]=D35)*(LSICH[MY]=E35)),""))</f>
        <v/>
      </c>
      <c r="O35" s="157">
        <f t="shared" si="1"/>
        <v>12000</v>
      </c>
      <c r="P35" s="157">
        <f t="shared" si="2"/>
        <v>3493.0645161290322</v>
      </c>
      <c r="Q35" s="157" cm="1">
        <f t="array" ref="Q35">IF(D35="Electric","--",IF(D35="Diesel",_xlfn._xlws.FILTER(ORDEF[HC-ZH (g/hp-hr)],(ORDEF[HP]=I35)*(ORDEF[Model_Year]=E35)),""))</f>
        <v>0.05</v>
      </c>
      <c r="R35" s="157" t="str" cm="1">
        <f t="array" ref="R35">IF(D35="Electric","--",IF(D35="Gasoline",_xlfn._xlws.FILTER(LSIEF[HC-ZH (g/hp-hr)],(LSIEF[Fuel]=D35)*(LSIEF[HP Bin]=I35)*(LSIEF[Model Year]=E35)),""))</f>
        <v/>
      </c>
      <c r="S35" s="158">
        <f t="shared" si="3"/>
        <v>0.05</v>
      </c>
      <c r="T35" s="159" cm="1">
        <f t="array" ref="T35">IF(D35="Electric","--",IF(D35="Diesel",_xlfn._xlws.FILTER(ORDEF[HCDR],(ORDEF[HP]=I35)*(ORDEF[Model_Year]=E35),),""))</f>
        <v>1.17E-5</v>
      </c>
      <c r="U35" s="159" t="str" cm="1">
        <f t="array" ref="U35">IF(D35="Electric","--",IF(D35="Gasoline",_xlfn._xlws.FILTER(LSIEF[HC DR],(LSIEF[Fuel]=D35)*(LSIEF[HP Bin]=I35)*(LSIEF[Model Year]=E35)),""))</f>
        <v/>
      </c>
      <c r="V35" s="159">
        <f t="shared" si="4"/>
        <v>1.17E-5</v>
      </c>
      <c r="W35" s="158" cm="1">
        <f t="array" ref="W35">IF(D35="Electric","--",IF(D35="Diesel",_xlfn._xlws.FILTER(ORDEF[NOXzh],(ORDEF[HP]=I35)*(ORDEF[Model_Year]=E35)),""))</f>
        <v>0.97267199999999998</v>
      </c>
      <c r="X35" s="158" t="str" cm="1">
        <f t="array" ref="X35">IF(D35="Electric","--",IF(D35="Gasoline",_xlfn._xlws.FILTER(LSIEF[NOX-ZH (g/hp-hr)],(LSIEF[Fuel]=D35)*(LSIEF[HP Bin]=I35)*(LSIEF[Model Year]=E35)),""))</f>
        <v/>
      </c>
      <c r="Y35" s="158">
        <f t="shared" si="5"/>
        <v>0.97267199999999998</v>
      </c>
      <c r="Z35" s="159" cm="1">
        <f t="array" ref="Z35">IF(D35="Electric","--",IF(D35="Diesel",_xlfn._xlws.FILTER(ORDEF[NOXdr],(ORDEF[HP]=I35)*(ORDEF[Model_Year]=E35)),""))</f>
        <v>1.2799999999999999E-5</v>
      </c>
      <c r="AA35" s="159" t="str" cm="1">
        <f t="array" ref="AA35">IF(E35="Electric","--",IF(D35="Gasoline",_xlfn._xlws.FILTER(LSIEF[NOX DR],(LSIEF[Fuel]=D35)*(LSIEF[HP Bin]=I35)*(LSIEF[Model Year]=E35)),""))</f>
        <v/>
      </c>
      <c r="AB35" s="159">
        <f t="shared" si="6"/>
        <v>1.2799999999999999E-5</v>
      </c>
      <c r="AC35" s="158" cm="1">
        <f t="array" ref="AC35">IF(D35="Electric","--",IF(D35="Diesel",_xlfn._xlws.FILTER(DFCF2[Fuel_HC],(DFCF2[MY]=E35)),""))</f>
        <v>0.9</v>
      </c>
      <c r="AD35" s="158" t="str" cm="1">
        <f t="array" ref="AD35">IF(D35="Electric","--",IF(D35="Gasoline",_xlfn._xlws.FILTER(GFCF2[Fuel_HC],(GFCF2[MY]=E35)),""))</f>
        <v/>
      </c>
      <c r="AE35" s="158">
        <f t="shared" si="7"/>
        <v>0.9</v>
      </c>
      <c r="AF35" s="157" cm="1">
        <f t="array" ref="AF35">IF(D35="Electric","--",IF(D35="Diesel",_xlfn._xlws.FILTER(DFCF2[Fuel_NOX],(DFCF2[MY]=E35)),""))</f>
        <v>0.95</v>
      </c>
      <c r="AG35" s="157" t="str" cm="1">
        <f t="array" ref="AG35">IF(D35="Electric","--",IF(D35="Gasoline",_xlfn._xlws.FILTER(GFCF2[Fuel_NOX],(GFCF2[MY]=E35)),""))</f>
        <v/>
      </c>
      <c r="AH35" s="157">
        <f t="shared" si="8"/>
        <v>0.95</v>
      </c>
      <c r="AI35" s="158">
        <f t="shared" si="9"/>
        <v>8.1781969354838724E-2</v>
      </c>
      <c r="AJ35" s="158">
        <f t="shared" si="10"/>
        <v>0.96651406451612909</v>
      </c>
      <c r="AK35" s="158">
        <f t="shared" si="11"/>
        <v>18.421470768934601</v>
      </c>
      <c r="AL35" s="158">
        <f t="shared" si="12"/>
        <v>217.70826415290537</v>
      </c>
      <c r="AM35" s="158">
        <f t="shared" si="13"/>
        <v>9.2107353844673012E-3</v>
      </c>
      <c r="AN35" s="158">
        <f t="shared" si="14"/>
        <v>0.1088541320764527</v>
      </c>
      <c r="AO35" s="158">
        <f t="shared" si="15"/>
        <v>1.1144989815205434E-2</v>
      </c>
      <c r="AP35" s="157"/>
      <c r="AQ35" s="161"/>
      <c r="AR35" s="161"/>
      <c r="AS35" s="161" t="str">
        <f>IF(ISNA(VLOOKUP($B35,'2017 Emission Inventory'!$B$2:$B$803,1,FALSE)),"No","Yes")</f>
        <v>No</v>
      </c>
      <c r="AT35" s="161" t="str">
        <f>IFERROR(INDEX('2017 Emission Inventory'!$C$2:$C$803,MATCH($B35,'2017 Emission Inventory'!$B$2:$B$803,0)),"")</f>
        <v/>
      </c>
      <c r="AU35" s="161" t="str">
        <f>IFERROR(INDEX('2017 Emission Inventory'!$D$2:$D$803,MATCH($B35,'2017 Emission Inventory'!$B$2:$B$803,0)),"")</f>
        <v/>
      </c>
      <c r="AV35" s="161" t="str">
        <f>IFERROR(INDEX('2017 Emission Inventory'!$E$2:$E$803,MATCH($B35,'2017 Emission Inventory'!$B$2:$B$803,0)),"")</f>
        <v/>
      </c>
      <c r="AW35" s="161" t="str">
        <f>IFERROR(INDEX('2017 Emission Inventory'!$F$2:$F$803,MATCH($B35,'2017 Emission Inventory'!$B$2:$B$803,0)),"")</f>
        <v/>
      </c>
      <c r="AX35" s="161" t="str">
        <f>IFERROR(INDEX('2017 Emission Inventory'!$G$2:$G$803,MATCH($B35,'2017 Emission Inventory'!$B$2:$B$803,0)),"")</f>
        <v/>
      </c>
      <c r="AY35" s="162" t="str">
        <f>IFERROR(INDEX('2017 Emission Inventory'!$AL$2:$AL$803,MATCH($B35,'2017 Emission Inventory'!$B$2:$B$803,0)),"")</f>
        <v/>
      </c>
      <c r="AZ35" s="163" t="e">
        <f t="shared" si="16"/>
        <v>#VALUE!</v>
      </c>
      <c r="BB35" s="166"/>
    </row>
    <row r="36" spans="1:54" s="160" customFormat="1" x14ac:dyDescent="0.35">
      <c r="A36" s="157">
        <v>35</v>
      </c>
      <c r="B36" s="157">
        <v>4725</v>
      </c>
      <c r="C36" s="157" t="s">
        <v>33</v>
      </c>
      <c r="D36" s="157" t="s">
        <v>9</v>
      </c>
      <c r="E36" s="157">
        <v>2015</v>
      </c>
      <c r="F36" s="157">
        <v>208</v>
      </c>
      <c r="G36" s="157">
        <v>582.17741935483866</v>
      </c>
      <c r="H36" s="157" t="s">
        <v>622</v>
      </c>
      <c r="I36" s="157">
        <f t="shared" si="0"/>
        <v>300</v>
      </c>
      <c r="J36" s="157">
        <f>IF(D36="Electric","--",IF(D36="Diesel",VLOOKUP(C36,[2]ORDLF!A:B,2,FALSE),""))</f>
        <v>0.54</v>
      </c>
      <c r="K36" s="157" t="str">
        <f>IF(D36="Electric","--",IF(D36="Gasoline",VLOOKUP(C36,LSILF!A:C,3,FALSE),""))</f>
        <v/>
      </c>
      <c r="L36" s="158">
        <f t="shared" si="17"/>
        <v>0.54</v>
      </c>
      <c r="M36" s="157" cm="1">
        <f t="array" ref="M36">IF(D36="Electric","--",IF(D36="Diesel",_xlfn._xlws.FILTER(DIESCH[CH Cap],(DIESCH[HP Bin]=I36)),""))</f>
        <v>12000</v>
      </c>
      <c r="N36" s="157" t="str" cm="1">
        <f t="array" ref="N36">IF(D36="Electric","--",IF(D36="Gasoline",_xlfn._xlws.FILTER(LSICH[CH Cap],(LSICH[Fuel Type]=D36)*(LSICH[MY]=E36)),""))</f>
        <v/>
      </c>
      <c r="O36" s="157">
        <f t="shared" si="1"/>
        <v>12000</v>
      </c>
      <c r="P36" s="157">
        <f t="shared" si="2"/>
        <v>2910.8870967741932</v>
      </c>
      <c r="Q36" s="157" cm="1">
        <f t="array" ref="Q36">IF(D36="Electric","--",IF(D36="Diesel",_xlfn._xlws.FILTER(ORDEF[HC-ZH (g/hp-hr)],(ORDEF[HP]=I36)*(ORDEF[Model_Year]=E36)),""))</f>
        <v>0.05</v>
      </c>
      <c r="R36" s="157" t="str" cm="1">
        <f t="array" ref="R36">IF(D36="Electric","--",IF(D36="Gasoline",_xlfn._xlws.FILTER(LSIEF[HC-ZH (g/hp-hr)],(LSIEF[Fuel]=D36)*(LSIEF[HP Bin]=I36)*(LSIEF[Model Year]=E36)),""))</f>
        <v/>
      </c>
      <c r="S36" s="158">
        <f t="shared" si="3"/>
        <v>0.05</v>
      </c>
      <c r="T36" s="159" cm="1">
        <f t="array" ref="T36">IF(D36="Electric","--",IF(D36="Diesel",_xlfn._xlws.FILTER(ORDEF[HCDR],(ORDEF[HP]=I36)*(ORDEF[Model_Year]=E36),),""))</f>
        <v>1.17E-5</v>
      </c>
      <c r="U36" s="159" t="str" cm="1">
        <f t="array" ref="U36">IF(D36="Electric","--",IF(D36="Gasoline",_xlfn._xlws.FILTER(LSIEF[HC DR],(LSIEF[Fuel]=D36)*(LSIEF[HP Bin]=I36)*(LSIEF[Model Year]=E36)),""))</f>
        <v/>
      </c>
      <c r="V36" s="159">
        <f t="shared" si="4"/>
        <v>1.17E-5</v>
      </c>
      <c r="W36" s="158" cm="1">
        <f t="array" ref="W36">IF(D36="Electric","--",IF(D36="Diesel",_xlfn._xlws.FILTER(ORDEF[NOXzh],(ORDEF[HP]=I36)*(ORDEF[Model_Year]=E36)),""))</f>
        <v>0.64539100000000005</v>
      </c>
      <c r="X36" s="158" t="str" cm="1">
        <f t="array" ref="X36">IF(D36="Electric","--",IF(D36="Gasoline",_xlfn._xlws.FILTER(LSIEF[NOX-ZH (g/hp-hr)],(LSIEF[Fuel]=D36)*(LSIEF[HP Bin]=I36)*(LSIEF[Model Year]=E36)),""))</f>
        <v/>
      </c>
      <c r="Y36" s="158">
        <f t="shared" si="5"/>
        <v>0.64539100000000005</v>
      </c>
      <c r="Z36" s="159" cm="1">
        <f t="array" ref="Z36">IF(D36="Electric","--",IF(D36="Diesel",_xlfn._xlws.FILTER(ORDEF[NOXdr],(ORDEF[HP]=I36)*(ORDEF[Model_Year]=E36)),""))</f>
        <v>8.5099999999999998E-6</v>
      </c>
      <c r="AA36" s="159" t="str" cm="1">
        <f t="array" ref="AA36">IF(E36="Electric","--",IF(D36="Gasoline",_xlfn._xlws.FILTER(LSIEF[NOX DR],(LSIEF[Fuel]=D36)*(LSIEF[HP Bin]=I36)*(LSIEF[Model Year]=E36)),""))</f>
        <v/>
      </c>
      <c r="AB36" s="159">
        <f t="shared" si="6"/>
        <v>8.5099999999999998E-6</v>
      </c>
      <c r="AC36" s="158" cm="1">
        <f t="array" ref="AC36">IF(D36="Electric","--",IF(D36="Diesel",_xlfn._xlws.FILTER(DFCF2[Fuel_HC],(DFCF2[MY]=E36)),""))</f>
        <v>0.9</v>
      </c>
      <c r="AD36" s="158" t="str" cm="1">
        <f t="array" ref="AD36">IF(D36="Electric","--",IF(D36="Gasoline",_xlfn._xlws.FILTER(GFCF2[Fuel_HC],(GFCF2[MY]=E36)),""))</f>
        <v/>
      </c>
      <c r="AE36" s="158">
        <f t="shared" si="7"/>
        <v>0.9</v>
      </c>
      <c r="AF36" s="157" cm="1">
        <f t="array" ref="AF36">IF(D36="Electric","--",IF(D36="Diesel",_xlfn._xlws.FILTER(DFCF2[Fuel_NOX],(DFCF2[MY]=E36)),""))</f>
        <v>0.95</v>
      </c>
      <c r="AG36" s="157" t="str" cm="1">
        <f t="array" ref="AG36">IF(D36="Electric","--",IF(D36="Gasoline",_xlfn._xlws.FILTER(GFCF2[Fuel_NOX],(GFCF2[MY]=E36)),""))</f>
        <v/>
      </c>
      <c r="AH36" s="157">
        <f t="shared" si="8"/>
        <v>0.95</v>
      </c>
      <c r="AI36" s="158">
        <f t="shared" si="9"/>
        <v>7.5651641129032263E-2</v>
      </c>
      <c r="AJ36" s="158">
        <f t="shared" si="10"/>
        <v>0.63665451673387097</v>
      </c>
      <c r="AK36" s="158">
        <f t="shared" si="11"/>
        <v>10.905989232976129</v>
      </c>
      <c r="AL36" s="158">
        <f t="shared" si="12"/>
        <v>91.78052453326913</v>
      </c>
      <c r="AM36" s="158">
        <f t="shared" si="13"/>
        <v>5.4529946164880647E-3</v>
      </c>
      <c r="AN36" s="158">
        <f t="shared" si="14"/>
        <v>4.589026226663457E-2</v>
      </c>
      <c r="AO36" s="158">
        <f t="shared" si="15"/>
        <v>6.5981234859505584E-3</v>
      </c>
      <c r="AP36" s="157"/>
      <c r="AQ36" s="161"/>
      <c r="AR36" s="161"/>
      <c r="AS36" s="161" t="str">
        <f>IF(ISNA(VLOOKUP($B36,'2017 Emission Inventory'!$B$2:$B$803,1,FALSE)),"No","Yes")</f>
        <v>No</v>
      </c>
      <c r="AT36" s="161" t="str">
        <f>IFERROR(INDEX('2017 Emission Inventory'!$C$2:$C$803,MATCH($B36,'2017 Emission Inventory'!$B$2:$B$803,0)),"")</f>
        <v/>
      </c>
      <c r="AU36" s="161" t="str">
        <f>IFERROR(INDEX('2017 Emission Inventory'!$D$2:$D$803,MATCH($B36,'2017 Emission Inventory'!$B$2:$B$803,0)),"")</f>
        <v/>
      </c>
      <c r="AV36" s="161" t="str">
        <f>IFERROR(INDEX('2017 Emission Inventory'!$E$2:$E$803,MATCH($B36,'2017 Emission Inventory'!$B$2:$B$803,0)),"")</f>
        <v/>
      </c>
      <c r="AW36" s="161" t="str">
        <f>IFERROR(INDEX('2017 Emission Inventory'!$F$2:$F$803,MATCH($B36,'2017 Emission Inventory'!$B$2:$B$803,0)),"")</f>
        <v/>
      </c>
      <c r="AX36" s="161" t="str">
        <f>IFERROR(INDEX('2017 Emission Inventory'!$G$2:$G$803,MATCH($B36,'2017 Emission Inventory'!$B$2:$B$803,0)),"")</f>
        <v/>
      </c>
      <c r="AY36" s="162" t="str">
        <f>IFERROR(INDEX('2017 Emission Inventory'!$AL$2:$AL$803,MATCH($B36,'2017 Emission Inventory'!$B$2:$B$803,0)),"")</f>
        <v/>
      </c>
      <c r="AZ36" s="163" t="e">
        <f t="shared" si="16"/>
        <v>#VALUE!</v>
      </c>
      <c r="BB36" s="166"/>
    </row>
    <row r="37" spans="1:54" s="160" customFormat="1" x14ac:dyDescent="0.35">
      <c r="A37" s="157">
        <v>36</v>
      </c>
      <c r="B37" s="157" t="s">
        <v>43</v>
      </c>
      <c r="C37" s="157" t="s">
        <v>33</v>
      </c>
      <c r="D37" s="157" t="s">
        <v>9</v>
      </c>
      <c r="E37" s="157">
        <v>2015</v>
      </c>
      <c r="F37" s="157">
        <v>300</v>
      </c>
      <c r="G37" s="157">
        <v>582.17741935483866</v>
      </c>
      <c r="H37" s="157" t="s">
        <v>622</v>
      </c>
      <c r="I37" s="157">
        <f t="shared" si="0"/>
        <v>600</v>
      </c>
      <c r="J37" s="157">
        <f>IF(D37="Electric","--",IF(D37="Diesel",VLOOKUP(C37,[2]ORDLF!A:B,2,FALSE),""))</f>
        <v>0.54</v>
      </c>
      <c r="K37" s="157" t="str">
        <f>IF(D37="Electric","--",IF(D37="Gasoline",VLOOKUP(C37,LSILF!A:C,3,FALSE),""))</f>
        <v/>
      </c>
      <c r="L37" s="158">
        <f t="shared" si="17"/>
        <v>0.54</v>
      </c>
      <c r="M37" s="157" cm="1">
        <f t="array" ref="M37">IF(D37="Electric","--",IF(D37="Diesel",_xlfn._xlws.FILTER(DIESCH[CH Cap],(DIESCH[HP Bin]=I37)),""))</f>
        <v>12000</v>
      </c>
      <c r="N37" s="157" t="str" cm="1">
        <f t="array" ref="N37">IF(D37="Electric","--",IF(D37="Gasoline",_xlfn._xlws.FILTER(LSICH[CH Cap],(LSICH[Fuel Type]=D37)*(LSICH[MY]=E37)),""))</f>
        <v/>
      </c>
      <c r="O37" s="157">
        <f t="shared" si="1"/>
        <v>12000</v>
      </c>
      <c r="P37" s="157">
        <f t="shared" si="2"/>
        <v>2910.8870967741932</v>
      </c>
      <c r="Q37" s="157" cm="1">
        <f t="array" ref="Q37">IF(D37="Electric","--",IF(D37="Diesel",_xlfn._xlws.FILTER(ORDEF[HC-ZH (g/hp-hr)],(ORDEF[HP]=I37)*(ORDEF[Model_Year]=E37)),""))</f>
        <v>0.05</v>
      </c>
      <c r="R37" s="157" t="str" cm="1">
        <f t="array" ref="R37">IF(D37="Electric","--",IF(D37="Gasoline",_xlfn._xlws.FILTER(LSIEF[HC-ZH (g/hp-hr)],(LSIEF[Fuel]=D37)*(LSIEF[HP Bin]=I37)*(LSIEF[Model Year]=E37)),""))</f>
        <v/>
      </c>
      <c r="S37" s="158">
        <f t="shared" si="3"/>
        <v>0.05</v>
      </c>
      <c r="T37" s="159" cm="1">
        <f t="array" ref="T37">IF(D37="Electric","--",IF(D37="Diesel",_xlfn._xlws.FILTER(ORDEF[HCDR],(ORDEF[HP]=I37)*(ORDEF[Model_Year]=E37),),""))</f>
        <v>1.17E-5</v>
      </c>
      <c r="U37" s="159" t="str" cm="1">
        <f t="array" ref="U37">IF(D37="Electric","--",IF(D37="Gasoline",_xlfn._xlws.FILTER(LSIEF[HC DR],(LSIEF[Fuel]=D37)*(LSIEF[HP Bin]=I37)*(LSIEF[Model Year]=E37)),""))</f>
        <v/>
      </c>
      <c r="V37" s="159">
        <f t="shared" si="4"/>
        <v>1.17E-5</v>
      </c>
      <c r="W37" s="158" cm="1">
        <f t="array" ref="W37">IF(D37="Electric","--",IF(D37="Diesel",_xlfn._xlws.FILTER(ORDEF[NOXzh],(ORDEF[HP]=I37)*(ORDEF[Model_Year]=E37)),""))</f>
        <v>0.81261700000000003</v>
      </c>
      <c r="X37" s="158" t="str" cm="1">
        <f t="array" ref="X37">IF(D37="Electric","--",IF(D37="Gasoline",_xlfn._xlws.FILTER(LSIEF[NOX-ZH (g/hp-hr)],(LSIEF[Fuel]=D37)*(LSIEF[HP Bin]=I37)*(LSIEF[Model Year]=E37)),""))</f>
        <v/>
      </c>
      <c r="Y37" s="158">
        <f t="shared" si="5"/>
        <v>0.81261700000000003</v>
      </c>
      <c r="Z37" s="159" cm="1">
        <f t="array" ref="Z37">IF(D37="Electric","--",IF(D37="Diesel",_xlfn._xlws.FILTER(ORDEF[NOXdr],(ORDEF[HP]=I37)*(ORDEF[Model_Year]=E37)),""))</f>
        <v>1.0699999999999999E-5</v>
      </c>
      <c r="AA37" s="159" t="str" cm="1">
        <f t="array" ref="AA37">IF(E37="Electric","--",IF(D37="Gasoline",_xlfn._xlws.FILTER(LSIEF[NOX DR],(LSIEF[Fuel]=D37)*(LSIEF[HP Bin]=I37)*(LSIEF[Model Year]=E37)),""))</f>
        <v/>
      </c>
      <c r="AB37" s="159">
        <f t="shared" si="6"/>
        <v>1.0699999999999999E-5</v>
      </c>
      <c r="AC37" s="158" cm="1">
        <f t="array" ref="AC37">IF(D37="Electric","--",IF(D37="Diesel",_xlfn._xlws.FILTER(DFCF2[Fuel_HC],(DFCF2[MY]=E37)),""))</f>
        <v>0.9</v>
      </c>
      <c r="AD37" s="158" t="str" cm="1">
        <f t="array" ref="AD37">IF(D37="Electric","--",IF(D37="Gasoline",_xlfn._xlws.FILTER(GFCF2[Fuel_HC],(GFCF2[MY]=E37)),""))</f>
        <v/>
      </c>
      <c r="AE37" s="158">
        <f t="shared" si="7"/>
        <v>0.9</v>
      </c>
      <c r="AF37" s="157" cm="1">
        <f t="array" ref="AF37">IF(D37="Electric","--",IF(D37="Diesel",_xlfn._xlws.FILTER(DFCF2[Fuel_NOX],(DFCF2[MY]=E37)),""))</f>
        <v>0.95</v>
      </c>
      <c r="AG37" s="157" t="str" cm="1">
        <f t="array" ref="AG37">IF(D37="Electric","--",IF(D37="Gasoline",_xlfn._xlws.FILTER(GFCF2[Fuel_NOX],(GFCF2[MY]=E37)),""))</f>
        <v/>
      </c>
      <c r="AH37" s="157">
        <f t="shared" si="8"/>
        <v>0.95</v>
      </c>
      <c r="AI37" s="158">
        <f t="shared" si="9"/>
        <v>7.5651641129032263E-2</v>
      </c>
      <c r="AJ37" s="158">
        <f t="shared" si="10"/>
        <v>0.80157531733870968</v>
      </c>
      <c r="AK37" s="158">
        <f t="shared" si="11"/>
        <v>15.729792162946344</v>
      </c>
      <c r="AL37" s="158">
        <f t="shared" si="12"/>
        <v>166.6667498089073</v>
      </c>
      <c r="AM37" s="158">
        <f t="shared" si="13"/>
        <v>7.8648960814731717E-3</v>
      </c>
      <c r="AN37" s="158">
        <f t="shared" si="14"/>
        <v>8.3333374904453653E-2</v>
      </c>
      <c r="AO37" s="158">
        <f t="shared" si="15"/>
        <v>9.5165242585825375E-3</v>
      </c>
      <c r="AP37" s="157"/>
      <c r="AQ37" s="161"/>
      <c r="AR37" s="161"/>
      <c r="AS37" s="161" t="str">
        <f>IF(ISNA(VLOOKUP($B37,'2017 Emission Inventory'!$B$2:$B$803,1,FALSE)),"No","Yes")</f>
        <v>Yes</v>
      </c>
      <c r="AT37" s="161" t="str">
        <f>IFERROR(INDEX('2017 Emission Inventory'!$C$2:$C$803,MATCH($B37,'2017 Emission Inventory'!$B$2:$B$803,0)),"")</f>
        <v>Aircraft Tug</v>
      </c>
      <c r="AU37" s="161" t="str">
        <f>IFERROR(INDEX('2017 Emission Inventory'!$D$2:$D$803,MATCH($B37,'2017 Emission Inventory'!$B$2:$B$803,0)),"")</f>
        <v>Diesel</v>
      </c>
      <c r="AV37" s="161">
        <f>IFERROR(INDEX('2017 Emission Inventory'!$E$2:$E$803,MATCH($B37,'2017 Emission Inventory'!$B$2:$B$803,0)),"")</f>
        <v>2015</v>
      </c>
      <c r="AW37" s="161">
        <f>IFERROR(INDEX('2017 Emission Inventory'!$F$2:$F$803,MATCH($B37,'2017 Emission Inventory'!$B$2:$B$803,0)),"")</f>
        <v>300</v>
      </c>
      <c r="AX37" s="161">
        <f>IFERROR(INDEX('2017 Emission Inventory'!$G$2:$G$803,MATCH($B37,'2017 Emission Inventory'!$B$2:$B$803,0)),"")</f>
        <v>582.17741935483866</v>
      </c>
      <c r="AY37" s="162">
        <f>IFERROR(INDEX('2017 Emission Inventory'!$AL$2:$AL$803,MATCH($B37,'2017 Emission Inventory'!$B$2:$B$803,0)),"")</f>
        <v>162.97537091295953</v>
      </c>
      <c r="AZ37" s="163">
        <f t="shared" si="16"/>
        <v>3.6913788959477642</v>
      </c>
      <c r="BB37" s="166"/>
    </row>
    <row r="38" spans="1:54" s="160" customFormat="1" x14ac:dyDescent="0.35">
      <c r="A38" s="157">
        <v>37</v>
      </c>
      <c r="B38" s="157" t="s">
        <v>44</v>
      </c>
      <c r="C38" s="157" t="s">
        <v>33</v>
      </c>
      <c r="D38" s="157" t="s">
        <v>9</v>
      </c>
      <c r="E38" s="157">
        <v>2015</v>
      </c>
      <c r="F38" s="157">
        <v>290</v>
      </c>
      <c r="G38" s="157">
        <v>582.17741935483866</v>
      </c>
      <c r="H38" s="157" t="s">
        <v>622</v>
      </c>
      <c r="I38" s="157">
        <f t="shared" si="0"/>
        <v>300</v>
      </c>
      <c r="J38" s="157">
        <f>IF(D38="Electric","--",IF(D38="Diesel",VLOOKUP(C38,[2]ORDLF!A:B,2,FALSE),""))</f>
        <v>0.54</v>
      </c>
      <c r="K38" s="157" t="str">
        <f>IF(D38="Electric","--",IF(D38="Gasoline",VLOOKUP(C38,LSILF!A:C,3,FALSE),""))</f>
        <v/>
      </c>
      <c r="L38" s="158">
        <f t="shared" si="17"/>
        <v>0.54</v>
      </c>
      <c r="M38" s="157" cm="1">
        <f t="array" ref="M38">IF(D38="Electric","--",IF(D38="Diesel",_xlfn._xlws.FILTER(DIESCH[CH Cap],(DIESCH[HP Bin]=I38)),""))</f>
        <v>12000</v>
      </c>
      <c r="N38" s="157" t="str" cm="1">
        <f t="array" ref="N38">IF(D38="Electric","--",IF(D38="Gasoline",_xlfn._xlws.FILTER(LSICH[CH Cap],(LSICH[Fuel Type]=D38)*(LSICH[MY]=E38)),""))</f>
        <v/>
      </c>
      <c r="O38" s="157">
        <f t="shared" si="1"/>
        <v>12000</v>
      </c>
      <c r="P38" s="157">
        <f t="shared" si="2"/>
        <v>2910.8870967741932</v>
      </c>
      <c r="Q38" s="157" cm="1">
        <f t="array" ref="Q38">IF(D38="Electric","--",IF(D38="Diesel",_xlfn._xlws.FILTER(ORDEF[HC-ZH (g/hp-hr)],(ORDEF[HP]=I38)*(ORDEF[Model_Year]=E38)),""))</f>
        <v>0.05</v>
      </c>
      <c r="R38" s="157" t="str" cm="1">
        <f t="array" ref="R38">IF(D38="Electric","--",IF(D38="Gasoline",_xlfn._xlws.FILTER(LSIEF[HC-ZH (g/hp-hr)],(LSIEF[Fuel]=D38)*(LSIEF[HP Bin]=I38)*(LSIEF[Model Year]=E38)),""))</f>
        <v/>
      </c>
      <c r="S38" s="158">
        <f t="shared" si="3"/>
        <v>0.05</v>
      </c>
      <c r="T38" s="159" cm="1">
        <f t="array" ref="T38">IF(D38="Electric","--",IF(D38="Diesel",_xlfn._xlws.FILTER(ORDEF[HCDR],(ORDEF[HP]=I38)*(ORDEF[Model_Year]=E38),),""))</f>
        <v>1.17E-5</v>
      </c>
      <c r="U38" s="159" t="str" cm="1">
        <f t="array" ref="U38">IF(D38="Electric","--",IF(D38="Gasoline",_xlfn._xlws.FILTER(LSIEF[HC DR],(LSIEF[Fuel]=D38)*(LSIEF[HP Bin]=I38)*(LSIEF[Model Year]=E38)),""))</f>
        <v/>
      </c>
      <c r="V38" s="159">
        <f t="shared" si="4"/>
        <v>1.17E-5</v>
      </c>
      <c r="W38" s="158" cm="1">
        <f t="array" ref="W38">IF(D38="Electric","--",IF(D38="Diesel",_xlfn._xlws.FILTER(ORDEF[NOXzh],(ORDEF[HP]=I38)*(ORDEF[Model_Year]=E38)),""))</f>
        <v>0.64539100000000005</v>
      </c>
      <c r="X38" s="158" t="str" cm="1">
        <f t="array" ref="X38">IF(D38="Electric","--",IF(D38="Gasoline",_xlfn._xlws.FILTER(LSIEF[NOX-ZH (g/hp-hr)],(LSIEF[Fuel]=D38)*(LSIEF[HP Bin]=I38)*(LSIEF[Model Year]=E38)),""))</f>
        <v/>
      </c>
      <c r="Y38" s="158">
        <f t="shared" si="5"/>
        <v>0.64539100000000005</v>
      </c>
      <c r="Z38" s="159" cm="1">
        <f t="array" ref="Z38">IF(D38="Electric","--",IF(D38="Diesel",_xlfn._xlws.FILTER(ORDEF[NOXdr],(ORDEF[HP]=I38)*(ORDEF[Model_Year]=E38)),""))</f>
        <v>8.5099999999999998E-6</v>
      </c>
      <c r="AA38" s="159" t="str" cm="1">
        <f t="array" ref="AA38">IF(E38="Electric","--",IF(D38="Gasoline",_xlfn._xlws.FILTER(LSIEF[NOX DR],(LSIEF[Fuel]=D38)*(LSIEF[HP Bin]=I38)*(LSIEF[Model Year]=E38)),""))</f>
        <v/>
      </c>
      <c r="AB38" s="159">
        <f t="shared" si="6"/>
        <v>8.5099999999999998E-6</v>
      </c>
      <c r="AC38" s="158" cm="1">
        <f t="array" ref="AC38">IF(D38="Electric","--",IF(D38="Diesel",_xlfn._xlws.FILTER(DFCF2[Fuel_HC],(DFCF2[MY]=E38)),""))</f>
        <v>0.9</v>
      </c>
      <c r="AD38" s="158" t="str" cm="1">
        <f t="array" ref="AD38">IF(D38="Electric","--",IF(D38="Gasoline",_xlfn._xlws.FILTER(GFCF2[Fuel_HC],(GFCF2[MY]=E38)),""))</f>
        <v/>
      </c>
      <c r="AE38" s="158">
        <f t="shared" si="7"/>
        <v>0.9</v>
      </c>
      <c r="AF38" s="157" cm="1">
        <f t="array" ref="AF38">IF(D38="Electric","--",IF(D38="Diesel",_xlfn._xlws.FILTER(DFCF2[Fuel_NOX],(DFCF2[MY]=E38)),""))</f>
        <v>0.95</v>
      </c>
      <c r="AG38" s="157" t="str" cm="1">
        <f t="array" ref="AG38">IF(D38="Electric","--",IF(D38="Gasoline",_xlfn._xlws.FILTER(GFCF2[Fuel_NOX],(GFCF2[MY]=E38)),""))</f>
        <v/>
      </c>
      <c r="AH38" s="157">
        <f t="shared" si="8"/>
        <v>0.95</v>
      </c>
      <c r="AI38" s="158">
        <f t="shared" si="9"/>
        <v>7.5651641129032263E-2</v>
      </c>
      <c r="AJ38" s="158">
        <f t="shared" si="10"/>
        <v>0.63665451673387097</v>
      </c>
      <c r="AK38" s="158">
        <f t="shared" si="11"/>
        <v>15.205465757514796</v>
      </c>
      <c r="AL38" s="158">
        <f t="shared" si="12"/>
        <v>127.9632313204233</v>
      </c>
      <c r="AM38" s="158">
        <f t="shared" si="13"/>
        <v>7.6027328787573985E-3</v>
      </c>
      <c r="AN38" s="158">
        <f t="shared" si="14"/>
        <v>6.3981615660211655E-2</v>
      </c>
      <c r="AO38" s="158">
        <f t="shared" si="15"/>
        <v>9.1993067832964511E-3</v>
      </c>
      <c r="AP38" s="157"/>
      <c r="AQ38" s="161"/>
      <c r="AR38" s="161"/>
      <c r="AS38" s="161" t="str">
        <f>IF(ISNA(VLOOKUP($B38,'2017 Emission Inventory'!$B$2:$B$803,1,FALSE)),"No","Yes")</f>
        <v>Yes</v>
      </c>
      <c r="AT38" s="161" t="str">
        <f>IFERROR(INDEX('2017 Emission Inventory'!$C$2:$C$803,MATCH($B38,'2017 Emission Inventory'!$B$2:$B$803,0)),"")</f>
        <v>Aircraft Tug</v>
      </c>
      <c r="AU38" s="161" t="str">
        <f>IFERROR(INDEX('2017 Emission Inventory'!$D$2:$D$803,MATCH($B38,'2017 Emission Inventory'!$B$2:$B$803,0)),"")</f>
        <v>Diesel</v>
      </c>
      <c r="AV38" s="161">
        <f>IFERROR(INDEX('2017 Emission Inventory'!$E$2:$E$803,MATCH($B38,'2017 Emission Inventory'!$B$2:$B$803,0)),"")</f>
        <v>2015</v>
      </c>
      <c r="AW38" s="161">
        <f>IFERROR(INDEX('2017 Emission Inventory'!$F$2:$F$803,MATCH($B38,'2017 Emission Inventory'!$B$2:$B$803,0)),"")</f>
        <v>290</v>
      </c>
      <c r="AX38" s="161">
        <f>IFERROR(INDEX('2017 Emission Inventory'!$G$2:$G$803,MATCH($B38,'2017 Emission Inventory'!$B$2:$B$803,0)),"")</f>
        <v>582.17741935483866</v>
      </c>
      <c r="AY38" s="162">
        <f>IFERROR(INDEX('2017 Emission Inventory'!$AL$2:$AL$803,MATCH($B38,'2017 Emission Inventory'!$B$2:$B$803,0)),"")</f>
        <v>125.12523942718047</v>
      </c>
      <c r="AZ38" s="163">
        <f t="shared" si="16"/>
        <v>2.8379918932428296</v>
      </c>
      <c r="BB38" s="166"/>
    </row>
    <row r="39" spans="1:54" s="160" customFormat="1" x14ac:dyDescent="0.35">
      <c r="A39" s="157">
        <v>38</v>
      </c>
      <c r="B39" s="157">
        <v>24599</v>
      </c>
      <c r="C39" s="157" t="s">
        <v>33</v>
      </c>
      <c r="D39" s="157" t="s">
        <v>9</v>
      </c>
      <c r="E39" s="157">
        <v>2017</v>
      </c>
      <c r="F39" s="157">
        <v>74</v>
      </c>
      <c r="G39" s="157">
        <v>582.17741935483866</v>
      </c>
      <c r="H39" s="157" t="s">
        <v>622</v>
      </c>
      <c r="I39" s="157">
        <f t="shared" si="0"/>
        <v>75</v>
      </c>
      <c r="J39" s="157">
        <f>IF(D39="Electric","--",IF(D39="Diesel",VLOOKUP(C39,[2]ORDLF!A:B,2,FALSE),""))</f>
        <v>0.54</v>
      </c>
      <c r="K39" s="157" t="str">
        <f>IF(D39="Electric","--",IF(D39="Gasoline",VLOOKUP(C39,LSILF!A:C,3,FALSE),""))</f>
        <v/>
      </c>
      <c r="L39" s="158">
        <f t="shared" si="17"/>
        <v>0.54</v>
      </c>
      <c r="M39" s="157" cm="1">
        <f t="array" ref="M39">IF(D39="Electric","--",IF(D39="Diesel",_xlfn._xlws.FILTER(DIESCH[CH Cap],(DIESCH[HP Bin]=I39)),""))</f>
        <v>12000</v>
      </c>
      <c r="N39" s="157" t="str" cm="1">
        <f t="array" ref="N39">IF(D39="Electric","--",IF(D39="Gasoline",_xlfn._xlws.FILTER(LSICH[CH Cap],(LSICH[Fuel Type]=D39)*(LSICH[MY]=E39)),""))</f>
        <v/>
      </c>
      <c r="O39" s="157">
        <f t="shared" si="1"/>
        <v>12000</v>
      </c>
      <c r="P39" s="157">
        <f t="shared" si="2"/>
        <v>1746.5322580645161</v>
      </c>
      <c r="Q39" s="157" cm="1">
        <f t="array" ref="Q39">IF(D39="Electric","--",IF(D39="Diesel",_xlfn._xlws.FILTER(ORDEF[HC-ZH (g/hp-hr)],(ORDEF[HP]=I39)*(ORDEF[Model_Year]=E39)),""))</f>
        <v>0.1</v>
      </c>
      <c r="R39" s="157" t="str" cm="1">
        <f t="array" ref="R39">IF(D39="Electric","--",IF(D39="Gasoline",_xlfn._xlws.FILTER(LSIEF[HC-ZH (g/hp-hr)],(LSIEF[Fuel]=D39)*(LSIEF[HP Bin]=I39)*(LSIEF[Model Year]=E39)),""))</f>
        <v/>
      </c>
      <c r="S39" s="158">
        <f t="shared" si="3"/>
        <v>0.1</v>
      </c>
      <c r="T39" s="159" cm="1">
        <f t="array" ref="T39">IF(D39="Electric","--",IF(D39="Diesel",_xlfn._xlws.FILTER(ORDEF[HCDR],(ORDEF[HP]=I39)*(ORDEF[Model_Year]=E39),),""))</f>
        <v>2.5000000000000001E-5</v>
      </c>
      <c r="U39" s="159" t="str" cm="1">
        <f t="array" ref="U39">IF(D39="Electric","--",IF(D39="Gasoline",_xlfn._xlws.FILTER(LSIEF[HC DR],(LSIEF[Fuel]=D39)*(LSIEF[HP Bin]=I39)*(LSIEF[Model Year]=E39)),""))</f>
        <v/>
      </c>
      <c r="V39" s="159">
        <f t="shared" si="4"/>
        <v>2.5000000000000001E-5</v>
      </c>
      <c r="W39" s="158" cm="1">
        <f t="array" ref="W39">IF(D39="Electric","--",IF(D39="Diesel",_xlfn._xlws.FILTER(ORDEF[NOXzh],(ORDEF[HP]=I39)*(ORDEF[Model_Year]=E39)),""))</f>
        <v>2.7574529999999999</v>
      </c>
      <c r="X39" s="158" t="str" cm="1">
        <f t="array" ref="X39">IF(D39="Electric","--",IF(D39="Gasoline",_xlfn._xlws.FILTER(LSIEF[NOX-ZH (g/hp-hr)],(LSIEF[Fuel]=D39)*(LSIEF[HP Bin]=I39)*(LSIEF[Model Year]=E39)),""))</f>
        <v/>
      </c>
      <c r="Y39" s="158">
        <f t="shared" si="5"/>
        <v>2.7574529999999999</v>
      </c>
      <c r="Z39" s="159" cm="1">
        <f t="array" ref="Z39">IF(D39="Electric","--",IF(D39="Diesel",_xlfn._xlws.FILTER(ORDEF[NOXdr],(ORDEF[HP]=I39)*(ORDEF[Model_Year]=E39)),""))</f>
        <v>3.6199999999999999E-5</v>
      </c>
      <c r="AA39" s="159" t="str" cm="1">
        <f t="array" ref="AA39">IF(E39="Electric","--",IF(D39="Gasoline",_xlfn._xlws.FILTER(LSIEF[NOX DR],(LSIEF[Fuel]=D39)*(LSIEF[HP Bin]=I39)*(LSIEF[Model Year]=E39)),""))</f>
        <v/>
      </c>
      <c r="AB39" s="159">
        <f t="shared" si="6"/>
        <v>3.6199999999999999E-5</v>
      </c>
      <c r="AC39" s="158" cm="1">
        <f t="array" ref="AC39">IF(D39="Electric","--",IF(D39="Diesel",_xlfn._xlws.FILTER(DFCF2[Fuel_HC],(DFCF2[MY]=E39)),""))</f>
        <v>0.9</v>
      </c>
      <c r="AD39" s="158" t="str" cm="1">
        <f t="array" ref="AD39">IF(D39="Electric","--",IF(D39="Gasoline",_xlfn._xlws.FILTER(GFCF2[Fuel_HC],(GFCF2[MY]=E39)),""))</f>
        <v/>
      </c>
      <c r="AE39" s="158">
        <f t="shared" si="7"/>
        <v>0.9</v>
      </c>
      <c r="AF39" s="157" cm="1">
        <f t="array" ref="AF39">IF(D39="Electric","--",IF(D39="Diesel",_xlfn._xlws.FILTER(DFCF2[Fuel_NOX],(DFCF2[MY]=E39)),""))</f>
        <v>0.95</v>
      </c>
      <c r="AG39" s="157" t="str" cm="1">
        <f t="array" ref="AG39">IF(D39="Electric","--",IF(D39="Gasoline",_xlfn._xlws.FILTER(GFCF2[Fuel_NOX],(GFCF2[MY]=E39)),""))</f>
        <v/>
      </c>
      <c r="AH39" s="157">
        <f t="shared" si="8"/>
        <v>0.95</v>
      </c>
      <c r="AI39" s="158">
        <f t="shared" si="9"/>
        <v>0.12929697580645161</v>
      </c>
      <c r="AJ39" s="158">
        <f t="shared" si="10"/>
        <v>2.6796435943548382</v>
      </c>
      <c r="AK39" s="158">
        <f t="shared" si="11"/>
        <v>6.6313730917192997</v>
      </c>
      <c r="AL39" s="158">
        <f t="shared" si="12"/>
        <v>137.43334920379473</v>
      </c>
      <c r="AM39" s="158">
        <f t="shared" si="13"/>
        <v>3.31568654585965E-3</v>
      </c>
      <c r="AN39" s="158">
        <f t="shared" si="14"/>
        <v>6.8716674601897371E-2</v>
      </c>
      <c r="AO39" s="158">
        <f t="shared" si="15"/>
        <v>4.0119807204901763E-3</v>
      </c>
      <c r="AP39" s="157"/>
      <c r="AQ39" s="161"/>
      <c r="AR39" s="161"/>
      <c r="AS39" s="161" t="str">
        <f>IF(ISNA(VLOOKUP($B39,'2017 Emission Inventory'!$B$2:$B$803,1,FALSE)),"No","Yes")</f>
        <v>No</v>
      </c>
      <c r="AT39" s="161" t="str">
        <f>IFERROR(INDEX('2017 Emission Inventory'!$C$2:$C$803,MATCH($B39,'2017 Emission Inventory'!$B$2:$B$803,0)),"")</f>
        <v/>
      </c>
      <c r="AU39" s="161" t="str">
        <f>IFERROR(INDEX('2017 Emission Inventory'!$D$2:$D$803,MATCH($B39,'2017 Emission Inventory'!$B$2:$B$803,0)),"")</f>
        <v/>
      </c>
      <c r="AV39" s="161" t="str">
        <f>IFERROR(INDEX('2017 Emission Inventory'!$E$2:$E$803,MATCH($B39,'2017 Emission Inventory'!$B$2:$B$803,0)),"")</f>
        <v/>
      </c>
      <c r="AW39" s="161" t="str">
        <f>IFERROR(INDEX('2017 Emission Inventory'!$F$2:$F$803,MATCH($B39,'2017 Emission Inventory'!$B$2:$B$803,0)),"")</f>
        <v/>
      </c>
      <c r="AX39" s="161" t="str">
        <f>IFERROR(INDEX('2017 Emission Inventory'!$G$2:$G$803,MATCH($B39,'2017 Emission Inventory'!$B$2:$B$803,0)),"")</f>
        <v/>
      </c>
      <c r="AY39" s="162" t="str">
        <f>IFERROR(INDEX('2017 Emission Inventory'!$AL$2:$AL$803,MATCH($B39,'2017 Emission Inventory'!$B$2:$B$803,0)),"")</f>
        <v/>
      </c>
      <c r="AZ39" s="163" t="e">
        <f t="shared" si="16"/>
        <v>#VALUE!</v>
      </c>
      <c r="BB39" s="166"/>
    </row>
    <row r="40" spans="1:54" s="160" customFormat="1" x14ac:dyDescent="0.35">
      <c r="A40" s="157">
        <v>39</v>
      </c>
      <c r="B40" s="157" t="s">
        <v>57</v>
      </c>
      <c r="C40" s="157" t="s">
        <v>33</v>
      </c>
      <c r="D40" s="157" t="s">
        <v>9</v>
      </c>
      <c r="E40" s="157">
        <v>2018</v>
      </c>
      <c r="F40" s="157">
        <v>100</v>
      </c>
      <c r="G40" s="157">
        <v>582.17741935483866</v>
      </c>
      <c r="H40" s="157" t="s">
        <v>622</v>
      </c>
      <c r="I40" s="157">
        <f t="shared" si="0"/>
        <v>175</v>
      </c>
      <c r="J40" s="157">
        <f>IF(D40="Electric","--",IF(D40="Diesel",VLOOKUP(C40,[2]ORDLF!A:B,2,FALSE),""))</f>
        <v>0.54</v>
      </c>
      <c r="K40" s="157" t="str">
        <f>IF(D40="Electric","--",IF(D40="Gasoline",VLOOKUP(C40,LSILF!A:C,3,FALSE),""))</f>
        <v/>
      </c>
      <c r="L40" s="158">
        <f t="shared" si="17"/>
        <v>0.54</v>
      </c>
      <c r="M40" s="157" cm="1">
        <f t="array" ref="M40">IF(D40="Electric","--",IF(D40="Diesel",_xlfn._xlws.FILTER(DIESCH[CH Cap],(DIESCH[HP Bin]=I40)),""))</f>
        <v>12000</v>
      </c>
      <c r="N40" s="157" t="str" cm="1">
        <f t="array" ref="N40">IF(D40="Electric","--",IF(D40="Gasoline",_xlfn._xlws.FILTER(LSICH[CH Cap],(LSICH[Fuel Type]=D40)*(LSICH[MY]=E40)),""))</f>
        <v/>
      </c>
      <c r="O40" s="157">
        <f t="shared" si="1"/>
        <v>12000</v>
      </c>
      <c r="P40" s="157">
        <f t="shared" si="2"/>
        <v>1164.3548387096773</v>
      </c>
      <c r="Q40" s="157" cm="1">
        <f t="array" ref="Q40">IF(D40="Electric","--",IF(D40="Diesel",_xlfn._xlws.FILTER(ORDEF[HC-ZH (g/hp-hr)],(ORDEF[HP]=I40)*(ORDEF[Model_Year]=E40)),""))</f>
        <v>0.05</v>
      </c>
      <c r="R40" s="157" t="str" cm="1">
        <f t="array" ref="R40">IF(D40="Electric","--",IF(D40="Gasoline",_xlfn._xlws.FILTER(LSIEF[HC-ZH (g/hp-hr)],(LSIEF[Fuel]=D40)*(LSIEF[HP Bin]=I40)*(LSIEF[Model Year]=E40)),""))</f>
        <v/>
      </c>
      <c r="S40" s="158">
        <f t="shared" si="3"/>
        <v>0.05</v>
      </c>
      <c r="T40" s="159" cm="1">
        <f t="array" ref="T40">IF(D40="Electric","--",IF(D40="Diesel",_xlfn._xlws.FILTER(ORDEF[HCDR],(ORDEF[HP]=I40)*(ORDEF[Model_Year]=E40),),""))</f>
        <v>1.17E-5</v>
      </c>
      <c r="U40" s="159" t="str" cm="1">
        <f t="array" ref="U40">IF(D40="Electric","--",IF(D40="Gasoline",_xlfn._xlws.FILTER(LSIEF[HC DR],(LSIEF[Fuel]=D40)*(LSIEF[HP Bin]=I40)*(LSIEF[Model Year]=E40)),""))</f>
        <v/>
      </c>
      <c r="V40" s="159">
        <f t="shared" si="4"/>
        <v>1.17E-5</v>
      </c>
      <c r="W40" s="158" cm="1">
        <f t="array" ref="W40">IF(D40="Electric","--",IF(D40="Diesel",_xlfn._xlws.FILTER(ORDEF[NOXzh],(ORDEF[HP]=I40)*(ORDEF[Model_Year]=E40)),""))</f>
        <v>0.95399999999999996</v>
      </c>
      <c r="X40" s="158" t="str" cm="1">
        <f t="array" ref="X40">IF(D40="Electric","--",IF(D40="Gasoline",_xlfn._xlws.FILTER(LSIEF[NOX-ZH (g/hp-hr)],(LSIEF[Fuel]=D40)*(LSIEF[HP Bin]=I40)*(LSIEF[Model Year]=E40)),""))</f>
        <v/>
      </c>
      <c r="Y40" s="158">
        <f t="shared" si="5"/>
        <v>0.95399999999999996</v>
      </c>
      <c r="Z40" s="159" cm="1">
        <f t="array" ref="Z40">IF(D40="Electric","--",IF(D40="Diesel",_xlfn._xlws.FILTER(ORDEF[NOXdr],(ORDEF[HP]=I40)*(ORDEF[Model_Year]=E40)),""))</f>
        <v>1.26E-5</v>
      </c>
      <c r="AA40" s="159" t="str" cm="1">
        <f t="array" ref="AA40">IF(E40="Electric","--",IF(D40="Gasoline",_xlfn._xlws.FILTER(LSIEF[NOX DR],(LSIEF[Fuel]=D40)*(LSIEF[HP Bin]=I40)*(LSIEF[Model Year]=E40)),""))</f>
        <v/>
      </c>
      <c r="AB40" s="159">
        <f t="shared" si="6"/>
        <v>1.26E-5</v>
      </c>
      <c r="AC40" s="158" cm="1">
        <f t="array" ref="AC40">IF(D40="Electric","--",IF(D40="Diesel",_xlfn._xlws.FILTER(DFCF2[Fuel_HC],(DFCF2[MY]=E40)),""))</f>
        <v>0.9</v>
      </c>
      <c r="AD40" s="158" t="str" cm="1">
        <f t="array" ref="AD40">IF(D40="Electric","--",IF(D40="Gasoline",_xlfn._xlws.FILTER(GFCF2[Fuel_HC],(GFCF2[MY]=E40)),""))</f>
        <v/>
      </c>
      <c r="AE40" s="158">
        <f t="shared" si="7"/>
        <v>0.9</v>
      </c>
      <c r="AF40" s="157" cm="1">
        <f t="array" ref="AF40">IF(D40="Electric","--",IF(D40="Diesel",_xlfn._xlws.FILTER(DFCF2[Fuel_NOX],(DFCF2[MY]=E40)),""))</f>
        <v>0.95</v>
      </c>
      <c r="AG40" s="157" t="str" cm="1">
        <f t="array" ref="AG40">IF(D40="Electric","--",IF(D40="Gasoline",_xlfn._xlws.FILTER(GFCF2[Fuel_NOX],(GFCF2[MY]=E40)),""))</f>
        <v/>
      </c>
      <c r="AH40" s="157">
        <f t="shared" si="8"/>
        <v>0.95</v>
      </c>
      <c r="AI40" s="158">
        <f t="shared" si="9"/>
        <v>5.7260656451612907E-2</v>
      </c>
      <c r="AJ40" s="158">
        <f t="shared" si="10"/>
        <v>0.92023732741935471</v>
      </c>
      <c r="AK40" s="158">
        <f t="shared" si="11"/>
        <v>3.9686216613221599</v>
      </c>
      <c r="AL40" s="158">
        <f t="shared" si="12"/>
        <v>63.779810038325074</v>
      </c>
      <c r="AM40" s="158">
        <f t="shared" si="13"/>
        <v>1.9843108306610798E-3</v>
      </c>
      <c r="AN40" s="158">
        <f t="shared" si="14"/>
        <v>3.1889905019162536E-2</v>
      </c>
      <c r="AO40" s="158">
        <f t="shared" si="15"/>
        <v>2.4010161050999064E-3</v>
      </c>
      <c r="AP40" s="157"/>
      <c r="AQ40" s="161"/>
      <c r="AR40" s="161"/>
      <c r="AS40" s="161" t="str">
        <f>IF(ISNA(VLOOKUP($B40,'2017 Emission Inventory'!$B$2:$B$803,1,FALSE)),"No","Yes")</f>
        <v>Yes</v>
      </c>
      <c r="AT40" s="161" t="str">
        <f>IFERROR(INDEX('2017 Emission Inventory'!$C$2:$C$803,MATCH($B40,'2017 Emission Inventory'!$B$2:$B$803,0)),"")</f>
        <v>Aircraft Tug</v>
      </c>
      <c r="AU40" s="161" t="str">
        <f>IFERROR(INDEX('2017 Emission Inventory'!$D$2:$D$803,MATCH($B40,'2017 Emission Inventory'!$B$2:$B$803,0)),"")</f>
        <v>Electric</v>
      </c>
      <c r="AV40" s="161">
        <f>IFERROR(INDEX('2017 Emission Inventory'!$E$2:$E$803,MATCH($B40,'2017 Emission Inventory'!$B$2:$B$803,0)),"")</f>
        <v>2018</v>
      </c>
      <c r="AW40" s="161">
        <f>IFERROR(INDEX('2017 Emission Inventory'!$F$2:$F$803,MATCH($B40,'2017 Emission Inventory'!$B$2:$B$803,0)),"")</f>
        <v>58</v>
      </c>
      <c r="AX40" s="161">
        <f>IFERROR(INDEX('2017 Emission Inventory'!$G$2:$G$803,MATCH($B40,'2017 Emission Inventory'!$B$2:$B$803,0)),"")</f>
        <v>582.17741935483866</v>
      </c>
      <c r="AY40" s="162" t="str">
        <f>IFERROR(INDEX('2017 Emission Inventory'!$AL$2:$AL$803,MATCH($B40,'2017 Emission Inventory'!$B$2:$B$803,0)),"")</f>
        <v>--</v>
      </c>
      <c r="AZ40" s="163" t="e">
        <f t="shared" si="16"/>
        <v>#VALUE!</v>
      </c>
      <c r="BB40" s="166"/>
    </row>
    <row r="41" spans="1:54" s="160" customFormat="1" x14ac:dyDescent="0.35">
      <c r="A41" s="157">
        <v>40</v>
      </c>
      <c r="B41" s="157" t="s">
        <v>684</v>
      </c>
      <c r="C41" s="157" t="s">
        <v>33</v>
      </c>
      <c r="D41" s="157" t="s">
        <v>9</v>
      </c>
      <c r="E41" s="157">
        <v>2018</v>
      </c>
      <c r="F41" s="157">
        <v>173</v>
      </c>
      <c r="G41" s="157">
        <v>582.17741935483866</v>
      </c>
      <c r="H41" s="157" t="s">
        <v>622</v>
      </c>
      <c r="I41" s="157">
        <f t="shared" si="0"/>
        <v>175</v>
      </c>
      <c r="J41" s="157">
        <f>IF(D41="Electric","--",IF(D41="Diesel",VLOOKUP(C41,[2]ORDLF!A:B,2,FALSE),""))</f>
        <v>0.54</v>
      </c>
      <c r="K41" s="157" t="str">
        <f>IF(D41="Electric","--",IF(D41="Gasoline",VLOOKUP(C41,LSILF!A:C,3,FALSE),""))</f>
        <v/>
      </c>
      <c r="L41" s="158">
        <f t="shared" si="17"/>
        <v>0.54</v>
      </c>
      <c r="M41" s="157" cm="1">
        <f t="array" ref="M41">IF(D41="Electric","--",IF(D41="Diesel",_xlfn._xlws.FILTER(DIESCH[CH Cap],(DIESCH[HP Bin]=I41)),""))</f>
        <v>12000</v>
      </c>
      <c r="N41" s="157" t="str" cm="1">
        <f t="array" ref="N41">IF(D41="Electric","--",IF(D41="Gasoline",_xlfn._xlws.FILTER(LSICH[CH Cap],(LSICH[Fuel Type]=D41)*(LSICH[MY]=E41)),""))</f>
        <v/>
      </c>
      <c r="O41" s="157">
        <f t="shared" si="1"/>
        <v>12000</v>
      </c>
      <c r="P41" s="157">
        <f t="shared" si="2"/>
        <v>1164.3548387096773</v>
      </c>
      <c r="Q41" s="157" cm="1">
        <f t="array" ref="Q41">IF(D41="Electric","--",IF(D41="Diesel",_xlfn._xlws.FILTER(ORDEF[HC-ZH (g/hp-hr)],(ORDEF[HP]=I41)*(ORDEF[Model_Year]=E41)),""))</f>
        <v>0.05</v>
      </c>
      <c r="R41" s="157" t="str" cm="1">
        <f t="array" ref="R41">IF(D41="Electric","--",IF(D41="Gasoline",_xlfn._xlws.FILTER(LSIEF[HC-ZH (g/hp-hr)],(LSIEF[Fuel]=D41)*(LSIEF[HP Bin]=I41)*(LSIEF[Model Year]=E41)),""))</f>
        <v/>
      </c>
      <c r="S41" s="158">
        <f t="shared" si="3"/>
        <v>0.05</v>
      </c>
      <c r="T41" s="159" cm="1">
        <f t="array" ref="T41">IF(D41="Electric","--",IF(D41="Diesel",_xlfn._xlws.FILTER(ORDEF[HCDR],(ORDEF[HP]=I41)*(ORDEF[Model_Year]=E41),),""))</f>
        <v>1.17E-5</v>
      </c>
      <c r="U41" s="159" t="str" cm="1">
        <f t="array" ref="U41">IF(D41="Electric","--",IF(D41="Gasoline",_xlfn._xlws.FILTER(LSIEF[HC DR],(LSIEF[Fuel]=D41)*(LSIEF[HP Bin]=I41)*(LSIEF[Model Year]=E41)),""))</f>
        <v/>
      </c>
      <c r="V41" s="159">
        <f t="shared" si="4"/>
        <v>1.17E-5</v>
      </c>
      <c r="W41" s="158" cm="1">
        <f t="array" ref="W41">IF(D41="Electric","--",IF(D41="Diesel",_xlfn._xlws.FILTER(ORDEF[NOXzh],(ORDEF[HP]=I41)*(ORDEF[Model_Year]=E41)),""))</f>
        <v>0.95399999999999996</v>
      </c>
      <c r="X41" s="158" t="str" cm="1">
        <f t="array" ref="X41">IF(D41="Electric","--",IF(D41="Gasoline",_xlfn._xlws.FILTER(LSIEF[NOX-ZH (g/hp-hr)],(LSIEF[Fuel]=D41)*(LSIEF[HP Bin]=I41)*(LSIEF[Model Year]=E41)),""))</f>
        <v/>
      </c>
      <c r="Y41" s="158">
        <f t="shared" si="5"/>
        <v>0.95399999999999996</v>
      </c>
      <c r="Z41" s="159" cm="1">
        <f t="array" ref="Z41">IF(D41="Electric","--",IF(D41="Diesel",_xlfn._xlws.FILTER(ORDEF[NOXdr],(ORDEF[HP]=I41)*(ORDEF[Model_Year]=E41)),""))</f>
        <v>1.26E-5</v>
      </c>
      <c r="AA41" s="159" t="str" cm="1">
        <f t="array" ref="AA41">IF(E41="Electric","--",IF(D41="Gasoline",_xlfn._xlws.FILTER(LSIEF[NOX DR],(LSIEF[Fuel]=D41)*(LSIEF[HP Bin]=I41)*(LSIEF[Model Year]=E41)),""))</f>
        <v/>
      </c>
      <c r="AB41" s="159">
        <f t="shared" si="6"/>
        <v>1.26E-5</v>
      </c>
      <c r="AC41" s="158" cm="1">
        <f t="array" ref="AC41">IF(D41="Electric","--",IF(D41="Diesel",_xlfn._xlws.FILTER(DFCF2[Fuel_HC],(DFCF2[MY]=E41)),""))</f>
        <v>0.9</v>
      </c>
      <c r="AD41" s="158" t="str" cm="1">
        <f t="array" ref="AD41">IF(D41="Electric","--",IF(D41="Gasoline",_xlfn._xlws.FILTER(GFCF2[Fuel_HC],(GFCF2[MY]=E41)),""))</f>
        <v/>
      </c>
      <c r="AE41" s="158">
        <f t="shared" si="7"/>
        <v>0.9</v>
      </c>
      <c r="AF41" s="157" cm="1">
        <f t="array" ref="AF41">IF(D41="Electric","--",IF(D41="Diesel",_xlfn._xlws.FILTER(DFCF2[Fuel_NOX],(DFCF2[MY]=E41)),""))</f>
        <v>0.95</v>
      </c>
      <c r="AG41" s="157" t="str" cm="1">
        <f t="array" ref="AG41">IF(D41="Electric","--",IF(D41="Gasoline",_xlfn._xlws.FILTER(GFCF2[Fuel_NOX],(GFCF2[MY]=E41)),""))</f>
        <v/>
      </c>
      <c r="AH41" s="157">
        <f t="shared" si="8"/>
        <v>0.95</v>
      </c>
      <c r="AI41" s="158">
        <f t="shared" si="9"/>
        <v>5.7260656451612907E-2</v>
      </c>
      <c r="AJ41" s="158">
        <f t="shared" si="10"/>
        <v>0.92023732741935471</v>
      </c>
      <c r="AK41" s="158">
        <f t="shared" si="11"/>
        <v>6.8657154740873372</v>
      </c>
      <c r="AL41" s="158">
        <f t="shared" si="12"/>
        <v>110.33907136630236</v>
      </c>
      <c r="AM41" s="158">
        <f t="shared" si="13"/>
        <v>3.4328577370436688E-3</v>
      </c>
      <c r="AN41" s="158">
        <f t="shared" si="14"/>
        <v>5.516953568315118E-2</v>
      </c>
      <c r="AO41" s="158">
        <f t="shared" si="15"/>
        <v>4.1537578618228389E-3</v>
      </c>
      <c r="AP41" s="157"/>
      <c r="AQ41" s="161"/>
      <c r="AR41" s="161"/>
      <c r="AS41" s="161" t="str">
        <f>IF(ISNA(VLOOKUP($B41,'2017 Emission Inventory'!$B$2:$B$803,1,FALSE)),"No","Yes")</f>
        <v>No</v>
      </c>
      <c r="AT41" s="161" t="str">
        <f>IFERROR(INDEX('2017 Emission Inventory'!$C$2:$C$803,MATCH($B41,'2017 Emission Inventory'!$B$2:$B$803,0)),"")</f>
        <v/>
      </c>
      <c r="AU41" s="161" t="str">
        <f>IFERROR(INDEX('2017 Emission Inventory'!$D$2:$D$803,MATCH($B41,'2017 Emission Inventory'!$B$2:$B$803,0)),"")</f>
        <v/>
      </c>
      <c r="AV41" s="161" t="str">
        <f>IFERROR(INDEX('2017 Emission Inventory'!$E$2:$E$803,MATCH($B41,'2017 Emission Inventory'!$B$2:$B$803,0)),"")</f>
        <v/>
      </c>
      <c r="AW41" s="161" t="str">
        <f>IFERROR(INDEX('2017 Emission Inventory'!$F$2:$F$803,MATCH($B41,'2017 Emission Inventory'!$B$2:$B$803,0)),"")</f>
        <v/>
      </c>
      <c r="AX41" s="161" t="str">
        <f>IFERROR(INDEX('2017 Emission Inventory'!$G$2:$G$803,MATCH($B41,'2017 Emission Inventory'!$B$2:$B$803,0)),"")</f>
        <v/>
      </c>
      <c r="AY41" s="162" t="str">
        <f>IFERROR(INDEX('2017 Emission Inventory'!$AL$2:$AL$803,MATCH($B41,'2017 Emission Inventory'!$B$2:$B$803,0)),"")</f>
        <v/>
      </c>
      <c r="AZ41" s="163" t="e">
        <f t="shared" si="16"/>
        <v>#VALUE!</v>
      </c>
      <c r="BB41" s="166"/>
    </row>
    <row r="42" spans="1:54" s="160" customFormat="1" x14ac:dyDescent="0.35">
      <c r="A42" s="157">
        <v>41</v>
      </c>
      <c r="B42" s="157" t="s">
        <v>685</v>
      </c>
      <c r="C42" s="157" t="s">
        <v>33</v>
      </c>
      <c r="D42" s="157" t="s">
        <v>9</v>
      </c>
      <c r="E42" s="157">
        <v>2018</v>
      </c>
      <c r="F42" s="157">
        <v>300</v>
      </c>
      <c r="G42" s="157">
        <v>582.17741935483866</v>
      </c>
      <c r="H42" s="157" t="s">
        <v>622</v>
      </c>
      <c r="I42" s="157">
        <f t="shared" si="0"/>
        <v>600</v>
      </c>
      <c r="J42" s="157">
        <f>IF(D42="Electric","--",IF(D42="Diesel",VLOOKUP(C42,[2]ORDLF!A:B,2,FALSE),""))</f>
        <v>0.54</v>
      </c>
      <c r="K42" s="157" t="str">
        <f>IF(D42="Electric","--",IF(D42="Gasoline",VLOOKUP(C42,LSILF!A:C,3,FALSE),""))</f>
        <v/>
      </c>
      <c r="L42" s="158">
        <f t="shared" si="17"/>
        <v>0.54</v>
      </c>
      <c r="M42" s="157" cm="1">
        <f t="array" ref="M42">IF(D42="Electric","--",IF(D42="Diesel",_xlfn._xlws.FILTER(DIESCH[CH Cap],(DIESCH[HP Bin]=I42)),""))</f>
        <v>12000</v>
      </c>
      <c r="N42" s="157" t="str" cm="1">
        <f t="array" ref="N42">IF(D42="Electric","--",IF(D42="Gasoline",_xlfn._xlws.FILTER(LSICH[CH Cap],(LSICH[Fuel Type]=D42)*(LSICH[MY]=E42)),""))</f>
        <v/>
      </c>
      <c r="O42" s="157">
        <f t="shared" si="1"/>
        <v>12000</v>
      </c>
      <c r="P42" s="157">
        <f t="shared" si="2"/>
        <v>1164.3548387096773</v>
      </c>
      <c r="Q42" s="157" cm="1">
        <f t="array" ref="Q42">IF(D42="Electric","--",IF(D42="Diesel",_xlfn._xlws.FILTER(ORDEF[HC-ZH (g/hp-hr)],(ORDEF[HP]=I42)*(ORDEF[Model_Year]=E42)),""))</f>
        <v>0.05</v>
      </c>
      <c r="R42" s="157" t="str" cm="1">
        <f t="array" ref="R42">IF(D42="Electric","--",IF(D42="Gasoline",_xlfn._xlws.FILTER(LSIEF[HC-ZH (g/hp-hr)],(LSIEF[Fuel]=D42)*(LSIEF[HP Bin]=I42)*(LSIEF[Model Year]=E42)),""))</f>
        <v/>
      </c>
      <c r="S42" s="158">
        <f t="shared" si="3"/>
        <v>0.05</v>
      </c>
      <c r="T42" s="159" cm="1">
        <f t="array" ref="T42">IF(D42="Electric","--",IF(D42="Diesel",_xlfn._xlws.FILTER(ORDEF[HCDR],(ORDEF[HP]=I42)*(ORDEF[Model_Year]=E42),),""))</f>
        <v>1.17E-5</v>
      </c>
      <c r="U42" s="159" t="str" cm="1">
        <f t="array" ref="U42">IF(D42="Electric","--",IF(D42="Gasoline",_xlfn._xlws.FILTER(LSIEF[HC DR],(LSIEF[Fuel]=D42)*(LSIEF[HP Bin]=I42)*(LSIEF[Model Year]=E42)),""))</f>
        <v/>
      </c>
      <c r="V42" s="159">
        <f t="shared" si="4"/>
        <v>1.17E-5</v>
      </c>
      <c r="W42" s="158" cm="1">
        <f t="array" ref="W42">IF(D42="Electric","--",IF(D42="Diesel",_xlfn._xlws.FILTER(ORDEF[NOXzh],(ORDEF[HP]=I42)*(ORDEF[Model_Year]=E42)),""))</f>
        <v>0.13264699999999999</v>
      </c>
      <c r="X42" s="158" t="str" cm="1">
        <f t="array" ref="X42">IF(D42="Electric","--",IF(D42="Gasoline",_xlfn._xlws.FILTER(LSIEF[NOX-ZH (g/hp-hr)],(LSIEF[Fuel]=D42)*(LSIEF[HP Bin]=I42)*(LSIEF[Model Year]=E42)),""))</f>
        <v/>
      </c>
      <c r="Y42" s="158">
        <f t="shared" si="5"/>
        <v>0.13264699999999999</v>
      </c>
      <c r="Z42" s="159" cm="1">
        <f t="array" ref="Z42">IF(D42="Electric","--",IF(D42="Diesel",_xlfn._xlws.FILTER(ORDEF[NOXdr],(ORDEF[HP]=I42)*(ORDEF[Model_Year]=E42)),""))</f>
        <v>1.75E-6</v>
      </c>
      <c r="AA42" s="159" t="str" cm="1">
        <f t="array" ref="AA42">IF(E42="Electric","--",IF(D42="Gasoline",_xlfn._xlws.FILTER(LSIEF[NOX DR],(LSIEF[Fuel]=D42)*(LSIEF[HP Bin]=I42)*(LSIEF[Model Year]=E42)),""))</f>
        <v/>
      </c>
      <c r="AB42" s="159">
        <f t="shared" si="6"/>
        <v>1.75E-6</v>
      </c>
      <c r="AC42" s="158" cm="1">
        <f t="array" ref="AC42">IF(D42="Electric","--",IF(D42="Diesel",_xlfn._xlws.FILTER(DFCF2[Fuel_HC],(DFCF2[MY]=E42)),""))</f>
        <v>0.9</v>
      </c>
      <c r="AD42" s="158" t="str" cm="1">
        <f t="array" ref="AD42">IF(D42="Electric","--",IF(D42="Gasoline",_xlfn._xlws.FILTER(GFCF2[Fuel_HC],(GFCF2[MY]=E42)),""))</f>
        <v/>
      </c>
      <c r="AE42" s="158">
        <f t="shared" si="7"/>
        <v>0.9</v>
      </c>
      <c r="AF42" s="157" cm="1">
        <f t="array" ref="AF42">IF(D42="Electric","--",IF(D42="Diesel",_xlfn._xlws.FILTER(DFCF2[Fuel_NOX],(DFCF2[MY]=E42)),""))</f>
        <v>0.95</v>
      </c>
      <c r="AG42" s="157" t="str" cm="1">
        <f t="array" ref="AG42">IF(D42="Electric","--",IF(D42="Gasoline",_xlfn._xlws.FILTER(GFCF2[Fuel_NOX],(GFCF2[MY]=E42)),""))</f>
        <v/>
      </c>
      <c r="AH42" s="157">
        <f t="shared" si="8"/>
        <v>0.95</v>
      </c>
      <c r="AI42" s="158">
        <f t="shared" si="9"/>
        <v>5.7260656451612907E-2</v>
      </c>
      <c r="AJ42" s="158">
        <f t="shared" si="10"/>
        <v>0.12795038991935481</v>
      </c>
      <c r="AK42" s="158">
        <f t="shared" si="11"/>
        <v>11.905864983966479</v>
      </c>
      <c r="AL42" s="158">
        <f t="shared" si="12"/>
        <v>26.603957436516502</v>
      </c>
      <c r="AM42" s="158">
        <f t="shared" si="13"/>
        <v>5.9529324919832399E-3</v>
      </c>
      <c r="AN42" s="158">
        <f t="shared" si="14"/>
        <v>1.3301978718258252E-2</v>
      </c>
      <c r="AO42" s="158">
        <f t="shared" si="15"/>
        <v>7.2030483152997204E-3</v>
      </c>
      <c r="AP42" s="157"/>
      <c r="AQ42" s="161"/>
      <c r="AR42" s="161"/>
      <c r="AS42" s="161" t="str">
        <f>IF(ISNA(VLOOKUP($B42,'2017 Emission Inventory'!$B$2:$B$803,1,FALSE)),"No","Yes")</f>
        <v>No</v>
      </c>
      <c r="AT42" s="161" t="str">
        <f>IFERROR(INDEX('2017 Emission Inventory'!$C$2:$C$803,MATCH($B42,'2017 Emission Inventory'!$B$2:$B$803,0)),"")</f>
        <v/>
      </c>
      <c r="AU42" s="161" t="str">
        <f>IFERROR(INDEX('2017 Emission Inventory'!$D$2:$D$803,MATCH($B42,'2017 Emission Inventory'!$B$2:$B$803,0)),"")</f>
        <v/>
      </c>
      <c r="AV42" s="161" t="str">
        <f>IFERROR(INDEX('2017 Emission Inventory'!$E$2:$E$803,MATCH($B42,'2017 Emission Inventory'!$B$2:$B$803,0)),"")</f>
        <v/>
      </c>
      <c r="AW42" s="161" t="str">
        <f>IFERROR(INDEX('2017 Emission Inventory'!$F$2:$F$803,MATCH($B42,'2017 Emission Inventory'!$B$2:$B$803,0)),"")</f>
        <v/>
      </c>
      <c r="AX42" s="161" t="str">
        <f>IFERROR(INDEX('2017 Emission Inventory'!$G$2:$G$803,MATCH($B42,'2017 Emission Inventory'!$B$2:$B$803,0)),"")</f>
        <v/>
      </c>
      <c r="AY42" s="162" t="str">
        <f>IFERROR(INDEX('2017 Emission Inventory'!$AL$2:$AL$803,MATCH($B42,'2017 Emission Inventory'!$B$2:$B$803,0)),"")</f>
        <v/>
      </c>
      <c r="AZ42" s="163" t="e">
        <f t="shared" si="16"/>
        <v>#VALUE!</v>
      </c>
      <c r="BB42" s="166"/>
    </row>
    <row r="43" spans="1:54" s="160" customFormat="1" x14ac:dyDescent="0.35">
      <c r="A43" s="157">
        <v>42</v>
      </c>
      <c r="B43" s="157">
        <v>416292</v>
      </c>
      <c r="C43" s="157" t="s">
        <v>33</v>
      </c>
      <c r="D43" s="157" t="s">
        <v>9</v>
      </c>
      <c r="E43" s="157">
        <v>2019</v>
      </c>
      <c r="F43" s="157">
        <v>275</v>
      </c>
      <c r="G43" s="157">
        <v>582.17741935483866</v>
      </c>
      <c r="H43" s="157" t="s">
        <v>622</v>
      </c>
      <c r="I43" s="157">
        <f t="shared" si="0"/>
        <v>300</v>
      </c>
      <c r="J43" s="157">
        <f>IF(D43="Electric","--",IF(D43="Diesel",VLOOKUP(C43,[2]ORDLF!A:B,2,FALSE),""))</f>
        <v>0.54</v>
      </c>
      <c r="K43" s="157" t="str">
        <f>IF(D43="Electric","--",IF(D43="Gasoline",VLOOKUP(C43,LSILF!A:C,3,FALSE),""))</f>
        <v/>
      </c>
      <c r="L43" s="158">
        <f t="shared" si="17"/>
        <v>0.54</v>
      </c>
      <c r="M43" s="157" cm="1">
        <f t="array" ref="M43">IF(D43="Electric","--",IF(D43="Diesel",_xlfn._xlws.FILTER(DIESCH[CH Cap],(DIESCH[HP Bin]=I43)),""))</f>
        <v>12000</v>
      </c>
      <c r="N43" s="157" t="str" cm="1">
        <f t="array" ref="N43">IF(D43="Electric","--",IF(D43="Gasoline",_xlfn._xlws.FILTER(LSICH[CH Cap],(LSICH[Fuel Type]=D43)*(LSICH[MY]=E43)),""))</f>
        <v/>
      </c>
      <c r="O43" s="157">
        <f t="shared" si="1"/>
        <v>12000</v>
      </c>
      <c r="P43" s="157">
        <f t="shared" si="2"/>
        <v>582.17741935483866</v>
      </c>
      <c r="Q43" s="157" cm="1">
        <f t="array" ref="Q43">IF(D43="Electric","--",IF(D43="Diesel",_xlfn._xlws.FILTER(ORDEF[HC-ZH (g/hp-hr)],(ORDEF[HP]=I43)*(ORDEF[Model_Year]=E43)),""))</f>
        <v>0.05</v>
      </c>
      <c r="R43" s="157" t="str" cm="1">
        <f t="array" ref="R43">IF(D43="Electric","--",IF(D43="Gasoline",_xlfn._xlws.FILTER(LSIEF[HC-ZH (g/hp-hr)],(LSIEF[Fuel]=D43)*(LSIEF[HP Bin]=I43)*(LSIEF[Model Year]=E43)),""))</f>
        <v/>
      </c>
      <c r="S43" s="158">
        <f t="shared" si="3"/>
        <v>0.05</v>
      </c>
      <c r="T43" s="159" cm="1">
        <f t="array" ref="T43">IF(D43="Electric","--",IF(D43="Diesel",_xlfn._xlws.FILTER(ORDEF[HCDR],(ORDEF[HP]=I43)*(ORDEF[Model_Year]=E43),),""))</f>
        <v>1.17E-5</v>
      </c>
      <c r="U43" s="159" t="str" cm="1">
        <f t="array" ref="U43">IF(D43="Electric","--",IF(D43="Gasoline",_xlfn._xlws.FILTER(LSIEF[HC DR],(LSIEF[Fuel]=D43)*(LSIEF[HP Bin]=I43)*(LSIEF[Model Year]=E43)),""))</f>
        <v/>
      </c>
      <c r="V43" s="159">
        <f t="shared" si="4"/>
        <v>1.17E-5</v>
      </c>
      <c r="W43" s="158" cm="1">
        <f t="array" ref="W43">IF(D43="Electric","--",IF(D43="Diesel",_xlfn._xlws.FILTER(ORDEF[NOXzh],(ORDEF[HP]=I43)*(ORDEF[Model_Year]=E43)),""))</f>
        <v>0.120781</v>
      </c>
      <c r="X43" s="158" t="str" cm="1">
        <f t="array" ref="X43">IF(D43="Electric","--",IF(D43="Gasoline",_xlfn._xlws.FILTER(LSIEF[NOX-ZH (g/hp-hr)],(LSIEF[Fuel]=D43)*(LSIEF[HP Bin]=I43)*(LSIEF[Model Year]=E43)),""))</f>
        <v/>
      </c>
      <c r="Y43" s="158">
        <f t="shared" si="5"/>
        <v>0.120781</v>
      </c>
      <c r="Z43" s="159" cm="1">
        <f t="array" ref="Z43">IF(D43="Electric","--",IF(D43="Diesel",_xlfn._xlws.FILTER(ORDEF[NOXdr],(ORDEF[HP]=I43)*(ORDEF[Model_Year]=E43)),""))</f>
        <v>1.59E-6</v>
      </c>
      <c r="AA43" s="159" t="str" cm="1">
        <f t="array" ref="AA43">IF(E43="Electric","--",IF(D43="Gasoline",_xlfn._xlws.FILTER(LSIEF[NOX DR],(LSIEF[Fuel]=D43)*(LSIEF[HP Bin]=I43)*(LSIEF[Model Year]=E43)),""))</f>
        <v/>
      </c>
      <c r="AB43" s="159">
        <f t="shared" si="6"/>
        <v>1.59E-6</v>
      </c>
      <c r="AC43" s="158" cm="1">
        <f t="array" ref="AC43">IF(D43="Electric","--",IF(D43="Diesel",_xlfn._xlws.FILTER(DFCF2[Fuel_HC],(DFCF2[MY]=E43)),""))</f>
        <v>0.9</v>
      </c>
      <c r="AD43" s="158" t="str" cm="1">
        <f t="array" ref="AD43">IF(D43="Electric","--",IF(D43="Gasoline",_xlfn._xlws.FILTER(GFCF2[Fuel_HC],(GFCF2[MY]=E43)),""))</f>
        <v/>
      </c>
      <c r="AE43" s="158">
        <f t="shared" si="7"/>
        <v>0.9</v>
      </c>
      <c r="AF43" s="157" cm="1">
        <f t="array" ref="AF43">IF(D43="Electric","--",IF(D43="Diesel",_xlfn._xlws.FILTER(DFCF2[Fuel_NOX],(DFCF2[MY]=E43)),""))</f>
        <v>0.95</v>
      </c>
      <c r="AG43" s="157" t="str" cm="1">
        <f t="array" ref="AG43">IF(D43="Electric","--",IF(D43="Gasoline",_xlfn._xlws.FILTER(GFCF2[Fuel_NOX],(GFCF2[MY]=E43)),""))</f>
        <v/>
      </c>
      <c r="AH43" s="157">
        <f t="shared" si="8"/>
        <v>0.95</v>
      </c>
      <c r="AI43" s="158">
        <f t="shared" si="9"/>
        <v>5.1130328225806453E-2</v>
      </c>
      <c r="AJ43" s="158">
        <f t="shared" si="10"/>
        <v>0.11562132899193547</v>
      </c>
      <c r="AK43" s="158">
        <f t="shared" si="11"/>
        <v>9.7452873750587603</v>
      </c>
      <c r="AL43" s="158">
        <f t="shared" si="12"/>
        <v>22.037078908167956</v>
      </c>
      <c r="AM43" s="158">
        <f t="shared" si="13"/>
        <v>4.8726436875293801E-3</v>
      </c>
      <c r="AN43" s="158">
        <f t="shared" si="14"/>
        <v>1.1018539454083978E-2</v>
      </c>
      <c r="AO43" s="158">
        <f t="shared" si="15"/>
        <v>5.89589886191055E-3</v>
      </c>
      <c r="AP43" s="157"/>
      <c r="AQ43" s="161"/>
      <c r="AR43" s="161"/>
      <c r="AS43" s="161" t="str">
        <f>IF(ISNA(VLOOKUP($B43,'2017 Emission Inventory'!$B$2:$B$803,1,FALSE)),"No","Yes")</f>
        <v>No</v>
      </c>
      <c r="AT43" s="161" t="str">
        <f>IFERROR(INDEX('2017 Emission Inventory'!$C$2:$C$803,MATCH($B43,'2017 Emission Inventory'!$B$2:$B$803,0)),"")</f>
        <v/>
      </c>
      <c r="AU43" s="161" t="str">
        <f>IFERROR(INDEX('2017 Emission Inventory'!$D$2:$D$803,MATCH($B43,'2017 Emission Inventory'!$B$2:$B$803,0)),"")</f>
        <v/>
      </c>
      <c r="AV43" s="161" t="str">
        <f>IFERROR(INDEX('2017 Emission Inventory'!$E$2:$E$803,MATCH($B43,'2017 Emission Inventory'!$B$2:$B$803,0)),"")</f>
        <v/>
      </c>
      <c r="AW43" s="161" t="str">
        <f>IFERROR(INDEX('2017 Emission Inventory'!$F$2:$F$803,MATCH($B43,'2017 Emission Inventory'!$B$2:$B$803,0)),"")</f>
        <v/>
      </c>
      <c r="AX43" s="161" t="str">
        <f>IFERROR(INDEX('2017 Emission Inventory'!$G$2:$G$803,MATCH($B43,'2017 Emission Inventory'!$B$2:$B$803,0)),"")</f>
        <v/>
      </c>
      <c r="AY43" s="162" t="str">
        <f>IFERROR(INDEX('2017 Emission Inventory'!$AL$2:$AL$803,MATCH($B43,'2017 Emission Inventory'!$B$2:$B$803,0)),"")</f>
        <v/>
      </c>
      <c r="AZ43" s="163" t="e">
        <f t="shared" si="16"/>
        <v>#VALUE!</v>
      </c>
      <c r="BB43" s="166"/>
    </row>
    <row r="44" spans="1:54" s="160" customFormat="1" x14ac:dyDescent="0.35">
      <c r="A44" s="157">
        <v>43</v>
      </c>
      <c r="B44" s="157">
        <v>416294</v>
      </c>
      <c r="C44" s="157" t="s">
        <v>33</v>
      </c>
      <c r="D44" s="157" t="s">
        <v>9</v>
      </c>
      <c r="E44" s="157">
        <v>2019</v>
      </c>
      <c r="F44" s="157">
        <v>275</v>
      </c>
      <c r="G44" s="157">
        <v>582.17741935483866</v>
      </c>
      <c r="H44" s="157" t="s">
        <v>622</v>
      </c>
      <c r="I44" s="157">
        <f t="shared" si="0"/>
        <v>300</v>
      </c>
      <c r="J44" s="157">
        <f>IF(D44="Electric","--",IF(D44="Diesel",VLOOKUP(C44,[2]ORDLF!A:B,2,FALSE),""))</f>
        <v>0.54</v>
      </c>
      <c r="K44" s="157" t="str">
        <f>IF(D44="Electric","--",IF(D44="Gasoline",VLOOKUP(C44,LSILF!A:C,3,FALSE),""))</f>
        <v/>
      </c>
      <c r="L44" s="158">
        <f t="shared" si="17"/>
        <v>0.54</v>
      </c>
      <c r="M44" s="157" cm="1">
        <f t="array" ref="M44">IF(D44="Electric","--",IF(D44="Diesel",_xlfn._xlws.FILTER(DIESCH[CH Cap],(DIESCH[HP Bin]=I44)),""))</f>
        <v>12000</v>
      </c>
      <c r="N44" s="157" t="str" cm="1">
        <f t="array" ref="N44">IF(D44="Electric","--",IF(D44="Gasoline",_xlfn._xlws.FILTER(LSICH[CH Cap],(LSICH[Fuel Type]=D44)*(LSICH[MY]=E44)),""))</f>
        <v/>
      </c>
      <c r="O44" s="157">
        <f t="shared" si="1"/>
        <v>12000</v>
      </c>
      <c r="P44" s="157">
        <f t="shared" si="2"/>
        <v>582.17741935483866</v>
      </c>
      <c r="Q44" s="157" cm="1">
        <f t="array" ref="Q44">IF(D44="Electric","--",IF(D44="Diesel",_xlfn._xlws.FILTER(ORDEF[HC-ZH (g/hp-hr)],(ORDEF[HP]=I44)*(ORDEF[Model_Year]=E44)),""))</f>
        <v>0.05</v>
      </c>
      <c r="R44" s="157" t="str" cm="1">
        <f t="array" ref="R44">IF(D44="Electric","--",IF(D44="Gasoline",_xlfn._xlws.FILTER(LSIEF[HC-ZH (g/hp-hr)],(LSIEF[Fuel]=D44)*(LSIEF[HP Bin]=I44)*(LSIEF[Model Year]=E44)),""))</f>
        <v/>
      </c>
      <c r="S44" s="158">
        <f t="shared" si="3"/>
        <v>0.05</v>
      </c>
      <c r="T44" s="159" cm="1">
        <f t="array" ref="T44">IF(D44="Electric","--",IF(D44="Diesel",_xlfn._xlws.FILTER(ORDEF[HCDR],(ORDEF[HP]=I44)*(ORDEF[Model_Year]=E44),),""))</f>
        <v>1.17E-5</v>
      </c>
      <c r="U44" s="159" t="str" cm="1">
        <f t="array" ref="U44">IF(D44="Electric","--",IF(D44="Gasoline",_xlfn._xlws.FILTER(LSIEF[HC DR],(LSIEF[Fuel]=D44)*(LSIEF[HP Bin]=I44)*(LSIEF[Model Year]=E44)),""))</f>
        <v/>
      </c>
      <c r="V44" s="159">
        <f t="shared" si="4"/>
        <v>1.17E-5</v>
      </c>
      <c r="W44" s="158" cm="1">
        <f t="array" ref="W44">IF(D44="Electric","--",IF(D44="Diesel",_xlfn._xlws.FILTER(ORDEF[NOXzh],(ORDEF[HP]=I44)*(ORDEF[Model_Year]=E44)),""))</f>
        <v>0.120781</v>
      </c>
      <c r="X44" s="158" t="str" cm="1">
        <f t="array" ref="X44">IF(D44="Electric","--",IF(D44="Gasoline",_xlfn._xlws.FILTER(LSIEF[NOX-ZH (g/hp-hr)],(LSIEF[Fuel]=D44)*(LSIEF[HP Bin]=I44)*(LSIEF[Model Year]=E44)),""))</f>
        <v/>
      </c>
      <c r="Y44" s="158">
        <f t="shared" si="5"/>
        <v>0.120781</v>
      </c>
      <c r="Z44" s="159" cm="1">
        <f t="array" ref="Z44">IF(D44="Electric","--",IF(D44="Diesel",_xlfn._xlws.FILTER(ORDEF[NOXdr],(ORDEF[HP]=I44)*(ORDEF[Model_Year]=E44)),""))</f>
        <v>1.59E-6</v>
      </c>
      <c r="AA44" s="159" t="str" cm="1">
        <f t="array" ref="AA44">IF(E44="Electric","--",IF(D44="Gasoline",_xlfn._xlws.FILTER(LSIEF[NOX DR],(LSIEF[Fuel]=D44)*(LSIEF[HP Bin]=I44)*(LSIEF[Model Year]=E44)),""))</f>
        <v/>
      </c>
      <c r="AB44" s="159">
        <f t="shared" si="6"/>
        <v>1.59E-6</v>
      </c>
      <c r="AC44" s="158" cm="1">
        <f t="array" ref="AC44">IF(D44="Electric","--",IF(D44="Diesel",_xlfn._xlws.FILTER(DFCF2[Fuel_HC],(DFCF2[MY]=E44)),""))</f>
        <v>0.9</v>
      </c>
      <c r="AD44" s="158" t="str" cm="1">
        <f t="array" ref="AD44">IF(D44="Electric","--",IF(D44="Gasoline",_xlfn._xlws.FILTER(GFCF2[Fuel_HC],(GFCF2[MY]=E44)),""))</f>
        <v/>
      </c>
      <c r="AE44" s="158">
        <f t="shared" si="7"/>
        <v>0.9</v>
      </c>
      <c r="AF44" s="157" cm="1">
        <f t="array" ref="AF44">IF(D44="Electric","--",IF(D44="Diesel",_xlfn._xlws.FILTER(DFCF2[Fuel_NOX],(DFCF2[MY]=E44)),""))</f>
        <v>0.95</v>
      </c>
      <c r="AG44" s="157" t="str" cm="1">
        <f t="array" ref="AG44">IF(D44="Electric","--",IF(D44="Gasoline",_xlfn._xlws.FILTER(GFCF2[Fuel_NOX],(GFCF2[MY]=E44)),""))</f>
        <v/>
      </c>
      <c r="AH44" s="157">
        <f t="shared" si="8"/>
        <v>0.95</v>
      </c>
      <c r="AI44" s="158">
        <f t="shared" si="9"/>
        <v>5.1130328225806453E-2</v>
      </c>
      <c r="AJ44" s="158">
        <f t="shared" si="10"/>
        <v>0.11562132899193547</v>
      </c>
      <c r="AK44" s="158">
        <f t="shared" si="11"/>
        <v>9.7452873750587603</v>
      </c>
      <c r="AL44" s="158">
        <f t="shared" si="12"/>
        <v>22.037078908167956</v>
      </c>
      <c r="AM44" s="158">
        <f t="shared" si="13"/>
        <v>4.8726436875293801E-3</v>
      </c>
      <c r="AN44" s="158">
        <f t="shared" si="14"/>
        <v>1.1018539454083978E-2</v>
      </c>
      <c r="AO44" s="158">
        <f t="shared" si="15"/>
        <v>5.89589886191055E-3</v>
      </c>
      <c r="AP44" s="157"/>
      <c r="AQ44" s="161"/>
      <c r="AR44" s="161"/>
      <c r="AS44" s="161" t="str">
        <f>IF(ISNA(VLOOKUP($B44,'2017 Emission Inventory'!$B$2:$B$803,1,FALSE)),"No","Yes")</f>
        <v>No</v>
      </c>
      <c r="AT44" s="161" t="str">
        <f>IFERROR(INDEX('2017 Emission Inventory'!$C$2:$C$803,MATCH($B44,'2017 Emission Inventory'!$B$2:$B$803,0)),"")</f>
        <v/>
      </c>
      <c r="AU44" s="161" t="str">
        <f>IFERROR(INDEX('2017 Emission Inventory'!$D$2:$D$803,MATCH($B44,'2017 Emission Inventory'!$B$2:$B$803,0)),"")</f>
        <v/>
      </c>
      <c r="AV44" s="161" t="str">
        <f>IFERROR(INDEX('2017 Emission Inventory'!$E$2:$E$803,MATCH($B44,'2017 Emission Inventory'!$B$2:$B$803,0)),"")</f>
        <v/>
      </c>
      <c r="AW44" s="161" t="str">
        <f>IFERROR(INDEX('2017 Emission Inventory'!$F$2:$F$803,MATCH($B44,'2017 Emission Inventory'!$B$2:$B$803,0)),"")</f>
        <v/>
      </c>
      <c r="AX44" s="161" t="str">
        <f>IFERROR(INDEX('2017 Emission Inventory'!$G$2:$G$803,MATCH($B44,'2017 Emission Inventory'!$B$2:$B$803,0)),"")</f>
        <v/>
      </c>
      <c r="AY44" s="162" t="str">
        <f>IFERROR(INDEX('2017 Emission Inventory'!$AL$2:$AL$803,MATCH($B44,'2017 Emission Inventory'!$B$2:$B$803,0)),"")</f>
        <v/>
      </c>
      <c r="AZ44" s="163" t="e">
        <f t="shared" si="16"/>
        <v>#VALUE!</v>
      </c>
      <c r="BB44" s="166"/>
    </row>
    <row r="45" spans="1:54" s="160" customFormat="1" x14ac:dyDescent="0.35">
      <c r="A45" s="157">
        <v>44</v>
      </c>
      <c r="B45" s="157">
        <v>416296</v>
      </c>
      <c r="C45" s="157" t="s">
        <v>33</v>
      </c>
      <c r="D45" s="157" t="s">
        <v>9</v>
      </c>
      <c r="E45" s="157">
        <v>2019</v>
      </c>
      <c r="F45" s="157">
        <v>275</v>
      </c>
      <c r="G45" s="157">
        <v>582.17741935483866</v>
      </c>
      <c r="H45" s="157" t="s">
        <v>622</v>
      </c>
      <c r="I45" s="157">
        <f t="shared" si="0"/>
        <v>300</v>
      </c>
      <c r="J45" s="157">
        <f>IF(D45="Electric","--",IF(D45="Diesel",VLOOKUP(C45,[2]ORDLF!A:B,2,FALSE),""))</f>
        <v>0.54</v>
      </c>
      <c r="K45" s="157" t="str">
        <f>IF(D45="Electric","--",IF(D45="Gasoline",VLOOKUP(C45,LSILF!A:C,3,FALSE),""))</f>
        <v/>
      </c>
      <c r="L45" s="158">
        <f t="shared" si="17"/>
        <v>0.54</v>
      </c>
      <c r="M45" s="157" cm="1">
        <f t="array" ref="M45">IF(D45="Electric","--",IF(D45="Diesel",_xlfn._xlws.FILTER(DIESCH[CH Cap],(DIESCH[HP Bin]=I45)),""))</f>
        <v>12000</v>
      </c>
      <c r="N45" s="157" t="str" cm="1">
        <f t="array" ref="N45">IF(D45="Electric","--",IF(D45="Gasoline",_xlfn._xlws.FILTER(LSICH[CH Cap],(LSICH[Fuel Type]=D45)*(LSICH[MY]=E45)),""))</f>
        <v/>
      </c>
      <c r="O45" s="157">
        <f t="shared" si="1"/>
        <v>12000</v>
      </c>
      <c r="P45" s="157">
        <f t="shared" si="2"/>
        <v>582.17741935483866</v>
      </c>
      <c r="Q45" s="157" cm="1">
        <f t="array" ref="Q45">IF(D45="Electric","--",IF(D45="Diesel",_xlfn._xlws.FILTER(ORDEF[HC-ZH (g/hp-hr)],(ORDEF[HP]=I45)*(ORDEF[Model_Year]=E45)),""))</f>
        <v>0.05</v>
      </c>
      <c r="R45" s="157" t="str" cm="1">
        <f t="array" ref="R45">IF(D45="Electric","--",IF(D45="Gasoline",_xlfn._xlws.FILTER(LSIEF[HC-ZH (g/hp-hr)],(LSIEF[Fuel]=D45)*(LSIEF[HP Bin]=I45)*(LSIEF[Model Year]=E45)),""))</f>
        <v/>
      </c>
      <c r="S45" s="158">
        <f t="shared" si="3"/>
        <v>0.05</v>
      </c>
      <c r="T45" s="159" cm="1">
        <f t="array" ref="T45">IF(D45="Electric","--",IF(D45="Diesel",_xlfn._xlws.FILTER(ORDEF[HCDR],(ORDEF[HP]=I45)*(ORDEF[Model_Year]=E45),),""))</f>
        <v>1.17E-5</v>
      </c>
      <c r="U45" s="159" t="str" cm="1">
        <f t="array" ref="U45">IF(D45="Electric","--",IF(D45="Gasoline",_xlfn._xlws.FILTER(LSIEF[HC DR],(LSIEF[Fuel]=D45)*(LSIEF[HP Bin]=I45)*(LSIEF[Model Year]=E45)),""))</f>
        <v/>
      </c>
      <c r="V45" s="159">
        <f t="shared" si="4"/>
        <v>1.17E-5</v>
      </c>
      <c r="W45" s="158" cm="1">
        <f t="array" ref="W45">IF(D45="Electric","--",IF(D45="Diesel",_xlfn._xlws.FILTER(ORDEF[NOXzh],(ORDEF[HP]=I45)*(ORDEF[Model_Year]=E45)),""))</f>
        <v>0.120781</v>
      </c>
      <c r="X45" s="158" t="str" cm="1">
        <f t="array" ref="X45">IF(D45="Electric","--",IF(D45="Gasoline",_xlfn._xlws.FILTER(LSIEF[NOX-ZH (g/hp-hr)],(LSIEF[Fuel]=D45)*(LSIEF[HP Bin]=I45)*(LSIEF[Model Year]=E45)),""))</f>
        <v/>
      </c>
      <c r="Y45" s="158">
        <f t="shared" si="5"/>
        <v>0.120781</v>
      </c>
      <c r="Z45" s="159" cm="1">
        <f t="array" ref="Z45">IF(D45="Electric","--",IF(D45="Diesel",_xlfn._xlws.FILTER(ORDEF[NOXdr],(ORDEF[HP]=I45)*(ORDEF[Model_Year]=E45)),""))</f>
        <v>1.59E-6</v>
      </c>
      <c r="AA45" s="159" t="str" cm="1">
        <f t="array" ref="AA45">IF(E45="Electric","--",IF(D45="Gasoline",_xlfn._xlws.FILTER(LSIEF[NOX DR],(LSIEF[Fuel]=D45)*(LSIEF[HP Bin]=I45)*(LSIEF[Model Year]=E45)),""))</f>
        <v/>
      </c>
      <c r="AB45" s="159">
        <f t="shared" si="6"/>
        <v>1.59E-6</v>
      </c>
      <c r="AC45" s="158" cm="1">
        <f t="array" ref="AC45">IF(D45="Electric","--",IF(D45="Diesel",_xlfn._xlws.FILTER(DFCF2[Fuel_HC],(DFCF2[MY]=E45)),""))</f>
        <v>0.9</v>
      </c>
      <c r="AD45" s="158" t="str" cm="1">
        <f t="array" ref="AD45">IF(D45="Electric","--",IF(D45="Gasoline",_xlfn._xlws.FILTER(GFCF2[Fuel_HC],(GFCF2[MY]=E45)),""))</f>
        <v/>
      </c>
      <c r="AE45" s="158">
        <f t="shared" si="7"/>
        <v>0.9</v>
      </c>
      <c r="AF45" s="157" cm="1">
        <f t="array" ref="AF45">IF(D45="Electric","--",IF(D45="Diesel",_xlfn._xlws.FILTER(DFCF2[Fuel_NOX],(DFCF2[MY]=E45)),""))</f>
        <v>0.95</v>
      </c>
      <c r="AG45" s="157" t="str" cm="1">
        <f t="array" ref="AG45">IF(D45="Electric","--",IF(D45="Gasoline",_xlfn._xlws.FILTER(GFCF2[Fuel_NOX],(GFCF2[MY]=E45)),""))</f>
        <v/>
      </c>
      <c r="AH45" s="157">
        <f t="shared" si="8"/>
        <v>0.95</v>
      </c>
      <c r="AI45" s="158">
        <f t="shared" si="9"/>
        <v>5.1130328225806453E-2</v>
      </c>
      <c r="AJ45" s="158">
        <f t="shared" si="10"/>
        <v>0.11562132899193547</v>
      </c>
      <c r="AK45" s="158">
        <f t="shared" si="11"/>
        <v>9.7452873750587603</v>
      </c>
      <c r="AL45" s="158">
        <f t="shared" si="12"/>
        <v>22.037078908167956</v>
      </c>
      <c r="AM45" s="158">
        <f t="shared" si="13"/>
        <v>4.8726436875293801E-3</v>
      </c>
      <c r="AN45" s="158">
        <f t="shared" si="14"/>
        <v>1.1018539454083978E-2</v>
      </c>
      <c r="AO45" s="158">
        <f t="shared" si="15"/>
        <v>5.89589886191055E-3</v>
      </c>
      <c r="AP45" s="157"/>
      <c r="AQ45" s="161"/>
      <c r="AR45" s="161"/>
      <c r="AS45" s="161" t="str">
        <f>IF(ISNA(VLOOKUP($B45,'2017 Emission Inventory'!$B$2:$B$803,1,FALSE)),"No","Yes")</f>
        <v>No</v>
      </c>
      <c r="AT45" s="161" t="str">
        <f>IFERROR(INDEX('2017 Emission Inventory'!$C$2:$C$803,MATCH($B45,'2017 Emission Inventory'!$B$2:$B$803,0)),"")</f>
        <v/>
      </c>
      <c r="AU45" s="161" t="str">
        <f>IFERROR(INDEX('2017 Emission Inventory'!$D$2:$D$803,MATCH($B45,'2017 Emission Inventory'!$B$2:$B$803,0)),"")</f>
        <v/>
      </c>
      <c r="AV45" s="161" t="str">
        <f>IFERROR(INDEX('2017 Emission Inventory'!$E$2:$E$803,MATCH($B45,'2017 Emission Inventory'!$B$2:$B$803,0)),"")</f>
        <v/>
      </c>
      <c r="AW45" s="161" t="str">
        <f>IFERROR(INDEX('2017 Emission Inventory'!$F$2:$F$803,MATCH($B45,'2017 Emission Inventory'!$B$2:$B$803,0)),"")</f>
        <v/>
      </c>
      <c r="AX45" s="161" t="str">
        <f>IFERROR(INDEX('2017 Emission Inventory'!$G$2:$G$803,MATCH($B45,'2017 Emission Inventory'!$B$2:$B$803,0)),"")</f>
        <v/>
      </c>
      <c r="AY45" s="162" t="str">
        <f>IFERROR(INDEX('2017 Emission Inventory'!$AL$2:$AL$803,MATCH($B45,'2017 Emission Inventory'!$B$2:$B$803,0)),"")</f>
        <v/>
      </c>
      <c r="AZ45" s="163" t="e">
        <f t="shared" si="16"/>
        <v>#VALUE!</v>
      </c>
      <c r="BB45" s="166"/>
    </row>
    <row r="46" spans="1:54" s="160" customFormat="1" x14ac:dyDescent="0.35">
      <c r="A46" s="157">
        <v>45</v>
      </c>
      <c r="B46" s="157">
        <v>419468</v>
      </c>
      <c r="C46" s="157" t="s">
        <v>33</v>
      </c>
      <c r="D46" s="157" t="s">
        <v>9</v>
      </c>
      <c r="E46" s="157">
        <v>2020</v>
      </c>
      <c r="F46" s="157">
        <v>275</v>
      </c>
      <c r="G46" s="157">
        <v>582.17741935483866</v>
      </c>
      <c r="H46" s="157" t="s">
        <v>622</v>
      </c>
      <c r="I46" s="157">
        <f t="shared" si="0"/>
        <v>300</v>
      </c>
      <c r="J46" s="157">
        <f>IF(D46="Electric","--",IF(D46="Diesel",VLOOKUP(C46,[2]ORDLF!A:B,2,FALSE),""))</f>
        <v>0.54</v>
      </c>
      <c r="K46" s="157" t="str">
        <f>IF(D46="Electric","--",IF(D46="Gasoline",VLOOKUP(C46,LSILF!A:C,3,FALSE),""))</f>
        <v/>
      </c>
      <c r="L46" s="158">
        <f t="shared" si="17"/>
        <v>0.54</v>
      </c>
      <c r="M46" s="157" cm="1">
        <f t="array" ref="M46">IF(D46="Electric","--",IF(D46="Diesel",_xlfn._xlws.FILTER(DIESCH[CH Cap],(DIESCH[HP Bin]=I46)),""))</f>
        <v>12000</v>
      </c>
      <c r="N46" s="157" t="str" cm="1">
        <f t="array" ref="N46">IF(D46="Electric","--",IF(D46="Gasoline",_xlfn._xlws.FILTER(LSICH[CH Cap],(LSICH[Fuel Type]=D46)*(LSICH[MY]=E46)),""))</f>
        <v/>
      </c>
      <c r="O46" s="157">
        <f t="shared" si="1"/>
        <v>12000</v>
      </c>
      <c r="P46" s="157">
        <f t="shared" si="2"/>
        <v>582.17741935483866</v>
      </c>
      <c r="Q46" s="157" cm="1">
        <f t="array" ref="Q46">IF(D46="Electric","--",IF(D46="Diesel",_xlfn._xlws.FILTER(ORDEF[HC-ZH (g/hp-hr)],(ORDEF[HP]=I46)*(ORDEF[Model_Year]=E46)),""))</f>
        <v>0.05</v>
      </c>
      <c r="R46" s="157" t="str" cm="1">
        <f t="array" ref="R46">IF(D46="Electric","--",IF(D46="Gasoline",_xlfn._xlws.FILTER(LSIEF[HC-ZH (g/hp-hr)],(LSIEF[Fuel]=D46)*(LSIEF[HP Bin]=I46)*(LSIEF[Model Year]=E46)),""))</f>
        <v/>
      </c>
      <c r="S46" s="158">
        <f t="shared" si="3"/>
        <v>0.05</v>
      </c>
      <c r="T46" s="159" cm="1">
        <f t="array" ref="T46">IF(D46="Electric","--",IF(D46="Diesel",_xlfn._xlws.FILTER(ORDEF[HCDR],(ORDEF[HP]=I46)*(ORDEF[Model_Year]=E46),),""))</f>
        <v>1.17E-5</v>
      </c>
      <c r="U46" s="159" t="str" cm="1">
        <f t="array" ref="U46">IF(D46="Electric","--",IF(D46="Gasoline",_xlfn._xlws.FILTER(LSIEF[HC DR],(LSIEF[Fuel]=D46)*(LSIEF[HP Bin]=I46)*(LSIEF[Model Year]=E46)),""))</f>
        <v/>
      </c>
      <c r="V46" s="159">
        <f t="shared" si="4"/>
        <v>1.17E-5</v>
      </c>
      <c r="W46" s="158" cm="1">
        <f t="array" ref="W46">IF(D46="Electric","--",IF(D46="Diesel",_xlfn._xlws.FILTER(ORDEF[NOXzh],(ORDEF[HP]=I46)*(ORDEF[Model_Year]=E46)),""))</f>
        <v>0.120781</v>
      </c>
      <c r="X46" s="158" t="str" cm="1">
        <f t="array" ref="X46">IF(D46="Electric","--",IF(D46="Gasoline",_xlfn._xlws.FILTER(LSIEF[NOX-ZH (g/hp-hr)],(LSIEF[Fuel]=D46)*(LSIEF[HP Bin]=I46)*(LSIEF[Model Year]=E46)),""))</f>
        <v/>
      </c>
      <c r="Y46" s="158">
        <f t="shared" si="5"/>
        <v>0.120781</v>
      </c>
      <c r="Z46" s="159" cm="1">
        <f t="array" ref="Z46">IF(D46="Electric","--",IF(D46="Diesel",_xlfn._xlws.FILTER(ORDEF[NOXdr],(ORDEF[HP]=I46)*(ORDEF[Model_Year]=E46)),""))</f>
        <v>1.59E-6</v>
      </c>
      <c r="AA46" s="159" t="str" cm="1">
        <f t="array" ref="AA46">IF(E46="Electric","--",IF(D46="Gasoline",_xlfn._xlws.FILTER(LSIEF[NOX DR],(LSIEF[Fuel]=D46)*(LSIEF[HP Bin]=I46)*(LSIEF[Model Year]=E46)),""))</f>
        <v/>
      </c>
      <c r="AB46" s="159">
        <f t="shared" si="6"/>
        <v>1.59E-6</v>
      </c>
      <c r="AC46" s="158" cm="1">
        <f t="array" ref="AC46">IF(D46="Electric","--",IF(D46="Diesel",_xlfn._xlws.FILTER(DFCF2[Fuel_HC],(DFCF2[MY]=E46)),""))</f>
        <v>0.9</v>
      </c>
      <c r="AD46" s="158" t="str" cm="1">
        <f t="array" ref="AD46">IF(D46="Electric","--",IF(D46="Gasoline",_xlfn._xlws.FILTER(GFCF2[Fuel_HC],(GFCF2[MY]=E46)),""))</f>
        <v/>
      </c>
      <c r="AE46" s="158">
        <f t="shared" si="7"/>
        <v>0.9</v>
      </c>
      <c r="AF46" s="157" cm="1">
        <f t="array" ref="AF46">IF(D46="Electric","--",IF(D46="Diesel",_xlfn._xlws.FILTER(DFCF2[Fuel_NOX],(DFCF2[MY]=E46)),""))</f>
        <v>0.95</v>
      </c>
      <c r="AG46" s="157" t="str" cm="1">
        <f t="array" ref="AG46">IF(D46="Electric","--",IF(D46="Gasoline",_xlfn._xlws.FILTER(GFCF2[Fuel_NOX],(GFCF2[MY]=E46)),""))</f>
        <v/>
      </c>
      <c r="AH46" s="157">
        <f t="shared" si="8"/>
        <v>0.95</v>
      </c>
      <c r="AI46" s="158">
        <f t="shared" si="9"/>
        <v>5.1130328225806453E-2</v>
      </c>
      <c r="AJ46" s="158">
        <f t="shared" si="10"/>
        <v>0.11562132899193547</v>
      </c>
      <c r="AK46" s="158">
        <f t="shared" si="11"/>
        <v>9.7452873750587603</v>
      </c>
      <c r="AL46" s="158">
        <f t="shared" si="12"/>
        <v>22.037078908167956</v>
      </c>
      <c r="AM46" s="158">
        <f t="shared" si="13"/>
        <v>4.8726436875293801E-3</v>
      </c>
      <c r="AN46" s="158">
        <f t="shared" si="14"/>
        <v>1.1018539454083978E-2</v>
      </c>
      <c r="AO46" s="158">
        <f t="shared" si="15"/>
        <v>5.89589886191055E-3</v>
      </c>
      <c r="AP46" s="157"/>
      <c r="AQ46" s="161"/>
      <c r="AR46" s="161"/>
      <c r="AS46" s="161" t="str">
        <f>IF(ISNA(VLOOKUP($B46,'2017 Emission Inventory'!$B$2:$B$803,1,FALSE)),"No","Yes")</f>
        <v>No</v>
      </c>
      <c r="AT46" s="161" t="str">
        <f>IFERROR(INDEX('2017 Emission Inventory'!$C$2:$C$803,MATCH($B46,'2017 Emission Inventory'!$B$2:$B$803,0)),"")</f>
        <v/>
      </c>
      <c r="AU46" s="161" t="str">
        <f>IFERROR(INDEX('2017 Emission Inventory'!$D$2:$D$803,MATCH($B46,'2017 Emission Inventory'!$B$2:$B$803,0)),"")</f>
        <v/>
      </c>
      <c r="AV46" s="161" t="str">
        <f>IFERROR(INDEX('2017 Emission Inventory'!$E$2:$E$803,MATCH($B46,'2017 Emission Inventory'!$B$2:$B$803,0)),"")</f>
        <v/>
      </c>
      <c r="AW46" s="161" t="str">
        <f>IFERROR(INDEX('2017 Emission Inventory'!$F$2:$F$803,MATCH($B46,'2017 Emission Inventory'!$B$2:$B$803,0)),"")</f>
        <v/>
      </c>
      <c r="AX46" s="161" t="str">
        <f>IFERROR(INDEX('2017 Emission Inventory'!$G$2:$G$803,MATCH($B46,'2017 Emission Inventory'!$B$2:$B$803,0)),"")</f>
        <v/>
      </c>
      <c r="AY46" s="162" t="str">
        <f>IFERROR(INDEX('2017 Emission Inventory'!$AL$2:$AL$803,MATCH($B46,'2017 Emission Inventory'!$B$2:$B$803,0)),"")</f>
        <v/>
      </c>
      <c r="AZ46" s="163" t="e">
        <f t="shared" si="16"/>
        <v>#VALUE!</v>
      </c>
      <c r="BB46" s="166"/>
    </row>
    <row r="47" spans="1:54" s="160" customFormat="1" x14ac:dyDescent="0.35">
      <c r="A47" s="157">
        <v>46</v>
      </c>
      <c r="B47" s="157" t="s">
        <v>48</v>
      </c>
      <c r="C47" s="157" t="s">
        <v>33</v>
      </c>
      <c r="D47" s="157" t="s">
        <v>49</v>
      </c>
      <c r="E47" s="157">
        <v>1988</v>
      </c>
      <c r="F47" s="157">
        <v>140</v>
      </c>
      <c r="G47" s="157">
        <v>582.17741935483866</v>
      </c>
      <c r="H47" s="157"/>
      <c r="I47" s="157">
        <f t="shared" si="0"/>
        <v>175</v>
      </c>
      <c r="J47" s="157" t="str">
        <f>IF(D47="Electric","--",IF(D47="Diesel",VLOOKUP(C47,[2]ORDLF!A:B,2,FALSE),""))</f>
        <v>--</v>
      </c>
      <c r="K47" s="157" t="str">
        <f>IF(D47="Electric","--",IF(D47="Gasoline",VLOOKUP(C47,LSILF!A:C,3,FALSE),""))</f>
        <v>--</v>
      </c>
      <c r="L47" s="158">
        <f t="shared" si="17"/>
        <v>0</v>
      </c>
      <c r="M47" s="157" t="str" cm="1">
        <f t="array" ref="M47">IF(D47="Electric","--",IF(D47="Diesel",_xlfn._xlws.FILTER(DIESCH[CH Cap],(DIESCH[HP Bin]=I47)),""))</f>
        <v>--</v>
      </c>
      <c r="N47" s="157" t="str" cm="1">
        <f t="array" ref="N47">IF(D47="Electric","--",IF(D47="Gasoline",_xlfn._xlws.FILTER(LSICH[CH Cap],(LSICH[Fuel Type]=D47)*(LSICH[MY]=E47)),""))</f>
        <v>--</v>
      </c>
      <c r="O47" s="157">
        <f t="shared" si="1"/>
        <v>0</v>
      </c>
      <c r="P47" s="157">
        <f t="shared" si="2"/>
        <v>18629.677419354837</v>
      </c>
      <c r="Q47" s="157" t="str" cm="1">
        <f t="array" ref="Q47">IF(D47="Electric","--",IF(D47="Diesel",_xlfn._xlws.FILTER(ORDEF[HC-ZH (g/hp-hr)],(ORDEF[HP]=I47)*(ORDEF[Model_Year]=E47)),""))</f>
        <v>--</v>
      </c>
      <c r="R47" s="157" t="str" cm="1">
        <f t="array" ref="R47">IF(D47="Electric","--",IF(D47="Gasoline",_xlfn._xlws.FILTER(LSIEF[HC-ZH (g/hp-hr)],(LSIEF[Fuel]=D47)*(LSIEF[HP Bin]=I47)*(LSIEF[Model Year]=E47)),""))</f>
        <v>--</v>
      </c>
      <c r="S47" s="158">
        <f t="shared" si="3"/>
        <v>0</v>
      </c>
      <c r="T47" s="159" t="str" cm="1">
        <f t="array" ref="T47">IF(D47="Electric","--",IF(D47="Diesel",_xlfn._xlws.FILTER(ORDEF[HCDR],(ORDEF[HP]=I47)*(ORDEF[Model_Year]=E47),),""))</f>
        <v>--</v>
      </c>
      <c r="U47" s="159" t="str" cm="1">
        <f t="array" ref="U47">IF(D47="Electric","--",IF(D47="Gasoline",_xlfn._xlws.FILTER(LSIEF[HC DR],(LSIEF[Fuel]=D47)*(LSIEF[HP Bin]=I47)*(LSIEF[Model Year]=E47)),""))</f>
        <v>--</v>
      </c>
      <c r="V47" s="159">
        <f t="shared" si="4"/>
        <v>0</v>
      </c>
      <c r="W47" s="158" t="str" cm="1">
        <f t="array" ref="W47">IF(D47="Electric","--",IF(D47="Diesel",_xlfn._xlws.FILTER(ORDEF[NOXzh],(ORDEF[HP]=I47)*(ORDEF[Model_Year]=E47)),""))</f>
        <v>--</v>
      </c>
      <c r="X47" s="158" t="str" cm="1">
        <f t="array" ref="X47">IF(D47="Electric","--",IF(D47="Gasoline",_xlfn._xlws.FILTER(LSIEF[NOX-ZH (g/hp-hr)],(LSIEF[Fuel]=D47)*(LSIEF[HP Bin]=I47)*(LSIEF[Model Year]=E47)),""))</f>
        <v>--</v>
      </c>
      <c r="Y47" s="158">
        <f t="shared" si="5"/>
        <v>0</v>
      </c>
      <c r="Z47" s="159" t="str" cm="1">
        <f t="array" ref="Z47">IF(D47="Electric","--",IF(D47="Diesel",_xlfn._xlws.FILTER(ORDEF[NOXdr],(ORDEF[HP]=I47)*(ORDEF[Model_Year]=E47)),""))</f>
        <v>--</v>
      </c>
      <c r="AA47" s="159" t="str" cm="1">
        <f t="array" ref="AA47">IF(E47="Electric","--",IF(D47="Gasoline",_xlfn._xlws.FILTER(LSIEF[NOX DR],(LSIEF[Fuel]=D47)*(LSIEF[HP Bin]=I47)*(LSIEF[Model Year]=E47)),""))</f>
        <v/>
      </c>
      <c r="AB47" s="159">
        <f t="shared" si="6"/>
        <v>0</v>
      </c>
      <c r="AC47" s="158" t="str" cm="1">
        <f t="array" ref="AC47">IF(D47="Electric","--",IF(D47="Diesel",_xlfn._xlws.FILTER(DFCF2[Fuel_HC],(DFCF2[MY]=E47)),""))</f>
        <v>--</v>
      </c>
      <c r="AD47" s="158" t="str" cm="1">
        <f t="array" ref="AD47">IF(D47="Electric","--",IF(D47="Gasoline",_xlfn._xlws.FILTER(GFCF2[Fuel_HC],(GFCF2[MY]=E47)),""))</f>
        <v>--</v>
      </c>
      <c r="AE47" s="158">
        <f t="shared" si="7"/>
        <v>0</v>
      </c>
      <c r="AF47" s="157" t="str" cm="1">
        <f t="array" ref="AF47">IF(D47="Electric","--",IF(D47="Diesel",_xlfn._xlws.FILTER(DFCF2[Fuel_NOX],(DFCF2[MY]=E47)),""))</f>
        <v>--</v>
      </c>
      <c r="AG47" s="157" t="str" cm="1">
        <f t="array" ref="AG47">IF(D47="Electric","--",IF(D47="Gasoline",_xlfn._xlws.FILTER(GFCF2[Fuel_NOX],(GFCF2[MY]=E47)),""))</f>
        <v>--</v>
      </c>
      <c r="AH47" s="157">
        <f t="shared" si="8"/>
        <v>0</v>
      </c>
      <c r="AI47" s="158">
        <f t="shared" si="9"/>
        <v>0</v>
      </c>
      <c r="AJ47" s="158">
        <f t="shared" si="10"/>
        <v>0</v>
      </c>
      <c r="AK47" s="158" t="str">
        <f t="shared" si="11"/>
        <v>--</v>
      </c>
      <c r="AL47" s="158" t="str">
        <f t="shared" si="12"/>
        <v>--</v>
      </c>
      <c r="AM47" s="158" t="str">
        <f t="shared" si="13"/>
        <v>--</v>
      </c>
      <c r="AN47" s="158" t="str">
        <f t="shared" si="14"/>
        <v>--</v>
      </c>
      <c r="AO47" s="158" t="str">
        <f t="shared" si="15"/>
        <v>--</v>
      </c>
      <c r="AP47" s="157"/>
      <c r="AQ47" s="161"/>
      <c r="AR47" s="161"/>
      <c r="AS47" s="161" t="str">
        <f>IF(ISNA(VLOOKUP($B47,'2017 Emission Inventory'!$B$2:$B$803,1,FALSE)),"No","Yes")</f>
        <v>Yes</v>
      </c>
      <c r="AT47" s="161" t="str">
        <f>IFERROR(INDEX('2017 Emission Inventory'!$C$2:$C$803,MATCH($B47,'2017 Emission Inventory'!$B$2:$B$803,0)),"")</f>
        <v>Aircraft Tug</v>
      </c>
      <c r="AU47" s="161" t="str">
        <f>IFERROR(INDEX('2017 Emission Inventory'!$D$2:$D$803,MATCH($B47,'2017 Emission Inventory'!$B$2:$B$803,0)),"")</f>
        <v>Electric</v>
      </c>
      <c r="AV47" s="161">
        <f>IFERROR(INDEX('2017 Emission Inventory'!$E$2:$E$803,MATCH($B47,'2017 Emission Inventory'!$B$2:$B$803,0)),"")</f>
        <v>1988</v>
      </c>
      <c r="AW47" s="161">
        <f>IFERROR(INDEX('2017 Emission Inventory'!$F$2:$F$803,MATCH($B47,'2017 Emission Inventory'!$B$2:$B$803,0)),"")</f>
        <v>140</v>
      </c>
      <c r="AX47" s="161">
        <f>IFERROR(INDEX('2017 Emission Inventory'!$G$2:$G$803,MATCH($B47,'2017 Emission Inventory'!$B$2:$B$803,0)),"")</f>
        <v>582.17741935483866</v>
      </c>
      <c r="AY47" s="162" t="str">
        <f>IFERROR(INDEX('2017 Emission Inventory'!$AL$2:$AL$803,MATCH($B47,'2017 Emission Inventory'!$B$2:$B$803,0)),"")</f>
        <v>--</v>
      </c>
      <c r="AZ47" s="163" t="e">
        <f t="shared" si="16"/>
        <v>#VALUE!</v>
      </c>
      <c r="BB47" s="166"/>
    </row>
    <row r="48" spans="1:54" s="160" customFormat="1" x14ac:dyDescent="0.35">
      <c r="A48" s="157">
        <v>47</v>
      </c>
      <c r="B48" s="157" t="s">
        <v>51</v>
      </c>
      <c r="C48" s="157" t="s">
        <v>33</v>
      </c>
      <c r="D48" s="157" t="s">
        <v>49</v>
      </c>
      <c r="E48" s="157">
        <v>2001</v>
      </c>
      <c r="F48" s="157">
        <v>110</v>
      </c>
      <c r="G48" s="157">
        <v>582.17741935483866</v>
      </c>
      <c r="H48" s="157"/>
      <c r="I48" s="157">
        <f t="shared" si="0"/>
        <v>175</v>
      </c>
      <c r="J48" s="157" t="str">
        <f>IF(D48="Electric","--",IF(D48="Diesel",VLOOKUP(C48,[2]ORDLF!A:B,2,FALSE),""))</f>
        <v>--</v>
      </c>
      <c r="K48" s="157" t="str">
        <f>IF(D48="Electric","--",IF(D48="Gasoline",VLOOKUP(C48,LSILF!A:C,3,FALSE),""))</f>
        <v>--</v>
      </c>
      <c r="L48" s="158">
        <f t="shared" si="17"/>
        <v>0</v>
      </c>
      <c r="M48" s="157" t="str" cm="1">
        <f t="array" ref="M48">IF(D48="Electric","--",IF(D48="Diesel",_xlfn._xlws.FILTER(DIESCH[CH Cap],(DIESCH[HP Bin]=I48)),""))</f>
        <v>--</v>
      </c>
      <c r="N48" s="157" t="str" cm="1">
        <f t="array" ref="N48">IF(D48="Electric","--",IF(D48="Gasoline",_xlfn._xlws.FILTER(LSICH[CH Cap],(LSICH[Fuel Type]=D48)*(LSICH[MY]=E48)),""))</f>
        <v>--</v>
      </c>
      <c r="O48" s="157">
        <f t="shared" si="1"/>
        <v>0</v>
      </c>
      <c r="P48" s="157">
        <f t="shared" si="2"/>
        <v>11061.370967741934</v>
      </c>
      <c r="Q48" s="157" t="str" cm="1">
        <f t="array" ref="Q48">IF(D48="Electric","--",IF(D48="Diesel",_xlfn._xlws.FILTER(ORDEF[HC-ZH (g/hp-hr)],(ORDEF[HP]=I48)*(ORDEF[Model_Year]=E48)),""))</f>
        <v>--</v>
      </c>
      <c r="R48" s="157" t="str" cm="1">
        <f t="array" ref="R48">IF(D48="Electric","--",IF(D48="Gasoline",_xlfn._xlws.FILTER(LSIEF[HC-ZH (g/hp-hr)],(LSIEF[Fuel]=D48)*(LSIEF[HP Bin]=I48)*(LSIEF[Model Year]=E48)),""))</f>
        <v>--</v>
      </c>
      <c r="S48" s="158">
        <f t="shared" si="3"/>
        <v>0</v>
      </c>
      <c r="T48" s="159" t="str" cm="1">
        <f t="array" ref="T48">IF(D48="Electric","--",IF(D48="Diesel",_xlfn._xlws.FILTER(ORDEF[HCDR],(ORDEF[HP]=I48)*(ORDEF[Model_Year]=E48),),""))</f>
        <v>--</v>
      </c>
      <c r="U48" s="159" t="str" cm="1">
        <f t="array" ref="U48">IF(D48="Electric","--",IF(D48="Gasoline",_xlfn._xlws.FILTER(LSIEF[HC DR],(LSIEF[Fuel]=D48)*(LSIEF[HP Bin]=I48)*(LSIEF[Model Year]=E48)),""))</f>
        <v>--</v>
      </c>
      <c r="V48" s="159">
        <f t="shared" si="4"/>
        <v>0</v>
      </c>
      <c r="W48" s="158" t="str" cm="1">
        <f t="array" ref="W48">IF(D48="Electric","--",IF(D48="Diesel",_xlfn._xlws.FILTER(ORDEF[NOXzh],(ORDEF[HP]=I48)*(ORDEF[Model_Year]=E48)),""))</f>
        <v>--</v>
      </c>
      <c r="X48" s="158" t="str" cm="1">
        <f t="array" ref="X48">IF(D48="Electric","--",IF(D48="Gasoline",_xlfn._xlws.FILTER(LSIEF[NOX-ZH (g/hp-hr)],(LSIEF[Fuel]=D48)*(LSIEF[HP Bin]=I48)*(LSIEF[Model Year]=E48)),""))</f>
        <v>--</v>
      </c>
      <c r="Y48" s="158">
        <f t="shared" si="5"/>
        <v>0</v>
      </c>
      <c r="Z48" s="159" t="str" cm="1">
        <f t="array" ref="Z48">IF(D48="Electric","--",IF(D48="Diesel",_xlfn._xlws.FILTER(ORDEF[NOXdr],(ORDEF[HP]=I48)*(ORDEF[Model_Year]=E48)),""))</f>
        <v>--</v>
      </c>
      <c r="AA48" s="159" t="str" cm="1">
        <f t="array" ref="AA48">IF(E48="Electric","--",IF(D48="Gasoline",_xlfn._xlws.FILTER(LSIEF[NOX DR],(LSIEF[Fuel]=D48)*(LSIEF[HP Bin]=I48)*(LSIEF[Model Year]=E48)),""))</f>
        <v/>
      </c>
      <c r="AB48" s="159">
        <f t="shared" si="6"/>
        <v>0</v>
      </c>
      <c r="AC48" s="158" t="str" cm="1">
        <f t="array" ref="AC48">IF(D48="Electric","--",IF(D48="Diesel",_xlfn._xlws.FILTER(DFCF2[Fuel_HC],(DFCF2[MY]=E48)),""))</f>
        <v>--</v>
      </c>
      <c r="AD48" s="158" t="str" cm="1">
        <f t="array" ref="AD48">IF(D48="Electric","--",IF(D48="Gasoline",_xlfn._xlws.FILTER(GFCF2[Fuel_HC],(GFCF2[MY]=E48)),""))</f>
        <v>--</v>
      </c>
      <c r="AE48" s="158">
        <f t="shared" si="7"/>
        <v>0</v>
      </c>
      <c r="AF48" s="157" t="str" cm="1">
        <f t="array" ref="AF48">IF(D48="Electric","--",IF(D48="Diesel",_xlfn._xlws.FILTER(DFCF2[Fuel_NOX],(DFCF2[MY]=E48)),""))</f>
        <v>--</v>
      </c>
      <c r="AG48" s="157" t="str" cm="1">
        <f t="array" ref="AG48">IF(D48="Electric","--",IF(D48="Gasoline",_xlfn._xlws.FILTER(GFCF2[Fuel_NOX],(GFCF2[MY]=E48)),""))</f>
        <v>--</v>
      </c>
      <c r="AH48" s="157">
        <f t="shared" si="8"/>
        <v>0</v>
      </c>
      <c r="AI48" s="158">
        <f t="shared" si="9"/>
        <v>0</v>
      </c>
      <c r="AJ48" s="158">
        <f t="shared" si="10"/>
        <v>0</v>
      </c>
      <c r="AK48" s="158" t="str">
        <f t="shared" si="11"/>
        <v>--</v>
      </c>
      <c r="AL48" s="158" t="str">
        <f t="shared" si="12"/>
        <v>--</v>
      </c>
      <c r="AM48" s="158" t="str">
        <f t="shared" si="13"/>
        <v>--</v>
      </c>
      <c r="AN48" s="158" t="str">
        <f t="shared" si="14"/>
        <v>--</v>
      </c>
      <c r="AO48" s="158" t="str">
        <f t="shared" si="15"/>
        <v>--</v>
      </c>
      <c r="AP48" s="157"/>
      <c r="AQ48" s="161"/>
      <c r="AR48" s="161"/>
      <c r="AS48" s="161" t="str">
        <f>IF(ISNA(VLOOKUP($B48,'2017 Emission Inventory'!$B$2:$B$803,1,FALSE)),"No","Yes")</f>
        <v>Yes</v>
      </c>
      <c r="AT48" s="161" t="str">
        <f>IFERROR(INDEX('2017 Emission Inventory'!$C$2:$C$803,MATCH($B48,'2017 Emission Inventory'!$B$2:$B$803,0)),"")</f>
        <v>Aircraft Tug</v>
      </c>
      <c r="AU48" s="161" t="str">
        <f>IFERROR(INDEX('2017 Emission Inventory'!$D$2:$D$803,MATCH($B48,'2017 Emission Inventory'!$B$2:$B$803,0)),"")</f>
        <v>Electric</v>
      </c>
      <c r="AV48" s="161">
        <f>IFERROR(INDEX('2017 Emission Inventory'!$E$2:$E$803,MATCH($B48,'2017 Emission Inventory'!$B$2:$B$803,0)),"")</f>
        <v>2001</v>
      </c>
      <c r="AW48" s="161">
        <f>IFERROR(INDEX('2017 Emission Inventory'!$F$2:$F$803,MATCH($B48,'2017 Emission Inventory'!$B$2:$B$803,0)),"")</f>
        <v>110</v>
      </c>
      <c r="AX48" s="161">
        <f>IFERROR(INDEX('2017 Emission Inventory'!$G$2:$G$803,MATCH($B48,'2017 Emission Inventory'!$B$2:$B$803,0)),"")</f>
        <v>582.17741935483866</v>
      </c>
      <c r="AY48" s="162" t="str">
        <f>IFERROR(INDEX('2017 Emission Inventory'!$AL$2:$AL$803,MATCH($B48,'2017 Emission Inventory'!$B$2:$B$803,0)),"")</f>
        <v>--</v>
      </c>
      <c r="AZ48" s="163" t="e">
        <f t="shared" si="16"/>
        <v>#VALUE!</v>
      </c>
      <c r="BB48" s="166"/>
    </row>
    <row r="49" spans="1:54" s="160" customFormat="1" x14ac:dyDescent="0.35">
      <c r="A49" s="157">
        <v>48</v>
      </c>
      <c r="B49" s="157" t="s">
        <v>52</v>
      </c>
      <c r="C49" s="157" t="s">
        <v>33</v>
      </c>
      <c r="D49" s="157" t="s">
        <v>49</v>
      </c>
      <c r="E49" s="157">
        <v>2001</v>
      </c>
      <c r="F49" s="157">
        <v>110</v>
      </c>
      <c r="G49" s="157">
        <v>582.17741935483866</v>
      </c>
      <c r="H49" s="157"/>
      <c r="I49" s="157">
        <f t="shared" si="0"/>
        <v>175</v>
      </c>
      <c r="J49" s="157" t="str">
        <f>IF(D49="Electric","--",IF(D49="Diesel",VLOOKUP(C49,[2]ORDLF!A:B,2,FALSE),""))</f>
        <v>--</v>
      </c>
      <c r="K49" s="157" t="str">
        <f>IF(D49="Electric","--",IF(D49="Gasoline",VLOOKUP(C49,LSILF!A:C,3,FALSE),""))</f>
        <v>--</v>
      </c>
      <c r="L49" s="158">
        <f t="shared" si="17"/>
        <v>0</v>
      </c>
      <c r="M49" s="157" t="str" cm="1">
        <f t="array" ref="M49">IF(D49="Electric","--",IF(D49="Diesel",_xlfn._xlws.FILTER(DIESCH[CH Cap],(DIESCH[HP Bin]=I49)),""))</f>
        <v>--</v>
      </c>
      <c r="N49" s="157" t="str" cm="1">
        <f t="array" ref="N49">IF(D49="Electric","--",IF(D49="Gasoline",_xlfn._xlws.FILTER(LSICH[CH Cap],(LSICH[Fuel Type]=D49)*(LSICH[MY]=E49)),""))</f>
        <v>--</v>
      </c>
      <c r="O49" s="157">
        <f t="shared" si="1"/>
        <v>0</v>
      </c>
      <c r="P49" s="157">
        <f t="shared" si="2"/>
        <v>11061.370967741934</v>
      </c>
      <c r="Q49" s="157" t="str" cm="1">
        <f t="array" ref="Q49">IF(D49="Electric","--",IF(D49="Diesel",_xlfn._xlws.FILTER(ORDEF[HC-ZH (g/hp-hr)],(ORDEF[HP]=I49)*(ORDEF[Model_Year]=E49)),""))</f>
        <v>--</v>
      </c>
      <c r="R49" s="157" t="str" cm="1">
        <f t="array" ref="R49">IF(D49="Electric","--",IF(D49="Gasoline",_xlfn._xlws.FILTER(LSIEF[HC-ZH (g/hp-hr)],(LSIEF[Fuel]=D49)*(LSIEF[HP Bin]=I49)*(LSIEF[Model Year]=E49)),""))</f>
        <v>--</v>
      </c>
      <c r="S49" s="158">
        <f t="shared" si="3"/>
        <v>0</v>
      </c>
      <c r="T49" s="159" t="str" cm="1">
        <f t="array" ref="T49">IF(D49="Electric","--",IF(D49="Diesel",_xlfn._xlws.FILTER(ORDEF[HCDR],(ORDEF[HP]=I49)*(ORDEF[Model_Year]=E49),),""))</f>
        <v>--</v>
      </c>
      <c r="U49" s="159" t="str" cm="1">
        <f t="array" ref="U49">IF(D49="Electric","--",IF(D49="Gasoline",_xlfn._xlws.FILTER(LSIEF[HC DR],(LSIEF[Fuel]=D49)*(LSIEF[HP Bin]=I49)*(LSIEF[Model Year]=E49)),""))</f>
        <v>--</v>
      </c>
      <c r="V49" s="159">
        <f t="shared" si="4"/>
        <v>0</v>
      </c>
      <c r="W49" s="158" t="str" cm="1">
        <f t="array" ref="W49">IF(D49="Electric","--",IF(D49="Diesel",_xlfn._xlws.FILTER(ORDEF[NOXzh],(ORDEF[HP]=I49)*(ORDEF[Model_Year]=E49)),""))</f>
        <v>--</v>
      </c>
      <c r="X49" s="158" t="str" cm="1">
        <f t="array" ref="X49">IF(D49="Electric","--",IF(D49="Gasoline",_xlfn._xlws.FILTER(LSIEF[NOX-ZH (g/hp-hr)],(LSIEF[Fuel]=D49)*(LSIEF[HP Bin]=I49)*(LSIEF[Model Year]=E49)),""))</f>
        <v>--</v>
      </c>
      <c r="Y49" s="158">
        <f t="shared" si="5"/>
        <v>0</v>
      </c>
      <c r="Z49" s="159" t="str" cm="1">
        <f t="array" ref="Z49">IF(D49="Electric","--",IF(D49="Diesel",_xlfn._xlws.FILTER(ORDEF[NOXdr],(ORDEF[HP]=I49)*(ORDEF[Model_Year]=E49)),""))</f>
        <v>--</v>
      </c>
      <c r="AA49" s="159" t="str" cm="1">
        <f t="array" ref="AA49">IF(E49="Electric","--",IF(D49="Gasoline",_xlfn._xlws.FILTER(LSIEF[NOX DR],(LSIEF[Fuel]=D49)*(LSIEF[HP Bin]=I49)*(LSIEF[Model Year]=E49)),""))</f>
        <v/>
      </c>
      <c r="AB49" s="159">
        <f t="shared" si="6"/>
        <v>0</v>
      </c>
      <c r="AC49" s="158" t="str" cm="1">
        <f t="array" ref="AC49">IF(D49="Electric","--",IF(D49="Diesel",_xlfn._xlws.FILTER(DFCF2[Fuel_HC],(DFCF2[MY]=E49)),""))</f>
        <v>--</v>
      </c>
      <c r="AD49" s="158" t="str" cm="1">
        <f t="array" ref="AD49">IF(D49="Electric","--",IF(D49="Gasoline",_xlfn._xlws.FILTER(GFCF2[Fuel_HC],(GFCF2[MY]=E49)),""))</f>
        <v>--</v>
      </c>
      <c r="AE49" s="158">
        <f t="shared" si="7"/>
        <v>0</v>
      </c>
      <c r="AF49" s="157" t="str" cm="1">
        <f t="array" ref="AF49">IF(D49="Electric","--",IF(D49="Diesel",_xlfn._xlws.FILTER(DFCF2[Fuel_NOX],(DFCF2[MY]=E49)),""))</f>
        <v>--</v>
      </c>
      <c r="AG49" s="157" t="str" cm="1">
        <f t="array" ref="AG49">IF(D49="Electric","--",IF(D49="Gasoline",_xlfn._xlws.FILTER(GFCF2[Fuel_NOX],(GFCF2[MY]=E49)),""))</f>
        <v>--</v>
      </c>
      <c r="AH49" s="157">
        <f t="shared" si="8"/>
        <v>0</v>
      </c>
      <c r="AI49" s="158">
        <f t="shared" si="9"/>
        <v>0</v>
      </c>
      <c r="AJ49" s="158">
        <f t="shared" si="10"/>
        <v>0</v>
      </c>
      <c r="AK49" s="158" t="str">
        <f t="shared" si="11"/>
        <v>--</v>
      </c>
      <c r="AL49" s="158" t="str">
        <f t="shared" si="12"/>
        <v>--</v>
      </c>
      <c r="AM49" s="158" t="str">
        <f t="shared" si="13"/>
        <v>--</v>
      </c>
      <c r="AN49" s="158" t="str">
        <f t="shared" si="14"/>
        <v>--</v>
      </c>
      <c r="AO49" s="158" t="str">
        <f t="shared" si="15"/>
        <v>--</v>
      </c>
      <c r="AP49" s="157"/>
      <c r="AQ49" s="161"/>
      <c r="AR49" s="161"/>
      <c r="AS49" s="161" t="str">
        <f>IF(ISNA(VLOOKUP($B49,'2017 Emission Inventory'!$B$2:$B$803,1,FALSE)),"No","Yes")</f>
        <v>Yes</v>
      </c>
      <c r="AT49" s="161" t="str">
        <f>IFERROR(INDEX('2017 Emission Inventory'!$C$2:$C$803,MATCH($B49,'2017 Emission Inventory'!$B$2:$B$803,0)),"")</f>
        <v>Aircraft Tug</v>
      </c>
      <c r="AU49" s="161" t="str">
        <f>IFERROR(INDEX('2017 Emission Inventory'!$D$2:$D$803,MATCH($B49,'2017 Emission Inventory'!$B$2:$B$803,0)),"")</f>
        <v>Electric</v>
      </c>
      <c r="AV49" s="161">
        <f>IFERROR(INDEX('2017 Emission Inventory'!$E$2:$E$803,MATCH($B49,'2017 Emission Inventory'!$B$2:$B$803,0)),"")</f>
        <v>2001</v>
      </c>
      <c r="AW49" s="161">
        <f>IFERROR(INDEX('2017 Emission Inventory'!$F$2:$F$803,MATCH($B49,'2017 Emission Inventory'!$B$2:$B$803,0)),"")</f>
        <v>110</v>
      </c>
      <c r="AX49" s="161">
        <f>IFERROR(INDEX('2017 Emission Inventory'!$G$2:$G$803,MATCH($B49,'2017 Emission Inventory'!$B$2:$B$803,0)),"")</f>
        <v>582.17741935483866</v>
      </c>
      <c r="AY49" s="162" t="str">
        <f>IFERROR(INDEX('2017 Emission Inventory'!$AL$2:$AL$803,MATCH($B49,'2017 Emission Inventory'!$B$2:$B$803,0)),"")</f>
        <v>--</v>
      </c>
      <c r="AZ49" s="163" t="e">
        <f t="shared" si="16"/>
        <v>#VALUE!</v>
      </c>
      <c r="BB49" s="166"/>
    </row>
    <row r="50" spans="1:54" s="160" customFormat="1" x14ac:dyDescent="0.35">
      <c r="A50" s="157">
        <v>49</v>
      </c>
      <c r="B50" s="157" t="s">
        <v>53</v>
      </c>
      <c r="C50" s="157" t="s">
        <v>33</v>
      </c>
      <c r="D50" s="157" t="s">
        <v>49</v>
      </c>
      <c r="E50" s="157">
        <v>2001</v>
      </c>
      <c r="F50" s="157">
        <v>110</v>
      </c>
      <c r="G50" s="157">
        <v>582.17741935483866</v>
      </c>
      <c r="H50" s="157"/>
      <c r="I50" s="157">
        <f t="shared" si="0"/>
        <v>175</v>
      </c>
      <c r="J50" s="157" t="str">
        <f>IF(D50="Electric","--",IF(D50="Diesel",VLOOKUP(C50,[2]ORDLF!A:B,2,FALSE),""))</f>
        <v>--</v>
      </c>
      <c r="K50" s="157" t="str">
        <f>IF(D50="Electric","--",IF(D50="Gasoline",VLOOKUP(C50,LSILF!A:C,3,FALSE),""))</f>
        <v>--</v>
      </c>
      <c r="L50" s="158">
        <f t="shared" si="17"/>
        <v>0</v>
      </c>
      <c r="M50" s="157" t="str" cm="1">
        <f t="array" ref="M50">IF(D50="Electric","--",IF(D50="Diesel",_xlfn._xlws.FILTER(DIESCH[CH Cap],(DIESCH[HP Bin]=I50)),""))</f>
        <v>--</v>
      </c>
      <c r="N50" s="157" t="str" cm="1">
        <f t="array" ref="N50">IF(D50="Electric","--",IF(D50="Gasoline",_xlfn._xlws.FILTER(LSICH[CH Cap],(LSICH[Fuel Type]=D50)*(LSICH[MY]=E50)),""))</f>
        <v>--</v>
      </c>
      <c r="O50" s="157">
        <f t="shared" si="1"/>
        <v>0</v>
      </c>
      <c r="P50" s="157">
        <f t="shared" si="2"/>
        <v>11061.370967741934</v>
      </c>
      <c r="Q50" s="157" t="str" cm="1">
        <f t="array" ref="Q50">IF(D50="Electric","--",IF(D50="Diesel",_xlfn._xlws.FILTER(ORDEF[HC-ZH (g/hp-hr)],(ORDEF[HP]=I50)*(ORDEF[Model_Year]=E50)),""))</f>
        <v>--</v>
      </c>
      <c r="R50" s="157" t="str" cm="1">
        <f t="array" ref="R50">IF(D50="Electric","--",IF(D50="Gasoline",_xlfn._xlws.FILTER(LSIEF[HC-ZH (g/hp-hr)],(LSIEF[Fuel]=D50)*(LSIEF[HP Bin]=I50)*(LSIEF[Model Year]=E50)),""))</f>
        <v>--</v>
      </c>
      <c r="S50" s="158">
        <f t="shared" si="3"/>
        <v>0</v>
      </c>
      <c r="T50" s="159" t="str" cm="1">
        <f t="array" ref="T50">IF(D50="Electric","--",IF(D50="Diesel",_xlfn._xlws.FILTER(ORDEF[HCDR],(ORDEF[HP]=I50)*(ORDEF[Model_Year]=E50),),""))</f>
        <v>--</v>
      </c>
      <c r="U50" s="159" t="str" cm="1">
        <f t="array" ref="U50">IF(D50="Electric","--",IF(D50="Gasoline",_xlfn._xlws.FILTER(LSIEF[HC DR],(LSIEF[Fuel]=D50)*(LSIEF[HP Bin]=I50)*(LSIEF[Model Year]=E50)),""))</f>
        <v>--</v>
      </c>
      <c r="V50" s="159">
        <f t="shared" si="4"/>
        <v>0</v>
      </c>
      <c r="W50" s="158" t="str" cm="1">
        <f t="array" ref="W50">IF(D50="Electric","--",IF(D50="Diesel",_xlfn._xlws.FILTER(ORDEF[NOXzh],(ORDEF[HP]=I50)*(ORDEF[Model_Year]=E50)),""))</f>
        <v>--</v>
      </c>
      <c r="X50" s="158" t="str" cm="1">
        <f t="array" ref="X50">IF(D50="Electric","--",IF(D50="Gasoline",_xlfn._xlws.FILTER(LSIEF[NOX-ZH (g/hp-hr)],(LSIEF[Fuel]=D50)*(LSIEF[HP Bin]=I50)*(LSIEF[Model Year]=E50)),""))</f>
        <v>--</v>
      </c>
      <c r="Y50" s="158">
        <f t="shared" si="5"/>
        <v>0</v>
      </c>
      <c r="Z50" s="159" t="str" cm="1">
        <f t="array" ref="Z50">IF(D50="Electric","--",IF(D50="Diesel",_xlfn._xlws.FILTER(ORDEF[NOXdr],(ORDEF[HP]=I50)*(ORDEF[Model_Year]=E50)),""))</f>
        <v>--</v>
      </c>
      <c r="AA50" s="159" t="str" cm="1">
        <f t="array" ref="AA50">IF(E50="Electric","--",IF(D50="Gasoline",_xlfn._xlws.FILTER(LSIEF[NOX DR],(LSIEF[Fuel]=D50)*(LSIEF[HP Bin]=I50)*(LSIEF[Model Year]=E50)),""))</f>
        <v/>
      </c>
      <c r="AB50" s="159">
        <f t="shared" si="6"/>
        <v>0</v>
      </c>
      <c r="AC50" s="158" t="str" cm="1">
        <f t="array" ref="AC50">IF(D50="Electric","--",IF(D50="Diesel",_xlfn._xlws.FILTER(DFCF2[Fuel_HC],(DFCF2[MY]=E50)),""))</f>
        <v>--</v>
      </c>
      <c r="AD50" s="158" t="str" cm="1">
        <f t="array" ref="AD50">IF(D50="Electric","--",IF(D50="Gasoline",_xlfn._xlws.FILTER(GFCF2[Fuel_HC],(GFCF2[MY]=E50)),""))</f>
        <v>--</v>
      </c>
      <c r="AE50" s="158">
        <f t="shared" si="7"/>
        <v>0</v>
      </c>
      <c r="AF50" s="157" t="str" cm="1">
        <f t="array" ref="AF50">IF(D50="Electric","--",IF(D50="Diesel",_xlfn._xlws.FILTER(DFCF2[Fuel_NOX],(DFCF2[MY]=E50)),""))</f>
        <v>--</v>
      </c>
      <c r="AG50" s="157" t="str" cm="1">
        <f t="array" ref="AG50">IF(D50="Electric","--",IF(D50="Gasoline",_xlfn._xlws.FILTER(GFCF2[Fuel_NOX],(GFCF2[MY]=E50)),""))</f>
        <v>--</v>
      </c>
      <c r="AH50" s="157">
        <f t="shared" si="8"/>
        <v>0</v>
      </c>
      <c r="AI50" s="158">
        <f t="shared" si="9"/>
        <v>0</v>
      </c>
      <c r="AJ50" s="158">
        <f t="shared" si="10"/>
        <v>0</v>
      </c>
      <c r="AK50" s="158" t="str">
        <f t="shared" si="11"/>
        <v>--</v>
      </c>
      <c r="AL50" s="158" t="str">
        <f t="shared" si="12"/>
        <v>--</v>
      </c>
      <c r="AM50" s="158" t="str">
        <f t="shared" si="13"/>
        <v>--</v>
      </c>
      <c r="AN50" s="158" t="str">
        <f t="shared" si="14"/>
        <v>--</v>
      </c>
      <c r="AO50" s="158" t="str">
        <f t="shared" si="15"/>
        <v>--</v>
      </c>
      <c r="AP50" s="157"/>
      <c r="AQ50" s="161"/>
      <c r="AR50" s="161"/>
      <c r="AS50" s="161" t="str">
        <f>IF(ISNA(VLOOKUP($B50,'2017 Emission Inventory'!$B$2:$B$803,1,FALSE)),"No","Yes")</f>
        <v>Yes</v>
      </c>
      <c r="AT50" s="161" t="str">
        <f>IFERROR(INDEX('2017 Emission Inventory'!$C$2:$C$803,MATCH($B50,'2017 Emission Inventory'!$B$2:$B$803,0)),"")</f>
        <v>Aircraft Tug</v>
      </c>
      <c r="AU50" s="161" t="str">
        <f>IFERROR(INDEX('2017 Emission Inventory'!$D$2:$D$803,MATCH($B50,'2017 Emission Inventory'!$B$2:$B$803,0)),"")</f>
        <v>Electric</v>
      </c>
      <c r="AV50" s="161">
        <f>IFERROR(INDEX('2017 Emission Inventory'!$E$2:$E$803,MATCH($B50,'2017 Emission Inventory'!$B$2:$B$803,0)),"")</f>
        <v>2001</v>
      </c>
      <c r="AW50" s="161">
        <f>IFERROR(INDEX('2017 Emission Inventory'!$F$2:$F$803,MATCH($B50,'2017 Emission Inventory'!$B$2:$B$803,0)),"")</f>
        <v>110</v>
      </c>
      <c r="AX50" s="161">
        <f>IFERROR(INDEX('2017 Emission Inventory'!$G$2:$G$803,MATCH($B50,'2017 Emission Inventory'!$B$2:$B$803,0)),"")</f>
        <v>582.17741935483866</v>
      </c>
      <c r="AY50" s="162" t="str">
        <f>IFERROR(INDEX('2017 Emission Inventory'!$AL$2:$AL$803,MATCH($B50,'2017 Emission Inventory'!$B$2:$B$803,0)),"")</f>
        <v>--</v>
      </c>
      <c r="AZ50" s="163" t="e">
        <f t="shared" si="16"/>
        <v>#VALUE!</v>
      </c>
      <c r="BB50" s="166"/>
    </row>
    <row r="51" spans="1:54" s="160" customFormat="1" x14ac:dyDescent="0.35">
      <c r="A51" s="157">
        <v>50</v>
      </c>
      <c r="B51" s="157" t="s">
        <v>58</v>
      </c>
      <c r="C51" s="157" t="s">
        <v>33</v>
      </c>
      <c r="D51" s="157" t="s">
        <v>49</v>
      </c>
      <c r="E51" s="157">
        <v>2018</v>
      </c>
      <c r="F51" s="157">
        <v>110</v>
      </c>
      <c r="G51" s="157">
        <v>582.17741935483866</v>
      </c>
      <c r="H51" s="157"/>
      <c r="I51" s="157">
        <f t="shared" si="0"/>
        <v>175</v>
      </c>
      <c r="J51" s="157" t="str">
        <f>IF(D51="Electric","--",IF(D51="Diesel",VLOOKUP(C51,[2]ORDLF!A:B,2,FALSE),""))</f>
        <v>--</v>
      </c>
      <c r="K51" s="157" t="str">
        <f>IF(D51="Electric","--",IF(D51="Gasoline",VLOOKUP(C51,LSILF!A:C,3,FALSE),""))</f>
        <v>--</v>
      </c>
      <c r="L51" s="158">
        <f t="shared" si="17"/>
        <v>0</v>
      </c>
      <c r="M51" s="157" t="str" cm="1">
        <f t="array" ref="M51">IF(D51="Electric","--",IF(D51="Diesel",_xlfn._xlws.FILTER(DIESCH[CH Cap],(DIESCH[HP Bin]=I51)),""))</f>
        <v>--</v>
      </c>
      <c r="N51" s="157" t="str" cm="1">
        <f t="array" ref="N51">IF(D51="Electric","--",IF(D51="Gasoline",_xlfn._xlws.FILTER(LSICH[CH Cap],(LSICH[Fuel Type]=D51)*(LSICH[MY]=E51)),""))</f>
        <v>--</v>
      </c>
      <c r="O51" s="157">
        <f t="shared" si="1"/>
        <v>0</v>
      </c>
      <c r="P51" s="157">
        <f t="shared" si="2"/>
        <v>1164.3548387096773</v>
      </c>
      <c r="Q51" s="157" t="str" cm="1">
        <f t="array" ref="Q51">IF(D51="Electric","--",IF(D51="Diesel",_xlfn._xlws.FILTER(ORDEF[HC-ZH (g/hp-hr)],(ORDEF[HP]=I51)*(ORDEF[Model_Year]=E51)),""))</f>
        <v>--</v>
      </c>
      <c r="R51" s="157" t="str" cm="1">
        <f t="array" ref="R51">IF(D51="Electric","--",IF(D51="Gasoline",_xlfn._xlws.FILTER(LSIEF[HC-ZH (g/hp-hr)],(LSIEF[Fuel]=D51)*(LSIEF[HP Bin]=I51)*(LSIEF[Model Year]=E51)),""))</f>
        <v>--</v>
      </c>
      <c r="S51" s="158">
        <f t="shared" si="3"/>
        <v>0</v>
      </c>
      <c r="T51" s="159" t="str" cm="1">
        <f t="array" ref="T51">IF(D51="Electric","--",IF(D51="Diesel",_xlfn._xlws.FILTER(ORDEF[HCDR],(ORDEF[HP]=I51)*(ORDEF[Model_Year]=E51),),""))</f>
        <v>--</v>
      </c>
      <c r="U51" s="159" t="str" cm="1">
        <f t="array" ref="U51">IF(D51="Electric","--",IF(D51="Gasoline",_xlfn._xlws.FILTER(LSIEF[HC DR],(LSIEF[Fuel]=D51)*(LSIEF[HP Bin]=I51)*(LSIEF[Model Year]=E51)),""))</f>
        <v>--</v>
      </c>
      <c r="V51" s="159">
        <f t="shared" si="4"/>
        <v>0</v>
      </c>
      <c r="W51" s="158" t="str" cm="1">
        <f t="array" ref="W51">IF(D51="Electric","--",IF(D51="Diesel",_xlfn._xlws.FILTER(ORDEF[NOXzh],(ORDEF[HP]=I51)*(ORDEF[Model_Year]=E51)),""))</f>
        <v>--</v>
      </c>
      <c r="X51" s="158" t="str" cm="1">
        <f t="array" ref="X51">IF(D51="Electric","--",IF(D51="Gasoline",_xlfn._xlws.FILTER(LSIEF[NOX-ZH (g/hp-hr)],(LSIEF[Fuel]=D51)*(LSIEF[HP Bin]=I51)*(LSIEF[Model Year]=E51)),""))</f>
        <v>--</v>
      </c>
      <c r="Y51" s="158">
        <f t="shared" si="5"/>
        <v>0</v>
      </c>
      <c r="Z51" s="159" t="str" cm="1">
        <f t="array" ref="Z51">IF(D51="Electric","--",IF(D51="Diesel",_xlfn._xlws.FILTER(ORDEF[NOXdr],(ORDEF[HP]=I51)*(ORDEF[Model_Year]=E51)),""))</f>
        <v>--</v>
      </c>
      <c r="AA51" s="159" t="str" cm="1">
        <f t="array" ref="AA51">IF(E51="Electric","--",IF(D51="Gasoline",_xlfn._xlws.FILTER(LSIEF[NOX DR],(LSIEF[Fuel]=D51)*(LSIEF[HP Bin]=I51)*(LSIEF[Model Year]=E51)),""))</f>
        <v/>
      </c>
      <c r="AB51" s="159">
        <f t="shared" si="6"/>
        <v>0</v>
      </c>
      <c r="AC51" s="158" t="str" cm="1">
        <f t="array" ref="AC51">IF(D51="Electric","--",IF(D51="Diesel",_xlfn._xlws.FILTER(DFCF2[Fuel_HC],(DFCF2[MY]=E51)),""))</f>
        <v>--</v>
      </c>
      <c r="AD51" s="158" t="str" cm="1">
        <f t="array" ref="AD51">IF(D51="Electric","--",IF(D51="Gasoline",_xlfn._xlws.FILTER(GFCF2[Fuel_HC],(GFCF2[MY]=E51)),""))</f>
        <v>--</v>
      </c>
      <c r="AE51" s="158">
        <f t="shared" si="7"/>
        <v>0</v>
      </c>
      <c r="AF51" s="157" t="str" cm="1">
        <f t="array" ref="AF51">IF(D51="Electric","--",IF(D51="Diesel",_xlfn._xlws.FILTER(DFCF2[Fuel_NOX],(DFCF2[MY]=E51)),""))</f>
        <v>--</v>
      </c>
      <c r="AG51" s="157" t="str" cm="1">
        <f t="array" ref="AG51">IF(D51="Electric","--",IF(D51="Gasoline",_xlfn._xlws.FILTER(GFCF2[Fuel_NOX],(GFCF2[MY]=E51)),""))</f>
        <v>--</v>
      </c>
      <c r="AH51" s="157">
        <f t="shared" si="8"/>
        <v>0</v>
      </c>
      <c r="AI51" s="158">
        <f t="shared" si="9"/>
        <v>0</v>
      </c>
      <c r="AJ51" s="158">
        <f t="shared" si="10"/>
        <v>0</v>
      </c>
      <c r="AK51" s="158" t="str">
        <f t="shared" si="11"/>
        <v>--</v>
      </c>
      <c r="AL51" s="158" t="str">
        <f t="shared" si="12"/>
        <v>--</v>
      </c>
      <c r="AM51" s="158" t="str">
        <f t="shared" si="13"/>
        <v>--</v>
      </c>
      <c r="AN51" s="158" t="str">
        <f t="shared" si="14"/>
        <v>--</v>
      </c>
      <c r="AO51" s="158" t="str">
        <f t="shared" si="15"/>
        <v>--</v>
      </c>
      <c r="AP51" s="157"/>
      <c r="AQ51" s="161"/>
      <c r="AR51" s="161"/>
      <c r="AS51" s="161" t="str">
        <f>IF(ISNA(VLOOKUP($B51,'2017 Emission Inventory'!$B$2:$B$803,1,FALSE)),"No","Yes")</f>
        <v>Yes</v>
      </c>
      <c r="AT51" s="161" t="str">
        <f>IFERROR(INDEX('2017 Emission Inventory'!$C$2:$C$803,MATCH($B51,'2017 Emission Inventory'!$B$2:$B$803,0)),"")</f>
        <v>Aircraft Tug</v>
      </c>
      <c r="AU51" s="161" t="str">
        <f>IFERROR(INDEX('2017 Emission Inventory'!$D$2:$D$803,MATCH($B51,'2017 Emission Inventory'!$B$2:$B$803,0)),"")</f>
        <v>Electric</v>
      </c>
      <c r="AV51" s="161">
        <f>IFERROR(INDEX('2017 Emission Inventory'!$E$2:$E$803,MATCH($B51,'2017 Emission Inventory'!$B$2:$B$803,0)),"")</f>
        <v>2018</v>
      </c>
      <c r="AW51" s="161">
        <f>IFERROR(INDEX('2017 Emission Inventory'!$F$2:$F$803,MATCH($B51,'2017 Emission Inventory'!$B$2:$B$803,0)),"")</f>
        <v>58</v>
      </c>
      <c r="AX51" s="161">
        <f>IFERROR(INDEX('2017 Emission Inventory'!$G$2:$G$803,MATCH($B51,'2017 Emission Inventory'!$B$2:$B$803,0)),"")</f>
        <v>582.17741935483866</v>
      </c>
      <c r="AY51" s="162" t="str">
        <f>IFERROR(INDEX('2017 Emission Inventory'!$AL$2:$AL$803,MATCH($B51,'2017 Emission Inventory'!$B$2:$B$803,0)),"")</f>
        <v>--</v>
      </c>
      <c r="AZ51" s="163" t="e">
        <f t="shared" si="16"/>
        <v>#VALUE!</v>
      </c>
      <c r="BB51" s="166"/>
    </row>
    <row r="52" spans="1:54" s="160" customFormat="1" x14ac:dyDescent="0.35">
      <c r="A52" s="157">
        <v>51</v>
      </c>
      <c r="B52" s="157" t="s">
        <v>47</v>
      </c>
      <c r="C52" s="157" t="s">
        <v>33</v>
      </c>
      <c r="D52" s="157" t="s">
        <v>49</v>
      </c>
      <c r="E52" s="157">
        <v>2018</v>
      </c>
      <c r="F52" s="157">
        <v>110</v>
      </c>
      <c r="G52" s="157">
        <v>582.17741935483866</v>
      </c>
      <c r="H52" s="157"/>
      <c r="I52" s="157">
        <f t="shared" si="0"/>
        <v>175</v>
      </c>
      <c r="J52" s="157" t="str">
        <f>IF(D52="Electric","--",IF(D52="Diesel",VLOOKUP(C52,[2]ORDLF!A:B,2,FALSE),""))</f>
        <v>--</v>
      </c>
      <c r="K52" s="157" t="str">
        <f>IF(D52="Electric","--",IF(D52="Gasoline",VLOOKUP(C52,LSILF!A:C,3,FALSE),""))</f>
        <v>--</v>
      </c>
      <c r="L52" s="158">
        <f t="shared" si="17"/>
        <v>0</v>
      </c>
      <c r="M52" s="157" t="str" cm="1">
        <f t="array" ref="M52">IF(D52="Electric","--",IF(D52="Diesel",_xlfn._xlws.FILTER(DIESCH[CH Cap],(DIESCH[HP Bin]=I52)),""))</f>
        <v>--</v>
      </c>
      <c r="N52" s="157" t="str" cm="1">
        <f t="array" ref="N52">IF(D52="Electric","--",IF(D52="Gasoline",_xlfn._xlws.FILTER(LSICH[CH Cap],(LSICH[Fuel Type]=D52)*(LSICH[MY]=E52)),""))</f>
        <v>--</v>
      </c>
      <c r="O52" s="157">
        <f t="shared" si="1"/>
        <v>0</v>
      </c>
      <c r="P52" s="157">
        <f t="shared" si="2"/>
        <v>1164.3548387096773</v>
      </c>
      <c r="Q52" s="157" t="str" cm="1">
        <f t="array" ref="Q52">IF(D52="Electric","--",IF(D52="Diesel",_xlfn._xlws.FILTER(ORDEF[HC-ZH (g/hp-hr)],(ORDEF[HP]=I52)*(ORDEF[Model_Year]=E52)),""))</f>
        <v>--</v>
      </c>
      <c r="R52" s="157" t="str" cm="1">
        <f t="array" ref="R52">IF(D52="Electric","--",IF(D52="Gasoline",_xlfn._xlws.FILTER(LSIEF[HC-ZH (g/hp-hr)],(LSIEF[Fuel]=D52)*(LSIEF[HP Bin]=I52)*(LSIEF[Model Year]=E52)),""))</f>
        <v>--</v>
      </c>
      <c r="S52" s="158">
        <f t="shared" si="3"/>
        <v>0</v>
      </c>
      <c r="T52" s="159" t="str" cm="1">
        <f t="array" ref="T52">IF(D52="Electric","--",IF(D52="Diesel",_xlfn._xlws.FILTER(ORDEF[HCDR],(ORDEF[HP]=I52)*(ORDEF[Model_Year]=E52),),""))</f>
        <v>--</v>
      </c>
      <c r="U52" s="159" t="str" cm="1">
        <f t="array" ref="U52">IF(D52="Electric","--",IF(D52="Gasoline",_xlfn._xlws.FILTER(LSIEF[HC DR],(LSIEF[Fuel]=D52)*(LSIEF[HP Bin]=I52)*(LSIEF[Model Year]=E52)),""))</f>
        <v>--</v>
      </c>
      <c r="V52" s="159">
        <f t="shared" si="4"/>
        <v>0</v>
      </c>
      <c r="W52" s="158" t="str" cm="1">
        <f t="array" ref="W52">IF(D52="Electric","--",IF(D52="Diesel",_xlfn._xlws.FILTER(ORDEF[NOXzh],(ORDEF[HP]=I52)*(ORDEF[Model_Year]=E52)),""))</f>
        <v>--</v>
      </c>
      <c r="X52" s="158" t="str" cm="1">
        <f t="array" ref="X52">IF(D52="Electric","--",IF(D52="Gasoline",_xlfn._xlws.FILTER(LSIEF[NOX-ZH (g/hp-hr)],(LSIEF[Fuel]=D52)*(LSIEF[HP Bin]=I52)*(LSIEF[Model Year]=E52)),""))</f>
        <v>--</v>
      </c>
      <c r="Y52" s="158">
        <f t="shared" si="5"/>
        <v>0</v>
      </c>
      <c r="Z52" s="159" t="str" cm="1">
        <f t="array" ref="Z52">IF(D52="Electric","--",IF(D52="Diesel",_xlfn._xlws.FILTER(ORDEF[NOXdr],(ORDEF[HP]=I52)*(ORDEF[Model_Year]=E52)),""))</f>
        <v>--</v>
      </c>
      <c r="AA52" s="159" t="str" cm="1">
        <f t="array" ref="AA52">IF(E52="Electric","--",IF(D52="Gasoline",_xlfn._xlws.FILTER(LSIEF[NOX DR],(LSIEF[Fuel]=D52)*(LSIEF[HP Bin]=I52)*(LSIEF[Model Year]=E52)),""))</f>
        <v/>
      </c>
      <c r="AB52" s="159">
        <f t="shared" si="6"/>
        <v>0</v>
      </c>
      <c r="AC52" s="158" t="str" cm="1">
        <f t="array" ref="AC52">IF(D52="Electric","--",IF(D52="Diesel",_xlfn._xlws.FILTER(DFCF2[Fuel_HC],(DFCF2[MY]=E52)),""))</f>
        <v>--</v>
      </c>
      <c r="AD52" s="158" t="str" cm="1">
        <f t="array" ref="AD52">IF(D52="Electric","--",IF(D52="Gasoline",_xlfn._xlws.FILTER(GFCF2[Fuel_HC],(GFCF2[MY]=E52)),""))</f>
        <v>--</v>
      </c>
      <c r="AE52" s="158">
        <f t="shared" si="7"/>
        <v>0</v>
      </c>
      <c r="AF52" s="157" t="str" cm="1">
        <f t="array" ref="AF52">IF(D52="Electric","--",IF(D52="Diesel",_xlfn._xlws.FILTER(DFCF2[Fuel_NOX],(DFCF2[MY]=E52)),""))</f>
        <v>--</v>
      </c>
      <c r="AG52" s="157" t="str" cm="1">
        <f t="array" ref="AG52">IF(D52="Electric","--",IF(D52="Gasoline",_xlfn._xlws.FILTER(GFCF2[Fuel_NOX],(GFCF2[MY]=E52)),""))</f>
        <v>--</v>
      </c>
      <c r="AH52" s="157">
        <f t="shared" si="8"/>
        <v>0</v>
      </c>
      <c r="AI52" s="158">
        <f t="shared" si="9"/>
        <v>0</v>
      </c>
      <c r="AJ52" s="158">
        <f t="shared" si="10"/>
        <v>0</v>
      </c>
      <c r="AK52" s="158" t="str">
        <f t="shared" si="11"/>
        <v>--</v>
      </c>
      <c r="AL52" s="158" t="str">
        <f t="shared" si="12"/>
        <v>--</v>
      </c>
      <c r="AM52" s="158" t="str">
        <f t="shared" si="13"/>
        <v>--</v>
      </c>
      <c r="AN52" s="158" t="str">
        <f t="shared" si="14"/>
        <v>--</v>
      </c>
      <c r="AO52" s="158" t="str">
        <f t="shared" si="15"/>
        <v>--</v>
      </c>
      <c r="AP52" s="157"/>
      <c r="AQ52" s="161"/>
      <c r="AR52" s="161"/>
      <c r="AS52" s="161" t="str">
        <f>IF(ISNA(VLOOKUP($B52,'2017 Emission Inventory'!$B$2:$B$803,1,FALSE)),"No","Yes")</f>
        <v>Yes</v>
      </c>
      <c r="AT52" s="161" t="str">
        <f>IFERROR(INDEX('2017 Emission Inventory'!$C$2:$C$803,MATCH($B52,'2017 Emission Inventory'!$B$2:$B$803,0)),"")</f>
        <v>Aircraft Tug</v>
      </c>
      <c r="AU52" s="161" t="str">
        <f>IFERROR(INDEX('2017 Emission Inventory'!$D$2:$D$803,MATCH($B52,'2017 Emission Inventory'!$B$2:$B$803,0)),"")</f>
        <v>Diesel</v>
      </c>
      <c r="AV52" s="161">
        <f>IFERROR(INDEX('2017 Emission Inventory'!$E$2:$E$803,MATCH($B52,'2017 Emission Inventory'!$B$2:$B$803,0)),"")</f>
        <v>2018</v>
      </c>
      <c r="AW52" s="161">
        <f>IFERROR(INDEX('2017 Emission Inventory'!$F$2:$F$803,MATCH($B52,'2017 Emission Inventory'!$B$2:$B$803,0)),"")</f>
        <v>100</v>
      </c>
      <c r="AX52" s="161">
        <f>IFERROR(INDEX('2017 Emission Inventory'!$G$2:$G$803,MATCH($B52,'2017 Emission Inventory'!$B$2:$B$803,0)),"")</f>
        <v>582.17741935483866</v>
      </c>
      <c r="AY52" s="162">
        <f>IFERROR(INDEX('2017 Emission Inventory'!$AL$2:$AL$803,MATCH($B52,'2017 Emission Inventory'!$B$2:$B$803,0)),"")</f>
        <v>63.296825883715073</v>
      </c>
      <c r="AZ52" s="163" t="e">
        <f t="shared" si="16"/>
        <v>#VALUE!</v>
      </c>
      <c r="BB52" s="166"/>
    </row>
    <row r="53" spans="1:54" s="160" customFormat="1" x14ac:dyDescent="0.35">
      <c r="A53" s="157">
        <v>52</v>
      </c>
      <c r="B53" s="157">
        <v>24802</v>
      </c>
      <c r="C53" s="157" t="s">
        <v>99</v>
      </c>
      <c r="D53" s="157" t="s">
        <v>49</v>
      </c>
      <c r="E53" s="157">
        <v>2017</v>
      </c>
      <c r="F53" s="157">
        <v>40</v>
      </c>
      <c r="G53" s="157">
        <v>769.61224489795916</v>
      </c>
      <c r="H53" s="157"/>
      <c r="I53" s="157">
        <f t="shared" si="0"/>
        <v>50</v>
      </c>
      <c r="J53" s="157" t="str">
        <f>IF(D53="Electric","--",IF(D53="Diesel",VLOOKUP(C53,[2]ORDLF!A:B,2,FALSE),""))</f>
        <v>--</v>
      </c>
      <c r="K53" s="157" t="str">
        <f>IF(D53="Electric","--",IF(D53="Gasoline",VLOOKUP(C53,LSILF!A:C,3,FALSE),""))</f>
        <v>--</v>
      </c>
      <c r="L53" s="158">
        <f t="shared" si="17"/>
        <v>0</v>
      </c>
      <c r="M53" s="157" t="str" cm="1">
        <f t="array" ref="M53">IF(D53="Electric","--",IF(D53="Diesel",_xlfn._xlws.FILTER(DIESCH[CH Cap],(DIESCH[HP Bin]=I53)),""))</f>
        <v>--</v>
      </c>
      <c r="N53" s="157" t="str" cm="1">
        <f t="array" ref="N53">IF(D53="Electric","--",IF(D53="Gasoline",_xlfn._xlws.FILTER(LSICH[CH Cap],(LSICH[Fuel Type]=D53)*(LSICH[MY]=E53)),""))</f>
        <v>--</v>
      </c>
      <c r="O53" s="157">
        <f t="shared" si="1"/>
        <v>0</v>
      </c>
      <c r="P53" s="157">
        <f t="shared" si="2"/>
        <v>2308.8367346938776</v>
      </c>
      <c r="Q53" s="157" t="str" cm="1">
        <f t="array" ref="Q53">IF(D53="Electric","--",IF(D53="Diesel",_xlfn._xlws.FILTER(ORDEF[HC-ZH (g/hp-hr)],(ORDEF[HP]=I53)*(ORDEF[Model_Year]=E53)),""))</f>
        <v>--</v>
      </c>
      <c r="R53" s="157" t="str" cm="1">
        <f t="array" ref="R53">IF(D53="Electric","--",IF(D53="Gasoline",_xlfn._xlws.FILTER(LSIEF[HC-ZH (g/hp-hr)],(LSIEF[Fuel]=D53)*(LSIEF[HP Bin]=I53)*(LSIEF[Model Year]=E53)),""))</f>
        <v>--</v>
      </c>
      <c r="S53" s="158">
        <f t="shared" si="3"/>
        <v>0</v>
      </c>
      <c r="T53" s="159" t="str" cm="1">
        <f t="array" ref="T53">IF(D53="Electric","--",IF(D53="Diesel",_xlfn._xlws.FILTER(ORDEF[HCDR],(ORDEF[HP]=I53)*(ORDEF[Model_Year]=E53),),""))</f>
        <v>--</v>
      </c>
      <c r="U53" s="159" t="str" cm="1">
        <f t="array" ref="U53">IF(D53="Electric","--",IF(D53="Gasoline",_xlfn._xlws.FILTER(LSIEF[HC DR],(LSIEF[Fuel]=D53)*(LSIEF[HP Bin]=I53)*(LSIEF[Model Year]=E53)),""))</f>
        <v>--</v>
      </c>
      <c r="V53" s="159">
        <f t="shared" si="4"/>
        <v>0</v>
      </c>
      <c r="W53" s="158" t="str" cm="1">
        <f t="array" ref="W53">IF(D53="Electric","--",IF(D53="Diesel",_xlfn._xlws.FILTER(ORDEF[NOXzh],(ORDEF[HP]=I53)*(ORDEF[Model_Year]=E53)),""))</f>
        <v>--</v>
      </c>
      <c r="X53" s="158" t="str" cm="1">
        <f t="array" ref="X53">IF(D53="Electric","--",IF(D53="Gasoline",_xlfn._xlws.FILTER(LSIEF[NOX-ZH (g/hp-hr)],(LSIEF[Fuel]=D53)*(LSIEF[HP Bin]=I53)*(LSIEF[Model Year]=E53)),""))</f>
        <v>--</v>
      </c>
      <c r="Y53" s="158">
        <f t="shared" si="5"/>
        <v>0</v>
      </c>
      <c r="Z53" s="159" t="str" cm="1">
        <f t="array" ref="Z53">IF(D53="Electric","--",IF(D53="Diesel",_xlfn._xlws.FILTER(ORDEF[NOXdr],(ORDEF[HP]=I53)*(ORDEF[Model_Year]=E53)),""))</f>
        <v>--</v>
      </c>
      <c r="AA53" s="159" t="str" cm="1">
        <f t="array" ref="AA53">IF(E53="Electric","--",IF(D53="Gasoline",_xlfn._xlws.FILTER(LSIEF[NOX DR],(LSIEF[Fuel]=D53)*(LSIEF[HP Bin]=I53)*(LSIEF[Model Year]=E53)),""))</f>
        <v/>
      </c>
      <c r="AB53" s="159">
        <f t="shared" si="6"/>
        <v>0</v>
      </c>
      <c r="AC53" s="158" t="str" cm="1">
        <f t="array" ref="AC53">IF(D53="Electric","--",IF(D53="Diesel",_xlfn._xlws.FILTER(DFCF2[Fuel_HC],(DFCF2[MY]=E53)),""))</f>
        <v>--</v>
      </c>
      <c r="AD53" s="158" t="str" cm="1">
        <f t="array" ref="AD53">IF(D53="Electric","--",IF(D53="Gasoline",_xlfn._xlws.FILTER(GFCF2[Fuel_HC],(GFCF2[MY]=E53)),""))</f>
        <v>--</v>
      </c>
      <c r="AE53" s="158">
        <f t="shared" si="7"/>
        <v>0</v>
      </c>
      <c r="AF53" s="157" t="str" cm="1">
        <f t="array" ref="AF53">IF(D53="Electric","--",IF(D53="Diesel",_xlfn._xlws.FILTER(DFCF2[Fuel_NOX],(DFCF2[MY]=E53)),""))</f>
        <v>--</v>
      </c>
      <c r="AG53" s="157" t="str" cm="1">
        <f t="array" ref="AG53">IF(D53="Electric","--",IF(D53="Gasoline",_xlfn._xlws.FILTER(GFCF2[Fuel_NOX],(GFCF2[MY]=E53)),""))</f>
        <v>--</v>
      </c>
      <c r="AH53" s="157">
        <f t="shared" si="8"/>
        <v>0</v>
      </c>
      <c r="AI53" s="158">
        <f t="shared" si="9"/>
        <v>0</v>
      </c>
      <c r="AJ53" s="158">
        <f t="shared" si="10"/>
        <v>0</v>
      </c>
      <c r="AK53" s="158" t="str">
        <f t="shared" si="11"/>
        <v>--</v>
      </c>
      <c r="AL53" s="158" t="str">
        <f t="shared" si="12"/>
        <v>--</v>
      </c>
      <c r="AM53" s="158" t="str">
        <f t="shared" si="13"/>
        <v>--</v>
      </c>
      <c r="AN53" s="158" t="str">
        <f t="shared" si="14"/>
        <v>--</v>
      </c>
      <c r="AO53" s="158" t="str">
        <f t="shared" si="15"/>
        <v>--</v>
      </c>
      <c r="AP53" s="157"/>
      <c r="AQ53" s="161"/>
      <c r="AR53" s="161"/>
      <c r="AS53" s="161" t="str">
        <f>IF(ISNA(VLOOKUP($B53,'2017 Emission Inventory'!$B$2:$B$803,1,FALSE)),"No","Yes")</f>
        <v>No</v>
      </c>
      <c r="AT53" s="161" t="str">
        <f>IFERROR(INDEX('2017 Emission Inventory'!$C$2:$C$803,MATCH($B53,'2017 Emission Inventory'!$B$2:$B$803,0)),"")</f>
        <v/>
      </c>
      <c r="AU53" s="161" t="str">
        <f>IFERROR(INDEX('2017 Emission Inventory'!$D$2:$D$803,MATCH($B53,'2017 Emission Inventory'!$B$2:$B$803,0)),"")</f>
        <v/>
      </c>
      <c r="AV53" s="161" t="str">
        <f>IFERROR(INDEX('2017 Emission Inventory'!$E$2:$E$803,MATCH($B53,'2017 Emission Inventory'!$B$2:$B$803,0)),"")</f>
        <v/>
      </c>
      <c r="AW53" s="161" t="str">
        <f>IFERROR(INDEX('2017 Emission Inventory'!$F$2:$F$803,MATCH($B53,'2017 Emission Inventory'!$B$2:$B$803,0)),"")</f>
        <v/>
      </c>
      <c r="AX53" s="161" t="str">
        <f>IFERROR(INDEX('2017 Emission Inventory'!$G$2:$G$803,MATCH($B53,'2017 Emission Inventory'!$B$2:$B$803,0)),"")</f>
        <v/>
      </c>
      <c r="AY53" s="162" t="str">
        <f>IFERROR(INDEX('2017 Emission Inventory'!$AL$2:$AL$803,MATCH($B53,'2017 Emission Inventory'!$B$2:$B$803,0)),"")</f>
        <v/>
      </c>
      <c r="AZ53" s="163" t="e">
        <f t="shared" si="16"/>
        <v>#VALUE!</v>
      </c>
      <c r="BB53" s="166"/>
    </row>
    <row r="54" spans="1:54" s="160" customFormat="1" x14ac:dyDescent="0.35">
      <c r="A54" s="157">
        <v>53</v>
      </c>
      <c r="B54" s="157">
        <v>24803</v>
      </c>
      <c r="C54" s="157" t="s">
        <v>99</v>
      </c>
      <c r="D54" s="157" t="s">
        <v>49</v>
      </c>
      <c r="E54" s="157">
        <v>2017</v>
      </c>
      <c r="F54" s="157">
        <v>40</v>
      </c>
      <c r="G54" s="157">
        <v>769.61224489795916</v>
      </c>
      <c r="H54" s="157"/>
      <c r="I54" s="157">
        <f t="shared" si="0"/>
        <v>50</v>
      </c>
      <c r="J54" s="157" t="str">
        <f>IF(D54="Electric","--",IF(D54="Diesel",VLOOKUP(C54,[2]ORDLF!A:B,2,FALSE),""))</f>
        <v>--</v>
      </c>
      <c r="K54" s="157" t="str">
        <f>IF(D54="Electric","--",IF(D54="Gasoline",VLOOKUP(C54,LSILF!A:C,3,FALSE),""))</f>
        <v>--</v>
      </c>
      <c r="L54" s="158">
        <f t="shared" si="17"/>
        <v>0</v>
      </c>
      <c r="M54" s="157" t="str" cm="1">
        <f t="array" ref="M54">IF(D54="Electric","--",IF(D54="Diesel",_xlfn._xlws.FILTER(DIESCH[CH Cap],(DIESCH[HP Bin]=I54)),""))</f>
        <v>--</v>
      </c>
      <c r="N54" s="157" t="str" cm="1">
        <f t="array" ref="N54">IF(D54="Electric","--",IF(D54="Gasoline",_xlfn._xlws.FILTER(LSICH[CH Cap],(LSICH[Fuel Type]=D54)*(LSICH[MY]=E54)),""))</f>
        <v>--</v>
      </c>
      <c r="O54" s="157">
        <f t="shared" si="1"/>
        <v>0</v>
      </c>
      <c r="P54" s="157">
        <f t="shared" si="2"/>
        <v>2308.8367346938776</v>
      </c>
      <c r="Q54" s="157" t="str" cm="1">
        <f t="array" ref="Q54">IF(D54="Electric","--",IF(D54="Diesel",_xlfn._xlws.FILTER(ORDEF[HC-ZH (g/hp-hr)],(ORDEF[HP]=I54)*(ORDEF[Model_Year]=E54)),""))</f>
        <v>--</v>
      </c>
      <c r="R54" s="157" t="str" cm="1">
        <f t="array" ref="R54">IF(D54="Electric","--",IF(D54="Gasoline",_xlfn._xlws.FILTER(LSIEF[HC-ZH (g/hp-hr)],(LSIEF[Fuel]=D54)*(LSIEF[HP Bin]=I54)*(LSIEF[Model Year]=E54)),""))</f>
        <v>--</v>
      </c>
      <c r="S54" s="158">
        <f t="shared" si="3"/>
        <v>0</v>
      </c>
      <c r="T54" s="159" t="str" cm="1">
        <f t="array" ref="T54">IF(D54="Electric","--",IF(D54="Diesel",_xlfn._xlws.FILTER(ORDEF[HCDR],(ORDEF[HP]=I54)*(ORDEF[Model_Year]=E54),),""))</f>
        <v>--</v>
      </c>
      <c r="U54" s="159" t="str" cm="1">
        <f t="array" ref="U54">IF(D54="Electric","--",IF(D54="Gasoline",_xlfn._xlws.FILTER(LSIEF[HC DR],(LSIEF[Fuel]=D54)*(LSIEF[HP Bin]=I54)*(LSIEF[Model Year]=E54)),""))</f>
        <v>--</v>
      </c>
      <c r="V54" s="159">
        <f t="shared" si="4"/>
        <v>0</v>
      </c>
      <c r="W54" s="158" t="str" cm="1">
        <f t="array" ref="W54">IF(D54="Electric","--",IF(D54="Diesel",_xlfn._xlws.FILTER(ORDEF[NOXzh],(ORDEF[HP]=I54)*(ORDEF[Model_Year]=E54)),""))</f>
        <v>--</v>
      </c>
      <c r="X54" s="158" t="str" cm="1">
        <f t="array" ref="X54">IF(D54="Electric","--",IF(D54="Gasoline",_xlfn._xlws.FILTER(LSIEF[NOX-ZH (g/hp-hr)],(LSIEF[Fuel]=D54)*(LSIEF[HP Bin]=I54)*(LSIEF[Model Year]=E54)),""))</f>
        <v>--</v>
      </c>
      <c r="Y54" s="158">
        <f t="shared" si="5"/>
        <v>0</v>
      </c>
      <c r="Z54" s="159" t="str" cm="1">
        <f t="array" ref="Z54">IF(D54="Electric","--",IF(D54="Diesel",_xlfn._xlws.FILTER(ORDEF[NOXdr],(ORDEF[HP]=I54)*(ORDEF[Model_Year]=E54)),""))</f>
        <v>--</v>
      </c>
      <c r="AA54" s="159" t="str" cm="1">
        <f t="array" ref="AA54">IF(E54="Electric","--",IF(D54="Gasoline",_xlfn._xlws.FILTER(LSIEF[NOX DR],(LSIEF[Fuel]=D54)*(LSIEF[HP Bin]=I54)*(LSIEF[Model Year]=E54)),""))</f>
        <v/>
      </c>
      <c r="AB54" s="159">
        <f t="shared" si="6"/>
        <v>0</v>
      </c>
      <c r="AC54" s="158" t="str" cm="1">
        <f t="array" ref="AC54">IF(D54="Electric","--",IF(D54="Diesel",_xlfn._xlws.FILTER(DFCF2[Fuel_HC],(DFCF2[MY]=E54)),""))</f>
        <v>--</v>
      </c>
      <c r="AD54" s="158" t="str" cm="1">
        <f t="array" ref="AD54">IF(D54="Electric","--",IF(D54="Gasoline",_xlfn._xlws.FILTER(GFCF2[Fuel_HC],(GFCF2[MY]=E54)),""))</f>
        <v>--</v>
      </c>
      <c r="AE54" s="158">
        <f t="shared" si="7"/>
        <v>0</v>
      </c>
      <c r="AF54" s="157" t="str" cm="1">
        <f t="array" ref="AF54">IF(D54="Electric","--",IF(D54="Diesel",_xlfn._xlws.FILTER(DFCF2[Fuel_NOX],(DFCF2[MY]=E54)),""))</f>
        <v>--</v>
      </c>
      <c r="AG54" s="157" t="str" cm="1">
        <f t="array" ref="AG54">IF(D54="Electric","--",IF(D54="Gasoline",_xlfn._xlws.FILTER(GFCF2[Fuel_NOX],(GFCF2[MY]=E54)),""))</f>
        <v>--</v>
      </c>
      <c r="AH54" s="157">
        <f t="shared" si="8"/>
        <v>0</v>
      </c>
      <c r="AI54" s="158">
        <f t="shared" si="9"/>
        <v>0</v>
      </c>
      <c r="AJ54" s="158">
        <f t="shared" si="10"/>
        <v>0</v>
      </c>
      <c r="AK54" s="158" t="str">
        <f t="shared" si="11"/>
        <v>--</v>
      </c>
      <c r="AL54" s="158" t="str">
        <f t="shared" si="12"/>
        <v>--</v>
      </c>
      <c r="AM54" s="158" t="str">
        <f t="shared" si="13"/>
        <v>--</v>
      </c>
      <c r="AN54" s="158" t="str">
        <f t="shared" si="14"/>
        <v>--</v>
      </c>
      <c r="AO54" s="158" t="str">
        <f t="shared" si="15"/>
        <v>--</v>
      </c>
      <c r="AP54" s="157"/>
      <c r="AQ54" s="161"/>
      <c r="AR54" s="161"/>
      <c r="AS54" s="161" t="str">
        <f>IF(ISNA(VLOOKUP($B54,'2017 Emission Inventory'!$B$2:$B$803,1,FALSE)),"No","Yes")</f>
        <v>No</v>
      </c>
      <c r="AT54" s="161" t="str">
        <f>IFERROR(INDEX('2017 Emission Inventory'!$C$2:$C$803,MATCH($B54,'2017 Emission Inventory'!$B$2:$B$803,0)),"")</f>
        <v/>
      </c>
      <c r="AU54" s="161" t="str">
        <f>IFERROR(INDEX('2017 Emission Inventory'!$D$2:$D$803,MATCH($B54,'2017 Emission Inventory'!$B$2:$B$803,0)),"")</f>
        <v/>
      </c>
      <c r="AV54" s="161" t="str">
        <f>IFERROR(INDEX('2017 Emission Inventory'!$E$2:$E$803,MATCH($B54,'2017 Emission Inventory'!$B$2:$B$803,0)),"")</f>
        <v/>
      </c>
      <c r="AW54" s="161" t="str">
        <f>IFERROR(INDEX('2017 Emission Inventory'!$F$2:$F$803,MATCH($B54,'2017 Emission Inventory'!$B$2:$B$803,0)),"")</f>
        <v/>
      </c>
      <c r="AX54" s="161" t="str">
        <f>IFERROR(INDEX('2017 Emission Inventory'!$G$2:$G$803,MATCH($B54,'2017 Emission Inventory'!$B$2:$B$803,0)),"")</f>
        <v/>
      </c>
      <c r="AY54" s="162" t="str">
        <f>IFERROR(INDEX('2017 Emission Inventory'!$AL$2:$AL$803,MATCH($B54,'2017 Emission Inventory'!$B$2:$B$803,0)),"")</f>
        <v/>
      </c>
      <c r="AZ54" s="163" t="e">
        <f t="shared" si="16"/>
        <v>#VALUE!</v>
      </c>
      <c r="BB54" s="166"/>
    </row>
    <row r="55" spans="1:54" s="160" customFormat="1" x14ac:dyDescent="0.35">
      <c r="A55" s="157">
        <v>54</v>
      </c>
      <c r="B55" s="157">
        <v>24804</v>
      </c>
      <c r="C55" s="157" t="s">
        <v>99</v>
      </c>
      <c r="D55" s="157" t="s">
        <v>49</v>
      </c>
      <c r="E55" s="157">
        <v>2017</v>
      </c>
      <c r="F55" s="157">
        <v>40</v>
      </c>
      <c r="G55" s="157">
        <v>769.61224489795916</v>
      </c>
      <c r="H55" s="157"/>
      <c r="I55" s="157">
        <f t="shared" si="0"/>
        <v>50</v>
      </c>
      <c r="J55" s="157" t="str">
        <f>IF(D55="Electric","--",IF(D55="Diesel",VLOOKUP(C55,[2]ORDLF!A:B,2,FALSE),""))</f>
        <v>--</v>
      </c>
      <c r="K55" s="157" t="str">
        <f>IF(D55="Electric","--",IF(D55="Gasoline",VLOOKUP(C55,LSILF!A:C,3,FALSE),""))</f>
        <v>--</v>
      </c>
      <c r="L55" s="158">
        <f t="shared" si="17"/>
        <v>0</v>
      </c>
      <c r="M55" s="157" t="str" cm="1">
        <f t="array" ref="M55">IF(D55="Electric","--",IF(D55="Diesel",_xlfn._xlws.FILTER(DIESCH[CH Cap],(DIESCH[HP Bin]=I55)),""))</f>
        <v>--</v>
      </c>
      <c r="N55" s="157" t="str" cm="1">
        <f t="array" ref="N55">IF(D55="Electric","--",IF(D55="Gasoline",_xlfn._xlws.FILTER(LSICH[CH Cap],(LSICH[Fuel Type]=D55)*(LSICH[MY]=E55)),""))</f>
        <v>--</v>
      </c>
      <c r="O55" s="157">
        <f t="shared" si="1"/>
        <v>0</v>
      </c>
      <c r="P55" s="157">
        <f t="shared" si="2"/>
        <v>2308.8367346938776</v>
      </c>
      <c r="Q55" s="157" t="str" cm="1">
        <f t="array" ref="Q55">IF(D55="Electric","--",IF(D55="Diesel",_xlfn._xlws.FILTER(ORDEF[HC-ZH (g/hp-hr)],(ORDEF[HP]=I55)*(ORDEF[Model_Year]=E55)),""))</f>
        <v>--</v>
      </c>
      <c r="R55" s="157" t="str" cm="1">
        <f t="array" ref="R55">IF(D55="Electric","--",IF(D55="Gasoline",_xlfn._xlws.FILTER(LSIEF[HC-ZH (g/hp-hr)],(LSIEF[Fuel]=D55)*(LSIEF[HP Bin]=I55)*(LSIEF[Model Year]=E55)),""))</f>
        <v>--</v>
      </c>
      <c r="S55" s="158">
        <f t="shared" si="3"/>
        <v>0</v>
      </c>
      <c r="T55" s="159" t="str" cm="1">
        <f t="array" ref="T55">IF(D55="Electric","--",IF(D55="Diesel",_xlfn._xlws.FILTER(ORDEF[HCDR],(ORDEF[HP]=I55)*(ORDEF[Model_Year]=E55),),""))</f>
        <v>--</v>
      </c>
      <c r="U55" s="159" t="str" cm="1">
        <f t="array" ref="U55">IF(D55="Electric","--",IF(D55="Gasoline",_xlfn._xlws.FILTER(LSIEF[HC DR],(LSIEF[Fuel]=D55)*(LSIEF[HP Bin]=I55)*(LSIEF[Model Year]=E55)),""))</f>
        <v>--</v>
      </c>
      <c r="V55" s="159">
        <f t="shared" si="4"/>
        <v>0</v>
      </c>
      <c r="W55" s="158" t="str" cm="1">
        <f t="array" ref="W55">IF(D55="Electric","--",IF(D55="Diesel",_xlfn._xlws.FILTER(ORDEF[NOXzh],(ORDEF[HP]=I55)*(ORDEF[Model_Year]=E55)),""))</f>
        <v>--</v>
      </c>
      <c r="X55" s="158" t="str" cm="1">
        <f t="array" ref="X55">IF(D55="Electric","--",IF(D55="Gasoline",_xlfn._xlws.FILTER(LSIEF[NOX-ZH (g/hp-hr)],(LSIEF[Fuel]=D55)*(LSIEF[HP Bin]=I55)*(LSIEF[Model Year]=E55)),""))</f>
        <v>--</v>
      </c>
      <c r="Y55" s="158">
        <f t="shared" si="5"/>
        <v>0</v>
      </c>
      <c r="Z55" s="159" t="str" cm="1">
        <f t="array" ref="Z55">IF(D55="Electric","--",IF(D55="Diesel",_xlfn._xlws.FILTER(ORDEF[NOXdr],(ORDEF[HP]=I55)*(ORDEF[Model_Year]=E55)),""))</f>
        <v>--</v>
      </c>
      <c r="AA55" s="159" t="str" cm="1">
        <f t="array" ref="AA55">IF(E55="Electric","--",IF(D55="Gasoline",_xlfn._xlws.FILTER(LSIEF[NOX DR],(LSIEF[Fuel]=D55)*(LSIEF[HP Bin]=I55)*(LSIEF[Model Year]=E55)),""))</f>
        <v/>
      </c>
      <c r="AB55" s="159">
        <f t="shared" si="6"/>
        <v>0</v>
      </c>
      <c r="AC55" s="158" t="str" cm="1">
        <f t="array" ref="AC55">IF(D55="Electric","--",IF(D55="Diesel",_xlfn._xlws.FILTER(DFCF2[Fuel_HC],(DFCF2[MY]=E55)),""))</f>
        <v>--</v>
      </c>
      <c r="AD55" s="158" t="str" cm="1">
        <f t="array" ref="AD55">IF(D55="Electric","--",IF(D55="Gasoline",_xlfn._xlws.FILTER(GFCF2[Fuel_HC],(GFCF2[MY]=E55)),""))</f>
        <v>--</v>
      </c>
      <c r="AE55" s="158">
        <f t="shared" si="7"/>
        <v>0</v>
      </c>
      <c r="AF55" s="157" t="str" cm="1">
        <f t="array" ref="AF55">IF(D55="Electric","--",IF(D55="Diesel",_xlfn._xlws.FILTER(DFCF2[Fuel_NOX],(DFCF2[MY]=E55)),""))</f>
        <v>--</v>
      </c>
      <c r="AG55" s="157" t="str" cm="1">
        <f t="array" ref="AG55">IF(D55="Electric","--",IF(D55="Gasoline",_xlfn._xlws.FILTER(GFCF2[Fuel_NOX],(GFCF2[MY]=E55)),""))</f>
        <v>--</v>
      </c>
      <c r="AH55" s="157">
        <f t="shared" si="8"/>
        <v>0</v>
      </c>
      <c r="AI55" s="158">
        <f t="shared" si="9"/>
        <v>0</v>
      </c>
      <c r="AJ55" s="158">
        <f t="shared" si="10"/>
        <v>0</v>
      </c>
      <c r="AK55" s="158" t="str">
        <f t="shared" si="11"/>
        <v>--</v>
      </c>
      <c r="AL55" s="158" t="str">
        <f t="shared" si="12"/>
        <v>--</v>
      </c>
      <c r="AM55" s="158" t="str">
        <f t="shared" si="13"/>
        <v>--</v>
      </c>
      <c r="AN55" s="158" t="str">
        <f t="shared" si="14"/>
        <v>--</v>
      </c>
      <c r="AO55" s="158" t="str">
        <f t="shared" si="15"/>
        <v>--</v>
      </c>
      <c r="AP55" s="157"/>
      <c r="AQ55" s="161"/>
      <c r="AR55" s="161"/>
      <c r="AS55" s="161" t="str">
        <f>IF(ISNA(VLOOKUP($B55,'2017 Emission Inventory'!$B$2:$B$803,1,FALSE)),"No","Yes")</f>
        <v>No</v>
      </c>
      <c r="AT55" s="161" t="str">
        <f>IFERROR(INDEX('2017 Emission Inventory'!$C$2:$C$803,MATCH($B55,'2017 Emission Inventory'!$B$2:$B$803,0)),"")</f>
        <v/>
      </c>
      <c r="AU55" s="161" t="str">
        <f>IFERROR(INDEX('2017 Emission Inventory'!$D$2:$D$803,MATCH($B55,'2017 Emission Inventory'!$B$2:$B$803,0)),"")</f>
        <v/>
      </c>
      <c r="AV55" s="161" t="str">
        <f>IFERROR(INDEX('2017 Emission Inventory'!$E$2:$E$803,MATCH($B55,'2017 Emission Inventory'!$B$2:$B$803,0)),"")</f>
        <v/>
      </c>
      <c r="AW55" s="161" t="str">
        <f>IFERROR(INDEX('2017 Emission Inventory'!$F$2:$F$803,MATCH($B55,'2017 Emission Inventory'!$B$2:$B$803,0)),"")</f>
        <v/>
      </c>
      <c r="AX55" s="161" t="str">
        <f>IFERROR(INDEX('2017 Emission Inventory'!$G$2:$G$803,MATCH($B55,'2017 Emission Inventory'!$B$2:$B$803,0)),"")</f>
        <v/>
      </c>
      <c r="AY55" s="162" t="str">
        <f>IFERROR(INDEX('2017 Emission Inventory'!$AL$2:$AL$803,MATCH($B55,'2017 Emission Inventory'!$B$2:$B$803,0)),"")</f>
        <v/>
      </c>
      <c r="AZ55" s="163" t="e">
        <f t="shared" si="16"/>
        <v>#VALUE!</v>
      </c>
      <c r="BB55" s="166"/>
    </row>
    <row r="56" spans="1:54" s="160" customFormat="1" x14ac:dyDescent="0.35">
      <c r="A56" s="157">
        <v>55</v>
      </c>
      <c r="B56" s="157">
        <v>24805</v>
      </c>
      <c r="C56" s="157" t="s">
        <v>99</v>
      </c>
      <c r="D56" s="157" t="s">
        <v>49</v>
      </c>
      <c r="E56" s="157">
        <v>2017</v>
      </c>
      <c r="F56" s="157">
        <v>40</v>
      </c>
      <c r="G56" s="157">
        <v>769.61224489795916</v>
      </c>
      <c r="H56" s="157"/>
      <c r="I56" s="157">
        <f t="shared" si="0"/>
        <v>50</v>
      </c>
      <c r="J56" s="157" t="str">
        <f>IF(D56="Electric","--",IF(D56="Diesel",VLOOKUP(C56,[2]ORDLF!A:B,2,FALSE),""))</f>
        <v>--</v>
      </c>
      <c r="K56" s="157" t="str">
        <f>IF(D56="Electric","--",IF(D56="Gasoline",VLOOKUP(C56,LSILF!A:C,3,FALSE),""))</f>
        <v>--</v>
      </c>
      <c r="L56" s="158">
        <f t="shared" si="17"/>
        <v>0</v>
      </c>
      <c r="M56" s="157" t="str" cm="1">
        <f t="array" ref="M56">IF(D56="Electric","--",IF(D56="Diesel",_xlfn._xlws.FILTER(DIESCH[CH Cap],(DIESCH[HP Bin]=I56)),""))</f>
        <v>--</v>
      </c>
      <c r="N56" s="157" t="str" cm="1">
        <f t="array" ref="N56">IF(D56="Electric","--",IF(D56="Gasoline",_xlfn._xlws.FILTER(LSICH[CH Cap],(LSICH[Fuel Type]=D56)*(LSICH[MY]=E56)),""))</f>
        <v>--</v>
      </c>
      <c r="O56" s="157">
        <f t="shared" si="1"/>
        <v>0</v>
      </c>
      <c r="P56" s="157">
        <f t="shared" si="2"/>
        <v>2308.8367346938776</v>
      </c>
      <c r="Q56" s="157" t="str" cm="1">
        <f t="array" ref="Q56">IF(D56="Electric","--",IF(D56="Diesel",_xlfn._xlws.FILTER(ORDEF[HC-ZH (g/hp-hr)],(ORDEF[HP]=I56)*(ORDEF[Model_Year]=E56)),""))</f>
        <v>--</v>
      </c>
      <c r="R56" s="157" t="str" cm="1">
        <f t="array" ref="R56">IF(D56="Electric","--",IF(D56="Gasoline",_xlfn._xlws.FILTER(LSIEF[HC-ZH (g/hp-hr)],(LSIEF[Fuel]=D56)*(LSIEF[HP Bin]=I56)*(LSIEF[Model Year]=E56)),""))</f>
        <v>--</v>
      </c>
      <c r="S56" s="158">
        <f t="shared" si="3"/>
        <v>0</v>
      </c>
      <c r="T56" s="159" t="str" cm="1">
        <f t="array" ref="T56">IF(D56="Electric","--",IF(D56="Diesel",_xlfn._xlws.FILTER(ORDEF[HCDR],(ORDEF[HP]=I56)*(ORDEF[Model_Year]=E56),),""))</f>
        <v>--</v>
      </c>
      <c r="U56" s="159" t="str" cm="1">
        <f t="array" ref="U56">IF(D56="Electric","--",IF(D56="Gasoline",_xlfn._xlws.FILTER(LSIEF[HC DR],(LSIEF[Fuel]=D56)*(LSIEF[HP Bin]=I56)*(LSIEF[Model Year]=E56)),""))</f>
        <v>--</v>
      </c>
      <c r="V56" s="159">
        <f t="shared" si="4"/>
        <v>0</v>
      </c>
      <c r="W56" s="158" t="str" cm="1">
        <f t="array" ref="W56">IF(D56="Electric","--",IF(D56="Diesel",_xlfn._xlws.FILTER(ORDEF[NOXzh],(ORDEF[HP]=I56)*(ORDEF[Model_Year]=E56)),""))</f>
        <v>--</v>
      </c>
      <c r="X56" s="158" t="str" cm="1">
        <f t="array" ref="X56">IF(D56="Electric","--",IF(D56="Gasoline",_xlfn._xlws.FILTER(LSIEF[NOX-ZH (g/hp-hr)],(LSIEF[Fuel]=D56)*(LSIEF[HP Bin]=I56)*(LSIEF[Model Year]=E56)),""))</f>
        <v>--</v>
      </c>
      <c r="Y56" s="158">
        <f t="shared" si="5"/>
        <v>0</v>
      </c>
      <c r="Z56" s="159" t="str" cm="1">
        <f t="array" ref="Z56">IF(D56="Electric","--",IF(D56="Diesel",_xlfn._xlws.FILTER(ORDEF[NOXdr],(ORDEF[HP]=I56)*(ORDEF[Model_Year]=E56)),""))</f>
        <v>--</v>
      </c>
      <c r="AA56" s="159" t="str" cm="1">
        <f t="array" ref="AA56">IF(E56="Electric","--",IF(D56="Gasoline",_xlfn._xlws.FILTER(LSIEF[NOX DR],(LSIEF[Fuel]=D56)*(LSIEF[HP Bin]=I56)*(LSIEF[Model Year]=E56)),""))</f>
        <v/>
      </c>
      <c r="AB56" s="159">
        <f t="shared" si="6"/>
        <v>0</v>
      </c>
      <c r="AC56" s="158" t="str" cm="1">
        <f t="array" ref="AC56">IF(D56="Electric","--",IF(D56="Diesel",_xlfn._xlws.FILTER(DFCF2[Fuel_HC],(DFCF2[MY]=E56)),""))</f>
        <v>--</v>
      </c>
      <c r="AD56" s="158" t="str" cm="1">
        <f t="array" ref="AD56">IF(D56="Electric","--",IF(D56="Gasoline",_xlfn._xlws.FILTER(GFCF2[Fuel_HC],(GFCF2[MY]=E56)),""))</f>
        <v>--</v>
      </c>
      <c r="AE56" s="158">
        <f t="shared" si="7"/>
        <v>0</v>
      </c>
      <c r="AF56" s="157" t="str" cm="1">
        <f t="array" ref="AF56">IF(D56="Electric","--",IF(D56="Diesel",_xlfn._xlws.FILTER(DFCF2[Fuel_NOX],(DFCF2[MY]=E56)),""))</f>
        <v>--</v>
      </c>
      <c r="AG56" s="157" t="str" cm="1">
        <f t="array" ref="AG56">IF(D56="Electric","--",IF(D56="Gasoline",_xlfn._xlws.FILTER(GFCF2[Fuel_NOX],(GFCF2[MY]=E56)),""))</f>
        <v>--</v>
      </c>
      <c r="AH56" s="157">
        <f t="shared" si="8"/>
        <v>0</v>
      </c>
      <c r="AI56" s="158">
        <f t="shared" si="9"/>
        <v>0</v>
      </c>
      <c r="AJ56" s="158">
        <f t="shared" si="10"/>
        <v>0</v>
      </c>
      <c r="AK56" s="158" t="str">
        <f t="shared" si="11"/>
        <v>--</v>
      </c>
      <c r="AL56" s="158" t="str">
        <f t="shared" si="12"/>
        <v>--</v>
      </c>
      <c r="AM56" s="158" t="str">
        <f t="shared" si="13"/>
        <v>--</v>
      </c>
      <c r="AN56" s="158" t="str">
        <f t="shared" si="14"/>
        <v>--</v>
      </c>
      <c r="AO56" s="158" t="str">
        <f t="shared" si="15"/>
        <v>--</v>
      </c>
      <c r="AP56" s="157"/>
      <c r="AQ56" s="161"/>
      <c r="AR56" s="161"/>
      <c r="AS56" s="161" t="str">
        <f>IF(ISNA(VLOOKUP($B56,'2017 Emission Inventory'!$B$2:$B$803,1,FALSE)),"No","Yes")</f>
        <v>No</v>
      </c>
      <c r="AT56" s="161" t="str">
        <f>IFERROR(INDEX('2017 Emission Inventory'!$C$2:$C$803,MATCH($B56,'2017 Emission Inventory'!$B$2:$B$803,0)),"")</f>
        <v/>
      </c>
      <c r="AU56" s="161" t="str">
        <f>IFERROR(INDEX('2017 Emission Inventory'!$D$2:$D$803,MATCH($B56,'2017 Emission Inventory'!$B$2:$B$803,0)),"")</f>
        <v/>
      </c>
      <c r="AV56" s="161" t="str">
        <f>IFERROR(INDEX('2017 Emission Inventory'!$E$2:$E$803,MATCH($B56,'2017 Emission Inventory'!$B$2:$B$803,0)),"")</f>
        <v/>
      </c>
      <c r="AW56" s="161" t="str">
        <f>IFERROR(INDEX('2017 Emission Inventory'!$F$2:$F$803,MATCH($B56,'2017 Emission Inventory'!$B$2:$B$803,0)),"")</f>
        <v/>
      </c>
      <c r="AX56" s="161" t="str">
        <f>IFERROR(INDEX('2017 Emission Inventory'!$G$2:$G$803,MATCH($B56,'2017 Emission Inventory'!$B$2:$B$803,0)),"")</f>
        <v/>
      </c>
      <c r="AY56" s="162" t="str">
        <f>IFERROR(INDEX('2017 Emission Inventory'!$AL$2:$AL$803,MATCH($B56,'2017 Emission Inventory'!$B$2:$B$803,0)),"")</f>
        <v/>
      </c>
      <c r="AZ56" s="163" t="e">
        <f t="shared" si="16"/>
        <v>#VALUE!</v>
      </c>
      <c r="BB56" s="166"/>
    </row>
    <row r="57" spans="1:54" s="160" customFormat="1" x14ac:dyDescent="0.35">
      <c r="A57" s="157">
        <v>56</v>
      </c>
      <c r="B57" s="157">
        <v>24806</v>
      </c>
      <c r="C57" s="157" t="s">
        <v>99</v>
      </c>
      <c r="D57" s="157" t="s">
        <v>49</v>
      </c>
      <c r="E57" s="157">
        <v>2017</v>
      </c>
      <c r="F57" s="157">
        <v>40</v>
      </c>
      <c r="G57" s="157">
        <v>769.61224489795916</v>
      </c>
      <c r="H57" s="157"/>
      <c r="I57" s="157">
        <f t="shared" si="0"/>
        <v>50</v>
      </c>
      <c r="J57" s="157" t="str">
        <f>IF(D57="Electric","--",IF(D57="Diesel",VLOOKUP(C57,[2]ORDLF!A:B,2,FALSE),""))</f>
        <v>--</v>
      </c>
      <c r="K57" s="157" t="str">
        <f>IF(D57="Electric","--",IF(D57="Gasoline",VLOOKUP(C57,LSILF!A:C,3,FALSE),""))</f>
        <v>--</v>
      </c>
      <c r="L57" s="158">
        <f t="shared" si="17"/>
        <v>0</v>
      </c>
      <c r="M57" s="157" t="str" cm="1">
        <f t="array" ref="M57">IF(D57="Electric","--",IF(D57="Diesel",_xlfn._xlws.FILTER(DIESCH[CH Cap],(DIESCH[HP Bin]=I57)),""))</f>
        <v>--</v>
      </c>
      <c r="N57" s="157" t="str" cm="1">
        <f t="array" ref="N57">IF(D57="Electric","--",IF(D57="Gasoline",_xlfn._xlws.FILTER(LSICH[CH Cap],(LSICH[Fuel Type]=D57)*(LSICH[MY]=E57)),""))</f>
        <v>--</v>
      </c>
      <c r="O57" s="157">
        <f t="shared" si="1"/>
        <v>0</v>
      </c>
      <c r="P57" s="157">
        <f t="shared" si="2"/>
        <v>2308.8367346938776</v>
      </c>
      <c r="Q57" s="157" t="str" cm="1">
        <f t="array" ref="Q57">IF(D57="Electric","--",IF(D57="Diesel",_xlfn._xlws.FILTER(ORDEF[HC-ZH (g/hp-hr)],(ORDEF[HP]=I57)*(ORDEF[Model_Year]=E57)),""))</f>
        <v>--</v>
      </c>
      <c r="R57" s="157" t="str" cm="1">
        <f t="array" ref="R57">IF(D57="Electric","--",IF(D57="Gasoline",_xlfn._xlws.FILTER(LSIEF[HC-ZH (g/hp-hr)],(LSIEF[Fuel]=D57)*(LSIEF[HP Bin]=I57)*(LSIEF[Model Year]=E57)),""))</f>
        <v>--</v>
      </c>
      <c r="S57" s="158">
        <f t="shared" si="3"/>
        <v>0</v>
      </c>
      <c r="T57" s="159" t="str" cm="1">
        <f t="array" ref="T57">IF(D57="Electric","--",IF(D57="Diesel",_xlfn._xlws.FILTER(ORDEF[HCDR],(ORDEF[HP]=I57)*(ORDEF[Model_Year]=E57),),""))</f>
        <v>--</v>
      </c>
      <c r="U57" s="159" t="str" cm="1">
        <f t="array" ref="U57">IF(D57="Electric","--",IF(D57="Gasoline",_xlfn._xlws.FILTER(LSIEF[HC DR],(LSIEF[Fuel]=D57)*(LSIEF[HP Bin]=I57)*(LSIEF[Model Year]=E57)),""))</f>
        <v>--</v>
      </c>
      <c r="V57" s="159">
        <f t="shared" si="4"/>
        <v>0</v>
      </c>
      <c r="W57" s="158" t="str" cm="1">
        <f t="array" ref="W57">IF(D57="Electric","--",IF(D57="Diesel",_xlfn._xlws.FILTER(ORDEF[NOXzh],(ORDEF[HP]=I57)*(ORDEF[Model_Year]=E57)),""))</f>
        <v>--</v>
      </c>
      <c r="X57" s="158" t="str" cm="1">
        <f t="array" ref="X57">IF(D57="Electric","--",IF(D57="Gasoline",_xlfn._xlws.FILTER(LSIEF[NOX-ZH (g/hp-hr)],(LSIEF[Fuel]=D57)*(LSIEF[HP Bin]=I57)*(LSIEF[Model Year]=E57)),""))</f>
        <v>--</v>
      </c>
      <c r="Y57" s="158">
        <f t="shared" si="5"/>
        <v>0</v>
      </c>
      <c r="Z57" s="159" t="str" cm="1">
        <f t="array" ref="Z57">IF(D57="Electric","--",IF(D57="Diesel",_xlfn._xlws.FILTER(ORDEF[NOXdr],(ORDEF[HP]=I57)*(ORDEF[Model_Year]=E57)),""))</f>
        <v>--</v>
      </c>
      <c r="AA57" s="159" t="str" cm="1">
        <f t="array" ref="AA57">IF(E57="Electric","--",IF(D57="Gasoline",_xlfn._xlws.FILTER(LSIEF[NOX DR],(LSIEF[Fuel]=D57)*(LSIEF[HP Bin]=I57)*(LSIEF[Model Year]=E57)),""))</f>
        <v/>
      </c>
      <c r="AB57" s="159">
        <f t="shared" si="6"/>
        <v>0</v>
      </c>
      <c r="AC57" s="158" t="str" cm="1">
        <f t="array" ref="AC57">IF(D57="Electric","--",IF(D57="Diesel",_xlfn._xlws.FILTER(DFCF2[Fuel_HC],(DFCF2[MY]=E57)),""))</f>
        <v>--</v>
      </c>
      <c r="AD57" s="158" t="str" cm="1">
        <f t="array" ref="AD57">IF(D57="Electric","--",IF(D57="Gasoline",_xlfn._xlws.FILTER(GFCF2[Fuel_HC],(GFCF2[MY]=E57)),""))</f>
        <v>--</v>
      </c>
      <c r="AE57" s="158">
        <f t="shared" si="7"/>
        <v>0</v>
      </c>
      <c r="AF57" s="157" t="str" cm="1">
        <f t="array" ref="AF57">IF(D57="Electric","--",IF(D57="Diesel",_xlfn._xlws.FILTER(DFCF2[Fuel_NOX],(DFCF2[MY]=E57)),""))</f>
        <v>--</v>
      </c>
      <c r="AG57" s="157" t="str" cm="1">
        <f t="array" ref="AG57">IF(D57="Electric","--",IF(D57="Gasoline",_xlfn._xlws.FILTER(GFCF2[Fuel_NOX],(GFCF2[MY]=E57)),""))</f>
        <v>--</v>
      </c>
      <c r="AH57" s="157">
        <f t="shared" si="8"/>
        <v>0</v>
      </c>
      <c r="AI57" s="158">
        <f t="shared" si="9"/>
        <v>0</v>
      </c>
      <c r="AJ57" s="158">
        <f t="shared" si="10"/>
        <v>0</v>
      </c>
      <c r="AK57" s="158" t="str">
        <f t="shared" si="11"/>
        <v>--</v>
      </c>
      <c r="AL57" s="158" t="str">
        <f t="shared" si="12"/>
        <v>--</v>
      </c>
      <c r="AM57" s="158" t="str">
        <f t="shared" si="13"/>
        <v>--</v>
      </c>
      <c r="AN57" s="158" t="str">
        <f t="shared" si="14"/>
        <v>--</v>
      </c>
      <c r="AO57" s="158" t="str">
        <f t="shared" si="15"/>
        <v>--</v>
      </c>
      <c r="AP57" s="157"/>
      <c r="AQ57" s="161"/>
      <c r="AR57" s="161"/>
      <c r="AS57" s="161" t="str">
        <f>IF(ISNA(VLOOKUP($B57,'2017 Emission Inventory'!$B$2:$B$803,1,FALSE)),"No","Yes")</f>
        <v>No</v>
      </c>
      <c r="AT57" s="161" t="str">
        <f>IFERROR(INDEX('2017 Emission Inventory'!$C$2:$C$803,MATCH($B57,'2017 Emission Inventory'!$B$2:$B$803,0)),"")</f>
        <v/>
      </c>
      <c r="AU57" s="161" t="str">
        <f>IFERROR(INDEX('2017 Emission Inventory'!$D$2:$D$803,MATCH($B57,'2017 Emission Inventory'!$B$2:$B$803,0)),"")</f>
        <v/>
      </c>
      <c r="AV57" s="161" t="str">
        <f>IFERROR(INDEX('2017 Emission Inventory'!$E$2:$E$803,MATCH($B57,'2017 Emission Inventory'!$B$2:$B$803,0)),"")</f>
        <v/>
      </c>
      <c r="AW57" s="161" t="str">
        <f>IFERROR(INDEX('2017 Emission Inventory'!$F$2:$F$803,MATCH($B57,'2017 Emission Inventory'!$B$2:$B$803,0)),"")</f>
        <v/>
      </c>
      <c r="AX57" s="161" t="str">
        <f>IFERROR(INDEX('2017 Emission Inventory'!$G$2:$G$803,MATCH($B57,'2017 Emission Inventory'!$B$2:$B$803,0)),"")</f>
        <v/>
      </c>
      <c r="AY57" s="162" t="str">
        <f>IFERROR(INDEX('2017 Emission Inventory'!$AL$2:$AL$803,MATCH($B57,'2017 Emission Inventory'!$B$2:$B$803,0)),"")</f>
        <v/>
      </c>
      <c r="AZ57" s="163" t="e">
        <f t="shared" si="16"/>
        <v>#VALUE!</v>
      </c>
      <c r="BB57" s="166"/>
    </row>
    <row r="58" spans="1:54" s="160" customFormat="1" x14ac:dyDescent="0.35">
      <c r="A58" s="157">
        <v>57</v>
      </c>
      <c r="B58" s="157">
        <v>24807</v>
      </c>
      <c r="C58" s="157" t="s">
        <v>99</v>
      </c>
      <c r="D58" s="157" t="s">
        <v>49</v>
      </c>
      <c r="E58" s="157">
        <v>2017</v>
      </c>
      <c r="F58" s="157">
        <v>40</v>
      </c>
      <c r="G58" s="157">
        <v>769.61224489795916</v>
      </c>
      <c r="H58" s="157"/>
      <c r="I58" s="157">
        <f t="shared" si="0"/>
        <v>50</v>
      </c>
      <c r="J58" s="157" t="str">
        <f>IF(D58="Electric","--",IF(D58="Diesel",VLOOKUP(C58,[2]ORDLF!A:B,2,FALSE),""))</f>
        <v>--</v>
      </c>
      <c r="K58" s="157" t="str">
        <f>IF(D58="Electric","--",IF(D58="Gasoline",VLOOKUP(C58,LSILF!A:C,3,FALSE),""))</f>
        <v>--</v>
      </c>
      <c r="L58" s="158">
        <f t="shared" si="17"/>
        <v>0</v>
      </c>
      <c r="M58" s="157" t="str" cm="1">
        <f t="array" ref="M58">IF(D58="Electric","--",IF(D58="Diesel",_xlfn._xlws.FILTER(DIESCH[CH Cap],(DIESCH[HP Bin]=I58)),""))</f>
        <v>--</v>
      </c>
      <c r="N58" s="157" t="str" cm="1">
        <f t="array" ref="N58">IF(D58="Electric","--",IF(D58="Gasoline",_xlfn._xlws.FILTER(LSICH[CH Cap],(LSICH[Fuel Type]=D58)*(LSICH[MY]=E58)),""))</f>
        <v>--</v>
      </c>
      <c r="O58" s="157">
        <f t="shared" si="1"/>
        <v>0</v>
      </c>
      <c r="P58" s="157">
        <f t="shared" si="2"/>
        <v>2308.8367346938776</v>
      </c>
      <c r="Q58" s="157" t="str" cm="1">
        <f t="array" ref="Q58">IF(D58="Electric","--",IF(D58="Diesel",_xlfn._xlws.FILTER(ORDEF[HC-ZH (g/hp-hr)],(ORDEF[HP]=I58)*(ORDEF[Model_Year]=E58)),""))</f>
        <v>--</v>
      </c>
      <c r="R58" s="157" t="str" cm="1">
        <f t="array" ref="R58">IF(D58="Electric","--",IF(D58="Gasoline",_xlfn._xlws.FILTER(LSIEF[HC-ZH (g/hp-hr)],(LSIEF[Fuel]=D58)*(LSIEF[HP Bin]=I58)*(LSIEF[Model Year]=E58)),""))</f>
        <v>--</v>
      </c>
      <c r="S58" s="158">
        <f t="shared" si="3"/>
        <v>0</v>
      </c>
      <c r="T58" s="159" t="str" cm="1">
        <f t="array" ref="T58">IF(D58="Electric","--",IF(D58="Diesel",_xlfn._xlws.FILTER(ORDEF[HCDR],(ORDEF[HP]=I58)*(ORDEF[Model_Year]=E58),),""))</f>
        <v>--</v>
      </c>
      <c r="U58" s="159" t="str" cm="1">
        <f t="array" ref="U58">IF(D58="Electric","--",IF(D58="Gasoline",_xlfn._xlws.FILTER(LSIEF[HC DR],(LSIEF[Fuel]=D58)*(LSIEF[HP Bin]=I58)*(LSIEF[Model Year]=E58)),""))</f>
        <v>--</v>
      </c>
      <c r="V58" s="159">
        <f t="shared" si="4"/>
        <v>0</v>
      </c>
      <c r="W58" s="158" t="str" cm="1">
        <f t="array" ref="W58">IF(D58="Electric","--",IF(D58="Diesel",_xlfn._xlws.FILTER(ORDEF[NOXzh],(ORDEF[HP]=I58)*(ORDEF[Model_Year]=E58)),""))</f>
        <v>--</v>
      </c>
      <c r="X58" s="158" t="str" cm="1">
        <f t="array" ref="X58">IF(D58="Electric","--",IF(D58="Gasoline",_xlfn._xlws.FILTER(LSIEF[NOX-ZH (g/hp-hr)],(LSIEF[Fuel]=D58)*(LSIEF[HP Bin]=I58)*(LSIEF[Model Year]=E58)),""))</f>
        <v>--</v>
      </c>
      <c r="Y58" s="158">
        <f t="shared" si="5"/>
        <v>0</v>
      </c>
      <c r="Z58" s="159" t="str" cm="1">
        <f t="array" ref="Z58">IF(D58="Electric","--",IF(D58="Diesel",_xlfn._xlws.FILTER(ORDEF[NOXdr],(ORDEF[HP]=I58)*(ORDEF[Model_Year]=E58)),""))</f>
        <v>--</v>
      </c>
      <c r="AA58" s="159" t="str" cm="1">
        <f t="array" ref="AA58">IF(E58="Electric","--",IF(D58="Gasoline",_xlfn._xlws.FILTER(LSIEF[NOX DR],(LSIEF[Fuel]=D58)*(LSIEF[HP Bin]=I58)*(LSIEF[Model Year]=E58)),""))</f>
        <v/>
      </c>
      <c r="AB58" s="159">
        <f t="shared" si="6"/>
        <v>0</v>
      </c>
      <c r="AC58" s="158" t="str" cm="1">
        <f t="array" ref="AC58">IF(D58="Electric","--",IF(D58="Diesel",_xlfn._xlws.FILTER(DFCF2[Fuel_HC],(DFCF2[MY]=E58)),""))</f>
        <v>--</v>
      </c>
      <c r="AD58" s="158" t="str" cm="1">
        <f t="array" ref="AD58">IF(D58="Electric","--",IF(D58="Gasoline",_xlfn._xlws.FILTER(GFCF2[Fuel_HC],(GFCF2[MY]=E58)),""))</f>
        <v>--</v>
      </c>
      <c r="AE58" s="158">
        <f t="shared" si="7"/>
        <v>0</v>
      </c>
      <c r="AF58" s="157" t="str" cm="1">
        <f t="array" ref="AF58">IF(D58="Electric","--",IF(D58="Diesel",_xlfn._xlws.FILTER(DFCF2[Fuel_NOX],(DFCF2[MY]=E58)),""))</f>
        <v>--</v>
      </c>
      <c r="AG58" s="157" t="str" cm="1">
        <f t="array" ref="AG58">IF(D58="Electric","--",IF(D58="Gasoline",_xlfn._xlws.FILTER(GFCF2[Fuel_NOX],(GFCF2[MY]=E58)),""))</f>
        <v>--</v>
      </c>
      <c r="AH58" s="157">
        <f t="shared" si="8"/>
        <v>0</v>
      </c>
      <c r="AI58" s="158">
        <f t="shared" si="9"/>
        <v>0</v>
      </c>
      <c r="AJ58" s="158">
        <f t="shared" si="10"/>
        <v>0</v>
      </c>
      <c r="AK58" s="158" t="str">
        <f t="shared" si="11"/>
        <v>--</v>
      </c>
      <c r="AL58" s="158" t="str">
        <f t="shared" si="12"/>
        <v>--</v>
      </c>
      <c r="AM58" s="158" t="str">
        <f t="shared" si="13"/>
        <v>--</v>
      </c>
      <c r="AN58" s="158" t="str">
        <f t="shared" si="14"/>
        <v>--</v>
      </c>
      <c r="AO58" s="158" t="str">
        <f t="shared" si="15"/>
        <v>--</v>
      </c>
      <c r="AP58" s="157"/>
      <c r="AQ58" s="161"/>
      <c r="AR58" s="161"/>
      <c r="AS58" s="161" t="str">
        <f>IF(ISNA(VLOOKUP($B58,'2017 Emission Inventory'!$B$2:$B$803,1,FALSE)),"No","Yes")</f>
        <v>No</v>
      </c>
      <c r="AT58" s="161" t="str">
        <f>IFERROR(INDEX('2017 Emission Inventory'!$C$2:$C$803,MATCH($B58,'2017 Emission Inventory'!$B$2:$B$803,0)),"")</f>
        <v/>
      </c>
      <c r="AU58" s="161" t="str">
        <f>IFERROR(INDEX('2017 Emission Inventory'!$D$2:$D$803,MATCH($B58,'2017 Emission Inventory'!$B$2:$B$803,0)),"")</f>
        <v/>
      </c>
      <c r="AV58" s="161" t="str">
        <f>IFERROR(INDEX('2017 Emission Inventory'!$E$2:$E$803,MATCH($B58,'2017 Emission Inventory'!$B$2:$B$803,0)),"")</f>
        <v/>
      </c>
      <c r="AW58" s="161" t="str">
        <f>IFERROR(INDEX('2017 Emission Inventory'!$F$2:$F$803,MATCH($B58,'2017 Emission Inventory'!$B$2:$B$803,0)),"")</f>
        <v/>
      </c>
      <c r="AX58" s="161" t="str">
        <f>IFERROR(INDEX('2017 Emission Inventory'!$G$2:$G$803,MATCH($B58,'2017 Emission Inventory'!$B$2:$B$803,0)),"")</f>
        <v/>
      </c>
      <c r="AY58" s="162" t="str">
        <f>IFERROR(INDEX('2017 Emission Inventory'!$AL$2:$AL$803,MATCH($B58,'2017 Emission Inventory'!$B$2:$B$803,0)),"")</f>
        <v/>
      </c>
      <c r="AZ58" s="163" t="e">
        <f t="shared" si="16"/>
        <v>#VALUE!</v>
      </c>
      <c r="BB58" s="166"/>
    </row>
    <row r="59" spans="1:54" s="160" customFormat="1" x14ac:dyDescent="0.35">
      <c r="A59" s="157">
        <v>58</v>
      </c>
      <c r="B59" s="157">
        <v>24809</v>
      </c>
      <c r="C59" s="157" t="s">
        <v>99</v>
      </c>
      <c r="D59" s="157" t="s">
        <v>49</v>
      </c>
      <c r="E59" s="157">
        <v>2017</v>
      </c>
      <c r="F59" s="157">
        <v>40</v>
      </c>
      <c r="G59" s="157">
        <v>769.61224489795916</v>
      </c>
      <c r="H59" s="157"/>
      <c r="I59" s="157">
        <f t="shared" si="0"/>
        <v>50</v>
      </c>
      <c r="J59" s="157" t="str">
        <f>IF(D59="Electric","--",IF(D59="Diesel",VLOOKUP(C59,[2]ORDLF!A:B,2,FALSE),""))</f>
        <v>--</v>
      </c>
      <c r="K59" s="157" t="str">
        <f>IF(D59="Electric","--",IF(D59="Gasoline",VLOOKUP(C59,LSILF!A:C,3,FALSE),""))</f>
        <v>--</v>
      </c>
      <c r="L59" s="158">
        <f t="shared" si="17"/>
        <v>0</v>
      </c>
      <c r="M59" s="157" t="str" cm="1">
        <f t="array" ref="M59">IF(D59="Electric","--",IF(D59="Diesel",_xlfn._xlws.FILTER(DIESCH[CH Cap],(DIESCH[HP Bin]=I59)),""))</f>
        <v>--</v>
      </c>
      <c r="N59" s="157" t="str" cm="1">
        <f t="array" ref="N59">IF(D59="Electric","--",IF(D59="Gasoline",_xlfn._xlws.FILTER(LSICH[CH Cap],(LSICH[Fuel Type]=D59)*(LSICH[MY]=E59)),""))</f>
        <v>--</v>
      </c>
      <c r="O59" s="157">
        <f t="shared" si="1"/>
        <v>0</v>
      </c>
      <c r="P59" s="157">
        <f t="shared" si="2"/>
        <v>2308.8367346938776</v>
      </c>
      <c r="Q59" s="157" t="str" cm="1">
        <f t="array" ref="Q59">IF(D59="Electric","--",IF(D59="Diesel",_xlfn._xlws.FILTER(ORDEF[HC-ZH (g/hp-hr)],(ORDEF[HP]=I59)*(ORDEF[Model_Year]=E59)),""))</f>
        <v>--</v>
      </c>
      <c r="R59" s="157" t="str" cm="1">
        <f t="array" ref="R59">IF(D59="Electric","--",IF(D59="Gasoline",_xlfn._xlws.FILTER(LSIEF[HC-ZH (g/hp-hr)],(LSIEF[Fuel]=D59)*(LSIEF[HP Bin]=I59)*(LSIEF[Model Year]=E59)),""))</f>
        <v>--</v>
      </c>
      <c r="S59" s="158">
        <f t="shared" si="3"/>
        <v>0</v>
      </c>
      <c r="T59" s="159" t="str" cm="1">
        <f t="array" ref="T59">IF(D59="Electric","--",IF(D59="Diesel",_xlfn._xlws.FILTER(ORDEF[HCDR],(ORDEF[HP]=I59)*(ORDEF[Model_Year]=E59),),""))</f>
        <v>--</v>
      </c>
      <c r="U59" s="159" t="str" cm="1">
        <f t="array" ref="U59">IF(D59="Electric","--",IF(D59="Gasoline",_xlfn._xlws.FILTER(LSIEF[HC DR],(LSIEF[Fuel]=D59)*(LSIEF[HP Bin]=I59)*(LSIEF[Model Year]=E59)),""))</f>
        <v>--</v>
      </c>
      <c r="V59" s="159">
        <f t="shared" si="4"/>
        <v>0</v>
      </c>
      <c r="W59" s="158" t="str" cm="1">
        <f t="array" ref="W59">IF(D59="Electric","--",IF(D59="Diesel",_xlfn._xlws.FILTER(ORDEF[NOXzh],(ORDEF[HP]=I59)*(ORDEF[Model_Year]=E59)),""))</f>
        <v>--</v>
      </c>
      <c r="X59" s="158" t="str" cm="1">
        <f t="array" ref="X59">IF(D59="Electric","--",IF(D59="Gasoline",_xlfn._xlws.FILTER(LSIEF[NOX-ZH (g/hp-hr)],(LSIEF[Fuel]=D59)*(LSIEF[HP Bin]=I59)*(LSIEF[Model Year]=E59)),""))</f>
        <v>--</v>
      </c>
      <c r="Y59" s="158">
        <f t="shared" si="5"/>
        <v>0</v>
      </c>
      <c r="Z59" s="159" t="str" cm="1">
        <f t="array" ref="Z59">IF(D59="Electric","--",IF(D59="Diesel",_xlfn._xlws.FILTER(ORDEF[NOXdr],(ORDEF[HP]=I59)*(ORDEF[Model_Year]=E59)),""))</f>
        <v>--</v>
      </c>
      <c r="AA59" s="159" t="str" cm="1">
        <f t="array" ref="AA59">IF(E59="Electric","--",IF(D59="Gasoline",_xlfn._xlws.FILTER(LSIEF[NOX DR],(LSIEF[Fuel]=D59)*(LSIEF[HP Bin]=I59)*(LSIEF[Model Year]=E59)),""))</f>
        <v/>
      </c>
      <c r="AB59" s="159">
        <f t="shared" si="6"/>
        <v>0</v>
      </c>
      <c r="AC59" s="158" t="str" cm="1">
        <f t="array" ref="AC59">IF(D59="Electric","--",IF(D59="Diesel",_xlfn._xlws.FILTER(DFCF2[Fuel_HC],(DFCF2[MY]=E59)),""))</f>
        <v>--</v>
      </c>
      <c r="AD59" s="158" t="str" cm="1">
        <f t="array" ref="AD59">IF(D59="Electric","--",IF(D59="Gasoline",_xlfn._xlws.FILTER(GFCF2[Fuel_HC],(GFCF2[MY]=E59)),""))</f>
        <v>--</v>
      </c>
      <c r="AE59" s="158">
        <f t="shared" si="7"/>
        <v>0</v>
      </c>
      <c r="AF59" s="157" t="str" cm="1">
        <f t="array" ref="AF59">IF(D59="Electric","--",IF(D59="Diesel",_xlfn._xlws.FILTER(DFCF2[Fuel_NOX],(DFCF2[MY]=E59)),""))</f>
        <v>--</v>
      </c>
      <c r="AG59" s="157" t="str" cm="1">
        <f t="array" ref="AG59">IF(D59="Electric","--",IF(D59="Gasoline",_xlfn._xlws.FILTER(GFCF2[Fuel_NOX],(GFCF2[MY]=E59)),""))</f>
        <v>--</v>
      </c>
      <c r="AH59" s="157">
        <f t="shared" si="8"/>
        <v>0</v>
      </c>
      <c r="AI59" s="158">
        <f t="shared" si="9"/>
        <v>0</v>
      </c>
      <c r="AJ59" s="158">
        <f t="shared" si="10"/>
        <v>0</v>
      </c>
      <c r="AK59" s="158" t="str">
        <f t="shared" si="11"/>
        <v>--</v>
      </c>
      <c r="AL59" s="158" t="str">
        <f t="shared" si="12"/>
        <v>--</v>
      </c>
      <c r="AM59" s="158" t="str">
        <f t="shared" si="13"/>
        <v>--</v>
      </c>
      <c r="AN59" s="158" t="str">
        <f t="shared" si="14"/>
        <v>--</v>
      </c>
      <c r="AO59" s="158" t="str">
        <f t="shared" si="15"/>
        <v>--</v>
      </c>
      <c r="AP59" s="157"/>
      <c r="AQ59" s="161"/>
      <c r="AR59" s="161"/>
      <c r="AS59" s="161" t="str">
        <f>IF(ISNA(VLOOKUP($B59,'2017 Emission Inventory'!$B$2:$B$803,1,FALSE)),"No","Yes")</f>
        <v>No</v>
      </c>
      <c r="AT59" s="161" t="str">
        <f>IFERROR(INDEX('2017 Emission Inventory'!$C$2:$C$803,MATCH($B59,'2017 Emission Inventory'!$B$2:$B$803,0)),"")</f>
        <v/>
      </c>
      <c r="AU59" s="161" t="str">
        <f>IFERROR(INDEX('2017 Emission Inventory'!$D$2:$D$803,MATCH($B59,'2017 Emission Inventory'!$B$2:$B$803,0)),"")</f>
        <v/>
      </c>
      <c r="AV59" s="161" t="str">
        <f>IFERROR(INDEX('2017 Emission Inventory'!$E$2:$E$803,MATCH($B59,'2017 Emission Inventory'!$B$2:$B$803,0)),"")</f>
        <v/>
      </c>
      <c r="AW59" s="161" t="str">
        <f>IFERROR(INDEX('2017 Emission Inventory'!$F$2:$F$803,MATCH($B59,'2017 Emission Inventory'!$B$2:$B$803,0)),"")</f>
        <v/>
      </c>
      <c r="AX59" s="161" t="str">
        <f>IFERROR(INDEX('2017 Emission Inventory'!$G$2:$G$803,MATCH($B59,'2017 Emission Inventory'!$B$2:$B$803,0)),"")</f>
        <v/>
      </c>
      <c r="AY59" s="162" t="str">
        <f>IFERROR(INDEX('2017 Emission Inventory'!$AL$2:$AL$803,MATCH($B59,'2017 Emission Inventory'!$B$2:$B$803,0)),"")</f>
        <v/>
      </c>
      <c r="AZ59" s="163" t="e">
        <f t="shared" si="16"/>
        <v>#VALUE!</v>
      </c>
      <c r="BB59" s="166"/>
    </row>
    <row r="60" spans="1:54" s="160" customFormat="1" x14ac:dyDescent="0.35">
      <c r="A60" s="157">
        <v>59</v>
      </c>
      <c r="B60" s="157">
        <v>24810</v>
      </c>
      <c r="C60" s="157" t="s">
        <v>99</v>
      </c>
      <c r="D60" s="157" t="s">
        <v>49</v>
      </c>
      <c r="E60" s="157">
        <v>2017</v>
      </c>
      <c r="F60" s="157">
        <v>40</v>
      </c>
      <c r="G60" s="157">
        <v>769.61224489795916</v>
      </c>
      <c r="H60" s="157"/>
      <c r="I60" s="157">
        <f t="shared" si="0"/>
        <v>50</v>
      </c>
      <c r="J60" s="157" t="str">
        <f>IF(D60="Electric","--",IF(D60="Diesel",VLOOKUP(C60,[2]ORDLF!A:B,2,FALSE),""))</f>
        <v>--</v>
      </c>
      <c r="K60" s="157" t="str">
        <f>IF(D60="Electric","--",IF(D60="Gasoline",VLOOKUP(C60,LSILF!A:C,3,FALSE),""))</f>
        <v>--</v>
      </c>
      <c r="L60" s="158">
        <f t="shared" si="17"/>
        <v>0</v>
      </c>
      <c r="M60" s="157" t="str" cm="1">
        <f t="array" ref="M60">IF(D60="Electric","--",IF(D60="Diesel",_xlfn._xlws.FILTER(DIESCH[CH Cap],(DIESCH[HP Bin]=I60)),""))</f>
        <v>--</v>
      </c>
      <c r="N60" s="157" t="str" cm="1">
        <f t="array" ref="N60">IF(D60="Electric","--",IF(D60="Gasoline",_xlfn._xlws.FILTER(LSICH[CH Cap],(LSICH[Fuel Type]=D60)*(LSICH[MY]=E60)),""))</f>
        <v>--</v>
      </c>
      <c r="O60" s="157">
        <f t="shared" si="1"/>
        <v>0</v>
      </c>
      <c r="P60" s="157">
        <f t="shared" si="2"/>
        <v>2308.8367346938776</v>
      </c>
      <c r="Q60" s="157" t="str" cm="1">
        <f t="array" ref="Q60">IF(D60="Electric","--",IF(D60="Diesel",_xlfn._xlws.FILTER(ORDEF[HC-ZH (g/hp-hr)],(ORDEF[HP]=I60)*(ORDEF[Model_Year]=E60)),""))</f>
        <v>--</v>
      </c>
      <c r="R60" s="157" t="str" cm="1">
        <f t="array" ref="R60">IF(D60="Electric","--",IF(D60="Gasoline",_xlfn._xlws.FILTER(LSIEF[HC-ZH (g/hp-hr)],(LSIEF[Fuel]=D60)*(LSIEF[HP Bin]=I60)*(LSIEF[Model Year]=E60)),""))</f>
        <v>--</v>
      </c>
      <c r="S60" s="158">
        <f t="shared" si="3"/>
        <v>0</v>
      </c>
      <c r="T60" s="159" t="str" cm="1">
        <f t="array" ref="T60">IF(D60="Electric","--",IF(D60="Diesel",_xlfn._xlws.FILTER(ORDEF[HCDR],(ORDEF[HP]=I60)*(ORDEF[Model_Year]=E60),),""))</f>
        <v>--</v>
      </c>
      <c r="U60" s="159" t="str" cm="1">
        <f t="array" ref="U60">IF(D60="Electric","--",IF(D60="Gasoline",_xlfn._xlws.FILTER(LSIEF[HC DR],(LSIEF[Fuel]=D60)*(LSIEF[HP Bin]=I60)*(LSIEF[Model Year]=E60)),""))</f>
        <v>--</v>
      </c>
      <c r="V60" s="159">
        <f t="shared" si="4"/>
        <v>0</v>
      </c>
      <c r="W60" s="158" t="str" cm="1">
        <f t="array" ref="W60">IF(D60="Electric","--",IF(D60="Diesel",_xlfn._xlws.FILTER(ORDEF[NOXzh],(ORDEF[HP]=I60)*(ORDEF[Model_Year]=E60)),""))</f>
        <v>--</v>
      </c>
      <c r="X60" s="158" t="str" cm="1">
        <f t="array" ref="X60">IF(D60="Electric","--",IF(D60="Gasoline",_xlfn._xlws.FILTER(LSIEF[NOX-ZH (g/hp-hr)],(LSIEF[Fuel]=D60)*(LSIEF[HP Bin]=I60)*(LSIEF[Model Year]=E60)),""))</f>
        <v>--</v>
      </c>
      <c r="Y60" s="158">
        <f t="shared" si="5"/>
        <v>0</v>
      </c>
      <c r="Z60" s="159" t="str" cm="1">
        <f t="array" ref="Z60">IF(D60="Electric","--",IF(D60="Diesel",_xlfn._xlws.FILTER(ORDEF[NOXdr],(ORDEF[HP]=I60)*(ORDEF[Model_Year]=E60)),""))</f>
        <v>--</v>
      </c>
      <c r="AA60" s="159" t="str" cm="1">
        <f t="array" ref="AA60">IF(E60="Electric","--",IF(D60="Gasoline",_xlfn._xlws.FILTER(LSIEF[NOX DR],(LSIEF[Fuel]=D60)*(LSIEF[HP Bin]=I60)*(LSIEF[Model Year]=E60)),""))</f>
        <v/>
      </c>
      <c r="AB60" s="159">
        <f t="shared" si="6"/>
        <v>0</v>
      </c>
      <c r="AC60" s="158" t="str" cm="1">
        <f t="array" ref="AC60">IF(D60="Electric","--",IF(D60="Diesel",_xlfn._xlws.FILTER(DFCF2[Fuel_HC],(DFCF2[MY]=E60)),""))</f>
        <v>--</v>
      </c>
      <c r="AD60" s="158" t="str" cm="1">
        <f t="array" ref="AD60">IF(D60="Electric","--",IF(D60="Gasoline",_xlfn._xlws.FILTER(GFCF2[Fuel_HC],(GFCF2[MY]=E60)),""))</f>
        <v>--</v>
      </c>
      <c r="AE60" s="158">
        <f t="shared" si="7"/>
        <v>0</v>
      </c>
      <c r="AF60" s="157" t="str" cm="1">
        <f t="array" ref="AF60">IF(D60="Electric","--",IF(D60="Diesel",_xlfn._xlws.FILTER(DFCF2[Fuel_NOX],(DFCF2[MY]=E60)),""))</f>
        <v>--</v>
      </c>
      <c r="AG60" s="157" t="str" cm="1">
        <f t="array" ref="AG60">IF(D60="Electric","--",IF(D60="Gasoline",_xlfn._xlws.FILTER(GFCF2[Fuel_NOX],(GFCF2[MY]=E60)),""))</f>
        <v>--</v>
      </c>
      <c r="AH60" s="157">
        <f t="shared" si="8"/>
        <v>0</v>
      </c>
      <c r="AI60" s="158">
        <f t="shared" si="9"/>
        <v>0</v>
      </c>
      <c r="AJ60" s="158">
        <f t="shared" si="10"/>
        <v>0</v>
      </c>
      <c r="AK60" s="158" t="str">
        <f t="shared" si="11"/>
        <v>--</v>
      </c>
      <c r="AL60" s="158" t="str">
        <f t="shared" si="12"/>
        <v>--</v>
      </c>
      <c r="AM60" s="158" t="str">
        <f t="shared" si="13"/>
        <v>--</v>
      </c>
      <c r="AN60" s="158" t="str">
        <f t="shared" si="14"/>
        <v>--</v>
      </c>
      <c r="AO60" s="158" t="str">
        <f t="shared" si="15"/>
        <v>--</v>
      </c>
      <c r="AP60" s="157"/>
      <c r="AQ60" s="161"/>
      <c r="AR60" s="161"/>
      <c r="AS60" s="161" t="str">
        <f>IF(ISNA(VLOOKUP($B60,'2017 Emission Inventory'!$B$2:$B$803,1,FALSE)),"No","Yes")</f>
        <v>No</v>
      </c>
      <c r="AT60" s="161" t="str">
        <f>IFERROR(INDEX('2017 Emission Inventory'!$C$2:$C$803,MATCH($B60,'2017 Emission Inventory'!$B$2:$B$803,0)),"")</f>
        <v/>
      </c>
      <c r="AU60" s="161" t="str">
        <f>IFERROR(INDEX('2017 Emission Inventory'!$D$2:$D$803,MATCH($B60,'2017 Emission Inventory'!$B$2:$B$803,0)),"")</f>
        <v/>
      </c>
      <c r="AV60" s="161" t="str">
        <f>IFERROR(INDEX('2017 Emission Inventory'!$E$2:$E$803,MATCH($B60,'2017 Emission Inventory'!$B$2:$B$803,0)),"")</f>
        <v/>
      </c>
      <c r="AW60" s="161" t="str">
        <f>IFERROR(INDEX('2017 Emission Inventory'!$F$2:$F$803,MATCH($B60,'2017 Emission Inventory'!$B$2:$B$803,0)),"")</f>
        <v/>
      </c>
      <c r="AX60" s="161" t="str">
        <f>IFERROR(INDEX('2017 Emission Inventory'!$G$2:$G$803,MATCH($B60,'2017 Emission Inventory'!$B$2:$B$803,0)),"")</f>
        <v/>
      </c>
      <c r="AY60" s="162" t="str">
        <f>IFERROR(INDEX('2017 Emission Inventory'!$AL$2:$AL$803,MATCH($B60,'2017 Emission Inventory'!$B$2:$B$803,0)),"")</f>
        <v/>
      </c>
      <c r="AZ60" s="163" t="e">
        <f t="shared" si="16"/>
        <v>#VALUE!</v>
      </c>
      <c r="BB60" s="166"/>
    </row>
    <row r="61" spans="1:54" s="160" customFormat="1" x14ac:dyDescent="0.35">
      <c r="A61" s="157">
        <v>60</v>
      </c>
      <c r="B61" s="157">
        <v>24815</v>
      </c>
      <c r="C61" s="157" t="s">
        <v>99</v>
      </c>
      <c r="D61" s="157" t="s">
        <v>49</v>
      </c>
      <c r="E61" s="157">
        <v>2017</v>
      </c>
      <c r="F61" s="157">
        <v>40</v>
      </c>
      <c r="G61" s="157">
        <v>769.61224489795916</v>
      </c>
      <c r="H61" s="157"/>
      <c r="I61" s="157">
        <f t="shared" si="0"/>
        <v>50</v>
      </c>
      <c r="J61" s="157" t="str">
        <f>IF(D61="Electric","--",IF(D61="Diesel",VLOOKUP(C61,[2]ORDLF!A:B,2,FALSE),""))</f>
        <v>--</v>
      </c>
      <c r="K61" s="157" t="str">
        <f>IF(D61="Electric","--",IF(D61="Gasoline",VLOOKUP(C61,LSILF!A:C,3,FALSE),""))</f>
        <v>--</v>
      </c>
      <c r="L61" s="158">
        <f t="shared" si="17"/>
        <v>0</v>
      </c>
      <c r="M61" s="157" t="str" cm="1">
        <f t="array" ref="M61">IF(D61="Electric","--",IF(D61="Diesel",_xlfn._xlws.FILTER(DIESCH[CH Cap],(DIESCH[HP Bin]=I61)),""))</f>
        <v>--</v>
      </c>
      <c r="N61" s="157" t="str" cm="1">
        <f t="array" ref="N61">IF(D61="Electric","--",IF(D61="Gasoline",_xlfn._xlws.FILTER(LSICH[CH Cap],(LSICH[Fuel Type]=D61)*(LSICH[MY]=E61)),""))</f>
        <v>--</v>
      </c>
      <c r="O61" s="157">
        <f t="shared" si="1"/>
        <v>0</v>
      </c>
      <c r="P61" s="157">
        <f t="shared" si="2"/>
        <v>2308.8367346938776</v>
      </c>
      <c r="Q61" s="157" t="str" cm="1">
        <f t="array" ref="Q61">IF(D61="Electric","--",IF(D61="Diesel",_xlfn._xlws.FILTER(ORDEF[HC-ZH (g/hp-hr)],(ORDEF[HP]=I61)*(ORDEF[Model_Year]=E61)),""))</f>
        <v>--</v>
      </c>
      <c r="R61" s="157" t="str" cm="1">
        <f t="array" ref="R61">IF(D61="Electric","--",IF(D61="Gasoline",_xlfn._xlws.FILTER(LSIEF[HC-ZH (g/hp-hr)],(LSIEF[Fuel]=D61)*(LSIEF[HP Bin]=I61)*(LSIEF[Model Year]=E61)),""))</f>
        <v>--</v>
      </c>
      <c r="S61" s="158">
        <f t="shared" si="3"/>
        <v>0</v>
      </c>
      <c r="T61" s="159" t="str" cm="1">
        <f t="array" ref="T61">IF(D61="Electric","--",IF(D61="Diesel",_xlfn._xlws.FILTER(ORDEF[HCDR],(ORDEF[HP]=I61)*(ORDEF[Model_Year]=E61),),""))</f>
        <v>--</v>
      </c>
      <c r="U61" s="159" t="str" cm="1">
        <f t="array" ref="U61">IF(D61="Electric","--",IF(D61="Gasoline",_xlfn._xlws.FILTER(LSIEF[HC DR],(LSIEF[Fuel]=D61)*(LSIEF[HP Bin]=I61)*(LSIEF[Model Year]=E61)),""))</f>
        <v>--</v>
      </c>
      <c r="V61" s="159">
        <f t="shared" si="4"/>
        <v>0</v>
      </c>
      <c r="W61" s="158" t="str" cm="1">
        <f t="array" ref="W61">IF(D61="Electric","--",IF(D61="Diesel",_xlfn._xlws.FILTER(ORDEF[NOXzh],(ORDEF[HP]=I61)*(ORDEF[Model_Year]=E61)),""))</f>
        <v>--</v>
      </c>
      <c r="X61" s="158" t="str" cm="1">
        <f t="array" ref="X61">IF(D61="Electric","--",IF(D61="Gasoline",_xlfn._xlws.FILTER(LSIEF[NOX-ZH (g/hp-hr)],(LSIEF[Fuel]=D61)*(LSIEF[HP Bin]=I61)*(LSIEF[Model Year]=E61)),""))</f>
        <v>--</v>
      </c>
      <c r="Y61" s="158">
        <f t="shared" si="5"/>
        <v>0</v>
      </c>
      <c r="Z61" s="159" t="str" cm="1">
        <f t="array" ref="Z61">IF(D61="Electric","--",IF(D61="Diesel",_xlfn._xlws.FILTER(ORDEF[NOXdr],(ORDEF[HP]=I61)*(ORDEF[Model_Year]=E61)),""))</f>
        <v>--</v>
      </c>
      <c r="AA61" s="159" t="str" cm="1">
        <f t="array" ref="AA61">IF(E61="Electric","--",IF(D61="Gasoline",_xlfn._xlws.FILTER(LSIEF[NOX DR],(LSIEF[Fuel]=D61)*(LSIEF[HP Bin]=I61)*(LSIEF[Model Year]=E61)),""))</f>
        <v/>
      </c>
      <c r="AB61" s="159">
        <f t="shared" si="6"/>
        <v>0</v>
      </c>
      <c r="AC61" s="158" t="str" cm="1">
        <f t="array" ref="AC61">IF(D61="Electric","--",IF(D61="Diesel",_xlfn._xlws.FILTER(DFCF2[Fuel_HC],(DFCF2[MY]=E61)),""))</f>
        <v>--</v>
      </c>
      <c r="AD61" s="158" t="str" cm="1">
        <f t="array" ref="AD61">IF(D61="Electric","--",IF(D61="Gasoline",_xlfn._xlws.FILTER(GFCF2[Fuel_HC],(GFCF2[MY]=E61)),""))</f>
        <v>--</v>
      </c>
      <c r="AE61" s="158">
        <f t="shared" si="7"/>
        <v>0</v>
      </c>
      <c r="AF61" s="157" t="str" cm="1">
        <f t="array" ref="AF61">IF(D61="Electric","--",IF(D61="Diesel",_xlfn._xlws.FILTER(DFCF2[Fuel_NOX],(DFCF2[MY]=E61)),""))</f>
        <v>--</v>
      </c>
      <c r="AG61" s="157" t="str" cm="1">
        <f t="array" ref="AG61">IF(D61="Electric","--",IF(D61="Gasoline",_xlfn._xlws.FILTER(GFCF2[Fuel_NOX],(GFCF2[MY]=E61)),""))</f>
        <v>--</v>
      </c>
      <c r="AH61" s="157">
        <f t="shared" si="8"/>
        <v>0</v>
      </c>
      <c r="AI61" s="158">
        <f t="shared" si="9"/>
        <v>0</v>
      </c>
      <c r="AJ61" s="158">
        <f t="shared" si="10"/>
        <v>0</v>
      </c>
      <c r="AK61" s="158" t="str">
        <f t="shared" si="11"/>
        <v>--</v>
      </c>
      <c r="AL61" s="158" t="str">
        <f t="shared" si="12"/>
        <v>--</v>
      </c>
      <c r="AM61" s="158" t="str">
        <f t="shared" si="13"/>
        <v>--</v>
      </c>
      <c r="AN61" s="158" t="str">
        <f t="shared" si="14"/>
        <v>--</v>
      </c>
      <c r="AO61" s="158" t="str">
        <f t="shared" si="15"/>
        <v>--</v>
      </c>
      <c r="AP61" s="157"/>
      <c r="AQ61" s="161"/>
      <c r="AR61" s="161"/>
      <c r="AS61" s="161" t="str">
        <f>IF(ISNA(VLOOKUP($B61,'2017 Emission Inventory'!$B$2:$B$803,1,FALSE)),"No","Yes")</f>
        <v>No</v>
      </c>
      <c r="AT61" s="161" t="str">
        <f>IFERROR(INDEX('2017 Emission Inventory'!$C$2:$C$803,MATCH($B61,'2017 Emission Inventory'!$B$2:$B$803,0)),"")</f>
        <v/>
      </c>
      <c r="AU61" s="161" t="str">
        <f>IFERROR(INDEX('2017 Emission Inventory'!$D$2:$D$803,MATCH($B61,'2017 Emission Inventory'!$B$2:$B$803,0)),"")</f>
        <v/>
      </c>
      <c r="AV61" s="161" t="str">
        <f>IFERROR(INDEX('2017 Emission Inventory'!$E$2:$E$803,MATCH($B61,'2017 Emission Inventory'!$B$2:$B$803,0)),"")</f>
        <v/>
      </c>
      <c r="AW61" s="161" t="str">
        <f>IFERROR(INDEX('2017 Emission Inventory'!$F$2:$F$803,MATCH($B61,'2017 Emission Inventory'!$B$2:$B$803,0)),"")</f>
        <v/>
      </c>
      <c r="AX61" s="161" t="str">
        <f>IFERROR(INDEX('2017 Emission Inventory'!$G$2:$G$803,MATCH($B61,'2017 Emission Inventory'!$B$2:$B$803,0)),"")</f>
        <v/>
      </c>
      <c r="AY61" s="162" t="str">
        <f>IFERROR(INDEX('2017 Emission Inventory'!$AL$2:$AL$803,MATCH($B61,'2017 Emission Inventory'!$B$2:$B$803,0)),"")</f>
        <v/>
      </c>
      <c r="AZ61" s="163" t="e">
        <f t="shared" si="16"/>
        <v>#VALUE!</v>
      </c>
      <c r="BB61" s="166"/>
    </row>
    <row r="62" spans="1:54" s="160" customFormat="1" x14ac:dyDescent="0.35">
      <c r="A62" s="157">
        <v>61</v>
      </c>
      <c r="B62" s="157">
        <v>24818</v>
      </c>
      <c r="C62" s="157" t="s">
        <v>99</v>
      </c>
      <c r="D62" s="157" t="s">
        <v>49</v>
      </c>
      <c r="E62" s="157">
        <v>2017</v>
      </c>
      <c r="F62" s="157">
        <v>40</v>
      </c>
      <c r="G62" s="157">
        <v>769.61224489795916</v>
      </c>
      <c r="H62" s="157"/>
      <c r="I62" s="157">
        <f t="shared" si="0"/>
        <v>50</v>
      </c>
      <c r="J62" s="157" t="str">
        <f>IF(D62="Electric","--",IF(D62="Diesel",VLOOKUP(C62,[2]ORDLF!A:B,2,FALSE),""))</f>
        <v>--</v>
      </c>
      <c r="K62" s="157" t="str">
        <f>IF(D62="Electric","--",IF(D62="Gasoline",VLOOKUP(C62,LSILF!A:C,3,FALSE),""))</f>
        <v>--</v>
      </c>
      <c r="L62" s="158">
        <f t="shared" si="17"/>
        <v>0</v>
      </c>
      <c r="M62" s="157" t="str" cm="1">
        <f t="array" ref="M62">IF(D62="Electric","--",IF(D62="Diesel",_xlfn._xlws.FILTER(DIESCH[CH Cap],(DIESCH[HP Bin]=I62)),""))</f>
        <v>--</v>
      </c>
      <c r="N62" s="157" t="str" cm="1">
        <f t="array" ref="N62">IF(D62="Electric","--",IF(D62="Gasoline",_xlfn._xlws.FILTER(LSICH[CH Cap],(LSICH[Fuel Type]=D62)*(LSICH[MY]=E62)),""))</f>
        <v>--</v>
      </c>
      <c r="O62" s="157">
        <f t="shared" si="1"/>
        <v>0</v>
      </c>
      <c r="P62" s="157">
        <f t="shared" si="2"/>
        <v>2308.8367346938776</v>
      </c>
      <c r="Q62" s="157" t="str" cm="1">
        <f t="array" ref="Q62">IF(D62="Electric","--",IF(D62="Diesel",_xlfn._xlws.FILTER(ORDEF[HC-ZH (g/hp-hr)],(ORDEF[HP]=I62)*(ORDEF[Model_Year]=E62)),""))</f>
        <v>--</v>
      </c>
      <c r="R62" s="157" t="str" cm="1">
        <f t="array" ref="R62">IF(D62="Electric","--",IF(D62="Gasoline",_xlfn._xlws.FILTER(LSIEF[HC-ZH (g/hp-hr)],(LSIEF[Fuel]=D62)*(LSIEF[HP Bin]=I62)*(LSIEF[Model Year]=E62)),""))</f>
        <v>--</v>
      </c>
      <c r="S62" s="158">
        <f t="shared" si="3"/>
        <v>0</v>
      </c>
      <c r="T62" s="159" t="str" cm="1">
        <f t="array" ref="T62">IF(D62="Electric","--",IF(D62="Diesel",_xlfn._xlws.FILTER(ORDEF[HCDR],(ORDEF[HP]=I62)*(ORDEF[Model_Year]=E62),),""))</f>
        <v>--</v>
      </c>
      <c r="U62" s="159" t="str" cm="1">
        <f t="array" ref="U62">IF(D62="Electric","--",IF(D62="Gasoline",_xlfn._xlws.FILTER(LSIEF[HC DR],(LSIEF[Fuel]=D62)*(LSIEF[HP Bin]=I62)*(LSIEF[Model Year]=E62)),""))</f>
        <v>--</v>
      </c>
      <c r="V62" s="159">
        <f t="shared" si="4"/>
        <v>0</v>
      </c>
      <c r="W62" s="158" t="str" cm="1">
        <f t="array" ref="W62">IF(D62="Electric","--",IF(D62="Diesel",_xlfn._xlws.FILTER(ORDEF[NOXzh],(ORDEF[HP]=I62)*(ORDEF[Model_Year]=E62)),""))</f>
        <v>--</v>
      </c>
      <c r="X62" s="158" t="str" cm="1">
        <f t="array" ref="X62">IF(D62="Electric","--",IF(D62="Gasoline",_xlfn._xlws.FILTER(LSIEF[NOX-ZH (g/hp-hr)],(LSIEF[Fuel]=D62)*(LSIEF[HP Bin]=I62)*(LSIEF[Model Year]=E62)),""))</f>
        <v>--</v>
      </c>
      <c r="Y62" s="158">
        <f t="shared" si="5"/>
        <v>0</v>
      </c>
      <c r="Z62" s="159" t="str" cm="1">
        <f t="array" ref="Z62">IF(D62="Electric","--",IF(D62="Diesel",_xlfn._xlws.FILTER(ORDEF[NOXdr],(ORDEF[HP]=I62)*(ORDEF[Model_Year]=E62)),""))</f>
        <v>--</v>
      </c>
      <c r="AA62" s="159" t="str" cm="1">
        <f t="array" ref="AA62">IF(E62="Electric","--",IF(D62="Gasoline",_xlfn._xlws.FILTER(LSIEF[NOX DR],(LSIEF[Fuel]=D62)*(LSIEF[HP Bin]=I62)*(LSIEF[Model Year]=E62)),""))</f>
        <v/>
      </c>
      <c r="AB62" s="159">
        <f t="shared" si="6"/>
        <v>0</v>
      </c>
      <c r="AC62" s="158" t="str" cm="1">
        <f t="array" ref="AC62">IF(D62="Electric","--",IF(D62="Diesel",_xlfn._xlws.FILTER(DFCF2[Fuel_HC],(DFCF2[MY]=E62)),""))</f>
        <v>--</v>
      </c>
      <c r="AD62" s="158" t="str" cm="1">
        <f t="array" ref="AD62">IF(D62="Electric","--",IF(D62="Gasoline",_xlfn._xlws.FILTER(GFCF2[Fuel_HC],(GFCF2[MY]=E62)),""))</f>
        <v>--</v>
      </c>
      <c r="AE62" s="158">
        <f t="shared" si="7"/>
        <v>0</v>
      </c>
      <c r="AF62" s="157" t="str" cm="1">
        <f t="array" ref="AF62">IF(D62="Electric","--",IF(D62="Diesel",_xlfn._xlws.FILTER(DFCF2[Fuel_NOX],(DFCF2[MY]=E62)),""))</f>
        <v>--</v>
      </c>
      <c r="AG62" s="157" t="str" cm="1">
        <f t="array" ref="AG62">IF(D62="Electric","--",IF(D62="Gasoline",_xlfn._xlws.FILTER(GFCF2[Fuel_NOX],(GFCF2[MY]=E62)),""))</f>
        <v>--</v>
      </c>
      <c r="AH62" s="157">
        <f t="shared" si="8"/>
        <v>0</v>
      </c>
      <c r="AI62" s="158">
        <f t="shared" si="9"/>
        <v>0</v>
      </c>
      <c r="AJ62" s="158">
        <f t="shared" si="10"/>
        <v>0</v>
      </c>
      <c r="AK62" s="158" t="str">
        <f t="shared" si="11"/>
        <v>--</v>
      </c>
      <c r="AL62" s="158" t="str">
        <f t="shared" si="12"/>
        <v>--</v>
      </c>
      <c r="AM62" s="158" t="str">
        <f t="shared" si="13"/>
        <v>--</v>
      </c>
      <c r="AN62" s="158" t="str">
        <f t="shared" si="14"/>
        <v>--</v>
      </c>
      <c r="AO62" s="158" t="str">
        <f t="shared" si="15"/>
        <v>--</v>
      </c>
      <c r="AP62" s="157"/>
      <c r="AQ62" s="161"/>
      <c r="AR62" s="161"/>
      <c r="AS62" s="161" t="str">
        <f>IF(ISNA(VLOOKUP($B62,'2017 Emission Inventory'!$B$2:$B$803,1,FALSE)),"No","Yes")</f>
        <v>No</v>
      </c>
      <c r="AT62" s="161" t="str">
        <f>IFERROR(INDEX('2017 Emission Inventory'!$C$2:$C$803,MATCH($B62,'2017 Emission Inventory'!$B$2:$B$803,0)),"")</f>
        <v/>
      </c>
      <c r="AU62" s="161" t="str">
        <f>IFERROR(INDEX('2017 Emission Inventory'!$D$2:$D$803,MATCH($B62,'2017 Emission Inventory'!$B$2:$B$803,0)),"")</f>
        <v/>
      </c>
      <c r="AV62" s="161" t="str">
        <f>IFERROR(INDEX('2017 Emission Inventory'!$E$2:$E$803,MATCH($B62,'2017 Emission Inventory'!$B$2:$B$803,0)),"")</f>
        <v/>
      </c>
      <c r="AW62" s="161" t="str">
        <f>IFERROR(INDEX('2017 Emission Inventory'!$F$2:$F$803,MATCH($B62,'2017 Emission Inventory'!$B$2:$B$803,0)),"")</f>
        <v/>
      </c>
      <c r="AX62" s="161" t="str">
        <f>IFERROR(INDEX('2017 Emission Inventory'!$G$2:$G$803,MATCH($B62,'2017 Emission Inventory'!$B$2:$B$803,0)),"")</f>
        <v/>
      </c>
      <c r="AY62" s="162" t="str">
        <f>IFERROR(INDEX('2017 Emission Inventory'!$AL$2:$AL$803,MATCH($B62,'2017 Emission Inventory'!$B$2:$B$803,0)),"")</f>
        <v/>
      </c>
      <c r="AZ62" s="163" t="e">
        <f t="shared" si="16"/>
        <v>#VALUE!</v>
      </c>
      <c r="BB62" s="166"/>
    </row>
    <row r="63" spans="1:54" s="160" customFormat="1" x14ac:dyDescent="0.35">
      <c r="A63" s="157">
        <v>62</v>
      </c>
      <c r="B63" s="157">
        <v>29594</v>
      </c>
      <c r="C63" s="157" t="s">
        <v>99</v>
      </c>
      <c r="D63" s="157" t="s">
        <v>49</v>
      </c>
      <c r="E63" s="157">
        <v>2019</v>
      </c>
      <c r="F63" s="157">
        <v>40</v>
      </c>
      <c r="G63" s="157">
        <v>769.61224489795916</v>
      </c>
      <c r="H63" s="157"/>
      <c r="I63" s="157">
        <f t="shared" si="0"/>
        <v>50</v>
      </c>
      <c r="J63" s="157" t="str">
        <f>IF(D63="Electric","--",IF(D63="Diesel",VLOOKUP(C63,[2]ORDLF!A:B,2,FALSE),""))</f>
        <v>--</v>
      </c>
      <c r="K63" s="157" t="str">
        <f>IF(D63="Electric","--",IF(D63="Gasoline",VLOOKUP(C63,LSILF!A:C,3,FALSE),""))</f>
        <v>--</v>
      </c>
      <c r="L63" s="158">
        <f t="shared" si="17"/>
        <v>0</v>
      </c>
      <c r="M63" s="157" t="str" cm="1">
        <f t="array" ref="M63">IF(D63="Electric","--",IF(D63="Diesel",_xlfn._xlws.FILTER(DIESCH[CH Cap],(DIESCH[HP Bin]=I63)),""))</f>
        <v>--</v>
      </c>
      <c r="N63" s="157" t="str" cm="1">
        <f t="array" ref="N63">IF(D63="Electric","--",IF(D63="Gasoline",_xlfn._xlws.FILTER(LSICH[CH Cap],(LSICH[Fuel Type]=D63)*(LSICH[MY]=E63)),""))</f>
        <v>--</v>
      </c>
      <c r="O63" s="157">
        <f t="shared" si="1"/>
        <v>0</v>
      </c>
      <c r="P63" s="157">
        <f t="shared" si="2"/>
        <v>769.61224489795916</v>
      </c>
      <c r="Q63" s="157" t="str" cm="1">
        <f t="array" ref="Q63">IF(D63="Electric","--",IF(D63="Diesel",_xlfn._xlws.FILTER(ORDEF[HC-ZH (g/hp-hr)],(ORDEF[HP]=I63)*(ORDEF[Model_Year]=E63)),""))</f>
        <v>--</v>
      </c>
      <c r="R63" s="157" t="str" cm="1">
        <f t="array" ref="R63">IF(D63="Electric","--",IF(D63="Gasoline",_xlfn._xlws.FILTER(LSIEF[HC-ZH (g/hp-hr)],(LSIEF[Fuel]=D63)*(LSIEF[HP Bin]=I63)*(LSIEF[Model Year]=E63)),""))</f>
        <v>--</v>
      </c>
      <c r="S63" s="158">
        <f t="shared" si="3"/>
        <v>0</v>
      </c>
      <c r="T63" s="159" t="str" cm="1">
        <f t="array" ref="T63">IF(D63="Electric","--",IF(D63="Diesel",_xlfn._xlws.FILTER(ORDEF[HCDR],(ORDEF[HP]=I63)*(ORDEF[Model_Year]=E63),),""))</f>
        <v>--</v>
      </c>
      <c r="U63" s="159" t="str" cm="1">
        <f t="array" ref="U63">IF(D63="Electric","--",IF(D63="Gasoline",_xlfn._xlws.FILTER(LSIEF[HC DR],(LSIEF[Fuel]=D63)*(LSIEF[HP Bin]=I63)*(LSIEF[Model Year]=E63)),""))</f>
        <v>--</v>
      </c>
      <c r="V63" s="159">
        <f t="shared" si="4"/>
        <v>0</v>
      </c>
      <c r="W63" s="158" t="str" cm="1">
        <f t="array" ref="W63">IF(D63="Electric","--",IF(D63="Diesel",_xlfn._xlws.FILTER(ORDEF[NOXzh],(ORDEF[HP]=I63)*(ORDEF[Model_Year]=E63)),""))</f>
        <v>--</v>
      </c>
      <c r="X63" s="158" t="str" cm="1">
        <f t="array" ref="X63">IF(D63="Electric","--",IF(D63="Gasoline",_xlfn._xlws.FILTER(LSIEF[NOX-ZH (g/hp-hr)],(LSIEF[Fuel]=D63)*(LSIEF[HP Bin]=I63)*(LSIEF[Model Year]=E63)),""))</f>
        <v>--</v>
      </c>
      <c r="Y63" s="158">
        <f t="shared" si="5"/>
        <v>0</v>
      </c>
      <c r="Z63" s="159" t="str" cm="1">
        <f t="array" ref="Z63">IF(D63="Electric","--",IF(D63="Diesel",_xlfn._xlws.FILTER(ORDEF[NOXdr],(ORDEF[HP]=I63)*(ORDEF[Model_Year]=E63)),""))</f>
        <v>--</v>
      </c>
      <c r="AA63" s="159" t="str" cm="1">
        <f t="array" ref="AA63">IF(E63="Electric","--",IF(D63="Gasoline",_xlfn._xlws.FILTER(LSIEF[NOX DR],(LSIEF[Fuel]=D63)*(LSIEF[HP Bin]=I63)*(LSIEF[Model Year]=E63)),""))</f>
        <v/>
      </c>
      <c r="AB63" s="159">
        <f t="shared" si="6"/>
        <v>0</v>
      </c>
      <c r="AC63" s="158" t="str" cm="1">
        <f t="array" ref="AC63">IF(D63="Electric","--",IF(D63="Diesel",_xlfn._xlws.FILTER(DFCF2[Fuel_HC],(DFCF2[MY]=E63)),""))</f>
        <v>--</v>
      </c>
      <c r="AD63" s="158" t="str" cm="1">
        <f t="array" ref="AD63">IF(D63="Electric","--",IF(D63="Gasoline",_xlfn._xlws.FILTER(GFCF2[Fuel_HC],(GFCF2[MY]=E63)),""))</f>
        <v>--</v>
      </c>
      <c r="AE63" s="158">
        <f t="shared" si="7"/>
        <v>0</v>
      </c>
      <c r="AF63" s="157" t="str" cm="1">
        <f t="array" ref="AF63">IF(D63="Electric","--",IF(D63="Diesel",_xlfn._xlws.FILTER(DFCF2[Fuel_NOX],(DFCF2[MY]=E63)),""))</f>
        <v>--</v>
      </c>
      <c r="AG63" s="157" t="str" cm="1">
        <f t="array" ref="AG63">IF(D63="Electric","--",IF(D63="Gasoline",_xlfn._xlws.FILTER(GFCF2[Fuel_NOX],(GFCF2[MY]=E63)),""))</f>
        <v>--</v>
      </c>
      <c r="AH63" s="157">
        <f t="shared" si="8"/>
        <v>0</v>
      </c>
      <c r="AI63" s="158">
        <f t="shared" si="9"/>
        <v>0</v>
      </c>
      <c r="AJ63" s="158">
        <f t="shared" si="10"/>
        <v>0</v>
      </c>
      <c r="AK63" s="158" t="str">
        <f t="shared" si="11"/>
        <v>--</v>
      </c>
      <c r="AL63" s="158" t="str">
        <f t="shared" si="12"/>
        <v>--</v>
      </c>
      <c r="AM63" s="158" t="str">
        <f t="shared" si="13"/>
        <v>--</v>
      </c>
      <c r="AN63" s="158" t="str">
        <f t="shared" si="14"/>
        <v>--</v>
      </c>
      <c r="AO63" s="158" t="str">
        <f t="shared" si="15"/>
        <v>--</v>
      </c>
      <c r="AP63" s="157"/>
      <c r="AQ63" s="161"/>
      <c r="AR63" s="161"/>
      <c r="AS63" s="161" t="str">
        <f>IF(ISNA(VLOOKUP($B63,'2017 Emission Inventory'!$B$2:$B$803,1,FALSE)),"No","Yes")</f>
        <v>No</v>
      </c>
      <c r="AT63" s="161" t="str">
        <f>IFERROR(INDEX('2017 Emission Inventory'!$C$2:$C$803,MATCH($B63,'2017 Emission Inventory'!$B$2:$B$803,0)),"")</f>
        <v/>
      </c>
      <c r="AU63" s="161" t="str">
        <f>IFERROR(INDEX('2017 Emission Inventory'!$D$2:$D$803,MATCH($B63,'2017 Emission Inventory'!$B$2:$B$803,0)),"")</f>
        <v/>
      </c>
      <c r="AV63" s="161" t="str">
        <f>IFERROR(INDEX('2017 Emission Inventory'!$E$2:$E$803,MATCH($B63,'2017 Emission Inventory'!$B$2:$B$803,0)),"")</f>
        <v/>
      </c>
      <c r="AW63" s="161" t="str">
        <f>IFERROR(INDEX('2017 Emission Inventory'!$F$2:$F$803,MATCH($B63,'2017 Emission Inventory'!$B$2:$B$803,0)),"")</f>
        <v/>
      </c>
      <c r="AX63" s="161" t="str">
        <f>IFERROR(INDEX('2017 Emission Inventory'!$G$2:$G$803,MATCH($B63,'2017 Emission Inventory'!$B$2:$B$803,0)),"")</f>
        <v/>
      </c>
      <c r="AY63" s="162" t="str">
        <f>IFERROR(INDEX('2017 Emission Inventory'!$AL$2:$AL$803,MATCH($B63,'2017 Emission Inventory'!$B$2:$B$803,0)),"")</f>
        <v/>
      </c>
      <c r="AZ63" s="163" t="e">
        <f t="shared" si="16"/>
        <v>#VALUE!</v>
      </c>
      <c r="BB63" s="166"/>
    </row>
    <row r="64" spans="1:54" s="160" customFormat="1" x14ac:dyDescent="0.35">
      <c r="A64" s="157">
        <v>63</v>
      </c>
      <c r="B64" s="157">
        <v>29595</v>
      </c>
      <c r="C64" s="157" t="s">
        <v>99</v>
      </c>
      <c r="D64" s="157" t="s">
        <v>49</v>
      </c>
      <c r="E64" s="157">
        <v>2019</v>
      </c>
      <c r="F64" s="157">
        <v>40</v>
      </c>
      <c r="G64" s="157">
        <v>769.61224489795916</v>
      </c>
      <c r="H64" s="157"/>
      <c r="I64" s="157">
        <f t="shared" si="0"/>
        <v>50</v>
      </c>
      <c r="J64" s="157" t="str">
        <f>IF(D64="Electric","--",IF(D64="Diesel",VLOOKUP(C64,[2]ORDLF!A:B,2,FALSE),""))</f>
        <v>--</v>
      </c>
      <c r="K64" s="157" t="str">
        <f>IF(D64="Electric","--",IF(D64="Gasoline",VLOOKUP(C64,LSILF!A:C,3,FALSE),""))</f>
        <v>--</v>
      </c>
      <c r="L64" s="158">
        <f t="shared" si="17"/>
        <v>0</v>
      </c>
      <c r="M64" s="157" t="str" cm="1">
        <f t="array" ref="M64">IF(D64="Electric","--",IF(D64="Diesel",_xlfn._xlws.FILTER(DIESCH[CH Cap],(DIESCH[HP Bin]=I64)),""))</f>
        <v>--</v>
      </c>
      <c r="N64" s="157" t="str" cm="1">
        <f t="array" ref="N64">IF(D64="Electric","--",IF(D64="Gasoline",_xlfn._xlws.FILTER(LSICH[CH Cap],(LSICH[Fuel Type]=D64)*(LSICH[MY]=E64)),""))</f>
        <v>--</v>
      </c>
      <c r="O64" s="157">
        <f t="shared" si="1"/>
        <v>0</v>
      </c>
      <c r="P64" s="157">
        <f t="shared" si="2"/>
        <v>769.61224489795916</v>
      </c>
      <c r="Q64" s="157" t="str" cm="1">
        <f t="array" ref="Q64">IF(D64="Electric","--",IF(D64="Diesel",_xlfn._xlws.FILTER(ORDEF[HC-ZH (g/hp-hr)],(ORDEF[HP]=I64)*(ORDEF[Model_Year]=E64)),""))</f>
        <v>--</v>
      </c>
      <c r="R64" s="157" t="str" cm="1">
        <f t="array" ref="R64">IF(D64="Electric","--",IF(D64="Gasoline",_xlfn._xlws.FILTER(LSIEF[HC-ZH (g/hp-hr)],(LSIEF[Fuel]=D64)*(LSIEF[HP Bin]=I64)*(LSIEF[Model Year]=E64)),""))</f>
        <v>--</v>
      </c>
      <c r="S64" s="158">
        <f t="shared" si="3"/>
        <v>0</v>
      </c>
      <c r="T64" s="159" t="str" cm="1">
        <f t="array" ref="T64">IF(D64="Electric","--",IF(D64="Diesel",_xlfn._xlws.FILTER(ORDEF[HCDR],(ORDEF[HP]=I64)*(ORDEF[Model_Year]=E64),),""))</f>
        <v>--</v>
      </c>
      <c r="U64" s="159" t="str" cm="1">
        <f t="array" ref="U64">IF(D64="Electric","--",IF(D64="Gasoline",_xlfn._xlws.FILTER(LSIEF[HC DR],(LSIEF[Fuel]=D64)*(LSIEF[HP Bin]=I64)*(LSIEF[Model Year]=E64)),""))</f>
        <v>--</v>
      </c>
      <c r="V64" s="159">
        <f t="shared" si="4"/>
        <v>0</v>
      </c>
      <c r="W64" s="158" t="str" cm="1">
        <f t="array" ref="W64">IF(D64="Electric","--",IF(D64="Diesel",_xlfn._xlws.FILTER(ORDEF[NOXzh],(ORDEF[HP]=I64)*(ORDEF[Model_Year]=E64)),""))</f>
        <v>--</v>
      </c>
      <c r="X64" s="158" t="str" cm="1">
        <f t="array" ref="X64">IF(D64="Electric","--",IF(D64="Gasoline",_xlfn._xlws.FILTER(LSIEF[NOX-ZH (g/hp-hr)],(LSIEF[Fuel]=D64)*(LSIEF[HP Bin]=I64)*(LSIEF[Model Year]=E64)),""))</f>
        <v>--</v>
      </c>
      <c r="Y64" s="158">
        <f t="shared" si="5"/>
        <v>0</v>
      </c>
      <c r="Z64" s="159" t="str" cm="1">
        <f t="array" ref="Z64">IF(D64="Electric","--",IF(D64="Diesel",_xlfn._xlws.FILTER(ORDEF[NOXdr],(ORDEF[HP]=I64)*(ORDEF[Model_Year]=E64)),""))</f>
        <v>--</v>
      </c>
      <c r="AA64" s="159" t="str" cm="1">
        <f t="array" ref="AA64">IF(E64="Electric","--",IF(D64="Gasoline",_xlfn._xlws.FILTER(LSIEF[NOX DR],(LSIEF[Fuel]=D64)*(LSIEF[HP Bin]=I64)*(LSIEF[Model Year]=E64)),""))</f>
        <v/>
      </c>
      <c r="AB64" s="159">
        <f t="shared" si="6"/>
        <v>0</v>
      </c>
      <c r="AC64" s="158" t="str" cm="1">
        <f t="array" ref="AC64">IF(D64="Electric","--",IF(D64="Diesel",_xlfn._xlws.FILTER(DFCF2[Fuel_HC],(DFCF2[MY]=E64)),""))</f>
        <v>--</v>
      </c>
      <c r="AD64" s="158" t="str" cm="1">
        <f t="array" ref="AD64">IF(D64="Electric","--",IF(D64="Gasoline",_xlfn._xlws.FILTER(GFCF2[Fuel_HC],(GFCF2[MY]=E64)),""))</f>
        <v>--</v>
      </c>
      <c r="AE64" s="158">
        <f t="shared" si="7"/>
        <v>0</v>
      </c>
      <c r="AF64" s="157" t="str" cm="1">
        <f t="array" ref="AF64">IF(D64="Electric","--",IF(D64="Diesel",_xlfn._xlws.FILTER(DFCF2[Fuel_NOX],(DFCF2[MY]=E64)),""))</f>
        <v>--</v>
      </c>
      <c r="AG64" s="157" t="str" cm="1">
        <f t="array" ref="AG64">IF(D64="Electric","--",IF(D64="Gasoline",_xlfn._xlws.FILTER(GFCF2[Fuel_NOX],(GFCF2[MY]=E64)),""))</f>
        <v>--</v>
      </c>
      <c r="AH64" s="157">
        <f t="shared" si="8"/>
        <v>0</v>
      </c>
      <c r="AI64" s="158">
        <f t="shared" si="9"/>
        <v>0</v>
      </c>
      <c r="AJ64" s="158">
        <f t="shared" si="10"/>
        <v>0</v>
      </c>
      <c r="AK64" s="158" t="str">
        <f t="shared" si="11"/>
        <v>--</v>
      </c>
      <c r="AL64" s="158" t="str">
        <f t="shared" si="12"/>
        <v>--</v>
      </c>
      <c r="AM64" s="158" t="str">
        <f t="shared" si="13"/>
        <v>--</v>
      </c>
      <c r="AN64" s="158" t="str">
        <f t="shared" si="14"/>
        <v>--</v>
      </c>
      <c r="AO64" s="158" t="str">
        <f t="shared" si="15"/>
        <v>--</v>
      </c>
      <c r="AP64" s="157"/>
      <c r="AQ64" s="161"/>
      <c r="AR64" s="161"/>
      <c r="AS64" s="161" t="str">
        <f>IF(ISNA(VLOOKUP($B64,'2017 Emission Inventory'!$B$2:$B$803,1,FALSE)),"No","Yes")</f>
        <v>No</v>
      </c>
      <c r="AT64" s="161" t="str">
        <f>IFERROR(INDEX('2017 Emission Inventory'!$C$2:$C$803,MATCH($B64,'2017 Emission Inventory'!$B$2:$B$803,0)),"")</f>
        <v/>
      </c>
      <c r="AU64" s="161" t="str">
        <f>IFERROR(INDEX('2017 Emission Inventory'!$D$2:$D$803,MATCH($B64,'2017 Emission Inventory'!$B$2:$B$803,0)),"")</f>
        <v/>
      </c>
      <c r="AV64" s="161" t="str">
        <f>IFERROR(INDEX('2017 Emission Inventory'!$E$2:$E$803,MATCH($B64,'2017 Emission Inventory'!$B$2:$B$803,0)),"")</f>
        <v/>
      </c>
      <c r="AW64" s="161" t="str">
        <f>IFERROR(INDEX('2017 Emission Inventory'!$F$2:$F$803,MATCH($B64,'2017 Emission Inventory'!$B$2:$B$803,0)),"")</f>
        <v/>
      </c>
      <c r="AX64" s="161" t="str">
        <f>IFERROR(INDEX('2017 Emission Inventory'!$G$2:$G$803,MATCH($B64,'2017 Emission Inventory'!$B$2:$B$803,0)),"")</f>
        <v/>
      </c>
      <c r="AY64" s="162" t="str">
        <f>IFERROR(INDEX('2017 Emission Inventory'!$AL$2:$AL$803,MATCH($B64,'2017 Emission Inventory'!$B$2:$B$803,0)),"")</f>
        <v/>
      </c>
      <c r="AZ64" s="163" t="e">
        <f t="shared" si="16"/>
        <v>#VALUE!</v>
      </c>
      <c r="BB64" s="166"/>
    </row>
    <row r="65" spans="1:54" s="160" customFormat="1" x14ac:dyDescent="0.35">
      <c r="A65" s="157">
        <v>64</v>
      </c>
      <c r="B65" s="157">
        <v>607</v>
      </c>
      <c r="C65" s="157" t="s">
        <v>99</v>
      </c>
      <c r="D65" s="157" t="s">
        <v>16</v>
      </c>
      <c r="E65" s="157">
        <v>1987</v>
      </c>
      <c r="F65" s="157">
        <v>107</v>
      </c>
      <c r="G65" s="157">
        <v>769.61224489795916</v>
      </c>
      <c r="H65" s="157"/>
      <c r="I65" s="157">
        <f t="shared" si="0"/>
        <v>175</v>
      </c>
      <c r="J65" s="157" t="str">
        <f>IF(D65="Electric","--",IF(D65="Diesel",VLOOKUP(C65,[2]ORDLF!A:B,2,FALSE),""))</f>
        <v/>
      </c>
      <c r="K65" s="157">
        <f>IF(D65="Electric","--",IF(D65="Gasoline",VLOOKUP(C65,LSILF!A:C,3,FALSE),""))</f>
        <v>0.55000000000000004</v>
      </c>
      <c r="L65" s="158">
        <f t="shared" si="17"/>
        <v>0.55000000000000004</v>
      </c>
      <c r="M65" s="157" t="str" cm="1">
        <f t="array" ref="M65">IF(D65="Electric","--",IF(D65="Diesel",_xlfn._xlws.FILTER(DIESCH[CH Cap],(DIESCH[HP Bin]=I65)),""))</f>
        <v/>
      </c>
      <c r="N65" s="157" cm="1">
        <f t="array" ref="N65">IF(D65="Electric","--",IF(D65="Gasoline",_xlfn._xlws.FILTER(LSICH[CH Cap],(LSICH[Fuel Type]=D65)*(LSICH[MY]=E65)),""))</f>
        <v>7000</v>
      </c>
      <c r="O65" s="157">
        <f t="shared" si="1"/>
        <v>7000</v>
      </c>
      <c r="P65" s="157">
        <f t="shared" si="2"/>
        <v>25397.204081632652</v>
      </c>
      <c r="Q65" s="157" t="str" cm="1">
        <f t="array" ref="Q65">IF(D65="Electric","--",IF(D65="Diesel",_xlfn._xlws.FILTER(ORDEF[HC-ZH (g/hp-hr)],(ORDEF[HP]=I65)*(ORDEF[Model_Year]=E65)),""))</f>
        <v/>
      </c>
      <c r="R65" s="157" cm="1">
        <f t="array" ref="R65">IF(D65="Electric","--",IF(D65="Gasoline",_xlfn._xlws.FILTER(LSIEF[HC-ZH (g/hp-hr)],(LSIEF[Fuel]=D65)*(LSIEF[HP Bin]=I65)*(LSIEF[Model Year]=E65)),""))</f>
        <v>1.61</v>
      </c>
      <c r="S65" s="158">
        <f t="shared" si="3"/>
        <v>1.61</v>
      </c>
      <c r="T65" s="159" t="str" cm="1">
        <f t="array" ref="T65">IF(D65="Electric","--",IF(D65="Diesel",_xlfn._xlws.FILTER(ORDEF[HCDR],(ORDEF[HP]=I65)*(ORDEF[Model_Year]=E65),),""))</f>
        <v/>
      </c>
      <c r="U65" s="159" cm="1">
        <f t="array" ref="U65">IF(D65="Electric","--",IF(D65="Gasoline",_xlfn._xlws.FILTER(LSIEF[HC DR],(LSIEF[Fuel]=D65)*(LSIEF[HP Bin]=I65)*(LSIEF[Model Year]=E65)),""))</f>
        <v>4.1499999999999999E-5</v>
      </c>
      <c r="V65" s="159">
        <f t="shared" si="4"/>
        <v>4.1499999999999999E-5</v>
      </c>
      <c r="W65" s="158" t="str" cm="1">
        <f t="array" ref="W65">IF(D65="Electric","--",IF(D65="Diesel",_xlfn._xlws.FILTER(ORDEF[NOXzh],(ORDEF[HP]=I65)*(ORDEF[Model_Year]=E65)),""))</f>
        <v/>
      </c>
      <c r="X65" s="158" cm="1">
        <f t="array" ref="X65">IF(D65="Electric","--",IF(D65="Gasoline",_xlfn._xlws.FILTER(LSIEF[NOX-ZH (g/hp-hr)],(LSIEF[Fuel]=D65)*(LSIEF[HP Bin]=I65)*(LSIEF[Model Year]=E65)),""))</f>
        <v>12.94</v>
      </c>
      <c r="Y65" s="158">
        <f t="shared" si="5"/>
        <v>12.94</v>
      </c>
      <c r="Z65" s="159" t="str" cm="1">
        <f t="array" ref="Z65">IF(D65="Electric","--",IF(D65="Diesel",_xlfn._xlws.FILTER(ORDEF[NOXdr],(ORDEF[HP]=I65)*(ORDEF[Model_Year]=E65)),""))</f>
        <v/>
      </c>
      <c r="AA65" s="159" cm="1">
        <f t="array" ref="AA65">IF(E65="Electric","--",IF(D65="Gasoline",_xlfn._xlws.FILTER(LSIEF[NOX DR],(LSIEF[Fuel]=D65)*(LSIEF[HP Bin]=I65)*(LSIEF[Model Year]=E65)),""))</f>
        <v>1.27E-4</v>
      </c>
      <c r="AB65" s="159">
        <f t="shared" si="6"/>
        <v>1.27E-4</v>
      </c>
      <c r="AC65" s="158" t="str" cm="1">
        <f t="array" ref="AC65">IF(D65="Electric","--",IF(D65="Diesel",_xlfn._xlws.FILTER(DFCF2[Fuel_HC],(DFCF2[MY]=E65)),""))</f>
        <v/>
      </c>
      <c r="AD65" s="158" cm="1">
        <f t="array" ref="AD65">IF(D65="Electric","--",IF(D65="Gasoline",_xlfn._xlws.FILTER(GFCF2[Fuel_HC],(GFCF2[MY]=E65)),""))</f>
        <v>0.85</v>
      </c>
      <c r="AE65" s="158">
        <f t="shared" si="7"/>
        <v>0.85</v>
      </c>
      <c r="AF65" s="157" t="str" cm="1">
        <f t="array" ref="AF65">IF(D65="Electric","--",IF(D65="Diesel",_xlfn._xlws.FILTER(DFCF2[Fuel_NOX],(DFCF2[MY]=E65)),""))</f>
        <v/>
      </c>
      <c r="AG65" s="157" cm="1">
        <f t="array" ref="AG65">IF(D65="Electric","--",IF(D65="Gasoline",_xlfn._xlws.FILTER(GFCF2[Fuel_NOX],(GFCF2[MY]=E65)),""))</f>
        <v>0.86699999999999999</v>
      </c>
      <c r="AH65" s="157">
        <f t="shared" si="8"/>
        <v>0.86699999999999999</v>
      </c>
      <c r="AI65" s="158">
        <f t="shared" si="9"/>
        <v>1.6154250000000001</v>
      </c>
      <c r="AJ65" s="158">
        <f t="shared" si="10"/>
        <v>11.989742999999999</v>
      </c>
      <c r="AK65" s="158">
        <f t="shared" si="11"/>
        <v>161.30190451183233</v>
      </c>
      <c r="AL65" s="158">
        <f t="shared" si="12"/>
        <v>1197.188591551703</v>
      </c>
      <c r="AM65" s="158">
        <f t="shared" si="13"/>
        <v>8.0650952255916161E-2</v>
      </c>
      <c r="AN65" s="158">
        <f t="shared" si="14"/>
        <v>0.59859429577585144</v>
      </c>
      <c r="AO65" s="158">
        <f t="shared" si="15"/>
        <v>7.4182745884991685E-2</v>
      </c>
      <c r="AP65" s="157"/>
      <c r="AQ65" s="161"/>
      <c r="AR65" s="161"/>
      <c r="AS65" s="161" t="str">
        <f>IF(ISNA(VLOOKUP($B65,'2017 Emission Inventory'!$B$2:$B$803,1,FALSE)),"No","Yes")</f>
        <v>Yes</v>
      </c>
      <c r="AT65" s="161" t="str">
        <f>IFERROR(INDEX('2017 Emission Inventory'!$C$2:$C$803,MATCH($B65,'2017 Emission Inventory'!$B$2:$B$803,0)),"")</f>
        <v>Baggage Tug</v>
      </c>
      <c r="AU65" s="161" t="str">
        <f>IFERROR(INDEX('2017 Emission Inventory'!$D$2:$D$803,MATCH($B65,'2017 Emission Inventory'!$B$2:$B$803,0)),"")</f>
        <v>Gasoline</v>
      </c>
      <c r="AV65" s="161">
        <f>IFERROR(INDEX('2017 Emission Inventory'!$E$2:$E$803,MATCH($B65,'2017 Emission Inventory'!$B$2:$B$803,0)),"")</f>
        <v>1987</v>
      </c>
      <c r="AW65" s="161">
        <f>IFERROR(INDEX('2017 Emission Inventory'!$F$2:$F$803,MATCH($B65,'2017 Emission Inventory'!$B$2:$B$803,0)),"")</f>
        <v>107</v>
      </c>
      <c r="AX65" s="161">
        <f>IFERROR(INDEX('2017 Emission Inventory'!$G$2:$G$803,MATCH($B65,'2017 Emission Inventory'!$B$2:$B$803,0)),"")</f>
        <v>769.61224489795916</v>
      </c>
      <c r="AY65" s="162">
        <f>IFERROR(INDEX('2017 Emission Inventory'!$AL$2:$AL$803,MATCH($B65,'2017 Emission Inventory'!$B$2:$B$803,0)),"")</f>
        <v>1197.188591551703</v>
      </c>
      <c r="AZ65" s="163">
        <f t="shared" si="16"/>
        <v>0</v>
      </c>
      <c r="BB65" s="166"/>
    </row>
    <row r="66" spans="1:54" s="160" customFormat="1" x14ac:dyDescent="0.35">
      <c r="A66" s="157">
        <v>65</v>
      </c>
      <c r="B66" s="157">
        <v>558</v>
      </c>
      <c r="C66" s="157" t="s">
        <v>99</v>
      </c>
      <c r="D66" s="157" t="s">
        <v>16</v>
      </c>
      <c r="E66" s="157">
        <v>1995</v>
      </c>
      <c r="F66" s="157">
        <v>107</v>
      </c>
      <c r="G66" s="157">
        <v>769.61224489795916</v>
      </c>
      <c r="H66" s="157"/>
      <c r="I66" s="157">
        <f t="shared" ref="I66:I129" si="18">IF(AND(F66&lt;25,F66&gt;0),25,IF(AND(F66&lt;50,F66&gt;=25),50,IF(AND(F66&lt;75,F66&gt;=50),75,IF(AND(F66&lt;100,F66&gt;=75),100,IF(AND(F66&lt;175,F66&gt;=100),175,IF(AND(F66&lt;300,F66&gt;=175),300,IF(AND(F66&lt;600,F66&gt;=300),600,IF(AND(F66&lt;750,F66&gt;=600),750,IF(F66&gt;750,9999)))))))))</f>
        <v>175</v>
      </c>
      <c r="J66" s="157" t="str">
        <f>IF(D66="Electric","--",IF(D66="Diesel",VLOOKUP(C66,[2]ORDLF!A:B,2,FALSE),""))</f>
        <v/>
      </c>
      <c r="K66" s="157">
        <f>IF(D66="Electric","--",IF(D66="Gasoline",VLOOKUP(C66,LSILF!A:C,3,FALSE),""))</f>
        <v>0.55000000000000004</v>
      </c>
      <c r="L66" s="158">
        <f t="shared" si="17"/>
        <v>0.55000000000000004</v>
      </c>
      <c r="M66" s="157" t="str" cm="1">
        <f t="array" ref="M66">IF(D66="Electric","--",IF(D66="Diesel",_xlfn._xlws.FILTER(DIESCH[CH Cap],(DIESCH[HP Bin]=I66)),""))</f>
        <v/>
      </c>
      <c r="N66" s="157" cm="1">
        <f t="array" ref="N66">IF(D66="Electric","--",IF(D66="Gasoline",_xlfn._xlws.FILTER(LSICH[CH Cap],(LSICH[Fuel Type]=D66)*(LSICH[MY]=E66)),""))</f>
        <v>7000</v>
      </c>
      <c r="O66" s="157">
        <f t="shared" ref="O66:O129" si="19">SUM(M66:N66)</f>
        <v>7000</v>
      </c>
      <c r="P66" s="157">
        <f t="shared" ref="P66:P129" si="20">ABS(IF(E66=$AR$1,G66,(G66*($AR$1-E66))))</f>
        <v>19240.306122448979</v>
      </c>
      <c r="Q66" s="157" t="str" cm="1">
        <f t="array" ref="Q66">IF(D66="Electric","--",IF(D66="Diesel",_xlfn._xlws.FILTER(ORDEF[HC-ZH (g/hp-hr)],(ORDEF[HP]=I66)*(ORDEF[Model_Year]=E66)),""))</f>
        <v/>
      </c>
      <c r="R66" s="157" cm="1">
        <f t="array" ref="R66">IF(D66="Electric","--",IF(D66="Gasoline",_xlfn._xlws.FILTER(LSIEF[HC-ZH (g/hp-hr)],(LSIEF[Fuel]=D66)*(LSIEF[HP Bin]=I66)*(LSIEF[Model Year]=E66)),""))</f>
        <v>1.61</v>
      </c>
      <c r="S66" s="158">
        <f t="shared" ref="S66:S129" si="21">SUM(Q66:R66)</f>
        <v>1.61</v>
      </c>
      <c r="T66" s="159" t="str" cm="1">
        <f t="array" ref="T66">IF(D66="Electric","--",IF(D66="Diesel",_xlfn._xlws.FILTER(ORDEF[HCDR],(ORDEF[HP]=I66)*(ORDEF[Model_Year]=E66),),""))</f>
        <v/>
      </c>
      <c r="U66" s="159" cm="1">
        <f t="array" ref="U66">IF(D66="Electric","--",IF(D66="Gasoline",_xlfn._xlws.FILTER(LSIEF[HC DR],(LSIEF[Fuel]=D66)*(LSIEF[HP Bin]=I66)*(LSIEF[Model Year]=E66)),""))</f>
        <v>4.1499999999999999E-5</v>
      </c>
      <c r="V66" s="159">
        <f t="shared" ref="V66:V129" si="22">SUM(T66:U66)</f>
        <v>4.1499999999999999E-5</v>
      </c>
      <c r="W66" s="158" t="str" cm="1">
        <f t="array" ref="W66">IF(D66="Electric","--",IF(D66="Diesel",_xlfn._xlws.FILTER(ORDEF[NOXzh],(ORDEF[HP]=I66)*(ORDEF[Model_Year]=E66)),""))</f>
        <v/>
      </c>
      <c r="X66" s="158" cm="1">
        <f t="array" ref="X66">IF(D66="Electric","--",IF(D66="Gasoline",_xlfn._xlws.FILTER(LSIEF[NOX-ZH (g/hp-hr)],(LSIEF[Fuel]=D66)*(LSIEF[HP Bin]=I66)*(LSIEF[Model Year]=E66)),""))</f>
        <v>12.94</v>
      </c>
      <c r="Y66" s="158">
        <f t="shared" ref="Y66:Y129" si="23">SUM(W66:X66)</f>
        <v>12.94</v>
      </c>
      <c r="Z66" s="159" t="str" cm="1">
        <f t="array" ref="Z66">IF(D66="Electric","--",IF(D66="Diesel",_xlfn._xlws.FILTER(ORDEF[NOXdr],(ORDEF[HP]=I66)*(ORDEF[Model_Year]=E66)),""))</f>
        <v/>
      </c>
      <c r="AA66" s="159" cm="1">
        <f t="array" ref="AA66">IF(E66="Electric","--",IF(D66="Gasoline",_xlfn._xlws.FILTER(LSIEF[NOX DR],(LSIEF[Fuel]=D66)*(LSIEF[HP Bin]=I66)*(LSIEF[Model Year]=E66)),""))</f>
        <v>1.27E-4</v>
      </c>
      <c r="AB66" s="159">
        <f t="shared" ref="AB66:AB129" si="24">SUM(Z66:AA66)</f>
        <v>1.27E-4</v>
      </c>
      <c r="AC66" s="158" t="str" cm="1">
        <f t="array" ref="AC66">IF(D66="Electric","--",IF(D66="Diesel",_xlfn._xlws.FILTER(DFCF2[Fuel_HC],(DFCF2[MY]=E66)),""))</f>
        <v/>
      </c>
      <c r="AD66" s="158" cm="1">
        <f t="array" ref="AD66">IF(D66="Electric","--",IF(D66="Gasoline",_xlfn._xlws.FILTER(GFCF2[Fuel_HC],(GFCF2[MY]=E66)),""))</f>
        <v>0.85</v>
      </c>
      <c r="AE66" s="158">
        <f t="shared" ref="AE66:AE129" si="25">SUM(AC66:AD66)</f>
        <v>0.85</v>
      </c>
      <c r="AF66" s="157" t="str" cm="1">
        <f t="array" ref="AF66">IF(D66="Electric","--",IF(D66="Diesel",_xlfn._xlws.FILTER(DFCF2[Fuel_NOX],(DFCF2[MY]=E66)),""))</f>
        <v/>
      </c>
      <c r="AG66" s="157" cm="1">
        <f t="array" ref="AG66">IF(D66="Electric","--",IF(D66="Gasoline",_xlfn._xlws.FILTER(GFCF2[Fuel_NOX],(GFCF2[MY]=E66)),""))</f>
        <v>0.86699999999999999</v>
      </c>
      <c r="AH66" s="157">
        <f t="shared" ref="AH66:AH129" si="26">SUM(AF66:AG66)</f>
        <v>0.86699999999999999</v>
      </c>
      <c r="AI66" s="158">
        <f t="shared" ref="AI66:AI129" si="27">IFERROR((S66+V66*IF(P66&gt;O66,O66,P66))*AE66,"0")</f>
        <v>1.6154250000000001</v>
      </c>
      <c r="AJ66" s="158">
        <f t="shared" ref="AJ66:AJ129" si="28">IFERROR((Y66+AB66*IF(P66&gt;O66,O66,P66))*AH66,"0")</f>
        <v>11.989742999999999</v>
      </c>
      <c r="AK66" s="158">
        <f t="shared" ref="AK66:AK129" si="29">IF($D66="Electric","--",CONVERT(AI66*$F66*$L66*$G66,"g","lbm"))</f>
        <v>161.30190451183233</v>
      </c>
      <c r="AL66" s="158">
        <f t="shared" ref="AL66:AL129" si="30">IF($D66="Electric","--",CONVERT(AJ66*$F66*$L66*$G66,"g","lbm"))</f>
        <v>1197.188591551703</v>
      </c>
      <c r="AM66" s="158">
        <f t="shared" ref="AM66:AM129" si="31">IF($D66="Electric","--",CONVERT(AK66,"lbm","ton"))</f>
        <v>8.0650952255916161E-2</v>
      </c>
      <c r="AN66" s="158">
        <f t="shared" ref="AN66:AN129" si="32">IF($D66="Electric","--",CONVERT(AL66,"lbm","ton"))</f>
        <v>0.59859429577585144</v>
      </c>
      <c r="AO66" s="158">
        <f t="shared" ref="AO66:AO129" si="33">IF(D66="Electric",AM66,IF(D66="Diesel",AM66*1.21,AM66*0.9198))</f>
        <v>7.4182745884991685E-2</v>
      </c>
      <c r="AP66" s="157"/>
      <c r="AQ66" s="161"/>
      <c r="AR66" s="161"/>
      <c r="AS66" s="161" t="str">
        <f>IF(ISNA(VLOOKUP($B66,'2017 Emission Inventory'!$B$2:$B$803,1,FALSE)),"No","Yes")</f>
        <v>Yes</v>
      </c>
      <c r="AT66" s="161" t="str">
        <f>IFERROR(INDEX('2017 Emission Inventory'!$C$2:$C$803,MATCH($B66,'2017 Emission Inventory'!$B$2:$B$803,0)),"")</f>
        <v>Baggage Tug</v>
      </c>
      <c r="AU66" s="161" t="str">
        <f>IFERROR(INDEX('2017 Emission Inventory'!$D$2:$D$803,MATCH($B66,'2017 Emission Inventory'!$B$2:$B$803,0)),"")</f>
        <v>Gasoline</v>
      </c>
      <c r="AV66" s="161">
        <f>IFERROR(INDEX('2017 Emission Inventory'!$E$2:$E$803,MATCH($B66,'2017 Emission Inventory'!$B$2:$B$803,0)),"")</f>
        <v>1995</v>
      </c>
      <c r="AW66" s="161">
        <f>IFERROR(INDEX('2017 Emission Inventory'!$F$2:$F$803,MATCH($B66,'2017 Emission Inventory'!$B$2:$B$803,0)),"")</f>
        <v>107</v>
      </c>
      <c r="AX66" s="161">
        <f>IFERROR(INDEX('2017 Emission Inventory'!$G$2:$G$803,MATCH($B66,'2017 Emission Inventory'!$B$2:$B$803,0)),"")</f>
        <v>769.61224489795916</v>
      </c>
      <c r="AY66" s="162">
        <f>IFERROR(INDEX('2017 Emission Inventory'!$AL$2:$AL$803,MATCH($B66,'2017 Emission Inventory'!$B$2:$B$803,0)),"")</f>
        <v>1197.188591551703</v>
      </c>
      <c r="AZ66" s="163">
        <f t="shared" ref="AZ66:AZ129" si="34">AL66-AY66</f>
        <v>0</v>
      </c>
      <c r="BB66" s="166"/>
    </row>
    <row r="67" spans="1:54" s="160" customFormat="1" x14ac:dyDescent="0.35">
      <c r="A67" s="157">
        <v>66</v>
      </c>
      <c r="B67" s="157">
        <v>856</v>
      </c>
      <c r="C67" s="157" t="s">
        <v>99</v>
      </c>
      <c r="D67" s="157" t="s">
        <v>16</v>
      </c>
      <c r="E67" s="157">
        <v>1996</v>
      </c>
      <c r="F67" s="157">
        <v>107</v>
      </c>
      <c r="G67" s="157">
        <v>769.61224489795916</v>
      </c>
      <c r="H67" s="157"/>
      <c r="I67" s="157">
        <f t="shared" si="18"/>
        <v>175</v>
      </c>
      <c r="J67" s="157" t="str">
        <f>IF(D67="Electric","--",IF(D67="Diesel",VLOOKUP(C67,[2]ORDLF!A:B,2,FALSE),""))</f>
        <v/>
      </c>
      <c r="K67" s="157">
        <f>IF(D67="Electric","--",IF(D67="Gasoline",VLOOKUP(C67,LSILF!A:C,3,FALSE),""))</f>
        <v>0.55000000000000004</v>
      </c>
      <c r="L67" s="158">
        <f t="shared" si="17"/>
        <v>0.55000000000000004</v>
      </c>
      <c r="M67" s="157" t="str" cm="1">
        <f t="array" ref="M67">IF(D67="Electric","--",IF(D67="Diesel",_xlfn._xlws.FILTER(DIESCH[CH Cap],(DIESCH[HP Bin]=I67)),""))</f>
        <v/>
      </c>
      <c r="N67" s="157" cm="1">
        <f t="array" ref="N67">IF(D67="Electric","--",IF(D67="Gasoline",_xlfn._xlws.FILTER(LSICH[CH Cap],(LSICH[Fuel Type]=D67)*(LSICH[MY]=E67)),""))</f>
        <v>7000</v>
      </c>
      <c r="O67" s="157">
        <f t="shared" si="19"/>
        <v>7000</v>
      </c>
      <c r="P67" s="157">
        <f t="shared" si="20"/>
        <v>18470.693877551021</v>
      </c>
      <c r="Q67" s="157" t="str" cm="1">
        <f t="array" ref="Q67">IF(D67="Electric","--",IF(D67="Diesel",_xlfn._xlws.FILTER(ORDEF[HC-ZH (g/hp-hr)],(ORDEF[HP]=I67)*(ORDEF[Model_Year]=E67)),""))</f>
        <v/>
      </c>
      <c r="R67" s="157" cm="1">
        <f t="array" ref="R67">IF(D67="Electric","--",IF(D67="Gasoline",_xlfn._xlws.FILTER(LSIEF[HC-ZH (g/hp-hr)],(LSIEF[Fuel]=D67)*(LSIEF[HP Bin]=I67)*(LSIEF[Model Year]=E67)),""))</f>
        <v>1.61</v>
      </c>
      <c r="S67" s="158">
        <f t="shared" si="21"/>
        <v>1.61</v>
      </c>
      <c r="T67" s="159" t="str" cm="1">
        <f t="array" ref="T67">IF(D67="Electric","--",IF(D67="Diesel",_xlfn._xlws.FILTER(ORDEF[HCDR],(ORDEF[HP]=I67)*(ORDEF[Model_Year]=E67),),""))</f>
        <v/>
      </c>
      <c r="U67" s="159" cm="1">
        <f t="array" ref="U67">IF(D67="Electric","--",IF(D67="Gasoline",_xlfn._xlws.FILTER(LSIEF[HC DR],(LSIEF[Fuel]=D67)*(LSIEF[HP Bin]=I67)*(LSIEF[Model Year]=E67)),""))</f>
        <v>4.1499999999999999E-5</v>
      </c>
      <c r="V67" s="159">
        <f t="shared" si="22"/>
        <v>4.1499999999999999E-5</v>
      </c>
      <c r="W67" s="158" t="str" cm="1">
        <f t="array" ref="W67">IF(D67="Electric","--",IF(D67="Diesel",_xlfn._xlws.FILTER(ORDEF[NOXzh],(ORDEF[HP]=I67)*(ORDEF[Model_Year]=E67)),""))</f>
        <v/>
      </c>
      <c r="X67" s="158" cm="1">
        <f t="array" ref="X67">IF(D67="Electric","--",IF(D67="Gasoline",_xlfn._xlws.FILTER(LSIEF[NOX-ZH (g/hp-hr)],(LSIEF[Fuel]=D67)*(LSIEF[HP Bin]=I67)*(LSIEF[Model Year]=E67)),""))</f>
        <v>12.94</v>
      </c>
      <c r="Y67" s="158">
        <f t="shared" si="23"/>
        <v>12.94</v>
      </c>
      <c r="Z67" s="159" t="str" cm="1">
        <f t="array" ref="Z67">IF(D67="Electric","--",IF(D67="Diesel",_xlfn._xlws.FILTER(ORDEF[NOXdr],(ORDEF[HP]=I67)*(ORDEF[Model_Year]=E67)),""))</f>
        <v/>
      </c>
      <c r="AA67" s="159" cm="1">
        <f t="array" ref="AA67">IF(E67="Electric","--",IF(D67="Gasoline",_xlfn._xlws.FILTER(LSIEF[NOX DR],(LSIEF[Fuel]=D67)*(LSIEF[HP Bin]=I67)*(LSIEF[Model Year]=E67)),""))</f>
        <v>1.27E-4</v>
      </c>
      <c r="AB67" s="159">
        <f t="shared" si="24"/>
        <v>1.27E-4</v>
      </c>
      <c r="AC67" s="158" t="str" cm="1">
        <f t="array" ref="AC67">IF(D67="Electric","--",IF(D67="Diesel",_xlfn._xlws.FILTER(DFCF2[Fuel_HC],(DFCF2[MY]=E67)),""))</f>
        <v/>
      </c>
      <c r="AD67" s="158" cm="1">
        <f t="array" ref="AD67">IF(D67="Electric","--",IF(D67="Gasoline",_xlfn._xlws.FILTER(GFCF2[Fuel_HC],(GFCF2[MY]=E67)),""))</f>
        <v>1</v>
      </c>
      <c r="AE67" s="158">
        <f t="shared" si="25"/>
        <v>1</v>
      </c>
      <c r="AF67" s="157" t="str" cm="1">
        <f t="array" ref="AF67">IF(D67="Electric","--",IF(D67="Diesel",_xlfn._xlws.FILTER(DFCF2[Fuel_NOX],(DFCF2[MY]=E67)),""))</f>
        <v/>
      </c>
      <c r="AG67" s="157" cm="1">
        <f t="array" ref="AG67">IF(D67="Electric","--",IF(D67="Gasoline",_xlfn._xlws.FILTER(GFCF2[Fuel_NOX],(GFCF2[MY]=E67)),""))</f>
        <v>0.97699999999999998</v>
      </c>
      <c r="AH67" s="157">
        <f t="shared" si="26"/>
        <v>0.97699999999999998</v>
      </c>
      <c r="AI67" s="158">
        <f t="shared" si="27"/>
        <v>1.9005000000000001</v>
      </c>
      <c r="AJ67" s="158">
        <f t="shared" si="28"/>
        <v>13.510932999999998</v>
      </c>
      <c r="AK67" s="158">
        <f t="shared" si="29"/>
        <v>189.76694648450859</v>
      </c>
      <c r="AL67" s="158">
        <f t="shared" si="30"/>
        <v>1349.0810310796005</v>
      </c>
      <c r="AM67" s="158">
        <f t="shared" si="31"/>
        <v>9.4883473242254296E-2</v>
      </c>
      <c r="AN67" s="158">
        <f t="shared" si="32"/>
        <v>0.67454051553980021</v>
      </c>
      <c r="AO67" s="158">
        <f t="shared" si="33"/>
        <v>8.7273818688225493E-2</v>
      </c>
      <c r="AP67" s="157"/>
      <c r="AQ67" s="161"/>
      <c r="AR67" s="161"/>
      <c r="AS67" s="161" t="str">
        <f>IF(ISNA(VLOOKUP($B67,'2017 Emission Inventory'!$B$2:$B$803,1,FALSE)),"No","Yes")</f>
        <v>Yes</v>
      </c>
      <c r="AT67" s="161" t="str">
        <f>IFERROR(INDEX('2017 Emission Inventory'!$C$2:$C$803,MATCH($B67,'2017 Emission Inventory'!$B$2:$B$803,0)),"")</f>
        <v>Baggage Tug</v>
      </c>
      <c r="AU67" s="161" t="str">
        <f>IFERROR(INDEX('2017 Emission Inventory'!$D$2:$D$803,MATCH($B67,'2017 Emission Inventory'!$B$2:$B$803,0)),"")</f>
        <v>Gasoline</v>
      </c>
      <c r="AV67" s="161">
        <f>IFERROR(INDEX('2017 Emission Inventory'!$E$2:$E$803,MATCH($B67,'2017 Emission Inventory'!$B$2:$B$803,0)),"")</f>
        <v>1996</v>
      </c>
      <c r="AW67" s="161">
        <f>IFERROR(INDEX('2017 Emission Inventory'!$F$2:$F$803,MATCH($B67,'2017 Emission Inventory'!$B$2:$B$803,0)),"")</f>
        <v>107</v>
      </c>
      <c r="AX67" s="161">
        <f>IFERROR(INDEX('2017 Emission Inventory'!$G$2:$G$803,MATCH($B67,'2017 Emission Inventory'!$B$2:$B$803,0)),"")</f>
        <v>769.61224489795916</v>
      </c>
      <c r="AY67" s="162">
        <f>IFERROR(INDEX('2017 Emission Inventory'!$AL$2:$AL$803,MATCH($B67,'2017 Emission Inventory'!$B$2:$B$803,0)),"")</f>
        <v>1349.0810310796005</v>
      </c>
      <c r="AZ67" s="163">
        <f t="shared" si="34"/>
        <v>0</v>
      </c>
      <c r="BB67" s="166"/>
    </row>
    <row r="68" spans="1:54" s="160" customFormat="1" x14ac:dyDescent="0.35">
      <c r="A68" s="157">
        <v>67</v>
      </c>
      <c r="B68" s="157">
        <v>854</v>
      </c>
      <c r="C68" s="157" t="s">
        <v>99</v>
      </c>
      <c r="D68" s="157" t="s">
        <v>16</v>
      </c>
      <c r="E68" s="157">
        <v>1997</v>
      </c>
      <c r="F68" s="157">
        <v>107</v>
      </c>
      <c r="G68" s="157">
        <v>769.61224489795916</v>
      </c>
      <c r="H68" s="157"/>
      <c r="I68" s="157">
        <f t="shared" si="18"/>
        <v>175</v>
      </c>
      <c r="J68" s="157" t="str">
        <f>IF(D68="Electric","--",IF(D68="Diesel",VLOOKUP(C68,[2]ORDLF!A:B,2,FALSE),""))</f>
        <v/>
      </c>
      <c r="K68" s="157">
        <f>IF(D68="Electric","--",IF(D68="Gasoline",VLOOKUP(C68,LSILF!A:C,3,FALSE),""))</f>
        <v>0.55000000000000004</v>
      </c>
      <c r="L68" s="158">
        <f t="shared" si="17"/>
        <v>0.55000000000000004</v>
      </c>
      <c r="M68" s="157" t="str" cm="1">
        <f t="array" ref="M68">IF(D68="Electric","--",IF(D68="Diesel",_xlfn._xlws.FILTER(DIESCH[CH Cap],(DIESCH[HP Bin]=I68)),""))</f>
        <v/>
      </c>
      <c r="N68" s="157" cm="1">
        <f t="array" ref="N68">IF(D68="Electric","--",IF(D68="Gasoline",_xlfn._xlws.FILTER(LSICH[CH Cap],(LSICH[Fuel Type]=D68)*(LSICH[MY]=E68)),""))</f>
        <v>7000</v>
      </c>
      <c r="O68" s="157">
        <f t="shared" si="19"/>
        <v>7000</v>
      </c>
      <c r="P68" s="157">
        <f t="shared" si="20"/>
        <v>17701.081632653062</v>
      </c>
      <c r="Q68" s="157" t="str" cm="1">
        <f t="array" ref="Q68">IF(D68="Electric","--",IF(D68="Diesel",_xlfn._xlws.FILTER(ORDEF[HC-ZH (g/hp-hr)],(ORDEF[HP]=I68)*(ORDEF[Model_Year]=E68)),""))</f>
        <v/>
      </c>
      <c r="R68" s="157" cm="1">
        <f t="array" ref="R68">IF(D68="Electric","--",IF(D68="Gasoline",_xlfn._xlws.FILTER(LSIEF[HC-ZH (g/hp-hr)],(LSIEF[Fuel]=D68)*(LSIEF[HP Bin]=I68)*(LSIEF[Model Year]=E68)),""))</f>
        <v>1.61</v>
      </c>
      <c r="S68" s="158">
        <f t="shared" si="21"/>
        <v>1.61</v>
      </c>
      <c r="T68" s="159" t="str" cm="1">
        <f t="array" ref="T68">IF(D68="Electric","--",IF(D68="Diesel",_xlfn._xlws.FILTER(ORDEF[HCDR],(ORDEF[HP]=I68)*(ORDEF[Model_Year]=E68),),""))</f>
        <v/>
      </c>
      <c r="U68" s="159" cm="1">
        <f t="array" ref="U68">IF(D68="Electric","--",IF(D68="Gasoline",_xlfn._xlws.FILTER(LSIEF[HC DR],(LSIEF[Fuel]=D68)*(LSIEF[HP Bin]=I68)*(LSIEF[Model Year]=E68)),""))</f>
        <v>4.1499999999999999E-5</v>
      </c>
      <c r="V68" s="159">
        <f t="shared" si="22"/>
        <v>4.1499999999999999E-5</v>
      </c>
      <c r="W68" s="158" t="str" cm="1">
        <f t="array" ref="W68">IF(D68="Electric","--",IF(D68="Diesel",_xlfn._xlws.FILTER(ORDEF[NOXzh],(ORDEF[HP]=I68)*(ORDEF[Model_Year]=E68)),""))</f>
        <v/>
      </c>
      <c r="X68" s="158" cm="1">
        <f t="array" ref="X68">IF(D68="Electric","--",IF(D68="Gasoline",_xlfn._xlws.FILTER(LSIEF[NOX-ZH (g/hp-hr)],(LSIEF[Fuel]=D68)*(LSIEF[HP Bin]=I68)*(LSIEF[Model Year]=E68)),""))</f>
        <v>12.94</v>
      </c>
      <c r="Y68" s="158">
        <f t="shared" si="23"/>
        <v>12.94</v>
      </c>
      <c r="Z68" s="159" t="str" cm="1">
        <f t="array" ref="Z68">IF(D68="Electric","--",IF(D68="Diesel",_xlfn._xlws.FILTER(ORDEF[NOXdr],(ORDEF[HP]=I68)*(ORDEF[Model_Year]=E68)),""))</f>
        <v/>
      </c>
      <c r="AA68" s="159" cm="1">
        <f t="array" ref="AA68">IF(E68="Electric","--",IF(D68="Gasoline",_xlfn._xlws.FILTER(LSIEF[NOX DR],(LSIEF[Fuel]=D68)*(LSIEF[HP Bin]=I68)*(LSIEF[Model Year]=E68)),""))</f>
        <v>1.27E-4</v>
      </c>
      <c r="AB68" s="159">
        <f t="shared" si="24"/>
        <v>1.27E-4</v>
      </c>
      <c r="AC68" s="158" t="str" cm="1">
        <f t="array" ref="AC68">IF(D68="Electric","--",IF(D68="Diesel",_xlfn._xlws.FILTER(DFCF2[Fuel_HC],(DFCF2[MY]=E68)),""))</f>
        <v/>
      </c>
      <c r="AD68" s="158" cm="1">
        <f t="array" ref="AD68">IF(D68="Electric","--",IF(D68="Gasoline",_xlfn._xlws.FILTER(GFCF2[Fuel_HC],(GFCF2[MY]=E68)),""))</f>
        <v>1</v>
      </c>
      <c r="AE68" s="158">
        <f t="shared" si="25"/>
        <v>1</v>
      </c>
      <c r="AF68" s="157" t="str" cm="1">
        <f t="array" ref="AF68">IF(D68="Electric","--",IF(D68="Diesel",_xlfn._xlws.FILTER(DFCF2[Fuel_NOX],(DFCF2[MY]=E68)),""))</f>
        <v/>
      </c>
      <c r="AG68" s="157" cm="1">
        <f t="array" ref="AG68">IF(D68="Electric","--",IF(D68="Gasoline",_xlfn._xlws.FILTER(GFCF2[Fuel_NOX],(GFCF2[MY]=E68)),""))</f>
        <v>0.97699999999999998</v>
      </c>
      <c r="AH68" s="157">
        <f t="shared" si="26"/>
        <v>0.97699999999999998</v>
      </c>
      <c r="AI68" s="158">
        <f t="shared" si="27"/>
        <v>1.9005000000000001</v>
      </c>
      <c r="AJ68" s="158">
        <f t="shared" si="28"/>
        <v>13.510932999999998</v>
      </c>
      <c r="AK68" s="158">
        <f t="shared" si="29"/>
        <v>189.76694648450859</v>
      </c>
      <c r="AL68" s="158">
        <f t="shared" si="30"/>
        <v>1349.0810310796005</v>
      </c>
      <c r="AM68" s="158">
        <f t="shared" si="31"/>
        <v>9.4883473242254296E-2</v>
      </c>
      <c r="AN68" s="158">
        <f t="shared" si="32"/>
        <v>0.67454051553980021</v>
      </c>
      <c r="AO68" s="158">
        <f t="shared" si="33"/>
        <v>8.7273818688225493E-2</v>
      </c>
      <c r="AP68" s="157"/>
      <c r="AQ68" s="161"/>
      <c r="AR68" s="161"/>
      <c r="AS68" s="161" t="str">
        <f>IF(ISNA(VLOOKUP($B68,'2017 Emission Inventory'!$B$2:$B$803,1,FALSE)),"No","Yes")</f>
        <v>Yes</v>
      </c>
      <c r="AT68" s="161" t="str">
        <f>IFERROR(INDEX('2017 Emission Inventory'!$C$2:$C$803,MATCH($B68,'2017 Emission Inventory'!$B$2:$B$803,0)),"")</f>
        <v>Baggage Tug</v>
      </c>
      <c r="AU68" s="161" t="str">
        <f>IFERROR(INDEX('2017 Emission Inventory'!$D$2:$D$803,MATCH($B68,'2017 Emission Inventory'!$B$2:$B$803,0)),"")</f>
        <v>Gasoline</v>
      </c>
      <c r="AV68" s="161">
        <f>IFERROR(INDEX('2017 Emission Inventory'!$E$2:$E$803,MATCH($B68,'2017 Emission Inventory'!$B$2:$B$803,0)),"")</f>
        <v>1997</v>
      </c>
      <c r="AW68" s="161">
        <f>IFERROR(INDEX('2017 Emission Inventory'!$F$2:$F$803,MATCH($B68,'2017 Emission Inventory'!$B$2:$B$803,0)),"")</f>
        <v>107</v>
      </c>
      <c r="AX68" s="161">
        <f>IFERROR(INDEX('2017 Emission Inventory'!$G$2:$G$803,MATCH($B68,'2017 Emission Inventory'!$B$2:$B$803,0)),"")</f>
        <v>769.61224489795916</v>
      </c>
      <c r="AY68" s="162">
        <f>IFERROR(INDEX('2017 Emission Inventory'!$AL$2:$AL$803,MATCH($B68,'2017 Emission Inventory'!$B$2:$B$803,0)),"")</f>
        <v>1349.0810310796005</v>
      </c>
      <c r="AZ68" s="163">
        <f t="shared" si="34"/>
        <v>0</v>
      </c>
      <c r="BB68" s="166"/>
    </row>
    <row r="69" spans="1:54" s="160" customFormat="1" x14ac:dyDescent="0.35">
      <c r="A69" s="157">
        <v>68</v>
      </c>
      <c r="B69" s="157">
        <v>855</v>
      </c>
      <c r="C69" s="157" t="s">
        <v>99</v>
      </c>
      <c r="D69" s="157" t="s">
        <v>16</v>
      </c>
      <c r="E69" s="157">
        <v>1997</v>
      </c>
      <c r="F69" s="157">
        <v>107</v>
      </c>
      <c r="G69" s="157">
        <v>769.61224489795916</v>
      </c>
      <c r="H69" s="157"/>
      <c r="I69" s="157">
        <f t="shared" si="18"/>
        <v>175</v>
      </c>
      <c r="J69" s="157" t="str">
        <f>IF(D69="Electric","--",IF(D69="Diesel",VLOOKUP(C69,[2]ORDLF!A:B,2,FALSE),""))</f>
        <v/>
      </c>
      <c r="K69" s="157">
        <f>IF(D69="Electric","--",IF(D69="Gasoline",VLOOKUP(C69,LSILF!A:C,3,FALSE),""))</f>
        <v>0.55000000000000004</v>
      </c>
      <c r="L69" s="158">
        <f t="shared" si="17"/>
        <v>0.55000000000000004</v>
      </c>
      <c r="M69" s="157" t="str" cm="1">
        <f t="array" ref="M69">IF(D69="Electric","--",IF(D69="Diesel",_xlfn._xlws.FILTER(DIESCH[CH Cap],(DIESCH[HP Bin]=I69)),""))</f>
        <v/>
      </c>
      <c r="N69" s="157" cm="1">
        <f t="array" ref="N69">IF(D69="Electric","--",IF(D69="Gasoline",_xlfn._xlws.FILTER(LSICH[CH Cap],(LSICH[Fuel Type]=D69)*(LSICH[MY]=E69)),""))</f>
        <v>7000</v>
      </c>
      <c r="O69" s="157">
        <f t="shared" si="19"/>
        <v>7000</v>
      </c>
      <c r="P69" s="157">
        <f t="shared" si="20"/>
        <v>17701.081632653062</v>
      </c>
      <c r="Q69" s="157" t="str" cm="1">
        <f t="array" ref="Q69">IF(D69="Electric","--",IF(D69="Diesel",_xlfn._xlws.FILTER(ORDEF[HC-ZH (g/hp-hr)],(ORDEF[HP]=I69)*(ORDEF[Model_Year]=E69)),""))</f>
        <v/>
      </c>
      <c r="R69" s="157" cm="1">
        <f t="array" ref="R69">IF(D69="Electric","--",IF(D69="Gasoline",_xlfn._xlws.FILTER(LSIEF[HC-ZH (g/hp-hr)],(LSIEF[Fuel]=D69)*(LSIEF[HP Bin]=I69)*(LSIEF[Model Year]=E69)),""))</f>
        <v>1.61</v>
      </c>
      <c r="S69" s="158">
        <f t="shared" si="21"/>
        <v>1.61</v>
      </c>
      <c r="T69" s="159" t="str" cm="1">
        <f t="array" ref="T69">IF(D69="Electric","--",IF(D69="Diesel",_xlfn._xlws.FILTER(ORDEF[HCDR],(ORDEF[HP]=I69)*(ORDEF[Model_Year]=E69),),""))</f>
        <v/>
      </c>
      <c r="U69" s="159" cm="1">
        <f t="array" ref="U69">IF(D69="Electric","--",IF(D69="Gasoline",_xlfn._xlws.FILTER(LSIEF[HC DR],(LSIEF[Fuel]=D69)*(LSIEF[HP Bin]=I69)*(LSIEF[Model Year]=E69)),""))</f>
        <v>4.1499999999999999E-5</v>
      </c>
      <c r="V69" s="159">
        <f t="shared" si="22"/>
        <v>4.1499999999999999E-5</v>
      </c>
      <c r="W69" s="158" t="str" cm="1">
        <f t="array" ref="W69">IF(D69="Electric","--",IF(D69="Diesel",_xlfn._xlws.FILTER(ORDEF[NOXzh],(ORDEF[HP]=I69)*(ORDEF[Model_Year]=E69)),""))</f>
        <v/>
      </c>
      <c r="X69" s="158" cm="1">
        <f t="array" ref="X69">IF(D69="Electric","--",IF(D69="Gasoline",_xlfn._xlws.FILTER(LSIEF[NOX-ZH (g/hp-hr)],(LSIEF[Fuel]=D69)*(LSIEF[HP Bin]=I69)*(LSIEF[Model Year]=E69)),""))</f>
        <v>12.94</v>
      </c>
      <c r="Y69" s="158">
        <f t="shared" si="23"/>
        <v>12.94</v>
      </c>
      <c r="Z69" s="159" t="str" cm="1">
        <f t="array" ref="Z69">IF(D69="Electric","--",IF(D69="Diesel",_xlfn._xlws.FILTER(ORDEF[NOXdr],(ORDEF[HP]=I69)*(ORDEF[Model_Year]=E69)),""))</f>
        <v/>
      </c>
      <c r="AA69" s="159" cm="1">
        <f t="array" ref="AA69">IF(E69="Electric","--",IF(D69="Gasoline",_xlfn._xlws.FILTER(LSIEF[NOX DR],(LSIEF[Fuel]=D69)*(LSIEF[HP Bin]=I69)*(LSIEF[Model Year]=E69)),""))</f>
        <v>1.27E-4</v>
      </c>
      <c r="AB69" s="159">
        <f t="shared" si="24"/>
        <v>1.27E-4</v>
      </c>
      <c r="AC69" s="158" t="str" cm="1">
        <f t="array" ref="AC69">IF(D69="Electric","--",IF(D69="Diesel",_xlfn._xlws.FILTER(DFCF2[Fuel_HC],(DFCF2[MY]=E69)),""))</f>
        <v/>
      </c>
      <c r="AD69" s="158" cm="1">
        <f t="array" ref="AD69">IF(D69="Electric","--",IF(D69="Gasoline",_xlfn._xlws.FILTER(GFCF2[Fuel_HC],(GFCF2[MY]=E69)),""))</f>
        <v>1</v>
      </c>
      <c r="AE69" s="158">
        <f t="shared" si="25"/>
        <v>1</v>
      </c>
      <c r="AF69" s="157" t="str" cm="1">
        <f t="array" ref="AF69">IF(D69="Electric","--",IF(D69="Diesel",_xlfn._xlws.FILTER(DFCF2[Fuel_NOX],(DFCF2[MY]=E69)),""))</f>
        <v/>
      </c>
      <c r="AG69" s="157" cm="1">
        <f t="array" ref="AG69">IF(D69="Electric","--",IF(D69="Gasoline",_xlfn._xlws.FILTER(GFCF2[Fuel_NOX],(GFCF2[MY]=E69)),""))</f>
        <v>0.97699999999999998</v>
      </c>
      <c r="AH69" s="157">
        <f t="shared" si="26"/>
        <v>0.97699999999999998</v>
      </c>
      <c r="AI69" s="158">
        <f t="shared" si="27"/>
        <v>1.9005000000000001</v>
      </c>
      <c r="AJ69" s="158">
        <f t="shared" si="28"/>
        <v>13.510932999999998</v>
      </c>
      <c r="AK69" s="158">
        <f t="shared" si="29"/>
        <v>189.76694648450859</v>
      </c>
      <c r="AL69" s="158">
        <f t="shared" si="30"/>
        <v>1349.0810310796005</v>
      </c>
      <c r="AM69" s="158">
        <f t="shared" si="31"/>
        <v>9.4883473242254296E-2</v>
      </c>
      <c r="AN69" s="158">
        <f t="shared" si="32"/>
        <v>0.67454051553980021</v>
      </c>
      <c r="AO69" s="158">
        <f t="shared" si="33"/>
        <v>8.7273818688225493E-2</v>
      </c>
      <c r="AP69" s="157"/>
      <c r="AQ69" s="161"/>
      <c r="AR69" s="161"/>
      <c r="AS69" s="161" t="str">
        <f>IF(ISNA(VLOOKUP($B69,'2017 Emission Inventory'!$B$2:$B$803,1,FALSE)),"No","Yes")</f>
        <v>Yes</v>
      </c>
      <c r="AT69" s="161" t="str">
        <f>IFERROR(INDEX('2017 Emission Inventory'!$C$2:$C$803,MATCH($B69,'2017 Emission Inventory'!$B$2:$B$803,0)),"")</f>
        <v>Baggage Tug</v>
      </c>
      <c r="AU69" s="161" t="str">
        <f>IFERROR(INDEX('2017 Emission Inventory'!$D$2:$D$803,MATCH($B69,'2017 Emission Inventory'!$B$2:$B$803,0)),"")</f>
        <v>Gasoline</v>
      </c>
      <c r="AV69" s="161">
        <f>IFERROR(INDEX('2017 Emission Inventory'!$E$2:$E$803,MATCH($B69,'2017 Emission Inventory'!$B$2:$B$803,0)),"")</f>
        <v>1997</v>
      </c>
      <c r="AW69" s="161">
        <f>IFERROR(INDEX('2017 Emission Inventory'!$F$2:$F$803,MATCH($B69,'2017 Emission Inventory'!$B$2:$B$803,0)),"")</f>
        <v>107</v>
      </c>
      <c r="AX69" s="161">
        <f>IFERROR(INDEX('2017 Emission Inventory'!$G$2:$G$803,MATCH($B69,'2017 Emission Inventory'!$B$2:$B$803,0)),"")</f>
        <v>769.61224489795916</v>
      </c>
      <c r="AY69" s="162">
        <f>IFERROR(INDEX('2017 Emission Inventory'!$AL$2:$AL$803,MATCH($B69,'2017 Emission Inventory'!$B$2:$B$803,0)),"")</f>
        <v>1349.0810310796005</v>
      </c>
      <c r="AZ69" s="163">
        <f t="shared" si="34"/>
        <v>0</v>
      </c>
      <c r="BB69" s="166"/>
    </row>
    <row r="70" spans="1:54" s="160" customFormat="1" x14ac:dyDescent="0.35">
      <c r="A70" s="157">
        <v>69</v>
      </c>
      <c r="B70" s="157">
        <v>3132</v>
      </c>
      <c r="C70" s="157" t="s">
        <v>99</v>
      </c>
      <c r="D70" s="157" t="s">
        <v>16</v>
      </c>
      <c r="E70" s="157">
        <v>2003</v>
      </c>
      <c r="F70" s="157">
        <v>107</v>
      </c>
      <c r="G70" s="157">
        <v>769.61224489795916</v>
      </c>
      <c r="H70" s="157"/>
      <c r="I70" s="157">
        <f t="shared" si="18"/>
        <v>175</v>
      </c>
      <c r="J70" s="157" t="str">
        <f>IF(D70="Electric","--",IF(D70="Diesel",VLOOKUP(C70,[2]ORDLF!A:B,2,FALSE),""))</f>
        <v/>
      </c>
      <c r="K70" s="157">
        <f>IF(D70="Electric","--",IF(D70="Gasoline",VLOOKUP(C70,LSILF!A:C,3,FALSE),""))</f>
        <v>0.55000000000000004</v>
      </c>
      <c r="L70" s="158">
        <f t="shared" si="17"/>
        <v>0.55000000000000004</v>
      </c>
      <c r="M70" s="157" t="str" cm="1">
        <f t="array" ref="M70">IF(D70="Electric","--",IF(D70="Diesel",_xlfn._xlws.FILTER(DIESCH[CH Cap],(DIESCH[HP Bin]=I70)),""))</f>
        <v/>
      </c>
      <c r="N70" s="157" cm="1">
        <f t="array" ref="N70">IF(D70="Electric","--",IF(D70="Gasoline",_xlfn._xlws.FILTER(LSICH[CH Cap],(LSICH[Fuel Type]=D70)*(LSICH[MY]=E70)),""))</f>
        <v>7000</v>
      </c>
      <c r="O70" s="157">
        <f t="shared" si="19"/>
        <v>7000</v>
      </c>
      <c r="P70" s="157">
        <f t="shared" si="20"/>
        <v>13083.408163265305</v>
      </c>
      <c r="Q70" s="157" t="str" cm="1">
        <f t="array" ref="Q70">IF(D70="Electric","--",IF(D70="Diesel",_xlfn._xlws.FILTER(ORDEF[HC-ZH (g/hp-hr)],(ORDEF[HP]=I70)*(ORDEF[Model_Year]=E70)),""))</f>
        <v/>
      </c>
      <c r="R70" s="157" cm="1">
        <f t="array" ref="R70">IF(D70="Electric","--",IF(D70="Gasoline",_xlfn._xlws.FILTER(LSIEF[HC-ZH (g/hp-hr)],(LSIEF[Fuel]=D70)*(LSIEF[HP Bin]=I70)*(LSIEF[Model Year]=E70)),""))</f>
        <v>0.78</v>
      </c>
      <c r="S70" s="158">
        <f t="shared" si="21"/>
        <v>0.78</v>
      </c>
      <c r="T70" s="159" t="str" cm="1">
        <f t="array" ref="T70">IF(D70="Electric","--",IF(D70="Diesel",_xlfn._xlws.FILTER(ORDEF[HCDR],(ORDEF[HP]=I70)*(ORDEF[Model_Year]=E70),),""))</f>
        <v/>
      </c>
      <c r="U70" s="159" cm="1">
        <f t="array" ref="U70">IF(D70="Electric","--",IF(D70="Gasoline",_xlfn._xlws.FILTER(LSIEF[HC DR],(LSIEF[Fuel]=D70)*(LSIEF[HP Bin]=I70)*(LSIEF[Model Year]=E70)),""))</f>
        <v>3.6399999999999997E-5</v>
      </c>
      <c r="V70" s="159">
        <f t="shared" si="22"/>
        <v>3.6399999999999997E-5</v>
      </c>
      <c r="W70" s="158" t="str" cm="1">
        <f t="array" ref="W70">IF(D70="Electric","--",IF(D70="Diesel",_xlfn._xlws.FILTER(ORDEF[NOXzh],(ORDEF[HP]=I70)*(ORDEF[Model_Year]=E70)),""))</f>
        <v/>
      </c>
      <c r="X70" s="158" cm="1">
        <f t="array" ref="X70">IF(D70="Electric","--",IF(D70="Gasoline",_xlfn._xlws.FILTER(LSIEF[NOX-ZH (g/hp-hr)],(LSIEF[Fuel]=D70)*(LSIEF[HP Bin]=I70)*(LSIEF[Model Year]=E70)),""))</f>
        <v>4.9800000000000004</v>
      </c>
      <c r="Y70" s="158">
        <f t="shared" si="23"/>
        <v>4.9800000000000004</v>
      </c>
      <c r="Z70" s="159" t="str" cm="1">
        <f t="array" ref="Z70">IF(D70="Electric","--",IF(D70="Diesel",_xlfn._xlws.FILTER(ORDEF[NOXdr],(ORDEF[HP]=I70)*(ORDEF[Model_Year]=E70)),""))</f>
        <v/>
      </c>
      <c r="AA70" s="159" cm="1">
        <f t="array" ref="AA70">IF(E70="Electric","--",IF(D70="Gasoline",_xlfn._xlws.FILTER(LSIEF[NOX DR],(LSIEF[Fuel]=D70)*(LSIEF[HP Bin]=I70)*(LSIEF[Model Year]=E70)),""))</f>
        <v>7.3999999999999996E-5</v>
      </c>
      <c r="AB70" s="159">
        <f t="shared" si="24"/>
        <v>7.3999999999999996E-5</v>
      </c>
      <c r="AC70" s="158" t="str" cm="1">
        <f t="array" ref="AC70">IF(D70="Electric","--",IF(D70="Diesel",_xlfn._xlws.FILTER(DFCF2[Fuel_HC],(DFCF2[MY]=E70)),""))</f>
        <v/>
      </c>
      <c r="AD70" s="158" cm="1">
        <f t="array" ref="AD70">IF(D70="Electric","--",IF(D70="Gasoline",_xlfn._xlws.FILTER(GFCF2[Fuel_HC],(GFCF2[MY]=E70)),""))</f>
        <v>1</v>
      </c>
      <c r="AE70" s="158">
        <f t="shared" si="25"/>
        <v>1</v>
      </c>
      <c r="AF70" s="157" t="str" cm="1">
        <f t="array" ref="AF70">IF(D70="Electric","--",IF(D70="Diesel",_xlfn._xlws.FILTER(DFCF2[Fuel_NOX],(DFCF2[MY]=E70)),""))</f>
        <v/>
      </c>
      <c r="AG70" s="157" cm="1">
        <f t="array" ref="AG70">IF(D70="Electric","--",IF(D70="Gasoline",_xlfn._xlws.FILTER(GFCF2[Fuel_NOX],(GFCF2[MY]=E70)),""))</f>
        <v>0.97699999999999998</v>
      </c>
      <c r="AH70" s="157">
        <f t="shared" si="26"/>
        <v>0.97699999999999998</v>
      </c>
      <c r="AI70" s="158">
        <f t="shared" si="27"/>
        <v>1.0347999999999999</v>
      </c>
      <c r="AJ70" s="158">
        <f t="shared" si="28"/>
        <v>5.3715460000000004</v>
      </c>
      <c r="AK70" s="158">
        <f t="shared" si="29"/>
        <v>103.3258806746485</v>
      </c>
      <c r="AL70" s="158">
        <f t="shared" si="30"/>
        <v>536.35458159488371</v>
      </c>
      <c r="AM70" s="158">
        <f t="shared" si="31"/>
        <v>5.1662940337324256E-2</v>
      </c>
      <c r="AN70" s="158">
        <f t="shared" si="32"/>
        <v>0.2681772907974419</v>
      </c>
      <c r="AO70" s="158">
        <f t="shared" si="33"/>
        <v>4.7519572522270848E-2</v>
      </c>
      <c r="AP70" s="157"/>
      <c r="AQ70" s="161"/>
      <c r="AR70" s="161"/>
      <c r="AS70" s="161" t="str">
        <f>IF(ISNA(VLOOKUP($B70,'2017 Emission Inventory'!$B$2:$B$803,1,FALSE)),"No","Yes")</f>
        <v>Yes</v>
      </c>
      <c r="AT70" s="161" t="str">
        <f>IFERROR(INDEX('2017 Emission Inventory'!$C$2:$C$803,MATCH($B70,'2017 Emission Inventory'!$B$2:$B$803,0)),"")</f>
        <v>Baggage Tug</v>
      </c>
      <c r="AU70" s="161" t="str">
        <f>IFERROR(INDEX('2017 Emission Inventory'!$D$2:$D$803,MATCH($B70,'2017 Emission Inventory'!$B$2:$B$803,0)),"")</f>
        <v>Gasoline</v>
      </c>
      <c r="AV70" s="161">
        <f>IFERROR(INDEX('2017 Emission Inventory'!$E$2:$E$803,MATCH($B70,'2017 Emission Inventory'!$B$2:$B$803,0)),"")</f>
        <v>2003</v>
      </c>
      <c r="AW70" s="161">
        <f>IFERROR(INDEX('2017 Emission Inventory'!$F$2:$F$803,MATCH($B70,'2017 Emission Inventory'!$B$2:$B$803,0)),"")</f>
        <v>107</v>
      </c>
      <c r="AX70" s="161">
        <f>IFERROR(INDEX('2017 Emission Inventory'!$G$2:$G$803,MATCH($B70,'2017 Emission Inventory'!$B$2:$B$803,0)),"")</f>
        <v>769.61224489795916</v>
      </c>
      <c r="AY70" s="162">
        <f>IFERROR(INDEX('2017 Emission Inventory'!$AL$2:$AL$803,MATCH($B70,'2017 Emission Inventory'!$B$2:$B$803,0)),"")</f>
        <v>536.35458159488371</v>
      </c>
      <c r="AZ70" s="163">
        <f t="shared" si="34"/>
        <v>0</v>
      </c>
      <c r="BB70" s="166"/>
    </row>
    <row r="71" spans="1:54" s="160" customFormat="1" x14ac:dyDescent="0.35">
      <c r="A71" s="157">
        <v>70</v>
      </c>
      <c r="B71" s="157">
        <v>5603</v>
      </c>
      <c r="C71" s="157" t="s">
        <v>99</v>
      </c>
      <c r="D71" s="157" t="s">
        <v>16</v>
      </c>
      <c r="E71" s="157">
        <v>2016</v>
      </c>
      <c r="F71" s="157">
        <v>107</v>
      </c>
      <c r="G71" s="157">
        <v>769.61224489795916</v>
      </c>
      <c r="H71" s="157"/>
      <c r="I71" s="157">
        <f t="shared" si="18"/>
        <v>175</v>
      </c>
      <c r="J71" s="157" t="str">
        <f>IF(D71="Electric","--",IF(D71="Diesel",VLOOKUP(C71,[2]ORDLF!A:B,2,FALSE),""))</f>
        <v/>
      </c>
      <c r="K71" s="157">
        <f>IF(D71="Electric","--",IF(D71="Gasoline",VLOOKUP(C71,LSILF!A:C,3,FALSE),""))</f>
        <v>0.55000000000000004</v>
      </c>
      <c r="L71" s="158">
        <f t="shared" si="17"/>
        <v>0.55000000000000004</v>
      </c>
      <c r="M71" s="157" t="str" cm="1">
        <f t="array" ref="M71">IF(D71="Electric","--",IF(D71="Diesel",_xlfn._xlws.FILTER(DIESCH[CH Cap],(DIESCH[HP Bin]=I71)),""))</f>
        <v/>
      </c>
      <c r="N71" s="157" cm="1">
        <f t="array" ref="N71">IF(D71="Electric","--",IF(D71="Gasoline",_xlfn._xlws.FILTER(LSICH[CH Cap],(LSICH[Fuel Type]=D71)*(LSICH[MY]=E71)),""))</f>
        <v>10000</v>
      </c>
      <c r="O71" s="157">
        <f t="shared" si="19"/>
        <v>10000</v>
      </c>
      <c r="P71" s="157">
        <f t="shared" si="20"/>
        <v>3078.4489795918366</v>
      </c>
      <c r="Q71" s="157" t="str" cm="1">
        <f t="array" ref="Q71">IF(D71="Electric","--",IF(D71="Diesel",_xlfn._xlws.FILTER(ORDEF[HC-ZH (g/hp-hr)],(ORDEF[HP]=I71)*(ORDEF[Model_Year]=E71)),""))</f>
        <v/>
      </c>
      <c r="R71" s="157" cm="1">
        <f t="array" ref="R71">IF(D71="Electric","--",IF(D71="Gasoline",_xlfn._xlws.FILTER(LSIEF[HC-ZH (g/hp-hr)],(LSIEF[Fuel]=D71)*(LSIEF[HP Bin]=I71)*(LSIEF[Model Year]=E71)),""))</f>
        <v>0.129</v>
      </c>
      <c r="S71" s="158">
        <f t="shared" si="21"/>
        <v>0.129</v>
      </c>
      <c r="T71" s="159" t="str" cm="1">
        <f t="array" ref="T71">IF(D71="Electric","--",IF(D71="Diesel",_xlfn._xlws.FILTER(ORDEF[HCDR],(ORDEF[HP]=I71)*(ORDEF[Model_Year]=E71),),""))</f>
        <v/>
      </c>
      <c r="U71" s="159" cm="1">
        <f t="array" ref="U71">IF(D71="Electric","--",IF(D71="Gasoline",_xlfn._xlws.FILTER(LSIEF[HC DR],(LSIEF[Fuel]=D71)*(LSIEF[HP Bin]=I71)*(LSIEF[Model Year]=E71)),""))</f>
        <v>1.0200000000000001E-5</v>
      </c>
      <c r="V71" s="159">
        <f t="shared" si="22"/>
        <v>1.0200000000000001E-5</v>
      </c>
      <c r="W71" s="158" t="str" cm="1">
        <f t="array" ref="W71">IF(D71="Electric","--",IF(D71="Diesel",_xlfn._xlws.FILTER(ORDEF[NOXzh],(ORDEF[HP]=I71)*(ORDEF[Model_Year]=E71)),""))</f>
        <v/>
      </c>
      <c r="X71" s="158" cm="1">
        <f t="array" ref="X71">IF(D71="Electric","--",IF(D71="Gasoline",_xlfn._xlws.FILTER(LSIEF[NOX-ZH (g/hp-hr)],(LSIEF[Fuel]=D71)*(LSIEF[HP Bin]=I71)*(LSIEF[Model Year]=E71)),""))</f>
        <v>0.13700000000000001</v>
      </c>
      <c r="Y71" s="158">
        <f t="shared" si="23"/>
        <v>0.13700000000000001</v>
      </c>
      <c r="Z71" s="159" t="str" cm="1">
        <f t="array" ref="Z71">IF(D71="Electric","--",IF(D71="Diesel",_xlfn._xlws.FILTER(ORDEF[NOXdr],(ORDEF[HP]=I71)*(ORDEF[Model_Year]=E71)),""))</f>
        <v/>
      </c>
      <c r="AA71" s="159" cm="1">
        <f t="array" ref="AA71">IF(E71="Electric","--",IF(D71="Gasoline",_xlfn._xlws.FILTER(LSIEF[NOX DR],(LSIEF[Fuel]=D71)*(LSIEF[HP Bin]=I71)*(LSIEF[Model Year]=E71)),""))</f>
        <v>5.66E-5</v>
      </c>
      <c r="AB71" s="159">
        <f t="shared" si="24"/>
        <v>5.66E-5</v>
      </c>
      <c r="AC71" s="158" t="str" cm="1">
        <f t="array" ref="AC71">IF(D71="Electric","--",IF(D71="Diesel",_xlfn._xlws.FILTER(DFCF2[Fuel_HC],(DFCF2[MY]=E71)),""))</f>
        <v/>
      </c>
      <c r="AD71" s="158" cm="1">
        <f t="array" ref="AD71">IF(D71="Electric","--",IF(D71="Gasoline",_xlfn._xlws.FILTER(GFCF2[Fuel_HC],(GFCF2[MY]=E71)),""))</f>
        <v>1</v>
      </c>
      <c r="AE71" s="158">
        <f t="shared" si="25"/>
        <v>1</v>
      </c>
      <c r="AF71" s="157" t="str" cm="1">
        <f t="array" ref="AF71">IF(D71="Electric","--",IF(D71="Diesel",_xlfn._xlws.FILTER(DFCF2[Fuel_NOX],(DFCF2[MY]=E71)),""))</f>
        <v/>
      </c>
      <c r="AG71" s="157" cm="1">
        <f t="array" ref="AG71">IF(D71="Electric","--",IF(D71="Gasoline",_xlfn._xlws.FILTER(GFCF2[Fuel_NOX],(GFCF2[MY]=E71)),""))</f>
        <v>0.97699999999999998</v>
      </c>
      <c r="AH71" s="157">
        <f t="shared" si="26"/>
        <v>0.97699999999999998</v>
      </c>
      <c r="AI71" s="158">
        <f t="shared" si="27"/>
        <v>0.16040017959183672</v>
      </c>
      <c r="AJ71" s="158">
        <f t="shared" si="28"/>
        <v>0.3040816873632653</v>
      </c>
      <c r="AK71" s="158">
        <f t="shared" si="29"/>
        <v>16.016128543388398</v>
      </c>
      <c r="AL71" s="158">
        <f t="shared" si="30"/>
        <v>30.362879922538198</v>
      </c>
      <c r="AM71" s="158">
        <f t="shared" si="31"/>
        <v>8.0080642716941989E-3</v>
      </c>
      <c r="AN71" s="158">
        <f t="shared" si="32"/>
        <v>1.5181439961269099E-2</v>
      </c>
      <c r="AO71" s="158">
        <f t="shared" si="33"/>
        <v>7.365817517104324E-3</v>
      </c>
      <c r="AP71" s="157"/>
      <c r="AQ71" s="161"/>
      <c r="AR71" s="161"/>
      <c r="AS71" s="161" t="str">
        <f>IF(ISNA(VLOOKUP($B71,'2017 Emission Inventory'!$B$2:$B$803,1,FALSE)),"No","Yes")</f>
        <v>Yes</v>
      </c>
      <c r="AT71" s="161" t="str">
        <f>IFERROR(INDEX('2017 Emission Inventory'!$C$2:$C$803,MATCH($B71,'2017 Emission Inventory'!$B$2:$B$803,0)),"")</f>
        <v>Baggage Tug</v>
      </c>
      <c r="AU71" s="161" t="str">
        <f>IFERROR(INDEX('2017 Emission Inventory'!$D$2:$D$803,MATCH($B71,'2017 Emission Inventory'!$B$2:$B$803,0)),"")</f>
        <v>Gasoline</v>
      </c>
      <c r="AV71" s="161">
        <f>IFERROR(INDEX('2017 Emission Inventory'!$E$2:$E$803,MATCH($B71,'2017 Emission Inventory'!$B$2:$B$803,0)),"")</f>
        <v>2016</v>
      </c>
      <c r="AW71" s="161">
        <f>IFERROR(INDEX('2017 Emission Inventory'!$F$2:$F$803,MATCH($B71,'2017 Emission Inventory'!$B$2:$B$803,0)),"")</f>
        <v>107</v>
      </c>
      <c r="AX71" s="161">
        <f>IFERROR(INDEX('2017 Emission Inventory'!$G$2:$G$803,MATCH($B71,'2017 Emission Inventory'!$B$2:$B$803,0)),"")</f>
        <v>769.61224489795916</v>
      </c>
      <c r="AY71" s="162">
        <f>IFERROR(INDEX('2017 Emission Inventory'!$AL$2:$AL$803,MATCH($B71,'2017 Emission Inventory'!$B$2:$B$803,0)),"")</f>
        <v>17.614443745435256</v>
      </c>
      <c r="AZ71" s="163">
        <f t="shared" si="34"/>
        <v>12.748436177102942</v>
      </c>
      <c r="BB71" s="166"/>
    </row>
    <row r="72" spans="1:54" s="160" customFormat="1" x14ac:dyDescent="0.35">
      <c r="A72" s="157">
        <v>71</v>
      </c>
      <c r="B72" s="157">
        <v>5646</v>
      </c>
      <c r="C72" s="157" t="s">
        <v>99</v>
      </c>
      <c r="D72" s="157" t="s">
        <v>16</v>
      </c>
      <c r="E72" s="157">
        <v>2016</v>
      </c>
      <c r="F72" s="157">
        <v>107</v>
      </c>
      <c r="G72" s="157">
        <v>769.61224489795916</v>
      </c>
      <c r="H72" s="157"/>
      <c r="I72" s="157">
        <f t="shared" si="18"/>
        <v>175</v>
      </c>
      <c r="J72" s="157" t="str">
        <f>IF(D72="Electric","--",IF(D72="Diesel",VLOOKUP(C72,[2]ORDLF!A:B,2,FALSE),""))</f>
        <v/>
      </c>
      <c r="K72" s="157">
        <f>IF(D72="Electric","--",IF(D72="Gasoline",VLOOKUP(C72,LSILF!A:C,3,FALSE),""))</f>
        <v>0.55000000000000004</v>
      </c>
      <c r="L72" s="158">
        <f t="shared" si="17"/>
        <v>0.55000000000000004</v>
      </c>
      <c r="M72" s="157" t="str" cm="1">
        <f t="array" ref="M72">IF(D72="Electric","--",IF(D72="Diesel",_xlfn._xlws.FILTER(DIESCH[CH Cap],(DIESCH[HP Bin]=I72)),""))</f>
        <v/>
      </c>
      <c r="N72" s="157" cm="1">
        <f t="array" ref="N72">IF(D72="Electric","--",IF(D72="Gasoline",_xlfn._xlws.FILTER(LSICH[CH Cap],(LSICH[Fuel Type]=D72)*(LSICH[MY]=E72)),""))</f>
        <v>10000</v>
      </c>
      <c r="O72" s="157">
        <f t="shared" si="19"/>
        <v>10000</v>
      </c>
      <c r="P72" s="157">
        <f t="shared" si="20"/>
        <v>3078.4489795918366</v>
      </c>
      <c r="Q72" s="157" t="str" cm="1">
        <f t="array" ref="Q72">IF(D72="Electric","--",IF(D72="Diesel",_xlfn._xlws.FILTER(ORDEF[HC-ZH (g/hp-hr)],(ORDEF[HP]=I72)*(ORDEF[Model_Year]=E72)),""))</f>
        <v/>
      </c>
      <c r="R72" s="157" cm="1">
        <f t="array" ref="R72">IF(D72="Electric","--",IF(D72="Gasoline",_xlfn._xlws.FILTER(LSIEF[HC-ZH (g/hp-hr)],(LSIEF[Fuel]=D72)*(LSIEF[HP Bin]=I72)*(LSIEF[Model Year]=E72)),""))</f>
        <v>0.129</v>
      </c>
      <c r="S72" s="158">
        <f t="shared" si="21"/>
        <v>0.129</v>
      </c>
      <c r="T72" s="159" t="str" cm="1">
        <f t="array" ref="T72">IF(D72="Electric","--",IF(D72="Diesel",_xlfn._xlws.FILTER(ORDEF[HCDR],(ORDEF[HP]=I72)*(ORDEF[Model_Year]=E72),),""))</f>
        <v/>
      </c>
      <c r="U72" s="159" cm="1">
        <f t="array" ref="U72">IF(D72="Electric","--",IF(D72="Gasoline",_xlfn._xlws.FILTER(LSIEF[HC DR],(LSIEF[Fuel]=D72)*(LSIEF[HP Bin]=I72)*(LSIEF[Model Year]=E72)),""))</f>
        <v>1.0200000000000001E-5</v>
      </c>
      <c r="V72" s="159">
        <f t="shared" si="22"/>
        <v>1.0200000000000001E-5</v>
      </c>
      <c r="W72" s="158" t="str" cm="1">
        <f t="array" ref="W72">IF(D72="Electric","--",IF(D72="Diesel",_xlfn._xlws.FILTER(ORDEF[NOXzh],(ORDEF[HP]=I72)*(ORDEF[Model_Year]=E72)),""))</f>
        <v/>
      </c>
      <c r="X72" s="158" cm="1">
        <f t="array" ref="X72">IF(D72="Electric","--",IF(D72="Gasoline",_xlfn._xlws.FILTER(LSIEF[NOX-ZH (g/hp-hr)],(LSIEF[Fuel]=D72)*(LSIEF[HP Bin]=I72)*(LSIEF[Model Year]=E72)),""))</f>
        <v>0.13700000000000001</v>
      </c>
      <c r="Y72" s="158">
        <f t="shared" si="23"/>
        <v>0.13700000000000001</v>
      </c>
      <c r="Z72" s="159" t="str" cm="1">
        <f t="array" ref="Z72">IF(D72="Electric","--",IF(D72="Diesel",_xlfn._xlws.FILTER(ORDEF[NOXdr],(ORDEF[HP]=I72)*(ORDEF[Model_Year]=E72)),""))</f>
        <v/>
      </c>
      <c r="AA72" s="159" cm="1">
        <f t="array" ref="AA72">IF(E72="Electric","--",IF(D72="Gasoline",_xlfn._xlws.FILTER(LSIEF[NOX DR],(LSIEF[Fuel]=D72)*(LSIEF[HP Bin]=I72)*(LSIEF[Model Year]=E72)),""))</f>
        <v>5.66E-5</v>
      </c>
      <c r="AB72" s="159">
        <f t="shared" si="24"/>
        <v>5.66E-5</v>
      </c>
      <c r="AC72" s="158" t="str" cm="1">
        <f t="array" ref="AC72">IF(D72="Electric","--",IF(D72="Diesel",_xlfn._xlws.FILTER(DFCF2[Fuel_HC],(DFCF2[MY]=E72)),""))</f>
        <v/>
      </c>
      <c r="AD72" s="158" cm="1">
        <f t="array" ref="AD72">IF(D72="Electric","--",IF(D72="Gasoline",_xlfn._xlws.FILTER(GFCF2[Fuel_HC],(GFCF2[MY]=E72)),""))</f>
        <v>1</v>
      </c>
      <c r="AE72" s="158">
        <f t="shared" si="25"/>
        <v>1</v>
      </c>
      <c r="AF72" s="157" t="str" cm="1">
        <f t="array" ref="AF72">IF(D72="Electric","--",IF(D72="Diesel",_xlfn._xlws.FILTER(DFCF2[Fuel_NOX],(DFCF2[MY]=E72)),""))</f>
        <v/>
      </c>
      <c r="AG72" s="157" cm="1">
        <f t="array" ref="AG72">IF(D72="Electric","--",IF(D72="Gasoline",_xlfn._xlws.FILTER(GFCF2[Fuel_NOX],(GFCF2[MY]=E72)),""))</f>
        <v>0.97699999999999998</v>
      </c>
      <c r="AH72" s="157">
        <f t="shared" si="26"/>
        <v>0.97699999999999998</v>
      </c>
      <c r="AI72" s="158">
        <f t="shared" si="27"/>
        <v>0.16040017959183672</v>
      </c>
      <c r="AJ72" s="158">
        <f t="shared" si="28"/>
        <v>0.3040816873632653</v>
      </c>
      <c r="AK72" s="158">
        <f t="shared" si="29"/>
        <v>16.016128543388398</v>
      </c>
      <c r="AL72" s="158">
        <f t="shared" si="30"/>
        <v>30.362879922538198</v>
      </c>
      <c r="AM72" s="158">
        <f t="shared" si="31"/>
        <v>8.0080642716941989E-3</v>
      </c>
      <c r="AN72" s="158">
        <f t="shared" si="32"/>
        <v>1.5181439961269099E-2</v>
      </c>
      <c r="AO72" s="158">
        <f t="shared" si="33"/>
        <v>7.365817517104324E-3</v>
      </c>
      <c r="AP72" s="157"/>
      <c r="AQ72" s="161"/>
      <c r="AR72" s="161"/>
      <c r="AS72" s="161" t="str">
        <f>IF(ISNA(VLOOKUP($B72,'2017 Emission Inventory'!$B$2:$B$803,1,FALSE)),"No","Yes")</f>
        <v>Yes</v>
      </c>
      <c r="AT72" s="161" t="str">
        <f>IFERROR(INDEX('2017 Emission Inventory'!$C$2:$C$803,MATCH($B72,'2017 Emission Inventory'!$B$2:$B$803,0)),"")</f>
        <v>Baggage Tug</v>
      </c>
      <c r="AU72" s="161" t="str">
        <f>IFERROR(INDEX('2017 Emission Inventory'!$D$2:$D$803,MATCH($B72,'2017 Emission Inventory'!$B$2:$B$803,0)),"")</f>
        <v>Gasoline</v>
      </c>
      <c r="AV72" s="161">
        <f>IFERROR(INDEX('2017 Emission Inventory'!$E$2:$E$803,MATCH($B72,'2017 Emission Inventory'!$B$2:$B$803,0)),"")</f>
        <v>2016</v>
      </c>
      <c r="AW72" s="161">
        <f>IFERROR(INDEX('2017 Emission Inventory'!$F$2:$F$803,MATCH($B72,'2017 Emission Inventory'!$B$2:$B$803,0)),"")</f>
        <v>107</v>
      </c>
      <c r="AX72" s="161">
        <f>IFERROR(INDEX('2017 Emission Inventory'!$G$2:$G$803,MATCH($B72,'2017 Emission Inventory'!$B$2:$B$803,0)),"")</f>
        <v>769.61224489795916</v>
      </c>
      <c r="AY72" s="162">
        <f>IFERROR(INDEX('2017 Emission Inventory'!$AL$2:$AL$803,MATCH($B72,'2017 Emission Inventory'!$B$2:$B$803,0)),"")</f>
        <v>17.614443745435256</v>
      </c>
      <c r="AZ72" s="163">
        <f t="shared" si="34"/>
        <v>12.748436177102942</v>
      </c>
      <c r="BB72" s="166"/>
    </row>
    <row r="73" spans="1:54" s="160" customFormat="1" x14ac:dyDescent="0.35">
      <c r="A73" s="157">
        <v>72</v>
      </c>
      <c r="B73" s="157" t="s">
        <v>127</v>
      </c>
      <c r="C73" s="157" t="s">
        <v>128</v>
      </c>
      <c r="D73" s="157" t="s">
        <v>9</v>
      </c>
      <c r="E73" s="157">
        <v>1993</v>
      </c>
      <c r="F73" s="157">
        <v>45</v>
      </c>
      <c r="G73" s="157">
        <v>581.64705882352939</v>
      </c>
      <c r="H73" s="157" t="s">
        <v>766</v>
      </c>
      <c r="I73" s="157">
        <f t="shared" si="18"/>
        <v>50</v>
      </c>
      <c r="J73" s="157">
        <f>IF(D73="Electric","--",IF(D73="Diesel",VLOOKUP(C73,[2]ORDLF!A:B,2,FALSE),""))</f>
        <v>0.34</v>
      </c>
      <c r="K73" s="157" t="str">
        <f>IF(D73="Electric","--",IF(D73="Gasoline",VLOOKUP(C73,LSILF!A:C,3,FALSE),""))</f>
        <v/>
      </c>
      <c r="L73" s="158">
        <f t="shared" si="17"/>
        <v>0.34</v>
      </c>
      <c r="M73" s="157" cm="1">
        <f t="array" ref="M73">IF(D73="Electric","--",IF(D73="Diesel",_xlfn._xlws.FILTER(DIESCH[CH Cap],(DIESCH[HP Bin]=I73)),""))</f>
        <v>5000</v>
      </c>
      <c r="N73" s="157" t="str" cm="1">
        <f t="array" ref="N73">IF(D73="Electric","--",IF(D73="Gasoline",_xlfn._xlws.FILTER(LSICH[CH Cap],(LSICH[Fuel Type]=D73)*(LSICH[MY]=E73)),""))</f>
        <v/>
      </c>
      <c r="O73" s="157">
        <f t="shared" si="19"/>
        <v>5000</v>
      </c>
      <c r="P73" s="157">
        <f t="shared" si="20"/>
        <v>15704.470588235294</v>
      </c>
      <c r="Q73" s="157" cm="1">
        <f t="array" ref="Q73">IF(D73="Electric","--",IF(D73="Diesel",_xlfn._xlws.FILTER(ORDEF[HC-ZH (g/hp-hr)],(ORDEF[HP]=I73)*(ORDEF[Model_Year]=E73)),""))</f>
        <v>1.8</v>
      </c>
      <c r="R73" s="157" t="str" cm="1">
        <f t="array" ref="R73">IF(D73="Electric","--",IF(D73="Gasoline",_xlfn._xlws.FILTER(LSIEF[HC-ZH (g/hp-hr)],(LSIEF[Fuel]=D73)*(LSIEF[HP Bin]=I73)*(LSIEF[Model Year]=E73)),""))</f>
        <v/>
      </c>
      <c r="S73" s="158">
        <f t="shared" si="21"/>
        <v>1.8</v>
      </c>
      <c r="T73" s="159" cm="1">
        <f t="array" ref="T73">IF(D73="Electric","--",IF(D73="Diesel",_xlfn._xlws.FILTER(ORDEF[HCDR],(ORDEF[HP]=I73)*(ORDEF[Model_Year]=E73),),""))</f>
        <v>2.3000000000000001E-4</v>
      </c>
      <c r="U73" s="159" t="str" cm="1">
        <f t="array" ref="U73">IF(D73="Electric","--",IF(D73="Gasoline",_xlfn._xlws.FILTER(LSIEF[HC DR],(LSIEF[Fuel]=D73)*(LSIEF[HP Bin]=I73)*(LSIEF[Model Year]=E73)),""))</f>
        <v/>
      </c>
      <c r="V73" s="159">
        <f t="shared" si="22"/>
        <v>2.3000000000000001E-4</v>
      </c>
      <c r="W73" s="158" cm="1">
        <f t="array" ref="W73">IF(D73="Electric","--",IF(D73="Diesel",_xlfn._xlws.FILTER(ORDEF[NOXzh],(ORDEF[HP]=I73)*(ORDEF[Model_Year]=E73)),""))</f>
        <v>7</v>
      </c>
      <c r="X73" s="158" t="str" cm="1">
        <f t="array" ref="X73">IF(D73="Electric","--",IF(D73="Gasoline",_xlfn._xlws.FILTER(LSIEF[NOX-ZH (g/hp-hr)],(LSIEF[Fuel]=D73)*(LSIEF[HP Bin]=I73)*(LSIEF[Model Year]=E73)),""))</f>
        <v/>
      </c>
      <c r="Y73" s="158">
        <f t="shared" si="23"/>
        <v>7</v>
      </c>
      <c r="Z73" s="159" cm="1">
        <f t="array" ref="Z73">IF(D73="Electric","--",IF(D73="Diesel",_xlfn._xlws.FILTER(ORDEF[NOXdr],(ORDEF[HP]=I73)*(ORDEF[Model_Year]=E73)),""))</f>
        <v>1.06E-4</v>
      </c>
      <c r="AA73" s="159" t="str" cm="1">
        <f t="array" ref="AA73">IF(E73="Electric","--",IF(D73="Gasoline",_xlfn._xlws.FILTER(LSIEF[NOX DR],(LSIEF[Fuel]=D73)*(LSIEF[HP Bin]=I73)*(LSIEF[Model Year]=E73)),""))</f>
        <v/>
      </c>
      <c r="AB73" s="159">
        <f t="shared" si="24"/>
        <v>1.06E-4</v>
      </c>
      <c r="AC73" s="158" cm="1">
        <f t="array" ref="AC73">IF(D73="Electric","--",IF(D73="Diesel",_xlfn._xlws.FILTER(DFCF2[Fuel_HC],(DFCF2[MY]=E73)),""))</f>
        <v>0.9</v>
      </c>
      <c r="AD73" s="158" t="str" cm="1">
        <f t="array" ref="AD73">IF(D73="Electric","--",IF(D73="Gasoline",_xlfn._xlws.FILTER(GFCF2[Fuel_HC],(GFCF2[MY]=E73)),""))</f>
        <v/>
      </c>
      <c r="AE73" s="158">
        <f t="shared" si="25"/>
        <v>0.9</v>
      </c>
      <c r="AF73" s="157" cm="1">
        <f t="array" ref="AF73">IF(D73="Electric","--",IF(D73="Diesel",_xlfn._xlws.FILTER(DFCF2[Fuel_NOX],(DFCF2[MY]=E73)),""))</f>
        <v>0.93</v>
      </c>
      <c r="AG73" s="157" t="str" cm="1">
        <f t="array" ref="AG73">IF(D73="Electric","--",IF(D73="Gasoline",_xlfn._xlws.FILTER(GFCF2[Fuel_NOX],(GFCF2[MY]=E73)),""))</f>
        <v/>
      </c>
      <c r="AH73" s="157">
        <f t="shared" si="26"/>
        <v>0.93</v>
      </c>
      <c r="AI73" s="158">
        <f t="shared" si="27"/>
        <v>2.6550000000000002</v>
      </c>
      <c r="AJ73" s="158">
        <f t="shared" si="28"/>
        <v>7.0029000000000003</v>
      </c>
      <c r="AK73" s="158">
        <f t="shared" si="29"/>
        <v>52.089447624526841</v>
      </c>
      <c r="AL73" s="158">
        <f t="shared" si="30"/>
        <v>137.39253964964183</v>
      </c>
      <c r="AM73" s="158">
        <f t="shared" si="31"/>
        <v>2.6044723812263422E-2</v>
      </c>
      <c r="AN73" s="158">
        <f t="shared" si="32"/>
        <v>6.8696269824820924E-2</v>
      </c>
      <c r="AO73" s="158">
        <f t="shared" si="33"/>
        <v>3.1514115812838743E-2</v>
      </c>
      <c r="AP73" s="157"/>
      <c r="AQ73" s="161"/>
      <c r="AR73" s="161"/>
      <c r="AS73" s="161" t="str">
        <f>IF(ISNA(VLOOKUP($B73,'2017 Emission Inventory'!$B$2:$B$803,1,FALSE)),"No","Yes")</f>
        <v>Yes</v>
      </c>
      <c r="AT73" s="161" t="str">
        <f>IFERROR(INDEX('2017 Emission Inventory'!$C$2:$C$803,MATCH($B73,'2017 Emission Inventory'!$B$2:$B$803,0)),"")</f>
        <v>Belt Loader</v>
      </c>
      <c r="AU73" s="161" t="str">
        <f>IFERROR(INDEX('2017 Emission Inventory'!$D$2:$D$803,MATCH($B73,'2017 Emission Inventory'!$B$2:$B$803,0)),"")</f>
        <v>Diesel</v>
      </c>
      <c r="AV73" s="161">
        <f>IFERROR(INDEX('2017 Emission Inventory'!$E$2:$E$803,MATCH($B73,'2017 Emission Inventory'!$B$2:$B$803,0)),"")</f>
        <v>1993</v>
      </c>
      <c r="AW73" s="161">
        <f>IFERROR(INDEX('2017 Emission Inventory'!$F$2:$F$803,MATCH($B73,'2017 Emission Inventory'!$B$2:$B$803,0)),"")</f>
        <v>45</v>
      </c>
      <c r="AX73" s="161">
        <f>IFERROR(INDEX('2017 Emission Inventory'!$G$2:$G$803,MATCH($B73,'2017 Emission Inventory'!$B$2:$B$803,0)),"")</f>
        <v>581.64705882352939</v>
      </c>
      <c r="AY73" s="162">
        <f>IFERROR(INDEX('2017 Emission Inventory'!$AL$2:$AL$803,MATCH($B73,'2017 Emission Inventory'!$B$2:$B$803,0)),"")</f>
        <v>137.39253964964183</v>
      </c>
      <c r="AZ73" s="163">
        <f t="shared" si="34"/>
        <v>0</v>
      </c>
      <c r="BB73" s="166"/>
    </row>
    <row r="74" spans="1:54" s="160" customFormat="1" x14ac:dyDescent="0.35">
      <c r="A74" s="157">
        <v>73</v>
      </c>
      <c r="B74" s="157">
        <v>521659</v>
      </c>
      <c r="C74" s="157" t="s">
        <v>128</v>
      </c>
      <c r="D74" s="157" t="s">
        <v>9</v>
      </c>
      <c r="E74" s="157">
        <v>2000</v>
      </c>
      <c r="F74" s="157">
        <v>60</v>
      </c>
      <c r="G74" s="157">
        <v>503</v>
      </c>
      <c r="H74" s="157" t="s">
        <v>766</v>
      </c>
      <c r="I74" s="157">
        <f t="shared" si="18"/>
        <v>75</v>
      </c>
      <c r="J74" s="157">
        <f>IF(D74="Electric","--",IF(D74="Diesel",VLOOKUP(C74,[2]ORDLF!A:B,2,FALSE),""))</f>
        <v>0.34</v>
      </c>
      <c r="K74" s="157" t="str">
        <f>IF(D74="Electric","--",IF(D74="Gasoline",VLOOKUP(C74,LSILF!A:C,3,FALSE),""))</f>
        <v/>
      </c>
      <c r="L74" s="158">
        <f t="shared" si="17"/>
        <v>0.34</v>
      </c>
      <c r="M74" s="157" cm="1">
        <f t="array" ref="M74">IF(D74="Electric","--",IF(D74="Diesel",_xlfn._xlws.FILTER(DIESCH[CH Cap],(DIESCH[HP Bin]=I74)),""))</f>
        <v>12000</v>
      </c>
      <c r="N74" s="157" t="str" cm="1">
        <f t="array" ref="N74">IF(D74="Electric","--",IF(D74="Gasoline",_xlfn._xlws.FILTER(LSICH[CH Cap],(LSICH[Fuel Type]=D74)*(LSICH[MY]=E74)),""))</f>
        <v/>
      </c>
      <c r="O74" s="157">
        <f t="shared" si="19"/>
        <v>12000</v>
      </c>
      <c r="P74" s="157">
        <f t="shared" si="20"/>
        <v>10060</v>
      </c>
      <c r="Q74" s="157" cm="1">
        <f t="array" ref="Q74">IF(D74="Electric","--",IF(D74="Diesel",_xlfn._xlws.FILTER(ORDEF[HC-ZH (g/hp-hr)],(ORDEF[HP]=I74)*(ORDEF[Model_Year]=E74)),""))</f>
        <v>0.99</v>
      </c>
      <c r="R74" s="157" t="str" cm="1">
        <f t="array" ref="R74">IF(D74="Electric","--",IF(D74="Gasoline",_xlfn._xlws.FILTER(LSIEF[HC-ZH (g/hp-hr)],(LSIEF[Fuel]=D74)*(LSIEF[HP Bin]=I74)*(LSIEF[Model Year]=E74)),""))</f>
        <v/>
      </c>
      <c r="S74" s="158">
        <f t="shared" si="21"/>
        <v>0.99</v>
      </c>
      <c r="T74" s="159" cm="1">
        <f t="array" ref="T74">IF(D74="Electric","--",IF(D74="Diesel",_xlfn._xlws.FILTER(ORDEF[HCDR],(ORDEF[HP]=I74)*(ORDEF[Model_Year]=E74),),""))</f>
        <v>4.5800000000000002E-5</v>
      </c>
      <c r="U74" s="159" t="str" cm="1">
        <f t="array" ref="U74">IF(D74="Electric","--",IF(D74="Gasoline",_xlfn._xlws.FILTER(LSIEF[HC DR],(LSIEF[Fuel]=D74)*(LSIEF[HP Bin]=I74)*(LSIEF[Model Year]=E74)),""))</f>
        <v/>
      </c>
      <c r="V74" s="159">
        <f t="shared" si="22"/>
        <v>4.5800000000000002E-5</v>
      </c>
      <c r="W74" s="158" cm="1">
        <f t="array" ref="W74">IF(D74="Electric","--",IF(D74="Diesel",_xlfn._xlws.FILTER(ORDEF[NOXzh],(ORDEF[HP]=I74)*(ORDEF[Model_Year]=E74)),""))</f>
        <v>5.3985890000000003</v>
      </c>
      <c r="X74" s="158" t="str" cm="1">
        <f t="array" ref="X74">IF(D74="Electric","--",IF(D74="Gasoline",_xlfn._xlws.FILTER(LSIEF[NOX-ZH (g/hp-hr)],(LSIEF[Fuel]=D74)*(LSIEF[HP Bin]=I74)*(LSIEF[Model Year]=E74)),""))</f>
        <v/>
      </c>
      <c r="Y74" s="158">
        <f t="shared" si="23"/>
        <v>5.3985890000000003</v>
      </c>
      <c r="Z74" s="159" cm="1">
        <f t="array" ref="Z74">IF(D74="Electric","--",IF(D74="Diesel",_xlfn._xlws.FILTER(ORDEF[NOXdr],(ORDEF[HP]=I74)*(ORDEF[Model_Year]=E74)),""))</f>
        <v>1.25E-4</v>
      </c>
      <c r="AA74" s="159" t="str" cm="1">
        <f t="array" ref="AA74">IF(E74="Electric","--",IF(D74="Gasoline",_xlfn._xlws.FILTER(LSIEF[NOX DR],(LSIEF[Fuel]=D74)*(LSIEF[HP Bin]=I74)*(LSIEF[Model Year]=E74)),""))</f>
        <v/>
      </c>
      <c r="AB74" s="159">
        <f t="shared" si="24"/>
        <v>1.25E-4</v>
      </c>
      <c r="AC74" s="158" cm="1">
        <f t="array" ref="AC74">IF(D74="Electric","--",IF(D74="Diesel",_xlfn._xlws.FILTER(DFCF2[Fuel_HC],(DFCF2[MY]=E74)),""))</f>
        <v>0.9</v>
      </c>
      <c r="AD74" s="158" t="str" cm="1">
        <f t="array" ref="AD74">IF(D74="Electric","--",IF(D74="Gasoline",_xlfn._xlws.FILTER(GFCF2[Fuel_HC],(GFCF2[MY]=E74)),""))</f>
        <v/>
      </c>
      <c r="AE74" s="158">
        <f t="shared" si="25"/>
        <v>0.9</v>
      </c>
      <c r="AF74" s="157" cm="1">
        <f t="array" ref="AF74">IF(D74="Electric","--",IF(D74="Diesel",_xlfn._xlws.FILTER(DFCF2[Fuel_NOX],(DFCF2[MY]=E74)),""))</f>
        <v>0.93</v>
      </c>
      <c r="AG74" s="157" t="str" cm="1">
        <f t="array" ref="AG74">IF(D74="Electric","--",IF(D74="Gasoline",_xlfn._xlws.FILTER(GFCF2[Fuel_NOX],(GFCF2[MY]=E74)),""))</f>
        <v/>
      </c>
      <c r="AH74" s="157">
        <f t="shared" si="26"/>
        <v>0.93</v>
      </c>
      <c r="AI74" s="158">
        <f t="shared" si="27"/>
        <v>1.3056732</v>
      </c>
      <c r="AJ74" s="158">
        <f t="shared" si="28"/>
        <v>6.1901627700000006</v>
      </c>
      <c r="AK74" s="158">
        <f t="shared" si="29"/>
        <v>29.537035289725001</v>
      </c>
      <c r="AL74" s="158">
        <f t="shared" si="30"/>
        <v>140.03431807180533</v>
      </c>
      <c r="AM74" s="158">
        <f t="shared" si="31"/>
        <v>1.47685176448625E-2</v>
      </c>
      <c r="AN74" s="158">
        <f t="shared" si="32"/>
        <v>7.0017159035902665E-2</v>
      </c>
      <c r="AO74" s="158">
        <f t="shared" si="33"/>
        <v>1.7869906350283626E-2</v>
      </c>
      <c r="AP74" s="157"/>
      <c r="AQ74" s="161"/>
      <c r="AR74" s="161"/>
      <c r="AS74" s="161" t="str">
        <f>IF(ISNA(VLOOKUP($B74,'2017 Emission Inventory'!$B$2:$B$803,1,FALSE)),"No","Yes")</f>
        <v>Yes</v>
      </c>
      <c r="AT74" s="161" t="str">
        <f>IFERROR(INDEX('2017 Emission Inventory'!$C$2:$C$803,MATCH($B74,'2017 Emission Inventory'!$B$2:$B$803,0)),"")</f>
        <v>Belt Loader</v>
      </c>
      <c r="AU74" s="161" t="str">
        <f>IFERROR(INDEX('2017 Emission Inventory'!$D$2:$D$803,MATCH($B74,'2017 Emission Inventory'!$B$2:$B$803,0)),"")</f>
        <v>Diesel</v>
      </c>
      <c r="AV74" s="161">
        <f>IFERROR(INDEX('2017 Emission Inventory'!$E$2:$E$803,MATCH($B74,'2017 Emission Inventory'!$B$2:$B$803,0)),"")</f>
        <v>2000</v>
      </c>
      <c r="AW74" s="161">
        <f>IFERROR(INDEX('2017 Emission Inventory'!$F$2:$F$803,MATCH($B74,'2017 Emission Inventory'!$B$2:$B$803,0)),"")</f>
        <v>60</v>
      </c>
      <c r="AX74" s="161">
        <f>IFERROR(INDEX('2017 Emission Inventory'!$G$2:$G$803,MATCH($B74,'2017 Emission Inventory'!$B$2:$B$803,0)),"")</f>
        <v>581.64705882352939</v>
      </c>
      <c r="AY74" s="162">
        <f>IFERROR(INDEX('2017 Emission Inventory'!$AL$2:$AL$803,MATCH($B74,'2017 Emission Inventory'!$B$2:$B$803,0)),"")</f>
        <v>161.40646874574193</v>
      </c>
      <c r="AZ74" s="163">
        <f t="shared" si="34"/>
        <v>-21.372150673936602</v>
      </c>
      <c r="BB74" s="166"/>
    </row>
    <row r="75" spans="1:54" s="160" customFormat="1" x14ac:dyDescent="0.35">
      <c r="A75" s="157">
        <v>74</v>
      </c>
      <c r="B75" s="157">
        <v>883</v>
      </c>
      <c r="C75" s="157" t="s">
        <v>128</v>
      </c>
      <c r="D75" s="157" t="s">
        <v>49</v>
      </c>
      <c r="E75" s="157">
        <v>1995</v>
      </c>
      <c r="F75" s="157">
        <v>60</v>
      </c>
      <c r="G75" s="157">
        <v>581.64705882352939</v>
      </c>
      <c r="H75" s="157"/>
      <c r="I75" s="157">
        <f t="shared" si="18"/>
        <v>75</v>
      </c>
      <c r="J75" s="157" t="str">
        <f>IF(D75="Electric","--",IF(D75="Diesel",VLOOKUP(C75,[2]ORDLF!A:B,2,FALSE),""))</f>
        <v>--</v>
      </c>
      <c r="K75" s="157" t="str">
        <f>IF(D75="Electric","--",IF(D75="Gasoline",VLOOKUP(C75,LSILF!A:C,3,FALSE),""))</f>
        <v>--</v>
      </c>
      <c r="L75" s="158">
        <f t="shared" si="17"/>
        <v>0</v>
      </c>
      <c r="M75" s="157" t="str" cm="1">
        <f t="array" ref="M75">IF(D75="Electric","--",IF(D75="Diesel",_xlfn._xlws.FILTER(DIESCH[CH Cap],(DIESCH[HP Bin]=I75)),""))</f>
        <v>--</v>
      </c>
      <c r="N75" s="157" t="str" cm="1">
        <f t="array" ref="N75">IF(D75="Electric","--",IF(D75="Gasoline",_xlfn._xlws.FILTER(LSICH[CH Cap],(LSICH[Fuel Type]=D75)*(LSICH[MY]=E75)),""))</f>
        <v>--</v>
      </c>
      <c r="O75" s="157">
        <f t="shared" si="19"/>
        <v>0</v>
      </c>
      <c r="P75" s="157">
        <f t="shared" si="20"/>
        <v>14541.176470588234</v>
      </c>
      <c r="Q75" s="157" t="str" cm="1">
        <f t="array" ref="Q75">IF(D75="Electric","--",IF(D75="Diesel",_xlfn._xlws.FILTER(ORDEF[HC-ZH (g/hp-hr)],(ORDEF[HP]=I75)*(ORDEF[Model_Year]=E75)),""))</f>
        <v>--</v>
      </c>
      <c r="R75" s="157" t="str" cm="1">
        <f t="array" ref="R75">IF(D75="Electric","--",IF(D75="Gasoline",_xlfn._xlws.FILTER(LSIEF[HC-ZH (g/hp-hr)],(LSIEF[Fuel]=D75)*(LSIEF[HP Bin]=I75)*(LSIEF[Model Year]=E75)),""))</f>
        <v>--</v>
      </c>
      <c r="S75" s="158">
        <f t="shared" si="21"/>
        <v>0</v>
      </c>
      <c r="T75" s="159" t="str" cm="1">
        <f t="array" ref="T75">IF(D75="Electric","--",IF(D75="Diesel",_xlfn._xlws.FILTER(ORDEF[HCDR],(ORDEF[HP]=I75)*(ORDEF[Model_Year]=E75),),""))</f>
        <v>--</v>
      </c>
      <c r="U75" s="159" t="str" cm="1">
        <f t="array" ref="U75">IF(D75="Electric","--",IF(D75="Gasoline",_xlfn._xlws.FILTER(LSIEF[HC DR],(LSIEF[Fuel]=D75)*(LSIEF[HP Bin]=I75)*(LSIEF[Model Year]=E75)),""))</f>
        <v>--</v>
      </c>
      <c r="V75" s="159">
        <f t="shared" si="22"/>
        <v>0</v>
      </c>
      <c r="W75" s="158" t="str" cm="1">
        <f t="array" ref="W75">IF(D75="Electric","--",IF(D75="Diesel",_xlfn._xlws.FILTER(ORDEF[NOXzh],(ORDEF[HP]=I75)*(ORDEF[Model_Year]=E75)),""))</f>
        <v>--</v>
      </c>
      <c r="X75" s="158" t="str" cm="1">
        <f t="array" ref="X75">IF(D75="Electric","--",IF(D75="Gasoline",_xlfn._xlws.FILTER(LSIEF[NOX-ZH (g/hp-hr)],(LSIEF[Fuel]=D75)*(LSIEF[HP Bin]=I75)*(LSIEF[Model Year]=E75)),""))</f>
        <v>--</v>
      </c>
      <c r="Y75" s="158">
        <f t="shared" si="23"/>
        <v>0</v>
      </c>
      <c r="Z75" s="159" t="str" cm="1">
        <f t="array" ref="Z75">IF(D75="Electric","--",IF(D75="Diesel",_xlfn._xlws.FILTER(ORDEF[NOXdr],(ORDEF[HP]=I75)*(ORDEF[Model_Year]=E75)),""))</f>
        <v>--</v>
      </c>
      <c r="AA75" s="159" t="str" cm="1">
        <f t="array" ref="AA75">IF(E75="Electric","--",IF(D75="Gasoline",_xlfn._xlws.FILTER(LSIEF[NOX DR],(LSIEF[Fuel]=D75)*(LSIEF[HP Bin]=I75)*(LSIEF[Model Year]=E75)),""))</f>
        <v/>
      </c>
      <c r="AB75" s="159">
        <f t="shared" si="24"/>
        <v>0</v>
      </c>
      <c r="AC75" s="158" t="str" cm="1">
        <f t="array" ref="AC75">IF(D75="Electric","--",IF(D75="Diesel",_xlfn._xlws.FILTER(DFCF2[Fuel_HC],(DFCF2[MY]=E75)),""))</f>
        <v>--</v>
      </c>
      <c r="AD75" s="158" t="str" cm="1">
        <f t="array" ref="AD75">IF(D75="Electric","--",IF(D75="Gasoline",_xlfn._xlws.FILTER(GFCF2[Fuel_HC],(GFCF2[MY]=E75)),""))</f>
        <v>--</v>
      </c>
      <c r="AE75" s="158">
        <f t="shared" si="25"/>
        <v>0</v>
      </c>
      <c r="AF75" s="157" t="str" cm="1">
        <f t="array" ref="AF75">IF(D75="Electric","--",IF(D75="Diesel",_xlfn._xlws.FILTER(DFCF2[Fuel_NOX],(DFCF2[MY]=E75)),""))</f>
        <v>--</v>
      </c>
      <c r="AG75" s="157" t="str" cm="1">
        <f t="array" ref="AG75">IF(D75="Electric","--",IF(D75="Gasoline",_xlfn._xlws.FILTER(GFCF2[Fuel_NOX],(GFCF2[MY]=E75)),""))</f>
        <v>--</v>
      </c>
      <c r="AH75" s="157">
        <f t="shared" si="26"/>
        <v>0</v>
      </c>
      <c r="AI75" s="158">
        <f t="shared" si="27"/>
        <v>0</v>
      </c>
      <c r="AJ75" s="158">
        <f t="shared" si="28"/>
        <v>0</v>
      </c>
      <c r="AK75" s="158" t="str">
        <f t="shared" si="29"/>
        <v>--</v>
      </c>
      <c r="AL75" s="158" t="str">
        <f t="shared" si="30"/>
        <v>--</v>
      </c>
      <c r="AM75" s="158" t="str">
        <f t="shared" si="31"/>
        <v>--</v>
      </c>
      <c r="AN75" s="158" t="str">
        <f t="shared" si="32"/>
        <v>--</v>
      </c>
      <c r="AO75" s="158" t="str">
        <f t="shared" si="33"/>
        <v>--</v>
      </c>
      <c r="AP75" s="157"/>
      <c r="AQ75" s="161"/>
      <c r="AR75" s="161"/>
      <c r="AS75" s="161" t="str">
        <f>IF(ISNA(VLOOKUP($B75,'2017 Emission Inventory'!$B$2:$B$803,1,FALSE)),"No","Yes")</f>
        <v>Yes</v>
      </c>
      <c r="AT75" s="161" t="str">
        <f>IFERROR(INDEX('2017 Emission Inventory'!$C$2:$C$803,MATCH($B75,'2017 Emission Inventory'!$B$2:$B$803,0)),"")</f>
        <v>Belt Loader</v>
      </c>
      <c r="AU75" s="161" t="str">
        <f>IFERROR(INDEX('2017 Emission Inventory'!$D$2:$D$803,MATCH($B75,'2017 Emission Inventory'!$B$2:$B$803,0)),"")</f>
        <v>Electric</v>
      </c>
      <c r="AV75" s="161">
        <f>IFERROR(INDEX('2017 Emission Inventory'!$E$2:$E$803,MATCH($B75,'2017 Emission Inventory'!$B$2:$B$803,0)),"")</f>
        <v>1995</v>
      </c>
      <c r="AW75" s="161">
        <f>IFERROR(INDEX('2017 Emission Inventory'!$F$2:$F$803,MATCH($B75,'2017 Emission Inventory'!$B$2:$B$803,0)),"")</f>
        <v>60</v>
      </c>
      <c r="AX75" s="161">
        <f>IFERROR(INDEX('2017 Emission Inventory'!$G$2:$G$803,MATCH($B75,'2017 Emission Inventory'!$B$2:$B$803,0)),"")</f>
        <v>581.64705882352939</v>
      </c>
      <c r="AY75" s="162" t="str">
        <f>IFERROR(INDEX('2017 Emission Inventory'!$AL$2:$AL$803,MATCH($B75,'2017 Emission Inventory'!$B$2:$B$803,0)),"")</f>
        <v>--</v>
      </c>
      <c r="AZ75" s="163" t="e">
        <f t="shared" si="34"/>
        <v>#VALUE!</v>
      </c>
      <c r="BB75" s="166"/>
    </row>
    <row r="76" spans="1:54" s="160" customFormat="1" x14ac:dyDescent="0.35">
      <c r="A76" s="157">
        <v>75</v>
      </c>
      <c r="B76" s="157">
        <v>884</v>
      </c>
      <c r="C76" s="157" t="s">
        <v>128</v>
      </c>
      <c r="D76" s="157" t="s">
        <v>49</v>
      </c>
      <c r="E76" s="157">
        <v>1998</v>
      </c>
      <c r="F76" s="157">
        <v>60</v>
      </c>
      <c r="G76" s="157">
        <v>581.64705882352939</v>
      </c>
      <c r="H76" s="157"/>
      <c r="I76" s="157">
        <f t="shared" si="18"/>
        <v>75</v>
      </c>
      <c r="J76" s="157" t="str">
        <f>IF(D76="Electric","--",IF(D76="Diesel",VLOOKUP(C76,[2]ORDLF!A:B,2,FALSE),""))</f>
        <v>--</v>
      </c>
      <c r="K76" s="157" t="str">
        <f>IF(D76="Electric","--",IF(D76="Gasoline",VLOOKUP(C76,LSILF!A:C,3,FALSE),""))</f>
        <v>--</v>
      </c>
      <c r="L76" s="158">
        <f t="shared" si="17"/>
        <v>0</v>
      </c>
      <c r="M76" s="157" t="str" cm="1">
        <f t="array" ref="M76">IF(D76="Electric","--",IF(D76="Diesel",_xlfn._xlws.FILTER(DIESCH[CH Cap],(DIESCH[HP Bin]=I76)),""))</f>
        <v>--</v>
      </c>
      <c r="N76" s="157" t="str" cm="1">
        <f t="array" ref="N76">IF(D76="Electric","--",IF(D76="Gasoline",_xlfn._xlws.FILTER(LSICH[CH Cap],(LSICH[Fuel Type]=D76)*(LSICH[MY]=E76)),""))</f>
        <v>--</v>
      </c>
      <c r="O76" s="157">
        <f t="shared" si="19"/>
        <v>0</v>
      </c>
      <c r="P76" s="157">
        <f t="shared" si="20"/>
        <v>12796.235294117647</v>
      </c>
      <c r="Q76" s="157" t="str" cm="1">
        <f t="array" ref="Q76">IF(D76="Electric","--",IF(D76="Diesel",_xlfn._xlws.FILTER(ORDEF[HC-ZH (g/hp-hr)],(ORDEF[HP]=I76)*(ORDEF[Model_Year]=E76)),""))</f>
        <v>--</v>
      </c>
      <c r="R76" s="157" t="str" cm="1">
        <f t="array" ref="R76">IF(D76="Electric","--",IF(D76="Gasoline",_xlfn._xlws.FILTER(LSIEF[HC-ZH (g/hp-hr)],(LSIEF[Fuel]=D76)*(LSIEF[HP Bin]=I76)*(LSIEF[Model Year]=E76)),""))</f>
        <v>--</v>
      </c>
      <c r="S76" s="158">
        <f t="shared" si="21"/>
        <v>0</v>
      </c>
      <c r="T76" s="159" t="str" cm="1">
        <f t="array" ref="T76">IF(D76="Electric","--",IF(D76="Diesel",_xlfn._xlws.FILTER(ORDEF[HCDR],(ORDEF[HP]=I76)*(ORDEF[Model_Year]=E76),),""))</f>
        <v>--</v>
      </c>
      <c r="U76" s="159" t="str" cm="1">
        <f t="array" ref="U76">IF(D76="Electric","--",IF(D76="Gasoline",_xlfn._xlws.FILTER(LSIEF[HC DR],(LSIEF[Fuel]=D76)*(LSIEF[HP Bin]=I76)*(LSIEF[Model Year]=E76)),""))</f>
        <v>--</v>
      </c>
      <c r="V76" s="159">
        <f t="shared" si="22"/>
        <v>0</v>
      </c>
      <c r="W76" s="158" t="str" cm="1">
        <f t="array" ref="W76">IF(D76="Electric","--",IF(D76="Diesel",_xlfn._xlws.FILTER(ORDEF[NOXzh],(ORDEF[HP]=I76)*(ORDEF[Model_Year]=E76)),""))</f>
        <v>--</v>
      </c>
      <c r="X76" s="158" t="str" cm="1">
        <f t="array" ref="X76">IF(D76="Electric","--",IF(D76="Gasoline",_xlfn._xlws.FILTER(LSIEF[NOX-ZH (g/hp-hr)],(LSIEF[Fuel]=D76)*(LSIEF[HP Bin]=I76)*(LSIEF[Model Year]=E76)),""))</f>
        <v>--</v>
      </c>
      <c r="Y76" s="158">
        <f t="shared" si="23"/>
        <v>0</v>
      </c>
      <c r="Z76" s="159" t="str" cm="1">
        <f t="array" ref="Z76">IF(D76="Electric","--",IF(D76="Diesel",_xlfn._xlws.FILTER(ORDEF[NOXdr],(ORDEF[HP]=I76)*(ORDEF[Model_Year]=E76)),""))</f>
        <v>--</v>
      </c>
      <c r="AA76" s="159" t="str" cm="1">
        <f t="array" ref="AA76">IF(E76="Electric","--",IF(D76="Gasoline",_xlfn._xlws.FILTER(LSIEF[NOX DR],(LSIEF[Fuel]=D76)*(LSIEF[HP Bin]=I76)*(LSIEF[Model Year]=E76)),""))</f>
        <v/>
      </c>
      <c r="AB76" s="159">
        <f t="shared" si="24"/>
        <v>0</v>
      </c>
      <c r="AC76" s="158" t="str" cm="1">
        <f t="array" ref="AC76">IF(D76="Electric","--",IF(D76="Diesel",_xlfn._xlws.FILTER(DFCF2[Fuel_HC],(DFCF2[MY]=E76)),""))</f>
        <v>--</v>
      </c>
      <c r="AD76" s="158" t="str" cm="1">
        <f t="array" ref="AD76">IF(D76="Electric","--",IF(D76="Gasoline",_xlfn._xlws.FILTER(GFCF2[Fuel_HC],(GFCF2[MY]=E76)),""))</f>
        <v>--</v>
      </c>
      <c r="AE76" s="158">
        <f t="shared" si="25"/>
        <v>0</v>
      </c>
      <c r="AF76" s="157" t="str" cm="1">
        <f t="array" ref="AF76">IF(D76="Electric","--",IF(D76="Diesel",_xlfn._xlws.FILTER(DFCF2[Fuel_NOX],(DFCF2[MY]=E76)),""))</f>
        <v>--</v>
      </c>
      <c r="AG76" s="157" t="str" cm="1">
        <f t="array" ref="AG76">IF(D76="Electric","--",IF(D76="Gasoline",_xlfn._xlws.FILTER(GFCF2[Fuel_NOX],(GFCF2[MY]=E76)),""))</f>
        <v>--</v>
      </c>
      <c r="AH76" s="157">
        <f t="shared" si="26"/>
        <v>0</v>
      </c>
      <c r="AI76" s="158">
        <f t="shared" si="27"/>
        <v>0</v>
      </c>
      <c r="AJ76" s="158">
        <f t="shared" si="28"/>
        <v>0</v>
      </c>
      <c r="AK76" s="158" t="str">
        <f t="shared" si="29"/>
        <v>--</v>
      </c>
      <c r="AL76" s="158" t="str">
        <f t="shared" si="30"/>
        <v>--</v>
      </c>
      <c r="AM76" s="158" t="str">
        <f t="shared" si="31"/>
        <v>--</v>
      </c>
      <c r="AN76" s="158" t="str">
        <f t="shared" si="32"/>
        <v>--</v>
      </c>
      <c r="AO76" s="158" t="str">
        <f t="shared" si="33"/>
        <v>--</v>
      </c>
      <c r="AP76" s="157"/>
      <c r="AQ76" s="161"/>
      <c r="AR76" s="161"/>
      <c r="AS76" s="161" t="str">
        <f>IF(ISNA(VLOOKUP($B76,'2017 Emission Inventory'!$B$2:$B$803,1,FALSE)),"No","Yes")</f>
        <v>Yes</v>
      </c>
      <c r="AT76" s="161" t="str">
        <f>IFERROR(INDEX('2017 Emission Inventory'!$C$2:$C$803,MATCH($B76,'2017 Emission Inventory'!$B$2:$B$803,0)),"")</f>
        <v>Belt Loader</v>
      </c>
      <c r="AU76" s="161" t="str">
        <f>IFERROR(INDEX('2017 Emission Inventory'!$D$2:$D$803,MATCH($B76,'2017 Emission Inventory'!$B$2:$B$803,0)),"")</f>
        <v>Electric</v>
      </c>
      <c r="AV76" s="161">
        <f>IFERROR(INDEX('2017 Emission Inventory'!$E$2:$E$803,MATCH($B76,'2017 Emission Inventory'!$B$2:$B$803,0)),"")</f>
        <v>1998</v>
      </c>
      <c r="AW76" s="161">
        <f>IFERROR(INDEX('2017 Emission Inventory'!$F$2:$F$803,MATCH($B76,'2017 Emission Inventory'!$B$2:$B$803,0)),"")</f>
        <v>60</v>
      </c>
      <c r="AX76" s="161">
        <f>IFERROR(INDEX('2017 Emission Inventory'!$G$2:$G$803,MATCH($B76,'2017 Emission Inventory'!$B$2:$B$803,0)),"")</f>
        <v>581.64705882352939</v>
      </c>
      <c r="AY76" s="162" t="str">
        <f>IFERROR(INDEX('2017 Emission Inventory'!$AL$2:$AL$803,MATCH($B76,'2017 Emission Inventory'!$B$2:$B$803,0)),"")</f>
        <v>--</v>
      </c>
      <c r="AZ76" s="163" t="e">
        <f t="shared" si="34"/>
        <v>#VALUE!</v>
      </c>
      <c r="BB76" s="166"/>
    </row>
    <row r="77" spans="1:54" s="160" customFormat="1" x14ac:dyDescent="0.35">
      <c r="A77" s="157">
        <v>76</v>
      </c>
      <c r="B77" s="157">
        <v>885</v>
      </c>
      <c r="C77" s="157" t="s">
        <v>128</v>
      </c>
      <c r="D77" s="157" t="s">
        <v>49</v>
      </c>
      <c r="E77" s="157">
        <v>1998</v>
      </c>
      <c r="F77" s="157">
        <v>60</v>
      </c>
      <c r="G77" s="157">
        <v>581.64705882352939</v>
      </c>
      <c r="H77" s="157"/>
      <c r="I77" s="157">
        <f t="shared" si="18"/>
        <v>75</v>
      </c>
      <c r="J77" s="157" t="str">
        <f>IF(D77="Electric","--",IF(D77="Diesel",VLOOKUP(C77,[2]ORDLF!A:B,2,FALSE),""))</f>
        <v>--</v>
      </c>
      <c r="K77" s="157" t="str">
        <f>IF(D77="Electric","--",IF(D77="Gasoline",VLOOKUP(C77,LSILF!A:C,3,FALSE),""))</f>
        <v>--</v>
      </c>
      <c r="L77" s="158">
        <f t="shared" si="17"/>
        <v>0</v>
      </c>
      <c r="M77" s="157" t="str" cm="1">
        <f t="array" ref="M77">IF(D77="Electric","--",IF(D77="Diesel",_xlfn._xlws.FILTER(DIESCH[CH Cap],(DIESCH[HP Bin]=I77)),""))</f>
        <v>--</v>
      </c>
      <c r="N77" s="157" t="str" cm="1">
        <f t="array" ref="N77">IF(D77="Electric","--",IF(D77="Gasoline",_xlfn._xlws.FILTER(LSICH[CH Cap],(LSICH[Fuel Type]=D77)*(LSICH[MY]=E77)),""))</f>
        <v>--</v>
      </c>
      <c r="O77" s="157">
        <f t="shared" si="19"/>
        <v>0</v>
      </c>
      <c r="P77" s="157">
        <f t="shared" si="20"/>
        <v>12796.235294117647</v>
      </c>
      <c r="Q77" s="157" t="str" cm="1">
        <f t="array" ref="Q77">IF(D77="Electric","--",IF(D77="Diesel",_xlfn._xlws.FILTER(ORDEF[HC-ZH (g/hp-hr)],(ORDEF[HP]=I77)*(ORDEF[Model_Year]=E77)),""))</f>
        <v>--</v>
      </c>
      <c r="R77" s="157" t="str" cm="1">
        <f t="array" ref="R77">IF(D77="Electric","--",IF(D77="Gasoline",_xlfn._xlws.FILTER(LSIEF[HC-ZH (g/hp-hr)],(LSIEF[Fuel]=D77)*(LSIEF[HP Bin]=I77)*(LSIEF[Model Year]=E77)),""))</f>
        <v>--</v>
      </c>
      <c r="S77" s="158">
        <f t="shared" si="21"/>
        <v>0</v>
      </c>
      <c r="T77" s="159" t="str" cm="1">
        <f t="array" ref="T77">IF(D77="Electric","--",IF(D77="Diesel",_xlfn._xlws.FILTER(ORDEF[HCDR],(ORDEF[HP]=I77)*(ORDEF[Model_Year]=E77),),""))</f>
        <v>--</v>
      </c>
      <c r="U77" s="159" t="str" cm="1">
        <f t="array" ref="U77">IF(D77="Electric","--",IF(D77="Gasoline",_xlfn._xlws.FILTER(LSIEF[HC DR],(LSIEF[Fuel]=D77)*(LSIEF[HP Bin]=I77)*(LSIEF[Model Year]=E77)),""))</f>
        <v>--</v>
      </c>
      <c r="V77" s="159">
        <f t="shared" si="22"/>
        <v>0</v>
      </c>
      <c r="W77" s="158" t="str" cm="1">
        <f t="array" ref="W77">IF(D77="Electric","--",IF(D77="Diesel",_xlfn._xlws.FILTER(ORDEF[NOXzh],(ORDEF[HP]=I77)*(ORDEF[Model_Year]=E77)),""))</f>
        <v>--</v>
      </c>
      <c r="X77" s="158" t="str" cm="1">
        <f t="array" ref="X77">IF(D77="Electric","--",IF(D77="Gasoline",_xlfn._xlws.FILTER(LSIEF[NOX-ZH (g/hp-hr)],(LSIEF[Fuel]=D77)*(LSIEF[HP Bin]=I77)*(LSIEF[Model Year]=E77)),""))</f>
        <v>--</v>
      </c>
      <c r="Y77" s="158">
        <f t="shared" si="23"/>
        <v>0</v>
      </c>
      <c r="Z77" s="159" t="str" cm="1">
        <f t="array" ref="Z77">IF(D77="Electric","--",IF(D77="Diesel",_xlfn._xlws.FILTER(ORDEF[NOXdr],(ORDEF[HP]=I77)*(ORDEF[Model_Year]=E77)),""))</f>
        <v>--</v>
      </c>
      <c r="AA77" s="159" t="str" cm="1">
        <f t="array" ref="AA77">IF(E77="Electric","--",IF(D77="Gasoline",_xlfn._xlws.FILTER(LSIEF[NOX DR],(LSIEF[Fuel]=D77)*(LSIEF[HP Bin]=I77)*(LSIEF[Model Year]=E77)),""))</f>
        <v/>
      </c>
      <c r="AB77" s="159">
        <f t="shared" si="24"/>
        <v>0</v>
      </c>
      <c r="AC77" s="158" t="str" cm="1">
        <f t="array" ref="AC77">IF(D77="Electric","--",IF(D77="Diesel",_xlfn._xlws.FILTER(DFCF2[Fuel_HC],(DFCF2[MY]=E77)),""))</f>
        <v>--</v>
      </c>
      <c r="AD77" s="158" t="str" cm="1">
        <f t="array" ref="AD77">IF(D77="Electric","--",IF(D77="Gasoline",_xlfn._xlws.FILTER(GFCF2[Fuel_HC],(GFCF2[MY]=E77)),""))</f>
        <v>--</v>
      </c>
      <c r="AE77" s="158">
        <f t="shared" si="25"/>
        <v>0</v>
      </c>
      <c r="AF77" s="157" t="str" cm="1">
        <f t="array" ref="AF77">IF(D77="Electric","--",IF(D77="Diesel",_xlfn._xlws.FILTER(DFCF2[Fuel_NOX],(DFCF2[MY]=E77)),""))</f>
        <v>--</v>
      </c>
      <c r="AG77" s="157" t="str" cm="1">
        <f t="array" ref="AG77">IF(D77="Electric","--",IF(D77="Gasoline",_xlfn._xlws.FILTER(GFCF2[Fuel_NOX],(GFCF2[MY]=E77)),""))</f>
        <v>--</v>
      </c>
      <c r="AH77" s="157">
        <f t="shared" si="26"/>
        <v>0</v>
      </c>
      <c r="AI77" s="158">
        <f t="shared" si="27"/>
        <v>0</v>
      </c>
      <c r="AJ77" s="158">
        <f t="shared" si="28"/>
        <v>0</v>
      </c>
      <c r="AK77" s="158" t="str">
        <f t="shared" si="29"/>
        <v>--</v>
      </c>
      <c r="AL77" s="158" t="str">
        <f t="shared" si="30"/>
        <v>--</v>
      </c>
      <c r="AM77" s="158" t="str">
        <f t="shared" si="31"/>
        <v>--</v>
      </c>
      <c r="AN77" s="158" t="str">
        <f t="shared" si="32"/>
        <v>--</v>
      </c>
      <c r="AO77" s="158" t="str">
        <f t="shared" si="33"/>
        <v>--</v>
      </c>
      <c r="AP77" s="157"/>
      <c r="AQ77" s="161"/>
      <c r="AR77" s="161"/>
      <c r="AS77" s="161" t="str">
        <f>IF(ISNA(VLOOKUP($B77,'2017 Emission Inventory'!$B$2:$B$803,1,FALSE)),"No","Yes")</f>
        <v>Yes</v>
      </c>
      <c r="AT77" s="161" t="str">
        <f>IFERROR(INDEX('2017 Emission Inventory'!$C$2:$C$803,MATCH($B77,'2017 Emission Inventory'!$B$2:$B$803,0)),"")</f>
        <v>Belt Loader</v>
      </c>
      <c r="AU77" s="161" t="str">
        <f>IFERROR(INDEX('2017 Emission Inventory'!$D$2:$D$803,MATCH($B77,'2017 Emission Inventory'!$B$2:$B$803,0)),"")</f>
        <v>Electric</v>
      </c>
      <c r="AV77" s="161">
        <f>IFERROR(INDEX('2017 Emission Inventory'!$E$2:$E$803,MATCH($B77,'2017 Emission Inventory'!$B$2:$B$803,0)),"")</f>
        <v>1998</v>
      </c>
      <c r="AW77" s="161">
        <f>IFERROR(INDEX('2017 Emission Inventory'!$F$2:$F$803,MATCH($B77,'2017 Emission Inventory'!$B$2:$B$803,0)),"")</f>
        <v>60</v>
      </c>
      <c r="AX77" s="161">
        <f>IFERROR(INDEX('2017 Emission Inventory'!$G$2:$G$803,MATCH($B77,'2017 Emission Inventory'!$B$2:$B$803,0)),"")</f>
        <v>581.64705882352939</v>
      </c>
      <c r="AY77" s="162" t="str">
        <f>IFERROR(INDEX('2017 Emission Inventory'!$AL$2:$AL$803,MATCH($B77,'2017 Emission Inventory'!$B$2:$B$803,0)),"")</f>
        <v>--</v>
      </c>
      <c r="AZ77" s="163" t="e">
        <f t="shared" si="34"/>
        <v>#VALUE!</v>
      </c>
      <c r="BB77" s="166"/>
    </row>
    <row r="78" spans="1:54" s="160" customFormat="1" x14ac:dyDescent="0.35">
      <c r="A78" s="157">
        <v>77</v>
      </c>
      <c r="B78" s="157">
        <v>886</v>
      </c>
      <c r="C78" s="157" t="s">
        <v>128</v>
      </c>
      <c r="D78" s="157" t="s">
        <v>49</v>
      </c>
      <c r="E78" s="157">
        <v>1999</v>
      </c>
      <c r="F78" s="157">
        <v>60</v>
      </c>
      <c r="G78" s="157">
        <v>581.64705882352939</v>
      </c>
      <c r="H78" s="157"/>
      <c r="I78" s="157">
        <f t="shared" si="18"/>
        <v>75</v>
      </c>
      <c r="J78" s="157" t="str">
        <f>IF(D78="Electric","--",IF(D78="Diesel",VLOOKUP(C78,[2]ORDLF!A:B,2,FALSE),""))</f>
        <v>--</v>
      </c>
      <c r="K78" s="157" t="str">
        <f>IF(D78="Electric","--",IF(D78="Gasoline",VLOOKUP(C78,LSILF!A:C,3,FALSE),""))</f>
        <v>--</v>
      </c>
      <c r="L78" s="158">
        <f t="shared" si="17"/>
        <v>0</v>
      </c>
      <c r="M78" s="157" t="str" cm="1">
        <f t="array" ref="M78">IF(D78="Electric","--",IF(D78="Diesel",_xlfn._xlws.FILTER(DIESCH[CH Cap],(DIESCH[HP Bin]=I78)),""))</f>
        <v>--</v>
      </c>
      <c r="N78" s="157" t="str" cm="1">
        <f t="array" ref="N78">IF(D78="Electric","--",IF(D78="Gasoline",_xlfn._xlws.FILTER(LSICH[CH Cap],(LSICH[Fuel Type]=D78)*(LSICH[MY]=E78)),""))</f>
        <v>--</v>
      </c>
      <c r="O78" s="157">
        <f t="shared" si="19"/>
        <v>0</v>
      </c>
      <c r="P78" s="157">
        <f t="shared" si="20"/>
        <v>12214.588235294117</v>
      </c>
      <c r="Q78" s="157" t="str" cm="1">
        <f t="array" ref="Q78">IF(D78="Electric","--",IF(D78="Diesel",_xlfn._xlws.FILTER(ORDEF[HC-ZH (g/hp-hr)],(ORDEF[HP]=I78)*(ORDEF[Model_Year]=E78)),""))</f>
        <v>--</v>
      </c>
      <c r="R78" s="157" t="str" cm="1">
        <f t="array" ref="R78">IF(D78="Electric","--",IF(D78="Gasoline",_xlfn._xlws.FILTER(LSIEF[HC-ZH (g/hp-hr)],(LSIEF[Fuel]=D78)*(LSIEF[HP Bin]=I78)*(LSIEF[Model Year]=E78)),""))</f>
        <v>--</v>
      </c>
      <c r="S78" s="158">
        <f t="shared" si="21"/>
        <v>0</v>
      </c>
      <c r="T78" s="159" t="str" cm="1">
        <f t="array" ref="T78">IF(D78="Electric","--",IF(D78="Diesel",_xlfn._xlws.FILTER(ORDEF[HCDR],(ORDEF[HP]=I78)*(ORDEF[Model_Year]=E78),),""))</f>
        <v>--</v>
      </c>
      <c r="U78" s="159" t="str" cm="1">
        <f t="array" ref="U78">IF(D78="Electric","--",IF(D78="Gasoline",_xlfn._xlws.FILTER(LSIEF[HC DR],(LSIEF[Fuel]=D78)*(LSIEF[HP Bin]=I78)*(LSIEF[Model Year]=E78)),""))</f>
        <v>--</v>
      </c>
      <c r="V78" s="159">
        <f t="shared" si="22"/>
        <v>0</v>
      </c>
      <c r="W78" s="158" t="str" cm="1">
        <f t="array" ref="W78">IF(D78="Electric","--",IF(D78="Diesel",_xlfn._xlws.FILTER(ORDEF[NOXzh],(ORDEF[HP]=I78)*(ORDEF[Model_Year]=E78)),""))</f>
        <v>--</v>
      </c>
      <c r="X78" s="158" t="str" cm="1">
        <f t="array" ref="X78">IF(D78="Electric","--",IF(D78="Gasoline",_xlfn._xlws.FILTER(LSIEF[NOX-ZH (g/hp-hr)],(LSIEF[Fuel]=D78)*(LSIEF[HP Bin]=I78)*(LSIEF[Model Year]=E78)),""))</f>
        <v>--</v>
      </c>
      <c r="Y78" s="158">
        <f t="shared" si="23"/>
        <v>0</v>
      </c>
      <c r="Z78" s="159" t="str" cm="1">
        <f t="array" ref="Z78">IF(D78="Electric","--",IF(D78="Diesel",_xlfn._xlws.FILTER(ORDEF[NOXdr],(ORDEF[HP]=I78)*(ORDEF[Model_Year]=E78)),""))</f>
        <v>--</v>
      </c>
      <c r="AA78" s="159" t="str" cm="1">
        <f t="array" ref="AA78">IF(E78="Electric","--",IF(D78="Gasoline",_xlfn._xlws.FILTER(LSIEF[NOX DR],(LSIEF[Fuel]=D78)*(LSIEF[HP Bin]=I78)*(LSIEF[Model Year]=E78)),""))</f>
        <v/>
      </c>
      <c r="AB78" s="159">
        <f t="shared" si="24"/>
        <v>0</v>
      </c>
      <c r="AC78" s="158" t="str" cm="1">
        <f t="array" ref="AC78">IF(D78="Electric","--",IF(D78="Diesel",_xlfn._xlws.FILTER(DFCF2[Fuel_HC],(DFCF2[MY]=E78)),""))</f>
        <v>--</v>
      </c>
      <c r="AD78" s="158" t="str" cm="1">
        <f t="array" ref="AD78">IF(D78="Electric","--",IF(D78="Gasoline",_xlfn._xlws.FILTER(GFCF2[Fuel_HC],(GFCF2[MY]=E78)),""))</f>
        <v>--</v>
      </c>
      <c r="AE78" s="158">
        <f t="shared" si="25"/>
        <v>0</v>
      </c>
      <c r="AF78" s="157" t="str" cm="1">
        <f t="array" ref="AF78">IF(D78="Electric","--",IF(D78="Diesel",_xlfn._xlws.FILTER(DFCF2[Fuel_NOX],(DFCF2[MY]=E78)),""))</f>
        <v>--</v>
      </c>
      <c r="AG78" s="157" t="str" cm="1">
        <f t="array" ref="AG78">IF(D78="Electric","--",IF(D78="Gasoline",_xlfn._xlws.FILTER(GFCF2[Fuel_NOX],(GFCF2[MY]=E78)),""))</f>
        <v>--</v>
      </c>
      <c r="AH78" s="157">
        <f t="shared" si="26"/>
        <v>0</v>
      </c>
      <c r="AI78" s="158">
        <f t="shared" si="27"/>
        <v>0</v>
      </c>
      <c r="AJ78" s="158">
        <f t="shared" si="28"/>
        <v>0</v>
      </c>
      <c r="AK78" s="158" t="str">
        <f t="shared" si="29"/>
        <v>--</v>
      </c>
      <c r="AL78" s="158" t="str">
        <f t="shared" si="30"/>
        <v>--</v>
      </c>
      <c r="AM78" s="158" t="str">
        <f t="shared" si="31"/>
        <v>--</v>
      </c>
      <c r="AN78" s="158" t="str">
        <f t="shared" si="32"/>
        <v>--</v>
      </c>
      <c r="AO78" s="158" t="str">
        <f t="shared" si="33"/>
        <v>--</v>
      </c>
      <c r="AP78" s="157"/>
      <c r="AQ78" s="161"/>
      <c r="AR78" s="161"/>
      <c r="AS78" s="161" t="str">
        <f>IF(ISNA(VLOOKUP($B78,'2017 Emission Inventory'!$B$2:$B$803,1,FALSE)),"No","Yes")</f>
        <v>Yes</v>
      </c>
      <c r="AT78" s="161" t="str">
        <f>IFERROR(INDEX('2017 Emission Inventory'!$C$2:$C$803,MATCH($B78,'2017 Emission Inventory'!$B$2:$B$803,0)),"")</f>
        <v>Belt Loader</v>
      </c>
      <c r="AU78" s="161" t="str">
        <f>IFERROR(INDEX('2017 Emission Inventory'!$D$2:$D$803,MATCH($B78,'2017 Emission Inventory'!$B$2:$B$803,0)),"")</f>
        <v>Electric</v>
      </c>
      <c r="AV78" s="161">
        <f>IFERROR(INDEX('2017 Emission Inventory'!$E$2:$E$803,MATCH($B78,'2017 Emission Inventory'!$B$2:$B$803,0)),"")</f>
        <v>1999</v>
      </c>
      <c r="AW78" s="161">
        <f>IFERROR(INDEX('2017 Emission Inventory'!$F$2:$F$803,MATCH($B78,'2017 Emission Inventory'!$B$2:$B$803,0)),"")</f>
        <v>60</v>
      </c>
      <c r="AX78" s="161">
        <f>IFERROR(INDEX('2017 Emission Inventory'!$G$2:$G$803,MATCH($B78,'2017 Emission Inventory'!$B$2:$B$803,0)),"")</f>
        <v>581.64705882352939</v>
      </c>
      <c r="AY78" s="162" t="str">
        <f>IFERROR(INDEX('2017 Emission Inventory'!$AL$2:$AL$803,MATCH($B78,'2017 Emission Inventory'!$B$2:$B$803,0)),"")</f>
        <v>--</v>
      </c>
      <c r="AZ78" s="163" t="e">
        <f t="shared" si="34"/>
        <v>#VALUE!</v>
      </c>
      <c r="BB78" s="166"/>
    </row>
    <row r="79" spans="1:54" s="160" customFormat="1" x14ac:dyDescent="0.35">
      <c r="A79" s="157">
        <v>78</v>
      </c>
      <c r="B79" s="157">
        <v>887</v>
      </c>
      <c r="C79" s="157" t="s">
        <v>128</v>
      </c>
      <c r="D79" s="157" t="s">
        <v>49</v>
      </c>
      <c r="E79" s="157">
        <v>1999</v>
      </c>
      <c r="F79" s="157">
        <v>60</v>
      </c>
      <c r="G79" s="157">
        <v>581.64705882352939</v>
      </c>
      <c r="H79" s="157"/>
      <c r="I79" s="157">
        <f t="shared" si="18"/>
        <v>75</v>
      </c>
      <c r="J79" s="157" t="str">
        <f>IF(D79="Electric","--",IF(D79="Diesel",VLOOKUP(C79,[2]ORDLF!A:B,2,FALSE),""))</f>
        <v>--</v>
      </c>
      <c r="K79" s="157" t="str">
        <f>IF(D79="Electric","--",IF(D79="Gasoline",VLOOKUP(C79,LSILF!A:C,3,FALSE),""))</f>
        <v>--</v>
      </c>
      <c r="L79" s="158">
        <f t="shared" si="17"/>
        <v>0</v>
      </c>
      <c r="M79" s="157" t="str" cm="1">
        <f t="array" ref="M79">IF(D79="Electric","--",IF(D79="Diesel",_xlfn._xlws.FILTER(DIESCH[CH Cap],(DIESCH[HP Bin]=I79)),""))</f>
        <v>--</v>
      </c>
      <c r="N79" s="157" t="str" cm="1">
        <f t="array" ref="N79">IF(D79="Electric","--",IF(D79="Gasoline",_xlfn._xlws.FILTER(LSICH[CH Cap],(LSICH[Fuel Type]=D79)*(LSICH[MY]=E79)),""))</f>
        <v>--</v>
      </c>
      <c r="O79" s="157">
        <f t="shared" si="19"/>
        <v>0</v>
      </c>
      <c r="P79" s="157">
        <f t="shared" si="20"/>
        <v>12214.588235294117</v>
      </c>
      <c r="Q79" s="157" t="str" cm="1">
        <f t="array" ref="Q79">IF(D79="Electric","--",IF(D79="Diesel",_xlfn._xlws.FILTER(ORDEF[HC-ZH (g/hp-hr)],(ORDEF[HP]=I79)*(ORDEF[Model_Year]=E79)),""))</f>
        <v>--</v>
      </c>
      <c r="R79" s="157" t="str" cm="1">
        <f t="array" ref="R79">IF(D79="Electric","--",IF(D79="Gasoline",_xlfn._xlws.FILTER(LSIEF[HC-ZH (g/hp-hr)],(LSIEF[Fuel]=D79)*(LSIEF[HP Bin]=I79)*(LSIEF[Model Year]=E79)),""))</f>
        <v>--</v>
      </c>
      <c r="S79" s="158">
        <f t="shared" si="21"/>
        <v>0</v>
      </c>
      <c r="T79" s="159" t="str" cm="1">
        <f t="array" ref="T79">IF(D79="Electric","--",IF(D79="Diesel",_xlfn._xlws.FILTER(ORDEF[HCDR],(ORDEF[HP]=I79)*(ORDEF[Model_Year]=E79),),""))</f>
        <v>--</v>
      </c>
      <c r="U79" s="159" t="str" cm="1">
        <f t="array" ref="U79">IF(D79="Electric","--",IF(D79="Gasoline",_xlfn._xlws.FILTER(LSIEF[HC DR],(LSIEF[Fuel]=D79)*(LSIEF[HP Bin]=I79)*(LSIEF[Model Year]=E79)),""))</f>
        <v>--</v>
      </c>
      <c r="V79" s="159">
        <f t="shared" si="22"/>
        <v>0</v>
      </c>
      <c r="W79" s="158" t="str" cm="1">
        <f t="array" ref="W79">IF(D79="Electric","--",IF(D79="Diesel",_xlfn._xlws.FILTER(ORDEF[NOXzh],(ORDEF[HP]=I79)*(ORDEF[Model_Year]=E79)),""))</f>
        <v>--</v>
      </c>
      <c r="X79" s="158" t="str" cm="1">
        <f t="array" ref="X79">IF(D79="Electric","--",IF(D79="Gasoline",_xlfn._xlws.FILTER(LSIEF[NOX-ZH (g/hp-hr)],(LSIEF[Fuel]=D79)*(LSIEF[HP Bin]=I79)*(LSIEF[Model Year]=E79)),""))</f>
        <v>--</v>
      </c>
      <c r="Y79" s="158">
        <f t="shared" si="23"/>
        <v>0</v>
      </c>
      <c r="Z79" s="159" t="str" cm="1">
        <f t="array" ref="Z79">IF(D79="Electric","--",IF(D79="Diesel",_xlfn._xlws.FILTER(ORDEF[NOXdr],(ORDEF[HP]=I79)*(ORDEF[Model_Year]=E79)),""))</f>
        <v>--</v>
      </c>
      <c r="AA79" s="159" t="str" cm="1">
        <f t="array" ref="AA79">IF(E79="Electric","--",IF(D79="Gasoline",_xlfn._xlws.FILTER(LSIEF[NOX DR],(LSIEF[Fuel]=D79)*(LSIEF[HP Bin]=I79)*(LSIEF[Model Year]=E79)),""))</f>
        <v/>
      </c>
      <c r="AB79" s="159">
        <f t="shared" si="24"/>
        <v>0</v>
      </c>
      <c r="AC79" s="158" t="str" cm="1">
        <f t="array" ref="AC79">IF(D79="Electric","--",IF(D79="Diesel",_xlfn._xlws.FILTER(DFCF2[Fuel_HC],(DFCF2[MY]=E79)),""))</f>
        <v>--</v>
      </c>
      <c r="AD79" s="158" t="str" cm="1">
        <f t="array" ref="AD79">IF(D79="Electric","--",IF(D79="Gasoline",_xlfn._xlws.FILTER(GFCF2[Fuel_HC],(GFCF2[MY]=E79)),""))</f>
        <v>--</v>
      </c>
      <c r="AE79" s="158">
        <f t="shared" si="25"/>
        <v>0</v>
      </c>
      <c r="AF79" s="157" t="str" cm="1">
        <f t="array" ref="AF79">IF(D79="Electric","--",IF(D79="Diesel",_xlfn._xlws.FILTER(DFCF2[Fuel_NOX],(DFCF2[MY]=E79)),""))</f>
        <v>--</v>
      </c>
      <c r="AG79" s="157" t="str" cm="1">
        <f t="array" ref="AG79">IF(D79="Electric","--",IF(D79="Gasoline",_xlfn._xlws.FILTER(GFCF2[Fuel_NOX],(GFCF2[MY]=E79)),""))</f>
        <v>--</v>
      </c>
      <c r="AH79" s="157">
        <f t="shared" si="26"/>
        <v>0</v>
      </c>
      <c r="AI79" s="158">
        <f t="shared" si="27"/>
        <v>0</v>
      </c>
      <c r="AJ79" s="158">
        <f t="shared" si="28"/>
        <v>0</v>
      </c>
      <c r="AK79" s="158" t="str">
        <f t="shared" si="29"/>
        <v>--</v>
      </c>
      <c r="AL79" s="158" t="str">
        <f t="shared" si="30"/>
        <v>--</v>
      </c>
      <c r="AM79" s="158" t="str">
        <f t="shared" si="31"/>
        <v>--</v>
      </c>
      <c r="AN79" s="158" t="str">
        <f t="shared" si="32"/>
        <v>--</v>
      </c>
      <c r="AO79" s="158" t="str">
        <f t="shared" si="33"/>
        <v>--</v>
      </c>
      <c r="AP79" s="157"/>
      <c r="AQ79" s="161"/>
      <c r="AR79" s="161"/>
      <c r="AS79" s="161" t="str">
        <f>IF(ISNA(VLOOKUP($B79,'2017 Emission Inventory'!$B$2:$B$803,1,FALSE)),"No","Yes")</f>
        <v>Yes</v>
      </c>
      <c r="AT79" s="161" t="str">
        <f>IFERROR(INDEX('2017 Emission Inventory'!$C$2:$C$803,MATCH($B79,'2017 Emission Inventory'!$B$2:$B$803,0)),"")</f>
        <v>Belt Loader</v>
      </c>
      <c r="AU79" s="161" t="str">
        <f>IFERROR(INDEX('2017 Emission Inventory'!$D$2:$D$803,MATCH($B79,'2017 Emission Inventory'!$B$2:$B$803,0)),"")</f>
        <v>Electric</v>
      </c>
      <c r="AV79" s="161">
        <f>IFERROR(INDEX('2017 Emission Inventory'!$E$2:$E$803,MATCH($B79,'2017 Emission Inventory'!$B$2:$B$803,0)),"")</f>
        <v>1999</v>
      </c>
      <c r="AW79" s="161">
        <f>IFERROR(INDEX('2017 Emission Inventory'!$F$2:$F$803,MATCH($B79,'2017 Emission Inventory'!$B$2:$B$803,0)),"")</f>
        <v>60</v>
      </c>
      <c r="AX79" s="161">
        <f>IFERROR(INDEX('2017 Emission Inventory'!$G$2:$G$803,MATCH($B79,'2017 Emission Inventory'!$B$2:$B$803,0)),"")</f>
        <v>581.64705882352939</v>
      </c>
      <c r="AY79" s="162" t="str">
        <f>IFERROR(INDEX('2017 Emission Inventory'!$AL$2:$AL$803,MATCH($B79,'2017 Emission Inventory'!$B$2:$B$803,0)),"")</f>
        <v>--</v>
      </c>
      <c r="AZ79" s="163" t="e">
        <f t="shared" si="34"/>
        <v>#VALUE!</v>
      </c>
      <c r="BB79" s="166"/>
    </row>
    <row r="80" spans="1:54" s="160" customFormat="1" x14ac:dyDescent="0.35">
      <c r="A80" s="157">
        <v>79</v>
      </c>
      <c r="B80" s="157">
        <v>47914</v>
      </c>
      <c r="C80" s="157" t="s">
        <v>128</v>
      </c>
      <c r="D80" s="157" t="s">
        <v>49</v>
      </c>
      <c r="E80" s="157">
        <v>1999</v>
      </c>
      <c r="F80" s="157">
        <v>85</v>
      </c>
      <c r="G80" s="157">
        <v>581.64705882352939</v>
      </c>
      <c r="H80" s="157"/>
      <c r="I80" s="157">
        <f t="shared" si="18"/>
        <v>100</v>
      </c>
      <c r="J80" s="157" t="str">
        <f>IF(D80="Electric","--",IF(D80="Diesel",VLOOKUP(C80,[2]ORDLF!A:B,2,FALSE),""))</f>
        <v>--</v>
      </c>
      <c r="K80" s="157" t="str">
        <f>IF(D80="Electric","--",IF(D80="Gasoline",VLOOKUP(C80,LSILF!A:C,3,FALSE),""))</f>
        <v>--</v>
      </c>
      <c r="L80" s="158">
        <f t="shared" si="17"/>
        <v>0</v>
      </c>
      <c r="M80" s="157" t="str" cm="1">
        <f t="array" ref="M80">IF(D80="Electric","--",IF(D80="Diesel",_xlfn._xlws.FILTER(DIESCH[CH Cap],(DIESCH[HP Bin]=I80)),""))</f>
        <v>--</v>
      </c>
      <c r="N80" s="157" t="str" cm="1">
        <f t="array" ref="N80">IF(D80="Electric","--",IF(D80="Gasoline",_xlfn._xlws.FILTER(LSICH[CH Cap],(LSICH[Fuel Type]=D80)*(LSICH[MY]=E80)),""))</f>
        <v>--</v>
      </c>
      <c r="O80" s="157">
        <f t="shared" si="19"/>
        <v>0</v>
      </c>
      <c r="P80" s="157">
        <f t="shared" si="20"/>
        <v>12214.588235294117</v>
      </c>
      <c r="Q80" s="157" t="str" cm="1">
        <f t="array" ref="Q80">IF(D80="Electric","--",IF(D80="Diesel",_xlfn._xlws.FILTER(ORDEF[HC-ZH (g/hp-hr)],(ORDEF[HP]=I80)*(ORDEF[Model_Year]=E80)),""))</f>
        <v>--</v>
      </c>
      <c r="R80" s="157" t="str" cm="1">
        <f t="array" ref="R80">IF(D80="Electric","--",IF(D80="Gasoline",_xlfn._xlws.FILTER(LSIEF[HC-ZH (g/hp-hr)],(LSIEF[Fuel]=D80)*(LSIEF[HP Bin]=I80)*(LSIEF[Model Year]=E80)),""))</f>
        <v>--</v>
      </c>
      <c r="S80" s="158">
        <f t="shared" si="21"/>
        <v>0</v>
      </c>
      <c r="T80" s="159" t="str" cm="1">
        <f t="array" ref="T80">IF(D80="Electric","--",IF(D80="Diesel",_xlfn._xlws.FILTER(ORDEF[HCDR],(ORDEF[HP]=I80)*(ORDEF[Model_Year]=E80),),""))</f>
        <v>--</v>
      </c>
      <c r="U80" s="159" t="str" cm="1">
        <f t="array" ref="U80">IF(D80="Electric","--",IF(D80="Gasoline",_xlfn._xlws.FILTER(LSIEF[HC DR],(LSIEF[Fuel]=D80)*(LSIEF[HP Bin]=I80)*(LSIEF[Model Year]=E80)),""))</f>
        <v>--</v>
      </c>
      <c r="V80" s="159">
        <f t="shared" si="22"/>
        <v>0</v>
      </c>
      <c r="W80" s="158" t="str" cm="1">
        <f t="array" ref="W80">IF(D80="Electric","--",IF(D80="Diesel",_xlfn._xlws.FILTER(ORDEF[NOXzh],(ORDEF[HP]=I80)*(ORDEF[Model_Year]=E80)),""))</f>
        <v>--</v>
      </c>
      <c r="X80" s="158" t="str" cm="1">
        <f t="array" ref="X80">IF(D80="Electric","--",IF(D80="Gasoline",_xlfn._xlws.FILTER(LSIEF[NOX-ZH (g/hp-hr)],(LSIEF[Fuel]=D80)*(LSIEF[HP Bin]=I80)*(LSIEF[Model Year]=E80)),""))</f>
        <v>--</v>
      </c>
      <c r="Y80" s="158">
        <f t="shared" si="23"/>
        <v>0</v>
      </c>
      <c r="Z80" s="159" t="str" cm="1">
        <f t="array" ref="Z80">IF(D80="Electric","--",IF(D80="Diesel",_xlfn._xlws.FILTER(ORDEF[NOXdr],(ORDEF[HP]=I80)*(ORDEF[Model_Year]=E80)),""))</f>
        <v>--</v>
      </c>
      <c r="AA80" s="159" t="str" cm="1">
        <f t="array" ref="AA80">IF(E80="Electric","--",IF(D80="Gasoline",_xlfn._xlws.FILTER(LSIEF[NOX DR],(LSIEF[Fuel]=D80)*(LSIEF[HP Bin]=I80)*(LSIEF[Model Year]=E80)),""))</f>
        <v/>
      </c>
      <c r="AB80" s="159">
        <f t="shared" si="24"/>
        <v>0</v>
      </c>
      <c r="AC80" s="158" t="str" cm="1">
        <f t="array" ref="AC80">IF(D80="Electric","--",IF(D80="Diesel",_xlfn._xlws.FILTER(DFCF2[Fuel_HC],(DFCF2[MY]=E80)),""))</f>
        <v>--</v>
      </c>
      <c r="AD80" s="158" t="str" cm="1">
        <f t="array" ref="AD80">IF(D80="Electric","--",IF(D80="Gasoline",_xlfn._xlws.FILTER(GFCF2[Fuel_HC],(GFCF2[MY]=E80)),""))</f>
        <v>--</v>
      </c>
      <c r="AE80" s="158">
        <f t="shared" si="25"/>
        <v>0</v>
      </c>
      <c r="AF80" s="157" t="str" cm="1">
        <f t="array" ref="AF80">IF(D80="Electric","--",IF(D80="Diesel",_xlfn._xlws.FILTER(DFCF2[Fuel_NOX],(DFCF2[MY]=E80)),""))</f>
        <v>--</v>
      </c>
      <c r="AG80" s="157" t="str" cm="1">
        <f t="array" ref="AG80">IF(D80="Electric","--",IF(D80="Gasoline",_xlfn._xlws.FILTER(GFCF2[Fuel_NOX],(GFCF2[MY]=E80)),""))</f>
        <v>--</v>
      </c>
      <c r="AH80" s="157">
        <f t="shared" si="26"/>
        <v>0</v>
      </c>
      <c r="AI80" s="158">
        <f t="shared" si="27"/>
        <v>0</v>
      </c>
      <c r="AJ80" s="158">
        <f t="shared" si="28"/>
        <v>0</v>
      </c>
      <c r="AK80" s="158" t="str">
        <f t="shared" si="29"/>
        <v>--</v>
      </c>
      <c r="AL80" s="158" t="str">
        <f t="shared" si="30"/>
        <v>--</v>
      </c>
      <c r="AM80" s="158" t="str">
        <f t="shared" si="31"/>
        <v>--</v>
      </c>
      <c r="AN80" s="158" t="str">
        <f t="shared" si="32"/>
        <v>--</v>
      </c>
      <c r="AO80" s="158" t="str">
        <f t="shared" si="33"/>
        <v>--</v>
      </c>
      <c r="AP80" s="157"/>
      <c r="AQ80" s="161"/>
      <c r="AR80" s="161"/>
      <c r="AS80" s="161" t="str">
        <f>IF(ISNA(VLOOKUP($B80,'2017 Emission Inventory'!$B$2:$B$803,1,FALSE)),"No","Yes")</f>
        <v>Yes</v>
      </c>
      <c r="AT80" s="161" t="str">
        <f>IFERROR(INDEX('2017 Emission Inventory'!$C$2:$C$803,MATCH($B80,'2017 Emission Inventory'!$B$2:$B$803,0)),"")</f>
        <v>Belt Loader</v>
      </c>
      <c r="AU80" s="161" t="str">
        <f>IFERROR(INDEX('2017 Emission Inventory'!$D$2:$D$803,MATCH($B80,'2017 Emission Inventory'!$B$2:$B$803,0)),"")</f>
        <v>Electric</v>
      </c>
      <c r="AV80" s="161">
        <f>IFERROR(INDEX('2017 Emission Inventory'!$E$2:$E$803,MATCH($B80,'2017 Emission Inventory'!$B$2:$B$803,0)),"")</f>
        <v>1999</v>
      </c>
      <c r="AW80" s="161">
        <f>IFERROR(INDEX('2017 Emission Inventory'!$F$2:$F$803,MATCH($B80,'2017 Emission Inventory'!$B$2:$B$803,0)),"")</f>
        <v>85</v>
      </c>
      <c r="AX80" s="161">
        <f>IFERROR(INDEX('2017 Emission Inventory'!$G$2:$G$803,MATCH($B80,'2017 Emission Inventory'!$B$2:$B$803,0)),"")</f>
        <v>581.64705882352939</v>
      </c>
      <c r="AY80" s="162" t="str">
        <f>IFERROR(INDEX('2017 Emission Inventory'!$AL$2:$AL$803,MATCH($B80,'2017 Emission Inventory'!$B$2:$B$803,0)),"")</f>
        <v>--</v>
      </c>
      <c r="AZ80" s="163" t="e">
        <f t="shared" si="34"/>
        <v>#VALUE!</v>
      </c>
      <c r="BB80" s="166"/>
    </row>
    <row r="81" spans="1:54" s="160" customFormat="1" x14ac:dyDescent="0.35">
      <c r="A81" s="157">
        <v>80</v>
      </c>
      <c r="B81" s="157">
        <v>48097</v>
      </c>
      <c r="C81" s="157" t="s">
        <v>128</v>
      </c>
      <c r="D81" s="157" t="s">
        <v>49</v>
      </c>
      <c r="E81" s="157">
        <v>1999</v>
      </c>
      <c r="F81" s="157">
        <v>85</v>
      </c>
      <c r="G81" s="157">
        <v>581.64705882352939</v>
      </c>
      <c r="H81" s="157"/>
      <c r="I81" s="157">
        <f t="shared" si="18"/>
        <v>100</v>
      </c>
      <c r="J81" s="157" t="str">
        <f>IF(D81="Electric","--",IF(D81="Diesel",VLOOKUP(C81,[2]ORDLF!A:B,2,FALSE),""))</f>
        <v>--</v>
      </c>
      <c r="K81" s="157" t="str">
        <f>IF(D81="Electric","--",IF(D81="Gasoline",VLOOKUP(C81,LSILF!A:C,3,FALSE),""))</f>
        <v>--</v>
      </c>
      <c r="L81" s="158">
        <f t="shared" si="17"/>
        <v>0</v>
      </c>
      <c r="M81" s="157" t="str" cm="1">
        <f t="array" ref="M81">IF(D81="Electric","--",IF(D81="Diesel",_xlfn._xlws.FILTER(DIESCH[CH Cap],(DIESCH[HP Bin]=I81)),""))</f>
        <v>--</v>
      </c>
      <c r="N81" s="157" t="str" cm="1">
        <f t="array" ref="N81">IF(D81="Electric","--",IF(D81="Gasoline",_xlfn._xlws.FILTER(LSICH[CH Cap],(LSICH[Fuel Type]=D81)*(LSICH[MY]=E81)),""))</f>
        <v>--</v>
      </c>
      <c r="O81" s="157">
        <f t="shared" si="19"/>
        <v>0</v>
      </c>
      <c r="P81" s="157">
        <f t="shared" si="20"/>
        <v>12214.588235294117</v>
      </c>
      <c r="Q81" s="157" t="str" cm="1">
        <f t="array" ref="Q81">IF(D81="Electric","--",IF(D81="Diesel",_xlfn._xlws.FILTER(ORDEF[HC-ZH (g/hp-hr)],(ORDEF[HP]=I81)*(ORDEF[Model_Year]=E81)),""))</f>
        <v>--</v>
      </c>
      <c r="R81" s="157" t="str" cm="1">
        <f t="array" ref="R81">IF(D81="Electric","--",IF(D81="Gasoline",_xlfn._xlws.FILTER(LSIEF[HC-ZH (g/hp-hr)],(LSIEF[Fuel]=D81)*(LSIEF[HP Bin]=I81)*(LSIEF[Model Year]=E81)),""))</f>
        <v>--</v>
      </c>
      <c r="S81" s="158">
        <f t="shared" si="21"/>
        <v>0</v>
      </c>
      <c r="T81" s="159" t="str" cm="1">
        <f t="array" ref="T81">IF(D81="Electric","--",IF(D81="Diesel",_xlfn._xlws.FILTER(ORDEF[HCDR],(ORDEF[HP]=I81)*(ORDEF[Model_Year]=E81),),""))</f>
        <v>--</v>
      </c>
      <c r="U81" s="159" t="str" cm="1">
        <f t="array" ref="U81">IF(D81="Electric","--",IF(D81="Gasoline",_xlfn._xlws.FILTER(LSIEF[HC DR],(LSIEF[Fuel]=D81)*(LSIEF[HP Bin]=I81)*(LSIEF[Model Year]=E81)),""))</f>
        <v>--</v>
      </c>
      <c r="V81" s="159">
        <f t="shared" si="22"/>
        <v>0</v>
      </c>
      <c r="W81" s="158" t="str" cm="1">
        <f t="array" ref="W81">IF(D81="Electric","--",IF(D81="Diesel",_xlfn._xlws.FILTER(ORDEF[NOXzh],(ORDEF[HP]=I81)*(ORDEF[Model_Year]=E81)),""))</f>
        <v>--</v>
      </c>
      <c r="X81" s="158" t="str" cm="1">
        <f t="array" ref="X81">IF(D81="Electric","--",IF(D81="Gasoline",_xlfn._xlws.FILTER(LSIEF[NOX-ZH (g/hp-hr)],(LSIEF[Fuel]=D81)*(LSIEF[HP Bin]=I81)*(LSIEF[Model Year]=E81)),""))</f>
        <v>--</v>
      </c>
      <c r="Y81" s="158">
        <f t="shared" si="23"/>
        <v>0</v>
      </c>
      <c r="Z81" s="159" t="str" cm="1">
        <f t="array" ref="Z81">IF(D81="Electric","--",IF(D81="Diesel",_xlfn._xlws.FILTER(ORDEF[NOXdr],(ORDEF[HP]=I81)*(ORDEF[Model_Year]=E81)),""))</f>
        <v>--</v>
      </c>
      <c r="AA81" s="159" t="str" cm="1">
        <f t="array" ref="AA81">IF(E81="Electric","--",IF(D81="Gasoline",_xlfn._xlws.FILTER(LSIEF[NOX DR],(LSIEF[Fuel]=D81)*(LSIEF[HP Bin]=I81)*(LSIEF[Model Year]=E81)),""))</f>
        <v/>
      </c>
      <c r="AB81" s="159">
        <f t="shared" si="24"/>
        <v>0</v>
      </c>
      <c r="AC81" s="158" t="str" cm="1">
        <f t="array" ref="AC81">IF(D81="Electric","--",IF(D81="Diesel",_xlfn._xlws.FILTER(DFCF2[Fuel_HC],(DFCF2[MY]=E81)),""))</f>
        <v>--</v>
      </c>
      <c r="AD81" s="158" t="str" cm="1">
        <f t="array" ref="AD81">IF(D81="Electric","--",IF(D81="Gasoline",_xlfn._xlws.FILTER(GFCF2[Fuel_HC],(GFCF2[MY]=E81)),""))</f>
        <v>--</v>
      </c>
      <c r="AE81" s="158">
        <f t="shared" si="25"/>
        <v>0</v>
      </c>
      <c r="AF81" s="157" t="str" cm="1">
        <f t="array" ref="AF81">IF(D81="Electric","--",IF(D81="Diesel",_xlfn._xlws.FILTER(DFCF2[Fuel_NOX],(DFCF2[MY]=E81)),""))</f>
        <v>--</v>
      </c>
      <c r="AG81" s="157" t="str" cm="1">
        <f t="array" ref="AG81">IF(D81="Electric","--",IF(D81="Gasoline",_xlfn._xlws.FILTER(GFCF2[Fuel_NOX],(GFCF2[MY]=E81)),""))</f>
        <v>--</v>
      </c>
      <c r="AH81" s="157">
        <f t="shared" si="26"/>
        <v>0</v>
      </c>
      <c r="AI81" s="158">
        <f t="shared" si="27"/>
        <v>0</v>
      </c>
      <c r="AJ81" s="158">
        <f t="shared" si="28"/>
        <v>0</v>
      </c>
      <c r="AK81" s="158" t="str">
        <f t="shared" si="29"/>
        <v>--</v>
      </c>
      <c r="AL81" s="158" t="str">
        <f t="shared" si="30"/>
        <v>--</v>
      </c>
      <c r="AM81" s="158" t="str">
        <f t="shared" si="31"/>
        <v>--</v>
      </c>
      <c r="AN81" s="158" t="str">
        <f t="shared" si="32"/>
        <v>--</v>
      </c>
      <c r="AO81" s="158" t="str">
        <f t="shared" si="33"/>
        <v>--</v>
      </c>
      <c r="AP81" s="157"/>
      <c r="AQ81" s="161"/>
      <c r="AR81" s="161"/>
      <c r="AS81" s="161" t="str">
        <f>IF(ISNA(VLOOKUP($B81,'2017 Emission Inventory'!$B$2:$B$803,1,FALSE)),"No","Yes")</f>
        <v>Yes</v>
      </c>
      <c r="AT81" s="161" t="str">
        <f>IFERROR(INDEX('2017 Emission Inventory'!$C$2:$C$803,MATCH($B81,'2017 Emission Inventory'!$B$2:$B$803,0)),"")</f>
        <v>Belt Loader</v>
      </c>
      <c r="AU81" s="161" t="str">
        <f>IFERROR(INDEX('2017 Emission Inventory'!$D$2:$D$803,MATCH($B81,'2017 Emission Inventory'!$B$2:$B$803,0)),"")</f>
        <v>Electric</v>
      </c>
      <c r="AV81" s="161">
        <f>IFERROR(INDEX('2017 Emission Inventory'!$E$2:$E$803,MATCH($B81,'2017 Emission Inventory'!$B$2:$B$803,0)),"")</f>
        <v>1999</v>
      </c>
      <c r="AW81" s="161">
        <f>IFERROR(INDEX('2017 Emission Inventory'!$F$2:$F$803,MATCH($B81,'2017 Emission Inventory'!$B$2:$B$803,0)),"")</f>
        <v>85</v>
      </c>
      <c r="AX81" s="161">
        <f>IFERROR(INDEX('2017 Emission Inventory'!$G$2:$G$803,MATCH($B81,'2017 Emission Inventory'!$B$2:$B$803,0)),"")</f>
        <v>581.64705882352939</v>
      </c>
      <c r="AY81" s="162" t="str">
        <f>IFERROR(INDEX('2017 Emission Inventory'!$AL$2:$AL$803,MATCH($B81,'2017 Emission Inventory'!$B$2:$B$803,0)),"")</f>
        <v>--</v>
      </c>
      <c r="AZ81" s="163" t="e">
        <f t="shared" si="34"/>
        <v>#VALUE!</v>
      </c>
      <c r="BB81" s="166"/>
    </row>
    <row r="82" spans="1:54" s="160" customFormat="1" x14ac:dyDescent="0.35">
      <c r="A82" s="157">
        <v>81</v>
      </c>
      <c r="B82" s="157">
        <v>48099</v>
      </c>
      <c r="C82" s="157" t="s">
        <v>128</v>
      </c>
      <c r="D82" s="157" t="s">
        <v>49</v>
      </c>
      <c r="E82" s="157">
        <v>1999</v>
      </c>
      <c r="F82" s="157">
        <v>85</v>
      </c>
      <c r="G82" s="157">
        <v>581.64705882352939</v>
      </c>
      <c r="H82" s="157"/>
      <c r="I82" s="157">
        <f t="shared" si="18"/>
        <v>100</v>
      </c>
      <c r="J82" s="157" t="str">
        <f>IF(D82="Electric","--",IF(D82="Diesel",VLOOKUP(C82,[2]ORDLF!A:B,2,FALSE),""))</f>
        <v>--</v>
      </c>
      <c r="K82" s="157" t="str">
        <f>IF(D82="Electric","--",IF(D82="Gasoline",VLOOKUP(C82,LSILF!A:C,3,FALSE),""))</f>
        <v>--</v>
      </c>
      <c r="L82" s="158">
        <f t="shared" si="17"/>
        <v>0</v>
      </c>
      <c r="M82" s="157" t="str" cm="1">
        <f t="array" ref="M82">IF(D82="Electric","--",IF(D82="Diesel",_xlfn._xlws.FILTER(DIESCH[CH Cap],(DIESCH[HP Bin]=I82)),""))</f>
        <v>--</v>
      </c>
      <c r="N82" s="157" t="str" cm="1">
        <f t="array" ref="N82">IF(D82="Electric","--",IF(D82="Gasoline",_xlfn._xlws.FILTER(LSICH[CH Cap],(LSICH[Fuel Type]=D82)*(LSICH[MY]=E82)),""))</f>
        <v>--</v>
      </c>
      <c r="O82" s="157">
        <f t="shared" si="19"/>
        <v>0</v>
      </c>
      <c r="P82" s="157">
        <f t="shared" si="20"/>
        <v>12214.588235294117</v>
      </c>
      <c r="Q82" s="157" t="str" cm="1">
        <f t="array" ref="Q82">IF(D82="Electric","--",IF(D82="Diesel",_xlfn._xlws.FILTER(ORDEF[HC-ZH (g/hp-hr)],(ORDEF[HP]=I82)*(ORDEF[Model_Year]=E82)),""))</f>
        <v>--</v>
      </c>
      <c r="R82" s="157" t="str" cm="1">
        <f t="array" ref="R82">IF(D82="Electric","--",IF(D82="Gasoline",_xlfn._xlws.FILTER(LSIEF[HC-ZH (g/hp-hr)],(LSIEF[Fuel]=D82)*(LSIEF[HP Bin]=I82)*(LSIEF[Model Year]=E82)),""))</f>
        <v>--</v>
      </c>
      <c r="S82" s="158">
        <f t="shared" si="21"/>
        <v>0</v>
      </c>
      <c r="T82" s="159" t="str" cm="1">
        <f t="array" ref="T82">IF(D82="Electric","--",IF(D82="Diesel",_xlfn._xlws.FILTER(ORDEF[HCDR],(ORDEF[HP]=I82)*(ORDEF[Model_Year]=E82),),""))</f>
        <v>--</v>
      </c>
      <c r="U82" s="159" t="str" cm="1">
        <f t="array" ref="U82">IF(D82="Electric","--",IF(D82="Gasoline",_xlfn._xlws.FILTER(LSIEF[HC DR],(LSIEF[Fuel]=D82)*(LSIEF[HP Bin]=I82)*(LSIEF[Model Year]=E82)),""))</f>
        <v>--</v>
      </c>
      <c r="V82" s="159">
        <f t="shared" si="22"/>
        <v>0</v>
      </c>
      <c r="W82" s="158" t="str" cm="1">
        <f t="array" ref="W82">IF(D82="Electric","--",IF(D82="Diesel",_xlfn._xlws.FILTER(ORDEF[NOXzh],(ORDEF[HP]=I82)*(ORDEF[Model_Year]=E82)),""))</f>
        <v>--</v>
      </c>
      <c r="X82" s="158" t="str" cm="1">
        <f t="array" ref="X82">IF(D82="Electric","--",IF(D82="Gasoline",_xlfn._xlws.FILTER(LSIEF[NOX-ZH (g/hp-hr)],(LSIEF[Fuel]=D82)*(LSIEF[HP Bin]=I82)*(LSIEF[Model Year]=E82)),""))</f>
        <v>--</v>
      </c>
      <c r="Y82" s="158">
        <f t="shared" si="23"/>
        <v>0</v>
      </c>
      <c r="Z82" s="159" t="str" cm="1">
        <f t="array" ref="Z82">IF(D82="Electric","--",IF(D82="Diesel",_xlfn._xlws.FILTER(ORDEF[NOXdr],(ORDEF[HP]=I82)*(ORDEF[Model_Year]=E82)),""))</f>
        <v>--</v>
      </c>
      <c r="AA82" s="159" t="str" cm="1">
        <f t="array" ref="AA82">IF(E82="Electric","--",IF(D82="Gasoline",_xlfn._xlws.FILTER(LSIEF[NOX DR],(LSIEF[Fuel]=D82)*(LSIEF[HP Bin]=I82)*(LSIEF[Model Year]=E82)),""))</f>
        <v/>
      </c>
      <c r="AB82" s="159">
        <f t="shared" si="24"/>
        <v>0</v>
      </c>
      <c r="AC82" s="158" t="str" cm="1">
        <f t="array" ref="AC82">IF(D82="Electric","--",IF(D82="Diesel",_xlfn._xlws.FILTER(DFCF2[Fuel_HC],(DFCF2[MY]=E82)),""))</f>
        <v>--</v>
      </c>
      <c r="AD82" s="158" t="str" cm="1">
        <f t="array" ref="AD82">IF(D82="Electric","--",IF(D82="Gasoline",_xlfn._xlws.FILTER(GFCF2[Fuel_HC],(GFCF2[MY]=E82)),""))</f>
        <v>--</v>
      </c>
      <c r="AE82" s="158">
        <f t="shared" si="25"/>
        <v>0</v>
      </c>
      <c r="AF82" s="157" t="str" cm="1">
        <f t="array" ref="AF82">IF(D82="Electric","--",IF(D82="Diesel",_xlfn._xlws.FILTER(DFCF2[Fuel_NOX],(DFCF2[MY]=E82)),""))</f>
        <v>--</v>
      </c>
      <c r="AG82" s="157" t="str" cm="1">
        <f t="array" ref="AG82">IF(D82="Electric","--",IF(D82="Gasoline",_xlfn._xlws.FILTER(GFCF2[Fuel_NOX],(GFCF2[MY]=E82)),""))</f>
        <v>--</v>
      </c>
      <c r="AH82" s="157">
        <f t="shared" si="26"/>
        <v>0</v>
      </c>
      <c r="AI82" s="158">
        <f t="shared" si="27"/>
        <v>0</v>
      </c>
      <c r="AJ82" s="158">
        <f t="shared" si="28"/>
        <v>0</v>
      </c>
      <c r="AK82" s="158" t="str">
        <f t="shared" si="29"/>
        <v>--</v>
      </c>
      <c r="AL82" s="158" t="str">
        <f t="shared" si="30"/>
        <v>--</v>
      </c>
      <c r="AM82" s="158" t="str">
        <f t="shared" si="31"/>
        <v>--</v>
      </c>
      <c r="AN82" s="158" t="str">
        <f t="shared" si="32"/>
        <v>--</v>
      </c>
      <c r="AO82" s="158" t="str">
        <f t="shared" si="33"/>
        <v>--</v>
      </c>
      <c r="AP82" s="157"/>
      <c r="AQ82" s="161"/>
      <c r="AR82" s="161"/>
      <c r="AS82" s="161" t="str">
        <f>IF(ISNA(VLOOKUP($B82,'2017 Emission Inventory'!$B$2:$B$803,1,FALSE)),"No","Yes")</f>
        <v>Yes</v>
      </c>
      <c r="AT82" s="161" t="str">
        <f>IFERROR(INDEX('2017 Emission Inventory'!$C$2:$C$803,MATCH($B82,'2017 Emission Inventory'!$B$2:$B$803,0)),"")</f>
        <v>Belt Loader</v>
      </c>
      <c r="AU82" s="161" t="str">
        <f>IFERROR(INDEX('2017 Emission Inventory'!$D$2:$D$803,MATCH($B82,'2017 Emission Inventory'!$B$2:$B$803,0)),"")</f>
        <v>Electric</v>
      </c>
      <c r="AV82" s="161">
        <f>IFERROR(INDEX('2017 Emission Inventory'!$E$2:$E$803,MATCH($B82,'2017 Emission Inventory'!$B$2:$B$803,0)),"")</f>
        <v>1999</v>
      </c>
      <c r="AW82" s="161">
        <f>IFERROR(INDEX('2017 Emission Inventory'!$F$2:$F$803,MATCH($B82,'2017 Emission Inventory'!$B$2:$B$803,0)),"")</f>
        <v>85</v>
      </c>
      <c r="AX82" s="161">
        <f>IFERROR(INDEX('2017 Emission Inventory'!$G$2:$G$803,MATCH($B82,'2017 Emission Inventory'!$B$2:$B$803,0)),"")</f>
        <v>581.64705882352939</v>
      </c>
      <c r="AY82" s="162" t="str">
        <f>IFERROR(INDEX('2017 Emission Inventory'!$AL$2:$AL$803,MATCH($B82,'2017 Emission Inventory'!$B$2:$B$803,0)),"")</f>
        <v>--</v>
      </c>
      <c r="AZ82" s="163" t="e">
        <f t="shared" si="34"/>
        <v>#VALUE!</v>
      </c>
      <c r="BB82" s="166"/>
    </row>
    <row r="83" spans="1:54" s="160" customFormat="1" x14ac:dyDescent="0.35">
      <c r="A83" s="157">
        <v>82</v>
      </c>
      <c r="B83" s="157">
        <v>48101</v>
      </c>
      <c r="C83" s="157" t="s">
        <v>128</v>
      </c>
      <c r="D83" s="157" t="s">
        <v>49</v>
      </c>
      <c r="E83" s="157">
        <v>1999</v>
      </c>
      <c r="F83" s="157">
        <v>85</v>
      </c>
      <c r="G83" s="157">
        <v>581.64705882352939</v>
      </c>
      <c r="H83" s="157"/>
      <c r="I83" s="157">
        <f t="shared" si="18"/>
        <v>100</v>
      </c>
      <c r="J83" s="157" t="str">
        <f>IF(D83="Electric","--",IF(D83="Diesel",VLOOKUP(C83,[2]ORDLF!A:B,2,FALSE),""))</f>
        <v>--</v>
      </c>
      <c r="K83" s="157" t="str">
        <f>IF(D83="Electric","--",IF(D83="Gasoline",VLOOKUP(C83,LSILF!A:C,3,FALSE),""))</f>
        <v>--</v>
      </c>
      <c r="L83" s="158">
        <f t="shared" si="17"/>
        <v>0</v>
      </c>
      <c r="M83" s="157" t="str" cm="1">
        <f t="array" ref="M83">IF(D83="Electric","--",IF(D83="Diesel",_xlfn._xlws.FILTER(DIESCH[CH Cap],(DIESCH[HP Bin]=I83)),""))</f>
        <v>--</v>
      </c>
      <c r="N83" s="157" t="str" cm="1">
        <f t="array" ref="N83">IF(D83="Electric","--",IF(D83="Gasoline",_xlfn._xlws.FILTER(LSICH[CH Cap],(LSICH[Fuel Type]=D83)*(LSICH[MY]=E83)),""))</f>
        <v>--</v>
      </c>
      <c r="O83" s="157">
        <f t="shared" si="19"/>
        <v>0</v>
      </c>
      <c r="P83" s="157">
        <f t="shared" si="20"/>
        <v>12214.588235294117</v>
      </c>
      <c r="Q83" s="157" t="str" cm="1">
        <f t="array" ref="Q83">IF(D83="Electric","--",IF(D83="Diesel",_xlfn._xlws.FILTER(ORDEF[HC-ZH (g/hp-hr)],(ORDEF[HP]=I83)*(ORDEF[Model_Year]=E83)),""))</f>
        <v>--</v>
      </c>
      <c r="R83" s="157" t="str" cm="1">
        <f t="array" ref="R83">IF(D83="Electric","--",IF(D83="Gasoline",_xlfn._xlws.FILTER(LSIEF[HC-ZH (g/hp-hr)],(LSIEF[Fuel]=D83)*(LSIEF[HP Bin]=I83)*(LSIEF[Model Year]=E83)),""))</f>
        <v>--</v>
      </c>
      <c r="S83" s="158">
        <f t="shared" si="21"/>
        <v>0</v>
      </c>
      <c r="T83" s="159" t="str" cm="1">
        <f t="array" ref="T83">IF(D83="Electric","--",IF(D83="Diesel",_xlfn._xlws.FILTER(ORDEF[HCDR],(ORDEF[HP]=I83)*(ORDEF[Model_Year]=E83),),""))</f>
        <v>--</v>
      </c>
      <c r="U83" s="159" t="str" cm="1">
        <f t="array" ref="U83">IF(D83="Electric","--",IF(D83="Gasoline",_xlfn._xlws.FILTER(LSIEF[HC DR],(LSIEF[Fuel]=D83)*(LSIEF[HP Bin]=I83)*(LSIEF[Model Year]=E83)),""))</f>
        <v>--</v>
      </c>
      <c r="V83" s="159">
        <f t="shared" si="22"/>
        <v>0</v>
      </c>
      <c r="W83" s="158" t="str" cm="1">
        <f t="array" ref="W83">IF(D83="Electric","--",IF(D83="Diesel",_xlfn._xlws.FILTER(ORDEF[NOXzh],(ORDEF[HP]=I83)*(ORDEF[Model_Year]=E83)),""))</f>
        <v>--</v>
      </c>
      <c r="X83" s="158" t="str" cm="1">
        <f t="array" ref="X83">IF(D83="Electric","--",IF(D83="Gasoline",_xlfn._xlws.FILTER(LSIEF[NOX-ZH (g/hp-hr)],(LSIEF[Fuel]=D83)*(LSIEF[HP Bin]=I83)*(LSIEF[Model Year]=E83)),""))</f>
        <v>--</v>
      </c>
      <c r="Y83" s="158">
        <f t="shared" si="23"/>
        <v>0</v>
      </c>
      <c r="Z83" s="159" t="str" cm="1">
        <f t="array" ref="Z83">IF(D83="Electric","--",IF(D83="Diesel",_xlfn._xlws.FILTER(ORDEF[NOXdr],(ORDEF[HP]=I83)*(ORDEF[Model_Year]=E83)),""))</f>
        <v>--</v>
      </c>
      <c r="AA83" s="159" t="str" cm="1">
        <f t="array" ref="AA83">IF(E83="Electric","--",IF(D83="Gasoline",_xlfn._xlws.FILTER(LSIEF[NOX DR],(LSIEF[Fuel]=D83)*(LSIEF[HP Bin]=I83)*(LSIEF[Model Year]=E83)),""))</f>
        <v/>
      </c>
      <c r="AB83" s="159">
        <f t="shared" si="24"/>
        <v>0</v>
      </c>
      <c r="AC83" s="158" t="str" cm="1">
        <f t="array" ref="AC83">IF(D83="Electric","--",IF(D83="Diesel",_xlfn._xlws.FILTER(DFCF2[Fuel_HC],(DFCF2[MY]=E83)),""))</f>
        <v>--</v>
      </c>
      <c r="AD83" s="158" t="str" cm="1">
        <f t="array" ref="AD83">IF(D83="Electric","--",IF(D83="Gasoline",_xlfn._xlws.FILTER(GFCF2[Fuel_HC],(GFCF2[MY]=E83)),""))</f>
        <v>--</v>
      </c>
      <c r="AE83" s="158">
        <f t="shared" si="25"/>
        <v>0</v>
      </c>
      <c r="AF83" s="157" t="str" cm="1">
        <f t="array" ref="AF83">IF(D83="Electric","--",IF(D83="Diesel",_xlfn._xlws.FILTER(DFCF2[Fuel_NOX],(DFCF2[MY]=E83)),""))</f>
        <v>--</v>
      </c>
      <c r="AG83" s="157" t="str" cm="1">
        <f t="array" ref="AG83">IF(D83="Electric","--",IF(D83="Gasoline",_xlfn._xlws.FILTER(GFCF2[Fuel_NOX],(GFCF2[MY]=E83)),""))</f>
        <v>--</v>
      </c>
      <c r="AH83" s="157">
        <f t="shared" si="26"/>
        <v>0</v>
      </c>
      <c r="AI83" s="158">
        <f t="shared" si="27"/>
        <v>0</v>
      </c>
      <c r="AJ83" s="158">
        <f t="shared" si="28"/>
        <v>0</v>
      </c>
      <c r="AK83" s="158" t="str">
        <f t="shared" si="29"/>
        <v>--</v>
      </c>
      <c r="AL83" s="158" t="str">
        <f t="shared" si="30"/>
        <v>--</v>
      </c>
      <c r="AM83" s="158" t="str">
        <f t="shared" si="31"/>
        <v>--</v>
      </c>
      <c r="AN83" s="158" t="str">
        <f t="shared" si="32"/>
        <v>--</v>
      </c>
      <c r="AO83" s="158" t="str">
        <f t="shared" si="33"/>
        <v>--</v>
      </c>
      <c r="AP83" s="157"/>
      <c r="AQ83" s="161"/>
      <c r="AR83" s="161"/>
      <c r="AS83" s="161" t="str">
        <f>IF(ISNA(VLOOKUP($B83,'2017 Emission Inventory'!$B$2:$B$803,1,FALSE)),"No","Yes")</f>
        <v>Yes</v>
      </c>
      <c r="AT83" s="161" t="str">
        <f>IFERROR(INDEX('2017 Emission Inventory'!$C$2:$C$803,MATCH($B83,'2017 Emission Inventory'!$B$2:$B$803,0)),"")</f>
        <v>Belt Loader</v>
      </c>
      <c r="AU83" s="161" t="str">
        <f>IFERROR(INDEX('2017 Emission Inventory'!$D$2:$D$803,MATCH($B83,'2017 Emission Inventory'!$B$2:$B$803,0)),"")</f>
        <v>Electric</v>
      </c>
      <c r="AV83" s="161">
        <f>IFERROR(INDEX('2017 Emission Inventory'!$E$2:$E$803,MATCH($B83,'2017 Emission Inventory'!$B$2:$B$803,0)),"")</f>
        <v>1999</v>
      </c>
      <c r="AW83" s="161">
        <f>IFERROR(INDEX('2017 Emission Inventory'!$F$2:$F$803,MATCH($B83,'2017 Emission Inventory'!$B$2:$B$803,0)),"")</f>
        <v>85</v>
      </c>
      <c r="AX83" s="161">
        <f>IFERROR(INDEX('2017 Emission Inventory'!$G$2:$G$803,MATCH($B83,'2017 Emission Inventory'!$B$2:$B$803,0)),"")</f>
        <v>581.64705882352939</v>
      </c>
      <c r="AY83" s="162" t="str">
        <f>IFERROR(INDEX('2017 Emission Inventory'!$AL$2:$AL$803,MATCH($B83,'2017 Emission Inventory'!$B$2:$B$803,0)),"")</f>
        <v>--</v>
      </c>
      <c r="AZ83" s="163" t="e">
        <f t="shared" si="34"/>
        <v>#VALUE!</v>
      </c>
      <c r="BB83" s="166"/>
    </row>
    <row r="84" spans="1:54" s="160" customFormat="1" x14ac:dyDescent="0.35">
      <c r="A84" s="157">
        <v>83</v>
      </c>
      <c r="B84" s="157">
        <v>48369</v>
      </c>
      <c r="C84" s="157" t="s">
        <v>128</v>
      </c>
      <c r="D84" s="157" t="s">
        <v>49</v>
      </c>
      <c r="E84" s="157">
        <v>2000</v>
      </c>
      <c r="F84" s="157">
        <v>85</v>
      </c>
      <c r="G84" s="157">
        <v>581.64705882352939</v>
      </c>
      <c r="H84" s="157"/>
      <c r="I84" s="157">
        <f t="shared" si="18"/>
        <v>100</v>
      </c>
      <c r="J84" s="157" t="str">
        <f>IF(D84="Electric","--",IF(D84="Diesel",VLOOKUP(C84,[2]ORDLF!A:B,2,FALSE),""))</f>
        <v>--</v>
      </c>
      <c r="K84" s="157" t="str">
        <f>IF(D84="Electric","--",IF(D84="Gasoline",VLOOKUP(C84,LSILF!A:C,3,FALSE),""))</f>
        <v>--</v>
      </c>
      <c r="L84" s="158">
        <f t="shared" si="17"/>
        <v>0</v>
      </c>
      <c r="M84" s="157" t="str" cm="1">
        <f t="array" ref="M84">IF(D84="Electric","--",IF(D84="Diesel",_xlfn._xlws.FILTER(DIESCH[CH Cap],(DIESCH[HP Bin]=I84)),""))</f>
        <v>--</v>
      </c>
      <c r="N84" s="157" t="str" cm="1">
        <f t="array" ref="N84">IF(D84="Electric","--",IF(D84="Gasoline",_xlfn._xlws.FILTER(LSICH[CH Cap],(LSICH[Fuel Type]=D84)*(LSICH[MY]=E84)),""))</f>
        <v>--</v>
      </c>
      <c r="O84" s="157">
        <f t="shared" si="19"/>
        <v>0</v>
      </c>
      <c r="P84" s="157">
        <f t="shared" si="20"/>
        <v>11632.941176470587</v>
      </c>
      <c r="Q84" s="157" t="str" cm="1">
        <f t="array" ref="Q84">IF(D84="Electric","--",IF(D84="Diesel",_xlfn._xlws.FILTER(ORDEF[HC-ZH (g/hp-hr)],(ORDEF[HP]=I84)*(ORDEF[Model_Year]=E84)),""))</f>
        <v>--</v>
      </c>
      <c r="R84" s="157" t="str" cm="1">
        <f t="array" ref="R84">IF(D84="Electric","--",IF(D84="Gasoline",_xlfn._xlws.FILTER(LSIEF[HC-ZH (g/hp-hr)],(LSIEF[Fuel]=D84)*(LSIEF[HP Bin]=I84)*(LSIEF[Model Year]=E84)),""))</f>
        <v>--</v>
      </c>
      <c r="S84" s="158">
        <f t="shared" si="21"/>
        <v>0</v>
      </c>
      <c r="T84" s="159" t="str" cm="1">
        <f t="array" ref="T84">IF(D84="Electric","--",IF(D84="Diesel",_xlfn._xlws.FILTER(ORDEF[HCDR],(ORDEF[HP]=I84)*(ORDEF[Model_Year]=E84),),""))</f>
        <v>--</v>
      </c>
      <c r="U84" s="159" t="str" cm="1">
        <f t="array" ref="U84">IF(D84="Electric","--",IF(D84="Gasoline",_xlfn._xlws.FILTER(LSIEF[HC DR],(LSIEF[Fuel]=D84)*(LSIEF[HP Bin]=I84)*(LSIEF[Model Year]=E84)),""))</f>
        <v>--</v>
      </c>
      <c r="V84" s="159">
        <f t="shared" si="22"/>
        <v>0</v>
      </c>
      <c r="W84" s="158" t="str" cm="1">
        <f t="array" ref="W84">IF(D84="Electric","--",IF(D84="Diesel",_xlfn._xlws.FILTER(ORDEF[NOXzh],(ORDEF[HP]=I84)*(ORDEF[Model_Year]=E84)),""))</f>
        <v>--</v>
      </c>
      <c r="X84" s="158" t="str" cm="1">
        <f t="array" ref="X84">IF(D84="Electric","--",IF(D84="Gasoline",_xlfn._xlws.FILTER(LSIEF[NOX-ZH (g/hp-hr)],(LSIEF[Fuel]=D84)*(LSIEF[HP Bin]=I84)*(LSIEF[Model Year]=E84)),""))</f>
        <v>--</v>
      </c>
      <c r="Y84" s="158">
        <f t="shared" si="23"/>
        <v>0</v>
      </c>
      <c r="Z84" s="159" t="str" cm="1">
        <f t="array" ref="Z84">IF(D84="Electric","--",IF(D84="Diesel",_xlfn._xlws.FILTER(ORDEF[NOXdr],(ORDEF[HP]=I84)*(ORDEF[Model_Year]=E84)),""))</f>
        <v>--</v>
      </c>
      <c r="AA84" s="159" t="str" cm="1">
        <f t="array" ref="AA84">IF(E84="Electric","--",IF(D84="Gasoline",_xlfn._xlws.FILTER(LSIEF[NOX DR],(LSIEF[Fuel]=D84)*(LSIEF[HP Bin]=I84)*(LSIEF[Model Year]=E84)),""))</f>
        <v/>
      </c>
      <c r="AB84" s="159">
        <f t="shared" si="24"/>
        <v>0</v>
      </c>
      <c r="AC84" s="158" t="str" cm="1">
        <f t="array" ref="AC84">IF(D84="Electric","--",IF(D84="Diesel",_xlfn._xlws.FILTER(DFCF2[Fuel_HC],(DFCF2[MY]=E84)),""))</f>
        <v>--</v>
      </c>
      <c r="AD84" s="158" t="str" cm="1">
        <f t="array" ref="AD84">IF(D84="Electric","--",IF(D84="Gasoline",_xlfn._xlws.FILTER(GFCF2[Fuel_HC],(GFCF2[MY]=E84)),""))</f>
        <v>--</v>
      </c>
      <c r="AE84" s="158">
        <f t="shared" si="25"/>
        <v>0</v>
      </c>
      <c r="AF84" s="157" t="str" cm="1">
        <f t="array" ref="AF84">IF(D84="Electric","--",IF(D84="Diesel",_xlfn._xlws.FILTER(DFCF2[Fuel_NOX],(DFCF2[MY]=E84)),""))</f>
        <v>--</v>
      </c>
      <c r="AG84" s="157" t="str" cm="1">
        <f t="array" ref="AG84">IF(D84="Electric","--",IF(D84="Gasoline",_xlfn._xlws.FILTER(GFCF2[Fuel_NOX],(GFCF2[MY]=E84)),""))</f>
        <v>--</v>
      </c>
      <c r="AH84" s="157">
        <f t="shared" si="26"/>
        <v>0</v>
      </c>
      <c r="AI84" s="158">
        <f t="shared" si="27"/>
        <v>0</v>
      </c>
      <c r="AJ84" s="158">
        <f t="shared" si="28"/>
        <v>0</v>
      </c>
      <c r="AK84" s="158" t="str">
        <f t="shared" si="29"/>
        <v>--</v>
      </c>
      <c r="AL84" s="158" t="str">
        <f t="shared" si="30"/>
        <v>--</v>
      </c>
      <c r="AM84" s="158" t="str">
        <f t="shared" si="31"/>
        <v>--</v>
      </c>
      <c r="AN84" s="158" t="str">
        <f t="shared" si="32"/>
        <v>--</v>
      </c>
      <c r="AO84" s="158" t="str">
        <f t="shared" si="33"/>
        <v>--</v>
      </c>
      <c r="AP84" s="157"/>
      <c r="AQ84" s="161"/>
      <c r="AR84" s="161"/>
      <c r="AS84" s="161" t="str">
        <f>IF(ISNA(VLOOKUP($B84,'2017 Emission Inventory'!$B$2:$B$803,1,FALSE)),"No","Yes")</f>
        <v>Yes</v>
      </c>
      <c r="AT84" s="161" t="str">
        <f>IFERROR(INDEX('2017 Emission Inventory'!$C$2:$C$803,MATCH($B84,'2017 Emission Inventory'!$B$2:$B$803,0)),"")</f>
        <v>Belt Loader</v>
      </c>
      <c r="AU84" s="161" t="str">
        <f>IFERROR(INDEX('2017 Emission Inventory'!$D$2:$D$803,MATCH($B84,'2017 Emission Inventory'!$B$2:$B$803,0)),"")</f>
        <v>Electric</v>
      </c>
      <c r="AV84" s="161">
        <f>IFERROR(INDEX('2017 Emission Inventory'!$E$2:$E$803,MATCH($B84,'2017 Emission Inventory'!$B$2:$B$803,0)),"")</f>
        <v>2000</v>
      </c>
      <c r="AW84" s="161">
        <f>IFERROR(INDEX('2017 Emission Inventory'!$F$2:$F$803,MATCH($B84,'2017 Emission Inventory'!$B$2:$B$803,0)),"")</f>
        <v>85</v>
      </c>
      <c r="AX84" s="161">
        <f>IFERROR(INDEX('2017 Emission Inventory'!$G$2:$G$803,MATCH($B84,'2017 Emission Inventory'!$B$2:$B$803,0)),"")</f>
        <v>581.64705882352939</v>
      </c>
      <c r="AY84" s="162" t="str">
        <f>IFERROR(INDEX('2017 Emission Inventory'!$AL$2:$AL$803,MATCH($B84,'2017 Emission Inventory'!$B$2:$B$803,0)),"")</f>
        <v>--</v>
      </c>
      <c r="AZ84" s="163" t="e">
        <f t="shared" si="34"/>
        <v>#VALUE!</v>
      </c>
      <c r="BB84" s="166"/>
    </row>
    <row r="85" spans="1:54" s="160" customFormat="1" x14ac:dyDescent="0.35">
      <c r="A85" s="157">
        <v>84</v>
      </c>
      <c r="B85" s="157">
        <v>48370</v>
      </c>
      <c r="C85" s="157" t="s">
        <v>128</v>
      </c>
      <c r="D85" s="157" t="s">
        <v>49</v>
      </c>
      <c r="E85" s="157">
        <v>2000</v>
      </c>
      <c r="F85" s="157">
        <v>85</v>
      </c>
      <c r="G85" s="157">
        <v>581.64705882352939</v>
      </c>
      <c r="H85" s="157"/>
      <c r="I85" s="157">
        <f t="shared" si="18"/>
        <v>100</v>
      </c>
      <c r="J85" s="157" t="str">
        <f>IF(D85="Electric","--",IF(D85="Diesel",VLOOKUP(C85,[2]ORDLF!A:B,2,FALSE),""))</f>
        <v>--</v>
      </c>
      <c r="K85" s="157" t="str">
        <f>IF(D85="Electric","--",IF(D85="Gasoline",VLOOKUP(C85,LSILF!A:C,3,FALSE),""))</f>
        <v>--</v>
      </c>
      <c r="L85" s="158">
        <f t="shared" si="17"/>
        <v>0</v>
      </c>
      <c r="M85" s="157" t="str" cm="1">
        <f t="array" ref="M85">IF(D85="Electric","--",IF(D85="Diesel",_xlfn._xlws.FILTER(DIESCH[CH Cap],(DIESCH[HP Bin]=I85)),""))</f>
        <v>--</v>
      </c>
      <c r="N85" s="157" t="str" cm="1">
        <f t="array" ref="N85">IF(D85="Electric","--",IF(D85="Gasoline",_xlfn._xlws.FILTER(LSICH[CH Cap],(LSICH[Fuel Type]=D85)*(LSICH[MY]=E85)),""))</f>
        <v>--</v>
      </c>
      <c r="O85" s="157">
        <f t="shared" si="19"/>
        <v>0</v>
      </c>
      <c r="P85" s="157">
        <f t="shared" si="20"/>
        <v>11632.941176470587</v>
      </c>
      <c r="Q85" s="157" t="str" cm="1">
        <f t="array" ref="Q85">IF(D85="Electric","--",IF(D85="Diesel",_xlfn._xlws.FILTER(ORDEF[HC-ZH (g/hp-hr)],(ORDEF[HP]=I85)*(ORDEF[Model_Year]=E85)),""))</f>
        <v>--</v>
      </c>
      <c r="R85" s="157" t="str" cm="1">
        <f t="array" ref="R85">IF(D85="Electric","--",IF(D85="Gasoline",_xlfn._xlws.FILTER(LSIEF[HC-ZH (g/hp-hr)],(LSIEF[Fuel]=D85)*(LSIEF[HP Bin]=I85)*(LSIEF[Model Year]=E85)),""))</f>
        <v>--</v>
      </c>
      <c r="S85" s="158">
        <f t="shared" si="21"/>
        <v>0</v>
      </c>
      <c r="T85" s="159" t="str" cm="1">
        <f t="array" ref="T85">IF(D85="Electric","--",IF(D85="Diesel",_xlfn._xlws.FILTER(ORDEF[HCDR],(ORDEF[HP]=I85)*(ORDEF[Model_Year]=E85),),""))</f>
        <v>--</v>
      </c>
      <c r="U85" s="159" t="str" cm="1">
        <f t="array" ref="U85">IF(D85="Electric","--",IF(D85="Gasoline",_xlfn._xlws.FILTER(LSIEF[HC DR],(LSIEF[Fuel]=D85)*(LSIEF[HP Bin]=I85)*(LSIEF[Model Year]=E85)),""))</f>
        <v>--</v>
      </c>
      <c r="V85" s="159">
        <f t="shared" si="22"/>
        <v>0</v>
      </c>
      <c r="W85" s="158" t="str" cm="1">
        <f t="array" ref="W85">IF(D85="Electric","--",IF(D85="Diesel",_xlfn._xlws.FILTER(ORDEF[NOXzh],(ORDEF[HP]=I85)*(ORDEF[Model_Year]=E85)),""))</f>
        <v>--</v>
      </c>
      <c r="X85" s="158" t="str" cm="1">
        <f t="array" ref="X85">IF(D85="Electric","--",IF(D85="Gasoline",_xlfn._xlws.FILTER(LSIEF[NOX-ZH (g/hp-hr)],(LSIEF[Fuel]=D85)*(LSIEF[HP Bin]=I85)*(LSIEF[Model Year]=E85)),""))</f>
        <v>--</v>
      </c>
      <c r="Y85" s="158">
        <f t="shared" si="23"/>
        <v>0</v>
      </c>
      <c r="Z85" s="159" t="str" cm="1">
        <f t="array" ref="Z85">IF(D85="Electric","--",IF(D85="Diesel",_xlfn._xlws.FILTER(ORDEF[NOXdr],(ORDEF[HP]=I85)*(ORDEF[Model_Year]=E85)),""))</f>
        <v>--</v>
      </c>
      <c r="AA85" s="159" t="str" cm="1">
        <f t="array" ref="AA85">IF(E85="Electric","--",IF(D85="Gasoline",_xlfn._xlws.FILTER(LSIEF[NOX DR],(LSIEF[Fuel]=D85)*(LSIEF[HP Bin]=I85)*(LSIEF[Model Year]=E85)),""))</f>
        <v/>
      </c>
      <c r="AB85" s="159">
        <f t="shared" si="24"/>
        <v>0</v>
      </c>
      <c r="AC85" s="158" t="str" cm="1">
        <f t="array" ref="AC85">IF(D85="Electric","--",IF(D85="Diesel",_xlfn._xlws.FILTER(DFCF2[Fuel_HC],(DFCF2[MY]=E85)),""))</f>
        <v>--</v>
      </c>
      <c r="AD85" s="158" t="str" cm="1">
        <f t="array" ref="AD85">IF(D85="Electric","--",IF(D85="Gasoline",_xlfn._xlws.FILTER(GFCF2[Fuel_HC],(GFCF2[MY]=E85)),""))</f>
        <v>--</v>
      </c>
      <c r="AE85" s="158">
        <f t="shared" si="25"/>
        <v>0</v>
      </c>
      <c r="AF85" s="157" t="str" cm="1">
        <f t="array" ref="AF85">IF(D85="Electric","--",IF(D85="Diesel",_xlfn._xlws.FILTER(DFCF2[Fuel_NOX],(DFCF2[MY]=E85)),""))</f>
        <v>--</v>
      </c>
      <c r="AG85" s="157" t="str" cm="1">
        <f t="array" ref="AG85">IF(D85="Electric","--",IF(D85="Gasoline",_xlfn._xlws.FILTER(GFCF2[Fuel_NOX],(GFCF2[MY]=E85)),""))</f>
        <v>--</v>
      </c>
      <c r="AH85" s="157">
        <f t="shared" si="26"/>
        <v>0</v>
      </c>
      <c r="AI85" s="158">
        <f t="shared" si="27"/>
        <v>0</v>
      </c>
      <c r="AJ85" s="158">
        <f t="shared" si="28"/>
        <v>0</v>
      </c>
      <c r="AK85" s="158" t="str">
        <f t="shared" si="29"/>
        <v>--</v>
      </c>
      <c r="AL85" s="158" t="str">
        <f t="shared" si="30"/>
        <v>--</v>
      </c>
      <c r="AM85" s="158" t="str">
        <f t="shared" si="31"/>
        <v>--</v>
      </c>
      <c r="AN85" s="158" t="str">
        <f t="shared" si="32"/>
        <v>--</v>
      </c>
      <c r="AO85" s="158" t="str">
        <f t="shared" si="33"/>
        <v>--</v>
      </c>
      <c r="AP85" s="157"/>
      <c r="AQ85" s="161"/>
      <c r="AR85" s="161"/>
      <c r="AS85" s="161" t="str">
        <f>IF(ISNA(VLOOKUP($B85,'2017 Emission Inventory'!$B$2:$B$803,1,FALSE)),"No","Yes")</f>
        <v>Yes</v>
      </c>
      <c r="AT85" s="161" t="str">
        <f>IFERROR(INDEX('2017 Emission Inventory'!$C$2:$C$803,MATCH($B85,'2017 Emission Inventory'!$B$2:$B$803,0)),"")</f>
        <v>Belt Loader</v>
      </c>
      <c r="AU85" s="161" t="str">
        <f>IFERROR(INDEX('2017 Emission Inventory'!$D$2:$D$803,MATCH($B85,'2017 Emission Inventory'!$B$2:$B$803,0)),"")</f>
        <v>Electric</v>
      </c>
      <c r="AV85" s="161">
        <f>IFERROR(INDEX('2017 Emission Inventory'!$E$2:$E$803,MATCH($B85,'2017 Emission Inventory'!$B$2:$B$803,0)),"")</f>
        <v>2000</v>
      </c>
      <c r="AW85" s="161">
        <f>IFERROR(INDEX('2017 Emission Inventory'!$F$2:$F$803,MATCH($B85,'2017 Emission Inventory'!$B$2:$B$803,0)),"")</f>
        <v>85</v>
      </c>
      <c r="AX85" s="161">
        <f>IFERROR(INDEX('2017 Emission Inventory'!$G$2:$G$803,MATCH($B85,'2017 Emission Inventory'!$B$2:$B$803,0)),"")</f>
        <v>581.64705882352939</v>
      </c>
      <c r="AY85" s="162" t="str">
        <f>IFERROR(INDEX('2017 Emission Inventory'!$AL$2:$AL$803,MATCH($B85,'2017 Emission Inventory'!$B$2:$B$803,0)),"")</f>
        <v>--</v>
      </c>
      <c r="AZ85" s="163" t="e">
        <f t="shared" si="34"/>
        <v>#VALUE!</v>
      </c>
      <c r="BB85" s="166"/>
    </row>
    <row r="86" spans="1:54" s="160" customFormat="1" x14ac:dyDescent="0.35">
      <c r="A86" s="157">
        <v>85</v>
      </c>
      <c r="B86" s="157">
        <v>48371</v>
      </c>
      <c r="C86" s="157" t="s">
        <v>128</v>
      </c>
      <c r="D86" s="157" t="s">
        <v>49</v>
      </c>
      <c r="E86" s="157">
        <v>2000</v>
      </c>
      <c r="F86" s="157">
        <v>85</v>
      </c>
      <c r="G86" s="157">
        <v>581.64705882352939</v>
      </c>
      <c r="H86" s="157"/>
      <c r="I86" s="157">
        <f t="shared" si="18"/>
        <v>100</v>
      </c>
      <c r="J86" s="157" t="str">
        <f>IF(D86="Electric","--",IF(D86="Diesel",VLOOKUP(C86,[2]ORDLF!A:B,2,FALSE),""))</f>
        <v>--</v>
      </c>
      <c r="K86" s="157" t="str">
        <f>IF(D86="Electric","--",IF(D86="Gasoline",VLOOKUP(C86,LSILF!A:C,3,FALSE),""))</f>
        <v>--</v>
      </c>
      <c r="L86" s="158">
        <f t="shared" si="17"/>
        <v>0</v>
      </c>
      <c r="M86" s="157" t="str" cm="1">
        <f t="array" ref="M86">IF(D86="Electric","--",IF(D86="Diesel",_xlfn._xlws.FILTER(DIESCH[CH Cap],(DIESCH[HP Bin]=I86)),""))</f>
        <v>--</v>
      </c>
      <c r="N86" s="157" t="str" cm="1">
        <f t="array" ref="N86">IF(D86="Electric","--",IF(D86="Gasoline",_xlfn._xlws.FILTER(LSICH[CH Cap],(LSICH[Fuel Type]=D86)*(LSICH[MY]=E86)),""))</f>
        <v>--</v>
      </c>
      <c r="O86" s="157">
        <f t="shared" si="19"/>
        <v>0</v>
      </c>
      <c r="P86" s="157">
        <f t="shared" si="20"/>
        <v>11632.941176470587</v>
      </c>
      <c r="Q86" s="157" t="str" cm="1">
        <f t="array" ref="Q86">IF(D86="Electric","--",IF(D86="Diesel",_xlfn._xlws.FILTER(ORDEF[HC-ZH (g/hp-hr)],(ORDEF[HP]=I86)*(ORDEF[Model_Year]=E86)),""))</f>
        <v>--</v>
      </c>
      <c r="R86" s="157" t="str" cm="1">
        <f t="array" ref="R86">IF(D86="Electric","--",IF(D86="Gasoline",_xlfn._xlws.FILTER(LSIEF[HC-ZH (g/hp-hr)],(LSIEF[Fuel]=D86)*(LSIEF[HP Bin]=I86)*(LSIEF[Model Year]=E86)),""))</f>
        <v>--</v>
      </c>
      <c r="S86" s="158">
        <f t="shared" si="21"/>
        <v>0</v>
      </c>
      <c r="T86" s="159" t="str" cm="1">
        <f t="array" ref="T86">IF(D86="Electric","--",IF(D86="Diesel",_xlfn._xlws.FILTER(ORDEF[HCDR],(ORDEF[HP]=I86)*(ORDEF[Model_Year]=E86),),""))</f>
        <v>--</v>
      </c>
      <c r="U86" s="159" t="str" cm="1">
        <f t="array" ref="U86">IF(D86="Electric","--",IF(D86="Gasoline",_xlfn._xlws.FILTER(LSIEF[HC DR],(LSIEF[Fuel]=D86)*(LSIEF[HP Bin]=I86)*(LSIEF[Model Year]=E86)),""))</f>
        <v>--</v>
      </c>
      <c r="V86" s="159">
        <f t="shared" si="22"/>
        <v>0</v>
      </c>
      <c r="W86" s="158" t="str" cm="1">
        <f t="array" ref="W86">IF(D86="Electric","--",IF(D86="Diesel",_xlfn._xlws.FILTER(ORDEF[NOXzh],(ORDEF[HP]=I86)*(ORDEF[Model_Year]=E86)),""))</f>
        <v>--</v>
      </c>
      <c r="X86" s="158" t="str" cm="1">
        <f t="array" ref="X86">IF(D86="Electric","--",IF(D86="Gasoline",_xlfn._xlws.FILTER(LSIEF[NOX-ZH (g/hp-hr)],(LSIEF[Fuel]=D86)*(LSIEF[HP Bin]=I86)*(LSIEF[Model Year]=E86)),""))</f>
        <v>--</v>
      </c>
      <c r="Y86" s="158">
        <f t="shared" si="23"/>
        <v>0</v>
      </c>
      <c r="Z86" s="159" t="str" cm="1">
        <f t="array" ref="Z86">IF(D86="Electric","--",IF(D86="Diesel",_xlfn._xlws.FILTER(ORDEF[NOXdr],(ORDEF[HP]=I86)*(ORDEF[Model_Year]=E86)),""))</f>
        <v>--</v>
      </c>
      <c r="AA86" s="159" t="str" cm="1">
        <f t="array" ref="AA86">IF(E86="Electric","--",IF(D86="Gasoline",_xlfn._xlws.FILTER(LSIEF[NOX DR],(LSIEF[Fuel]=D86)*(LSIEF[HP Bin]=I86)*(LSIEF[Model Year]=E86)),""))</f>
        <v/>
      </c>
      <c r="AB86" s="159">
        <f t="shared" si="24"/>
        <v>0</v>
      </c>
      <c r="AC86" s="158" t="str" cm="1">
        <f t="array" ref="AC86">IF(D86="Electric","--",IF(D86="Diesel",_xlfn._xlws.FILTER(DFCF2[Fuel_HC],(DFCF2[MY]=E86)),""))</f>
        <v>--</v>
      </c>
      <c r="AD86" s="158" t="str" cm="1">
        <f t="array" ref="AD86">IF(D86="Electric","--",IF(D86="Gasoline",_xlfn._xlws.FILTER(GFCF2[Fuel_HC],(GFCF2[MY]=E86)),""))</f>
        <v>--</v>
      </c>
      <c r="AE86" s="158">
        <f t="shared" si="25"/>
        <v>0</v>
      </c>
      <c r="AF86" s="157" t="str" cm="1">
        <f t="array" ref="AF86">IF(D86="Electric","--",IF(D86="Diesel",_xlfn._xlws.FILTER(DFCF2[Fuel_NOX],(DFCF2[MY]=E86)),""))</f>
        <v>--</v>
      </c>
      <c r="AG86" s="157" t="str" cm="1">
        <f t="array" ref="AG86">IF(D86="Electric","--",IF(D86="Gasoline",_xlfn._xlws.FILTER(GFCF2[Fuel_NOX],(GFCF2[MY]=E86)),""))</f>
        <v>--</v>
      </c>
      <c r="AH86" s="157">
        <f t="shared" si="26"/>
        <v>0</v>
      </c>
      <c r="AI86" s="158">
        <f t="shared" si="27"/>
        <v>0</v>
      </c>
      <c r="AJ86" s="158">
        <f t="shared" si="28"/>
        <v>0</v>
      </c>
      <c r="AK86" s="158" t="str">
        <f t="shared" si="29"/>
        <v>--</v>
      </c>
      <c r="AL86" s="158" t="str">
        <f t="shared" si="30"/>
        <v>--</v>
      </c>
      <c r="AM86" s="158" t="str">
        <f t="shared" si="31"/>
        <v>--</v>
      </c>
      <c r="AN86" s="158" t="str">
        <f t="shared" si="32"/>
        <v>--</v>
      </c>
      <c r="AO86" s="158" t="str">
        <f t="shared" si="33"/>
        <v>--</v>
      </c>
      <c r="AP86" s="157"/>
      <c r="AQ86" s="161"/>
      <c r="AR86" s="161"/>
      <c r="AS86" s="161" t="str">
        <f>IF(ISNA(VLOOKUP($B86,'2017 Emission Inventory'!$B$2:$B$803,1,FALSE)),"No","Yes")</f>
        <v>Yes</v>
      </c>
      <c r="AT86" s="161" t="str">
        <f>IFERROR(INDEX('2017 Emission Inventory'!$C$2:$C$803,MATCH($B86,'2017 Emission Inventory'!$B$2:$B$803,0)),"")</f>
        <v>Belt Loader</v>
      </c>
      <c r="AU86" s="161" t="str">
        <f>IFERROR(INDEX('2017 Emission Inventory'!$D$2:$D$803,MATCH($B86,'2017 Emission Inventory'!$B$2:$B$803,0)),"")</f>
        <v>Electric</v>
      </c>
      <c r="AV86" s="161">
        <f>IFERROR(INDEX('2017 Emission Inventory'!$E$2:$E$803,MATCH($B86,'2017 Emission Inventory'!$B$2:$B$803,0)),"")</f>
        <v>2000</v>
      </c>
      <c r="AW86" s="161">
        <f>IFERROR(INDEX('2017 Emission Inventory'!$F$2:$F$803,MATCH($B86,'2017 Emission Inventory'!$B$2:$B$803,0)),"")</f>
        <v>85</v>
      </c>
      <c r="AX86" s="161">
        <f>IFERROR(INDEX('2017 Emission Inventory'!$G$2:$G$803,MATCH($B86,'2017 Emission Inventory'!$B$2:$B$803,0)),"")</f>
        <v>581.64705882352939</v>
      </c>
      <c r="AY86" s="162" t="str">
        <f>IFERROR(INDEX('2017 Emission Inventory'!$AL$2:$AL$803,MATCH($B86,'2017 Emission Inventory'!$B$2:$B$803,0)),"")</f>
        <v>--</v>
      </c>
      <c r="AZ86" s="163" t="e">
        <f t="shared" si="34"/>
        <v>#VALUE!</v>
      </c>
      <c r="BB86" s="166"/>
    </row>
    <row r="87" spans="1:54" s="160" customFormat="1" x14ac:dyDescent="0.35">
      <c r="A87" s="157">
        <v>86</v>
      </c>
      <c r="B87" s="157">
        <v>48372</v>
      </c>
      <c r="C87" s="157" t="s">
        <v>128</v>
      </c>
      <c r="D87" s="157" t="s">
        <v>49</v>
      </c>
      <c r="E87" s="157">
        <v>2000</v>
      </c>
      <c r="F87" s="157">
        <v>85</v>
      </c>
      <c r="G87" s="157">
        <v>581.64705882352939</v>
      </c>
      <c r="H87" s="157"/>
      <c r="I87" s="157">
        <f t="shared" si="18"/>
        <v>100</v>
      </c>
      <c r="J87" s="157" t="str">
        <f>IF(D87="Electric","--",IF(D87="Diesel",VLOOKUP(C87,[2]ORDLF!A:B,2,FALSE),""))</f>
        <v>--</v>
      </c>
      <c r="K87" s="157" t="str">
        <f>IF(D87="Electric","--",IF(D87="Gasoline",VLOOKUP(C87,LSILF!A:C,3,FALSE),""))</f>
        <v>--</v>
      </c>
      <c r="L87" s="158">
        <f t="shared" si="17"/>
        <v>0</v>
      </c>
      <c r="M87" s="157" t="str" cm="1">
        <f t="array" ref="M87">IF(D87="Electric","--",IF(D87="Diesel",_xlfn._xlws.FILTER(DIESCH[CH Cap],(DIESCH[HP Bin]=I87)),""))</f>
        <v>--</v>
      </c>
      <c r="N87" s="157" t="str" cm="1">
        <f t="array" ref="N87">IF(D87="Electric","--",IF(D87="Gasoline",_xlfn._xlws.FILTER(LSICH[CH Cap],(LSICH[Fuel Type]=D87)*(LSICH[MY]=E87)),""))</f>
        <v>--</v>
      </c>
      <c r="O87" s="157">
        <f t="shared" si="19"/>
        <v>0</v>
      </c>
      <c r="P87" s="157">
        <f t="shared" si="20"/>
        <v>11632.941176470587</v>
      </c>
      <c r="Q87" s="157" t="str" cm="1">
        <f t="array" ref="Q87">IF(D87="Electric","--",IF(D87="Diesel",_xlfn._xlws.FILTER(ORDEF[HC-ZH (g/hp-hr)],(ORDEF[HP]=I87)*(ORDEF[Model_Year]=E87)),""))</f>
        <v>--</v>
      </c>
      <c r="R87" s="157" t="str" cm="1">
        <f t="array" ref="R87">IF(D87="Electric","--",IF(D87="Gasoline",_xlfn._xlws.FILTER(LSIEF[HC-ZH (g/hp-hr)],(LSIEF[Fuel]=D87)*(LSIEF[HP Bin]=I87)*(LSIEF[Model Year]=E87)),""))</f>
        <v>--</v>
      </c>
      <c r="S87" s="158">
        <f t="shared" si="21"/>
        <v>0</v>
      </c>
      <c r="T87" s="159" t="str" cm="1">
        <f t="array" ref="T87">IF(D87="Electric","--",IF(D87="Diesel",_xlfn._xlws.FILTER(ORDEF[HCDR],(ORDEF[HP]=I87)*(ORDEF[Model_Year]=E87),),""))</f>
        <v>--</v>
      </c>
      <c r="U87" s="159" t="str" cm="1">
        <f t="array" ref="U87">IF(D87="Electric","--",IF(D87="Gasoline",_xlfn._xlws.FILTER(LSIEF[HC DR],(LSIEF[Fuel]=D87)*(LSIEF[HP Bin]=I87)*(LSIEF[Model Year]=E87)),""))</f>
        <v>--</v>
      </c>
      <c r="V87" s="159">
        <f t="shared" si="22"/>
        <v>0</v>
      </c>
      <c r="W87" s="158" t="str" cm="1">
        <f t="array" ref="W87">IF(D87="Electric","--",IF(D87="Diesel",_xlfn._xlws.FILTER(ORDEF[NOXzh],(ORDEF[HP]=I87)*(ORDEF[Model_Year]=E87)),""))</f>
        <v>--</v>
      </c>
      <c r="X87" s="158" t="str" cm="1">
        <f t="array" ref="X87">IF(D87="Electric","--",IF(D87="Gasoline",_xlfn._xlws.FILTER(LSIEF[NOX-ZH (g/hp-hr)],(LSIEF[Fuel]=D87)*(LSIEF[HP Bin]=I87)*(LSIEF[Model Year]=E87)),""))</f>
        <v>--</v>
      </c>
      <c r="Y87" s="158">
        <f t="shared" si="23"/>
        <v>0</v>
      </c>
      <c r="Z87" s="159" t="str" cm="1">
        <f t="array" ref="Z87">IF(D87="Electric","--",IF(D87="Diesel",_xlfn._xlws.FILTER(ORDEF[NOXdr],(ORDEF[HP]=I87)*(ORDEF[Model_Year]=E87)),""))</f>
        <v>--</v>
      </c>
      <c r="AA87" s="159" t="str" cm="1">
        <f t="array" ref="AA87">IF(E87="Electric","--",IF(D87="Gasoline",_xlfn._xlws.FILTER(LSIEF[NOX DR],(LSIEF[Fuel]=D87)*(LSIEF[HP Bin]=I87)*(LSIEF[Model Year]=E87)),""))</f>
        <v/>
      </c>
      <c r="AB87" s="159">
        <f t="shared" si="24"/>
        <v>0</v>
      </c>
      <c r="AC87" s="158" t="str" cm="1">
        <f t="array" ref="AC87">IF(D87="Electric","--",IF(D87="Diesel",_xlfn._xlws.FILTER(DFCF2[Fuel_HC],(DFCF2[MY]=E87)),""))</f>
        <v>--</v>
      </c>
      <c r="AD87" s="158" t="str" cm="1">
        <f t="array" ref="AD87">IF(D87="Electric","--",IF(D87="Gasoline",_xlfn._xlws.FILTER(GFCF2[Fuel_HC],(GFCF2[MY]=E87)),""))</f>
        <v>--</v>
      </c>
      <c r="AE87" s="158">
        <f t="shared" si="25"/>
        <v>0</v>
      </c>
      <c r="AF87" s="157" t="str" cm="1">
        <f t="array" ref="AF87">IF(D87="Electric","--",IF(D87="Diesel",_xlfn._xlws.FILTER(DFCF2[Fuel_NOX],(DFCF2[MY]=E87)),""))</f>
        <v>--</v>
      </c>
      <c r="AG87" s="157" t="str" cm="1">
        <f t="array" ref="AG87">IF(D87="Electric","--",IF(D87="Gasoline",_xlfn._xlws.FILTER(GFCF2[Fuel_NOX],(GFCF2[MY]=E87)),""))</f>
        <v>--</v>
      </c>
      <c r="AH87" s="157">
        <f t="shared" si="26"/>
        <v>0</v>
      </c>
      <c r="AI87" s="158">
        <f t="shared" si="27"/>
        <v>0</v>
      </c>
      <c r="AJ87" s="158">
        <f t="shared" si="28"/>
        <v>0</v>
      </c>
      <c r="AK87" s="158" t="str">
        <f t="shared" si="29"/>
        <v>--</v>
      </c>
      <c r="AL87" s="158" t="str">
        <f t="shared" si="30"/>
        <v>--</v>
      </c>
      <c r="AM87" s="158" t="str">
        <f t="shared" si="31"/>
        <v>--</v>
      </c>
      <c r="AN87" s="158" t="str">
        <f t="shared" si="32"/>
        <v>--</v>
      </c>
      <c r="AO87" s="158" t="str">
        <f t="shared" si="33"/>
        <v>--</v>
      </c>
      <c r="AP87" s="157"/>
      <c r="AQ87" s="161"/>
      <c r="AR87" s="161"/>
      <c r="AS87" s="161" t="str">
        <f>IF(ISNA(VLOOKUP($B87,'2017 Emission Inventory'!$B$2:$B$803,1,FALSE)),"No","Yes")</f>
        <v>Yes</v>
      </c>
      <c r="AT87" s="161" t="str">
        <f>IFERROR(INDEX('2017 Emission Inventory'!$C$2:$C$803,MATCH($B87,'2017 Emission Inventory'!$B$2:$B$803,0)),"")</f>
        <v>Belt Loader</v>
      </c>
      <c r="AU87" s="161" t="str">
        <f>IFERROR(INDEX('2017 Emission Inventory'!$D$2:$D$803,MATCH($B87,'2017 Emission Inventory'!$B$2:$B$803,0)),"")</f>
        <v>Electric</v>
      </c>
      <c r="AV87" s="161">
        <f>IFERROR(INDEX('2017 Emission Inventory'!$E$2:$E$803,MATCH($B87,'2017 Emission Inventory'!$B$2:$B$803,0)),"")</f>
        <v>2000</v>
      </c>
      <c r="AW87" s="161">
        <f>IFERROR(INDEX('2017 Emission Inventory'!$F$2:$F$803,MATCH($B87,'2017 Emission Inventory'!$B$2:$B$803,0)),"")</f>
        <v>85</v>
      </c>
      <c r="AX87" s="161">
        <f>IFERROR(INDEX('2017 Emission Inventory'!$G$2:$G$803,MATCH($B87,'2017 Emission Inventory'!$B$2:$B$803,0)),"")</f>
        <v>581.64705882352939</v>
      </c>
      <c r="AY87" s="162" t="str">
        <f>IFERROR(INDEX('2017 Emission Inventory'!$AL$2:$AL$803,MATCH($B87,'2017 Emission Inventory'!$B$2:$B$803,0)),"")</f>
        <v>--</v>
      </c>
      <c r="AZ87" s="163" t="e">
        <f t="shared" si="34"/>
        <v>#VALUE!</v>
      </c>
      <c r="BB87" s="166"/>
    </row>
    <row r="88" spans="1:54" s="160" customFormat="1" x14ac:dyDescent="0.35">
      <c r="A88" s="157">
        <v>87</v>
      </c>
      <c r="B88" s="157">
        <v>48373</v>
      </c>
      <c r="C88" s="157" t="s">
        <v>128</v>
      </c>
      <c r="D88" s="157" t="s">
        <v>49</v>
      </c>
      <c r="E88" s="157">
        <v>2000</v>
      </c>
      <c r="F88" s="157">
        <v>85</v>
      </c>
      <c r="G88" s="157">
        <v>581.64705882352939</v>
      </c>
      <c r="H88" s="157"/>
      <c r="I88" s="157">
        <f t="shared" si="18"/>
        <v>100</v>
      </c>
      <c r="J88" s="157" t="str">
        <f>IF(D88="Electric","--",IF(D88="Diesel",VLOOKUP(C88,[2]ORDLF!A:B,2,FALSE),""))</f>
        <v>--</v>
      </c>
      <c r="K88" s="157" t="str">
        <f>IF(D88="Electric","--",IF(D88="Gasoline",VLOOKUP(C88,LSILF!A:C,3,FALSE),""))</f>
        <v>--</v>
      </c>
      <c r="L88" s="158">
        <f t="shared" ref="L88:L151" si="35">SUM(J88:K88)</f>
        <v>0</v>
      </c>
      <c r="M88" s="157" t="str" cm="1">
        <f t="array" ref="M88">IF(D88="Electric","--",IF(D88="Diesel",_xlfn._xlws.FILTER(DIESCH[CH Cap],(DIESCH[HP Bin]=I88)),""))</f>
        <v>--</v>
      </c>
      <c r="N88" s="157" t="str" cm="1">
        <f t="array" ref="N88">IF(D88="Electric","--",IF(D88="Gasoline",_xlfn._xlws.FILTER(LSICH[CH Cap],(LSICH[Fuel Type]=D88)*(LSICH[MY]=E88)),""))</f>
        <v>--</v>
      </c>
      <c r="O88" s="157">
        <f t="shared" si="19"/>
        <v>0</v>
      </c>
      <c r="P88" s="157">
        <f t="shared" si="20"/>
        <v>11632.941176470587</v>
      </c>
      <c r="Q88" s="157" t="str" cm="1">
        <f t="array" ref="Q88">IF(D88="Electric","--",IF(D88="Diesel",_xlfn._xlws.FILTER(ORDEF[HC-ZH (g/hp-hr)],(ORDEF[HP]=I88)*(ORDEF[Model_Year]=E88)),""))</f>
        <v>--</v>
      </c>
      <c r="R88" s="157" t="str" cm="1">
        <f t="array" ref="R88">IF(D88="Electric","--",IF(D88="Gasoline",_xlfn._xlws.FILTER(LSIEF[HC-ZH (g/hp-hr)],(LSIEF[Fuel]=D88)*(LSIEF[HP Bin]=I88)*(LSIEF[Model Year]=E88)),""))</f>
        <v>--</v>
      </c>
      <c r="S88" s="158">
        <f t="shared" si="21"/>
        <v>0</v>
      </c>
      <c r="T88" s="159" t="str" cm="1">
        <f t="array" ref="T88">IF(D88="Electric","--",IF(D88="Diesel",_xlfn._xlws.FILTER(ORDEF[HCDR],(ORDEF[HP]=I88)*(ORDEF[Model_Year]=E88),),""))</f>
        <v>--</v>
      </c>
      <c r="U88" s="159" t="str" cm="1">
        <f t="array" ref="U88">IF(D88="Electric","--",IF(D88="Gasoline",_xlfn._xlws.FILTER(LSIEF[HC DR],(LSIEF[Fuel]=D88)*(LSIEF[HP Bin]=I88)*(LSIEF[Model Year]=E88)),""))</f>
        <v>--</v>
      </c>
      <c r="V88" s="159">
        <f t="shared" si="22"/>
        <v>0</v>
      </c>
      <c r="W88" s="158" t="str" cm="1">
        <f t="array" ref="W88">IF(D88="Electric","--",IF(D88="Diesel",_xlfn._xlws.FILTER(ORDEF[NOXzh],(ORDEF[HP]=I88)*(ORDEF[Model_Year]=E88)),""))</f>
        <v>--</v>
      </c>
      <c r="X88" s="158" t="str" cm="1">
        <f t="array" ref="X88">IF(D88="Electric","--",IF(D88="Gasoline",_xlfn._xlws.FILTER(LSIEF[NOX-ZH (g/hp-hr)],(LSIEF[Fuel]=D88)*(LSIEF[HP Bin]=I88)*(LSIEF[Model Year]=E88)),""))</f>
        <v>--</v>
      </c>
      <c r="Y88" s="158">
        <f t="shared" si="23"/>
        <v>0</v>
      </c>
      <c r="Z88" s="159" t="str" cm="1">
        <f t="array" ref="Z88">IF(D88="Electric","--",IF(D88="Diesel",_xlfn._xlws.FILTER(ORDEF[NOXdr],(ORDEF[HP]=I88)*(ORDEF[Model_Year]=E88)),""))</f>
        <v>--</v>
      </c>
      <c r="AA88" s="159" t="str" cm="1">
        <f t="array" ref="AA88">IF(E88="Electric","--",IF(D88="Gasoline",_xlfn._xlws.FILTER(LSIEF[NOX DR],(LSIEF[Fuel]=D88)*(LSIEF[HP Bin]=I88)*(LSIEF[Model Year]=E88)),""))</f>
        <v/>
      </c>
      <c r="AB88" s="159">
        <f t="shared" si="24"/>
        <v>0</v>
      </c>
      <c r="AC88" s="158" t="str" cm="1">
        <f t="array" ref="AC88">IF(D88="Electric","--",IF(D88="Diesel",_xlfn._xlws.FILTER(DFCF2[Fuel_HC],(DFCF2[MY]=E88)),""))</f>
        <v>--</v>
      </c>
      <c r="AD88" s="158" t="str" cm="1">
        <f t="array" ref="AD88">IF(D88="Electric","--",IF(D88="Gasoline",_xlfn._xlws.FILTER(GFCF2[Fuel_HC],(GFCF2[MY]=E88)),""))</f>
        <v>--</v>
      </c>
      <c r="AE88" s="158">
        <f t="shared" si="25"/>
        <v>0</v>
      </c>
      <c r="AF88" s="157" t="str" cm="1">
        <f t="array" ref="AF88">IF(D88="Electric","--",IF(D88="Diesel",_xlfn._xlws.FILTER(DFCF2[Fuel_NOX],(DFCF2[MY]=E88)),""))</f>
        <v>--</v>
      </c>
      <c r="AG88" s="157" t="str" cm="1">
        <f t="array" ref="AG88">IF(D88="Electric","--",IF(D88="Gasoline",_xlfn._xlws.FILTER(GFCF2[Fuel_NOX],(GFCF2[MY]=E88)),""))</f>
        <v>--</v>
      </c>
      <c r="AH88" s="157">
        <f t="shared" si="26"/>
        <v>0</v>
      </c>
      <c r="AI88" s="158">
        <f t="shared" si="27"/>
        <v>0</v>
      </c>
      <c r="AJ88" s="158">
        <f t="shared" si="28"/>
        <v>0</v>
      </c>
      <c r="AK88" s="158" t="str">
        <f t="shared" si="29"/>
        <v>--</v>
      </c>
      <c r="AL88" s="158" t="str">
        <f t="shared" si="30"/>
        <v>--</v>
      </c>
      <c r="AM88" s="158" t="str">
        <f t="shared" si="31"/>
        <v>--</v>
      </c>
      <c r="AN88" s="158" t="str">
        <f t="shared" si="32"/>
        <v>--</v>
      </c>
      <c r="AO88" s="158" t="str">
        <f t="shared" si="33"/>
        <v>--</v>
      </c>
      <c r="AP88" s="157"/>
      <c r="AQ88" s="161"/>
      <c r="AR88" s="161"/>
      <c r="AS88" s="161" t="str">
        <f>IF(ISNA(VLOOKUP($B88,'2017 Emission Inventory'!$B$2:$B$803,1,FALSE)),"No","Yes")</f>
        <v>Yes</v>
      </c>
      <c r="AT88" s="161" t="str">
        <f>IFERROR(INDEX('2017 Emission Inventory'!$C$2:$C$803,MATCH($B88,'2017 Emission Inventory'!$B$2:$B$803,0)),"")</f>
        <v>Belt Loader</v>
      </c>
      <c r="AU88" s="161" t="str">
        <f>IFERROR(INDEX('2017 Emission Inventory'!$D$2:$D$803,MATCH($B88,'2017 Emission Inventory'!$B$2:$B$803,0)),"")</f>
        <v>Electric</v>
      </c>
      <c r="AV88" s="161">
        <f>IFERROR(INDEX('2017 Emission Inventory'!$E$2:$E$803,MATCH($B88,'2017 Emission Inventory'!$B$2:$B$803,0)),"")</f>
        <v>2000</v>
      </c>
      <c r="AW88" s="161">
        <f>IFERROR(INDEX('2017 Emission Inventory'!$F$2:$F$803,MATCH($B88,'2017 Emission Inventory'!$B$2:$B$803,0)),"")</f>
        <v>85</v>
      </c>
      <c r="AX88" s="161">
        <f>IFERROR(INDEX('2017 Emission Inventory'!$G$2:$G$803,MATCH($B88,'2017 Emission Inventory'!$B$2:$B$803,0)),"")</f>
        <v>581.64705882352939</v>
      </c>
      <c r="AY88" s="162" t="str">
        <f>IFERROR(INDEX('2017 Emission Inventory'!$AL$2:$AL$803,MATCH($B88,'2017 Emission Inventory'!$B$2:$B$803,0)),"")</f>
        <v>--</v>
      </c>
      <c r="AZ88" s="163" t="e">
        <f t="shared" si="34"/>
        <v>#VALUE!</v>
      </c>
      <c r="BB88" s="166"/>
    </row>
    <row r="89" spans="1:54" s="160" customFormat="1" x14ac:dyDescent="0.35">
      <c r="A89" s="157">
        <v>88</v>
      </c>
      <c r="B89" s="157">
        <v>48375</v>
      </c>
      <c r="C89" s="157" t="s">
        <v>128</v>
      </c>
      <c r="D89" s="157" t="s">
        <v>49</v>
      </c>
      <c r="E89" s="157">
        <v>2000</v>
      </c>
      <c r="F89" s="157">
        <v>85</v>
      </c>
      <c r="G89" s="157">
        <v>581.64705882352939</v>
      </c>
      <c r="H89" s="157"/>
      <c r="I89" s="157">
        <f t="shared" si="18"/>
        <v>100</v>
      </c>
      <c r="J89" s="157" t="str">
        <f>IF(D89="Electric","--",IF(D89="Diesel",VLOOKUP(C89,[2]ORDLF!A:B,2,FALSE),""))</f>
        <v>--</v>
      </c>
      <c r="K89" s="157" t="str">
        <f>IF(D89="Electric","--",IF(D89="Gasoline",VLOOKUP(C89,LSILF!A:C,3,FALSE),""))</f>
        <v>--</v>
      </c>
      <c r="L89" s="158">
        <f t="shared" si="35"/>
        <v>0</v>
      </c>
      <c r="M89" s="157" t="str" cm="1">
        <f t="array" ref="M89">IF(D89="Electric","--",IF(D89="Diesel",_xlfn._xlws.FILTER(DIESCH[CH Cap],(DIESCH[HP Bin]=I89)),""))</f>
        <v>--</v>
      </c>
      <c r="N89" s="157" t="str" cm="1">
        <f t="array" ref="N89">IF(D89="Electric","--",IF(D89="Gasoline",_xlfn._xlws.FILTER(LSICH[CH Cap],(LSICH[Fuel Type]=D89)*(LSICH[MY]=E89)),""))</f>
        <v>--</v>
      </c>
      <c r="O89" s="157">
        <f t="shared" si="19"/>
        <v>0</v>
      </c>
      <c r="P89" s="157">
        <f t="shared" si="20"/>
        <v>11632.941176470587</v>
      </c>
      <c r="Q89" s="157" t="str" cm="1">
        <f t="array" ref="Q89">IF(D89="Electric","--",IF(D89="Diesel",_xlfn._xlws.FILTER(ORDEF[HC-ZH (g/hp-hr)],(ORDEF[HP]=I89)*(ORDEF[Model_Year]=E89)),""))</f>
        <v>--</v>
      </c>
      <c r="R89" s="157" t="str" cm="1">
        <f t="array" ref="R89">IF(D89="Electric","--",IF(D89="Gasoline",_xlfn._xlws.FILTER(LSIEF[HC-ZH (g/hp-hr)],(LSIEF[Fuel]=D89)*(LSIEF[HP Bin]=I89)*(LSIEF[Model Year]=E89)),""))</f>
        <v>--</v>
      </c>
      <c r="S89" s="158">
        <f t="shared" si="21"/>
        <v>0</v>
      </c>
      <c r="T89" s="159" t="str" cm="1">
        <f t="array" ref="T89">IF(D89="Electric","--",IF(D89="Diesel",_xlfn._xlws.FILTER(ORDEF[HCDR],(ORDEF[HP]=I89)*(ORDEF[Model_Year]=E89),),""))</f>
        <v>--</v>
      </c>
      <c r="U89" s="159" t="str" cm="1">
        <f t="array" ref="U89">IF(D89="Electric","--",IF(D89="Gasoline",_xlfn._xlws.FILTER(LSIEF[HC DR],(LSIEF[Fuel]=D89)*(LSIEF[HP Bin]=I89)*(LSIEF[Model Year]=E89)),""))</f>
        <v>--</v>
      </c>
      <c r="V89" s="159">
        <f t="shared" si="22"/>
        <v>0</v>
      </c>
      <c r="W89" s="158" t="str" cm="1">
        <f t="array" ref="W89">IF(D89="Electric","--",IF(D89="Diesel",_xlfn._xlws.FILTER(ORDEF[NOXzh],(ORDEF[HP]=I89)*(ORDEF[Model_Year]=E89)),""))</f>
        <v>--</v>
      </c>
      <c r="X89" s="158" t="str" cm="1">
        <f t="array" ref="X89">IF(D89="Electric","--",IF(D89="Gasoline",_xlfn._xlws.FILTER(LSIEF[NOX-ZH (g/hp-hr)],(LSIEF[Fuel]=D89)*(LSIEF[HP Bin]=I89)*(LSIEF[Model Year]=E89)),""))</f>
        <v>--</v>
      </c>
      <c r="Y89" s="158">
        <f t="shared" si="23"/>
        <v>0</v>
      </c>
      <c r="Z89" s="159" t="str" cm="1">
        <f t="array" ref="Z89">IF(D89="Electric","--",IF(D89="Diesel",_xlfn._xlws.FILTER(ORDEF[NOXdr],(ORDEF[HP]=I89)*(ORDEF[Model_Year]=E89)),""))</f>
        <v>--</v>
      </c>
      <c r="AA89" s="159" t="str" cm="1">
        <f t="array" ref="AA89">IF(E89="Electric","--",IF(D89="Gasoline",_xlfn._xlws.FILTER(LSIEF[NOX DR],(LSIEF[Fuel]=D89)*(LSIEF[HP Bin]=I89)*(LSIEF[Model Year]=E89)),""))</f>
        <v/>
      </c>
      <c r="AB89" s="159">
        <f t="shared" si="24"/>
        <v>0</v>
      </c>
      <c r="AC89" s="158" t="str" cm="1">
        <f t="array" ref="AC89">IF(D89="Electric","--",IF(D89="Diesel",_xlfn._xlws.FILTER(DFCF2[Fuel_HC],(DFCF2[MY]=E89)),""))</f>
        <v>--</v>
      </c>
      <c r="AD89" s="158" t="str" cm="1">
        <f t="array" ref="AD89">IF(D89="Electric","--",IF(D89="Gasoline",_xlfn._xlws.FILTER(GFCF2[Fuel_HC],(GFCF2[MY]=E89)),""))</f>
        <v>--</v>
      </c>
      <c r="AE89" s="158">
        <f t="shared" si="25"/>
        <v>0</v>
      </c>
      <c r="AF89" s="157" t="str" cm="1">
        <f t="array" ref="AF89">IF(D89="Electric","--",IF(D89="Diesel",_xlfn._xlws.FILTER(DFCF2[Fuel_NOX],(DFCF2[MY]=E89)),""))</f>
        <v>--</v>
      </c>
      <c r="AG89" s="157" t="str" cm="1">
        <f t="array" ref="AG89">IF(D89="Electric","--",IF(D89="Gasoline",_xlfn._xlws.FILTER(GFCF2[Fuel_NOX],(GFCF2[MY]=E89)),""))</f>
        <v>--</v>
      </c>
      <c r="AH89" s="157">
        <f t="shared" si="26"/>
        <v>0</v>
      </c>
      <c r="AI89" s="158">
        <f t="shared" si="27"/>
        <v>0</v>
      </c>
      <c r="AJ89" s="158">
        <f t="shared" si="28"/>
        <v>0</v>
      </c>
      <c r="AK89" s="158" t="str">
        <f t="shared" si="29"/>
        <v>--</v>
      </c>
      <c r="AL89" s="158" t="str">
        <f t="shared" si="30"/>
        <v>--</v>
      </c>
      <c r="AM89" s="158" t="str">
        <f t="shared" si="31"/>
        <v>--</v>
      </c>
      <c r="AN89" s="158" t="str">
        <f t="shared" si="32"/>
        <v>--</v>
      </c>
      <c r="AO89" s="158" t="str">
        <f t="shared" si="33"/>
        <v>--</v>
      </c>
      <c r="AP89" s="157"/>
      <c r="AQ89" s="161"/>
      <c r="AR89" s="161"/>
      <c r="AS89" s="161" t="str">
        <f>IF(ISNA(VLOOKUP($B89,'2017 Emission Inventory'!$B$2:$B$803,1,FALSE)),"No","Yes")</f>
        <v>Yes</v>
      </c>
      <c r="AT89" s="161" t="str">
        <f>IFERROR(INDEX('2017 Emission Inventory'!$C$2:$C$803,MATCH($B89,'2017 Emission Inventory'!$B$2:$B$803,0)),"")</f>
        <v>Belt Loader</v>
      </c>
      <c r="AU89" s="161" t="str">
        <f>IFERROR(INDEX('2017 Emission Inventory'!$D$2:$D$803,MATCH($B89,'2017 Emission Inventory'!$B$2:$B$803,0)),"")</f>
        <v>Electric</v>
      </c>
      <c r="AV89" s="161">
        <f>IFERROR(INDEX('2017 Emission Inventory'!$E$2:$E$803,MATCH($B89,'2017 Emission Inventory'!$B$2:$B$803,0)),"")</f>
        <v>2000</v>
      </c>
      <c r="AW89" s="161">
        <f>IFERROR(INDEX('2017 Emission Inventory'!$F$2:$F$803,MATCH($B89,'2017 Emission Inventory'!$B$2:$B$803,0)),"")</f>
        <v>85</v>
      </c>
      <c r="AX89" s="161">
        <f>IFERROR(INDEX('2017 Emission Inventory'!$G$2:$G$803,MATCH($B89,'2017 Emission Inventory'!$B$2:$B$803,0)),"")</f>
        <v>581.64705882352939</v>
      </c>
      <c r="AY89" s="162" t="str">
        <f>IFERROR(INDEX('2017 Emission Inventory'!$AL$2:$AL$803,MATCH($B89,'2017 Emission Inventory'!$B$2:$B$803,0)),"")</f>
        <v>--</v>
      </c>
      <c r="AZ89" s="163" t="e">
        <f t="shared" si="34"/>
        <v>#VALUE!</v>
      </c>
      <c r="BB89" s="166"/>
    </row>
    <row r="90" spans="1:54" s="160" customFormat="1" x14ac:dyDescent="0.35">
      <c r="A90" s="157">
        <v>89</v>
      </c>
      <c r="B90" s="157">
        <v>3806</v>
      </c>
      <c r="C90" s="157" t="s">
        <v>128</v>
      </c>
      <c r="D90" s="157" t="s">
        <v>49</v>
      </c>
      <c r="E90" s="157">
        <v>2001</v>
      </c>
      <c r="F90" s="157">
        <v>60</v>
      </c>
      <c r="G90" s="157">
        <v>581.64705882352939</v>
      </c>
      <c r="H90" s="157"/>
      <c r="I90" s="157">
        <f t="shared" si="18"/>
        <v>75</v>
      </c>
      <c r="J90" s="157" t="str">
        <f>IF(D90="Electric","--",IF(D90="Diesel",VLOOKUP(C90,[2]ORDLF!A:B,2,FALSE),""))</f>
        <v>--</v>
      </c>
      <c r="K90" s="157" t="str">
        <f>IF(D90="Electric","--",IF(D90="Gasoline",VLOOKUP(C90,LSILF!A:C,3,FALSE),""))</f>
        <v>--</v>
      </c>
      <c r="L90" s="158">
        <f t="shared" si="35"/>
        <v>0</v>
      </c>
      <c r="M90" s="157" t="str" cm="1">
        <f t="array" ref="M90">IF(D90="Electric","--",IF(D90="Diesel",_xlfn._xlws.FILTER(DIESCH[CH Cap],(DIESCH[HP Bin]=I90)),""))</f>
        <v>--</v>
      </c>
      <c r="N90" s="157" t="str" cm="1">
        <f t="array" ref="N90">IF(D90="Electric","--",IF(D90="Gasoline",_xlfn._xlws.FILTER(LSICH[CH Cap],(LSICH[Fuel Type]=D90)*(LSICH[MY]=E90)),""))</f>
        <v>--</v>
      </c>
      <c r="O90" s="157">
        <f t="shared" si="19"/>
        <v>0</v>
      </c>
      <c r="P90" s="157">
        <f t="shared" si="20"/>
        <v>11051.294117647058</v>
      </c>
      <c r="Q90" s="157" t="str" cm="1">
        <f t="array" ref="Q90">IF(D90="Electric","--",IF(D90="Diesel",_xlfn._xlws.FILTER(ORDEF[HC-ZH (g/hp-hr)],(ORDEF[HP]=I90)*(ORDEF[Model_Year]=E90)),""))</f>
        <v>--</v>
      </c>
      <c r="R90" s="157" t="str" cm="1">
        <f t="array" ref="R90">IF(D90="Electric","--",IF(D90="Gasoline",_xlfn._xlws.FILTER(LSIEF[HC-ZH (g/hp-hr)],(LSIEF[Fuel]=D90)*(LSIEF[HP Bin]=I90)*(LSIEF[Model Year]=E90)),""))</f>
        <v>--</v>
      </c>
      <c r="S90" s="158">
        <f t="shared" si="21"/>
        <v>0</v>
      </c>
      <c r="T90" s="159" t="str" cm="1">
        <f t="array" ref="T90">IF(D90="Electric","--",IF(D90="Diesel",_xlfn._xlws.FILTER(ORDEF[HCDR],(ORDEF[HP]=I90)*(ORDEF[Model_Year]=E90),),""))</f>
        <v>--</v>
      </c>
      <c r="U90" s="159" t="str" cm="1">
        <f t="array" ref="U90">IF(D90="Electric","--",IF(D90="Gasoline",_xlfn._xlws.FILTER(LSIEF[HC DR],(LSIEF[Fuel]=D90)*(LSIEF[HP Bin]=I90)*(LSIEF[Model Year]=E90)),""))</f>
        <v>--</v>
      </c>
      <c r="V90" s="159">
        <f t="shared" si="22"/>
        <v>0</v>
      </c>
      <c r="W90" s="158" t="str" cm="1">
        <f t="array" ref="W90">IF(D90="Electric","--",IF(D90="Diesel",_xlfn._xlws.FILTER(ORDEF[NOXzh],(ORDEF[HP]=I90)*(ORDEF[Model_Year]=E90)),""))</f>
        <v>--</v>
      </c>
      <c r="X90" s="158" t="str" cm="1">
        <f t="array" ref="X90">IF(D90="Electric","--",IF(D90="Gasoline",_xlfn._xlws.FILTER(LSIEF[NOX-ZH (g/hp-hr)],(LSIEF[Fuel]=D90)*(LSIEF[HP Bin]=I90)*(LSIEF[Model Year]=E90)),""))</f>
        <v>--</v>
      </c>
      <c r="Y90" s="158">
        <f t="shared" si="23"/>
        <v>0</v>
      </c>
      <c r="Z90" s="159" t="str" cm="1">
        <f t="array" ref="Z90">IF(D90="Electric","--",IF(D90="Diesel",_xlfn._xlws.FILTER(ORDEF[NOXdr],(ORDEF[HP]=I90)*(ORDEF[Model_Year]=E90)),""))</f>
        <v>--</v>
      </c>
      <c r="AA90" s="159" t="str" cm="1">
        <f t="array" ref="AA90">IF(E90="Electric","--",IF(D90="Gasoline",_xlfn._xlws.FILTER(LSIEF[NOX DR],(LSIEF[Fuel]=D90)*(LSIEF[HP Bin]=I90)*(LSIEF[Model Year]=E90)),""))</f>
        <v/>
      </c>
      <c r="AB90" s="159">
        <f t="shared" si="24"/>
        <v>0</v>
      </c>
      <c r="AC90" s="158" t="str" cm="1">
        <f t="array" ref="AC90">IF(D90="Electric","--",IF(D90="Diesel",_xlfn._xlws.FILTER(DFCF2[Fuel_HC],(DFCF2[MY]=E90)),""))</f>
        <v>--</v>
      </c>
      <c r="AD90" s="158" t="str" cm="1">
        <f t="array" ref="AD90">IF(D90="Electric","--",IF(D90="Gasoline",_xlfn._xlws.FILTER(GFCF2[Fuel_HC],(GFCF2[MY]=E90)),""))</f>
        <v>--</v>
      </c>
      <c r="AE90" s="158">
        <f t="shared" si="25"/>
        <v>0</v>
      </c>
      <c r="AF90" s="157" t="str" cm="1">
        <f t="array" ref="AF90">IF(D90="Electric","--",IF(D90="Diesel",_xlfn._xlws.FILTER(DFCF2[Fuel_NOX],(DFCF2[MY]=E90)),""))</f>
        <v>--</v>
      </c>
      <c r="AG90" s="157" t="str" cm="1">
        <f t="array" ref="AG90">IF(D90="Electric","--",IF(D90="Gasoline",_xlfn._xlws.FILTER(GFCF2[Fuel_NOX],(GFCF2[MY]=E90)),""))</f>
        <v>--</v>
      </c>
      <c r="AH90" s="157">
        <f t="shared" si="26"/>
        <v>0</v>
      </c>
      <c r="AI90" s="158">
        <f t="shared" si="27"/>
        <v>0</v>
      </c>
      <c r="AJ90" s="158">
        <f t="shared" si="28"/>
        <v>0</v>
      </c>
      <c r="AK90" s="158" t="str">
        <f t="shared" si="29"/>
        <v>--</v>
      </c>
      <c r="AL90" s="158" t="str">
        <f t="shared" si="30"/>
        <v>--</v>
      </c>
      <c r="AM90" s="158" t="str">
        <f t="shared" si="31"/>
        <v>--</v>
      </c>
      <c r="AN90" s="158" t="str">
        <f t="shared" si="32"/>
        <v>--</v>
      </c>
      <c r="AO90" s="158" t="str">
        <f t="shared" si="33"/>
        <v>--</v>
      </c>
      <c r="AP90" s="157"/>
      <c r="AQ90" s="161"/>
      <c r="AR90" s="161"/>
      <c r="AS90" s="161" t="str">
        <f>IF(ISNA(VLOOKUP($B90,'2017 Emission Inventory'!$B$2:$B$803,1,FALSE)),"No","Yes")</f>
        <v>Yes</v>
      </c>
      <c r="AT90" s="161" t="str">
        <f>IFERROR(INDEX('2017 Emission Inventory'!$C$2:$C$803,MATCH($B90,'2017 Emission Inventory'!$B$2:$B$803,0)),"")</f>
        <v>Belt Loader</v>
      </c>
      <c r="AU90" s="161" t="str">
        <f>IFERROR(INDEX('2017 Emission Inventory'!$D$2:$D$803,MATCH($B90,'2017 Emission Inventory'!$B$2:$B$803,0)),"")</f>
        <v>Electric</v>
      </c>
      <c r="AV90" s="161">
        <f>IFERROR(INDEX('2017 Emission Inventory'!$E$2:$E$803,MATCH($B90,'2017 Emission Inventory'!$B$2:$B$803,0)),"")</f>
        <v>2001</v>
      </c>
      <c r="AW90" s="161">
        <f>IFERROR(INDEX('2017 Emission Inventory'!$F$2:$F$803,MATCH($B90,'2017 Emission Inventory'!$B$2:$B$803,0)),"")</f>
        <v>60</v>
      </c>
      <c r="AX90" s="161">
        <f>IFERROR(INDEX('2017 Emission Inventory'!$G$2:$G$803,MATCH($B90,'2017 Emission Inventory'!$B$2:$B$803,0)),"")</f>
        <v>581.64705882352939</v>
      </c>
      <c r="AY90" s="162" t="str">
        <f>IFERROR(INDEX('2017 Emission Inventory'!$AL$2:$AL$803,MATCH($B90,'2017 Emission Inventory'!$B$2:$B$803,0)),"")</f>
        <v>--</v>
      </c>
      <c r="AZ90" s="163" t="e">
        <f t="shared" si="34"/>
        <v>#VALUE!</v>
      </c>
      <c r="BB90" s="166"/>
    </row>
    <row r="91" spans="1:54" s="160" customFormat="1" x14ac:dyDescent="0.35">
      <c r="A91" s="157">
        <v>90</v>
      </c>
      <c r="B91" s="157">
        <v>3807</v>
      </c>
      <c r="C91" s="157" t="s">
        <v>128</v>
      </c>
      <c r="D91" s="157" t="s">
        <v>49</v>
      </c>
      <c r="E91" s="157">
        <v>2001</v>
      </c>
      <c r="F91" s="157">
        <v>60</v>
      </c>
      <c r="G91" s="157">
        <v>581.64705882352939</v>
      </c>
      <c r="H91" s="157"/>
      <c r="I91" s="157">
        <f t="shared" si="18"/>
        <v>75</v>
      </c>
      <c r="J91" s="157" t="str">
        <f>IF(D91="Electric","--",IF(D91="Diesel",VLOOKUP(C91,[2]ORDLF!A:B,2,FALSE),""))</f>
        <v>--</v>
      </c>
      <c r="K91" s="157" t="str">
        <f>IF(D91="Electric","--",IF(D91="Gasoline",VLOOKUP(C91,LSILF!A:C,3,FALSE),""))</f>
        <v>--</v>
      </c>
      <c r="L91" s="158">
        <f t="shared" si="35"/>
        <v>0</v>
      </c>
      <c r="M91" s="157" t="str" cm="1">
        <f t="array" ref="M91">IF(D91="Electric","--",IF(D91="Diesel",_xlfn._xlws.FILTER(DIESCH[CH Cap],(DIESCH[HP Bin]=I91)),""))</f>
        <v>--</v>
      </c>
      <c r="N91" s="157" t="str" cm="1">
        <f t="array" ref="N91">IF(D91="Electric","--",IF(D91="Gasoline",_xlfn._xlws.FILTER(LSICH[CH Cap],(LSICH[Fuel Type]=D91)*(LSICH[MY]=E91)),""))</f>
        <v>--</v>
      </c>
      <c r="O91" s="157">
        <f t="shared" si="19"/>
        <v>0</v>
      </c>
      <c r="P91" s="157">
        <f t="shared" si="20"/>
        <v>11051.294117647058</v>
      </c>
      <c r="Q91" s="157" t="str" cm="1">
        <f t="array" ref="Q91">IF(D91="Electric","--",IF(D91="Diesel",_xlfn._xlws.FILTER(ORDEF[HC-ZH (g/hp-hr)],(ORDEF[HP]=I91)*(ORDEF[Model_Year]=E91)),""))</f>
        <v>--</v>
      </c>
      <c r="R91" s="157" t="str" cm="1">
        <f t="array" ref="R91">IF(D91="Electric","--",IF(D91="Gasoline",_xlfn._xlws.FILTER(LSIEF[HC-ZH (g/hp-hr)],(LSIEF[Fuel]=D91)*(LSIEF[HP Bin]=I91)*(LSIEF[Model Year]=E91)),""))</f>
        <v>--</v>
      </c>
      <c r="S91" s="158">
        <f t="shared" si="21"/>
        <v>0</v>
      </c>
      <c r="T91" s="159" t="str" cm="1">
        <f t="array" ref="T91">IF(D91="Electric","--",IF(D91="Diesel",_xlfn._xlws.FILTER(ORDEF[HCDR],(ORDEF[HP]=I91)*(ORDEF[Model_Year]=E91),),""))</f>
        <v>--</v>
      </c>
      <c r="U91" s="159" t="str" cm="1">
        <f t="array" ref="U91">IF(D91="Electric","--",IF(D91="Gasoline",_xlfn._xlws.FILTER(LSIEF[HC DR],(LSIEF[Fuel]=D91)*(LSIEF[HP Bin]=I91)*(LSIEF[Model Year]=E91)),""))</f>
        <v>--</v>
      </c>
      <c r="V91" s="159">
        <f t="shared" si="22"/>
        <v>0</v>
      </c>
      <c r="W91" s="158" t="str" cm="1">
        <f t="array" ref="W91">IF(D91="Electric","--",IF(D91="Diesel",_xlfn._xlws.FILTER(ORDEF[NOXzh],(ORDEF[HP]=I91)*(ORDEF[Model_Year]=E91)),""))</f>
        <v>--</v>
      </c>
      <c r="X91" s="158" t="str" cm="1">
        <f t="array" ref="X91">IF(D91="Electric","--",IF(D91="Gasoline",_xlfn._xlws.FILTER(LSIEF[NOX-ZH (g/hp-hr)],(LSIEF[Fuel]=D91)*(LSIEF[HP Bin]=I91)*(LSIEF[Model Year]=E91)),""))</f>
        <v>--</v>
      </c>
      <c r="Y91" s="158">
        <f t="shared" si="23"/>
        <v>0</v>
      </c>
      <c r="Z91" s="159" t="str" cm="1">
        <f t="array" ref="Z91">IF(D91="Electric","--",IF(D91="Diesel",_xlfn._xlws.FILTER(ORDEF[NOXdr],(ORDEF[HP]=I91)*(ORDEF[Model_Year]=E91)),""))</f>
        <v>--</v>
      </c>
      <c r="AA91" s="159" t="str" cm="1">
        <f t="array" ref="AA91">IF(E91="Electric","--",IF(D91="Gasoline",_xlfn._xlws.FILTER(LSIEF[NOX DR],(LSIEF[Fuel]=D91)*(LSIEF[HP Bin]=I91)*(LSIEF[Model Year]=E91)),""))</f>
        <v/>
      </c>
      <c r="AB91" s="159">
        <f t="shared" si="24"/>
        <v>0</v>
      </c>
      <c r="AC91" s="158" t="str" cm="1">
        <f t="array" ref="AC91">IF(D91="Electric","--",IF(D91="Diesel",_xlfn._xlws.FILTER(DFCF2[Fuel_HC],(DFCF2[MY]=E91)),""))</f>
        <v>--</v>
      </c>
      <c r="AD91" s="158" t="str" cm="1">
        <f t="array" ref="AD91">IF(D91="Electric","--",IF(D91="Gasoline",_xlfn._xlws.FILTER(GFCF2[Fuel_HC],(GFCF2[MY]=E91)),""))</f>
        <v>--</v>
      </c>
      <c r="AE91" s="158">
        <f t="shared" si="25"/>
        <v>0</v>
      </c>
      <c r="AF91" s="157" t="str" cm="1">
        <f t="array" ref="AF91">IF(D91="Electric","--",IF(D91="Diesel",_xlfn._xlws.FILTER(DFCF2[Fuel_NOX],(DFCF2[MY]=E91)),""))</f>
        <v>--</v>
      </c>
      <c r="AG91" s="157" t="str" cm="1">
        <f t="array" ref="AG91">IF(D91="Electric","--",IF(D91="Gasoline",_xlfn._xlws.FILTER(GFCF2[Fuel_NOX],(GFCF2[MY]=E91)),""))</f>
        <v>--</v>
      </c>
      <c r="AH91" s="157">
        <f t="shared" si="26"/>
        <v>0</v>
      </c>
      <c r="AI91" s="158">
        <f t="shared" si="27"/>
        <v>0</v>
      </c>
      <c r="AJ91" s="158">
        <f t="shared" si="28"/>
        <v>0</v>
      </c>
      <c r="AK91" s="158" t="str">
        <f t="shared" si="29"/>
        <v>--</v>
      </c>
      <c r="AL91" s="158" t="str">
        <f t="shared" si="30"/>
        <v>--</v>
      </c>
      <c r="AM91" s="158" t="str">
        <f t="shared" si="31"/>
        <v>--</v>
      </c>
      <c r="AN91" s="158" t="str">
        <f t="shared" si="32"/>
        <v>--</v>
      </c>
      <c r="AO91" s="158" t="str">
        <f t="shared" si="33"/>
        <v>--</v>
      </c>
      <c r="AP91" s="157"/>
      <c r="AQ91" s="161"/>
      <c r="AR91" s="161"/>
      <c r="AS91" s="161" t="str">
        <f>IF(ISNA(VLOOKUP($B91,'2017 Emission Inventory'!$B$2:$B$803,1,FALSE)),"No","Yes")</f>
        <v>Yes</v>
      </c>
      <c r="AT91" s="161" t="str">
        <f>IFERROR(INDEX('2017 Emission Inventory'!$C$2:$C$803,MATCH($B91,'2017 Emission Inventory'!$B$2:$B$803,0)),"")</f>
        <v>Belt Loader</v>
      </c>
      <c r="AU91" s="161" t="str">
        <f>IFERROR(INDEX('2017 Emission Inventory'!$D$2:$D$803,MATCH($B91,'2017 Emission Inventory'!$B$2:$B$803,0)),"")</f>
        <v>Electric</v>
      </c>
      <c r="AV91" s="161">
        <f>IFERROR(INDEX('2017 Emission Inventory'!$E$2:$E$803,MATCH($B91,'2017 Emission Inventory'!$B$2:$B$803,0)),"")</f>
        <v>2001</v>
      </c>
      <c r="AW91" s="161">
        <f>IFERROR(INDEX('2017 Emission Inventory'!$F$2:$F$803,MATCH($B91,'2017 Emission Inventory'!$B$2:$B$803,0)),"")</f>
        <v>60</v>
      </c>
      <c r="AX91" s="161">
        <f>IFERROR(INDEX('2017 Emission Inventory'!$G$2:$G$803,MATCH($B91,'2017 Emission Inventory'!$B$2:$B$803,0)),"")</f>
        <v>581.64705882352939</v>
      </c>
      <c r="AY91" s="162" t="str">
        <f>IFERROR(INDEX('2017 Emission Inventory'!$AL$2:$AL$803,MATCH($B91,'2017 Emission Inventory'!$B$2:$B$803,0)),"")</f>
        <v>--</v>
      </c>
      <c r="AZ91" s="163" t="e">
        <f t="shared" si="34"/>
        <v>#VALUE!</v>
      </c>
      <c r="BB91" s="166"/>
    </row>
    <row r="92" spans="1:54" s="160" customFormat="1" x14ac:dyDescent="0.35">
      <c r="A92" s="157">
        <v>91</v>
      </c>
      <c r="B92" s="157">
        <v>3808</v>
      </c>
      <c r="C92" s="157" t="s">
        <v>128</v>
      </c>
      <c r="D92" s="157" t="s">
        <v>49</v>
      </c>
      <c r="E92" s="157">
        <v>2001</v>
      </c>
      <c r="F92" s="157">
        <v>60</v>
      </c>
      <c r="G92" s="157">
        <v>581.64705882352939</v>
      </c>
      <c r="H92" s="157"/>
      <c r="I92" s="157">
        <f t="shared" si="18"/>
        <v>75</v>
      </c>
      <c r="J92" s="157" t="str">
        <f>IF(D92="Electric","--",IF(D92="Diesel",VLOOKUP(C92,[2]ORDLF!A:B,2,FALSE),""))</f>
        <v>--</v>
      </c>
      <c r="K92" s="157" t="str">
        <f>IF(D92="Electric","--",IF(D92="Gasoline",VLOOKUP(C92,LSILF!A:C,3,FALSE),""))</f>
        <v>--</v>
      </c>
      <c r="L92" s="158">
        <f t="shared" si="35"/>
        <v>0</v>
      </c>
      <c r="M92" s="157" t="str" cm="1">
        <f t="array" ref="M92">IF(D92="Electric","--",IF(D92="Diesel",_xlfn._xlws.FILTER(DIESCH[CH Cap],(DIESCH[HP Bin]=I92)),""))</f>
        <v>--</v>
      </c>
      <c r="N92" s="157" t="str" cm="1">
        <f t="array" ref="N92">IF(D92="Electric","--",IF(D92="Gasoline",_xlfn._xlws.FILTER(LSICH[CH Cap],(LSICH[Fuel Type]=D92)*(LSICH[MY]=E92)),""))</f>
        <v>--</v>
      </c>
      <c r="O92" s="157">
        <f t="shared" si="19"/>
        <v>0</v>
      </c>
      <c r="P92" s="157">
        <f t="shared" si="20"/>
        <v>11051.294117647058</v>
      </c>
      <c r="Q92" s="157" t="str" cm="1">
        <f t="array" ref="Q92">IF(D92="Electric","--",IF(D92="Diesel",_xlfn._xlws.FILTER(ORDEF[HC-ZH (g/hp-hr)],(ORDEF[HP]=I92)*(ORDEF[Model_Year]=E92)),""))</f>
        <v>--</v>
      </c>
      <c r="R92" s="157" t="str" cm="1">
        <f t="array" ref="R92">IF(D92="Electric","--",IF(D92="Gasoline",_xlfn._xlws.FILTER(LSIEF[HC-ZH (g/hp-hr)],(LSIEF[Fuel]=D92)*(LSIEF[HP Bin]=I92)*(LSIEF[Model Year]=E92)),""))</f>
        <v>--</v>
      </c>
      <c r="S92" s="158">
        <f t="shared" si="21"/>
        <v>0</v>
      </c>
      <c r="T92" s="159" t="str" cm="1">
        <f t="array" ref="T92">IF(D92="Electric","--",IF(D92="Diesel",_xlfn._xlws.FILTER(ORDEF[HCDR],(ORDEF[HP]=I92)*(ORDEF[Model_Year]=E92),),""))</f>
        <v>--</v>
      </c>
      <c r="U92" s="159" t="str" cm="1">
        <f t="array" ref="U92">IF(D92="Electric","--",IF(D92="Gasoline",_xlfn._xlws.FILTER(LSIEF[HC DR],(LSIEF[Fuel]=D92)*(LSIEF[HP Bin]=I92)*(LSIEF[Model Year]=E92)),""))</f>
        <v>--</v>
      </c>
      <c r="V92" s="159">
        <f t="shared" si="22"/>
        <v>0</v>
      </c>
      <c r="W92" s="158" t="str" cm="1">
        <f t="array" ref="W92">IF(D92="Electric","--",IF(D92="Diesel",_xlfn._xlws.FILTER(ORDEF[NOXzh],(ORDEF[HP]=I92)*(ORDEF[Model_Year]=E92)),""))</f>
        <v>--</v>
      </c>
      <c r="X92" s="158" t="str" cm="1">
        <f t="array" ref="X92">IF(D92="Electric","--",IF(D92="Gasoline",_xlfn._xlws.FILTER(LSIEF[NOX-ZH (g/hp-hr)],(LSIEF[Fuel]=D92)*(LSIEF[HP Bin]=I92)*(LSIEF[Model Year]=E92)),""))</f>
        <v>--</v>
      </c>
      <c r="Y92" s="158">
        <f t="shared" si="23"/>
        <v>0</v>
      </c>
      <c r="Z92" s="159" t="str" cm="1">
        <f t="array" ref="Z92">IF(D92="Electric","--",IF(D92="Diesel",_xlfn._xlws.FILTER(ORDEF[NOXdr],(ORDEF[HP]=I92)*(ORDEF[Model_Year]=E92)),""))</f>
        <v>--</v>
      </c>
      <c r="AA92" s="159" t="str" cm="1">
        <f t="array" ref="AA92">IF(E92="Electric","--",IF(D92="Gasoline",_xlfn._xlws.FILTER(LSIEF[NOX DR],(LSIEF[Fuel]=D92)*(LSIEF[HP Bin]=I92)*(LSIEF[Model Year]=E92)),""))</f>
        <v/>
      </c>
      <c r="AB92" s="159">
        <f t="shared" si="24"/>
        <v>0</v>
      </c>
      <c r="AC92" s="158" t="str" cm="1">
        <f t="array" ref="AC92">IF(D92="Electric","--",IF(D92="Diesel",_xlfn._xlws.FILTER(DFCF2[Fuel_HC],(DFCF2[MY]=E92)),""))</f>
        <v>--</v>
      </c>
      <c r="AD92" s="158" t="str" cm="1">
        <f t="array" ref="AD92">IF(D92="Electric","--",IF(D92="Gasoline",_xlfn._xlws.FILTER(GFCF2[Fuel_HC],(GFCF2[MY]=E92)),""))</f>
        <v>--</v>
      </c>
      <c r="AE92" s="158">
        <f t="shared" si="25"/>
        <v>0</v>
      </c>
      <c r="AF92" s="157" t="str" cm="1">
        <f t="array" ref="AF92">IF(D92="Electric","--",IF(D92="Diesel",_xlfn._xlws.FILTER(DFCF2[Fuel_NOX],(DFCF2[MY]=E92)),""))</f>
        <v>--</v>
      </c>
      <c r="AG92" s="157" t="str" cm="1">
        <f t="array" ref="AG92">IF(D92="Electric","--",IF(D92="Gasoline",_xlfn._xlws.FILTER(GFCF2[Fuel_NOX],(GFCF2[MY]=E92)),""))</f>
        <v>--</v>
      </c>
      <c r="AH92" s="157">
        <f t="shared" si="26"/>
        <v>0</v>
      </c>
      <c r="AI92" s="158">
        <f t="shared" si="27"/>
        <v>0</v>
      </c>
      <c r="AJ92" s="158">
        <f t="shared" si="28"/>
        <v>0</v>
      </c>
      <c r="AK92" s="158" t="str">
        <f t="shared" si="29"/>
        <v>--</v>
      </c>
      <c r="AL92" s="158" t="str">
        <f t="shared" si="30"/>
        <v>--</v>
      </c>
      <c r="AM92" s="158" t="str">
        <f t="shared" si="31"/>
        <v>--</v>
      </c>
      <c r="AN92" s="158" t="str">
        <f t="shared" si="32"/>
        <v>--</v>
      </c>
      <c r="AO92" s="158" t="str">
        <f t="shared" si="33"/>
        <v>--</v>
      </c>
      <c r="AP92" s="157"/>
      <c r="AQ92" s="161"/>
      <c r="AR92" s="161"/>
      <c r="AS92" s="161" t="str">
        <f>IF(ISNA(VLOOKUP($B92,'2017 Emission Inventory'!$B$2:$B$803,1,FALSE)),"No","Yes")</f>
        <v>Yes</v>
      </c>
      <c r="AT92" s="161" t="str">
        <f>IFERROR(INDEX('2017 Emission Inventory'!$C$2:$C$803,MATCH($B92,'2017 Emission Inventory'!$B$2:$B$803,0)),"")</f>
        <v>Belt Loader</v>
      </c>
      <c r="AU92" s="161" t="str">
        <f>IFERROR(INDEX('2017 Emission Inventory'!$D$2:$D$803,MATCH($B92,'2017 Emission Inventory'!$B$2:$B$803,0)),"")</f>
        <v>Electric</v>
      </c>
      <c r="AV92" s="161">
        <f>IFERROR(INDEX('2017 Emission Inventory'!$E$2:$E$803,MATCH($B92,'2017 Emission Inventory'!$B$2:$B$803,0)),"")</f>
        <v>2001</v>
      </c>
      <c r="AW92" s="161">
        <f>IFERROR(INDEX('2017 Emission Inventory'!$F$2:$F$803,MATCH($B92,'2017 Emission Inventory'!$B$2:$B$803,0)),"")</f>
        <v>60</v>
      </c>
      <c r="AX92" s="161">
        <f>IFERROR(INDEX('2017 Emission Inventory'!$G$2:$G$803,MATCH($B92,'2017 Emission Inventory'!$B$2:$B$803,0)),"")</f>
        <v>581.64705882352939</v>
      </c>
      <c r="AY92" s="162" t="str">
        <f>IFERROR(INDEX('2017 Emission Inventory'!$AL$2:$AL$803,MATCH($B92,'2017 Emission Inventory'!$B$2:$B$803,0)),"")</f>
        <v>--</v>
      </c>
      <c r="AZ92" s="163" t="e">
        <f t="shared" si="34"/>
        <v>#VALUE!</v>
      </c>
      <c r="BB92" s="166"/>
    </row>
    <row r="93" spans="1:54" s="160" customFormat="1" x14ac:dyDescent="0.35">
      <c r="A93" s="157">
        <v>92</v>
      </c>
      <c r="B93" s="157" t="s">
        <v>133</v>
      </c>
      <c r="C93" s="157" t="s">
        <v>128</v>
      </c>
      <c r="D93" s="157" t="s">
        <v>49</v>
      </c>
      <c r="E93" s="157">
        <v>2004</v>
      </c>
      <c r="F93" s="157">
        <v>80</v>
      </c>
      <c r="G93" s="157">
        <v>581.64705882352939</v>
      </c>
      <c r="H93" s="157"/>
      <c r="I93" s="157">
        <f t="shared" si="18"/>
        <v>100</v>
      </c>
      <c r="J93" s="157" t="str">
        <f>IF(D93="Electric","--",IF(D93="Diesel",VLOOKUP(C93,[2]ORDLF!A:B,2,FALSE),""))</f>
        <v>--</v>
      </c>
      <c r="K93" s="157" t="str">
        <f>IF(D93="Electric","--",IF(D93="Gasoline",VLOOKUP(C93,LSILF!A:C,3,FALSE),""))</f>
        <v>--</v>
      </c>
      <c r="L93" s="158">
        <f t="shared" si="35"/>
        <v>0</v>
      </c>
      <c r="M93" s="157" t="str" cm="1">
        <f t="array" ref="M93">IF(D93="Electric","--",IF(D93="Diesel",_xlfn._xlws.FILTER(DIESCH[CH Cap],(DIESCH[HP Bin]=I93)),""))</f>
        <v>--</v>
      </c>
      <c r="N93" s="157" t="str" cm="1">
        <f t="array" ref="N93">IF(D93="Electric","--",IF(D93="Gasoline",_xlfn._xlws.FILTER(LSICH[CH Cap],(LSICH[Fuel Type]=D93)*(LSICH[MY]=E93)),""))</f>
        <v>--</v>
      </c>
      <c r="O93" s="157">
        <f t="shared" si="19"/>
        <v>0</v>
      </c>
      <c r="P93" s="157">
        <f t="shared" si="20"/>
        <v>9306.3529411764703</v>
      </c>
      <c r="Q93" s="157" t="str" cm="1">
        <f t="array" ref="Q93">IF(D93="Electric","--",IF(D93="Diesel",_xlfn._xlws.FILTER(ORDEF[HC-ZH (g/hp-hr)],(ORDEF[HP]=I93)*(ORDEF[Model_Year]=E93)),""))</f>
        <v>--</v>
      </c>
      <c r="R93" s="157" t="str" cm="1">
        <f t="array" ref="R93">IF(D93="Electric","--",IF(D93="Gasoline",_xlfn._xlws.FILTER(LSIEF[HC-ZH (g/hp-hr)],(LSIEF[Fuel]=D93)*(LSIEF[HP Bin]=I93)*(LSIEF[Model Year]=E93)),""))</f>
        <v>--</v>
      </c>
      <c r="S93" s="158">
        <f t="shared" si="21"/>
        <v>0</v>
      </c>
      <c r="T93" s="159" t="str" cm="1">
        <f t="array" ref="T93">IF(D93="Electric","--",IF(D93="Diesel",_xlfn._xlws.FILTER(ORDEF[HCDR],(ORDEF[HP]=I93)*(ORDEF[Model_Year]=E93),),""))</f>
        <v>--</v>
      </c>
      <c r="U93" s="159" t="str" cm="1">
        <f t="array" ref="U93">IF(D93="Electric","--",IF(D93="Gasoline",_xlfn._xlws.FILTER(LSIEF[HC DR],(LSIEF[Fuel]=D93)*(LSIEF[HP Bin]=I93)*(LSIEF[Model Year]=E93)),""))</f>
        <v>--</v>
      </c>
      <c r="V93" s="159">
        <f t="shared" si="22"/>
        <v>0</v>
      </c>
      <c r="W93" s="158" t="str" cm="1">
        <f t="array" ref="W93">IF(D93="Electric","--",IF(D93="Diesel",_xlfn._xlws.FILTER(ORDEF[NOXzh],(ORDEF[HP]=I93)*(ORDEF[Model_Year]=E93)),""))</f>
        <v>--</v>
      </c>
      <c r="X93" s="158" t="str" cm="1">
        <f t="array" ref="X93">IF(D93="Electric","--",IF(D93="Gasoline",_xlfn._xlws.FILTER(LSIEF[NOX-ZH (g/hp-hr)],(LSIEF[Fuel]=D93)*(LSIEF[HP Bin]=I93)*(LSIEF[Model Year]=E93)),""))</f>
        <v>--</v>
      </c>
      <c r="Y93" s="158">
        <f t="shared" si="23"/>
        <v>0</v>
      </c>
      <c r="Z93" s="159" t="str" cm="1">
        <f t="array" ref="Z93">IF(D93="Electric","--",IF(D93="Diesel",_xlfn._xlws.FILTER(ORDEF[NOXdr],(ORDEF[HP]=I93)*(ORDEF[Model_Year]=E93)),""))</f>
        <v>--</v>
      </c>
      <c r="AA93" s="159" t="str" cm="1">
        <f t="array" ref="AA93">IF(E93="Electric","--",IF(D93="Gasoline",_xlfn._xlws.FILTER(LSIEF[NOX DR],(LSIEF[Fuel]=D93)*(LSIEF[HP Bin]=I93)*(LSIEF[Model Year]=E93)),""))</f>
        <v/>
      </c>
      <c r="AB93" s="159">
        <f t="shared" si="24"/>
        <v>0</v>
      </c>
      <c r="AC93" s="158" t="str" cm="1">
        <f t="array" ref="AC93">IF(D93="Electric","--",IF(D93="Diesel",_xlfn._xlws.FILTER(DFCF2[Fuel_HC],(DFCF2[MY]=E93)),""))</f>
        <v>--</v>
      </c>
      <c r="AD93" s="158" t="str" cm="1">
        <f t="array" ref="AD93">IF(D93="Electric","--",IF(D93="Gasoline",_xlfn._xlws.FILTER(GFCF2[Fuel_HC],(GFCF2[MY]=E93)),""))</f>
        <v>--</v>
      </c>
      <c r="AE93" s="158">
        <f t="shared" si="25"/>
        <v>0</v>
      </c>
      <c r="AF93" s="157" t="str" cm="1">
        <f t="array" ref="AF93">IF(D93="Electric","--",IF(D93="Diesel",_xlfn._xlws.FILTER(DFCF2[Fuel_NOX],(DFCF2[MY]=E93)),""))</f>
        <v>--</v>
      </c>
      <c r="AG93" s="157" t="str" cm="1">
        <f t="array" ref="AG93">IF(D93="Electric","--",IF(D93="Gasoline",_xlfn._xlws.FILTER(GFCF2[Fuel_NOX],(GFCF2[MY]=E93)),""))</f>
        <v>--</v>
      </c>
      <c r="AH93" s="157">
        <f t="shared" si="26"/>
        <v>0</v>
      </c>
      <c r="AI93" s="158">
        <f t="shared" si="27"/>
        <v>0</v>
      </c>
      <c r="AJ93" s="158">
        <f t="shared" si="28"/>
        <v>0</v>
      </c>
      <c r="AK93" s="158" t="str">
        <f t="shared" si="29"/>
        <v>--</v>
      </c>
      <c r="AL93" s="158" t="str">
        <f t="shared" si="30"/>
        <v>--</v>
      </c>
      <c r="AM93" s="158" t="str">
        <f t="shared" si="31"/>
        <v>--</v>
      </c>
      <c r="AN93" s="158" t="str">
        <f t="shared" si="32"/>
        <v>--</v>
      </c>
      <c r="AO93" s="158" t="str">
        <f t="shared" si="33"/>
        <v>--</v>
      </c>
      <c r="AP93" s="157"/>
      <c r="AQ93" s="161"/>
      <c r="AR93" s="161"/>
      <c r="AS93" s="161" t="str">
        <f>IF(ISNA(VLOOKUP($B93,'2017 Emission Inventory'!$B$2:$B$803,1,FALSE)),"No","Yes")</f>
        <v>Yes</v>
      </c>
      <c r="AT93" s="161" t="str">
        <f>IFERROR(INDEX('2017 Emission Inventory'!$C$2:$C$803,MATCH($B93,'2017 Emission Inventory'!$B$2:$B$803,0)),"")</f>
        <v>Belt Loader</v>
      </c>
      <c r="AU93" s="161" t="str">
        <f>IFERROR(INDEX('2017 Emission Inventory'!$D$2:$D$803,MATCH($B93,'2017 Emission Inventory'!$B$2:$B$803,0)),"")</f>
        <v>Electric</v>
      </c>
      <c r="AV93" s="161">
        <f>IFERROR(INDEX('2017 Emission Inventory'!$E$2:$E$803,MATCH($B93,'2017 Emission Inventory'!$B$2:$B$803,0)),"")</f>
        <v>2004</v>
      </c>
      <c r="AW93" s="161">
        <f>IFERROR(INDEX('2017 Emission Inventory'!$F$2:$F$803,MATCH($B93,'2017 Emission Inventory'!$B$2:$B$803,0)),"")</f>
        <v>80</v>
      </c>
      <c r="AX93" s="161">
        <f>IFERROR(INDEX('2017 Emission Inventory'!$G$2:$G$803,MATCH($B93,'2017 Emission Inventory'!$B$2:$B$803,0)),"")</f>
        <v>581.64705882352939</v>
      </c>
      <c r="AY93" s="162" t="str">
        <f>IFERROR(INDEX('2017 Emission Inventory'!$AL$2:$AL$803,MATCH($B93,'2017 Emission Inventory'!$B$2:$B$803,0)),"")</f>
        <v>--</v>
      </c>
      <c r="AZ93" s="163" t="e">
        <f t="shared" si="34"/>
        <v>#VALUE!</v>
      </c>
      <c r="BB93" s="166"/>
    </row>
    <row r="94" spans="1:54" s="160" customFormat="1" x14ac:dyDescent="0.35">
      <c r="A94" s="157">
        <v>93</v>
      </c>
      <c r="B94" s="157" t="s">
        <v>134</v>
      </c>
      <c r="C94" s="157" t="s">
        <v>128</v>
      </c>
      <c r="D94" s="157" t="s">
        <v>49</v>
      </c>
      <c r="E94" s="157">
        <v>2004</v>
      </c>
      <c r="F94" s="157">
        <v>80</v>
      </c>
      <c r="G94" s="157">
        <v>581.64705882352939</v>
      </c>
      <c r="H94" s="157"/>
      <c r="I94" s="157">
        <f t="shared" si="18"/>
        <v>100</v>
      </c>
      <c r="J94" s="157" t="str">
        <f>IF(D94="Electric","--",IF(D94="Diesel",VLOOKUP(C94,[2]ORDLF!A:B,2,FALSE),""))</f>
        <v>--</v>
      </c>
      <c r="K94" s="157" t="str">
        <f>IF(D94="Electric","--",IF(D94="Gasoline",VLOOKUP(C94,LSILF!A:C,3,FALSE),""))</f>
        <v>--</v>
      </c>
      <c r="L94" s="158">
        <f t="shared" si="35"/>
        <v>0</v>
      </c>
      <c r="M94" s="157" t="str" cm="1">
        <f t="array" ref="M94">IF(D94="Electric","--",IF(D94="Diesel",_xlfn._xlws.FILTER(DIESCH[CH Cap],(DIESCH[HP Bin]=I94)),""))</f>
        <v>--</v>
      </c>
      <c r="N94" s="157" t="str" cm="1">
        <f t="array" ref="N94">IF(D94="Electric","--",IF(D94="Gasoline",_xlfn._xlws.FILTER(LSICH[CH Cap],(LSICH[Fuel Type]=D94)*(LSICH[MY]=E94)),""))</f>
        <v>--</v>
      </c>
      <c r="O94" s="157">
        <f t="shared" si="19"/>
        <v>0</v>
      </c>
      <c r="P94" s="157">
        <f t="shared" si="20"/>
        <v>9306.3529411764703</v>
      </c>
      <c r="Q94" s="157" t="str" cm="1">
        <f t="array" ref="Q94">IF(D94="Electric","--",IF(D94="Diesel",_xlfn._xlws.FILTER(ORDEF[HC-ZH (g/hp-hr)],(ORDEF[HP]=I94)*(ORDEF[Model_Year]=E94)),""))</f>
        <v>--</v>
      </c>
      <c r="R94" s="157" t="str" cm="1">
        <f t="array" ref="R94">IF(D94="Electric","--",IF(D94="Gasoline",_xlfn._xlws.FILTER(LSIEF[HC-ZH (g/hp-hr)],(LSIEF[Fuel]=D94)*(LSIEF[HP Bin]=I94)*(LSIEF[Model Year]=E94)),""))</f>
        <v>--</v>
      </c>
      <c r="S94" s="158">
        <f t="shared" si="21"/>
        <v>0</v>
      </c>
      <c r="T94" s="159" t="str" cm="1">
        <f t="array" ref="T94">IF(D94="Electric","--",IF(D94="Diesel",_xlfn._xlws.FILTER(ORDEF[HCDR],(ORDEF[HP]=I94)*(ORDEF[Model_Year]=E94),),""))</f>
        <v>--</v>
      </c>
      <c r="U94" s="159" t="str" cm="1">
        <f t="array" ref="U94">IF(D94="Electric","--",IF(D94="Gasoline",_xlfn._xlws.FILTER(LSIEF[HC DR],(LSIEF[Fuel]=D94)*(LSIEF[HP Bin]=I94)*(LSIEF[Model Year]=E94)),""))</f>
        <v>--</v>
      </c>
      <c r="V94" s="159">
        <f t="shared" si="22"/>
        <v>0</v>
      </c>
      <c r="W94" s="158" t="str" cm="1">
        <f t="array" ref="W94">IF(D94="Electric","--",IF(D94="Diesel",_xlfn._xlws.FILTER(ORDEF[NOXzh],(ORDEF[HP]=I94)*(ORDEF[Model_Year]=E94)),""))</f>
        <v>--</v>
      </c>
      <c r="X94" s="158" t="str" cm="1">
        <f t="array" ref="X94">IF(D94="Electric","--",IF(D94="Gasoline",_xlfn._xlws.FILTER(LSIEF[NOX-ZH (g/hp-hr)],(LSIEF[Fuel]=D94)*(LSIEF[HP Bin]=I94)*(LSIEF[Model Year]=E94)),""))</f>
        <v>--</v>
      </c>
      <c r="Y94" s="158">
        <f t="shared" si="23"/>
        <v>0</v>
      </c>
      <c r="Z94" s="159" t="str" cm="1">
        <f t="array" ref="Z94">IF(D94="Electric","--",IF(D94="Diesel",_xlfn._xlws.FILTER(ORDEF[NOXdr],(ORDEF[HP]=I94)*(ORDEF[Model_Year]=E94)),""))</f>
        <v>--</v>
      </c>
      <c r="AA94" s="159" t="str" cm="1">
        <f t="array" ref="AA94">IF(E94="Electric","--",IF(D94="Gasoline",_xlfn._xlws.FILTER(LSIEF[NOX DR],(LSIEF[Fuel]=D94)*(LSIEF[HP Bin]=I94)*(LSIEF[Model Year]=E94)),""))</f>
        <v/>
      </c>
      <c r="AB94" s="159">
        <f t="shared" si="24"/>
        <v>0</v>
      </c>
      <c r="AC94" s="158" t="str" cm="1">
        <f t="array" ref="AC94">IF(D94="Electric","--",IF(D94="Diesel",_xlfn._xlws.FILTER(DFCF2[Fuel_HC],(DFCF2[MY]=E94)),""))</f>
        <v>--</v>
      </c>
      <c r="AD94" s="158" t="str" cm="1">
        <f t="array" ref="AD94">IF(D94="Electric","--",IF(D94="Gasoline",_xlfn._xlws.FILTER(GFCF2[Fuel_HC],(GFCF2[MY]=E94)),""))</f>
        <v>--</v>
      </c>
      <c r="AE94" s="158">
        <f t="shared" si="25"/>
        <v>0</v>
      </c>
      <c r="AF94" s="157" t="str" cm="1">
        <f t="array" ref="AF94">IF(D94="Electric","--",IF(D94="Diesel",_xlfn._xlws.FILTER(DFCF2[Fuel_NOX],(DFCF2[MY]=E94)),""))</f>
        <v>--</v>
      </c>
      <c r="AG94" s="157" t="str" cm="1">
        <f t="array" ref="AG94">IF(D94="Electric","--",IF(D94="Gasoline",_xlfn._xlws.FILTER(GFCF2[Fuel_NOX],(GFCF2[MY]=E94)),""))</f>
        <v>--</v>
      </c>
      <c r="AH94" s="157">
        <f t="shared" si="26"/>
        <v>0</v>
      </c>
      <c r="AI94" s="158">
        <f t="shared" si="27"/>
        <v>0</v>
      </c>
      <c r="AJ94" s="158">
        <f t="shared" si="28"/>
        <v>0</v>
      </c>
      <c r="AK94" s="158" t="str">
        <f t="shared" si="29"/>
        <v>--</v>
      </c>
      <c r="AL94" s="158" t="str">
        <f t="shared" si="30"/>
        <v>--</v>
      </c>
      <c r="AM94" s="158" t="str">
        <f t="shared" si="31"/>
        <v>--</v>
      </c>
      <c r="AN94" s="158" t="str">
        <f t="shared" si="32"/>
        <v>--</v>
      </c>
      <c r="AO94" s="158" t="str">
        <f t="shared" si="33"/>
        <v>--</v>
      </c>
      <c r="AP94" s="157"/>
      <c r="AQ94" s="161"/>
      <c r="AR94" s="161"/>
      <c r="AS94" s="161" t="str">
        <f>IF(ISNA(VLOOKUP($B94,'2017 Emission Inventory'!$B$2:$B$803,1,FALSE)),"No","Yes")</f>
        <v>Yes</v>
      </c>
      <c r="AT94" s="161" t="str">
        <f>IFERROR(INDEX('2017 Emission Inventory'!$C$2:$C$803,MATCH($B94,'2017 Emission Inventory'!$B$2:$B$803,0)),"")</f>
        <v>Belt Loader</v>
      </c>
      <c r="AU94" s="161" t="str">
        <f>IFERROR(INDEX('2017 Emission Inventory'!$D$2:$D$803,MATCH($B94,'2017 Emission Inventory'!$B$2:$B$803,0)),"")</f>
        <v>Electric</v>
      </c>
      <c r="AV94" s="161">
        <f>IFERROR(INDEX('2017 Emission Inventory'!$E$2:$E$803,MATCH($B94,'2017 Emission Inventory'!$B$2:$B$803,0)),"")</f>
        <v>2004</v>
      </c>
      <c r="AW94" s="161">
        <f>IFERROR(INDEX('2017 Emission Inventory'!$F$2:$F$803,MATCH($B94,'2017 Emission Inventory'!$B$2:$B$803,0)),"")</f>
        <v>80</v>
      </c>
      <c r="AX94" s="161">
        <f>IFERROR(INDEX('2017 Emission Inventory'!$G$2:$G$803,MATCH($B94,'2017 Emission Inventory'!$B$2:$B$803,0)),"")</f>
        <v>581.64705882352939</v>
      </c>
      <c r="AY94" s="162" t="str">
        <f>IFERROR(INDEX('2017 Emission Inventory'!$AL$2:$AL$803,MATCH($B94,'2017 Emission Inventory'!$B$2:$B$803,0)),"")</f>
        <v>--</v>
      </c>
      <c r="AZ94" s="163" t="e">
        <f t="shared" si="34"/>
        <v>#VALUE!</v>
      </c>
      <c r="BB94" s="166"/>
    </row>
    <row r="95" spans="1:54" s="160" customFormat="1" x14ac:dyDescent="0.35">
      <c r="A95" s="157">
        <v>94</v>
      </c>
      <c r="B95" s="157" t="s">
        <v>135</v>
      </c>
      <c r="C95" s="157" t="s">
        <v>128</v>
      </c>
      <c r="D95" s="157" t="s">
        <v>49</v>
      </c>
      <c r="E95" s="157">
        <v>2004</v>
      </c>
      <c r="F95" s="157">
        <v>80</v>
      </c>
      <c r="G95" s="157">
        <v>581.64705882352939</v>
      </c>
      <c r="H95" s="157"/>
      <c r="I95" s="157">
        <f t="shared" si="18"/>
        <v>100</v>
      </c>
      <c r="J95" s="157" t="str">
        <f>IF(D95="Electric","--",IF(D95="Diesel",VLOOKUP(C95,[2]ORDLF!A:B,2,FALSE),""))</f>
        <v>--</v>
      </c>
      <c r="K95" s="157" t="str">
        <f>IF(D95="Electric","--",IF(D95="Gasoline",VLOOKUP(C95,LSILF!A:C,3,FALSE),""))</f>
        <v>--</v>
      </c>
      <c r="L95" s="158">
        <f t="shared" si="35"/>
        <v>0</v>
      </c>
      <c r="M95" s="157" t="str" cm="1">
        <f t="array" ref="M95">IF(D95="Electric","--",IF(D95="Diesel",_xlfn._xlws.FILTER(DIESCH[CH Cap],(DIESCH[HP Bin]=I95)),""))</f>
        <v>--</v>
      </c>
      <c r="N95" s="157" t="str" cm="1">
        <f t="array" ref="N95">IF(D95="Electric","--",IF(D95="Gasoline",_xlfn._xlws.FILTER(LSICH[CH Cap],(LSICH[Fuel Type]=D95)*(LSICH[MY]=E95)),""))</f>
        <v>--</v>
      </c>
      <c r="O95" s="157">
        <f t="shared" si="19"/>
        <v>0</v>
      </c>
      <c r="P95" s="157">
        <f t="shared" si="20"/>
        <v>9306.3529411764703</v>
      </c>
      <c r="Q95" s="157" t="str" cm="1">
        <f t="array" ref="Q95">IF(D95="Electric","--",IF(D95="Diesel",_xlfn._xlws.FILTER(ORDEF[HC-ZH (g/hp-hr)],(ORDEF[HP]=I95)*(ORDEF[Model_Year]=E95)),""))</f>
        <v>--</v>
      </c>
      <c r="R95" s="157" t="str" cm="1">
        <f t="array" ref="R95">IF(D95="Electric","--",IF(D95="Gasoline",_xlfn._xlws.FILTER(LSIEF[HC-ZH (g/hp-hr)],(LSIEF[Fuel]=D95)*(LSIEF[HP Bin]=I95)*(LSIEF[Model Year]=E95)),""))</f>
        <v>--</v>
      </c>
      <c r="S95" s="158">
        <f t="shared" si="21"/>
        <v>0</v>
      </c>
      <c r="T95" s="159" t="str" cm="1">
        <f t="array" ref="T95">IF(D95="Electric","--",IF(D95="Diesel",_xlfn._xlws.FILTER(ORDEF[HCDR],(ORDEF[HP]=I95)*(ORDEF[Model_Year]=E95),),""))</f>
        <v>--</v>
      </c>
      <c r="U95" s="159" t="str" cm="1">
        <f t="array" ref="U95">IF(D95="Electric","--",IF(D95="Gasoline",_xlfn._xlws.FILTER(LSIEF[HC DR],(LSIEF[Fuel]=D95)*(LSIEF[HP Bin]=I95)*(LSIEF[Model Year]=E95)),""))</f>
        <v>--</v>
      </c>
      <c r="V95" s="159">
        <f t="shared" si="22"/>
        <v>0</v>
      </c>
      <c r="W95" s="158" t="str" cm="1">
        <f t="array" ref="W95">IF(D95="Electric","--",IF(D95="Diesel",_xlfn._xlws.FILTER(ORDEF[NOXzh],(ORDEF[HP]=I95)*(ORDEF[Model_Year]=E95)),""))</f>
        <v>--</v>
      </c>
      <c r="X95" s="158" t="str" cm="1">
        <f t="array" ref="X95">IF(D95="Electric","--",IF(D95="Gasoline",_xlfn._xlws.FILTER(LSIEF[NOX-ZH (g/hp-hr)],(LSIEF[Fuel]=D95)*(LSIEF[HP Bin]=I95)*(LSIEF[Model Year]=E95)),""))</f>
        <v>--</v>
      </c>
      <c r="Y95" s="158">
        <f t="shared" si="23"/>
        <v>0</v>
      </c>
      <c r="Z95" s="159" t="str" cm="1">
        <f t="array" ref="Z95">IF(D95="Electric","--",IF(D95="Diesel",_xlfn._xlws.FILTER(ORDEF[NOXdr],(ORDEF[HP]=I95)*(ORDEF[Model_Year]=E95)),""))</f>
        <v>--</v>
      </c>
      <c r="AA95" s="159" t="str" cm="1">
        <f t="array" ref="AA95">IF(E95="Electric","--",IF(D95="Gasoline",_xlfn._xlws.FILTER(LSIEF[NOX DR],(LSIEF[Fuel]=D95)*(LSIEF[HP Bin]=I95)*(LSIEF[Model Year]=E95)),""))</f>
        <v/>
      </c>
      <c r="AB95" s="159">
        <f t="shared" si="24"/>
        <v>0</v>
      </c>
      <c r="AC95" s="158" t="str" cm="1">
        <f t="array" ref="AC95">IF(D95="Electric","--",IF(D95="Diesel",_xlfn._xlws.FILTER(DFCF2[Fuel_HC],(DFCF2[MY]=E95)),""))</f>
        <v>--</v>
      </c>
      <c r="AD95" s="158" t="str" cm="1">
        <f t="array" ref="AD95">IF(D95="Electric","--",IF(D95="Gasoline",_xlfn._xlws.FILTER(GFCF2[Fuel_HC],(GFCF2[MY]=E95)),""))</f>
        <v>--</v>
      </c>
      <c r="AE95" s="158">
        <f t="shared" si="25"/>
        <v>0</v>
      </c>
      <c r="AF95" s="157" t="str" cm="1">
        <f t="array" ref="AF95">IF(D95="Electric","--",IF(D95="Diesel",_xlfn._xlws.FILTER(DFCF2[Fuel_NOX],(DFCF2[MY]=E95)),""))</f>
        <v>--</v>
      </c>
      <c r="AG95" s="157" t="str" cm="1">
        <f t="array" ref="AG95">IF(D95="Electric","--",IF(D95="Gasoline",_xlfn._xlws.FILTER(GFCF2[Fuel_NOX],(GFCF2[MY]=E95)),""))</f>
        <v>--</v>
      </c>
      <c r="AH95" s="157">
        <f t="shared" si="26"/>
        <v>0</v>
      </c>
      <c r="AI95" s="158">
        <f t="shared" si="27"/>
        <v>0</v>
      </c>
      <c r="AJ95" s="158">
        <f t="shared" si="28"/>
        <v>0</v>
      </c>
      <c r="AK95" s="158" t="str">
        <f t="shared" si="29"/>
        <v>--</v>
      </c>
      <c r="AL95" s="158" t="str">
        <f t="shared" si="30"/>
        <v>--</v>
      </c>
      <c r="AM95" s="158" t="str">
        <f t="shared" si="31"/>
        <v>--</v>
      </c>
      <c r="AN95" s="158" t="str">
        <f t="shared" si="32"/>
        <v>--</v>
      </c>
      <c r="AO95" s="158" t="str">
        <f t="shared" si="33"/>
        <v>--</v>
      </c>
      <c r="AP95" s="157"/>
      <c r="AQ95" s="161"/>
      <c r="AR95" s="161"/>
      <c r="AS95" s="161" t="str">
        <f>IF(ISNA(VLOOKUP($B95,'2017 Emission Inventory'!$B$2:$B$803,1,FALSE)),"No","Yes")</f>
        <v>Yes</v>
      </c>
      <c r="AT95" s="161" t="str">
        <f>IFERROR(INDEX('2017 Emission Inventory'!$C$2:$C$803,MATCH($B95,'2017 Emission Inventory'!$B$2:$B$803,0)),"")</f>
        <v>Belt Loader</v>
      </c>
      <c r="AU95" s="161" t="str">
        <f>IFERROR(INDEX('2017 Emission Inventory'!$D$2:$D$803,MATCH($B95,'2017 Emission Inventory'!$B$2:$B$803,0)),"")</f>
        <v>Electric</v>
      </c>
      <c r="AV95" s="161">
        <f>IFERROR(INDEX('2017 Emission Inventory'!$E$2:$E$803,MATCH($B95,'2017 Emission Inventory'!$B$2:$B$803,0)),"")</f>
        <v>2004</v>
      </c>
      <c r="AW95" s="161">
        <f>IFERROR(INDEX('2017 Emission Inventory'!$F$2:$F$803,MATCH($B95,'2017 Emission Inventory'!$B$2:$B$803,0)),"")</f>
        <v>80</v>
      </c>
      <c r="AX95" s="161">
        <f>IFERROR(INDEX('2017 Emission Inventory'!$G$2:$G$803,MATCH($B95,'2017 Emission Inventory'!$B$2:$B$803,0)),"")</f>
        <v>581.64705882352939</v>
      </c>
      <c r="AY95" s="162" t="str">
        <f>IFERROR(INDEX('2017 Emission Inventory'!$AL$2:$AL$803,MATCH($B95,'2017 Emission Inventory'!$B$2:$B$803,0)),"")</f>
        <v>--</v>
      </c>
      <c r="AZ95" s="163" t="e">
        <f t="shared" si="34"/>
        <v>#VALUE!</v>
      </c>
      <c r="BB95" s="166"/>
    </row>
    <row r="96" spans="1:54" s="160" customFormat="1" x14ac:dyDescent="0.35">
      <c r="A96" s="157">
        <v>95</v>
      </c>
      <c r="B96" s="157" t="s">
        <v>136</v>
      </c>
      <c r="C96" s="157" t="s">
        <v>128</v>
      </c>
      <c r="D96" s="157" t="s">
        <v>49</v>
      </c>
      <c r="E96" s="157">
        <v>2004</v>
      </c>
      <c r="F96" s="157">
        <v>80</v>
      </c>
      <c r="G96" s="157">
        <v>581.64705882352939</v>
      </c>
      <c r="H96" s="157"/>
      <c r="I96" s="157">
        <f t="shared" si="18"/>
        <v>100</v>
      </c>
      <c r="J96" s="157" t="str">
        <f>IF(D96="Electric","--",IF(D96="Diesel",VLOOKUP(C96,[2]ORDLF!A:B,2,FALSE),""))</f>
        <v>--</v>
      </c>
      <c r="K96" s="157" t="str">
        <f>IF(D96="Electric","--",IF(D96="Gasoline",VLOOKUP(C96,LSILF!A:C,3,FALSE),""))</f>
        <v>--</v>
      </c>
      <c r="L96" s="158">
        <f t="shared" si="35"/>
        <v>0</v>
      </c>
      <c r="M96" s="157" t="str" cm="1">
        <f t="array" ref="M96">IF(D96="Electric","--",IF(D96="Diesel",_xlfn._xlws.FILTER(DIESCH[CH Cap],(DIESCH[HP Bin]=I96)),""))</f>
        <v>--</v>
      </c>
      <c r="N96" s="157" t="str" cm="1">
        <f t="array" ref="N96">IF(D96="Electric","--",IF(D96="Gasoline",_xlfn._xlws.FILTER(LSICH[CH Cap],(LSICH[Fuel Type]=D96)*(LSICH[MY]=E96)),""))</f>
        <v>--</v>
      </c>
      <c r="O96" s="157">
        <f t="shared" si="19"/>
        <v>0</v>
      </c>
      <c r="P96" s="157">
        <f t="shared" si="20"/>
        <v>9306.3529411764703</v>
      </c>
      <c r="Q96" s="157" t="str" cm="1">
        <f t="array" ref="Q96">IF(D96="Electric","--",IF(D96="Diesel",_xlfn._xlws.FILTER(ORDEF[HC-ZH (g/hp-hr)],(ORDEF[HP]=I96)*(ORDEF[Model_Year]=E96)),""))</f>
        <v>--</v>
      </c>
      <c r="R96" s="157" t="str" cm="1">
        <f t="array" ref="R96">IF(D96="Electric","--",IF(D96="Gasoline",_xlfn._xlws.FILTER(LSIEF[HC-ZH (g/hp-hr)],(LSIEF[Fuel]=D96)*(LSIEF[HP Bin]=I96)*(LSIEF[Model Year]=E96)),""))</f>
        <v>--</v>
      </c>
      <c r="S96" s="158">
        <f t="shared" si="21"/>
        <v>0</v>
      </c>
      <c r="T96" s="159" t="str" cm="1">
        <f t="array" ref="T96">IF(D96="Electric","--",IF(D96="Diesel",_xlfn._xlws.FILTER(ORDEF[HCDR],(ORDEF[HP]=I96)*(ORDEF[Model_Year]=E96),),""))</f>
        <v>--</v>
      </c>
      <c r="U96" s="159" t="str" cm="1">
        <f t="array" ref="U96">IF(D96="Electric","--",IF(D96="Gasoline",_xlfn._xlws.FILTER(LSIEF[HC DR],(LSIEF[Fuel]=D96)*(LSIEF[HP Bin]=I96)*(LSIEF[Model Year]=E96)),""))</f>
        <v>--</v>
      </c>
      <c r="V96" s="159">
        <f t="shared" si="22"/>
        <v>0</v>
      </c>
      <c r="W96" s="158" t="str" cm="1">
        <f t="array" ref="W96">IF(D96="Electric","--",IF(D96="Diesel",_xlfn._xlws.FILTER(ORDEF[NOXzh],(ORDEF[HP]=I96)*(ORDEF[Model_Year]=E96)),""))</f>
        <v>--</v>
      </c>
      <c r="X96" s="158" t="str" cm="1">
        <f t="array" ref="X96">IF(D96="Electric","--",IF(D96="Gasoline",_xlfn._xlws.FILTER(LSIEF[NOX-ZH (g/hp-hr)],(LSIEF[Fuel]=D96)*(LSIEF[HP Bin]=I96)*(LSIEF[Model Year]=E96)),""))</f>
        <v>--</v>
      </c>
      <c r="Y96" s="158">
        <f t="shared" si="23"/>
        <v>0</v>
      </c>
      <c r="Z96" s="159" t="str" cm="1">
        <f t="array" ref="Z96">IF(D96="Electric","--",IF(D96="Diesel",_xlfn._xlws.FILTER(ORDEF[NOXdr],(ORDEF[HP]=I96)*(ORDEF[Model_Year]=E96)),""))</f>
        <v>--</v>
      </c>
      <c r="AA96" s="159" t="str" cm="1">
        <f t="array" ref="AA96">IF(E96="Electric","--",IF(D96="Gasoline",_xlfn._xlws.FILTER(LSIEF[NOX DR],(LSIEF[Fuel]=D96)*(LSIEF[HP Bin]=I96)*(LSIEF[Model Year]=E96)),""))</f>
        <v/>
      </c>
      <c r="AB96" s="159">
        <f t="shared" si="24"/>
        <v>0</v>
      </c>
      <c r="AC96" s="158" t="str" cm="1">
        <f t="array" ref="AC96">IF(D96="Electric","--",IF(D96="Diesel",_xlfn._xlws.FILTER(DFCF2[Fuel_HC],(DFCF2[MY]=E96)),""))</f>
        <v>--</v>
      </c>
      <c r="AD96" s="158" t="str" cm="1">
        <f t="array" ref="AD96">IF(D96="Electric","--",IF(D96="Gasoline",_xlfn._xlws.FILTER(GFCF2[Fuel_HC],(GFCF2[MY]=E96)),""))</f>
        <v>--</v>
      </c>
      <c r="AE96" s="158">
        <f t="shared" si="25"/>
        <v>0</v>
      </c>
      <c r="AF96" s="157" t="str" cm="1">
        <f t="array" ref="AF96">IF(D96="Electric","--",IF(D96="Diesel",_xlfn._xlws.FILTER(DFCF2[Fuel_NOX],(DFCF2[MY]=E96)),""))</f>
        <v>--</v>
      </c>
      <c r="AG96" s="157" t="str" cm="1">
        <f t="array" ref="AG96">IF(D96="Electric","--",IF(D96="Gasoline",_xlfn._xlws.FILTER(GFCF2[Fuel_NOX],(GFCF2[MY]=E96)),""))</f>
        <v>--</v>
      </c>
      <c r="AH96" s="157">
        <f t="shared" si="26"/>
        <v>0</v>
      </c>
      <c r="AI96" s="158">
        <f t="shared" si="27"/>
        <v>0</v>
      </c>
      <c r="AJ96" s="158">
        <f t="shared" si="28"/>
        <v>0</v>
      </c>
      <c r="AK96" s="158" t="str">
        <f t="shared" si="29"/>
        <v>--</v>
      </c>
      <c r="AL96" s="158" t="str">
        <f t="shared" si="30"/>
        <v>--</v>
      </c>
      <c r="AM96" s="158" t="str">
        <f t="shared" si="31"/>
        <v>--</v>
      </c>
      <c r="AN96" s="158" t="str">
        <f t="shared" si="32"/>
        <v>--</v>
      </c>
      <c r="AO96" s="158" t="str">
        <f t="shared" si="33"/>
        <v>--</v>
      </c>
      <c r="AP96" s="157"/>
      <c r="AQ96" s="161"/>
      <c r="AR96" s="161"/>
      <c r="AS96" s="161" t="str">
        <f>IF(ISNA(VLOOKUP($B96,'2017 Emission Inventory'!$B$2:$B$803,1,FALSE)),"No","Yes")</f>
        <v>Yes</v>
      </c>
      <c r="AT96" s="161" t="str">
        <f>IFERROR(INDEX('2017 Emission Inventory'!$C$2:$C$803,MATCH($B96,'2017 Emission Inventory'!$B$2:$B$803,0)),"")</f>
        <v>Belt Loader</v>
      </c>
      <c r="AU96" s="161" t="str">
        <f>IFERROR(INDEX('2017 Emission Inventory'!$D$2:$D$803,MATCH($B96,'2017 Emission Inventory'!$B$2:$B$803,0)),"")</f>
        <v>Electric</v>
      </c>
      <c r="AV96" s="161">
        <f>IFERROR(INDEX('2017 Emission Inventory'!$E$2:$E$803,MATCH($B96,'2017 Emission Inventory'!$B$2:$B$803,0)),"")</f>
        <v>2004</v>
      </c>
      <c r="AW96" s="161">
        <f>IFERROR(INDEX('2017 Emission Inventory'!$F$2:$F$803,MATCH($B96,'2017 Emission Inventory'!$B$2:$B$803,0)),"")</f>
        <v>80</v>
      </c>
      <c r="AX96" s="161">
        <f>IFERROR(INDEX('2017 Emission Inventory'!$G$2:$G$803,MATCH($B96,'2017 Emission Inventory'!$B$2:$B$803,0)),"")</f>
        <v>581.64705882352939</v>
      </c>
      <c r="AY96" s="162" t="str">
        <f>IFERROR(INDEX('2017 Emission Inventory'!$AL$2:$AL$803,MATCH($B96,'2017 Emission Inventory'!$B$2:$B$803,0)),"")</f>
        <v>--</v>
      </c>
      <c r="AZ96" s="163" t="e">
        <f t="shared" si="34"/>
        <v>#VALUE!</v>
      </c>
      <c r="BB96" s="166"/>
    </row>
    <row r="97" spans="1:54" s="160" customFormat="1" x14ac:dyDescent="0.35">
      <c r="A97" s="157">
        <v>96</v>
      </c>
      <c r="B97" s="157" t="s">
        <v>137</v>
      </c>
      <c r="C97" s="157" t="s">
        <v>128</v>
      </c>
      <c r="D97" s="157" t="s">
        <v>49</v>
      </c>
      <c r="E97" s="157">
        <v>2004</v>
      </c>
      <c r="F97" s="157">
        <v>80</v>
      </c>
      <c r="G97" s="157">
        <v>581.64705882352939</v>
      </c>
      <c r="H97" s="157"/>
      <c r="I97" s="157">
        <f t="shared" si="18"/>
        <v>100</v>
      </c>
      <c r="J97" s="157" t="str">
        <f>IF(D97="Electric","--",IF(D97="Diesel",VLOOKUP(C97,[2]ORDLF!A:B,2,FALSE),""))</f>
        <v>--</v>
      </c>
      <c r="K97" s="157" t="str">
        <f>IF(D97="Electric","--",IF(D97="Gasoline",VLOOKUP(C97,LSILF!A:C,3,FALSE),""))</f>
        <v>--</v>
      </c>
      <c r="L97" s="158">
        <f t="shared" si="35"/>
        <v>0</v>
      </c>
      <c r="M97" s="157" t="str" cm="1">
        <f t="array" ref="M97">IF(D97="Electric","--",IF(D97="Diesel",_xlfn._xlws.FILTER(DIESCH[CH Cap],(DIESCH[HP Bin]=I97)),""))</f>
        <v>--</v>
      </c>
      <c r="N97" s="157" t="str" cm="1">
        <f t="array" ref="N97">IF(D97="Electric","--",IF(D97="Gasoline",_xlfn._xlws.FILTER(LSICH[CH Cap],(LSICH[Fuel Type]=D97)*(LSICH[MY]=E97)),""))</f>
        <v>--</v>
      </c>
      <c r="O97" s="157">
        <f t="shared" si="19"/>
        <v>0</v>
      </c>
      <c r="P97" s="157">
        <f t="shared" si="20"/>
        <v>9306.3529411764703</v>
      </c>
      <c r="Q97" s="157" t="str" cm="1">
        <f t="array" ref="Q97">IF(D97="Electric","--",IF(D97="Diesel",_xlfn._xlws.FILTER(ORDEF[HC-ZH (g/hp-hr)],(ORDEF[HP]=I97)*(ORDEF[Model_Year]=E97)),""))</f>
        <v>--</v>
      </c>
      <c r="R97" s="157" t="str" cm="1">
        <f t="array" ref="R97">IF(D97="Electric","--",IF(D97="Gasoline",_xlfn._xlws.FILTER(LSIEF[HC-ZH (g/hp-hr)],(LSIEF[Fuel]=D97)*(LSIEF[HP Bin]=I97)*(LSIEF[Model Year]=E97)),""))</f>
        <v>--</v>
      </c>
      <c r="S97" s="158">
        <f t="shared" si="21"/>
        <v>0</v>
      </c>
      <c r="T97" s="159" t="str" cm="1">
        <f t="array" ref="T97">IF(D97="Electric","--",IF(D97="Diesel",_xlfn._xlws.FILTER(ORDEF[HCDR],(ORDEF[HP]=I97)*(ORDEF[Model_Year]=E97),),""))</f>
        <v>--</v>
      </c>
      <c r="U97" s="159" t="str" cm="1">
        <f t="array" ref="U97">IF(D97="Electric","--",IF(D97="Gasoline",_xlfn._xlws.FILTER(LSIEF[HC DR],(LSIEF[Fuel]=D97)*(LSIEF[HP Bin]=I97)*(LSIEF[Model Year]=E97)),""))</f>
        <v>--</v>
      </c>
      <c r="V97" s="159">
        <f t="shared" si="22"/>
        <v>0</v>
      </c>
      <c r="W97" s="158" t="str" cm="1">
        <f t="array" ref="W97">IF(D97="Electric","--",IF(D97="Diesel",_xlfn._xlws.FILTER(ORDEF[NOXzh],(ORDEF[HP]=I97)*(ORDEF[Model_Year]=E97)),""))</f>
        <v>--</v>
      </c>
      <c r="X97" s="158" t="str" cm="1">
        <f t="array" ref="X97">IF(D97="Electric","--",IF(D97="Gasoline",_xlfn._xlws.FILTER(LSIEF[NOX-ZH (g/hp-hr)],(LSIEF[Fuel]=D97)*(LSIEF[HP Bin]=I97)*(LSIEF[Model Year]=E97)),""))</f>
        <v>--</v>
      </c>
      <c r="Y97" s="158">
        <f t="shared" si="23"/>
        <v>0</v>
      </c>
      <c r="Z97" s="159" t="str" cm="1">
        <f t="array" ref="Z97">IF(D97="Electric","--",IF(D97="Diesel",_xlfn._xlws.FILTER(ORDEF[NOXdr],(ORDEF[HP]=I97)*(ORDEF[Model_Year]=E97)),""))</f>
        <v>--</v>
      </c>
      <c r="AA97" s="159" t="str" cm="1">
        <f t="array" ref="AA97">IF(E97="Electric","--",IF(D97="Gasoline",_xlfn._xlws.FILTER(LSIEF[NOX DR],(LSIEF[Fuel]=D97)*(LSIEF[HP Bin]=I97)*(LSIEF[Model Year]=E97)),""))</f>
        <v/>
      </c>
      <c r="AB97" s="159">
        <f t="shared" si="24"/>
        <v>0</v>
      </c>
      <c r="AC97" s="158" t="str" cm="1">
        <f t="array" ref="AC97">IF(D97="Electric","--",IF(D97="Diesel",_xlfn._xlws.FILTER(DFCF2[Fuel_HC],(DFCF2[MY]=E97)),""))</f>
        <v>--</v>
      </c>
      <c r="AD97" s="158" t="str" cm="1">
        <f t="array" ref="AD97">IF(D97="Electric","--",IF(D97="Gasoline",_xlfn._xlws.FILTER(GFCF2[Fuel_HC],(GFCF2[MY]=E97)),""))</f>
        <v>--</v>
      </c>
      <c r="AE97" s="158">
        <f t="shared" si="25"/>
        <v>0</v>
      </c>
      <c r="AF97" s="157" t="str" cm="1">
        <f t="array" ref="AF97">IF(D97="Electric","--",IF(D97="Diesel",_xlfn._xlws.FILTER(DFCF2[Fuel_NOX],(DFCF2[MY]=E97)),""))</f>
        <v>--</v>
      </c>
      <c r="AG97" s="157" t="str" cm="1">
        <f t="array" ref="AG97">IF(D97="Electric","--",IF(D97="Gasoline",_xlfn._xlws.FILTER(GFCF2[Fuel_NOX],(GFCF2[MY]=E97)),""))</f>
        <v>--</v>
      </c>
      <c r="AH97" s="157">
        <f t="shared" si="26"/>
        <v>0</v>
      </c>
      <c r="AI97" s="158">
        <f t="shared" si="27"/>
        <v>0</v>
      </c>
      <c r="AJ97" s="158">
        <f t="shared" si="28"/>
        <v>0</v>
      </c>
      <c r="AK97" s="158" t="str">
        <f t="shared" si="29"/>
        <v>--</v>
      </c>
      <c r="AL97" s="158" t="str">
        <f t="shared" si="30"/>
        <v>--</v>
      </c>
      <c r="AM97" s="158" t="str">
        <f t="shared" si="31"/>
        <v>--</v>
      </c>
      <c r="AN97" s="158" t="str">
        <f t="shared" si="32"/>
        <v>--</v>
      </c>
      <c r="AO97" s="158" t="str">
        <f t="shared" si="33"/>
        <v>--</v>
      </c>
      <c r="AP97" s="157"/>
      <c r="AQ97" s="161"/>
      <c r="AR97" s="161"/>
      <c r="AS97" s="161" t="str">
        <f>IF(ISNA(VLOOKUP($B97,'2017 Emission Inventory'!$B$2:$B$803,1,FALSE)),"No","Yes")</f>
        <v>Yes</v>
      </c>
      <c r="AT97" s="161" t="str">
        <f>IFERROR(INDEX('2017 Emission Inventory'!$C$2:$C$803,MATCH($B97,'2017 Emission Inventory'!$B$2:$B$803,0)),"")</f>
        <v>Belt Loader</v>
      </c>
      <c r="AU97" s="161" t="str">
        <f>IFERROR(INDEX('2017 Emission Inventory'!$D$2:$D$803,MATCH($B97,'2017 Emission Inventory'!$B$2:$B$803,0)),"")</f>
        <v>Electric</v>
      </c>
      <c r="AV97" s="161">
        <f>IFERROR(INDEX('2017 Emission Inventory'!$E$2:$E$803,MATCH($B97,'2017 Emission Inventory'!$B$2:$B$803,0)),"")</f>
        <v>2004</v>
      </c>
      <c r="AW97" s="161">
        <f>IFERROR(INDEX('2017 Emission Inventory'!$F$2:$F$803,MATCH($B97,'2017 Emission Inventory'!$B$2:$B$803,0)),"")</f>
        <v>80</v>
      </c>
      <c r="AX97" s="161">
        <f>IFERROR(INDEX('2017 Emission Inventory'!$G$2:$G$803,MATCH($B97,'2017 Emission Inventory'!$B$2:$B$803,0)),"")</f>
        <v>581.64705882352939</v>
      </c>
      <c r="AY97" s="162" t="str">
        <f>IFERROR(INDEX('2017 Emission Inventory'!$AL$2:$AL$803,MATCH($B97,'2017 Emission Inventory'!$B$2:$B$803,0)),"")</f>
        <v>--</v>
      </c>
      <c r="AZ97" s="163" t="e">
        <f t="shared" si="34"/>
        <v>#VALUE!</v>
      </c>
      <c r="BB97" s="166"/>
    </row>
    <row r="98" spans="1:54" s="160" customFormat="1" x14ac:dyDescent="0.35">
      <c r="A98" s="157">
        <v>97</v>
      </c>
      <c r="B98" s="157" t="s">
        <v>138</v>
      </c>
      <c r="C98" s="157" t="s">
        <v>128</v>
      </c>
      <c r="D98" s="157" t="s">
        <v>49</v>
      </c>
      <c r="E98" s="157">
        <v>2004</v>
      </c>
      <c r="F98" s="157">
        <v>80</v>
      </c>
      <c r="G98" s="157">
        <v>581.64705882352939</v>
      </c>
      <c r="H98" s="157"/>
      <c r="I98" s="157">
        <f t="shared" si="18"/>
        <v>100</v>
      </c>
      <c r="J98" s="157" t="str">
        <f>IF(D98="Electric","--",IF(D98="Diesel",VLOOKUP(C98,[2]ORDLF!A:B,2,FALSE),""))</f>
        <v>--</v>
      </c>
      <c r="K98" s="157" t="str">
        <f>IF(D98="Electric","--",IF(D98="Gasoline",VLOOKUP(C98,LSILF!A:C,3,FALSE),""))</f>
        <v>--</v>
      </c>
      <c r="L98" s="158">
        <f t="shared" si="35"/>
        <v>0</v>
      </c>
      <c r="M98" s="157" t="str" cm="1">
        <f t="array" ref="M98">IF(D98="Electric","--",IF(D98="Diesel",_xlfn._xlws.FILTER(DIESCH[CH Cap],(DIESCH[HP Bin]=I98)),""))</f>
        <v>--</v>
      </c>
      <c r="N98" s="157" t="str" cm="1">
        <f t="array" ref="N98">IF(D98="Electric","--",IF(D98="Gasoline",_xlfn._xlws.FILTER(LSICH[CH Cap],(LSICH[Fuel Type]=D98)*(LSICH[MY]=E98)),""))</f>
        <v>--</v>
      </c>
      <c r="O98" s="157">
        <f t="shared" si="19"/>
        <v>0</v>
      </c>
      <c r="P98" s="157">
        <f t="shared" si="20"/>
        <v>9306.3529411764703</v>
      </c>
      <c r="Q98" s="157" t="str" cm="1">
        <f t="array" ref="Q98">IF(D98="Electric","--",IF(D98="Diesel",_xlfn._xlws.FILTER(ORDEF[HC-ZH (g/hp-hr)],(ORDEF[HP]=I98)*(ORDEF[Model_Year]=E98)),""))</f>
        <v>--</v>
      </c>
      <c r="R98" s="157" t="str" cm="1">
        <f t="array" ref="R98">IF(D98="Electric","--",IF(D98="Gasoline",_xlfn._xlws.FILTER(LSIEF[HC-ZH (g/hp-hr)],(LSIEF[Fuel]=D98)*(LSIEF[HP Bin]=I98)*(LSIEF[Model Year]=E98)),""))</f>
        <v>--</v>
      </c>
      <c r="S98" s="158">
        <f t="shared" si="21"/>
        <v>0</v>
      </c>
      <c r="T98" s="159" t="str" cm="1">
        <f t="array" ref="T98">IF(D98="Electric","--",IF(D98="Diesel",_xlfn._xlws.FILTER(ORDEF[HCDR],(ORDEF[HP]=I98)*(ORDEF[Model_Year]=E98),),""))</f>
        <v>--</v>
      </c>
      <c r="U98" s="159" t="str" cm="1">
        <f t="array" ref="U98">IF(D98="Electric","--",IF(D98="Gasoline",_xlfn._xlws.FILTER(LSIEF[HC DR],(LSIEF[Fuel]=D98)*(LSIEF[HP Bin]=I98)*(LSIEF[Model Year]=E98)),""))</f>
        <v>--</v>
      </c>
      <c r="V98" s="159">
        <f t="shared" si="22"/>
        <v>0</v>
      </c>
      <c r="W98" s="158" t="str" cm="1">
        <f t="array" ref="W98">IF(D98="Electric","--",IF(D98="Diesel",_xlfn._xlws.FILTER(ORDEF[NOXzh],(ORDEF[HP]=I98)*(ORDEF[Model_Year]=E98)),""))</f>
        <v>--</v>
      </c>
      <c r="X98" s="158" t="str" cm="1">
        <f t="array" ref="X98">IF(D98="Electric","--",IF(D98="Gasoline",_xlfn._xlws.FILTER(LSIEF[NOX-ZH (g/hp-hr)],(LSIEF[Fuel]=D98)*(LSIEF[HP Bin]=I98)*(LSIEF[Model Year]=E98)),""))</f>
        <v>--</v>
      </c>
      <c r="Y98" s="158">
        <f t="shared" si="23"/>
        <v>0</v>
      </c>
      <c r="Z98" s="159" t="str" cm="1">
        <f t="array" ref="Z98">IF(D98="Electric","--",IF(D98="Diesel",_xlfn._xlws.FILTER(ORDEF[NOXdr],(ORDEF[HP]=I98)*(ORDEF[Model_Year]=E98)),""))</f>
        <v>--</v>
      </c>
      <c r="AA98" s="159" t="str" cm="1">
        <f t="array" ref="AA98">IF(E98="Electric","--",IF(D98="Gasoline",_xlfn._xlws.FILTER(LSIEF[NOX DR],(LSIEF[Fuel]=D98)*(LSIEF[HP Bin]=I98)*(LSIEF[Model Year]=E98)),""))</f>
        <v/>
      </c>
      <c r="AB98" s="159">
        <f t="shared" si="24"/>
        <v>0</v>
      </c>
      <c r="AC98" s="158" t="str" cm="1">
        <f t="array" ref="AC98">IF(D98="Electric","--",IF(D98="Diesel",_xlfn._xlws.FILTER(DFCF2[Fuel_HC],(DFCF2[MY]=E98)),""))</f>
        <v>--</v>
      </c>
      <c r="AD98" s="158" t="str" cm="1">
        <f t="array" ref="AD98">IF(D98="Electric","--",IF(D98="Gasoline",_xlfn._xlws.FILTER(GFCF2[Fuel_HC],(GFCF2[MY]=E98)),""))</f>
        <v>--</v>
      </c>
      <c r="AE98" s="158">
        <f t="shared" si="25"/>
        <v>0</v>
      </c>
      <c r="AF98" s="157" t="str" cm="1">
        <f t="array" ref="AF98">IF(D98="Electric","--",IF(D98="Diesel",_xlfn._xlws.FILTER(DFCF2[Fuel_NOX],(DFCF2[MY]=E98)),""))</f>
        <v>--</v>
      </c>
      <c r="AG98" s="157" t="str" cm="1">
        <f t="array" ref="AG98">IF(D98="Electric","--",IF(D98="Gasoline",_xlfn._xlws.FILTER(GFCF2[Fuel_NOX],(GFCF2[MY]=E98)),""))</f>
        <v>--</v>
      </c>
      <c r="AH98" s="157">
        <f t="shared" si="26"/>
        <v>0</v>
      </c>
      <c r="AI98" s="158">
        <f t="shared" si="27"/>
        <v>0</v>
      </c>
      <c r="AJ98" s="158">
        <f t="shared" si="28"/>
        <v>0</v>
      </c>
      <c r="AK98" s="158" t="str">
        <f t="shared" si="29"/>
        <v>--</v>
      </c>
      <c r="AL98" s="158" t="str">
        <f t="shared" si="30"/>
        <v>--</v>
      </c>
      <c r="AM98" s="158" t="str">
        <f t="shared" si="31"/>
        <v>--</v>
      </c>
      <c r="AN98" s="158" t="str">
        <f t="shared" si="32"/>
        <v>--</v>
      </c>
      <c r="AO98" s="158" t="str">
        <f t="shared" si="33"/>
        <v>--</v>
      </c>
      <c r="AP98" s="157"/>
      <c r="AQ98" s="161"/>
      <c r="AR98" s="161"/>
      <c r="AS98" s="161" t="str">
        <f>IF(ISNA(VLOOKUP($B98,'2017 Emission Inventory'!$B$2:$B$803,1,FALSE)),"No","Yes")</f>
        <v>Yes</v>
      </c>
      <c r="AT98" s="161" t="str">
        <f>IFERROR(INDEX('2017 Emission Inventory'!$C$2:$C$803,MATCH($B98,'2017 Emission Inventory'!$B$2:$B$803,0)),"")</f>
        <v>Belt Loader</v>
      </c>
      <c r="AU98" s="161" t="str">
        <f>IFERROR(INDEX('2017 Emission Inventory'!$D$2:$D$803,MATCH($B98,'2017 Emission Inventory'!$B$2:$B$803,0)),"")</f>
        <v>Electric</v>
      </c>
      <c r="AV98" s="161">
        <f>IFERROR(INDEX('2017 Emission Inventory'!$E$2:$E$803,MATCH($B98,'2017 Emission Inventory'!$B$2:$B$803,0)),"")</f>
        <v>2004</v>
      </c>
      <c r="AW98" s="161">
        <f>IFERROR(INDEX('2017 Emission Inventory'!$F$2:$F$803,MATCH($B98,'2017 Emission Inventory'!$B$2:$B$803,0)),"")</f>
        <v>80</v>
      </c>
      <c r="AX98" s="161">
        <f>IFERROR(INDEX('2017 Emission Inventory'!$G$2:$G$803,MATCH($B98,'2017 Emission Inventory'!$B$2:$B$803,0)),"")</f>
        <v>581.64705882352939</v>
      </c>
      <c r="AY98" s="162" t="str">
        <f>IFERROR(INDEX('2017 Emission Inventory'!$AL$2:$AL$803,MATCH($B98,'2017 Emission Inventory'!$B$2:$B$803,0)),"")</f>
        <v>--</v>
      </c>
      <c r="AZ98" s="163" t="e">
        <f t="shared" si="34"/>
        <v>#VALUE!</v>
      </c>
      <c r="BB98" s="166"/>
    </row>
    <row r="99" spans="1:54" s="160" customFormat="1" x14ac:dyDescent="0.35">
      <c r="A99" s="157">
        <v>98</v>
      </c>
      <c r="B99" s="157" t="s">
        <v>139</v>
      </c>
      <c r="C99" s="157" t="s">
        <v>128</v>
      </c>
      <c r="D99" s="157" t="s">
        <v>49</v>
      </c>
      <c r="E99" s="157">
        <v>2004</v>
      </c>
      <c r="F99" s="157">
        <v>80</v>
      </c>
      <c r="G99" s="157">
        <v>581.64705882352939</v>
      </c>
      <c r="H99" s="157"/>
      <c r="I99" s="157">
        <f t="shared" si="18"/>
        <v>100</v>
      </c>
      <c r="J99" s="157" t="str">
        <f>IF(D99="Electric","--",IF(D99="Diesel",VLOOKUP(C99,[2]ORDLF!A:B,2,FALSE),""))</f>
        <v>--</v>
      </c>
      <c r="K99" s="157" t="str">
        <f>IF(D99="Electric","--",IF(D99="Gasoline",VLOOKUP(C99,LSILF!A:C,3,FALSE),""))</f>
        <v>--</v>
      </c>
      <c r="L99" s="158">
        <f t="shared" si="35"/>
        <v>0</v>
      </c>
      <c r="M99" s="157" t="str" cm="1">
        <f t="array" ref="M99">IF(D99="Electric","--",IF(D99="Diesel",_xlfn._xlws.FILTER(DIESCH[CH Cap],(DIESCH[HP Bin]=I99)),""))</f>
        <v>--</v>
      </c>
      <c r="N99" s="157" t="str" cm="1">
        <f t="array" ref="N99">IF(D99="Electric","--",IF(D99="Gasoline",_xlfn._xlws.FILTER(LSICH[CH Cap],(LSICH[Fuel Type]=D99)*(LSICH[MY]=E99)),""))</f>
        <v>--</v>
      </c>
      <c r="O99" s="157">
        <f t="shared" si="19"/>
        <v>0</v>
      </c>
      <c r="P99" s="157">
        <f t="shared" si="20"/>
        <v>9306.3529411764703</v>
      </c>
      <c r="Q99" s="157" t="str" cm="1">
        <f t="array" ref="Q99">IF(D99="Electric","--",IF(D99="Diesel",_xlfn._xlws.FILTER(ORDEF[HC-ZH (g/hp-hr)],(ORDEF[HP]=I99)*(ORDEF[Model_Year]=E99)),""))</f>
        <v>--</v>
      </c>
      <c r="R99" s="157" t="str" cm="1">
        <f t="array" ref="R99">IF(D99="Electric","--",IF(D99="Gasoline",_xlfn._xlws.FILTER(LSIEF[HC-ZH (g/hp-hr)],(LSIEF[Fuel]=D99)*(LSIEF[HP Bin]=I99)*(LSIEF[Model Year]=E99)),""))</f>
        <v>--</v>
      </c>
      <c r="S99" s="158">
        <f t="shared" si="21"/>
        <v>0</v>
      </c>
      <c r="T99" s="159" t="str" cm="1">
        <f t="array" ref="T99">IF(D99="Electric","--",IF(D99="Diesel",_xlfn._xlws.FILTER(ORDEF[HCDR],(ORDEF[HP]=I99)*(ORDEF[Model_Year]=E99),),""))</f>
        <v>--</v>
      </c>
      <c r="U99" s="159" t="str" cm="1">
        <f t="array" ref="U99">IF(D99="Electric","--",IF(D99="Gasoline",_xlfn._xlws.FILTER(LSIEF[HC DR],(LSIEF[Fuel]=D99)*(LSIEF[HP Bin]=I99)*(LSIEF[Model Year]=E99)),""))</f>
        <v>--</v>
      </c>
      <c r="V99" s="159">
        <f t="shared" si="22"/>
        <v>0</v>
      </c>
      <c r="W99" s="158" t="str" cm="1">
        <f t="array" ref="W99">IF(D99="Electric","--",IF(D99="Diesel",_xlfn._xlws.FILTER(ORDEF[NOXzh],(ORDEF[HP]=I99)*(ORDEF[Model_Year]=E99)),""))</f>
        <v>--</v>
      </c>
      <c r="X99" s="158" t="str" cm="1">
        <f t="array" ref="X99">IF(D99="Electric","--",IF(D99="Gasoline",_xlfn._xlws.FILTER(LSIEF[NOX-ZH (g/hp-hr)],(LSIEF[Fuel]=D99)*(LSIEF[HP Bin]=I99)*(LSIEF[Model Year]=E99)),""))</f>
        <v>--</v>
      </c>
      <c r="Y99" s="158">
        <f t="shared" si="23"/>
        <v>0</v>
      </c>
      <c r="Z99" s="159" t="str" cm="1">
        <f t="array" ref="Z99">IF(D99="Electric","--",IF(D99="Diesel",_xlfn._xlws.FILTER(ORDEF[NOXdr],(ORDEF[HP]=I99)*(ORDEF[Model_Year]=E99)),""))</f>
        <v>--</v>
      </c>
      <c r="AA99" s="159" t="str" cm="1">
        <f t="array" ref="AA99">IF(E99="Electric","--",IF(D99="Gasoline",_xlfn._xlws.FILTER(LSIEF[NOX DR],(LSIEF[Fuel]=D99)*(LSIEF[HP Bin]=I99)*(LSIEF[Model Year]=E99)),""))</f>
        <v/>
      </c>
      <c r="AB99" s="159">
        <f t="shared" si="24"/>
        <v>0</v>
      </c>
      <c r="AC99" s="158" t="str" cm="1">
        <f t="array" ref="AC99">IF(D99="Electric","--",IF(D99="Diesel",_xlfn._xlws.FILTER(DFCF2[Fuel_HC],(DFCF2[MY]=E99)),""))</f>
        <v>--</v>
      </c>
      <c r="AD99" s="158" t="str" cm="1">
        <f t="array" ref="AD99">IF(D99="Electric","--",IF(D99="Gasoline",_xlfn._xlws.FILTER(GFCF2[Fuel_HC],(GFCF2[MY]=E99)),""))</f>
        <v>--</v>
      </c>
      <c r="AE99" s="158">
        <f t="shared" si="25"/>
        <v>0</v>
      </c>
      <c r="AF99" s="157" t="str" cm="1">
        <f t="array" ref="AF99">IF(D99="Electric","--",IF(D99="Diesel",_xlfn._xlws.FILTER(DFCF2[Fuel_NOX],(DFCF2[MY]=E99)),""))</f>
        <v>--</v>
      </c>
      <c r="AG99" s="157" t="str" cm="1">
        <f t="array" ref="AG99">IF(D99="Electric","--",IF(D99="Gasoline",_xlfn._xlws.FILTER(GFCF2[Fuel_NOX],(GFCF2[MY]=E99)),""))</f>
        <v>--</v>
      </c>
      <c r="AH99" s="157">
        <f t="shared" si="26"/>
        <v>0</v>
      </c>
      <c r="AI99" s="158">
        <f t="shared" si="27"/>
        <v>0</v>
      </c>
      <c r="AJ99" s="158">
        <f t="shared" si="28"/>
        <v>0</v>
      </c>
      <c r="AK99" s="158" t="str">
        <f t="shared" si="29"/>
        <v>--</v>
      </c>
      <c r="AL99" s="158" t="str">
        <f t="shared" si="30"/>
        <v>--</v>
      </c>
      <c r="AM99" s="158" t="str">
        <f t="shared" si="31"/>
        <v>--</v>
      </c>
      <c r="AN99" s="158" t="str">
        <f t="shared" si="32"/>
        <v>--</v>
      </c>
      <c r="AO99" s="158" t="str">
        <f t="shared" si="33"/>
        <v>--</v>
      </c>
      <c r="AP99" s="157"/>
      <c r="AQ99" s="161"/>
      <c r="AR99" s="161"/>
      <c r="AS99" s="161" t="str">
        <f>IF(ISNA(VLOOKUP($B99,'2017 Emission Inventory'!$B$2:$B$803,1,FALSE)),"No","Yes")</f>
        <v>Yes</v>
      </c>
      <c r="AT99" s="161" t="str">
        <f>IFERROR(INDEX('2017 Emission Inventory'!$C$2:$C$803,MATCH($B99,'2017 Emission Inventory'!$B$2:$B$803,0)),"")</f>
        <v>Belt Loader</v>
      </c>
      <c r="AU99" s="161" t="str">
        <f>IFERROR(INDEX('2017 Emission Inventory'!$D$2:$D$803,MATCH($B99,'2017 Emission Inventory'!$B$2:$B$803,0)),"")</f>
        <v>Electric</v>
      </c>
      <c r="AV99" s="161">
        <f>IFERROR(INDEX('2017 Emission Inventory'!$E$2:$E$803,MATCH($B99,'2017 Emission Inventory'!$B$2:$B$803,0)),"")</f>
        <v>2004</v>
      </c>
      <c r="AW99" s="161">
        <f>IFERROR(INDEX('2017 Emission Inventory'!$F$2:$F$803,MATCH($B99,'2017 Emission Inventory'!$B$2:$B$803,0)),"")</f>
        <v>80</v>
      </c>
      <c r="AX99" s="161">
        <f>IFERROR(INDEX('2017 Emission Inventory'!$G$2:$G$803,MATCH($B99,'2017 Emission Inventory'!$B$2:$B$803,0)),"")</f>
        <v>581.64705882352939</v>
      </c>
      <c r="AY99" s="162" t="str">
        <f>IFERROR(INDEX('2017 Emission Inventory'!$AL$2:$AL$803,MATCH($B99,'2017 Emission Inventory'!$B$2:$B$803,0)),"")</f>
        <v>--</v>
      </c>
      <c r="AZ99" s="163" t="e">
        <f t="shared" si="34"/>
        <v>#VALUE!</v>
      </c>
      <c r="BB99" s="166"/>
    </row>
    <row r="100" spans="1:54" s="160" customFormat="1" x14ac:dyDescent="0.35">
      <c r="A100" s="157">
        <v>99</v>
      </c>
      <c r="B100" s="157" t="s">
        <v>140</v>
      </c>
      <c r="C100" s="157" t="s">
        <v>128</v>
      </c>
      <c r="D100" s="157" t="s">
        <v>49</v>
      </c>
      <c r="E100" s="157">
        <v>2004</v>
      </c>
      <c r="F100" s="157">
        <v>80</v>
      </c>
      <c r="G100" s="157">
        <v>581.64705882352939</v>
      </c>
      <c r="H100" s="157"/>
      <c r="I100" s="157">
        <f t="shared" si="18"/>
        <v>100</v>
      </c>
      <c r="J100" s="157" t="str">
        <f>IF(D100="Electric","--",IF(D100="Diesel",VLOOKUP(C100,[2]ORDLF!A:B,2,FALSE),""))</f>
        <v>--</v>
      </c>
      <c r="K100" s="157" t="str">
        <f>IF(D100="Electric","--",IF(D100="Gasoline",VLOOKUP(C100,LSILF!A:C,3,FALSE),""))</f>
        <v>--</v>
      </c>
      <c r="L100" s="158">
        <f t="shared" si="35"/>
        <v>0</v>
      </c>
      <c r="M100" s="157" t="str" cm="1">
        <f t="array" ref="M100">IF(D100="Electric","--",IF(D100="Diesel",_xlfn._xlws.FILTER(DIESCH[CH Cap],(DIESCH[HP Bin]=I100)),""))</f>
        <v>--</v>
      </c>
      <c r="N100" s="157" t="str" cm="1">
        <f t="array" ref="N100">IF(D100="Electric","--",IF(D100="Gasoline",_xlfn._xlws.FILTER(LSICH[CH Cap],(LSICH[Fuel Type]=D100)*(LSICH[MY]=E100)),""))</f>
        <v>--</v>
      </c>
      <c r="O100" s="157">
        <f t="shared" si="19"/>
        <v>0</v>
      </c>
      <c r="P100" s="157">
        <f t="shared" si="20"/>
        <v>9306.3529411764703</v>
      </c>
      <c r="Q100" s="157" t="str" cm="1">
        <f t="array" ref="Q100">IF(D100="Electric","--",IF(D100="Diesel",_xlfn._xlws.FILTER(ORDEF[HC-ZH (g/hp-hr)],(ORDEF[HP]=I100)*(ORDEF[Model_Year]=E100)),""))</f>
        <v>--</v>
      </c>
      <c r="R100" s="157" t="str" cm="1">
        <f t="array" ref="R100">IF(D100="Electric","--",IF(D100="Gasoline",_xlfn._xlws.FILTER(LSIEF[HC-ZH (g/hp-hr)],(LSIEF[Fuel]=D100)*(LSIEF[HP Bin]=I100)*(LSIEF[Model Year]=E100)),""))</f>
        <v>--</v>
      </c>
      <c r="S100" s="158">
        <f t="shared" si="21"/>
        <v>0</v>
      </c>
      <c r="T100" s="159" t="str" cm="1">
        <f t="array" ref="T100">IF(D100="Electric","--",IF(D100="Diesel",_xlfn._xlws.FILTER(ORDEF[HCDR],(ORDEF[HP]=I100)*(ORDEF[Model_Year]=E100),),""))</f>
        <v>--</v>
      </c>
      <c r="U100" s="159" t="str" cm="1">
        <f t="array" ref="U100">IF(D100="Electric","--",IF(D100="Gasoline",_xlfn._xlws.FILTER(LSIEF[HC DR],(LSIEF[Fuel]=D100)*(LSIEF[HP Bin]=I100)*(LSIEF[Model Year]=E100)),""))</f>
        <v>--</v>
      </c>
      <c r="V100" s="159">
        <f t="shared" si="22"/>
        <v>0</v>
      </c>
      <c r="W100" s="158" t="str" cm="1">
        <f t="array" ref="W100">IF(D100="Electric","--",IF(D100="Diesel",_xlfn._xlws.FILTER(ORDEF[NOXzh],(ORDEF[HP]=I100)*(ORDEF[Model_Year]=E100)),""))</f>
        <v>--</v>
      </c>
      <c r="X100" s="158" t="str" cm="1">
        <f t="array" ref="X100">IF(D100="Electric","--",IF(D100="Gasoline",_xlfn._xlws.FILTER(LSIEF[NOX-ZH (g/hp-hr)],(LSIEF[Fuel]=D100)*(LSIEF[HP Bin]=I100)*(LSIEF[Model Year]=E100)),""))</f>
        <v>--</v>
      </c>
      <c r="Y100" s="158">
        <f t="shared" si="23"/>
        <v>0</v>
      </c>
      <c r="Z100" s="159" t="str" cm="1">
        <f t="array" ref="Z100">IF(D100="Electric","--",IF(D100="Diesel",_xlfn._xlws.FILTER(ORDEF[NOXdr],(ORDEF[HP]=I100)*(ORDEF[Model_Year]=E100)),""))</f>
        <v>--</v>
      </c>
      <c r="AA100" s="159" t="str" cm="1">
        <f t="array" ref="AA100">IF(E100="Electric","--",IF(D100="Gasoline",_xlfn._xlws.FILTER(LSIEF[NOX DR],(LSIEF[Fuel]=D100)*(LSIEF[HP Bin]=I100)*(LSIEF[Model Year]=E100)),""))</f>
        <v/>
      </c>
      <c r="AB100" s="159">
        <f t="shared" si="24"/>
        <v>0</v>
      </c>
      <c r="AC100" s="158" t="str" cm="1">
        <f t="array" ref="AC100">IF(D100="Electric","--",IF(D100="Diesel",_xlfn._xlws.FILTER(DFCF2[Fuel_HC],(DFCF2[MY]=E100)),""))</f>
        <v>--</v>
      </c>
      <c r="AD100" s="158" t="str" cm="1">
        <f t="array" ref="AD100">IF(D100="Electric","--",IF(D100="Gasoline",_xlfn._xlws.FILTER(GFCF2[Fuel_HC],(GFCF2[MY]=E100)),""))</f>
        <v>--</v>
      </c>
      <c r="AE100" s="158">
        <f t="shared" si="25"/>
        <v>0</v>
      </c>
      <c r="AF100" s="157" t="str" cm="1">
        <f t="array" ref="AF100">IF(D100="Electric","--",IF(D100="Diesel",_xlfn._xlws.FILTER(DFCF2[Fuel_NOX],(DFCF2[MY]=E100)),""))</f>
        <v>--</v>
      </c>
      <c r="AG100" s="157" t="str" cm="1">
        <f t="array" ref="AG100">IF(D100="Electric","--",IF(D100="Gasoline",_xlfn._xlws.FILTER(GFCF2[Fuel_NOX],(GFCF2[MY]=E100)),""))</f>
        <v>--</v>
      </c>
      <c r="AH100" s="157">
        <f t="shared" si="26"/>
        <v>0</v>
      </c>
      <c r="AI100" s="158">
        <f t="shared" si="27"/>
        <v>0</v>
      </c>
      <c r="AJ100" s="158">
        <f t="shared" si="28"/>
        <v>0</v>
      </c>
      <c r="AK100" s="158" t="str">
        <f t="shared" si="29"/>
        <v>--</v>
      </c>
      <c r="AL100" s="158" t="str">
        <f t="shared" si="30"/>
        <v>--</v>
      </c>
      <c r="AM100" s="158" t="str">
        <f t="shared" si="31"/>
        <v>--</v>
      </c>
      <c r="AN100" s="158" t="str">
        <f t="shared" si="32"/>
        <v>--</v>
      </c>
      <c r="AO100" s="158" t="str">
        <f t="shared" si="33"/>
        <v>--</v>
      </c>
      <c r="AP100" s="157"/>
      <c r="AQ100" s="161"/>
      <c r="AR100" s="161"/>
      <c r="AS100" s="161" t="str">
        <f>IF(ISNA(VLOOKUP($B100,'2017 Emission Inventory'!$B$2:$B$803,1,FALSE)),"No","Yes")</f>
        <v>Yes</v>
      </c>
      <c r="AT100" s="161" t="str">
        <f>IFERROR(INDEX('2017 Emission Inventory'!$C$2:$C$803,MATCH($B100,'2017 Emission Inventory'!$B$2:$B$803,0)),"")</f>
        <v>Belt Loader</v>
      </c>
      <c r="AU100" s="161" t="str">
        <f>IFERROR(INDEX('2017 Emission Inventory'!$D$2:$D$803,MATCH($B100,'2017 Emission Inventory'!$B$2:$B$803,0)),"")</f>
        <v>Electric</v>
      </c>
      <c r="AV100" s="161">
        <f>IFERROR(INDEX('2017 Emission Inventory'!$E$2:$E$803,MATCH($B100,'2017 Emission Inventory'!$B$2:$B$803,0)),"")</f>
        <v>2004</v>
      </c>
      <c r="AW100" s="161">
        <f>IFERROR(INDEX('2017 Emission Inventory'!$F$2:$F$803,MATCH($B100,'2017 Emission Inventory'!$B$2:$B$803,0)),"")</f>
        <v>80</v>
      </c>
      <c r="AX100" s="161">
        <f>IFERROR(INDEX('2017 Emission Inventory'!$G$2:$G$803,MATCH($B100,'2017 Emission Inventory'!$B$2:$B$803,0)),"")</f>
        <v>581.64705882352939</v>
      </c>
      <c r="AY100" s="162" t="str">
        <f>IFERROR(INDEX('2017 Emission Inventory'!$AL$2:$AL$803,MATCH($B100,'2017 Emission Inventory'!$B$2:$B$803,0)),"")</f>
        <v>--</v>
      </c>
      <c r="AZ100" s="163" t="e">
        <f t="shared" si="34"/>
        <v>#VALUE!</v>
      </c>
      <c r="BB100" s="166"/>
    </row>
    <row r="101" spans="1:54" s="160" customFormat="1" x14ac:dyDescent="0.35">
      <c r="A101" s="157">
        <v>100</v>
      </c>
      <c r="B101" s="157" t="s">
        <v>141</v>
      </c>
      <c r="C101" s="157" t="s">
        <v>128</v>
      </c>
      <c r="D101" s="157" t="s">
        <v>49</v>
      </c>
      <c r="E101" s="157">
        <v>2004</v>
      </c>
      <c r="F101" s="157">
        <v>80</v>
      </c>
      <c r="G101" s="157">
        <v>581.64705882352939</v>
      </c>
      <c r="H101" s="157"/>
      <c r="I101" s="157">
        <f t="shared" si="18"/>
        <v>100</v>
      </c>
      <c r="J101" s="157" t="str">
        <f>IF(D101="Electric","--",IF(D101="Diesel",VLOOKUP(C101,[2]ORDLF!A:B,2,FALSE),""))</f>
        <v>--</v>
      </c>
      <c r="K101" s="157" t="str">
        <f>IF(D101="Electric","--",IF(D101="Gasoline",VLOOKUP(C101,LSILF!A:C,3,FALSE),""))</f>
        <v>--</v>
      </c>
      <c r="L101" s="158">
        <f t="shared" si="35"/>
        <v>0</v>
      </c>
      <c r="M101" s="157" t="str" cm="1">
        <f t="array" ref="M101">IF(D101="Electric","--",IF(D101="Diesel",_xlfn._xlws.FILTER(DIESCH[CH Cap],(DIESCH[HP Bin]=I101)),""))</f>
        <v>--</v>
      </c>
      <c r="N101" s="157" t="str" cm="1">
        <f t="array" ref="N101">IF(D101="Electric","--",IF(D101="Gasoline",_xlfn._xlws.FILTER(LSICH[CH Cap],(LSICH[Fuel Type]=D101)*(LSICH[MY]=E101)),""))</f>
        <v>--</v>
      </c>
      <c r="O101" s="157">
        <f t="shared" si="19"/>
        <v>0</v>
      </c>
      <c r="P101" s="157">
        <f t="shared" si="20"/>
        <v>9306.3529411764703</v>
      </c>
      <c r="Q101" s="157" t="str" cm="1">
        <f t="array" ref="Q101">IF(D101="Electric","--",IF(D101="Diesel",_xlfn._xlws.FILTER(ORDEF[HC-ZH (g/hp-hr)],(ORDEF[HP]=I101)*(ORDEF[Model_Year]=E101)),""))</f>
        <v>--</v>
      </c>
      <c r="R101" s="157" t="str" cm="1">
        <f t="array" ref="R101">IF(D101="Electric","--",IF(D101="Gasoline",_xlfn._xlws.FILTER(LSIEF[HC-ZH (g/hp-hr)],(LSIEF[Fuel]=D101)*(LSIEF[HP Bin]=I101)*(LSIEF[Model Year]=E101)),""))</f>
        <v>--</v>
      </c>
      <c r="S101" s="158">
        <f t="shared" si="21"/>
        <v>0</v>
      </c>
      <c r="T101" s="159" t="str" cm="1">
        <f t="array" ref="T101">IF(D101="Electric","--",IF(D101="Diesel",_xlfn._xlws.FILTER(ORDEF[HCDR],(ORDEF[HP]=I101)*(ORDEF[Model_Year]=E101),),""))</f>
        <v>--</v>
      </c>
      <c r="U101" s="159" t="str" cm="1">
        <f t="array" ref="U101">IF(D101="Electric","--",IF(D101="Gasoline",_xlfn._xlws.FILTER(LSIEF[HC DR],(LSIEF[Fuel]=D101)*(LSIEF[HP Bin]=I101)*(LSIEF[Model Year]=E101)),""))</f>
        <v>--</v>
      </c>
      <c r="V101" s="159">
        <f t="shared" si="22"/>
        <v>0</v>
      </c>
      <c r="W101" s="158" t="str" cm="1">
        <f t="array" ref="W101">IF(D101="Electric","--",IF(D101="Diesel",_xlfn._xlws.FILTER(ORDEF[NOXzh],(ORDEF[HP]=I101)*(ORDEF[Model_Year]=E101)),""))</f>
        <v>--</v>
      </c>
      <c r="X101" s="158" t="str" cm="1">
        <f t="array" ref="X101">IF(D101="Electric","--",IF(D101="Gasoline",_xlfn._xlws.FILTER(LSIEF[NOX-ZH (g/hp-hr)],(LSIEF[Fuel]=D101)*(LSIEF[HP Bin]=I101)*(LSIEF[Model Year]=E101)),""))</f>
        <v>--</v>
      </c>
      <c r="Y101" s="158">
        <f t="shared" si="23"/>
        <v>0</v>
      </c>
      <c r="Z101" s="159" t="str" cm="1">
        <f t="array" ref="Z101">IF(D101="Electric","--",IF(D101="Diesel",_xlfn._xlws.FILTER(ORDEF[NOXdr],(ORDEF[HP]=I101)*(ORDEF[Model_Year]=E101)),""))</f>
        <v>--</v>
      </c>
      <c r="AA101" s="159" t="str" cm="1">
        <f t="array" ref="AA101">IF(E101="Electric","--",IF(D101="Gasoline",_xlfn._xlws.FILTER(LSIEF[NOX DR],(LSIEF[Fuel]=D101)*(LSIEF[HP Bin]=I101)*(LSIEF[Model Year]=E101)),""))</f>
        <v/>
      </c>
      <c r="AB101" s="159">
        <f t="shared" si="24"/>
        <v>0</v>
      </c>
      <c r="AC101" s="158" t="str" cm="1">
        <f t="array" ref="AC101">IF(D101="Electric","--",IF(D101="Diesel",_xlfn._xlws.FILTER(DFCF2[Fuel_HC],(DFCF2[MY]=E101)),""))</f>
        <v>--</v>
      </c>
      <c r="AD101" s="158" t="str" cm="1">
        <f t="array" ref="AD101">IF(D101="Electric","--",IF(D101="Gasoline",_xlfn._xlws.FILTER(GFCF2[Fuel_HC],(GFCF2[MY]=E101)),""))</f>
        <v>--</v>
      </c>
      <c r="AE101" s="158">
        <f t="shared" si="25"/>
        <v>0</v>
      </c>
      <c r="AF101" s="157" t="str" cm="1">
        <f t="array" ref="AF101">IF(D101="Electric","--",IF(D101="Diesel",_xlfn._xlws.FILTER(DFCF2[Fuel_NOX],(DFCF2[MY]=E101)),""))</f>
        <v>--</v>
      </c>
      <c r="AG101" s="157" t="str" cm="1">
        <f t="array" ref="AG101">IF(D101="Electric","--",IF(D101="Gasoline",_xlfn._xlws.FILTER(GFCF2[Fuel_NOX],(GFCF2[MY]=E101)),""))</f>
        <v>--</v>
      </c>
      <c r="AH101" s="157">
        <f t="shared" si="26"/>
        <v>0</v>
      </c>
      <c r="AI101" s="158">
        <f t="shared" si="27"/>
        <v>0</v>
      </c>
      <c r="AJ101" s="158">
        <f t="shared" si="28"/>
        <v>0</v>
      </c>
      <c r="AK101" s="158" t="str">
        <f t="shared" si="29"/>
        <v>--</v>
      </c>
      <c r="AL101" s="158" t="str">
        <f t="shared" si="30"/>
        <v>--</v>
      </c>
      <c r="AM101" s="158" t="str">
        <f t="shared" si="31"/>
        <v>--</v>
      </c>
      <c r="AN101" s="158" t="str">
        <f t="shared" si="32"/>
        <v>--</v>
      </c>
      <c r="AO101" s="158" t="str">
        <f t="shared" si="33"/>
        <v>--</v>
      </c>
      <c r="AP101" s="157"/>
      <c r="AQ101" s="161"/>
      <c r="AR101" s="161"/>
      <c r="AS101" s="161" t="str">
        <f>IF(ISNA(VLOOKUP($B101,'2017 Emission Inventory'!$B$2:$B$803,1,FALSE)),"No","Yes")</f>
        <v>Yes</v>
      </c>
      <c r="AT101" s="161" t="str">
        <f>IFERROR(INDEX('2017 Emission Inventory'!$C$2:$C$803,MATCH($B101,'2017 Emission Inventory'!$B$2:$B$803,0)),"")</f>
        <v>Belt Loader</v>
      </c>
      <c r="AU101" s="161" t="str">
        <f>IFERROR(INDEX('2017 Emission Inventory'!$D$2:$D$803,MATCH($B101,'2017 Emission Inventory'!$B$2:$B$803,0)),"")</f>
        <v>Electric</v>
      </c>
      <c r="AV101" s="161">
        <f>IFERROR(INDEX('2017 Emission Inventory'!$E$2:$E$803,MATCH($B101,'2017 Emission Inventory'!$B$2:$B$803,0)),"")</f>
        <v>2004</v>
      </c>
      <c r="AW101" s="161">
        <f>IFERROR(INDEX('2017 Emission Inventory'!$F$2:$F$803,MATCH($B101,'2017 Emission Inventory'!$B$2:$B$803,0)),"")</f>
        <v>80</v>
      </c>
      <c r="AX101" s="161">
        <f>IFERROR(INDEX('2017 Emission Inventory'!$G$2:$G$803,MATCH($B101,'2017 Emission Inventory'!$B$2:$B$803,0)),"")</f>
        <v>581.64705882352939</v>
      </c>
      <c r="AY101" s="162" t="str">
        <f>IFERROR(INDEX('2017 Emission Inventory'!$AL$2:$AL$803,MATCH($B101,'2017 Emission Inventory'!$B$2:$B$803,0)),"")</f>
        <v>--</v>
      </c>
      <c r="AZ101" s="163" t="e">
        <f t="shared" si="34"/>
        <v>#VALUE!</v>
      </c>
      <c r="BB101" s="166"/>
    </row>
    <row r="102" spans="1:54" s="160" customFormat="1" x14ac:dyDescent="0.35">
      <c r="A102" s="157">
        <v>101</v>
      </c>
      <c r="B102" s="157" t="s">
        <v>145</v>
      </c>
      <c r="C102" s="157" t="s">
        <v>128</v>
      </c>
      <c r="D102" s="157" t="s">
        <v>49</v>
      </c>
      <c r="E102" s="157">
        <v>2005</v>
      </c>
      <c r="F102" s="157">
        <v>70</v>
      </c>
      <c r="G102" s="157">
        <v>581.64705882352939</v>
      </c>
      <c r="H102" s="157"/>
      <c r="I102" s="157">
        <f t="shared" si="18"/>
        <v>75</v>
      </c>
      <c r="J102" s="157" t="str">
        <f>IF(D102="Electric","--",IF(D102="Diesel",VLOOKUP(C102,[2]ORDLF!A:B,2,FALSE),""))</f>
        <v>--</v>
      </c>
      <c r="K102" s="157" t="str">
        <f>IF(D102="Electric","--",IF(D102="Gasoline",VLOOKUP(C102,LSILF!A:C,3,FALSE),""))</f>
        <v>--</v>
      </c>
      <c r="L102" s="158">
        <f t="shared" si="35"/>
        <v>0</v>
      </c>
      <c r="M102" s="157" t="str" cm="1">
        <f t="array" ref="M102">IF(D102="Electric","--",IF(D102="Diesel",_xlfn._xlws.FILTER(DIESCH[CH Cap],(DIESCH[HP Bin]=I102)),""))</f>
        <v>--</v>
      </c>
      <c r="N102" s="157" t="str" cm="1">
        <f t="array" ref="N102">IF(D102="Electric","--",IF(D102="Gasoline",_xlfn._xlws.FILTER(LSICH[CH Cap],(LSICH[Fuel Type]=D102)*(LSICH[MY]=E102)),""))</f>
        <v>--</v>
      </c>
      <c r="O102" s="157">
        <f t="shared" si="19"/>
        <v>0</v>
      </c>
      <c r="P102" s="157">
        <f t="shared" si="20"/>
        <v>8724.7058823529405</v>
      </c>
      <c r="Q102" s="157" t="str" cm="1">
        <f t="array" ref="Q102">IF(D102="Electric","--",IF(D102="Diesel",_xlfn._xlws.FILTER(ORDEF[HC-ZH (g/hp-hr)],(ORDEF[HP]=I102)*(ORDEF[Model_Year]=E102)),""))</f>
        <v>--</v>
      </c>
      <c r="R102" s="157" t="str" cm="1">
        <f t="array" ref="R102">IF(D102="Electric","--",IF(D102="Gasoline",_xlfn._xlws.FILTER(LSIEF[HC-ZH (g/hp-hr)],(LSIEF[Fuel]=D102)*(LSIEF[HP Bin]=I102)*(LSIEF[Model Year]=E102)),""))</f>
        <v>--</v>
      </c>
      <c r="S102" s="158">
        <f t="shared" si="21"/>
        <v>0</v>
      </c>
      <c r="T102" s="159" t="str" cm="1">
        <f t="array" ref="T102">IF(D102="Electric","--",IF(D102="Diesel",_xlfn._xlws.FILTER(ORDEF[HCDR],(ORDEF[HP]=I102)*(ORDEF[Model_Year]=E102),),""))</f>
        <v>--</v>
      </c>
      <c r="U102" s="159" t="str" cm="1">
        <f t="array" ref="U102">IF(D102="Electric","--",IF(D102="Gasoline",_xlfn._xlws.FILTER(LSIEF[HC DR],(LSIEF[Fuel]=D102)*(LSIEF[HP Bin]=I102)*(LSIEF[Model Year]=E102)),""))</f>
        <v>--</v>
      </c>
      <c r="V102" s="159">
        <f t="shared" si="22"/>
        <v>0</v>
      </c>
      <c r="W102" s="158" t="str" cm="1">
        <f t="array" ref="W102">IF(D102="Electric","--",IF(D102="Diesel",_xlfn._xlws.FILTER(ORDEF[NOXzh],(ORDEF[HP]=I102)*(ORDEF[Model_Year]=E102)),""))</f>
        <v>--</v>
      </c>
      <c r="X102" s="158" t="str" cm="1">
        <f t="array" ref="X102">IF(D102="Electric","--",IF(D102="Gasoline",_xlfn._xlws.FILTER(LSIEF[NOX-ZH (g/hp-hr)],(LSIEF[Fuel]=D102)*(LSIEF[HP Bin]=I102)*(LSIEF[Model Year]=E102)),""))</f>
        <v>--</v>
      </c>
      <c r="Y102" s="158">
        <f t="shared" si="23"/>
        <v>0</v>
      </c>
      <c r="Z102" s="159" t="str" cm="1">
        <f t="array" ref="Z102">IF(D102="Electric","--",IF(D102="Diesel",_xlfn._xlws.FILTER(ORDEF[NOXdr],(ORDEF[HP]=I102)*(ORDEF[Model_Year]=E102)),""))</f>
        <v>--</v>
      </c>
      <c r="AA102" s="159" t="str" cm="1">
        <f t="array" ref="AA102">IF(E102="Electric","--",IF(D102="Gasoline",_xlfn._xlws.FILTER(LSIEF[NOX DR],(LSIEF[Fuel]=D102)*(LSIEF[HP Bin]=I102)*(LSIEF[Model Year]=E102)),""))</f>
        <v/>
      </c>
      <c r="AB102" s="159">
        <f t="shared" si="24"/>
        <v>0</v>
      </c>
      <c r="AC102" s="158" t="str" cm="1">
        <f t="array" ref="AC102">IF(D102="Electric","--",IF(D102="Diesel",_xlfn._xlws.FILTER(DFCF2[Fuel_HC],(DFCF2[MY]=E102)),""))</f>
        <v>--</v>
      </c>
      <c r="AD102" s="158" t="str" cm="1">
        <f t="array" ref="AD102">IF(D102="Electric","--",IF(D102="Gasoline",_xlfn._xlws.FILTER(GFCF2[Fuel_HC],(GFCF2[MY]=E102)),""))</f>
        <v>--</v>
      </c>
      <c r="AE102" s="158">
        <f t="shared" si="25"/>
        <v>0</v>
      </c>
      <c r="AF102" s="157" t="str" cm="1">
        <f t="array" ref="AF102">IF(D102="Electric","--",IF(D102="Diesel",_xlfn._xlws.FILTER(DFCF2[Fuel_NOX],(DFCF2[MY]=E102)),""))</f>
        <v>--</v>
      </c>
      <c r="AG102" s="157" t="str" cm="1">
        <f t="array" ref="AG102">IF(D102="Electric","--",IF(D102="Gasoline",_xlfn._xlws.FILTER(GFCF2[Fuel_NOX],(GFCF2[MY]=E102)),""))</f>
        <v>--</v>
      </c>
      <c r="AH102" s="157">
        <f t="shared" si="26"/>
        <v>0</v>
      </c>
      <c r="AI102" s="158">
        <f t="shared" si="27"/>
        <v>0</v>
      </c>
      <c r="AJ102" s="158">
        <f t="shared" si="28"/>
        <v>0</v>
      </c>
      <c r="AK102" s="158" t="str">
        <f t="shared" si="29"/>
        <v>--</v>
      </c>
      <c r="AL102" s="158" t="str">
        <f t="shared" si="30"/>
        <v>--</v>
      </c>
      <c r="AM102" s="158" t="str">
        <f t="shared" si="31"/>
        <v>--</v>
      </c>
      <c r="AN102" s="158" t="str">
        <f t="shared" si="32"/>
        <v>--</v>
      </c>
      <c r="AO102" s="158" t="str">
        <f t="shared" si="33"/>
        <v>--</v>
      </c>
      <c r="AP102" s="157"/>
      <c r="AQ102" s="161"/>
      <c r="AR102" s="161"/>
      <c r="AS102" s="161" t="str">
        <f>IF(ISNA(VLOOKUP($B102,'2017 Emission Inventory'!$B$2:$B$803,1,FALSE)),"No","Yes")</f>
        <v>Yes</v>
      </c>
      <c r="AT102" s="161" t="str">
        <f>IFERROR(INDEX('2017 Emission Inventory'!$C$2:$C$803,MATCH($B102,'2017 Emission Inventory'!$B$2:$B$803,0)),"")</f>
        <v>Belt Loader</v>
      </c>
      <c r="AU102" s="161" t="str">
        <f>IFERROR(INDEX('2017 Emission Inventory'!$D$2:$D$803,MATCH($B102,'2017 Emission Inventory'!$B$2:$B$803,0)),"")</f>
        <v>Electric</v>
      </c>
      <c r="AV102" s="161">
        <f>IFERROR(INDEX('2017 Emission Inventory'!$E$2:$E$803,MATCH($B102,'2017 Emission Inventory'!$B$2:$B$803,0)),"")</f>
        <v>2005</v>
      </c>
      <c r="AW102" s="161">
        <f>IFERROR(INDEX('2017 Emission Inventory'!$F$2:$F$803,MATCH($B102,'2017 Emission Inventory'!$B$2:$B$803,0)),"")</f>
        <v>81</v>
      </c>
      <c r="AX102" s="161">
        <f>IFERROR(INDEX('2017 Emission Inventory'!$G$2:$G$803,MATCH($B102,'2017 Emission Inventory'!$B$2:$B$803,0)),"")</f>
        <v>581.64705882352939</v>
      </c>
      <c r="AY102" s="162" t="str">
        <f>IFERROR(INDEX('2017 Emission Inventory'!$AL$2:$AL$803,MATCH($B102,'2017 Emission Inventory'!$B$2:$B$803,0)),"")</f>
        <v>--</v>
      </c>
      <c r="AZ102" s="163" t="e">
        <f t="shared" si="34"/>
        <v>#VALUE!</v>
      </c>
      <c r="BB102" s="166"/>
    </row>
    <row r="103" spans="1:54" s="160" customFormat="1" x14ac:dyDescent="0.35">
      <c r="A103" s="157">
        <v>102</v>
      </c>
      <c r="B103" s="157">
        <v>57081</v>
      </c>
      <c r="C103" s="157" t="s">
        <v>128</v>
      </c>
      <c r="D103" s="157" t="s">
        <v>49</v>
      </c>
      <c r="E103" s="157">
        <v>2006</v>
      </c>
      <c r="F103" s="157">
        <v>70</v>
      </c>
      <c r="G103" s="157">
        <v>503</v>
      </c>
      <c r="H103" s="157"/>
      <c r="I103" s="157">
        <f t="shared" si="18"/>
        <v>75</v>
      </c>
      <c r="J103" s="157" t="str">
        <f>IF(D103="Electric","--",IF(D103="Diesel",VLOOKUP(C103,[2]ORDLF!A:B,2,FALSE),""))</f>
        <v>--</v>
      </c>
      <c r="K103" s="157" t="str">
        <f>IF(D103="Electric","--",IF(D103="Gasoline",VLOOKUP(C103,LSILF!A:C,3,FALSE),""))</f>
        <v>--</v>
      </c>
      <c r="L103" s="158">
        <f t="shared" si="35"/>
        <v>0</v>
      </c>
      <c r="M103" s="157" t="str" cm="1">
        <f t="array" ref="M103">IF(D103="Electric","--",IF(D103="Diesel",_xlfn._xlws.FILTER(DIESCH[CH Cap],(DIESCH[HP Bin]=I103)),""))</f>
        <v>--</v>
      </c>
      <c r="N103" s="157" t="str" cm="1">
        <f t="array" ref="N103">IF(D103="Electric","--",IF(D103="Gasoline",_xlfn._xlws.FILTER(LSICH[CH Cap],(LSICH[Fuel Type]=D103)*(LSICH[MY]=E103)),""))</f>
        <v>--</v>
      </c>
      <c r="O103" s="157">
        <f t="shared" si="19"/>
        <v>0</v>
      </c>
      <c r="P103" s="157">
        <f t="shared" si="20"/>
        <v>7042</v>
      </c>
      <c r="Q103" s="157" t="str" cm="1">
        <f t="array" ref="Q103">IF(D103="Electric","--",IF(D103="Diesel",_xlfn._xlws.FILTER(ORDEF[HC-ZH (g/hp-hr)],(ORDEF[HP]=I103)*(ORDEF[Model_Year]=E103)),""))</f>
        <v>--</v>
      </c>
      <c r="R103" s="157" t="str" cm="1">
        <f t="array" ref="R103">IF(D103="Electric","--",IF(D103="Gasoline",_xlfn._xlws.FILTER(LSIEF[HC-ZH (g/hp-hr)],(LSIEF[Fuel]=D103)*(LSIEF[HP Bin]=I103)*(LSIEF[Model Year]=E103)),""))</f>
        <v>--</v>
      </c>
      <c r="S103" s="158">
        <f t="shared" si="21"/>
        <v>0</v>
      </c>
      <c r="T103" s="159" t="str" cm="1">
        <f t="array" ref="T103">IF(D103="Electric","--",IF(D103="Diesel",_xlfn._xlws.FILTER(ORDEF[HCDR],(ORDEF[HP]=I103)*(ORDEF[Model_Year]=E103),),""))</f>
        <v>--</v>
      </c>
      <c r="U103" s="159" t="str" cm="1">
        <f t="array" ref="U103">IF(D103="Electric","--",IF(D103="Gasoline",_xlfn._xlws.FILTER(LSIEF[HC DR],(LSIEF[Fuel]=D103)*(LSIEF[HP Bin]=I103)*(LSIEF[Model Year]=E103)),""))</f>
        <v>--</v>
      </c>
      <c r="V103" s="159">
        <f t="shared" si="22"/>
        <v>0</v>
      </c>
      <c r="W103" s="158" t="str" cm="1">
        <f t="array" ref="W103">IF(D103="Electric","--",IF(D103="Diesel",_xlfn._xlws.FILTER(ORDEF[NOXzh],(ORDEF[HP]=I103)*(ORDEF[Model_Year]=E103)),""))</f>
        <v>--</v>
      </c>
      <c r="X103" s="158" t="str" cm="1">
        <f t="array" ref="X103">IF(D103="Electric","--",IF(D103="Gasoline",_xlfn._xlws.FILTER(LSIEF[NOX-ZH (g/hp-hr)],(LSIEF[Fuel]=D103)*(LSIEF[HP Bin]=I103)*(LSIEF[Model Year]=E103)),""))</f>
        <v>--</v>
      </c>
      <c r="Y103" s="158">
        <f t="shared" si="23"/>
        <v>0</v>
      </c>
      <c r="Z103" s="159" t="str" cm="1">
        <f t="array" ref="Z103">IF(D103="Electric","--",IF(D103="Diesel",_xlfn._xlws.FILTER(ORDEF[NOXdr],(ORDEF[HP]=I103)*(ORDEF[Model_Year]=E103)),""))</f>
        <v>--</v>
      </c>
      <c r="AA103" s="159" t="str" cm="1">
        <f t="array" ref="AA103">IF(E103="Electric","--",IF(D103="Gasoline",_xlfn._xlws.FILTER(LSIEF[NOX DR],(LSIEF[Fuel]=D103)*(LSIEF[HP Bin]=I103)*(LSIEF[Model Year]=E103)),""))</f>
        <v/>
      </c>
      <c r="AB103" s="159">
        <f t="shared" si="24"/>
        <v>0</v>
      </c>
      <c r="AC103" s="158" t="str" cm="1">
        <f t="array" ref="AC103">IF(D103="Electric","--",IF(D103="Diesel",_xlfn._xlws.FILTER(DFCF2[Fuel_HC],(DFCF2[MY]=E103)),""))</f>
        <v>--</v>
      </c>
      <c r="AD103" s="158" t="str" cm="1">
        <f t="array" ref="AD103">IF(D103="Electric","--",IF(D103="Gasoline",_xlfn._xlws.FILTER(GFCF2[Fuel_HC],(GFCF2[MY]=E103)),""))</f>
        <v>--</v>
      </c>
      <c r="AE103" s="158">
        <f t="shared" si="25"/>
        <v>0</v>
      </c>
      <c r="AF103" s="157" t="str" cm="1">
        <f t="array" ref="AF103">IF(D103="Electric","--",IF(D103="Diesel",_xlfn._xlws.FILTER(DFCF2[Fuel_NOX],(DFCF2[MY]=E103)),""))</f>
        <v>--</v>
      </c>
      <c r="AG103" s="157" t="str" cm="1">
        <f t="array" ref="AG103">IF(D103="Electric","--",IF(D103="Gasoline",_xlfn._xlws.FILTER(GFCF2[Fuel_NOX],(GFCF2[MY]=E103)),""))</f>
        <v>--</v>
      </c>
      <c r="AH103" s="157">
        <f t="shared" si="26"/>
        <v>0</v>
      </c>
      <c r="AI103" s="158">
        <f t="shared" si="27"/>
        <v>0</v>
      </c>
      <c r="AJ103" s="158">
        <f t="shared" si="28"/>
        <v>0</v>
      </c>
      <c r="AK103" s="158" t="str">
        <f t="shared" si="29"/>
        <v>--</v>
      </c>
      <c r="AL103" s="158" t="str">
        <f t="shared" si="30"/>
        <v>--</v>
      </c>
      <c r="AM103" s="158" t="str">
        <f t="shared" si="31"/>
        <v>--</v>
      </c>
      <c r="AN103" s="158" t="str">
        <f t="shared" si="32"/>
        <v>--</v>
      </c>
      <c r="AO103" s="158" t="str">
        <f t="shared" si="33"/>
        <v>--</v>
      </c>
      <c r="AP103" s="157"/>
      <c r="AQ103" s="161"/>
      <c r="AR103" s="161"/>
      <c r="AS103" s="161" t="str">
        <f>IF(ISNA(VLOOKUP($B103,'2017 Emission Inventory'!$B$2:$B$803,1,FALSE)),"No","Yes")</f>
        <v>Yes</v>
      </c>
      <c r="AT103" s="161" t="str">
        <f>IFERROR(INDEX('2017 Emission Inventory'!$C$2:$C$803,MATCH($B103,'2017 Emission Inventory'!$B$2:$B$803,0)),"")</f>
        <v>Belt Loader</v>
      </c>
      <c r="AU103" s="161" t="str">
        <f>IFERROR(INDEX('2017 Emission Inventory'!$D$2:$D$803,MATCH($B103,'2017 Emission Inventory'!$B$2:$B$803,0)),"")</f>
        <v>Electric</v>
      </c>
      <c r="AV103" s="161">
        <f>IFERROR(INDEX('2017 Emission Inventory'!$E$2:$E$803,MATCH($B103,'2017 Emission Inventory'!$B$2:$B$803,0)),"")</f>
        <v>2006</v>
      </c>
      <c r="AW103" s="161">
        <f>IFERROR(INDEX('2017 Emission Inventory'!$F$2:$F$803,MATCH($B103,'2017 Emission Inventory'!$B$2:$B$803,0)),"")</f>
        <v>81</v>
      </c>
      <c r="AX103" s="161">
        <f>IFERROR(INDEX('2017 Emission Inventory'!$G$2:$G$803,MATCH($B103,'2017 Emission Inventory'!$B$2:$B$803,0)),"")</f>
        <v>581.64705882352939</v>
      </c>
      <c r="AY103" s="162" t="str">
        <f>IFERROR(INDEX('2017 Emission Inventory'!$AL$2:$AL$803,MATCH($B103,'2017 Emission Inventory'!$B$2:$B$803,0)),"")</f>
        <v>--</v>
      </c>
      <c r="AZ103" s="163" t="e">
        <f t="shared" si="34"/>
        <v>#VALUE!</v>
      </c>
      <c r="BB103" s="166"/>
    </row>
    <row r="104" spans="1:54" s="160" customFormat="1" x14ac:dyDescent="0.35">
      <c r="A104" s="157">
        <v>103</v>
      </c>
      <c r="B104" s="157">
        <v>57082</v>
      </c>
      <c r="C104" s="157" t="s">
        <v>128</v>
      </c>
      <c r="D104" s="157" t="s">
        <v>49</v>
      </c>
      <c r="E104" s="157">
        <v>2006</v>
      </c>
      <c r="F104" s="157">
        <v>70</v>
      </c>
      <c r="G104" s="157">
        <v>503</v>
      </c>
      <c r="H104" s="157"/>
      <c r="I104" s="157">
        <f t="shared" si="18"/>
        <v>75</v>
      </c>
      <c r="J104" s="157" t="str">
        <f>IF(D104="Electric","--",IF(D104="Diesel",VLOOKUP(C104,[2]ORDLF!A:B,2,FALSE),""))</f>
        <v>--</v>
      </c>
      <c r="K104" s="157" t="str">
        <f>IF(D104="Electric","--",IF(D104="Gasoline",VLOOKUP(C104,LSILF!A:C,3,FALSE),""))</f>
        <v>--</v>
      </c>
      <c r="L104" s="158">
        <f t="shared" si="35"/>
        <v>0</v>
      </c>
      <c r="M104" s="157" t="str" cm="1">
        <f t="array" ref="M104">IF(D104="Electric","--",IF(D104="Diesel",_xlfn._xlws.FILTER(DIESCH[CH Cap],(DIESCH[HP Bin]=I104)),""))</f>
        <v>--</v>
      </c>
      <c r="N104" s="157" t="str" cm="1">
        <f t="array" ref="N104">IF(D104="Electric","--",IF(D104="Gasoline",_xlfn._xlws.FILTER(LSICH[CH Cap],(LSICH[Fuel Type]=D104)*(LSICH[MY]=E104)),""))</f>
        <v>--</v>
      </c>
      <c r="O104" s="157">
        <f t="shared" si="19"/>
        <v>0</v>
      </c>
      <c r="P104" s="157">
        <f t="shared" si="20"/>
        <v>7042</v>
      </c>
      <c r="Q104" s="157" t="str" cm="1">
        <f t="array" ref="Q104">IF(D104="Electric","--",IF(D104="Diesel",_xlfn._xlws.FILTER(ORDEF[HC-ZH (g/hp-hr)],(ORDEF[HP]=I104)*(ORDEF[Model_Year]=E104)),""))</f>
        <v>--</v>
      </c>
      <c r="R104" s="157" t="str" cm="1">
        <f t="array" ref="R104">IF(D104="Electric","--",IF(D104="Gasoline",_xlfn._xlws.FILTER(LSIEF[HC-ZH (g/hp-hr)],(LSIEF[Fuel]=D104)*(LSIEF[HP Bin]=I104)*(LSIEF[Model Year]=E104)),""))</f>
        <v>--</v>
      </c>
      <c r="S104" s="158">
        <f t="shared" si="21"/>
        <v>0</v>
      </c>
      <c r="T104" s="159" t="str" cm="1">
        <f t="array" ref="T104">IF(D104="Electric","--",IF(D104="Diesel",_xlfn._xlws.FILTER(ORDEF[HCDR],(ORDEF[HP]=I104)*(ORDEF[Model_Year]=E104),),""))</f>
        <v>--</v>
      </c>
      <c r="U104" s="159" t="str" cm="1">
        <f t="array" ref="U104">IF(D104="Electric","--",IF(D104="Gasoline",_xlfn._xlws.FILTER(LSIEF[HC DR],(LSIEF[Fuel]=D104)*(LSIEF[HP Bin]=I104)*(LSIEF[Model Year]=E104)),""))</f>
        <v>--</v>
      </c>
      <c r="V104" s="159">
        <f t="shared" si="22"/>
        <v>0</v>
      </c>
      <c r="W104" s="158" t="str" cm="1">
        <f t="array" ref="W104">IF(D104="Electric","--",IF(D104="Diesel",_xlfn._xlws.FILTER(ORDEF[NOXzh],(ORDEF[HP]=I104)*(ORDEF[Model_Year]=E104)),""))</f>
        <v>--</v>
      </c>
      <c r="X104" s="158" t="str" cm="1">
        <f t="array" ref="X104">IF(D104="Electric","--",IF(D104="Gasoline",_xlfn._xlws.FILTER(LSIEF[NOX-ZH (g/hp-hr)],(LSIEF[Fuel]=D104)*(LSIEF[HP Bin]=I104)*(LSIEF[Model Year]=E104)),""))</f>
        <v>--</v>
      </c>
      <c r="Y104" s="158">
        <f t="shared" si="23"/>
        <v>0</v>
      </c>
      <c r="Z104" s="159" t="str" cm="1">
        <f t="array" ref="Z104">IF(D104="Electric","--",IF(D104="Diesel",_xlfn._xlws.FILTER(ORDEF[NOXdr],(ORDEF[HP]=I104)*(ORDEF[Model_Year]=E104)),""))</f>
        <v>--</v>
      </c>
      <c r="AA104" s="159" t="str" cm="1">
        <f t="array" ref="AA104">IF(E104="Electric","--",IF(D104="Gasoline",_xlfn._xlws.FILTER(LSIEF[NOX DR],(LSIEF[Fuel]=D104)*(LSIEF[HP Bin]=I104)*(LSIEF[Model Year]=E104)),""))</f>
        <v/>
      </c>
      <c r="AB104" s="159">
        <f t="shared" si="24"/>
        <v>0</v>
      </c>
      <c r="AC104" s="158" t="str" cm="1">
        <f t="array" ref="AC104">IF(D104="Electric","--",IF(D104="Diesel",_xlfn._xlws.FILTER(DFCF2[Fuel_HC],(DFCF2[MY]=E104)),""))</f>
        <v>--</v>
      </c>
      <c r="AD104" s="158" t="str" cm="1">
        <f t="array" ref="AD104">IF(D104="Electric","--",IF(D104="Gasoline",_xlfn._xlws.FILTER(GFCF2[Fuel_HC],(GFCF2[MY]=E104)),""))</f>
        <v>--</v>
      </c>
      <c r="AE104" s="158">
        <f t="shared" si="25"/>
        <v>0</v>
      </c>
      <c r="AF104" s="157" t="str" cm="1">
        <f t="array" ref="AF104">IF(D104="Electric","--",IF(D104="Diesel",_xlfn._xlws.FILTER(DFCF2[Fuel_NOX],(DFCF2[MY]=E104)),""))</f>
        <v>--</v>
      </c>
      <c r="AG104" s="157" t="str" cm="1">
        <f t="array" ref="AG104">IF(D104="Electric","--",IF(D104="Gasoline",_xlfn._xlws.FILTER(GFCF2[Fuel_NOX],(GFCF2[MY]=E104)),""))</f>
        <v>--</v>
      </c>
      <c r="AH104" s="157">
        <f t="shared" si="26"/>
        <v>0</v>
      </c>
      <c r="AI104" s="158">
        <f t="shared" si="27"/>
        <v>0</v>
      </c>
      <c r="AJ104" s="158">
        <f t="shared" si="28"/>
        <v>0</v>
      </c>
      <c r="AK104" s="158" t="str">
        <f t="shared" si="29"/>
        <v>--</v>
      </c>
      <c r="AL104" s="158" t="str">
        <f t="shared" si="30"/>
        <v>--</v>
      </c>
      <c r="AM104" s="158" t="str">
        <f t="shared" si="31"/>
        <v>--</v>
      </c>
      <c r="AN104" s="158" t="str">
        <f t="shared" si="32"/>
        <v>--</v>
      </c>
      <c r="AO104" s="158" t="str">
        <f t="shared" si="33"/>
        <v>--</v>
      </c>
      <c r="AP104" s="157"/>
      <c r="AQ104" s="161"/>
      <c r="AR104" s="161"/>
      <c r="AS104" s="161" t="str">
        <f>IF(ISNA(VLOOKUP($B104,'2017 Emission Inventory'!$B$2:$B$803,1,FALSE)),"No","Yes")</f>
        <v>Yes</v>
      </c>
      <c r="AT104" s="161" t="str">
        <f>IFERROR(INDEX('2017 Emission Inventory'!$C$2:$C$803,MATCH($B104,'2017 Emission Inventory'!$B$2:$B$803,0)),"")</f>
        <v>Belt Loader</v>
      </c>
      <c r="AU104" s="161" t="str">
        <f>IFERROR(INDEX('2017 Emission Inventory'!$D$2:$D$803,MATCH($B104,'2017 Emission Inventory'!$B$2:$B$803,0)),"")</f>
        <v>Electric</v>
      </c>
      <c r="AV104" s="161">
        <f>IFERROR(INDEX('2017 Emission Inventory'!$E$2:$E$803,MATCH($B104,'2017 Emission Inventory'!$B$2:$B$803,0)),"")</f>
        <v>2006</v>
      </c>
      <c r="AW104" s="161">
        <f>IFERROR(INDEX('2017 Emission Inventory'!$F$2:$F$803,MATCH($B104,'2017 Emission Inventory'!$B$2:$B$803,0)),"")</f>
        <v>81</v>
      </c>
      <c r="AX104" s="161">
        <f>IFERROR(INDEX('2017 Emission Inventory'!$G$2:$G$803,MATCH($B104,'2017 Emission Inventory'!$B$2:$B$803,0)),"")</f>
        <v>581.64705882352939</v>
      </c>
      <c r="AY104" s="162" t="str">
        <f>IFERROR(INDEX('2017 Emission Inventory'!$AL$2:$AL$803,MATCH($B104,'2017 Emission Inventory'!$B$2:$B$803,0)),"")</f>
        <v>--</v>
      </c>
      <c r="AZ104" s="163" t="e">
        <f t="shared" si="34"/>
        <v>#VALUE!</v>
      </c>
      <c r="BB104" s="166"/>
    </row>
    <row r="105" spans="1:54" s="160" customFormat="1" x14ac:dyDescent="0.35">
      <c r="A105" s="157">
        <v>104</v>
      </c>
      <c r="B105" s="157">
        <v>57083</v>
      </c>
      <c r="C105" s="157" t="s">
        <v>128</v>
      </c>
      <c r="D105" s="157" t="s">
        <v>49</v>
      </c>
      <c r="E105" s="157">
        <v>2006</v>
      </c>
      <c r="F105" s="157">
        <v>70</v>
      </c>
      <c r="G105" s="157">
        <v>503</v>
      </c>
      <c r="H105" s="157"/>
      <c r="I105" s="157">
        <f t="shared" si="18"/>
        <v>75</v>
      </c>
      <c r="J105" s="157" t="str">
        <f>IF(D105="Electric","--",IF(D105="Diesel",VLOOKUP(C105,[2]ORDLF!A:B,2,FALSE),""))</f>
        <v>--</v>
      </c>
      <c r="K105" s="157" t="str">
        <f>IF(D105="Electric","--",IF(D105="Gasoline",VLOOKUP(C105,LSILF!A:C,3,FALSE),""))</f>
        <v>--</v>
      </c>
      <c r="L105" s="158">
        <f t="shared" si="35"/>
        <v>0</v>
      </c>
      <c r="M105" s="157" t="str" cm="1">
        <f t="array" ref="M105">IF(D105="Electric","--",IF(D105="Diesel",_xlfn._xlws.FILTER(DIESCH[CH Cap],(DIESCH[HP Bin]=I105)),""))</f>
        <v>--</v>
      </c>
      <c r="N105" s="157" t="str" cm="1">
        <f t="array" ref="N105">IF(D105="Electric","--",IF(D105="Gasoline",_xlfn._xlws.FILTER(LSICH[CH Cap],(LSICH[Fuel Type]=D105)*(LSICH[MY]=E105)),""))</f>
        <v>--</v>
      </c>
      <c r="O105" s="157">
        <f t="shared" si="19"/>
        <v>0</v>
      </c>
      <c r="P105" s="157">
        <f t="shared" si="20"/>
        <v>7042</v>
      </c>
      <c r="Q105" s="157" t="str" cm="1">
        <f t="array" ref="Q105">IF(D105="Electric","--",IF(D105="Diesel",_xlfn._xlws.FILTER(ORDEF[HC-ZH (g/hp-hr)],(ORDEF[HP]=I105)*(ORDEF[Model_Year]=E105)),""))</f>
        <v>--</v>
      </c>
      <c r="R105" s="157" t="str" cm="1">
        <f t="array" ref="R105">IF(D105="Electric","--",IF(D105="Gasoline",_xlfn._xlws.FILTER(LSIEF[HC-ZH (g/hp-hr)],(LSIEF[Fuel]=D105)*(LSIEF[HP Bin]=I105)*(LSIEF[Model Year]=E105)),""))</f>
        <v>--</v>
      </c>
      <c r="S105" s="158">
        <f t="shared" si="21"/>
        <v>0</v>
      </c>
      <c r="T105" s="159" t="str" cm="1">
        <f t="array" ref="T105">IF(D105="Electric","--",IF(D105="Diesel",_xlfn._xlws.FILTER(ORDEF[HCDR],(ORDEF[HP]=I105)*(ORDEF[Model_Year]=E105),),""))</f>
        <v>--</v>
      </c>
      <c r="U105" s="159" t="str" cm="1">
        <f t="array" ref="U105">IF(D105="Electric","--",IF(D105="Gasoline",_xlfn._xlws.FILTER(LSIEF[HC DR],(LSIEF[Fuel]=D105)*(LSIEF[HP Bin]=I105)*(LSIEF[Model Year]=E105)),""))</f>
        <v>--</v>
      </c>
      <c r="V105" s="159">
        <f t="shared" si="22"/>
        <v>0</v>
      </c>
      <c r="W105" s="158" t="str" cm="1">
        <f t="array" ref="W105">IF(D105="Electric","--",IF(D105="Diesel",_xlfn._xlws.FILTER(ORDEF[NOXzh],(ORDEF[HP]=I105)*(ORDEF[Model_Year]=E105)),""))</f>
        <v>--</v>
      </c>
      <c r="X105" s="158" t="str" cm="1">
        <f t="array" ref="X105">IF(D105="Electric","--",IF(D105="Gasoline",_xlfn._xlws.FILTER(LSIEF[NOX-ZH (g/hp-hr)],(LSIEF[Fuel]=D105)*(LSIEF[HP Bin]=I105)*(LSIEF[Model Year]=E105)),""))</f>
        <v>--</v>
      </c>
      <c r="Y105" s="158">
        <f t="shared" si="23"/>
        <v>0</v>
      </c>
      <c r="Z105" s="159" t="str" cm="1">
        <f t="array" ref="Z105">IF(D105="Electric","--",IF(D105="Diesel",_xlfn._xlws.FILTER(ORDEF[NOXdr],(ORDEF[HP]=I105)*(ORDEF[Model_Year]=E105)),""))</f>
        <v>--</v>
      </c>
      <c r="AA105" s="159" t="str" cm="1">
        <f t="array" ref="AA105">IF(E105="Electric","--",IF(D105="Gasoline",_xlfn._xlws.FILTER(LSIEF[NOX DR],(LSIEF[Fuel]=D105)*(LSIEF[HP Bin]=I105)*(LSIEF[Model Year]=E105)),""))</f>
        <v/>
      </c>
      <c r="AB105" s="159">
        <f t="shared" si="24"/>
        <v>0</v>
      </c>
      <c r="AC105" s="158" t="str" cm="1">
        <f t="array" ref="AC105">IF(D105="Electric","--",IF(D105="Diesel",_xlfn._xlws.FILTER(DFCF2[Fuel_HC],(DFCF2[MY]=E105)),""))</f>
        <v>--</v>
      </c>
      <c r="AD105" s="158" t="str" cm="1">
        <f t="array" ref="AD105">IF(D105="Electric","--",IF(D105="Gasoline",_xlfn._xlws.FILTER(GFCF2[Fuel_HC],(GFCF2[MY]=E105)),""))</f>
        <v>--</v>
      </c>
      <c r="AE105" s="158">
        <f t="shared" si="25"/>
        <v>0</v>
      </c>
      <c r="AF105" s="157" t="str" cm="1">
        <f t="array" ref="AF105">IF(D105="Electric","--",IF(D105="Diesel",_xlfn._xlws.FILTER(DFCF2[Fuel_NOX],(DFCF2[MY]=E105)),""))</f>
        <v>--</v>
      </c>
      <c r="AG105" s="157" t="str" cm="1">
        <f t="array" ref="AG105">IF(D105="Electric","--",IF(D105="Gasoline",_xlfn._xlws.FILTER(GFCF2[Fuel_NOX],(GFCF2[MY]=E105)),""))</f>
        <v>--</v>
      </c>
      <c r="AH105" s="157">
        <f t="shared" si="26"/>
        <v>0</v>
      </c>
      <c r="AI105" s="158">
        <f t="shared" si="27"/>
        <v>0</v>
      </c>
      <c r="AJ105" s="158">
        <f t="shared" si="28"/>
        <v>0</v>
      </c>
      <c r="AK105" s="158" t="str">
        <f t="shared" si="29"/>
        <v>--</v>
      </c>
      <c r="AL105" s="158" t="str">
        <f t="shared" si="30"/>
        <v>--</v>
      </c>
      <c r="AM105" s="158" t="str">
        <f t="shared" si="31"/>
        <v>--</v>
      </c>
      <c r="AN105" s="158" t="str">
        <f t="shared" si="32"/>
        <v>--</v>
      </c>
      <c r="AO105" s="158" t="str">
        <f t="shared" si="33"/>
        <v>--</v>
      </c>
      <c r="AP105" s="157"/>
      <c r="AQ105" s="161"/>
      <c r="AR105" s="161"/>
      <c r="AS105" s="161" t="str">
        <f>IF(ISNA(VLOOKUP($B105,'2017 Emission Inventory'!$B$2:$B$803,1,FALSE)),"No","Yes")</f>
        <v>Yes</v>
      </c>
      <c r="AT105" s="161" t="str">
        <f>IFERROR(INDEX('2017 Emission Inventory'!$C$2:$C$803,MATCH($B105,'2017 Emission Inventory'!$B$2:$B$803,0)),"")</f>
        <v>Belt Loader</v>
      </c>
      <c r="AU105" s="161" t="str">
        <f>IFERROR(INDEX('2017 Emission Inventory'!$D$2:$D$803,MATCH($B105,'2017 Emission Inventory'!$B$2:$B$803,0)),"")</f>
        <v>Electric</v>
      </c>
      <c r="AV105" s="161">
        <f>IFERROR(INDEX('2017 Emission Inventory'!$E$2:$E$803,MATCH($B105,'2017 Emission Inventory'!$B$2:$B$803,0)),"")</f>
        <v>2006</v>
      </c>
      <c r="AW105" s="161">
        <f>IFERROR(INDEX('2017 Emission Inventory'!$F$2:$F$803,MATCH($B105,'2017 Emission Inventory'!$B$2:$B$803,0)),"")</f>
        <v>81</v>
      </c>
      <c r="AX105" s="161">
        <f>IFERROR(INDEX('2017 Emission Inventory'!$G$2:$G$803,MATCH($B105,'2017 Emission Inventory'!$B$2:$B$803,0)),"")</f>
        <v>581.64705882352939</v>
      </c>
      <c r="AY105" s="162" t="str">
        <f>IFERROR(INDEX('2017 Emission Inventory'!$AL$2:$AL$803,MATCH($B105,'2017 Emission Inventory'!$B$2:$B$803,0)),"")</f>
        <v>--</v>
      </c>
      <c r="AZ105" s="163" t="e">
        <f t="shared" si="34"/>
        <v>#VALUE!</v>
      </c>
      <c r="BB105" s="166"/>
    </row>
    <row r="106" spans="1:54" s="160" customFormat="1" x14ac:dyDescent="0.35">
      <c r="A106" s="157">
        <v>105</v>
      </c>
      <c r="B106" s="157" t="s">
        <v>686</v>
      </c>
      <c r="C106" s="157" t="s">
        <v>128</v>
      </c>
      <c r="D106" s="157" t="s">
        <v>49</v>
      </c>
      <c r="E106" s="157">
        <v>2018</v>
      </c>
      <c r="F106" s="157">
        <v>70</v>
      </c>
      <c r="G106" s="157">
        <v>581.64705882352939</v>
      </c>
      <c r="H106" s="157"/>
      <c r="I106" s="157">
        <f t="shared" si="18"/>
        <v>75</v>
      </c>
      <c r="J106" s="157" t="str">
        <f>IF(D106="Electric","--",IF(D106="Diesel",VLOOKUP(C106,[2]ORDLF!A:B,2,FALSE),""))</f>
        <v>--</v>
      </c>
      <c r="K106" s="157" t="str">
        <f>IF(D106="Electric","--",IF(D106="Gasoline",VLOOKUP(C106,LSILF!A:C,3,FALSE),""))</f>
        <v>--</v>
      </c>
      <c r="L106" s="158">
        <f t="shared" si="35"/>
        <v>0</v>
      </c>
      <c r="M106" s="157" t="str" cm="1">
        <f t="array" ref="M106">IF(D106="Electric","--",IF(D106="Diesel",_xlfn._xlws.FILTER(DIESCH[CH Cap],(DIESCH[HP Bin]=I106)),""))</f>
        <v>--</v>
      </c>
      <c r="N106" s="157" t="str" cm="1">
        <f t="array" ref="N106">IF(D106="Electric","--",IF(D106="Gasoline",_xlfn._xlws.FILTER(LSICH[CH Cap],(LSICH[Fuel Type]=D106)*(LSICH[MY]=E106)),""))</f>
        <v>--</v>
      </c>
      <c r="O106" s="157">
        <f t="shared" si="19"/>
        <v>0</v>
      </c>
      <c r="P106" s="157">
        <f t="shared" si="20"/>
        <v>1163.2941176470588</v>
      </c>
      <c r="Q106" s="157" t="str" cm="1">
        <f t="array" ref="Q106">IF(D106="Electric","--",IF(D106="Diesel",_xlfn._xlws.FILTER(ORDEF[HC-ZH (g/hp-hr)],(ORDEF[HP]=I106)*(ORDEF[Model_Year]=E106)),""))</f>
        <v>--</v>
      </c>
      <c r="R106" s="157" t="str" cm="1">
        <f t="array" ref="R106">IF(D106="Electric","--",IF(D106="Gasoline",_xlfn._xlws.FILTER(LSIEF[HC-ZH (g/hp-hr)],(LSIEF[Fuel]=D106)*(LSIEF[HP Bin]=I106)*(LSIEF[Model Year]=E106)),""))</f>
        <v>--</v>
      </c>
      <c r="S106" s="158">
        <f t="shared" si="21"/>
        <v>0</v>
      </c>
      <c r="T106" s="159" t="str" cm="1">
        <f t="array" ref="T106">IF(D106="Electric","--",IF(D106="Diesel",_xlfn._xlws.FILTER(ORDEF[HCDR],(ORDEF[HP]=I106)*(ORDEF[Model_Year]=E106),),""))</f>
        <v>--</v>
      </c>
      <c r="U106" s="159" t="str" cm="1">
        <f t="array" ref="U106">IF(D106="Electric","--",IF(D106="Gasoline",_xlfn._xlws.FILTER(LSIEF[HC DR],(LSIEF[Fuel]=D106)*(LSIEF[HP Bin]=I106)*(LSIEF[Model Year]=E106)),""))</f>
        <v>--</v>
      </c>
      <c r="V106" s="159">
        <f t="shared" si="22"/>
        <v>0</v>
      </c>
      <c r="W106" s="158" t="str" cm="1">
        <f t="array" ref="W106">IF(D106="Electric","--",IF(D106="Diesel",_xlfn._xlws.FILTER(ORDEF[NOXzh],(ORDEF[HP]=I106)*(ORDEF[Model_Year]=E106)),""))</f>
        <v>--</v>
      </c>
      <c r="X106" s="158" t="str" cm="1">
        <f t="array" ref="X106">IF(D106="Electric","--",IF(D106="Gasoline",_xlfn._xlws.FILTER(LSIEF[NOX-ZH (g/hp-hr)],(LSIEF[Fuel]=D106)*(LSIEF[HP Bin]=I106)*(LSIEF[Model Year]=E106)),""))</f>
        <v>--</v>
      </c>
      <c r="Y106" s="158">
        <f t="shared" si="23"/>
        <v>0</v>
      </c>
      <c r="Z106" s="159" t="str" cm="1">
        <f t="array" ref="Z106">IF(D106="Electric","--",IF(D106="Diesel",_xlfn._xlws.FILTER(ORDEF[NOXdr],(ORDEF[HP]=I106)*(ORDEF[Model_Year]=E106)),""))</f>
        <v>--</v>
      </c>
      <c r="AA106" s="159" t="str" cm="1">
        <f t="array" ref="AA106">IF(E106="Electric","--",IF(D106="Gasoline",_xlfn._xlws.FILTER(LSIEF[NOX DR],(LSIEF[Fuel]=D106)*(LSIEF[HP Bin]=I106)*(LSIEF[Model Year]=E106)),""))</f>
        <v/>
      </c>
      <c r="AB106" s="159">
        <f t="shared" si="24"/>
        <v>0</v>
      </c>
      <c r="AC106" s="158" t="str" cm="1">
        <f t="array" ref="AC106">IF(D106="Electric","--",IF(D106="Diesel",_xlfn._xlws.FILTER(DFCF2[Fuel_HC],(DFCF2[MY]=E106)),""))</f>
        <v>--</v>
      </c>
      <c r="AD106" s="158" t="str" cm="1">
        <f t="array" ref="AD106">IF(D106="Electric","--",IF(D106="Gasoline",_xlfn._xlws.FILTER(GFCF2[Fuel_HC],(GFCF2[MY]=E106)),""))</f>
        <v>--</v>
      </c>
      <c r="AE106" s="158">
        <f t="shared" si="25"/>
        <v>0</v>
      </c>
      <c r="AF106" s="157" t="str" cm="1">
        <f t="array" ref="AF106">IF(D106="Electric","--",IF(D106="Diesel",_xlfn._xlws.FILTER(DFCF2[Fuel_NOX],(DFCF2[MY]=E106)),""))</f>
        <v>--</v>
      </c>
      <c r="AG106" s="157" t="str" cm="1">
        <f t="array" ref="AG106">IF(D106="Electric","--",IF(D106="Gasoline",_xlfn._xlws.FILTER(GFCF2[Fuel_NOX],(GFCF2[MY]=E106)),""))</f>
        <v>--</v>
      </c>
      <c r="AH106" s="157">
        <f t="shared" si="26"/>
        <v>0</v>
      </c>
      <c r="AI106" s="158">
        <f t="shared" si="27"/>
        <v>0</v>
      </c>
      <c r="AJ106" s="158">
        <f t="shared" si="28"/>
        <v>0</v>
      </c>
      <c r="AK106" s="158" t="str">
        <f t="shared" si="29"/>
        <v>--</v>
      </c>
      <c r="AL106" s="158" t="str">
        <f t="shared" si="30"/>
        <v>--</v>
      </c>
      <c r="AM106" s="158" t="str">
        <f t="shared" si="31"/>
        <v>--</v>
      </c>
      <c r="AN106" s="158" t="str">
        <f t="shared" si="32"/>
        <v>--</v>
      </c>
      <c r="AO106" s="158" t="str">
        <f t="shared" si="33"/>
        <v>--</v>
      </c>
      <c r="AP106" s="157"/>
      <c r="AQ106" s="161"/>
      <c r="AR106" s="161"/>
      <c r="AS106" s="161" t="str">
        <f>IF(ISNA(VLOOKUP($B106,'2017 Emission Inventory'!$B$2:$B$803,1,FALSE)),"No","Yes")</f>
        <v>No</v>
      </c>
      <c r="AT106" s="161" t="str">
        <f>IFERROR(INDEX('2017 Emission Inventory'!$C$2:$C$803,MATCH($B106,'2017 Emission Inventory'!$B$2:$B$803,0)),"")</f>
        <v/>
      </c>
      <c r="AU106" s="161" t="str">
        <f>IFERROR(INDEX('2017 Emission Inventory'!$D$2:$D$803,MATCH($B106,'2017 Emission Inventory'!$B$2:$B$803,0)),"")</f>
        <v/>
      </c>
      <c r="AV106" s="161" t="str">
        <f>IFERROR(INDEX('2017 Emission Inventory'!$E$2:$E$803,MATCH($B106,'2017 Emission Inventory'!$B$2:$B$803,0)),"")</f>
        <v/>
      </c>
      <c r="AW106" s="161" t="str">
        <f>IFERROR(INDEX('2017 Emission Inventory'!$F$2:$F$803,MATCH($B106,'2017 Emission Inventory'!$B$2:$B$803,0)),"")</f>
        <v/>
      </c>
      <c r="AX106" s="161" t="str">
        <f>IFERROR(INDEX('2017 Emission Inventory'!$G$2:$G$803,MATCH($B106,'2017 Emission Inventory'!$B$2:$B$803,0)),"")</f>
        <v/>
      </c>
      <c r="AY106" s="162" t="str">
        <f>IFERROR(INDEX('2017 Emission Inventory'!$AL$2:$AL$803,MATCH($B106,'2017 Emission Inventory'!$B$2:$B$803,0)),"")</f>
        <v/>
      </c>
      <c r="AZ106" s="163" t="e">
        <f t="shared" si="34"/>
        <v>#VALUE!</v>
      </c>
      <c r="BB106" s="166"/>
    </row>
    <row r="107" spans="1:54" s="160" customFormat="1" x14ac:dyDescent="0.35">
      <c r="A107" s="157">
        <v>106</v>
      </c>
      <c r="B107" s="157" t="s">
        <v>687</v>
      </c>
      <c r="C107" s="157" t="s">
        <v>128</v>
      </c>
      <c r="D107" s="157" t="s">
        <v>49</v>
      </c>
      <c r="E107" s="157">
        <v>2018</v>
      </c>
      <c r="F107" s="157">
        <v>70</v>
      </c>
      <c r="G107" s="157">
        <v>581.64705882352939</v>
      </c>
      <c r="H107" s="157"/>
      <c r="I107" s="157">
        <f t="shared" si="18"/>
        <v>75</v>
      </c>
      <c r="J107" s="157" t="str">
        <f>IF(D107="Electric","--",IF(D107="Diesel",VLOOKUP(C107,[2]ORDLF!A:B,2,FALSE),""))</f>
        <v>--</v>
      </c>
      <c r="K107" s="157" t="str">
        <f>IF(D107="Electric","--",IF(D107="Gasoline",VLOOKUP(C107,LSILF!A:C,3,FALSE),""))</f>
        <v>--</v>
      </c>
      <c r="L107" s="158">
        <f t="shared" si="35"/>
        <v>0</v>
      </c>
      <c r="M107" s="157" t="str" cm="1">
        <f t="array" ref="M107">IF(D107="Electric","--",IF(D107="Diesel",_xlfn._xlws.FILTER(DIESCH[CH Cap],(DIESCH[HP Bin]=I107)),""))</f>
        <v>--</v>
      </c>
      <c r="N107" s="157" t="str" cm="1">
        <f t="array" ref="N107">IF(D107="Electric","--",IF(D107="Gasoline",_xlfn._xlws.FILTER(LSICH[CH Cap],(LSICH[Fuel Type]=D107)*(LSICH[MY]=E107)),""))</f>
        <v>--</v>
      </c>
      <c r="O107" s="157">
        <f t="shared" si="19"/>
        <v>0</v>
      </c>
      <c r="P107" s="157">
        <f t="shared" si="20"/>
        <v>1163.2941176470588</v>
      </c>
      <c r="Q107" s="157" t="str" cm="1">
        <f t="array" ref="Q107">IF(D107="Electric","--",IF(D107="Diesel",_xlfn._xlws.FILTER(ORDEF[HC-ZH (g/hp-hr)],(ORDEF[HP]=I107)*(ORDEF[Model_Year]=E107)),""))</f>
        <v>--</v>
      </c>
      <c r="R107" s="157" t="str" cm="1">
        <f t="array" ref="R107">IF(D107="Electric","--",IF(D107="Gasoline",_xlfn._xlws.FILTER(LSIEF[HC-ZH (g/hp-hr)],(LSIEF[Fuel]=D107)*(LSIEF[HP Bin]=I107)*(LSIEF[Model Year]=E107)),""))</f>
        <v>--</v>
      </c>
      <c r="S107" s="158">
        <f t="shared" si="21"/>
        <v>0</v>
      </c>
      <c r="T107" s="159" t="str" cm="1">
        <f t="array" ref="T107">IF(D107="Electric","--",IF(D107="Diesel",_xlfn._xlws.FILTER(ORDEF[HCDR],(ORDEF[HP]=I107)*(ORDEF[Model_Year]=E107),),""))</f>
        <v>--</v>
      </c>
      <c r="U107" s="159" t="str" cm="1">
        <f t="array" ref="U107">IF(D107="Electric","--",IF(D107="Gasoline",_xlfn._xlws.FILTER(LSIEF[HC DR],(LSIEF[Fuel]=D107)*(LSIEF[HP Bin]=I107)*(LSIEF[Model Year]=E107)),""))</f>
        <v>--</v>
      </c>
      <c r="V107" s="159">
        <f t="shared" si="22"/>
        <v>0</v>
      </c>
      <c r="W107" s="158" t="str" cm="1">
        <f t="array" ref="W107">IF(D107="Electric","--",IF(D107="Diesel",_xlfn._xlws.FILTER(ORDEF[NOXzh],(ORDEF[HP]=I107)*(ORDEF[Model_Year]=E107)),""))</f>
        <v>--</v>
      </c>
      <c r="X107" s="158" t="str" cm="1">
        <f t="array" ref="X107">IF(D107="Electric","--",IF(D107="Gasoline",_xlfn._xlws.FILTER(LSIEF[NOX-ZH (g/hp-hr)],(LSIEF[Fuel]=D107)*(LSIEF[HP Bin]=I107)*(LSIEF[Model Year]=E107)),""))</f>
        <v>--</v>
      </c>
      <c r="Y107" s="158">
        <f t="shared" si="23"/>
        <v>0</v>
      </c>
      <c r="Z107" s="159" t="str" cm="1">
        <f t="array" ref="Z107">IF(D107="Electric","--",IF(D107="Diesel",_xlfn._xlws.FILTER(ORDEF[NOXdr],(ORDEF[HP]=I107)*(ORDEF[Model_Year]=E107)),""))</f>
        <v>--</v>
      </c>
      <c r="AA107" s="159" t="str" cm="1">
        <f t="array" ref="AA107">IF(E107="Electric","--",IF(D107="Gasoline",_xlfn._xlws.FILTER(LSIEF[NOX DR],(LSIEF[Fuel]=D107)*(LSIEF[HP Bin]=I107)*(LSIEF[Model Year]=E107)),""))</f>
        <v/>
      </c>
      <c r="AB107" s="159">
        <f t="shared" si="24"/>
        <v>0</v>
      </c>
      <c r="AC107" s="158" t="str" cm="1">
        <f t="array" ref="AC107">IF(D107="Electric","--",IF(D107="Diesel",_xlfn._xlws.FILTER(DFCF2[Fuel_HC],(DFCF2[MY]=E107)),""))</f>
        <v>--</v>
      </c>
      <c r="AD107" s="158" t="str" cm="1">
        <f t="array" ref="AD107">IF(D107="Electric","--",IF(D107="Gasoline",_xlfn._xlws.FILTER(GFCF2[Fuel_HC],(GFCF2[MY]=E107)),""))</f>
        <v>--</v>
      </c>
      <c r="AE107" s="158">
        <f t="shared" si="25"/>
        <v>0</v>
      </c>
      <c r="AF107" s="157" t="str" cm="1">
        <f t="array" ref="AF107">IF(D107="Electric","--",IF(D107="Diesel",_xlfn._xlws.FILTER(DFCF2[Fuel_NOX],(DFCF2[MY]=E107)),""))</f>
        <v>--</v>
      </c>
      <c r="AG107" s="157" t="str" cm="1">
        <f t="array" ref="AG107">IF(D107="Electric","--",IF(D107="Gasoline",_xlfn._xlws.FILTER(GFCF2[Fuel_NOX],(GFCF2[MY]=E107)),""))</f>
        <v>--</v>
      </c>
      <c r="AH107" s="157">
        <f t="shared" si="26"/>
        <v>0</v>
      </c>
      <c r="AI107" s="158">
        <f t="shared" si="27"/>
        <v>0</v>
      </c>
      <c r="AJ107" s="158">
        <f t="shared" si="28"/>
        <v>0</v>
      </c>
      <c r="AK107" s="158" t="str">
        <f t="shared" si="29"/>
        <v>--</v>
      </c>
      <c r="AL107" s="158" t="str">
        <f t="shared" si="30"/>
        <v>--</v>
      </c>
      <c r="AM107" s="158" t="str">
        <f t="shared" si="31"/>
        <v>--</v>
      </c>
      <c r="AN107" s="158" t="str">
        <f t="shared" si="32"/>
        <v>--</v>
      </c>
      <c r="AO107" s="158" t="str">
        <f t="shared" si="33"/>
        <v>--</v>
      </c>
      <c r="AP107" s="157"/>
      <c r="AQ107" s="161"/>
      <c r="AR107" s="161"/>
      <c r="AS107" s="161" t="str">
        <f>IF(ISNA(VLOOKUP($B107,'2017 Emission Inventory'!$B$2:$B$803,1,FALSE)),"No","Yes")</f>
        <v>No</v>
      </c>
      <c r="AT107" s="161" t="str">
        <f>IFERROR(INDEX('2017 Emission Inventory'!$C$2:$C$803,MATCH($B107,'2017 Emission Inventory'!$B$2:$B$803,0)),"")</f>
        <v/>
      </c>
      <c r="AU107" s="161" t="str">
        <f>IFERROR(INDEX('2017 Emission Inventory'!$D$2:$D$803,MATCH($B107,'2017 Emission Inventory'!$B$2:$B$803,0)),"")</f>
        <v/>
      </c>
      <c r="AV107" s="161" t="str">
        <f>IFERROR(INDEX('2017 Emission Inventory'!$E$2:$E$803,MATCH($B107,'2017 Emission Inventory'!$B$2:$B$803,0)),"")</f>
        <v/>
      </c>
      <c r="AW107" s="161" t="str">
        <f>IFERROR(INDEX('2017 Emission Inventory'!$F$2:$F$803,MATCH($B107,'2017 Emission Inventory'!$B$2:$B$803,0)),"")</f>
        <v/>
      </c>
      <c r="AX107" s="161" t="str">
        <f>IFERROR(INDEX('2017 Emission Inventory'!$G$2:$G$803,MATCH($B107,'2017 Emission Inventory'!$B$2:$B$803,0)),"")</f>
        <v/>
      </c>
      <c r="AY107" s="162" t="str">
        <f>IFERROR(INDEX('2017 Emission Inventory'!$AL$2:$AL$803,MATCH($B107,'2017 Emission Inventory'!$B$2:$B$803,0)),"")</f>
        <v/>
      </c>
      <c r="AZ107" s="163" t="e">
        <f t="shared" si="34"/>
        <v>#VALUE!</v>
      </c>
      <c r="BB107" s="166"/>
    </row>
    <row r="108" spans="1:54" s="160" customFormat="1" x14ac:dyDescent="0.35">
      <c r="A108" s="157">
        <v>107</v>
      </c>
      <c r="B108" s="157">
        <v>29598</v>
      </c>
      <c r="C108" s="157" t="s">
        <v>128</v>
      </c>
      <c r="D108" s="157" t="s">
        <v>49</v>
      </c>
      <c r="E108" s="157">
        <v>2019</v>
      </c>
      <c r="F108" s="157">
        <v>60</v>
      </c>
      <c r="G108" s="157">
        <v>581.64705882352939</v>
      </c>
      <c r="H108" s="157"/>
      <c r="I108" s="157">
        <f t="shared" si="18"/>
        <v>75</v>
      </c>
      <c r="J108" s="157" t="str">
        <f>IF(D108="Electric","--",IF(D108="Diesel",VLOOKUP(C108,[2]ORDLF!A:B,2,FALSE),""))</f>
        <v>--</v>
      </c>
      <c r="K108" s="157" t="str">
        <f>IF(D108="Electric","--",IF(D108="Gasoline",VLOOKUP(C108,LSILF!A:C,3,FALSE),""))</f>
        <v>--</v>
      </c>
      <c r="L108" s="158">
        <f t="shared" si="35"/>
        <v>0</v>
      </c>
      <c r="M108" s="157" t="str" cm="1">
        <f t="array" ref="M108">IF(D108="Electric","--",IF(D108="Diesel",_xlfn._xlws.FILTER(DIESCH[CH Cap],(DIESCH[HP Bin]=I108)),""))</f>
        <v>--</v>
      </c>
      <c r="N108" s="157" t="str" cm="1">
        <f t="array" ref="N108">IF(D108="Electric","--",IF(D108="Gasoline",_xlfn._xlws.FILTER(LSICH[CH Cap],(LSICH[Fuel Type]=D108)*(LSICH[MY]=E108)),""))</f>
        <v>--</v>
      </c>
      <c r="O108" s="157">
        <f t="shared" si="19"/>
        <v>0</v>
      </c>
      <c r="P108" s="157">
        <f t="shared" si="20"/>
        <v>581.64705882352939</v>
      </c>
      <c r="Q108" s="157" t="str" cm="1">
        <f t="array" ref="Q108">IF(D108="Electric","--",IF(D108="Diesel",_xlfn._xlws.FILTER(ORDEF[HC-ZH (g/hp-hr)],(ORDEF[HP]=I108)*(ORDEF[Model_Year]=E108)),""))</f>
        <v>--</v>
      </c>
      <c r="R108" s="157" t="str" cm="1">
        <f t="array" ref="R108">IF(D108="Electric","--",IF(D108="Gasoline",_xlfn._xlws.FILTER(LSIEF[HC-ZH (g/hp-hr)],(LSIEF[Fuel]=D108)*(LSIEF[HP Bin]=I108)*(LSIEF[Model Year]=E108)),""))</f>
        <v>--</v>
      </c>
      <c r="S108" s="158">
        <f t="shared" si="21"/>
        <v>0</v>
      </c>
      <c r="T108" s="159" t="str" cm="1">
        <f t="array" ref="T108">IF(D108="Electric","--",IF(D108="Diesel",_xlfn._xlws.FILTER(ORDEF[HCDR],(ORDEF[HP]=I108)*(ORDEF[Model_Year]=E108),),""))</f>
        <v>--</v>
      </c>
      <c r="U108" s="159" t="str" cm="1">
        <f t="array" ref="U108">IF(D108="Electric","--",IF(D108="Gasoline",_xlfn._xlws.FILTER(LSIEF[HC DR],(LSIEF[Fuel]=D108)*(LSIEF[HP Bin]=I108)*(LSIEF[Model Year]=E108)),""))</f>
        <v>--</v>
      </c>
      <c r="V108" s="159">
        <f t="shared" si="22"/>
        <v>0</v>
      </c>
      <c r="W108" s="158" t="str" cm="1">
        <f t="array" ref="W108">IF(D108="Electric","--",IF(D108="Diesel",_xlfn._xlws.FILTER(ORDEF[NOXzh],(ORDEF[HP]=I108)*(ORDEF[Model_Year]=E108)),""))</f>
        <v>--</v>
      </c>
      <c r="X108" s="158" t="str" cm="1">
        <f t="array" ref="X108">IF(D108="Electric","--",IF(D108="Gasoline",_xlfn._xlws.FILTER(LSIEF[NOX-ZH (g/hp-hr)],(LSIEF[Fuel]=D108)*(LSIEF[HP Bin]=I108)*(LSIEF[Model Year]=E108)),""))</f>
        <v>--</v>
      </c>
      <c r="Y108" s="158">
        <f t="shared" si="23"/>
        <v>0</v>
      </c>
      <c r="Z108" s="159" t="str" cm="1">
        <f t="array" ref="Z108">IF(D108="Electric","--",IF(D108="Diesel",_xlfn._xlws.FILTER(ORDEF[NOXdr],(ORDEF[HP]=I108)*(ORDEF[Model_Year]=E108)),""))</f>
        <v>--</v>
      </c>
      <c r="AA108" s="159" t="str" cm="1">
        <f t="array" ref="AA108">IF(E108="Electric","--",IF(D108="Gasoline",_xlfn._xlws.FILTER(LSIEF[NOX DR],(LSIEF[Fuel]=D108)*(LSIEF[HP Bin]=I108)*(LSIEF[Model Year]=E108)),""))</f>
        <v/>
      </c>
      <c r="AB108" s="159">
        <f t="shared" si="24"/>
        <v>0</v>
      </c>
      <c r="AC108" s="158" t="str" cm="1">
        <f t="array" ref="AC108">IF(D108="Electric","--",IF(D108="Diesel",_xlfn._xlws.FILTER(DFCF2[Fuel_HC],(DFCF2[MY]=E108)),""))</f>
        <v>--</v>
      </c>
      <c r="AD108" s="158" t="str" cm="1">
        <f t="array" ref="AD108">IF(D108="Electric","--",IF(D108="Gasoline",_xlfn._xlws.FILTER(GFCF2[Fuel_HC],(GFCF2[MY]=E108)),""))</f>
        <v>--</v>
      </c>
      <c r="AE108" s="158">
        <f t="shared" si="25"/>
        <v>0</v>
      </c>
      <c r="AF108" s="157" t="str" cm="1">
        <f t="array" ref="AF108">IF(D108="Electric","--",IF(D108="Diesel",_xlfn._xlws.FILTER(DFCF2[Fuel_NOX],(DFCF2[MY]=E108)),""))</f>
        <v>--</v>
      </c>
      <c r="AG108" s="157" t="str" cm="1">
        <f t="array" ref="AG108">IF(D108="Electric","--",IF(D108="Gasoline",_xlfn._xlws.FILTER(GFCF2[Fuel_NOX],(GFCF2[MY]=E108)),""))</f>
        <v>--</v>
      </c>
      <c r="AH108" s="157">
        <f t="shared" si="26"/>
        <v>0</v>
      </c>
      <c r="AI108" s="158">
        <f t="shared" si="27"/>
        <v>0</v>
      </c>
      <c r="AJ108" s="158">
        <f t="shared" si="28"/>
        <v>0</v>
      </c>
      <c r="AK108" s="158" t="str">
        <f t="shared" si="29"/>
        <v>--</v>
      </c>
      <c r="AL108" s="158" t="str">
        <f t="shared" si="30"/>
        <v>--</v>
      </c>
      <c r="AM108" s="158" t="str">
        <f t="shared" si="31"/>
        <v>--</v>
      </c>
      <c r="AN108" s="158" t="str">
        <f t="shared" si="32"/>
        <v>--</v>
      </c>
      <c r="AO108" s="158" t="str">
        <f t="shared" si="33"/>
        <v>--</v>
      </c>
      <c r="AP108" s="157"/>
      <c r="AQ108" s="161"/>
      <c r="AR108" s="161"/>
      <c r="AS108" s="161" t="str">
        <f>IF(ISNA(VLOOKUP($B108,'2017 Emission Inventory'!$B$2:$B$803,1,FALSE)),"No","Yes")</f>
        <v>No</v>
      </c>
      <c r="AT108" s="161" t="str">
        <f>IFERROR(INDEX('2017 Emission Inventory'!$C$2:$C$803,MATCH($B108,'2017 Emission Inventory'!$B$2:$B$803,0)),"")</f>
        <v/>
      </c>
      <c r="AU108" s="161" t="str">
        <f>IFERROR(INDEX('2017 Emission Inventory'!$D$2:$D$803,MATCH($B108,'2017 Emission Inventory'!$B$2:$B$803,0)),"")</f>
        <v/>
      </c>
      <c r="AV108" s="161" t="str">
        <f>IFERROR(INDEX('2017 Emission Inventory'!$E$2:$E$803,MATCH($B108,'2017 Emission Inventory'!$B$2:$B$803,0)),"")</f>
        <v/>
      </c>
      <c r="AW108" s="161" t="str">
        <f>IFERROR(INDEX('2017 Emission Inventory'!$F$2:$F$803,MATCH($B108,'2017 Emission Inventory'!$B$2:$B$803,0)),"")</f>
        <v/>
      </c>
      <c r="AX108" s="161" t="str">
        <f>IFERROR(INDEX('2017 Emission Inventory'!$G$2:$G$803,MATCH($B108,'2017 Emission Inventory'!$B$2:$B$803,0)),"")</f>
        <v/>
      </c>
      <c r="AY108" s="162" t="str">
        <f>IFERROR(INDEX('2017 Emission Inventory'!$AL$2:$AL$803,MATCH($B108,'2017 Emission Inventory'!$B$2:$B$803,0)),"")</f>
        <v/>
      </c>
      <c r="AZ108" s="163" t="e">
        <f t="shared" si="34"/>
        <v>#VALUE!</v>
      </c>
      <c r="BB108" s="166"/>
    </row>
    <row r="109" spans="1:54" s="160" customFormat="1" x14ac:dyDescent="0.35">
      <c r="A109" s="157">
        <v>108</v>
      </c>
      <c r="B109" s="157">
        <v>29599</v>
      </c>
      <c r="C109" s="157" t="s">
        <v>128</v>
      </c>
      <c r="D109" s="157" t="s">
        <v>49</v>
      </c>
      <c r="E109" s="157">
        <v>2019</v>
      </c>
      <c r="F109" s="157">
        <v>60</v>
      </c>
      <c r="G109" s="157">
        <v>581.64705882352939</v>
      </c>
      <c r="H109" s="157"/>
      <c r="I109" s="157">
        <f t="shared" si="18"/>
        <v>75</v>
      </c>
      <c r="J109" s="157" t="str">
        <f>IF(D109="Electric","--",IF(D109="Diesel",VLOOKUP(C109,[2]ORDLF!A:B,2,FALSE),""))</f>
        <v>--</v>
      </c>
      <c r="K109" s="157" t="str">
        <f>IF(D109="Electric","--",IF(D109="Gasoline",VLOOKUP(C109,LSILF!A:C,3,FALSE),""))</f>
        <v>--</v>
      </c>
      <c r="L109" s="158">
        <f t="shared" si="35"/>
        <v>0</v>
      </c>
      <c r="M109" s="157" t="str" cm="1">
        <f t="array" ref="M109">IF(D109="Electric","--",IF(D109="Diesel",_xlfn._xlws.FILTER(DIESCH[CH Cap],(DIESCH[HP Bin]=I109)),""))</f>
        <v>--</v>
      </c>
      <c r="N109" s="157" t="str" cm="1">
        <f t="array" ref="N109">IF(D109="Electric","--",IF(D109="Gasoline",_xlfn._xlws.FILTER(LSICH[CH Cap],(LSICH[Fuel Type]=D109)*(LSICH[MY]=E109)),""))</f>
        <v>--</v>
      </c>
      <c r="O109" s="157">
        <f t="shared" si="19"/>
        <v>0</v>
      </c>
      <c r="P109" s="157">
        <f t="shared" si="20"/>
        <v>581.64705882352939</v>
      </c>
      <c r="Q109" s="157" t="str" cm="1">
        <f t="array" ref="Q109">IF(D109="Electric","--",IF(D109="Diesel",_xlfn._xlws.FILTER(ORDEF[HC-ZH (g/hp-hr)],(ORDEF[HP]=I109)*(ORDEF[Model_Year]=E109)),""))</f>
        <v>--</v>
      </c>
      <c r="R109" s="157" t="str" cm="1">
        <f t="array" ref="R109">IF(D109="Electric","--",IF(D109="Gasoline",_xlfn._xlws.FILTER(LSIEF[HC-ZH (g/hp-hr)],(LSIEF[Fuel]=D109)*(LSIEF[HP Bin]=I109)*(LSIEF[Model Year]=E109)),""))</f>
        <v>--</v>
      </c>
      <c r="S109" s="158">
        <f t="shared" si="21"/>
        <v>0</v>
      </c>
      <c r="T109" s="159" t="str" cm="1">
        <f t="array" ref="T109">IF(D109="Electric","--",IF(D109="Diesel",_xlfn._xlws.FILTER(ORDEF[HCDR],(ORDEF[HP]=I109)*(ORDEF[Model_Year]=E109),),""))</f>
        <v>--</v>
      </c>
      <c r="U109" s="159" t="str" cm="1">
        <f t="array" ref="U109">IF(D109="Electric","--",IF(D109="Gasoline",_xlfn._xlws.FILTER(LSIEF[HC DR],(LSIEF[Fuel]=D109)*(LSIEF[HP Bin]=I109)*(LSIEF[Model Year]=E109)),""))</f>
        <v>--</v>
      </c>
      <c r="V109" s="159">
        <f t="shared" si="22"/>
        <v>0</v>
      </c>
      <c r="W109" s="158" t="str" cm="1">
        <f t="array" ref="W109">IF(D109="Electric","--",IF(D109="Diesel",_xlfn._xlws.FILTER(ORDEF[NOXzh],(ORDEF[HP]=I109)*(ORDEF[Model_Year]=E109)),""))</f>
        <v>--</v>
      </c>
      <c r="X109" s="158" t="str" cm="1">
        <f t="array" ref="X109">IF(D109="Electric","--",IF(D109="Gasoline",_xlfn._xlws.FILTER(LSIEF[NOX-ZH (g/hp-hr)],(LSIEF[Fuel]=D109)*(LSIEF[HP Bin]=I109)*(LSIEF[Model Year]=E109)),""))</f>
        <v>--</v>
      </c>
      <c r="Y109" s="158">
        <f t="shared" si="23"/>
        <v>0</v>
      </c>
      <c r="Z109" s="159" t="str" cm="1">
        <f t="array" ref="Z109">IF(D109="Electric","--",IF(D109="Diesel",_xlfn._xlws.FILTER(ORDEF[NOXdr],(ORDEF[HP]=I109)*(ORDEF[Model_Year]=E109)),""))</f>
        <v>--</v>
      </c>
      <c r="AA109" s="159" t="str" cm="1">
        <f t="array" ref="AA109">IF(E109="Electric","--",IF(D109="Gasoline",_xlfn._xlws.FILTER(LSIEF[NOX DR],(LSIEF[Fuel]=D109)*(LSIEF[HP Bin]=I109)*(LSIEF[Model Year]=E109)),""))</f>
        <v/>
      </c>
      <c r="AB109" s="159">
        <f t="shared" si="24"/>
        <v>0</v>
      </c>
      <c r="AC109" s="158" t="str" cm="1">
        <f t="array" ref="AC109">IF(D109="Electric","--",IF(D109="Diesel",_xlfn._xlws.FILTER(DFCF2[Fuel_HC],(DFCF2[MY]=E109)),""))</f>
        <v>--</v>
      </c>
      <c r="AD109" s="158" t="str" cm="1">
        <f t="array" ref="AD109">IF(D109="Electric","--",IF(D109="Gasoline",_xlfn._xlws.FILTER(GFCF2[Fuel_HC],(GFCF2[MY]=E109)),""))</f>
        <v>--</v>
      </c>
      <c r="AE109" s="158">
        <f t="shared" si="25"/>
        <v>0</v>
      </c>
      <c r="AF109" s="157" t="str" cm="1">
        <f t="array" ref="AF109">IF(D109="Electric","--",IF(D109="Diesel",_xlfn._xlws.FILTER(DFCF2[Fuel_NOX],(DFCF2[MY]=E109)),""))</f>
        <v>--</v>
      </c>
      <c r="AG109" s="157" t="str" cm="1">
        <f t="array" ref="AG109">IF(D109="Electric","--",IF(D109="Gasoline",_xlfn._xlws.FILTER(GFCF2[Fuel_NOX],(GFCF2[MY]=E109)),""))</f>
        <v>--</v>
      </c>
      <c r="AH109" s="157">
        <f t="shared" si="26"/>
        <v>0</v>
      </c>
      <c r="AI109" s="158">
        <f t="shared" si="27"/>
        <v>0</v>
      </c>
      <c r="AJ109" s="158">
        <f t="shared" si="28"/>
        <v>0</v>
      </c>
      <c r="AK109" s="158" t="str">
        <f t="shared" si="29"/>
        <v>--</v>
      </c>
      <c r="AL109" s="158" t="str">
        <f t="shared" si="30"/>
        <v>--</v>
      </c>
      <c r="AM109" s="158" t="str">
        <f t="shared" si="31"/>
        <v>--</v>
      </c>
      <c r="AN109" s="158" t="str">
        <f t="shared" si="32"/>
        <v>--</v>
      </c>
      <c r="AO109" s="158" t="str">
        <f t="shared" si="33"/>
        <v>--</v>
      </c>
      <c r="AP109" s="157"/>
      <c r="AQ109" s="161"/>
      <c r="AR109" s="161"/>
      <c r="AS109" s="161" t="str">
        <f>IF(ISNA(VLOOKUP($B109,'2017 Emission Inventory'!$B$2:$B$803,1,FALSE)),"No","Yes")</f>
        <v>No</v>
      </c>
      <c r="AT109" s="161" t="str">
        <f>IFERROR(INDEX('2017 Emission Inventory'!$C$2:$C$803,MATCH($B109,'2017 Emission Inventory'!$B$2:$B$803,0)),"")</f>
        <v/>
      </c>
      <c r="AU109" s="161" t="str">
        <f>IFERROR(INDEX('2017 Emission Inventory'!$D$2:$D$803,MATCH($B109,'2017 Emission Inventory'!$B$2:$B$803,0)),"")</f>
        <v/>
      </c>
      <c r="AV109" s="161" t="str">
        <f>IFERROR(INDEX('2017 Emission Inventory'!$E$2:$E$803,MATCH($B109,'2017 Emission Inventory'!$B$2:$B$803,0)),"")</f>
        <v/>
      </c>
      <c r="AW109" s="161" t="str">
        <f>IFERROR(INDEX('2017 Emission Inventory'!$F$2:$F$803,MATCH($B109,'2017 Emission Inventory'!$B$2:$B$803,0)),"")</f>
        <v/>
      </c>
      <c r="AX109" s="161" t="str">
        <f>IFERROR(INDEX('2017 Emission Inventory'!$G$2:$G$803,MATCH($B109,'2017 Emission Inventory'!$B$2:$B$803,0)),"")</f>
        <v/>
      </c>
      <c r="AY109" s="162" t="str">
        <f>IFERROR(INDEX('2017 Emission Inventory'!$AL$2:$AL$803,MATCH($B109,'2017 Emission Inventory'!$B$2:$B$803,0)),"")</f>
        <v/>
      </c>
      <c r="AZ109" s="163" t="e">
        <f t="shared" si="34"/>
        <v>#VALUE!</v>
      </c>
      <c r="BB109" s="166"/>
    </row>
    <row r="110" spans="1:54" s="160" customFormat="1" x14ac:dyDescent="0.35">
      <c r="A110" s="157">
        <v>109</v>
      </c>
      <c r="B110" s="157">
        <v>1803</v>
      </c>
      <c r="C110" s="157" t="s">
        <v>688</v>
      </c>
      <c r="D110" s="157" t="s">
        <v>16</v>
      </c>
      <c r="E110" s="157">
        <v>2001</v>
      </c>
      <c r="F110" s="157">
        <v>100</v>
      </c>
      <c r="G110" s="157">
        <v>581.64705882352939</v>
      </c>
      <c r="H110" s="157"/>
      <c r="I110" s="157">
        <f t="shared" si="18"/>
        <v>175</v>
      </c>
      <c r="J110" s="157" t="str">
        <f>IF(D110="Electric","--",IF(D110="Diesel",VLOOKUP(C110,[2]ORDLF!A:B,2,FALSE),""))</f>
        <v/>
      </c>
      <c r="K110" s="157">
        <f>IF(D110="Electric","--",IF(D110="Gasoline",VLOOKUP(C110,LSILF!A:C,3,FALSE),""))</f>
        <v>0.5</v>
      </c>
      <c r="L110" s="158">
        <f t="shared" si="35"/>
        <v>0.5</v>
      </c>
      <c r="M110" s="157" t="str" cm="1">
        <f t="array" ref="M110">IF(D110="Electric","--",IF(D110="Diesel",_xlfn._xlws.FILTER(DIESCH[CH Cap],(DIESCH[HP Bin]=I110)),""))</f>
        <v/>
      </c>
      <c r="N110" s="157" cm="1">
        <f t="array" ref="N110">IF(D110="Electric","--",IF(D110="Gasoline",_xlfn._xlws.FILTER(LSICH[CH Cap],(LSICH[Fuel Type]=D110)*(LSICH[MY]=E110)),""))</f>
        <v>7000</v>
      </c>
      <c r="O110" s="157">
        <f t="shared" si="19"/>
        <v>7000</v>
      </c>
      <c r="P110" s="157">
        <f t="shared" si="20"/>
        <v>11051.294117647058</v>
      </c>
      <c r="Q110" s="157" t="str" cm="1">
        <f t="array" ref="Q110">IF(D110="Electric","--",IF(D110="Diesel",_xlfn._xlws.FILTER(ORDEF[HC-ZH (g/hp-hr)],(ORDEF[HP]=I110)*(ORDEF[Model_Year]=E110)),""))</f>
        <v/>
      </c>
      <c r="R110" s="157" cm="1">
        <f t="array" ref="R110">IF(D110="Electric","--",IF(D110="Gasoline",_xlfn._xlws.FILTER(LSIEF[HC-ZH (g/hp-hr)],(LSIEF[Fuel]=D110)*(LSIEF[HP Bin]=I110)*(LSIEF[Model Year]=E110)),""))</f>
        <v>1.33</v>
      </c>
      <c r="S110" s="158">
        <f t="shared" si="21"/>
        <v>1.33</v>
      </c>
      <c r="T110" s="159" t="str" cm="1">
        <f t="array" ref="T110">IF(D110="Electric","--",IF(D110="Diesel",_xlfn._xlws.FILTER(ORDEF[HCDR],(ORDEF[HP]=I110)*(ORDEF[Model_Year]=E110),),""))</f>
        <v/>
      </c>
      <c r="U110" s="159" cm="1">
        <f t="array" ref="U110">IF(D110="Electric","--",IF(D110="Gasoline",_xlfn._xlws.FILTER(LSIEF[HC DR],(LSIEF[Fuel]=D110)*(LSIEF[HP Bin]=I110)*(LSIEF[Model Year]=E110)),""))</f>
        <v>3.9799999999999998E-5</v>
      </c>
      <c r="V110" s="159">
        <f t="shared" si="22"/>
        <v>3.9799999999999998E-5</v>
      </c>
      <c r="W110" s="158" t="str" cm="1">
        <f t="array" ref="W110">IF(D110="Electric","--",IF(D110="Diesel",_xlfn._xlws.FILTER(ORDEF[NOXzh],(ORDEF[HP]=I110)*(ORDEF[Model_Year]=E110)),""))</f>
        <v/>
      </c>
      <c r="X110" s="158" cm="1">
        <f t="array" ref="X110">IF(D110="Electric","--",IF(D110="Gasoline",_xlfn._xlws.FILTER(LSIEF[NOX-ZH (g/hp-hr)],(LSIEF[Fuel]=D110)*(LSIEF[HP Bin]=I110)*(LSIEF[Model Year]=E110)),""))</f>
        <v>10.29</v>
      </c>
      <c r="Y110" s="158">
        <f t="shared" si="23"/>
        <v>10.29</v>
      </c>
      <c r="Z110" s="159" t="str" cm="1">
        <f t="array" ref="Z110">IF(D110="Electric","--",IF(D110="Diesel",_xlfn._xlws.FILTER(ORDEF[NOXdr],(ORDEF[HP]=I110)*(ORDEF[Model_Year]=E110)),""))</f>
        <v/>
      </c>
      <c r="AA110" s="159" cm="1">
        <f t="array" ref="AA110">IF(E110="Electric","--",IF(D110="Gasoline",_xlfn._xlws.FILTER(LSIEF[NOX DR],(LSIEF[Fuel]=D110)*(LSIEF[HP Bin]=I110)*(LSIEF[Model Year]=E110)),""))</f>
        <v>1.0900000000000001E-4</v>
      </c>
      <c r="AB110" s="159">
        <f t="shared" si="24"/>
        <v>1.0900000000000001E-4</v>
      </c>
      <c r="AC110" s="158" t="str" cm="1">
        <f t="array" ref="AC110">IF(D110="Electric","--",IF(D110="Diesel",_xlfn._xlws.FILTER(DFCF2[Fuel_HC],(DFCF2[MY]=E110)),""))</f>
        <v/>
      </c>
      <c r="AD110" s="158" cm="1">
        <f t="array" ref="AD110">IF(D110="Electric","--",IF(D110="Gasoline",_xlfn._xlws.FILTER(GFCF2[Fuel_HC],(GFCF2[MY]=E110)),""))</f>
        <v>1</v>
      </c>
      <c r="AE110" s="158">
        <f t="shared" si="25"/>
        <v>1</v>
      </c>
      <c r="AF110" s="157" t="str" cm="1">
        <f t="array" ref="AF110">IF(D110="Electric","--",IF(D110="Diesel",_xlfn._xlws.FILTER(DFCF2[Fuel_NOX],(DFCF2[MY]=E110)),""))</f>
        <v/>
      </c>
      <c r="AG110" s="157" cm="1">
        <f t="array" ref="AG110">IF(D110="Electric","--",IF(D110="Gasoline",_xlfn._xlws.FILTER(GFCF2[Fuel_NOX],(GFCF2[MY]=E110)),""))</f>
        <v>0.97699999999999998</v>
      </c>
      <c r="AH110" s="157">
        <f t="shared" si="26"/>
        <v>0.97699999999999998</v>
      </c>
      <c r="AI110" s="158">
        <f t="shared" si="27"/>
        <v>1.6086</v>
      </c>
      <c r="AJ110" s="158">
        <f t="shared" si="28"/>
        <v>10.798780999999998</v>
      </c>
      <c r="AK110" s="158">
        <f t="shared" si="29"/>
        <v>103.13637537857277</v>
      </c>
      <c r="AL110" s="158">
        <f t="shared" si="30"/>
        <v>692.37046552716595</v>
      </c>
      <c r="AM110" s="158">
        <f t="shared" si="31"/>
        <v>5.1568187689286386E-2</v>
      </c>
      <c r="AN110" s="158">
        <f t="shared" si="32"/>
        <v>0.34618523276358298</v>
      </c>
      <c r="AO110" s="158">
        <f t="shared" si="33"/>
        <v>4.7432419036605618E-2</v>
      </c>
      <c r="AP110" s="157"/>
      <c r="AQ110" s="161"/>
      <c r="AR110" s="161"/>
      <c r="AS110" s="161" t="str">
        <f>IF(ISNA(VLOOKUP($B110,'2017 Emission Inventory'!$B$2:$B$803,1,FALSE)),"No","Yes")</f>
        <v>Yes</v>
      </c>
      <c r="AT110" s="161" t="str">
        <f>IFERROR(INDEX('2017 Emission Inventory'!$C$2:$C$803,MATCH($B110,'2017 Emission Inventory'!$B$2:$B$803,0)),"")</f>
        <v>Belt Loader</v>
      </c>
      <c r="AU110" s="161" t="str">
        <f>IFERROR(INDEX('2017 Emission Inventory'!$D$2:$D$803,MATCH($B110,'2017 Emission Inventory'!$B$2:$B$803,0)),"")</f>
        <v>Gasoline</v>
      </c>
      <c r="AV110" s="161">
        <f>IFERROR(INDEX('2017 Emission Inventory'!$E$2:$E$803,MATCH($B110,'2017 Emission Inventory'!$B$2:$B$803,0)),"")</f>
        <v>2001</v>
      </c>
      <c r="AW110" s="161">
        <f>IFERROR(INDEX('2017 Emission Inventory'!$F$2:$F$803,MATCH($B110,'2017 Emission Inventory'!$B$2:$B$803,0)),"")</f>
        <v>107</v>
      </c>
      <c r="AX110" s="161">
        <f>IFERROR(INDEX('2017 Emission Inventory'!$G$2:$G$803,MATCH($B110,'2017 Emission Inventory'!$B$2:$B$803,0)),"")</f>
        <v>581.64705882352939</v>
      </c>
      <c r="AY110" s="162">
        <f>IFERROR(INDEX('2017 Emission Inventory'!$AL$2:$AL$803,MATCH($B110,'2017 Emission Inventory'!$B$2:$B$803,0)),"")</f>
        <v>740.83639811406761</v>
      </c>
      <c r="AZ110" s="163">
        <f t="shared" si="34"/>
        <v>-48.465932586901658</v>
      </c>
      <c r="BB110" s="166"/>
    </row>
    <row r="111" spans="1:54" s="160" customFormat="1" x14ac:dyDescent="0.35">
      <c r="A111" s="157">
        <v>110</v>
      </c>
      <c r="B111" s="157">
        <v>1874</v>
      </c>
      <c r="C111" s="157" t="s">
        <v>688</v>
      </c>
      <c r="D111" s="157" t="s">
        <v>16</v>
      </c>
      <c r="E111" s="157">
        <v>2001</v>
      </c>
      <c r="F111" s="157">
        <v>100</v>
      </c>
      <c r="G111" s="157">
        <v>581.64705882352939</v>
      </c>
      <c r="H111" s="157"/>
      <c r="I111" s="157">
        <f t="shared" si="18"/>
        <v>175</v>
      </c>
      <c r="J111" s="157" t="str">
        <f>IF(D111="Electric","--",IF(D111="Diesel",VLOOKUP(C111,[2]ORDLF!A:B,2,FALSE),""))</f>
        <v/>
      </c>
      <c r="K111" s="157">
        <f>IF(D111="Electric","--",IF(D111="Gasoline",VLOOKUP(C111,LSILF!A:C,3,FALSE),""))</f>
        <v>0.5</v>
      </c>
      <c r="L111" s="158">
        <f t="shared" si="35"/>
        <v>0.5</v>
      </c>
      <c r="M111" s="157" t="str" cm="1">
        <f t="array" ref="M111">IF(D111="Electric","--",IF(D111="Diesel",_xlfn._xlws.FILTER(DIESCH[CH Cap],(DIESCH[HP Bin]=I111)),""))</f>
        <v/>
      </c>
      <c r="N111" s="157" cm="1">
        <f t="array" ref="N111">IF(D111="Electric","--",IF(D111="Gasoline",_xlfn._xlws.FILTER(LSICH[CH Cap],(LSICH[Fuel Type]=D111)*(LSICH[MY]=E111)),""))</f>
        <v>7000</v>
      </c>
      <c r="O111" s="157">
        <f t="shared" si="19"/>
        <v>7000</v>
      </c>
      <c r="P111" s="157">
        <f t="shared" si="20"/>
        <v>11051.294117647058</v>
      </c>
      <c r="Q111" s="157" t="str" cm="1">
        <f t="array" ref="Q111">IF(D111="Electric","--",IF(D111="Diesel",_xlfn._xlws.FILTER(ORDEF[HC-ZH (g/hp-hr)],(ORDEF[HP]=I111)*(ORDEF[Model_Year]=E111)),""))</f>
        <v/>
      </c>
      <c r="R111" s="157" cm="1">
        <f t="array" ref="R111">IF(D111="Electric","--",IF(D111="Gasoline",_xlfn._xlws.FILTER(LSIEF[HC-ZH (g/hp-hr)],(LSIEF[Fuel]=D111)*(LSIEF[HP Bin]=I111)*(LSIEF[Model Year]=E111)),""))</f>
        <v>1.33</v>
      </c>
      <c r="S111" s="158">
        <f t="shared" si="21"/>
        <v>1.33</v>
      </c>
      <c r="T111" s="159" t="str" cm="1">
        <f t="array" ref="T111">IF(D111="Electric","--",IF(D111="Diesel",_xlfn._xlws.FILTER(ORDEF[HCDR],(ORDEF[HP]=I111)*(ORDEF[Model_Year]=E111),),""))</f>
        <v/>
      </c>
      <c r="U111" s="159" cm="1">
        <f t="array" ref="U111">IF(D111="Electric","--",IF(D111="Gasoline",_xlfn._xlws.FILTER(LSIEF[HC DR],(LSIEF[Fuel]=D111)*(LSIEF[HP Bin]=I111)*(LSIEF[Model Year]=E111)),""))</f>
        <v>3.9799999999999998E-5</v>
      </c>
      <c r="V111" s="159">
        <f t="shared" si="22"/>
        <v>3.9799999999999998E-5</v>
      </c>
      <c r="W111" s="158" t="str" cm="1">
        <f t="array" ref="W111">IF(D111="Electric","--",IF(D111="Diesel",_xlfn._xlws.FILTER(ORDEF[NOXzh],(ORDEF[HP]=I111)*(ORDEF[Model_Year]=E111)),""))</f>
        <v/>
      </c>
      <c r="X111" s="158" cm="1">
        <f t="array" ref="X111">IF(D111="Electric","--",IF(D111="Gasoline",_xlfn._xlws.FILTER(LSIEF[NOX-ZH (g/hp-hr)],(LSIEF[Fuel]=D111)*(LSIEF[HP Bin]=I111)*(LSIEF[Model Year]=E111)),""))</f>
        <v>10.29</v>
      </c>
      <c r="Y111" s="158">
        <f t="shared" si="23"/>
        <v>10.29</v>
      </c>
      <c r="Z111" s="159" t="str" cm="1">
        <f t="array" ref="Z111">IF(D111="Electric","--",IF(D111="Diesel",_xlfn._xlws.FILTER(ORDEF[NOXdr],(ORDEF[HP]=I111)*(ORDEF[Model_Year]=E111)),""))</f>
        <v/>
      </c>
      <c r="AA111" s="159" cm="1">
        <f t="array" ref="AA111">IF(E111="Electric","--",IF(D111="Gasoline",_xlfn._xlws.FILTER(LSIEF[NOX DR],(LSIEF[Fuel]=D111)*(LSIEF[HP Bin]=I111)*(LSIEF[Model Year]=E111)),""))</f>
        <v>1.0900000000000001E-4</v>
      </c>
      <c r="AB111" s="159">
        <f t="shared" si="24"/>
        <v>1.0900000000000001E-4</v>
      </c>
      <c r="AC111" s="158" t="str" cm="1">
        <f t="array" ref="AC111">IF(D111="Electric","--",IF(D111="Diesel",_xlfn._xlws.FILTER(DFCF2[Fuel_HC],(DFCF2[MY]=E111)),""))</f>
        <v/>
      </c>
      <c r="AD111" s="158" cm="1">
        <f t="array" ref="AD111">IF(D111="Electric","--",IF(D111="Gasoline",_xlfn._xlws.FILTER(GFCF2[Fuel_HC],(GFCF2[MY]=E111)),""))</f>
        <v>1</v>
      </c>
      <c r="AE111" s="158">
        <f t="shared" si="25"/>
        <v>1</v>
      </c>
      <c r="AF111" s="157" t="str" cm="1">
        <f t="array" ref="AF111">IF(D111="Electric","--",IF(D111="Diesel",_xlfn._xlws.FILTER(DFCF2[Fuel_NOX],(DFCF2[MY]=E111)),""))</f>
        <v/>
      </c>
      <c r="AG111" s="157" cm="1">
        <f t="array" ref="AG111">IF(D111="Electric","--",IF(D111="Gasoline",_xlfn._xlws.FILTER(GFCF2[Fuel_NOX],(GFCF2[MY]=E111)),""))</f>
        <v>0.97699999999999998</v>
      </c>
      <c r="AH111" s="157">
        <f t="shared" si="26"/>
        <v>0.97699999999999998</v>
      </c>
      <c r="AI111" s="158">
        <f t="shared" si="27"/>
        <v>1.6086</v>
      </c>
      <c r="AJ111" s="158">
        <f t="shared" si="28"/>
        <v>10.798780999999998</v>
      </c>
      <c r="AK111" s="158">
        <f t="shared" si="29"/>
        <v>103.13637537857277</v>
      </c>
      <c r="AL111" s="158">
        <f t="shared" si="30"/>
        <v>692.37046552716595</v>
      </c>
      <c r="AM111" s="158">
        <f t="shared" si="31"/>
        <v>5.1568187689286386E-2</v>
      </c>
      <c r="AN111" s="158">
        <f t="shared" si="32"/>
        <v>0.34618523276358298</v>
      </c>
      <c r="AO111" s="158">
        <f t="shared" si="33"/>
        <v>4.7432419036605618E-2</v>
      </c>
      <c r="AP111" s="157"/>
      <c r="AQ111" s="161"/>
      <c r="AR111" s="161"/>
      <c r="AS111" s="161" t="str">
        <f>IF(ISNA(VLOOKUP($B111,'2017 Emission Inventory'!$B$2:$B$803,1,FALSE)),"No","Yes")</f>
        <v>Yes</v>
      </c>
      <c r="AT111" s="161" t="str">
        <f>IFERROR(INDEX('2017 Emission Inventory'!$C$2:$C$803,MATCH($B111,'2017 Emission Inventory'!$B$2:$B$803,0)),"")</f>
        <v>Belt Loader</v>
      </c>
      <c r="AU111" s="161" t="str">
        <f>IFERROR(INDEX('2017 Emission Inventory'!$D$2:$D$803,MATCH($B111,'2017 Emission Inventory'!$B$2:$B$803,0)),"")</f>
        <v>Gasoline</v>
      </c>
      <c r="AV111" s="161">
        <f>IFERROR(INDEX('2017 Emission Inventory'!$E$2:$E$803,MATCH($B111,'2017 Emission Inventory'!$B$2:$B$803,0)),"")</f>
        <v>2001</v>
      </c>
      <c r="AW111" s="161">
        <f>IFERROR(INDEX('2017 Emission Inventory'!$F$2:$F$803,MATCH($B111,'2017 Emission Inventory'!$B$2:$B$803,0)),"")</f>
        <v>107</v>
      </c>
      <c r="AX111" s="161">
        <f>IFERROR(INDEX('2017 Emission Inventory'!$G$2:$G$803,MATCH($B111,'2017 Emission Inventory'!$B$2:$B$803,0)),"")</f>
        <v>581.64705882352939</v>
      </c>
      <c r="AY111" s="162">
        <f>IFERROR(INDEX('2017 Emission Inventory'!$AL$2:$AL$803,MATCH($B111,'2017 Emission Inventory'!$B$2:$B$803,0)),"")</f>
        <v>740.83639811406761</v>
      </c>
      <c r="AZ111" s="163">
        <f t="shared" si="34"/>
        <v>-48.465932586901658</v>
      </c>
      <c r="BB111" s="166"/>
    </row>
    <row r="112" spans="1:54" s="160" customFormat="1" x14ac:dyDescent="0.35">
      <c r="A112" s="157">
        <v>111</v>
      </c>
      <c r="B112" s="157">
        <v>3638</v>
      </c>
      <c r="C112" s="157" t="s">
        <v>688</v>
      </c>
      <c r="D112" s="157" t="s">
        <v>16</v>
      </c>
      <c r="E112" s="157">
        <v>2007</v>
      </c>
      <c r="F112" s="157">
        <v>100</v>
      </c>
      <c r="G112" s="157">
        <v>581.64705882352939</v>
      </c>
      <c r="H112" s="157"/>
      <c r="I112" s="157">
        <f t="shared" si="18"/>
        <v>175</v>
      </c>
      <c r="J112" s="157" t="str">
        <f>IF(D112="Electric","--",IF(D112="Diesel",VLOOKUP(C112,[2]ORDLF!A:B,2,FALSE),""))</f>
        <v/>
      </c>
      <c r="K112" s="157">
        <f>IF(D112="Electric","--",IF(D112="Gasoline",VLOOKUP(C112,LSILF!A:C,3,FALSE),""))</f>
        <v>0.5</v>
      </c>
      <c r="L112" s="158">
        <f t="shared" si="35"/>
        <v>0.5</v>
      </c>
      <c r="M112" s="157" t="str" cm="1">
        <f t="array" ref="M112">IF(D112="Electric","--",IF(D112="Diesel",_xlfn._xlws.FILTER(DIESCH[CH Cap],(DIESCH[HP Bin]=I112)),""))</f>
        <v/>
      </c>
      <c r="N112" s="157" cm="1">
        <f t="array" ref="N112">IF(D112="Electric","--",IF(D112="Gasoline",_xlfn._xlws.FILTER(LSICH[CH Cap],(LSICH[Fuel Type]=D112)*(LSICH[MY]=E112)),""))</f>
        <v>7000</v>
      </c>
      <c r="O112" s="157">
        <f t="shared" si="19"/>
        <v>7000</v>
      </c>
      <c r="P112" s="157">
        <f t="shared" si="20"/>
        <v>7561.411764705882</v>
      </c>
      <c r="Q112" s="157" t="str" cm="1">
        <f t="array" ref="Q112">IF(D112="Electric","--",IF(D112="Diesel",_xlfn._xlws.FILTER(ORDEF[HC-ZH (g/hp-hr)],(ORDEF[HP]=I112)*(ORDEF[Model_Year]=E112)),""))</f>
        <v/>
      </c>
      <c r="R112" s="157" cm="1">
        <f t="array" ref="R112">IF(D112="Electric","--",IF(D112="Gasoline",_xlfn._xlws.FILTER(LSIEF[HC-ZH (g/hp-hr)],(LSIEF[Fuel]=D112)*(LSIEF[HP Bin]=I112)*(LSIEF[Model Year]=E112)),""))</f>
        <v>0.129</v>
      </c>
      <c r="S112" s="158">
        <f t="shared" si="21"/>
        <v>0.129</v>
      </c>
      <c r="T112" s="159" t="str" cm="1">
        <f t="array" ref="T112">IF(D112="Electric","--",IF(D112="Diesel",_xlfn._xlws.FILTER(ORDEF[HCDR],(ORDEF[HP]=I112)*(ORDEF[Model_Year]=E112),),""))</f>
        <v/>
      </c>
      <c r="U112" s="159" cm="1">
        <f t="array" ref="U112">IF(D112="Electric","--",IF(D112="Gasoline",_xlfn._xlws.FILTER(LSIEF[HC DR],(LSIEF[Fuel]=D112)*(LSIEF[HP Bin]=I112)*(LSIEF[Model Year]=E112)),""))</f>
        <v>1.662E-4</v>
      </c>
      <c r="V112" s="159">
        <f t="shared" si="22"/>
        <v>1.662E-4</v>
      </c>
      <c r="W112" s="158" t="str" cm="1">
        <f t="array" ref="W112">IF(D112="Electric","--",IF(D112="Diesel",_xlfn._xlws.FILTER(ORDEF[NOXzh],(ORDEF[HP]=I112)*(ORDEF[Model_Year]=E112)),""))</f>
        <v/>
      </c>
      <c r="X112" s="158" cm="1">
        <f t="array" ref="X112">IF(D112="Electric","--",IF(D112="Gasoline",_xlfn._xlws.FILTER(LSIEF[NOX-ZH (g/hp-hr)],(LSIEF[Fuel]=D112)*(LSIEF[HP Bin]=I112)*(LSIEF[Model Year]=E112)),""))</f>
        <v>0.13700000000000001</v>
      </c>
      <c r="Y112" s="158">
        <f t="shared" si="23"/>
        <v>0.13700000000000001</v>
      </c>
      <c r="Z112" s="159" t="str" cm="1">
        <f t="array" ref="Z112">IF(D112="Electric","--",IF(D112="Diesel",_xlfn._xlws.FILTER(ORDEF[NOXdr],(ORDEF[HP]=I112)*(ORDEF[Model_Year]=E112)),""))</f>
        <v/>
      </c>
      <c r="AA112" s="159" cm="1">
        <f t="array" ref="AA112">IF(E112="Electric","--",IF(D112="Gasoline",_xlfn._xlws.FILTER(LSIEF[NOX DR],(LSIEF[Fuel]=D112)*(LSIEF[HP Bin]=I112)*(LSIEF[Model Year]=E112)),""))</f>
        <v>1.806E-4</v>
      </c>
      <c r="AB112" s="159">
        <f t="shared" si="24"/>
        <v>1.806E-4</v>
      </c>
      <c r="AC112" s="158" t="str" cm="1">
        <f t="array" ref="AC112">IF(D112="Electric","--",IF(D112="Diesel",_xlfn._xlws.FILTER(DFCF2[Fuel_HC],(DFCF2[MY]=E112)),""))</f>
        <v/>
      </c>
      <c r="AD112" s="158" cm="1">
        <f t="array" ref="AD112">IF(D112="Electric","--",IF(D112="Gasoline",_xlfn._xlws.FILTER(GFCF2[Fuel_HC],(GFCF2[MY]=E112)),""))</f>
        <v>1</v>
      </c>
      <c r="AE112" s="158">
        <f t="shared" si="25"/>
        <v>1</v>
      </c>
      <c r="AF112" s="157" t="str" cm="1">
        <f t="array" ref="AF112">IF(D112="Electric","--",IF(D112="Diesel",_xlfn._xlws.FILTER(DFCF2[Fuel_NOX],(DFCF2[MY]=E112)),""))</f>
        <v/>
      </c>
      <c r="AG112" s="157" cm="1">
        <f t="array" ref="AG112">IF(D112="Electric","--",IF(D112="Gasoline",_xlfn._xlws.FILTER(GFCF2[Fuel_NOX],(GFCF2[MY]=E112)),""))</f>
        <v>0.97699999999999998</v>
      </c>
      <c r="AH112" s="157">
        <f t="shared" si="26"/>
        <v>0.97699999999999998</v>
      </c>
      <c r="AI112" s="158">
        <f t="shared" si="27"/>
        <v>1.2924</v>
      </c>
      <c r="AJ112" s="158">
        <f t="shared" si="28"/>
        <v>1.3689723999999999</v>
      </c>
      <c r="AK112" s="158">
        <f t="shared" si="29"/>
        <v>82.863018487670914</v>
      </c>
      <c r="AL112" s="158">
        <f t="shared" si="30"/>
        <v>87.772504867155064</v>
      </c>
      <c r="AM112" s="158">
        <f t="shared" si="31"/>
        <v>4.1431509243835464E-2</v>
      </c>
      <c r="AN112" s="158">
        <f t="shared" si="32"/>
        <v>4.3886252433577536E-2</v>
      </c>
      <c r="AO112" s="158">
        <f t="shared" si="33"/>
        <v>3.8108702202479861E-2</v>
      </c>
      <c r="AP112" s="157"/>
      <c r="AQ112" s="161"/>
      <c r="AR112" s="161"/>
      <c r="AS112" s="161" t="str">
        <f>IF(ISNA(VLOOKUP($B112,'2017 Emission Inventory'!$B$2:$B$803,1,FALSE)),"No","Yes")</f>
        <v>Yes</v>
      </c>
      <c r="AT112" s="161" t="str">
        <f>IFERROR(INDEX('2017 Emission Inventory'!$C$2:$C$803,MATCH($B112,'2017 Emission Inventory'!$B$2:$B$803,0)),"")</f>
        <v>Belt Loader</v>
      </c>
      <c r="AU112" s="161" t="str">
        <f>IFERROR(INDEX('2017 Emission Inventory'!$D$2:$D$803,MATCH($B112,'2017 Emission Inventory'!$B$2:$B$803,0)),"")</f>
        <v>Gasoline</v>
      </c>
      <c r="AV112" s="161">
        <f>IFERROR(INDEX('2017 Emission Inventory'!$E$2:$E$803,MATCH($B112,'2017 Emission Inventory'!$B$2:$B$803,0)),"")</f>
        <v>2007</v>
      </c>
      <c r="AW112" s="161">
        <f>IFERROR(INDEX('2017 Emission Inventory'!$F$2:$F$803,MATCH($B112,'2017 Emission Inventory'!$B$2:$B$803,0)),"")</f>
        <v>107</v>
      </c>
      <c r="AX112" s="161">
        <f>IFERROR(INDEX('2017 Emission Inventory'!$G$2:$G$803,MATCH($B112,'2017 Emission Inventory'!$B$2:$B$803,0)),"")</f>
        <v>581.64705882352939</v>
      </c>
      <c r="AY112" s="162">
        <f>IFERROR(INDEX('2017 Emission Inventory'!$AL$2:$AL$803,MATCH($B112,'2017 Emission Inventory'!$B$2:$B$803,0)),"")</f>
        <v>79.590118526396324</v>
      </c>
      <c r="AZ112" s="163">
        <f t="shared" si="34"/>
        <v>8.1823863407587396</v>
      </c>
      <c r="BB112" s="166"/>
    </row>
    <row r="113" spans="1:54" s="160" customFormat="1" x14ac:dyDescent="0.35">
      <c r="A113" s="157">
        <v>112</v>
      </c>
      <c r="B113" s="157">
        <v>3639</v>
      </c>
      <c r="C113" s="157" t="s">
        <v>688</v>
      </c>
      <c r="D113" s="157" t="s">
        <v>16</v>
      </c>
      <c r="E113" s="157">
        <v>2007</v>
      </c>
      <c r="F113" s="157">
        <v>100</v>
      </c>
      <c r="G113" s="157">
        <v>581.64705882352939</v>
      </c>
      <c r="H113" s="157"/>
      <c r="I113" s="157">
        <f t="shared" si="18"/>
        <v>175</v>
      </c>
      <c r="J113" s="157" t="str">
        <f>IF(D113="Electric","--",IF(D113="Diesel",VLOOKUP(C113,[2]ORDLF!A:B,2,FALSE),""))</f>
        <v/>
      </c>
      <c r="K113" s="157">
        <f>IF(D113="Electric","--",IF(D113="Gasoline",VLOOKUP(C113,LSILF!A:C,3,FALSE),""))</f>
        <v>0.5</v>
      </c>
      <c r="L113" s="158">
        <f t="shared" si="35"/>
        <v>0.5</v>
      </c>
      <c r="M113" s="157" t="str" cm="1">
        <f t="array" ref="M113">IF(D113="Electric","--",IF(D113="Diesel",_xlfn._xlws.FILTER(DIESCH[CH Cap],(DIESCH[HP Bin]=I113)),""))</f>
        <v/>
      </c>
      <c r="N113" s="157" cm="1">
        <f t="array" ref="N113">IF(D113="Electric","--",IF(D113="Gasoline",_xlfn._xlws.FILTER(LSICH[CH Cap],(LSICH[Fuel Type]=D113)*(LSICH[MY]=E113)),""))</f>
        <v>7000</v>
      </c>
      <c r="O113" s="157">
        <f t="shared" si="19"/>
        <v>7000</v>
      </c>
      <c r="P113" s="157">
        <f t="shared" si="20"/>
        <v>7561.411764705882</v>
      </c>
      <c r="Q113" s="157" t="str" cm="1">
        <f t="array" ref="Q113">IF(D113="Electric","--",IF(D113="Diesel",_xlfn._xlws.FILTER(ORDEF[HC-ZH (g/hp-hr)],(ORDEF[HP]=I113)*(ORDEF[Model_Year]=E113)),""))</f>
        <v/>
      </c>
      <c r="R113" s="157" cm="1">
        <f t="array" ref="R113">IF(D113="Electric","--",IF(D113="Gasoline",_xlfn._xlws.FILTER(LSIEF[HC-ZH (g/hp-hr)],(LSIEF[Fuel]=D113)*(LSIEF[HP Bin]=I113)*(LSIEF[Model Year]=E113)),""))</f>
        <v>0.129</v>
      </c>
      <c r="S113" s="158">
        <f t="shared" si="21"/>
        <v>0.129</v>
      </c>
      <c r="T113" s="159" t="str" cm="1">
        <f t="array" ref="T113">IF(D113="Electric","--",IF(D113="Diesel",_xlfn._xlws.FILTER(ORDEF[HCDR],(ORDEF[HP]=I113)*(ORDEF[Model_Year]=E113),),""))</f>
        <v/>
      </c>
      <c r="U113" s="159" cm="1">
        <f t="array" ref="U113">IF(D113="Electric","--",IF(D113="Gasoline",_xlfn._xlws.FILTER(LSIEF[HC DR],(LSIEF[Fuel]=D113)*(LSIEF[HP Bin]=I113)*(LSIEF[Model Year]=E113)),""))</f>
        <v>1.662E-4</v>
      </c>
      <c r="V113" s="159">
        <f t="shared" si="22"/>
        <v>1.662E-4</v>
      </c>
      <c r="W113" s="158" t="str" cm="1">
        <f t="array" ref="W113">IF(D113="Electric","--",IF(D113="Diesel",_xlfn._xlws.FILTER(ORDEF[NOXzh],(ORDEF[HP]=I113)*(ORDEF[Model_Year]=E113)),""))</f>
        <v/>
      </c>
      <c r="X113" s="158" cm="1">
        <f t="array" ref="X113">IF(D113="Electric","--",IF(D113="Gasoline",_xlfn._xlws.FILTER(LSIEF[NOX-ZH (g/hp-hr)],(LSIEF[Fuel]=D113)*(LSIEF[HP Bin]=I113)*(LSIEF[Model Year]=E113)),""))</f>
        <v>0.13700000000000001</v>
      </c>
      <c r="Y113" s="158">
        <f t="shared" si="23"/>
        <v>0.13700000000000001</v>
      </c>
      <c r="Z113" s="159" t="str" cm="1">
        <f t="array" ref="Z113">IF(D113="Electric","--",IF(D113="Diesel",_xlfn._xlws.FILTER(ORDEF[NOXdr],(ORDEF[HP]=I113)*(ORDEF[Model_Year]=E113)),""))</f>
        <v/>
      </c>
      <c r="AA113" s="159" cm="1">
        <f t="array" ref="AA113">IF(E113="Electric","--",IF(D113="Gasoline",_xlfn._xlws.FILTER(LSIEF[NOX DR],(LSIEF[Fuel]=D113)*(LSIEF[HP Bin]=I113)*(LSIEF[Model Year]=E113)),""))</f>
        <v>1.806E-4</v>
      </c>
      <c r="AB113" s="159">
        <f t="shared" si="24"/>
        <v>1.806E-4</v>
      </c>
      <c r="AC113" s="158" t="str" cm="1">
        <f t="array" ref="AC113">IF(D113="Electric","--",IF(D113="Diesel",_xlfn._xlws.FILTER(DFCF2[Fuel_HC],(DFCF2[MY]=E113)),""))</f>
        <v/>
      </c>
      <c r="AD113" s="158" cm="1">
        <f t="array" ref="AD113">IF(D113="Electric","--",IF(D113="Gasoline",_xlfn._xlws.FILTER(GFCF2[Fuel_HC],(GFCF2[MY]=E113)),""))</f>
        <v>1</v>
      </c>
      <c r="AE113" s="158">
        <f t="shared" si="25"/>
        <v>1</v>
      </c>
      <c r="AF113" s="157" t="str" cm="1">
        <f t="array" ref="AF113">IF(D113="Electric","--",IF(D113="Diesel",_xlfn._xlws.FILTER(DFCF2[Fuel_NOX],(DFCF2[MY]=E113)),""))</f>
        <v/>
      </c>
      <c r="AG113" s="157" cm="1">
        <f t="array" ref="AG113">IF(D113="Electric","--",IF(D113="Gasoline",_xlfn._xlws.FILTER(GFCF2[Fuel_NOX],(GFCF2[MY]=E113)),""))</f>
        <v>0.97699999999999998</v>
      </c>
      <c r="AH113" s="157">
        <f t="shared" si="26"/>
        <v>0.97699999999999998</v>
      </c>
      <c r="AI113" s="158">
        <f t="shared" si="27"/>
        <v>1.2924</v>
      </c>
      <c r="AJ113" s="158">
        <f t="shared" si="28"/>
        <v>1.3689723999999999</v>
      </c>
      <c r="AK113" s="158">
        <f t="shared" si="29"/>
        <v>82.863018487670914</v>
      </c>
      <c r="AL113" s="158">
        <f t="shared" si="30"/>
        <v>87.772504867155064</v>
      </c>
      <c r="AM113" s="158">
        <f t="shared" si="31"/>
        <v>4.1431509243835464E-2</v>
      </c>
      <c r="AN113" s="158">
        <f t="shared" si="32"/>
        <v>4.3886252433577536E-2</v>
      </c>
      <c r="AO113" s="158">
        <f t="shared" si="33"/>
        <v>3.8108702202479861E-2</v>
      </c>
      <c r="AP113" s="157"/>
      <c r="AQ113" s="161"/>
      <c r="AR113" s="161"/>
      <c r="AS113" s="161" t="str">
        <f>IF(ISNA(VLOOKUP($B113,'2017 Emission Inventory'!$B$2:$B$803,1,FALSE)),"No","Yes")</f>
        <v>Yes</v>
      </c>
      <c r="AT113" s="161" t="str">
        <f>IFERROR(INDEX('2017 Emission Inventory'!$C$2:$C$803,MATCH($B113,'2017 Emission Inventory'!$B$2:$B$803,0)),"")</f>
        <v>Belt Loader</v>
      </c>
      <c r="AU113" s="161" t="str">
        <f>IFERROR(INDEX('2017 Emission Inventory'!$D$2:$D$803,MATCH($B113,'2017 Emission Inventory'!$B$2:$B$803,0)),"")</f>
        <v>Gasoline</v>
      </c>
      <c r="AV113" s="161">
        <f>IFERROR(INDEX('2017 Emission Inventory'!$E$2:$E$803,MATCH($B113,'2017 Emission Inventory'!$B$2:$B$803,0)),"")</f>
        <v>2007</v>
      </c>
      <c r="AW113" s="161">
        <f>IFERROR(INDEX('2017 Emission Inventory'!$F$2:$F$803,MATCH($B113,'2017 Emission Inventory'!$B$2:$B$803,0)),"")</f>
        <v>107</v>
      </c>
      <c r="AX113" s="161">
        <f>IFERROR(INDEX('2017 Emission Inventory'!$G$2:$G$803,MATCH($B113,'2017 Emission Inventory'!$B$2:$B$803,0)),"")</f>
        <v>581.64705882352939</v>
      </c>
      <c r="AY113" s="162">
        <f>IFERROR(INDEX('2017 Emission Inventory'!$AL$2:$AL$803,MATCH($B113,'2017 Emission Inventory'!$B$2:$B$803,0)),"")</f>
        <v>79.590118526396324</v>
      </c>
      <c r="AZ113" s="163">
        <f t="shared" si="34"/>
        <v>8.1823863407587396</v>
      </c>
      <c r="BB113" s="166"/>
    </row>
    <row r="114" spans="1:54" s="160" customFormat="1" x14ac:dyDescent="0.35">
      <c r="A114" s="157">
        <v>113</v>
      </c>
      <c r="B114" s="157" t="s">
        <v>160</v>
      </c>
      <c r="C114" s="157" t="s">
        <v>128</v>
      </c>
      <c r="D114" s="157" t="s">
        <v>16</v>
      </c>
      <c r="E114" s="157">
        <v>2012</v>
      </c>
      <c r="F114" s="157">
        <v>69</v>
      </c>
      <c r="G114" s="157">
        <v>581.64705882352939</v>
      </c>
      <c r="H114" s="157"/>
      <c r="I114" s="157">
        <f t="shared" si="18"/>
        <v>75</v>
      </c>
      <c r="J114" s="157" t="str">
        <f>IF(D114="Electric","--",IF(D114="Diesel",VLOOKUP(C114,[2]ORDLF!A:B,2,FALSE),""))</f>
        <v/>
      </c>
      <c r="K114" s="157">
        <f>IF(D114="Electric","--",IF(D114="Gasoline",VLOOKUP(C114,LSILF!A:C,3,FALSE),""))</f>
        <v>0.5</v>
      </c>
      <c r="L114" s="158">
        <f t="shared" si="35"/>
        <v>0.5</v>
      </c>
      <c r="M114" s="157" t="str" cm="1">
        <f t="array" ref="M114">IF(D114="Electric","--",IF(D114="Diesel",_xlfn._xlws.FILTER(DIESCH[CH Cap],(DIESCH[HP Bin]=I114)),""))</f>
        <v/>
      </c>
      <c r="N114" s="157" cm="1">
        <f t="array" ref="N114">IF(D114="Electric","--",IF(D114="Gasoline",_xlfn._xlws.FILTER(LSICH[CH Cap],(LSICH[Fuel Type]=D114)*(LSICH[MY]=E114)),""))</f>
        <v>10000</v>
      </c>
      <c r="O114" s="157">
        <f t="shared" si="19"/>
        <v>10000</v>
      </c>
      <c r="P114" s="157">
        <f t="shared" si="20"/>
        <v>4653.1764705882351</v>
      </c>
      <c r="Q114" s="157" t="str" cm="1">
        <f t="array" ref="Q114">IF(D114="Electric","--",IF(D114="Diesel",_xlfn._xlws.FILTER(ORDEF[HC-ZH (g/hp-hr)],(ORDEF[HP]=I114)*(ORDEF[Model_Year]=E114)),""))</f>
        <v/>
      </c>
      <c r="R114" s="157" cm="1">
        <f t="array" ref="R114">IF(D114="Electric","--",IF(D114="Gasoline",_xlfn._xlws.FILTER(LSIEF[HC-ZH (g/hp-hr)],(LSIEF[Fuel]=D114)*(LSIEF[HP Bin]=I114)*(LSIEF[Model Year]=E114)),""))</f>
        <v>1.2999999999999999E-2</v>
      </c>
      <c r="S114" s="158">
        <f t="shared" si="21"/>
        <v>1.2999999999999999E-2</v>
      </c>
      <c r="T114" s="159" t="str" cm="1">
        <f t="array" ref="T114">IF(D114="Electric","--",IF(D114="Diesel",_xlfn._xlws.FILTER(ORDEF[HCDR],(ORDEF[HP]=I114)*(ORDEF[Model_Year]=E114),),""))</f>
        <v/>
      </c>
      <c r="U114" s="159" cm="1">
        <f t="array" ref="U114">IF(D114="Electric","--",IF(D114="Gasoline",_xlfn._xlws.FILTER(LSIEF[HC DR],(LSIEF[Fuel]=D114)*(LSIEF[HP Bin]=I114)*(LSIEF[Model Year]=E114)),""))</f>
        <v>6.6879999999999997E-5</v>
      </c>
      <c r="V114" s="159">
        <f t="shared" si="22"/>
        <v>6.6879999999999997E-5</v>
      </c>
      <c r="W114" s="158" t="str" cm="1">
        <f t="array" ref="W114">IF(D114="Electric","--",IF(D114="Diesel",_xlfn._xlws.FILTER(ORDEF[NOXzh],(ORDEF[HP]=I114)*(ORDEF[Model_Year]=E114)),""))</f>
        <v/>
      </c>
      <c r="X114" s="158" cm="1">
        <f t="array" ref="X114">IF(D114="Electric","--",IF(D114="Gasoline",_xlfn._xlws.FILTER(LSIEF[NOX-ZH (g/hp-hr)],(LSIEF[Fuel]=D114)*(LSIEF[HP Bin]=I114)*(LSIEF[Model Year]=E114)),""))</f>
        <v>0.01</v>
      </c>
      <c r="Y114" s="158">
        <f t="shared" si="23"/>
        <v>0.01</v>
      </c>
      <c r="Z114" s="159" t="str" cm="1">
        <f t="array" ref="Z114">IF(D114="Electric","--",IF(D114="Diesel",_xlfn._xlws.FILTER(ORDEF[NOXdr],(ORDEF[HP]=I114)*(ORDEF[Model_Year]=E114)),""))</f>
        <v/>
      </c>
      <c r="AA114" s="159" cm="1">
        <f t="array" ref="AA114">IF(E114="Electric","--",IF(D114="Gasoline",_xlfn._xlws.FILTER(LSIEF[NOX DR],(LSIEF[Fuel]=D114)*(LSIEF[HP Bin]=I114)*(LSIEF[Model Year]=E114)),""))</f>
        <v>4.7720000000000004E-5</v>
      </c>
      <c r="AB114" s="159">
        <f t="shared" si="24"/>
        <v>4.7720000000000004E-5</v>
      </c>
      <c r="AC114" s="158" t="str" cm="1">
        <f t="array" ref="AC114">IF(D114="Electric","--",IF(D114="Diesel",_xlfn._xlws.FILTER(DFCF2[Fuel_HC],(DFCF2[MY]=E114)),""))</f>
        <v/>
      </c>
      <c r="AD114" s="158" cm="1">
        <f t="array" ref="AD114">IF(D114="Electric","--",IF(D114="Gasoline",_xlfn._xlws.FILTER(GFCF2[Fuel_HC],(GFCF2[MY]=E114)),""))</f>
        <v>1</v>
      </c>
      <c r="AE114" s="158">
        <f t="shared" si="25"/>
        <v>1</v>
      </c>
      <c r="AF114" s="157" t="str" cm="1">
        <f t="array" ref="AF114">IF(D114="Electric","--",IF(D114="Diesel",_xlfn._xlws.FILTER(DFCF2[Fuel_NOX],(DFCF2[MY]=E114)),""))</f>
        <v/>
      </c>
      <c r="AG114" s="157" cm="1">
        <f t="array" ref="AG114">IF(D114="Electric","--",IF(D114="Gasoline",_xlfn._xlws.FILTER(GFCF2[Fuel_NOX],(GFCF2[MY]=E114)),""))</f>
        <v>0.97699999999999998</v>
      </c>
      <c r="AH114" s="157">
        <f t="shared" si="26"/>
        <v>0.97699999999999998</v>
      </c>
      <c r="AI114" s="158">
        <f t="shared" si="27"/>
        <v>0.32420444235294116</v>
      </c>
      <c r="AJ114" s="158">
        <f t="shared" si="28"/>
        <v>0.2267124408094118</v>
      </c>
      <c r="AK114" s="158">
        <f t="shared" si="29"/>
        <v>14.342730968221135</v>
      </c>
      <c r="AL114" s="158">
        <f t="shared" si="30"/>
        <v>10.029706940715684</v>
      </c>
      <c r="AM114" s="158">
        <f t="shared" si="31"/>
        <v>7.1713654841105675E-3</v>
      </c>
      <c r="AN114" s="158">
        <f t="shared" si="32"/>
        <v>5.0148534703578418E-3</v>
      </c>
      <c r="AO114" s="158">
        <f t="shared" si="33"/>
        <v>6.5962219722848995E-3</v>
      </c>
      <c r="AP114" s="157"/>
      <c r="AQ114" s="161"/>
      <c r="AR114" s="161"/>
      <c r="AS114" s="161" t="str">
        <f>IF(ISNA(VLOOKUP($B114,'2017 Emission Inventory'!$B$2:$B$803,1,FALSE)),"No","Yes")</f>
        <v>Yes</v>
      </c>
      <c r="AT114" s="161" t="str">
        <f>IFERROR(INDEX('2017 Emission Inventory'!$C$2:$C$803,MATCH($B114,'2017 Emission Inventory'!$B$2:$B$803,0)),"")</f>
        <v>Belt Loader</v>
      </c>
      <c r="AU114" s="161" t="str">
        <f>IFERROR(INDEX('2017 Emission Inventory'!$D$2:$D$803,MATCH($B114,'2017 Emission Inventory'!$B$2:$B$803,0)),"")</f>
        <v>Gasoline</v>
      </c>
      <c r="AV114" s="161">
        <f>IFERROR(INDEX('2017 Emission Inventory'!$E$2:$E$803,MATCH($B114,'2017 Emission Inventory'!$B$2:$B$803,0)),"")</f>
        <v>2012</v>
      </c>
      <c r="AW114" s="161">
        <f>IFERROR(INDEX('2017 Emission Inventory'!$F$2:$F$803,MATCH($B114,'2017 Emission Inventory'!$B$2:$B$803,0)),"")</f>
        <v>69</v>
      </c>
      <c r="AX114" s="161">
        <f>IFERROR(INDEX('2017 Emission Inventory'!$G$2:$G$803,MATCH($B114,'2017 Emission Inventory'!$B$2:$B$803,0)),"")</f>
        <v>581.64705882352939</v>
      </c>
      <c r="AY114" s="162">
        <f>IFERROR(INDEX('2017 Emission Inventory'!$AL$2:$AL$803,MATCH($B114,'2017 Emission Inventory'!$B$2:$B$803,0)),"")</f>
        <v>6.4306503066482454</v>
      </c>
      <c r="AZ114" s="163">
        <f t="shared" si="34"/>
        <v>3.5990566340674386</v>
      </c>
      <c r="BB114" s="166"/>
    </row>
    <row r="115" spans="1:54" s="160" customFormat="1" x14ac:dyDescent="0.35">
      <c r="A115" s="157">
        <v>114</v>
      </c>
      <c r="B115" s="157">
        <v>500955</v>
      </c>
      <c r="C115" s="157" t="s">
        <v>128</v>
      </c>
      <c r="D115" s="157" t="s">
        <v>16</v>
      </c>
      <c r="E115" s="157">
        <v>2013</v>
      </c>
      <c r="F115" s="157">
        <v>85</v>
      </c>
      <c r="G115" s="157">
        <v>581.64705882352939</v>
      </c>
      <c r="H115" s="157"/>
      <c r="I115" s="157">
        <f t="shared" si="18"/>
        <v>100</v>
      </c>
      <c r="J115" s="157" t="str">
        <f>IF(D115="Electric","--",IF(D115="Diesel",VLOOKUP(C115,[2]ORDLF!A:B,2,FALSE),""))</f>
        <v/>
      </c>
      <c r="K115" s="157">
        <f>IF(D115="Electric","--",IF(D115="Gasoline",VLOOKUP(C115,LSILF!A:C,3,FALSE),""))</f>
        <v>0.5</v>
      </c>
      <c r="L115" s="158">
        <f t="shared" si="35"/>
        <v>0.5</v>
      </c>
      <c r="M115" s="157" t="str" cm="1">
        <f t="array" ref="M115">IF(D115="Electric","--",IF(D115="Diesel",_xlfn._xlws.FILTER(DIESCH[CH Cap],(DIESCH[HP Bin]=I115)),""))</f>
        <v/>
      </c>
      <c r="N115" s="157" cm="1">
        <f t="array" ref="N115">IF(D115="Electric","--",IF(D115="Gasoline",_xlfn._xlws.FILTER(LSICH[CH Cap],(LSICH[Fuel Type]=D115)*(LSICH[MY]=E115)),""))</f>
        <v>10000</v>
      </c>
      <c r="O115" s="157">
        <f t="shared" si="19"/>
        <v>10000</v>
      </c>
      <c r="P115" s="157">
        <f t="shared" si="20"/>
        <v>4071.5294117647059</v>
      </c>
      <c r="Q115" s="157" t="str" cm="1">
        <f t="array" ref="Q115">IF(D115="Electric","--",IF(D115="Diesel",_xlfn._xlws.FILTER(ORDEF[HC-ZH (g/hp-hr)],(ORDEF[HP]=I115)*(ORDEF[Model_Year]=E115)),""))</f>
        <v/>
      </c>
      <c r="R115" s="157" cm="1">
        <f t="array" ref="R115">IF(D115="Electric","--",IF(D115="Gasoline",_xlfn._xlws.FILTER(LSIEF[HC-ZH (g/hp-hr)],(LSIEF[Fuel]=D115)*(LSIEF[HP Bin]=I115)*(LSIEF[Model Year]=E115)),""))</f>
        <v>1.7000000000000001E-2</v>
      </c>
      <c r="S115" s="158">
        <f t="shared" si="21"/>
        <v>1.7000000000000001E-2</v>
      </c>
      <c r="T115" s="159" t="str" cm="1">
        <f t="array" ref="T115">IF(D115="Electric","--",IF(D115="Diesel",_xlfn._xlws.FILTER(ORDEF[HCDR],(ORDEF[HP]=I115)*(ORDEF[Model_Year]=E115),),""))</f>
        <v/>
      </c>
      <c r="U115" s="159" cm="1">
        <f t="array" ref="U115">IF(D115="Electric","--",IF(D115="Gasoline",_xlfn._xlws.FILTER(LSIEF[HC DR],(LSIEF[Fuel]=D115)*(LSIEF[HP Bin]=I115)*(LSIEF[Model Year]=E115)),""))</f>
        <v>3.2639999999999999E-5</v>
      </c>
      <c r="V115" s="159">
        <f t="shared" si="22"/>
        <v>3.2639999999999999E-5</v>
      </c>
      <c r="W115" s="158" t="str" cm="1">
        <f t="array" ref="W115">IF(D115="Electric","--",IF(D115="Diesel",_xlfn._xlws.FILTER(ORDEF[NOXzh],(ORDEF[HP]=I115)*(ORDEF[Model_Year]=E115)),""))</f>
        <v/>
      </c>
      <c r="X115" s="158" cm="1">
        <f t="array" ref="X115">IF(D115="Electric","--",IF(D115="Gasoline",_xlfn._xlws.FILTER(LSIEF[NOX-ZH (g/hp-hr)],(LSIEF[Fuel]=D115)*(LSIEF[HP Bin]=I115)*(LSIEF[Model Year]=E115)),""))</f>
        <v>3.7999999999999999E-2</v>
      </c>
      <c r="Y115" s="158">
        <f t="shared" si="23"/>
        <v>3.7999999999999999E-2</v>
      </c>
      <c r="Z115" s="159" t="str" cm="1">
        <f t="array" ref="Z115">IF(D115="Electric","--",IF(D115="Diesel",_xlfn._xlws.FILTER(ORDEF[NOXdr],(ORDEF[HP]=I115)*(ORDEF[Model_Year]=E115)),""))</f>
        <v/>
      </c>
      <c r="AA115" s="159" cm="1">
        <f t="array" ref="AA115">IF(E115="Electric","--",IF(D115="Gasoline",_xlfn._xlws.FILTER(LSIEF[NOX DR],(LSIEF[Fuel]=D115)*(LSIEF[HP Bin]=I115)*(LSIEF[Model Year]=E115)),""))</f>
        <v>7.5559999999999988E-5</v>
      </c>
      <c r="AB115" s="159">
        <f t="shared" si="24"/>
        <v>7.5559999999999988E-5</v>
      </c>
      <c r="AC115" s="158" t="str" cm="1">
        <f t="array" ref="AC115">IF(D115="Electric","--",IF(D115="Diesel",_xlfn._xlws.FILTER(DFCF2[Fuel_HC],(DFCF2[MY]=E115)),""))</f>
        <v/>
      </c>
      <c r="AD115" s="158" cm="1">
        <f t="array" ref="AD115">IF(D115="Electric","--",IF(D115="Gasoline",_xlfn._xlws.FILTER(GFCF2[Fuel_HC],(GFCF2[MY]=E115)),""))</f>
        <v>1</v>
      </c>
      <c r="AE115" s="158">
        <f t="shared" si="25"/>
        <v>1</v>
      </c>
      <c r="AF115" s="157" t="str" cm="1">
        <f t="array" ref="AF115">IF(D115="Electric","--",IF(D115="Diesel",_xlfn._xlws.FILTER(DFCF2[Fuel_NOX],(DFCF2[MY]=E115)),""))</f>
        <v/>
      </c>
      <c r="AG115" s="157" cm="1">
        <f t="array" ref="AG115">IF(D115="Electric","--",IF(D115="Gasoline",_xlfn._xlws.FILTER(GFCF2[Fuel_NOX],(GFCF2[MY]=E115)),""))</f>
        <v>0.97699999999999998</v>
      </c>
      <c r="AH115" s="157">
        <f t="shared" si="26"/>
        <v>0.97699999999999998</v>
      </c>
      <c r="AI115" s="158">
        <f t="shared" si="27"/>
        <v>0.14989471999999998</v>
      </c>
      <c r="AJ115" s="158">
        <f t="shared" si="28"/>
        <v>0.33769493281882346</v>
      </c>
      <c r="AK115" s="158">
        <f t="shared" si="29"/>
        <v>8.1690031038220479</v>
      </c>
      <c r="AL115" s="158">
        <f t="shared" si="30"/>
        <v>18.403790035712717</v>
      </c>
      <c r="AM115" s="158">
        <f t="shared" si="31"/>
        <v>4.0845015519110238E-3</v>
      </c>
      <c r="AN115" s="158">
        <f t="shared" si="32"/>
        <v>9.2018950178563586E-3</v>
      </c>
      <c r="AO115" s="158">
        <f t="shared" si="33"/>
        <v>3.7569245274477595E-3</v>
      </c>
      <c r="AP115" s="157"/>
      <c r="AQ115" s="161"/>
      <c r="AR115" s="161"/>
      <c r="AS115" s="161" t="str">
        <f>IF(ISNA(VLOOKUP($B115,'2017 Emission Inventory'!$B$2:$B$803,1,FALSE)),"No","Yes")</f>
        <v>No</v>
      </c>
      <c r="AT115" s="161" t="str">
        <f>IFERROR(INDEX('2017 Emission Inventory'!$C$2:$C$803,MATCH($B115,'2017 Emission Inventory'!$B$2:$B$803,0)),"")</f>
        <v/>
      </c>
      <c r="AU115" s="161" t="str">
        <f>IFERROR(INDEX('2017 Emission Inventory'!$D$2:$D$803,MATCH($B115,'2017 Emission Inventory'!$B$2:$B$803,0)),"")</f>
        <v/>
      </c>
      <c r="AV115" s="161" t="str">
        <f>IFERROR(INDEX('2017 Emission Inventory'!$E$2:$E$803,MATCH($B115,'2017 Emission Inventory'!$B$2:$B$803,0)),"")</f>
        <v/>
      </c>
      <c r="AW115" s="161" t="str">
        <f>IFERROR(INDEX('2017 Emission Inventory'!$F$2:$F$803,MATCH($B115,'2017 Emission Inventory'!$B$2:$B$803,0)),"")</f>
        <v/>
      </c>
      <c r="AX115" s="161" t="str">
        <f>IFERROR(INDEX('2017 Emission Inventory'!$G$2:$G$803,MATCH($B115,'2017 Emission Inventory'!$B$2:$B$803,0)),"")</f>
        <v/>
      </c>
      <c r="AY115" s="162" t="str">
        <f>IFERROR(INDEX('2017 Emission Inventory'!$AL$2:$AL$803,MATCH($B115,'2017 Emission Inventory'!$B$2:$B$803,0)),"")</f>
        <v/>
      </c>
      <c r="AZ115" s="163" t="e">
        <f t="shared" si="34"/>
        <v>#VALUE!</v>
      </c>
      <c r="BB115" s="166"/>
    </row>
    <row r="116" spans="1:54" s="160" customFormat="1" x14ac:dyDescent="0.35">
      <c r="A116" s="157">
        <v>115</v>
      </c>
      <c r="B116" s="157">
        <v>500963</v>
      </c>
      <c r="C116" s="157" t="s">
        <v>128</v>
      </c>
      <c r="D116" s="157" t="s">
        <v>16</v>
      </c>
      <c r="E116" s="157">
        <v>2013</v>
      </c>
      <c r="F116" s="157">
        <v>85</v>
      </c>
      <c r="G116" s="157">
        <v>581.64705882352939</v>
      </c>
      <c r="H116" s="157"/>
      <c r="I116" s="157">
        <f t="shared" si="18"/>
        <v>100</v>
      </c>
      <c r="J116" s="157" t="str">
        <f>IF(D116="Electric","--",IF(D116="Diesel",VLOOKUP(C116,[2]ORDLF!A:B,2,FALSE),""))</f>
        <v/>
      </c>
      <c r="K116" s="157">
        <f>IF(D116="Electric","--",IF(D116="Gasoline",VLOOKUP(C116,LSILF!A:C,3,FALSE),""))</f>
        <v>0.5</v>
      </c>
      <c r="L116" s="158">
        <f t="shared" si="35"/>
        <v>0.5</v>
      </c>
      <c r="M116" s="157" t="str" cm="1">
        <f t="array" ref="M116">IF(D116="Electric","--",IF(D116="Diesel",_xlfn._xlws.FILTER(DIESCH[CH Cap],(DIESCH[HP Bin]=I116)),""))</f>
        <v/>
      </c>
      <c r="N116" s="157" cm="1">
        <f t="array" ref="N116">IF(D116="Electric","--",IF(D116="Gasoline",_xlfn._xlws.FILTER(LSICH[CH Cap],(LSICH[Fuel Type]=D116)*(LSICH[MY]=E116)),""))</f>
        <v>10000</v>
      </c>
      <c r="O116" s="157">
        <f t="shared" si="19"/>
        <v>10000</v>
      </c>
      <c r="P116" s="157">
        <f t="shared" si="20"/>
        <v>4071.5294117647059</v>
      </c>
      <c r="Q116" s="157" t="str" cm="1">
        <f t="array" ref="Q116">IF(D116="Electric","--",IF(D116="Diesel",_xlfn._xlws.FILTER(ORDEF[HC-ZH (g/hp-hr)],(ORDEF[HP]=I116)*(ORDEF[Model_Year]=E116)),""))</f>
        <v/>
      </c>
      <c r="R116" s="157" cm="1">
        <f t="array" ref="R116">IF(D116="Electric","--",IF(D116="Gasoline",_xlfn._xlws.FILTER(LSIEF[HC-ZH (g/hp-hr)],(LSIEF[Fuel]=D116)*(LSIEF[HP Bin]=I116)*(LSIEF[Model Year]=E116)),""))</f>
        <v>1.7000000000000001E-2</v>
      </c>
      <c r="S116" s="158">
        <f t="shared" si="21"/>
        <v>1.7000000000000001E-2</v>
      </c>
      <c r="T116" s="159" t="str" cm="1">
        <f t="array" ref="T116">IF(D116="Electric","--",IF(D116="Diesel",_xlfn._xlws.FILTER(ORDEF[HCDR],(ORDEF[HP]=I116)*(ORDEF[Model_Year]=E116),),""))</f>
        <v/>
      </c>
      <c r="U116" s="159" cm="1">
        <f t="array" ref="U116">IF(D116="Electric","--",IF(D116="Gasoline",_xlfn._xlws.FILTER(LSIEF[HC DR],(LSIEF[Fuel]=D116)*(LSIEF[HP Bin]=I116)*(LSIEF[Model Year]=E116)),""))</f>
        <v>3.2639999999999999E-5</v>
      </c>
      <c r="V116" s="159">
        <f t="shared" si="22"/>
        <v>3.2639999999999999E-5</v>
      </c>
      <c r="W116" s="158" t="str" cm="1">
        <f t="array" ref="W116">IF(D116="Electric","--",IF(D116="Diesel",_xlfn._xlws.FILTER(ORDEF[NOXzh],(ORDEF[HP]=I116)*(ORDEF[Model_Year]=E116)),""))</f>
        <v/>
      </c>
      <c r="X116" s="158" cm="1">
        <f t="array" ref="X116">IF(D116="Electric","--",IF(D116="Gasoline",_xlfn._xlws.FILTER(LSIEF[NOX-ZH (g/hp-hr)],(LSIEF[Fuel]=D116)*(LSIEF[HP Bin]=I116)*(LSIEF[Model Year]=E116)),""))</f>
        <v>3.7999999999999999E-2</v>
      </c>
      <c r="Y116" s="158">
        <f t="shared" si="23"/>
        <v>3.7999999999999999E-2</v>
      </c>
      <c r="Z116" s="159" t="str" cm="1">
        <f t="array" ref="Z116">IF(D116="Electric","--",IF(D116="Diesel",_xlfn._xlws.FILTER(ORDEF[NOXdr],(ORDEF[HP]=I116)*(ORDEF[Model_Year]=E116)),""))</f>
        <v/>
      </c>
      <c r="AA116" s="159" cm="1">
        <f t="array" ref="AA116">IF(E116="Electric","--",IF(D116="Gasoline",_xlfn._xlws.FILTER(LSIEF[NOX DR],(LSIEF[Fuel]=D116)*(LSIEF[HP Bin]=I116)*(LSIEF[Model Year]=E116)),""))</f>
        <v>7.5559999999999988E-5</v>
      </c>
      <c r="AB116" s="159">
        <f t="shared" si="24"/>
        <v>7.5559999999999988E-5</v>
      </c>
      <c r="AC116" s="158" t="str" cm="1">
        <f t="array" ref="AC116">IF(D116="Electric","--",IF(D116="Diesel",_xlfn._xlws.FILTER(DFCF2[Fuel_HC],(DFCF2[MY]=E116)),""))</f>
        <v/>
      </c>
      <c r="AD116" s="158" cm="1">
        <f t="array" ref="AD116">IF(D116="Electric","--",IF(D116="Gasoline",_xlfn._xlws.FILTER(GFCF2[Fuel_HC],(GFCF2[MY]=E116)),""))</f>
        <v>1</v>
      </c>
      <c r="AE116" s="158">
        <f t="shared" si="25"/>
        <v>1</v>
      </c>
      <c r="AF116" s="157" t="str" cm="1">
        <f t="array" ref="AF116">IF(D116="Electric","--",IF(D116="Diesel",_xlfn._xlws.FILTER(DFCF2[Fuel_NOX],(DFCF2[MY]=E116)),""))</f>
        <v/>
      </c>
      <c r="AG116" s="157" cm="1">
        <f t="array" ref="AG116">IF(D116="Electric","--",IF(D116="Gasoline",_xlfn._xlws.FILTER(GFCF2[Fuel_NOX],(GFCF2[MY]=E116)),""))</f>
        <v>0.97699999999999998</v>
      </c>
      <c r="AH116" s="157">
        <f t="shared" si="26"/>
        <v>0.97699999999999998</v>
      </c>
      <c r="AI116" s="158">
        <f t="shared" si="27"/>
        <v>0.14989471999999998</v>
      </c>
      <c r="AJ116" s="158">
        <f t="shared" si="28"/>
        <v>0.33769493281882346</v>
      </c>
      <c r="AK116" s="158">
        <f t="shared" si="29"/>
        <v>8.1690031038220479</v>
      </c>
      <c r="AL116" s="158">
        <f t="shared" si="30"/>
        <v>18.403790035712717</v>
      </c>
      <c r="AM116" s="158">
        <f t="shared" si="31"/>
        <v>4.0845015519110238E-3</v>
      </c>
      <c r="AN116" s="158">
        <f t="shared" si="32"/>
        <v>9.2018950178563586E-3</v>
      </c>
      <c r="AO116" s="158">
        <f t="shared" si="33"/>
        <v>3.7569245274477595E-3</v>
      </c>
      <c r="AP116" s="157"/>
      <c r="AQ116" s="161"/>
      <c r="AR116" s="161"/>
      <c r="AS116" s="161" t="str">
        <f>IF(ISNA(VLOOKUP($B116,'2017 Emission Inventory'!$B$2:$B$803,1,FALSE)),"No","Yes")</f>
        <v>No</v>
      </c>
      <c r="AT116" s="161" t="str">
        <f>IFERROR(INDEX('2017 Emission Inventory'!$C$2:$C$803,MATCH($B116,'2017 Emission Inventory'!$B$2:$B$803,0)),"")</f>
        <v/>
      </c>
      <c r="AU116" s="161" t="str">
        <f>IFERROR(INDEX('2017 Emission Inventory'!$D$2:$D$803,MATCH($B116,'2017 Emission Inventory'!$B$2:$B$803,0)),"")</f>
        <v/>
      </c>
      <c r="AV116" s="161" t="str">
        <f>IFERROR(INDEX('2017 Emission Inventory'!$E$2:$E$803,MATCH($B116,'2017 Emission Inventory'!$B$2:$B$803,0)),"")</f>
        <v/>
      </c>
      <c r="AW116" s="161" t="str">
        <f>IFERROR(INDEX('2017 Emission Inventory'!$F$2:$F$803,MATCH($B116,'2017 Emission Inventory'!$B$2:$B$803,0)),"")</f>
        <v/>
      </c>
      <c r="AX116" s="161" t="str">
        <f>IFERROR(INDEX('2017 Emission Inventory'!$G$2:$G$803,MATCH($B116,'2017 Emission Inventory'!$B$2:$B$803,0)),"")</f>
        <v/>
      </c>
      <c r="AY116" s="162" t="str">
        <f>IFERROR(INDEX('2017 Emission Inventory'!$AL$2:$AL$803,MATCH($B116,'2017 Emission Inventory'!$B$2:$B$803,0)),"")</f>
        <v/>
      </c>
      <c r="AZ116" s="163" t="e">
        <f t="shared" si="34"/>
        <v>#VALUE!</v>
      </c>
      <c r="BB116" s="166"/>
    </row>
    <row r="117" spans="1:54" s="160" customFormat="1" x14ac:dyDescent="0.35">
      <c r="A117" s="157">
        <v>116</v>
      </c>
      <c r="B117" s="157">
        <v>836495</v>
      </c>
      <c r="C117" s="157" t="s">
        <v>128</v>
      </c>
      <c r="D117" s="157" t="s">
        <v>16</v>
      </c>
      <c r="E117" s="157">
        <v>2013</v>
      </c>
      <c r="F117" s="157">
        <v>169</v>
      </c>
      <c r="G117" s="157">
        <v>581.64705882352939</v>
      </c>
      <c r="H117" s="157"/>
      <c r="I117" s="157">
        <f t="shared" si="18"/>
        <v>175</v>
      </c>
      <c r="J117" s="157" t="str">
        <f>IF(D117="Electric","--",IF(D117="Diesel",VLOOKUP(C117,[2]ORDLF!A:B,2,FALSE),""))</f>
        <v/>
      </c>
      <c r="K117" s="157">
        <f>IF(D117="Electric","--",IF(D117="Gasoline",VLOOKUP(C117,LSILF!A:C,3,FALSE),""))</f>
        <v>0.5</v>
      </c>
      <c r="L117" s="158">
        <f t="shared" si="35"/>
        <v>0.5</v>
      </c>
      <c r="M117" s="157" t="str" cm="1">
        <f t="array" ref="M117">IF(D117="Electric","--",IF(D117="Diesel",_xlfn._xlws.FILTER(DIESCH[CH Cap],(DIESCH[HP Bin]=I117)),""))</f>
        <v/>
      </c>
      <c r="N117" s="157" cm="1">
        <f t="array" ref="N117">IF(D117="Electric","--",IF(D117="Gasoline",_xlfn._xlws.FILTER(LSICH[CH Cap],(LSICH[Fuel Type]=D117)*(LSICH[MY]=E117)),""))</f>
        <v>10000</v>
      </c>
      <c r="O117" s="157">
        <f t="shared" si="19"/>
        <v>10000</v>
      </c>
      <c r="P117" s="157">
        <f t="shared" si="20"/>
        <v>4071.5294117647059</v>
      </c>
      <c r="Q117" s="157" t="str" cm="1">
        <f t="array" ref="Q117">IF(D117="Electric","--",IF(D117="Diesel",_xlfn._xlws.FILTER(ORDEF[HC-ZH (g/hp-hr)],(ORDEF[HP]=I117)*(ORDEF[Model_Year]=E117)),""))</f>
        <v/>
      </c>
      <c r="R117" s="157" cm="1">
        <f t="array" ref="R117">IF(D117="Electric","--",IF(D117="Gasoline",_xlfn._xlws.FILTER(LSIEF[HC-ZH (g/hp-hr)],(LSIEF[Fuel]=D117)*(LSIEF[HP Bin]=I117)*(LSIEF[Model Year]=E117)),""))</f>
        <v>0.129</v>
      </c>
      <c r="S117" s="158">
        <f t="shared" si="21"/>
        <v>0.129</v>
      </c>
      <c r="T117" s="159" t="str" cm="1">
        <f t="array" ref="T117">IF(D117="Electric","--",IF(D117="Diesel",_xlfn._xlws.FILTER(ORDEF[HCDR],(ORDEF[HP]=I117)*(ORDEF[Model_Year]=E117),),""))</f>
        <v/>
      </c>
      <c r="U117" s="159" cm="1">
        <f t="array" ref="U117">IF(D117="Electric","--",IF(D117="Gasoline",_xlfn._xlws.FILTER(LSIEF[HC DR],(LSIEF[Fuel]=D117)*(LSIEF[HP Bin]=I117)*(LSIEF[Model Year]=E117)),""))</f>
        <v>1.0200000000000001E-5</v>
      </c>
      <c r="V117" s="159">
        <f t="shared" si="22"/>
        <v>1.0200000000000001E-5</v>
      </c>
      <c r="W117" s="158" t="str" cm="1">
        <f t="array" ref="W117">IF(D117="Electric","--",IF(D117="Diesel",_xlfn._xlws.FILTER(ORDEF[NOXzh],(ORDEF[HP]=I117)*(ORDEF[Model_Year]=E117)),""))</f>
        <v/>
      </c>
      <c r="X117" s="158" cm="1">
        <f t="array" ref="X117">IF(D117="Electric","--",IF(D117="Gasoline",_xlfn._xlws.FILTER(LSIEF[NOX-ZH (g/hp-hr)],(LSIEF[Fuel]=D117)*(LSIEF[HP Bin]=I117)*(LSIEF[Model Year]=E117)),""))</f>
        <v>0.13700000000000001</v>
      </c>
      <c r="Y117" s="158">
        <f t="shared" si="23"/>
        <v>0.13700000000000001</v>
      </c>
      <c r="Z117" s="159" t="str" cm="1">
        <f t="array" ref="Z117">IF(D117="Electric","--",IF(D117="Diesel",_xlfn._xlws.FILTER(ORDEF[NOXdr],(ORDEF[HP]=I117)*(ORDEF[Model_Year]=E117)),""))</f>
        <v/>
      </c>
      <c r="AA117" s="159" cm="1">
        <f t="array" ref="AA117">IF(E117="Electric","--",IF(D117="Gasoline",_xlfn._xlws.FILTER(LSIEF[NOX DR],(LSIEF[Fuel]=D117)*(LSIEF[HP Bin]=I117)*(LSIEF[Model Year]=E117)),""))</f>
        <v>5.66E-5</v>
      </c>
      <c r="AB117" s="159">
        <f t="shared" si="24"/>
        <v>5.66E-5</v>
      </c>
      <c r="AC117" s="158" t="str" cm="1">
        <f t="array" ref="AC117">IF(D117="Electric","--",IF(D117="Diesel",_xlfn._xlws.FILTER(DFCF2[Fuel_HC],(DFCF2[MY]=E117)),""))</f>
        <v/>
      </c>
      <c r="AD117" s="158" cm="1">
        <f t="array" ref="AD117">IF(D117="Electric","--",IF(D117="Gasoline",_xlfn._xlws.FILTER(GFCF2[Fuel_HC],(GFCF2[MY]=E117)),""))</f>
        <v>1</v>
      </c>
      <c r="AE117" s="158">
        <f t="shared" si="25"/>
        <v>1</v>
      </c>
      <c r="AF117" s="157" t="str" cm="1">
        <f t="array" ref="AF117">IF(D117="Electric","--",IF(D117="Diesel",_xlfn._xlws.FILTER(DFCF2[Fuel_NOX],(DFCF2[MY]=E117)),""))</f>
        <v/>
      </c>
      <c r="AG117" s="157" cm="1">
        <f t="array" ref="AG117">IF(D117="Electric","--",IF(D117="Gasoline",_xlfn._xlws.FILTER(GFCF2[Fuel_NOX],(GFCF2[MY]=E117)),""))</f>
        <v>0.97699999999999998</v>
      </c>
      <c r="AH117" s="157">
        <f t="shared" si="26"/>
        <v>0.97699999999999998</v>
      </c>
      <c r="AI117" s="158">
        <f t="shared" si="27"/>
        <v>0.1705296</v>
      </c>
      <c r="AJ117" s="158">
        <f t="shared" si="28"/>
        <v>0.35899724771764707</v>
      </c>
      <c r="AK117" s="158">
        <f t="shared" si="29"/>
        <v>18.477800682270789</v>
      </c>
      <c r="AL117" s="158">
        <f t="shared" si="30"/>
        <v>38.899285454316868</v>
      </c>
      <c r="AM117" s="158">
        <f t="shared" si="31"/>
        <v>9.2389003411353938E-3</v>
      </c>
      <c r="AN117" s="158">
        <f t="shared" si="32"/>
        <v>1.9449642727158434E-2</v>
      </c>
      <c r="AO117" s="158">
        <f t="shared" si="33"/>
        <v>8.4979405337763346E-3</v>
      </c>
      <c r="AP117" s="157"/>
      <c r="AQ117" s="161"/>
      <c r="AR117" s="161"/>
      <c r="AS117" s="161" t="str">
        <f>IF(ISNA(VLOOKUP($B117,'2017 Emission Inventory'!$B$2:$B$803,1,FALSE)),"No","Yes")</f>
        <v>No</v>
      </c>
      <c r="AT117" s="161" t="str">
        <f>IFERROR(INDEX('2017 Emission Inventory'!$C$2:$C$803,MATCH($B117,'2017 Emission Inventory'!$B$2:$B$803,0)),"")</f>
        <v/>
      </c>
      <c r="AU117" s="161" t="str">
        <f>IFERROR(INDEX('2017 Emission Inventory'!$D$2:$D$803,MATCH($B117,'2017 Emission Inventory'!$B$2:$B$803,0)),"")</f>
        <v/>
      </c>
      <c r="AV117" s="161" t="str">
        <f>IFERROR(INDEX('2017 Emission Inventory'!$E$2:$E$803,MATCH($B117,'2017 Emission Inventory'!$B$2:$B$803,0)),"")</f>
        <v/>
      </c>
      <c r="AW117" s="161" t="str">
        <f>IFERROR(INDEX('2017 Emission Inventory'!$F$2:$F$803,MATCH($B117,'2017 Emission Inventory'!$B$2:$B$803,0)),"")</f>
        <v/>
      </c>
      <c r="AX117" s="161" t="str">
        <f>IFERROR(INDEX('2017 Emission Inventory'!$G$2:$G$803,MATCH($B117,'2017 Emission Inventory'!$B$2:$B$803,0)),"")</f>
        <v/>
      </c>
      <c r="AY117" s="162" t="str">
        <f>IFERROR(INDEX('2017 Emission Inventory'!$AL$2:$AL$803,MATCH($B117,'2017 Emission Inventory'!$B$2:$B$803,0)),"")</f>
        <v/>
      </c>
      <c r="AZ117" s="163" t="e">
        <f t="shared" si="34"/>
        <v>#VALUE!</v>
      </c>
      <c r="BB117" s="166"/>
    </row>
    <row r="118" spans="1:54" s="160" customFormat="1" x14ac:dyDescent="0.35">
      <c r="A118" s="157">
        <v>117</v>
      </c>
      <c r="B118" s="157" t="s">
        <v>689</v>
      </c>
      <c r="C118" s="157" t="s">
        <v>128</v>
      </c>
      <c r="D118" s="157" t="s">
        <v>16</v>
      </c>
      <c r="E118" s="157">
        <v>2014</v>
      </c>
      <c r="F118" s="157">
        <v>105</v>
      </c>
      <c r="G118" s="157">
        <v>581.64705882352939</v>
      </c>
      <c r="H118" s="157"/>
      <c r="I118" s="157">
        <f t="shared" si="18"/>
        <v>175</v>
      </c>
      <c r="J118" s="157" t="str">
        <f>IF(D118="Electric","--",IF(D118="Diesel",VLOOKUP(C118,[2]ORDLF!A:B,2,FALSE),""))</f>
        <v/>
      </c>
      <c r="K118" s="157">
        <f>IF(D118="Electric","--",IF(D118="Gasoline",VLOOKUP(C118,LSILF!A:C,3,FALSE),""))</f>
        <v>0.5</v>
      </c>
      <c r="L118" s="158">
        <f t="shared" si="35"/>
        <v>0.5</v>
      </c>
      <c r="M118" s="157" t="str" cm="1">
        <f t="array" ref="M118">IF(D118="Electric","--",IF(D118="Diesel",_xlfn._xlws.FILTER(DIESCH[CH Cap],(DIESCH[HP Bin]=I118)),""))</f>
        <v/>
      </c>
      <c r="N118" s="157" cm="1">
        <f t="array" ref="N118">IF(D118="Electric","--",IF(D118="Gasoline",_xlfn._xlws.FILTER(LSICH[CH Cap],(LSICH[Fuel Type]=D118)*(LSICH[MY]=E118)),""))</f>
        <v>10000</v>
      </c>
      <c r="O118" s="157">
        <f t="shared" si="19"/>
        <v>10000</v>
      </c>
      <c r="P118" s="157">
        <f t="shared" si="20"/>
        <v>3489.8823529411766</v>
      </c>
      <c r="Q118" s="157" t="str" cm="1">
        <f t="array" ref="Q118">IF(D118="Electric","--",IF(D118="Diesel",_xlfn._xlws.FILTER(ORDEF[HC-ZH (g/hp-hr)],(ORDEF[HP]=I118)*(ORDEF[Model_Year]=E118)),""))</f>
        <v/>
      </c>
      <c r="R118" s="157" cm="1">
        <f t="array" ref="R118">IF(D118="Electric","--",IF(D118="Gasoline",_xlfn._xlws.FILTER(LSIEF[HC-ZH (g/hp-hr)],(LSIEF[Fuel]=D118)*(LSIEF[HP Bin]=I118)*(LSIEF[Model Year]=E118)),""))</f>
        <v>0.129</v>
      </c>
      <c r="S118" s="158">
        <f t="shared" si="21"/>
        <v>0.129</v>
      </c>
      <c r="T118" s="159" t="str" cm="1">
        <f t="array" ref="T118">IF(D118="Electric","--",IF(D118="Diesel",_xlfn._xlws.FILTER(ORDEF[HCDR],(ORDEF[HP]=I118)*(ORDEF[Model_Year]=E118),),""))</f>
        <v/>
      </c>
      <c r="U118" s="159" cm="1">
        <f t="array" ref="U118">IF(D118="Electric","--",IF(D118="Gasoline",_xlfn._xlws.FILTER(LSIEF[HC DR],(LSIEF[Fuel]=D118)*(LSIEF[HP Bin]=I118)*(LSIEF[Model Year]=E118)),""))</f>
        <v>1.0200000000000001E-5</v>
      </c>
      <c r="V118" s="159">
        <f t="shared" si="22"/>
        <v>1.0200000000000001E-5</v>
      </c>
      <c r="W118" s="158" t="str" cm="1">
        <f t="array" ref="W118">IF(D118="Electric","--",IF(D118="Diesel",_xlfn._xlws.FILTER(ORDEF[NOXzh],(ORDEF[HP]=I118)*(ORDEF[Model_Year]=E118)),""))</f>
        <v/>
      </c>
      <c r="X118" s="158" cm="1">
        <f t="array" ref="X118">IF(D118="Electric","--",IF(D118="Gasoline",_xlfn._xlws.FILTER(LSIEF[NOX-ZH (g/hp-hr)],(LSIEF[Fuel]=D118)*(LSIEF[HP Bin]=I118)*(LSIEF[Model Year]=E118)),""))</f>
        <v>0.13700000000000001</v>
      </c>
      <c r="Y118" s="158">
        <f t="shared" si="23"/>
        <v>0.13700000000000001</v>
      </c>
      <c r="Z118" s="159" t="str" cm="1">
        <f t="array" ref="Z118">IF(D118="Electric","--",IF(D118="Diesel",_xlfn._xlws.FILTER(ORDEF[NOXdr],(ORDEF[HP]=I118)*(ORDEF[Model_Year]=E118)),""))</f>
        <v/>
      </c>
      <c r="AA118" s="159" cm="1">
        <f t="array" ref="AA118">IF(E118="Electric","--",IF(D118="Gasoline",_xlfn._xlws.FILTER(LSIEF[NOX DR],(LSIEF[Fuel]=D118)*(LSIEF[HP Bin]=I118)*(LSIEF[Model Year]=E118)),""))</f>
        <v>5.66E-5</v>
      </c>
      <c r="AB118" s="159">
        <f t="shared" si="24"/>
        <v>5.66E-5</v>
      </c>
      <c r="AC118" s="158" t="str" cm="1">
        <f t="array" ref="AC118">IF(D118="Electric","--",IF(D118="Diesel",_xlfn._xlws.FILTER(DFCF2[Fuel_HC],(DFCF2[MY]=E118)),""))</f>
        <v/>
      </c>
      <c r="AD118" s="158" cm="1">
        <f t="array" ref="AD118">IF(D118="Electric","--",IF(D118="Gasoline",_xlfn._xlws.FILTER(GFCF2[Fuel_HC],(GFCF2[MY]=E118)),""))</f>
        <v>1</v>
      </c>
      <c r="AE118" s="158">
        <f t="shared" si="25"/>
        <v>1</v>
      </c>
      <c r="AF118" s="157" t="str" cm="1">
        <f t="array" ref="AF118">IF(D118="Electric","--",IF(D118="Diesel",_xlfn._xlws.FILTER(DFCF2[Fuel_NOX],(DFCF2[MY]=E118)),""))</f>
        <v/>
      </c>
      <c r="AG118" s="157" cm="1">
        <f t="array" ref="AG118">IF(D118="Electric","--",IF(D118="Gasoline",_xlfn._xlws.FILTER(GFCF2[Fuel_NOX],(GFCF2[MY]=E118)),""))</f>
        <v>0.97699999999999998</v>
      </c>
      <c r="AH118" s="157">
        <f t="shared" si="26"/>
        <v>0.97699999999999998</v>
      </c>
      <c r="AI118" s="158">
        <f t="shared" si="27"/>
        <v>0.16459680000000002</v>
      </c>
      <c r="AJ118" s="158">
        <f t="shared" si="28"/>
        <v>0.32683321232941176</v>
      </c>
      <c r="AK118" s="158">
        <f t="shared" si="29"/>
        <v>11.08088599928973</v>
      </c>
      <c r="AL118" s="158">
        <f t="shared" si="30"/>
        <v>22.002867410568527</v>
      </c>
      <c r="AM118" s="158">
        <f t="shared" si="31"/>
        <v>5.5404429996448647E-3</v>
      </c>
      <c r="AN118" s="158">
        <f t="shared" si="32"/>
        <v>1.1001433705284265E-2</v>
      </c>
      <c r="AO118" s="158">
        <f t="shared" si="33"/>
        <v>5.0960994710733459E-3</v>
      </c>
      <c r="AP118" s="157"/>
      <c r="AQ118" s="161"/>
      <c r="AR118" s="161"/>
      <c r="AS118" s="161" t="str">
        <f>IF(ISNA(VLOOKUP($B118,'2017 Emission Inventory'!$B$2:$B$803,1,FALSE)),"No","Yes")</f>
        <v>No</v>
      </c>
      <c r="AT118" s="161" t="str">
        <f>IFERROR(INDEX('2017 Emission Inventory'!$C$2:$C$803,MATCH($B118,'2017 Emission Inventory'!$B$2:$B$803,0)),"")</f>
        <v/>
      </c>
      <c r="AU118" s="161" t="str">
        <f>IFERROR(INDEX('2017 Emission Inventory'!$D$2:$D$803,MATCH($B118,'2017 Emission Inventory'!$B$2:$B$803,0)),"")</f>
        <v/>
      </c>
      <c r="AV118" s="161" t="str">
        <f>IFERROR(INDEX('2017 Emission Inventory'!$E$2:$E$803,MATCH($B118,'2017 Emission Inventory'!$B$2:$B$803,0)),"")</f>
        <v/>
      </c>
      <c r="AW118" s="161" t="str">
        <f>IFERROR(INDEX('2017 Emission Inventory'!$F$2:$F$803,MATCH($B118,'2017 Emission Inventory'!$B$2:$B$803,0)),"")</f>
        <v/>
      </c>
      <c r="AX118" s="161" t="str">
        <f>IFERROR(INDEX('2017 Emission Inventory'!$G$2:$G$803,MATCH($B118,'2017 Emission Inventory'!$B$2:$B$803,0)),"")</f>
        <v/>
      </c>
      <c r="AY118" s="162" t="str">
        <f>IFERROR(INDEX('2017 Emission Inventory'!$AL$2:$AL$803,MATCH($B118,'2017 Emission Inventory'!$B$2:$B$803,0)),"")</f>
        <v/>
      </c>
      <c r="AZ118" s="163" t="e">
        <f t="shared" si="34"/>
        <v>#VALUE!</v>
      </c>
      <c r="BB118" s="166"/>
    </row>
    <row r="119" spans="1:54" s="160" customFormat="1" x14ac:dyDescent="0.35">
      <c r="A119" s="157">
        <v>118</v>
      </c>
      <c r="B119" s="157" t="s">
        <v>161</v>
      </c>
      <c r="C119" s="157" t="s">
        <v>128</v>
      </c>
      <c r="D119" s="157" t="s">
        <v>16</v>
      </c>
      <c r="E119" s="157">
        <v>2015</v>
      </c>
      <c r="F119" s="157">
        <v>80.099999999999994</v>
      </c>
      <c r="G119" s="157">
        <v>581.64705882352939</v>
      </c>
      <c r="H119" s="157"/>
      <c r="I119" s="157">
        <f t="shared" si="18"/>
        <v>100</v>
      </c>
      <c r="J119" s="157" t="str">
        <f>IF(D119="Electric","--",IF(D119="Diesel",VLOOKUP(C119,[2]ORDLF!A:B,2,FALSE),""))</f>
        <v/>
      </c>
      <c r="K119" s="157">
        <f>IF(D119="Electric","--",IF(D119="Gasoline",VLOOKUP(C119,LSILF!A:C,3,FALSE),""))</f>
        <v>0.5</v>
      </c>
      <c r="L119" s="158">
        <f t="shared" si="35"/>
        <v>0.5</v>
      </c>
      <c r="M119" s="157" t="str" cm="1">
        <f t="array" ref="M119">IF(D119="Electric","--",IF(D119="Diesel",_xlfn._xlws.FILTER(DIESCH[CH Cap],(DIESCH[HP Bin]=I119)),""))</f>
        <v/>
      </c>
      <c r="N119" s="157" cm="1">
        <f t="array" ref="N119">IF(D119="Electric","--",IF(D119="Gasoline",_xlfn._xlws.FILTER(LSICH[CH Cap],(LSICH[Fuel Type]=D119)*(LSICH[MY]=E119)),""))</f>
        <v>10000</v>
      </c>
      <c r="O119" s="157">
        <f t="shared" si="19"/>
        <v>10000</v>
      </c>
      <c r="P119" s="157">
        <f t="shared" si="20"/>
        <v>2908.2352941176468</v>
      </c>
      <c r="Q119" s="157" t="str" cm="1">
        <f t="array" ref="Q119">IF(D119="Electric","--",IF(D119="Diesel",_xlfn._xlws.FILTER(ORDEF[HC-ZH (g/hp-hr)],(ORDEF[HP]=I119)*(ORDEF[Model_Year]=E119)),""))</f>
        <v/>
      </c>
      <c r="R119" s="157" cm="1">
        <f t="array" ref="R119">IF(D119="Electric","--",IF(D119="Gasoline",_xlfn._xlws.FILTER(LSIEF[HC-ZH (g/hp-hr)],(LSIEF[Fuel]=D119)*(LSIEF[HP Bin]=I119)*(LSIEF[Model Year]=E119)),""))</f>
        <v>1.7000000000000001E-2</v>
      </c>
      <c r="S119" s="158">
        <f t="shared" si="21"/>
        <v>1.7000000000000001E-2</v>
      </c>
      <c r="T119" s="159" t="str" cm="1">
        <f t="array" ref="T119">IF(D119="Electric","--",IF(D119="Diesel",_xlfn._xlws.FILTER(ORDEF[HCDR],(ORDEF[HP]=I119)*(ORDEF[Model_Year]=E119),),""))</f>
        <v/>
      </c>
      <c r="U119" s="159" cm="1">
        <f t="array" ref="U119">IF(D119="Electric","--",IF(D119="Gasoline",_xlfn._xlws.FILTER(LSIEF[HC DR],(LSIEF[Fuel]=D119)*(LSIEF[HP Bin]=I119)*(LSIEF[Model Year]=E119)),""))</f>
        <v>3.2639999999999999E-5</v>
      </c>
      <c r="V119" s="159">
        <f t="shared" si="22"/>
        <v>3.2639999999999999E-5</v>
      </c>
      <c r="W119" s="158" t="str" cm="1">
        <f t="array" ref="W119">IF(D119="Electric","--",IF(D119="Diesel",_xlfn._xlws.FILTER(ORDEF[NOXzh],(ORDEF[HP]=I119)*(ORDEF[Model_Year]=E119)),""))</f>
        <v/>
      </c>
      <c r="X119" s="158" cm="1">
        <f t="array" ref="X119">IF(D119="Electric","--",IF(D119="Gasoline",_xlfn._xlws.FILTER(LSIEF[NOX-ZH (g/hp-hr)],(LSIEF[Fuel]=D119)*(LSIEF[HP Bin]=I119)*(LSIEF[Model Year]=E119)),""))</f>
        <v>3.7999999999999999E-2</v>
      </c>
      <c r="Y119" s="158">
        <f t="shared" si="23"/>
        <v>3.7999999999999999E-2</v>
      </c>
      <c r="Z119" s="159" t="str" cm="1">
        <f t="array" ref="Z119">IF(D119="Electric","--",IF(D119="Diesel",_xlfn._xlws.FILTER(ORDEF[NOXdr],(ORDEF[HP]=I119)*(ORDEF[Model_Year]=E119)),""))</f>
        <v/>
      </c>
      <c r="AA119" s="159" cm="1">
        <f t="array" ref="AA119">IF(E119="Electric","--",IF(D119="Gasoline",_xlfn._xlws.FILTER(LSIEF[NOX DR],(LSIEF[Fuel]=D119)*(LSIEF[HP Bin]=I119)*(LSIEF[Model Year]=E119)),""))</f>
        <v>7.5559999999999988E-5</v>
      </c>
      <c r="AB119" s="159">
        <f t="shared" si="24"/>
        <v>7.5559999999999988E-5</v>
      </c>
      <c r="AC119" s="158" t="str" cm="1">
        <f t="array" ref="AC119">IF(D119="Electric","--",IF(D119="Diesel",_xlfn._xlws.FILTER(DFCF2[Fuel_HC],(DFCF2[MY]=E119)),""))</f>
        <v/>
      </c>
      <c r="AD119" s="158" cm="1">
        <f t="array" ref="AD119">IF(D119="Electric","--",IF(D119="Gasoline",_xlfn._xlws.FILTER(GFCF2[Fuel_HC],(GFCF2[MY]=E119)),""))</f>
        <v>1</v>
      </c>
      <c r="AE119" s="158">
        <f t="shared" si="25"/>
        <v>1</v>
      </c>
      <c r="AF119" s="157" t="str" cm="1">
        <f t="array" ref="AF119">IF(D119="Electric","--",IF(D119="Diesel",_xlfn._xlws.FILTER(DFCF2[Fuel_NOX],(DFCF2[MY]=E119)),""))</f>
        <v/>
      </c>
      <c r="AG119" s="157" cm="1">
        <f t="array" ref="AG119">IF(D119="Electric","--",IF(D119="Gasoline",_xlfn._xlws.FILTER(GFCF2[Fuel_NOX],(GFCF2[MY]=E119)),""))</f>
        <v>0.97699999999999998</v>
      </c>
      <c r="AH119" s="157">
        <f t="shared" si="26"/>
        <v>0.97699999999999998</v>
      </c>
      <c r="AI119" s="158">
        <f t="shared" si="27"/>
        <v>0.11192479999999999</v>
      </c>
      <c r="AJ119" s="158">
        <f t="shared" si="28"/>
        <v>0.2518180948705882</v>
      </c>
      <c r="AK119" s="158">
        <f t="shared" si="29"/>
        <v>5.7480778737811233</v>
      </c>
      <c r="AL119" s="158">
        <f t="shared" si="30"/>
        <v>12.932522723680041</v>
      </c>
      <c r="AM119" s="158">
        <f t="shared" si="31"/>
        <v>2.8740389368905619E-3</v>
      </c>
      <c r="AN119" s="158">
        <f t="shared" si="32"/>
        <v>6.4662613618400207E-3</v>
      </c>
      <c r="AO119" s="158">
        <f t="shared" si="33"/>
        <v>2.6435410141519389E-3</v>
      </c>
      <c r="AP119" s="157"/>
      <c r="AQ119" s="161"/>
      <c r="AR119" s="161"/>
      <c r="AS119" s="161" t="str">
        <f>IF(ISNA(VLOOKUP($B119,'2017 Emission Inventory'!$B$2:$B$803,1,FALSE)),"No","Yes")</f>
        <v>Yes</v>
      </c>
      <c r="AT119" s="161" t="str">
        <f>IFERROR(INDEX('2017 Emission Inventory'!$C$2:$C$803,MATCH($B119,'2017 Emission Inventory'!$B$2:$B$803,0)),"")</f>
        <v>Belt Loader</v>
      </c>
      <c r="AU119" s="161" t="str">
        <f>IFERROR(INDEX('2017 Emission Inventory'!$D$2:$D$803,MATCH($B119,'2017 Emission Inventory'!$B$2:$B$803,0)),"")</f>
        <v>Gasoline</v>
      </c>
      <c r="AV119" s="161">
        <f>IFERROR(INDEX('2017 Emission Inventory'!$E$2:$E$803,MATCH($B119,'2017 Emission Inventory'!$B$2:$B$803,0)),"")</f>
        <v>2015</v>
      </c>
      <c r="AW119" s="161">
        <f>IFERROR(INDEX('2017 Emission Inventory'!$F$2:$F$803,MATCH($B119,'2017 Emission Inventory'!$B$2:$B$803,0)),"")</f>
        <v>80</v>
      </c>
      <c r="AX119" s="161">
        <f>IFERROR(INDEX('2017 Emission Inventory'!$G$2:$G$803,MATCH($B119,'2017 Emission Inventory'!$B$2:$B$803,0)),"")</f>
        <v>581.64705882352939</v>
      </c>
      <c r="AY119" s="162">
        <f>IFERROR(INDEX('2017 Emission Inventory'!$AL$2:$AL$803,MATCH($B119,'2017 Emission Inventory'!$B$2:$B$803,0)),"")</f>
        <v>6.3091219033987063</v>
      </c>
      <c r="AZ119" s="163">
        <f t="shared" si="34"/>
        <v>6.6234008202813346</v>
      </c>
      <c r="BB119" s="166"/>
    </row>
    <row r="120" spans="1:54" s="160" customFormat="1" x14ac:dyDescent="0.35">
      <c r="A120" s="157">
        <v>119</v>
      </c>
      <c r="B120" s="157" t="s">
        <v>162</v>
      </c>
      <c r="C120" s="157" t="s">
        <v>128</v>
      </c>
      <c r="D120" s="157" t="s">
        <v>16</v>
      </c>
      <c r="E120" s="157">
        <v>2015</v>
      </c>
      <c r="F120" s="157">
        <v>80.099999999999994</v>
      </c>
      <c r="G120" s="157">
        <v>581.64705882352939</v>
      </c>
      <c r="H120" s="157"/>
      <c r="I120" s="157">
        <f t="shared" si="18"/>
        <v>100</v>
      </c>
      <c r="J120" s="157" t="str">
        <f>IF(D120="Electric","--",IF(D120="Diesel",VLOOKUP(C120,[2]ORDLF!A:B,2,FALSE),""))</f>
        <v/>
      </c>
      <c r="K120" s="157">
        <f>IF(D120="Electric","--",IF(D120="Gasoline",VLOOKUP(C120,LSILF!A:C,3,FALSE),""))</f>
        <v>0.5</v>
      </c>
      <c r="L120" s="158">
        <f t="shared" si="35"/>
        <v>0.5</v>
      </c>
      <c r="M120" s="157" t="str" cm="1">
        <f t="array" ref="M120">IF(D120="Electric","--",IF(D120="Diesel",_xlfn._xlws.FILTER(DIESCH[CH Cap],(DIESCH[HP Bin]=I120)),""))</f>
        <v/>
      </c>
      <c r="N120" s="157" cm="1">
        <f t="array" ref="N120">IF(D120="Electric","--",IF(D120="Gasoline",_xlfn._xlws.FILTER(LSICH[CH Cap],(LSICH[Fuel Type]=D120)*(LSICH[MY]=E120)),""))</f>
        <v>10000</v>
      </c>
      <c r="O120" s="157">
        <f t="shared" si="19"/>
        <v>10000</v>
      </c>
      <c r="P120" s="157">
        <f t="shared" si="20"/>
        <v>2908.2352941176468</v>
      </c>
      <c r="Q120" s="157" t="str" cm="1">
        <f t="array" ref="Q120">IF(D120="Electric","--",IF(D120="Diesel",_xlfn._xlws.FILTER(ORDEF[HC-ZH (g/hp-hr)],(ORDEF[HP]=I120)*(ORDEF[Model_Year]=E120)),""))</f>
        <v/>
      </c>
      <c r="R120" s="157" cm="1">
        <f t="array" ref="R120">IF(D120="Electric","--",IF(D120="Gasoline",_xlfn._xlws.FILTER(LSIEF[HC-ZH (g/hp-hr)],(LSIEF[Fuel]=D120)*(LSIEF[HP Bin]=I120)*(LSIEF[Model Year]=E120)),""))</f>
        <v>1.7000000000000001E-2</v>
      </c>
      <c r="S120" s="158">
        <f t="shared" si="21"/>
        <v>1.7000000000000001E-2</v>
      </c>
      <c r="T120" s="159" t="str" cm="1">
        <f t="array" ref="T120">IF(D120="Electric","--",IF(D120="Diesel",_xlfn._xlws.FILTER(ORDEF[HCDR],(ORDEF[HP]=I120)*(ORDEF[Model_Year]=E120),),""))</f>
        <v/>
      </c>
      <c r="U120" s="159" cm="1">
        <f t="array" ref="U120">IF(D120="Electric","--",IF(D120="Gasoline",_xlfn._xlws.FILTER(LSIEF[HC DR],(LSIEF[Fuel]=D120)*(LSIEF[HP Bin]=I120)*(LSIEF[Model Year]=E120)),""))</f>
        <v>3.2639999999999999E-5</v>
      </c>
      <c r="V120" s="159">
        <f t="shared" si="22"/>
        <v>3.2639999999999999E-5</v>
      </c>
      <c r="W120" s="158" t="str" cm="1">
        <f t="array" ref="W120">IF(D120="Electric","--",IF(D120="Diesel",_xlfn._xlws.FILTER(ORDEF[NOXzh],(ORDEF[HP]=I120)*(ORDEF[Model_Year]=E120)),""))</f>
        <v/>
      </c>
      <c r="X120" s="158" cm="1">
        <f t="array" ref="X120">IF(D120="Electric","--",IF(D120="Gasoline",_xlfn._xlws.FILTER(LSIEF[NOX-ZH (g/hp-hr)],(LSIEF[Fuel]=D120)*(LSIEF[HP Bin]=I120)*(LSIEF[Model Year]=E120)),""))</f>
        <v>3.7999999999999999E-2</v>
      </c>
      <c r="Y120" s="158">
        <f t="shared" si="23"/>
        <v>3.7999999999999999E-2</v>
      </c>
      <c r="Z120" s="159" t="str" cm="1">
        <f t="array" ref="Z120">IF(D120="Electric","--",IF(D120="Diesel",_xlfn._xlws.FILTER(ORDEF[NOXdr],(ORDEF[HP]=I120)*(ORDEF[Model_Year]=E120)),""))</f>
        <v/>
      </c>
      <c r="AA120" s="159" cm="1">
        <f t="array" ref="AA120">IF(E120="Electric","--",IF(D120="Gasoline",_xlfn._xlws.FILTER(LSIEF[NOX DR],(LSIEF[Fuel]=D120)*(LSIEF[HP Bin]=I120)*(LSIEF[Model Year]=E120)),""))</f>
        <v>7.5559999999999988E-5</v>
      </c>
      <c r="AB120" s="159">
        <f t="shared" si="24"/>
        <v>7.5559999999999988E-5</v>
      </c>
      <c r="AC120" s="158" t="str" cm="1">
        <f t="array" ref="AC120">IF(D120="Electric","--",IF(D120="Diesel",_xlfn._xlws.FILTER(DFCF2[Fuel_HC],(DFCF2[MY]=E120)),""))</f>
        <v/>
      </c>
      <c r="AD120" s="158" cm="1">
        <f t="array" ref="AD120">IF(D120="Electric","--",IF(D120="Gasoline",_xlfn._xlws.FILTER(GFCF2[Fuel_HC],(GFCF2[MY]=E120)),""))</f>
        <v>1</v>
      </c>
      <c r="AE120" s="158">
        <f t="shared" si="25"/>
        <v>1</v>
      </c>
      <c r="AF120" s="157" t="str" cm="1">
        <f t="array" ref="AF120">IF(D120="Electric","--",IF(D120="Diesel",_xlfn._xlws.FILTER(DFCF2[Fuel_NOX],(DFCF2[MY]=E120)),""))</f>
        <v/>
      </c>
      <c r="AG120" s="157" cm="1">
        <f t="array" ref="AG120">IF(D120="Electric","--",IF(D120="Gasoline",_xlfn._xlws.FILTER(GFCF2[Fuel_NOX],(GFCF2[MY]=E120)),""))</f>
        <v>0.97699999999999998</v>
      </c>
      <c r="AH120" s="157">
        <f t="shared" si="26"/>
        <v>0.97699999999999998</v>
      </c>
      <c r="AI120" s="158">
        <f t="shared" si="27"/>
        <v>0.11192479999999999</v>
      </c>
      <c r="AJ120" s="158">
        <f t="shared" si="28"/>
        <v>0.2518180948705882</v>
      </c>
      <c r="AK120" s="158">
        <f t="shared" si="29"/>
        <v>5.7480778737811233</v>
      </c>
      <c r="AL120" s="158">
        <f t="shared" si="30"/>
        <v>12.932522723680041</v>
      </c>
      <c r="AM120" s="158">
        <f t="shared" si="31"/>
        <v>2.8740389368905619E-3</v>
      </c>
      <c r="AN120" s="158">
        <f t="shared" si="32"/>
        <v>6.4662613618400207E-3</v>
      </c>
      <c r="AO120" s="158">
        <f t="shared" si="33"/>
        <v>2.6435410141519389E-3</v>
      </c>
      <c r="AP120" s="157"/>
      <c r="AQ120" s="161"/>
      <c r="AR120" s="161"/>
      <c r="AS120" s="161" t="str">
        <f>IF(ISNA(VLOOKUP($B120,'2017 Emission Inventory'!$B$2:$B$803,1,FALSE)),"No","Yes")</f>
        <v>Yes</v>
      </c>
      <c r="AT120" s="161" t="str">
        <f>IFERROR(INDEX('2017 Emission Inventory'!$C$2:$C$803,MATCH($B120,'2017 Emission Inventory'!$B$2:$B$803,0)),"")</f>
        <v>Belt Loader</v>
      </c>
      <c r="AU120" s="161" t="str">
        <f>IFERROR(INDEX('2017 Emission Inventory'!$D$2:$D$803,MATCH($B120,'2017 Emission Inventory'!$B$2:$B$803,0)),"")</f>
        <v>Gasoline</v>
      </c>
      <c r="AV120" s="161">
        <f>IFERROR(INDEX('2017 Emission Inventory'!$E$2:$E$803,MATCH($B120,'2017 Emission Inventory'!$B$2:$B$803,0)),"")</f>
        <v>2015</v>
      </c>
      <c r="AW120" s="161">
        <f>IFERROR(INDEX('2017 Emission Inventory'!$F$2:$F$803,MATCH($B120,'2017 Emission Inventory'!$B$2:$B$803,0)),"")</f>
        <v>80</v>
      </c>
      <c r="AX120" s="161">
        <f>IFERROR(INDEX('2017 Emission Inventory'!$G$2:$G$803,MATCH($B120,'2017 Emission Inventory'!$B$2:$B$803,0)),"")</f>
        <v>581.64705882352939</v>
      </c>
      <c r="AY120" s="162">
        <f>IFERROR(INDEX('2017 Emission Inventory'!$AL$2:$AL$803,MATCH($B120,'2017 Emission Inventory'!$B$2:$B$803,0)),"")</f>
        <v>6.3091219033987063</v>
      </c>
      <c r="AZ120" s="163">
        <f t="shared" si="34"/>
        <v>6.6234008202813346</v>
      </c>
      <c r="BB120" s="166"/>
    </row>
    <row r="121" spans="1:54" s="160" customFormat="1" x14ac:dyDescent="0.35">
      <c r="A121" s="157">
        <v>120</v>
      </c>
      <c r="B121" s="157" t="s">
        <v>129</v>
      </c>
      <c r="C121" s="157" t="s">
        <v>128</v>
      </c>
      <c r="D121" s="157" t="s">
        <v>16</v>
      </c>
      <c r="E121" s="157">
        <v>2017</v>
      </c>
      <c r="F121" s="157">
        <v>75</v>
      </c>
      <c r="G121" s="157">
        <v>503</v>
      </c>
      <c r="H121" s="157"/>
      <c r="I121" s="157">
        <f t="shared" si="18"/>
        <v>100</v>
      </c>
      <c r="J121" s="157" t="str">
        <f>IF(D121="Electric","--",IF(D121="Diesel",VLOOKUP(C121,[2]ORDLF!A:B,2,FALSE),""))</f>
        <v/>
      </c>
      <c r="K121" s="157">
        <f>IF(D121="Electric","--",IF(D121="Gasoline",VLOOKUP(C121,LSILF!A:C,3,FALSE),""))</f>
        <v>0.5</v>
      </c>
      <c r="L121" s="158">
        <f t="shared" si="35"/>
        <v>0.5</v>
      </c>
      <c r="M121" s="157" t="str" cm="1">
        <f t="array" ref="M121">IF(D121="Electric","--",IF(D121="Diesel",_xlfn._xlws.FILTER(DIESCH[CH Cap],(DIESCH[HP Bin]=I121)),""))</f>
        <v/>
      </c>
      <c r="N121" s="157" cm="1">
        <f t="array" ref="N121">IF(D121="Electric","--",IF(D121="Gasoline",_xlfn._xlws.FILTER(LSICH[CH Cap],(LSICH[Fuel Type]=D121)*(LSICH[MY]=E121)),""))</f>
        <v>10000</v>
      </c>
      <c r="O121" s="157">
        <f t="shared" si="19"/>
        <v>10000</v>
      </c>
      <c r="P121" s="157">
        <f t="shared" si="20"/>
        <v>1509</v>
      </c>
      <c r="Q121" s="157" t="str" cm="1">
        <f t="array" ref="Q121">IF(D121="Electric","--",IF(D121="Diesel",_xlfn._xlws.FILTER(ORDEF[HC-ZH (g/hp-hr)],(ORDEF[HP]=I121)*(ORDEF[Model_Year]=E121)),""))</f>
        <v/>
      </c>
      <c r="R121" s="157" cm="1">
        <f t="array" ref="R121">IF(D121="Electric","--",IF(D121="Gasoline",_xlfn._xlws.FILTER(LSIEF[HC-ZH (g/hp-hr)],(LSIEF[Fuel]=D121)*(LSIEF[HP Bin]=I121)*(LSIEF[Model Year]=E121)),""))</f>
        <v>1.7000000000000001E-2</v>
      </c>
      <c r="S121" s="158">
        <f t="shared" si="21"/>
        <v>1.7000000000000001E-2</v>
      </c>
      <c r="T121" s="159" t="str" cm="1">
        <f t="array" ref="T121">IF(D121="Electric","--",IF(D121="Diesel",_xlfn._xlws.FILTER(ORDEF[HCDR],(ORDEF[HP]=I121)*(ORDEF[Model_Year]=E121),),""))</f>
        <v/>
      </c>
      <c r="U121" s="159" cm="1">
        <f t="array" ref="U121">IF(D121="Electric","--",IF(D121="Gasoline",_xlfn._xlws.FILTER(LSIEF[HC DR],(LSIEF[Fuel]=D121)*(LSIEF[HP Bin]=I121)*(LSIEF[Model Year]=E121)),""))</f>
        <v>3.2639999999999999E-5</v>
      </c>
      <c r="V121" s="159">
        <f t="shared" si="22"/>
        <v>3.2639999999999999E-5</v>
      </c>
      <c r="W121" s="158" t="str" cm="1">
        <f t="array" ref="W121">IF(D121="Electric","--",IF(D121="Diesel",_xlfn._xlws.FILTER(ORDEF[NOXzh],(ORDEF[HP]=I121)*(ORDEF[Model_Year]=E121)),""))</f>
        <v/>
      </c>
      <c r="X121" s="158" cm="1">
        <f t="array" ref="X121">IF(D121="Electric","--",IF(D121="Gasoline",_xlfn._xlws.FILTER(LSIEF[NOX-ZH (g/hp-hr)],(LSIEF[Fuel]=D121)*(LSIEF[HP Bin]=I121)*(LSIEF[Model Year]=E121)),""))</f>
        <v>3.7999999999999999E-2</v>
      </c>
      <c r="Y121" s="158">
        <f t="shared" si="23"/>
        <v>3.7999999999999999E-2</v>
      </c>
      <c r="Z121" s="159" t="str" cm="1">
        <f t="array" ref="Z121">IF(D121="Electric","--",IF(D121="Diesel",_xlfn._xlws.FILTER(ORDEF[NOXdr],(ORDEF[HP]=I121)*(ORDEF[Model_Year]=E121)),""))</f>
        <v/>
      </c>
      <c r="AA121" s="159" cm="1">
        <f t="array" ref="AA121">IF(E121="Electric","--",IF(D121="Gasoline",_xlfn._xlws.FILTER(LSIEF[NOX DR],(LSIEF[Fuel]=D121)*(LSIEF[HP Bin]=I121)*(LSIEF[Model Year]=E121)),""))</f>
        <v>7.5559999999999988E-5</v>
      </c>
      <c r="AB121" s="159">
        <f t="shared" si="24"/>
        <v>7.5559999999999988E-5</v>
      </c>
      <c r="AC121" s="158" t="str" cm="1">
        <f t="array" ref="AC121">IF(D121="Electric","--",IF(D121="Diesel",_xlfn._xlws.FILTER(DFCF2[Fuel_HC],(DFCF2[MY]=E121)),""))</f>
        <v/>
      </c>
      <c r="AD121" s="158" cm="1">
        <f t="array" ref="AD121">IF(D121="Electric","--",IF(D121="Gasoline",_xlfn._xlws.FILTER(GFCF2[Fuel_HC],(GFCF2[MY]=E121)),""))</f>
        <v>1</v>
      </c>
      <c r="AE121" s="158">
        <f t="shared" si="25"/>
        <v>1</v>
      </c>
      <c r="AF121" s="157" t="str" cm="1">
        <f t="array" ref="AF121">IF(D121="Electric","--",IF(D121="Diesel",_xlfn._xlws.FILTER(DFCF2[Fuel_NOX],(DFCF2[MY]=E121)),""))</f>
        <v/>
      </c>
      <c r="AG121" s="157" cm="1">
        <f t="array" ref="AG121">IF(D121="Electric","--",IF(D121="Gasoline",_xlfn._xlws.FILTER(GFCF2[Fuel_NOX],(GFCF2[MY]=E121)),""))</f>
        <v>0.97699999999999998</v>
      </c>
      <c r="AH121" s="157">
        <f t="shared" si="26"/>
        <v>0.97699999999999998</v>
      </c>
      <c r="AI121" s="158">
        <f t="shared" si="27"/>
        <v>6.6253759999999995E-2</v>
      </c>
      <c r="AJ121" s="158">
        <f t="shared" si="28"/>
        <v>0.14852357907999997</v>
      </c>
      <c r="AK121" s="158">
        <f t="shared" si="29"/>
        <v>2.7551423495064515</v>
      </c>
      <c r="AL121" s="158">
        <f t="shared" si="30"/>
        <v>6.1763076182178711</v>
      </c>
      <c r="AM121" s="158">
        <f t="shared" si="31"/>
        <v>1.377571174753226E-3</v>
      </c>
      <c r="AN121" s="158">
        <f t="shared" si="32"/>
        <v>3.0881538091089354E-3</v>
      </c>
      <c r="AO121" s="158">
        <f t="shared" si="33"/>
        <v>1.2670899665380173E-3</v>
      </c>
      <c r="AP121" s="157"/>
      <c r="AQ121" s="161"/>
      <c r="AR121" s="161"/>
      <c r="AS121" s="161" t="str">
        <f>IF(ISNA(VLOOKUP($B121,'2017 Emission Inventory'!$B$2:$B$803,1,FALSE)),"No","Yes")</f>
        <v>Yes</v>
      </c>
      <c r="AT121" s="161" t="str">
        <f>IFERROR(INDEX('2017 Emission Inventory'!$C$2:$C$803,MATCH($B121,'2017 Emission Inventory'!$B$2:$B$803,0)),"")</f>
        <v>Belt Loader</v>
      </c>
      <c r="AU121" s="161" t="str">
        <f>IFERROR(INDEX('2017 Emission Inventory'!$D$2:$D$803,MATCH($B121,'2017 Emission Inventory'!$B$2:$B$803,0)),"")</f>
        <v>Diesel</v>
      </c>
      <c r="AV121" s="161">
        <f>IFERROR(INDEX('2017 Emission Inventory'!$E$2:$E$803,MATCH($B121,'2017 Emission Inventory'!$B$2:$B$803,0)),"")</f>
        <v>2017</v>
      </c>
      <c r="AW121" s="161">
        <f>IFERROR(INDEX('2017 Emission Inventory'!$F$2:$F$803,MATCH($B121,'2017 Emission Inventory'!$B$2:$B$803,0)),"")</f>
        <v>84</v>
      </c>
      <c r="AX121" s="161">
        <f>IFERROR(INDEX('2017 Emission Inventory'!$G$2:$G$803,MATCH($B121,'2017 Emission Inventory'!$B$2:$B$803,0)),"")</f>
        <v>581.64705882352939</v>
      </c>
      <c r="AY121" s="162">
        <f>IFERROR(INDEX('2017 Emission Inventory'!$AL$2:$AL$803,MATCH($B121,'2017 Emission Inventory'!$B$2:$B$803,0)),"")</f>
        <v>64.367277489493716</v>
      </c>
      <c r="AZ121" s="163">
        <f t="shared" si="34"/>
        <v>-58.190969871275847</v>
      </c>
      <c r="BB121" s="166"/>
    </row>
    <row r="122" spans="1:54" s="160" customFormat="1" x14ac:dyDescent="0.35">
      <c r="A122" s="157">
        <v>121</v>
      </c>
      <c r="B122" s="157" t="s">
        <v>130</v>
      </c>
      <c r="C122" s="157" t="s">
        <v>128</v>
      </c>
      <c r="D122" s="157" t="s">
        <v>16</v>
      </c>
      <c r="E122" s="157">
        <v>2017</v>
      </c>
      <c r="F122" s="157">
        <v>75</v>
      </c>
      <c r="G122" s="157">
        <v>503</v>
      </c>
      <c r="H122" s="157"/>
      <c r="I122" s="157">
        <f t="shared" si="18"/>
        <v>100</v>
      </c>
      <c r="J122" s="157" t="str">
        <f>IF(D122="Electric","--",IF(D122="Diesel",VLOOKUP(C122,[2]ORDLF!A:B,2,FALSE),""))</f>
        <v/>
      </c>
      <c r="K122" s="157">
        <f>IF(D122="Electric","--",IF(D122="Gasoline",VLOOKUP(C122,LSILF!A:C,3,FALSE),""))</f>
        <v>0.5</v>
      </c>
      <c r="L122" s="158">
        <f t="shared" si="35"/>
        <v>0.5</v>
      </c>
      <c r="M122" s="157" t="str" cm="1">
        <f t="array" ref="M122">IF(D122="Electric","--",IF(D122="Diesel",_xlfn._xlws.FILTER(DIESCH[CH Cap],(DIESCH[HP Bin]=I122)),""))</f>
        <v/>
      </c>
      <c r="N122" s="157" cm="1">
        <f t="array" ref="N122">IF(D122="Electric","--",IF(D122="Gasoline",_xlfn._xlws.FILTER(LSICH[CH Cap],(LSICH[Fuel Type]=D122)*(LSICH[MY]=E122)),""))</f>
        <v>10000</v>
      </c>
      <c r="O122" s="157">
        <f t="shared" si="19"/>
        <v>10000</v>
      </c>
      <c r="P122" s="157">
        <f t="shared" si="20"/>
        <v>1509</v>
      </c>
      <c r="Q122" s="157" t="str" cm="1">
        <f t="array" ref="Q122">IF(D122="Electric","--",IF(D122="Diesel",_xlfn._xlws.FILTER(ORDEF[HC-ZH (g/hp-hr)],(ORDEF[HP]=I122)*(ORDEF[Model_Year]=E122)),""))</f>
        <v/>
      </c>
      <c r="R122" s="157" cm="1">
        <f t="array" ref="R122">IF(D122="Electric","--",IF(D122="Gasoline",_xlfn._xlws.FILTER(LSIEF[HC-ZH (g/hp-hr)],(LSIEF[Fuel]=D122)*(LSIEF[HP Bin]=I122)*(LSIEF[Model Year]=E122)),""))</f>
        <v>1.7000000000000001E-2</v>
      </c>
      <c r="S122" s="158">
        <f t="shared" si="21"/>
        <v>1.7000000000000001E-2</v>
      </c>
      <c r="T122" s="159" t="str" cm="1">
        <f t="array" ref="T122">IF(D122="Electric","--",IF(D122="Diesel",_xlfn._xlws.FILTER(ORDEF[HCDR],(ORDEF[HP]=I122)*(ORDEF[Model_Year]=E122),),""))</f>
        <v/>
      </c>
      <c r="U122" s="159" cm="1">
        <f t="array" ref="U122">IF(D122="Electric","--",IF(D122="Gasoline",_xlfn._xlws.FILTER(LSIEF[HC DR],(LSIEF[Fuel]=D122)*(LSIEF[HP Bin]=I122)*(LSIEF[Model Year]=E122)),""))</f>
        <v>3.2639999999999999E-5</v>
      </c>
      <c r="V122" s="159">
        <f t="shared" si="22"/>
        <v>3.2639999999999999E-5</v>
      </c>
      <c r="W122" s="158" t="str" cm="1">
        <f t="array" ref="W122">IF(D122="Electric","--",IF(D122="Diesel",_xlfn._xlws.FILTER(ORDEF[NOXzh],(ORDEF[HP]=I122)*(ORDEF[Model_Year]=E122)),""))</f>
        <v/>
      </c>
      <c r="X122" s="158" cm="1">
        <f t="array" ref="X122">IF(D122="Electric","--",IF(D122="Gasoline",_xlfn._xlws.FILTER(LSIEF[NOX-ZH (g/hp-hr)],(LSIEF[Fuel]=D122)*(LSIEF[HP Bin]=I122)*(LSIEF[Model Year]=E122)),""))</f>
        <v>3.7999999999999999E-2</v>
      </c>
      <c r="Y122" s="158">
        <f t="shared" si="23"/>
        <v>3.7999999999999999E-2</v>
      </c>
      <c r="Z122" s="159" t="str" cm="1">
        <f t="array" ref="Z122">IF(D122="Electric","--",IF(D122="Diesel",_xlfn._xlws.FILTER(ORDEF[NOXdr],(ORDEF[HP]=I122)*(ORDEF[Model_Year]=E122)),""))</f>
        <v/>
      </c>
      <c r="AA122" s="159" cm="1">
        <f t="array" ref="AA122">IF(E122="Electric","--",IF(D122="Gasoline",_xlfn._xlws.FILTER(LSIEF[NOX DR],(LSIEF[Fuel]=D122)*(LSIEF[HP Bin]=I122)*(LSIEF[Model Year]=E122)),""))</f>
        <v>7.5559999999999988E-5</v>
      </c>
      <c r="AB122" s="159">
        <f t="shared" si="24"/>
        <v>7.5559999999999988E-5</v>
      </c>
      <c r="AC122" s="158" t="str" cm="1">
        <f t="array" ref="AC122">IF(D122="Electric","--",IF(D122="Diesel",_xlfn._xlws.FILTER(DFCF2[Fuel_HC],(DFCF2[MY]=E122)),""))</f>
        <v/>
      </c>
      <c r="AD122" s="158" cm="1">
        <f t="array" ref="AD122">IF(D122="Electric","--",IF(D122="Gasoline",_xlfn._xlws.FILTER(GFCF2[Fuel_HC],(GFCF2[MY]=E122)),""))</f>
        <v>1</v>
      </c>
      <c r="AE122" s="158">
        <f t="shared" si="25"/>
        <v>1</v>
      </c>
      <c r="AF122" s="157" t="str" cm="1">
        <f t="array" ref="AF122">IF(D122="Electric","--",IF(D122="Diesel",_xlfn._xlws.FILTER(DFCF2[Fuel_NOX],(DFCF2[MY]=E122)),""))</f>
        <v/>
      </c>
      <c r="AG122" s="157" cm="1">
        <f t="array" ref="AG122">IF(D122="Electric","--",IF(D122="Gasoline",_xlfn._xlws.FILTER(GFCF2[Fuel_NOX],(GFCF2[MY]=E122)),""))</f>
        <v>0.97699999999999998</v>
      </c>
      <c r="AH122" s="157">
        <f t="shared" si="26"/>
        <v>0.97699999999999998</v>
      </c>
      <c r="AI122" s="158">
        <f t="shared" si="27"/>
        <v>6.6253759999999995E-2</v>
      </c>
      <c r="AJ122" s="158">
        <f t="shared" si="28"/>
        <v>0.14852357907999997</v>
      </c>
      <c r="AK122" s="158">
        <f t="shared" si="29"/>
        <v>2.7551423495064515</v>
      </c>
      <c r="AL122" s="158">
        <f t="shared" si="30"/>
        <v>6.1763076182178711</v>
      </c>
      <c r="AM122" s="158">
        <f t="shared" si="31"/>
        <v>1.377571174753226E-3</v>
      </c>
      <c r="AN122" s="158">
        <f t="shared" si="32"/>
        <v>3.0881538091089354E-3</v>
      </c>
      <c r="AO122" s="158">
        <f t="shared" si="33"/>
        <v>1.2670899665380173E-3</v>
      </c>
      <c r="AP122" s="157"/>
      <c r="AQ122" s="161"/>
      <c r="AR122" s="161"/>
      <c r="AS122" s="161" t="str">
        <f>IF(ISNA(VLOOKUP($B122,'2017 Emission Inventory'!$B$2:$B$803,1,FALSE)),"No","Yes")</f>
        <v>Yes</v>
      </c>
      <c r="AT122" s="161" t="str">
        <f>IFERROR(INDEX('2017 Emission Inventory'!$C$2:$C$803,MATCH($B122,'2017 Emission Inventory'!$B$2:$B$803,0)),"")</f>
        <v>Belt Loader</v>
      </c>
      <c r="AU122" s="161" t="str">
        <f>IFERROR(INDEX('2017 Emission Inventory'!$D$2:$D$803,MATCH($B122,'2017 Emission Inventory'!$B$2:$B$803,0)),"")</f>
        <v>Diesel</v>
      </c>
      <c r="AV122" s="161">
        <f>IFERROR(INDEX('2017 Emission Inventory'!$E$2:$E$803,MATCH($B122,'2017 Emission Inventory'!$B$2:$B$803,0)),"")</f>
        <v>2017</v>
      </c>
      <c r="AW122" s="161">
        <f>IFERROR(INDEX('2017 Emission Inventory'!$F$2:$F$803,MATCH($B122,'2017 Emission Inventory'!$B$2:$B$803,0)),"")</f>
        <v>84</v>
      </c>
      <c r="AX122" s="161">
        <f>IFERROR(INDEX('2017 Emission Inventory'!$G$2:$G$803,MATCH($B122,'2017 Emission Inventory'!$B$2:$B$803,0)),"")</f>
        <v>581.64705882352939</v>
      </c>
      <c r="AY122" s="162">
        <f>IFERROR(INDEX('2017 Emission Inventory'!$AL$2:$AL$803,MATCH($B122,'2017 Emission Inventory'!$B$2:$B$803,0)),"")</f>
        <v>64.367277489493716</v>
      </c>
      <c r="AZ122" s="163">
        <f t="shared" si="34"/>
        <v>-58.190969871275847</v>
      </c>
      <c r="BB122" s="166"/>
    </row>
    <row r="123" spans="1:54" s="160" customFormat="1" x14ac:dyDescent="0.35">
      <c r="A123" s="157">
        <v>122</v>
      </c>
      <c r="B123" s="157" t="s">
        <v>131</v>
      </c>
      <c r="C123" s="157" t="s">
        <v>128</v>
      </c>
      <c r="D123" s="157" t="s">
        <v>16</v>
      </c>
      <c r="E123" s="157">
        <v>2017</v>
      </c>
      <c r="F123" s="157">
        <v>75</v>
      </c>
      <c r="G123" s="157">
        <v>503</v>
      </c>
      <c r="H123" s="157"/>
      <c r="I123" s="157">
        <f t="shared" si="18"/>
        <v>100</v>
      </c>
      <c r="J123" s="157" t="str">
        <f>IF(D123="Electric","--",IF(D123="Diesel",VLOOKUP(C123,[2]ORDLF!A:B,2,FALSE),""))</f>
        <v/>
      </c>
      <c r="K123" s="157">
        <f>IF(D123="Electric","--",IF(D123="Gasoline",VLOOKUP(C123,LSILF!A:C,3,FALSE),""))</f>
        <v>0.5</v>
      </c>
      <c r="L123" s="158">
        <f t="shared" si="35"/>
        <v>0.5</v>
      </c>
      <c r="M123" s="157" t="str" cm="1">
        <f t="array" ref="M123">IF(D123="Electric","--",IF(D123="Diesel",_xlfn._xlws.FILTER(DIESCH[CH Cap],(DIESCH[HP Bin]=I123)),""))</f>
        <v/>
      </c>
      <c r="N123" s="157" cm="1">
        <f t="array" ref="N123">IF(D123="Electric","--",IF(D123="Gasoline",_xlfn._xlws.FILTER(LSICH[CH Cap],(LSICH[Fuel Type]=D123)*(LSICH[MY]=E123)),""))</f>
        <v>10000</v>
      </c>
      <c r="O123" s="157">
        <f t="shared" si="19"/>
        <v>10000</v>
      </c>
      <c r="P123" s="157">
        <f t="shared" si="20"/>
        <v>1509</v>
      </c>
      <c r="Q123" s="157" t="str" cm="1">
        <f t="array" ref="Q123">IF(D123="Electric","--",IF(D123="Diesel",_xlfn._xlws.FILTER(ORDEF[HC-ZH (g/hp-hr)],(ORDEF[HP]=I123)*(ORDEF[Model_Year]=E123)),""))</f>
        <v/>
      </c>
      <c r="R123" s="157" cm="1">
        <f t="array" ref="R123">IF(D123="Electric","--",IF(D123="Gasoline",_xlfn._xlws.FILTER(LSIEF[HC-ZH (g/hp-hr)],(LSIEF[Fuel]=D123)*(LSIEF[HP Bin]=I123)*(LSIEF[Model Year]=E123)),""))</f>
        <v>1.7000000000000001E-2</v>
      </c>
      <c r="S123" s="158">
        <f t="shared" si="21"/>
        <v>1.7000000000000001E-2</v>
      </c>
      <c r="T123" s="159" t="str" cm="1">
        <f t="array" ref="T123">IF(D123="Electric","--",IF(D123="Diesel",_xlfn._xlws.FILTER(ORDEF[HCDR],(ORDEF[HP]=I123)*(ORDEF[Model_Year]=E123),),""))</f>
        <v/>
      </c>
      <c r="U123" s="159" cm="1">
        <f t="array" ref="U123">IF(D123="Electric","--",IF(D123="Gasoline",_xlfn._xlws.FILTER(LSIEF[HC DR],(LSIEF[Fuel]=D123)*(LSIEF[HP Bin]=I123)*(LSIEF[Model Year]=E123)),""))</f>
        <v>3.2639999999999999E-5</v>
      </c>
      <c r="V123" s="159">
        <f t="shared" si="22"/>
        <v>3.2639999999999999E-5</v>
      </c>
      <c r="W123" s="158" t="str" cm="1">
        <f t="array" ref="W123">IF(D123="Electric","--",IF(D123="Diesel",_xlfn._xlws.FILTER(ORDEF[NOXzh],(ORDEF[HP]=I123)*(ORDEF[Model_Year]=E123)),""))</f>
        <v/>
      </c>
      <c r="X123" s="158" cm="1">
        <f t="array" ref="X123">IF(D123="Electric","--",IF(D123="Gasoline",_xlfn._xlws.FILTER(LSIEF[NOX-ZH (g/hp-hr)],(LSIEF[Fuel]=D123)*(LSIEF[HP Bin]=I123)*(LSIEF[Model Year]=E123)),""))</f>
        <v>3.7999999999999999E-2</v>
      </c>
      <c r="Y123" s="158">
        <f t="shared" si="23"/>
        <v>3.7999999999999999E-2</v>
      </c>
      <c r="Z123" s="159" t="str" cm="1">
        <f t="array" ref="Z123">IF(D123="Electric","--",IF(D123="Diesel",_xlfn._xlws.FILTER(ORDEF[NOXdr],(ORDEF[HP]=I123)*(ORDEF[Model_Year]=E123)),""))</f>
        <v/>
      </c>
      <c r="AA123" s="159" cm="1">
        <f t="array" ref="AA123">IF(E123="Electric","--",IF(D123="Gasoline",_xlfn._xlws.FILTER(LSIEF[NOX DR],(LSIEF[Fuel]=D123)*(LSIEF[HP Bin]=I123)*(LSIEF[Model Year]=E123)),""))</f>
        <v>7.5559999999999988E-5</v>
      </c>
      <c r="AB123" s="159">
        <f t="shared" si="24"/>
        <v>7.5559999999999988E-5</v>
      </c>
      <c r="AC123" s="158" t="str" cm="1">
        <f t="array" ref="AC123">IF(D123="Electric","--",IF(D123="Diesel",_xlfn._xlws.FILTER(DFCF2[Fuel_HC],(DFCF2[MY]=E123)),""))</f>
        <v/>
      </c>
      <c r="AD123" s="158" cm="1">
        <f t="array" ref="AD123">IF(D123="Electric","--",IF(D123="Gasoline",_xlfn._xlws.FILTER(GFCF2[Fuel_HC],(GFCF2[MY]=E123)),""))</f>
        <v>1</v>
      </c>
      <c r="AE123" s="158">
        <f t="shared" si="25"/>
        <v>1</v>
      </c>
      <c r="AF123" s="157" t="str" cm="1">
        <f t="array" ref="AF123">IF(D123="Electric","--",IF(D123="Diesel",_xlfn._xlws.FILTER(DFCF2[Fuel_NOX],(DFCF2[MY]=E123)),""))</f>
        <v/>
      </c>
      <c r="AG123" s="157" cm="1">
        <f t="array" ref="AG123">IF(D123="Electric","--",IF(D123="Gasoline",_xlfn._xlws.FILTER(GFCF2[Fuel_NOX],(GFCF2[MY]=E123)),""))</f>
        <v>0.97699999999999998</v>
      </c>
      <c r="AH123" s="157">
        <f t="shared" si="26"/>
        <v>0.97699999999999998</v>
      </c>
      <c r="AI123" s="158">
        <f t="shared" si="27"/>
        <v>6.6253759999999995E-2</v>
      </c>
      <c r="AJ123" s="158">
        <f t="shared" si="28"/>
        <v>0.14852357907999997</v>
      </c>
      <c r="AK123" s="158">
        <f t="shared" si="29"/>
        <v>2.7551423495064515</v>
      </c>
      <c r="AL123" s="158">
        <f t="shared" si="30"/>
        <v>6.1763076182178711</v>
      </c>
      <c r="AM123" s="158">
        <f t="shared" si="31"/>
        <v>1.377571174753226E-3</v>
      </c>
      <c r="AN123" s="158">
        <f t="shared" si="32"/>
        <v>3.0881538091089354E-3</v>
      </c>
      <c r="AO123" s="158">
        <f t="shared" si="33"/>
        <v>1.2670899665380173E-3</v>
      </c>
      <c r="AP123" s="157"/>
      <c r="AQ123" s="161"/>
      <c r="AR123" s="161"/>
      <c r="AS123" s="161" t="str">
        <f>IF(ISNA(VLOOKUP($B123,'2017 Emission Inventory'!$B$2:$B$803,1,FALSE)),"No","Yes")</f>
        <v>Yes</v>
      </c>
      <c r="AT123" s="161" t="str">
        <f>IFERROR(INDEX('2017 Emission Inventory'!$C$2:$C$803,MATCH($B123,'2017 Emission Inventory'!$B$2:$B$803,0)),"")</f>
        <v>Belt Loader</v>
      </c>
      <c r="AU123" s="161" t="str">
        <f>IFERROR(INDEX('2017 Emission Inventory'!$D$2:$D$803,MATCH($B123,'2017 Emission Inventory'!$B$2:$B$803,0)),"")</f>
        <v>Diesel</v>
      </c>
      <c r="AV123" s="161">
        <f>IFERROR(INDEX('2017 Emission Inventory'!$E$2:$E$803,MATCH($B123,'2017 Emission Inventory'!$B$2:$B$803,0)),"")</f>
        <v>2018</v>
      </c>
      <c r="AW123" s="161">
        <f>IFERROR(INDEX('2017 Emission Inventory'!$F$2:$F$803,MATCH($B123,'2017 Emission Inventory'!$B$2:$B$803,0)),"")</f>
        <v>61</v>
      </c>
      <c r="AX123" s="161">
        <f>IFERROR(INDEX('2017 Emission Inventory'!$G$2:$G$803,MATCH($B123,'2017 Emission Inventory'!$B$2:$B$803,0)),"")</f>
        <v>581.64705882352939</v>
      </c>
      <c r="AY123" s="162">
        <f>IFERROR(INDEX('2017 Emission Inventory'!$AL$2:$AL$803,MATCH($B123,'2017 Emission Inventory'!$B$2:$B$803,0)),"")</f>
        <v>70.200127703432869</v>
      </c>
      <c r="AZ123" s="163">
        <f t="shared" si="34"/>
        <v>-64.023820085214993</v>
      </c>
      <c r="BB123" s="166"/>
    </row>
    <row r="124" spans="1:54" s="160" customFormat="1" x14ac:dyDescent="0.35">
      <c r="A124" s="157">
        <v>123</v>
      </c>
      <c r="B124" s="157">
        <v>414574</v>
      </c>
      <c r="C124" s="157" t="s">
        <v>128</v>
      </c>
      <c r="D124" s="157" t="s">
        <v>16</v>
      </c>
      <c r="E124" s="157">
        <v>2018</v>
      </c>
      <c r="F124" s="157">
        <v>169</v>
      </c>
      <c r="G124" s="157">
        <v>581.64705882352939</v>
      </c>
      <c r="H124" s="157"/>
      <c r="I124" s="157">
        <f t="shared" si="18"/>
        <v>175</v>
      </c>
      <c r="J124" s="157" t="str">
        <f>IF(D124="Electric","--",IF(D124="Diesel",VLOOKUP(C124,[2]ORDLF!A:B,2,FALSE),""))</f>
        <v/>
      </c>
      <c r="K124" s="157">
        <f>IF(D124="Electric","--",IF(D124="Gasoline",VLOOKUP(C124,LSILF!A:C,3,FALSE),""))</f>
        <v>0.5</v>
      </c>
      <c r="L124" s="158">
        <f t="shared" si="35"/>
        <v>0.5</v>
      </c>
      <c r="M124" s="157" t="str" cm="1">
        <f t="array" ref="M124">IF(D124="Electric","--",IF(D124="Diesel",_xlfn._xlws.FILTER(DIESCH[CH Cap],(DIESCH[HP Bin]=I124)),""))</f>
        <v/>
      </c>
      <c r="N124" s="157" cm="1">
        <f t="array" ref="N124">IF(D124="Electric","--",IF(D124="Gasoline",_xlfn._xlws.FILTER(LSICH[CH Cap],(LSICH[Fuel Type]=D124)*(LSICH[MY]=E124)),""))</f>
        <v>10000</v>
      </c>
      <c r="O124" s="157">
        <f t="shared" si="19"/>
        <v>10000</v>
      </c>
      <c r="P124" s="157">
        <f t="shared" si="20"/>
        <v>1163.2941176470588</v>
      </c>
      <c r="Q124" s="157" t="str" cm="1">
        <f t="array" ref="Q124">IF(D124="Electric","--",IF(D124="Diesel",_xlfn._xlws.FILTER(ORDEF[HC-ZH (g/hp-hr)],(ORDEF[HP]=I124)*(ORDEF[Model_Year]=E124)),""))</f>
        <v/>
      </c>
      <c r="R124" s="157" cm="1">
        <f t="array" ref="R124">IF(D124="Electric","--",IF(D124="Gasoline",_xlfn._xlws.FILTER(LSIEF[HC-ZH (g/hp-hr)],(LSIEF[Fuel]=D124)*(LSIEF[HP Bin]=I124)*(LSIEF[Model Year]=E124)),""))</f>
        <v>0.129</v>
      </c>
      <c r="S124" s="158">
        <f t="shared" si="21"/>
        <v>0.129</v>
      </c>
      <c r="T124" s="159" t="str" cm="1">
        <f t="array" ref="T124">IF(D124="Electric","--",IF(D124="Diesel",_xlfn._xlws.FILTER(ORDEF[HCDR],(ORDEF[HP]=I124)*(ORDEF[Model_Year]=E124),),""))</f>
        <v/>
      </c>
      <c r="U124" s="159" cm="1">
        <f t="array" ref="U124">IF(D124="Electric","--",IF(D124="Gasoline",_xlfn._xlws.FILTER(LSIEF[HC DR],(LSIEF[Fuel]=D124)*(LSIEF[HP Bin]=I124)*(LSIEF[Model Year]=E124)),""))</f>
        <v>1.0200000000000001E-5</v>
      </c>
      <c r="V124" s="159">
        <f t="shared" si="22"/>
        <v>1.0200000000000001E-5</v>
      </c>
      <c r="W124" s="158" t="str" cm="1">
        <f t="array" ref="W124">IF(D124="Electric","--",IF(D124="Diesel",_xlfn._xlws.FILTER(ORDEF[NOXzh],(ORDEF[HP]=I124)*(ORDEF[Model_Year]=E124)),""))</f>
        <v/>
      </c>
      <c r="X124" s="158" cm="1">
        <f t="array" ref="X124">IF(D124="Electric","--",IF(D124="Gasoline",_xlfn._xlws.FILTER(LSIEF[NOX-ZH (g/hp-hr)],(LSIEF[Fuel]=D124)*(LSIEF[HP Bin]=I124)*(LSIEF[Model Year]=E124)),""))</f>
        <v>0.13700000000000001</v>
      </c>
      <c r="Y124" s="158">
        <f t="shared" si="23"/>
        <v>0.13700000000000001</v>
      </c>
      <c r="Z124" s="159" t="str" cm="1">
        <f t="array" ref="Z124">IF(D124="Electric","--",IF(D124="Diesel",_xlfn._xlws.FILTER(ORDEF[NOXdr],(ORDEF[HP]=I124)*(ORDEF[Model_Year]=E124)),""))</f>
        <v/>
      </c>
      <c r="AA124" s="159" cm="1">
        <f t="array" ref="AA124">IF(E124="Electric","--",IF(D124="Gasoline",_xlfn._xlws.FILTER(LSIEF[NOX DR],(LSIEF[Fuel]=D124)*(LSIEF[HP Bin]=I124)*(LSIEF[Model Year]=E124)),""))</f>
        <v>5.66E-5</v>
      </c>
      <c r="AB124" s="159">
        <f t="shared" si="24"/>
        <v>5.66E-5</v>
      </c>
      <c r="AC124" s="158" t="str" cm="1">
        <f t="array" ref="AC124">IF(D124="Electric","--",IF(D124="Diesel",_xlfn._xlws.FILTER(DFCF2[Fuel_HC],(DFCF2[MY]=E124)),""))</f>
        <v/>
      </c>
      <c r="AD124" s="158" cm="1">
        <f t="array" ref="AD124">IF(D124="Electric","--",IF(D124="Gasoline",_xlfn._xlws.FILTER(GFCF2[Fuel_HC],(GFCF2[MY]=E124)),""))</f>
        <v>1</v>
      </c>
      <c r="AE124" s="158">
        <f t="shared" si="25"/>
        <v>1</v>
      </c>
      <c r="AF124" s="157" t="str" cm="1">
        <f t="array" ref="AF124">IF(D124="Electric","--",IF(D124="Diesel",_xlfn._xlws.FILTER(DFCF2[Fuel_NOX],(DFCF2[MY]=E124)),""))</f>
        <v/>
      </c>
      <c r="AG124" s="157" cm="1">
        <f t="array" ref="AG124">IF(D124="Electric","--",IF(D124="Gasoline",_xlfn._xlws.FILTER(GFCF2[Fuel_NOX],(GFCF2[MY]=E124)),""))</f>
        <v>0.97699999999999998</v>
      </c>
      <c r="AH124" s="157">
        <f t="shared" si="26"/>
        <v>0.97699999999999998</v>
      </c>
      <c r="AI124" s="158">
        <f t="shared" si="27"/>
        <v>0.14086560000000001</v>
      </c>
      <c r="AJ124" s="158">
        <f t="shared" si="28"/>
        <v>0.19817707077647059</v>
      </c>
      <c r="AK124" s="158">
        <f t="shared" si="29"/>
        <v>15.263546503296107</v>
      </c>
      <c r="AL124" s="158">
        <f t="shared" si="30"/>
        <v>21.473553058260233</v>
      </c>
      <c r="AM124" s="158">
        <f t="shared" si="31"/>
        <v>7.6317732516480536E-3</v>
      </c>
      <c r="AN124" s="158">
        <f t="shared" si="32"/>
        <v>1.0736776529130118E-2</v>
      </c>
      <c r="AO124" s="158">
        <f t="shared" si="33"/>
        <v>7.0197050368658795E-3</v>
      </c>
      <c r="AP124" s="157"/>
      <c r="AQ124" s="161"/>
      <c r="AR124" s="161"/>
      <c r="AS124" s="161" t="str">
        <f>IF(ISNA(VLOOKUP($B124,'2017 Emission Inventory'!$B$2:$B$803,1,FALSE)),"No","Yes")</f>
        <v>No</v>
      </c>
      <c r="AT124" s="161" t="str">
        <f>IFERROR(INDEX('2017 Emission Inventory'!$C$2:$C$803,MATCH($B124,'2017 Emission Inventory'!$B$2:$B$803,0)),"")</f>
        <v/>
      </c>
      <c r="AU124" s="161" t="str">
        <f>IFERROR(INDEX('2017 Emission Inventory'!$D$2:$D$803,MATCH($B124,'2017 Emission Inventory'!$B$2:$B$803,0)),"")</f>
        <v/>
      </c>
      <c r="AV124" s="161" t="str">
        <f>IFERROR(INDEX('2017 Emission Inventory'!$E$2:$E$803,MATCH($B124,'2017 Emission Inventory'!$B$2:$B$803,0)),"")</f>
        <v/>
      </c>
      <c r="AW124" s="161" t="str">
        <f>IFERROR(INDEX('2017 Emission Inventory'!$F$2:$F$803,MATCH($B124,'2017 Emission Inventory'!$B$2:$B$803,0)),"")</f>
        <v/>
      </c>
      <c r="AX124" s="161" t="str">
        <f>IFERROR(INDEX('2017 Emission Inventory'!$G$2:$G$803,MATCH($B124,'2017 Emission Inventory'!$B$2:$B$803,0)),"")</f>
        <v/>
      </c>
      <c r="AY124" s="162" t="str">
        <f>IFERROR(INDEX('2017 Emission Inventory'!$AL$2:$AL$803,MATCH($B124,'2017 Emission Inventory'!$B$2:$B$803,0)),"")</f>
        <v/>
      </c>
      <c r="AZ124" s="163" t="e">
        <f t="shared" si="34"/>
        <v>#VALUE!</v>
      </c>
      <c r="BB124" s="166"/>
    </row>
    <row r="125" spans="1:54" s="160" customFormat="1" x14ac:dyDescent="0.35">
      <c r="A125" s="157">
        <v>124</v>
      </c>
      <c r="B125" s="157">
        <v>414582</v>
      </c>
      <c r="C125" s="157" t="s">
        <v>128</v>
      </c>
      <c r="D125" s="157" t="s">
        <v>16</v>
      </c>
      <c r="E125" s="157">
        <v>2018</v>
      </c>
      <c r="F125" s="157">
        <v>169</v>
      </c>
      <c r="G125" s="157">
        <v>581.64705882352939</v>
      </c>
      <c r="H125" s="157"/>
      <c r="I125" s="157">
        <f t="shared" si="18"/>
        <v>175</v>
      </c>
      <c r="J125" s="157" t="str">
        <f>IF(D125="Electric","--",IF(D125="Diesel",VLOOKUP(C125,[2]ORDLF!A:B,2,FALSE),""))</f>
        <v/>
      </c>
      <c r="K125" s="157">
        <f>IF(D125="Electric","--",IF(D125="Gasoline",VLOOKUP(C125,LSILF!A:C,3,FALSE),""))</f>
        <v>0.5</v>
      </c>
      <c r="L125" s="158">
        <f t="shared" si="35"/>
        <v>0.5</v>
      </c>
      <c r="M125" s="157" t="str" cm="1">
        <f t="array" ref="M125">IF(D125="Electric","--",IF(D125="Diesel",_xlfn._xlws.FILTER(DIESCH[CH Cap],(DIESCH[HP Bin]=I125)),""))</f>
        <v/>
      </c>
      <c r="N125" s="157" cm="1">
        <f t="array" ref="N125">IF(D125="Electric","--",IF(D125="Gasoline",_xlfn._xlws.FILTER(LSICH[CH Cap],(LSICH[Fuel Type]=D125)*(LSICH[MY]=E125)),""))</f>
        <v>10000</v>
      </c>
      <c r="O125" s="157">
        <f t="shared" si="19"/>
        <v>10000</v>
      </c>
      <c r="P125" s="157">
        <f t="shared" si="20"/>
        <v>1163.2941176470588</v>
      </c>
      <c r="Q125" s="157" t="str" cm="1">
        <f t="array" ref="Q125">IF(D125="Electric","--",IF(D125="Diesel",_xlfn._xlws.FILTER(ORDEF[HC-ZH (g/hp-hr)],(ORDEF[HP]=I125)*(ORDEF[Model_Year]=E125)),""))</f>
        <v/>
      </c>
      <c r="R125" s="157" cm="1">
        <f t="array" ref="R125">IF(D125="Electric","--",IF(D125="Gasoline",_xlfn._xlws.FILTER(LSIEF[HC-ZH (g/hp-hr)],(LSIEF[Fuel]=D125)*(LSIEF[HP Bin]=I125)*(LSIEF[Model Year]=E125)),""))</f>
        <v>0.129</v>
      </c>
      <c r="S125" s="158">
        <f t="shared" si="21"/>
        <v>0.129</v>
      </c>
      <c r="T125" s="159" t="str" cm="1">
        <f t="array" ref="T125">IF(D125="Electric","--",IF(D125="Diesel",_xlfn._xlws.FILTER(ORDEF[HCDR],(ORDEF[HP]=I125)*(ORDEF[Model_Year]=E125),),""))</f>
        <v/>
      </c>
      <c r="U125" s="159" cm="1">
        <f t="array" ref="U125">IF(D125="Electric","--",IF(D125="Gasoline",_xlfn._xlws.FILTER(LSIEF[HC DR],(LSIEF[Fuel]=D125)*(LSIEF[HP Bin]=I125)*(LSIEF[Model Year]=E125)),""))</f>
        <v>1.0200000000000001E-5</v>
      </c>
      <c r="V125" s="159">
        <f t="shared" si="22"/>
        <v>1.0200000000000001E-5</v>
      </c>
      <c r="W125" s="158" t="str" cm="1">
        <f t="array" ref="W125">IF(D125="Electric","--",IF(D125="Diesel",_xlfn._xlws.FILTER(ORDEF[NOXzh],(ORDEF[HP]=I125)*(ORDEF[Model_Year]=E125)),""))</f>
        <v/>
      </c>
      <c r="X125" s="158" cm="1">
        <f t="array" ref="X125">IF(D125="Electric","--",IF(D125="Gasoline",_xlfn._xlws.FILTER(LSIEF[NOX-ZH (g/hp-hr)],(LSIEF[Fuel]=D125)*(LSIEF[HP Bin]=I125)*(LSIEF[Model Year]=E125)),""))</f>
        <v>0.13700000000000001</v>
      </c>
      <c r="Y125" s="158">
        <f t="shared" si="23"/>
        <v>0.13700000000000001</v>
      </c>
      <c r="Z125" s="159" t="str" cm="1">
        <f t="array" ref="Z125">IF(D125="Electric","--",IF(D125="Diesel",_xlfn._xlws.FILTER(ORDEF[NOXdr],(ORDEF[HP]=I125)*(ORDEF[Model_Year]=E125)),""))</f>
        <v/>
      </c>
      <c r="AA125" s="159" cm="1">
        <f t="array" ref="AA125">IF(E125="Electric","--",IF(D125="Gasoline",_xlfn._xlws.FILTER(LSIEF[NOX DR],(LSIEF[Fuel]=D125)*(LSIEF[HP Bin]=I125)*(LSIEF[Model Year]=E125)),""))</f>
        <v>5.66E-5</v>
      </c>
      <c r="AB125" s="159">
        <f t="shared" si="24"/>
        <v>5.66E-5</v>
      </c>
      <c r="AC125" s="158" t="str" cm="1">
        <f t="array" ref="AC125">IF(D125="Electric","--",IF(D125="Diesel",_xlfn._xlws.FILTER(DFCF2[Fuel_HC],(DFCF2[MY]=E125)),""))</f>
        <v/>
      </c>
      <c r="AD125" s="158" cm="1">
        <f t="array" ref="AD125">IF(D125="Electric","--",IF(D125="Gasoline",_xlfn._xlws.FILTER(GFCF2[Fuel_HC],(GFCF2[MY]=E125)),""))</f>
        <v>1</v>
      </c>
      <c r="AE125" s="158">
        <f t="shared" si="25"/>
        <v>1</v>
      </c>
      <c r="AF125" s="157" t="str" cm="1">
        <f t="array" ref="AF125">IF(D125="Electric","--",IF(D125="Diesel",_xlfn._xlws.FILTER(DFCF2[Fuel_NOX],(DFCF2[MY]=E125)),""))</f>
        <v/>
      </c>
      <c r="AG125" s="157" cm="1">
        <f t="array" ref="AG125">IF(D125="Electric","--",IF(D125="Gasoline",_xlfn._xlws.FILTER(GFCF2[Fuel_NOX],(GFCF2[MY]=E125)),""))</f>
        <v>0.97699999999999998</v>
      </c>
      <c r="AH125" s="157">
        <f t="shared" si="26"/>
        <v>0.97699999999999998</v>
      </c>
      <c r="AI125" s="158">
        <f t="shared" si="27"/>
        <v>0.14086560000000001</v>
      </c>
      <c r="AJ125" s="158">
        <f t="shared" si="28"/>
        <v>0.19817707077647059</v>
      </c>
      <c r="AK125" s="158">
        <f t="shared" si="29"/>
        <v>15.263546503296107</v>
      </c>
      <c r="AL125" s="158">
        <f t="shared" si="30"/>
        <v>21.473553058260233</v>
      </c>
      <c r="AM125" s="158">
        <f t="shared" si="31"/>
        <v>7.6317732516480536E-3</v>
      </c>
      <c r="AN125" s="158">
        <f t="shared" si="32"/>
        <v>1.0736776529130118E-2</v>
      </c>
      <c r="AO125" s="158">
        <f t="shared" si="33"/>
        <v>7.0197050368658795E-3</v>
      </c>
      <c r="AP125" s="157"/>
      <c r="AQ125" s="161"/>
      <c r="AR125" s="161"/>
      <c r="AS125" s="161" t="str">
        <f>IF(ISNA(VLOOKUP($B125,'2017 Emission Inventory'!$B$2:$B$803,1,FALSE)),"No","Yes")</f>
        <v>No</v>
      </c>
      <c r="AT125" s="161" t="str">
        <f>IFERROR(INDEX('2017 Emission Inventory'!$C$2:$C$803,MATCH($B125,'2017 Emission Inventory'!$B$2:$B$803,0)),"")</f>
        <v/>
      </c>
      <c r="AU125" s="161" t="str">
        <f>IFERROR(INDEX('2017 Emission Inventory'!$D$2:$D$803,MATCH($B125,'2017 Emission Inventory'!$B$2:$B$803,0)),"")</f>
        <v/>
      </c>
      <c r="AV125" s="161" t="str">
        <f>IFERROR(INDEX('2017 Emission Inventory'!$E$2:$E$803,MATCH($B125,'2017 Emission Inventory'!$B$2:$B$803,0)),"")</f>
        <v/>
      </c>
      <c r="AW125" s="161" t="str">
        <f>IFERROR(INDEX('2017 Emission Inventory'!$F$2:$F$803,MATCH($B125,'2017 Emission Inventory'!$B$2:$B$803,0)),"")</f>
        <v/>
      </c>
      <c r="AX125" s="161" t="str">
        <f>IFERROR(INDEX('2017 Emission Inventory'!$G$2:$G$803,MATCH($B125,'2017 Emission Inventory'!$B$2:$B$803,0)),"")</f>
        <v/>
      </c>
      <c r="AY125" s="162" t="str">
        <f>IFERROR(INDEX('2017 Emission Inventory'!$AL$2:$AL$803,MATCH($B125,'2017 Emission Inventory'!$B$2:$B$803,0)),"")</f>
        <v/>
      </c>
      <c r="AZ125" s="163" t="e">
        <f t="shared" si="34"/>
        <v>#VALUE!</v>
      </c>
      <c r="BB125" s="166"/>
    </row>
    <row r="126" spans="1:54" s="160" customFormat="1" x14ac:dyDescent="0.35">
      <c r="A126" s="157">
        <v>125</v>
      </c>
      <c r="B126" s="157" t="s">
        <v>132</v>
      </c>
      <c r="C126" s="157" t="s">
        <v>128</v>
      </c>
      <c r="D126" s="157" t="s">
        <v>16</v>
      </c>
      <c r="E126" s="157">
        <v>2018</v>
      </c>
      <c r="F126" s="157">
        <v>61</v>
      </c>
      <c r="G126" s="157">
        <v>503</v>
      </c>
      <c r="H126" s="157"/>
      <c r="I126" s="157">
        <f t="shared" si="18"/>
        <v>75</v>
      </c>
      <c r="J126" s="157" t="str">
        <f>IF(D126="Electric","--",IF(D126="Diesel",VLOOKUP(C126,[2]ORDLF!A:B,2,FALSE),""))</f>
        <v/>
      </c>
      <c r="K126" s="157">
        <f>IF(D126="Electric","--",IF(D126="Gasoline",VLOOKUP(C126,LSILF!A:C,3,FALSE),""))</f>
        <v>0.5</v>
      </c>
      <c r="L126" s="158">
        <f t="shared" si="35"/>
        <v>0.5</v>
      </c>
      <c r="M126" s="157" t="str" cm="1">
        <f t="array" ref="M126">IF(D126="Electric","--",IF(D126="Diesel",_xlfn._xlws.FILTER(DIESCH[CH Cap],(DIESCH[HP Bin]=I126)),""))</f>
        <v/>
      </c>
      <c r="N126" s="157" cm="1">
        <f t="array" ref="N126">IF(D126="Electric","--",IF(D126="Gasoline",_xlfn._xlws.FILTER(LSICH[CH Cap],(LSICH[Fuel Type]=D126)*(LSICH[MY]=E126)),""))</f>
        <v>10000</v>
      </c>
      <c r="O126" s="157">
        <f t="shared" si="19"/>
        <v>10000</v>
      </c>
      <c r="P126" s="157">
        <f t="shared" si="20"/>
        <v>1006</v>
      </c>
      <c r="Q126" s="157" t="str" cm="1">
        <f t="array" ref="Q126">IF(D126="Electric","--",IF(D126="Diesel",_xlfn._xlws.FILTER(ORDEF[HC-ZH (g/hp-hr)],(ORDEF[HP]=I126)*(ORDEF[Model_Year]=E126)),""))</f>
        <v/>
      </c>
      <c r="R126" s="157" cm="1">
        <f t="array" ref="R126">IF(D126="Electric","--",IF(D126="Gasoline",_xlfn._xlws.FILTER(LSIEF[HC-ZH (g/hp-hr)],(LSIEF[Fuel]=D126)*(LSIEF[HP Bin]=I126)*(LSIEF[Model Year]=E126)),""))</f>
        <v>1.2999999999999999E-2</v>
      </c>
      <c r="S126" s="158">
        <f t="shared" si="21"/>
        <v>1.2999999999999999E-2</v>
      </c>
      <c r="T126" s="159" t="str" cm="1">
        <f t="array" ref="T126">IF(D126="Electric","--",IF(D126="Diesel",_xlfn._xlws.FILTER(ORDEF[HCDR],(ORDEF[HP]=I126)*(ORDEF[Model_Year]=E126),),""))</f>
        <v/>
      </c>
      <c r="U126" s="159" cm="1">
        <f t="array" ref="U126">IF(D126="Electric","--",IF(D126="Gasoline",_xlfn._xlws.FILTER(LSIEF[HC DR],(LSIEF[Fuel]=D126)*(LSIEF[HP Bin]=I126)*(LSIEF[Model Year]=E126)),""))</f>
        <v>6.6879999999999997E-5</v>
      </c>
      <c r="V126" s="159">
        <f t="shared" si="22"/>
        <v>6.6879999999999997E-5</v>
      </c>
      <c r="W126" s="158" t="str" cm="1">
        <f t="array" ref="W126">IF(D126="Electric","--",IF(D126="Diesel",_xlfn._xlws.FILTER(ORDEF[NOXzh],(ORDEF[HP]=I126)*(ORDEF[Model_Year]=E126)),""))</f>
        <v/>
      </c>
      <c r="X126" s="158" cm="1">
        <f t="array" ref="X126">IF(D126="Electric","--",IF(D126="Gasoline",_xlfn._xlws.FILTER(LSIEF[NOX-ZH (g/hp-hr)],(LSIEF[Fuel]=D126)*(LSIEF[HP Bin]=I126)*(LSIEF[Model Year]=E126)),""))</f>
        <v>0.01</v>
      </c>
      <c r="Y126" s="158">
        <f t="shared" si="23"/>
        <v>0.01</v>
      </c>
      <c r="Z126" s="159" t="str" cm="1">
        <f t="array" ref="Z126">IF(D126="Electric","--",IF(D126="Diesel",_xlfn._xlws.FILTER(ORDEF[NOXdr],(ORDEF[HP]=I126)*(ORDEF[Model_Year]=E126)),""))</f>
        <v/>
      </c>
      <c r="AA126" s="159" cm="1">
        <f t="array" ref="AA126">IF(E126="Electric","--",IF(D126="Gasoline",_xlfn._xlws.FILTER(LSIEF[NOX DR],(LSIEF[Fuel]=D126)*(LSIEF[HP Bin]=I126)*(LSIEF[Model Year]=E126)),""))</f>
        <v>4.7720000000000004E-5</v>
      </c>
      <c r="AB126" s="159">
        <f t="shared" si="24"/>
        <v>4.7720000000000004E-5</v>
      </c>
      <c r="AC126" s="158" t="str" cm="1">
        <f t="array" ref="AC126">IF(D126="Electric","--",IF(D126="Diesel",_xlfn._xlws.FILTER(DFCF2[Fuel_HC],(DFCF2[MY]=E126)),""))</f>
        <v/>
      </c>
      <c r="AD126" s="158" cm="1">
        <f t="array" ref="AD126">IF(D126="Electric","--",IF(D126="Gasoline",_xlfn._xlws.FILTER(GFCF2[Fuel_HC],(GFCF2[MY]=E126)),""))</f>
        <v>1</v>
      </c>
      <c r="AE126" s="158">
        <f t="shared" si="25"/>
        <v>1</v>
      </c>
      <c r="AF126" s="157" t="str" cm="1">
        <f t="array" ref="AF126">IF(D126="Electric","--",IF(D126="Diesel",_xlfn._xlws.FILTER(DFCF2[Fuel_NOX],(DFCF2[MY]=E126)),""))</f>
        <v/>
      </c>
      <c r="AG126" s="157" cm="1">
        <f t="array" ref="AG126">IF(D126="Electric","--",IF(D126="Gasoline",_xlfn._xlws.FILTER(GFCF2[Fuel_NOX],(GFCF2[MY]=E126)),""))</f>
        <v>0.97699999999999998</v>
      </c>
      <c r="AH126" s="157">
        <f t="shared" si="26"/>
        <v>0.97699999999999998</v>
      </c>
      <c r="AI126" s="158">
        <f t="shared" si="27"/>
        <v>8.0281279999999997E-2</v>
      </c>
      <c r="AJ126" s="158">
        <f t="shared" si="28"/>
        <v>5.6672174640000003E-2</v>
      </c>
      <c r="AK126" s="158">
        <f t="shared" si="29"/>
        <v>2.7152909497132853</v>
      </c>
      <c r="AL126" s="158">
        <f t="shared" si="30"/>
        <v>1.9167786425498292</v>
      </c>
      <c r="AM126" s="158">
        <f t="shared" si="31"/>
        <v>1.3576454748566427E-3</v>
      </c>
      <c r="AN126" s="158">
        <f t="shared" si="32"/>
        <v>9.5838932127491469E-4</v>
      </c>
      <c r="AO126" s="158">
        <f t="shared" si="33"/>
        <v>1.2487623077731399E-3</v>
      </c>
      <c r="AP126" s="157"/>
      <c r="AQ126" s="161"/>
      <c r="AR126" s="161"/>
      <c r="AS126" s="161" t="str">
        <f>IF(ISNA(VLOOKUP($B126,'2017 Emission Inventory'!$B$2:$B$803,1,FALSE)),"No","Yes")</f>
        <v>Yes</v>
      </c>
      <c r="AT126" s="161" t="str">
        <f>IFERROR(INDEX('2017 Emission Inventory'!$C$2:$C$803,MATCH($B126,'2017 Emission Inventory'!$B$2:$B$803,0)),"")</f>
        <v>Belt Loader</v>
      </c>
      <c r="AU126" s="161" t="str">
        <f>IFERROR(INDEX('2017 Emission Inventory'!$D$2:$D$803,MATCH($B126,'2017 Emission Inventory'!$B$2:$B$803,0)),"")</f>
        <v>Diesel</v>
      </c>
      <c r="AV126" s="161">
        <f>IFERROR(INDEX('2017 Emission Inventory'!$E$2:$E$803,MATCH($B126,'2017 Emission Inventory'!$B$2:$B$803,0)),"")</f>
        <v>2018</v>
      </c>
      <c r="AW126" s="161">
        <f>IFERROR(INDEX('2017 Emission Inventory'!$F$2:$F$803,MATCH($B126,'2017 Emission Inventory'!$B$2:$B$803,0)),"")</f>
        <v>61</v>
      </c>
      <c r="AX126" s="161">
        <f>IFERROR(INDEX('2017 Emission Inventory'!$G$2:$G$803,MATCH($B126,'2017 Emission Inventory'!$B$2:$B$803,0)),"")</f>
        <v>581.64705882352939</v>
      </c>
      <c r="AY126" s="162">
        <f>IFERROR(INDEX('2017 Emission Inventory'!$AL$2:$AL$803,MATCH($B126,'2017 Emission Inventory'!$B$2:$B$803,0)),"")</f>
        <v>70.200127703432869</v>
      </c>
      <c r="AZ126" s="163">
        <f t="shared" si="34"/>
        <v>-68.28334906088304</v>
      </c>
      <c r="BB126" s="166"/>
    </row>
    <row r="127" spans="1:54" s="160" customFormat="1" x14ac:dyDescent="0.35">
      <c r="A127" s="157">
        <v>126</v>
      </c>
      <c r="B127" s="157" t="s">
        <v>690</v>
      </c>
      <c r="C127" s="157" t="s">
        <v>128</v>
      </c>
      <c r="D127" s="157" t="s">
        <v>16</v>
      </c>
      <c r="E127" s="157">
        <v>2018</v>
      </c>
      <c r="F127" s="157">
        <v>61</v>
      </c>
      <c r="G127" s="157">
        <v>581.64705882352939</v>
      </c>
      <c r="H127" s="157"/>
      <c r="I127" s="157">
        <f t="shared" si="18"/>
        <v>75</v>
      </c>
      <c r="J127" s="157" t="str">
        <f>IF(D127="Electric","--",IF(D127="Diesel",VLOOKUP(C127,[2]ORDLF!A:B,2,FALSE),""))</f>
        <v/>
      </c>
      <c r="K127" s="157">
        <f>IF(D127="Electric","--",IF(D127="Gasoline",VLOOKUP(C127,LSILF!A:C,3,FALSE),""))</f>
        <v>0.5</v>
      </c>
      <c r="L127" s="158">
        <f t="shared" si="35"/>
        <v>0.5</v>
      </c>
      <c r="M127" s="157" t="str" cm="1">
        <f t="array" ref="M127">IF(D127="Electric","--",IF(D127="Diesel",_xlfn._xlws.FILTER(DIESCH[CH Cap],(DIESCH[HP Bin]=I127)),""))</f>
        <v/>
      </c>
      <c r="N127" s="157" cm="1">
        <f t="array" ref="N127">IF(D127="Electric","--",IF(D127="Gasoline",_xlfn._xlws.FILTER(LSICH[CH Cap],(LSICH[Fuel Type]=D127)*(LSICH[MY]=E127)),""))</f>
        <v>10000</v>
      </c>
      <c r="O127" s="157">
        <f t="shared" si="19"/>
        <v>10000</v>
      </c>
      <c r="P127" s="157">
        <f t="shared" si="20"/>
        <v>1163.2941176470588</v>
      </c>
      <c r="Q127" s="157" t="str" cm="1">
        <f t="array" ref="Q127">IF(D127="Electric","--",IF(D127="Diesel",_xlfn._xlws.FILTER(ORDEF[HC-ZH (g/hp-hr)],(ORDEF[HP]=I127)*(ORDEF[Model_Year]=E127)),""))</f>
        <v/>
      </c>
      <c r="R127" s="157" cm="1">
        <f t="array" ref="R127">IF(D127="Electric","--",IF(D127="Gasoline",_xlfn._xlws.FILTER(LSIEF[HC-ZH (g/hp-hr)],(LSIEF[Fuel]=D127)*(LSIEF[HP Bin]=I127)*(LSIEF[Model Year]=E127)),""))</f>
        <v>1.2999999999999999E-2</v>
      </c>
      <c r="S127" s="158">
        <f t="shared" si="21"/>
        <v>1.2999999999999999E-2</v>
      </c>
      <c r="T127" s="159" t="str" cm="1">
        <f t="array" ref="T127">IF(D127="Electric","--",IF(D127="Diesel",_xlfn._xlws.FILTER(ORDEF[HCDR],(ORDEF[HP]=I127)*(ORDEF[Model_Year]=E127),),""))</f>
        <v/>
      </c>
      <c r="U127" s="159" cm="1">
        <f t="array" ref="U127">IF(D127="Electric","--",IF(D127="Gasoline",_xlfn._xlws.FILTER(LSIEF[HC DR],(LSIEF[Fuel]=D127)*(LSIEF[HP Bin]=I127)*(LSIEF[Model Year]=E127)),""))</f>
        <v>6.6879999999999997E-5</v>
      </c>
      <c r="V127" s="159">
        <f t="shared" si="22"/>
        <v>6.6879999999999997E-5</v>
      </c>
      <c r="W127" s="158" t="str" cm="1">
        <f t="array" ref="W127">IF(D127="Electric","--",IF(D127="Diesel",_xlfn._xlws.FILTER(ORDEF[NOXzh],(ORDEF[HP]=I127)*(ORDEF[Model_Year]=E127)),""))</f>
        <v/>
      </c>
      <c r="X127" s="158" cm="1">
        <f t="array" ref="X127">IF(D127="Electric","--",IF(D127="Gasoline",_xlfn._xlws.FILTER(LSIEF[NOX-ZH (g/hp-hr)],(LSIEF[Fuel]=D127)*(LSIEF[HP Bin]=I127)*(LSIEF[Model Year]=E127)),""))</f>
        <v>0.01</v>
      </c>
      <c r="Y127" s="158">
        <f t="shared" si="23"/>
        <v>0.01</v>
      </c>
      <c r="Z127" s="159" t="str" cm="1">
        <f t="array" ref="Z127">IF(D127="Electric","--",IF(D127="Diesel",_xlfn._xlws.FILTER(ORDEF[NOXdr],(ORDEF[HP]=I127)*(ORDEF[Model_Year]=E127)),""))</f>
        <v/>
      </c>
      <c r="AA127" s="159" cm="1">
        <f t="array" ref="AA127">IF(E127="Electric","--",IF(D127="Gasoline",_xlfn._xlws.FILTER(LSIEF[NOX DR],(LSIEF[Fuel]=D127)*(LSIEF[HP Bin]=I127)*(LSIEF[Model Year]=E127)),""))</f>
        <v>4.7720000000000004E-5</v>
      </c>
      <c r="AB127" s="159">
        <f t="shared" si="24"/>
        <v>4.7720000000000004E-5</v>
      </c>
      <c r="AC127" s="158" t="str" cm="1">
        <f t="array" ref="AC127">IF(D127="Electric","--",IF(D127="Diesel",_xlfn._xlws.FILTER(DFCF2[Fuel_HC],(DFCF2[MY]=E127)),""))</f>
        <v/>
      </c>
      <c r="AD127" s="158" cm="1">
        <f t="array" ref="AD127">IF(D127="Electric","--",IF(D127="Gasoline",_xlfn._xlws.FILTER(GFCF2[Fuel_HC],(GFCF2[MY]=E127)),""))</f>
        <v>1</v>
      </c>
      <c r="AE127" s="158">
        <f t="shared" si="25"/>
        <v>1</v>
      </c>
      <c r="AF127" s="157" t="str" cm="1">
        <f t="array" ref="AF127">IF(D127="Electric","--",IF(D127="Diesel",_xlfn._xlws.FILTER(DFCF2[Fuel_NOX],(DFCF2[MY]=E127)),""))</f>
        <v/>
      </c>
      <c r="AG127" s="157" cm="1">
        <f t="array" ref="AG127">IF(D127="Electric","--",IF(D127="Gasoline",_xlfn._xlws.FILTER(GFCF2[Fuel_NOX],(GFCF2[MY]=E127)),""))</f>
        <v>0.97699999999999998</v>
      </c>
      <c r="AH127" s="157">
        <f t="shared" si="26"/>
        <v>0.97699999999999998</v>
      </c>
      <c r="AI127" s="158">
        <f t="shared" si="27"/>
        <v>9.0801110588235284E-2</v>
      </c>
      <c r="AJ127" s="158">
        <f t="shared" si="28"/>
        <v>6.4005610202352944E-2</v>
      </c>
      <c r="AK127" s="158">
        <f t="shared" si="29"/>
        <v>3.5512790190948116</v>
      </c>
      <c r="AL127" s="158">
        <f t="shared" si="30"/>
        <v>2.503292956919267</v>
      </c>
      <c r="AM127" s="158">
        <f t="shared" si="31"/>
        <v>1.7756395095474059E-3</v>
      </c>
      <c r="AN127" s="167">
        <f t="shared" si="32"/>
        <v>1.2516464784596336E-3</v>
      </c>
      <c r="AO127" s="158">
        <f t="shared" si="33"/>
        <v>1.6332332208817038E-3</v>
      </c>
      <c r="AP127" s="157"/>
      <c r="AQ127" s="161"/>
      <c r="AR127" s="161"/>
      <c r="AS127" s="161" t="str">
        <f>IF(ISNA(VLOOKUP($B127,'2017 Emission Inventory'!$B$2:$B$803,1,FALSE)),"No","Yes")</f>
        <v>No</v>
      </c>
      <c r="AT127" s="161" t="str">
        <f>IFERROR(INDEX('2017 Emission Inventory'!$C$2:$C$803,MATCH($B127,'2017 Emission Inventory'!$B$2:$B$803,0)),"")</f>
        <v/>
      </c>
      <c r="AU127" s="161" t="str">
        <f>IFERROR(INDEX('2017 Emission Inventory'!$D$2:$D$803,MATCH($B127,'2017 Emission Inventory'!$B$2:$B$803,0)),"")</f>
        <v/>
      </c>
      <c r="AV127" s="161" t="str">
        <f>IFERROR(INDEX('2017 Emission Inventory'!$E$2:$E$803,MATCH($B127,'2017 Emission Inventory'!$B$2:$B$803,0)),"")</f>
        <v/>
      </c>
      <c r="AW127" s="161" t="str">
        <f>IFERROR(INDEX('2017 Emission Inventory'!$F$2:$F$803,MATCH($B127,'2017 Emission Inventory'!$B$2:$B$803,0)),"")</f>
        <v/>
      </c>
      <c r="AX127" s="161" t="str">
        <f>IFERROR(INDEX('2017 Emission Inventory'!$G$2:$G$803,MATCH($B127,'2017 Emission Inventory'!$B$2:$B$803,0)),"")</f>
        <v/>
      </c>
      <c r="AY127" s="162" t="str">
        <f>IFERROR(INDEX('2017 Emission Inventory'!$AL$2:$AL$803,MATCH($B127,'2017 Emission Inventory'!$B$2:$B$803,0)),"")</f>
        <v/>
      </c>
      <c r="AZ127" s="163" t="e">
        <f t="shared" si="34"/>
        <v>#VALUE!</v>
      </c>
      <c r="BB127" s="166"/>
    </row>
    <row r="128" spans="1:54" s="160" customFormat="1" x14ac:dyDescent="0.35">
      <c r="A128" s="157">
        <v>127</v>
      </c>
      <c r="B128" s="157">
        <v>520811</v>
      </c>
      <c r="C128" s="157" t="s">
        <v>128</v>
      </c>
      <c r="D128" s="157" t="s">
        <v>16</v>
      </c>
      <c r="E128" s="157">
        <v>2019</v>
      </c>
      <c r="F128" s="157">
        <v>19</v>
      </c>
      <c r="G128" s="157">
        <v>581.64705882352939</v>
      </c>
      <c r="H128" s="157"/>
      <c r="I128" s="157">
        <f t="shared" si="18"/>
        <v>25</v>
      </c>
      <c r="J128" s="157" t="str">
        <f>IF(D128="Electric","--",IF(D128="Diesel",VLOOKUP(C128,[2]ORDLF!A:B,2,FALSE),""))</f>
        <v/>
      </c>
      <c r="K128" s="157">
        <f>IF(D128="Electric","--",IF(D128="Gasoline",VLOOKUP(C128,LSILF!A:C,3,FALSE),""))</f>
        <v>0.5</v>
      </c>
      <c r="L128" s="158">
        <f t="shared" si="35"/>
        <v>0.5</v>
      </c>
      <c r="M128" s="157" t="str" cm="1">
        <f t="array" ref="M128">IF(D128="Electric","--",IF(D128="Diesel",_xlfn._xlws.FILTER(DIESCH[CH Cap],(DIESCH[HP Bin]=I128)),""))</f>
        <v/>
      </c>
      <c r="N128" s="157">
        <v>2000</v>
      </c>
      <c r="O128" s="157">
        <f t="shared" si="19"/>
        <v>2000</v>
      </c>
      <c r="P128" s="157">
        <f t="shared" si="20"/>
        <v>581.64705882352939</v>
      </c>
      <c r="Q128" s="157" t="str" cm="1">
        <f t="array" ref="Q128">IF(D128="Electric","--",IF(D128="Diesel",_xlfn._xlws.FILTER(ORDEF[HC-ZH (g/hp-hr)],(ORDEF[HP]=I128)*(ORDEF[Model_Year]=E128)),""))</f>
        <v/>
      </c>
      <c r="R128" s="157">
        <v>1.2999999999999999E-2</v>
      </c>
      <c r="S128" s="158">
        <f t="shared" si="21"/>
        <v>1.2999999999999999E-2</v>
      </c>
      <c r="T128" s="159" t="str" cm="1">
        <f t="array" ref="T128">IF(D128="Electric","--",IF(D128="Diesel",_xlfn._xlws.FILTER(ORDEF[HCDR],(ORDEF[HP]=I128)*(ORDEF[Model_Year]=E128),),""))</f>
        <v/>
      </c>
      <c r="U128" s="159">
        <v>6.6879999999999997E-5</v>
      </c>
      <c r="V128" s="159">
        <f t="shared" si="22"/>
        <v>6.6879999999999997E-5</v>
      </c>
      <c r="W128" s="158" t="str" cm="1">
        <f t="array" ref="W128">IF(D128="Electric","--",IF(D128="Diesel",_xlfn._xlws.FILTER(ORDEF[NOXzh],(ORDEF[HP]=I128)*(ORDEF[Model_Year]=E128)),""))</f>
        <v/>
      </c>
      <c r="X128" s="158">
        <v>0.01</v>
      </c>
      <c r="Y128" s="158">
        <f t="shared" si="23"/>
        <v>0.01</v>
      </c>
      <c r="Z128" s="159" t="str" cm="1">
        <f t="array" ref="Z128">IF(D128="Electric","--",IF(D128="Diesel",_xlfn._xlws.FILTER(ORDEF[NOXdr],(ORDEF[HP]=I128)*(ORDEF[Model_Year]=E128)),""))</f>
        <v/>
      </c>
      <c r="AA128" s="159">
        <v>0.01</v>
      </c>
      <c r="AB128" s="159">
        <f t="shared" si="24"/>
        <v>0.01</v>
      </c>
      <c r="AC128" s="158" t="str" cm="1">
        <f t="array" ref="AC128">IF(D128="Electric","--",IF(D128="Diesel",_xlfn._xlws.FILTER(DFCF2[Fuel_HC],(DFCF2[MY]=E128)),""))</f>
        <v/>
      </c>
      <c r="AD128" s="158" cm="1">
        <f t="array" ref="AD128">IF(D128="Electric","--",IF(D128="Gasoline",_xlfn._xlws.FILTER(GFCF2[Fuel_HC],(GFCF2[MY]=E128)),""))</f>
        <v>1</v>
      </c>
      <c r="AE128" s="158">
        <f t="shared" si="25"/>
        <v>1</v>
      </c>
      <c r="AF128" s="157" t="str" cm="1">
        <f t="array" ref="AF128">IF(D128="Electric","--",IF(D128="Diesel",_xlfn._xlws.FILTER(DFCF2[Fuel_NOX],(DFCF2[MY]=E128)),""))</f>
        <v/>
      </c>
      <c r="AG128" s="157" cm="1">
        <f t="array" ref="AG128">IF(D128="Electric","--",IF(D128="Gasoline",_xlfn._xlws.FILTER(GFCF2[Fuel_NOX],(GFCF2[MY]=E128)),""))</f>
        <v>0.97699999999999998</v>
      </c>
      <c r="AH128" s="157">
        <f t="shared" si="26"/>
        <v>0.97699999999999998</v>
      </c>
      <c r="AI128" s="158">
        <f t="shared" si="27"/>
        <v>5.1900555294117641E-2</v>
      </c>
      <c r="AJ128" s="158">
        <f t="shared" si="28"/>
        <v>5.6924617647058824</v>
      </c>
      <c r="AK128" s="158">
        <f t="shared" si="29"/>
        <v>0.63225082624791296</v>
      </c>
      <c r="AL128" s="158">
        <f t="shared" si="30"/>
        <v>69.345378555667622</v>
      </c>
      <c r="AM128" s="158">
        <f t="shared" si="31"/>
        <v>3.1612541312395648E-4</v>
      </c>
      <c r="AN128" s="158">
        <f t="shared" si="32"/>
        <v>3.4672689277833811E-2</v>
      </c>
      <c r="AO128" s="158">
        <f t="shared" si="33"/>
        <v>2.9077215499141517E-4</v>
      </c>
      <c r="AP128" s="157"/>
      <c r="AQ128" s="161"/>
      <c r="AR128" s="161"/>
      <c r="AS128" s="161" t="str">
        <f>IF(ISNA(VLOOKUP($B128,'2017 Emission Inventory'!$B$2:$B$803,1,FALSE)),"No","Yes")</f>
        <v>No</v>
      </c>
      <c r="AT128" s="161" t="str">
        <f>IFERROR(INDEX('2017 Emission Inventory'!$C$2:$C$803,MATCH($B128,'2017 Emission Inventory'!$B$2:$B$803,0)),"")</f>
        <v/>
      </c>
      <c r="AU128" s="161" t="str">
        <f>IFERROR(INDEX('2017 Emission Inventory'!$D$2:$D$803,MATCH($B128,'2017 Emission Inventory'!$B$2:$B$803,0)),"")</f>
        <v/>
      </c>
      <c r="AV128" s="161" t="str">
        <f>IFERROR(INDEX('2017 Emission Inventory'!$E$2:$E$803,MATCH($B128,'2017 Emission Inventory'!$B$2:$B$803,0)),"")</f>
        <v/>
      </c>
      <c r="AW128" s="161" t="str">
        <f>IFERROR(INDEX('2017 Emission Inventory'!$F$2:$F$803,MATCH($B128,'2017 Emission Inventory'!$B$2:$B$803,0)),"")</f>
        <v/>
      </c>
      <c r="AX128" s="161" t="str">
        <f>IFERROR(INDEX('2017 Emission Inventory'!$G$2:$G$803,MATCH($B128,'2017 Emission Inventory'!$B$2:$B$803,0)),"")</f>
        <v/>
      </c>
      <c r="AY128" s="162" t="str">
        <f>IFERROR(INDEX('2017 Emission Inventory'!$AL$2:$AL$803,MATCH($B128,'2017 Emission Inventory'!$B$2:$B$803,0)),"")</f>
        <v/>
      </c>
      <c r="AZ128" s="163" t="e">
        <f t="shared" si="34"/>
        <v>#VALUE!</v>
      </c>
      <c r="BB128" s="166"/>
    </row>
    <row r="129" spans="1:54" s="160" customFormat="1" x14ac:dyDescent="0.35">
      <c r="A129" s="157">
        <v>128</v>
      </c>
      <c r="B129" s="157" t="s">
        <v>691</v>
      </c>
      <c r="C129" s="157" t="s">
        <v>128</v>
      </c>
      <c r="D129" s="157" t="s">
        <v>16</v>
      </c>
      <c r="E129" s="157">
        <v>2019</v>
      </c>
      <c r="F129" s="157">
        <v>64</v>
      </c>
      <c r="G129" s="157">
        <v>581.64705882352939</v>
      </c>
      <c r="H129" s="157"/>
      <c r="I129" s="157">
        <f t="shared" si="18"/>
        <v>75</v>
      </c>
      <c r="J129" s="157" t="str">
        <f>IF(D129="Electric","--",IF(D129="Diesel",VLOOKUP(C129,[2]ORDLF!A:B,2,FALSE),""))</f>
        <v/>
      </c>
      <c r="K129" s="157">
        <f>IF(D129="Electric","--",IF(D129="Gasoline",VLOOKUP(C129,LSILF!A:C,3,FALSE),""))</f>
        <v>0.5</v>
      </c>
      <c r="L129" s="158">
        <f t="shared" si="35"/>
        <v>0.5</v>
      </c>
      <c r="M129" s="157" t="str" cm="1">
        <f t="array" ref="M129">IF(D129="Electric","--",IF(D129="Diesel",_xlfn._xlws.FILTER(DIESCH[CH Cap],(DIESCH[HP Bin]=I129)),""))</f>
        <v/>
      </c>
      <c r="N129" s="157" cm="1">
        <f t="array" ref="N129">IF(D129="Electric","--",IF(D129="Gasoline",_xlfn._xlws.FILTER(LSICH[CH Cap],(LSICH[Fuel Type]=D129)*(LSICH[MY]=E129)),""))</f>
        <v>10000</v>
      </c>
      <c r="O129" s="157">
        <f t="shared" si="19"/>
        <v>10000</v>
      </c>
      <c r="P129" s="157">
        <f t="shared" si="20"/>
        <v>581.64705882352939</v>
      </c>
      <c r="Q129" s="157" t="str" cm="1">
        <f t="array" ref="Q129">IF(D129="Electric","--",IF(D129="Diesel",_xlfn._xlws.FILTER(ORDEF[HC-ZH (g/hp-hr)],(ORDEF[HP]=I129)*(ORDEF[Model_Year]=E129)),""))</f>
        <v/>
      </c>
      <c r="R129" s="157" cm="1">
        <f t="array" ref="R129">IF(D129="Electric","--",IF(D129="Gasoline",_xlfn._xlws.FILTER(LSIEF[HC-ZH (g/hp-hr)],(LSIEF[Fuel]=D129)*(LSIEF[HP Bin]=I129)*(LSIEF[Model Year]=E129)),""))</f>
        <v>1.2999999999999999E-2</v>
      </c>
      <c r="S129" s="158">
        <f t="shared" si="21"/>
        <v>1.2999999999999999E-2</v>
      </c>
      <c r="T129" s="159" t="str" cm="1">
        <f t="array" ref="T129">IF(D129="Electric","--",IF(D129="Diesel",_xlfn._xlws.FILTER(ORDEF[HCDR],(ORDEF[HP]=I129)*(ORDEF[Model_Year]=E129),),""))</f>
        <v/>
      </c>
      <c r="U129" s="159" cm="1">
        <f t="array" ref="U129">IF(D129="Electric","--",IF(D129="Gasoline",_xlfn._xlws.FILTER(LSIEF[HC DR],(LSIEF[Fuel]=D129)*(LSIEF[HP Bin]=I129)*(LSIEF[Model Year]=E129)),""))</f>
        <v>6.6879999999999997E-5</v>
      </c>
      <c r="V129" s="159">
        <f t="shared" si="22"/>
        <v>6.6879999999999997E-5</v>
      </c>
      <c r="W129" s="158" t="str" cm="1">
        <f t="array" ref="W129">IF(D129="Electric","--",IF(D129="Diesel",_xlfn._xlws.FILTER(ORDEF[NOXzh],(ORDEF[HP]=I129)*(ORDEF[Model_Year]=E129)),""))</f>
        <v/>
      </c>
      <c r="X129" s="158" cm="1">
        <f t="array" ref="X129">IF(D129="Electric","--",IF(D129="Gasoline",_xlfn._xlws.FILTER(LSIEF[NOX-ZH (g/hp-hr)],(LSIEF[Fuel]=D129)*(LSIEF[HP Bin]=I129)*(LSIEF[Model Year]=E129)),""))</f>
        <v>0.01</v>
      </c>
      <c r="Y129" s="158">
        <f t="shared" si="23"/>
        <v>0.01</v>
      </c>
      <c r="Z129" s="159" t="str" cm="1">
        <f t="array" ref="Z129">IF(D129="Electric","--",IF(D129="Diesel",_xlfn._xlws.FILTER(ORDEF[NOXdr],(ORDEF[HP]=I129)*(ORDEF[Model_Year]=E129)),""))</f>
        <v/>
      </c>
      <c r="AA129" s="159" cm="1">
        <f t="array" ref="AA129">IF(E129="Electric","--",IF(D129="Gasoline",_xlfn._xlws.FILTER(LSIEF[NOX DR],(LSIEF[Fuel]=D129)*(LSIEF[HP Bin]=I129)*(LSIEF[Model Year]=E129)),""))</f>
        <v>4.7720000000000004E-5</v>
      </c>
      <c r="AB129" s="159">
        <f t="shared" si="24"/>
        <v>4.7720000000000004E-5</v>
      </c>
      <c r="AC129" s="158" t="str" cm="1">
        <f t="array" ref="AC129">IF(D129="Electric","--",IF(D129="Diesel",_xlfn._xlws.FILTER(DFCF2[Fuel_HC],(DFCF2[MY]=E129)),""))</f>
        <v/>
      </c>
      <c r="AD129" s="158" cm="1">
        <f t="array" ref="AD129">IF(D129="Electric","--",IF(D129="Gasoline",_xlfn._xlws.FILTER(GFCF2[Fuel_HC],(GFCF2[MY]=E129)),""))</f>
        <v>1</v>
      </c>
      <c r="AE129" s="158">
        <f t="shared" si="25"/>
        <v>1</v>
      </c>
      <c r="AF129" s="157" t="str" cm="1">
        <f t="array" ref="AF129">IF(D129="Electric","--",IF(D129="Diesel",_xlfn._xlws.FILTER(DFCF2[Fuel_NOX],(DFCF2[MY]=E129)),""))</f>
        <v/>
      </c>
      <c r="AG129" s="157" cm="1">
        <f t="array" ref="AG129">IF(D129="Electric","--",IF(D129="Gasoline",_xlfn._xlws.FILTER(GFCF2[Fuel_NOX],(GFCF2[MY]=E129)),""))</f>
        <v>0.97699999999999998</v>
      </c>
      <c r="AH129" s="157">
        <f t="shared" si="26"/>
        <v>0.97699999999999998</v>
      </c>
      <c r="AI129" s="158">
        <f t="shared" si="27"/>
        <v>5.1900555294117641E-2</v>
      </c>
      <c r="AJ129" s="158">
        <f t="shared" si="28"/>
        <v>3.6887805101176473E-2</v>
      </c>
      <c r="AK129" s="158">
        <f t="shared" si="29"/>
        <v>2.1296869936771805</v>
      </c>
      <c r="AL129" s="158">
        <f t="shared" si="30"/>
        <v>1.5136539157256022</v>
      </c>
      <c r="AM129" s="158">
        <f t="shared" si="31"/>
        <v>1.0648434968385902E-3</v>
      </c>
      <c r="AN129" s="167">
        <f t="shared" si="32"/>
        <v>7.5682695786280117E-4</v>
      </c>
      <c r="AO129" s="158">
        <f t="shared" si="33"/>
        <v>9.7944304839213533E-4</v>
      </c>
      <c r="AP129" s="157"/>
      <c r="AQ129" s="161"/>
      <c r="AR129" s="161"/>
      <c r="AS129" s="161" t="str">
        <f>IF(ISNA(VLOOKUP($B129,'2017 Emission Inventory'!$B$2:$B$803,1,FALSE)),"No","Yes")</f>
        <v>No</v>
      </c>
      <c r="AT129" s="161" t="str">
        <f>IFERROR(INDEX('2017 Emission Inventory'!$C$2:$C$803,MATCH($B129,'2017 Emission Inventory'!$B$2:$B$803,0)),"")</f>
        <v/>
      </c>
      <c r="AU129" s="161" t="str">
        <f>IFERROR(INDEX('2017 Emission Inventory'!$D$2:$D$803,MATCH($B129,'2017 Emission Inventory'!$B$2:$B$803,0)),"")</f>
        <v/>
      </c>
      <c r="AV129" s="161" t="str">
        <f>IFERROR(INDEX('2017 Emission Inventory'!$E$2:$E$803,MATCH($B129,'2017 Emission Inventory'!$B$2:$B$803,0)),"")</f>
        <v/>
      </c>
      <c r="AW129" s="161" t="str">
        <f>IFERROR(INDEX('2017 Emission Inventory'!$F$2:$F$803,MATCH($B129,'2017 Emission Inventory'!$B$2:$B$803,0)),"")</f>
        <v/>
      </c>
      <c r="AX129" s="161" t="str">
        <f>IFERROR(INDEX('2017 Emission Inventory'!$G$2:$G$803,MATCH($B129,'2017 Emission Inventory'!$B$2:$B$803,0)),"")</f>
        <v/>
      </c>
      <c r="AY129" s="162" t="str">
        <f>IFERROR(INDEX('2017 Emission Inventory'!$AL$2:$AL$803,MATCH($B129,'2017 Emission Inventory'!$B$2:$B$803,0)),"")</f>
        <v/>
      </c>
      <c r="AZ129" s="163" t="e">
        <f t="shared" si="34"/>
        <v>#VALUE!</v>
      </c>
      <c r="BB129" s="166"/>
    </row>
    <row r="130" spans="1:54" s="160" customFormat="1" x14ac:dyDescent="0.35">
      <c r="A130" s="157">
        <v>129</v>
      </c>
      <c r="B130" s="157">
        <v>419036</v>
      </c>
      <c r="C130" s="157" t="s">
        <v>128</v>
      </c>
      <c r="D130" s="157" t="s">
        <v>16</v>
      </c>
      <c r="E130" s="157">
        <v>2020</v>
      </c>
      <c r="F130" s="157">
        <v>169</v>
      </c>
      <c r="G130" s="157">
        <v>581.64705882352939</v>
      </c>
      <c r="H130" s="157"/>
      <c r="I130" s="157">
        <f t="shared" ref="I130:I193" si="36">IF(AND(F130&lt;25,F130&gt;0),25,IF(AND(F130&lt;50,F130&gt;=25),50,IF(AND(F130&lt;75,F130&gt;=50),75,IF(AND(F130&lt;100,F130&gt;=75),100,IF(AND(F130&lt;175,F130&gt;=100),175,IF(AND(F130&lt;300,F130&gt;=175),300,IF(AND(F130&lt;600,F130&gt;=300),600,IF(AND(F130&lt;750,F130&gt;=600),750,IF(F130&gt;750,9999)))))))))</f>
        <v>175</v>
      </c>
      <c r="J130" s="157" t="str">
        <f>IF(D130="Electric","--",IF(D130="Diesel",VLOOKUP(C130,[2]ORDLF!A:B,2,FALSE),""))</f>
        <v/>
      </c>
      <c r="K130" s="157">
        <f>IF(D130="Electric","--",IF(D130="Gasoline",VLOOKUP(C130,LSILF!A:C,3,FALSE),""))</f>
        <v>0.5</v>
      </c>
      <c r="L130" s="158">
        <f t="shared" si="35"/>
        <v>0.5</v>
      </c>
      <c r="M130" s="157" t="str" cm="1">
        <f t="array" ref="M130">IF(D130="Electric","--",IF(D130="Diesel",_xlfn._xlws.FILTER(DIESCH[CH Cap],(DIESCH[HP Bin]=I130)),""))</f>
        <v/>
      </c>
      <c r="N130" s="157" cm="1">
        <f t="array" ref="N130">IF(D130="Electric","--",IF(D130="Gasoline",_xlfn._xlws.FILTER(LSICH[CH Cap],(LSICH[Fuel Type]=D130)*(LSICH[MY]=E130)),""))</f>
        <v>10000</v>
      </c>
      <c r="O130" s="157">
        <f t="shared" ref="O130:O193" si="37">SUM(M130:N130)</f>
        <v>10000</v>
      </c>
      <c r="P130" s="157">
        <f t="shared" ref="P130:P193" si="38">ABS(IF(E130=$AR$1,G130,(G130*($AR$1-E130))))</f>
        <v>581.64705882352939</v>
      </c>
      <c r="Q130" s="157" t="str" cm="1">
        <f t="array" ref="Q130">IF(D130="Electric","--",IF(D130="Diesel",_xlfn._xlws.FILTER(ORDEF[HC-ZH (g/hp-hr)],(ORDEF[HP]=I130)*(ORDEF[Model_Year]=E130)),""))</f>
        <v/>
      </c>
      <c r="R130" s="157" cm="1">
        <f t="array" ref="R130">IF(D130="Electric","--",IF(D130="Gasoline",_xlfn._xlws.FILTER(LSIEF[HC-ZH (g/hp-hr)],(LSIEF[Fuel]=D130)*(LSIEF[HP Bin]=I130)*(LSIEF[Model Year]=E130)),""))</f>
        <v>0.129</v>
      </c>
      <c r="S130" s="158">
        <f t="shared" ref="S130:S193" si="39">SUM(Q130:R130)</f>
        <v>0.129</v>
      </c>
      <c r="T130" s="159" t="str" cm="1">
        <f t="array" ref="T130">IF(D130="Electric","--",IF(D130="Diesel",_xlfn._xlws.FILTER(ORDEF[HCDR],(ORDEF[HP]=I130)*(ORDEF[Model_Year]=E130),),""))</f>
        <v/>
      </c>
      <c r="U130" s="159" cm="1">
        <f t="array" ref="U130">IF(D130="Electric","--",IF(D130="Gasoline",_xlfn._xlws.FILTER(LSIEF[HC DR],(LSIEF[Fuel]=D130)*(LSIEF[HP Bin]=I130)*(LSIEF[Model Year]=E130)),""))</f>
        <v>1.0200000000000001E-5</v>
      </c>
      <c r="V130" s="159">
        <f t="shared" ref="V130:V193" si="40">SUM(T130:U130)</f>
        <v>1.0200000000000001E-5</v>
      </c>
      <c r="W130" s="158" t="str" cm="1">
        <f t="array" ref="W130">IF(D130="Electric","--",IF(D130="Diesel",_xlfn._xlws.FILTER(ORDEF[NOXzh],(ORDEF[HP]=I130)*(ORDEF[Model_Year]=E130)),""))</f>
        <v/>
      </c>
      <c r="X130" s="158" cm="1">
        <f t="array" ref="X130">IF(D130="Electric","--",IF(D130="Gasoline",_xlfn._xlws.FILTER(LSIEF[NOX-ZH (g/hp-hr)],(LSIEF[Fuel]=D130)*(LSIEF[HP Bin]=I130)*(LSIEF[Model Year]=E130)),""))</f>
        <v>0.13700000000000001</v>
      </c>
      <c r="Y130" s="158">
        <f t="shared" ref="Y130:Y193" si="41">SUM(W130:X130)</f>
        <v>0.13700000000000001</v>
      </c>
      <c r="Z130" s="159" t="str" cm="1">
        <f t="array" ref="Z130">IF(D130="Electric","--",IF(D130="Diesel",_xlfn._xlws.FILTER(ORDEF[NOXdr],(ORDEF[HP]=I130)*(ORDEF[Model_Year]=E130)),""))</f>
        <v/>
      </c>
      <c r="AA130" s="159" cm="1">
        <f t="array" ref="AA130">IF(E130="Electric","--",IF(D130="Gasoline",_xlfn._xlws.FILTER(LSIEF[NOX DR],(LSIEF[Fuel]=D130)*(LSIEF[HP Bin]=I130)*(LSIEF[Model Year]=E130)),""))</f>
        <v>5.66E-5</v>
      </c>
      <c r="AB130" s="159">
        <f t="shared" ref="AB130:AB193" si="42">SUM(Z130:AA130)</f>
        <v>5.66E-5</v>
      </c>
      <c r="AC130" s="158" t="str" cm="1">
        <f t="array" ref="AC130">IF(D130="Electric","--",IF(D130="Diesel",_xlfn._xlws.FILTER(DFCF2[Fuel_HC],(DFCF2[MY]=E130)),""))</f>
        <v/>
      </c>
      <c r="AD130" s="158" cm="1">
        <f t="array" ref="AD130">IF(D130="Electric","--",IF(D130="Gasoline",_xlfn._xlws.FILTER(GFCF2[Fuel_HC],(GFCF2[MY]=E130)),""))</f>
        <v>1</v>
      </c>
      <c r="AE130" s="158">
        <f t="shared" ref="AE130:AE193" si="43">SUM(AC130:AD130)</f>
        <v>1</v>
      </c>
      <c r="AF130" s="157" t="str" cm="1">
        <f t="array" ref="AF130">IF(D130="Electric","--",IF(D130="Diesel",_xlfn._xlws.FILTER(DFCF2[Fuel_NOX],(DFCF2[MY]=E130)),""))</f>
        <v/>
      </c>
      <c r="AG130" s="157" cm="1">
        <f t="array" ref="AG130">IF(D130="Electric","--",IF(D130="Gasoline",_xlfn._xlws.FILTER(GFCF2[Fuel_NOX],(GFCF2[MY]=E130)),""))</f>
        <v>0.97699999999999998</v>
      </c>
      <c r="AH130" s="157">
        <f t="shared" ref="AH130:AH193" si="44">SUM(AF130:AG130)</f>
        <v>0.97699999999999998</v>
      </c>
      <c r="AI130" s="158">
        <f t="shared" ref="AI130:AI193" si="45">IFERROR((S130+V130*IF(P130&gt;O130,O130,P130))*AE130,"0")</f>
        <v>0.13493279999999999</v>
      </c>
      <c r="AJ130" s="158">
        <f t="shared" ref="AJ130:AJ193" si="46">IFERROR((Y130+AB130*IF(P130&gt;O130,O130,P130))*AH130,"0")</f>
        <v>0.16601303538823531</v>
      </c>
      <c r="AK130" s="158">
        <f t="shared" ref="AK130:AK193" si="47">IF($D130="Electric","--",CONVERT(AI130*$F130*$L130*$G130,"g","lbm"))</f>
        <v>14.62069566750117</v>
      </c>
      <c r="AL130" s="158">
        <f t="shared" ref="AL130:AL193" si="48">IF($D130="Electric","--",CONVERT(AJ130*$F130*$L130*$G130,"g","lbm"))</f>
        <v>17.98840657904891</v>
      </c>
      <c r="AM130" s="158">
        <f t="shared" ref="AM130:AM193" si="49">IF($D130="Electric","--",CONVERT(AK130,"lbm","ton"))</f>
        <v>7.3103478337505851E-3</v>
      </c>
      <c r="AN130" s="158">
        <f t="shared" ref="AN130:AN193" si="50">IF($D130="Electric","--",CONVERT(AL130,"lbm","ton"))</f>
        <v>8.9942032895244557E-3</v>
      </c>
      <c r="AO130" s="158">
        <f t="shared" ref="AO130:AO193" si="51">IF(D130="Electric",AM130,IF(D130="Diesel",AM130*1.21,AM130*0.9198))</f>
        <v>6.7240579374837879E-3</v>
      </c>
      <c r="AP130" s="157"/>
      <c r="AQ130" s="161"/>
      <c r="AR130" s="161"/>
      <c r="AS130" s="161" t="str">
        <f>IF(ISNA(VLOOKUP($B130,'2017 Emission Inventory'!$B$2:$B$803,1,FALSE)),"No","Yes")</f>
        <v>No</v>
      </c>
      <c r="AT130" s="161" t="str">
        <f>IFERROR(INDEX('2017 Emission Inventory'!$C$2:$C$803,MATCH($B130,'2017 Emission Inventory'!$B$2:$B$803,0)),"")</f>
        <v/>
      </c>
      <c r="AU130" s="161" t="str">
        <f>IFERROR(INDEX('2017 Emission Inventory'!$D$2:$D$803,MATCH($B130,'2017 Emission Inventory'!$B$2:$B$803,0)),"")</f>
        <v/>
      </c>
      <c r="AV130" s="161" t="str">
        <f>IFERROR(INDEX('2017 Emission Inventory'!$E$2:$E$803,MATCH($B130,'2017 Emission Inventory'!$B$2:$B$803,0)),"")</f>
        <v/>
      </c>
      <c r="AW130" s="161" t="str">
        <f>IFERROR(INDEX('2017 Emission Inventory'!$F$2:$F$803,MATCH($B130,'2017 Emission Inventory'!$B$2:$B$803,0)),"")</f>
        <v/>
      </c>
      <c r="AX130" s="161" t="str">
        <f>IFERROR(INDEX('2017 Emission Inventory'!$G$2:$G$803,MATCH($B130,'2017 Emission Inventory'!$B$2:$B$803,0)),"")</f>
        <v/>
      </c>
      <c r="AY130" s="162" t="str">
        <f>IFERROR(INDEX('2017 Emission Inventory'!$AL$2:$AL$803,MATCH($B130,'2017 Emission Inventory'!$B$2:$B$803,0)),"")</f>
        <v/>
      </c>
      <c r="AZ130" s="163" t="e">
        <f t="shared" ref="AZ130:AZ193" si="52">AL130-AY130</f>
        <v>#VALUE!</v>
      </c>
      <c r="BB130" s="166"/>
    </row>
    <row r="131" spans="1:54" s="160" customFormat="1" x14ac:dyDescent="0.35">
      <c r="A131" s="157">
        <v>130</v>
      </c>
      <c r="B131" s="157">
        <v>419037</v>
      </c>
      <c r="C131" s="157" t="s">
        <v>128</v>
      </c>
      <c r="D131" s="157" t="s">
        <v>16</v>
      </c>
      <c r="E131" s="157">
        <v>2020</v>
      </c>
      <c r="F131" s="157">
        <v>169</v>
      </c>
      <c r="G131" s="157">
        <v>581.64705882352939</v>
      </c>
      <c r="H131" s="157"/>
      <c r="I131" s="157">
        <f t="shared" si="36"/>
        <v>175</v>
      </c>
      <c r="J131" s="157" t="str">
        <f>IF(D131="Electric","--",IF(D131="Diesel",VLOOKUP(C131,[2]ORDLF!A:B,2,FALSE),""))</f>
        <v/>
      </c>
      <c r="K131" s="157">
        <f>IF(D131="Electric","--",IF(D131="Gasoline",VLOOKUP(C131,LSILF!A:C,3,FALSE),""))</f>
        <v>0.5</v>
      </c>
      <c r="L131" s="158">
        <f t="shared" si="35"/>
        <v>0.5</v>
      </c>
      <c r="M131" s="157" t="str" cm="1">
        <f t="array" ref="M131">IF(D131="Electric","--",IF(D131="Diesel",_xlfn._xlws.FILTER(DIESCH[CH Cap],(DIESCH[HP Bin]=I131)),""))</f>
        <v/>
      </c>
      <c r="N131" s="157" cm="1">
        <f t="array" ref="N131">IF(D131="Electric","--",IF(D131="Gasoline",_xlfn._xlws.FILTER(LSICH[CH Cap],(LSICH[Fuel Type]=D131)*(LSICH[MY]=E131)),""))</f>
        <v>10000</v>
      </c>
      <c r="O131" s="157">
        <f t="shared" si="37"/>
        <v>10000</v>
      </c>
      <c r="P131" s="157">
        <f t="shared" si="38"/>
        <v>581.64705882352939</v>
      </c>
      <c r="Q131" s="157" t="str" cm="1">
        <f t="array" ref="Q131">IF(D131="Electric","--",IF(D131="Diesel",_xlfn._xlws.FILTER(ORDEF[HC-ZH (g/hp-hr)],(ORDEF[HP]=I131)*(ORDEF[Model_Year]=E131)),""))</f>
        <v/>
      </c>
      <c r="R131" s="157" cm="1">
        <f t="array" ref="R131">IF(D131="Electric","--",IF(D131="Gasoline",_xlfn._xlws.FILTER(LSIEF[HC-ZH (g/hp-hr)],(LSIEF[Fuel]=D131)*(LSIEF[HP Bin]=I131)*(LSIEF[Model Year]=E131)),""))</f>
        <v>0.129</v>
      </c>
      <c r="S131" s="158">
        <f t="shared" si="39"/>
        <v>0.129</v>
      </c>
      <c r="T131" s="159" t="str" cm="1">
        <f t="array" ref="T131">IF(D131="Electric","--",IF(D131="Diesel",_xlfn._xlws.FILTER(ORDEF[HCDR],(ORDEF[HP]=I131)*(ORDEF[Model_Year]=E131),),""))</f>
        <v/>
      </c>
      <c r="U131" s="159" cm="1">
        <f t="array" ref="U131">IF(D131="Electric","--",IF(D131="Gasoline",_xlfn._xlws.FILTER(LSIEF[HC DR],(LSIEF[Fuel]=D131)*(LSIEF[HP Bin]=I131)*(LSIEF[Model Year]=E131)),""))</f>
        <v>1.0200000000000001E-5</v>
      </c>
      <c r="V131" s="159">
        <f t="shared" si="40"/>
        <v>1.0200000000000001E-5</v>
      </c>
      <c r="W131" s="158" t="str" cm="1">
        <f t="array" ref="W131">IF(D131="Electric","--",IF(D131="Diesel",_xlfn._xlws.FILTER(ORDEF[NOXzh],(ORDEF[HP]=I131)*(ORDEF[Model_Year]=E131)),""))</f>
        <v/>
      </c>
      <c r="X131" s="158" cm="1">
        <f t="array" ref="X131">IF(D131="Electric","--",IF(D131="Gasoline",_xlfn._xlws.FILTER(LSIEF[NOX-ZH (g/hp-hr)],(LSIEF[Fuel]=D131)*(LSIEF[HP Bin]=I131)*(LSIEF[Model Year]=E131)),""))</f>
        <v>0.13700000000000001</v>
      </c>
      <c r="Y131" s="158">
        <f t="shared" si="41"/>
        <v>0.13700000000000001</v>
      </c>
      <c r="Z131" s="159" t="str" cm="1">
        <f t="array" ref="Z131">IF(D131="Electric","--",IF(D131="Diesel",_xlfn._xlws.FILTER(ORDEF[NOXdr],(ORDEF[HP]=I131)*(ORDEF[Model_Year]=E131)),""))</f>
        <v/>
      </c>
      <c r="AA131" s="159" cm="1">
        <f t="array" ref="AA131">IF(E131="Electric","--",IF(D131="Gasoline",_xlfn._xlws.FILTER(LSIEF[NOX DR],(LSIEF[Fuel]=D131)*(LSIEF[HP Bin]=I131)*(LSIEF[Model Year]=E131)),""))</f>
        <v>5.66E-5</v>
      </c>
      <c r="AB131" s="159">
        <f t="shared" si="42"/>
        <v>5.66E-5</v>
      </c>
      <c r="AC131" s="158" t="str" cm="1">
        <f t="array" ref="AC131">IF(D131="Electric","--",IF(D131="Diesel",_xlfn._xlws.FILTER(DFCF2[Fuel_HC],(DFCF2[MY]=E131)),""))</f>
        <v/>
      </c>
      <c r="AD131" s="158" cm="1">
        <f t="array" ref="AD131">IF(D131="Electric","--",IF(D131="Gasoline",_xlfn._xlws.FILTER(GFCF2[Fuel_HC],(GFCF2[MY]=E131)),""))</f>
        <v>1</v>
      </c>
      <c r="AE131" s="158">
        <f t="shared" si="43"/>
        <v>1</v>
      </c>
      <c r="AF131" s="157" t="str" cm="1">
        <f t="array" ref="AF131">IF(D131="Electric","--",IF(D131="Diesel",_xlfn._xlws.FILTER(DFCF2[Fuel_NOX],(DFCF2[MY]=E131)),""))</f>
        <v/>
      </c>
      <c r="AG131" s="157" cm="1">
        <f t="array" ref="AG131">IF(D131="Electric","--",IF(D131="Gasoline",_xlfn._xlws.FILTER(GFCF2[Fuel_NOX],(GFCF2[MY]=E131)),""))</f>
        <v>0.97699999999999998</v>
      </c>
      <c r="AH131" s="157">
        <f t="shared" si="44"/>
        <v>0.97699999999999998</v>
      </c>
      <c r="AI131" s="158">
        <f t="shared" si="45"/>
        <v>0.13493279999999999</v>
      </c>
      <c r="AJ131" s="158">
        <f t="shared" si="46"/>
        <v>0.16601303538823531</v>
      </c>
      <c r="AK131" s="158">
        <f t="shared" si="47"/>
        <v>14.62069566750117</v>
      </c>
      <c r="AL131" s="158">
        <f t="shared" si="48"/>
        <v>17.98840657904891</v>
      </c>
      <c r="AM131" s="158">
        <f t="shared" si="49"/>
        <v>7.3103478337505851E-3</v>
      </c>
      <c r="AN131" s="158">
        <f t="shared" si="50"/>
        <v>8.9942032895244557E-3</v>
      </c>
      <c r="AO131" s="158">
        <f t="shared" si="51"/>
        <v>6.7240579374837879E-3</v>
      </c>
      <c r="AP131" s="157"/>
      <c r="AQ131" s="161"/>
      <c r="AR131" s="161"/>
      <c r="AS131" s="161" t="str">
        <f>IF(ISNA(VLOOKUP($B131,'2017 Emission Inventory'!$B$2:$B$803,1,FALSE)),"No","Yes")</f>
        <v>No</v>
      </c>
      <c r="AT131" s="161" t="str">
        <f>IFERROR(INDEX('2017 Emission Inventory'!$C$2:$C$803,MATCH($B131,'2017 Emission Inventory'!$B$2:$B$803,0)),"")</f>
        <v/>
      </c>
      <c r="AU131" s="161" t="str">
        <f>IFERROR(INDEX('2017 Emission Inventory'!$D$2:$D$803,MATCH($B131,'2017 Emission Inventory'!$B$2:$B$803,0)),"")</f>
        <v/>
      </c>
      <c r="AV131" s="161" t="str">
        <f>IFERROR(INDEX('2017 Emission Inventory'!$E$2:$E$803,MATCH($B131,'2017 Emission Inventory'!$B$2:$B$803,0)),"")</f>
        <v/>
      </c>
      <c r="AW131" s="161" t="str">
        <f>IFERROR(INDEX('2017 Emission Inventory'!$F$2:$F$803,MATCH($B131,'2017 Emission Inventory'!$B$2:$B$803,0)),"")</f>
        <v/>
      </c>
      <c r="AX131" s="161" t="str">
        <f>IFERROR(INDEX('2017 Emission Inventory'!$G$2:$G$803,MATCH($B131,'2017 Emission Inventory'!$B$2:$B$803,0)),"")</f>
        <v/>
      </c>
      <c r="AY131" s="162" t="str">
        <f>IFERROR(INDEX('2017 Emission Inventory'!$AL$2:$AL$803,MATCH($B131,'2017 Emission Inventory'!$B$2:$B$803,0)),"")</f>
        <v/>
      </c>
      <c r="AZ131" s="163" t="e">
        <f t="shared" si="52"/>
        <v>#VALUE!</v>
      </c>
      <c r="BB131" s="166"/>
    </row>
    <row r="132" spans="1:54" s="160" customFormat="1" x14ac:dyDescent="0.35">
      <c r="A132" s="157">
        <v>131</v>
      </c>
      <c r="B132" s="157">
        <v>419038</v>
      </c>
      <c r="C132" s="157" t="s">
        <v>128</v>
      </c>
      <c r="D132" s="157" t="s">
        <v>16</v>
      </c>
      <c r="E132" s="157">
        <v>2020</v>
      </c>
      <c r="F132" s="157">
        <v>169</v>
      </c>
      <c r="G132" s="157">
        <v>581.64705882352939</v>
      </c>
      <c r="H132" s="157"/>
      <c r="I132" s="157">
        <f t="shared" si="36"/>
        <v>175</v>
      </c>
      <c r="J132" s="157" t="str">
        <f>IF(D132="Electric","--",IF(D132="Diesel",VLOOKUP(C132,[2]ORDLF!A:B,2,FALSE),""))</f>
        <v/>
      </c>
      <c r="K132" s="157">
        <f>IF(D132="Electric","--",IF(D132="Gasoline",VLOOKUP(C132,LSILF!A:C,3,FALSE),""))</f>
        <v>0.5</v>
      </c>
      <c r="L132" s="158">
        <f t="shared" si="35"/>
        <v>0.5</v>
      </c>
      <c r="M132" s="157" t="str" cm="1">
        <f t="array" ref="M132">IF(D132="Electric","--",IF(D132="Diesel",_xlfn._xlws.FILTER(DIESCH[CH Cap],(DIESCH[HP Bin]=I132)),""))</f>
        <v/>
      </c>
      <c r="N132" s="157" cm="1">
        <f t="array" ref="N132">IF(D132="Electric","--",IF(D132="Gasoline",_xlfn._xlws.FILTER(LSICH[CH Cap],(LSICH[Fuel Type]=D132)*(LSICH[MY]=E132)),""))</f>
        <v>10000</v>
      </c>
      <c r="O132" s="157">
        <f t="shared" si="37"/>
        <v>10000</v>
      </c>
      <c r="P132" s="157">
        <f t="shared" si="38"/>
        <v>581.64705882352939</v>
      </c>
      <c r="Q132" s="157" t="str" cm="1">
        <f t="array" ref="Q132">IF(D132="Electric","--",IF(D132="Diesel",_xlfn._xlws.FILTER(ORDEF[HC-ZH (g/hp-hr)],(ORDEF[HP]=I132)*(ORDEF[Model_Year]=E132)),""))</f>
        <v/>
      </c>
      <c r="R132" s="157" cm="1">
        <f t="array" ref="R132">IF(D132="Electric","--",IF(D132="Gasoline",_xlfn._xlws.FILTER(LSIEF[HC-ZH (g/hp-hr)],(LSIEF[Fuel]=D132)*(LSIEF[HP Bin]=I132)*(LSIEF[Model Year]=E132)),""))</f>
        <v>0.129</v>
      </c>
      <c r="S132" s="158">
        <f t="shared" si="39"/>
        <v>0.129</v>
      </c>
      <c r="T132" s="159" t="str" cm="1">
        <f t="array" ref="T132">IF(D132="Electric","--",IF(D132="Diesel",_xlfn._xlws.FILTER(ORDEF[HCDR],(ORDEF[HP]=I132)*(ORDEF[Model_Year]=E132),),""))</f>
        <v/>
      </c>
      <c r="U132" s="159" cm="1">
        <f t="array" ref="U132">IF(D132="Electric","--",IF(D132="Gasoline",_xlfn._xlws.FILTER(LSIEF[HC DR],(LSIEF[Fuel]=D132)*(LSIEF[HP Bin]=I132)*(LSIEF[Model Year]=E132)),""))</f>
        <v>1.0200000000000001E-5</v>
      </c>
      <c r="V132" s="159">
        <f t="shared" si="40"/>
        <v>1.0200000000000001E-5</v>
      </c>
      <c r="W132" s="158" t="str" cm="1">
        <f t="array" ref="W132">IF(D132="Electric","--",IF(D132="Diesel",_xlfn._xlws.FILTER(ORDEF[NOXzh],(ORDEF[HP]=I132)*(ORDEF[Model_Year]=E132)),""))</f>
        <v/>
      </c>
      <c r="X132" s="158" cm="1">
        <f t="array" ref="X132">IF(D132="Electric","--",IF(D132="Gasoline",_xlfn._xlws.FILTER(LSIEF[NOX-ZH (g/hp-hr)],(LSIEF[Fuel]=D132)*(LSIEF[HP Bin]=I132)*(LSIEF[Model Year]=E132)),""))</f>
        <v>0.13700000000000001</v>
      </c>
      <c r="Y132" s="158">
        <f t="shared" si="41"/>
        <v>0.13700000000000001</v>
      </c>
      <c r="Z132" s="159" t="str" cm="1">
        <f t="array" ref="Z132">IF(D132="Electric","--",IF(D132="Diesel",_xlfn._xlws.FILTER(ORDEF[NOXdr],(ORDEF[HP]=I132)*(ORDEF[Model_Year]=E132)),""))</f>
        <v/>
      </c>
      <c r="AA132" s="159" cm="1">
        <f t="array" ref="AA132">IF(E132="Electric","--",IF(D132="Gasoline",_xlfn._xlws.FILTER(LSIEF[NOX DR],(LSIEF[Fuel]=D132)*(LSIEF[HP Bin]=I132)*(LSIEF[Model Year]=E132)),""))</f>
        <v>5.66E-5</v>
      </c>
      <c r="AB132" s="159">
        <f t="shared" si="42"/>
        <v>5.66E-5</v>
      </c>
      <c r="AC132" s="158" t="str" cm="1">
        <f t="array" ref="AC132">IF(D132="Electric","--",IF(D132="Diesel",_xlfn._xlws.FILTER(DFCF2[Fuel_HC],(DFCF2[MY]=E132)),""))</f>
        <v/>
      </c>
      <c r="AD132" s="158" cm="1">
        <f t="array" ref="AD132">IF(D132="Electric","--",IF(D132="Gasoline",_xlfn._xlws.FILTER(GFCF2[Fuel_HC],(GFCF2[MY]=E132)),""))</f>
        <v>1</v>
      </c>
      <c r="AE132" s="158">
        <f t="shared" si="43"/>
        <v>1</v>
      </c>
      <c r="AF132" s="157" t="str" cm="1">
        <f t="array" ref="AF132">IF(D132="Electric","--",IF(D132="Diesel",_xlfn._xlws.FILTER(DFCF2[Fuel_NOX],(DFCF2[MY]=E132)),""))</f>
        <v/>
      </c>
      <c r="AG132" s="157" cm="1">
        <f t="array" ref="AG132">IF(D132="Electric","--",IF(D132="Gasoline",_xlfn._xlws.FILTER(GFCF2[Fuel_NOX],(GFCF2[MY]=E132)),""))</f>
        <v>0.97699999999999998</v>
      </c>
      <c r="AH132" s="157">
        <f t="shared" si="44"/>
        <v>0.97699999999999998</v>
      </c>
      <c r="AI132" s="158">
        <f t="shared" si="45"/>
        <v>0.13493279999999999</v>
      </c>
      <c r="AJ132" s="158">
        <f t="shared" si="46"/>
        <v>0.16601303538823531</v>
      </c>
      <c r="AK132" s="158">
        <f t="shared" si="47"/>
        <v>14.62069566750117</v>
      </c>
      <c r="AL132" s="158">
        <f t="shared" si="48"/>
        <v>17.98840657904891</v>
      </c>
      <c r="AM132" s="158">
        <f t="shared" si="49"/>
        <v>7.3103478337505851E-3</v>
      </c>
      <c r="AN132" s="158">
        <f t="shared" si="50"/>
        <v>8.9942032895244557E-3</v>
      </c>
      <c r="AO132" s="158">
        <f t="shared" si="51"/>
        <v>6.7240579374837879E-3</v>
      </c>
      <c r="AP132" s="157"/>
      <c r="AQ132" s="161"/>
      <c r="AR132" s="161"/>
      <c r="AS132" s="161" t="str">
        <f>IF(ISNA(VLOOKUP($B132,'2017 Emission Inventory'!$B$2:$B$803,1,FALSE)),"No","Yes")</f>
        <v>No</v>
      </c>
      <c r="AT132" s="161" t="str">
        <f>IFERROR(INDEX('2017 Emission Inventory'!$C$2:$C$803,MATCH($B132,'2017 Emission Inventory'!$B$2:$B$803,0)),"")</f>
        <v/>
      </c>
      <c r="AU132" s="161" t="str">
        <f>IFERROR(INDEX('2017 Emission Inventory'!$D$2:$D$803,MATCH($B132,'2017 Emission Inventory'!$B$2:$B$803,0)),"")</f>
        <v/>
      </c>
      <c r="AV132" s="161" t="str">
        <f>IFERROR(INDEX('2017 Emission Inventory'!$E$2:$E$803,MATCH($B132,'2017 Emission Inventory'!$B$2:$B$803,0)),"")</f>
        <v/>
      </c>
      <c r="AW132" s="161" t="str">
        <f>IFERROR(INDEX('2017 Emission Inventory'!$F$2:$F$803,MATCH($B132,'2017 Emission Inventory'!$B$2:$B$803,0)),"")</f>
        <v/>
      </c>
      <c r="AX132" s="161" t="str">
        <f>IFERROR(INDEX('2017 Emission Inventory'!$G$2:$G$803,MATCH($B132,'2017 Emission Inventory'!$B$2:$B$803,0)),"")</f>
        <v/>
      </c>
      <c r="AY132" s="162" t="str">
        <f>IFERROR(INDEX('2017 Emission Inventory'!$AL$2:$AL$803,MATCH($B132,'2017 Emission Inventory'!$B$2:$B$803,0)),"")</f>
        <v/>
      </c>
      <c r="AZ132" s="163" t="e">
        <f t="shared" si="52"/>
        <v>#VALUE!</v>
      </c>
      <c r="BB132" s="166"/>
    </row>
    <row r="133" spans="1:54" s="160" customFormat="1" x14ac:dyDescent="0.35">
      <c r="A133" s="157">
        <v>132</v>
      </c>
      <c r="B133" s="157">
        <v>419039</v>
      </c>
      <c r="C133" s="157" t="s">
        <v>128</v>
      </c>
      <c r="D133" s="157" t="s">
        <v>16</v>
      </c>
      <c r="E133" s="157">
        <v>2020</v>
      </c>
      <c r="F133" s="157">
        <v>169</v>
      </c>
      <c r="G133" s="157">
        <v>581.64705882352939</v>
      </c>
      <c r="H133" s="157"/>
      <c r="I133" s="157">
        <f t="shared" si="36"/>
        <v>175</v>
      </c>
      <c r="J133" s="157" t="str">
        <f>IF(D133="Electric","--",IF(D133="Diesel",VLOOKUP(C133,[2]ORDLF!A:B,2,FALSE),""))</f>
        <v/>
      </c>
      <c r="K133" s="157">
        <f>IF(D133="Electric","--",IF(D133="Gasoline",VLOOKUP(C133,LSILF!A:C,3,FALSE),""))</f>
        <v>0.5</v>
      </c>
      <c r="L133" s="158">
        <f t="shared" si="35"/>
        <v>0.5</v>
      </c>
      <c r="M133" s="157" t="str" cm="1">
        <f t="array" ref="M133">IF(D133="Electric","--",IF(D133="Diesel",_xlfn._xlws.FILTER(DIESCH[CH Cap],(DIESCH[HP Bin]=I133)),""))</f>
        <v/>
      </c>
      <c r="N133" s="157" cm="1">
        <f t="array" ref="N133">IF(D133="Electric","--",IF(D133="Gasoline",_xlfn._xlws.FILTER(LSICH[CH Cap],(LSICH[Fuel Type]=D133)*(LSICH[MY]=E133)),""))</f>
        <v>10000</v>
      </c>
      <c r="O133" s="157">
        <f t="shared" si="37"/>
        <v>10000</v>
      </c>
      <c r="P133" s="157">
        <f t="shared" si="38"/>
        <v>581.64705882352939</v>
      </c>
      <c r="Q133" s="157" t="str" cm="1">
        <f t="array" ref="Q133">IF(D133="Electric","--",IF(D133="Diesel",_xlfn._xlws.FILTER(ORDEF[HC-ZH (g/hp-hr)],(ORDEF[HP]=I133)*(ORDEF[Model_Year]=E133)),""))</f>
        <v/>
      </c>
      <c r="R133" s="157" cm="1">
        <f t="array" ref="R133">IF(D133="Electric","--",IF(D133="Gasoline",_xlfn._xlws.FILTER(LSIEF[HC-ZH (g/hp-hr)],(LSIEF[Fuel]=D133)*(LSIEF[HP Bin]=I133)*(LSIEF[Model Year]=E133)),""))</f>
        <v>0.129</v>
      </c>
      <c r="S133" s="158">
        <f t="shared" si="39"/>
        <v>0.129</v>
      </c>
      <c r="T133" s="159" t="str" cm="1">
        <f t="array" ref="T133">IF(D133="Electric","--",IF(D133="Diesel",_xlfn._xlws.FILTER(ORDEF[HCDR],(ORDEF[HP]=I133)*(ORDEF[Model_Year]=E133),),""))</f>
        <v/>
      </c>
      <c r="U133" s="159" cm="1">
        <f t="array" ref="U133">IF(D133="Electric","--",IF(D133="Gasoline",_xlfn._xlws.FILTER(LSIEF[HC DR],(LSIEF[Fuel]=D133)*(LSIEF[HP Bin]=I133)*(LSIEF[Model Year]=E133)),""))</f>
        <v>1.0200000000000001E-5</v>
      </c>
      <c r="V133" s="159">
        <f t="shared" si="40"/>
        <v>1.0200000000000001E-5</v>
      </c>
      <c r="W133" s="158" t="str" cm="1">
        <f t="array" ref="W133">IF(D133="Electric","--",IF(D133="Diesel",_xlfn._xlws.FILTER(ORDEF[NOXzh],(ORDEF[HP]=I133)*(ORDEF[Model_Year]=E133)),""))</f>
        <v/>
      </c>
      <c r="X133" s="158" cm="1">
        <f t="array" ref="X133">IF(D133="Electric","--",IF(D133="Gasoline",_xlfn._xlws.FILTER(LSIEF[NOX-ZH (g/hp-hr)],(LSIEF[Fuel]=D133)*(LSIEF[HP Bin]=I133)*(LSIEF[Model Year]=E133)),""))</f>
        <v>0.13700000000000001</v>
      </c>
      <c r="Y133" s="158">
        <f t="shared" si="41"/>
        <v>0.13700000000000001</v>
      </c>
      <c r="Z133" s="159" t="str" cm="1">
        <f t="array" ref="Z133">IF(D133="Electric","--",IF(D133="Diesel",_xlfn._xlws.FILTER(ORDEF[NOXdr],(ORDEF[HP]=I133)*(ORDEF[Model_Year]=E133)),""))</f>
        <v/>
      </c>
      <c r="AA133" s="159" cm="1">
        <f t="array" ref="AA133">IF(E133="Electric","--",IF(D133="Gasoline",_xlfn._xlws.FILTER(LSIEF[NOX DR],(LSIEF[Fuel]=D133)*(LSIEF[HP Bin]=I133)*(LSIEF[Model Year]=E133)),""))</f>
        <v>5.66E-5</v>
      </c>
      <c r="AB133" s="159">
        <f t="shared" si="42"/>
        <v>5.66E-5</v>
      </c>
      <c r="AC133" s="158" t="str" cm="1">
        <f t="array" ref="AC133">IF(D133="Electric","--",IF(D133="Diesel",_xlfn._xlws.FILTER(DFCF2[Fuel_HC],(DFCF2[MY]=E133)),""))</f>
        <v/>
      </c>
      <c r="AD133" s="158" cm="1">
        <f t="array" ref="AD133">IF(D133="Electric","--",IF(D133="Gasoline",_xlfn._xlws.FILTER(GFCF2[Fuel_HC],(GFCF2[MY]=E133)),""))</f>
        <v>1</v>
      </c>
      <c r="AE133" s="158">
        <f t="shared" si="43"/>
        <v>1</v>
      </c>
      <c r="AF133" s="157" t="str" cm="1">
        <f t="array" ref="AF133">IF(D133="Electric","--",IF(D133="Diesel",_xlfn._xlws.FILTER(DFCF2[Fuel_NOX],(DFCF2[MY]=E133)),""))</f>
        <v/>
      </c>
      <c r="AG133" s="157" cm="1">
        <f t="array" ref="AG133">IF(D133="Electric","--",IF(D133="Gasoline",_xlfn._xlws.FILTER(GFCF2[Fuel_NOX],(GFCF2[MY]=E133)),""))</f>
        <v>0.97699999999999998</v>
      </c>
      <c r="AH133" s="157">
        <f t="shared" si="44"/>
        <v>0.97699999999999998</v>
      </c>
      <c r="AI133" s="158">
        <f t="shared" si="45"/>
        <v>0.13493279999999999</v>
      </c>
      <c r="AJ133" s="158">
        <f t="shared" si="46"/>
        <v>0.16601303538823531</v>
      </c>
      <c r="AK133" s="158">
        <f t="shared" si="47"/>
        <v>14.62069566750117</v>
      </c>
      <c r="AL133" s="158">
        <f t="shared" si="48"/>
        <v>17.98840657904891</v>
      </c>
      <c r="AM133" s="158">
        <f t="shared" si="49"/>
        <v>7.3103478337505851E-3</v>
      </c>
      <c r="AN133" s="158">
        <f t="shared" si="50"/>
        <v>8.9942032895244557E-3</v>
      </c>
      <c r="AO133" s="158">
        <f t="shared" si="51"/>
        <v>6.7240579374837879E-3</v>
      </c>
      <c r="AP133" s="157"/>
      <c r="AQ133" s="161"/>
      <c r="AR133" s="161"/>
      <c r="AS133" s="161" t="str">
        <f>IF(ISNA(VLOOKUP($B133,'2017 Emission Inventory'!$B$2:$B$803,1,FALSE)),"No","Yes")</f>
        <v>No</v>
      </c>
      <c r="AT133" s="161" t="str">
        <f>IFERROR(INDEX('2017 Emission Inventory'!$C$2:$C$803,MATCH($B133,'2017 Emission Inventory'!$B$2:$B$803,0)),"")</f>
        <v/>
      </c>
      <c r="AU133" s="161" t="str">
        <f>IFERROR(INDEX('2017 Emission Inventory'!$D$2:$D$803,MATCH($B133,'2017 Emission Inventory'!$B$2:$B$803,0)),"")</f>
        <v/>
      </c>
      <c r="AV133" s="161" t="str">
        <f>IFERROR(INDEX('2017 Emission Inventory'!$E$2:$E$803,MATCH($B133,'2017 Emission Inventory'!$B$2:$B$803,0)),"")</f>
        <v/>
      </c>
      <c r="AW133" s="161" t="str">
        <f>IFERROR(INDEX('2017 Emission Inventory'!$F$2:$F$803,MATCH($B133,'2017 Emission Inventory'!$B$2:$B$803,0)),"")</f>
        <v/>
      </c>
      <c r="AX133" s="161" t="str">
        <f>IFERROR(INDEX('2017 Emission Inventory'!$G$2:$G$803,MATCH($B133,'2017 Emission Inventory'!$B$2:$B$803,0)),"")</f>
        <v/>
      </c>
      <c r="AY133" s="162" t="str">
        <f>IFERROR(INDEX('2017 Emission Inventory'!$AL$2:$AL$803,MATCH($B133,'2017 Emission Inventory'!$B$2:$B$803,0)),"")</f>
        <v/>
      </c>
      <c r="AZ133" s="163" t="e">
        <f t="shared" si="52"/>
        <v>#VALUE!</v>
      </c>
      <c r="BB133" s="166"/>
    </row>
    <row r="134" spans="1:54" s="160" customFormat="1" x14ac:dyDescent="0.35">
      <c r="A134" s="157">
        <v>133</v>
      </c>
      <c r="B134" s="157">
        <v>419040</v>
      </c>
      <c r="C134" s="157" t="s">
        <v>128</v>
      </c>
      <c r="D134" s="157" t="s">
        <v>16</v>
      </c>
      <c r="E134" s="157">
        <v>2020</v>
      </c>
      <c r="F134" s="157">
        <v>169</v>
      </c>
      <c r="G134" s="157">
        <v>581.64705882352939</v>
      </c>
      <c r="H134" s="157"/>
      <c r="I134" s="157">
        <f t="shared" si="36"/>
        <v>175</v>
      </c>
      <c r="J134" s="157" t="str">
        <f>IF(D134="Electric","--",IF(D134="Diesel",VLOOKUP(C134,[2]ORDLF!A:B,2,FALSE),""))</f>
        <v/>
      </c>
      <c r="K134" s="157">
        <f>IF(D134="Electric","--",IF(D134="Gasoline",VLOOKUP(C134,LSILF!A:C,3,FALSE),""))</f>
        <v>0.5</v>
      </c>
      <c r="L134" s="158">
        <f t="shared" si="35"/>
        <v>0.5</v>
      </c>
      <c r="M134" s="157" t="str" cm="1">
        <f t="array" ref="M134">IF(D134="Electric","--",IF(D134="Diesel",_xlfn._xlws.FILTER(DIESCH[CH Cap],(DIESCH[HP Bin]=I134)),""))</f>
        <v/>
      </c>
      <c r="N134" s="157" cm="1">
        <f t="array" ref="N134">IF(D134="Electric","--",IF(D134="Gasoline",_xlfn._xlws.FILTER(LSICH[CH Cap],(LSICH[Fuel Type]=D134)*(LSICH[MY]=E134)),""))</f>
        <v>10000</v>
      </c>
      <c r="O134" s="157">
        <f t="shared" si="37"/>
        <v>10000</v>
      </c>
      <c r="P134" s="157">
        <f t="shared" si="38"/>
        <v>581.64705882352939</v>
      </c>
      <c r="Q134" s="157" t="str" cm="1">
        <f t="array" ref="Q134">IF(D134="Electric","--",IF(D134="Diesel",_xlfn._xlws.FILTER(ORDEF[HC-ZH (g/hp-hr)],(ORDEF[HP]=I134)*(ORDEF[Model_Year]=E134)),""))</f>
        <v/>
      </c>
      <c r="R134" s="157" cm="1">
        <f t="array" ref="R134">IF(D134="Electric","--",IF(D134="Gasoline",_xlfn._xlws.FILTER(LSIEF[HC-ZH (g/hp-hr)],(LSIEF[Fuel]=D134)*(LSIEF[HP Bin]=I134)*(LSIEF[Model Year]=E134)),""))</f>
        <v>0.129</v>
      </c>
      <c r="S134" s="158">
        <f t="shared" si="39"/>
        <v>0.129</v>
      </c>
      <c r="T134" s="159" t="str" cm="1">
        <f t="array" ref="T134">IF(D134="Electric","--",IF(D134="Diesel",_xlfn._xlws.FILTER(ORDEF[HCDR],(ORDEF[HP]=I134)*(ORDEF[Model_Year]=E134),),""))</f>
        <v/>
      </c>
      <c r="U134" s="159" cm="1">
        <f t="array" ref="U134">IF(D134="Electric","--",IF(D134="Gasoline",_xlfn._xlws.FILTER(LSIEF[HC DR],(LSIEF[Fuel]=D134)*(LSIEF[HP Bin]=I134)*(LSIEF[Model Year]=E134)),""))</f>
        <v>1.0200000000000001E-5</v>
      </c>
      <c r="V134" s="159">
        <f t="shared" si="40"/>
        <v>1.0200000000000001E-5</v>
      </c>
      <c r="W134" s="158" t="str" cm="1">
        <f t="array" ref="W134">IF(D134="Electric","--",IF(D134="Diesel",_xlfn._xlws.FILTER(ORDEF[NOXzh],(ORDEF[HP]=I134)*(ORDEF[Model_Year]=E134)),""))</f>
        <v/>
      </c>
      <c r="X134" s="158" cm="1">
        <f t="array" ref="X134">IF(D134="Electric","--",IF(D134="Gasoline",_xlfn._xlws.FILTER(LSIEF[NOX-ZH (g/hp-hr)],(LSIEF[Fuel]=D134)*(LSIEF[HP Bin]=I134)*(LSIEF[Model Year]=E134)),""))</f>
        <v>0.13700000000000001</v>
      </c>
      <c r="Y134" s="158">
        <f t="shared" si="41"/>
        <v>0.13700000000000001</v>
      </c>
      <c r="Z134" s="159" t="str" cm="1">
        <f t="array" ref="Z134">IF(D134="Electric","--",IF(D134="Diesel",_xlfn._xlws.FILTER(ORDEF[NOXdr],(ORDEF[HP]=I134)*(ORDEF[Model_Year]=E134)),""))</f>
        <v/>
      </c>
      <c r="AA134" s="159" cm="1">
        <f t="array" ref="AA134">IF(E134="Electric","--",IF(D134="Gasoline",_xlfn._xlws.FILTER(LSIEF[NOX DR],(LSIEF[Fuel]=D134)*(LSIEF[HP Bin]=I134)*(LSIEF[Model Year]=E134)),""))</f>
        <v>5.66E-5</v>
      </c>
      <c r="AB134" s="159">
        <f t="shared" si="42"/>
        <v>5.66E-5</v>
      </c>
      <c r="AC134" s="158" t="str" cm="1">
        <f t="array" ref="AC134">IF(D134="Electric","--",IF(D134="Diesel",_xlfn._xlws.FILTER(DFCF2[Fuel_HC],(DFCF2[MY]=E134)),""))</f>
        <v/>
      </c>
      <c r="AD134" s="158" cm="1">
        <f t="array" ref="AD134">IF(D134="Electric","--",IF(D134="Gasoline",_xlfn._xlws.FILTER(GFCF2[Fuel_HC],(GFCF2[MY]=E134)),""))</f>
        <v>1</v>
      </c>
      <c r="AE134" s="158">
        <f t="shared" si="43"/>
        <v>1</v>
      </c>
      <c r="AF134" s="157" t="str" cm="1">
        <f t="array" ref="AF134">IF(D134="Electric","--",IF(D134="Diesel",_xlfn._xlws.FILTER(DFCF2[Fuel_NOX],(DFCF2[MY]=E134)),""))</f>
        <v/>
      </c>
      <c r="AG134" s="157" cm="1">
        <f t="array" ref="AG134">IF(D134="Electric","--",IF(D134="Gasoline",_xlfn._xlws.FILTER(GFCF2[Fuel_NOX],(GFCF2[MY]=E134)),""))</f>
        <v>0.97699999999999998</v>
      </c>
      <c r="AH134" s="157">
        <f t="shared" si="44"/>
        <v>0.97699999999999998</v>
      </c>
      <c r="AI134" s="158">
        <f t="shared" si="45"/>
        <v>0.13493279999999999</v>
      </c>
      <c r="AJ134" s="158">
        <f t="shared" si="46"/>
        <v>0.16601303538823531</v>
      </c>
      <c r="AK134" s="158">
        <f t="shared" si="47"/>
        <v>14.62069566750117</v>
      </c>
      <c r="AL134" s="158">
        <f t="shared" si="48"/>
        <v>17.98840657904891</v>
      </c>
      <c r="AM134" s="158">
        <f t="shared" si="49"/>
        <v>7.3103478337505851E-3</v>
      </c>
      <c r="AN134" s="158">
        <f t="shared" si="50"/>
        <v>8.9942032895244557E-3</v>
      </c>
      <c r="AO134" s="158">
        <f t="shared" si="51"/>
        <v>6.7240579374837879E-3</v>
      </c>
      <c r="AP134" s="157"/>
      <c r="AQ134" s="161"/>
      <c r="AR134" s="161"/>
      <c r="AS134" s="161" t="str">
        <f>IF(ISNA(VLOOKUP($B134,'2017 Emission Inventory'!$B$2:$B$803,1,FALSE)),"No","Yes")</f>
        <v>No</v>
      </c>
      <c r="AT134" s="161" t="str">
        <f>IFERROR(INDEX('2017 Emission Inventory'!$C$2:$C$803,MATCH($B134,'2017 Emission Inventory'!$B$2:$B$803,0)),"")</f>
        <v/>
      </c>
      <c r="AU134" s="161" t="str">
        <f>IFERROR(INDEX('2017 Emission Inventory'!$D$2:$D$803,MATCH($B134,'2017 Emission Inventory'!$B$2:$B$803,0)),"")</f>
        <v/>
      </c>
      <c r="AV134" s="161" t="str">
        <f>IFERROR(INDEX('2017 Emission Inventory'!$E$2:$E$803,MATCH($B134,'2017 Emission Inventory'!$B$2:$B$803,0)),"")</f>
        <v/>
      </c>
      <c r="AW134" s="161" t="str">
        <f>IFERROR(INDEX('2017 Emission Inventory'!$F$2:$F$803,MATCH($B134,'2017 Emission Inventory'!$B$2:$B$803,0)),"")</f>
        <v/>
      </c>
      <c r="AX134" s="161" t="str">
        <f>IFERROR(INDEX('2017 Emission Inventory'!$G$2:$G$803,MATCH($B134,'2017 Emission Inventory'!$B$2:$B$803,0)),"")</f>
        <v/>
      </c>
      <c r="AY134" s="162" t="str">
        <f>IFERROR(INDEX('2017 Emission Inventory'!$AL$2:$AL$803,MATCH($B134,'2017 Emission Inventory'!$B$2:$B$803,0)),"")</f>
        <v/>
      </c>
      <c r="AZ134" s="163" t="e">
        <f t="shared" si="52"/>
        <v>#VALUE!</v>
      </c>
      <c r="BB134" s="166"/>
    </row>
    <row r="135" spans="1:54" s="160" customFormat="1" x14ac:dyDescent="0.35">
      <c r="A135" s="157">
        <v>134</v>
      </c>
      <c r="B135" s="157">
        <v>48196</v>
      </c>
      <c r="C135" s="157" t="s">
        <v>164</v>
      </c>
      <c r="D135" s="157" t="s">
        <v>9</v>
      </c>
      <c r="E135" s="157">
        <v>2000</v>
      </c>
      <c r="F135" s="157">
        <v>15.7</v>
      </c>
      <c r="G135" s="157">
        <v>529.09090909090912</v>
      </c>
      <c r="H135" s="157" t="s">
        <v>766</v>
      </c>
      <c r="I135" s="157">
        <f t="shared" si="36"/>
        <v>25</v>
      </c>
      <c r="J135" s="157">
        <f>IF(D135="Electric","--",IF(D135="Diesel",VLOOKUP(C135,[2]ORDLF!A:B,2,FALSE),""))</f>
        <v>0.34</v>
      </c>
      <c r="K135" s="157" t="str">
        <f>IF(D135="Electric","--",IF(D135="Gasoline",VLOOKUP(C135,LSILF!A:C,3,FALSE),""))</f>
        <v/>
      </c>
      <c r="L135" s="158">
        <f t="shared" si="35"/>
        <v>0.34</v>
      </c>
      <c r="M135" s="157" cm="1">
        <f t="array" ref="M135">IF(D135="Electric","--",IF(D135="Diesel",_xlfn._xlws.FILTER(DIESCH[CH Cap],(DIESCH[HP Bin]=I135)),""))</f>
        <v>5000</v>
      </c>
      <c r="N135" s="157" t="str" cm="1">
        <f t="array" ref="N135">IF(D135="Electric","--",IF(D135="Gasoline",_xlfn._xlws.FILTER(LSICH[CH Cap],(LSICH[Fuel Type]=D135)*(LSICH[MY]=E135)),""))</f>
        <v/>
      </c>
      <c r="O135" s="157">
        <f t="shared" si="37"/>
        <v>5000</v>
      </c>
      <c r="P135" s="157">
        <f t="shared" si="38"/>
        <v>10581.818181818182</v>
      </c>
      <c r="Q135" s="157" cm="1">
        <f t="array" ref="Q135">IF(D135="Electric","--",IF(D135="Diesel",_xlfn._xlws.FILTER(ORDEF[HC-ZH (g/hp-hr)],(ORDEF[HP]=I135)*(ORDEF[Model_Year]=E135)),""))</f>
        <v>1.45</v>
      </c>
      <c r="R135" s="157" t="str" cm="1">
        <f t="array" ref="R135">IF(D135="Electric","--",IF(D135="Gasoline",_xlfn._xlws.FILTER(LSIEF[HC-ZH (g/hp-hr)],(LSIEF[Fuel]=D135)*(LSIEF[HP Bin]=I135)*(LSIEF[Model Year]=E135)),""))</f>
        <v/>
      </c>
      <c r="S135" s="158">
        <f t="shared" si="39"/>
        <v>1.45</v>
      </c>
      <c r="T135" s="159" cm="1">
        <f t="array" ref="T135">IF(D135="Electric","--",IF(D135="Diesel",_xlfn._xlws.FILTER(ORDEF[HCDR],(ORDEF[HP]=I135)*(ORDEF[Model_Year]=E135),),""))</f>
        <v>1.85E-4</v>
      </c>
      <c r="U135" s="159" t="str" cm="1">
        <f t="array" ref="U135">IF(D135="Electric","--",IF(D135="Gasoline",_xlfn._xlws.FILTER(LSIEF[HC DR],(LSIEF[Fuel]=D135)*(LSIEF[HP Bin]=I135)*(LSIEF[Model Year]=E135)),""))</f>
        <v/>
      </c>
      <c r="V135" s="159">
        <f t="shared" si="40"/>
        <v>1.85E-4</v>
      </c>
      <c r="W135" s="158" cm="1">
        <f t="array" ref="W135">IF(D135="Electric","--",IF(D135="Diesel",_xlfn._xlws.FILTER(ORDEF[NOXzh],(ORDEF[HP]=I135)*(ORDEF[Model_Year]=E135)),""))</f>
        <v>5.6852960000000001</v>
      </c>
      <c r="X135" s="158" t="str" cm="1">
        <f t="array" ref="X135">IF(D135="Electric","--",IF(D135="Gasoline",_xlfn._xlws.FILTER(LSIEF[NOX-ZH (g/hp-hr)],(LSIEF[Fuel]=D135)*(LSIEF[HP Bin]=I135)*(LSIEF[Model Year]=E135)),""))</f>
        <v/>
      </c>
      <c r="Y135" s="158">
        <f t="shared" si="41"/>
        <v>5.6852960000000001</v>
      </c>
      <c r="Z135" s="159" cm="1">
        <f t="array" ref="Z135">IF(D135="Electric","--",IF(D135="Diesel",_xlfn._xlws.FILTER(ORDEF[NOXdr],(ORDEF[HP]=I135)*(ORDEF[Model_Year]=E135)),""))</f>
        <v>0</v>
      </c>
      <c r="AA135" s="159" t="str" cm="1">
        <f t="array" ref="AA135">IF(E135="Electric","--",IF(D135="Gasoline",_xlfn._xlws.FILTER(LSIEF[NOX DR],(LSIEF[Fuel]=D135)*(LSIEF[HP Bin]=I135)*(LSIEF[Model Year]=E135)),""))</f>
        <v/>
      </c>
      <c r="AB135" s="159">
        <f t="shared" si="42"/>
        <v>0</v>
      </c>
      <c r="AC135" s="158" cm="1">
        <f t="array" ref="AC135">IF(D135="Electric","--",IF(D135="Diesel",_xlfn._xlws.FILTER(DFCF2[Fuel_HC],(DFCF2[MY]=E135)),""))</f>
        <v>0.9</v>
      </c>
      <c r="AD135" s="158" t="str" cm="1">
        <f t="array" ref="AD135">IF(D135="Electric","--",IF(D135="Gasoline",_xlfn._xlws.FILTER(GFCF2[Fuel_HC],(GFCF2[MY]=E135)),""))</f>
        <v/>
      </c>
      <c r="AE135" s="158">
        <f t="shared" si="43"/>
        <v>0.9</v>
      </c>
      <c r="AF135" s="157" cm="1">
        <f t="array" ref="AF135">IF(D135="Electric","--",IF(D135="Diesel",_xlfn._xlws.FILTER(DFCF2[Fuel_NOX],(DFCF2[MY]=E135)),""))</f>
        <v>0.93</v>
      </c>
      <c r="AG135" s="157" t="str" cm="1">
        <f t="array" ref="AG135">IF(D135="Electric","--",IF(D135="Gasoline",_xlfn._xlws.FILTER(GFCF2[Fuel_NOX],(GFCF2[MY]=E135)),""))</f>
        <v/>
      </c>
      <c r="AH135" s="157">
        <f t="shared" si="44"/>
        <v>0.93</v>
      </c>
      <c r="AI135" s="158">
        <f t="shared" si="45"/>
        <v>2.1375000000000002</v>
      </c>
      <c r="AJ135" s="158">
        <f t="shared" si="46"/>
        <v>5.2873252800000001</v>
      </c>
      <c r="AK135" s="158">
        <f t="shared" si="47"/>
        <v>13.309117270765704</v>
      </c>
      <c r="AL135" s="158">
        <f t="shared" si="48"/>
        <v>32.921465356820626</v>
      </c>
      <c r="AM135" s="158">
        <f t="shared" si="49"/>
        <v>6.6545586353828528E-3</v>
      </c>
      <c r="AN135" s="158">
        <f t="shared" si="50"/>
        <v>1.6460732678410316E-2</v>
      </c>
      <c r="AO135" s="158">
        <f t="shared" si="51"/>
        <v>8.0520159488132511E-3</v>
      </c>
      <c r="AP135" s="157"/>
      <c r="AQ135" s="161"/>
      <c r="AR135" s="161"/>
      <c r="AS135" s="161" t="str">
        <f>IF(ISNA(VLOOKUP($B135,'2017 Emission Inventory'!$B$2:$B$803,1,FALSE)),"No","Yes")</f>
        <v>Yes</v>
      </c>
      <c r="AT135" s="161" t="str">
        <f>IFERROR(INDEX('2017 Emission Inventory'!$C$2:$C$803,MATCH($B135,'2017 Emission Inventory'!$B$2:$B$803,0)),"")</f>
        <v>Cargo Loader</v>
      </c>
      <c r="AU135" s="161" t="str">
        <f>IFERROR(INDEX('2017 Emission Inventory'!$D$2:$D$803,MATCH($B135,'2017 Emission Inventory'!$B$2:$B$803,0)),"")</f>
        <v>Diesel</v>
      </c>
      <c r="AV135" s="161">
        <f>IFERROR(INDEX('2017 Emission Inventory'!$E$2:$E$803,MATCH($B135,'2017 Emission Inventory'!$B$2:$B$803,0)),"")</f>
        <v>2000</v>
      </c>
      <c r="AW135" s="161">
        <f>IFERROR(INDEX('2017 Emission Inventory'!$F$2:$F$803,MATCH($B135,'2017 Emission Inventory'!$B$2:$B$803,0)),"")</f>
        <v>16</v>
      </c>
      <c r="AX135" s="161">
        <f>IFERROR(INDEX('2017 Emission Inventory'!$G$2:$G$803,MATCH($B135,'2017 Emission Inventory'!$B$2:$B$803,0)),"")</f>
        <v>529.09090909090912</v>
      </c>
      <c r="AY135" s="162">
        <f>IFERROR(INDEX('2017 Emission Inventory'!$AL$2:$AL$803,MATCH($B135,'2017 Emission Inventory'!$B$2:$B$803,0)),"")</f>
        <v>33.550537943256693</v>
      </c>
      <c r="AZ135" s="163">
        <f t="shared" si="52"/>
        <v>-0.62907258643606667</v>
      </c>
      <c r="BB135" s="166"/>
    </row>
    <row r="136" spans="1:54" s="160" customFormat="1" x14ac:dyDescent="0.35">
      <c r="A136" s="157">
        <v>135</v>
      </c>
      <c r="B136" s="157">
        <v>48198</v>
      </c>
      <c r="C136" s="157" t="s">
        <v>164</v>
      </c>
      <c r="D136" s="157" t="s">
        <v>9</v>
      </c>
      <c r="E136" s="157">
        <v>2000</v>
      </c>
      <c r="F136" s="157">
        <v>15.7</v>
      </c>
      <c r="G136" s="157">
        <v>529.09090909090912</v>
      </c>
      <c r="H136" s="157" t="s">
        <v>766</v>
      </c>
      <c r="I136" s="157">
        <f t="shared" si="36"/>
        <v>25</v>
      </c>
      <c r="J136" s="157">
        <f>IF(D136="Electric","--",IF(D136="Diesel",VLOOKUP(C136,[2]ORDLF!A:B,2,FALSE),""))</f>
        <v>0.34</v>
      </c>
      <c r="K136" s="157" t="str">
        <f>IF(D136="Electric","--",IF(D136="Gasoline",VLOOKUP(C136,LSILF!A:C,3,FALSE),""))</f>
        <v/>
      </c>
      <c r="L136" s="158">
        <f t="shared" si="35"/>
        <v>0.34</v>
      </c>
      <c r="M136" s="157" cm="1">
        <f t="array" ref="M136">IF(D136="Electric","--",IF(D136="Diesel",_xlfn._xlws.FILTER(DIESCH[CH Cap],(DIESCH[HP Bin]=I136)),""))</f>
        <v>5000</v>
      </c>
      <c r="N136" s="157" t="str" cm="1">
        <f t="array" ref="N136">IF(D136="Electric","--",IF(D136="Gasoline",_xlfn._xlws.FILTER(LSICH[CH Cap],(LSICH[Fuel Type]=D136)*(LSICH[MY]=E136)),""))</f>
        <v/>
      </c>
      <c r="O136" s="157">
        <f t="shared" si="37"/>
        <v>5000</v>
      </c>
      <c r="P136" s="157">
        <f t="shared" si="38"/>
        <v>10581.818181818182</v>
      </c>
      <c r="Q136" s="157" cm="1">
        <f t="array" ref="Q136">IF(D136="Electric","--",IF(D136="Diesel",_xlfn._xlws.FILTER(ORDEF[HC-ZH (g/hp-hr)],(ORDEF[HP]=I136)*(ORDEF[Model_Year]=E136)),""))</f>
        <v>1.45</v>
      </c>
      <c r="R136" s="157" t="str" cm="1">
        <f t="array" ref="R136">IF(D136="Electric","--",IF(D136="Gasoline",_xlfn._xlws.FILTER(LSIEF[HC-ZH (g/hp-hr)],(LSIEF[Fuel]=D136)*(LSIEF[HP Bin]=I136)*(LSIEF[Model Year]=E136)),""))</f>
        <v/>
      </c>
      <c r="S136" s="158">
        <f t="shared" si="39"/>
        <v>1.45</v>
      </c>
      <c r="T136" s="159" cm="1">
        <f t="array" ref="T136">IF(D136="Electric","--",IF(D136="Diesel",_xlfn._xlws.FILTER(ORDEF[HCDR],(ORDEF[HP]=I136)*(ORDEF[Model_Year]=E136),),""))</f>
        <v>1.85E-4</v>
      </c>
      <c r="U136" s="159" t="str" cm="1">
        <f t="array" ref="U136">IF(D136="Electric","--",IF(D136="Gasoline",_xlfn._xlws.FILTER(LSIEF[HC DR],(LSIEF[Fuel]=D136)*(LSIEF[HP Bin]=I136)*(LSIEF[Model Year]=E136)),""))</f>
        <v/>
      </c>
      <c r="V136" s="159">
        <f t="shared" si="40"/>
        <v>1.85E-4</v>
      </c>
      <c r="W136" s="158" cm="1">
        <f t="array" ref="W136">IF(D136="Electric","--",IF(D136="Diesel",_xlfn._xlws.FILTER(ORDEF[NOXzh],(ORDEF[HP]=I136)*(ORDEF[Model_Year]=E136)),""))</f>
        <v>5.6852960000000001</v>
      </c>
      <c r="X136" s="158" t="str" cm="1">
        <f t="array" ref="X136">IF(D136="Electric","--",IF(D136="Gasoline",_xlfn._xlws.FILTER(LSIEF[NOX-ZH (g/hp-hr)],(LSIEF[Fuel]=D136)*(LSIEF[HP Bin]=I136)*(LSIEF[Model Year]=E136)),""))</f>
        <v/>
      </c>
      <c r="Y136" s="158">
        <f t="shared" si="41"/>
        <v>5.6852960000000001</v>
      </c>
      <c r="Z136" s="159" cm="1">
        <f t="array" ref="Z136">IF(D136="Electric","--",IF(D136="Diesel",_xlfn._xlws.FILTER(ORDEF[NOXdr],(ORDEF[HP]=I136)*(ORDEF[Model_Year]=E136)),""))</f>
        <v>0</v>
      </c>
      <c r="AA136" s="159" t="str" cm="1">
        <f t="array" ref="AA136">IF(E136="Electric","--",IF(D136="Gasoline",_xlfn._xlws.FILTER(LSIEF[NOX DR],(LSIEF[Fuel]=D136)*(LSIEF[HP Bin]=I136)*(LSIEF[Model Year]=E136)),""))</f>
        <v/>
      </c>
      <c r="AB136" s="159">
        <f t="shared" si="42"/>
        <v>0</v>
      </c>
      <c r="AC136" s="158" cm="1">
        <f t="array" ref="AC136">IF(D136="Electric","--",IF(D136="Diesel",_xlfn._xlws.FILTER(DFCF2[Fuel_HC],(DFCF2[MY]=E136)),""))</f>
        <v>0.9</v>
      </c>
      <c r="AD136" s="158" t="str" cm="1">
        <f t="array" ref="AD136">IF(D136="Electric","--",IF(D136="Gasoline",_xlfn._xlws.FILTER(GFCF2[Fuel_HC],(GFCF2[MY]=E136)),""))</f>
        <v/>
      </c>
      <c r="AE136" s="158">
        <f t="shared" si="43"/>
        <v>0.9</v>
      </c>
      <c r="AF136" s="157" cm="1">
        <f t="array" ref="AF136">IF(D136="Electric","--",IF(D136="Diesel",_xlfn._xlws.FILTER(DFCF2[Fuel_NOX],(DFCF2[MY]=E136)),""))</f>
        <v>0.93</v>
      </c>
      <c r="AG136" s="157" t="str" cm="1">
        <f t="array" ref="AG136">IF(D136="Electric","--",IF(D136="Gasoline",_xlfn._xlws.FILTER(GFCF2[Fuel_NOX],(GFCF2[MY]=E136)),""))</f>
        <v/>
      </c>
      <c r="AH136" s="157">
        <f t="shared" si="44"/>
        <v>0.93</v>
      </c>
      <c r="AI136" s="158">
        <f t="shared" si="45"/>
        <v>2.1375000000000002</v>
      </c>
      <c r="AJ136" s="158">
        <f t="shared" si="46"/>
        <v>5.2873252800000001</v>
      </c>
      <c r="AK136" s="158">
        <f t="shared" si="47"/>
        <v>13.309117270765704</v>
      </c>
      <c r="AL136" s="158">
        <f t="shared" si="48"/>
        <v>32.921465356820626</v>
      </c>
      <c r="AM136" s="158">
        <f t="shared" si="49"/>
        <v>6.6545586353828528E-3</v>
      </c>
      <c r="AN136" s="158">
        <f t="shared" si="50"/>
        <v>1.6460732678410316E-2</v>
      </c>
      <c r="AO136" s="158">
        <f t="shared" si="51"/>
        <v>8.0520159488132511E-3</v>
      </c>
      <c r="AP136" s="157"/>
      <c r="AQ136" s="161"/>
      <c r="AR136" s="161"/>
      <c r="AS136" s="161" t="str">
        <f>IF(ISNA(VLOOKUP($B136,'2017 Emission Inventory'!$B$2:$B$803,1,FALSE)),"No","Yes")</f>
        <v>Yes</v>
      </c>
      <c r="AT136" s="161" t="str">
        <f>IFERROR(INDEX('2017 Emission Inventory'!$C$2:$C$803,MATCH($B136,'2017 Emission Inventory'!$B$2:$B$803,0)),"")</f>
        <v>Cargo Loader</v>
      </c>
      <c r="AU136" s="161" t="str">
        <f>IFERROR(INDEX('2017 Emission Inventory'!$D$2:$D$803,MATCH($B136,'2017 Emission Inventory'!$B$2:$B$803,0)),"")</f>
        <v>Diesel</v>
      </c>
      <c r="AV136" s="161">
        <f>IFERROR(INDEX('2017 Emission Inventory'!$E$2:$E$803,MATCH($B136,'2017 Emission Inventory'!$B$2:$B$803,0)),"")</f>
        <v>2000</v>
      </c>
      <c r="AW136" s="161">
        <f>IFERROR(INDEX('2017 Emission Inventory'!$F$2:$F$803,MATCH($B136,'2017 Emission Inventory'!$B$2:$B$803,0)),"")</f>
        <v>16</v>
      </c>
      <c r="AX136" s="161">
        <f>IFERROR(INDEX('2017 Emission Inventory'!$G$2:$G$803,MATCH($B136,'2017 Emission Inventory'!$B$2:$B$803,0)),"")</f>
        <v>529.09090909090912</v>
      </c>
      <c r="AY136" s="162">
        <f>IFERROR(INDEX('2017 Emission Inventory'!$AL$2:$AL$803,MATCH($B136,'2017 Emission Inventory'!$B$2:$B$803,0)),"")</f>
        <v>33.550537943256693</v>
      </c>
      <c r="AZ136" s="163">
        <f t="shared" si="52"/>
        <v>-0.62907258643606667</v>
      </c>
      <c r="BB136" s="166"/>
    </row>
    <row r="137" spans="1:54" s="160" customFormat="1" x14ac:dyDescent="0.35">
      <c r="A137" s="157">
        <v>136</v>
      </c>
      <c r="B137" s="157">
        <v>49200</v>
      </c>
      <c r="C137" s="157" t="s">
        <v>164</v>
      </c>
      <c r="D137" s="157" t="s">
        <v>9</v>
      </c>
      <c r="E137" s="157">
        <v>2001</v>
      </c>
      <c r="F137" s="157">
        <v>95</v>
      </c>
      <c r="G137" s="157">
        <v>529.09090909090912</v>
      </c>
      <c r="H137" s="157" t="s">
        <v>619</v>
      </c>
      <c r="I137" s="157">
        <f t="shared" si="36"/>
        <v>100</v>
      </c>
      <c r="J137" s="157">
        <f>IF(D137="Electric","--",IF(D137="Diesel",VLOOKUP(C137,[2]ORDLF!A:B,2,FALSE),""))</f>
        <v>0.34</v>
      </c>
      <c r="K137" s="157" t="str">
        <f>IF(D137="Electric","--",IF(D137="Gasoline",VLOOKUP(C137,LSILF!A:C,3,FALSE),""))</f>
        <v/>
      </c>
      <c r="L137" s="158">
        <f t="shared" si="35"/>
        <v>0.34</v>
      </c>
      <c r="M137" s="157" cm="1">
        <f t="array" ref="M137">IF(D137="Electric","--",IF(D137="Diesel",_xlfn._xlws.FILTER(DIESCH[CH Cap],(DIESCH[HP Bin]=I137)),""))</f>
        <v>12000</v>
      </c>
      <c r="N137" s="157" t="str" cm="1">
        <f t="array" ref="N137">IF(D137="Electric","--",IF(D137="Gasoline",_xlfn._xlws.FILTER(LSICH[CH Cap],(LSICH[Fuel Type]=D137)*(LSICH[MY]=E137)),""))</f>
        <v/>
      </c>
      <c r="O137" s="157">
        <f t="shared" si="37"/>
        <v>12000</v>
      </c>
      <c r="P137" s="157">
        <f t="shared" si="38"/>
        <v>10052.727272727274</v>
      </c>
      <c r="Q137" s="157" cm="1">
        <f t="array" ref="Q137">IF(D137="Electric","--",IF(D137="Diesel",_xlfn._xlws.FILTER(ORDEF[HC-ZH (g/hp-hr)],(ORDEF[HP]=I137)*(ORDEF[Model_Year]=E137)),""))</f>
        <v>0.99</v>
      </c>
      <c r="R137" s="157" t="str" cm="1">
        <f t="array" ref="R137">IF(D137="Electric","--",IF(D137="Gasoline",_xlfn._xlws.FILTER(LSIEF[HC-ZH (g/hp-hr)],(LSIEF[Fuel]=D137)*(LSIEF[HP Bin]=I137)*(LSIEF[Model Year]=E137)),""))</f>
        <v/>
      </c>
      <c r="S137" s="158">
        <f t="shared" si="39"/>
        <v>0.99</v>
      </c>
      <c r="T137" s="159" cm="1">
        <f t="array" ref="T137">IF(D137="Electric","--",IF(D137="Diesel",_xlfn._xlws.FILTER(ORDEF[HCDR],(ORDEF[HP]=I137)*(ORDEF[Model_Year]=E137),),""))</f>
        <v>4.5800000000000002E-5</v>
      </c>
      <c r="U137" s="159" t="str" cm="1">
        <f t="array" ref="U137">IF(D137="Electric","--",IF(D137="Gasoline",_xlfn._xlws.FILTER(LSIEF[HC DR],(LSIEF[Fuel]=D137)*(LSIEF[HP Bin]=I137)*(LSIEF[Model Year]=E137)),""))</f>
        <v/>
      </c>
      <c r="V137" s="159">
        <f t="shared" si="40"/>
        <v>4.5800000000000002E-5</v>
      </c>
      <c r="W137" s="158" cm="1">
        <f t="array" ref="W137">IF(D137="Electric","--",IF(D137="Diesel",_xlfn._xlws.FILTER(ORDEF[NOXzh],(ORDEF[HP]=I137)*(ORDEF[Model_Year]=E137)),""))</f>
        <v>5.5903470000000004</v>
      </c>
      <c r="X137" s="158" t="str" cm="1">
        <f t="array" ref="X137">IF(D137="Electric","--",IF(D137="Gasoline",_xlfn._xlws.FILTER(LSIEF[NOX-ZH (g/hp-hr)],(LSIEF[Fuel]=D137)*(LSIEF[HP Bin]=I137)*(LSIEF[Model Year]=E137)),""))</f>
        <v/>
      </c>
      <c r="Y137" s="158">
        <f t="shared" si="41"/>
        <v>5.5903470000000004</v>
      </c>
      <c r="Z137" s="159" cm="1">
        <f t="array" ref="Z137">IF(D137="Electric","--",IF(D137="Diesel",_xlfn._xlws.FILTER(ORDEF[NOXdr],(ORDEF[HP]=I137)*(ORDEF[Model_Year]=E137)),""))</f>
        <v>1.2999999999999999E-4</v>
      </c>
      <c r="AA137" s="159" t="str" cm="1">
        <f t="array" ref="AA137">IF(E137="Electric","--",IF(D137="Gasoline",_xlfn._xlws.FILTER(LSIEF[NOX DR],(LSIEF[Fuel]=D137)*(LSIEF[HP Bin]=I137)*(LSIEF[Model Year]=E137)),""))</f>
        <v/>
      </c>
      <c r="AB137" s="159">
        <f t="shared" si="42"/>
        <v>1.2999999999999999E-4</v>
      </c>
      <c r="AC137" s="158" cm="1">
        <f t="array" ref="AC137">IF(D137="Electric","--",IF(D137="Diesel",_xlfn._xlws.FILTER(DFCF2[Fuel_HC],(DFCF2[MY]=E137)),""))</f>
        <v>0.9</v>
      </c>
      <c r="AD137" s="158" t="str" cm="1">
        <f t="array" ref="AD137">IF(D137="Electric","--",IF(D137="Gasoline",_xlfn._xlws.FILTER(GFCF2[Fuel_HC],(GFCF2[MY]=E137)),""))</f>
        <v/>
      </c>
      <c r="AE137" s="158">
        <f t="shared" si="43"/>
        <v>0.9</v>
      </c>
      <c r="AF137" s="157" cm="1">
        <f t="array" ref="AF137">IF(D137="Electric","--",IF(D137="Diesel",_xlfn._xlws.FILTER(DFCF2[Fuel_NOX],(DFCF2[MY]=E137)),""))</f>
        <v>0.93</v>
      </c>
      <c r="AG137" s="157" t="str" cm="1">
        <f t="array" ref="AG137">IF(D137="Electric","--",IF(D137="Gasoline",_xlfn._xlws.FILTER(GFCF2[Fuel_NOX],(GFCF2[MY]=E137)),""))</f>
        <v/>
      </c>
      <c r="AH137" s="157">
        <f t="shared" si="44"/>
        <v>0.93</v>
      </c>
      <c r="AI137" s="158">
        <f t="shared" si="45"/>
        <v>1.3053734181818182</v>
      </c>
      <c r="AJ137" s="158">
        <f t="shared" si="46"/>
        <v>6.4143974372727284</v>
      </c>
      <c r="AK137" s="158">
        <f t="shared" si="47"/>
        <v>49.181508576707976</v>
      </c>
      <c r="AL137" s="158">
        <f t="shared" si="48"/>
        <v>241.67011383994824</v>
      </c>
      <c r="AM137" s="158">
        <f t="shared" si="49"/>
        <v>2.4590754288353989E-2</v>
      </c>
      <c r="AN137" s="158">
        <f t="shared" si="50"/>
        <v>0.12083505691997413</v>
      </c>
      <c r="AO137" s="158">
        <f t="shared" si="51"/>
        <v>2.9754812688908325E-2</v>
      </c>
      <c r="AP137" s="157"/>
      <c r="AQ137" s="161"/>
      <c r="AR137" s="161"/>
      <c r="AS137" s="161" t="str">
        <f>IF(ISNA(VLOOKUP($B137,'2017 Emission Inventory'!$B$2:$B$803,1,FALSE)),"No","Yes")</f>
        <v>Yes</v>
      </c>
      <c r="AT137" s="161" t="str">
        <f>IFERROR(INDEX('2017 Emission Inventory'!$C$2:$C$803,MATCH($B137,'2017 Emission Inventory'!$B$2:$B$803,0)),"")</f>
        <v>Cargo Loader</v>
      </c>
      <c r="AU137" s="161" t="str">
        <f>IFERROR(INDEX('2017 Emission Inventory'!$D$2:$D$803,MATCH($B137,'2017 Emission Inventory'!$B$2:$B$803,0)),"")</f>
        <v>Diesel</v>
      </c>
      <c r="AV137" s="161">
        <f>IFERROR(INDEX('2017 Emission Inventory'!$E$2:$E$803,MATCH($B137,'2017 Emission Inventory'!$B$2:$B$803,0)),"")</f>
        <v>2001</v>
      </c>
      <c r="AW137" s="161">
        <f>IFERROR(INDEX('2017 Emission Inventory'!$F$2:$F$803,MATCH($B137,'2017 Emission Inventory'!$B$2:$B$803,0)),"")</f>
        <v>95</v>
      </c>
      <c r="AX137" s="161">
        <f>IFERROR(INDEX('2017 Emission Inventory'!$G$2:$G$803,MATCH($B137,'2017 Emission Inventory'!$B$2:$B$803,0)),"")</f>
        <v>529.09090909090912</v>
      </c>
      <c r="AY137" s="162">
        <f>IFERROR(INDEX('2017 Emission Inventory'!$AL$2:$AL$803,MATCH($B137,'2017 Emission Inventory'!$B$2:$B$803,0)),"")</f>
        <v>234.44000331443803</v>
      </c>
      <c r="AZ137" s="163">
        <f t="shared" si="52"/>
        <v>7.2301105255102129</v>
      </c>
      <c r="BB137" s="166"/>
    </row>
    <row r="138" spans="1:54" s="160" customFormat="1" x14ac:dyDescent="0.35">
      <c r="A138" s="157">
        <v>137</v>
      </c>
      <c r="B138" s="157" t="s">
        <v>172</v>
      </c>
      <c r="C138" s="157" t="s">
        <v>164</v>
      </c>
      <c r="D138" s="157" t="s">
        <v>9</v>
      </c>
      <c r="E138" s="157">
        <v>2005</v>
      </c>
      <c r="F138" s="157">
        <v>102</v>
      </c>
      <c r="G138" s="157">
        <v>529.09090909090912</v>
      </c>
      <c r="H138" s="157" t="s">
        <v>620</v>
      </c>
      <c r="I138" s="157">
        <f t="shared" si="36"/>
        <v>175</v>
      </c>
      <c r="J138" s="157">
        <f>IF(D138="Electric","--",IF(D138="Diesel",VLOOKUP(C138,[2]ORDLF!A:B,2,FALSE),""))</f>
        <v>0.34</v>
      </c>
      <c r="K138" s="157" t="str">
        <f>IF(D138="Electric","--",IF(D138="Gasoline",VLOOKUP(C138,LSILF!A:C,3,FALSE),""))</f>
        <v/>
      </c>
      <c r="L138" s="158">
        <f t="shared" si="35"/>
        <v>0.34</v>
      </c>
      <c r="M138" s="157" cm="1">
        <f t="array" ref="M138">IF(D138="Electric","--",IF(D138="Diesel",_xlfn._xlws.FILTER(DIESCH[CH Cap],(DIESCH[HP Bin]=I138)),""))</f>
        <v>12000</v>
      </c>
      <c r="N138" s="157" t="str" cm="1">
        <f t="array" ref="N138">IF(D138="Electric","--",IF(D138="Gasoline",_xlfn._xlws.FILTER(LSICH[CH Cap],(LSICH[Fuel Type]=D138)*(LSICH[MY]=E138)),""))</f>
        <v/>
      </c>
      <c r="O138" s="157">
        <f t="shared" si="37"/>
        <v>12000</v>
      </c>
      <c r="P138" s="157">
        <f t="shared" si="38"/>
        <v>7936.3636363636369</v>
      </c>
      <c r="Q138" s="157" cm="1">
        <f t="array" ref="Q138">IF(D138="Electric","--",IF(D138="Diesel",_xlfn._xlws.FILTER(ORDEF[HC-ZH (g/hp-hr)],(ORDEF[HP]=I138)*(ORDEF[Model_Year]=E138)),""))</f>
        <v>0.16</v>
      </c>
      <c r="R138" s="157" t="str" cm="1">
        <f t="array" ref="R138">IF(D138="Electric","--",IF(D138="Gasoline",_xlfn._xlws.FILTER(LSIEF[HC-ZH (g/hp-hr)],(LSIEF[Fuel]=D138)*(LSIEF[HP Bin]=I138)*(LSIEF[Model Year]=E138)),""))</f>
        <v/>
      </c>
      <c r="S138" s="158">
        <f t="shared" si="39"/>
        <v>0.16</v>
      </c>
      <c r="T138" s="159" cm="1">
        <f t="array" ref="T138">IF(D138="Electric","--",IF(D138="Diesel",_xlfn._xlws.FILTER(ORDEF[HCDR],(ORDEF[HP]=I138)*(ORDEF[Model_Year]=E138),),""))</f>
        <v>2.5700000000000001E-5</v>
      </c>
      <c r="U138" s="159" t="str" cm="1">
        <f t="array" ref="U138">IF(D138="Electric","--",IF(D138="Gasoline",_xlfn._xlws.FILTER(LSIEF[HC DR],(LSIEF[Fuel]=D138)*(LSIEF[HP Bin]=I138)*(LSIEF[Model Year]=E138)),""))</f>
        <v/>
      </c>
      <c r="V138" s="159">
        <f t="shared" si="40"/>
        <v>2.5700000000000001E-5</v>
      </c>
      <c r="W138" s="158" cm="1">
        <f t="array" ref="W138">IF(D138="Electric","--",IF(D138="Diesel",_xlfn._xlws.FILTER(ORDEF[NOXzh],(ORDEF[HP]=I138)*(ORDEF[Model_Year]=E138)),""))</f>
        <v>3.9660980000000001</v>
      </c>
      <c r="X138" s="158" t="str" cm="1">
        <f t="array" ref="X138">IF(D138="Electric","--",IF(D138="Gasoline",_xlfn._xlws.FILTER(LSIEF[NOX-ZH (g/hp-hr)],(LSIEF[Fuel]=D138)*(LSIEF[HP Bin]=I138)*(LSIEF[Model Year]=E138)),""))</f>
        <v/>
      </c>
      <c r="Y138" s="158">
        <f t="shared" si="41"/>
        <v>3.9660980000000001</v>
      </c>
      <c r="Z138" s="159" cm="1">
        <f t="array" ref="Z138">IF(D138="Electric","--",IF(D138="Diesel",_xlfn._xlws.FILTER(ORDEF[NOXdr],(ORDEF[HP]=I138)*(ORDEF[Model_Year]=E138)),""))</f>
        <v>5.77E-5</v>
      </c>
      <c r="AA138" s="159" t="str" cm="1">
        <f t="array" ref="AA138">IF(E138="Electric","--",IF(D138="Gasoline",_xlfn._xlws.FILTER(LSIEF[NOX DR],(LSIEF[Fuel]=D138)*(LSIEF[HP Bin]=I138)*(LSIEF[Model Year]=E138)),""))</f>
        <v/>
      </c>
      <c r="AB138" s="159">
        <f t="shared" si="42"/>
        <v>5.77E-5</v>
      </c>
      <c r="AC138" s="158" cm="1">
        <f t="array" ref="AC138">IF(D138="Electric","--",IF(D138="Diesel",_xlfn._xlws.FILTER(DFCF2[Fuel_HC],(DFCF2[MY]=E138)),""))</f>
        <v>0.9</v>
      </c>
      <c r="AD138" s="158" t="str" cm="1">
        <f t="array" ref="AD138">IF(D138="Electric","--",IF(D138="Gasoline",_xlfn._xlws.FILTER(GFCF2[Fuel_HC],(GFCF2[MY]=E138)),""))</f>
        <v/>
      </c>
      <c r="AE138" s="158">
        <f t="shared" si="43"/>
        <v>0.9</v>
      </c>
      <c r="AF138" s="157" cm="1">
        <f t="array" ref="AF138">IF(D138="Electric","--",IF(D138="Diesel",_xlfn._xlws.FILTER(DFCF2[Fuel_NOX],(DFCF2[MY]=E138)),""))</f>
        <v>0.93</v>
      </c>
      <c r="AG138" s="157" t="str" cm="1">
        <f t="array" ref="AG138">IF(D138="Electric","--",IF(D138="Gasoline",_xlfn._xlws.FILTER(GFCF2[Fuel_NOX],(GFCF2[MY]=E138)),""))</f>
        <v/>
      </c>
      <c r="AH138" s="157">
        <f t="shared" si="44"/>
        <v>0.93</v>
      </c>
      <c r="AI138" s="158">
        <f t="shared" si="45"/>
        <v>0.32756809090909095</v>
      </c>
      <c r="AJ138" s="158">
        <f t="shared" si="46"/>
        <v>4.11434434909091</v>
      </c>
      <c r="AK138" s="158">
        <f t="shared" si="47"/>
        <v>13.250895753838659</v>
      </c>
      <c r="AL138" s="158">
        <f t="shared" si="48"/>
        <v>166.43485607494426</v>
      </c>
      <c r="AM138" s="158">
        <f t="shared" si="49"/>
        <v>6.6254478769193293E-3</v>
      </c>
      <c r="AN138" s="158">
        <f t="shared" si="50"/>
        <v>8.3217428037472133E-2</v>
      </c>
      <c r="AO138" s="158">
        <f t="shared" si="51"/>
        <v>8.0167919310723881E-3</v>
      </c>
      <c r="AP138" s="157"/>
      <c r="AQ138" s="161"/>
      <c r="AR138" s="161"/>
      <c r="AS138" s="161" t="str">
        <f>IF(ISNA(VLOOKUP($B138,'2017 Emission Inventory'!$B$2:$B$803,1,FALSE)),"No","Yes")</f>
        <v>Yes</v>
      </c>
      <c r="AT138" s="161" t="str">
        <f>IFERROR(INDEX('2017 Emission Inventory'!$C$2:$C$803,MATCH($B138,'2017 Emission Inventory'!$B$2:$B$803,0)),"")</f>
        <v>Cargo Loader</v>
      </c>
      <c r="AU138" s="161" t="str">
        <f>IFERROR(INDEX('2017 Emission Inventory'!$D$2:$D$803,MATCH($B138,'2017 Emission Inventory'!$B$2:$B$803,0)),"")</f>
        <v>Diesel</v>
      </c>
      <c r="AV138" s="161">
        <f>IFERROR(INDEX('2017 Emission Inventory'!$E$2:$E$803,MATCH($B138,'2017 Emission Inventory'!$B$2:$B$803,0)),"")</f>
        <v>2005</v>
      </c>
      <c r="AW138" s="161">
        <f>IFERROR(INDEX('2017 Emission Inventory'!$F$2:$F$803,MATCH($B138,'2017 Emission Inventory'!$B$2:$B$803,0)),"")</f>
        <v>102</v>
      </c>
      <c r="AX138" s="161">
        <f>IFERROR(INDEX('2017 Emission Inventory'!$G$2:$G$803,MATCH($B138,'2017 Emission Inventory'!$B$2:$B$803,0)),"")</f>
        <v>529.09090909090912</v>
      </c>
      <c r="AY138" s="162">
        <f>IFERROR(INDEX('2017 Emission Inventory'!$AL$2:$AL$803,MATCH($B138,'2017 Emission Inventory'!$B$2:$B$803,0)),"")</f>
        <v>162.98934251325701</v>
      </c>
      <c r="AZ138" s="163">
        <f t="shared" si="52"/>
        <v>3.4455135616872496</v>
      </c>
      <c r="BB138" s="166"/>
    </row>
    <row r="139" spans="1:54" s="160" customFormat="1" x14ac:dyDescent="0.35">
      <c r="A139" s="157">
        <v>138</v>
      </c>
      <c r="B139" s="157" t="s">
        <v>173</v>
      </c>
      <c r="C139" s="157" t="s">
        <v>164</v>
      </c>
      <c r="D139" s="157" t="s">
        <v>9</v>
      </c>
      <c r="E139" s="157">
        <v>2005</v>
      </c>
      <c r="F139" s="157">
        <v>132</v>
      </c>
      <c r="G139" s="157">
        <v>529.09090909090912</v>
      </c>
      <c r="H139" s="157" t="s">
        <v>620</v>
      </c>
      <c r="I139" s="157">
        <f t="shared" si="36"/>
        <v>175</v>
      </c>
      <c r="J139" s="157">
        <f>IF(D139="Electric","--",IF(D139="Diesel",VLOOKUP(C139,[2]ORDLF!A:B,2,FALSE),""))</f>
        <v>0.34</v>
      </c>
      <c r="K139" s="157" t="str">
        <f>IF(D139="Electric","--",IF(D139="Gasoline",VLOOKUP(C139,LSILF!A:C,3,FALSE),""))</f>
        <v/>
      </c>
      <c r="L139" s="158">
        <f t="shared" si="35"/>
        <v>0.34</v>
      </c>
      <c r="M139" s="157" cm="1">
        <f t="array" ref="M139">IF(D139="Electric","--",IF(D139="Diesel",_xlfn._xlws.FILTER(DIESCH[CH Cap],(DIESCH[HP Bin]=I139)),""))</f>
        <v>12000</v>
      </c>
      <c r="N139" s="157" t="str" cm="1">
        <f t="array" ref="N139">IF(D139="Electric","--",IF(D139="Gasoline",_xlfn._xlws.FILTER(LSICH[CH Cap],(LSICH[Fuel Type]=D139)*(LSICH[MY]=E139)),""))</f>
        <v/>
      </c>
      <c r="O139" s="157">
        <f t="shared" si="37"/>
        <v>12000</v>
      </c>
      <c r="P139" s="157">
        <f t="shared" si="38"/>
        <v>7936.3636363636369</v>
      </c>
      <c r="Q139" s="157" cm="1">
        <f t="array" ref="Q139">IF(D139="Electric","--",IF(D139="Diesel",_xlfn._xlws.FILTER(ORDEF[HC-ZH (g/hp-hr)],(ORDEF[HP]=I139)*(ORDEF[Model_Year]=E139)),""))</f>
        <v>0.16</v>
      </c>
      <c r="R139" s="157" t="str" cm="1">
        <f t="array" ref="R139">IF(D139="Electric","--",IF(D139="Gasoline",_xlfn._xlws.FILTER(LSIEF[HC-ZH (g/hp-hr)],(LSIEF[Fuel]=D139)*(LSIEF[HP Bin]=I139)*(LSIEF[Model Year]=E139)),""))</f>
        <v/>
      </c>
      <c r="S139" s="158">
        <f t="shared" si="39"/>
        <v>0.16</v>
      </c>
      <c r="T139" s="159" cm="1">
        <f t="array" ref="T139">IF(D139="Electric","--",IF(D139="Diesel",_xlfn._xlws.FILTER(ORDEF[HCDR],(ORDEF[HP]=I139)*(ORDEF[Model_Year]=E139),),""))</f>
        <v>2.5700000000000001E-5</v>
      </c>
      <c r="U139" s="159" t="str" cm="1">
        <f t="array" ref="U139">IF(D139="Electric","--",IF(D139="Gasoline",_xlfn._xlws.FILTER(LSIEF[HC DR],(LSIEF[Fuel]=D139)*(LSIEF[HP Bin]=I139)*(LSIEF[Model Year]=E139)),""))</f>
        <v/>
      </c>
      <c r="V139" s="159">
        <f t="shared" si="40"/>
        <v>2.5700000000000001E-5</v>
      </c>
      <c r="W139" s="158" cm="1">
        <f t="array" ref="W139">IF(D139="Electric","--",IF(D139="Diesel",_xlfn._xlws.FILTER(ORDEF[NOXzh],(ORDEF[HP]=I139)*(ORDEF[Model_Year]=E139)),""))</f>
        <v>3.9660980000000001</v>
      </c>
      <c r="X139" s="158" t="str" cm="1">
        <f t="array" ref="X139">IF(D139="Electric","--",IF(D139="Gasoline",_xlfn._xlws.FILTER(LSIEF[NOX-ZH (g/hp-hr)],(LSIEF[Fuel]=D139)*(LSIEF[HP Bin]=I139)*(LSIEF[Model Year]=E139)),""))</f>
        <v/>
      </c>
      <c r="Y139" s="158">
        <f t="shared" si="41"/>
        <v>3.9660980000000001</v>
      </c>
      <c r="Z139" s="159" cm="1">
        <f t="array" ref="Z139">IF(D139="Electric","--",IF(D139="Diesel",_xlfn._xlws.FILTER(ORDEF[NOXdr],(ORDEF[HP]=I139)*(ORDEF[Model_Year]=E139)),""))</f>
        <v>5.77E-5</v>
      </c>
      <c r="AA139" s="159" t="str" cm="1">
        <f t="array" ref="AA139">IF(E139="Electric","--",IF(D139="Gasoline",_xlfn._xlws.FILTER(LSIEF[NOX DR],(LSIEF[Fuel]=D139)*(LSIEF[HP Bin]=I139)*(LSIEF[Model Year]=E139)),""))</f>
        <v/>
      </c>
      <c r="AB139" s="159">
        <f t="shared" si="42"/>
        <v>5.77E-5</v>
      </c>
      <c r="AC139" s="158" cm="1">
        <f t="array" ref="AC139">IF(D139="Electric","--",IF(D139="Diesel",_xlfn._xlws.FILTER(DFCF2[Fuel_HC],(DFCF2[MY]=E139)),""))</f>
        <v>0.9</v>
      </c>
      <c r="AD139" s="158" t="str" cm="1">
        <f t="array" ref="AD139">IF(D139="Electric","--",IF(D139="Gasoline",_xlfn._xlws.FILTER(GFCF2[Fuel_HC],(GFCF2[MY]=E139)),""))</f>
        <v/>
      </c>
      <c r="AE139" s="158">
        <f t="shared" si="43"/>
        <v>0.9</v>
      </c>
      <c r="AF139" s="157" cm="1">
        <f t="array" ref="AF139">IF(D139="Electric","--",IF(D139="Diesel",_xlfn._xlws.FILTER(DFCF2[Fuel_NOX],(DFCF2[MY]=E139)),""))</f>
        <v>0.93</v>
      </c>
      <c r="AG139" s="157" t="str" cm="1">
        <f t="array" ref="AG139">IF(D139="Electric","--",IF(D139="Gasoline",_xlfn._xlws.FILTER(GFCF2[Fuel_NOX],(GFCF2[MY]=E139)),""))</f>
        <v/>
      </c>
      <c r="AH139" s="157">
        <f t="shared" si="44"/>
        <v>0.93</v>
      </c>
      <c r="AI139" s="158">
        <f t="shared" si="45"/>
        <v>0.32756809090909095</v>
      </c>
      <c r="AJ139" s="158">
        <f t="shared" si="46"/>
        <v>4.11434434909091</v>
      </c>
      <c r="AK139" s="158">
        <f t="shared" si="47"/>
        <v>17.14821803437944</v>
      </c>
      <c r="AL139" s="158">
        <f t="shared" si="48"/>
        <v>215.38628433228081</v>
      </c>
      <c r="AM139" s="158">
        <f t="shared" si="49"/>
        <v>8.57410901718972E-3</v>
      </c>
      <c r="AN139" s="158">
        <f t="shared" si="50"/>
        <v>0.1076931421661404</v>
      </c>
      <c r="AO139" s="158">
        <f t="shared" si="51"/>
        <v>1.0374671910799561E-2</v>
      </c>
      <c r="AP139" s="157"/>
      <c r="AQ139" s="161"/>
      <c r="AR139" s="161"/>
      <c r="AS139" s="161" t="str">
        <f>IF(ISNA(VLOOKUP($B139,'2017 Emission Inventory'!$B$2:$B$803,1,FALSE)),"No","Yes")</f>
        <v>Yes</v>
      </c>
      <c r="AT139" s="161" t="str">
        <f>IFERROR(INDEX('2017 Emission Inventory'!$C$2:$C$803,MATCH($B139,'2017 Emission Inventory'!$B$2:$B$803,0)),"")</f>
        <v>Cargo Loader</v>
      </c>
      <c r="AU139" s="161" t="str">
        <f>IFERROR(INDEX('2017 Emission Inventory'!$D$2:$D$803,MATCH($B139,'2017 Emission Inventory'!$B$2:$B$803,0)),"")</f>
        <v>Diesel</v>
      </c>
      <c r="AV139" s="161">
        <f>IFERROR(INDEX('2017 Emission Inventory'!$E$2:$E$803,MATCH($B139,'2017 Emission Inventory'!$B$2:$B$803,0)),"")</f>
        <v>2005</v>
      </c>
      <c r="AW139" s="161">
        <f>IFERROR(INDEX('2017 Emission Inventory'!$F$2:$F$803,MATCH($B139,'2017 Emission Inventory'!$B$2:$B$803,0)),"")</f>
        <v>132</v>
      </c>
      <c r="AX139" s="161">
        <f>IFERROR(INDEX('2017 Emission Inventory'!$G$2:$G$803,MATCH($B139,'2017 Emission Inventory'!$B$2:$B$803,0)),"")</f>
        <v>529.09090909090912</v>
      </c>
      <c r="AY139" s="162">
        <f>IFERROR(INDEX('2017 Emission Inventory'!$AL$2:$AL$803,MATCH($B139,'2017 Emission Inventory'!$B$2:$B$803,0)),"")</f>
        <v>210.92738442892085</v>
      </c>
      <c r="AZ139" s="163">
        <f t="shared" si="52"/>
        <v>4.4588999033599634</v>
      </c>
      <c r="BB139" s="166"/>
    </row>
    <row r="140" spans="1:54" s="160" customFormat="1" x14ac:dyDescent="0.35">
      <c r="A140" s="157">
        <v>139</v>
      </c>
      <c r="B140" s="157" t="s">
        <v>174</v>
      </c>
      <c r="C140" s="157" t="s">
        <v>164</v>
      </c>
      <c r="D140" s="157" t="s">
        <v>9</v>
      </c>
      <c r="E140" s="157">
        <v>2005</v>
      </c>
      <c r="F140" s="157">
        <v>152</v>
      </c>
      <c r="G140" s="157">
        <v>529.09090909090912</v>
      </c>
      <c r="H140" s="157" t="s">
        <v>620</v>
      </c>
      <c r="I140" s="157">
        <f t="shared" si="36"/>
        <v>175</v>
      </c>
      <c r="J140" s="157">
        <f>IF(D140="Electric","--",IF(D140="Diesel",VLOOKUP(C140,[2]ORDLF!A:B,2,FALSE),""))</f>
        <v>0.34</v>
      </c>
      <c r="K140" s="157" t="str">
        <f>IF(D140="Electric","--",IF(D140="Gasoline",VLOOKUP(C140,LSILF!A:C,3,FALSE),""))</f>
        <v/>
      </c>
      <c r="L140" s="158">
        <f t="shared" si="35"/>
        <v>0.34</v>
      </c>
      <c r="M140" s="157" cm="1">
        <f t="array" ref="M140">IF(D140="Electric","--",IF(D140="Diesel",_xlfn._xlws.FILTER(DIESCH[CH Cap],(DIESCH[HP Bin]=I140)),""))</f>
        <v>12000</v>
      </c>
      <c r="N140" s="157" t="str" cm="1">
        <f t="array" ref="N140">IF(D140="Electric","--",IF(D140="Gasoline",_xlfn._xlws.FILTER(LSICH[CH Cap],(LSICH[Fuel Type]=D140)*(LSICH[MY]=E140)),""))</f>
        <v/>
      </c>
      <c r="O140" s="157">
        <f t="shared" si="37"/>
        <v>12000</v>
      </c>
      <c r="P140" s="157">
        <f t="shared" si="38"/>
        <v>7936.3636363636369</v>
      </c>
      <c r="Q140" s="157" cm="1">
        <f t="array" ref="Q140">IF(D140="Electric","--",IF(D140="Diesel",_xlfn._xlws.FILTER(ORDEF[HC-ZH (g/hp-hr)],(ORDEF[HP]=I140)*(ORDEF[Model_Year]=E140)),""))</f>
        <v>0.16</v>
      </c>
      <c r="R140" s="157" t="str" cm="1">
        <f t="array" ref="R140">IF(D140="Electric","--",IF(D140="Gasoline",_xlfn._xlws.FILTER(LSIEF[HC-ZH (g/hp-hr)],(LSIEF[Fuel]=D140)*(LSIEF[HP Bin]=I140)*(LSIEF[Model Year]=E140)),""))</f>
        <v/>
      </c>
      <c r="S140" s="158">
        <f t="shared" si="39"/>
        <v>0.16</v>
      </c>
      <c r="T140" s="159" cm="1">
        <f t="array" ref="T140">IF(D140="Electric","--",IF(D140="Diesel",_xlfn._xlws.FILTER(ORDEF[HCDR],(ORDEF[HP]=I140)*(ORDEF[Model_Year]=E140),),""))</f>
        <v>2.5700000000000001E-5</v>
      </c>
      <c r="U140" s="159" t="str" cm="1">
        <f t="array" ref="U140">IF(D140="Electric","--",IF(D140="Gasoline",_xlfn._xlws.FILTER(LSIEF[HC DR],(LSIEF[Fuel]=D140)*(LSIEF[HP Bin]=I140)*(LSIEF[Model Year]=E140)),""))</f>
        <v/>
      </c>
      <c r="V140" s="159">
        <f t="shared" si="40"/>
        <v>2.5700000000000001E-5</v>
      </c>
      <c r="W140" s="158" cm="1">
        <f t="array" ref="W140">IF(D140="Electric","--",IF(D140="Diesel",_xlfn._xlws.FILTER(ORDEF[NOXzh],(ORDEF[HP]=I140)*(ORDEF[Model_Year]=E140)),""))</f>
        <v>3.9660980000000001</v>
      </c>
      <c r="X140" s="158" t="str" cm="1">
        <f t="array" ref="X140">IF(D140="Electric","--",IF(D140="Gasoline",_xlfn._xlws.FILTER(LSIEF[NOX-ZH (g/hp-hr)],(LSIEF[Fuel]=D140)*(LSIEF[HP Bin]=I140)*(LSIEF[Model Year]=E140)),""))</f>
        <v/>
      </c>
      <c r="Y140" s="158">
        <f t="shared" si="41"/>
        <v>3.9660980000000001</v>
      </c>
      <c r="Z140" s="159" cm="1">
        <f t="array" ref="Z140">IF(D140="Electric","--",IF(D140="Diesel",_xlfn._xlws.FILTER(ORDEF[NOXdr],(ORDEF[HP]=I140)*(ORDEF[Model_Year]=E140)),""))</f>
        <v>5.77E-5</v>
      </c>
      <c r="AA140" s="159" t="str" cm="1">
        <f t="array" ref="AA140">IF(E140="Electric","--",IF(D140="Gasoline",_xlfn._xlws.FILTER(LSIEF[NOX DR],(LSIEF[Fuel]=D140)*(LSIEF[HP Bin]=I140)*(LSIEF[Model Year]=E140)),""))</f>
        <v/>
      </c>
      <c r="AB140" s="159">
        <f t="shared" si="42"/>
        <v>5.77E-5</v>
      </c>
      <c r="AC140" s="158" cm="1">
        <f t="array" ref="AC140">IF(D140="Electric","--",IF(D140="Diesel",_xlfn._xlws.FILTER(DFCF2[Fuel_HC],(DFCF2[MY]=E140)),""))</f>
        <v>0.9</v>
      </c>
      <c r="AD140" s="158" t="str" cm="1">
        <f t="array" ref="AD140">IF(D140="Electric","--",IF(D140="Gasoline",_xlfn._xlws.FILTER(GFCF2[Fuel_HC],(GFCF2[MY]=E140)),""))</f>
        <v/>
      </c>
      <c r="AE140" s="158">
        <f t="shared" si="43"/>
        <v>0.9</v>
      </c>
      <c r="AF140" s="157" cm="1">
        <f t="array" ref="AF140">IF(D140="Electric","--",IF(D140="Diesel",_xlfn._xlws.FILTER(DFCF2[Fuel_NOX],(DFCF2[MY]=E140)),""))</f>
        <v>0.93</v>
      </c>
      <c r="AG140" s="157" t="str" cm="1">
        <f t="array" ref="AG140">IF(D140="Electric","--",IF(D140="Gasoline",_xlfn._xlws.FILTER(GFCF2[Fuel_NOX],(GFCF2[MY]=E140)),""))</f>
        <v/>
      </c>
      <c r="AH140" s="157">
        <f t="shared" si="44"/>
        <v>0.93</v>
      </c>
      <c r="AI140" s="158">
        <f t="shared" si="45"/>
        <v>0.32756809090909095</v>
      </c>
      <c r="AJ140" s="158">
        <f t="shared" si="46"/>
        <v>4.11434434909091</v>
      </c>
      <c r="AK140" s="158">
        <f t="shared" si="47"/>
        <v>19.74643288807329</v>
      </c>
      <c r="AL140" s="158">
        <f t="shared" si="48"/>
        <v>248.02056983717182</v>
      </c>
      <c r="AM140" s="158">
        <f t="shared" si="49"/>
        <v>9.8732164440366449E-3</v>
      </c>
      <c r="AN140" s="158">
        <f t="shared" si="50"/>
        <v>0.12401028491858591</v>
      </c>
      <c r="AO140" s="158">
        <f t="shared" si="51"/>
        <v>1.194659189728434E-2</v>
      </c>
      <c r="AP140" s="157"/>
      <c r="AQ140" s="161"/>
      <c r="AR140" s="161"/>
      <c r="AS140" s="161" t="str">
        <f>IF(ISNA(VLOOKUP($B140,'2017 Emission Inventory'!$B$2:$B$803,1,FALSE)),"No","Yes")</f>
        <v>Yes</v>
      </c>
      <c r="AT140" s="161" t="str">
        <f>IFERROR(INDEX('2017 Emission Inventory'!$C$2:$C$803,MATCH($B140,'2017 Emission Inventory'!$B$2:$B$803,0)),"")</f>
        <v>Cargo Loader</v>
      </c>
      <c r="AU140" s="161" t="str">
        <f>IFERROR(INDEX('2017 Emission Inventory'!$D$2:$D$803,MATCH($B140,'2017 Emission Inventory'!$B$2:$B$803,0)),"")</f>
        <v>Diesel</v>
      </c>
      <c r="AV140" s="161">
        <f>IFERROR(INDEX('2017 Emission Inventory'!$E$2:$E$803,MATCH($B140,'2017 Emission Inventory'!$B$2:$B$803,0)),"")</f>
        <v>2005</v>
      </c>
      <c r="AW140" s="161">
        <f>IFERROR(INDEX('2017 Emission Inventory'!$F$2:$F$803,MATCH($B140,'2017 Emission Inventory'!$B$2:$B$803,0)),"")</f>
        <v>152</v>
      </c>
      <c r="AX140" s="161">
        <f>IFERROR(INDEX('2017 Emission Inventory'!$G$2:$G$803,MATCH($B140,'2017 Emission Inventory'!$B$2:$B$803,0)),"")</f>
        <v>529.09090909090912</v>
      </c>
      <c r="AY140" s="162">
        <f>IFERROR(INDEX('2017 Emission Inventory'!$AL$2:$AL$803,MATCH($B140,'2017 Emission Inventory'!$B$2:$B$803,0)),"")</f>
        <v>242.88607903936338</v>
      </c>
      <c r="AZ140" s="163">
        <f t="shared" si="52"/>
        <v>5.1344907978084393</v>
      </c>
      <c r="BB140" s="166"/>
    </row>
    <row r="141" spans="1:54" s="160" customFormat="1" x14ac:dyDescent="0.35">
      <c r="A141" s="157">
        <v>140</v>
      </c>
      <c r="B141" s="157" t="s">
        <v>176</v>
      </c>
      <c r="C141" s="157" t="s">
        <v>164</v>
      </c>
      <c r="D141" s="157" t="s">
        <v>9</v>
      </c>
      <c r="E141" s="157">
        <v>2008</v>
      </c>
      <c r="F141" s="157">
        <v>125</v>
      </c>
      <c r="G141" s="157">
        <v>529.09090909090912</v>
      </c>
      <c r="H141" s="157" t="s">
        <v>621</v>
      </c>
      <c r="I141" s="157">
        <f t="shared" si="36"/>
        <v>175</v>
      </c>
      <c r="J141" s="157">
        <f>IF(D141="Electric","--",IF(D141="Diesel",VLOOKUP(C141,[2]ORDLF!A:B,2,FALSE),""))</f>
        <v>0.34</v>
      </c>
      <c r="K141" s="157" t="str">
        <f>IF(D141="Electric","--",IF(D141="Gasoline",VLOOKUP(C141,LSILF!A:C,3,FALSE),""))</f>
        <v/>
      </c>
      <c r="L141" s="158">
        <f t="shared" si="35"/>
        <v>0.34</v>
      </c>
      <c r="M141" s="157" cm="1">
        <f t="array" ref="M141">IF(D141="Electric","--",IF(D141="Diesel",_xlfn._xlws.FILTER(DIESCH[CH Cap],(DIESCH[HP Bin]=I141)),""))</f>
        <v>12000</v>
      </c>
      <c r="N141" s="157" t="str" cm="1">
        <f t="array" ref="N141">IF(D141="Electric","--",IF(D141="Gasoline",_xlfn._xlws.FILTER(LSICH[CH Cap],(LSICH[Fuel Type]=D141)*(LSICH[MY]=E141)),""))</f>
        <v/>
      </c>
      <c r="O141" s="157">
        <f t="shared" si="37"/>
        <v>12000</v>
      </c>
      <c r="P141" s="157">
        <f t="shared" si="38"/>
        <v>6349.0909090909099</v>
      </c>
      <c r="Q141" s="157" cm="1">
        <f t="array" ref="Q141">IF(D141="Electric","--",IF(D141="Diesel",_xlfn._xlws.FILTER(ORDEF[HC-ZH (g/hp-hr)],(ORDEF[HP]=I141)*(ORDEF[Model_Year]=E141)),""))</f>
        <v>0.1</v>
      </c>
      <c r="R141" s="157" t="str" cm="1">
        <f t="array" ref="R141">IF(D141="Electric","--",IF(D141="Gasoline",_xlfn._xlws.FILTER(LSIEF[HC-ZH (g/hp-hr)],(LSIEF[Fuel]=D141)*(LSIEF[HP Bin]=I141)*(LSIEF[Model Year]=E141)),""))</f>
        <v/>
      </c>
      <c r="S141" s="158">
        <f t="shared" si="39"/>
        <v>0.1</v>
      </c>
      <c r="T141" s="159" cm="1">
        <f t="array" ref="T141">IF(D141="Electric","--",IF(D141="Diesel",_xlfn._xlws.FILTER(ORDEF[HCDR],(ORDEF[HP]=I141)*(ORDEF[Model_Year]=E141),),""))</f>
        <v>2.5000000000000001E-5</v>
      </c>
      <c r="U141" s="159" t="str" cm="1">
        <f t="array" ref="U141">IF(D141="Electric","--",IF(D141="Gasoline",_xlfn._xlws.FILTER(LSIEF[HC DR],(LSIEF[Fuel]=D141)*(LSIEF[HP Bin]=I141)*(LSIEF[Model Year]=E141)),""))</f>
        <v/>
      </c>
      <c r="V141" s="159">
        <f t="shared" si="40"/>
        <v>2.5000000000000001E-5</v>
      </c>
      <c r="W141" s="158" cm="1">
        <f t="array" ref="W141">IF(D141="Electric","--",IF(D141="Diesel",_xlfn._xlws.FILTER(ORDEF[NOXzh],(ORDEF[HP]=I141)*(ORDEF[Model_Year]=E141)),""))</f>
        <v>2.7600310000000001</v>
      </c>
      <c r="X141" s="158" t="str" cm="1">
        <f t="array" ref="X141">IF(D141="Electric","--",IF(D141="Gasoline",_xlfn._xlws.FILTER(LSIEF[NOX-ZH (g/hp-hr)],(LSIEF[Fuel]=D141)*(LSIEF[HP Bin]=I141)*(LSIEF[Model Year]=E141)),""))</f>
        <v/>
      </c>
      <c r="Y141" s="158">
        <f t="shared" si="41"/>
        <v>2.7600310000000001</v>
      </c>
      <c r="Z141" s="159" cm="1">
        <f t="array" ref="Z141">IF(D141="Electric","--",IF(D141="Diesel",_xlfn._xlws.FILTER(ORDEF[NOXdr],(ORDEF[HP]=I141)*(ORDEF[Model_Year]=E141)),""))</f>
        <v>3.6000000000000001E-5</v>
      </c>
      <c r="AA141" s="159" t="str" cm="1">
        <f t="array" ref="AA141">IF(E141="Electric","--",IF(D141="Gasoline",_xlfn._xlws.FILTER(LSIEF[NOX DR],(LSIEF[Fuel]=D141)*(LSIEF[HP Bin]=I141)*(LSIEF[Model Year]=E141)),""))</f>
        <v/>
      </c>
      <c r="AB141" s="159">
        <f t="shared" si="42"/>
        <v>3.6000000000000001E-5</v>
      </c>
      <c r="AC141" s="158" cm="1">
        <f t="array" ref="AC141">IF(D141="Electric","--",IF(D141="Diesel",_xlfn._xlws.FILTER(DFCF2[Fuel_HC],(DFCF2[MY]=E141)),""))</f>
        <v>0.9</v>
      </c>
      <c r="AD141" s="158" t="str" cm="1">
        <f t="array" ref="AD141">IF(D141="Electric","--",IF(D141="Gasoline",_xlfn._xlws.FILTER(GFCF2[Fuel_HC],(GFCF2[MY]=E141)),""))</f>
        <v/>
      </c>
      <c r="AE141" s="158">
        <f t="shared" si="43"/>
        <v>0.9</v>
      </c>
      <c r="AF141" s="157" cm="1">
        <f t="array" ref="AF141">IF(D141="Electric","--",IF(D141="Diesel",_xlfn._xlws.FILTER(DFCF2[Fuel_NOX],(DFCF2[MY]=E141)),""))</f>
        <v>0.95</v>
      </c>
      <c r="AG141" s="157" t="str" cm="1">
        <f t="array" ref="AG141">IF(D141="Electric","--",IF(D141="Gasoline",_xlfn._xlws.FILTER(GFCF2[Fuel_NOX],(GFCF2[MY]=E141)),""))</f>
        <v/>
      </c>
      <c r="AH141" s="157">
        <f t="shared" si="44"/>
        <v>0.95</v>
      </c>
      <c r="AI141" s="158">
        <f t="shared" si="45"/>
        <v>0.23285454545454548</v>
      </c>
      <c r="AJ141" s="158">
        <f t="shared" si="46"/>
        <v>2.8391683590909089</v>
      </c>
      <c r="AK141" s="158">
        <f t="shared" si="47"/>
        <v>11.543518651936484</v>
      </c>
      <c r="AL141" s="158">
        <f t="shared" si="48"/>
        <v>140.74877879311776</v>
      </c>
      <c r="AM141" s="158">
        <f t="shared" si="49"/>
        <v>5.7717593259682424E-3</v>
      </c>
      <c r="AN141" s="158">
        <f t="shared" si="50"/>
        <v>7.0374389396558878E-2</v>
      </c>
      <c r="AO141" s="158">
        <f t="shared" si="51"/>
        <v>6.9838287844215729E-3</v>
      </c>
      <c r="AP141" s="157"/>
      <c r="AQ141" s="161"/>
      <c r="AR141" s="161"/>
      <c r="AS141" s="161" t="str">
        <f>IF(ISNA(VLOOKUP($B141,'2017 Emission Inventory'!$B$2:$B$803,1,FALSE)),"No","Yes")</f>
        <v>Yes</v>
      </c>
      <c r="AT141" s="161" t="str">
        <f>IFERROR(INDEX('2017 Emission Inventory'!$C$2:$C$803,MATCH($B141,'2017 Emission Inventory'!$B$2:$B$803,0)),"")</f>
        <v>Cargo Loader</v>
      </c>
      <c r="AU141" s="161" t="str">
        <f>IFERROR(INDEX('2017 Emission Inventory'!$D$2:$D$803,MATCH($B141,'2017 Emission Inventory'!$B$2:$B$803,0)),"")</f>
        <v>Diesel</v>
      </c>
      <c r="AV141" s="161">
        <f>IFERROR(INDEX('2017 Emission Inventory'!$E$2:$E$803,MATCH($B141,'2017 Emission Inventory'!$B$2:$B$803,0)),"")</f>
        <v>2008</v>
      </c>
      <c r="AW141" s="161">
        <f>IFERROR(INDEX('2017 Emission Inventory'!$F$2:$F$803,MATCH($B141,'2017 Emission Inventory'!$B$2:$B$803,0)),"")</f>
        <v>125</v>
      </c>
      <c r="AX141" s="161">
        <f>IFERROR(INDEX('2017 Emission Inventory'!$G$2:$G$803,MATCH($B141,'2017 Emission Inventory'!$B$2:$B$803,0)),"")</f>
        <v>529.09090909090912</v>
      </c>
      <c r="AY141" s="162">
        <f>IFERROR(INDEX('2017 Emission Inventory'!$AL$2:$AL$803,MATCH($B141,'2017 Emission Inventory'!$B$2:$B$803,0)),"")</f>
        <v>138.05767065707181</v>
      </c>
      <c r="AZ141" s="163">
        <f t="shared" si="52"/>
        <v>2.6911081360459548</v>
      </c>
      <c r="BB141" s="166"/>
    </row>
    <row r="142" spans="1:54" s="160" customFormat="1" x14ac:dyDescent="0.35">
      <c r="A142" s="157">
        <v>141</v>
      </c>
      <c r="B142" s="157">
        <v>33036</v>
      </c>
      <c r="C142" s="157" t="s">
        <v>164</v>
      </c>
      <c r="D142" s="157" t="s">
        <v>9</v>
      </c>
      <c r="E142" s="157">
        <v>2010</v>
      </c>
      <c r="F142" s="157">
        <v>110</v>
      </c>
      <c r="G142" s="157">
        <v>529.09090909090912</v>
      </c>
      <c r="H142" s="157" t="s">
        <v>621</v>
      </c>
      <c r="I142" s="157">
        <f t="shared" si="36"/>
        <v>175</v>
      </c>
      <c r="J142" s="157">
        <f>IF(D142="Electric","--",IF(D142="Diesel",VLOOKUP(C142,[2]ORDLF!A:B,2,FALSE),""))</f>
        <v>0.34</v>
      </c>
      <c r="K142" s="157" t="str">
        <f>IF(D142="Electric","--",IF(D142="Gasoline",VLOOKUP(C142,LSILF!A:C,3,FALSE),""))</f>
        <v/>
      </c>
      <c r="L142" s="158">
        <f t="shared" si="35"/>
        <v>0.34</v>
      </c>
      <c r="M142" s="157" cm="1">
        <f t="array" ref="M142">IF(D142="Electric","--",IF(D142="Diesel",_xlfn._xlws.FILTER(DIESCH[CH Cap],(DIESCH[HP Bin]=I142)),""))</f>
        <v>12000</v>
      </c>
      <c r="N142" s="157" t="str" cm="1">
        <f t="array" ref="N142">IF(D142="Electric","--",IF(D142="Gasoline",_xlfn._xlws.FILTER(LSICH[CH Cap],(LSICH[Fuel Type]=D142)*(LSICH[MY]=E142)),""))</f>
        <v/>
      </c>
      <c r="O142" s="157">
        <f t="shared" si="37"/>
        <v>12000</v>
      </c>
      <c r="P142" s="157">
        <f t="shared" si="38"/>
        <v>5290.909090909091</v>
      </c>
      <c r="Q142" s="157" cm="1">
        <f t="array" ref="Q142">IF(D142="Electric","--",IF(D142="Diesel",_xlfn._xlws.FILTER(ORDEF[HC-ZH (g/hp-hr)],(ORDEF[HP]=I142)*(ORDEF[Model_Year]=E142)),""))</f>
        <v>0.1</v>
      </c>
      <c r="R142" s="157" t="str" cm="1">
        <f t="array" ref="R142">IF(D142="Electric","--",IF(D142="Gasoline",_xlfn._xlws.FILTER(LSIEF[HC-ZH (g/hp-hr)],(LSIEF[Fuel]=D142)*(LSIEF[HP Bin]=I142)*(LSIEF[Model Year]=E142)),""))</f>
        <v/>
      </c>
      <c r="S142" s="158">
        <f t="shared" si="39"/>
        <v>0.1</v>
      </c>
      <c r="T142" s="159" cm="1">
        <f t="array" ref="T142">IF(D142="Electric","--",IF(D142="Diesel",_xlfn._xlws.FILTER(ORDEF[HCDR],(ORDEF[HP]=I142)*(ORDEF[Model_Year]=E142),),""))</f>
        <v>2.5000000000000001E-5</v>
      </c>
      <c r="U142" s="159" t="str" cm="1">
        <f t="array" ref="U142">IF(D142="Electric","--",IF(D142="Gasoline",_xlfn._xlws.FILTER(LSIEF[HC DR],(LSIEF[Fuel]=D142)*(LSIEF[HP Bin]=I142)*(LSIEF[Model Year]=E142)),""))</f>
        <v/>
      </c>
      <c r="V142" s="159">
        <f t="shared" si="40"/>
        <v>2.5000000000000001E-5</v>
      </c>
      <c r="W142" s="158" cm="1">
        <f t="array" ref="W142">IF(D142="Electric","--",IF(D142="Diesel",_xlfn._xlws.FILTER(ORDEF[NOXzh],(ORDEF[HP]=I142)*(ORDEF[Model_Year]=E142)),""))</f>
        <v>2.9919570000000002</v>
      </c>
      <c r="X142" s="158" t="str" cm="1">
        <f t="array" ref="X142">IF(D142="Electric","--",IF(D142="Gasoline",_xlfn._xlws.FILTER(LSIEF[NOX-ZH (g/hp-hr)],(LSIEF[Fuel]=D142)*(LSIEF[HP Bin]=I142)*(LSIEF[Model Year]=E142)),""))</f>
        <v/>
      </c>
      <c r="Y142" s="158">
        <f t="shared" si="41"/>
        <v>2.9919570000000002</v>
      </c>
      <c r="Z142" s="159" cm="1">
        <f t="array" ref="Z142">IF(D142="Electric","--",IF(D142="Diesel",_xlfn._xlws.FILTER(ORDEF[NOXdr],(ORDEF[HP]=I142)*(ORDEF[Model_Year]=E142)),""))</f>
        <v>3.9100000000000002E-5</v>
      </c>
      <c r="AA142" s="159" t="str" cm="1">
        <f t="array" ref="AA142">IF(E142="Electric","--",IF(D142="Gasoline",_xlfn._xlws.FILTER(LSIEF[NOX DR],(LSIEF[Fuel]=D142)*(LSIEF[HP Bin]=I142)*(LSIEF[Model Year]=E142)),""))</f>
        <v/>
      </c>
      <c r="AB142" s="159">
        <f t="shared" si="42"/>
        <v>3.9100000000000002E-5</v>
      </c>
      <c r="AC142" s="158" cm="1">
        <f t="array" ref="AC142">IF(D142="Electric","--",IF(D142="Diesel",_xlfn._xlws.FILTER(DFCF2[Fuel_HC],(DFCF2[MY]=E142)),""))</f>
        <v>0.9</v>
      </c>
      <c r="AD142" s="158" t="str" cm="1">
        <f t="array" ref="AD142">IF(D142="Electric","--",IF(D142="Gasoline",_xlfn._xlws.FILTER(GFCF2[Fuel_HC],(GFCF2[MY]=E142)),""))</f>
        <v/>
      </c>
      <c r="AE142" s="158">
        <f t="shared" si="43"/>
        <v>0.9</v>
      </c>
      <c r="AF142" s="157" cm="1">
        <f t="array" ref="AF142">IF(D142="Electric","--",IF(D142="Diesel",_xlfn._xlws.FILTER(DFCF2[Fuel_NOX],(DFCF2[MY]=E142)),""))</f>
        <v>0.95</v>
      </c>
      <c r="AG142" s="157" t="str" cm="1">
        <f t="array" ref="AG142">IF(D142="Electric","--",IF(D142="Gasoline",_xlfn._xlws.FILTER(GFCF2[Fuel_NOX],(GFCF2[MY]=E142)),""))</f>
        <v/>
      </c>
      <c r="AH142" s="157">
        <f t="shared" si="44"/>
        <v>0.95</v>
      </c>
      <c r="AI142" s="158">
        <f t="shared" si="45"/>
        <v>0.20904545454545456</v>
      </c>
      <c r="AJ142" s="158">
        <f t="shared" si="46"/>
        <v>3.0388899681818184</v>
      </c>
      <c r="AK142" s="158">
        <f t="shared" si="47"/>
        <v>9.119623098037243</v>
      </c>
      <c r="AL142" s="158">
        <f t="shared" si="48"/>
        <v>132.57179500259636</v>
      </c>
      <c r="AM142" s="158">
        <f t="shared" si="49"/>
        <v>4.5598115490186218E-3</v>
      </c>
      <c r="AN142" s="158">
        <f t="shared" si="50"/>
        <v>6.628589750129818E-2</v>
      </c>
      <c r="AO142" s="158">
        <f t="shared" si="51"/>
        <v>5.5173719743125318E-3</v>
      </c>
      <c r="AP142" s="157"/>
      <c r="AQ142" s="161"/>
      <c r="AR142" s="161"/>
      <c r="AS142" s="161" t="str">
        <f>IF(ISNA(VLOOKUP($B142,'2017 Emission Inventory'!$B$2:$B$803,1,FALSE)),"No","Yes")</f>
        <v>No</v>
      </c>
      <c r="AT142" s="161" t="str">
        <f>IFERROR(INDEX('2017 Emission Inventory'!$C$2:$C$803,MATCH($B142,'2017 Emission Inventory'!$B$2:$B$803,0)),"")</f>
        <v/>
      </c>
      <c r="AU142" s="161" t="str">
        <f>IFERROR(INDEX('2017 Emission Inventory'!$D$2:$D$803,MATCH($B142,'2017 Emission Inventory'!$B$2:$B$803,0)),"")</f>
        <v/>
      </c>
      <c r="AV142" s="161" t="str">
        <f>IFERROR(INDEX('2017 Emission Inventory'!$E$2:$E$803,MATCH($B142,'2017 Emission Inventory'!$B$2:$B$803,0)),"")</f>
        <v/>
      </c>
      <c r="AW142" s="161" t="str">
        <f>IFERROR(INDEX('2017 Emission Inventory'!$F$2:$F$803,MATCH($B142,'2017 Emission Inventory'!$B$2:$B$803,0)),"")</f>
        <v/>
      </c>
      <c r="AX142" s="161" t="str">
        <f>IFERROR(INDEX('2017 Emission Inventory'!$G$2:$G$803,MATCH($B142,'2017 Emission Inventory'!$B$2:$B$803,0)),"")</f>
        <v/>
      </c>
      <c r="AY142" s="162" t="str">
        <f>IFERROR(INDEX('2017 Emission Inventory'!$AL$2:$AL$803,MATCH($B142,'2017 Emission Inventory'!$B$2:$B$803,0)),"")</f>
        <v/>
      </c>
      <c r="AZ142" s="163" t="e">
        <f t="shared" si="52"/>
        <v>#VALUE!</v>
      </c>
      <c r="BB142" s="166"/>
    </row>
    <row r="143" spans="1:54" s="160" customFormat="1" x14ac:dyDescent="0.35">
      <c r="A143" s="157">
        <v>142</v>
      </c>
      <c r="B143" s="157" t="s">
        <v>177</v>
      </c>
      <c r="C143" s="157" t="s">
        <v>164</v>
      </c>
      <c r="D143" s="157" t="s">
        <v>9</v>
      </c>
      <c r="E143" s="157">
        <v>2010</v>
      </c>
      <c r="F143" s="157">
        <v>175</v>
      </c>
      <c r="G143" s="157">
        <v>529.09090909090912</v>
      </c>
      <c r="H143" s="157" t="s">
        <v>621</v>
      </c>
      <c r="I143" s="157">
        <f t="shared" si="36"/>
        <v>300</v>
      </c>
      <c r="J143" s="157">
        <f>IF(D143="Electric","--",IF(D143="Diesel",VLOOKUP(C143,[2]ORDLF!A:B,2,FALSE),""))</f>
        <v>0.34</v>
      </c>
      <c r="K143" s="157" t="str">
        <f>IF(D143="Electric","--",IF(D143="Gasoline",VLOOKUP(C143,LSILF!A:C,3,FALSE),""))</f>
        <v/>
      </c>
      <c r="L143" s="158">
        <f t="shared" si="35"/>
        <v>0.34</v>
      </c>
      <c r="M143" s="157" cm="1">
        <f t="array" ref="M143">IF(D143="Electric","--",IF(D143="Diesel",_xlfn._xlws.FILTER(DIESCH[CH Cap],(DIESCH[HP Bin]=I143)),""))</f>
        <v>12000</v>
      </c>
      <c r="N143" s="157" t="str" cm="1">
        <f t="array" ref="N143">IF(D143="Electric","--",IF(D143="Gasoline",_xlfn._xlws.FILTER(LSICH[CH Cap],(LSICH[Fuel Type]=D143)*(LSICH[MY]=E143)),""))</f>
        <v/>
      </c>
      <c r="O143" s="157">
        <f t="shared" si="37"/>
        <v>12000</v>
      </c>
      <c r="P143" s="157">
        <f t="shared" si="38"/>
        <v>5290.909090909091</v>
      </c>
      <c r="Q143" s="157" cm="1">
        <f t="array" ref="Q143">IF(D143="Electric","--",IF(D143="Diesel",_xlfn._xlws.FILTER(ORDEF[HC-ZH (g/hp-hr)],(ORDEF[HP]=I143)*(ORDEF[Model_Year]=E143)),""))</f>
        <v>0.1</v>
      </c>
      <c r="R143" s="157" t="str" cm="1">
        <f t="array" ref="R143">IF(D143="Electric","--",IF(D143="Gasoline",_xlfn._xlws.FILTER(LSIEF[HC-ZH (g/hp-hr)],(LSIEF[Fuel]=D143)*(LSIEF[HP Bin]=I143)*(LSIEF[Model Year]=E143)),""))</f>
        <v/>
      </c>
      <c r="S143" s="158">
        <f t="shared" si="39"/>
        <v>0.1</v>
      </c>
      <c r="T143" s="159" cm="1">
        <f t="array" ref="T143">IF(D143="Electric","--",IF(D143="Diesel",_xlfn._xlws.FILTER(ORDEF[HCDR],(ORDEF[HP]=I143)*(ORDEF[Model_Year]=E143),),""))</f>
        <v>2.5000000000000001E-5</v>
      </c>
      <c r="U143" s="159" t="str" cm="1">
        <f t="array" ref="U143">IF(D143="Electric","--",IF(D143="Gasoline",_xlfn._xlws.FILTER(LSIEF[HC DR],(LSIEF[Fuel]=D143)*(LSIEF[HP Bin]=I143)*(LSIEF[Model Year]=E143)),""))</f>
        <v/>
      </c>
      <c r="V143" s="159">
        <f t="shared" si="40"/>
        <v>2.5000000000000001E-5</v>
      </c>
      <c r="W143" s="158" cm="1">
        <f t="array" ref="W143">IF(D143="Electric","--",IF(D143="Diesel",_xlfn._xlws.FILTER(ORDEF[NOXzh],(ORDEF[HP]=I143)*(ORDEF[Model_Year]=E143)),""))</f>
        <v>2.6734089999999999</v>
      </c>
      <c r="X143" s="158" t="str" cm="1">
        <f t="array" ref="X143">IF(D143="Electric","--",IF(D143="Gasoline",_xlfn._xlws.FILTER(LSIEF[NOX-ZH (g/hp-hr)],(LSIEF[Fuel]=D143)*(LSIEF[HP Bin]=I143)*(LSIEF[Model Year]=E143)),""))</f>
        <v/>
      </c>
      <c r="Y143" s="158">
        <f t="shared" si="41"/>
        <v>2.6734089999999999</v>
      </c>
      <c r="Z143" s="159" cm="1">
        <f t="array" ref="Z143">IF(D143="Electric","--",IF(D143="Diesel",_xlfn._xlws.FILTER(ORDEF[NOXdr],(ORDEF[HP]=I143)*(ORDEF[Model_Year]=E143)),""))</f>
        <v>3.4700000000000003E-5</v>
      </c>
      <c r="AA143" s="159" t="str" cm="1">
        <f t="array" ref="AA143">IF(E143="Electric","--",IF(D143="Gasoline",_xlfn._xlws.FILTER(LSIEF[NOX DR],(LSIEF[Fuel]=D143)*(LSIEF[HP Bin]=I143)*(LSIEF[Model Year]=E143)),""))</f>
        <v/>
      </c>
      <c r="AB143" s="159">
        <f t="shared" si="42"/>
        <v>3.4700000000000003E-5</v>
      </c>
      <c r="AC143" s="158" cm="1">
        <f t="array" ref="AC143">IF(D143="Electric","--",IF(D143="Diesel",_xlfn._xlws.FILTER(DFCF2[Fuel_HC],(DFCF2[MY]=E143)),""))</f>
        <v>0.9</v>
      </c>
      <c r="AD143" s="158" t="str" cm="1">
        <f t="array" ref="AD143">IF(D143="Electric","--",IF(D143="Gasoline",_xlfn._xlws.FILTER(GFCF2[Fuel_HC],(GFCF2[MY]=E143)),""))</f>
        <v/>
      </c>
      <c r="AE143" s="158">
        <f t="shared" si="43"/>
        <v>0.9</v>
      </c>
      <c r="AF143" s="157" cm="1">
        <f t="array" ref="AF143">IF(D143="Electric","--",IF(D143="Diesel",_xlfn._xlws.FILTER(DFCF2[Fuel_NOX],(DFCF2[MY]=E143)),""))</f>
        <v>0.95</v>
      </c>
      <c r="AG143" s="157" t="str" cm="1">
        <f t="array" ref="AG143">IF(D143="Electric","--",IF(D143="Gasoline",_xlfn._xlws.FILTER(GFCF2[Fuel_NOX],(GFCF2[MY]=E143)),""))</f>
        <v/>
      </c>
      <c r="AH143" s="157">
        <f t="shared" si="44"/>
        <v>0.95</v>
      </c>
      <c r="AI143" s="158">
        <f t="shared" si="45"/>
        <v>0.20904545454545456</v>
      </c>
      <c r="AJ143" s="158">
        <f t="shared" si="46"/>
        <v>2.714153368181818</v>
      </c>
      <c r="AK143" s="158">
        <f t="shared" si="47"/>
        <v>14.508491292331977</v>
      </c>
      <c r="AL143" s="158">
        <f t="shared" si="48"/>
        <v>188.37180934616805</v>
      </c>
      <c r="AM143" s="158">
        <f t="shared" si="49"/>
        <v>7.2542456461659891E-3</v>
      </c>
      <c r="AN143" s="158">
        <f t="shared" si="50"/>
        <v>9.4185904673084034E-2</v>
      </c>
      <c r="AO143" s="158">
        <f t="shared" si="51"/>
        <v>8.7776372318608461E-3</v>
      </c>
      <c r="AP143" s="157"/>
      <c r="AQ143" s="161"/>
      <c r="AR143" s="161"/>
      <c r="AS143" s="161" t="str">
        <f>IF(ISNA(VLOOKUP($B143,'2017 Emission Inventory'!$B$2:$B$803,1,FALSE)),"No","Yes")</f>
        <v>Yes</v>
      </c>
      <c r="AT143" s="161" t="str">
        <f>IFERROR(INDEX('2017 Emission Inventory'!$C$2:$C$803,MATCH($B143,'2017 Emission Inventory'!$B$2:$B$803,0)),"")</f>
        <v>Cargo Loader</v>
      </c>
      <c r="AU143" s="161" t="str">
        <f>IFERROR(INDEX('2017 Emission Inventory'!$D$2:$D$803,MATCH($B143,'2017 Emission Inventory'!$B$2:$B$803,0)),"")</f>
        <v>Diesel</v>
      </c>
      <c r="AV143" s="161">
        <f>IFERROR(INDEX('2017 Emission Inventory'!$E$2:$E$803,MATCH($B143,'2017 Emission Inventory'!$B$2:$B$803,0)),"")</f>
        <v>2010</v>
      </c>
      <c r="AW143" s="161">
        <f>IFERROR(INDEX('2017 Emission Inventory'!$F$2:$F$803,MATCH($B143,'2017 Emission Inventory'!$B$2:$B$803,0)),"")</f>
        <v>175</v>
      </c>
      <c r="AX143" s="161">
        <f>IFERROR(INDEX('2017 Emission Inventory'!$G$2:$G$803,MATCH($B143,'2017 Emission Inventory'!$B$2:$B$803,0)),"")</f>
        <v>529.09090909090912</v>
      </c>
      <c r="AY143" s="162">
        <f>IFERROR(INDEX('2017 Emission Inventory'!$AL$2:$AL$803,MATCH($B143,'2017 Emission Inventory'!$B$2:$B$803,0)),"")</f>
        <v>184.74030842258159</v>
      </c>
      <c r="AZ143" s="163">
        <f t="shared" si="52"/>
        <v>3.6315009235864579</v>
      </c>
      <c r="BB143" s="166"/>
    </row>
    <row r="144" spans="1:54" s="160" customFormat="1" x14ac:dyDescent="0.35">
      <c r="A144" s="157">
        <v>143</v>
      </c>
      <c r="B144" s="157" t="s">
        <v>178</v>
      </c>
      <c r="C144" s="157" t="s">
        <v>164</v>
      </c>
      <c r="D144" s="157" t="s">
        <v>9</v>
      </c>
      <c r="E144" s="157">
        <v>2010</v>
      </c>
      <c r="F144" s="157">
        <v>130</v>
      </c>
      <c r="G144" s="157">
        <v>529.09090909090912</v>
      </c>
      <c r="H144" s="157" t="s">
        <v>621</v>
      </c>
      <c r="I144" s="157">
        <f t="shared" si="36"/>
        <v>175</v>
      </c>
      <c r="J144" s="157">
        <f>IF(D144="Electric","--",IF(D144="Diesel",VLOOKUP(C144,[2]ORDLF!A:B,2,FALSE),""))</f>
        <v>0.34</v>
      </c>
      <c r="K144" s="157" t="str">
        <f>IF(D144="Electric","--",IF(D144="Gasoline",VLOOKUP(C144,LSILF!A:C,3,FALSE),""))</f>
        <v/>
      </c>
      <c r="L144" s="158">
        <f t="shared" si="35"/>
        <v>0.34</v>
      </c>
      <c r="M144" s="157" cm="1">
        <f t="array" ref="M144">IF(D144="Electric","--",IF(D144="Diesel",_xlfn._xlws.FILTER(DIESCH[CH Cap],(DIESCH[HP Bin]=I144)),""))</f>
        <v>12000</v>
      </c>
      <c r="N144" s="157" t="str" cm="1">
        <f t="array" ref="N144">IF(D144="Electric","--",IF(D144="Gasoline",_xlfn._xlws.FILTER(LSICH[CH Cap],(LSICH[Fuel Type]=D144)*(LSICH[MY]=E144)),""))</f>
        <v/>
      </c>
      <c r="O144" s="157">
        <f t="shared" si="37"/>
        <v>12000</v>
      </c>
      <c r="P144" s="157">
        <f t="shared" si="38"/>
        <v>5290.909090909091</v>
      </c>
      <c r="Q144" s="157" cm="1">
        <f t="array" ref="Q144">IF(D144="Electric","--",IF(D144="Diesel",_xlfn._xlws.FILTER(ORDEF[HC-ZH (g/hp-hr)],(ORDEF[HP]=I144)*(ORDEF[Model_Year]=E144)),""))</f>
        <v>0.1</v>
      </c>
      <c r="R144" s="157" t="str" cm="1">
        <f t="array" ref="R144">IF(D144="Electric","--",IF(D144="Gasoline",_xlfn._xlws.FILTER(LSIEF[HC-ZH (g/hp-hr)],(LSIEF[Fuel]=D144)*(LSIEF[HP Bin]=I144)*(LSIEF[Model Year]=E144)),""))</f>
        <v/>
      </c>
      <c r="S144" s="158">
        <f t="shared" si="39"/>
        <v>0.1</v>
      </c>
      <c r="T144" s="159" cm="1">
        <f t="array" ref="T144">IF(D144="Electric","--",IF(D144="Diesel",_xlfn._xlws.FILTER(ORDEF[HCDR],(ORDEF[HP]=I144)*(ORDEF[Model_Year]=E144),),""))</f>
        <v>2.5000000000000001E-5</v>
      </c>
      <c r="U144" s="159" t="str" cm="1">
        <f t="array" ref="U144">IF(D144="Electric","--",IF(D144="Gasoline",_xlfn._xlws.FILTER(LSIEF[HC DR],(LSIEF[Fuel]=D144)*(LSIEF[HP Bin]=I144)*(LSIEF[Model Year]=E144)),""))</f>
        <v/>
      </c>
      <c r="V144" s="159">
        <f t="shared" si="40"/>
        <v>2.5000000000000001E-5</v>
      </c>
      <c r="W144" s="158" cm="1">
        <f t="array" ref="W144">IF(D144="Electric","--",IF(D144="Diesel",_xlfn._xlws.FILTER(ORDEF[NOXzh],(ORDEF[HP]=I144)*(ORDEF[Model_Year]=E144)),""))</f>
        <v>2.9919570000000002</v>
      </c>
      <c r="X144" s="158" t="str" cm="1">
        <f t="array" ref="X144">IF(D144="Electric","--",IF(D144="Gasoline",_xlfn._xlws.FILTER(LSIEF[NOX-ZH (g/hp-hr)],(LSIEF[Fuel]=D144)*(LSIEF[HP Bin]=I144)*(LSIEF[Model Year]=E144)),""))</f>
        <v/>
      </c>
      <c r="Y144" s="158">
        <f t="shared" si="41"/>
        <v>2.9919570000000002</v>
      </c>
      <c r="Z144" s="159" cm="1">
        <f t="array" ref="Z144">IF(D144="Electric","--",IF(D144="Diesel",_xlfn._xlws.FILTER(ORDEF[NOXdr],(ORDEF[HP]=I144)*(ORDEF[Model_Year]=E144)),""))</f>
        <v>3.9100000000000002E-5</v>
      </c>
      <c r="AA144" s="159" t="str" cm="1">
        <f t="array" ref="AA144">IF(E144="Electric","--",IF(D144="Gasoline",_xlfn._xlws.FILTER(LSIEF[NOX DR],(LSIEF[Fuel]=D144)*(LSIEF[HP Bin]=I144)*(LSIEF[Model Year]=E144)),""))</f>
        <v/>
      </c>
      <c r="AB144" s="159">
        <f t="shared" si="42"/>
        <v>3.9100000000000002E-5</v>
      </c>
      <c r="AC144" s="158" cm="1">
        <f t="array" ref="AC144">IF(D144="Electric","--",IF(D144="Diesel",_xlfn._xlws.FILTER(DFCF2[Fuel_HC],(DFCF2[MY]=E144)),""))</f>
        <v>0.9</v>
      </c>
      <c r="AD144" s="158" t="str" cm="1">
        <f t="array" ref="AD144">IF(D144="Electric","--",IF(D144="Gasoline",_xlfn._xlws.FILTER(GFCF2[Fuel_HC],(GFCF2[MY]=E144)),""))</f>
        <v/>
      </c>
      <c r="AE144" s="158">
        <f t="shared" si="43"/>
        <v>0.9</v>
      </c>
      <c r="AF144" s="157" cm="1">
        <f t="array" ref="AF144">IF(D144="Electric","--",IF(D144="Diesel",_xlfn._xlws.FILTER(DFCF2[Fuel_NOX],(DFCF2[MY]=E144)),""))</f>
        <v>0.95</v>
      </c>
      <c r="AG144" s="157" t="str" cm="1">
        <f t="array" ref="AG144">IF(D144="Electric","--",IF(D144="Gasoline",_xlfn._xlws.FILTER(GFCF2[Fuel_NOX],(GFCF2[MY]=E144)),""))</f>
        <v/>
      </c>
      <c r="AH144" s="157">
        <f t="shared" si="44"/>
        <v>0.95</v>
      </c>
      <c r="AI144" s="158">
        <f t="shared" si="45"/>
        <v>0.20904545454545456</v>
      </c>
      <c r="AJ144" s="158">
        <f t="shared" si="46"/>
        <v>3.0388899681818184</v>
      </c>
      <c r="AK144" s="158">
        <f t="shared" si="47"/>
        <v>10.777736388589469</v>
      </c>
      <c r="AL144" s="158">
        <f t="shared" si="48"/>
        <v>156.67575773034113</v>
      </c>
      <c r="AM144" s="158">
        <f t="shared" si="49"/>
        <v>5.3888681942947346E-3</v>
      </c>
      <c r="AN144" s="158">
        <f t="shared" si="50"/>
        <v>7.8337878865170574E-2</v>
      </c>
      <c r="AO144" s="158">
        <f t="shared" si="51"/>
        <v>6.5205305150966286E-3</v>
      </c>
      <c r="AP144" s="157"/>
      <c r="AQ144" s="161"/>
      <c r="AR144" s="161"/>
      <c r="AS144" s="161" t="str">
        <f>IF(ISNA(VLOOKUP($B144,'2017 Emission Inventory'!$B$2:$B$803,1,FALSE)),"No","Yes")</f>
        <v>Yes</v>
      </c>
      <c r="AT144" s="161" t="str">
        <f>IFERROR(INDEX('2017 Emission Inventory'!$C$2:$C$803,MATCH($B144,'2017 Emission Inventory'!$B$2:$B$803,0)),"")</f>
        <v>Cargo Loader</v>
      </c>
      <c r="AU144" s="161" t="str">
        <f>IFERROR(INDEX('2017 Emission Inventory'!$D$2:$D$803,MATCH($B144,'2017 Emission Inventory'!$B$2:$B$803,0)),"")</f>
        <v>Diesel</v>
      </c>
      <c r="AV144" s="161">
        <f>IFERROR(INDEX('2017 Emission Inventory'!$E$2:$E$803,MATCH($B144,'2017 Emission Inventory'!$B$2:$B$803,0)),"")</f>
        <v>2010</v>
      </c>
      <c r="AW144" s="161">
        <f>IFERROR(INDEX('2017 Emission Inventory'!$F$2:$F$803,MATCH($B144,'2017 Emission Inventory'!$B$2:$B$803,0)),"")</f>
        <v>142</v>
      </c>
      <c r="AX144" s="161">
        <f>IFERROR(INDEX('2017 Emission Inventory'!$G$2:$G$803,MATCH($B144,'2017 Emission Inventory'!$B$2:$B$803,0)),"")</f>
        <v>529.09090909090912</v>
      </c>
      <c r="AY144" s="162">
        <f>IFERROR(INDEX('2017 Emission Inventory'!$AL$2:$AL$803,MATCH($B144,'2017 Emission Inventory'!$B$2:$B$803,0)),"")</f>
        <v>167.81778634633145</v>
      </c>
      <c r="AZ144" s="163">
        <f t="shared" si="52"/>
        <v>-11.142028615990313</v>
      </c>
      <c r="BB144" s="166"/>
    </row>
    <row r="145" spans="1:54" s="160" customFormat="1" x14ac:dyDescent="0.35">
      <c r="A145" s="157">
        <v>144</v>
      </c>
      <c r="B145" s="157" t="s">
        <v>179</v>
      </c>
      <c r="C145" s="157" t="s">
        <v>164</v>
      </c>
      <c r="D145" s="157" t="s">
        <v>9</v>
      </c>
      <c r="E145" s="157">
        <v>2011</v>
      </c>
      <c r="F145" s="157">
        <v>110</v>
      </c>
      <c r="G145" s="157">
        <v>529.09090909090912</v>
      </c>
      <c r="H145" s="157" t="s">
        <v>621</v>
      </c>
      <c r="I145" s="157">
        <f t="shared" si="36"/>
        <v>175</v>
      </c>
      <c r="J145" s="157">
        <f>IF(D145="Electric","--",IF(D145="Diesel",VLOOKUP(C145,[2]ORDLF!A:B,2,FALSE),""))</f>
        <v>0.34</v>
      </c>
      <c r="K145" s="157" t="str">
        <f>IF(D145="Electric","--",IF(D145="Gasoline",VLOOKUP(C145,LSILF!A:C,3,FALSE),""))</f>
        <v/>
      </c>
      <c r="L145" s="158">
        <f t="shared" si="35"/>
        <v>0.34</v>
      </c>
      <c r="M145" s="157" cm="1">
        <f t="array" ref="M145">IF(D145="Electric","--",IF(D145="Diesel",_xlfn._xlws.FILTER(DIESCH[CH Cap],(DIESCH[HP Bin]=I145)),""))</f>
        <v>12000</v>
      </c>
      <c r="N145" s="157" t="str" cm="1">
        <f t="array" ref="N145">IF(D145="Electric","--",IF(D145="Gasoline",_xlfn._xlws.FILTER(LSICH[CH Cap],(LSICH[Fuel Type]=D145)*(LSICH[MY]=E145)),""))</f>
        <v/>
      </c>
      <c r="O145" s="157">
        <f t="shared" si="37"/>
        <v>12000</v>
      </c>
      <c r="P145" s="157">
        <f t="shared" si="38"/>
        <v>4761.818181818182</v>
      </c>
      <c r="Q145" s="157" cm="1">
        <f t="array" ref="Q145">IF(D145="Electric","--",IF(D145="Diesel",_xlfn._xlws.FILTER(ORDEF[HC-ZH (g/hp-hr)],(ORDEF[HP]=I145)*(ORDEF[Model_Year]=E145)),""))</f>
        <v>0.1</v>
      </c>
      <c r="R145" s="157" t="str" cm="1">
        <f t="array" ref="R145">IF(D145="Electric","--",IF(D145="Gasoline",_xlfn._xlws.FILTER(LSIEF[HC-ZH (g/hp-hr)],(LSIEF[Fuel]=D145)*(LSIEF[HP Bin]=I145)*(LSIEF[Model Year]=E145)),""))</f>
        <v/>
      </c>
      <c r="S145" s="158">
        <f t="shared" si="39"/>
        <v>0.1</v>
      </c>
      <c r="T145" s="159" cm="1">
        <f t="array" ref="T145">IF(D145="Electric","--",IF(D145="Diesel",_xlfn._xlws.FILTER(ORDEF[HCDR],(ORDEF[HP]=I145)*(ORDEF[Model_Year]=E145),),""))</f>
        <v>2.5000000000000001E-5</v>
      </c>
      <c r="U145" s="159" t="str" cm="1">
        <f t="array" ref="U145">IF(D145="Electric","--",IF(D145="Gasoline",_xlfn._xlws.FILTER(LSIEF[HC DR],(LSIEF[Fuel]=D145)*(LSIEF[HP Bin]=I145)*(LSIEF[Model Year]=E145)),""))</f>
        <v/>
      </c>
      <c r="V145" s="159">
        <f t="shared" si="40"/>
        <v>2.5000000000000001E-5</v>
      </c>
      <c r="W145" s="158" cm="1">
        <f t="array" ref="W145">IF(D145="Electric","--",IF(D145="Diesel",_xlfn._xlws.FILTER(ORDEF[NOXzh],(ORDEF[HP]=I145)*(ORDEF[Model_Year]=E145)),""))</f>
        <v>2.6726589999999999</v>
      </c>
      <c r="X145" s="158" t="str" cm="1">
        <f t="array" ref="X145">IF(D145="Electric","--",IF(D145="Gasoline",_xlfn._xlws.FILTER(LSIEF[NOX-ZH (g/hp-hr)],(LSIEF[Fuel]=D145)*(LSIEF[HP Bin]=I145)*(LSIEF[Model Year]=E145)),""))</f>
        <v/>
      </c>
      <c r="Y145" s="158">
        <f t="shared" si="41"/>
        <v>2.6726589999999999</v>
      </c>
      <c r="Z145" s="159" cm="1">
        <f t="array" ref="Z145">IF(D145="Electric","--",IF(D145="Diesel",_xlfn._xlws.FILTER(ORDEF[NOXdr],(ORDEF[HP]=I145)*(ORDEF[Model_Year]=E145)),""))</f>
        <v>3.4900000000000001E-5</v>
      </c>
      <c r="AA145" s="159" t="str" cm="1">
        <f t="array" ref="AA145">IF(E145="Electric","--",IF(D145="Gasoline",_xlfn._xlws.FILTER(LSIEF[NOX DR],(LSIEF[Fuel]=D145)*(LSIEF[HP Bin]=I145)*(LSIEF[Model Year]=E145)),""))</f>
        <v/>
      </c>
      <c r="AB145" s="159">
        <f t="shared" si="42"/>
        <v>3.4900000000000001E-5</v>
      </c>
      <c r="AC145" s="158" cm="1">
        <f t="array" ref="AC145">IF(D145="Electric","--",IF(D145="Diesel",_xlfn._xlws.FILTER(DFCF2[Fuel_HC],(DFCF2[MY]=E145)),""))</f>
        <v>0.9</v>
      </c>
      <c r="AD145" s="158" t="str" cm="1">
        <f t="array" ref="AD145">IF(D145="Electric","--",IF(D145="Gasoline",_xlfn._xlws.FILTER(GFCF2[Fuel_HC],(GFCF2[MY]=E145)),""))</f>
        <v/>
      </c>
      <c r="AE145" s="158">
        <f t="shared" si="43"/>
        <v>0.9</v>
      </c>
      <c r="AF145" s="157" cm="1">
        <f t="array" ref="AF145">IF(D145="Electric","--",IF(D145="Diesel",_xlfn._xlws.FILTER(DFCF2[Fuel_NOX],(DFCF2[MY]=E145)),""))</f>
        <v>0.95</v>
      </c>
      <c r="AG145" s="157" t="str" cm="1">
        <f t="array" ref="AG145">IF(D145="Electric","--",IF(D145="Gasoline",_xlfn._xlws.FILTER(GFCF2[Fuel_NOX],(GFCF2[MY]=E145)),""))</f>
        <v/>
      </c>
      <c r="AH145" s="157">
        <f t="shared" si="44"/>
        <v>0.95</v>
      </c>
      <c r="AI145" s="158">
        <f t="shared" si="45"/>
        <v>0.19714090909090909</v>
      </c>
      <c r="AJ145" s="158">
        <f t="shared" si="46"/>
        <v>2.6969041318181817</v>
      </c>
      <c r="AK145" s="158">
        <f t="shared" si="47"/>
        <v>8.6002864402038099</v>
      </c>
      <c r="AL145" s="158">
        <f t="shared" si="48"/>
        <v>117.65263811738761</v>
      </c>
      <c r="AM145" s="158">
        <f t="shared" si="49"/>
        <v>4.3001432201019048E-3</v>
      </c>
      <c r="AN145" s="158">
        <f t="shared" si="50"/>
        <v>5.8826319058693809E-2</v>
      </c>
      <c r="AO145" s="158">
        <f t="shared" si="51"/>
        <v>5.2031732963233046E-3</v>
      </c>
      <c r="AP145" s="157"/>
      <c r="AQ145" s="161"/>
      <c r="AR145" s="161"/>
      <c r="AS145" s="161" t="str">
        <f>IF(ISNA(VLOOKUP($B145,'2017 Emission Inventory'!$B$2:$B$803,1,FALSE)),"No","Yes")</f>
        <v>Yes</v>
      </c>
      <c r="AT145" s="161" t="str">
        <f>IFERROR(INDEX('2017 Emission Inventory'!$C$2:$C$803,MATCH($B145,'2017 Emission Inventory'!$B$2:$B$803,0)),"")</f>
        <v>Cargo Loader</v>
      </c>
      <c r="AU145" s="161" t="str">
        <f>IFERROR(INDEX('2017 Emission Inventory'!$D$2:$D$803,MATCH($B145,'2017 Emission Inventory'!$B$2:$B$803,0)),"")</f>
        <v>Diesel</v>
      </c>
      <c r="AV145" s="161">
        <f>IFERROR(INDEX('2017 Emission Inventory'!$E$2:$E$803,MATCH($B145,'2017 Emission Inventory'!$B$2:$B$803,0)),"")</f>
        <v>2011</v>
      </c>
      <c r="AW145" s="161">
        <f>IFERROR(INDEX('2017 Emission Inventory'!$F$2:$F$803,MATCH($B145,'2017 Emission Inventory'!$B$2:$B$803,0)),"")</f>
        <v>110</v>
      </c>
      <c r="AX145" s="161">
        <f>IFERROR(INDEX('2017 Emission Inventory'!$G$2:$G$803,MATCH($B145,'2017 Emission Inventory'!$B$2:$B$803,0)),"")</f>
        <v>529.09090909090912</v>
      </c>
      <c r="AY145" s="162">
        <f>IFERROR(INDEX('2017 Emission Inventory'!$AL$2:$AL$803,MATCH($B145,'2017 Emission Inventory'!$B$2:$B$803,0)),"")</f>
        <v>115.35682386532528</v>
      </c>
      <c r="AZ145" s="163">
        <f t="shared" si="52"/>
        <v>2.2958142520623284</v>
      </c>
      <c r="BB145" s="166"/>
    </row>
    <row r="146" spans="1:54" s="160" customFormat="1" x14ac:dyDescent="0.35">
      <c r="A146" s="157">
        <v>145</v>
      </c>
      <c r="B146" s="157" t="s">
        <v>180</v>
      </c>
      <c r="C146" s="157" t="s">
        <v>164</v>
      </c>
      <c r="D146" s="157" t="s">
        <v>9</v>
      </c>
      <c r="E146" s="157">
        <v>2011</v>
      </c>
      <c r="F146" s="157">
        <v>110</v>
      </c>
      <c r="G146" s="157">
        <v>529.09090909090912</v>
      </c>
      <c r="H146" s="157" t="s">
        <v>621</v>
      </c>
      <c r="I146" s="157">
        <f t="shared" si="36"/>
        <v>175</v>
      </c>
      <c r="J146" s="157">
        <f>IF(D146="Electric","--",IF(D146="Diesel",VLOOKUP(C146,[2]ORDLF!A:B,2,FALSE),""))</f>
        <v>0.34</v>
      </c>
      <c r="K146" s="157" t="str">
        <f>IF(D146="Electric","--",IF(D146="Gasoline",VLOOKUP(C146,LSILF!A:C,3,FALSE),""))</f>
        <v/>
      </c>
      <c r="L146" s="158">
        <f t="shared" si="35"/>
        <v>0.34</v>
      </c>
      <c r="M146" s="157" cm="1">
        <f t="array" ref="M146">IF(D146="Electric","--",IF(D146="Diesel",_xlfn._xlws.FILTER(DIESCH[CH Cap],(DIESCH[HP Bin]=I146)),""))</f>
        <v>12000</v>
      </c>
      <c r="N146" s="157" t="str" cm="1">
        <f t="array" ref="N146">IF(D146="Electric","--",IF(D146="Gasoline",_xlfn._xlws.FILTER(LSICH[CH Cap],(LSICH[Fuel Type]=D146)*(LSICH[MY]=E146)),""))</f>
        <v/>
      </c>
      <c r="O146" s="157">
        <f t="shared" si="37"/>
        <v>12000</v>
      </c>
      <c r="P146" s="157">
        <f t="shared" si="38"/>
        <v>4761.818181818182</v>
      </c>
      <c r="Q146" s="157" cm="1">
        <f t="array" ref="Q146">IF(D146="Electric","--",IF(D146="Diesel",_xlfn._xlws.FILTER(ORDEF[HC-ZH (g/hp-hr)],(ORDEF[HP]=I146)*(ORDEF[Model_Year]=E146)),""))</f>
        <v>0.1</v>
      </c>
      <c r="R146" s="157" t="str" cm="1">
        <f t="array" ref="R146">IF(D146="Electric","--",IF(D146="Gasoline",_xlfn._xlws.FILTER(LSIEF[HC-ZH (g/hp-hr)],(LSIEF[Fuel]=D146)*(LSIEF[HP Bin]=I146)*(LSIEF[Model Year]=E146)),""))</f>
        <v/>
      </c>
      <c r="S146" s="158">
        <f t="shared" si="39"/>
        <v>0.1</v>
      </c>
      <c r="T146" s="159" cm="1">
        <f t="array" ref="T146">IF(D146="Electric","--",IF(D146="Diesel",_xlfn._xlws.FILTER(ORDEF[HCDR],(ORDEF[HP]=I146)*(ORDEF[Model_Year]=E146),),""))</f>
        <v>2.5000000000000001E-5</v>
      </c>
      <c r="U146" s="159" t="str" cm="1">
        <f t="array" ref="U146">IF(D146="Electric","--",IF(D146="Gasoline",_xlfn._xlws.FILTER(LSIEF[HC DR],(LSIEF[Fuel]=D146)*(LSIEF[HP Bin]=I146)*(LSIEF[Model Year]=E146)),""))</f>
        <v/>
      </c>
      <c r="V146" s="159">
        <f t="shared" si="40"/>
        <v>2.5000000000000001E-5</v>
      </c>
      <c r="W146" s="158" cm="1">
        <f t="array" ref="W146">IF(D146="Electric","--",IF(D146="Diesel",_xlfn._xlws.FILTER(ORDEF[NOXzh],(ORDEF[HP]=I146)*(ORDEF[Model_Year]=E146)),""))</f>
        <v>2.6726589999999999</v>
      </c>
      <c r="X146" s="158" t="str" cm="1">
        <f t="array" ref="X146">IF(D146="Electric","--",IF(D146="Gasoline",_xlfn._xlws.FILTER(LSIEF[NOX-ZH (g/hp-hr)],(LSIEF[Fuel]=D146)*(LSIEF[HP Bin]=I146)*(LSIEF[Model Year]=E146)),""))</f>
        <v/>
      </c>
      <c r="Y146" s="158">
        <f t="shared" si="41"/>
        <v>2.6726589999999999</v>
      </c>
      <c r="Z146" s="159" cm="1">
        <f t="array" ref="Z146">IF(D146="Electric","--",IF(D146="Diesel",_xlfn._xlws.FILTER(ORDEF[NOXdr],(ORDEF[HP]=I146)*(ORDEF[Model_Year]=E146)),""))</f>
        <v>3.4900000000000001E-5</v>
      </c>
      <c r="AA146" s="159" t="str" cm="1">
        <f t="array" ref="AA146">IF(E146="Electric","--",IF(D146="Gasoline",_xlfn._xlws.FILTER(LSIEF[NOX DR],(LSIEF[Fuel]=D146)*(LSIEF[HP Bin]=I146)*(LSIEF[Model Year]=E146)),""))</f>
        <v/>
      </c>
      <c r="AB146" s="159">
        <f t="shared" si="42"/>
        <v>3.4900000000000001E-5</v>
      </c>
      <c r="AC146" s="158" cm="1">
        <f t="array" ref="AC146">IF(D146="Electric","--",IF(D146="Diesel",_xlfn._xlws.FILTER(DFCF2[Fuel_HC],(DFCF2[MY]=E146)),""))</f>
        <v>0.9</v>
      </c>
      <c r="AD146" s="158" t="str" cm="1">
        <f t="array" ref="AD146">IF(D146="Electric","--",IF(D146="Gasoline",_xlfn._xlws.FILTER(GFCF2[Fuel_HC],(GFCF2[MY]=E146)),""))</f>
        <v/>
      </c>
      <c r="AE146" s="158">
        <f t="shared" si="43"/>
        <v>0.9</v>
      </c>
      <c r="AF146" s="157" cm="1">
        <f t="array" ref="AF146">IF(D146="Electric","--",IF(D146="Diesel",_xlfn._xlws.FILTER(DFCF2[Fuel_NOX],(DFCF2[MY]=E146)),""))</f>
        <v>0.95</v>
      </c>
      <c r="AG146" s="157" t="str" cm="1">
        <f t="array" ref="AG146">IF(D146="Electric","--",IF(D146="Gasoline",_xlfn._xlws.FILTER(GFCF2[Fuel_NOX],(GFCF2[MY]=E146)),""))</f>
        <v/>
      </c>
      <c r="AH146" s="157">
        <f t="shared" si="44"/>
        <v>0.95</v>
      </c>
      <c r="AI146" s="158">
        <f t="shared" si="45"/>
        <v>0.19714090909090909</v>
      </c>
      <c r="AJ146" s="158">
        <f t="shared" si="46"/>
        <v>2.6969041318181817</v>
      </c>
      <c r="AK146" s="158">
        <f t="shared" si="47"/>
        <v>8.6002864402038099</v>
      </c>
      <c r="AL146" s="158">
        <f t="shared" si="48"/>
        <v>117.65263811738761</v>
      </c>
      <c r="AM146" s="158">
        <f t="shared" si="49"/>
        <v>4.3001432201019048E-3</v>
      </c>
      <c r="AN146" s="158">
        <f t="shared" si="50"/>
        <v>5.8826319058693809E-2</v>
      </c>
      <c r="AO146" s="158">
        <f t="shared" si="51"/>
        <v>5.2031732963233046E-3</v>
      </c>
      <c r="AP146" s="157"/>
      <c r="AQ146" s="161"/>
      <c r="AR146" s="161"/>
      <c r="AS146" s="161" t="str">
        <f>IF(ISNA(VLOOKUP($B146,'2017 Emission Inventory'!$B$2:$B$803,1,FALSE)),"No","Yes")</f>
        <v>Yes</v>
      </c>
      <c r="AT146" s="161" t="str">
        <f>IFERROR(INDEX('2017 Emission Inventory'!$C$2:$C$803,MATCH($B146,'2017 Emission Inventory'!$B$2:$B$803,0)),"")</f>
        <v>Cargo Loader</v>
      </c>
      <c r="AU146" s="161" t="str">
        <f>IFERROR(INDEX('2017 Emission Inventory'!$D$2:$D$803,MATCH($B146,'2017 Emission Inventory'!$B$2:$B$803,0)),"")</f>
        <v>Diesel</v>
      </c>
      <c r="AV146" s="161">
        <f>IFERROR(INDEX('2017 Emission Inventory'!$E$2:$E$803,MATCH($B146,'2017 Emission Inventory'!$B$2:$B$803,0)),"")</f>
        <v>2011</v>
      </c>
      <c r="AW146" s="161">
        <f>IFERROR(INDEX('2017 Emission Inventory'!$F$2:$F$803,MATCH($B146,'2017 Emission Inventory'!$B$2:$B$803,0)),"")</f>
        <v>110</v>
      </c>
      <c r="AX146" s="161">
        <f>IFERROR(INDEX('2017 Emission Inventory'!$G$2:$G$803,MATCH($B146,'2017 Emission Inventory'!$B$2:$B$803,0)),"")</f>
        <v>529.09090909090912</v>
      </c>
      <c r="AY146" s="162">
        <f>IFERROR(INDEX('2017 Emission Inventory'!$AL$2:$AL$803,MATCH($B146,'2017 Emission Inventory'!$B$2:$B$803,0)),"")</f>
        <v>115.35682386532528</v>
      </c>
      <c r="AZ146" s="163">
        <f t="shared" si="52"/>
        <v>2.2958142520623284</v>
      </c>
      <c r="BB146" s="166"/>
    </row>
    <row r="147" spans="1:54" s="160" customFormat="1" x14ac:dyDescent="0.35">
      <c r="A147" s="157">
        <v>146</v>
      </c>
      <c r="B147" s="157" t="s">
        <v>181</v>
      </c>
      <c r="C147" s="157" t="s">
        <v>164</v>
      </c>
      <c r="D147" s="157" t="s">
        <v>9</v>
      </c>
      <c r="E147" s="157">
        <v>2011</v>
      </c>
      <c r="F147" s="157">
        <v>110</v>
      </c>
      <c r="G147" s="157">
        <v>529.09090909090912</v>
      </c>
      <c r="H147" s="157" t="s">
        <v>621</v>
      </c>
      <c r="I147" s="157">
        <f t="shared" si="36"/>
        <v>175</v>
      </c>
      <c r="J147" s="157">
        <f>IF(D147="Electric","--",IF(D147="Diesel",VLOOKUP(C147,[2]ORDLF!A:B,2,FALSE),""))</f>
        <v>0.34</v>
      </c>
      <c r="K147" s="157" t="str">
        <f>IF(D147="Electric","--",IF(D147="Gasoline",VLOOKUP(C147,LSILF!A:C,3,FALSE),""))</f>
        <v/>
      </c>
      <c r="L147" s="158">
        <f t="shared" si="35"/>
        <v>0.34</v>
      </c>
      <c r="M147" s="157" cm="1">
        <f t="array" ref="M147">IF(D147="Electric","--",IF(D147="Diesel",_xlfn._xlws.FILTER(DIESCH[CH Cap],(DIESCH[HP Bin]=I147)),""))</f>
        <v>12000</v>
      </c>
      <c r="N147" s="157" t="str" cm="1">
        <f t="array" ref="N147">IF(D147="Electric","--",IF(D147="Gasoline",_xlfn._xlws.FILTER(LSICH[CH Cap],(LSICH[Fuel Type]=D147)*(LSICH[MY]=E147)),""))</f>
        <v/>
      </c>
      <c r="O147" s="157">
        <f t="shared" si="37"/>
        <v>12000</v>
      </c>
      <c r="P147" s="157">
        <f t="shared" si="38"/>
        <v>4761.818181818182</v>
      </c>
      <c r="Q147" s="157" cm="1">
        <f t="array" ref="Q147">IF(D147="Electric","--",IF(D147="Diesel",_xlfn._xlws.FILTER(ORDEF[HC-ZH (g/hp-hr)],(ORDEF[HP]=I147)*(ORDEF[Model_Year]=E147)),""))</f>
        <v>0.1</v>
      </c>
      <c r="R147" s="157" t="str" cm="1">
        <f t="array" ref="R147">IF(D147="Electric","--",IF(D147="Gasoline",_xlfn._xlws.FILTER(LSIEF[HC-ZH (g/hp-hr)],(LSIEF[Fuel]=D147)*(LSIEF[HP Bin]=I147)*(LSIEF[Model Year]=E147)),""))</f>
        <v/>
      </c>
      <c r="S147" s="158">
        <f t="shared" si="39"/>
        <v>0.1</v>
      </c>
      <c r="T147" s="159" cm="1">
        <f t="array" ref="T147">IF(D147="Electric","--",IF(D147="Diesel",_xlfn._xlws.FILTER(ORDEF[HCDR],(ORDEF[HP]=I147)*(ORDEF[Model_Year]=E147),),""))</f>
        <v>2.5000000000000001E-5</v>
      </c>
      <c r="U147" s="159" t="str" cm="1">
        <f t="array" ref="U147">IF(D147="Electric","--",IF(D147="Gasoline",_xlfn._xlws.FILTER(LSIEF[HC DR],(LSIEF[Fuel]=D147)*(LSIEF[HP Bin]=I147)*(LSIEF[Model Year]=E147)),""))</f>
        <v/>
      </c>
      <c r="V147" s="159">
        <f t="shared" si="40"/>
        <v>2.5000000000000001E-5</v>
      </c>
      <c r="W147" s="158" cm="1">
        <f t="array" ref="W147">IF(D147="Electric","--",IF(D147="Diesel",_xlfn._xlws.FILTER(ORDEF[NOXzh],(ORDEF[HP]=I147)*(ORDEF[Model_Year]=E147)),""))</f>
        <v>2.6726589999999999</v>
      </c>
      <c r="X147" s="158" t="str" cm="1">
        <f t="array" ref="X147">IF(D147="Electric","--",IF(D147="Gasoline",_xlfn._xlws.FILTER(LSIEF[NOX-ZH (g/hp-hr)],(LSIEF[Fuel]=D147)*(LSIEF[HP Bin]=I147)*(LSIEF[Model Year]=E147)),""))</f>
        <v/>
      </c>
      <c r="Y147" s="158">
        <f t="shared" si="41"/>
        <v>2.6726589999999999</v>
      </c>
      <c r="Z147" s="159" cm="1">
        <f t="array" ref="Z147">IF(D147="Electric","--",IF(D147="Diesel",_xlfn._xlws.FILTER(ORDEF[NOXdr],(ORDEF[HP]=I147)*(ORDEF[Model_Year]=E147)),""))</f>
        <v>3.4900000000000001E-5</v>
      </c>
      <c r="AA147" s="159" t="str" cm="1">
        <f t="array" ref="AA147">IF(E147="Electric","--",IF(D147="Gasoline",_xlfn._xlws.FILTER(LSIEF[NOX DR],(LSIEF[Fuel]=D147)*(LSIEF[HP Bin]=I147)*(LSIEF[Model Year]=E147)),""))</f>
        <v/>
      </c>
      <c r="AB147" s="159">
        <f t="shared" si="42"/>
        <v>3.4900000000000001E-5</v>
      </c>
      <c r="AC147" s="158" cm="1">
        <f t="array" ref="AC147">IF(D147="Electric","--",IF(D147="Diesel",_xlfn._xlws.FILTER(DFCF2[Fuel_HC],(DFCF2[MY]=E147)),""))</f>
        <v>0.9</v>
      </c>
      <c r="AD147" s="158" t="str" cm="1">
        <f t="array" ref="AD147">IF(D147="Electric","--",IF(D147="Gasoline",_xlfn._xlws.FILTER(GFCF2[Fuel_HC],(GFCF2[MY]=E147)),""))</f>
        <v/>
      </c>
      <c r="AE147" s="158">
        <f t="shared" si="43"/>
        <v>0.9</v>
      </c>
      <c r="AF147" s="157" cm="1">
        <f t="array" ref="AF147">IF(D147="Electric","--",IF(D147="Diesel",_xlfn._xlws.FILTER(DFCF2[Fuel_NOX],(DFCF2[MY]=E147)),""))</f>
        <v>0.95</v>
      </c>
      <c r="AG147" s="157" t="str" cm="1">
        <f t="array" ref="AG147">IF(D147="Electric","--",IF(D147="Gasoline",_xlfn._xlws.FILTER(GFCF2[Fuel_NOX],(GFCF2[MY]=E147)),""))</f>
        <v/>
      </c>
      <c r="AH147" s="157">
        <f t="shared" si="44"/>
        <v>0.95</v>
      </c>
      <c r="AI147" s="158">
        <f t="shared" si="45"/>
        <v>0.19714090909090909</v>
      </c>
      <c r="AJ147" s="158">
        <f t="shared" si="46"/>
        <v>2.6969041318181817</v>
      </c>
      <c r="AK147" s="158">
        <f t="shared" si="47"/>
        <v>8.6002864402038099</v>
      </c>
      <c r="AL147" s="158">
        <f t="shared" si="48"/>
        <v>117.65263811738761</v>
      </c>
      <c r="AM147" s="158">
        <f t="shared" si="49"/>
        <v>4.3001432201019048E-3</v>
      </c>
      <c r="AN147" s="158">
        <f t="shared" si="50"/>
        <v>5.8826319058693809E-2</v>
      </c>
      <c r="AO147" s="158">
        <f t="shared" si="51"/>
        <v>5.2031732963233046E-3</v>
      </c>
      <c r="AP147" s="157"/>
      <c r="AQ147" s="161"/>
      <c r="AR147" s="161"/>
      <c r="AS147" s="161" t="str">
        <f>IF(ISNA(VLOOKUP($B147,'2017 Emission Inventory'!$B$2:$B$803,1,FALSE)),"No","Yes")</f>
        <v>Yes</v>
      </c>
      <c r="AT147" s="161" t="str">
        <f>IFERROR(INDEX('2017 Emission Inventory'!$C$2:$C$803,MATCH($B147,'2017 Emission Inventory'!$B$2:$B$803,0)),"")</f>
        <v>Cargo Loader</v>
      </c>
      <c r="AU147" s="161" t="str">
        <f>IFERROR(INDEX('2017 Emission Inventory'!$D$2:$D$803,MATCH($B147,'2017 Emission Inventory'!$B$2:$B$803,0)),"")</f>
        <v>Diesel</v>
      </c>
      <c r="AV147" s="161">
        <f>IFERROR(INDEX('2017 Emission Inventory'!$E$2:$E$803,MATCH($B147,'2017 Emission Inventory'!$B$2:$B$803,0)),"")</f>
        <v>2011</v>
      </c>
      <c r="AW147" s="161">
        <f>IFERROR(INDEX('2017 Emission Inventory'!$F$2:$F$803,MATCH($B147,'2017 Emission Inventory'!$B$2:$B$803,0)),"")</f>
        <v>110</v>
      </c>
      <c r="AX147" s="161">
        <f>IFERROR(INDEX('2017 Emission Inventory'!$G$2:$G$803,MATCH($B147,'2017 Emission Inventory'!$B$2:$B$803,0)),"")</f>
        <v>529.09090909090912</v>
      </c>
      <c r="AY147" s="162">
        <f>IFERROR(INDEX('2017 Emission Inventory'!$AL$2:$AL$803,MATCH($B147,'2017 Emission Inventory'!$B$2:$B$803,0)),"")</f>
        <v>115.35682386532528</v>
      </c>
      <c r="AZ147" s="163">
        <f t="shared" si="52"/>
        <v>2.2958142520623284</v>
      </c>
      <c r="BB147" s="166"/>
    </row>
    <row r="148" spans="1:54" s="160" customFormat="1" x14ac:dyDescent="0.35">
      <c r="A148" s="157">
        <v>147</v>
      </c>
      <c r="B148" s="157" t="s">
        <v>182</v>
      </c>
      <c r="C148" s="157" t="s">
        <v>164</v>
      </c>
      <c r="D148" s="157" t="s">
        <v>9</v>
      </c>
      <c r="E148" s="157">
        <v>2011</v>
      </c>
      <c r="F148" s="157">
        <v>110</v>
      </c>
      <c r="G148" s="157">
        <v>529.09090909090912</v>
      </c>
      <c r="H148" s="157" t="s">
        <v>621</v>
      </c>
      <c r="I148" s="157">
        <f t="shared" si="36"/>
        <v>175</v>
      </c>
      <c r="J148" s="157">
        <f>IF(D148="Electric","--",IF(D148="Diesel",VLOOKUP(C148,[2]ORDLF!A:B,2,FALSE),""))</f>
        <v>0.34</v>
      </c>
      <c r="K148" s="157" t="str">
        <f>IF(D148="Electric","--",IF(D148="Gasoline",VLOOKUP(C148,LSILF!A:C,3,FALSE),""))</f>
        <v/>
      </c>
      <c r="L148" s="158">
        <f t="shared" si="35"/>
        <v>0.34</v>
      </c>
      <c r="M148" s="157" cm="1">
        <f t="array" ref="M148">IF(D148="Electric","--",IF(D148="Diesel",_xlfn._xlws.FILTER(DIESCH[CH Cap],(DIESCH[HP Bin]=I148)),""))</f>
        <v>12000</v>
      </c>
      <c r="N148" s="157" t="str" cm="1">
        <f t="array" ref="N148">IF(D148="Electric","--",IF(D148="Gasoline",_xlfn._xlws.FILTER(LSICH[CH Cap],(LSICH[Fuel Type]=D148)*(LSICH[MY]=E148)),""))</f>
        <v/>
      </c>
      <c r="O148" s="157">
        <f t="shared" si="37"/>
        <v>12000</v>
      </c>
      <c r="P148" s="157">
        <f t="shared" si="38"/>
        <v>4761.818181818182</v>
      </c>
      <c r="Q148" s="157" cm="1">
        <f t="array" ref="Q148">IF(D148="Electric","--",IF(D148="Diesel",_xlfn._xlws.FILTER(ORDEF[HC-ZH (g/hp-hr)],(ORDEF[HP]=I148)*(ORDEF[Model_Year]=E148)),""))</f>
        <v>0.1</v>
      </c>
      <c r="R148" s="157" t="str" cm="1">
        <f t="array" ref="R148">IF(D148="Electric","--",IF(D148="Gasoline",_xlfn._xlws.FILTER(LSIEF[HC-ZH (g/hp-hr)],(LSIEF[Fuel]=D148)*(LSIEF[HP Bin]=I148)*(LSIEF[Model Year]=E148)),""))</f>
        <v/>
      </c>
      <c r="S148" s="158">
        <f t="shared" si="39"/>
        <v>0.1</v>
      </c>
      <c r="T148" s="159" cm="1">
        <f t="array" ref="T148">IF(D148="Electric","--",IF(D148="Diesel",_xlfn._xlws.FILTER(ORDEF[HCDR],(ORDEF[HP]=I148)*(ORDEF[Model_Year]=E148),),""))</f>
        <v>2.5000000000000001E-5</v>
      </c>
      <c r="U148" s="159" t="str" cm="1">
        <f t="array" ref="U148">IF(D148="Electric","--",IF(D148="Gasoline",_xlfn._xlws.FILTER(LSIEF[HC DR],(LSIEF[Fuel]=D148)*(LSIEF[HP Bin]=I148)*(LSIEF[Model Year]=E148)),""))</f>
        <v/>
      </c>
      <c r="V148" s="159">
        <f t="shared" si="40"/>
        <v>2.5000000000000001E-5</v>
      </c>
      <c r="W148" s="158" cm="1">
        <f t="array" ref="W148">IF(D148="Electric","--",IF(D148="Diesel",_xlfn._xlws.FILTER(ORDEF[NOXzh],(ORDEF[HP]=I148)*(ORDEF[Model_Year]=E148)),""))</f>
        <v>2.6726589999999999</v>
      </c>
      <c r="X148" s="158" t="str" cm="1">
        <f t="array" ref="X148">IF(D148="Electric","--",IF(D148="Gasoline",_xlfn._xlws.FILTER(LSIEF[NOX-ZH (g/hp-hr)],(LSIEF[Fuel]=D148)*(LSIEF[HP Bin]=I148)*(LSIEF[Model Year]=E148)),""))</f>
        <v/>
      </c>
      <c r="Y148" s="158">
        <f t="shared" si="41"/>
        <v>2.6726589999999999</v>
      </c>
      <c r="Z148" s="159" cm="1">
        <f t="array" ref="Z148">IF(D148="Electric","--",IF(D148="Diesel",_xlfn._xlws.FILTER(ORDEF[NOXdr],(ORDEF[HP]=I148)*(ORDEF[Model_Year]=E148)),""))</f>
        <v>3.4900000000000001E-5</v>
      </c>
      <c r="AA148" s="159" t="str" cm="1">
        <f t="array" ref="AA148">IF(E148="Electric","--",IF(D148="Gasoline",_xlfn._xlws.FILTER(LSIEF[NOX DR],(LSIEF[Fuel]=D148)*(LSIEF[HP Bin]=I148)*(LSIEF[Model Year]=E148)),""))</f>
        <v/>
      </c>
      <c r="AB148" s="159">
        <f t="shared" si="42"/>
        <v>3.4900000000000001E-5</v>
      </c>
      <c r="AC148" s="158" cm="1">
        <f t="array" ref="AC148">IF(D148="Electric","--",IF(D148="Diesel",_xlfn._xlws.FILTER(DFCF2[Fuel_HC],(DFCF2[MY]=E148)),""))</f>
        <v>0.9</v>
      </c>
      <c r="AD148" s="158" t="str" cm="1">
        <f t="array" ref="AD148">IF(D148="Electric","--",IF(D148="Gasoline",_xlfn._xlws.FILTER(GFCF2[Fuel_HC],(GFCF2[MY]=E148)),""))</f>
        <v/>
      </c>
      <c r="AE148" s="158">
        <f t="shared" si="43"/>
        <v>0.9</v>
      </c>
      <c r="AF148" s="157" cm="1">
        <f t="array" ref="AF148">IF(D148="Electric","--",IF(D148="Diesel",_xlfn._xlws.FILTER(DFCF2[Fuel_NOX],(DFCF2[MY]=E148)),""))</f>
        <v>0.95</v>
      </c>
      <c r="AG148" s="157" t="str" cm="1">
        <f t="array" ref="AG148">IF(D148="Electric","--",IF(D148="Gasoline",_xlfn._xlws.FILTER(GFCF2[Fuel_NOX],(GFCF2[MY]=E148)),""))</f>
        <v/>
      </c>
      <c r="AH148" s="157">
        <f t="shared" si="44"/>
        <v>0.95</v>
      </c>
      <c r="AI148" s="158">
        <f t="shared" si="45"/>
        <v>0.19714090909090909</v>
      </c>
      <c r="AJ148" s="158">
        <f t="shared" si="46"/>
        <v>2.6969041318181817</v>
      </c>
      <c r="AK148" s="158">
        <f t="shared" si="47"/>
        <v>8.6002864402038099</v>
      </c>
      <c r="AL148" s="158">
        <f t="shared" si="48"/>
        <v>117.65263811738761</v>
      </c>
      <c r="AM148" s="158">
        <f t="shared" si="49"/>
        <v>4.3001432201019048E-3</v>
      </c>
      <c r="AN148" s="158">
        <f t="shared" si="50"/>
        <v>5.8826319058693809E-2</v>
      </c>
      <c r="AO148" s="158">
        <f t="shared" si="51"/>
        <v>5.2031732963233046E-3</v>
      </c>
      <c r="AP148" s="157"/>
      <c r="AQ148" s="161"/>
      <c r="AR148" s="161"/>
      <c r="AS148" s="161" t="str">
        <f>IF(ISNA(VLOOKUP($B148,'2017 Emission Inventory'!$B$2:$B$803,1,FALSE)),"No","Yes")</f>
        <v>Yes</v>
      </c>
      <c r="AT148" s="161" t="str">
        <f>IFERROR(INDEX('2017 Emission Inventory'!$C$2:$C$803,MATCH($B148,'2017 Emission Inventory'!$B$2:$B$803,0)),"")</f>
        <v>Cargo Loader</v>
      </c>
      <c r="AU148" s="161" t="str">
        <f>IFERROR(INDEX('2017 Emission Inventory'!$D$2:$D$803,MATCH($B148,'2017 Emission Inventory'!$B$2:$B$803,0)),"")</f>
        <v>Diesel</v>
      </c>
      <c r="AV148" s="161">
        <f>IFERROR(INDEX('2017 Emission Inventory'!$E$2:$E$803,MATCH($B148,'2017 Emission Inventory'!$B$2:$B$803,0)),"")</f>
        <v>2011</v>
      </c>
      <c r="AW148" s="161">
        <f>IFERROR(INDEX('2017 Emission Inventory'!$F$2:$F$803,MATCH($B148,'2017 Emission Inventory'!$B$2:$B$803,0)),"")</f>
        <v>110</v>
      </c>
      <c r="AX148" s="161">
        <f>IFERROR(INDEX('2017 Emission Inventory'!$G$2:$G$803,MATCH($B148,'2017 Emission Inventory'!$B$2:$B$803,0)),"")</f>
        <v>529.09090909090912</v>
      </c>
      <c r="AY148" s="162">
        <f>IFERROR(INDEX('2017 Emission Inventory'!$AL$2:$AL$803,MATCH($B148,'2017 Emission Inventory'!$B$2:$B$803,0)),"")</f>
        <v>115.35682386532528</v>
      </c>
      <c r="AZ148" s="163">
        <f t="shared" si="52"/>
        <v>2.2958142520623284</v>
      </c>
      <c r="BB148" s="166"/>
    </row>
    <row r="149" spans="1:54" s="160" customFormat="1" x14ac:dyDescent="0.35">
      <c r="A149" s="157">
        <v>148</v>
      </c>
      <c r="B149" s="157" t="s">
        <v>183</v>
      </c>
      <c r="C149" s="157" t="s">
        <v>164</v>
      </c>
      <c r="D149" s="157" t="s">
        <v>9</v>
      </c>
      <c r="E149" s="157">
        <v>2011</v>
      </c>
      <c r="F149" s="157">
        <v>110</v>
      </c>
      <c r="G149" s="157">
        <v>529.09090909090912</v>
      </c>
      <c r="H149" s="157" t="s">
        <v>621</v>
      </c>
      <c r="I149" s="157">
        <f t="shared" si="36"/>
        <v>175</v>
      </c>
      <c r="J149" s="157">
        <f>IF(D149="Electric","--",IF(D149="Diesel",VLOOKUP(C149,[2]ORDLF!A:B,2,FALSE),""))</f>
        <v>0.34</v>
      </c>
      <c r="K149" s="157" t="str">
        <f>IF(D149="Electric","--",IF(D149="Gasoline",VLOOKUP(C149,LSILF!A:C,3,FALSE),""))</f>
        <v/>
      </c>
      <c r="L149" s="158">
        <f t="shared" si="35"/>
        <v>0.34</v>
      </c>
      <c r="M149" s="157" cm="1">
        <f t="array" ref="M149">IF(D149="Electric","--",IF(D149="Diesel",_xlfn._xlws.FILTER(DIESCH[CH Cap],(DIESCH[HP Bin]=I149)),""))</f>
        <v>12000</v>
      </c>
      <c r="N149" s="157" t="str" cm="1">
        <f t="array" ref="N149">IF(D149="Electric","--",IF(D149="Gasoline",_xlfn._xlws.FILTER(LSICH[CH Cap],(LSICH[Fuel Type]=D149)*(LSICH[MY]=E149)),""))</f>
        <v/>
      </c>
      <c r="O149" s="157">
        <f t="shared" si="37"/>
        <v>12000</v>
      </c>
      <c r="P149" s="157">
        <f t="shared" si="38"/>
        <v>4761.818181818182</v>
      </c>
      <c r="Q149" s="157" cm="1">
        <f t="array" ref="Q149">IF(D149="Electric","--",IF(D149="Diesel",_xlfn._xlws.FILTER(ORDEF[HC-ZH (g/hp-hr)],(ORDEF[HP]=I149)*(ORDEF[Model_Year]=E149)),""))</f>
        <v>0.1</v>
      </c>
      <c r="R149" s="157" t="str" cm="1">
        <f t="array" ref="R149">IF(D149="Electric","--",IF(D149="Gasoline",_xlfn._xlws.FILTER(LSIEF[HC-ZH (g/hp-hr)],(LSIEF[Fuel]=D149)*(LSIEF[HP Bin]=I149)*(LSIEF[Model Year]=E149)),""))</f>
        <v/>
      </c>
      <c r="S149" s="158">
        <f t="shared" si="39"/>
        <v>0.1</v>
      </c>
      <c r="T149" s="159" cm="1">
        <f t="array" ref="T149">IF(D149="Electric","--",IF(D149="Diesel",_xlfn._xlws.FILTER(ORDEF[HCDR],(ORDEF[HP]=I149)*(ORDEF[Model_Year]=E149),),""))</f>
        <v>2.5000000000000001E-5</v>
      </c>
      <c r="U149" s="159" t="str" cm="1">
        <f t="array" ref="U149">IF(D149="Electric","--",IF(D149="Gasoline",_xlfn._xlws.FILTER(LSIEF[HC DR],(LSIEF[Fuel]=D149)*(LSIEF[HP Bin]=I149)*(LSIEF[Model Year]=E149)),""))</f>
        <v/>
      </c>
      <c r="V149" s="159">
        <f t="shared" si="40"/>
        <v>2.5000000000000001E-5</v>
      </c>
      <c r="W149" s="158" cm="1">
        <f t="array" ref="W149">IF(D149="Electric","--",IF(D149="Diesel",_xlfn._xlws.FILTER(ORDEF[NOXzh],(ORDEF[HP]=I149)*(ORDEF[Model_Year]=E149)),""))</f>
        <v>2.6726589999999999</v>
      </c>
      <c r="X149" s="158" t="str" cm="1">
        <f t="array" ref="X149">IF(D149="Electric","--",IF(D149="Gasoline",_xlfn._xlws.FILTER(LSIEF[NOX-ZH (g/hp-hr)],(LSIEF[Fuel]=D149)*(LSIEF[HP Bin]=I149)*(LSIEF[Model Year]=E149)),""))</f>
        <v/>
      </c>
      <c r="Y149" s="158">
        <f t="shared" si="41"/>
        <v>2.6726589999999999</v>
      </c>
      <c r="Z149" s="159" cm="1">
        <f t="array" ref="Z149">IF(D149="Electric","--",IF(D149="Diesel",_xlfn._xlws.FILTER(ORDEF[NOXdr],(ORDEF[HP]=I149)*(ORDEF[Model_Year]=E149)),""))</f>
        <v>3.4900000000000001E-5</v>
      </c>
      <c r="AA149" s="159" t="str" cm="1">
        <f t="array" ref="AA149">IF(E149="Electric","--",IF(D149="Gasoline",_xlfn._xlws.FILTER(LSIEF[NOX DR],(LSIEF[Fuel]=D149)*(LSIEF[HP Bin]=I149)*(LSIEF[Model Year]=E149)),""))</f>
        <v/>
      </c>
      <c r="AB149" s="159">
        <f t="shared" si="42"/>
        <v>3.4900000000000001E-5</v>
      </c>
      <c r="AC149" s="158" cm="1">
        <f t="array" ref="AC149">IF(D149="Electric","--",IF(D149="Diesel",_xlfn._xlws.FILTER(DFCF2[Fuel_HC],(DFCF2[MY]=E149)),""))</f>
        <v>0.9</v>
      </c>
      <c r="AD149" s="158" t="str" cm="1">
        <f t="array" ref="AD149">IF(D149="Electric","--",IF(D149="Gasoline",_xlfn._xlws.FILTER(GFCF2[Fuel_HC],(GFCF2[MY]=E149)),""))</f>
        <v/>
      </c>
      <c r="AE149" s="158">
        <f t="shared" si="43"/>
        <v>0.9</v>
      </c>
      <c r="AF149" s="157" cm="1">
        <f t="array" ref="AF149">IF(D149="Electric","--",IF(D149="Diesel",_xlfn._xlws.FILTER(DFCF2[Fuel_NOX],(DFCF2[MY]=E149)),""))</f>
        <v>0.95</v>
      </c>
      <c r="AG149" s="157" t="str" cm="1">
        <f t="array" ref="AG149">IF(D149="Electric","--",IF(D149="Gasoline",_xlfn._xlws.FILTER(GFCF2[Fuel_NOX],(GFCF2[MY]=E149)),""))</f>
        <v/>
      </c>
      <c r="AH149" s="157">
        <f t="shared" si="44"/>
        <v>0.95</v>
      </c>
      <c r="AI149" s="158">
        <f t="shared" si="45"/>
        <v>0.19714090909090909</v>
      </c>
      <c r="AJ149" s="158">
        <f t="shared" si="46"/>
        <v>2.6969041318181817</v>
      </c>
      <c r="AK149" s="158">
        <f t="shared" si="47"/>
        <v>8.6002864402038099</v>
      </c>
      <c r="AL149" s="158">
        <f t="shared" si="48"/>
        <v>117.65263811738761</v>
      </c>
      <c r="AM149" s="158">
        <f t="shared" si="49"/>
        <v>4.3001432201019048E-3</v>
      </c>
      <c r="AN149" s="158">
        <f t="shared" si="50"/>
        <v>5.8826319058693809E-2</v>
      </c>
      <c r="AO149" s="158">
        <f t="shared" si="51"/>
        <v>5.2031732963233046E-3</v>
      </c>
      <c r="AP149" s="157"/>
      <c r="AQ149" s="161"/>
      <c r="AR149" s="161"/>
      <c r="AS149" s="161" t="str">
        <f>IF(ISNA(VLOOKUP($B149,'2017 Emission Inventory'!$B$2:$B$803,1,FALSE)),"No","Yes")</f>
        <v>Yes</v>
      </c>
      <c r="AT149" s="161" t="str">
        <f>IFERROR(INDEX('2017 Emission Inventory'!$C$2:$C$803,MATCH($B149,'2017 Emission Inventory'!$B$2:$B$803,0)),"")</f>
        <v>Cargo Loader</v>
      </c>
      <c r="AU149" s="161" t="str">
        <f>IFERROR(INDEX('2017 Emission Inventory'!$D$2:$D$803,MATCH($B149,'2017 Emission Inventory'!$B$2:$B$803,0)),"")</f>
        <v>Diesel</v>
      </c>
      <c r="AV149" s="161">
        <f>IFERROR(INDEX('2017 Emission Inventory'!$E$2:$E$803,MATCH($B149,'2017 Emission Inventory'!$B$2:$B$803,0)),"")</f>
        <v>2011</v>
      </c>
      <c r="AW149" s="161">
        <f>IFERROR(INDEX('2017 Emission Inventory'!$F$2:$F$803,MATCH($B149,'2017 Emission Inventory'!$B$2:$B$803,0)),"")</f>
        <v>110</v>
      </c>
      <c r="AX149" s="161">
        <f>IFERROR(INDEX('2017 Emission Inventory'!$G$2:$G$803,MATCH($B149,'2017 Emission Inventory'!$B$2:$B$803,0)),"")</f>
        <v>529.09090909090912</v>
      </c>
      <c r="AY149" s="162">
        <f>IFERROR(INDEX('2017 Emission Inventory'!$AL$2:$AL$803,MATCH($B149,'2017 Emission Inventory'!$B$2:$B$803,0)),"")</f>
        <v>115.35682386532528</v>
      </c>
      <c r="AZ149" s="163">
        <f t="shared" si="52"/>
        <v>2.2958142520623284</v>
      </c>
      <c r="BB149" s="166"/>
    </row>
    <row r="150" spans="1:54" s="160" customFormat="1" x14ac:dyDescent="0.35">
      <c r="A150" s="157">
        <v>149</v>
      </c>
      <c r="B150" s="157" t="s">
        <v>184</v>
      </c>
      <c r="C150" s="157" t="s">
        <v>164</v>
      </c>
      <c r="D150" s="157" t="s">
        <v>9</v>
      </c>
      <c r="E150" s="157">
        <v>2011</v>
      </c>
      <c r="F150" s="157">
        <v>160</v>
      </c>
      <c r="G150" s="157">
        <v>529.09090909090912</v>
      </c>
      <c r="H150" s="157" t="s">
        <v>621</v>
      </c>
      <c r="I150" s="157">
        <f t="shared" si="36"/>
        <v>175</v>
      </c>
      <c r="J150" s="157">
        <f>IF(D150="Electric","--",IF(D150="Diesel",VLOOKUP(C150,[2]ORDLF!A:B,2,FALSE),""))</f>
        <v>0.34</v>
      </c>
      <c r="K150" s="157" t="str">
        <f>IF(D150="Electric","--",IF(D150="Gasoline",VLOOKUP(C150,LSILF!A:C,3,FALSE),""))</f>
        <v/>
      </c>
      <c r="L150" s="158">
        <f t="shared" si="35"/>
        <v>0.34</v>
      </c>
      <c r="M150" s="157" cm="1">
        <f t="array" ref="M150">IF(D150="Electric","--",IF(D150="Diesel",_xlfn._xlws.FILTER(DIESCH[CH Cap],(DIESCH[HP Bin]=I150)),""))</f>
        <v>12000</v>
      </c>
      <c r="N150" s="157" t="str" cm="1">
        <f t="array" ref="N150">IF(D150="Electric","--",IF(D150="Gasoline",_xlfn._xlws.FILTER(LSICH[CH Cap],(LSICH[Fuel Type]=D150)*(LSICH[MY]=E150)),""))</f>
        <v/>
      </c>
      <c r="O150" s="157">
        <f t="shared" si="37"/>
        <v>12000</v>
      </c>
      <c r="P150" s="157">
        <f t="shared" si="38"/>
        <v>4761.818181818182</v>
      </c>
      <c r="Q150" s="157" cm="1">
        <f t="array" ref="Q150">IF(D150="Electric","--",IF(D150="Diesel",_xlfn._xlws.FILTER(ORDEF[HC-ZH (g/hp-hr)],(ORDEF[HP]=I150)*(ORDEF[Model_Year]=E150)),""))</f>
        <v>0.1</v>
      </c>
      <c r="R150" s="157" t="str" cm="1">
        <f t="array" ref="R150">IF(D150="Electric","--",IF(D150="Gasoline",_xlfn._xlws.FILTER(LSIEF[HC-ZH (g/hp-hr)],(LSIEF[Fuel]=D150)*(LSIEF[HP Bin]=I150)*(LSIEF[Model Year]=E150)),""))</f>
        <v/>
      </c>
      <c r="S150" s="158">
        <f t="shared" si="39"/>
        <v>0.1</v>
      </c>
      <c r="T150" s="159" cm="1">
        <f t="array" ref="T150">IF(D150="Electric","--",IF(D150="Diesel",_xlfn._xlws.FILTER(ORDEF[HCDR],(ORDEF[HP]=I150)*(ORDEF[Model_Year]=E150),),""))</f>
        <v>2.5000000000000001E-5</v>
      </c>
      <c r="U150" s="159" t="str" cm="1">
        <f t="array" ref="U150">IF(D150="Electric","--",IF(D150="Gasoline",_xlfn._xlws.FILTER(LSIEF[HC DR],(LSIEF[Fuel]=D150)*(LSIEF[HP Bin]=I150)*(LSIEF[Model Year]=E150)),""))</f>
        <v/>
      </c>
      <c r="V150" s="159">
        <f t="shared" si="40"/>
        <v>2.5000000000000001E-5</v>
      </c>
      <c r="W150" s="158" cm="1">
        <f t="array" ref="W150">IF(D150="Electric","--",IF(D150="Diesel",_xlfn._xlws.FILTER(ORDEF[NOXzh],(ORDEF[HP]=I150)*(ORDEF[Model_Year]=E150)),""))</f>
        <v>2.6726589999999999</v>
      </c>
      <c r="X150" s="158" t="str" cm="1">
        <f t="array" ref="X150">IF(D150="Electric","--",IF(D150="Gasoline",_xlfn._xlws.FILTER(LSIEF[NOX-ZH (g/hp-hr)],(LSIEF[Fuel]=D150)*(LSIEF[HP Bin]=I150)*(LSIEF[Model Year]=E150)),""))</f>
        <v/>
      </c>
      <c r="Y150" s="158">
        <f t="shared" si="41"/>
        <v>2.6726589999999999</v>
      </c>
      <c r="Z150" s="159" cm="1">
        <f t="array" ref="Z150">IF(D150="Electric","--",IF(D150="Diesel",_xlfn._xlws.FILTER(ORDEF[NOXdr],(ORDEF[HP]=I150)*(ORDEF[Model_Year]=E150)),""))</f>
        <v>3.4900000000000001E-5</v>
      </c>
      <c r="AA150" s="159" t="str" cm="1">
        <f t="array" ref="AA150">IF(E150="Electric","--",IF(D150="Gasoline",_xlfn._xlws.FILTER(LSIEF[NOX DR],(LSIEF[Fuel]=D150)*(LSIEF[HP Bin]=I150)*(LSIEF[Model Year]=E150)),""))</f>
        <v/>
      </c>
      <c r="AB150" s="159">
        <f t="shared" si="42"/>
        <v>3.4900000000000001E-5</v>
      </c>
      <c r="AC150" s="158" cm="1">
        <f t="array" ref="AC150">IF(D150="Electric","--",IF(D150="Diesel",_xlfn._xlws.FILTER(DFCF2[Fuel_HC],(DFCF2[MY]=E150)),""))</f>
        <v>0.9</v>
      </c>
      <c r="AD150" s="158" t="str" cm="1">
        <f t="array" ref="AD150">IF(D150="Electric","--",IF(D150="Gasoline",_xlfn._xlws.FILTER(GFCF2[Fuel_HC],(GFCF2[MY]=E150)),""))</f>
        <v/>
      </c>
      <c r="AE150" s="158">
        <f t="shared" si="43"/>
        <v>0.9</v>
      </c>
      <c r="AF150" s="157" cm="1">
        <f t="array" ref="AF150">IF(D150="Electric","--",IF(D150="Diesel",_xlfn._xlws.FILTER(DFCF2[Fuel_NOX],(DFCF2[MY]=E150)),""))</f>
        <v>0.95</v>
      </c>
      <c r="AG150" s="157" t="str" cm="1">
        <f t="array" ref="AG150">IF(D150="Electric","--",IF(D150="Gasoline",_xlfn._xlws.FILTER(GFCF2[Fuel_NOX],(GFCF2[MY]=E150)),""))</f>
        <v/>
      </c>
      <c r="AH150" s="157">
        <f t="shared" si="44"/>
        <v>0.95</v>
      </c>
      <c r="AI150" s="158">
        <f t="shared" si="45"/>
        <v>0.19714090909090909</v>
      </c>
      <c r="AJ150" s="158">
        <f t="shared" si="46"/>
        <v>2.6969041318181817</v>
      </c>
      <c r="AK150" s="158">
        <f t="shared" si="47"/>
        <v>12.509507549387362</v>
      </c>
      <c r="AL150" s="158">
        <f t="shared" si="48"/>
        <v>171.13110998892745</v>
      </c>
      <c r="AM150" s="158">
        <f t="shared" si="49"/>
        <v>6.2547537746936808E-3</v>
      </c>
      <c r="AN150" s="158">
        <f t="shared" si="50"/>
        <v>8.5565554994463736E-2</v>
      </c>
      <c r="AO150" s="158">
        <f t="shared" si="51"/>
        <v>7.5682520673793531E-3</v>
      </c>
      <c r="AP150" s="157"/>
      <c r="AQ150" s="161"/>
      <c r="AR150" s="161"/>
      <c r="AS150" s="161" t="str">
        <f>IF(ISNA(VLOOKUP($B150,'2017 Emission Inventory'!$B$2:$B$803,1,FALSE)),"No","Yes")</f>
        <v>Yes</v>
      </c>
      <c r="AT150" s="161" t="str">
        <f>IFERROR(INDEX('2017 Emission Inventory'!$C$2:$C$803,MATCH($B150,'2017 Emission Inventory'!$B$2:$B$803,0)),"")</f>
        <v>Cargo Loader</v>
      </c>
      <c r="AU150" s="161" t="str">
        <f>IFERROR(INDEX('2017 Emission Inventory'!$D$2:$D$803,MATCH($B150,'2017 Emission Inventory'!$B$2:$B$803,0)),"")</f>
        <v>Diesel</v>
      </c>
      <c r="AV150" s="161">
        <f>IFERROR(INDEX('2017 Emission Inventory'!$E$2:$E$803,MATCH($B150,'2017 Emission Inventory'!$B$2:$B$803,0)),"")</f>
        <v>2011</v>
      </c>
      <c r="AW150" s="161">
        <f>IFERROR(INDEX('2017 Emission Inventory'!$F$2:$F$803,MATCH($B150,'2017 Emission Inventory'!$B$2:$B$803,0)),"")</f>
        <v>160</v>
      </c>
      <c r="AX150" s="161">
        <f>IFERROR(INDEX('2017 Emission Inventory'!$G$2:$G$803,MATCH($B150,'2017 Emission Inventory'!$B$2:$B$803,0)),"")</f>
        <v>529.09090909090912</v>
      </c>
      <c r="AY150" s="162">
        <f>IFERROR(INDEX('2017 Emission Inventory'!$AL$2:$AL$803,MATCH($B150,'2017 Emission Inventory'!$B$2:$B$803,0)),"")</f>
        <v>167.7917438041095</v>
      </c>
      <c r="AZ150" s="163">
        <f t="shared" si="52"/>
        <v>3.3393661848179477</v>
      </c>
      <c r="BB150" s="166"/>
    </row>
    <row r="151" spans="1:54" s="160" customFormat="1" x14ac:dyDescent="0.35">
      <c r="A151" s="157">
        <v>150</v>
      </c>
      <c r="B151" s="157" t="s">
        <v>185</v>
      </c>
      <c r="C151" s="157" t="s">
        <v>164</v>
      </c>
      <c r="D151" s="157" t="s">
        <v>9</v>
      </c>
      <c r="E151" s="157">
        <v>2011</v>
      </c>
      <c r="F151" s="157">
        <v>160</v>
      </c>
      <c r="G151" s="157">
        <v>529.09090909090912</v>
      </c>
      <c r="H151" s="157" t="s">
        <v>621</v>
      </c>
      <c r="I151" s="157">
        <f t="shared" si="36"/>
        <v>175</v>
      </c>
      <c r="J151" s="157">
        <f>IF(D151="Electric","--",IF(D151="Diesel",VLOOKUP(C151,[2]ORDLF!A:B,2,FALSE),""))</f>
        <v>0.34</v>
      </c>
      <c r="K151" s="157" t="str">
        <f>IF(D151="Electric","--",IF(D151="Gasoline",VLOOKUP(C151,LSILF!A:C,3,FALSE),""))</f>
        <v/>
      </c>
      <c r="L151" s="158">
        <f t="shared" si="35"/>
        <v>0.34</v>
      </c>
      <c r="M151" s="157" cm="1">
        <f t="array" ref="M151">IF(D151="Electric","--",IF(D151="Diesel",_xlfn._xlws.FILTER(DIESCH[CH Cap],(DIESCH[HP Bin]=I151)),""))</f>
        <v>12000</v>
      </c>
      <c r="N151" s="157" t="str" cm="1">
        <f t="array" ref="N151">IF(D151="Electric","--",IF(D151="Gasoline",_xlfn._xlws.FILTER(LSICH[CH Cap],(LSICH[Fuel Type]=D151)*(LSICH[MY]=E151)),""))</f>
        <v/>
      </c>
      <c r="O151" s="157">
        <f t="shared" si="37"/>
        <v>12000</v>
      </c>
      <c r="P151" s="157">
        <f t="shared" si="38"/>
        <v>4761.818181818182</v>
      </c>
      <c r="Q151" s="157" cm="1">
        <f t="array" ref="Q151">IF(D151="Electric","--",IF(D151="Diesel",_xlfn._xlws.FILTER(ORDEF[HC-ZH (g/hp-hr)],(ORDEF[HP]=I151)*(ORDEF[Model_Year]=E151)),""))</f>
        <v>0.1</v>
      </c>
      <c r="R151" s="157" t="str" cm="1">
        <f t="array" ref="R151">IF(D151="Electric","--",IF(D151="Gasoline",_xlfn._xlws.FILTER(LSIEF[HC-ZH (g/hp-hr)],(LSIEF[Fuel]=D151)*(LSIEF[HP Bin]=I151)*(LSIEF[Model Year]=E151)),""))</f>
        <v/>
      </c>
      <c r="S151" s="158">
        <f t="shared" si="39"/>
        <v>0.1</v>
      </c>
      <c r="T151" s="159" cm="1">
        <f t="array" ref="T151">IF(D151="Electric","--",IF(D151="Diesel",_xlfn._xlws.FILTER(ORDEF[HCDR],(ORDEF[HP]=I151)*(ORDEF[Model_Year]=E151),),""))</f>
        <v>2.5000000000000001E-5</v>
      </c>
      <c r="U151" s="159" t="str" cm="1">
        <f t="array" ref="U151">IF(D151="Electric","--",IF(D151="Gasoline",_xlfn._xlws.FILTER(LSIEF[HC DR],(LSIEF[Fuel]=D151)*(LSIEF[HP Bin]=I151)*(LSIEF[Model Year]=E151)),""))</f>
        <v/>
      </c>
      <c r="V151" s="159">
        <f t="shared" si="40"/>
        <v>2.5000000000000001E-5</v>
      </c>
      <c r="W151" s="158" cm="1">
        <f t="array" ref="W151">IF(D151="Electric","--",IF(D151="Diesel",_xlfn._xlws.FILTER(ORDEF[NOXzh],(ORDEF[HP]=I151)*(ORDEF[Model_Year]=E151)),""))</f>
        <v>2.6726589999999999</v>
      </c>
      <c r="X151" s="158" t="str" cm="1">
        <f t="array" ref="X151">IF(D151="Electric","--",IF(D151="Gasoline",_xlfn._xlws.FILTER(LSIEF[NOX-ZH (g/hp-hr)],(LSIEF[Fuel]=D151)*(LSIEF[HP Bin]=I151)*(LSIEF[Model Year]=E151)),""))</f>
        <v/>
      </c>
      <c r="Y151" s="158">
        <f t="shared" si="41"/>
        <v>2.6726589999999999</v>
      </c>
      <c r="Z151" s="159" cm="1">
        <f t="array" ref="Z151">IF(D151="Electric","--",IF(D151="Diesel",_xlfn._xlws.FILTER(ORDEF[NOXdr],(ORDEF[HP]=I151)*(ORDEF[Model_Year]=E151)),""))</f>
        <v>3.4900000000000001E-5</v>
      </c>
      <c r="AA151" s="159" t="str" cm="1">
        <f t="array" ref="AA151">IF(E151="Electric","--",IF(D151="Gasoline",_xlfn._xlws.FILTER(LSIEF[NOX DR],(LSIEF[Fuel]=D151)*(LSIEF[HP Bin]=I151)*(LSIEF[Model Year]=E151)),""))</f>
        <v/>
      </c>
      <c r="AB151" s="159">
        <f t="shared" si="42"/>
        <v>3.4900000000000001E-5</v>
      </c>
      <c r="AC151" s="158" cm="1">
        <f t="array" ref="AC151">IF(D151="Electric","--",IF(D151="Diesel",_xlfn._xlws.FILTER(DFCF2[Fuel_HC],(DFCF2[MY]=E151)),""))</f>
        <v>0.9</v>
      </c>
      <c r="AD151" s="158" t="str" cm="1">
        <f t="array" ref="AD151">IF(D151="Electric","--",IF(D151="Gasoline",_xlfn._xlws.FILTER(GFCF2[Fuel_HC],(GFCF2[MY]=E151)),""))</f>
        <v/>
      </c>
      <c r="AE151" s="158">
        <f t="shared" si="43"/>
        <v>0.9</v>
      </c>
      <c r="AF151" s="157" cm="1">
        <f t="array" ref="AF151">IF(D151="Electric","--",IF(D151="Diesel",_xlfn._xlws.FILTER(DFCF2[Fuel_NOX],(DFCF2[MY]=E151)),""))</f>
        <v>0.95</v>
      </c>
      <c r="AG151" s="157" t="str" cm="1">
        <f t="array" ref="AG151">IF(D151="Electric","--",IF(D151="Gasoline",_xlfn._xlws.FILTER(GFCF2[Fuel_NOX],(GFCF2[MY]=E151)),""))</f>
        <v/>
      </c>
      <c r="AH151" s="157">
        <f t="shared" si="44"/>
        <v>0.95</v>
      </c>
      <c r="AI151" s="158">
        <f t="shared" si="45"/>
        <v>0.19714090909090909</v>
      </c>
      <c r="AJ151" s="158">
        <f t="shared" si="46"/>
        <v>2.6969041318181817</v>
      </c>
      <c r="AK151" s="158">
        <f t="shared" si="47"/>
        <v>12.509507549387362</v>
      </c>
      <c r="AL151" s="158">
        <f t="shared" si="48"/>
        <v>171.13110998892745</v>
      </c>
      <c r="AM151" s="158">
        <f t="shared" si="49"/>
        <v>6.2547537746936808E-3</v>
      </c>
      <c r="AN151" s="158">
        <f t="shared" si="50"/>
        <v>8.5565554994463736E-2</v>
      </c>
      <c r="AO151" s="158">
        <f t="shared" si="51"/>
        <v>7.5682520673793531E-3</v>
      </c>
      <c r="AP151" s="157"/>
      <c r="AQ151" s="161"/>
      <c r="AR151" s="161"/>
      <c r="AS151" s="161" t="str">
        <f>IF(ISNA(VLOOKUP($B151,'2017 Emission Inventory'!$B$2:$B$803,1,FALSE)),"No","Yes")</f>
        <v>Yes</v>
      </c>
      <c r="AT151" s="161" t="str">
        <f>IFERROR(INDEX('2017 Emission Inventory'!$C$2:$C$803,MATCH($B151,'2017 Emission Inventory'!$B$2:$B$803,0)),"")</f>
        <v>Cargo Loader</v>
      </c>
      <c r="AU151" s="161" t="str">
        <f>IFERROR(INDEX('2017 Emission Inventory'!$D$2:$D$803,MATCH($B151,'2017 Emission Inventory'!$B$2:$B$803,0)),"")</f>
        <v>Diesel</v>
      </c>
      <c r="AV151" s="161">
        <f>IFERROR(INDEX('2017 Emission Inventory'!$E$2:$E$803,MATCH($B151,'2017 Emission Inventory'!$B$2:$B$803,0)),"")</f>
        <v>2011</v>
      </c>
      <c r="AW151" s="161">
        <f>IFERROR(INDEX('2017 Emission Inventory'!$F$2:$F$803,MATCH($B151,'2017 Emission Inventory'!$B$2:$B$803,0)),"")</f>
        <v>160</v>
      </c>
      <c r="AX151" s="161">
        <f>IFERROR(INDEX('2017 Emission Inventory'!$G$2:$G$803,MATCH($B151,'2017 Emission Inventory'!$B$2:$B$803,0)),"")</f>
        <v>529.09090909090912</v>
      </c>
      <c r="AY151" s="162">
        <f>IFERROR(INDEX('2017 Emission Inventory'!$AL$2:$AL$803,MATCH($B151,'2017 Emission Inventory'!$B$2:$B$803,0)),"")</f>
        <v>167.7917438041095</v>
      </c>
      <c r="AZ151" s="163">
        <f t="shared" si="52"/>
        <v>3.3393661848179477</v>
      </c>
      <c r="BB151" s="166"/>
    </row>
    <row r="152" spans="1:54" s="160" customFormat="1" x14ac:dyDescent="0.35">
      <c r="A152" s="157">
        <v>151</v>
      </c>
      <c r="B152" s="157" t="s">
        <v>186</v>
      </c>
      <c r="C152" s="157" t="s">
        <v>164</v>
      </c>
      <c r="D152" s="157" t="s">
        <v>9</v>
      </c>
      <c r="E152" s="157">
        <v>2011</v>
      </c>
      <c r="F152" s="157">
        <v>110</v>
      </c>
      <c r="G152" s="157">
        <v>529.09090909090912</v>
      </c>
      <c r="H152" s="157" t="s">
        <v>621</v>
      </c>
      <c r="I152" s="157">
        <f t="shared" si="36"/>
        <v>175</v>
      </c>
      <c r="J152" s="157">
        <f>IF(D152="Electric","--",IF(D152="Diesel",VLOOKUP(C152,[2]ORDLF!A:B,2,FALSE),""))</f>
        <v>0.34</v>
      </c>
      <c r="K152" s="157" t="str">
        <f>IF(D152="Electric","--",IF(D152="Gasoline",VLOOKUP(C152,LSILF!A:C,3,FALSE),""))</f>
        <v/>
      </c>
      <c r="L152" s="158">
        <f t="shared" ref="L152:L215" si="53">SUM(J152:K152)</f>
        <v>0.34</v>
      </c>
      <c r="M152" s="157" cm="1">
        <f t="array" ref="M152">IF(D152="Electric","--",IF(D152="Diesel",_xlfn._xlws.FILTER(DIESCH[CH Cap],(DIESCH[HP Bin]=I152)),""))</f>
        <v>12000</v>
      </c>
      <c r="N152" s="157" t="str" cm="1">
        <f t="array" ref="N152">IF(D152="Electric","--",IF(D152="Gasoline",_xlfn._xlws.FILTER(LSICH[CH Cap],(LSICH[Fuel Type]=D152)*(LSICH[MY]=E152)),""))</f>
        <v/>
      </c>
      <c r="O152" s="157">
        <f t="shared" si="37"/>
        <v>12000</v>
      </c>
      <c r="P152" s="157">
        <f t="shared" si="38"/>
        <v>4761.818181818182</v>
      </c>
      <c r="Q152" s="157" cm="1">
        <f t="array" ref="Q152">IF(D152="Electric","--",IF(D152="Diesel",_xlfn._xlws.FILTER(ORDEF[HC-ZH (g/hp-hr)],(ORDEF[HP]=I152)*(ORDEF[Model_Year]=E152)),""))</f>
        <v>0.1</v>
      </c>
      <c r="R152" s="157" t="str" cm="1">
        <f t="array" ref="R152">IF(D152="Electric","--",IF(D152="Gasoline",_xlfn._xlws.FILTER(LSIEF[HC-ZH (g/hp-hr)],(LSIEF[Fuel]=D152)*(LSIEF[HP Bin]=I152)*(LSIEF[Model Year]=E152)),""))</f>
        <v/>
      </c>
      <c r="S152" s="158">
        <f t="shared" si="39"/>
        <v>0.1</v>
      </c>
      <c r="T152" s="159" cm="1">
        <f t="array" ref="T152">IF(D152="Electric","--",IF(D152="Diesel",_xlfn._xlws.FILTER(ORDEF[HCDR],(ORDEF[HP]=I152)*(ORDEF[Model_Year]=E152),),""))</f>
        <v>2.5000000000000001E-5</v>
      </c>
      <c r="U152" s="159" t="str" cm="1">
        <f t="array" ref="U152">IF(D152="Electric","--",IF(D152="Gasoline",_xlfn._xlws.FILTER(LSIEF[HC DR],(LSIEF[Fuel]=D152)*(LSIEF[HP Bin]=I152)*(LSIEF[Model Year]=E152)),""))</f>
        <v/>
      </c>
      <c r="V152" s="159">
        <f t="shared" si="40"/>
        <v>2.5000000000000001E-5</v>
      </c>
      <c r="W152" s="158" cm="1">
        <f t="array" ref="W152">IF(D152="Electric","--",IF(D152="Diesel",_xlfn._xlws.FILTER(ORDEF[NOXzh],(ORDEF[HP]=I152)*(ORDEF[Model_Year]=E152)),""))</f>
        <v>2.6726589999999999</v>
      </c>
      <c r="X152" s="158" t="str" cm="1">
        <f t="array" ref="X152">IF(D152="Electric","--",IF(D152="Gasoline",_xlfn._xlws.FILTER(LSIEF[NOX-ZH (g/hp-hr)],(LSIEF[Fuel]=D152)*(LSIEF[HP Bin]=I152)*(LSIEF[Model Year]=E152)),""))</f>
        <v/>
      </c>
      <c r="Y152" s="158">
        <f t="shared" si="41"/>
        <v>2.6726589999999999</v>
      </c>
      <c r="Z152" s="159" cm="1">
        <f t="array" ref="Z152">IF(D152="Electric","--",IF(D152="Diesel",_xlfn._xlws.FILTER(ORDEF[NOXdr],(ORDEF[HP]=I152)*(ORDEF[Model_Year]=E152)),""))</f>
        <v>3.4900000000000001E-5</v>
      </c>
      <c r="AA152" s="159" t="str" cm="1">
        <f t="array" ref="AA152">IF(E152="Electric","--",IF(D152="Gasoline",_xlfn._xlws.FILTER(LSIEF[NOX DR],(LSIEF[Fuel]=D152)*(LSIEF[HP Bin]=I152)*(LSIEF[Model Year]=E152)),""))</f>
        <v/>
      </c>
      <c r="AB152" s="159">
        <f t="shared" si="42"/>
        <v>3.4900000000000001E-5</v>
      </c>
      <c r="AC152" s="158" cm="1">
        <f t="array" ref="AC152">IF(D152="Electric","--",IF(D152="Diesel",_xlfn._xlws.FILTER(DFCF2[Fuel_HC],(DFCF2[MY]=E152)),""))</f>
        <v>0.9</v>
      </c>
      <c r="AD152" s="158" t="str" cm="1">
        <f t="array" ref="AD152">IF(D152="Electric","--",IF(D152="Gasoline",_xlfn._xlws.FILTER(GFCF2[Fuel_HC],(GFCF2[MY]=E152)),""))</f>
        <v/>
      </c>
      <c r="AE152" s="158">
        <f t="shared" si="43"/>
        <v>0.9</v>
      </c>
      <c r="AF152" s="157" cm="1">
        <f t="array" ref="AF152">IF(D152="Electric","--",IF(D152="Diesel",_xlfn._xlws.FILTER(DFCF2[Fuel_NOX],(DFCF2[MY]=E152)),""))</f>
        <v>0.95</v>
      </c>
      <c r="AG152" s="157" t="str" cm="1">
        <f t="array" ref="AG152">IF(D152="Electric","--",IF(D152="Gasoline",_xlfn._xlws.FILTER(GFCF2[Fuel_NOX],(GFCF2[MY]=E152)),""))</f>
        <v/>
      </c>
      <c r="AH152" s="157">
        <f t="shared" si="44"/>
        <v>0.95</v>
      </c>
      <c r="AI152" s="158">
        <f t="shared" si="45"/>
        <v>0.19714090909090909</v>
      </c>
      <c r="AJ152" s="158">
        <f t="shared" si="46"/>
        <v>2.6969041318181817</v>
      </c>
      <c r="AK152" s="158">
        <f t="shared" si="47"/>
        <v>8.6002864402038099</v>
      </c>
      <c r="AL152" s="158">
        <f t="shared" si="48"/>
        <v>117.65263811738761</v>
      </c>
      <c r="AM152" s="158">
        <f t="shared" si="49"/>
        <v>4.3001432201019048E-3</v>
      </c>
      <c r="AN152" s="158">
        <f t="shared" si="50"/>
        <v>5.8826319058693809E-2</v>
      </c>
      <c r="AO152" s="158">
        <f t="shared" si="51"/>
        <v>5.2031732963233046E-3</v>
      </c>
      <c r="AP152" s="157"/>
      <c r="AQ152" s="161"/>
      <c r="AR152" s="161"/>
      <c r="AS152" s="161" t="str">
        <f>IF(ISNA(VLOOKUP($B152,'2017 Emission Inventory'!$B$2:$B$803,1,FALSE)),"No","Yes")</f>
        <v>Yes</v>
      </c>
      <c r="AT152" s="161" t="str">
        <f>IFERROR(INDEX('2017 Emission Inventory'!$C$2:$C$803,MATCH($B152,'2017 Emission Inventory'!$B$2:$B$803,0)),"")</f>
        <v>Cargo Loader</v>
      </c>
      <c r="AU152" s="161" t="str">
        <f>IFERROR(INDEX('2017 Emission Inventory'!$D$2:$D$803,MATCH($B152,'2017 Emission Inventory'!$B$2:$B$803,0)),"")</f>
        <v>Diesel</v>
      </c>
      <c r="AV152" s="161">
        <f>IFERROR(INDEX('2017 Emission Inventory'!$E$2:$E$803,MATCH($B152,'2017 Emission Inventory'!$B$2:$B$803,0)),"")</f>
        <v>2011</v>
      </c>
      <c r="AW152" s="161">
        <f>IFERROR(INDEX('2017 Emission Inventory'!$F$2:$F$803,MATCH($B152,'2017 Emission Inventory'!$B$2:$B$803,0)),"")</f>
        <v>110</v>
      </c>
      <c r="AX152" s="161">
        <f>IFERROR(INDEX('2017 Emission Inventory'!$G$2:$G$803,MATCH($B152,'2017 Emission Inventory'!$B$2:$B$803,0)),"")</f>
        <v>529.09090909090912</v>
      </c>
      <c r="AY152" s="162">
        <f>IFERROR(INDEX('2017 Emission Inventory'!$AL$2:$AL$803,MATCH($B152,'2017 Emission Inventory'!$B$2:$B$803,0)),"")</f>
        <v>115.35682386532528</v>
      </c>
      <c r="AZ152" s="163">
        <f t="shared" si="52"/>
        <v>2.2958142520623284</v>
      </c>
      <c r="BB152" s="166"/>
    </row>
    <row r="153" spans="1:54" s="160" customFormat="1" x14ac:dyDescent="0.35">
      <c r="A153" s="157">
        <v>152</v>
      </c>
      <c r="B153" s="157" t="s">
        <v>189</v>
      </c>
      <c r="C153" s="157" t="s">
        <v>164</v>
      </c>
      <c r="D153" s="157" t="s">
        <v>9</v>
      </c>
      <c r="E153" s="157">
        <v>2013</v>
      </c>
      <c r="F153" s="157">
        <v>110</v>
      </c>
      <c r="G153" s="157">
        <v>529.09090909090912</v>
      </c>
      <c r="H153" s="157" t="s">
        <v>734</v>
      </c>
      <c r="I153" s="157">
        <f t="shared" si="36"/>
        <v>175</v>
      </c>
      <c r="J153" s="157">
        <f>IF(D153="Electric","--",IF(D153="Diesel",VLOOKUP(C153,[2]ORDLF!A:B,2,FALSE),""))</f>
        <v>0.34</v>
      </c>
      <c r="K153" s="157" t="str">
        <f>IF(D153="Electric","--",IF(D153="Gasoline",VLOOKUP(C153,LSILF!A:C,3,FALSE),""))</f>
        <v/>
      </c>
      <c r="L153" s="158">
        <f t="shared" si="53"/>
        <v>0.34</v>
      </c>
      <c r="M153" s="157" cm="1">
        <f t="array" ref="M153">IF(D153="Electric","--",IF(D153="Diesel",_xlfn._xlws.FILTER(DIESCH[CH Cap],(DIESCH[HP Bin]=I153)),""))</f>
        <v>12000</v>
      </c>
      <c r="N153" s="157" t="str" cm="1">
        <f t="array" ref="N153">IF(D153="Electric","--",IF(D153="Gasoline",_xlfn._xlws.FILTER(LSICH[CH Cap],(LSICH[Fuel Type]=D153)*(LSICH[MY]=E153)),""))</f>
        <v/>
      </c>
      <c r="O153" s="157">
        <f t="shared" si="37"/>
        <v>12000</v>
      </c>
      <c r="P153" s="157">
        <f t="shared" si="38"/>
        <v>3703.636363636364</v>
      </c>
      <c r="Q153" s="157" cm="1">
        <f t="array" ref="Q153">IF(D153="Electric","--",IF(D153="Diesel",_xlfn._xlws.FILTER(ORDEF[HC-ZH (g/hp-hr)],(ORDEF[HP]=I153)*(ORDEF[Model_Year]=E153)),""))</f>
        <v>0.09</v>
      </c>
      <c r="R153" s="157" t="str" cm="1">
        <f t="array" ref="R153">IF(D153="Electric","--",IF(D153="Gasoline",_xlfn._xlws.FILTER(LSIEF[HC-ZH (g/hp-hr)],(LSIEF[Fuel]=D153)*(LSIEF[HP Bin]=I153)*(LSIEF[Model Year]=E153)),""))</f>
        <v/>
      </c>
      <c r="S153" s="158">
        <f t="shared" si="39"/>
        <v>0.09</v>
      </c>
      <c r="T153" s="159" cm="1">
        <f t="array" ref="T153">IF(D153="Electric","--",IF(D153="Diesel",_xlfn._xlws.FILTER(ORDEF[HCDR],(ORDEF[HP]=I153)*(ORDEF[Model_Year]=E153),),""))</f>
        <v>2.1699999999999999E-5</v>
      </c>
      <c r="U153" s="159" t="str" cm="1">
        <f t="array" ref="U153">IF(D153="Electric","--",IF(D153="Gasoline",_xlfn._xlws.FILTER(LSIEF[HC DR],(LSIEF[Fuel]=D153)*(LSIEF[HP Bin]=I153)*(LSIEF[Model Year]=E153)),""))</f>
        <v/>
      </c>
      <c r="V153" s="159">
        <f t="shared" si="40"/>
        <v>2.1699999999999999E-5</v>
      </c>
      <c r="W153" s="158" cm="1">
        <f t="array" ref="W153">IF(D153="Electric","--",IF(D153="Diesel",_xlfn._xlws.FILTER(ORDEF[NOXzh],(ORDEF[HP]=I153)*(ORDEF[Model_Year]=E153)),""))</f>
        <v>1.9504440000000001</v>
      </c>
      <c r="X153" s="158" t="str" cm="1">
        <f t="array" ref="X153">IF(D153="Electric","--",IF(D153="Gasoline",_xlfn._xlws.FILTER(LSIEF[NOX-ZH (g/hp-hr)],(LSIEF[Fuel]=D153)*(LSIEF[HP Bin]=I153)*(LSIEF[Model Year]=E153)),""))</f>
        <v/>
      </c>
      <c r="Y153" s="158">
        <f t="shared" si="41"/>
        <v>1.9504440000000001</v>
      </c>
      <c r="Z153" s="159" cm="1">
        <f t="array" ref="Z153">IF(D153="Electric","--",IF(D153="Diesel",_xlfn._xlws.FILTER(ORDEF[NOXdr],(ORDEF[HP]=I153)*(ORDEF[Model_Year]=E153)),""))</f>
        <v>2.5400000000000001E-5</v>
      </c>
      <c r="AA153" s="159" t="str" cm="1">
        <f t="array" ref="AA153">IF(E153="Electric","--",IF(D153="Gasoline",_xlfn._xlws.FILTER(LSIEF[NOX DR],(LSIEF[Fuel]=D153)*(LSIEF[HP Bin]=I153)*(LSIEF[Model Year]=E153)),""))</f>
        <v/>
      </c>
      <c r="AB153" s="159">
        <f t="shared" si="42"/>
        <v>2.5400000000000001E-5</v>
      </c>
      <c r="AC153" s="158" cm="1">
        <f t="array" ref="AC153">IF(D153="Electric","--",IF(D153="Diesel",_xlfn._xlws.FILTER(DFCF2[Fuel_HC],(DFCF2[MY]=E153)),""))</f>
        <v>0.9</v>
      </c>
      <c r="AD153" s="158" t="str" cm="1">
        <f t="array" ref="AD153">IF(D153="Electric","--",IF(D153="Gasoline",_xlfn._xlws.FILTER(GFCF2[Fuel_HC],(GFCF2[MY]=E153)),""))</f>
        <v/>
      </c>
      <c r="AE153" s="158">
        <f t="shared" si="43"/>
        <v>0.9</v>
      </c>
      <c r="AF153" s="157" cm="1">
        <f t="array" ref="AF153">IF(D153="Electric","--",IF(D153="Diesel",_xlfn._xlws.FILTER(DFCF2[Fuel_NOX],(DFCF2[MY]=E153)),""))</f>
        <v>0.95</v>
      </c>
      <c r="AG153" s="157" t="str" cm="1">
        <f t="array" ref="AG153">IF(D153="Electric","--",IF(D153="Gasoline",_xlfn._xlws.FILTER(GFCF2[Fuel_NOX],(GFCF2[MY]=E153)),""))</f>
        <v/>
      </c>
      <c r="AH153" s="157">
        <f t="shared" si="44"/>
        <v>0.95</v>
      </c>
      <c r="AI153" s="158">
        <f t="shared" si="45"/>
        <v>0.15333201818181816</v>
      </c>
      <c r="AJ153" s="158">
        <f t="shared" si="46"/>
        <v>1.9422905454545456</v>
      </c>
      <c r="AK153" s="158">
        <f t="shared" si="47"/>
        <v>6.6891204007285605</v>
      </c>
      <c r="AL153" s="158">
        <f t="shared" si="48"/>
        <v>84.732565747202827</v>
      </c>
      <c r="AM153" s="158">
        <f t="shared" si="49"/>
        <v>3.3445602003642806E-3</v>
      </c>
      <c r="AN153" s="158">
        <f t="shared" si="50"/>
        <v>4.2366282873601419E-2</v>
      </c>
      <c r="AO153" s="158">
        <f t="shared" si="51"/>
        <v>4.0469178424407792E-3</v>
      </c>
      <c r="AP153" s="157"/>
      <c r="AQ153" s="161"/>
      <c r="AR153" s="161"/>
      <c r="AS153" s="161" t="str">
        <f>IF(ISNA(VLOOKUP($B153,'2017 Emission Inventory'!$B$2:$B$803,1,FALSE)),"No","Yes")</f>
        <v>Yes</v>
      </c>
      <c r="AT153" s="161" t="str">
        <f>IFERROR(INDEX('2017 Emission Inventory'!$C$2:$C$803,MATCH($B153,'2017 Emission Inventory'!$B$2:$B$803,0)),"")</f>
        <v>Cargo Loader</v>
      </c>
      <c r="AU153" s="161" t="str">
        <f>IFERROR(INDEX('2017 Emission Inventory'!$D$2:$D$803,MATCH($B153,'2017 Emission Inventory'!$B$2:$B$803,0)),"")</f>
        <v>Diesel</v>
      </c>
      <c r="AV153" s="161">
        <f>IFERROR(INDEX('2017 Emission Inventory'!$E$2:$E$803,MATCH($B153,'2017 Emission Inventory'!$B$2:$B$803,0)),"")</f>
        <v>2013</v>
      </c>
      <c r="AW153" s="161">
        <f>IFERROR(INDEX('2017 Emission Inventory'!$F$2:$F$803,MATCH($B153,'2017 Emission Inventory'!$B$2:$B$803,0)),"")</f>
        <v>110</v>
      </c>
      <c r="AX153" s="161">
        <f>IFERROR(INDEX('2017 Emission Inventory'!$G$2:$G$803,MATCH($B153,'2017 Emission Inventory'!$B$2:$B$803,0)),"")</f>
        <v>529.09090909090912</v>
      </c>
      <c r="AY153" s="162">
        <f>IFERROR(INDEX('2017 Emission Inventory'!$AL$2:$AL$803,MATCH($B153,'2017 Emission Inventory'!$B$2:$B$803,0)),"")</f>
        <v>83.061686606733389</v>
      </c>
      <c r="AZ153" s="163">
        <f t="shared" si="52"/>
        <v>1.6708791404694381</v>
      </c>
      <c r="BB153" s="166"/>
    </row>
    <row r="154" spans="1:54" s="160" customFormat="1" x14ac:dyDescent="0.35">
      <c r="A154" s="157">
        <v>153</v>
      </c>
      <c r="B154" s="157" t="s">
        <v>190</v>
      </c>
      <c r="C154" s="157" t="s">
        <v>164</v>
      </c>
      <c r="D154" s="157" t="s">
        <v>9</v>
      </c>
      <c r="E154" s="157">
        <v>2015</v>
      </c>
      <c r="F154" s="157">
        <v>74</v>
      </c>
      <c r="G154" s="157">
        <v>468</v>
      </c>
      <c r="H154" s="157" t="s">
        <v>622</v>
      </c>
      <c r="I154" s="157">
        <f t="shared" si="36"/>
        <v>75</v>
      </c>
      <c r="J154" s="157">
        <f>IF(D154="Electric","--",IF(D154="Diesel",VLOOKUP(C154,[2]ORDLF!A:B,2,FALSE),""))</f>
        <v>0.34</v>
      </c>
      <c r="K154" s="157" t="str">
        <f>IF(D154="Electric","--",IF(D154="Gasoline",VLOOKUP(C154,LSILF!A:C,3,FALSE),""))</f>
        <v/>
      </c>
      <c r="L154" s="158">
        <f t="shared" si="53"/>
        <v>0.34</v>
      </c>
      <c r="M154" s="157" cm="1">
        <f t="array" ref="M154">IF(D154="Electric","--",IF(D154="Diesel",_xlfn._xlws.FILTER(DIESCH[CH Cap],(DIESCH[HP Bin]=I154)),""))</f>
        <v>12000</v>
      </c>
      <c r="N154" s="157" t="str" cm="1">
        <f t="array" ref="N154">IF(D154="Electric","--",IF(D154="Gasoline",_xlfn._xlws.FILTER(LSICH[CH Cap],(LSICH[Fuel Type]=D154)*(LSICH[MY]=E154)),""))</f>
        <v/>
      </c>
      <c r="O154" s="157">
        <f t="shared" si="37"/>
        <v>12000</v>
      </c>
      <c r="P154" s="157">
        <f t="shared" si="38"/>
        <v>2340</v>
      </c>
      <c r="Q154" s="157" cm="1">
        <f t="array" ref="Q154">IF(D154="Electric","--",IF(D154="Diesel",_xlfn._xlws.FILTER(ORDEF[HC-ZH (g/hp-hr)],(ORDEF[HP]=I154)*(ORDEF[Model_Year]=E154)),""))</f>
        <v>0.1</v>
      </c>
      <c r="R154" s="157" t="str" cm="1">
        <f t="array" ref="R154">IF(D154="Electric","--",IF(D154="Gasoline",_xlfn._xlws.FILTER(LSIEF[HC-ZH (g/hp-hr)],(LSIEF[Fuel]=D154)*(LSIEF[HP Bin]=I154)*(LSIEF[Model Year]=E154)),""))</f>
        <v/>
      </c>
      <c r="S154" s="158">
        <f t="shared" si="39"/>
        <v>0.1</v>
      </c>
      <c r="T154" s="159" cm="1">
        <f t="array" ref="T154">IF(D154="Electric","--",IF(D154="Diesel",_xlfn._xlws.FILTER(ORDEF[HCDR],(ORDEF[HP]=I154)*(ORDEF[Model_Year]=E154),),""))</f>
        <v>2.5000000000000001E-5</v>
      </c>
      <c r="U154" s="159" t="str" cm="1">
        <f t="array" ref="U154">IF(D154="Electric","--",IF(D154="Gasoline",_xlfn._xlws.FILTER(LSIEF[HC DR],(LSIEF[Fuel]=D154)*(LSIEF[HP Bin]=I154)*(LSIEF[Model Year]=E154)),""))</f>
        <v/>
      </c>
      <c r="V154" s="159">
        <f t="shared" si="40"/>
        <v>2.5000000000000001E-5</v>
      </c>
      <c r="W154" s="158" cm="1">
        <f t="array" ref="W154">IF(D154="Electric","--",IF(D154="Diesel",_xlfn._xlws.FILTER(ORDEF[NOXzh],(ORDEF[HP]=I154)*(ORDEF[Model_Year]=E154)),""))</f>
        <v>2.6955330000000002</v>
      </c>
      <c r="X154" s="158" t="str" cm="1">
        <f t="array" ref="X154">IF(D154="Electric","--",IF(D154="Gasoline",_xlfn._xlws.FILTER(LSIEF[NOX-ZH (g/hp-hr)],(LSIEF[Fuel]=D154)*(LSIEF[HP Bin]=I154)*(LSIEF[Model Year]=E154)),""))</f>
        <v/>
      </c>
      <c r="Y154" s="158">
        <f t="shared" si="41"/>
        <v>2.6955330000000002</v>
      </c>
      <c r="Z154" s="159" cm="1">
        <f t="array" ref="Z154">IF(D154="Electric","--",IF(D154="Diesel",_xlfn._xlws.FILTER(ORDEF[NOXdr],(ORDEF[HP]=I154)*(ORDEF[Model_Year]=E154)),""))</f>
        <v>3.54E-5</v>
      </c>
      <c r="AA154" s="159" t="str" cm="1">
        <f t="array" ref="AA154">IF(E154="Electric","--",IF(D154="Gasoline",_xlfn._xlws.FILTER(LSIEF[NOX DR],(LSIEF[Fuel]=D154)*(LSIEF[HP Bin]=I154)*(LSIEF[Model Year]=E154)),""))</f>
        <v/>
      </c>
      <c r="AB154" s="159">
        <f t="shared" si="42"/>
        <v>3.54E-5</v>
      </c>
      <c r="AC154" s="158" cm="1">
        <f t="array" ref="AC154">IF(D154="Electric","--",IF(D154="Diesel",_xlfn._xlws.FILTER(DFCF2[Fuel_HC],(DFCF2[MY]=E154)),""))</f>
        <v>0.9</v>
      </c>
      <c r="AD154" s="158" t="str" cm="1">
        <f t="array" ref="AD154">IF(D154="Electric","--",IF(D154="Gasoline",_xlfn._xlws.FILTER(GFCF2[Fuel_HC],(GFCF2[MY]=E154)),""))</f>
        <v/>
      </c>
      <c r="AE154" s="158">
        <f t="shared" si="43"/>
        <v>0.9</v>
      </c>
      <c r="AF154" s="157" cm="1">
        <f t="array" ref="AF154">IF(D154="Electric","--",IF(D154="Diesel",_xlfn._xlws.FILTER(DFCF2[Fuel_NOX],(DFCF2[MY]=E154)),""))</f>
        <v>0.95</v>
      </c>
      <c r="AG154" s="157" t="str" cm="1">
        <f t="array" ref="AG154">IF(D154="Electric","--",IF(D154="Gasoline",_xlfn._xlws.FILTER(GFCF2[Fuel_NOX],(GFCF2[MY]=E154)),""))</f>
        <v/>
      </c>
      <c r="AH154" s="157">
        <f t="shared" si="44"/>
        <v>0.95</v>
      </c>
      <c r="AI154" s="158">
        <f t="shared" si="45"/>
        <v>0.14265</v>
      </c>
      <c r="AJ154" s="158">
        <f t="shared" si="46"/>
        <v>2.6394505499999998</v>
      </c>
      <c r="AK154" s="158">
        <f t="shared" si="47"/>
        <v>3.70307514652418</v>
      </c>
      <c r="AL154" s="158">
        <f t="shared" si="48"/>
        <v>68.517937134136531</v>
      </c>
      <c r="AM154" s="158">
        <f t="shared" si="49"/>
        <v>1.85153757326209E-3</v>
      </c>
      <c r="AN154" s="158">
        <f t="shared" si="50"/>
        <v>3.4258968567068268E-2</v>
      </c>
      <c r="AO154" s="158">
        <f t="shared" si="51"/>
        <v>2.2403604636471288E-3</v>
      </c>
      <c r="AP154" s="157"/>
      <c r="AQ154" s="161"/>
      <c r="AR154" s="161"/>
      <c r="AS154" s="161" t="str">
        <f>IF(ISNA(VLOOKUP($B154,'2017 Emission Inventory'!$B$2:$B$803,1,FALSE)),"No","Yes")</f>
        <v>Yes</v>
      </c>
      <c r="AT154" s="161" t="str">
        <f>IFERROR(INDEX('2017 Emission Inventory'!$C$2:$C$803,MATCH($B154,'2017 Emission Inventory'!$B$2:$B$803,0)),"")</f>
        <v>Cargo Loader</v>
      </c>
      <c r="AU154" s="161" t="str">
        <f>IFERROR(INDEX('2017 Emission Inventory'!$D$2:$D$803,MATCH($B154,'2017 Emission Inventory'!$B$2:$B$803,0)),"")</f>
        <v>Diesel</v>
      </c>
      <c r="AV154" s="161">
        <f>IFERROR(INDEX('2017 Emission Inventory'!$E$2:$E$803,MATCH($B154,'2017 Emission Inventory'!$B$2:$B$803,0)),"")</f>
        <v>2015</v>
      </c>
      <c r="AW154" s="161">
        <f>IFERROR(INDEX('2017 Emission Inventory'!$F$2:$F$803,MATCH($B154,'2017 Emission Inventory'!$B$2:$B$803,0)),"")</f>
        <v>74</v>
      </c>
      <c r="AX154" s="161">
        <f>IFERROR(INDEX('2017 Emission Inventory'!$G$2:$G$803,MATCH($B154,'2017 Emission Inventory'!$B$2:$B$803,0)),"")</f>
        <v>529.09090909090912</v>
      </c>
      <c r="AY154" s="162">
        <f>IFERROR(INDEX('2017 Emission Inventory'!$AL$2:$AL$803,MATCH($B154,'2017 Emission Inventory'!$B$2:$B$803,0)),"")</f>
        <v>76.196892931782145</v>
      </c>
      <c r="AZ154" s="163">
        <f t="shared" si="52"/>
        <v>-7.6789557976456138</v>
      </c>
      <c r="BB154" s="166"/>
    </row>
    <row r="155" spans="1:54" s="160" customFormat="1" x14ac:dyDescent="0.35">
      <c r="A155" s="157">
        <v>154</v>
      </c>
      <c r="B155" s="157" t="s">
        <v>191</v>
      </c>
      <c r="C155" s="157" t="s">
        <v>164</v>
      </c>
      <c r="D155" s="157" t="s">
        <v>9</v>
      </c>
      <c r="E155" s="157">
        <v>2016</v>
      </c>
      <c r="F155" s="157">
        <v>130</v>
      </c>
      <c r="G155" s="157">
        <v>468</v>
      </c>
      <c r="H155" s="157" t="s">
        <v>622</v>
      </c>
      <c r="I155" s="157">
        <f t="shared" si="36"/>
        <v>175</v>
      </c>
      <c r="J155" s="157">
        <f>IF(D155="Electric","--",IF(D155="Diesel",VLOOKUP(C155,[2]ORDLF!A:B,2,FALSE),""))</f>
        <v>0.34</v>
      </c>
      <c r="K155" s="157" t="str">
        <f>IF(D155="Electric","--",IF(D155="Gasoline",VLOOKUP(C155,LSILF!A:C,3,FALSE),""))</f>
        <v/>
      </c>
      <c r="L155" s="158">
        <f t="shared" si="53"/>
        <v>0.34</v>
      </c>
      <c r="M155" s="157" cm="1">
        <f t="array" ref="M155">IF(D155="Electric","--",IF(D155="Diesel",_xlfn._xlws.FILTER(DIESCH[CH Cap],(DIESCH[HP Bin]=I155)),""))</f>
        <v>12000</v>
      </c>
      <c r="N155" s="157" t="str" cm="1">
        <f t="array" ref="N155">IF(D155="Electric","--",IF(D155="Gasoline",_xlfn._xlws.FILTER(LSICH[CH Cap],(LSICH[Fuel Type]=D155)*(LSICH[MY]=E155)),""))</f>
        <v/>
      </c>
      <c r="O155" s="157">
        <f t="shared" si="37"/>
        <v>12000</v>
      </c>
      <c r="P155" s="157">
        <f t="shared" si="38"/>
        <v>1872</v>
      </c>
      <c r="Q155" s="157" cm="1">
        <f t="array" ref="Q155">IF(D155="Electric","--",IF(D155="Diesel",_xlfn._xlws.FILTER(ORDEF[HC-ZH (g/hp-hr)],(ORDEF[HP]=I155)*(ORDEF[Model_Year]=E155)),""))</f>
        <v>0.05</v>
      </c>
      <c r="R155" s="157" t="str" cm="1">
        <f t="array" ref="R155">IF(D155="Electric","--",IF(D155="Gasoline",_xlfn._xlws.FILTER(LSIEF[HC-ZH (g/hp-hr)],(LSIEF[Fuel]=D155)*(LSIEF[HP Bin]=I155)*(LSIEF[Model Year]=E155)),""))</f>
        <v/>
      </c>
      <c r="S155" s="158">
        <f t="shared" si="39"/>
        <v>0.05</v>
      </c>
      <c r="T155" s="159" cm="1">
        <f t="array" ref="T155">IF(D155="Electric","--",IF(D155="Diesel",_xlfn._xlws.FILTER(ORDEF[HCDR],(ORDEF[HP]=I155)*(ORDEF[Model_Year]=E155),),""))</f>
        <v>1.17E-5</v>
      </c>
      <c r="U155" s="159" t="str" cm="1">
        <f t="array" ref="U155">IF(D155="Electric","--",IF(D155="Gasoline",_xlfn._xlws.FILTER(LSIEF[HC DR],(LSIEF[Fuel]=D155)*(LSIEF[HP Bin]=I155)*(LSIEF[Model Year]=E155)),""))</f>
        <v/>
      </c>
      <c r="V155" s="159">
        <f t="shared" si="40"/>
        <v>1.17E-5</v>
      </c>
      <c r="W155" s="158" cm="1">
        <f t="array" ref="W155">IF(D155="Electric","--",IF(D155="Diesel",_xlfn._xlws.FILTER(ORDEF[NOXzh],(ORDEF[HP]=I155)*(ORDEF[Model_Year]=E155)),""))</f>
        <v>0.89566800000000002</v>
      </c>
      <c r="X155" s="158" t="str" cm="1">
        <f t="array" ref="X155">IF(D155="Electric","--",IF(D155="Gasoline",_xlfn._xlws.FILTER(LSIEF[NOX-ZH (g/hp-hr)],(LSIEF[Fuel]=D155)*(LSIEF[HP Bin]=I155)*(LSIEF[Model Year]=E155)),""))</f>
        <v/>
      </c>
      <c r="Y155" s="158">
        <f t="shared" si="41"/>
        <v>0.89566800000000002</v>
      </c>
      <c r="Z155" s="159" cm="1">
        <f t="array" ref="Z155">IF(D155="Electric","--",IF(D155="Diesel",_xlfn._xlws.FILTER(ORDEF[NOXdr],(ORDEF[HP]=I155)*(ORDEF[Model_Year]=E155)),""))</f>
        <v>1.1800000000000001E-5</v>
      </c>
      <c r="AA155" s="159" t="str" cm="1">
        <f t="array" ref="AA155">IF(E155="Electric","--",IF(D155="Gasoline",_xlfn._xlws.FILTER(LSIEF[NOX DR],(LSIEF[Fuel]=D155)*(LSIEF[HP Bin]=I155)*(LSIEF[Model Year]=E155)),""))</f>
        <v/>
      </c>
      <c r="AB155" s="159">
        <f t="shared" si="42"/>
        <v>1.1800000000000001E-5</v>
      </c>
      <c r="AC155" s="158" cm="1">
        <f t="array" ref="AC155">IF(D155="Electric","--",IF(D155="Diesel",_xlfn._xlws.FILTER(DFCF2[Fuel_HC],(DFCF2[MY]=E155)),""))</f>
        <v>0.9</v>
      </c>
      <c r="AD155" s="158" t="str" cm="1">
        <f t="array" ref="AD155">IF(D155="Electric","--",IF(D155="Gasoline",_xlfn._xlws.FILTER(GFCF2[Fuel_HC],(GFCF2[MY]=E155)),""))</f>
        <v/>
      </c>
      <c r="AE155" s="158">
        <f t="shared" si="43"/>
        <v>0.9</v>
      </c>
      <c r="AF155" s="157" cm="1">
        <f t="array" ref="AF155">IF(D155="Electric","--",IF(D155="Diesel",_xlfn._xlws.FILTER(DFCF2[Fuel_NOX],(DFCF2[MY]=E155)),""))</f>
        <v>0.95</v>
      </c>
      <c r="AG155" s="157" t="str" cm="1">
        <f t="array" ref="AG155">IF(D155="Electric","--",IF(D155="Gasoline",_xlfn._xlws.FILTER(GFCF2[Fuel_NOX],(GFCF2[MY]=E155)),""))</f>
        <v/>
      </c>
      <c r="AH155" s="157">
        <f t="shared" si="44"/>
        <v>0.95</v>
      </c>
      <c r="AI155" s="158">
        <f t="shared" si="45"/>
        <v>6.4712160000000005E-2</v>
      </c>
      <c r="AJ155" s="158">
        <f t="shared" si="46"/>
        <v>0.87186972000000007</v>
      </c>
      <c r="AK155" s="158">
        <f t="shared" si="47"/>
        <v>2.951129572342674</v>
      </c>
      <c r="AL155" s="158">
        <f t="shared" si="48"/>
        <v>39.760695886555588</v>
      </c>
      <c r="AM155" s="158">
        <f t="shared" si="49"/>
        <v>1.4755647861713372E-3</v>
      </c>
      <c r="AN155" s="158">
        <f t="shared" si="50"/>
        <v>1.9880347943277796E-2</v>
      </c>
      <c r="AO155" s="158">
        <f t="shared" si="51"/>
        <v>1.7854333912673179E-3</v>
      </c>
      <c r="AP155" s="157"/>
      <c r="AQ155" s="161"/>
      <c r="AR155" s="161"/>
      <c r="AS155" s="161" t="str">
        <f>IF(ISNA(VLOOKUP($B155,'2017 Emission Inventory'!$B$2:$B$803,1,FALSE)),"No","Yes")</f>
        <v>Yes</v>
      </c>
      <c r="AT155" s="161" t="str">
        <f>IFERROR(INDEX('2017 Emission Inventory'!$C$2:$C$803,MATCH($B155,'2017 Emission Inventory'!$B$2:$B$803,0)),"")</f>
        <v>Cargo Loader</v>
      </c>
      <c r="AU155" s="161" t="str">
        <f>IFERROR(INDEX('2017 Emission Inventory'!$D$2:$D$803,MATCH($B155,'2017 Emission Inventory'!$B$2:$B$803,0)),"")</f>
        <v>Diesel</v>
      </c>
      <c r="AV155" s="161">
        <f>IFERROR(INDEX('2017 Emission Inventory'!$E$2:$E$803,MATCH($B155,'2017 Emission Inventory'!$B$2:$B$803,0)),"")</f>
        <v>2016</v>
      </c>
      <c r="AW155" s="161">
        <f>IFERROR(INDEX('2017 Emission Inventory'!$F$2:$F$803,MATCH($B155,'2017 Emission Inventory'!$B$2:$B$803,0)),"")</f>
        <v>130</v>
      </c>
      <c r="AX155" s="161">
        <f>IFERROR(INDEX('2017 Emission Inventory'!$G$2:$G$803,MATCH($B155,'2017 Emission Inventory'!$B$2:$B$803,0)),"")</f>
        <v>529.09090909090912</v>
      </c>
      <c r="AY155" s="162">
        <f>IFERROR(INDEX('2017 Emission Inventory'!$AL$2:$AL$803,MATCH($B155,'2017 Emission Inventory'!$B$2:$B$803,0)),"")</f>
        <v>44.174765082855387</v>
      </c>
      <c r="AZ155" s="163">
        <f t="shared" si="52"/>
        <v>-4.4140691962997991</v>
      </c>
      <c r="BB155" s="166"/>
    </row>
    <row r="156" spans="1:54" s="160" customFormat="1" x14ac:dyDescent="0.35">
      <c r="A156" s="157">
        <v>155</v>
      </c>
      <c r="B156" s="157" t="s">
        <v>192</v>
      </c>
      <c r="C156" s="157" t="s">
        <v>164</v>
      </c>
      <c r="D156" s="157" t="s">
        <v>9</v>
      </c>
      <c r="E156" s="157">
        <v>2016</v>
      </c>
      <c r="F156" s="157">
        <v>130</v>
      </c>
      <c r="G156" s="157">
        <v>468</v>
      </c>
      <c r="H156" s="157" t="s">
        <v>622</v>
      </c>
      <c r="I156" s="157">
        <f t="shared" si="36"/>
        <v>175</v>
      </c>
      <c r="J156" s="157">
        <f>IF(D156="Electric","--",IF(D156="Diesel",VLOOKUP(C156,[2]ORDLF!A:B,2,FALSE),""))</f>
        <v>0.34</v>
      </c>
      <c r="K156" s="157" t="str">
        <f>IF(D156="Electric","--",IF(D156="Gasoline",VLOOKUP(C156,LSILF!A:C,3,FALSE),""))</f>
        <v/>
      </c>
      <c r="L156" s="158">
        <f t="shared" si="53"/>
        <v>0.34</v>
      </c>
      <c r="M156" s="157" cm="1">
        <f t="array" ref="M156">IF(D156="Electric","--",IF(D156="Diesel",_xlfn._xlws.FILTER(DIESCH[CH Cap],(DIESCH[HP Bin]=I156)),""))</f>
        <v>12000</v>
      </c>
      <c r="N156" s="157" t="str" cm="1">
        <f t="array" ref="N156">IF(D156="Electric","--",IF(D156="Gasoline",_xlfn._xlws.FILTER(LSICH[CH Cap],(LSICH[Fuel Type]=D156)*(LSICH[MY]=E156)),""))</f>
        <v/>
      </c>
      <c r="O156" s="157">
        <f t="shared" si="37"/>
        <v>12000</v>
      </c>
      <c r="P156" s="157">
        <f t="shared" si="38"/>
        <v>1872</v>
      </c>
      <c r="Q156" s="157" cm="1">
        <f t="array" ref="Q156">IF(D156="Electric","--",IF(D156="Diesel",_xlfn._xlws.FILTER(ORDEF[HC-ZH (g/hp-hr)],(ORDEF[HP]=I156)*(ORDEF[Model_Year]=E156)),""))</f>
        <v>0.05</v>
      </c>
      <c r="R156" s="157" t="str" cm="1">
        <f t="array" ref="R156">IF(D156="Electric","--",IF(D156="Gasoline",_xlfn._xlws.FILTER(LSIEF[HC-ZH (g/hp-hr)],(LSIEF[Fuel]=D156)*(LSIEF[HP Bin]=I156)*(LSIEF[Model Year]=E156)),""))</f>
        <v/>
      </c>
      <c r="S156" s="158">
        <f t="shared" si="39"/>
        <v>0.05</v>
      </c>
      <c r="T156" s="159" cm="1">
        <f t="array" ref="T156">IF(D156="Electric","--",IF(D156="Diesel",_xlfn._xlws.FILTER(ORDEF[HCDR],(ORDEF[HP]=I156)*(ORDEF[Model_Year]=E156),),""))</f>
        <v>1.17E-5</v>
      </c>
      <c r="U156" s="159" t="str" cm="1">
        <f t="array" ref="U156">IF(D156="Electric","--",IF(D156="Gasoline",_xlfn._xlws.FILTER(LSIEF[HC DR],(LSIEF[Fuel]=D156)*(LSIEF[HP Bin]=I156)*(LSIEF[Model Year]=E156)),""))</f>
        <v/>
      </c>
      <c r="V156" s="159">
        <f t="shared" si="40"/>
        <v>1.17E-5</v>
      </c>
      <c r="W156" s="158" cm="1">
        <f t="array" ref="W156">IF(D156="Electric","--",IF(D156="Diesel",_xlfn._xlws.FILTER(ORDEF[NOXzh],(ORDEF[HP]=I156)*(ORDEF[Model_Year]=E156)),""))</f>
        <v>0.89566800000000002</v>
      </c>
      <c r="X156" s="158" t="str" cm="1">
        <f t="array" ref="X156">IF(D156="Electric","--",IF(D156="Gasoline",_xlfn._xlws.FILTER(LSIEF[NOX-ZH (g/hp-hr)],(LSIEF[Fuel]=D156)*(LSIEF[HP Bin]=I156)*(LSIEF[Model Year]=E156)),""))</f>
        <v/>
      </c>
      <c r="Y156" s="158">
        <f t="shared" si="41"/>
        <v>0.89566800000000002</v>
      </c>
      <c r="Z156" s="159" cm="1">
        <f t="array" ref="Z156">IF(D156="Electric","--",IF(D156="Diesel",_xlfn._xlws.FILTER(ORDEF[NOXdr],(ORDEF[HP]=I156)*(ORDEF[Model_Year]=E156)),""))</f>
        <v>1.1800000000000001E-5</v>
      </c>
      <c r="AA156" s="159" t="str" cm="1">
        <f t="array" ref="AA156">IF(E156="Electric","--",IF(D156="Gasoline",_xlfn._xlws.FILTER(LSIEF[NOX DR],(LSIEF[Fuel]=D156)*(LSIEF[HP Bin]=I156)*(LSIEF[Model Year]=E156)),""))</f>
        <v/>
      </c>
      <c r="AB156" s="159">
        <f t="shared" si="42"/>
        <v>1.1800000000000001E-5</v>
      </c>
      <c r="AC156" s="158" cm="1">
        <f t="array" ref="AC156">IF(D156="Electric","--",IF(D156="Diesel",_xlfn._xlws.FILTER(DFCF2[Fuel_HC],(DFCF2[MY]=E156)),""))</f>
        <v>0.9</v>
      </c>
      <c r="AD156" s="158" t="str" cm="1">
        <f t="array" ref="AD156">IF(D156="Electric","--",IF(D156="Gasoline",_xlfn._xlws.FILTER(GFCF2[Fuel_HC],(GFCF2[MY]=E156)),""))</f>
        <v/>
      </c>
      <c r="AE156" s="158">
        <f t="shared" si="43"/>
        <v>0.9</v>
      </c>
      <c r="AF156" s="157" cm="1">
        <f t="array" ref="AF156">IF(D156="Electric","--",IF(D156="Diesel",_xlfn._xlws.FILTER(DFCF2[Fuel_NOX],(DFCF2[MY]=E156)),""))</f>
        <v>0.95</v>
      </c>
      <c r="AG156" s="157" t="str" cm="1">
        <f t="array" ref="AG156">IF(D156="Electric","--",IF(D156="Gasoline",_xlfn._xlws.FILTER(GFCF2[Fuel_NOX],(GFCF2[MY]=E156)),""))</f>
        <v/>
      </c>
      <c r="AH156" s="157">
        <f t="shared" si="44"/>
        <v>0.95</v>
      </c>
      <c r="AI156" s="158">
        <f t="shared" si="45"/>
        <v>6.4712160000000005E-2</v>
      </c>
      <c r="AJ156" s="158">
        <f t="shared" si="46"/>
        <v>0.87186972000000007</v>
      </c>
      <c r="AK156" s="158">
        <f t="shared" si="47"/>
        <v>2.951129572342674</v>
      </c>
      <c r="AL156" s="158">
        <f t="shared" si="48"/>
        <v>39.760695886555588</v>
      </c>
      <c r="AM156" s="158">
        <f t="shared" si="49"/>
        <v>1.4755647861713372E-3</v>
      </c>
      <c r="AN156" s="158">
        <f t="shared" si="50"/>
        <v>1.9880347943277796E-2</v>
      </c>
      <c r="AO156" s="158">
        <f t="shared" si="51"/>
        <v>1.7854333912673179E-3</v>
      </c>
      <c r="AP156" s="157"/>
      <c r="AQ156" s="161"/>
      <c r="AR156" s="161"/>
      <c r="AS156" s="161" t="str">
        <f>IF(ISNA(VLOOKUP($B156,'2017 Emission Inventory'!$B$2:$B$803,1,FALSE)),"No","Yes")</f>
        <v>Yes</v>
      </c>
      <c r="AT156" s="161" t="str">
        <f>IFERROR(INDEX('2017 Emission Inventory'!$C$2:$C$803,MATCH($B156,'2017 Emission Inventory'!$B$2:$B$803,0)),"")</f>
        <v>Cargo Loader</v>
      </c>
      <c r="AU156" s="161" t="str">
        <f>IFERROR(INDEX('2017 Emission Inventory'!$D$2:$D$803,MATCH($B156,'2017 Emission Inventory'!$B$2:$B$803,0)),"")</f>
        <v>Diesel</v>
      </c>
      <c r="AV156" s="161">
        <f>IFERROR(INDEX('2017 Emission Inventory'!$E$2:$E$803,MATCH($B156,'2017 Emission Inventory'!$B$2:$B$803,0)),"")</f>
        <v>2016</v>
      </c>
      <c r="AW156" s="161">
        <f>IFERROR(INDEX('2017 Emission Inventory'!$F$2:$F$803,MATCH($B156,'2017 Emission Inventory'!$B$2:$B$803,0)),"")</f>
        <v>130</v>
      </c>
      <c r="AX156" s="161">
        <f>IFERROR(INDEX('2017 Emission Inventory'!$G$2:$G$803,MATCH($B156,'2017 Emission Inventory'!$B$2:$B$803,0)),"")</f>
        <v>529.09090909090912</v>
      </c>
      <c r="AY156" s="162">
        <f>IFERROR(INDEX('2017 Emission Inventory'!$AL$2:$AL$803,MATCH($B156,'2017 Emission Inventory'!$B$2:$B$803,0)),"")</f>
        <v>44.174765082855387</v>
      </c>
      <c r="AZ156" s="163">
        <f t="shared" si="52"/>
        <v>-4.4140691962997991</v>
      </c>
      <c r="BB156" s="166"/>
    </row>
    <row r="157" spans="1:54" s="160" customFormat="1" x14ac:dyDescent="0.35">
      <c r="A157" s="157">
        <v>156</v>
      </c>
      <c r="B157" s="157" t="s">
        <v>193</v>
      </c>
      <c r="C157" s="157" t="s">
        <v>164</v>
      </c>
      <c r="D157" s="157" t="s">
        <v>9</v>
      </c>
      <c r="E157" s="157">
        <v>2016</v>
      </c>
      <c r="F157" s="157">
        <v>130</v>
      </c>
      <c r="G157" s="157">
        <v>468</v>
      </c>
      <c r="H157" s="157" t="s">
        <v>622</v>
      </c>
      <c r="I157" s="157">
        <f t="shared" si="36"/>
        <v>175</v>
      </c>
      <c r="J157" s="157">
        <f>IF(D157="Electric","--",IF(D157="Diesel",VLOOKUP(C157,[2]ORDLF!A:B,2,FALSE),""))</f>
        <v>0.34</v>
      </c>
      <c r="K157" s="157" t="str">
        <f>IF(D157="Electric","--",IF(D157="Gasoline",VLOOKUP(C157,LSILF!A:C,3,FALSE),""))</f>
        <v/>
      </c>
      <c r="L157" s="158">
        <f t="shared" si="53"/>
        <v>0.34</v>
      </c>
      <c r="M157" s="157" cm="1">
        <f t="array" ref="M157">IF(D157="Electric","--",IF(D157="Diesel",_xlfn._xlws.FILTER(DIESCH[CH Cap],(DIESCH[HP Bin]=I157)),""))</f>
        <v>12000</v>
      </c>
      <c r="N157" s="157" t="str" cm="1">
        <f t="array" ref="N157">IF(D157="Electric","--",IF(D157="Gasoline",_xlfn._xlws.FILTER(LSICH[CH Cap],(LSICH[Fuel Type]=D157)*(LSICH[MY]=E157)),""))</f>
        <v/>
      </c>
      <c r="O157" s="157">
        <f t="shared" si="37"/>
        <v>12000</v>
      </c>
      <c r="P157" s="157">
        <f t="shared" si="38"/>
        <v>1872</v>
      </c>
      <c r="Q157" s="157" cm="1">
        <f t="array" ref="Q157">IF(D157="Electric","--",IF(D157="Diesel",_xlfn._xlws.FILTER(ORDEF[HC-ZH (g/hp-hr)],(ORDEF[HP]=I157)*(ORDEF[Model_Year]=E157)),""))</f>
        <v>0.05</v>
      </c>
      <c r="R157" s="157" t="str" cm="1">
        <f t="array" ref="R157">IF(D157="Electric","--",IF(D157="Gasoline",_xlfn._xlws.FILTER(LSIEF[HC-ZH (g/hp-hr)],(LSIEF[Fuel]=D157)*(LSIEF[HP Bin]=I157)*(LSIEF[Model Year]=E157)),""))</f>
        <v/>
      </c>
      <c r="S157" s="158">
        <f t="shared" si="39"/>
        <v>0.05</v>
      </c>
      <c r="T157" s="159" cm="1">
        <f t="array" ref="T157">IF(D157="Electric","--",IF(D157="Diesel",_xlfn._xlws.FILTER(ORDEF[HCDR],(ORDEF[HP]=I157)*(ORDEF[Model_Year]=E157),),""))</f>
        <v>1.17E-5</v>
      </c>
      <c r="U157" s="159" t="str" cm="1">
        <f t="array" ref="U157">IF(D157="Electric","--",IF(D157="Gasoline",_xlfn._xlws.FILTER(LSIEF[HC DR],(LSIEF[Fuel]=D157)*(LSIEF[HP Bin]=I157)*(LSIEF[Model Year]=E157)),""))</f>
        <v/>
      </c>
      <c r="V157" s="159">
        <f t="shared" si="40"/>
        <v>1.17E-5</v>
      </c>
      <c r="W157" s="158" cm="1">
        <f t="array" ref="W157">IF(D157="Electric","--",IF(D157="Diesel",_xlfn._xlws.FILTER(ORDEF[NOXzh],(ORDEF[HP]=I157)*(ORDEF[Model_Year]=E157)),""))</f>
        <v>0.89566800000000002</v>
      </c>
      <c r="X157" s="158" t="str" cm="1">
        <f t="array" ref="X157">IF(D157="Electric","--",IF(D157="Gasoline",_xlfn._xlws.FILTER(LSIEF[NOX-ZH (g/hp-hr)],(LSIEF[Fuel]=D157)*(LSIEF[HP Bin]=I157)*(LSIEF[Model Year]=E157)),""))</f>
        <v/>
      </c>
      <c r="Y157" s="158">
        <f t="shared" si="41"/>
        <v>0.89566800000000002</v>
      </c>
      <c r="Z157" s="159" cm="1">
        <f t="array" ref="Z157">IF(D157="Electric","--",IF(D157="Diesel",_xlfn._xlws.FILTER(ORDEF[NOXdr],(ORDEF[HP]=I157)*(ORDEF[Model_Year]=E157)),""))</f>
        <v>1.1800000000000001E-5</v>
      </c>
      <c r="AA157" s="159" t="str" cm="1">
        <f t="array" ref="AA157">IF(E157="Electric","--",IF(D157="Gasoline",_xlfn._xlws.FILTER(LSIEF[NOX DR],(LSIEF[Fuel]=D157)*(LSIEF[HP Bin]=I157)*(LSIEF[Model Year]=E157)),""))</f>
        <v/>
      </c>
      <c r="AB157" s="159">
        <f t="shared" si="42"/>
        <v>1.1800000000000001E-5</v>
      </c>
      <c r="AC157" s="158" cm="1">
        <f t="array" ref="AC157">IF(D157="Electric","--",IF(D157="Diesel",_xlfn._xlws.FILTER(DFCF2[Fuel_HC],(DFCF2[MY]=E157)),""))</f>
        <v>0.9</v>
      </c>
      <c r="AD157" s="158" t="str" cm="1">
        <f t="array" ref="AD157">IF(D157="Electric","--",IF(D157="Gasoline",_xlfn._xlws.FILTER(GFCF2[Fuel_HC],(GFCF2[MY]=E157)),""))</f>
        <v/>
      </c>
      <c r="AE157" s="158">
        <f t="shared" si="43"/>
        <v>0.9</v>
      </c>
      <c r="AF157" s="157" cm="1">
        <f t="array" ref="AF157">IF(D157="Electric","--",IF(D157="Diesel",_xlfn._xlws.FILTER(DFCF2[Fuel_NOX],(DFCF2[MY]=E157)),""))</f>
        <v>0.95</v>
      </c>
      <c r="AG157" s="157" t="str" cm="1">
        <f t="array" ref="AG157">IF(D157="Electric","--",IF(D157="Gasoline",_xlfn._xlws.FILTER(GFCF2[Fuel_NOX],(GFCF2[MY]=E157)),""))</f>
        <v/>
      </c>
      <c r="AH157" s="157">
        <f t="shared" si="44"/>
        <v>0.95</v>
      </c>
      <c r="AI157" s="158">
        <f t="shared" si="45"/>
        <v>6.4712160000000005E-2</v>
      </c>
      <c r="AJ157" s="158">
        <f t="shared" si="46"/>
        <v>0.87186972000000007</v>
      </c>
      <c r="AK157" s="158">
        <f t="shared" si="47"/>
        <v>2.951129572342674</v>
      </c>
      <c r="AL157" s="158">
        <f t="shared" si="48"/>
        <v>39.760695886555588</v>
      </c>
      <c r="AM157" s="158">
        <f t="shared" si="49"/>
        <v>1.4755647861713372E-3</v>
      </c>
      <c r="AN157" s="158">
        <f t="shared" si="50"/>
        <v>1.9880347943277796E-2</v>
      </c>
      <c r="AO157" s="158">
        <f t="shared" si="51"/>
        <v>1.7854333912673179E-3</v>
      </c>
      <c r="AP157" s="157"/>
      <c r="AQ157" s="161"/>
      <c r="AR157" s="161"/>
      <c r="AS157" s="161" t="str">
        <f>IF(ISNA(VLOOKUP($B157,'2017 Emission Inventory'!$B$2:$B$803,1,FALSE)),"No","Yes")</f>
        <v>Yes</v>
      </c>
      <c r="AT157" s="161" t="str">
        <f>IFERROR(INDEX('2017 Emission Inventory'!$C$2:$C$803,MATCH($B157,'2017 Emission Inventory'!$B$2:$B$803,0)),"")</f>
        <v>Cargo Loader</v>
      </c>
      <c r="AU157" s="161" t="str">
        <f>IFERROR(INDEX('2017 Emission Inventory'!$D$2:$D$803,MATCH($B157,'2017 Emission Inventory'!$B$2:$B$803,0)),"")</f>
        <v>Diesel</v>
      </c>
      <c r="AV157" s="161">
        <f>IFERROR(INDEX('2017 Emission Inventory'!$E$2:$E$803,MATCH($B157,'2017 Emission Inventory'!$B$2:$B$803,0)),"")</f>
        <v>2016</v>
      </c>
      <c r="AW157" s="161">
        <f>IFERROR(INDEX('2017 Emission Inventory'!$F$2:$F$803,MATCH($B157,'2017 Emission Inventory'!$B$2:$B$803,0)),"")</f>
        <v>130</v>
      </c>
      <c r="AX157" s="161">
        <f>IFERROR(INDEX('2017 Emission Inventory'!$G$2:$G$803,MATCH($B157,'2017 Emission Inventory'!$B$2:$B$803,0)),"")</f>
        <v>529.09090909090912</v>
      </c>
      <c r="AY157" s="162">
        <f>IFERROR(INDEX('2017 Emission Inventory'!$AL$2:$AL$803,MATCH($B157,'2017 Emission Inventory'!$B$2:$B$803,0)),"")</f>
        <v>44.174765082855387</v>
      </c>
      <c r="AZ157" s="163">
        <f t="shared" si="52"/>
        <v>-4.4140691962997991</v>
      </c>
      <c r="BB157" s="166"/>
    </row>
    <row r="158" spans="1:54" s="160" customFormat="1" x14ac:dyDescent="0.35">
      <c r="A158" s="157">
        <v>157</v>
      </c>
      <c r="B158" s="157" t="s">
        <v>194</v>
      </c>
      <c r="C158" s="157" t="s">
        <v>164</v>
      </c>
      <c r="D158" s="157" t="s">
        <v>9</v>
      </c>
      <c r="E158" s="157">
        <v>2016</v>
      </c>
      <c r="F158" s="157">
        <v>130</v>
      </c>
      <c r="G158" s="157">
        <v>468</v>
      </c>
      <c r="H158" s="157" t="s">
        <v>622</v>
      </c>
      <c r="I158" s="157">
        <f t="shared" si="36"/>
        <v>175</v>
      </c>
      <c r="J158" s="157">
        <f>IF(D158="Electric","--",IF(D158="Diesel",VLOOKUP(C158,[2]ORDLF!A:B,2,FALSE),""))</f>
        <v>0.34</v>
      </c>
      <c r="K158" s="157" t="str">
        <f>IF(D158="Electric","--",IF(D158="Gasoline",VLOOKUP(C158,LSILF!A:C,3,FALSE),""))</f>
        <v/>
      </c>
      <c r="L158" s="158">
        <f t="shared" si="53"/>
        <v>0.34</v>
      </c>
      <c r="M158" s="157" cm="1">
        <f t="array" ref="M158">IF(D158="Electric","--",IF(D158="Diesel",_xlfn._xlws.FILTER(DIESCH[CH Cap],(DIESCH[HP Bin]=I158)),""))</f>
        <v>12000</v>
      </c>
      <c r="N158" s="157" t="str" cm="1">
        <f t="array" ref="N158">IF(D158="Electric","--",IF(D158="Gasoline",_xlfn._xlws.FILTER(LSICH[CH Cap],(LSICH[Fuel Type]=D158)*(LSICH[MY]=E158)),""))</f>
        <v/>
      </c>
      <c r="O158" s="157">
        <f t="shared" si="37"/>
        <v>12000</v>
      </c>
      <c r="P158" s="157">
        <f t="shared" si="38"/>
        <v>1872</v>
      </c>
      <c r="Q158" s="157" cm="1">
        <f t="array" ref="Q158">IF(D158="Electric","--",IF(D158="Diesel",_xlfn._xlws.FILTER(ORDEF[HC-ZH (g/hp-hr)],(ORDEF[HP]=I158)*(ORDEF[Model_Year]=E158)),""))</f>
        <v>0.05</v>
      </c>
      <c r="R158" s="157" t="str" cm="1">
        <f t="array" ref="R158">IF(D158="Electric","--",IF(D158="Gasoline",_xlfn._xlws.FILTER(LSIEF[HC-ZH (g/hp-hr)],(LSIEF[Fuel]=D158)*(LSIEF[HP Bin]=I158)*(LSIEF[Model Year]=E158)),""))</f>
        <v/>
      </c>
      <c r="S158" s="158">
        <f t="shared" si="39"/>
        <v>0.05</v>
      </c>
      <c r="T158" s="159" cm="1">
        <f t="array" ref="T158">IF(D158="Electric","--",IF(D158="Diesel",_xlfn._xlws.FILTER(ORDEF[HCDR],(ORDEF[HP]=I158)*(ORDEF[Model_Year]=E158),),""))</f>
        <v>1.17E-5</v>
      </c>
      <c r="U158" s="159" t="str" cm="1">
        <f t="array" ref="U158">IF(D158="Electric","--",IF(D158="Gasoline",_xlfn._xlws.FILTER(LSIEF[HC DR],(LSIEF[Fuel]=D158)*(LSIEF[HP Bin]=I158)*(LSIEF[Model Year]=E158)),""))</f>
        <v/>
      </c>
      <c r="V158" s="159">
        <f t="shared" si="40"/>
        <v>1.17E-5</v>
      </c>
      <c r="W158" s="158" cm="1">
        <f t="array" ref="W158">IF(D158="Electric","--",IF(D158="Diesel",_xlfn._xlws.FILTER(ORDEF[NOXzh],(ORDEF[HP]=I158)*(ORDEF[Model_Year]=E158)),""))</f>
        <v>0.89566800000000002</v>
      </c>
      <c r="X158" s="158" t="str" cm="1">
        <f t="array" ref="X158">IF(D158="Electric","--",IF(D158="Gasoline",_xlfn._xlws.FILTER(LSIEF[NOX-ZH (g/hp-hr)],(LSIEF[Fuel]=D158)*(LSIEF[HP Bin]=I158)*(LSIEF[Model Year]=E158)),""))</f>
        <v/>
      </c>
      <c r="Y158" s="158">
        <f t="shared" si="41"/>
        <v>0.89566800000000002</v>
      </c>
      <c r="Z158" s="159" cm="1">
        <f t="array" ref="Z158">IF(D158="Electric","--",IF(D158="Diesel",_xlfn._xlws.FILTER(ORDEF[NOXdr],(ORDEF[HP]=I158)*(ORDEF[Model_Year]=E158)),""))</f>
        <v>1.1800000000000001E-5</v>
      </c>
      <c r="AA158" s="159" t="str" cm="1">
        <f t="array" ref="AA158">IF(E158="Electric","--",IF(D158="Gasoline",_xlfn._xlws.FILTER(LSIEF[NOX DR],(LSIEF[Fuel]=D158)*(LSIEF[HP Bin]=I158)*(LSIEF[Model Year]=E158)),""))</f>
        <v/>
      </c>
      <c r="AB158" s="159">
        <f t="shared" si="42"/>
        <v>1.1800000000000001E-5</v>
      </c>
      <c r="AC158" s="158" cm="1">
        <f t="array" ref="AC158">IF(D158="Electric","--",IF(D158="Diesel",_xlfn._xlws.FILTER(DFCF2[Fuel_HC],(DFCF2[MY]=E158)),""))</f>
        <v>0.9</v>
      </c>
      <c r="AD158" s="158" t="str" cm="1">
        <f t="array" ref="AD158">IF(D158="Electric","--",IF(D158="Gasoline",_xlfn._xlws.FILTER(GFCF2[Fuel_HC],(GFCF2[MY]=E158)),""))</f>
        <v/>
      </c>
      <c r="AE158" s="158">
        <f t="shared" si="43"/>
        <v>0.9</v>
      </c>
      <c r="AF158" s="157" cm="1">
        <f t="array" ref="AF158">IF(D158="Electric","--",IF(D158="Diesel",_xlfn._xlws.FILTER(DFCF2[Fuel_NOX],(DFCF2[MY]=E158)),""))</f>
        <v>0.95</v>
      </c>
      <c r="AG158" s="157" t="str" cm="1">
        <f t="array" ref="AG158">IF(D158="Electric","--",IF(D158="Gasoline",_xlfn._xlws.FILTER(GFCF2[Fuel_NOX],(GFCF2[MY]=E158)),""))</f>
        <v/>
      </c>
      <c r="AH158" s="157">
        <f t="shared" si="44"/>
        <v>0.95</v>
      </c>
      <c r="AI158" s="158">
        <f t="shared" si="45"/>
        <v>6.4712160000000005E-2</v>
      </c>
      <c r="AJ158" s="158">
        <f t="shared" si="46"/>
        <v>0.87186972000000007</v>
      </c>
      <c r="AK158" s="158">
        <f t="shared" si="47"/>
        <v>2.951129572342674</v>
      </c>
      <c r="AL158" s="158">
        <f t="shared" si="48"/>
        <v>39.760695886555588</v>
      </c>
      <c r="AM158" s="158">
        <f t="shared" si="49"/>
        <v>1.4755647861713372E-3</v>
      </c>
      <c r="AN158" s="158">
        <f t="shared" si="50"/>
        <v>1.9880347943277796E-2</v>
      </c>
      <c r="AO158" s="158">
        <f t="shared" si="51"/>
        <v>1.7854333912673179E-3</v>
      </c>
      <c r="AP158" s="157"/>
      <c r="AQ158" s="161"/>
      <c r="AR158" s="161"/>
      <c r="AS158" s="161" t="str">
        <f>IF(ISNA(VLOOKUP($B158,'2017 Emission Inventory'!$B$2:$B$803,1,FALSE)),"No","Yes")</f>
        <v>Yes</v>
      </c>
      <c r="AT158" s="161" t="str">
        <f>IFERROR(INDEX('2017 Emission Inventory'!$C$2:$C$803,MATCH($B158,'2017 Emission Inventory'!$B$2:$B$803,0)),"")</f>
        <v>Cargo Loader</v>
      </c>
      <c r="AU158" s="161" t="str">
        <f>IFERROR(INDEX('2017 Emission Inventory'!$D$2:$D$803,MATCH($B158,'2017 Emission Inventory'!$B$2:$B$803,0)),"")</f>
        <v>Diesel</v>
      </c>
      <c r="AV158" s="161">
        <f>IFERROR(INDEX('2017 Emission Inventory'!$E$2:$E$803,MATCH($B158,'2017 Emission Inventory'!$B$2:$B$803,0)),"")</f>
        <v>2016</v>
      </c>
      <c r="AW158" s="161">
        <f>IFERROR(INDEX('2017 Emission Inventory'!$F$2:$F$803,MATCH($B158,'2017 Emission Inventory'!$B$2:$B$803,0)),"")</f>
        <v>130</v>
      </c>
      <c r="AX158" s="161">
        <f>IFERROR(INDEX('2017 Emission Inventory'!$G$2:$G$803,MATCH($B158,'2017 Emission Inventory'!$B$2:$B$803,0)),"")</f>
        <v>529.09090909090912</v>
      </c>
      <c r="AY158" s="162">
        <f>IFERROR(INDEX('2017 Emission Inventory'!$AL$2:$AL$803,MATCH($B158,'2017 Emission Inventory'!$B$2:$B$803,0)),"")</f>
        <v>44.174765082855387</v>
      </c>
      <c r="AZ158" s="163">
        <f t="shared" si="52"/>
        <v>-4.4140691962997991</v>
      </c>
      <c r="BB158" s="166"/>
    </row>
    <row r="159" spans="1:54" s="160" customFormat="1" x14ac:dyDescent="0.35">
      <c r="A159" s="157">
        <v>158</v>
      </c>
      <c r="B159" s="157" t="s">
        <v>692</v>
      </c>
      <c r="C159" s="157" t="s">
        <v>164</v>
      </c>
      <c r="D159" s="157" t="s">
        <v>9</v>
      </c>
      <c r="E159" s="157">
        <v>2016</v>
      </c>
      <c r="F159" s="157">
        <v>74</v>
      </c>
      <c r="G159" s="157">
        <v>529.09090909090912</v>
      </c>
      <c r="H159" s="157" t="s">
        <v>622</v>
      </c>
      <c r="I159" s="157">
        <f t="shared" si="36"/>
        <v>75</v>
      </c>
      <c r="J159" s="157">
        <f>IF(D159="Electric","--",IF(D159="Diesel",VLOOKUP(C159,[2]ORDLF!A:B,2,FALSE),""))</f>
        <v>0.34</v>
      </c>
      <c r="K159" s="157" t="str">
        <f>IF(D159="Electric","--",IF(D159="Gasoline",VLOOKUP(C159,LSILF!A:C,3,FALSE),""))</f>
        <v/>
      </c>
      <c r="L159" s="158">
        <f t="shared" si="53"/>
        <v>0.34</v>
      </c>
      <c r="M159" s="157" cm="1">
        <f t="array" ref="M159">IF(D159="Electric","--",IF(D159="Diesel",_xlfn._xlws.FILTER(DIESCH[CH Cap],(DIESCH[HP Bin]=I159)),""))</f>
        <v>12000</v>
      </c>
      <c r="N159" s="157" t="str" cm="1">
        <f t="array" ref="N159">IF(D159="Electric","--",IF(D159="Gasoline",_xlfn._xlws.FILTER(LSICH[CH Cap],(LSICH[Fuel Type]=D159)*(LSICH[MY]=E159)),""))</f>
        <v/>
      </c>
      <c r="O159" s="157">
        <f t="shared" si="37"/>
        <v>12000</v>
      </c>
      <c r="P159" s="157">
        <f t="shared" si="38"/>
        <v>2116.3636363636365</v>
      </c>
      <c r="Q159" s="157" cm="1">
        <f t="array" ref="Q159">IF(D159="Electric","--",IF(D159="Diesel",_xlfn._xlws.FILTER(ORDEF[HC-ZH (g/hp-hr)],(ORDEF[HP]=I159)*(ORDEF[Model_Year]=E159)),""))</f>
        <v>0.1</v>
      </c>
      <c r="R159" s="157" t="str" cm="1">
        <f t="array" ref="R159">IF(D159="Electric","--",IF(D159="Gasoline",_xlfn._xlws.FILTER(LSIEF[HC-ZH (g/hp-hr)],(LSIEF[Fuel]=D159)*(LSIEF[HP Bin]=I159)*(LSIEF[Model Year]=E159)),""))</f>
        <v/>
      </c>
      <c r="S159" s="158">
        <f t="shared" si="39"/>
        <v>0.1</v>
      </c>
      <c r="T159" s="159" cm="1">
        <f t="array" ref="T159">IF(D159="Electric","--",IF(D159="Diesel",_xlfn._xlws.FILTER(ORDEF[HCDR],(ORDEF[HP]=I159)*(ORDEF[Model_Year]=E159),),""))</f>
        <v>2.5000000000000001E-5</v>
      </c>
      <c r="U159" s="159" t="str" cm="1">
        <f t="array" ref="U159">IF(D159="Electric","--",IF(D159="Gasoline",_xlfn._xlws.FILTER(LSIEF[HC DR],(LSIEF[Fuel]=D159)*(LSIEF[HP Bin]=I159)*(LSIEF[Model Year]=E159)),""))</f>
        <v/>
      </c>
      <c r="V159" s="159">
        <f t="shared" si="40"/>
        <v>2.5000000000000001E-5</v>
      </c>
      <c r="W159" s="158" cm="1">
        <f t="array" ref="W159">IF(D159="Electric","--",IF(D159="Diesel",_xlfn._xlws.FILTER(ORDEF[NOXzh],(ORDEF[HP]=I159)*(ORDEF[Model_Year]=E159)),""))</f>
        <v>2.7574529999999999</v>
      </c>
      <c r="X159" s="158" t="str" cm="1">
        <f t="array" ref="X159">IF(D159="Electric","--",IF(D159="Gasoline",_xlfn._xlws.FILTER(LSIEF[NOX-ZH (g/hp-hr)],(LSIEF[Fuel]=D159)*(LSIEF[HP Bin]=I159)*(LSIEF[Model Year]=E159)),""))</f>
        <v/>
      </c>
      <c r="Y159" s="158">
        <f t="shared" si="41"/>
        <v>2.7574529999999999</v>
      </c>
      <c r="Z159" s="159" cm="1">
        <f t="array" ref="Z159">IF(D159="Electric","--",IF(D159="Diesel",_xlfn._xlws.FILTER(ORDEF[NOXdr],(ORDEF[HP]=I159)*(ORDEF[Model_Year]=E159)),""))</f>
        <v>3.6300000000000001E-5</v>
      </c>
      <c r="AA159" s="159" t="str" cm="1">
        <f t="array" ref="AA159">IF(E159="Electric","--",IF(D159="Gasoline",_xlfn._xlws.FILTER(LSIEF[NOX DR],(LSIEF[Fuel]=D159)*(LSIEF[HP Bin]=I159)*(LSIEF[Model Year]=E159)),""))</f>
        <v/>
      </c>
      <c r="AB159" s="159">
        <f t="shared" si="42"/>
        <v>3.6300000000000001E-5</v>
      </c>
      <c r="AC159" s="158" cm="1">
        <f t="array" ref="AC159">IF(D159="Electric","--",IF(D159="Diesel",_xlfn._xlws.FILTER(DFCF2[Fuel_HC],(DFCF2[MY]=E159)),""))</f>
        <v>0.9</v>
      </c>
      <c r="AD159" s="158" t="str" cm="1">
        <f t="array" ref="AD159">IF(D159="Electric","--",IF(D159="Gasoline",_xlfn._xlws.FILTER(GFCF2[Fuel_HC],(GFCF2[MY]=E159)),""))</f>
        <v/>
      </c>
      <c r="AE159" s="158">
        <f t="shared" si="43"/>
        <v>0.9</v>
      </c>
      <c r="AF159" s="157" cm="1">
        <f t="array" ref="AF159">IF(D159="Electric","--",IF(D159="Diesel",_xlfn._xlws.FILTER(DFCF2[Fuel_NOX],(DFCF2[MY]=E159)),""))</f>
        <v>0.95</v>
      </c>
      <c r="AG159" s="157" t="str" cm="1">
        <f t="array" ref="AG159">IF(D159="Electric","--",IF(D159="Gasoline",_xlfn._xlws.FILTER(GFCF2[Fuel_NOX],(GFCF2[MY]=E159)),""))</f>
        <v/>
      </c>
      <c r="AH159" s="157">
        <f t="shared" si="44"/>
        <v>0.95</v>
      </c>
      <c r="AI159" s="158">
        <f t="shared" si="45"/>
        <v>0.13761818181818183</v>
      </c>
      <c r="AJ159" s="158">
        <f t="shared" si="46"/>
        <v>2.6925631500000002</v>
      </c>
      <c r="AK159" s="158">
        <f t="shared" si="47"/>
        <v>4.0387875743337469</v>
      </c>
      <c r="AL159" s="158">
        <f t="shared" si="48"/>
        <v>79.020740207833427</v>
      </c>
      <c r="AM159" s="158">
        <f t="shared" si="49"/>
        <v>2.0193937871668738E-3</v>
      </c>
      <c r="AN159" s="158">
        <f t="shared" si="50"/>
        <v>3.9510370103916718E-2</v>
      </c>
      <c r="AO159" s="158">
        <f t="shared" si="51"/>
        <v>2.4434664824719171E-3</v>
      </c>
      <c r="AP159" s="157"/>
      <c r="AQ159" s="161"/>
      <c r="AR159" s="161"/>
      <c r="AS159" s="161" t="str">
        <f>IF(ISNA(VLOOKUP($B159,'2017 Emission Inventory'!$B$2:$B$803,1,FALSE)),"No","Yes")</f>
        <v>No</v>
      </c>
      <c r="AT159" s="161" t="str">
        <f>IFERROR(INDEX('2017 Emission Inventory'!$C$2:$C$803,MATCH($B159,'2017 Emission Inventory'!$B$2:$B$803,0)),"")</f>
        <v/>
      </c>
      <c r="AU159" s="161" t="str">
        <f>IFERROR(INDEX('2017 Emission Inventory'!$D$2:$D$803,MATCH($B159,'2017 Emission Inventory'!$B$2:$B$803,0)),"")</f>
        <v/>
      </c>
      <c r="AV159" s="161" t="str">
        <f>IFERROR(INDEX('2017 Emission Inventory'!$E$2:$E$803,MATCH($B159,'2017 Emission Inventory'!$B$2:$B$803,0)),"")</f>
        <v/>
      </c>
      <c r="AW159" s="161" t="str">
        <f>IFERROR(INDEX('2017 Emission Inventory'!$F$2:$F$803,MATCH($B159,'2017 Emission Inventory'!$B$2:$B$803,0)),"")</f>
        <v/>
      </c>
      <c r="AX159" s="161" t="str">
        <f>IFERROR(INDEX('2017 Emission Inventory'!$G$2:$G$803,MATCH($B159,'2017 Emission Inventory'!$B$2:$B$803,0)),"")</f>
        <v/>
      </c>
      <c r="AY159" s="162" t="str">
        <f>IFERROR(INDEX('2017 Emission Inventory'!$AL$2:$AL$803,MATCH($B159,'2017 Emission Inventory'!$B$2:$B$803,0)),"")</f>
        <v/>
      </c>
      <c r="AZ159" s="163" t="e">
        <f t="shared" si="52"/>
        <v>#VALUE!</v>
      </c>
      <c r="BB159" s="166"/>
    </row>
    <row r="160" spans="1:54" s="160" customFormat="1" x14ac:dyDescent="0.35">
      <c r="A160" s="157">
        <v>159</v>
      </c>
      <c r="B160" s="157">
        <v>512639</v>
      </c>
      <c r="C160" s="157" t="s">
        <v>164</v>
      </c>
      <c r="D160" s="157" t="s">
        <v>9</v>
      </c>
      <c r="E160" s="157">
        <v>2017</v>
      </c>
      <c r="F160" s="157">
        <v>74</v>
      </c>
      <c r="G160" s="157">
        <v>529.09090909090912</v>
      </c>
      <c r="H160" s="157" t="s">
        <v>622</v>
      </c>
      <c r="I160" s="157">
        <f t="shared" si="36"/>
        <v>75</v>
      </c>
      <c r="J160" s="157">
        <f>IF(D160="Electric","--",IF(D160="Diesel",VLOOKUP(C160,[2]ORDLF!A:B,2,FALSE),""))</f>
        <v>0.34</v>
      </c>
      <c r="K160" s="157" t="str">
        <f>IF(D160="Electric","--",IF(D160="Gasoline",VLOOKUP(C160,LSILF!A:C,3,FALSE),""))</f>
        <v/>
      </c>
      <c r="L160" s="158">
        <f t="shared" si="53"/>
        <v>0.34</v>
      </c>
      <c r="M160" s="157" cm="1">
        <f t="array" ref="M160">IF(D160="Electric","--",IF(D160="Diesel",_xlfn._xlws.FILTER(DIESCH[CH Cap],(DIESCH[HP Bin]=I160)),""))</f>
        <v>12000</v>
      </c>
      <c r="N160" s="157" t="str" cm="1">
        <f t="array" ref="N160">IF(D160="Electric","--",IF(D160="Gasoline",_xlfn._xlws.FILTER(LSICH[CH Cap],(LSICH[Fuel Type]=D160)*(LSICH[MY]=E160)),""))</f>
        <v/>
      </c>
      <c r="O160" s="157">
        <f t="shared" si="37"/>
        <v>12000</v>
      </c>
      <c r="P160" s="157">
        <f t="shared" si="38"/>
        <v>1587.2727272727275</v>
      </c>
      <c r="Q160" s="157" cm="1">
        <f t="array" ref="Q160">IF(D160="Electric","--",IF(D160="Diesel",_xlfn._xlws.FILTER(ORDEF[HC-ZH (g/hp-hr)],(ORDEF[HP]=I160)*(ORDEF[Model_Year]=E160)),""))</f>
        <v>0.1</v>
      </c>
      <c r="R160" s="157" t="str" cm="1">
        <f t="array" ref="R160">IF(D160="Electric","--",IF(D160="Gasoline",_xlfn._xlws.FILTER(LSIEF[HC-ZH (g/hp-hr)],(LSIEF[Fuel]=D160)*(LSIEF[HP Bin]=I160)*(LSIEF[Model Year]=E160)),""))</f>
        <v/>
      </c>
      <c r="S160" s="158">
        <f t="shared" si="39"/>
        <v>0.1</v>
      </c>
      <c r="T160" s="159" cm="1">
        <f t="array" ref="T160">IF(D160="Electric","--",IF(D160="Diesel",_xlfn._xlws.FILTER(ORDEF[HCDR],(ORDEF[HP]=I160)*(ORDEF[Model_Year]=E160),),""))</f>
        <v>2.5000000000000001E-5</v>
      </c>
      <c r="U160" s="159" t="str" cm="1">
        <f t="array" ref="U160">IF(D160="Electric","--",IF(D160="Gasoline",_xlfn._xlws.FILTER(LSIEF[HC DR],(LSIEF[Fuel]=D160)*(LSIEF[HP Bin]=I160)*(LSIEF[Model Year]=E160)),""))</f>
        <v/>
      </c>
      <c r="V160" s="159">
        <f t="shared" si="40"/>
        <v>2.5000000000000001E-5</v>
      </c>
      <c r="W160" s="158" cm="1">
        <f t="array" ref="W160">IF(D160="Electric","--",IF(D160="Diesel",_xlfn._xlws.FILTER(ORDEF[NOXzh],(ORDEF[HP]=I160)*(ORDEF[Model_Year]=E160)),""))</f>
        <v>2.7574529999999999</v>
      </c>
      <c r="X160" s="158" t="str" cm="1">
        <f t="array" ref="X160">IF(D160="Electric","--",IF(D160="Gasoline",_xlfn._xlws.FILTER(LSIEF[NOX-ZH (g/hp-hr)],(LSIEF[Fuel]=D160)*(LSIEF[HP Bin]=I160)*(LSIEF[Model Year]=E160)),""))</f>
        <v/>
      </c>
      <c r="Y160" s="158">
        <f t="shared" si="41"/>
        <v>2.7574529999999999</v>
      </c>
      <c r="Z160" s="159" cm="1">
        <f t="array" ref="Z160">IF(D160="Electric","--",IF(D160="Diesel",_xlfn._xlws.FILTER(ORDEF[NOXdr],(ORDEF[HP]=I160)*(ORDEF[Model_Year]=E160)),""))</f>
        <v>3.6199999999999999E-5</v>
      </c>
      <c r="AA160" s="159" t="str" cm="1">
        <f t="array" ref="AA160">IF(E160="Electric","--",IF(D160="Gasoline",_xlfn._xlws.FILTER(LSIEF[NOX DR],(LSIEF[Fuel]=D160)*(LSIEF[HP Bin]=I160)*(LSIEF[Model Year]=E160)),""))</f>
        <v/>
      </c>
      <c r="AB160" s="159">
        <f t="shared" si="42"/>
        <v>3.6199999999999999E-5</v>
      </c>
      <c r="AC160" s="158" cm="1">
        <f t="array" ref="AC160">IF(D160="Electric","--",IF(D160="Diesel",_xlfn._xlws.FILTER(DFCF2[Fuel_HC],(DFCF2[MY]=E160)),""))</f>
        <v>0.9</v>
      </c>
      <c r="AD160" s="158" t="str" cm="1">
        <f t="array" ref="AD160">IF(D160="Electric","--",IF(D160="Gasoline",_xlfn._xlws.FILTER(GFCF2[Fuel_HC],(GFCF2[MY]=E160)),""))</f>
        <v/>
      </c>
      <c r="AE160" s="158">
        <f t="shared" si="43"/>
        <v>0.9</v>
      </c>
      <c r="AF160" s="157" cm="1">
        <f t="array" ref="AF160">IF(D160="Electric","--",IF(D160="Diesel",_xlfn._xlws.FILTER(DFCF2[Fuel_NOX],(DFCF2[MY]=E160)),""))</f>
        <v>0.95</v>
      </c>
      <c r="AG160" s="157" t="str" cm="1">
        <f t="array" ref="AG160">IF(D160="Electric","--",IF(D160="Gasoline",_xlfn._xlws.FILTER(GFCF2[Fuel_NOX],(GFCF2[MY]=E160)),""))</f>
        <v/>
      </c>
      <c r="AH160" s="157">
        <f t="shared" si="44"/>
        <v>0.95</v>
      </c>
      <c r="AI160" s="158">
        <f t="shared" si="45"/>
        <v>0.12571363636363636</v>
      </c>
      <c r="AJ160" s="158">
        <f t="shared" si="46"/>
        <v>2.674166659090909</v>
      </c>
      <c r="AK160" s="158">
        <f t="shared" si="47"/>
        <v>3.6894156408821641</v>
      </c>
      <c r="AL160" s="158">
        <f t="shared" si="48"/>
        <v>78.480844113339586</v>
      </c>
      <c r="AM160" s="158">
        <f t="shared" si="49"/>
        <v>1.8447078204410822E-3</v>
      </c>
      <c r="AN160" s="158">
        <f t="shared" si="50"/>
        <v>3.9240422056669791E-2</v>
      </c>
      <c r="AO160" s="158">
        <f t="shared" si="51"/>
        <v>2.2320964627337092E-3</v>
      </c>
      <c r="AP160" s="157"/>
      <c r="AQ160" s="161"/>
      <c r="AR160" s="161"/>
      <c r="AS160" s="161" t="str">
        <f>IF(ISNA(VLOOKUP($B160,'2017 Emission Inventory'!$B$2:$B$803,1,FALSE)),"No","Yes")</f>
        <v>No</v>
      </c>
      <c r="AT160" s="161" t="str">
        <f>IFERROR(INDEX('2017 Emission Inventory'!$C$2:$C$803,MATCH($B160,'2017 Emission Inventory'!$B$2:$B$803,0)),"")</f>
        <v/>
      </c>
      <c r="AU160" s="161" t="str">
        <f>IFERROR(INDEX('2017 Emission Inventory'!$D$2:$D$803,MATCH($B160,'2017 Emission Inventory'!$B$2:$B$803,0)),"")</f>
        <v/>
      </c>
      <c r="AV160" s="161" t="str">
        <f>IFERROR(INDEX('2017 Emission Inventory'!$E$2:$E$803,MATCH($B160,'2017 Emission Inventory'!$B$2:$B$803,0)),"")</f>
        <v/>
      </c>
      <c r="AW160" s="161" t="str">
        <f>IFERROR(INDEX('2017 Emission Inventory'!$F$2:$F$803,MATCH($B160,'2017 Emission Inventory'!$B$2:$B$803,0)),"")</f>
        <v/>
      </c>
      <c r="AX160" s="161" t="str">
        <f>IFERROR(INDEX('2017 Emission Inventory'!$G$2:$G$803,MATCH($B160,'2017 Emission Inventory'!$B$2:$B$803,0)),"")</f>
        <v/>
      </c>
      <c r="AY160" s="162" t="str">
        <f>IFERROR(INDEX('2017 Emission Inventory'!$AL$2:$AL$803,MATCH($B160,'2017 Emission Inventory'!$B$2:$B$803,0)),"")</f>
        <v/>
      </c>
      <c r="AZ160" s="163" t="e">
        <f t="shared" si="52"/>
        <v>#VALUE!</v>
      </c>
      <c r="BB160" s="166"/>
    </row>
    <row r="161" spans="1:54" s="160" customFormat="1" x14ac:dyDescent="0.35">
      <c r="A161" s="157">
        <v>160</v>
      </c>
      <c r="B161" s="157">
        <v>45739</v>
      </c>
      <c r="C161" s="157" t="s">
        <v>164</v>
      </c>
      <c r="D161" s="157" t="s">
        <v>9</v>
      </c>
      <c r="E161" s="157">
        <v>2018</v>
      </c>
      <c r="F161" s="157">
        <v>74</v>
      </c>
      <c r="G161" s="157">
        <v>529.09090909090912</v>
      </c>
      <c r="H161" s="157" t="s">
        <v>622</v>
      </c>
      <c r="I161" s="157">
        <f t="shared" si="36"/>
        <v>75</v>
      </c>
      <c r="J161" s="157">
        <f>IF(D161="Electric","--",IF(D161="Diesel",VLOOKUP(C161,[2]ORDLF!A:B,2,FALSE),""))</f>
        <v>0.34</v>
      </c>
      <c r="K161" s="157" t="str">
        <f>IF(D161="Electric","--",IF(D161="Gasoline",VLOOKUP(C161,LSILF!A:C,3,FALSE),""))</f>
        <v/>
      </c>
      <c r="L161" s="158">
        <f t="shared" si="53"/>
        <v>0.34</v>
      </c>
      <c r="M161" s="157" cm="1">
        <f t="array" ref="M161">IF(D161="Electric","--",IF(D161="Diesel",_xlfn._xlws.FILTER(DIESCH[CH Cap],(DIESCH[HP Bin]=I161)),""))</f>
        <v>12000</v>
      </c>
      <c r="N161" s="157" t="str" cm="1">
        <f t="array" ref="N161">IF(D161="Electric","--",IF(D161="Gasoline",_xlfn._xlws.FILTER(LSICH[CH Cap],(LSICH[Fuel Type]=D161)*(LSICH[MY]=E161)),""))</f>
        <v/>
      </c>
      <c r="O161" s="157">
        <f t="shared" si="37"/>
        <v>12000</v>
      </c>
      <c r="P161" s="157">
        <f t="shared" si="38"/>
        <v>1058.1818181818182</v>
      </c>
      <c r="Q161" s="157" cm="1">
        <f t="array" ref="Q161">IF(D161="Electric","--",IF(D161="Diesel",_xlfn._xlws.FILTER(ORDEF[HC-ZH (g/hp-hr)],(ORDEF[HP]=I161)*(ORDEF[Model_Year]=E161)),""))</f>
        <v>0.1</v>
      </c>
      <c r="R161" s="157" t="str" cm="1">
        <f t="array" ref="R161">IF(D161="Electric","--",IF(D161="Gasoline",_xlfn._xlws.FILTER(LSIEF[HC-ZH (g/hp-hr)],(LSIEF[Fuel]=D161)*(LSIEF[HP Bin]=I161)*(LSIEF[Model Year]=E161)),""))</f>
        <v/>
      </c>
      <c r="S161" s="158">
        <f t="shared" si="39"/>
        <v>0.1</v>
      </c>
      <c r="T161" s="159" cm="1">
        <f t="array" ref="T161">IF(D161="Electric","--",IF(D161="Diesel",_xlfn._xlws.FILTER(ORDEF[HCDR],(ORDEF[HP]=I161)*(ORDEF[Model_Year]=E161),),""))</f>
        <v>2.5000000000000001E-5</v>
      </c>
      <c r="U161" s="159" t="str" cm="1">
        <f t="array" ref="U161">IF(D161="Electric","--",IF(D161="Gasoline",_xlfn._xlws.FILTER(LSIEF[HC DR],(LSIEF[Fuel]=D161)*(LSIEF[HP Bin]=I161)*(LSIEF[Model Year]=E161)),""))</f>
        <v/>
      </c>
      <c r="V161" s="159">
        <f t="shared" si="40"/>
        <v>2.5000000000000001E-5</v>
      </c>
      <c r="W161" s="158" cm="1">
        <f t="array" ref="W161">IF(D161="Electric","--",IF(D161="Diesel",_xlfn._xlws.FILTER(ORDEF[NOXzh],(ORDEF[HP]=I161)*(ORDEF[Model_Year]=E161)),""))</f>
        <v>2.7574529999999999</v>
      </c>
      <c r="X161" s="158" t="str" cm="1">
        <f t="array" ref="X161">IF(D161="Electric","--",IF(D161="Gasoline",_xlfn._xlws.FILTER(LSIEF[NOX-ZH (g/hp-hr)],(LSIEF[Fuel]=D161)*(LSIEF[HP Bin]=I161)*(LSIEF[Model Year]=E161)),""))</f>
        <v/>
      </c>
      <c r="Y161" s="158">
        <f t="shared" si="41"/>
        <v>2.7574529999999999</v>
      </c>
      <c r="Z161" s="159" cm="1">
        <f t="array" ref="Z161">IF(D161="Electric","--",IF(D161="Diesel",_xlfn._xlws.FILTER(ORDEF[NOXdr],(ORDEF[HP]=I161)*(ORDEF[Model_Year]=E161)),""))</f>
        <v>3.6199999999999999E-5</v>
      </c>
      <c r="AA161" s="159" t="str" cm="1">
        <f t="array" ref="AA161">IF(E161="Electric","--",IF(D161="Gasoline",_xlfn._xlws.FILTER(LSIEF[NOX DR],(LSIEF[Fuel]=D161)*(LSIEF[HP Bin]=I161)*(LSIEF[Model Year]=E161)),""))</f>
        <v/>
      </c>
      <c r="AB161" s="159">
        <f t="shared" si="42"/>
        <v>3.6199999999999999E-5</v>
      </c>
      <c r="AC161" s="158" cm="1">
        <f t="array" ref="AC161">IF(D161="Electric","--",IF(D161="Diesel",_xlfn._xlws.FILTER(DFCF2[Fuel_HC],(DFCF2[MY]=E161)),""))</f>
        <v>0.9</v>
      </c>
      <c r="AD161" s="158" t="str" cm="1">
        <f t="array" ref="AD161">IF(D161="Electric","--",IF(D161="Gasoline",_xlfn._xlws.FILTER(GFCF2[Fuel_HC],(GFCF2[MY]=E161)),""))</f>
        <v/>
      </c>
      <c r="AE161" s="158">
        <f t="shared" si="43"/>
        <v>0.9</v>
      </c>
      <c r="AF161" s="157" cm="1">
        <f t="array" ref="AF161">IF(D161="Electric","--",IF(D161="Diesel",_xlfn._xlws.FILTER(DFCF2[Fuel_NOX],(DFCF2[MY]=E161)),""))</f>
        <v>0.95</v>
      </c>
      <c r="AG161" s="157" t="str" cm="1">
        <f t="array" ref="AG161">IF(D161="Electric","--",IF(D161="Gasoline",_xlfn._xlws.FILTER(GFCF2[Fuel_NOX],(GFCF2[MY]=E161)),""))</f>
        <v/>
      </c>
      <c r="AH161" s="157">
        <f t="shared" si="44"/>
        <v>0.95</v>
      </c>
      <c r="AI161" s="158">
        <f t="shared" si="45"/>
        <v>0.11380909090909092</v>
      </c>
      <c r="AJ161" s="158">
        <f t="shared" si="46"/>
        <v>2.6559712227272727</v>
      </c>
      <c r="AK161" s="158">
        <f t="shared" si="47"/>
        <v>3.3400437074305831</v>
      </c>
      <c r="AL161" s="158">
        <f t="shared" si="48"/>
        <v>77.946848522610708</v>
      </c>
      <c r="AM161" s="158">
        <f t="shared" si="49"/>
        <v>1.6700218537152917E-3</v>
      </c>
      <c r="AN161" s="158">
        <f t="shared" si="50"/>
        <v>3.8973424261305359E-2</v>
      </c>
      <c r="AO161" s="158">
        <f t="shared" si="51"/>
        <v>2.0207264429955027E-3</v>
      </c>
      <c r="AP161" s="157"/>
      <c r="AQ161" s="161"/>
      <c r="AR161" s="161"/>
      <c r="AS161" s="161" t="str">
        <f>IF(ISNA(VLOOKUP($B161,'2017 Emission Inventory'!$B$2:$B$803,1,FALSE)),"No","Yes")</f>
        <v>No</v>
      </c>
      <c r="AT161" s="161" t="str">
        <f>IFERROR(INDEX('2017 Emission Inventory'!$C$2:$C$803,MATCH($B161,'2017 Emission Inventory'!$B$2:$B$803,0)),"")</f>
        <v/>
      </c>
      <c r="AU161" s="161" t="str">
        <f>IFERROR(INDEX('2017 Emission Inventory'!$D$2:$D$803,MATCH($B161,'2017 Emission Inventory'!$B$2:$B$803,0)),"")</f>
        <v/>
      </c>
      <c r="AV161" s="161" t="str">
        <f>IFERROR(INDEX('2017 Emission Inventory'!$E$2:$E$803,MATCH($B161,'2017 Emission Inventory'!$B$2:$B$803,0)),"")</f>
        <v/>
      </c>
      <c r="AW161" s="161" t="str">
        <f>IFERROR(INDEX('2017 Emission Inventory'!$F$2:$F$803,MATCH($B161,'2017 Emission Inventory'!$B$2:$B$803,0)),"")</f>
        <v/>
      </c>
      <c r="AX161" s="161" t="str">
        <f>IFERROR(INDEX('2017 Emission Inventory'!$G$2:$G$803,MATCH($B161,'2017 Emission Inventory'!$B$2:$B$803,0)),"")</f>
        <v/>
      </c>
      <c r="AY161" s="162" t="str">
        <f>IFERROR(INDEX('2017 Emission Inventory'!$AL$2:$AL$803,MATCH($B161,'2017 Emission Inventory'!$B$2:$B$803,0)),"")</f>
        <v/>
      </c>
      <c r="AZ161" s="163" t="e">
        <f t="shared" si="52"/>
        <v>#VALUE!</v>
      </c>
      <c r="BB161" s="166"/>
    </row>
    <row r="162" spans="1:54" s="160" customFormat="1" ht="15.65" customHeight="1" x14ac:dyDescent="0.35">
      <c r="A162" s="157">
        <v>161</v>
      </c>
      <c r="B162" s="157" t="s">
        <v>195</v>
      </c>
      <c r="C162" s="157" t="s">
        <v>164</v>
      </c>
      <c r="D162" s="157" t="s">
        <v>9</v>
      </c>
      <c r="E162" s="157">
        <v>2018</v>
      </c>
      <c r="F162" s="157">
        <v>160</v>
      </c>
      <c r="G162" s="157">
        <v>529.09090909090912</v>
      </c>
      <c r="H162" s="157" t="s">
        <v>622</v>
      </c>
      <c r="I162" s="157">
        <f t="shared" si="36"/>
        <v>175</v>
      </c>
      <c r="J162" s="157">
        <f>IF(D162="Electric","--",IF(D162="Diesel",VLOOKUP(C162,[2]ORDLF!A:B,2,FALSE),""))</f>
        <v>0.34</v>
      </c>
      <c r="K162" s="157" t="str">
        <f>IF(D162="Electric","--",IF(D162="Gasoline",VLOOKUP(C162,LSILF!A:C,3,FALSE),""))</f>
        <v/>
      </c>
      <c r="L162" s="158">
        <f t="shared" si="53"/>
        <v>0.34</v>
      </c>
      <c r="M162" s="157" cm="1">
        <f t="array" ref="M162">IF(D162="Electric","--",IF(D162="Diesel",_xlfn._xlws.FILTER(DIESCH[CH Cap],(DIESCH[HP Bin]=I162)),""))</f>
        <v>12000</v>
      </c>
      <c r="N162" s="157" t="str" cm="1">
        <f t="array" ref="N162">IF(D162="Electric","--",IF(D162="Gasoline",_xlfn._xlws.FILTER(LSICH[CH Cap],(LSICH[Fuel Type]=D162)*(LSICH[MY]=E162)),""))</f>
        <v/>
      </c>
      <c r="O162" s="157">
        <f t="shared" si="37"/>
        <v>12000</v>
      </c>
      <c r="P162" s="157">
        <f t="shared" si="38"/>
        <v>1058.1818181818182</v>
      </c>
      <c r="Q162" s="157" cm="1">
        <f t="array" ref="Q162">IF(D162="Electric","--",IF(D162="Diesel",_xlfn._xlws.FILTER(ORDEF[HC-ZH (g/hp-hr)],(ORDEF[HP]=I162)*(ORDEF[Model_Year]=E162)),""))</f>
        <v>0.05</v>
      </c>
      <c r="R162" s="157" t="str" cm="1">
        <f t="array" ref="R162">IF(D162="Electric","--",IF(D162="Gasoline",_xlfn._xlws.FILTER(LSIEF[HC-ZH (g/hp-hr)],(LSIEF[Fuel]=D162)*(LSIEF[HP Bin]=I162)*(LSIEF[Model Year]=E162)),""))</f>
        <v/>
      </c>
      <c r="S162" s="158">
        <f t="shared" si="39"/>
        <v>0.05</v>
      </c>
      <c r="T162" s="159" cm="1">
        <f t="array" ref="T162">IF(D162="Electric","--",IF(D162="Diesel",_xlfn._xlws.FILTER(ORDEF[HCDR],(ORDEF[HP]=I162)*(ORDEF[Model_Year]=E162),),""))</f>
        <v>1.17E-5</v>
      </c>
      <c r="U162" s="159" t="str" cm="1">
        <f t="array" ref="U162">IF(D162="Electric","--",IF(D162="Gasoline",_xlfn._xlws.FILTER(LSIEF[HC DR],(LSIEF[Fuel]=D162)*(LSIEF[HP Bin]=I162)*(LSIEF[Model Year]=E162)),""))</f>
        <v/>
      </c>
      <c r="V162" s="159">
        <f t="shared" si="40"/>
        <v>1.17E-5</v>
      </c>
      <c r="W162" s="158" cm="1">
        <f t="array" ref="W162">IF(D162="Electric","--",IF(D162="Diesel",_xlfn._xlws.FILTER(ORDEF[NOXzh],(ORDEF[HP]=I162)*(ORDEF[Model_Year]=E162)),""))</f>
        <v>0.95399999999999996</v>
      </c>
      <c r="X162" s="158" t="str" cm="1">
        <f t="array" ref="X162">IF(D162="Electric","--",IF(D162="Gasoline",_xlfn._xlws.FILTER(LSIEF[NOX-ZH (g/hp-hr)],(LSIEF[Fuel]=D162)*(LSIEF[HP Bin]=I162)*(LSIEF[Model Year]=E162)),""))</f>
        <v/>
      </c>
      <c r="Y162" s="158">
        <f t="shared" si="41"/>
        <v>0.95399999999999996</v>
      </c>
      <c r="Z162" s="159" cm="1">
        <f t="array" ref="Z162">IF(D162="Electric","--",IF(D162="Diesel",_xlfn._xlws.FILTER(ORDEF[NOXdr],(ORDEF[HP]=I162)*(ORDEF[Model_Year]=E162)),""))</f>
        <v>1.26E-5</v>
      </c>
      <c r="AA162" s="159" t="str" cm="1">
        <f t="array" ref="AA162">IF(E162="Electric","--",IF(D162="Gasoline",_xlfn._xlws.FILTER(LSIEF[NOX DR],(LSIEF[Fuel]=D162)*(LSIEF[HP Bin]=I162)*(LSIEF[Model Year]=E162)),""))</f>
        <v/>
      </c>
      <c r="AB162" s="159">
        <f t="shared" si="42"/>
        <v>1.26E-5</v>
      </c>
      <c r="AC162" s="158" cm="1">
        <f t="array" ref="AC162">IF(D162="Electric","--",IF(D162="Diesel",_xlfn._xlws.FILTER(DFCF2[Fuel_HC],(DFCF2[MY]=E162)),""))</f>
        <v>0.9</v>
      </c>
      <c r="AD162" s="158" t="str" cm="1">
        <f t="array" ref="AD162">IF(D162="Electric","--",IF(D162="Gasoline",_xlfn._xlws.FILTER(GFCF2[Fuel_HC],(GFCF2[MY]=E162)),""))</f>
        <v/>
      </c>
      <c r="AE162" s="158">
        <f t="shared" si="43"/>
        <v>0.9</v>
      </c>
      <c r="AF162" s="157" cm="1">
        <f t="array" ref="AF162">IF(D162="Electric","--",IF(D162="Diesel",_xlfn._xlws.FILTER(DFCF2[Fuel_NOX],(DFCF2[MY]=E162)),""))</f>
        <v>0.95</v>
      </c>
      <c r="AG162" s="157" t="str" cm="1">
        <f t="array" ref="AG162">IF(D162="Electric","--",IF(D162="Gasoline",_xlfn._xlws.FILTER(GFCF2[Fuel_NOX],(GFCF2[MY]=E162)),""))</f>
        <v/>
      </c>
      <c r="AH162" s="157">
        <f t="shared" si="44"/>
        <v>0.95</v>
      </c>
      <c r="AI162" s="158">
        <f t="shared" si="45"/>
        <v>5.614265454545455E-2</v>
      </c>
      <c r="AJ162" s="158">
        <f t="shared" si="46"/>
        <v>0.91896643636363629</v>
      </c>
      <c r="AK162" s="158">
        <f t="shared" si="47"/>
        <v>3.5625125404851694</v>
      </c>
      <c r="AL162" s="158">
        <f t="shared" si="48"/>
        <v>58.312694337953737</v>
      </c>
      <c r="AM162" s="158">
        <f t="shared" si="49"/>
        <v>1.7812562702425848E-3</v>
      </c>
      <c r="AN162" s="158">
        <f t="shared" si="50"/>
        <v>2.915634716897687E-2</v>
      </c>
      <c r="AO162" s="158">
        <f t="shared" si="51"/>
        <v>2.1553200869935275E-3</v>
      </c>
      <c r="AP162" s="157"/>
      <c r="AQ162" s="161"/>
      <c r="AR162" s="161"/>
      <c r="AS162" s="161" t="str">
        <f>IF(ISNA(VLOOKUP($B162,'2017 Emission Inventory'!$B$2:$B$803,1,FALSE)),"No","Yes")</f>
        <v>Yes</v>
      </c>
      <c r="AT162" s="161" t="str">
        <f>IFERROR(INDEX('2017 Emission Inventory'!$C$2:$C$803,MATCH($B162,'2017 Emission Inventory'!$B$2:$B$803,0)),"")</f>
        <v>Cargo Loader</v>
      </c>
      <c r="AU162" s="161" t="str">
        <f>IFERROR(INDEX('2017 Emission Inventory'!$D$2:$D$803,MATCH($B162,'2017 Emission Inventory'!$B$2:$B$803,0)),"")</f>
        <v>Diesel</v>
      </c>
      <c r="AV162" s="161">
        <f>IFERROR(INDEX('2017 Emission Inventory'!$E$2:$E$803,MATCH($B162,'2017 Emission Inventory'!$B$2:$B$803,0)),"")</f>
        <v>2018</v>
      </c>
      <c r="AW162" s="161">
        <f>IFERROR(INDEX('2017 Emission Inventory'!$F$2:$F$803,MATCH($B162,'2017 Emission Inventory'!$B$2:$B$803,0)),"")</f>
        <v>160</v>
      </c>
      <c r="AX162" s="161">
        <f>IFERROR(INDEX('2017 Emission Inventory'!$G$2:$G$803,MATCH($B162,'2017 Emission Inventory'!$B$2:$B$803,0)),"")</f>
        <v>529.09090909090912</v>
      </c>
      <c r="AY162" s="162">
        <f>IFERROR(INDEX('2017 Emission Inventory'!$AL$2:$AL$803,MATCH($B162,'2017 Emission Inventory'!$B$2:$B$803,0)),"")</f>
        <v>57.910822189637543</v>
      </c>
      <c r="AZ162" s="163">
        <f t="shared" si="52"/>
        <v>0.401872148316194</v>
      </c>
      <c r="BB162" s="166"/>
    </row>
    <row r="163" spans="1:54" s="160" customFormat="1" x14ac:dyDescent="0.35">
      <c r="A163" s="157">
        <v>162</v>
      </c>
      <c r="B163" s="157" t="s">
        <v>693</v>
      </c>
      <c r="C163" s="157" t="s">
        <v>164</v>
      </c>
      <c r="D163" s="157" t="s">
        <v>9</v>
      </c>
      <c r="E163" s="157">
        <v>2018</v>
      </c>
      <c r="F163" s="157">
        <v>130</v>
      </c>
      <c r="G163" s="157">
        <v>529.09090909090912</v>
      </c>
      <c r="H163" s="157" t="s">
        <v>622</v>
      </c>
      <c r="I163" s="157">
        <f t="shared" si="36"/>
        <v>175</v>
      </c>
      <c r="J163" s="157">
        <f>IF(D163="Electric","--",IF(D163="Diesel",VLOOKUP(C163,[2]ORDLF!A:B,2,FALSE),""))</f>
        <v>0.34</v>
      </c>
      <c r="K163" s="157" t="str">
        <f>IF(D163="Electric","--",IF(D163="Gasoline",VLOOKUP(C163,LSILF!A:C,3,FALSE),""))</f>
        <v/>
      </c>
      <c r="L163" s="158">
        <f t="shared" si="53"/>
        <v>0.34</v>
      </c>
      <c r="M163" s="157" cm="1">
        <f t="array" ref="M163">IF(D163="Electric","--",IF(D163="Diesel",_xlfn._xlws.FILTER(DIESCH[CH Cap],(DIESCH[HP Bin]=I163)),""))</f>
        <v>12000</v>
      </c>
      <c r="N163" s="157" t="str" cm="1">
        <f t="array" ref="N163">IF(D163="Electric","--",IF(D163="Gasoline",_xlfn._xlws.FILTER(LSICH[CH Cap],(LSICH[Fuel Type]=D163)*(LSICH[MY]=E163)),""))</f>
        <v/>
      </c>
      <c r="O163" s="157">
        <f t="shared" si="37"/>
        <v>12000</v>
      </c>
      <c r="P163" s="157">
        <f t="shared" si="38"/>
        <v>1058.1818181818182</v>
      </c>
      <c r="Q163" s="157" cm="1">
        <f t="array" ref="Q163">IF(D163="Electric","--",IF(D163="Diesel",_xlfn._xlws.FILTER(ORDEF[HC-ZH (g/hp-hr)],(ORDEF[HP]=I163)*(ORDEF[Model_Year]=E163)),""))</f>
        <v>0.05</v>
      </c>
      <c r="R163" s="157" t="str" cm="1">
        <f t="array" ref="R163">IF(D163="Electric","--",IF(D163="Gasoline",_xlfn._xlws.FILTER(LSIEF[HC-ZH (g/hp-hr)],(LSIEF[Fuel]=D163)*(LSIEF[HP Bin]=I163)*(LSIEF[Model Year]=E163)),""))</f>
        <v/>
      </c>
      <c r="S163" s="158">
        <f t="shared" si="39"/>
        <v>0.05</v>
      </c>
      <c r="T163" s="159" cm="1">
        <f t="array" ref="T163">IF(D163="Electric","--",IF(D163="Diesel",_xlfn._xlws.FILTER(ORDEF[HCDR],(ORDEF[HP]=I163)*(ORDEF[Model_Year]=E163),),""))</f>
        <v>1.17E-5</v>
      </c>
      <c r="U163" s="159" t="str" cm="1">
        <f t="array" ref="U163">IF(D163="Electric","--",IF(D163="Gasoline",_xlfn._xlws.FILTER(LSIEF[HC DR],(LSIEF[Fuel]=D163)*(LSIEF[HP Bin]=I163)*(LSIEF[Model Year]=E163)),""))</f>
        <v/>
      </c>
      <c r="V163" s="159">
        <f t="shared" si="40"/>
        <v>1.17E-5</v>
      </c>
      <c r="W163" s="158" cm="1">
        <f t="array" ref="W163">IF(D163="Electric","--",IF(D163="Diesel",_xlfn._xlws.FILTER(ORDEF[NOXzh],(ORDEF[HP]=I163)*(ORDEF[Model_Year]=E163)),""))</f>
        <v>0.95399999999999996</v>
      </c>
      <c r="X163" s="158" t="str" cm="1">
        <f t="array" ref="X163">IF(D163="Electric","--",IF(D163="Gasoline",_xlfn._xlws.FILTER(LSIEF[NOX-ZH (g/hp-hr)],(LSIEF[Fuel]=D163)*(LSIEF[HP Bin]=I163)*(LSIEF[Model Year]=E163)),""))</f>
        <v/>
      </c>
      <c r="Y163" s="158">
        <f t="shared" si="41"/>
        <v>0.95399999999999996</v>
      </c>
      <c r="Z163" s="159" cm="1">
        <f t="array" ref="Z163">IF(D163="Electric","--",IF(D163="Diesel",_xlfn._xlws.FILTER(ORDEF[NOXdr],(ORDEF[HP]=I163)*(ORDEF[Model_Year]=E163)),""))</f>
        <v>1.26E-5</v>
      </c>
      <c r="AA163" s="159" t="str" cm="1">
        <f t="array" ref="AA163">IF(E163="Electric","--",IF(D163="Gasoline",_xlfn._xlws.FILTER(LSIEF[NOX DR],(LSIEF[Fuel]=D163)*(LSIEF[HP Bin]=I163)*(LSIEF[Model Year]=E163)),""))</f>
        <v/>
      </c>
      <c r="AB163" s="159">
        <f t="shared" si="42"/>
        <v>1.26E-5</v>
      </c>
      <c r="AC163" s="158" cm="1">
        <f t="array" ref="AC163">IF(D163="Electric","--",IF(D163="Diesel",_xlfn._xlws.FILTER(DFCF2[Fuel_HC],(DFCF2[MY]=E163)),""))</f>
        <v>0.9</v>
      </c>
      <c r="AD163" s="158" t="str" cm="1">
        <f t="array" ref="AD163">IF(D163="Electric","--",IF(D163="Gasoline",_xlfn._xlws.FILTER(GFCF2[Fuel_HC],(GFCF2[MY]=E163)),""))</f>
        <v/>
      </c>
      <c r="AE163" s="158">
        <f t="shared" si="43"/>
        <v>0.9</v>
      </c>
      <c r="AF163" s="157" cm="1">
        <f t="array" ref="AF163">IF(D163="Electric","--",IF(D163="Diesel",_xlfn._xlws.FILTER(DFCF2[Fuel_NOX],(DFCF2[MY]=E163)),""))</f>
        <v>0.95</v>
      </c>
      <c r="AG163" s="157" t="str" cm="1">
        <f t="array" ref="AG163">IF(D163="Electric","--",IF(D163="Gasoline",_xlfn._xlws.FILTER(GFCF2[Fuel_NOX],(GFCF2[MY]=E163)),""))</f>
        <v/>
      </c>
      <c r="AH163" s="157">
        <f t="shared" si="44"/>
        <v>0.95</v>
      </c>
      <c r="AI163" s="158">
        <f t="shared" si="45"/>
        <v>5.614265454545455E-2</v>
      </c>
      <c r="AJ163" s="158">
        <f t="shared" si="46"/>
        <v>0.91896643636363629</v>
      </c>
      <c r="AK163" s="158">
        <f t="shared" si="47"/>
        <v>2.8945414391441999</v>
      </c>
      <c r="AL163" s="158">
        <f t="shared" si="48"/>
        <v>47.379064149587414</v>
      </c>
      <c r="AM163" s="158">
        <f t="shared" si="49"/>
        <v>1.4472707195720999E-3</v>
      </c>
      <c r="AN163" s="158">
        <f t="shared" si="50"/>
        <v>2.3689532074793709E-2</v>
      </c>
      <c r="AO163" s="158">
        <f t="shared" si="51"/>
        <v>1.7511975706822407E-3</v>
      </c>
      <c r="AP163" s="157"/>
      <c r="AQ163" s="161"/>
      <c r="AR163" s="161"/>
      <c r="AS163" s="161" t="str">
        <f>IF(ISNA(VLOOKUP($B163,'2017 Emission Inventory'!$B$2:$B$803,1,FALSE)),"No","Yes")</f>
        <v>No</v>
      </c>
      <c r="AT163" s="161" t="str">
        <f>IFERROR(INDEX('2017 Emission Inventory'!$C$2:$C$803,MATCH($B163,'2017 Emission Inventory'!$B$2:$B$803,0)),"")</f>
        <v/>
      </c>
      <c r="AU163" s="161" t="str">
        <f>IFERROR(INDEX('2017 Emission Inventory'!$D$2:$D$803,MATCH($B163,'2017 Emission Inventory'!$B$2:$B$803,0)),"")</f>
        <v/>
      </c>
      <c r="AV163" s="161" t="str">
        <f>IFERROR(INDEX('2017 Emission Inventory'!$E$2:$E$803,MATCH($B163,'2017 Emission Inventory'!$B$2:$B$803,0)),"")</f>
        <v/>
      </c>
      <c r="AW163" s="161" t="str">
        <f>IFERROR(INDEX('2017 Emission Inventory'!$F$2:$F$803,MATCH($B163,'2017 Emission Inventory'!$B$2:$B$803,0)),"")</f>
        <v/>
      </c>
      <c r="AX163" s="161" t="str">
        <f>IFERROR(INDEX('2017 Emission Inventory'!$G$2:$G$803,MATCH($B163,'2017 Emission Inventory'!$B$2:$B$803,0)),"")</f>
        <v/>
      </c>
      <c r="AY163" s="162" t="str">
        <f>IFERROR(INDEX('2017 Emission Inventory'!$AL$2:$AL$803,MATCH($B163,'2017 Emission Inventory'!$B$2:$B$803,0)),"")</f>
        <v/>
      </c>
      <c r="AZ163" s="163" t="e">
        <f t="shared" si="52"/>
        <v>#VALUE!</v>
      </c>
      <c r="BB163" s="166"/>
    </row>
    <row r="164" spans="1:54" s="160" customFormat="1" x14ac:dyDescent="0.35">
      <c r="A164" s="157">
        <v>163</v>
      </c>
      <c r="B164" s="157">
        <v>45806</v>
      </c>
      <c r="C164" s="157" t="s">
        <v>164</v>
      </c>
      <c r="D164" s="157" t="s">
        <v>9</v>
      </c>
      <c r="E164" s="157">
        <v>2019</v>
      </c>
      <c r="F164" s="157">
        <v>74</v>
      </c>
      <c r="G164" s="157">
        <v>529.09090909090912</v>
      </c>
      <c r="H164" s="157" t="s">
        <v>622</v>
      </c>
      <c r="I164" s="157">
        <f t="shared" si="36"/>
        <v>75</v>
      </c>
      <c r="J164" s="157">
        <f>IF(D164="Electric","--",IF(D164="Diesel",VLOOKUP(C164,[2]ORDLF!A:B,2,FALSE),""))</f>
        <v>0.34</v>
      </c>
      <c r="K164" s="157" t="str">
        <f>IF(D164="Electric","--",IF(D164="Gasoline",VLOOKUP(C164,LSILF!A:C,3,FALSE),""))</f>
        <v/>
      </c>
      <c r="L164" s="158">
        <f t="shared" si="53"/>
        <v>0.34</v>
      </c>
      <c r="M164" s="157" cm="1">
        <f t="array" ref="M164">IF(D164="Electric","--",IF(D164="Diesel",_xlfn._xlws.FILTER(DIESCH[CH Cap],(DIESCH[HP Bin]=I164)),""))</f>
        <v>12000</v>
      </c>
      <c r="N164" s="157" t="str" cm="1">
        <f t="array" ref="N164">IF(D164="Electric","--",IF(D164="Gasoline",_xlfn._xlws.FILTER(LSICH[CH Cap],(LSICH[Fuel Type]=D164)*(LSICH[MY]=E164)),""))</f>
        <v/>
      </c>
      <c r="O164" s="157">
        <f t="shared" si="37"/>
        <v>12000</v>
      </c>
      <c r="P164" s="157">
        <f t="shared" si="38"/>
        <v>529.09090909090912</v>
      </c>
      <c r="Q164" s="157" cm="1">
        <f t="array" ref="Q164">IF(D164="Electric","--",IF(D164="Diesel",_xlfn._xlws.FILTER(ORDEF[HC-ZH (g/hp-hr)],(ORDEF[HP]=I164)*(ORDEF[Model_Year]=E164)),""))</f>
        <v>0.1</v>
      </c>
      <c r="R164" s="157" t="str" cm="1">
        <f t="array" ref="R164">IF(D164="Electric","--",IF(D164="Gasoline",_xlfn._xlws.FILTER(LSIEF[HC-ZH (g/hp-hr)],(LSIEF[Fuel]=D164)*(LSIEF[HP Bin]=I164)*(LSIEF[Model Year]=E164)),""))</f>
        <v/>
      </c>
      <c r="S164" s="158">
        <f t="shared" si="39"/>
        <v>0.1</v>
      </c>
      <c r="T164" s="159" cm="1">
        <f t="array" ref="T164">IF(D164="Electric","--",IF(D164="Diesel",_xlfn._xlws.FILTER(ORDEF[HCDR],(ORDEF[HP]=I164)*(ORDEF[Model_Year]=E164),),""))</f>
        <v>2.5000000000000001E-5</v>
      </c>
      <c r="U164" s="159" t="str" cm="1">
        <f t="array" ref="U164">IF(D164="Electric","--",IF(D164="Gasoline",_xlfn._xlws.FILTER(LSIEF[HC DR],(LSIEF[Fuel]=D164)*(LSIEF[HP Bin]=I164)*(LSIEF[Model Year]=E164)),""))</f>
        <v/>
      </c>
      <c r="V164" s="159">
        <f t="shared" si="40"/>
        <v>2.5000000000000001E-5</v>
      </c>
      <c r="W164" s="158" cm="1">
        <f t="array" ref="W164">IF(D164="Electric","--",IF(D164="Diesel",_xlfn._xlws.FILTER(ORDEF[NOXzh],(ORDEF[HP]=I164)*(ORDEF[Model_Year]=E164)),""))</f>
        <v>2.7574529999999999</v>
      </c>
      <c r="X164" s="158" t="str" cm="1">
        <f t="array" ref="X164">IF(D164="Electric","--",IF(D164="Gasoline",_xlfn._xlws.FILTER(LSIEF[NOX-ZH (g/hp-hr)],(LSIEF[Fuel]=D164)*(LSIEF[HP Bin]=I164)*(LSIEF[Model Year]=E164)),""))</f>
        <v/>
      </c>
      <c r="Y164" s="158">
        <f t="shared" si="41"/>
        <v>2.7574529999999999</v>
      </c>
      <c r="Z164" s="159" cm="1">
        <f t="array" ref="Z164">IF(D164="Electric","--",IF(D164="Diesel",_xlfn._xlws.FILTER(ORDEF[NOXdr],(ORDEF[HP]=I164)*(ORDEF[Model_Year]=E164)),""))</f>
        <v>3.6199999999999999E-5</v>
      </c>
      <c r="AA164" s="159" t="str" cm="1">
        <f t="array" ref="AA164">IF(E164="Electric","--",IF(D164="Gasoline",_xlfn._xlws.FILTER(LSIEF[NOX DR],(LSIEF[Fuel]=D164)*(LSIEF[HP Bin]=I164)*(LSIEF[Model Year]=E164)),""))</f>
        <v/>
      </c>
      <c r="AB164" s="159">
        <f t="shared" si="42"/>
        <v>3.6199999999999999E-5</v>
      </c>
      <c r="AC164" s="158" cm="1">
        <f t="array" ref="AC164">IF(D164="Electric","--",IF(D164="Diesel",_xlfn._xlws.FILTER(DFCF2[Fuel_HC],(DFCF2[MY]=E164)),""))</f>
        <v>0.9</v>
      </c>
      <c r="AD164" s="158" t="str" cm="1">
        <f t="array" ref="AD164">IF(D164="Electric","--",IF(D164="Gasoline",_xlfn._xlws.FILTER(GFCF2[Fuel_HC],(GFCF2[MY]=E164)),""))</f>
        <v/>
      </c>
      <c r="AE164" s="158">
        <f t="shared" si="43"/>
        <v>0.9</v>
      </c>
      <c r="AF164" s="157" cm="1">
        <f t="array" ref="AF164">IF(D164="Electric","--",IF(D164="Diesel",_xlfn._xlws.FILTER(DFCF2[Fuel_NOX],(DFCF2[MY]=E164)),""))</f>
        <v>0.95</v>
      </c>
      <c r="AG164" s="157" t="str" cm="1">
        <f t="array" ref="AG164">IF(D164="Electric","--",IF(D164="Gasoline",_xlfn._xlws.FILTER(GFCF2[Fuel_NOX],(GFCF2[MY]=E164)),""))</f>
        <v/>
      </c>
      <c r="AH164" s="157">
        <f t="shared" si="44"/>
        <v>0.95</v>
      </c>
      <c r="AI164" s="158">
        <f t="shared" si="45"/>
        <v>0.10190454545454546</v>
      </c>
      <c r="AJ164" s="158">
        <f t="shared" si="46"/>
        <v>2.6377757863636364</v>
      </c>
      <c r="AK164" s="158">
        <f t="shared" si="47"/>
        <v>2.9906717739790021</v>
      </c>
      <c r="AL164" s="158">
        <f t="shared" si="48"/>
        <v>77.412852931881815</v>
      </c>
      <c r="AM164" s="158">
        <f t="shared" si="49"/>
        <v>1.4953358869895011E-3</v>
      </c>
      <c r="AN164" s="158">
        <f t="shared" si="50"/>
        <v>3.8706426465940913E-2</v>
      </c>
      <c r="AO164" s="158">
        <f t="shared" si="51"/>
        <v>1.8093564232572964E-3</v>
      </c>
      <c r="AP164" s="157"/>
      <c r="AQ164" s="161"/>
      <c r="AR164" s="161"/>
      <c r="AS164" s="161" t="str">
        <f>IF(ISNA(VLOOKUP($B164,'2017 Emission Inventory'!$B$2:$B$803,1,FALSE)),"No","Yes")</f>
        <v>No</v>
      </c>
      <c r="AT164" s="161" t="str">
        <f>IFERROR(INDEX('2017 Emission Inventory'!$C$2:$C$803,MATCH($B164,'2017 Emission Inventory'!$B$2:$B$803,0)),"")</f>
        <v/>
      </c>
      <c r="AU164" s="161" t="str">
        <f>IFERROR(INDEX('2017 Emission Inventory'!$D$2:$D$803,MATCH($B164,'2017 Emission Inventory'!$B$2:$B$803,0)),"")</f>
        <v/>
      </c>
      <c r="AV164" s="161" t="str">
        <f>IFERROR(INDEX('2017 Emission Inventory'!$E$2:$E$803,MATCH($B164,'2017 Emission Inventory'!$B$2:$B$803,0)),"")</f>
        <v/>
      </c>
      <c r="AW164" s="161" t="str">
        <f>IFERROR(INDEX('2017 Emission Inventory'!$F$2:$F$803,MATCH($B164,'2017 Emission Inventory'!$B$2:$B$803,0)),"")</f>
        <v/>
      </c>
      <c r="AX164" s="161" t="str">
        <f>IFERROR(INDEX('2017 Emission Inventory'!$G$2:$G$803,MATCH($B164,'2017 Emission Inventory'!$B$2:$B$803,0)),"")</f>
        <v/>
      </c>
      <c r="AY164" s="162" t="str">
        <f>IFERROR(INDEX('2017 Emission Inventory'!$AL$2:$AL$803,MATCH($B164,'2017 Emission Inventory'!$B$2:$B$803,0)),"")</f>
        <v/>
      </c>
      <c r="AZ164" s="163" t="e">
        <f t="shared" si="52"/>
        <v>#VALUE!</v>
      </c>
      <c r="BB164" s="166"/>
    </row>
    <row r="165" spans="1:54" s="160" customFormat="1" x14ac:dyDescent="0.35">
      <c r="A165" s="157">
        <v>164</v>
      </c>
      <c r="B165" s="157">
        <v>48138</v>
      </c>
      <c r="C165" s="157" t="s">
        <v>164</v>
      </c>
      <c r="D165" s="157" t="s">
        <v>9</v>
      </c>
      <c r="E165" s="157">
        <v>2019</v>
      </c>
      <c r="F165" s="157">
        <v>130</v>
      </c>
      <c r="G165" s="157">
        <v>529.09090909090912</v>
      </c>
      <c r="H165" s="157" t="s">
        <v>622</v>
      </c>
      <c r="I165" s="157">
        <f t="shared" si="36"/>
        <v>175</v>
      </c>
      <c r="J165" s="157">
        <f>IF(D165="Electric","--",IF(D165="Diesel",VLOOKUP(C165,[2]ORDLF!A:B,2,FALSE),""))</f>
        <v>0.34</v>
      </c>
      <c r="K165" s="157" t="str">
        <f>IF(D165="Electric","--",IF(D165="Gasoline",VLOOKUP(C165,LSILF!A:C,3,FALSE),""))</f>
        <v/>
      </c>
      <c r="L165" s="158">
        <f t="shared" si="53"/>
        <v>0.34</v>
      </c>
      <c r="M165" s="157" cm="1">
        <f t="array" ref="M165">IF(D165="Electric","--",IF(D165="Diesel",_xlfn._xlws.FILTER(DIESCH[CH Cap],(DIESCH[HP Bin]=I165)),""))</f>
        <v>12000</v>
      </c>
      <c r="N165" s="157" t="str" cm="1">
        <f t="array" ref="N165">IF(D165="Electric","--",IF(D165="Gasoline",_xlfn._xlws.FILTER(LSICH[CH Cap],(LSICH[Fuel Type]=D165)*(LSICH[MY]=E165)),""))</f>
        <v/>
      </c>
      <c r="O165" s="157">
        <f t="shared" si="37"/>
        <v>12000</v>
      </c>
      <c r="P165" s="157">
        <f t="shared" si="38"/>
        <v>529.09090909090912</v>
      </c>
      <c r="Q165" s="157" cm="1">
        <f t="array" ref="Q165">IF(D165="Electric","--",IF(D165="Diesel",_xlfn._xlws.FILTER(ORDEF[HC-ZH (g/hp-hr)],(ORDEF[HP]=I165)*(ORDEF[Model_Year]=E165)),""))</f>
        <v>0.05</v>
      </c>
      <c r="R165" s="157" t="str" cm="1">
        <f t="array" ref="R165">IF(D165="Electric","--",IF(D165="Gasoline",_xlfn._xlws.FILTER(LSIEF[HC-ZH (g/hp-hr)],(LSIEF[Fuel]=D165)*(LSIEF[HP Bin]=I165)*(LSIEF[Model Year]=E165)),""))</f>
        <v/>
      </c>
      <c r="S165" s="158">
        <f t="shared" si="39"/>
        <v>0.05</v>
      </c>
      <c r="T165" s="159" cm="1">
        <f t="array" ref="T165">IF(D165="Electric","--",IF(D165="Diesel",_xlfn._xlws.FILTER(ORDEF[HCDR],(ORDEF[HP]=I165)*(ORDEF[Model_Year]=E165),),""))</f>
        <v>1.17E-5</v>
      </c>
      <c r="U165" s="159" t="str" cm="1">
        <f t="array" ref="U165">IF(D165="Electric","--",IF(D165="Gasoline",_xlfn._xlws.FILTER(LSIEF[HC DR],(LSIEF[Fuel]=D165)*(LSIEF[HP Bin]=I165)*(LSIEF[Model Year]=E165)),""))</f>
        <v/>
      </c>
      <c r="V165" s="159">
        <f t="shared" si="40"/>
        <v>1.17E-5</v>
      </c>
      <c r="W165" s="158" cm="1">
        <f t="array" ref="W165">IF(D165="Electric","--",IF(D165="Diesel",_xlfn._xlws.FILTER(ORDEF[NOXzh],(ORDEF[HP]=I165)*(ORDEF[Model_Year]=E165)),""))</f>
        <v>0.75700000000000001</v>
      </c>
      <c r="X165" s="158" t="str" cm="1">
        <f t="array" ref="X165">IF(D165="Electric","--",IF(D165="Gasoline",_xlfn._xlws.FILTER(LSIEF[NOX-ZH (g/hp-hr)],(LSIEF[Fuel]=D165)*(LSIEF[HP Bin]=I165)*(LSIEF[Model Year]=E165)),""))</f>
        <v/>
      </c>
      <c r="Y165" s="158">
        <f t="shared" si="41"/>
        <v>0.75700000000000001</v>
      </c>
      <c r="Z165" s="159" cm="1">
        <f t="array" ref="Z165">IF(D165="Electric","--",IF(D165="Diesel",_xlfn._xlws.FILTER(ORDEF[NOXdr],(ORDEF[HP]=I165)*(ORDEF[Model_Year]=E165)),""))</f>
        <v>9.9799999999999993E-6</v>
      </c>
      <c r="AA165" s="159" t="str" cm="1">
        <f t="array" ref="AA165">IF(E165="Electric","--",IF(D165="Gasoline",_xlfn._xlws.FILTER(LSIEF[NOX DR],(LSIEF[Fuel]=D165)*(LSIEF[HP Bin]=I165)*(LSIEF[Model Year]=E165)),""))</f>
        <v/>
      </c>
      <c r="AB165" s="159">
        <f t="shared" si="42"/>
        <v>9.9799999999999993E-6</v>
      </c>
      <c r="AC165" s="158" cm="1">
        <f t="array" ref="AC165">IF(D165="Electric","--",IF(D165="Diesel",_xlfn._xlws.FILTER(DFCF2[Fuel_HC],(DFCF2[MY]=E165)),""))</f>
        <v>0.9</v>
      </c>
      <c r="AD165" s="158" t="str" cm="1">
        <f t="array" ref="AD165">IF(D165="Electric","--",IF(D165="Gasoline",_xlfn._xlws.FILTER(GFCF2[Fuel_HC],(GFCF2[MY]=E165)),""))</f>
        <v/>
      </c>
      <c r="AE165" s="158">
        <f t="shared" si="43"/>
        <v>0.9</v>
      </c>
      <c r="AF165" s="157" cm="1">
        <f t="array" ref="AF165">IF(D165="Electric","--",IF(D165="Diesel",_xlfn._xlws.FILTER(DFCF2[Fuel_NOX],(DFCF2[MY]=E165)),""))</f>
        <v>0.95</v>
      </c>
      <c r="AG165" s="157" t="str" cm="1">
        <f t="array" ref="AG165">IF(D165="Electric","--",IF(D165="Gasoline",_xlfn._xlws.FILTER(GFCF2[Fuel_NOX],(GFCF2[MY]=E165)),""))</f>
        <v/>
      </c>
      <c r="AH165" s="157">
        <f t="shared" si="44"/>
        <v>0.95</v>
      </c>
      <c r="AI165" s="158">
        <f t="shared" si="45"/>
        <v>5.0571327272727271E-2</v>
      </c>
      <c r="AJ165" s="158">
        <f t="shared" si="46"/>
        <v>0.72416631090909089</v>
      </c>
      <c r="AK165" s="158">
        <f t="shared" si="47"/>
        <v>2.6073010549388722</v>
      </c>
      <c r="AL165" s="158">
        <f t="shared" si="48"/>
        <v>37.335772822452945</v>
      </c>
      <c r="AM165" s="158">
        <f t="shared" si="49"/>
        <v>1.3036505274694361E-3</v>
      </c>
      <c r="AN165" s="158">
        <f t="shared" si="50"/>
        <v>1.8667886411226471E-2</v>
      </c>
      <c r="AO165" s="158">
        <f t="shared" si="51"/>
        <v>1.5774171382380176E-3</v>
      </c>
      <c r="AP165" s="157"/>
      <c r="AQ165" s="161"/>
      <c r="AR165" s="161"/>
      <c r="AS165" s="161" t="str">
        <f>IF(ISNA(VLOOKUP($B165,'2017 Emission Inventory'!$B$2:$B$803,1,FALSE)),"No","Yes")</f>
        <v>No</v>
      </c>
      <c r="AT165" s="161" t="str">
        <f>IFERROR(INDEX('2017 Emission Inventory'!$C$2:$C$803,MATCH($B165,'2017 Emission Inventory'!$B$2:$B$803,0)),"")</f>
        <v/>
      </c>
      <c r="AU165" s="161" t="str">
        <f>IFERROR(INDEX('2017 Emission Inventory'!$D$2:$D$803,MATCH($B165,'2017 Emission Inventory'!$B$2:$B$803,0)),"")</f>
        <v/>
      </c>
      <c r="AV165" s="161" t="str">
        <f>IFERROR(INDEX('2017 Emission Inventory'!$E$2:$E$803,MATCH($B165,'2017 Emission Inventory'!$B$2:$B$803,0)),"")</f>
        <v/>
      </c>
      <c r="AW165" s="161" t="str">
        <f>IFERROR(INDEX('2017 Emission Inventory'!$F$2:$F$803,MATCH($B165,'2017 Emission Inventory'!$B$2:$B$803,0)),"")</f>
        <v/>
      </c>
      <c r="AX165" s="161" t="str">
        <f>IFERROR(INDEX('2017 Emission Inventory'!$G$2:$G$803,MATCH($B165,'2017 Emission Inventory'!$B$2:$B$803,0)),"")</f>
        <v/>
      </c>
      <c r="AY165" s="162" t="str">
        <f>IFERROR(INDEX('2017 Emission Inventory'!$AL$2:$AL$803,MATCH($B165,'2017 Emission Inventory'!$B$2:$B$803,0)),"")</f>
        <v/>
      </c>
      <c r="AZ165" s="163" t="e">
        <f t="shared" si="52"/>
        <v>#VALUE!</v>
      </c>
      <c r="BB165" s="166"/>
    </row>
    <row r="166" spans="1:54" s="160" customFormat="1" x14ac:dyDescent="0.35">
      <c r="A166" s="157">
        <v>165</v>
      </c>
      <c r="B166" s="157">
        <v>48153</v>
      </c>
      <c r="C166" s="157" t="s">
        <v>164</v>
      </c>
      <c r="D166" s="157" t="s">
        <v>9</v>
      </c>
      <c r="E166" s="157">
        <v>2019</v>
      </c>
      <c r="F166" s="157">
        <v>74</v>
      </c>
      <c r="G166" s="157">
        <v>529.09090909090912</v>
      </c>
      <c r="H166" s="157" t="s">
        <v>622</v>
      </c>
      <c r="I166" s="157">
        <f t="shared" si="36"/>
        <v>75</v>
      </c>
      <c r="J166" s="157">
        <f>IF(D166="Electric","--",IF(D166="Diesel",VLOOKUP(C166,[2]ORDLF!A:B,2,FALSE),""))</f>
        <v>0.34</v>
      </c>
      <c r="K166" s="157" t="str">
        <f>IF(D166="Electric","--",IF(D166="Gasoline",VLOOKUP(C166,LSILF!A:C,3,FALSE),""))</f>
        <v/>
      </c>
      <c r="L166" s="158">
        <f t="shared" si="53"/>
        <v>0.34</v>
      </c>
      <c r="M166" s="157" cm="1">
        <f t="array" ref="M166">IF(D166="Electric","--",IF(D166="Diesel",_xlfn._xlws.FILTER(DIESCH[CH Cap],(DIESCH[HP Bin]=I166)),""))</f>
        <v>12000</v>
      </c>
      <c r="N166" s="157" t="str" cm="1">
        <f t="array" ref="N166">IF(D166="Electric","--",IF(D166="Gasoline",_xlfn._xlws.FILTER(LSICH[CH Cap],(LSICH[Fuel Type]=D166)*(LSICH[MY]=E166)),""))</f>
        <v/>
      </c>
      <c r="O166" s="157">
        <f t="shared" si="37"/>
        <v>12000</v>
      </c>
      <c r="P166" s="157">
        <f t="shared" si="38"/>
        <v>529.09090909090912</v>
      </c>
      <c r="Q166" s="157" cm="1">
        <f t="array" ref="Q166">IF(D166="Electric","--",IF(D166="Diesel",_xlfn._xlws.FILTER(ORDEF[HC-ZH (g/hp-hr)],(ORDEF[HP]=I166)*(ORDEF[Model_Year]=E166)),""))</f>
        <v>0.1</v>
      </c>
      <c r="R166" s="157" t="str" cm="1">
        <f t="array" ref="R166">IF(D166="Electric","--",IF(D166="Gasoline",_xlfn._xlws.FILTER(LSIEF[HC-ZH (g/hp-hr)],(LSIEF[Fuel]=D166)*(LSIEF[HP Bin]=I166)*(LSIEF[Model Year]=E166)),""))</f>
        <v/>
      </c>
      <c r="S166" s="158">
        <f t="shared" si="39"/>
        <v>0.1</v>
      </c>
      <c r="T166" s="159" cm="1">
        <f t="array" ref="T166">IF(D166="Electric","--",IF(D166="Diesel",_xlfn._xlws.FILTER(ORDEF[HCDR],(ORDEF[HP]=I166)*(ORDEF[Model_Year]=E166),),""))</f>
        <v>2.5000000000000001E-5</v>
      </c>
      <c r="U166" s="159" t="str" cm="1">
        <f t="array" ref="U166">IF(D166="Electric","--",IF(D166="Gasoline",_xlfn._xlws.FILTER(LSIEF[HC DR],(LSIEF[Fuel]=D166)*(LSIEF[HP Bin]=I166)*(LSIEF[Model Year]=E166)),""))</f>
        <v/>
      </c>
      <c r="V166" s="159">
        <f t="shared" si="40"/>
        <v>2.5000000000000001E-5</v>
      </c>
      <c r="W166" s="158" cm="1">
        <f t="array" ref="W166">IF(D166="Electric","--",IF(D166="Diesel",_xlfn._xlws.FILTER(ORDEF[NOXzh],(ORDEF[HP]=I166)*(ORDEF[Model_Year]=E166)),""))</f>
        <v>2.7574529999999999</v>
      </c>
      <c r="X166" s="158" t="str" cm="1">
        <f t="array" ref="X166">IF(D166="Electric","--",IF(D166="Gasoline",_xlfn._xlws.FILTER(LSIEF[NOX-ZH (g/hp-hr)],(LSIEF[Fuel]=D166)*(LSIEF[HP Bin]=I166)*(LSIEF[Model Year]=E166)),""))</f>
        <v/>
      </c>
      <c r="Y166" s="158">
        <f t="shared" si="41"/>
        <v>2.7574529999999999</v>
      </c>
      <c r="Z166" s="159" cm="1">
        <f t="array" ref="Z166">IF(D166="Electric","--",IF(D166="Diesel",_xlfn._xlws.FILTER(ORDEF[NOXdr],(ORDEF[HP]=I166)*(ORDEF[Model_Year]=E166)),""))</f>
        <v>3.6199999999999999E-5</v>
      </c>
      <c r="AA166" s="159" t="str" cm="1">
        <f t="array" ref="AA166">IF(E166="Electric","--",IF(D166="Gasoline",_xlfn._xlws.FILTER(LSIEF[NOX DR],(LSIEF[Fuel]=D166)*(LSIEF[HP Bin]=I166)*(LSIEF[Model Year]=E166)),""))</f>
        <v/>
      </c>
      <c r="AB166" s="159">
        <f t="shared" si="42"/>
        <v>3.6199999999999999E-5</v>
      </c>
      <c r="AC166" s="158" cm="1">
        <f t="array" ref="AC166">IF(D166="Electric","--",IF(D166="Diesel",_xlfn._xlws.FILTER(DFCF2[Fuel_HC],(DFCF2[MY]=E166)),""))</f>
        <v>0.9</v>
      </c>
      <c r="AD166" s="158" t="str" cm="1">
        <f t="array" ref="AD166">IF(D166="Electric","--",IF(D166="Gasoline",_xlfn._xlws.FILTER(GFCF2[Fuel_HC],(GFCF2[MY]=E166)),""))</f>
        <v/>
      </c>
      <c r="AE166" s="158">
        <f t="shared" si="43"/>
        <v>0.9</v>
      </c>
      <c r="AF166" s="157" cm="1">
        <f t="array" ref="AF166">IF(D166="Electric","--",IF(D166="Diesel",_xlfn._xlws.FILTER(DFCF2[Fuel_NOX],(DFCF2[MY]=E166)),""))</f>
        <v>0.95</v>
      </c>
      <c r="AG166" s="157" t="str" cm="1">
        <f t="array" ref="AG166">IF(D166="Electric","--",IF(D166="Gasoline",_xlfn._xlws.FILTER(GFCF2[Fuel_NOX],(GFCF2[MY]=E166)),""))</f>
        <v/>
      </c>
      <c r="AH166" s="157">
        <f t="shared" si="44"/>
        <v>0.95</v>
      </c>
      <c r="AI166" s="158">
        <f t="shared" si="45"/>
        <v>0.10190454545454546</v>
      </c>
      <c r="AJ166" s="158">
        <f t="shared" si="46"/>
        <v>2.6377757863636364</v>
      </c>
      <c r="AK166" s="158">
        <f t="shared" si="47"/>
        <v>2.9906717739790021</v>
      </c>
      <c r="AL166" s="158">
        <f t="shared" si="48"/>
        <v>77.412852931881815</v>
      </c>
      <c r="AM166" s="158">
        <f t="shared" si="49"/>
        <v>1.4953358869895011E-3</v>
      </c>
      <c r="AN166" s="158">
        <f t="shared" si="50"/>
        <v>3.8706426465940913E-2</v>
      </c>
      <c r="AO166" s="158">
        <f t="shared" si="51"/>
        <v>1.8093564232572964E-3</v>
      </c>
      <c r="AP166" s="157"/>
      <c r="AQ166" s="161"/>
      <c r="AR166" s="161"/>
      <c r="AS166" s="161" t="str">
        <f>IF(ISNA(VLOOKUP($B166,'2017 Emission Inventory'!$B$2:$B$803,1,FALSE)),"No","Yes")</f>
        <v>No</v>
      </c>
      <c r="AT166" s="161" t="str">
        <f>IFERROR(INDEX('2017 Emission Inventory'!$C$2:$C$803,MATCH($B166,'2017 Emission Inventory'!$B$2:$B$803,0)),"")</f>
        <v/>
      </c>
      <c r="AU166" s="161" t="str">
        <f>IFERROR(INDEX('2017 Emission Inventory'!$D$2:$D$803,MATCH($B166,'2017 Emission Inventory'!$B$2:$B$803,0)),"")</f>
        <v/>
      </c>
      <c r="AV166" s="161" t="str">
        <f>IFERROR(INDEX('2017 Emission Inventory'!$E$2:$E$803,MATCH($B166,'2017 Emission Inventory'!$B$2:$B$803,0)),"")</f>
        <v/>
      </c>
      <c r="AW166" s="161" t="str">
        <f>IFERROR(INDEX('2017 Emission Inventory'!$F$2:$F$803,MATCH($B166,'2017 Emission Inventory'!$B$2:$B$803,0)),"")</f>
        <v/>
      </c>
      <c r="AX166" s="161" t="str">
        <f>IFERROR(INDEX('2017 Emission Inventory'!$G$2:$G$803,MATCH($B166,'2017 Emission Inventory'!$B$2:$B$803,0)),"")</f>
        <v/>
      </c>
      <c r="AY166" s="162" t="str">
        <f>IFERROR(INDEX('2017 Emission Inventory'!$AL$2:$AL$803,MATCH($B166,'2017 Emission Inventory'!$B$2:$B$803,0)),"")</f>
        <v/>
      </c>
      <c r="AZ166" s="163" t="e">
        <f t="shared" si="52"/>
        <v>#VALUE!</v>
      </c>
      <c r="BB166" s="166"/>
    </row>
    <row r="167" spans="1:54" s="160" customFormat="1" x14ac:dyDescent="0.35">
      <c r="A167" s="157">
        <v>166</v>
      </c>
      <c r="B167" s="157">
        <v>415825</v>
      </c>
      <c r="C167" s="157" t="s">
        <v>164</v>
      </c>
      <c r="D167" s="157" t="s">
        <v>9</v>
      </c>
      <c r="E167" s="157">
        <v>2019</v>
      </c>
      <c r="F167" s="157">
        <v>130</v>
      </c>
      <c r="G167" s="157">
        <v>529.09090909090912</v>
      </c>
      <c r="H167" s="157" t="s">
        <v>622</v>
      </c>
      <c r="I167" s="157">
        <f t="shared" si="36"/>
        <v>175</v>
      </c>
      <c r="J167" s="157">
        <f>IF(D167="Electric","--",IF(D167="Diesel",VLOOKUP(C167,[2]ORDLF!A:B,2,FALSE),""))</f>
        <v>0.34</v>
      </c>
      <c r="K167" s="157" t="str">
        <f>IF(D167="Electric","--",IF(D167="Gasoline",VLOOKUP(C167,LSILF!A:C,3,FALSE),""))</f>
        <v/>
      </c>
      <c r="L167" s="158">
        <f t="shared" si="53"/>
        <v>0.34</v>
      </c>
      <c r="M167" s="157" cm="1">
        <f t="array" ref="M167">IF(D167="Electric","--",IF(D167="Diesel",_xlfn._xlws.FILTER(DIESCH[CH Cap],(DIESCH[HP Bin]=I167)),""))</f>
        <v>12000</v>
      </c>
      <c r="N167" s="157" t="str" cm="1">
        <f t="array" ref="N167">IF(D167="Electric","--",IF(D167="Gasoline",_xlfn._xlws.FILTER(LSICH[CH Cap],(LSICH[Fuel Type]=D167)*(LSICH[MY]=E167)),""))</f>
        <v/>
      </c>
      <c r="O167" s="157">
        <f t="shared" si="37"/>
        <v>12000</v>
      </c>
      <c r="P167" s="157">
        <f t="shared" si="38"/>
        <v>529.09090909090912</v>
      </c>
      <c r="Q167" s="157" cm="1">
        <f t="array" ref="Q167">IF(D167="Electric","--",IF(D167="Diesel",_xlfn._xlws.FILTER(ORDEF[HC-ZH (g/hp-hr)],(ORDEF[HP]=I167)*(ORDEF[Model_Year]=E167)),""))</f>
        <v>0.05</v>
      </c>
      <c r="R167" s="157" t="str" cm="1">
        <f t="array" ref="R167">IF(D167="Electric","--",IF(D167="Gasoline",_xlfn._xlws.FILTER(LSIEF[HC-ZH (g/hp-hr)],(LSIEF[Fuel]=D167)*(LSIEF[HP Bin]=I167)*(LSIEF[Model Year]=E167)),""))</f>
        <v/>
      </c>
      <c r="S167" s="158">
        <f t="shared" si="39"/>
        <v>0.05</v>
      </c>
      <c r="T167" s="159" cm="1">
        <f t="array" ref="T167">IF(D167="Electric","--",IF(D167="Diesel",_xlfn._xlws.FILTER(ORDEF[HCDR],(ORDEF[HP]=I167)*(ORDEF[Model_Year]=E167),),""))</f>
        <v>1.17E-5</v>
      </c>
      <c r="U167" s="159" t="str" cm="1">
        <f t="array" ref="U167">IF(D167="Electric","--",IF(D167="Gasoline",_xlfn._xlws.FILTER(LSIEF[HC DR],(LSIEF[Fuel]=D167)*(LSIEF[HP Bin]=I167)*(LSIEF[Model Year]=E167)),""))</f>
        <v/>
      </c>
      <c r="V167" s="159">
        <f t="shared" si="40"/>
        <v>1.17E-5</v>
      </c>
      <c r="W167" s="158" cm="1">
        <f t="array" ref="W167">IF(D167="Electric","--",IF(D167="Diesel",_xlfn._xlws.FILTER(ORDEF[NOXzh],(ORDEF[HP]=I167)*(ORDEF[Model_Year]=E167)),""))</f>
        <v>0.75700000000000001</v>
      </c>
      <c r="X167" s="158" t="str" cm="1">
        <f t="array" ref="X167">IF(D167="Electric","--",IF(D167="Gasoline",_xlfn._xlws.FILTER(LSIEF[NOX-ZH (g/hp-hr)],(LSIEF[Fuel]=D167)*(LSIEF[HP Bin]=I167)*(LSIEF[Model Year]=E167)),""))</f>
        <v/>
      </c>
      <c r="Y167" s="158">
        <f t="shared" si="41"/>
        <v>0.75700000000000001</v>
      </c>
      <c r="Z167" s="159" cm="1">
        <f t="array" ref="Z167">IF(D167="Electric","--",IF(D167="Diesel",_xlfn._xlws.FILTER(ORDEF[NOXdr],(ORDEF[HP]=I167)*(ORDEF[Model_Year]=E167)),""))</f>
        <v>9.9799999999999993E-6</v>
      </c>
      <c r="AA167" s="159" t="str" cm="1">
        <f t="array" ref="AA167">IF(E167="Electric","--",IF(D167="Gasoline",_xlfn._xlws.FILTER(LSIEF[NOX DR],(LSIEF[Fuel]=D167)*(LSIEF[HP Bin]=I167)*(LSIEF[Model Year]=E167)),""))</f>
        <v/>
      </c>
      <c r="AB167" s="159">
        <f t="shared" si="42"/>
        <v>9.9799999999999993E-6</v>
      </c>
      <c r="AC167" s="158" cm="1">
        <f t="array" ref="AC167">IF(D167="Electric","--",IF(D167="Diesel",_xlfn._xlws.FILTER(DFCF2[Fuel_HC],(DFCF2[MY]=E167)),""))</f>
        <v>0.9</v>
      </c>
      <c r="AD167" s="158" t="str" cm="1">
        <f t="array" ref="AD167">IF(D167="Electric","--",IF(D167="Gasoline",_xlfn._xlws.FILTER(GFCF2[Fuel_HC],(GFCF2[MY]=E167)),""))</f>
        <v/>
      </c>
      <c r="AE167" s="158">
        <f t="shared" si="43"/>
        <v>0.9</v>
      </c>
      <c r="AF167" s="157" cm="1">
        <f t="array" ref="AF167">IF(D167="Electric","--",IF(D167="Diesel",_xlfn._xlws.FILTER(DFCF2[Fuel_NOX],(DFCF2[MY]=E167)),""))</f>
        <v>0.95</v>
      </c>
      <c r="AG167" s="157" t="str" cm="1">
        <f t="array" ref="AG167">IF(D167="Electric","--",IF(D167="Gasoline",_xlfn._xlws.FILTER(GFCF2[Fuel_NOX],(GFCF2[MY]=E167)),""))</f>
        <v/>
      </c>
      <c r="AH167" s="157">
        <f t="shared" si="44"/>
        <v>0.95</v>
      </c>
      <c r="AI167" s="158">
        <f t="shared" si="45"/>
        <v>5.0571327272727271E-2</v>
      </c>
      <c r="AJ167" s="158">
        <f t="shared" si="46"/>
        <v>0.72416631090909089</v>
      </c>
      <c r="AK167" s="158">
        <f t="shared" si="47"/>
        <v>2.6073010549388722</v>
      </c>
      <c r="AL167" s="158">
        <f t="shared" si="48"/>
        <v>37.335772822452945</v>
      </c>
      <c r="AM167" s="158">
        <f t="shared" si="49"/>
        <v>1.3036505274694361E-3</v>
      </c>
      <c r="AN167" s="158">
        <f t="shared" si="50"/>
        <v>1.8667886411226471E-2</v>
      </c>
      <c r="AO167" s="158">
        <f t="shared" si="51"/>
        <v>1.5774171382380176E-3</v>
      </c>
      <c r="AP167" s="157"/>
      <c r="AQ167" s="161"/>
      <c r="AR167" s="161"/>
      <c r="AS167" s="161" t="str">
        <f>IF(ISNA(VLOOKUP($B167,'2017 Emission Inventory'!$B$2:$B$803,1,FALSE)),"No","Yes")</f>
        <v>No</v>
      </c>
      <c r="AT167" s="161" t="str">
        <f>IFERROR(INDEX('2017 Emission Inventory'!$C$2:$C$803,MATCH($B167,'2017 Emission Inventory'!$B$2:$B$803,0)),"")</f>
        <v/>
      </c>
      <c r="AU167" s="161" t="str">
        <f>IFERROR(INDEX('2017 Emission Inventory'!$D$2:$D$803,MATCH($B167,'2017 Emission Inventory'!$B$2:$B$803,0)),"")</f>
        <v/>
      </c>
      <c r="AV167" s="161" t="str">
        <f>IFERROR(INDEX('2017 Emission Inventory'!$E$2:$E$803,MATCH($B167,'2017 Emission Inventory'!$B$2:$B$803,0)),"")</f>
        <v/>
      </c>
      <c r="AW167" s="161" t="str">
        <f>IFERROR(INDEX('2017 Emission Inventory'!$F$2:$F$803,MATCH($B167,'2017 Emission Inventory'!$B$2:$B$803,0)),"")</f>
        <v/>
      </c>
      <c r="AX167" s="161" t="str">
        <f>IFERROR(INDEX('2017 Emission Inventory'!$G$2:$G$803,MATCH($B167,'2017 Emission Inventory'!$B$2:$B$803,0)),"")</f>
        <v/>
      </c>
      <c r="AY167" s="162" t="str">
        <f>IFERROR(INDEX('2017 Emission Inventory'!$AL$2:$AL$803,MATCH($B167,'2017 Emission Inventory'!$B$2:$B$803,0)),"")</f>
        <v/>
      </c>
      <c r="AZ167" s="163" t="e">
        <f t="shared" si="52"/>
        <v>#VALUE!</v>
      </c>
      <c r="BB167" s="166"/>
    </row>
    <row r="168" spans="1:54" s="160" customFormat="1" x14ac:dyDescent="0.35">
      <c r="A168" s="157">
        <v>167</v>
      </c>
      <c r="B168" s="157">
        <v>415830</v>
      </c>
      <c r="C168" s="157" t="s">
        <v>164</v>
      </c>
      <c r="D168" s="157" t="s">
        <v>9</v>
      </c>
      <c r="E168" s="157">
        <v>2019</v>
      </c>
      <c r="F168" s="157">
        <v>130</v>
      </c>
      <c r="G168" s="157">
        <v>529.09090909090912</v>
      </c>
      <c r="H168" s="157" t="s">
        <v>622</v>
      </c>
      <c r="I168" s="157">
        <f t="shared" si="36"/>
        <v>175</v>
      </c>
      <c r="J168" s="157">
        <f>IF(D168="Electric","--",IF(D168="Diesel",VLOOKUP(C168,[2]ORDLF!A:B,2,FALSE),""))</f>
        <v>0.34</v>
      </c>
      <c r="K168" s="157" t="str">
        <f>IF(D168="Electric","--",IF(D168="Gasoline",VLOOKUP(C168,LSILF!A:C,3,FALSE),""))</f>
        <v/>
      </c>
      <c r="L168" s="158">
        <f t="shared" si="53"/>
        <v>0.34</v>
      </c>
      <c r="M168" s="157" cm="1">
        <f t="array" ref="M168">IF(D168="Electric","--",IF(D168="Diesel",_xlfn._xlws.FILTER(DIESCH[CH Cap],(DIESCH[HP Bin]=I168)),""))</f>
        <v>12000</v>
      </c>
      <c r="N168" s="157" t="str" cm="1">
        <f t="array" ref="N168">IF(D168="Electric","--",IF(D168="Gasoline",_xlfn._xlws.FILTER(LSICH[CH Cap],(LSICH[Fuel Type]=D168)*(LSICH[MY]=E168)),""))</f>
        <v/>
      </c>
      <c r="O168" s="157">
        <f t="shared" si="37"/>
        <v>12000</v>
      </c>
      <c r="P168" s="157">
        <f t="shared" si="38"/>
        <v>529.09090909090912</v>
      </c>
      <c r="Q168" s="157" cm="1">
        <f t="array" ref="Q168">IF(D168="Electric","--",IF(D168="Diesel",_xlfn._xlws.FILTER(ORDEF[HC-ZH (g/hp-hr)],(ORDEF[HP]=I168)*(ORDEF[Model_Year]=E168)),""))</f>
        <v>0.05</v>
      </c>
      <c r="R168" s="157" t="str" cm="1">
        <f t="array" ref="R168">IF(D168="Electric","--",IF(D168="Gasoline",_xlfn._xlws.FILTER(LSIEF[HC-ZH (g/hp-hr)],(LSIEF[Fuel]=D168)*(LSIEF[HP Bin]=I168)*(LSIEF[Model Year]=E168)),""))</f>
        <v/>
      </c>
      <c r="S168" s="158">
        <f t="shared" si="39"/>
        <v>0.05</v>
      </c>
      <c r="T168" s="159" cm="1">
        <f t="array" ref="T168">IF(D168="Electric","--",IF(D168="Diesel",_xlfn._xlws.FILTER(ORDEF[HCDR],(ORDEF[HP]=I168)*(ORDEF[Model_Year]=E168),),""))</f>
        <v>1.17E-5</v>
      </c>
      <c r="U168" s="159" t="str" cm="1">
        <f t="array" ref="U168">IF(D168="Electric","--",IF(D168="Gasoline",_xlfn._xlws.FILTER(LSIEF[HC DR],(LSIEF[Fuel]=D168)*(LSIEF[HP Bin]=I168)*(LSIEF[Model Year]=E168)),""))</f>
        <v/>
      </c>
      <c r="V168" s="159">
        <f t="shared" si="40"/>
        <v>1.17E-5</v>
      </c>
      <c r="W168" s="158" cm="1">
        <f t="array" ref="W168">IF(D168="Electric","--",IF(D168="Diesel",_xlfn._xlws.FILTER(ORDEF[NOXzh],(ORDEF[HP]=I168)*(ORDEF[Model_Year]=E168)),""))</f>
        <v>0.75700000000000001</v>
      </c>
      <c r="X168" s="158" t="str" cm="1">
        <f t="array" ref="X168">IF(D168="Electric","--",IF(D168="Gasoline",_xlfn._xlws.FILTER(LSIEF[NOX-ZH (g/hp-hr)],(LSIEF[Fuel]=D168)*(LSIEF[HP Bin]=I168)*(LSIEF[Model Year]=E168)),""))</f>
        <v/>
      </c>
      <c r="Y168" s="158">
        <f t="shared" si="41"/>
        <v>0.75700000000000001</v>
      </c>
      <c r="Z168" s="159" cm="1">
        <f t="array" ref="Z168">IF(D168="Electric","--",IF(D168="Diesel",_xlfn._xlws.FILTER(ORDEF[NOXdr],(ORDEF[HP]=I168)*(ORDEF[Model_Year]=E168)),""))</f>
        <v>9.9799999999999993E-6</v>
      </c>
      <c r="AA168" s="159" t="str" cm="1">
        <f t="array" ref="AA168">IF(E168="Electric","--",IF(D168="Gasoline",_xlfn._xlws.FILTER(LSIEF[NOX DR],(LSIEF[Fuel]=D168)*(LSIEF[HP Bin]=I168)*(LSIEF[Model Year]=E168)),""))</f>
        <v/>
      </c>
      <c r="AB168" s="159">
        <f t="shared" si="42"/>
        <v>9.9799999999999993E-6</v>
      </c>
      <c r="AC168" s="158" cm="1">
        <f t="array" ref="AC168">IF(D168="Electric","--",IF(D168="Diesel",_xlfn._xlws.FILTER(DFCF2[Fuel_HC],(DFCF2[MY]=E168)),""))</f>
        <v>0.9</v>
      </c>
      <c r="AD168" s="158" t="str" cm="1">
        <f t="array" ref="AD168">IF(D168="Electric","--",IF(D168="Gasoline",_xlfn._xlws.FILTER(GFCF2[Fuel_HC],(GFCF2[MY]=E168)),""))</f>
        <v/>
      </c>
      <c r="AE168" s="158">
        <f t="shared" si="43"/>
        <v>0.9</v>
      </c>
      <c r="AF168" s="157" cm="1">
        <f t="array" ref="AF168">IF(D168="Electric","--",IF(D168="Diesel",_xlfn._xlws.FILTER(DFCF2[Fuel_NOX],(DFCF2[MY]=E168)),""))</f>
        <v>0.95</v>
      </c>
      <c r="AG168" s="157" t="str" cm="1">
        <f t="array" ref="AG168">IF(D168="Electric","--",IF(D168="Gasoline",_xlfn._xlws.FILTER(GFCF2[Fuel_NOX],(GFCF2[MY]=E168)),""))</f>
        <v/>
      </c>
      <c r="AH168" s="157">
        <f t="shared" si="44"/>
        <v>0.95</v>
      </c>
      <c r="AI168" s="158">
        <f t="shared" si="45"/>
        <v>5.0571327272727271E-2</v>
      </c>
      <c r="AJ168" s="158">
        <f t="shared" si="46"/>
        <v>0.72416631090909089</v>
      </c>
      <c r="AK168" s="158">
        <f t="shared" si="47"/>
        <v>2.6073010549388722</v>
      </c>
      <c r="AL168" s="158">
        <f t="shared" si="48"/>
        <v>37.335772822452945</v>
      </c>
      <c r="AM168" s="158">
        <f t="shared" si="49"/>
        <v>1.3036505274694361E-3</v>
      </c>
      <c r="AN168" s="158">
        <f t="shared" si="50"/>
        <v>1.8667886411226471E-2</v>
      </c>
      <c r="AO168" s="158">
        <f t="shared" si="51"/>
        <v>1.5774171382380176E-3</v>
      </c>
      <c r="AP168" s="157"/>
      <c r="AQ168" s="161"/>
      <c r="AR168" s="161"/>
      <c r="AS168" s="161" t="str">
        <f>IF(ISNA(VLOOKUP($B168,'2017 Emission Inventory'!$B$2:$B$803,1,FALSE)),"No","Yes")</f>
        <v>No</v>
      </c>
      <c r="AT168" s="161" t="str">
        <f>IFERROR(INDEX('2017 Emission Inventory'!$C$2:$C$803,MATCH($B168,'2017 Emission Inventory'!$B$2:$B$803,0)),"")</f>
        <v/>
      </c>
      <c r="AU168" s="161" t="str">
        <f>IFERROR(INDEX('2017 Emission Inventory'!$D$2:$D$803,MATCH($B168,'2017 Emission Inventory'!$B$2:$B$803,0)),"")</f>
        <v/>
      </c>
      <c r="AV168" s="161" t="str">
        <f>IFERROR(INDEX('2017 Emission Inventory'!$E$2:$E$803,MATCH($B168,'2017 Emission Inventory'!$B$2:$B$803,0)),"")</f>
        <v/>
      </c>
      <c r="AW168" s="161" t="str">
        <f>IFERROR(INDEX('2017 Emission Inventory'!$F$2:$F$803,MATCH($B168,'2017 Emission Inventory'!$B$2:$B$803,0)),"")</f>
        <v/>
      </c>
      <c r="AX168" s="161" t="str">
        <f>IFERROR(INDEX('2017 Emission Inventory'!$G$2:$G$803,MATCH($B168,'2017 Emission Inventory'!$B$2:$B$803,0)),"")</f>
        <v/>
      </c>
      <c r="AY168" s="162" t="str">
        <f>IFERROR(INDEX('2017 Emission Inventory'!$AL$2:$AL$803,MATCH($B168,'2017 Emission Inventory'!$B$2:$B$803,0)),"")</f>
        <v/>
      </c>
      <c r="AZ168" s="163" t="e">
        <f t="shared" si="52"/>
        <v>#VALUE!</v>
      </c>
      <c r="BB168" s="166"/>
    </row>
    <row r="169" spans="1:54" s="160" customFormat="1" x14ac:dyDescent="0.35">
      <c r="A169" s="157">
        <v>168</v>
      </c>
      <c r="B169" s="157">
        <v>415840</v>
      </c>
      <c r="C169" s="157" t="s">
        <v>164</v>
      </c>
      <c r="D169" s="157" t="s">
        <v>9</v>
      </c>
      <c r="E169" s="157">
        <v>2019</v>
      </c>
      <c r="F169" s="157">
        <v>130</v>
      </c>
      <c r="G169" s="157">
        <v>529.09090909090912</v>
      </c>
      <c r="H169" s="157" t="s">
        <v>622</v>
      </c>
      <c r="I169" s="157">
        <f t="shared" si="36"/>
        <v>175</v>
      </c>
      <c r="J169" s="157">
        <f>IF(D169="Electric","--",IF(D169="Diesel",VLOOKUP(C169,[2]ORDLF!A:B,2,FALSE),""))</f>
        <v>0.34</v>
      </c>
      <c r="K169" s="157" t="str">
        <f>IF(D169="Electric","--",IF(D169="Gasoline",VLOOKUP(C169,LSILF!A:C,3,FALSE),""))</f>
        <v/>
      </c>
      <c r="L169" s="158">
        <f t="shared" si="53"/>
        <v>0.34</v>
      </c>
      <c r="M169" s="157" cm="1">
        <f t="array" ref="M169">IF(D169="Electric","--",IF(D169="Diesel",_xlfn._xlws.FILTER(DIESCH[CH Cap],(DIESCH[HP Bin]=I169)),""))</f>
        <v>12000</v>
      </c>
      <c r="N169" s="157" t="str" cm="1">
        <f t="array" ref="N169">IF(D169="Electric","--",IF(D169="Gasoline",_xlfn._xlws.FILTER(LSICH[CH Cap],(LSICH[Fuel Type]=D169)*(LSICH[MY]=E169)),""))</f>
        <v/>
      </c>
      <c r="O169" s="157">
        <f t="shared" si="37"/>
        <v>12000</v>
      </c>
      <c r="P169" s="157">
        <f t="shared" si="38"/>
        <v>529.09090909090912</v>
      </c>
      <c r="Q169" s="157" cm="1">
        <f t="array" ref="Q169">IF(D169="Electric","--",IF(D169="Diesel",_xlfn._xlws.FILTER(ORDEF[HC-ZH (g/hp-hr)],(ORDEF[HP]=I169)*(ORDEF[Model_Year]=E169)),""))</f>
        <v>0.05</v>
      </c>
      <c r="R169" s="157" t="str" cm="1">
        <f t="array" ref="R169">IF(D169="Electric","--",IF(D169="Gasoline",_xlfn._xlws.FILTER(LSIEF[HC-ZH (g/hp-hr)],(LSIEF[Fuel]=D169)*(LSIEF[HP Bin]=I169)*(LSIEF[Model Year]=E169)),""))</f>
        <v/>
      </c>
      <c r="S169" s="158">
        <f t="shared" si="39"/>
        <v>0.05</v>
      </c>
      <c r="T169" s="159" cm="1">
        <f t="array" ref="T169">IF(D169="Electric","--",IF(D169="Diesel",_xlfn._xlws.FILTER(ORDEF[HCDR],(ORDEF[HP]=I169)*(ORDEF[Model_Year]=E169),),""))</f>
        <v>1.17E-5</v>
      </c>
      <c r="U169" s="159" t="str" cm="1">
        <f t="array" ref="U169">IF(D169="Electric","--",IF(D169="Gasoline",_xlfn._xlws.FILTER(LSIEF[HC DR],(LSIEF[Fuel]=D169)*(LSIEF[HP Bin]=I169)*(LSIEF[Model Year]=E169)),""))</f>
        <v/>
      </c>
      <c r="V169" s="159">
        <f t="shared" si="40"/>
        <v>1.17E-5</v>
      </c>
      <c r="W169" s="158" cm="1">
        <f t="array" ref="W169">IF(D169="Electric","--",IF(D169="Diesel",_xlfn._xlws.FILTER(ORDEF[NOXzh],(ORDEF[HP]=I169)*(ORDEF[Model_Year]=E169)),""))</f>
        <v>0.75700000000000001</v>
      </c>
      <c r="X169" s="158" t="str" cm="1">
        <f t="array" ref="X169">IF(D169="Electric","--",IF(D169="Gasoline",_xlfn._xlws.FILTER(LSIEF[NOX-ZH (g/hp-hr)],(LSIEF[Fuel]=D169)*(LSIEF[HP Bin]=I169)*(LSIEF[Model Year]=E169)),""))</f>
        <v/>
      </c>
      <c r="Y169" s="158">
        <f t="shared" si="41"/>
        <v>0.75700000000000001</v>
      </c>
      <c r="Z169" s="159" cm="1">
        <f t="array" ref="Z169">IF(D169="Electric","--",IF(D169="Diesel",_xlfn._xlws.FILTER(ORDEF[NOXdr],(ORDEF[HP]=I169)*(ORDEF[Model_Year]=E169)),""))</f>
        <v>9.9799999999999993E-6</v>
      </c>
      <c r="AA169" s="159" t="str" cm="1">
        <f t="array" ref="AA169">IF(E169="Electric","--",IF(D169="Gasoline",_xlfn._xlws.FILTER(LSIEF[NOX DR],(LSIEF[Fuel]=D169)*(LSIEF[HP Bin]=I169)*(LSIEF[Model Year]=E169)),""))</f>
        <v/>
      </c>
      <c r="AB169" s="159">
        <f t="shared" si="42"/>
        <v>9.9799999999999993E-6</v>
      </c>
      <c r="AC169" s="158" cm="1">
        <f t="array" ref="AC169">IF(D169="Electric","--",IF(D169="Diesel",_xlfn._xlws.FILTER(DFCF2[Fuel_HC],(DFCF2[MY]=E169)),""))</f>
        <v>0.9</v>
      </c>
      <c r="AD169" s="158" t="str" cm="1">
        <f t="array" ref="AD169">IF(D169="Electric","--",IF(D169="Gasoline",_xlfn._xlws.FILTER(GFCF2[Fuel_HC],(GFCF2[MY]=E169)),""))</f>
        <v/>
      </c>
      <c r="AE169" s="158">
        <f t="shared" si="43"/>
        <v>0.9</v>
      </c>
      <c r="AF169" s="157" cm="1">
        <f t="array" ref="AF169">IF(D169="Electric","--",IF(D169="Diesel",_xlfn._xlws.FILTER(DFCF2[Fuel_NOX],(DFCF2[MY]=E169)),""))</f>
        <v>0.95</v>
      </c>
      <c r="AG169" s="157" t="str" cm="1">
        <f t="array" ref="AG169">IF(D169="Electric","--",IF(D169="Gasoline",_xlfn._xlws.FILTER(GFCF2[Fuel_NOX],(GFCF2[MY]=E169)),""))</f>
        <v/>
      </c>
      <c r="AH169" s="157">
        <f t="shared" si="44"/>
        <v>0.95</v>
      </c>
      <c r="AI169" s="158">
        <f t="shared" si="45"/>
        <v>5.0571327272727271E-2</v>
      </c>
      <c r="AJ169" s="158">
        <f t="shared" si="46"/>
        <v>0.72416631090909089</v>
      </c>
      <c r="AK169" s="158">
        <f t="shared" si="47"/>
        <v>2.6073010549388722</v>
      </c>
      <c r="AL169" s="158">
        <f t="shared" si="48"/>
        <v>37.335772822452945</v>
      </c>
      <c r="AM169" s="158">
        <f t="shared" si="49"/>
        <v>1.3036505274694361E-3</v>
      </c>
      <c r="AN169" s="158">
        <f t="shared" si="50"/>
        <v>1.8667886411226471E-2</v>
      </c>
      <c r="AO169" s="158">
        <f t="shared" si="51"/>
        <v>1.5774171382380176E-3</v>
      </c>
      <c r="AP169" s="157"/>
      <c r="AQ169" s="161"/>
      <c r="AR169" s="161"/>
      <c r="AS169" s="161" t="str">
        <f>IF(ISNA(VLOOKUP($B169,'2017 Emission Inventory'!$B$2:$B$803,1,FALSE)),"No","Yes")</f>
        <v>No</v>
      </c>
      <c r="AT169" s="161" t="str">
        <f>IFERROR(INDEX('2017 Emission Inventory'!$C$2:$C$803,MATCH($B169,'2017 Emission Inventory'!$B$2:$B$803,0)),"")</f>
        <v/>
      </c>
      <c r="AU169" s="161" t="str">
        <f>IFERROR(INDEX('2017 Emission Inventory'!$D$2:$D$803,MATCH($B169,'2017 Emission Inventory'!$B$2:$B$803,0)),"")</f>
        <v/>
      </c>
      <c r="AV169" s="161" t="str">
        <f>IFERROR(INDEX('2017 Emission Inventory'!$E$2:$E$803,MATCH($B169,'2017 Emission Inventory'!$B$2:$B$803,0)),"")</f>
        <v/>
      </c>
      <c r="AW169" s="161" t="str">
        <f>IFERROR(INDEX('2017 Emission Inventory'!$F$2:$F$803,MATCH($B169,'2017 Emission Inventory'!$B$2:$B$803,0)),"")</f>
        <v/>
      </c>
      <c r="AX169" s="161" t="str">
        <f>IFERROR(INDEX('2017 Emission Inventory'!$G$2:$G$803,MATCH($B169,'2017 Emission Inventory'!$B$2:$B$803,0)),"")</f>
        <v/>
      </c>
      <c r="AY169" s="162" t="str">
        <f>IFERROR(INDEX('2017 Emission Inventory'!$AL$2:$AL$803,MATCH($B169,'2017 Emission Inventory'!$B$2:$B$803,0)),"")</f>
        <v/>
      </c>
      <c r="AZ169" s="163" t="e">
        <f t="shared" si="52"/>
        <v>#VALUE!</v>
      </c>
      <c r="BB169" s="166"/>
    </row>
    <row r="170" spans="1:54" s="160" customFormat="1" x14ac:dyDescent="0.35">
      <c r="A170" s="157">
        <v>169</v>
      </c>
      <c r="B170" s="157">
        <v>415846</v>
      </c>
      <c r="C170" s="157" t="s">
        <v>164</v>
      </c>
      <c r="D170" s="157" t="s">
        <v>9</v>
      </c>
      <c r="E170" s="157">
        <v>2019</v>
      </c>
      <c r="F170" s="157">
        <v>130</v>
      </c>
      <c r="G170" s="157">
        <v>529.09090909090912</v>
      </c>
      <c r="H170" s="157" t="s">
        <v>622</v>
      </c>
      <c r="I170" s="157">
        <f t="shared" si="36"/>
        <v>175</v>
      </c>
      <c r="J170" s="157">
        <f>IF(D170="Electric","--",IF(D170="Diesel",VLOOKUP(C170,[2]ORDLF!A:B,2,FALSE),""))</f>
        <v>0.34</v>
      </c>
      <c r="K170" s="157" t="str">
        <f>IF(D170="Electric","--",IF(D170="Gasoline",VLOOKUP(C170,LSILF!A:C,3,FALSE),""))</f>
        <v/>
      </c>
      <c r="L170" s="158">
        <f t="shared" si="53"/>
        <v>0.34</v>
      </c>
      <c r="M170" s="157" cm="1">
        <f t="array" ref="M170">IF(D170="Electric","--",IF(D170="Diesel",_xlfn._xlws.FILTER(DIESCH[CH Cap],(DIESCH[HP Bin]=I170)),""))</f>
        <v>12000</v>
      </c>
      <c r="N170" s="157" t="str" cm="1">
        <f t="array" ref="N170">IF(D170="Electric","--",IF(D170="Gasoline",_xlfn._xlws.FILTER(LSICH[CH Cap],(LSICH[Fuel Type]=D170)*(LSICH[MY]=E170)),""))</f>
        <v/>
      </c>
      <c r="O170" s="157">
        <f t="shared" si="37"/>
        <v>12000</v>
      </c>
      <c r="P170" s="157">
        <f t="shared" si="38"/>
        <v>529.09090909090912</v>
      </c>
      <c r="Q170" s="157" cm="1">
        <f t="array" ref="Q170">IF(D170="Electric","--",IF(D170="Diesel",_xlfn._xlws.FILTER(ORDEF[HC-ZH (g/hp-hr)],(ORDEF[HP]=I170)*(ORDEF[Model_Year]=E170)),""))</f>
        <v>0.05</v>
      </c>
      <c r="R170" s="157" t="str" cm="1">
        <f t="array" ref="R170">IF(D170="Electric","--",IF(D170="Gasoline",_xlfn._xlws.FILTER(LSIEF[HC-ZH (g/hp-hr)],(LSIEF[Fuel]=D170)*(LSIEF[HP Bin]=I170)*(LSIEF[Model Year]=E170)),""))</f>
        <v/>
      </c>
      <c r="S170" s="158">
        <f t="shared" si="39"/>
        <v>0.05</v>
      </c>
      <c r="T170" s="159" cm="1">
        <f t="array" ref="T170">IF(D170="Electric","--",IF(D170="Diesel",_xlfn._xlws.FILTER(ORDEF[HCDR],(ORDEF[HP]=I170)*(ORDEF[Model_Year]=E170),),""))</f>
        <v>1.17E-5</v>
      </c>
      <c r="U170" s="159" t="str" cm="1">
        <f t="array" ref="U170">IF(D170="Electric","--",IF(D170="Gasoline",_xlfn._xlws.FILTER(LSIEF[HC DR],(LSIEF[Fuel]=D170)*(LSIEF[HP Bin]=I170)*(LSIEF[Model Year]=E170)),""))</f>
        <v/>
      </c>
      <c r="V170" s="159">
        <f t="shared" si="40"/>
        <v>1.17E-5</v>
      </c>
      <c r="W170" s="158" cm="1">
        <f t="array" ref="W170">IF(D170="Electric","--",IF(D170="Diesel",_xlfn._xlws.FILTER(ORDEF[NOXzh],(ORDEF[HP]=I170)*(ORDEF[Model_Year]=E170)),""))</f>
        <v>0.75700000000000001</v>
      </c>
      <c r="X170" s="158" t="str" cm="1">
        <f t="array" ref="X170">IF(D170="Electric","--",IF(D170="Gasoline",_xlfn._xlws.FILTER(LSIEF[NOX-ZH (g/hp-hr)],(LSIEF[Fuel]=D170)*(LSIEF[HP Bin]=I170)*(LSIEF[Model Year]=E170)),""))</f>
        <v/>
      </c>
      <c r="Y170" s="158">
        <f t="shared" si="41"/>
        <v>0.75700000000000001</v>
      </c>
      <c r="Z170" s="159" cm="1">
        <f t="array" ref="Z170">IF(D170="Electric","--",IF(D170="Diesel",_xlfn._xlws.FILTER(ORDEF[NOXdr],(ORDEF[HP]=I170)*(ORDEF[Model_Year]=E170)),""))</f>
        <v>9.9799999999999993E-6</v>
      </c>
      <c r="AA170" s="159" t="str" cm="1">
        <f t="array" ref="AA170">IF(E170="Electric","--",IF(D170="Gasoline",_xlfn._xlws.FILTER(LSIEF[NOX DR],(LSIEF[Fuel]=D170)*(LSIEF[HP Bin]=I170)*(LSIEF[Model Year]=E170)),""))</f>
        <v/>
      </c>
      <c r="AB170" s="159">
        <f t="shared" si="42"/>
        <v>9.9799999999999993E-6</v>
      </c>
      <c r="AC170" s="158" cm="1">
        <f t="array" ref="AC170">IF(D170="Electric","--",IF(D170="Diesel",_xlfn._xlws.FILTER(DFCF2[Fuel_HC],(DFCF2[MY]=E170)),""))</f>
        <v>0.9</v>
      </c>
      <c r="AD170" s="158" t="str" cm="1">
        <f t="array" ref="AD170">IF(D170="Electric","--",IF(D170="Gasoline",_xlfn._xlws.FILTER(GFCF2[Fuel_HC],(GFCF2[MY]=E170)),""))</f>
        <v/>
      </c>
      <c r="AE170" s="158">
        <f t="shared" si="43"/>
        <v>0.9</v>
      </c>
      <c r="AF170" s="157" cm="1">
        <f t="array" ref="AF170">IF(D170="Electric","--",IF(D170="Diesel",_xlfn._xlws.FILTER(DFCF2[Fuel_NOX],(DFCF2[MY]=E170)),""))</f>
        <v>0.95</v>
      </c>
      <c r="AG170" s="157" t="str" cm="1">
        <f t="array" ref="AG170">IF(D170="Electric","--",IF(D170="Gasoline",_xlfn._xlws.FILTER(GFCF2[Fuel_NOX],(GFCF2[MY]=E170)),""))</f>
        <v/>
      </c>
      <c r="AH170" s="157">
        <f t="shared" si="44"/>
        <v>0.95</v>
      </c>
      <c r="AI170" s="158">
        <f t="shared" si="45"/>
        <v>5.0571327272727271E-2</v>
      </c>
      <c r="AJ170" s="158">
        <f t="shared" si="46"/>
        <v>0.72416631090909089</v>
      </c>
      <c r="AK170" s="158">
        <f t="shared" si="47"/>
        <v>2.6073010549388722</v>
      </c>
      <c r="AL170" s="158">
        <f t="shared" si="48"/>
        <v>37.335772822452945</v>
      </c>
      <c r="AM170" s="158">
        <f t="shared" si="49"/>
        <v>1.3036505274694361E-3</v>
      </c>
      <c r="AN170" s="158">
        <f t="shared" si="50"/>
        <v>1.8667886411226471E-2</v>
      </c>
      <c r="AO170" s="158">
        <f t="shared" si="51"/>
        <v>1.5774171382380176E-3</v>
      </c>
      <c r="AP170" s="157"/>
      <c r="AQ170" s="161"/>
      <c r="AR170" s="161"/>
      <c r="AS170" s="161" t="str">
        <f>IF(ISNA(VLOOKUP($B170,'2017 Emission Inventory'!$B$2:$B$803,1,FALSE)),"No","Yes")</f>
        <v>No</v>
      </c>
      <c r="AT170" s="161" t="str">
        <f>IFERROR(INDEX('2017 Emission Inventory'!$C$2:$C$803,MATCH($B170,'2017 Emission Inventory'!$B$2:$B$803,0)),"")</f>
        <v/>
      </c>
      <c r="AU170" s="161" t="str">
        <f>IFERROR(INDEX('2017 Emission Inventory'!$D$2:$D$803,MATCH($B170,'2017 Emission Inventory'!$B$2:$B$803,0)),"")</f>
        <v/>
      </c>
      <c r="AV170" s="161" t="str">
        <f>IFERROR(INDEX('2017 Emission Inventory'!$E$2:$E$803,MATCH($B170,'2017 Emission Inventory'!$B$2:$B$803,0)),"")</f>
        <v/>
      </c>
      <c r="AW170" s="161" t="str">
        <f>IFERROR(INDEX('2017 Emission Inventory'!$F$2:$F$803,MATCH($B170,'2017 Emission Inventory'!$B$2:$B$803,0)),"")</f>
        <v/>
      </c>
      <c r="AX170" s="161" t="str">
        <f>IFERROR(INDEX('2017 Emission Inventory'!$G$2:$G$803,MATCH($B170,'2017 Emission Inventory'!$B$2:$B$803,0)),"")</f>
        <v/>
      </c>
      <c r="AY170" s="162" t="str">
        <f>IFERROR(INDEX('2017 Emission Inventory'!$AL$2:$AL$803,MATCH($B170,'2017 Emission Inventory'!$B$2:$B$803,0)),"")</f>
        <v/>
      </c>
      <c r="AZ170" s="163" t="e">
        <f t="shared" si="52"/>
        <v>#VALUE!</v>
      </c>
      <c r="BB170" s="166"/>
    </row>
    <row r="171" spans="1:54" s="160" customFormat="1" x14ac:dyDescent="0.35">
      <c r="A171" s="157">
        <v>170</v>
      </c>
      <c r="B171" s="157">
        <v>415853</v>
      </c>
      <c r="C171" s="157" t="s">
        <v>164</v>
      </c>
      <c r="D171" s="157" t="s">
        <v>9</v>
      </c>
      <c r="E171" s="157">
        <v>2019</v>
      </c>
      <c r="F171" s="157">
        <v>130</v>
      </c>
      <c r="G171" s="157">
        <v>529.09090909090912</v>
      </c>
      <c r="H171" s="157" t="s">
        <v>622</v>
      </c>
      <c r="I171" s="157">
        <f t="shared" si="36"/>
        <v>175</v>
      </c>
      <c r="J171" s="157">
        <f>IF(D171="Electric","--",IF(D171="Diesel",VLOOKUP(C171,[2]ORDLF!A:B,2,FALSE),""))</f>
        <v>0.34</v>
      </c>
      <c r="K171" s="157" t="str">
        <f>IF(D171="Electric","--",IF(D171="Gasoline",VLOOKUP(C171,LSILF!A:C,3,FALSE),""))</f>
        <v/>
      </c>
      <c r="L171" s="158">
        <f t="shared" si="53"/>
        <v>0.34</v>
      </c>
      <c r="M171" s="157" cm="1">
        <f t="array" ref="M171">IF(D171="Electric","--",IF(D171="Diesel",_xlfn._xlws.FILTER(DIESCH[CH Cap],(DIESCH[HP Bin]=I171)),""))</f>
        <v>12000</v>
      </c>
      <c r="N171" s="157" t="str" cm="1">
        <f t="array" ref="N171">IF(D171="Electric","--",IF(D171="Gasoline",_xlfn._xlws.FILTER(LSICH[CH Cap],(LSICH[Fuel Type]=D171)*(LSICH[MY]=E171)),""))</f>
        <v/>
      </c>
      <c r="O171" s="157">
        <f t="shared" si="37"/>
        <v>12000</v>
      </c>
      <c r="P171" s="157">
        <f t="shared" si="38"/>
        <v>529.09090909090912</v>
      </c>
      <c r="Q171" s="157" cm="1">
        <f t="array" ref="Q171">IF(D171="Electric","--",IF(D171="Diesel",_xlfn._xlws.FILTER(ORDEF[HC-ZH (g/hp-hr)],(ORDEF[HP]=I171)*(ORDEF[Model_Year]=E171)),""))</f>
        <v>0.05</v>
      </c>
      <c r="R171" s="157" t="str" cm="1">
        <f t="array" ref="R171">IF(D171="Electric","--",IF(D171="Gasoline",_xlfn._xlws.FILTER(LSIEF[HC-ZH (g/hp-hr)],(LSIEF[Fuel]=D171)*(LSIEF[HP Bin]=I171)*(LSIEF[Model Year]=E171)),""))</f>
        <v/>
      </c>
      <c r="S171" s="158">
        <f t="shared" si="39"/>
        <v>0.05</v>
      </c>
      <c r="T171" s="159" cm="1">
        <f t="array" ref="T171">IF(D171="Electric","--",IF(D171="Diesel",_xlfn._xlws.FILTER(ORDEF[HCDR],(ORDEF[HP]=I171)*(ORDEF[Model_Year]=E171),),""))</f>
        <v>1.17E-5</v>
      </c>
      <c r="U171" s="159" t="str" cm="1">
        <f t="array" ref="U171">IF(D171="Electric","--",IF(D171="Gasoline",_xlfn._xlws.FILTER(LSIEF[HC DR],(LSIEF[Fuel]=D171)*(LSIEF[HP Bin]=I171)*(LSIEF[Model Year]=E171)),""))</f>
        <v/>
      </c>
      <c r="V171" s="159">
        <f t="shared" si="40"/>
        <v>1.17E-5</v>
      </c>
      <c r="W171" s="158" cm="1">
        <f t="array" ref="W171">IF(D171="Electric","--",IF(D171="Diesel",_xlfn._xlws.FILTER(ORDEF[NOXzh],(ORDEF[HP]=I171)*(ORDEF[Model_Year]=E171)),""))</f>
        <v>0.75700000000000001</v>
      </c>
      <c r="X171" s="158" t="str" cm="1">
        <f t="array" ref="X171">IF(D171="Electric","--",IF(D171="Gasoline",_xlfn._xlws.FILTER(LSIEF[NOX-ZH (g/hp-hr)],(LSIEF[Fuel]=D171)*(LSIEF[HP Bin]=I171)*(LSIEF[Model Year]=E171)),""))</f>
        <v/>
      </c>
      <c r="Y171" s="158">
        <f t="shared" si="41"/>
        <v>0.75700000000000001</v>
      </c>
      <c r="Z171" s="159" cm="1">
        <f t="array" ref="Z171">IF(D171="Electric","--",IF(D171="Diesel",_xlfn._xlws.FILTER(ORDEF[NOXdr],(ORDEF[HP]=I171)*(ORDEF[Model_Year]=E171)),""))</f>
        <v>9.9799999999999993E-6</v>
      </c>
      <c r="AA171" s="159" t="str" cm="1">
        <f t="array" ref="AA171">IF(E171="Electric","--",IF(D171="Gasoline",_xlfn._xlws.FILTER(LSIEF[NOX DR],(LSIEF[Fuel]=D171)*(LSIEF[HP Bin]=I171)*(LSIEF[Model Year]=E171)),""))</f>
        <v/>
      </c>
      <c r="AB171" s="159">
        <f t="shared" si="42"/>
        <v>9.9799999999999993E-6</v>
      </c>
      <c r="AC171" s="158" cm="1">
        <f t="array" ref="AC171">IF(D171="Electric","--",IF(D171="Diesel",_xlfn._xlws.FILTER(DFCF2[Fuel_HC],(DFCF2[MY]=E171)),""))</f>
        <v>0.9</v>
      </c>
      <c r="AD171" s="158" t="str" cm="1">
        <f t="array" ref="AD171">IF(D171="Electric","--",IF(D171="Gasoline",_xlfn._xlws.FILTER(GFCF2[Fuel_HC],(GFCF2[MY]=E171)),""))</f>
        <v/>
      </c>
      <c r="AE171" s="158">
        <f t="shared" si="43"/>
        <v>0.9</v>
      </c>
      <c r="AF171" s="157" cm="1">
        <f t="array" ref="AF171">IF(D171="Electric","--",IF(D171="Diesel",_xlfn._xlws.FILTER(DFCF2[Fuel_NOX],(DFCF2[MY]=E171)),""))</f>
        <v>0.95</v>
      </c>
      <c r="AG171" s="157" t="str" cm="1">
        <f t="array" ref="AG171">IF(D171="Electric","--",IF(D171="Gasoline",_xlfn._xlws.FILTER(GFCF2[Fuel_NOX],(GFCF2[MY]=E171)),""))</f>
        <v/>
      </c>
      <c r="AH171" s="157">
        <f t="shared" si="44"/>
        <v>0.95</v>
      </c>
      <c r="AI171" s="158">
        <f t="shared" si="45"/>
        <v>5.0571327272727271E-2</v>
      </c>
      <c r="AJ171" s="158">
        <f t="shared" si="46"/>
        <v>0.72416631090909089</v>
      </c>
      <c r="AK171" s="158">
        <f t="shared" si="47"/>
        <v>2.6073010549388722</v>
      </c>
      <c r="AL171" s="158">
        <f t="shared" si="48"/>
        <v>37.335772822452945</v>
      </c>
      <c r="AM171" s="158">
        <f t="shared" si="49"/>
        <v>1.3036505274694361E-3</v>
      </c>
      <c r="AN171" s="158">
        <f t="shared" si="50"/>
        <v>1.8667886411226471E-2</v>
      </c>
      <c r="AO171" s="158">
        <f t="shared" si="51"/>
        <v>1.5774171382380176E-3</v>
      </c>
      <c r="AP171" s="157"/>
      <c r="AQ171" s="161"/>
      <c r="AR171" s="161"/>
      <c r="AS171" s="161" t="str">
        <f>IF(ISNA(VLOOKUP($B171,'2017 Emission Inventory'!$B$2:$B$803,1,FALSE)),"No","Yes")</f>
        <v>No</v>
      </c>
      <c r="AT171" s="161" t="str">
        <f>IFERROR(INDEX('2017 Emission Inventory'!$C$2:$C$803,MATCH($B171,'2017 Emission Inventory'!$B$2:$B$803,0)),"")</f>
        <v/>
      </c>
      <c r="AU171" s="161" t="str">
        <f>IFERROR(INDEX('2017 Emission Inventory'!$D$2:$D$803,MATCH($B171,'2017 Emission Inventory'!$B$2:$B$803,0)),"")</f>
        <v/>
      </c>
      <c r="AV171" s="161" t="str">
        <f>IFERROR(INDEX('2017 Emission Inventory'!$E$2:$E$803,MATCH($B171,'2017 Emission Inventory'!$B$2:$B$803,0)),"")</f>
        <v/>
      </c>
      <c r="AW171" s="161" t="str">
        <f>IFERROR(INDEX('2017 Emission Inventory'!$F$2:$F$803,MATCH($B171,'2017 Emission Inventory'!$B$2:$B$803,0)),"")</f>
        <v/>
      </c>
      <c r="AX171" s="161" t="str">
        <f>IFERROR(INDEX('2017 Emission Inventory'!$G$2:$G$803,MATCH($B171,'2017 Emission Inventory'!$B$2:$B$803,0)),"")</f>
        <v/>
      </c>
      <c r="AY171" s="162" t="str">
        <f>IFERROR(INDEX('2017 Emission Inventory'!$AL$2:$AL$803,MATCH($B171,'2017 Emission Inventory'!$B$2:$B$803,0)),"")</f>
        <v/>
      </c>
      <c r="AZ171" s="163" t="e">
        <f t="shared" si="52"/>
        <v>#VALUE!</v>
      </c>
      <c r="BB171" s="166"/>
    </row>
    <row r="172" spans="1:54" s="160" customFormat="1" x14ac:dyDescent="0.35">
      <c r="A172" s="157">
        <v>171</v>
      </c>
      <c r="B172" s="157">
        <v>518713</v>
      </c>
      <c r="C172" s="157" t="s">
        <v>164</v>
      </c>
      <c r="D172" s="157" t="s">
        <v>9</v>
      </c>
      <c r="E172" s="157">
        <v>2019</v>
      </c>
      <c r="F172" s="157">
        <v>74</v>
      </c>
      <c r="G172" s="157">
        <v>529.09090909090912</v>
      </c>
      <c r="H172" s="157" t="s">
        <v>622</v>
      </c>
      <c r="I172" s="157">
        <f t="shared" si="36"/>
        <v>75</v>
      </c>
      <c r="J172" s="157">
        <f>IF(D172="Electric","--",IF(D172="Diesel",VLOOKUP(C172,[2]ORDLF!A:B,2,FALSE),""))</f>
        <v>0.34</v>
      </c>
      <c r="K172" s="157" t="str">
        <f>IF(D172="Electric","--",IF(D172="Gasoline",VLOOKUP(C172,LSILF!A:C,3,FALSE),""))</f>
        <v/>
      </c>
      <c r="L172" s="158">
        <f t="shared" si="53"/>
        <v>0.34</v>
      </c>
      <c r="M172" s="157" cm="1">
        <f t="array" ref="M172">IF(D172="Electric","--",IF(D172="Diesel",_xlfn._xlws.FILTER(DIESCH[CH Cap],(DIESCH[HP Bin]=I172)),""))</f>
        <v>12000</v>
      </c>
      <c r="N172" s="157" t="str" cm="1">
        <f t="array" ref="N172">IF(D172="Electric","--",IF(D172="Gasoline",_xlfn._xlws.FILTER(LSICH[CH Cap],(LSICH[Fuel Type]=D172)*(LSICH[MY]=E172)),""))</f>
        <v/>
      </c>
      <c r="O172" s="157">
        <f t="shared" si="37"/>
        <v>12000</v>
      </c>
      <c r="P172" s="157">
        <f t="shared" si="38"/>
        <v>529.09090909090912</v>
      </c>
      <c r="Q172" s="157" cm="1">
        <f t="array" ref="Q172">IF(D172="Electric","--",IF(D172="Diesel",_xlfn._xlws.FILTER(ORDEF[HC-ZH (g/hp-hr)],(ORDEF[HP]=I172)*(ORDEF[Model_Year]=E172)),""))</f>
        <v>0.1</v>
      </c>
      <c r="R172" s="157" t="str" cm="1">
        <f t="array" ref="R172">IF(D172="Electric","--",IF(D172="Gasoline",_xlfn._xlws.FILTER(LSIEF[HC-ZH (g/hp-hr)],(LSIEF[Fuel]=D172)*(LSIEF[HP Bin]=I172)*(LSIEF[Model Year]=E172)),""))</f>
        <v/>
      </c>
      <c r="S172" s="158">
        <f t="shared" si="39"/>
        <v>0.1</v>
      </c>
      <c r="T172" s="159" cm="1">
        <f t="array" ref="T172">IF(D172="Electric","--",IF(D172="Diesel",_xlfn._xlws.FILTER(ORDEF[HCDR],(ORDEF[HP]=I172)*(ORDEF[Model_Year]=E172),),""))</f>
        <v>2.5000000000000001E-5</v>
      </c>
      <c r="U172" s="159" t="str" cm="1">
        <f t="array" ref="U172">IF(D172="Electric","--",IF(D172="Gasoline",_xlfn._xlws.FILTER(LSIEF[HC DR],(LSIEF[Fuel]=D172)*(LSIEF[HP Bin]=I172)*(LSIEF[Model Year]=E172)),""))</f>
        <v/>
      </c>
      <c r="V172" s="159">
        <f t="shared" si="40"/>
        <v>2.5000000000000001E-5</v>
      </c>
      <c r="W172" s="158" cm="1">
        <f t="array" ref="W172">IF(D172="Electric","--",IF(D172="Diesel",_xlfn._xlws.FILTER(ORDEF[NOXzh],(ORDEF[HP]=I172)*(ORDEF[Model_Year]=E172)),""))</f>
        <v>2.7574529999999999</v>
      </c>
      <c r="X172" s="158" t="str" cm="1">
        <f t="array" ref="X172">IF(D172="Electric","--",IF(D172="Gasoline",_xlfn._xlws.FILTER(LSIEF[NOX-ZH (g/hp-hr)],(LSIEF[Fuel]=D172)*(LSIEF[HP Bin]=I172)*(LSIEF[Model Year]=E172)),""))</f>
        <v/>
      </c>
      <c r="Y172" s="158">
        <f t="shared" si="41"/>
        <v>2.7574529999999999</v>
      </c>
      <c r="Z172" s="159" cm="1">
        <f t="array" ref="Z172">IF(D172="Electric","--",IF(D172="Diesel",_xlfn._xlws.FILTER(ORDEF[NOXdr],(ORDEF[HP]=I172)*(ORDEF[Model_Year]=E172)),""))</f>
        <v>3.6199999999999999E-5</v>
      </c>
      <c r="AA172" s="159" t="str" cm="1">
        <f t="array" ref="AA172">IF(E172="Electric","--",IF(D172="Gasoline",_xlfn._xlws.FILTER(LSIEF[NOX DR],(LSIEF[Fuel]=D172)*(LSIEF[HP Bin]=I172)*(LSIEF[Model Year]=E172)),""))</f>
        <v/>
      </c>
      <c r="AB172" s="159">
        <f t="shared" si="42"/>
        <v>3.6199999999999999E-5</v>
      </c>
      <c r="AC172" s="158" cm="1">
        <f t="array" ref="AC172">IF(D172="Electric","--",IF(D172="Diesel",_xlfn._xlws.FILTER(DFCF2[Fuel_HC],(DFCF2[MY]=E172)),""))</f>
        <v>0.9</v>
      </c>
      <c r="AD172" s="158" t="str" cm="1">
        <f t="array" ref="AD172">IF(D172="Electric","--",IF(D172="Gasoline",_xlfn._xlws.FILTER(GFCF2[Fuel_HC],(GFCF2[MY]=E172)),""))</f>
        <v/>
      </c>
      <c r="AE172" s="158">
        <f t="shared" si="43"/>
        <v>0.9</v>
      </c>
      <c r="AF172" s="157" cm="1">
        <f t="array" ref="AF172">IF(D172="Electric","--",IF(D172="Diesel",_xlfn._xlws.FILTER(DFCF2[Fuel_NOX],(DFCF2[MY]=E172)),""))</f>
        <v>0.95</v>
      </c>
      <c r="AG172" s="157" t="str" cm="1">
        <f t="array" ref="AG172">IF(D172="Electric","--",IF(D172="Gasoline",_xlfn._xlws.FILTER(GFCF2[Fuel_NOX],(GFCF2[MY]=E172)),""))</f>
        <v/>
      </c>
      <c r="AH172" s="157">
        <f t="shared" si="44"/>
        <v>0.95</v>
      </c>
      <c r="AI172" s="158">
        <f t="shared" si="45"/>
        <v>0.10190454545454546</v>
      </c>
      <c r="AJ172" s="158">
        <f t="shared" si="46"/>
        <v>2.6377757863636364</v>
      </c>
      <c r="AK172" s="158">
        <f t="shared" si="47"/>
        <v>2.9906717739790021</v>
      </c>
      <c r="AL172" s="158">
        <f t="shared" si="48"/>
        <v>77.412852931881815</v>
      </c>
      <c r="AM172" s="158">
        <f t="shared" si="49"/>
        <v>1.4953358869895011E-3</v>
      </c>
      <c r="AN172" s="158">
        <f t="shared" si="50"/>
        <v>3.8706426465940913E-2</v>
      </c>
      <c r="AO172" s="158">
        <f t="shared" si="51"/>
        <v>1.8093564232572964E-3</v>
      </c>
      <c r="AP172" s="157"/>
      <c r="AQ172" s="161"/>
      <c r="AR172" s="161"/>
      <c r="AS172" s="161" t="str">
        <f>IF(ISNA(VLOOKUP($B172,'2017 Emission Inventory'!$B$2:$B$803,1,FALSE)),"No","Yes")</f>
        <v>No</v>
      </c>
      <c r="AT172" s="161" t="str">
        <f>IFERROR(INDEX('2017 Emission Inventory'!$C$2:$C$803,MATCH($B172,'2017 Emission Inventory'!$B$2:$B$803,0)),"")</f>
        <v/>
      </c>
      <c r="AU172" s="161" t="str">
        <f>IFERROR(INDEX('2017 Emission Inventory'!$D$2:$D$803,MATCH($B172,'2017 Emission Inventory'!$B$2:$B$803,0)),"")</f>
        <v/>
      </c>
      <c r="AV172" s="161" t="str">
        <f>IFERROR(INDEX('2017 Emission Inventory'!$E$2:$E$803,MATCH($B172,'2017 Emission Inventory'!$B$2:$B$803,0)),"")</f>
        <v/>
      </c>
      <c r="AW172" s="161" t="str">
        <f>IFERROR(INDEX('2017 Emission Inventory'!$F$2:$F$803,MATCH($B172,'2017 Emission Inventory'!$B$2:$B$803,0)),"")</f>
        <v/>
      </c>
      <c r="AX172" s="161" t="str">
        <f>IFERROR(INDEX('2017 Emission Inventory'!$G$2:$G$803,MATCH($B172,'2017 Emission Inventory'!$B$2:$B$803,0)),"")</f>
        <v/>
      </c>
      <c r="AY172" s="162" t="str">
        <f>IFERROR(INDEX('2017 Emission Inventory'!$AL$2:$AL$803,MATCH($B172,'2017 Emission Inventory'!$B$2:$B$803,0)),"")</f>
        <v/>
      </c>
      <c r="AZ172" s="163" t="e">
        <f t="shared" si="52"/>
        <v>#VALUE!</v>
      </c>
      <c r="BB172" s="166"/>
    </row>
    <row r="173" spans="1:54" s="160" customFormat="1" x14ac:dyDescent="0.35">
      <c r="A173" s="157">
        <v>172</v>
      </c>
      <c r="B173" s="157">
        <v>518714</v>
      </c>
      <c r="C173" s="157" t="s">
        <v>164</v>
      </c>
      <c r="D173" s="157" t="s">
        <v>9</v>
      </c>
      <c r="E173" s="157">
        <v>2019</v>
      </c>
      <c r="F173" s="157">
        <v>74</v>
      </c>
      <c r="G173" s="157">
        <v>529.09090909090912</v>
      </c>
      <c r="H173" s="157" t="s">
        <v>622</v>
      </c>
      <c r="I173" s="157">
        <f t="shared" si="36"/>
        <v>75</v>
      </c>
      <c r="J173" s="157">
        <f>IF(D173="Electric","--",IF(D173="Diesel",VLOOKUP(C173,[2]ORDLF!A:B,2,FALSE),""))</f>
        <v>0.34</v>
      </c>
      <c r="K173" s="157" t="str">
        <f>IF(D173="Electric","--",IF(D173="Gasoline",VLOOKUP(C173,LSILF!A:C,3,FALSE),""))</f>
        <v/>
      </c>
      <c r="L173" s="158">
        <f t="shared" si="53"/>
        <v>0.34</v>
      </c>
      <c r="M173" s="157" cm="1">
        <f t="array" ref="M173">IF(D173="Electric","--",IF(D173="Diesel",_xlfn._xlws.FILTER(DIESCH[CH Cap],(DIESCH[HP Bin]=I173)),""))</f>
        <v>12000</v>
      </c>
      <c r="N173" s="157" t="str" cm="1">
        <f t="array" ref="N173">IF(D173="Electric","--",IF(D173="Gasoline",_xlfn._xlws.FILTER(LSICH[CH Cap],(LSICH[Fuel Type]=D173)*(LSICH[MY]=E173)),""))</f>
        <v/>
      </c>
      <c r="O173" s="157">
        <f t="shared" si="37"/>
        <v>12000</v>
      </c>
      <c r="P173" s="157">
        <f t="shared" si="38"/>
        <v>529.09090909090912</v>
      </c>
      <c r="Q173" s="157" cm="1">
        <f t="array" ref="Q173">IF(D173="Electric","--",IF(D173="Diesel",_xlfn._xlws.FILTER(ORDEF[HC-ZH (g/hp-hr)],(ORDEF[HP]=I173)*(ORDEF[Model_Year]=E173)),""))</f>
        <v>0.1</v>
      </c>
      <c r="R173" s="157" t="str" cm="1">
        <f t="array" ref="R173">IF(D173="Electric","--",IF(D173="Gasoline",_xlfn._xlws.FILTER(LSIEF[HC-ZH (g/hp-hr)],(LSIEF[Fuel]=D173)*(LSIEF[HP Bin]=I173)*(LSIEF[Model Year]=E173)),""))</f>
        <v/>
      </c>
      <c r="S173" s="158">
        <f t="shared" si="39"/>
        <v>0.1</v>
      </c>
      <c r="T173" s="159" cm="1">
        <f t="array" ref="T173">IF(D173="Electric","--",IF(D173="Diesel",_xlfn._xlws.FILTER(ORDEF[HCDR],(ORDEF[HP]=I173)*(ORDEF[Model_Year]=E173),),""))</f>
        <v>2.5000000000000001E-5</v>
      </c>
      <c r="U173" s="159" t="str" cm="1">
        <f t="array" ref="U173">IF(D173="Electric","--",IF(D173="Gasoline",_xlfn._xlws.FILTER(LSIEF[HC DR],(LSIEF[Fuel]=D173)*(LSIEF[HP Bin]=I173)*(LSIEF[Model Year]=E173)),""))</f>
        <v/>
      </c>
      <c r="V173" s="159">
        <f t="shared" si="40"/>
        <v>2.5000000000000001E-5</v>
      </c>
      <c r="W173" s="158" cm="1">
        <f t="array" ref="W173">IF(D173="Electric","--",IF(D173="Diesel",_xlfn._xlws.FILTER(ORDEF[NOXzh],(ORDEF[HP]=I173)*(ORDEF[Model_Year]=E173)),""))</f>
        <v>2.7574529999999999</v>
      </c>
      <c r="X173" s="158" t="str" cm="1">
        <f t="array" ref="X173">IF(D173="Electric","--",IF(D173="Gasoline",_xlfn._xlws.FILTER(LSIEF[NOX-ZH (g/hp-hr)],(LSIEF[Fuel]=D173)*(LSIEF[HP Bin]=I173)*(LSIEF[Model Year]=E173)),""))</f>
        <v/>
      </c>
      <c r="Y173" s="158">
        <f t="shared" si="41"/>
        <v>2.7574529999999999</v>
      </c>
      <c r="Z173" s="159" cm="1">
        <f t="array" ref="Z173">IF(D173="Electric","--",IF(D173="Diesel",_xlfn._xlws.FILTER(ORDEF[NOXdr],(ORDEF[HP]=I173)*(ORDEF[Model_Year]=E173)),""))</f>
        <v>3.6199999999999999E-5</v>
      </c>
      <c r="AA173" s="159" t="str" cm="1">
        <f t="array" ref="AA173">IF(E173="Electric","--",IF(D173="Gasoline",_xlfn._xlws.FILTER(LSIEF[NOX DR],(LSIEF[Fuel]=D173)*(LSIEF[HP Bin]=I173)*(LSIEF[Model Year]=E173)),""))</f>
        <v/>
      </c>
      <c r="AB173" s="159">
        <f t="shared" si="42"/>
        <v>3.6199999999999999E-5</v>
      </c>
      <c r="AC173" s="158" cm="1">
        <f t="array" ref="AC173">IF(D173="Electric","--",IF(D173="Diesel",_xlfn._xlws.FILTER(DFCF2[Fuel_HC],(DFCF2[MY]=E173)),""))</f>
        <v>0.9</v>
      </c>
      <c r="AD173" s="158" t="str" cm="1">
        <f t="array" ref="AD173">IF(D173="Electric","--",IF(D173="Gasoline",_xlfn._xlws.FILTER(GFCF2[Fuel_HC],(GFCF2[MY]=E173)),""))</f>
        <v/>
      </c>
      <c r="AE173" s="158">
        <f t="shared" si="43"/>
        <v>0.9</v>
      </c>
      <c r="AF173" s="157" cm="1">
        <f t="array" ref="AF173">IF(D173="Electric","--",IF(D173="Diesel",_xlfn._xlws.FILTER(DFCF2[Fuel_NOX],(DFCF2[MY]=E173)),""))</f>
        <v>0.95</v>
      </c>
      <c r="AG173" s="157" t="str" cm="1">
        <f t="array" ref="AG173">IF(D173="Electric","--",IF(D173="Gasoline",_xlfn._xlws.FILTER(GFCF2[Fuel_NOX],(GFCF2[MY]=E173)),""))</f>
        <v/>
      </c>
      <c r="AH173" s="157">
        <f t="shared" si="44"/>
        <v>0.95</v>
      </c>
      <c r="AI173" s="158">
        <f t="shared" si="45"/>
        <v>0.10190454545454546</v>
      </c>
      <c r="AJ173" s="158">
        <f t="shared" si="46"/>
        <v>2.6377757863636364</v>
      </c>
      <c r="AK173" s="158">
        <f t="shared" si="47"/>
        <v>2.9906717739790021</v>
      </c>
      <c r="AL173" s="158">
        <f t="shared" si="48"/>
        <v>77.412852931881815</v>
      </c>
      <c r="AM173" s="158">
        <f t="shared" si="49"/>
        <v>1.4953358869895011E-3</v>
      </c>
      <c r="AN173" s="158">
        <f t="shared" si="50"/>
        <v>3.8706426465940913E-2</v>
      </c>
      <c r="AO173" s="158">
        <f t="shared" si="51"/>
        <v>1.8093564232572964E-3</v>
      </c>
      <c r="AP173" s="157"/>
      <c r="AQ173" s="161"/>
      <c r="AR173" s="161"/>
      <c r="AS173" s="161" t="str">
        <f>IF(ISNA(VLOOKUP($B173,'2017 Emission Inventory'!$B$2:$B$803,1,FALSE)),"No","Yes")</f>
        <v>No</v>
      </c>
      <c r="AT173" s="161" t="str">
        <f>IFERROR(INDEX('2017 Emission Inventory'!$C$2:$C$803,MATCH($B173,'2017 Emission Inventory'!$B$2:$B$803,0)),"")</f>
        <v/>
      </c>
      <c r="AU173" s="161" t="str">
        <f>IFERROR(INDEX('2017 Emission Inventory'!$D$2:$D$803,MATCH($B173,'2017 Emission Inventory'!$B$2:$B$803,0)),"")</f>
        <v/>
      </c>
      <c r="AV173" s="161" t="str">
        <f>IFERROR(INDEX('2017 Emission Inventory'!$E$2:$E$803,MATCH($B173,'2017 Emission Inventory'!$B$2:$B$803,0)),"")</f>
        <v/>
      </c>
      <c r="AW173" s="161" t="str">
        <f>IFERROR(INDEX('2017 Emission Inventory'!$F$2:$F$803,MATCH($B173,'2017 Emission Inventory'!$B$2:$B$803,0)),"")</f>
        <v/>
      </c>
      <c r="AX173" s="161" t="str">
        <f>IFERROR(INDEX('2017 Emission Inventory'!$G$2:$G$803,MATCH($B173,'2017 Emission Inventory'!$B$2:$B$803,0)),"")</f>
        <v/>
      </c>
      <c r="AY173" s="162" t="str">
        <f>IFERROR(INDEX('2017 Emission Inventory'!$AL$2:$AL$803,MATCH($B173,'2017 Emission Inventory'!$B$2:$B$803,0)),"")</f>
        <v/>
      </c>
      <c r="AZ173" s="163" t="e">
        <f t="shared" si="52"/>
        <v>#VALUE!</v>
      </c>
      <c r="BB173" s="166"/>
    </row>
    <row r="174" spans="1:54" s="160" customFormat="1" x14ac:dyDescent="0.35">
      <c r="A174" s="157">
        <v>173</v>
      </c>
      <c r="B174" s="157">
        <v>518715</v>
      </c>
      <c r="C174" s="157" t="s">
        <v>164</v>
      </c>
      <c r="D174" s="157" t="s">
        <v>9</v>
      </c>
      <c r="E174" s="157">
        <v>2019</v>
      </c>
      <c r="F174" s="157">
        <v>74</v>
      </c>
      <c r="G174" s="157">
        <v>529.09090909090912</v>
      </c>
      <c r="H174" s="157" t="s">
        <v>622</v>
      </c>
      <c r="I174" s="157">
        <f t="shared" si="36"/>
        <v>75</v>
      </c>
      <c r="J174" s="157">
        <f>IF(D174="Electric","--",IF(D174="Diesel",VLOOKUP(C174,[2]ORDLF!A:B,2,FALSE),""))</f>
        <v>0.34</v>
      </c>
      <c r="K174" s="157" t="str">
        <f>IF(D174="Electric","--",IF(D174="Gasoline",VLOOKUP(C174,LSILF!A:C,3,FALSE),""))</f>
        <v/>
      </c>
      <c r="L174" s="158">
        <f t="shared" si="53"/>
        <v>0.34</v>
      </c>
      <c r="M174" s="157" cm="1">
        <f t="array" ref="M174">IF(D174="Electric","--",IF(D174="Diesel",_xlfn._xlws.FILTER(DIESCH[CH Cap],(DIESCH[HP Bin]=I174)),""))</f>
        <v>12000</v>
      </c>
      <c r="N174" s="157" t="str" cm="1">
        <f t="array" ref="N174">IF(D174="Electric","--",IF(D174="Gasoline",_xlfn._xlws.FILTER(LSICH[CH Cap],(LSICH[Fuel Type]=D174)*(LSICH[MY]=E174)),""))</f>
        <v/>
      </c>
      <c r="O174" s="157">
        <f t="shared" si="37"/>
        <v>12000</v>
      </c>
      <c r="P174" s="157">
        <f t="shared" si="38"/>
        <v>529.09090909090912</v>
      </c>
      <c r="Q174" s="157" cm="1">
        <f t="array" ref="Q174">IF(D174="Electric","--",IF(D174="Diesel",_xlfn._xlws.FILTER(ORDEF[HC-ZH (g/hp-hr)],(ORDEF[HP]=I174)*(ORDEF[Model_Year]=E174)),""))</f>
        <v>0.1</v>
      </c>
      <c r="R174" s="157" t="str" cm="1">
        <f t="array" ref="R174">IF(D174="Electric","--",IF(D174="Gasoline",_xlfn._xlws.FILTER(LSIEF[HC-ZH (g/hp-hr)],(LSIEF[Fuel]=D174)*(LSIEF[HP Bin]=I174)*(LSIEF[Model Year]=E174)),""))</f>
        <v/>
      </c>
      <c r="S174" s="158">
        <f t="shared" si="39"/>
        <v>0.1</v>
      </c>
      <c r="T174" s="159" cm="1">
        <f t="array" ref="T174">IF(D174="Electric","--",IF(D174="Diesel",_xlfn._xlws.FILTER(ORDEF[HCDR],(ORDEF[HP]=I174)*(ORDEF[Model_Year]=E174),),""))</f>
        <v>2.5000000000000001E-5</v>
      </c>
      <c r="U174" s="159" t="str" cm="1">
        <f t="array" ref="U174">IF(D174="Electric","--",IF(D174="Gasoline",_xlfn._xlws.FILTER(LSIEF[HC DR],(LSIEF[Fuel]=D174)*(LSIEF[HP Bin]=I174)*(LSIEF[Model Year]=E174)),""))</f>
        <v/>
      </c>
      <c r="V174" s="159">
        <f t="shared" si="40"/>
        <v>2.5000000000000001E-5</v>
      </c>
      <c r="W174" s="158" cm="1">
        <f t="array" ref="W174">IF(D174="Electric","--",IF(D174="Diesel",_xlfn._xlws.FILTER(ORDEF[NOXzh],(ORDEF[HP]=I174)*(ORDEF[Model_Year]=E174)),""))</f>
        <v>2.7574529999999999</v>
      </c>
      <c r="X174" s="158" t="str" cm="1">
        <f t="array" ref="X174">IF(D174="Electric","--",IF(D174="Gasoline",_xlfn._xlws.FILTER(LSIEF[NOX-ZH (g/hp-hr)],(LSIEF[Fuel]=D174)*(LSIEF[HP Bin]=I174)*(LSIEF[Model Year]=E174)),""))</f>
        <v/>
      </c>
      <c r="Y174" s="158">
        <f t="shared" si="41"/>
        <v>2.7574529999999999</v>
      </c>
      <c r="Z174" s="159" cm="1">
        <f t="array" ref="Z174">IF(D174="Electric","--",IF(D174="Diesel",_xlfn._xlws.FILTER(ORDEF[NOXdr],(ORDEF[HP]=I174)*(ORDEF[Model_Year]=E174)),""))</f>
        <v>3.6199999999999999E-5</v>
      </c>
      <c r="AA174" s="159" t="str" cm="1">
        <f t="array" ref="AA174">IF(E174="Electric","--",IF(D174="Gasoline",_xlfn._xlws.FILTER(LSIEF[NOX DR],(LSIEF[Fuel]=D174)*(LSIEF[HP Bin]=I174)*(LSIEF[Model Year]=E174)),""))</f>
        <v/>
      </c>
      <c r="AB174" s="159">
        <f t="shared" si="42"/>
        <v>3.6199999999999999E-5</v>
      </c>
      <c r="AC174" s="158" cm="1">
        <f t="array" ref="AC174">IF(D174="Electric","--",IF(D174="Diesel",_xlfn._xlws.FILTER(DFCF2[Fuel_HC],(DFCF2[MY]=E174)),""))</f>
        <v>0.9</v>
      </c>
      <c r="AD174" s="158" t="str" cm="1">
        <f t="array" ref="AD174">IF(D174="Electric","--",IF(D174="Gasoline",_xlfn._xlws.FILTER(GFCF2[Fuel_HC],(GFCF2[MY]=E174)),""))</f>
        <v/>
      </c>
      <c r="AE174" s="158">
        <f t="shared" si="43"/>
        <v>0.9</v>
      </c>
      <c r="AF174" s="157" cm="1">
        <f t="array" ref="AF174">IF(D174="Electric","--",IF(D174="Diesel",_xlfn._xlws.FILTER(DFCF2[Fuel_NOX],(DFCF2[MY]=E174)),""))</f>
        <v>0.95</v>
      </c>
      <c r="AG174" s="157" t="str" cm="1">
        <f t="array" ref="AG174">IF(D174="Electric","--",IF(D174="Gasoline",_xlfn._xlws.FILTER(GFCF2[Fuel_NOX],(GFCF2[MY]=E174)),""))</f>
        <v/>
      </c>
      <c r="AH174" s="157">
        <f t="shared" si="44"/>
        <v>0.95</v>
      </c>
      <c r="AI174" s="158">
        <f t="shared" si="45"/>
        <v>0.10190454545454546</v>
      </c>
      <c r="AJ174" s="158">
        <f t="shared" si="46"/>
        <v>2.6377757863636364</v>
      </c>
      <c r="AK174" s="158">
        <f t="shared" si="47"/>
        <v>2.9906717739790021</v>
      </c>
      <c r="AL174" s="158">
        <f t="shared" si="48"/>
        <v>77.412852931881815</v>
      </c>
      <c r="AM174" s="158">
        <f t="shared" si="49"/>
        <v>1.4953358869895011E-3</v>
      </c>
      <c r="AN174" s="158">
        <f t="shared" si="50"/>
        <v>3.8706426465940913E-2</v>
      </c>
      <c r="AO174" s="158">
        <f t="shared" si="51"/>
        <v>1.8093564232572964E-3</v>
      </c>
      <c r="AP174" s="157"/>
      <c r="AQ174" s="161"/>
      <c r="AR174" s="161"/>
      <c r="AS174" s="161" t="str">
        <f>IF(ISNA(VLOOKUP($B174,'2017 Emission Inventory'!$B$2:$B$803,1,FALSE)),"No","Yes")</f>
        <v>No</v>
      </c>
      <c r="AT174" s="161" t="str">
        <f>IFERROR(INDEX('2017 Emission Inventory'!$C$2:$C$803,MATCH($B174,'2017 Emission Inventory'!$B$2:$B$803,0)),"")</f>
        <v/>
      </c>
      <c r="AU174" s="161" t="str">
        <f>IFERROR(INDEX('2017 Emission Inventory'!$D$2:$D$803,MATCH($B174,'2017 Emission Inventory'!$B$2:$B$803,0)),"")</f>
        <v/>
      </c>
      <c r="AV174" s="161" t="str">
        <f>IFERROR(INDEX('2017 Emission Inventory'!$E$2:$E$803,MATCH($B174,'2017 Emission Inventory'!$B$2:$B$803,0)),"")</f>
        <v/>
      </c>
      <c r="AW174" s="161" t="str">
        <f>IFERROR(INDEX('2017 Emission Inventory'!$F$2:$F$803,MATCH($B174,'2017 Emission Inventory'!$B$2:$B$803,0)),"")</f>
        <v/>
      </c>
      <c r="AX174" s="161" t="str">
        <f>IFERROR(INDEX('2017 Emission Inventory'!$G$2:$G$803,MATCH($B174,'2017 Emission Inventory'!$B$2:$B$803,0)),"")</f>
        <v/>
      </c>
      <c r="AY174" s="162" t="str">
        <f>IFERROR(INDEX('2017 Emission Inventory'!$AL$2:$AL$803,MATCH($B174,'2017 Emission Inventory'!$B$2:$B$803,0)),"")</f>
        <v/>
      </c>
      <c r="AZ174" s="163" t="e">
        <f t="shared" si="52"/>
        <v>#VALUE!</v>
      </c>
      <c r="BB174" s="166"/>
    </row>
    <row r="175" spans="1:54" s="160" customFormat="1" x14ac:dyDescent="0.35">
      <c r="A175" s="157">
        <v>174</v>
      </c>
      <c r="B175" s="157">
        <v>518716</v>
      </c>
      <c r="C175" s="157" t="s">
        <v>164</v>
      </c>
      <c r="D175" s="157" t="s">
        <v>9</v>
      </c>
      <c r="E175" s="157">
        <v>2019</v>
      </c>
      <c r="F175" s="157">
        <v>74</v>
      </c>
      <c r="G175" s="157">
        <v>529.09090909090912</v>
      </c>
      <c r="H175" s="157" t="s">
        <v>622</v>
      </c>
      <c r="I175" s="157">
        <f t="shared" si="36"/>
        <v>75</v>
      </c>
      <c r="J175" s="157">
        <f>IF(D175="Electric","--",IF(D175="Diesel",VLOOKUP(C175,[2]ORDLF!A:B,2,FALSE),""))</f>
        <v>0.34</v>
      </c>
      <c r="K175" s="157" t="str">
        <f>IF(D175="Electric","--",IF(D175="Gasoline",VLOOKUP(C175,LSILF!A:C,3,FALSE),""))</f>
        <v/>
      </c>
      <c r="L175" s="158">
        <f t="shared" si="53"/>
        <v>0.34</v>
      </c>
      <c r="M175" s="157" cm="1">
        <f t="array" ref="M175">IF(D175="Electric","--",IF(D175="Diesel",_xlfn._xlws.FILTER(DIESCH[CH Cap],(DIESCH[HP Bin]=I175)),""))</f>
        <v>12000</v>
      </c>
      <c r="N175" s="157" t="str" cm="1">
        <f t="array" ref="N175">IF(D175="Electric","--",IF(D175="Gasoline",_xlfn._xlws.FILTER(LSICH[CH Cap],(LSICH[Fuel Type]=D175)*(LSICH[MY]=E175)),""))</f>
        <v/>
      </c>
      <c r="O175" s="157">
        <f t="shared" si="37"/>
        <v>12000</v>
      </c>
      <c r="P175" s="157">
        <f t="shared" si="38"/>
        <v>529.09090909090912</v>
      </c>
      <c r="Q175" s="157" cm="1">
        <f t="array" ref="Q175">IF(D175="Electric","--",IF(D175="Diesel",_xlfn._xlws.FILTER(ORDEF[HC-ZH (g/hp-hr)],(ORDEF[HP]=I175)*(ORDEF[Model_Year]=E175)),""))</f>
        <v>0.1</v>
      </c>
      <c r="R175" s="157" t="str" cm="1">
        <f t="array" ref="R175">IF(D175="Electric","--",IF(D175="Gasoline",_xlfn._xlws.FILTER(LSIEF[HC-ZH (g/hp-hr)],(LSIEF[Fuel]=D175)*(LSIEF[HP Bin]=I175)*(LSIEF[Model Year]=E175)),""))</f>
        <v/>
      </c>
      <c r="S175" s="158">
        <f t="shared" si="39"/>
        <v>0.1</v>
      </c>
      <c r="T175" s="159" cm="1">
        <f t="array" ref="T175">IF(D175="Electric","--",IF(D175="Diesel",_xlfn._xlws.FILTER(ORDEF[HCDR],(ORDEF[HP]=I175)*(ORDEF[Model_Year]=E175),),""))</f>
        <v>2.5000000000000001E-5</v>
      </c>
      <c r="U175" s="159" t="str" cm="1">
        <f t="array" ref="U175">IF(D175="Electric","--",IF(D175="Gasoline",_xlfn._xlws.FILTER(LSIEF[HC DR],(LSIEF[Fuel]=D175)*(LSIEF[HP Bin]=I175)*(LSIEF[Model Year]=E175)),""))</f>
        <v/>
      </c>
      <c r="V175" s="159">
        <f t="shared" si="40"/>
        <v>2.5000000000000001E-5</v>
      </c>
      <c r="W175" s="158" cm="1">
        <f t="array" ref="W175">IF(D175="Electric","--",IF(D175="Diesel",_xlfn._xlws.FILTER(ORDEF[NOXzh],(ORDEF[HP]=I175)*(ORDEF[Model_Year]=E175)),""))</f>
        <v>2.7574529999999999</v>
      </c>
      <c r="X175" s="158" t="str" cm="1">
        <f t="array" ref="X175">IF(D175="Electric","--",IF(D175="Gasoline",_xlfn._xlws.FILTER(LSIEF[NOX-ZH (g/hp-hr)],(LSIEF[Fuel]=D175)*(LSIEF[HP Bin]=I175)*(LSIEF[Model Year]=E175)),""))</f>
        <v/>
      </c>
      <c r="Y175" s="158">
        <f t="shared" si="41"/>
        <v>2.7574529999999999</v>
      </c>
      <c r="Z175" s="159" cm="1">
        <f t="array" ref="Z175">IF(D175="Electric","--",IF(D175="Diesel",_xlfn._xlws.FILTER(ORDEF[NOXdr],(ORDEF[HP]=I175)*(ORDEF[Model_Year]=E175)),""))</f>
        <v>3.6199999999999999E-5</v>
      </c>
      <c r="AA175" s="159" t="str" cm="1">
        <f t="array" ref="AA175">IF(E175="Electric","--",IF(D175="Gasoline",_xlfn._xlws.FILTER(LSIEF[NOX DR],(LSIEF[Fuel]=D175)*(LSIEF[HP Bin]=I175)*(LSIEF[Model Year]=E175)),""))</f>
        <v/>
      </c>
      <c r="AB175" s="159">
        <f t="shared" si="42"/>
        <v>3.6199999999999999E-5</v>
      </c>
      <c r="AC175" s="158" cm="1">
        <f t="array" ref="AC175">IF(D175="Electric","--",IF(D175="Diesel",_xlfn._xlws.FILTER(DFCF2[Fuel_HC],(DFCF2[MY]=E175)),""))</f>
        <v>0.9</v>
      </c>
      <c r="AD175" s="158" t="str" cm="1">
        <f t="array" ref="AD175">IF(D175="Electric","--",IF(D175="Gasoline",_xlfn._xlws.FILTER(GFCF2[Fuel_HC],(GFCF2[MY]=E175)),""))</f>
        <v/>
      </c>
      <c r="AE175" s="158">
        <f t="shared" si="43"/>
        <v>0.9</v>
      </c>
      <c r="AF175" s="157" cm="1">
        <f t="array" ref="AF175">IF(D175="Electric","--",IF(D175="Diesel",_xlfn._xlws.FILTER(DFCF2[Fuel_NOX],(DFCF2[MY]=E175)),""))</f>
        <v>0.95</v>
      </c>
      <c r="AG175" s="157" t="str" cm="1">
        <f t="array" ref="AG175">IF(D175="Electric","--",IF(D175="Gasoline",_xlfn._xlws.FILTER(GFCF2[Fuel_NOX],(GFCF2[MY]=E175)),""))</f>
        <v/>
      </c>
      <c r="AH175" s="157">
        <f t="shared" si="44"/>
        <v>0.95</v>
      </c>
      <c r="AI175" s="158">
        <f t="shared" si="45"/>
        <v>0.10190454545454546</v>
      </c>
      <c r="AJ175" s="158">
        <f t="shared" si="46"/>
        <v>2.6377757863636364</v>
      </c>
      <c r="AK175" s="158">
        <f t="shared" si="47"/>
        <v>2.9906717739790021</v>
      </c>
      <c r="AL175" s="158">
        <f t="shared" si="48"/>
        <v>77.412852931881815</v>
      </c>
      <c r="AM175" s="158">
        <f t="shared" si="49"/>
        <v>1.4953358869895011E-3</v>
      </c>
      <c r="AN175" s="158">
        <f t="shared" si="50"/>
        <v>3.8706426465940913E-2</v>
      </c>
      <c r="AO175" s="158">
        <f t="shared" si="51"/>
        <v>1.8093564232572964E-3</v>
      </c>
      <c r="AP175" s="157"/>
      <c r="AQ175" s="161"/>
      <c r="AR175" s="161"/>
      <c r="AS175" s="161" t="str">
        <f>IF(ISNA(VLOOKUP($B175,'2017 Emission Inventory'!$B$2:$B$803,1,FALSE)),"No","Yes")</f>
        <v>No</v>
      </c>
      <c r="AT175" s="161" t="str">
        <f>IFERROR(INDEX('2017 Emission Inventory'!$C$2:$C$803,MATCH($B175,'2017 Emission Inventory'!$B$2:$B$803,0)),"")</f>
        <v/>
      </c>
      <c r="AU175" s="161" t="str">
        <f>IFERROR(INDEX('2017 Emission Inventory'!$D$2:$D$803,MATCH($B175,'2017 Emission Inventory'!$B$2:$B$803,0)),"")</f>
        <v/>
      </c>
      <c r="AV175" s="161" t="str">
        <f>IFERROR(INDEX('2017 Emission Inventory'!$E$2:$E$803,MATCH($B175,'2017 Emission Inventory'!$B$2:$B$803,0)),"")</f>
        <v/>
      </c>
      <c r="AW175" s="161" t="str">
        <f>IFERROR(INDEX('2017 Emission Inventory'!$F$2:$F$803,MATCH($B175,'2017 Emission Inventory'!$B$2:$B$803,0)),"")</f>
        <v/>
      </c>
      <c r="AX175" s="161" t="str">
        <f>IFERROR(INDEX('2017 Emission Inventory'!$G$2:$G$803,MATCH($B175,'2017 Emission Inventory'!$B$2:$B$803,0)),"")</f>
        <v/>
      </c>
      <c r="AY175" s="162" t="str">
        <f>IFERROR(INDEX('2017 Emission Inventory'!$AL$2:$AL$803,MATCH($B175,'2017 Emission Inventory'!$B$2:$B$803,0)),"")</f>
        <v/>
      </c>
      <c r="AZ175" s="163" t="e">
        <f t="shared" si="52"/>
        <v>#VALUE!</v>
      </c>
      <c r="BB175" s="166"/>
    </row>
    <row r="176" spans="1:54" s="160" customFormat="1" x14ac:dyDescent="0.35">
      <c r="A176" s="157">
        <v>175</v>
      </c>
      <c r="B176" s="157" t="s">
        <v>694</v>
      </c>
      <c r="C176" s="157" t="s">
        <v>164</v>
      </c>
      <c r="D176" s="157" t="s">
        <v>9</v>
      </c>
      <c r="E176" s="157">
        <v>2019</v>
      </c>
      <c r="F176" s="157">
        <v>160</v>
      </c>
      <c r="G176" s="157">
        <v>529.09090909090912</v>
      </c>
      <c r="H176" s="157" t="s">
        <v>622</v>
      </c>
      <c r="I176" s="157">
        <f t="shared" si="36"/>
        <v>175</v>
      </c>
      <c r="J176" s="157">
        <f>IF(D176="Electric","--",IF(D176="Diesel",VLOOKUP(C176,[2]ORDLF!A:B,2,FALSE),""))</f>
        <v>0.34</v>
      </c>
      <c r="K176" s="157" t="str">
        <f>IF(D176="Electric","--",IF(D176="Gasoline",VLOOKUP(C176,LSILF!A:C,3,FALSE),""))</f>
        <v/>
      </c>
      <c r="L176" s="158">
        <f t="shared" si="53"/>
        <v>0.34</v>
      </c>
      <c r="M176" s="157" cm="1">
        <f t="array" ref="M176">IF(D176="Electric","--",IF(D176="Diesel",_xlfn._xlws.FILTER(DIESCH[CH Cap],(DIESCH[HP Bin]=I176)),""))</f>
        <v>12000</v>
      </c>
      <c r="N176" s="157" t="str" cm="1">
        <f t="array" ref="N176">IF(D176="Electric","--",IF(D176="Gasoline",_xlfn._xlws.FILTER(LSICH[CH Cap],(LSICH[Fuel Type]=D176)*(LSICH[MY]=E176)),""))</f>
        <v/>
      </c>
      <c r="O176" s="157">
        <f t="shared" si="37"/>
        <v>12000</v>
      </c>
      <c r="P176" s="157">
        <f t="shared" si="38"/>
        <v>529.09090909090912</v>
      </c>
      <c r="Q176" s="157" cm="1">
        <f t="array" ref="Q176">IF(D176="Electric","--",IF(D176="Diesel",_xlfn._xlws.FILTER(ORDEF[HC-ZH (g/hp-hr)],(ORDEF[HP]=I176)*(ORDEF[Model_Year]=E176)),""))</f>
        <v>0.05</v>
      </c>
      <c r="R176" s="157" t="str" cm="1">
        <f t="array" ref="R176">IF(D176="Electric","--",IF(D176="Gasoline",_xlfn._xlws.FILTER(LSIEF[HC-ZH (g/hp-hr)],(LSIEF[Fuel]=D176)*(LSIEF[HP Bin]=I176)*(LSIEF[Model Year]=E176)),""))</f>
        <v/>
      </c>
      <c r="S176" s="158">
        <f t="shared" si="39"/>
        <v>0.05</v>
      </c>
      <c r="T176" s="159" cm="1">
        <f t="array" ref="T176">IF(D176="Electric","--",IF(D176="Diesel",_xlfn._xlws.FILTER(ORDEF[HCDR],(ORDEF[HP]=I176)*(ORDEF[Model_Year]=E176),),""))</f>
        <v>1.17E-5</v>
      </c>
      <c r="U176" s="159" t="str" cm="1">
        <f t="array" ref="U176">IF(D176="Electric","--",IF(D176="Gasoline",_xlfn._xlws.FILTER(LSIEF[HC DR],(LSIEF[Fuel]=D176)*(LSIEF[HP Bin]=I176)*(LSIEF[Model Year]=E176)),""))</f>
        <v/>
      </c>
      <c r="V176" s="159">
        <f t="shared" si="40"/>
        <v>1.17E-5</v>
      </c>
      <c r="W176" s="158" cm="1">
        <f t="array" ref="W176">IF(D176="Electric","--",IF(D176="Diesel",_xlfn._xlws.FILTER(ORDEF[NOXzh],(ORDEF[HP]=I176)*(ORDEF[Model_Year]=E176)),""))</f>
        <v>0.75700000000000001</v>
      </c>
      <c r="X176" s="158" t="str" cm="1">
        <f t="array" ref="X176">IF(D176="Electric","--",IF(D176="Gasoline",_xlfn._xlws.FILTER(LSIEF[NOX-ZH (g/hp-hr)],(LSIEF[Fuel]=D176)*(LSIEF[HP Bin]=I176)*(LSIEF[Model Year]=E176)),""))</f>
        <v/>
      </c>
      <c r="Y176" s="158">
        <f t="shared" si="41"/>
        <v>0.75700000000000001</v>
      </c>
      <c r="Z176" s="159" cm="1">
        <f t="array" ref="Z176">IF(D176="Electric","--",IF(D176="Diesel",_xlfn._xlws.FILTER(ORDEF[NOXdr],(ORDEF[HP]=I176)*(ORDEF[Model_Year]=E176)),""))</f>
        <v>9.9799999999999993E-6</v>
      </c>
      <c r="AA176" s="159" t="str" cm="1">
        <f t="array" ref="AA176">IF(E176="Electric","--",IF(D176="Gasoline",_xlfn._xlws.FILTER(LSIEF[NOX DR],(LSIEF[Fuel]=D176)*(LSIEF[HP Bin]=I176)*(LSIEF[Model Year]=E176)),""))</f>
        <v/>
      </c>
      <c r="AB176" s="159">
        <f t="shared" si="42"/>
        <v>9.9799999999999993E-6</v>
      </c>
      <c r="AC176" s="158" cm="1">
        <f t="array" ref="AC176">IF(D176="Electric","--",IF(D176="Diesel",_xlfn._xlws.FILTER(DFCF2[Fuel_HC],(DFCF2[MY]=E176)),""))</f>
        <v>0.9</v>
      </c>
      <c r="AD176" s="158" t="str" cm="1">
        <f t="array" ref="AD176">IF(D176="Electric","--",IF(D176="Gasoline",_xlfn._xlws.FILTER(GFCF2[Fuel_HC],(GFCF2[MY]=E176)),""))</f>
        <v/>
      </c>
      <c r="AE176" s="158">
        <f t="shared" si="43"/>
        <v>0.9</v>
      </c>
      <c r="AF176" s="157" cm="1">
        <f t="array" ref="AF176">IF(D176="Electric","--",IF(D176="Diesel",_xlfn._xlws.FILTER(DFCF2[Fuel_NOX],(DFCF2[MY]=E176)),""))</f>
        <v>0.95</v>
      </c>
      <c r="AG176" s="157" t="str" cm="1">
        <f t="array" ref="AG176">IF(D176="Electric","--",IF(D176="Gasoline",_xlfn._xlws.FILTER(GFCF2[Fuel_NOX],(GFCF2[MY]=E176)),""))</f>
        <v/>
      </c>
      <c r="AH176" s="157">
        <f t="shared" si="44"/>
        <v>0.95</v>
      </c>
      <c r="AI176" s="158">
        <f t="shared" si="45"/>
        <v>5.0571327272727271E-2</v>
      </c>
      <c r="AJ176" s="158">
        <f t="shared" si="46"/>
        <v>0.72416631090909089</v>
      </c>
      <c r="AK176" s="158">
        <f t="shared" si="47"/>
        <v>3.2089859137709196</v>
      </c>
      <c r="AL176" s="158">
        <f t="shared" si="48"/>
        <v>45.951720396865156</v>
      </c>
      <c r="AM176" s="158">
        <f t="shared" si="49"/>
        <v>1.6044929568854599E-3</v>
      </c>
      <c r="AN176" s="158">
        <f t="shared" si="50"/>
        <v>2.297586019843258E-2</v>
      </c>
      <c r="AO176" s="158">
        <f t="shared" si="51"/>
        <v>1.9414364778314063E-3</v>
      </c>
      <c r="AP176" s="157"/>
      <c r="AQ176" s="161"/>
      <c r="AR176" s="161"/>
      <c r="AS176" s="161" t="str">
        <f>IF(ISNA(VLOOKUP($B176,'2017 Emission Inventory'!$B$2:$B$803,1,FALSE)),"No","Yes")</f>
        <v>No</v>
      </c>
      <c r="AT176" s="161" t="str">
        <f>IFERROR(INDEX('2017 Emission Inventory'!$C$2:$C$803,MATCH($B176,'2017 Emission Inventory'!$B$2:$B$803,0)),"")</f>
        <v/>
      </c>
      <c r="AU176" s="161" t="str">
        <f>IFERROR(INDEX('2017 Emission Inventory'!$D$2:$D$803,MATCH($B176,'2017 Emission Inventory'!$B$2:$B$803,0)),"")</f>
        <v/>
      </c>
      <c r="AV176" s="161" t="str">
        <f>IFERROR(INDEX('2017 Emission Inventory'!$E$2:$E$803,MATCH($B176,'2017 Emission Inventory'!$B$2:$B$803,0)),"")</f>
        <v/>
      </c>
      <c r="AW176" s="161" t="str">
        <f>IFERROR(INDEX('2017 Emission Inventory'!$F$2:$F$803,MATCH($B176,'2017 Emission Inventory'!$B$2:$B$803,0)),"")</f>
        <v/>
      </c>
      <c r="AX176" s="161" t="str">
        <f>IFERROR(INDEX('2017 Emission Inventory'!$G$2:$G$803,MATCH($B176,'2017 Emission Inventory'!$B$2:$B$803,0)),"")</f>
        <v/>
      </c>
      <c r="AY176" s="162" t="str">
        <f>IFERROR(INDEX('2017 Emission Inventory'!$AL$2:$AL$803,MATCH($B176,'2017 Emission Inventory'!$B$2:$B$803,0)),"")</f>
        <v/>
      </c>
      <c r="AZ176" s="163" t="e">
        <f t="shared" si="52"/>
        <v>#VALUE!</v>
      </c>
      <c r="BB176" s="166"/>
    </row>
    <row r="177" spans="1:54" s="160" customFormat="1" x14ac:dyDescent="0.35">
      <c r="A177" s="157">
        <v>176</v>
      </c>
      <c r="B177" s="157" t="s">
        <v>695</v>
      </c>
      <c r="C177" s="157" t="s">
        <v>164</v>
      </c>
      <c r="D177" s="157" t="s">
        <v>9</v>
      </c>
      <c r="E177" s="157">
        <v>2019</v>
      </c>
      <c r="F177" s="157">
        <v>160</v>
      </c>
      <c r="G177" s="157">
        <v>529.09090909090912</v>
      </c>
      <c r="H177" s="157" t="s">
        <v>622</v>
      </c>
      <c r="I177" s="157">
        <f t="shared" si="36"/>
        <v>175</v>
      </c>
      <c r="J177" s="157">
        <f>IF(D177="Electric","--",IF(D177="Diesel",VLOOKUP(C177,[2]ORDLF!A:B,2,FALSE),""))</f>
        <v>0.34</v>
      </c>
      <c r="K177" s="157" t="str">
        <f>IF(D177="Electric","--",IF(D177="Gasoline",VLOOKUP(C177,LSILF!A:C,3,FALSE),""))</f>
        <v/>
      </c>
      <c r="L177" s="158">
        <f t="shared" si="53"/>
        <v>0.34</v>
      </c>
      <c r="M177" s="157" cm="1">
        <f t="array" ref="M177">IF(D177="Electric","--",IF(D177="Diesel",_xlfn._xlws.FILTER(DIESCH[CH Cap],(DIESCH[HP Bin]=I177)),""))</f>
        <v>12000</v>
      </c>
      <c r="N177" s="157" t="str" cm="1">
        <f t="array" ref="N177">IF(D177="Electric","--",IF(D177="Gasoline",_xlfn._xlws.FILTER(LSICH[CH Cap],(LSICH[Fuel Type]=D177)*(LSICH[MY]=E177)),""))</f>
        <v/>
      </c>
      <c r="O177" s="157">
        <f t="shared" si="37"/>
        <v>12000</v>
      </c>
      <c r="P177" s="157">
        <f t="shared" si="38"/>
        <v>529.09090909090912</v>
      </c>
      <c r="Q177" s="157" cm="1">
        <f t="array" ref="Q177">IF(D177="Electric","--",IF(D177="Diesel",_xlfn._xlws.FILTER(ORDEF[HC-ZH (g/hp-hr)],(ORDEF[HP]=I177)*(ORDEF[Model_Year]=E177)),""))</f>
        <v>0.05</v>
      </c>
      <c r="R177" s="157" t="str" cm="1">
        <f t="array" ref="R177">IF(D177="Electric","--",IF(D177="Gasoline",_xlfn._xlws.FILTER(LSIEF[HC-ZH (g/hp-hr)],(LSIEF[Fuel]=D177)*(LSIEF[HP Bin]=I177)*(LSIEF[Model Year]=E177)),""))</f>
        <v/>
      </c>
      <c r="S177" s="158">
        <f t="shared" si="39"/>
        <v>0.05</v>
      </c>
      <c r="T177" s="159" cm="1">
        <f t="array" ref="T177">IF(D177="Electric","--",IF(D177="Diesel",_xlfn._xlws.FILTER(ORDEF[HCDR],(ORDEF[HP]=I177)*(ORDEF[Model_Year]=E177),),""))</f>
        <v>1.17E-5</v>
      </c>
      <c r="U177" s="159" t="str" cm="1">
        <f t="array" ref="U177">IF(D177="Electric","--",IF(D177="Gasoline",_xlfn._xlws.FILTER(LSIEF[HC DR],(LSIEF[Fuel]=D177)*(LSIEF[HP Bin]=I177)*(LSIEF[Model Year]=E177)),""))</f>
        <v/>
      </c>
      <c r="V177" s="159">
        <f t="shared" si="40"/>
        <v>1.17E-5</v>
      </c>
      <c r="W177" s="158" cm="1">
        <f t="array" ref="W177">IF(D177="Electric","--",IF(D177="Diesel",_xlfn._xlws.FILTER(ORDEF[NOXzh],(ORDEF[HP]=I177)*(ORDEF[Model_Year]=E177)),""))</f>
        <v>0.75700000000000001</v>
      </c>
      <c r="X177" s="158" t="str" cm="1">
        <f t="array" ref="X177">IF(D177="Electric","--",IF(D177="Gasoline",_xlfn._xlws.FILTER(LSIEF[NOX-ZH (g/hp-hr)],(LSIEF[Fuel]=D177)*(LSIEF[HP Bin]=I177)*(LSIEF[Model Year]=E177)),""))</f>
        <v/>
      </c>
      <c r="Y177" s="158">
        <f t="shared" si="41"/>
        <v>0.75700000000000001</v>
      </c>
      <c r="Z177" s="159" cm="1">
        <f t="array" ref="Z177">IF(D177="Electric","--",IF(D177="Diesel",_xlfn._xlws.FILTER(ORDEF[NOXdr],(ORDEF[HP]=I177)*(ORDEF[Model_Year]=E177)),""))</f>
        <v>9.9799999999999993E-6</v>
      </c>
      <c r="AA177" s="159" t="str" cm="1">
        <f t="array" ref="AA177">IF(E177="Electric","--",IF(D177="Gasoline",_xlfn._xlws.FILTER(LSIEF[NOX DR],(LSIEF[Fuel]=D177)*(LSIEF[HP Bin]=I177)*(LSIEF[Model Year]=E177)),""))</f>
        <v/>
      </c>
      <c r="AB177" s="159">
        <f t="shared" si="42"/>
        <v>9.9799999999999993E-6</v>
      </c>
      <c r="AC177" s="158" cm="1">
        <f t="array" ref="AC177">IF(D177="Electric","--",IF(D177="Diesel",_xlfn._xlws.FILTER(DFCF2[Fuel_HC],(DFCF2[MY]=E177)),""))</f>
        <v>0.9</v>
      </c>
      <c r="AD177" s="158" t="str" cm="1">
        <f t="array" ref="AD177">IF(D177="Electric","--",IF(D177="Gasoline",_xlfn._xlws.FILTER(GFCF2[Fuel_HC],(GFCF2[MY]=E177)),""))</f>
        <v/>
      </c>
      <c r="AE177" s="158">
        <f t="shared" si="43"/>
        <v>0.9</v>
      </c>
      <c r="AF177" s="157" cm="1">
        <f t="array" ref="AF177">IF(D177="Electric","--",IF(D177="Diesel",_xlfn._xlws.FILTER(DFCF2[Fuel_NOX],(DFCF2[MY]=E177)),""))</f>
        <v>0.95</v>
      </c>
      <c r="AG177" s="157" t="str" cm="1">
        <f t="array" ref="AG177">IF(D177="Electric","--",IF(D177="Gasoline",_xlfn._xlws.FILTER(GFCF2[Fuel_NOX],(GFCF2[MY]=E177)),""))</f>
        <v/>
      </c>
      <c r="AH177" s="157">
        <f t="shared" si="44"/>
        <v>0.95</v>
      </c>
      <c r="AI177" s="158">
        <f t="shared" si="45"/>
        <v>5.0571327272727271E-2</v>
      </c>
      <c r="AJ177" s="158">
        <f t="shared" si="46"/>
        <v>0.72416631090909089</v>
      </c>
      <c r="AK177" s="158">
        <f t="shared" si="47"/>
        <v>3.2089859137709196</v>
      </c>
      <c r="AL177" s="158">
        <f t="shared" si="48"/>
        <v>45.951720396865156</v>
      </c>
      <c r="AM177" s="158">
        <f t="shared" si="49"/>
        <v>1.6044929568854599E-3</v>
      </c>
      <c r="AN177" s="158">
        <f t="shared" si="50"/>
        <v>2.297586019843258E-2</v>
      </c>
      <c r="AO177" s="158">
        <f t="shared" si="51"/>
        <v>1.9414364778314063E-3</v>
      </c>
      <c r="AP177" s="157"/>
      <c r="AQ177" s="161"/>
      <c r="AR177" s="161"/>
      <c r="AS177" s="161" t="str">
        <f>IF(ISNA(VLOOKUP($B177,'2017 Emission Inventory'!$B$2:$B$803,1,FALSE)),"No","Yes")</f>
        <v>No</v>
      </c>
      <c r="AT177" s="161" t="str">
        <f>IFERROR(INDEX('2017 Emission Inventory'!$C$2:$C$803,MATCH($B177,'2017 Emission Inventory'!$B$2:$B$803,0)),"")</f>
        <v/>
      </c>
      <c r="AU177" s="161" t="str">
        <f>IFERROR(INDEX('2017 Emission Inventory'!$D$2:$D$803,MATCH($B177,'2017 Emission Inventory'!$B$2:$B$803,0)),"")</f>
        <v/>
      </c>
      <c r="AV177" s="161" t="str">
        <f>IFERROR(INDEX('2017 Emission Inventory'!$E$2:$E$803,MATCH($B177,'2017 Emission Inventory'!$B$2:$B$803,0)),"")</f>
        <v/>
      </c>
      <c r="AW177" s="161" t="str">
        <f>IFERROR(INDEX('2017 Emission Inventory'!$F$2:$F$803,MATCH($B177,'2017 Emission Inventory'!$B$2:$B$803,0)),"")</f>
        <v/>
      </c>
      <c r="AX177" s="161" t="str">
        <f>IFERROR(INDEX('2017 Emission Inventory'!$G$2:$G$803,MATCH($B177,'2017 Emission Inventory'!$B$2:$B$803,0)),"")</f>
        <v/>
      </c>
      <c r="AY177" s="162" t="str">
        <f>IFERROR(INDEX('2017 Emission Inventory'!$AL$2:$AL$803,MATCH($B177,'2017 Emission Inventory'!$B$2:$B$803,0)),"")</f>
        <v/>
      </c>
      <c r="AZ177" s="163" t="e">
        <f t="shared" si="52"/>
        <v>#VALUE!</v>
      </c>
      <c r="BB177" s="166"/>
    </row>
    <row r="178" spans="1:54" s="160" customFormat="1" x14ac:dyDescent="0.35">
      <c r="A178" s="157">
        <v>177</v>
      </c>
      <c r="B178" s="157" t="s">
        <v>696</v>
      </c>
      <c r="C178" s="157" t="s">
        <v>164</v>
      </c>
      <c r="D178" s="157" t="s">
        <v>9</v>
      </c>
      <c r="E178" s="157">
        <v>2019</v>
      </c>
      <c r="F178" s="157">
        <v>160</v>
      </c>
      <c r="G178" s="157">
        <v>529.09090909090912</v>
      </c>
      <c r="H178" s="157" t="s">
        <v>622</v>
      </c>
      <c r="I178" s="157">
        <f t="shared" si="36"/>
        <v>175</v>
      </c>
      <c r="J178" s="157">
        <f>IF(D178="Electric","--",IF(D178="Diesel",VLOOKUP(C178,[2]ORDLF!A:B,2,FALSE),""))</f>
        <v>0.34</v>
      </c>
      <c r="K178" s="157" t="str">
        <f>IF(D178="Electric","--",IF(D178="Gasoline",VLOOKUP(C178,LSILF!A:C,3,FALSE),""))</f>
        <v/>
      </c>
      <c r="L178" s="158">
        <f t="shared" si="53"/>
        <v>0.34</v>
      </c>
      <c r="M178" s="157" cm="1">
        <f t="array" ref="M178">IF(D178="Electric","--",IF(D178="Diesel",_xlfn._xlws.FILTER(DIESCH[CH Cap],(DIESCH[HP Bin]=I178)),""))</f>
        <v>12000</v>
      </c>
      <c r="N178" s="157" t="str" cm="1">
        <f t="array" ref="N178">IF(D178="Electric","--",IF(D178="Gasoline",_xlfn._xlws.FILTER(LSICH[CH Cap],(LSICH[Fuel Type]=D178)*(LSICH[MY]=E178)),""))</f>
        <v/>
      </c>
      <c r="O178" s="157">
        <f t="shared" si="37"/>
        <v>12000</v>
      </c>
      <c r="P178" s="157">
        <f t="shared" si="38"/>
        <v>529.09090909090912</v>
      </c>
      <c r="Q178" s="157" cm="1">
        <f t="array" ref="Q178">IF(D178="Electric","--",IF(D178="Diesel",_xlfn._xlws.FILTER(ORDEF[HC-ZH (g/hp-hr)],(ORDEF[HP]=I178)*(ORDEF[Model_Year]=E178)),""))</f>
        <v>0.05</v>
      </c>
      <c r="R178" s="157" t="str" cm="1">
        <f t="array" ref="R178">IF(D178="Electric","--",IF(D178="Gasoline",_xlfn._xlws.FILTER(LSIEF[HC-ZH (g/hp-hr)],(LSIEF[Fuel]=D178)*(LSIEF[HP Bin]=I178)*(LSIEF[Model Year]=E178)),""))</f>
        <v/>
      </c>
      <c r="S178" s="158">
        <f t="shared" si="39"/>
        <v>0.05</v>
      </c>
      <c r="T178" s="159" cm="1">
        <f t="array" ref="T178">IF(D178="Electric","--",IF(D178="Diesel",_xlfn._xlws.FILTER(ORDEF[HCDR],(ORDEF[HP]=I178)*(ORDEF[Model_Year]=E178),),""))</f>
        <v>1.17E-5</v>
      </c>
      <c r="U178" s="159" t="str" cm="1">
        <f t="array" ref="U178">IF(D178="Electric","--",IF(D178="Gasoline",_xlfn._xlws.FILTER(LSIEF[HC DR],(LSIEF[Fuel]=D178)*(LSIEF[HP Bin]=I178)*(LSIEF[Model Year]=E178)),""))</f>
        <v/>
      </c>
      <c r="V178" s="159">
        <f t="shared" si="40"/>
        <v>1.17E-5</v>
      </c>
      <c r="W178" s="158" cm="1">
        <f t="array" ref="W178">IF(D178="Electric","--",IF(D178="Diesel",_xlfn._xlws.FILTER(ORDEF[NOXzh],(ORDEF[HP]=I178)*(ORDEF[Model_Year]=E178)),""))</f>
        <v>0.75700000000000001</v>
      </c>
      <c r="X178" s="158" t="str" cm="1">
        <f t="array" ref="X178">IF(D178="Electric","--",IF(D178="Gasoline",_xlfn._xlws.FILTER(LSIEF[NOX-ZH (g/hp-hr)],(LSIEF[Fuel]=D178)*(LSIEF[HP Bin]=I178)*(LSIEF[Model Year]=E178)),""))</f>
        <v/>
      </c>
      <c r="Y178" s="158">
        <f t="shared" si="41"/>
        <v>0.75700000000000001</v>
      </c>
      <c r="Z178" s="159" cm="1">
        <f t="array" ref="Z178">IF(D178="Electric","--",IF(D178="Diesel",_xlfn._xlws.FILTER(ORDEF[NOXdr],(ORDEF[HP]=I178)*(ORDEF[Model_Year]=E178)),""))</f>
        <v>9.9799999999999993E-6</v>
      </c>
      <c r="AA178" s="159" t="str" cm="1">
        <f t="array" ref="AA178">IF(E178="Electric","--",IF(D178="Gasoline",_xlfn._xlws.FILTER(LSIEF[NOX DR],(LSIEF[Fuel]=D178)*(LSIEF[HP Bin]=I178)*(LSIEF[Model Year]=E178)),""))</f>
        <v/>
      </c>
      <c r="AB178" s="159">
        <f t="shared" si="42"/>
        <v>9.9799999999999993E-6</v>
      </c>
      <c r="AC178" s="158" cm="1">
        <f t="array" ref="AC178">IF(D178="Electric","--",IF(D178="Diesel",_xlfn._xlws.FILTER(DFCF2[Fuel_HC],(DFCF2[MY]=E178)),""))</f>
        <v>0.9</v>
      </c>
      <c r="AD178" s="158" t="str" cm="1">
        <f t="array" ref="AD178">IF(D178="Electric","--",IF(D178="Gasoline",_xlfn._xlws.FILTER(GFCF2[Fuel_HC],(GFCF2[MY]=E178)),""))</f>
        <v/>
      </c>
      <c r="AE178" s="158">
        <f t="shared" si="43"/>
        <v>0.9</v>
      </c>
      <c r="AF178" s="157" cm="1">
        <f t="array" ref="AF178">IF(D178="Electric","--",IF(D178="Diesel",_xlfn._xlws.FILTER(DFCF2[Fuel_NOX],(DFCF2[MY]=E178)),""))</f>
        <v>0.95</v>
      </c>
      <c r="AG178" s="157" t="str" cm="1">
        <f t="array" ref="AG178">IF(D178="Electric","--",IF(D178="Gasoline",_xlfn._xlws.FILTER(GFCF2[Fuel_NOX],(GFCF2[MY]=E178)),""))</f>
        <v/>
      </c>
      <c r="AH178" s="157">
        <f t="shared" si="44"/>
        <v>0.95</v>
      </c>
      <c r="AI178" s="158">
        <f t="shared" si="45"/>
        <v>5.0571327272727271E-2</v>
      </c>
      <c r="AJ178" s="158">
        <f t="shared" si="46"/>
        <v>0.72416631090909089</v>
      </c>
      <c r="AK178" s="158">
        <f t="shared" si="47"/>
        <v>3.2089859137709196</v>
      </c>
      <c r="AL178" s="158">
        <f t="shared" si="48"/>
        <v>45.951720396865156</v>
      </c>
      <c r="AM178" s="158">
        <f t="shared" si="49"/>
        <v>1.6044929568854599E-3</v>
      </c>
      <c r="AN178" s="158">
        <f t="shared" si="50"/>
        <v>2.297586019843258E-2</v>
      </c>
      <c r="AO178" s="158">
        <f t="shared" si="51"/>
        <v>1.9414364778314063E-3</v>
      </c>
      <c r="AP178" s="157"/>
      <c r="AQ178" s="161"/>
      <c r="AR178" s="161"/>
      <c r="AS178" s="161" t="str">
        <f>IF(ISNA(VLOOKUP($B178,'2017 Emission Inventory'!$B$2:$B$803,1,FALSE)),"No","Yes")</f>
        <v>No</v>
      </c>
      <c r="AT178" s="161" t="str">
        <f>IFERROR(INDEX('2017 Emission Inventory'!$C$2:$C$803,MATCH($B178,'2017 Emission Inventory'!$B$2:$B$803,0)),"")</f>
        <v/>
      </c>
      <c r="AU178" s="161" t="str">
        <f>IFERROR(INDEX('2017 Emission Inventory'!$D$2:$D$803,MATCH($B178,'2017 Emission Inventory'!$B$2:$B$803,0)),"")</f>
        <v/>
      </c>
      <c r="AV178" s="161" t="str">
        <f>IFERROR(INDEX('2017 Emission Inventory'!$E$2:$E$803,MATCH($B178,'2017 Emission Inventory'!$B$2:$B$803,0)),"")</f>
        <v/>
      </c>
      <c r="AW178" s="161" t="str">
        <f>IFERROR(INDEX('2017 Emission Inventory'!$F$2:$F$803,MATCH($B178,'2017 Emission Inventory'!$B$2:$B$803,0)),"")</f>
        <v/>
      </c>
      <c r="AX178" s="161" t="str">
        <f>IFERROR(INDEX('2017 Emission Inventory'!$G$2:$G$803,MATCH($B178,'2017 Emission Inventory'!$B$2:$B$803,0)),"")</f>
        <v/>
      </c>
      <c r="AY178" s="162" t="str">
        <f>IFERROR(INDEX('2017 Emission Inventory'!$AL$2:$AL$803,MATCH($B178,'2017 Emission Inventory'!$B$2:$B$803,0)),"")</f>
        <v/>
      </c>
      <c r="AZ178" s="163" t="e">
        <f t="shared" si="52"/>
        <v>#VALUE!</v>
      </c>
      <c r="BB178" s="166"/>
    </row>
    <row r="179" spans="1:54" s="160" customFormat="1" x14ac:dyDescent="0.35">
      <c r="A179" s="157">
        <v>178</v>
      </c>
      <c r="B179" s="157" t="s">
        <v>697</v>
      </c>
      <c r="C179" s="157" t="s">
        <v>164</v>
      </c>
      <c r="D179" s="157" t="s">
        <v>9</v>
      </c>
      <c r="E179" s="157">
        <v>2019</v>
      </c>
      <c r="F179" s="157">
        <v>130</v>
      </c>
      <c r="G179" s="157">
        <v>529.09090909090912</v>
      </c>
      <c r="H179" s="157" t="s">
        <v>622</v>
      </c>
      <c r="I179" s="157">
        <f t="shared" si="36"/>
        <v>175</v>
      </c>
      <c r="J179" s="157">
        <f>IF(D179="Electric","--",IF(D179="Diesel",VLOOKUP(C179,[2]ORDLF!A:B,2,FALSE),""))</f>
        <v>0.34</v>
      </c>
      <c r="K179" s="157" t="str">
        <f>IF(D179="Electric","--",IF(D179="Gasoline",VLOOKUP(C179,LSILF!A:C,3,FALSE),""))</f>
        <v/>
      </c>
      <c r="L179" s="158">
        <f t="shared" si="53"/>
        <v>0.34</v>
      </c>
      <c r="M179" s="157" cm="1">
        <f t="array" ref="M179">IF(D179="Electric","--",IF(D179="Diesel",_xlfn._xlws.FILTER(DIESCH[CH Cap],(DIESCH[HP Bin]=I179)),""))</f>
        <v>12000</v>
      </c>
      <c r="N179" s="157" t="str" cm="1">
        <f t="array" ref="N179">IF(D179="Electric","--",IF(D179="Gasoline",_xlfn._xlws.FILTER(LSICH[CH Cap],(LSICH[Fuel Type]=D179)*(LSICH[MY]=E179)),""))</f>
        <v/>
      </c>
      <c r="O179" s="157">
        <f t="shared" si="37"/>
        <v>12000</v>
      </c>
      <c r="P179" s="157">
        <f t="shared" si="38"/>
        <v>529.09090909090912</v>
      </c>
      <c r="Q179" s="157" cm="1">
        <f t="array" ref="Q179">IF(D179="Electric","--",IF(D179="Diesel",_xlfn._xlws.FILTER(ORDEF[HC-ZH (g/hp-hr)],(ORDEF[HP]=I179)*(ORDEF[Model_Year]=E179)),""))</f>
        <v>0.05</v>
      </c>
      <c r="R179" s="157" t="str" cm="1">
        <f t="array" ref="R179">IF(D179="Electric","--",IF(D179="Gasoline",_xlfn._xlws.FILTER(LSIEF[HC-ZH (g/hp-hr)],(LSIEF[Fuel]=D179)*(LSIEF[HP Bin]=I179)*(LSIEF[Model Year]=E179)),""))</f>
        <v/>
      </c>
      <c r="S179" s="158">
        <f t="shared" si="39"/>
        <v>0.05</v>
      </c>
      <c r="T179" s="159" cm="1">
        <f t="array" ref="T179">IF(D179="Electric","--",IF(D179="Diesel",_xlfn._xlws.FILTER(ORDEF[HCDR],(ORDEF[HP]=I179)*(ORDEF[Model_Year]=E179),),""))</f>
        <v>1.17E-5</v>
      </c>
      <c r="U179" s="159" t="str" cm="1">
        <f t="array" ref="U179">IF(D179="Electric","--",IF(D179="Gasoline",_xlfn._xlws.FILTER(LSIEF[HC DR],(LSIEF[Fuel]=D179)*(LSIEF[HP Bin]=I179)*(LSIEF[Model Year]=E179)),""))</f>
        <v/>
      </c>
      <c r="V179" s="159">
        <f t="shared" si="40"/>
        <v>1.17E-5</v>
      </c>
      <c r="W179" s="158" cm="1">
        <f t="array" ref="W179">IF(D179="Electric","--",IF(D179="Diesel",_xlfn._xlws.FILTER(ORDEF[NOXzh],(ORDEF[HP]=I179)*(ORDEF[Model_Year]=E179)),""))</f>
        <v>0.75700000000000001</v>
      </c>
      <c r="X179" s="158" t="str" cm="1">
        <f t="array" ref="X179">IF(D179="Electric","--",IF(D179="Gasoline",_xlfn._xlws.FILTER(LSIEF[NOX-ZH (g/hp-hr)],(LSIEF[Fuel]=D179)*(LSIEF[HP Bin]=I179)*(LSIEF[Model Year]=E179)),""))</f>
        <v/>
      </c>
      <c r="Y179" s="158">
        <f t="shared" si="41"/>
        <v>0.75700000000000001</v>
      </c>
      <c r="Z179" s="159" cm="1">
        <f t="array" ref="Z179">IF(D179="Electric","--",IF(D179="Diesel",_xlfn._xlws.FILTER(ORDEF[NOXdr],(ORDEF[HP]=I179)*(ORDEF[Model_Year]=E179)),""))</f>
        <v>9.9799999999999993E-6</v>
      </c>
      <c r="AA179" s="159" t="str" cm="1">
        <f t="array" ref="AA179">IF(E179="Electric","--",IF(D179="Gasoline",_xlfn._xlws.FILTER(LSIEF[NOX DR],(LSIEF[Fuel]=D179)*(LSIEF[HP Bin]=I179)*(LSIEF[Model Year]=E179)),""))</f>
        <v/>
      </c>
      <c r="AB179" s="159">
        <f t="shared" si="42"/>
        <v>9.9799999999999993E-6</v>
      </c>
      <c r="AC179" s="158" cm="1">
        <f t="array" ref="AC179">IF(D179="Electric","--",IF(D179="Diesel",_xlfn._xlws.FILTER(DFCF2[Fuel_HC],(DFCF2[MY]=E179)),""))</f>
        <v>0.9</v>
      </c>
      <c r="AD179" s="158" t="str" cm="1">
        <f t="array" ref="AD179">IF(D179="Electric","--",IF(D179="Gasoline",_xlfn._xlws.FILTER(GFCF2[Fuel_HC],(GFCF2[MY]=E179)),""))</f>
        <v/>
      </c>
      <c r="AE179" s="158">
        <f t="shared" si="43"/>
        <v>0.9</v>
      </c>
      <c r="AF179" s="157" cm="1">
        <f t="array" ref="AF179">IF(D179="Electric","--",IF(D179="Diesel",_xlfn._xlws.FILTER(DFCF2[Fuel_NOX],(DFCF2[MY]=E179)),""))</f>
        <v>0.95</v>
      </c>
      <c r="AG179" s="157" t="str" cm="1">
        <f t="array" ref="AG179">IF(D179="Electric","--",IF(D179="Gasoline",_xlfn._xlws.FILTER(GFCF2[Fuel_NOX],(GFCF2[MY]=E179)),""))</f>
        <v/>
      </c>
      <c r="AH179" s="157">
        <f t="shared" si="44"/>
        <v>0.95</v>
      </c>
      <c r="AI179" s="158">
        <f t="shared" si="45"/>
        <v>5.0571327272727271E-2</v>
      </c>
      <c r="AJ179" s="158">
        <f t="shared" si="46"/>
        <v>0.72416631090909089</v>
      </c>
      <c r="AK179" s="158">
        <f t="shared" si="47"/>
        <v>2.6073010549388722</v>
      </c>
      <c r="AL179" s="158">
        <f t="shared" si="48"/>
        <v>37.335772822452945</v>
      </c>
      <c r="AM179" s="158">
        <f t="shared" si="49"/>
        <v>1.3036505274694361E-3</v>
      </c>
      <c r="AN179" s="158">
        <f t="shared" si="50"/>
        <v>1.8667886411226471E-2</v>
      </c>
      <c r="AO179" s="158">
        <f t="shared" si="51"/>
        <v>1.5774171382380176E-3</v>
      </c>
      <c r="AP179" s="157"/>
      <c r="AQ179" s="161"/>
      <c r="AR179" s="161"/>
      <c r="AS179" s="161" t="str">
        <f>IF(ISNA(VLOOKUP($B179,'2017 Emission Inventory'!$B$2:$B$803,1,FALSE)),"No","Yes")</f>
        <v>No</v>
      </c>
      <c r="AT179" s="161" t="str">
        <f>IFERROR(INDEX('2017 Emission Inventory'!$C$2:$C$803,MATCH($B179,'2017 Emission Inventory'!$B$2:$B$803,0)),"")</f>
        <v/>
      </c>
      <c r="AU179" s="161" t="str">
        <f>IFERROR(INDEX('2017 Emission Inventory'!$D$2:$D$803,MATCH($B179,'2017 Emission Inventory'!$B$2:$B$803,0)),"")</f>
        <v/>
      </c>
      <c r="AV179" s="161" t="str">
        <f>IFERROR(INDEX('2017 Emission Inventory'!$E$2:$E$803,MATCH($B179,'2017 Emission Inventory'!$B$2:$B$803,0)),"")</f>
        <v/>
      </c>
      <c r="AW179" s="161" t="str">
        <f>IFERROR(INDEX('2017 Emission Inventory'!$F$2:$F$803,MATCH($B179,'2017 Emission Inventory'!$B$2:$B$803,0)),"")</f>
        <v/>
      </c>
      <c r="AX179" s="161" t="str">
        <f>IFERROR(INDEX('2017 Emission Inventory'!$G$2:$G$803,MATCH($B179,'2017 Emission Inventory'!$B$2:$B$803,0)),"")</f>
        <v/>
      </c>
      <c r="AY179" s="162" t="str">
        <f>IFERROR(INDEX('2017 Emission Inventory'!$AL$2:$AL$803,MATCH($B179,'2017 Emission Inventory'!$B$2:$B$803,0)),"")</f>
        <v/>
      </c>
      <c r="AZ179" s="163" t="e">
        <f t="shared" si="52"/>
        <v>#VALUE!</v>
      </c>
      <c r="BB179" s="166"/>
    </row>
    <row r="180" spans="1:54" s="160" customFormat="1" x14ac:dyDescent="0.35">
      <c r="A180" s="157">
        <v>179</v>
      </c>
      <c r="B180" s="157" t="s">
        <v>698</v>
      </c>
      <c r="C180" s="157" t="s">
        <v>164</v>
      </c>
      <c r="D180" s="157" t="s">
        <v>9</v>
      </c>
      <c r="E180" s="157">
        <v>2019</v>
      </c>
      <c r="F180" s="157">
        <v>130</v>
      </c>
      <c r="G180" s="157">
        <v>529.09090909090912</v>
      </c>
      <c r="H180" s="157" t="s">
        <v>622</v>
      </c>
      <c r="I180" s="157">
        <f t="shared" si="36"/>
        <v>175</v>
      </c>
      <c r="J180" s="157">
        <f>IF(D180="Electric","--",IF(D180="Diesel",VLOOKUP(C180,[2]ORDLF!A:B,2,FALSE),""))</f>
        <v>0.34</v>
      </c>
      <c r="K180" s="157" t="str">
        <f>IF(D180="Electric","--",IF(D180="Gasoline",VLOOKUP(C180,LSILF!A:C,3,FALSE),""))</f>
        <v/>
      </c>
      <c r="L180" s="158">
        <f t="shared" si="53"/>
        <v>0.34</v>
      </c>
      <c r="M180" s="157" cm="1">
        <f t="array" ref="M180">IF(D180="Electric","--",IF(D180="Diesel",_xlfn._xlws.FILTER(DIESCH[CH Cap],(DIESCH[HP Bin]=I180)),""))</f>
        <v>12000</v>
      </c>
      <c r="N180" s="157" t="str" cm="1">
        <f t="array" ref="N180">IF(D180="Electric","--",IF(D180="Gasoline",_xlfn._xlws.FILTER(LSICH[CH Cap],(LSICH[Fuel Type]=D180)*(LSICH[MY]=E180)),""))</f>
        <v/>
      </c>
      <c r="O180" s="157">
        <f t="shared" si="37"/>
        <v>12000</v>
      </c>
      <c r="P180" s="157">
        <f t="shared" si="38"/>
        <v>529.09090909090912</v>
      </c>
      <c r="Q180" s="157" cm="1">
        <f t="array" ref="Q180">IF(D180="Electric","--",IF(D180="Diesel",_xlfn._xlws.FILTER(ORDEF[HC-ZH (g/hp-hr)],(ORDEF[HP]=I180)*(ORDEF[Model_Year]=E180)),""))</f>
        <v>0.05</v>
      </c>
      <c r="R180" s="157" t="str" cm="1">
        <f t="array" ref="R180">IF(D180="Electric","--",IF(D180="Gasoline",_xlfn._xlws.FILTER(LSIEF[HC-ZH (g/hp-hr)],(LSIEF[Fuel]=D180)*(LSIEF[HP Bin]=I180)*(LSIEF[Model Year]=E180)),""))</f>
        <v/>
      </c>
      <c r="S180" s="158">
        <f t="shared" si="39"/>
        <v>0.05</v>
      </c>
      <c r="T180" s="159" cm="1">
        <f t="array" ref="T180">IF(D180="Electric","--",IF(D180="Diesel",_xlfn._xlws.FILTER(ORDEF[HCDR],(ORDEF[HP]=I180)*(ORDEF[Model_Year]=E180),),""))</f>
        <v>1.17E-5</v>
      </c>
      <c r="U180" s="159" t="str" cm="1">
        <f t="array" ref="U180">IF(D180="Electric","--",IF(D180="Gasoline",_xlfn._xlws.FILTER(LSIEF[HC DR],(LSIEF[Fuel]=D180)*(LSIEF[HP Bin]=I180)*(LSIEF[Model Year]=E180)),""))</f>
        <v/>
      </c>
      <c r="V180" s="159">
        <f t="shared" si="40"/>
        <v>1.17E-5</v>
      </c>
      <c r="W180" s="158" cm="1">
        <f t="array" ref="W180">IF(D180="Electric","--",IF(D180="Diesel",_xlfn._xlws.FILTER(ORDEF[NOXzh],(ORDEF[HP]=I180)*(ORDEF[Model_Year]=E180)),""))</f>
        <v>0.75700000000000001</v>
      </c>
      <c r="X180" s="158" t="str" cm="1">
        <f t="array" ref="X180">IF(D180="Electric","--",IF(D180="Gasoline",_xlfn._xlws.FILTER(LSIEF[NOX-ZH (g/hp-hr)],(LSIEF[Fuel]=D180)*(LSIEF[HP Bin]=I180)*(LSIEF[Model Year]=E180)),""))</f>
        <v/>
      </c>
      <c r="Y180" s="158">
        <f t="shared" si="41"/>
        <v>0.75700000000000001</v>
      </c>
      <c r="Z180" s="159" cm="1">
        <f t="array" ref="Z180">IF(D180="Electric","--",IF(D180="Diesel",_xlfn._xlws.FILTER(ORDEF[NOXdr],(ORDEF[HP]=I180)*(ORDEF[Model_Year]=E180)),""))</f>
        <v>9.9799999999999993E-6</v>
      </c>
      <c r="AA180" s="159" t="str" cm="1">
        <f t="array" ref="AA180">IF(E180="Electric","--",IF(D180="Gasoline",_xlfn._xlws.FILTER(LSIEF[NOX DR],(LSIEF[Fuel]=D180)*(LSIEF[HP Bin]=I180)*(LSIEF[Model Year]=E180)),""))</f>
        <v/>
      </c>
      <c r="AB180" s="159">
        <f t="shared" si="42"/>
        <v>9.9799999999999993E-6</v>
      </c>
      <c r="AC180" s="158" cm="1">
        <f t="array" ref="AC180">IF(D180="Electric","--",IF(D180="Diesel",_xlfn._xlws.FILTER(DFCF2[Fuel_HC],(DFCF2[MY]=E180)),""))</f>
        <v>0.9</v>
      </c>
      <c r="AD180" s="158" t="str" cm="1">
        <f t="array" ref="AD180">IF(D180="Electric","--",IF(D180="Gasoline",_xlfn._xlws.FILTER(GFCF2[Fuel_HC],(GFCF2[MY]=E180)),""))</f>
        <v/>
      </c>
      <c r="AE180" s="158">
        <f t="shared" si="43"/>
        <v>0.9</v>
      </c>
      <c r="AF180" s="157" cm="1">
        <f t="array" ref="AF180">IF(D180="Electric","--",IF(D180="Diesel",_xlfn._xlws.FILTER(DFCF2[Fuel_NOX],(DFCF2[MY]=E180)),""))</f>
        <v>0.95</v>
      </c>
      <c r="AG180" s="157" t="str" cm="1">
        <f t="array" ref="AG180">IF(D180="Electric","--",IF(D180="Gasoline",_xlfn._xlws.FILTER(GFCF2[Fuel_NOX],(GFCF2[MY]=E180)),""))</f>
        <v/>
      </c>
      <c r="AH180" s="157">
        <f t="shared" si="44"/>
        <v>0.95</v>
      </c>
      <c r="AI180" s="158">
        <f t="shared" si="45"/>
        <v>5.0571327272727271E-2</v>
      </c>
      <c r="AJ180" s="158">
        <f t="shared" si="46"/>
        <v>0.72416631090909089</v>
      </c>
      <c r="AK180" s="158">
        <f t="shared" si="47"/>
        <v>2.6073010549388722</v>
      </c>
      <c r="AL180" s="158">
        <f t="shared" si="48"/>
        <v>37.335772822452945</v>
      </c>
      <c r="AM180" s="158">
        <f t="shared" si="49"/>
        <v>1.3036505274694361E-3</v>
      </c>
      <c r="AN180" s="158">
        <f t="shared" si="50"/>
        <v>1.8667886411226471E-2</v>
      </c>
      <c r="AO180" s="158">
        <f t="shared" si="51"/>
        <v>1.5774171382380176E-3</v>
      </c>
      <c r="AP180" s="157"/>
      <c r="AQ180" s="161"/>
      <c r="AR180" s="161"/>
      <c r="AS180" s="161" t="str">
        <f>IF(ISNA(VLOOKUP($B180,'2017 Emission Inventory'!$B$2:$B$803,1,FALSE)),"No","Yes")</f>
        <v>No</v>
      </c>
      <c r="AT180" s="161" t="str">
        <f>IFERROR(INDEX('2017 Emission Inventory'!$C$2:$C$803,MATCH($B180,'2017 Emission Inventory'!$B$2:$B$803,0)),"")</f>
        <v/>
      </c>
      <c r="AU180" s="161" t="str">
        <f>IFERROR(INDEX('2017 Emission Inventory'!$D$2:$D$803,MATCH($B180,'2017 Emission Inventory'!$B$2:$B$803,0)),"")</f>
        <v/>
      </c>
      <c r="AV180" s="161" t="str">
        <f>IFERROR(INDEX('2017 Emission Inventory'!$E$2:$E$803,MATCH($B180,'2017 Emission Inventory'!$B$2:$B$803,0)),"")</f>
        <v/>
      </c>
      <c r="AW180" s="161" t="str">
        <f>IFERROR(INDEX('2017 Emission Inventory'!$F$2:$F$803,MATCH($B180,'2017 Emission Inventory'!$B$2:$B$803,0)),"")</f>
        <v/>
      </c>
      <c r="AX180" s="161" t="str">
        <f>IFERROR(INDEX('2017 Emission Inventory'!$G$2:$G$803,MATCH($B180,'2017 Emission Inventory'!$B$2:$B$803,0)),"")</f>
        <v/>
      </c>
      <c r="AY180" s="162" t="str">
        <f>IFERROR(INDEX('2017 Emission Inventory'!$AL$2:$AL$803,MATCH($B180,'2017 Emission Inventory'!$B$2:$B$803,0)),"")</f>
        <v/>
      </c>
      <c r="AZ180" s="163" t="e">
        <f t="shared" si="52"/>
        <v>#VALUE!</v>
      </c>
      <c r="BB180" s="166"/>
    </row>
    <row r="181" spans="1:54" s="160" customFormat="1" x14ac:dyDescent="0.35">
      <c r="A181" s="157">
        <v>180</v>
      </c>
      <c r="B181" s="157">
        <v>419245</v>
      </c>
      <c r="C181" s="157" t="s">
        <v>164</v>
      </c>
      <c r="D181" s="157" t="s">
        <v>9</v>
      </c>
      <c r="E181" s="157">
        <v>2020</v>
      </c>
      <c r="F181" s="157">
        <v>130</v>
      </c>
      <c r="G181" s="157">
        <v>529.09090909090912</v>
      </c>
      <c r="H181" s="157" t="s">
        <v>622</v>
      </c>
      <c r="I181" s="157">
        <f t="shared" si="36"/>
        <v>175</v>
      </c>
      <c r="J181" s="157">
        <f>IF(D181="Electric","--",IF(D181="Diesel",VLOOKUP(C181,[2]ORDLF!A:B,2,FALSE),""))</f>
        <v>0.34</v>
      </c>
      <c r="K181" s="157" t="str">
        <f>IF(D181="Electric","--",IF(D181="Gasoline",VLOOKUP(C181,LSILF!A:C,3,FALSE),""))</f>
        <v/>
      </c>
      <c r="L181" s="158">
        <f t="shared" si="53"/>
        <v>0.34</v>
      </c>
      <c r="M181" s="157" cm="1">
        <f t="array" ref="M181">IF(D181="Electric","--",IF(D181="Diesel",_xlfn._xlws.FILTER(DIESCH[CH Cap],(DIESCH[HP Bin]=I181)),""))</f>
        <v>12000</v>
      </c>
      <c r="N181" s="157" t="str" cm="1">
        <f t="array" ref="N181">IF(D181="Electric","--",IF(D181="Gasoline",_xlfn._xlws.FILTER(LSICH[CH Cap],(LSICH[Fuel Type]=D181)*(LSICH[MY]=E181)),""))</f>
        <v/>
      </c>
      <c r="O181" s="157">
        <f t="shared" si="37"/>
        <v>12000</v>
      </c>
      <c r="P181" s="157">
        <f t="shared" si="38"/>
        <v>529.09090909090912</v>
      </c>
      <c r="Q181" s="157" cm="1">
        <f t="array" ref="Q181">IF(D181="Electric","--",IF(D181="Diesel",_xlfn._xlws.FILTER(ORDEF[HC-ZH (g/hp-hr)],(ORDEF[HP]=I181)*(ORDEF[Model_Year]=E181)),""))</f>
        <v>0.05</v>
      </c>
      <c r="R181" s="157" t="str" cm="1">
        <f t="array" ref="R181">IF(D181="Electric","--",IF(D181="Gasoline",_xlfn._xlws.FILTER(LSIEF[HC-ZH (g/hp-hr)],(LSIEF[Fuel]=D181)*(LSIEF[HP Bin]=I181)*(LSIEF[Model Year]=E181)),""))</f>
        <v/>
      </c>
      <c r="S181" s="158">
        <f t="shared" si="39"/>
        <v>0.05</v>
      </c>
      <c r="T181" s="159" cm="1">
        <f t="array" ref="T181">IF(D181="Electric","--",IF(D181="Diesel",_xlfn._xlws.FILTER(ORDEF[HCDR],(ORDEF[HP]=I181)*(ORDEF[Model_Year]=E181),),""))</f>
        <v>1.17E-5</v>
      </c>
      <c r="U181" s="159" t="str" cm="1">
        <f t="array" ref="U181">IF(D181="Electric","--",IF(D181="Gasoline",_xlfn._xlws.FILTER(LSIEF[HC DR],(LSIEF[Fuel]=D181)*(LSIEF[HP Bin]=I181)*(LSIEF[Model Year]=E181)),""))</f>
        <v/>
      </c>
      <c r="V181" s="159">
        <f t="shared" si="40"/>
        <v>1.17E-5</v>
      </c>
      <c r="W181" s="158" cm="1">
        <f t="array" ref="W181">IF(D181="Electric","--",IF(D181="Diesel",_xlfn._xlws.FILTER(ORDEF[NOXzh],(ORDEF[HP]=I181)*(ORDEF[Model_Year]=E181)),""))</f>
        <v>0.55900000000000005</v>
      </c>
      <c r="X181" s="158" t="str" cm="1">
        <f t="array" ref="X181">IF(D181="Electric","--",IF(D181="Gasoline",_xlfn._xlws.FILTER(LSIEF[NOX-ZH (g/hp-hr)],(LSIEF[Fuel]=D181)*(LSIEF[HP Bin]=I181)*(LSIEF[Model Year]=E181)),""))</f>
        <v/>
      </c>
      <c r="Y181" s="158">
        <f t="shared" si="41"/>
        <v>0.55900000000000005</v>
      </c>
      <c r="Z181" s="159" cm="1">
        <f t="array" ref="Z181">IF(D181="Electric","--",IF(D181="Diesel",_xlfn._xlws.FILTER(ORDEF[NOXdr],(ORDEF[HP]=I181)*(ORDEF[Model_Year]=E181)),""))</f>
        <v>7.3699999999999997E-6</v>
      </c>
      <c r="AA181" s="159" t="str" cm="1">
        <f t="array" ref="AA181">IF(E181="Electric","--",IF(D181="Gasoline",_xlfn._xlws.FILTER(LSIEF[NOX DR],(LSIEF[Fuel]=D181)*(LSIEF[HP Bin]=I181)*(LSIEF[Model Year]=E181)),""))</f>
        <v/>
      </c>
      <c r="AB181" s="159">
        <f t="shared" si="42"/>
        <v>7.3699999999999997E-6</v>
      </c>
      <c r="AC181" s="158" cm="1">
        <f t="array" ref="AC181">IF(D181="Electric","--",IF(D181="Diesel",_xlfn._xlws.FILTER(DFCF2[Fuel_HC],(DFCF2[MY]=E181)),""))</f>
        <v>0.9</v>
      </c>
      <c r="AD181" s="158" t="str" cm="1">
        <f t="array" ref="AD181">IF(D181="Electric","--",IF(D181="Gasoline",_xlfn._xlws.FILTER(GFCF2[Fuel_HC],(GFCF2[MY]=E181)),""))</f>
        <v/>
      </c>
      <c r="AE181" s="158">
        <f t="shared" si="43"/>
        <v>0.9</v>
      </c>
      <c r="AF181" s="157" cm="1">
        <f t="array" ref="AF181">IF(D181="Electric","--",IF(D181="Diesel",_xlfn._xlws.FILTER(DFCF2[Fuel_NOX],(DFCF2[MY]=E181)),""))</f>
        <v>0.95</v>
      </c>
      <c r="AG181" s="157" t="str" cm="1">
        <f t="array" ref="AG181">IF(D181="Electric","--",IF(D181="Gasoline",_xlfn._xlws.FILTER(GFCF2[Fuel_NOX],(GFCF2[MY]=E181)),""))</f>
        <v/>
      </c>
      <c r="AH181" s="157">
        <f t="shared" si="44"/>
        <v>0.95</v>
      </c>
      <c r="AI181" s="158">
        <f t="shared" si="45"/>
        <v>5.0571327272727271E-2</v>
      </c>
      <c r="AJ181" s="158">
        <f t="shared" si="46"/>
        <v>0.53475443</v>
      </c>
      <c r="AK181" s="158">
        <f t="shared" si="47"/>
        <v>2.6073010549388722</v>
      </c>
      <c r="AL181" s="158">
        <f t="shared" si="48"/>
        <v>27.570282700967436</v>
      </c>
      <c r="AM181" s="158">
        <f t="shared" si="49"/>
        <v>1.3036505274694361E-3</v>
      </c>
      <c r="AN181" s="158">
        <f t="shared" si="50"/>
        <v>1.3785141350483717E-2</v>
      </c>
      <c r="AO181" s="158">
        <f t="shared" si="51"/>
        <v>1.5774171382380176E-3</v>
      </c>
      <c r="AP181" s="157"/>
      <c r="AQ181" s="161"/>
      <c r="AR181" s="161"/>
      <c r="AS181" s="161" t="str">
        <f>IF(ISNA(VLOOKUP($B181,'2017 Emission Inventory'!$B$2:$B$803,1,FALSE)),"No","Yes")</f>
        <v>No</v>
      </c>
      <c r="AT181" s="161" t="str">
        <f>IFERROR(INDEX('2017 Emission Inventory'!$C$2:$C$803,MATCH($B181,'2017 Emission Inventory'!$B$2:$B$803,0)),"")</f>
        <v/>
      </c>
      <c r="AU181" s="161" t="str">
        <f>IFERROR(INDEX('2017 Emission Inventory'!$D$2:$D$803,MATCH($B181,'2017 Emission Inventory'!$B$2:$B$803,0)),"")</f>
        <v/>
      </c>
      <c r="AV181" s="161" t="str">
        <f>IFERROR(INDEX('2017 Emission Inventory'!$E$2:$E$803,MATCH($B181,'2017 Emission Inventory'!$B$2:$B$803,0)),"")</f>
        <v/>
      </c>
      <c r="AW181" s="161" t="str">
        <f>IFERROR(INDEX('2017 Emission Inventory'!$F$2:$F$803,MATCH($B181,'2017 Emission Inventory'!$B$2:$B$803,0)),"")</f>
        <v/>
      </c>
      <c r="AX181" s="161" t="str">
        <f>IFERROR(INDEX('2017 Emission Inventory'!$G$2:$G$803,MATCH($B181,'2017 Emission Inventory'!$B$2:$B$803,0)),"")</f>
        <v/>
      </c>
      <c r="AY181" s="162" t="str">
        <f>IFERROR(INDEX('2017 Emission Inventory'!$AL$2:$AL$803,MATCH($B181,'2017 Emission Inventory'!$B$2:$B$803,0)),"")</f>
        <v/>
      </c>
      <c r="AZ181" s="163" t="e">
        <f t="shared" si="52"/>
        <v>#VALUE!</v>
      </c>
      <c r="BB181" s="166"/>
    </row>
    <row r="182" spans="1:54" s="160" customFormat="1" x14ac:dyDescent="0.35">
      <c r="A182" s="157">
        <v>181</v>
      </c>
      <c r="B182" s="157">
        <v>419246</v>
      </c>
      <c r="C182" s="157" t="s">
        <v>164</v>
      </c>
      <c r="D182" s="157" t="s">
        <v>9</v>
      </c>
      <c r="E182" s="157">
        <v>2020</v>
      </c>
      <c r="F182" s="157">
        <v>130</v>
      </c>
      <c r="G182" s="157">
        <v>529.09090909090912</v>
      </c>
      <c r="H182" s="157" t="s">
        <v>622</v>
      </c>
      <c r="I182" s="157">
        <f t="shared" si="36"/>
        <v>175</v>
      </c>
      <c r="J182" s="157">
        <f>IF(D182="Electric","--",IF(D182="Diesel",VLOOKUP(C182,[2]ORDLF!A:B,2,FALSE),""))</f>
        <v>0.34</v>
      </c>
      <c r="K182" s="157" t="str">
        <f>IF(D182="Electric","--",IF(D182="Gasoline",VLOOKUP(C182,LSILF!A:C,3,FALSE),""))</f>
        <v/>
      </c>
      <c r="L182" s="158">
        <f t="shared" si="53"/>
        <v>0.34</v>
      </c>
      <c r="M182" s="157" cm="1">
        <f t="array" ref="M182">IF(D182="Electric","--",IF(D182="Diesel",_xlfn._xlws.FILTER(DIESCH[CH Cap],(DIESCH[HP Bin]=I182)),""))</f>
        <v>12000</v>
      </c>
      <c r="N182" s="157" t="str" cm="1">
        <f t="array" ref="N182">IF(D182="Electric","--",IF(D182="Gasoline",_xlfn._xlws.FILTER(LSICH[CH Cap],(LSICH[Fuel Type]=D182)*(LSICH[MY]=E182)),""))</f>
        <v/>
      </c>
      <c r="O182" s="157">
        <f t="shared" si="37"/>
        <v>12000</v>
      </c>
      <c r="P182" s="157">
        <f t="shared" si="38"/>
        <v>529.09090909090912</v>
      </c>
      <c r="Q182" s="157" cm="1">
        <f t="array" ref="Q182">IF(D182="Electric","--",IF(D182="Diesel",_xlfn._xlws.FILTER(ORDEF[HC-ZH (g/hp-hr)],(ORDEF[HP]=I182)*(ORDEF[Model_Year]=E182)),""))</f>
        <v>0.05</v>
      </c>
      <c r="R182" s="157" t="str" cm="1">
        <f t="array" ref="R182">IF(D182="Electric","--",IF(D182="Gasoline",_xlfn._xlws.FILTER(LSIEF[HC-ZH (g/hp-hr)],(LSIEF[Fuel]=D182)*(LSIEF[HP Bin]=I182)*(LSIEF[Model Year]=E182)),""))</f>
        <v/>
      </c>
      <c r="S182" s="158">
        <f t="shared" si="39"/>
        <v>0.05</v>
      </c>
      <c r="T182" s="159" cm="1">
        <f t="array" ref="T182">IF(D182="Electric","--",IF(D182="Diesel",_xlfn._xlws.FILTER(ORDEF[HCDR],(ORDEF[HP]=I182)*(ORDEF[Model_Year]=E182),),""))</f>
        <v>1.17E-5</v>
      </c>
      <c r="U182" s="159" t="str" cm="1">
        <f t="array" ref="U182">IF(D182="Electric","--",IF(D182="Gasoline",_xlfn._xlws.FILTER(LSIEF[HC DR],(LSIEF[Fuel]=D182)*(LSIEF[HP Bin]=I182)*(LSIEF[Model Year]=E182)),""))</f>
        <v/>
      </c>
      <c r="V182" s="159">
        <f t="shared" si="40"/>
        <v>1.17E-5</v>
      </c>
      <c r="W182" s="158" cm="1">
        <f t="array" ref="W182">IF(D182="Electric","--",IF(D182="Diesel",_xlfn._xlws.FILTER(ORDEF[NOXzh],(ORDEF[HP]=I182)*(ORDEF[Model_Year]=E182)),""))</f>
        <v>0.55900000000000005</v>
      </c>
      <c r="X182" s="158" t="str" cm="1">
        <f t="array" ref="X182">IF(D182="Electric","--",IF(D182="Gasoline",_xlfn._xlws.FILTER(LSIEF[NOX-ZH (g/hp-hr)],(LSIEF[Fuel]=D182)*(LSIEF[HP Bin]=I182)*(LSIEF[Model Year]=E182)),""))</f>
        <v/>
      </c>
      <c r="Y182" s="158">
        <f t="shared" si="41"/>
        <v>0.55900000000000005</v>
      </c>
      <c r="Z182" s="159" cm="1">
        <f t="array" ref="Z182">IF(D182="Electric","--",IF(D182="Diesel",_xlfn._xlws.FILTER(ORDEF[NOXdr],(ORDEF[HP]=I182)*(ORDEF[Model_Year]=E182)),""))</f>
        <v>7.3699999999999997E-6</v>
      </c>
      <c r="AA182" s="159" t="str" cm="1">
        <f t="array" ref="AA182">IF(E182="Electric","--",IF(D182="Gasoline",_xlfn._xlws.FILTER(LSIEF[NOX DR],(LSIEF[Fuel]=D182)*(LSIEF[HP Bin]=I182)*(LSIEF[Model Year]=E182)),""))</f>
        <v/>
      </c>
      <c r="AB182" s="159">
        <f t="shared" si="42"/>
        <v>7.3699999999999997E-6</v>
      </c>
      <c r="AC182" s="158" cm="1">
        <f t="array" ref="AC182">IF(D182="Electric","--",IF(D182="Diesel",_xlfn._xlws.FILTER(DFCF2[Fuel_HC],(DFCF2[MY]=E182)),""))</f>
        <v>0.9</v>
      </c>
      <c r="AD182" s="158" t="str" cm="1">
        <f t="array" ref="AD182">IF(D182="Electric","--",IF(D182="Gasoline",_xlfn._xlws.FILTER(GFCF2[Fuel_HC],(GFCF2[MY]=E182)),""))</f>
        <v/>
      </c>
      <c r="AE182" s="158">
        <f t="shared" si="43"/>
        <v>0.9</v>
      </c>
      <c r="AF182" s="157" cm="1">
        <f t="array" ref="AF182">IF(D182="Electric","--",IF(D182="Diesel",_xlfn._xlws.FILTER(DFCF2[Fuel_NOX],(DFCF2[MY]=E182)),""))</f>
        <v>0.95</v>
      </c>
      <c r="AG182" s="157" t="str" cm="1">
        <f t="array" ref="AG182">IF(D182="Electric","--",IF(D182="Gasoline",_xlfn._xlws.FILTER(GFCF2[Fuel_NOX],(GFCF2[MY]=E182)),""))</f>
        <v/>
      </c>
      <c r="AH182" s="157">
        <f t="shared" si="44"/>
        <v>0.95</v>
      </c>
      <c r="AI182" s="158">
        <f t="shared" si="45"/>
        <v>5.0571327272727271E-2</v>
      </c>
      <c r="AJ182" s="158">
        <f t="shared" si="46"/>
        <v>0.53475443</v>
      </c>
      <c r="AK182" s="158">
        <f t="shared" si="47"/>
        <v>2.6073010549388722</v>
      </c>
      <c r="AL182" s="158">
        <f t="shared" si="48"/>
        <v>27.570282700967436</v>
      </c>
      <c r="AM182" s="158">
        <f t="shared" si="49"/>
        <v>1.3036505274694361E-3</v>
      </c>
      <c r="AN182" s="158">
        <f t="shared" si="50"/>
        <v>1.3785141350483717E-2</v>
      </c>
      <c r="AO182" s="158">
        <f t="shared" si="51"/>
        <v>1.5774171382380176E-3</v>
      </c>
      <c r="AP182" s="157"/>
      <c r="AQ182" s="161"/>
      <c r="AR182" s="161"/>
      <c r="AS182" s="161" t="str">
        <f>IF(ISNA(VLOOKUP($B182,'2017 Emission Inventory'!$B$2:$B$803,1,FALSE)),"No","Yes")</f>
        <v>No</v>
      </c>
      <c r="AT182" s="161" t="str">
        <f>IFERROR(INDEX('2017 Emission Inventory'!$C$2:$C$803,MATCH($B182,'2017 Emission Inventory'!$B$2:$B$803,0)),"")</f>
        <v/>
      </c>
      <c r="AU182" s="161" t="str">
        <f>IFERROR(INDEX('2017 Emission Inventory'!$D$2:$D$803,MATCH($B182,'2017 Emission Inventory'!$B$2:$B$803,0)),"")</f>
        <v/>
      </c>
      <c r="AV182" s="161" t="str">
        <f>IFERROR(INDEX('2017 Emission Inventory'!$E$2:$E$803,MATCH($B182,'2017 Emission Inventory'!$B$2:$B$803,0)),"")</f>
        <v/>
      </c>
      <c r="AW182" s="161" t="str">
        <f>IFERROR(INDEX('2017 Emission Inventory'!$F$2:$F$803,MATCH($B182,'2017 Emission Inventory'!$B$2:$B$803,0)),"")</f>
        <v/>
      </c>
      <c r="AX182" s="161" t="str">
        <f>IFERROR(INDEX('2017 Emission Inventory'!$G$2:$G$803,MATCH($B182,'2017 Emission Inventory'!$B$2:$B$803,0)),"")</f>
        <v/>
      </c>
      <c r="AY182" s="162" t="str">
        <f>IFERROR(INDEX('2017 Emission Inventory'!$AL$2:$AL$803,MATCH($B182,'2017 Emission Inventory'!$B$2:$B$803,0)),"")</f>
        <v/>
      </c>
      <c r="AZ182" s="163" t="e">
        <f t="shared" si="52"/>
        <v>#VALUE!</v>
      </c>
      <c r="BB182" s="166"/>
    </row>
    <row r="183" spans="1:54" s="160" customFormat="1" x14ac:dyDescent="0.35">
      <c r="A183" s="157">
        <v>182</v>
      </c>
      <c r="B183" s="157">
        <v>419247</v>
      </c>
      <c r="C183" s="157" t="s">
        <v>164</v>
      </c>
      <c r="D183" s="157" t="s">
        <v>9</v>
      </c>
      <c r="E183" s="157">
        <v>2020</v>
      </c>
      <c r="F183" s="157">
        <v>130</v>
      </c>
      <c r="G183" s="157">
        <v>529.09090909090912</v>
      </c>
      <c r="H183" s="157" t="s">
        <v>622</v>
      </c>
      <c r="I183" s="157">
        <f t="shared" si="36"/>
        <v>175</v>
      </c>
      <c r="J183" s="157">
        <f>IF(D183="Electric","--",IF(D183="Diesel",VLOOKUP(C183,[2]ORDLF!A:B,2,FALSE),""))</f>
        <v>0.34</v>
      </c>
      <c r="K183" s="157" t="str">
        <f>IF(D183="Electric","--",IF(D183="Gasoline",VLOOKUP(C183,LSILF!A:C,3,FALSE),""))</f>
        <v/>
      </c>
      <c r="L183" s="158">
        <f t="shared" si="53"/>
        <v>0.34</v>
      </c>
      <c r="M183" s="157" cm="1">
        <f t="array" ref="M183">IF(D183="Electric","--",IF(D183="Diesel",_xlfn._xlws.FILTER(DIESCH[CH Cap],(DIESCH[HP Bin]=I183)),""))</f>
        <v>12000</v>
      </c>
      <c r="N183" s="157" t="str" cm="1">
        <f t="array" ref="N183">IF(D183="Electric","--",IF(D183="Gasoline",_xlfn._xlws.FILTER(LSICH[CH Cap],(LSICH[Fuel Type]=D183)*(LSICH[MY]=E183)),""))</f>
        <v/>
      </c>
      <c r="O183" s="157">
        <f t="shared" si="37"/>
        <v>12000</v>
      </c>
      <c r="P183" s="157">
        <f t="shared" si="38"/>
        <v>529.09090909090912</v>
      </c>
      <c r="Q183" s="157" cm="1">
        <f t="array" ref="Q183">IF(D183="Electric","--",IF(D183="Diesel",_xlfn._xlws.FILTER(ORDEF[HC-ZH (g/hp-hr)],(ORDEF[HP]=I183)*(ORDEF[Model_Year]=E183)),""))</f>
        <v>0.05</v>
      </c>
      <c r="R183" s="157" t="str" cm="1">
        <f t="array" ref="R183">IF(D183="Electric","--",IF(D183="Gasoline",_xlfn._xlws.FILTER(LSIEF[HC-ZH (g/hp-hr)],(LSIEF[Fuel]=D183)*(LSIEF[HP Bin]=I183)*(LSIEF[Model Year]=E183)),""))</f>
        <v/>
      </c>
      <c r="S183" s="158">
        <f t="shared" si="39"/>
        <v>0.05</v>
      </c>
      <c r="T183" s="159" cm="1">
        <f t="array" ref="T183">IF(D183="Electric","--",IF(D183="Diesel",_xlfn._xlws.FILTER(ORDEF[HCDR],(ORDEF[HP]=I183)*(ORDEF[Model_Year]=E183),),""))</f>
        <v>1.17E-5</v>
      </c>
      <c r="U183" s="159" t="str" cm="1">
        <f t="array" ref="U183">IF(D183="Electric","--",IF(D183="Gasoline",_xlfn._xlws.FILTER(LSIEF[HC DR],(LSIEF[Fuel]=D183)*(LSIEF[HP Bin]=I183)*(LSIEF[Model Year]=E183)),""))</f>
        <v/>
      </c>
      <c r="V183" s="159">
        <f t="shared" si="40"/>
        <v>1.17E-5</v>
      </c>
      <c r="W183" s="158" cm="1">
        <f t="array" ref="W183">IF(D183="Electric","--",IF(D183="Diesel",_xlfn._xlws.FILTER(ORDEF[NOXzh],(ORDEF[HP]=I183)*(ORDEF[Model_Year]=E183)),""))</f>
        <v>0.55900000000000005</v>
      </c>
      <c r="X183" s="158" t="str" cm="1">
        <f t="array" ref="X183">IF(D183="Electric","--",IF(D183="Gasoline",_xlfn._xlws.FILTER(LSIEF[NOX-ZH (g/hp-hr)],(LSIEF[Fuel]=D183)*(LSIEF[HP Bin]=I183)*(LSIEF[Model Year]=E183)),""))</f>
        <v/>
      </c>
      <c r="Y183" s="158">
        <f t="shared" si="41"/>
        <v>0.55900000000000005</v>
      </c>
      <c r="Z183" s="159" cm="1">
        <f t="array" ref="Z183">IF(D183="Electric","--",IF(D183="Diesel",_xlfn._xlws.FILTER(ORDEF[NOXdr],(ORDEF[HP]=I183)*(ORDEF[Model_Year]=E183)),""))</f>
        <v>7.3699999999999997E-6</v>
      </c>
      <c r="AA183" s="159" t="str" cm="1">
        <f t="array" ref="AA183">IF(E183="Electric","--",IF(D183="Gasoline",_xlfn._xlws.FILTER(LSIEF[NOX DR],(LSIEF[Fuel]=D183)*(LSIEF[HP Bin]=I183)*(LSIEF[Model Year]=E183)),""))</f>
        <v/>
      </c>
      <c r="AB183" s="159">
        <f t="shared" si="42"/>
        <v>7.3699999999999997E-6</v>
      </c>
      <c r="AC183" s="158" cm="1">
        <f t="array" ref="AC183">IF(D183="Electric","--",IF(D183="Diesel",_xlfn._xlws.FILTER(DFCF2[Fuel_HC],(DFCF2[MY]=E183)),""))</f>
        <v>0.9</v>
      </c>
      <c r="AD183" s="158" t="str" cm="1">
        <f t="array" ref="AD183">IF(D183="Electric","--",IF(D183="Gasoline",_xlfn._xlws.FILTER(GFCF2[Fuel_HC],(GFCF2[MY]=E183)),""))</f>
        <v/>
      </c>
      <c r="AE183" s="158">
        <f t="shared" si="43"/>
        <v>0.9</v>
      </c>
      <c r="AF183" s="157" cm="1">
        <f t="array" ref="AF183">IF(D183="Electric","--",IF(D183="Diesel",_xlfn._xlws.FILTER(DFCF2[Fuel_NOX],(DFCF2[MY]=E183)),""))</f>
        <v>0.95</v>
      </c>
      <c r="AG183" s="157" t="str" cm="1">
        <f t="array" ref="AG183">IF(D183="Electric","--",IF(D183="Gasoline",_xlfn._xlws.FILTER(GFCF2[Fuel_NOX],(GFCF2[MY]=E183)),""))</f>
        <v/>
      </c>
      <c r="AH183" s="157">
        <f t="shared" si="44"/>
        <v>0.95</v>
      </c>
      <c r="AI183" s="158">
        <f t="shared" si="45"/>
        <v>5.0571327272727271E-2</v>
      </c>
      <c r="AJ183" s="158">
        <f t="shared" si="46"/>
        <v>0.53475443</v>
      </c>
      <c r="AK183" s="158">
        <f t="shared" si="47"/>
        <v>2.6073010549388722</v>
      </c>
      <c r="AL183" s="158">
        <f t="shared" si="48"/>
        <v>27.570282700967436</v>
      </c>
      <c r="AM183" s="158">
        <f t="shared" si="49"/>
        <v>1.3036505274694361E-3</v>
      </c>
      <c r="AN183" s="158">
        <f t="shared" si="50"/>
        <v>1.3785141350483717E-2</v>
      </c>
      <c r="AO183" s="158">
        <f t="shared" si="51"/>
        <v>1.5774171382380176E-3</v>
      </c>
      <c r="AP183" s="157"/>
      <c r="AQ183" s="161"/>
      <c r="AR183" s="161"/>
      <c r="AS183" s="161" t="str">
        <f>IF(ISNA(VLOOKUP($B183,'2017 Emission Inventory'!$B$2:$B$803,1,FALSE)),"No","Yes")</f>
        <v>No</v>
      </c>
      <c r="AT183" s="161" t="str">
        <f>IFERROR(INDEX('2017 Emission Inventory'!$C$2:$C$803,MATCH($B183,'2017 Emission Inventory'!$B$2:$B$803,0)),"")</f>
        <v/>
      </c>
      <c r="AU183" s="161" t="str">
        <f>IFERROR(INDEX('2017 Emission Inventory'!$D$2:$D$803,MATCH($B183,'2017 Emission Inventory'!$B$2:$B$803,0)),"")</f>
        <v/>
      </c>
      <c r="AV183" s="161" t="str">
        <f>IFERROR(INDEX('2017 Emission Inventory'!$E$2:$E$803,MATCH($B183,'2017 Emission Inventory'!$B$2:$B$803,0)),"")</f>
        <v/>
      </c>
      <c r="AW183" s="161" t="str">
        <f>IFERROR(INDEX('2017 Emission Inventory'!$F$2:$F$803,MATCH($B183,'2017 Emission Inventory'!$B$2:$B$803,0)),"")</f>
        <v/>
      </c>
      <c r="AX183" s="161" t="str">
        <f>IFERROR(INDEX('2017 Emission Inventory'!$G$2:$G$803,MATCH($B183,'2017 Emission Inventory'!$B$2:$B$803,0)),"")</f>
        <v/>
      </c>
      <c r="AY183" s="162" t="str">
        <f>IFERROR(INDEX('2017 Emission Inventory'!$AL$2:$AL$803,MATCH($B183,'2017 Emission Inventory'!$B$2:$B$803,0)),"")</f>
        <v/>
      </c>
      <c r="AZ183" s="163" t="e">
        <f t="shared" si="52"/>
        <v>#VALUE!</v>
      </c>
      <c r="BB183" s="166"/>
    </row>
    <row r="184" spans="1:54" s="160" customFormat="1" x14ac:dyDescent="0.35">
      <c r="A184" s="157">
        <v>183</v>
      </c>
      <c r="B184" s="157">
        <v>419249</v>
      </c>
      <c r="C184" s="157" t="s">
        <v>164</v>
      </c>
      <c r="D184" s="157" t="s">
        <v>9</v>
      </c>
      <c r="E184" s="157">
        <v>2020</v>
      </c>
      <c r="F184" s="157">
        <v>130</v>
      </c>
      <c r="G184" s="157">
        <v>529.09090909090912</v>
      </c>
      <c r="H184" s="157" t="s">
        <v>622</v>
      </c>
      <c r="I184" s="157">
        <f t="shared" si="36"/>
        <v>175</v>
      </c>
      <c r="J184" s="157">
        <f>IF(D184="Electric","--",IF(D184="Diesel",VLOOKUP(C184,[2]ORDLF!A:B,2,FALSE),""))</f>
        <v>0.34</v>
      </c>
      <c r="K184" s="157" t="str">
        <f>IF(D184="Electric","--",IF(D184="Gasoline",VLOOKUP(C184,LSILF!A:C,3,FALSE),""))</f>
        <v/>
      </c>
      <c r="L184" s="158">
        <f t="shared" si="53"/>
        <v>0.34</v>
      </c>
      <c r="M184" s="157" cm="1">
        <f t="array" ref="M184">IF(D184="Electric","--",IF(D184="Diesel",_xlfn._xlws.FILTER(DIESCH[CH Cap],(DIESCH[HP Bin]=I184)),""))</f>
        <v>12000</v>
      </c>
      <c r="N184" s="157" t="str" cm="1">
        <f t="array" ref="N184">IF(D184="Electric","--",IF(D184="Gasoline",_xlfn._xlws.FILTER(LSICH[CH Cap],(LSICH[Fuel Type]=D184)*(LSICH[MY]=E184)),""))</f>
        <v/>
      </c>
      <c r="O184" s="157">
        <f t="shared" si="37"/>
        <v>12000</v>
      </c>
      <c r="P184" s="157">
        <f t="shared" si="38"/>
        <v>529.09090909090912</v>
      </c>
      <c r="Q184" s="157" cm="1">
        <f t="array" ref="Q184">IF(D184="Electric","--",IF(D184="Diesel",_xlfn._xlws.FILTER(ORDEF[HC-ZH (g/hp-hr)],(ORDEF[HP]=I184)*(ORDEF[Model_Year]=E184)),""))</f>
        <v>0.05</v>
      </c>
      <c r="R184" s="157" t="str" cm="1">
        <f t="array" ref="R184">IF(D184="Electric","--",IF(D184="Gasoline",_xlfn._xlws.FILTER(LSIEF[HC-ZH (g/hp-hr)],(LSIEF[Fuel]=D184)*(LSIEF[HP Bin]=I184)*(LSIEF[Model Year]=E184)),""))</f>
        <v/>
      </c>
      <c r="S184" s="158">
        <f t="shared" si="39"/>
        <v>0.05</v>
      </c>
      <c r="T184" s="159" cm="1">
        <f t="array" ref="T184">IF(D184="Electric","--",IF(D184="Diesel",_xlfn._xlws.FILTER(ORDEF[HCDR],(ORDEF[HP]=I184)*(ORDEF[Model_Year]=E184),),""))</f>
        <v>1.17E-5</v>
      </c>
      <c r="U184" s="159" t="str" cm="1">
        <f t="array" ref="U184">IF(D184="Electric","--",IF(D184="Gasoline",_xlfn._xlws.FILTER(LSIEF[HC DR],(LSIEF[Fuel]=D184)*(LSIEF[HP Bin]=I184)*(LSIEF[Model Year]=E184)),""))</f>
        <v/>
      </c>
      <c r="V184" s="159">
        <f t="shared" si="40"/>
        <v>1.17E-5</v>
      </c>
      <c r="W184" s="158" cm="1">
        <f t="array" ref="W184">IF(D184="Electric","--",IF(D184="Diesel",_xlfn._xlws.FILTER(ORDEF[NOXzh],(ORDEF[HP]=I184)*(ORDEF[Model_Year]=E184)),""))</f>
        <v>0.55900000000000005</v>
      </c>
      <c r="X184" s="158" t="str" cm="1">
        <f t="array" ref="X184">IF(D184="Electric","--",IF(D184="Gasoline",_xlfn._xlws.FILTER(LSIEF[NOX-ZH (g/hp-hr)],(LSIEF[Fuel]=D184)*(LSIEF[HP Bin]=I184)*(LSIEF[Model Year]=E184)),""))</f>
        <v/>
      </c>
      <c r="Y184" s="158">
        <f t="shared" si="41"/>
        <v>0.55900000000000005</v>
      </c>
      <c r="Z184" s="159" cm="1">
        <f t="array" ref="Z184">IF(D184="Electric","--",IF(D184="Diesel",_xlfn._xlws.FILTER(ORDEF[NOXdr],(ORDEF[HP]=I184)*(ORDEF[Model_Year]=E184)),""))</f>
        <v>7.3699999999999997E-6</v>
      </c>
      <c r="AA184" s="159" t="str" cm="1">
        <f t="array" ref="AA184">IF(E184="Electric","--",IF(D184="Gasoline",_xlfn._xlws.FILTER(LSIEF[NOX DR],(LSIEF[Fuel]=D184)*(LSIEF[HP Bin]=I184)*(LSIEF[Model Year]=E184)),""))</f>
        <v/>
      </c>
      <c r="AB184" s="159">
        <f t="shared" si="42"/>
        <v>7.3699999999999997E-6</v>
      </c>
      <c r="AC184" s="158" cm="1">
        <f t="array" ref="AC184">IF(D184="Electric","--",IF(D184="Diesel",_xlfn._xlws.FILTER(DFCF2[Fuel_HC],(DFCF2[MY]=E184)),""))</f>
        <v>0.9</v>
      </c>
      <c r="AD184" s="158" t="str" cm="1">
        <f t="array" ref="AD184">IF(D184="Electric","--",IF(D184="Gasoline",_xlfn._xlws.FILTER(GFCF2[Fuel_HC],(GFCF2[MY]=E184)),""))</f>
        <v/>
      </c>
      <c r="AE184" s="158">
        <f t="shared" si="43"/>
        <v>0.9</v>
      </c>
      <c r="AF184" s="157" cm="1">
        <f t="array" ref="AF184">IF(D184="Electric","--",IF(D184="Diesel",_xlfn._xlws.FILTER(DFCF2[Fuel_NOX],(DFCF2[MY]=E184)),""))</f>
        <v>0.95</v>
      </c>
      <c r="AG184" s="157" t="str" cm="1">
        <f t="array" ref="AG184">IF(D184="Electric","--",IF(D184="Gasoline",_xlfn._xlws.FILTER(GFCF2[Fuel_NOX],(GFCF2[MY]=E184)),""))</f>
        <v/>
      </c>
      <c r="AH184" s="157">
        <f t="shared" si="44"/>
        <v>0.95</v>
      </c>
      <c r="AI184" s="158">
        <f t="shared" si="45"/>
        <v>5.0571327272727271E-2</v>
      </c>
      <c r="AJ184" s="158">
        <f t="shared" si="46"/>
        <v>0.53475443</v>
      </c>
      <c r="AK184" s="158">
        <f t="shared" si="47"/>
        <v>2.6073010549388722</v>
      </c>
      <c r="AL184" s="158">
        <f t="shared" si="48"/>
        <v>27.570282700967436</v>
      </c>
      <c r="AM184" s="158">
        <f t="shared" si="49"/>
        <v>1.3036505274694361E-3</v>
      </c>
      <c r="AN184" s="158">
        <f t="shared" si="50"/>
        <v>1.3785141350483717E-2</v>
      </c>
      <c r="AO184" s="158">
        <f t="shared" si="51"/>
        <v>1.5774171382380176E-3</v>
      </c>
      <c r="AP184" s="157"/>
      <c r="AQ184" s="161"/>
      <c r="AR184" s="161"/>
      <c r="AS184" s="161" t="str">
        <f>IF(ISNA(VLOOKUP($B184,'2017 Emission Inventory'!$B$2:$B$803,1,FALSE)),"No","Yes")</f>
        <v>No</v>
      </c>
      <c r="AT184" s="161" t="str">
        <f>IFERROR(INDEX('2017 Emission Inventory'!$C$2:$C$803,MATCH($B184,'2017 Emission Inventory'!$B$2:$B$803,0)),"")</f>
        <v/>
      </c>
      <c r="AU184" s="161" t="str">
        <f>IFERROR(INDEX('2017 Emission Inventory'!$D$2:$D$803,MATCH($B184,'2017 Emission Inventory'!$B$2:$B$803,0)),"")</f>
        <v/>
      </c>
      <c r="AV184" s="161" t="str">
        <f>IFERROR(INDEX('2017 Emission Inventory'!$E$2:$E$803,MATCH($B184,'2017 Emission Inventory'!$B$2:$B$803,0)),"")</f>
        <v/>
      </c>
      <c r="AW184" s="161" t="str">
        <f>IFERROR(INDEX('2017 Emission Inventory'!$F$2:$F$803,MATCH($B184,'2017 Emission Inventory'!$B$2:$B$803,0)),"")</f>
        <v/>
      </c>
      <c r="AX184" s="161" t="str">
        <f>IFERROR(INDEX('2017 Emission Inventory'!$G$2:$G$803,MATCH($B184,'2017 Emission Inventory'!$B$2:$B$803,0)),"")</f>
        <v/>
      </c>
      <c r="AY184" s="162" t="str">
        <f>IFERROR(INDEX('2017 Emission Inventory'!$AL$2:$AL$803,MATCH($B184,'2017 Emission Inventory'!$B$2:$B$803,0)),"")</f>
        <v/>
      </c>
      <c r="AZ184" s="163" t="e">
        <f t="shared" si="52"/>
        <v>#VALUE!</v>
      </c>
      <c r="BB184" s="166"/>
    </row>
    <row r="185" spans="1:54" s="160" customFormat="1" x14ac:dyDescent="0.35">
      <c r="A185" s="157">
        <v>184</v>
      </c>
      <c r="B185" s="157">
        <v>837613</v>
      </c>
      <c r="C185" s="157" t="s">
        <v>164</v>
      </c>
      <c r="D185" s="157" t="s">
        <v>16</v>
      </c>
      <c r="E185" s="157">
        <v>2014</v>
      </c>
      <c r="F185" s="157">
        <v>310</v>
      </c>
      <c r="G185" s="157">
        <v>529.09090909090912</v>
      </c>
      <c r="H185" s="157"/>
      <c r="I185" s="157">
        <f t="shared" si="36"/>
        <v>600</v>
      </c>
      <c r="J185" s="157" t="str">
        <f>IF(D185="Electric","--",IF(D185="Diesel",VLOOKUP(C185,[2]ORDLF!A:B,2,FALSE),""))</f>
        <v/>
      </c>
      <c r="K185" s="157">
        <f>IF(D185="Electric","--",IF(D185="Gasoline",VLOOKUP(C185,LSILF!A:C,3,FALSE),""))</f>
        <v>0.5</v>
      </c>
      <c r="L185" s="158">
        <f t="shared" si="53"/>
        <v>0.5</v>
      </c>
      <c r="M185" s="157" t="str" cm="1">
        <f t="array" ref="M185">IF(D185="Electric","--",IF(D185="Diesel",_xlfn._xlws.FILTER(DIESCH[CH Cap],(DIESCH[HP Bin]=I185)),""))</f>
        <v/>
      </c>
      <c r="N185" s="157" cm="1">
        <f t="array" ref="N185">IF(D185="Electric","--",IF(D185="Gasoline",_xlfn._xlws.FILTER(LSICH[CH Cap],(LSICH[Fuel Type]=D185)*(LSICH[MY]=E185)),""))</f>
        <v>10000</v>
      </c>
      <c r="O185" s="157">
        <f t="shared" si="37"/>
        <v>10000</v>
      </c>
      <c r="P185" s="157">
        <f t="shared" si="38"/>
        <v>3174.545454545455</v>
      </c>
      <c r="Q185" s="157" t="str" cm="1">
        <f t="array" ref="Q185">IF(D185="Electric","--",IF(D185="Diesel",_xlfn._xlws.FILTER(ORDEF[HC-ZH (g/hp-hr)],(ORDEF[HP]=I185)*(ORDEF[Model_Year]=E185)),""))</f>
        <v/>
      </c>
      <c r="R185" s="157" cm="1">
        <f t="array" ref="R185">IF(D185="Electric","--",IF(D185="Gasoline",_xlfn._xlws.FILTER(LSIEF[HC-ZH (g/hp-hr)],(LSIEF[Fuel]=D185)*(LSIEF[HP Bin]=I185)*(LSIEF[Model Year]=E185)),""))</f>
        <v>0.129</v>
      </c>
      <c r="S185" s="158">
        <f t="shared" si="39"/>
        <v>0.129</v>
      </c>
      <c r="T185" s="159" t="str" cm="1">
        <f t="array" ref="T185">IF(D185="Electric","--",IF(D185="Diesel",_xlfn._xlws.FILTER(ORDEF[HCDR],(ORDEF[HP]=I185)*(ORDEF[Model_Year]=E185),),""))</f>
        <v/>
      </c>
      <c r="U185" s="159" cm="1">
        <f t="array" ref="U185">IF(D185="Electric","--",IF(D185="Gasoline",_xlfn._xlws.FILTER(LSIEF[HC DR],(LSIEF[Fuel]=D185)*(LSIEF[HP Bin]=I185)*(LSIEF[Model Year]=E185)),""))</f>
        <v>1.0200000000000001E-5</v>
      </c>
      <c r="V185" s="159">
        <f t="shared" si="40"/>
        <v>1.0200000000000001E-5</v>
      </c>
      <c r="W185" s="158" t="str" cm="1">
        <f t="array" ref="W185">IF(D185="Electric","--",IF(D185="Diesel",_xlfn._xlws.FILTER(ORDEF[NOXzh],(ORDEF[HP]=I185)*(ORDEF[Model_Year]=E185)),""))</f>
        <v/>
      </c>
      <c r="X185" s="158" cm="1">
        <f t="array" ref="X185">IF(D185="Electric","--",IF(D185="Gasoline",_xlfn._xlws.FILTER(LSIEF[NOX-ZH (g/hp-hr)],(LSIEF[Fuel]=D185)*(LSIEF[HP Bin]=I185)*(LSIEF[Model Year]=E185)),""))</f>
        <v>0.13700000000000001</v>
      </c>
      <c r="Y185" s="158">
        <f t="shared" si="41"/>
        <v>0.13700000000000001</v>
      </c>
      <c r="Z185" s="159" t="str" cm="1">
        <f t="array" ref="Z185">IF(D185="Electric","--",IF(D185="Diesel",_xlfn._xlws.FILTER(ORDEF[NOXdr],(ORDEF[HP]=I185)*(ORDEF[Model_Year]=E185)),""))</f>
        <v/>
      </c>
      <c r="AA185" s="159" cm="1">
        <f t="array" ref="AA185">IF(E185="Electric","--",IF(D185="Gasoline",_xlfn._xlws.FILTER(LSIEF[NOX DR],(LSIEF[Fuel]=D185)*(LSIEF[HP Bin]=I185)*(LSIEF[Model Year]=E185)),""))</f>
        <v>5.66E-5</v>
      </c>
      <c r="AB185" s="159">
        <f t="shared" si="42"/>
        <v>5.66E-5</v>
      </c>
      <c r="AC185" s="158" t="str" cm="1">
        <f t="array" ref="AC185">IF(D185="Electric","--",IF(D185="Diesel",_xlfn._xlws.FILTER(DFCF2[Fuel_HC],(DFCF2[MY]=E185)),""))</f>
        <v/>
      </c>
      <c r="AD185" s="158" cm="1">
        <f t="array" ref="AD185">IF(D185="Electric","--",IF(D185="Gasoline",_xlfn._xlws.FILTER(GFCF2[Fuel_HC],(GFCF2[MY]=E185)),""))</f>
        <v>1</v>
      </c>
      <c r="AE185" s="158">
        <f t="shared" si="43"/>
        <v>1</v>
      </c>
      <c r="AF185" s="157" t="str" cm="1">
        <f t="array" ref="AF185">IF(D185="Electric","--",IF(D185="Diesel",_xlfn._xlws.FILTER(DFCF2[Fuel_NOX],(DFCF2[MY]=E185)),""))</f>
        <v/>
      </c>
      <c r="AG185" s="157" cm="1">
        <f t="array" ref="AG185">IF(D185="Electric","--",IF(D185="Gasoline",_xlfn._xlws.FILTER(GFCF2[Fuel_NOX],(GFCF2[MY]=E185)),""))</f>
        <v>0.97699999999999998</v>
      </c>
      <c r="AH185" s="157">
        <f t="shared" si="44"/>
        <v>0.97699999999999998</v>
      </c>
      <c r="AI185" s="158">
        <f t="shared" si="45"/>
        <v>0.16138036363636366</v>
      </c>
      <c r="AJ185" s="158">
        <f t="shared" si="46"/>
        <v>0.30939564945454545</v>
      </c>
      <c r="AK185" s="158">
        <f t="shared" si="47"/>
        <v>29.177424021477027</v>
      </c>
      <c r="AL185" s="158">
        <f t="shared" si="48"/>
        <v>55.938454041885755</v>
      </c>
      <c r="AM185" s="158">
        <f t="shared" si="49"/>
        <v>1.4588712010738514E-2</v>
      </c>
      <c r="AN185" s="158">
        <f t="shared" si="50"/>
        <v>2.7969227020942882E-2</v>
      </c>
      <c r="AO185" s="158">
        <f t="shared" si="51"/>
        <v>1.3418697307477285E-2</v>
      </c>
      <c r="AP185" s="157"/>
      <c r="AQ185" s="161"/>
      <c r="AR185" s="161"/>
      <c r="AS185" s="161" t="str">
        <f>IF(ISNA(VLOOKUP($B185,'2017 Emission Inventory'!$B$2:$B$803,1,FALSE)),"No","Yes")</f>
        <v>No</v>
      </c>
      <c r="AT185" s="161" t="str">
        <f>IFERROR(INDEX('2017 Emission Inventory'!$C$2:$C$803,MATCH($B185,'2017 Emission Inventory'!$B$2:$B$803,0)),"")</f>
        <v/>
      </c>
      <c r="AU185" s="161" t="str">
        <f>IFERROR(INDEX('2017 Emission Inventory'!$D$2:$D$803,MATCH($B185,'2017 Emission Inventory'!$B$2:$B$803,0)),"")</f>
        <v/>
      </c>
      <c r="AV185" s="161" t="str">
        <f>IFERROR(INDEX('2017 Emission Inventory'!$E$2:$E$803,MATCH($B185,'2017 Emission Inventory'!$B$2:$B$803,0)),"")</f>
        <v/>
      </c>
      <c r="AW185" s="161" t="str">
        <f>IFERROR(INDEX('2017 Emission Inventory'!$F$2:$F$803,MATCH($B185,'2017 Emission Inventory'!$B$2:$B$803,0)),"")</f>
        <v/>
      </c>
      <c r="AX185" s="161" t="str">
        <f>IFERROR(INDEX('2017 Emission Inventory'!$G$2:$G$803,MATCH($B185,'2017 Emission Inventory'!$B$2:$B$803,0)),"")</f>
        <v/>
      </c>
      <c r="AY185" s="162" t="str">
        <f>IFERROR(INDEX('2017 Emission Inventory'!$AL$2:$AL$803,MATCH($B185,'2017 Emission Inventory'!$B$2:$B$803,0)),"")</f>
        <v/>
      </c>
      <c r="AZ185" s="163" t="e">
        <f t="shared" si="52"/>
        <v>#VALUE!</v>
      </c>
      <c r="BB185" s="166"/>
    </row>
    <row r="186" spans="1:54" s="160" customFormat="1" x14ac:dyDescent="0.35">
      <c r="A186" s="157">
        <v>185</v>
      </c>
      <c r="B186" s="157" t="s">
        <v>198</v>
      </c>
      <c r="C186" s="157" t="s">
        <v>164</v>
      </c>
      <c r="D186" s="157" t="s">
        <v>16</v>
      </c>
      <c r="E186" s="157">
        <v>2015</v>
      </c>
      <c r="F186" s="157">
        <v>310</v>
      </c>
      <c r="G186" s="157">
        <v>529.09090909090912</v>
      </c>
      <c r="H186" s="157"/>
      <c r="I186" s="157">
        <f t="shared" si="36"/>
        <v>600</v>
      </c>
      <c r="J186" s="157" t="str">
        <f>IF(D186="Electric","--",IF(D186="Diesel",VLOOKUP(C186,[2]ORDLF!A:B,2,FALSE),""))</f>
        <v/>
      </c>
      <c r="K186" s="157">
        <f>IF(D186="Electric","--",IF(D186="Gasoline",VLOOKUP(C186,LSILF!A:C,3,FALSE),""))</f>
        <v>0.5</v>
      </c>
      <c r="L186" s="158">
        <f t="shared" si="53"/>
        <v>0.5</v>
      </c>
      <c r="M186" s="157" t="str" cm="1">
        <f t="array" ref="M186">IF(D186="Electric","--",IF(D186="Diesel",_xlfn._xlws.FILTER(DIESCH[CH Cap],(DIESCH[HP Bin]=I186)),""))</f>
        <v/>
      </c>
      <c r="N186" s="157" cm="1">
        <f t="array" ref="N186">IF(D186="Electric","--",IF(D186="Gasoline",_xlfn._xlws.FILTER(LSICH[CH Cap],(LSICH[Fuel Type]=D186)*(LSICH[MY]=E186)),""))</f>
        <v>10000</v>
      </c>
      <c r="O186" s="157">
        <f t="shared" si="37"/>
        <v>10000</v>
      </c>
      <c r="P186" s="157">
        <f t="shared" si="38"/>
        <v>2645.4545454545455</v>
      </c>
      <c r="Q186" s="157" t="str" cm="1">
        <f t="array" ref="Q186">IF(D186="Electric","--",IF(D186="Diesel",_xlfn._xlws.FILTER(ORDEF[HC-ZH (g/hp-hr)],(ORDEF[HP]=I186)*(ORDEF[Model_Year]=E186)),""))</f>
        <v/>
      </c>
      <c r="R186" s="157" cm="1">
        <f t="array" ref="R186">IF(D186="Electric","--",IF(D186="Gasoline",_xlfn._xlws.FILTER(LSIEF[HC-ZH (g/hp-hr)],(LSIEF[Fuel]=D186)*(LSIEF[HP Bin]=I186)*(LSIEF[Model Year]=E186)),""))</f>
        <v>0.129</v>
      </c>
      <c r="S186" s="158">
        <f t="shared" si="39"/>
        <v>0.129</v>
      </c>
      <c r="T186" s="159" t="str" cm="1">
        <f t="array" ref="T186">IF(D186="Electric","--",IF(D186="Diesel",_xlfn._xlws.FILTER(ORDEF[HCDR],(ORDEF[HP]=I186)*(ORDEF[Model_Year]=E186),),""))</f>
        <v/>
      </c>
      <c r="U186" s="159" cm="1">
        <f t="array" ref="U186">IF(D186="Electric","--",IF(D186="Gasoline",_xlfn._xlws.FILTER(LSIEF[HC DR],(LSIEF[Fuel]=D186)*(LSIEF[HP Bin]=I186)*(LSIEF[Model Year]=E186)),""))</f>
        <v>1.0200000000000001E-5</v>
      </c>
      <c r="V186" s="159">
        <f t="shared" si="40"/>
        <v>1.0200000000000001E-5</v>
      </c>
      <c r="W186" s="158" t="str" cm="1">
        <f t="array" ref="W186">IF(D186="Electric","--",IF(D186="Diesel",_xlfn._xlws.FILTER(ORDEF[NOXzh],(ORDEF[HP]=I186)*(ORDEF[Model_Year]=E186)),""))</f>
        <v/>
      </c>
      <c r="X186" s="158" cm="1">
        <f t="array" ref="X186">IF(D186="Electric","--",IF(D186="Gasoline",_xlfn._xlws.FILTER(LSIEF[NOX-ZH (g/hp-hr)],(LSIEF[Fuel]=D186)*(LSIEF[HP Bin]=I186)*(LSIEF[Model Year]=E186)),""))</f>
        <v>0.13700000000000001</v>
      </c>
      <c r="Y186" s="158">
        <f t="shared" si="41"/>
        <v>0.13700000000000001</v>
      </c>
      <c r="Z186" s="159" t="str" cm="1">
        <f t="array" ref="Z186">IF(D186="Electric","--",IF(D186="Diesel",_xlfn._xlws.FILTER(ORDEF[NOXdr],(ORDEF[HP]=I186)*(ORDEF[Model_Year]=E186)),""))</f>
        <v/>
      </c>
      <c r="AA186" s="159" cm="1">
        <f t="array" ref="AA186">IF(E186="Electric","--",IF(D186="Gasoline",_xlfn._xlws.FILTER(LSIEF[NOX DR],(LSIEF[Fuel]=D186)*(LSIEF[HP Bin]=I186)*(LSIEF[Model Year]=E186)),""))</f>
        <v>5.66E-5</v>
      </c>
      <c r="AB186" s="159">
        <f t="shared" si="42"/>
        <v>5.66E-5</v>
      </c>
      <c r="AC186" s="158" t="str" cm="1">
        <f t="array" ref="AC186">IF(D186="Electric","--",IF(D186="Diesel",_xlfn._xlws.FILTER(DFCF2[Fuel_HC],(DFCF2[MY]=E186)),""))</f>
        <v/>
      </c>
      <c r="AD186" s="158" cm="1">
        <f t="array" ref="AD186">IF(D186="Electric","--",IF(D186="Gasoline",_xlfn._xlws.FILTER(GFCF2[Fuel_HC],(GFCF2[MY]=E186)),""))</f>
        <v>1</v>
      </c>
      <c r="AE186" s="158">
        <f t="shared" si="43"/>
        <v>1</v>
      </c>
      <c r="AF186" s="157" t="str" cm="1">
        <f t="array" ref="AF186">IF(D186="Electric","--",IF(D186="Diesel",_xlfn._xlws.FILTER(DFCF2[Fuel_NOX],(DFCF2[MY]=E186)),""))</f>
        <v/>
      </c>
      <c r="AG186" s="157" cm="1">
        <f t="array" ref="AG186">IF(D186="Electric","--",IF(D186="Gasoline",_xlfn._xlws.FILTER(GFCF2[Fuel_NOX],(GFCF2[MY]=E186)),""))</f>
        <v>0.97699999999999998</v>
      </c>
      <c r="AH186" s="157">
        <f t="shared" si="44"/>
        <v>0.97699999999999998</v>
      </c>
      <c r="AI186" s="158">
        <f t="shared" si="45"/>
        <v>0.15598363636363638</v>
      </c>
      <c r="AJ186" s="158">
        <f t="shared" si="46"/>
        <v>0.28013787454545452</v>
      </c>
      <c r="AK186" s="158">
        <f t="shared" si="47"/>
        <v>28.201700603729371</v>
      </c>
      <c r="AL186" s="158">
        <f t="shared" si="48"/>
        <v>50.648674757641281</v>
      </c>
      <c r="AM186" s="158">
        <f t="shared" si="49"/>
        <v>1.4100850301864686E-2</v>
      </c>
      <c r="AN186" s="158">
        <f t="shared" si="50"/>
        <v>2.5324337378820644E-2</v>
      </c>
      <c r="AO186" s="158">
        <f t="shared" si="51"/>
        <v>1.2969962107655138E-2</v>
      </c>
      <c r="AP186" s="157"/>
      <c r="AQ186" s="161"/>
      <c r="AR186" s="161"/>
      <c r="AS186" s="161" t="str">
        <f>IF(ISNA(VLOOKUP($B186,'2017 Emission Inventory'!$B$2:$B$803,1,FALSE)),"No","Yes")</f>
        <v>Yes</v>
      </c>
      <c r="AT186" s="161" t="str">
        <f>IFERROR(INDEX('2017 Emission Inventory'!$C$2:$C$803,MATCH($B186,'2017 Emission Inventory'!$B$2:$B$803,0)),"")</f>
        <v>Cargo Loader</v>
      </c>
      <c r="AU186" s="161" t="str">
        <f>IFERROR(INDEX('2017 Emission Inventory'!$D$2:$D$803,MATCH($B186,'2017 Emission Inventory'!$B$2:$B$803,0)),"")</f>
        <v>Gasoline</v>
      </c>
      <c r="AV186" s="161">
        <f>IFERROR(INDEX('2017 Emission Inventory'!$E$2:$E$803,MATCH($B186,'2017 Emission Inventory'!$B$2:$B$803,0)),"")</f>
        <v>2015</v>
      </c>
      <c r="AW186" s="161">
        <f>IFERROR(INDEX('2017 Emission Inventory'!$F$2:$F$803,MATCH($B186,'2017 Emission Inventory'!$B$2:$B$803,0)),"")</f>
        <v>229</v>
      </c>
      <c r="AX186" s="161">
        <f>IFERROR(INDEX('2017 Emission Inventory'!$G$2:$G$803,MATCH($B186,'2017 Emission Inventory'!$B$2:$B$803,0)),"")</f>
        <v>529.09090909090912</v>
      </c>
      <c r="AY186" s="162">
        <f>IFERROR(INDEX('2017 Emission Inventory'!$AL$2:$AL$803,MATCH($B186,'2017 Emission Inventory'!$B$2:$B$803,0)),"")</f>
        <v>25.691832745883548</v>
      </c>
      <c r="AZ186" s="163">
        <f t="shared" si="52"/>
        <v>24.956842011757733</v>
      </c>
      <c r="BB186" s="166"/>
    </row>
    <row r="187" spans="1:54" s="160" customFormat="1" x14ac:dyDescent="0.35">
      <c r="A187" s="157">
        <v>186</v>
      </c>
      <c r="B187" s="157">
        <v>413393</v>
      </c>
      <c r="C187" s="157" t="s">
        <v>164</v>
      </c>
      <c r="D187" s="157" t="s">
        <v>16</v>
      </c>
      <c r="E187" s="157">
        <v>2017</v>
      </c>
      <c r="F187" s="157">
        <v>310</v>
      </c>
      <c r="G187" s="157">
        <v>529.09090909090912</v>
      </c>
      <c r="H187" s="157"/>
      <c r="I187" s="157">
        <f t="shared" si="36"/>
        <v>600</v>
      </c>
      <c r="J187" s="157" t="str">
        <f>IF(D187="Electric","--",IF(D187="Diesel",VLOOKUP(C187,[2]ORDLF!A:B,2,FALSE),""))</f>
        <v/>
      </c>
      <c r="K187" s="157">
        <f>IF(D187="Electric","--",IF(D187="Gasoline",VLOOKUP(C187,LSILF!A:C,3,FALSE),""))</f>
        <v>0.5</v>
      </c>
      <c r="L187" s="158">
        <f t="shared" si="53"/>
        <v>0.5</v>
      </c>
      <c r="M187" s="157" t="str" cm="1">
        <f t="array" ref="M187">IF(D187="Electric","--",IF(D187="Diesel",_xlfn._xlws.FILTER(DIESCH[CH Cap],(DIESCH[HP Bin]=I187)),""))</f>
        <v/>
      </c>
      <c r="N187" s="157" cm="1">
        <f t="array" ref="N187">IF(D187="Electric","--",IF(D187="Gasoline",_xlfn._xlws.FILTER(LSICH[CH Cap],(LSICH[Fuel Type]=D187)*(LSICH[MY]=E187)),""))</f>
        <v>10000</v>
      </c>
      <c r="O187" s="157">
        <f t="shared" si="37"/>
        <v>10000</v>
      </c>
      <c r="P187" s="157">
        <f t="shared" si="38"/>
        <v>1587.2727272727275</v>
      </c>
      <c r="Q187" s="157" t="str" cm="1">
        <f t="array" ref="Q187">IF(D187="Electric","--",IF(D187="Diesel",_xlfn._xlws.FILTER(ORDEF[HC-ZH (g/hp-hr)],(ORDEF[HP]=I187)*(ORDEF[Model_Year]=E187)),""))</f>
        <v/>
      </c>
      <c r="R187" s="157" cm="1">
        <f t="array" ref="R187">IF(D187="Electric","--",IF(D187="Gasoline",_xlfn._xlws.FILTER(LSIEF[HC-ZH (g/hp-hr)],(LSIEF[Fuel]=D187)*(LSIEF[HP Bin]=I187)*(LSIEF[Model Year]=E187)),""))</f>
        <v>0.129</v>
      </c>
      <c r="S187" s="158">
        <f t="shared" si="39"/>
        <v>0.129</v>
      </c>
      <c r="T187" s="159" t="str" cm="1">
        <f t="array" ref="T187">IF(D187="Electric","--",IF(D187="Diesel",_xlfn._xlws.FILTER(ORDEF[HCDR],(ORDEF[HP]=I187)*(ORDEF[Model_Year]=E187),),""))</f>
        <v/>
      </c>
      <c r="U187" s="159" cm="1">
        <f t="array" ref="U187">IF(D187="Electric","--",IF(D187="Gasoline",_xlfn._xlws.FILTER(LSIEF[HC DR],(LSIEF[Fuel]=D187)*(LSIEF[HP Bin]=I187)*(LSIEF[Model Year]=E187)),""))</f>
        <v>1.0200000000000001E-5</v>
      </c>
      <c r="V187" s="159">
        <f t="shared" si="40"/>
        <v>1.0200000000000001E-5</v>
      </c>
      <c r="W187" s="158" t="str" cm="1">
        <f t="array" ref="W187">IF(D187="Electric","--",IF(D187="Diesel",_xlfn._xlws.FILTER(ORDEF[NOXzh],(ORDEF[HP]=I187)*(ORDEF[Model_Year]=E187)),""))</f>
        <v/>
      </c>
      <c r="X187" s="158" cm="1">
        <f t="array" ref="X187">IF(D187="Electric","--",IF(D187="Gasoline",_xlfn._xlws.FILTER(LSIEF[NOX-ZH (g/hp-hr)],(LSIEF[Fuel]=D187)*(LSIEF[HP Bin]=I187)*(LSIEF[Model Year]=E187)),""))</f>
        <v>0.13700000000000001</v>
      </c>
      <c r="Y187" s="158">
        <f t="shared" si="41"/>
        <v>0.13700000000000001</v>
      </c>
      <c r="Z187" s="159" t="str" cm="1">
        <f t="array" ref="Z187">IF(D187="Electric","--",IF(D187="Diesel",_xlfn._xlws.FILTER(ORDEF[NOXdr],(ORDEF[HP]=I187)*(ORDEF[Model_Year]=E187)),""))</f>
        <v/>
      </c>
      <c r="AA187" s="159" cm="1">
        <f t="array" ref="AA187">IF(E187="Electric","--",IF(D187="Gasoline",_xlfn._xlws.FILTER(LSIEF[NOX DR],(LSIEF[Fuel]=D187)*(LSIEF[HP Bin]=I187)*(LSIEF[Model Year]=E187)),""))</f>
        <v>5.66E-5</v>
      </c>
      <c r="AB187" s="159">
        <f t="shared" si="42"/>
        <v>5.66E-5</v>
      </c>
      <c r="AC187" s="158" t="str" cm="1">
        <f t="array" ref="AC187">IF(D187="Electric","--",IF(D187="Diesel",_xlfn._xlws.FILTER(DFCF2[Fuel_HC],(DFCF2[MY]=E187)),""))</f>
        <v/>
      </c>
      <c r="AD187" s="158" cm="1">
        <f t="array" ref="AD187">IF(D187="Electric","--",IF(D187="Gasoline",_xlfn._xlws.FILTER(GFCF2[Fuel_HC],(GFCF2[MY]=E187)),""))</f>
        <v>1</v>
      </c>
      <c r="AE187" s="158">
        <f t="shared" si="43"/>
        <v>1</v>
      </c>
      <c r="AF187" s="157" t="str" cm="1">
        <f t="array" ref="AF187">IF(D187="Electric","--",IF(D187="Diesel",_xlfn._xlws.FILTER(DFCF2[Fuel_NOX],(DFCF2[MY]=E187)),""))</f>
        <v/>
      </c>
      <c r="AG187" s="157" cm="1">
        <f t="array" ref="AG187">IF(D187="Electric","--",IF(D187="Gasoline",_xlfn._xlws.FILTER(GFCF2[Fuel_NOX],(GFCF2[MY]=E187)),""))</f>
        <v>0.97699999999999998</v>
      </c>
      <c r="AH187" s="157">
        <f t="shared" si="44"/>
        <v>0.97699999999999998</v>
      </c>
      <c r="AI187" s="158">
        <f t="shared" si="45"/>
        <v>0.14519018181818183</v>
      </c>
      <c r="AJ187" s="158">
        <f t="shared" si="46"/>
        <v>0.22162232472727275</v>
      </c>
      <c r="AK187" s="158">
        <f t="shared" si="47"/>
        <v>26.250253768234046</v>
      </c>
      <c r="AL187" s="158">
        <f t="shared" si="48"/>
        <v>40.069116189152339</v>
      </c>
      <c r="AM187" s="158">
        <f t="shared" si="49"/>
        <v>1.3125126884117023E-2</v>
      </c>
      <c r="AN187" s="158">
        <f t="shared" si="50"/>
        <v>2.0034558094576171E-2</v>
      </c>
      <c r="AO187" s="158">
        <f t="shared" si="51"/>
        <v>1.2072491708010837E-2</v>
      </c>
      <c r="AP187" s="157"/>
      <c r="AQ187" s="161"/>
      <c r="AR187" s="161"/>
      <c r="AS187" s="161" t="str">
        <f>IF(ISNA(VLOOKUP($B187,'2017 Emission Inventory'!$B$2:$B$803,1,FALSE)),"No","Yes")</f>
        <v>No</v>
      </c>
      <c r="AT187" s="161" t="str">
        <f>IFERROR(INDEX('2017 Emission Inventory'!$C$2:$C$803,MATCH($B187,'2017 Emission Inventory'!$B$2:$B$803,0)),"")</f>
        <v/>
      </c>
      <c r="AU187" s="161" t="str">
        <f>IFERROR(INDEX('2017 Emission Inventory'!$D$2:$D$803,MATCH($B187,'2017 Emission Inventory'!$B$2:$B$803,0)),"")</f>
        <v/>
      </c>
      <c r="AV187" s="161" t="str">
        <f>IFERROR(INDEX('2017 Emission Inventory'!$E$2:$E$803,MATCH($B187,'2017 Emission Inventory'!$B$2:$B$803,0)),"")</f>
        <v/>
      </c>
      <c r="AW187" s="161" t="str">
        <f>IFERROR(INDEX('2017 Emission Inventory'!$F$2:$F$803,MATCH($B187,'2017 Emission Inventory'!$B$2:$B$803,0)),"")</f>
        <v/>
      </c>
      <c r="AX187" s="161" t="str">
        <f>IFERROR(INDEX('2017 Emission Inventory'!$G$2:$G$803,MATCH($B187,'2017 Emission Inventory'!$B$2:$B$803,0)),"")</f>
        <v/>
      </c>
      <c r="AY187" s="162" t="str">
        <f>IFERROR(INDEX('2017 Emission Inventory'!$AL$2:$AL$803,MATCH($B187,'2017 Emission Inventory'!$B$2:$B$803,0)),"")</f>
        <v/>
      </c>
      <c r="AZ187" s="163" t="e">
        <f t="shared" si="52"/>
        <v>#VALUE!</v>
      </c>
      <c r="BB187" s="166"/>
    </row>
    <row r="188" spans="1:54" s="160" customFormat="1" x14ac:dyDescent="0.35">
      <c r="A188" s="157">
        <v>187</v>
      </c>
      <c r="B188" s="157">
        <v>413394</v>
      </c>
      <c r="C188" s="157" t="s">
        <v>164</v>
      </c>
      <c r="D188" s="157" t="s">
        <v>16</v>
      </c>
      <c r="E188" s="157">
        <v>2017</v>
      </c>
      <c r="F188" s="157">
        <v>310</v>
      </c>
      <c r="G188" s="157">
        <v>529.09090909090912</v>
      </c>
      <c r="H188" s="157"/>
      <c r="I188" s="157">
        <f t="shared" si="36"/>
        <v>600</v>
      </c>
      <c r="J188" s="157" t="str">
        <f>IF(D188="Electric","--",IF(D188="Diesel",VLOOKUP(C188,[2]ORDLF!A:B,2,FALSE),""))</f>
        <v/>
      </c>
      <c r="K188" s="157">
        <f>IF(D188="Electric","--",IF(D188="Gasoline",VLOOKUP(C188,LSILF!A:C,3,FALSE),""))</f>
        <v>0.5</v>
      </c>
      <c r="L188" s="158">
        <f t="shared" si="53"/>
        <v>0.5</v>
      </c>
      <c r="M188" s="157" t="str" cm="1">
        <f t="array" ref="M188">IF(D188="Electric","--",IF(D188="Diesel",_xlfn._xlws.FILTER(DIESCH[CH Cap],(DIESCH[HP Bin]=I188)),""))</f>
        <v/>
      </c>
      <c r="N188" s="157" cm="1">
        <f t="array" ref="N188">IF(D188="Electric","--",IF(D188="Gasoline",_xlfn._xlws.FILTER(LSICH[CH Cap],(LSICH[Fuel Type]=D188)*(LSICH[MY]=E188)),""))</f>
        <v>10000</v>
      </c>
      <c r="O188" s="157">
        <f t="shared" si="37"/>
        <v>10000</v>
      </c>
      <c r="P188" s="157">
        <f t="shared" si="38"/>
        <v>1587.2727272727275</v>
      </c>
      <c r="Q188" s="157" t="str" cm="1">
        <f t="array" ref="Q188">IF(D188="Electric","--",IF(D188="Diesel",_xlfn._xlws.FILTER(ORDEF[HC-ZH (g/hp-hr)],(ORDEF[HP]=I188)*(ORDEF[Model_Year]=E188)),""))</f>
        <v/>
      </c>
      <c r="R188" s="157" cm="1">
        <f t="array" ref="R188">IF(D188="Electric","--",IF(D188="Gasoline",_xlfn._xlws.FILTER(LSIEF[HC-ZH (g/hp-hr)],(LSIEF[Fuel]=D188)*(LSIEF[HP Bin]=I188)*(LSIEF[Model Year]=E188)),""))</f>
        <v>0.129</v>
      </c>
      <c r="S188" s="158">
        <f t="shared" si="39"/>
        <v>0.129</v>
      </c>
      <c r="T188" s="159" t="str" cm="1">
        <f t="array" ref="T188">IF(D188="Electric","--",IF(D188="Diesel",_xlfn._xlws.FILTER(ORDEF[HCDR],(ORDEF[HP]=I188)*(ORDEF[Model_Year]=E188),),""))</f>
        <v/>
      </c>
      <c r="U188" s="159" cm="1">
        <f t="array" ref="U188">IF(D188="Electric","--",IF(D188="Gasoline",_xlfn._xlws.FILTER(LSIEF[HC DR],(LSIEF[Fuel]=D188)*(LSIEF[HP Bin]=I188)*(LSIEF[Model Year]=E188)),""))</f>
        <v>1.0200000000000001E-5</v>
      </c>
      <c r="V188" s="159">
        <f t="shared" si="40"/>
        <v>1.0200000000000001E-5</v>
      </c>
      <c r="W188" s="158" t="str" cm="1">
        <f t="array" ref="W188">IF(D188="Electric","--",IF(D188="Diesel",_xlfn._xlws.FILTER(ORDEF[NOXzh],(ORDEF[HP]=I188)*(ORDEF[Model_Year]=E188)),""))</f>
        <v/>
      </c>
      <c r="X188" s="158" cm="1">
        <f t="array" ref="X188">IF(D188="Electric","--",IF(D188="Gasoline",_xlfn._xlws.FILTER(LSIEF[NOX-ZH (g/hp-hr)],(LSIEF[Fuel]=D188)*(LSIEF[HP Bin]=I188)*(LSIEF[Model Year]=E188)),""))</f>
        <v>0.13700000000000001</v>
      </c>
      <c r="Y188" s="158">
        <f t="shared" si="41"/>
        <v>0.13700000000000001</v>
      </c>
      <c r="Z188" s="159" t="str" cm="1">
        <f t="array" ref="Z188">IF(D188="Electric","--",IF(D188="Diesel",_xlfn._xlws.FILTER(ORDEF[NOXdr],(ORDEF[HP]=I188)*(ORDEF[Model_Year]=E188)),""))</f>
        <v/>
      </c>
      <c r="AA188" s="159" cm="1">
        <f t="array" ref="AA188">IF(E188="Electric","--",IF(D188="Gasoline",_xlfn._xlws.FILTER(LSIEF[NOX DR],(LSIEF[Fuel]=D188)*(LSIEF[HP Bin]=I188)*(LSIEF[Model Year]=E188)),""))</f>
        <v>5.66E-5</v>
      </c>
      <c r="AB188" s="159">
        <f t="shared" si="42"/>
        <v>5.66E-5</v>
      </c>
      <c r="AC188" s="158" t="str" cm="1">
        <f t="array" ref="AC188">IF(D188="Electric","--",IF(D188="Diesel",_xlfn._xlws.FILTER(DFCF2[Fuel_HC],(DFCF2[MY]=E188)),""))</f>
        <v/>
      </c>
      <c r="AD188" s="158" cm="1">
        <f t="array" ref="AD188">IF(D188="Electric","--",IF(D188="Gasoline",_xlfn._xlws.FILTER(GFCF2[Fuel_HC],(GFCF2[MY]=E188)),""))</f>
        <v>1</v>
      </c>
      <c r="AE188" s="158">
        <f t="shared" si="43"/>
        <v>1</v>
      </c>
      <c r="AF188" s="157" t="str" cm="1">
        <f t="array" ref="AF188">IF(D188="Electric","--",IF(D188="Diesel",_xlfn._xlws.FILTER(DFCF2[Fuel_NOX],(DFCF2[MY]=E188)),""))</f>
        <v/>
      </c>
      <c r="AG188" s="157" cm="1">
        <f t="array" ref="AG188">IF(D188="Electric","--",IF(D188="Gasoline",_xlfn._xlws.FILTER(GFCF2[Fuel_NOX],(GFCF2[MY]=E188)),""))</f>
        <v>0.97699999999999998</v>
      </c>
      <c r="AH188" s="157">
        <f t="shared" si="44"/>
        <v>0.97699999999999998</v>
      </c>
      <c r="AI188" s="158">
        <f t="shared" si="45"/>
        <v>0.14519018181818183</v>
      </c>
      <c r="AJ188" s="158">
        <f t="shared" si="46"/>
        <v>0.22162232472727275</v>
      </c>
      <c r="AK188" s="158">
        <f t="shared" si="47"/>
        <v>26.250253768234046</v>
      </c>
      <c r="AL188" s="158">
        <f t="shared" si="48"/>
        <v>40.069116189152339</v>
      </c>
      <c r="AM188" s="158">
        <f t="shared" si="49"/>
        <v>1.3125126884117023E-2</v>
      </c>
      <c r="AN188" s="158">
        <f t="shared" si="50"/>
        <v>2.0034558094576171E-2</v>
      </c>
      <c r="AO188" s="158">
        <f t="shared" si="51"/>
        <v>1.2072491708010837E-2</v>
      </c>
      <c r="AP188" s="157"/>
      <c r="AQ188" s="161"/>
      <c r="AR188" s="161"/>
      <c r="AS188" s="161" t="str">
        <f>IF(ISNA(VLOOKUP($B188,'2017 Emission Inventory'!$B$2:$B$803,1,FALSE)),"No","Yes")</f>
        <v>No</v>
      </c>
      <c r="AT188" s="161" t="str">
        <f>IFERROR(INDEX('2017 Emission Inventory'!$C$2:$C$803,MATCH($B188,'2017 Emission Inventory'!$B$2:$B$803,0)),"")</f>
        <v/>
      </c>
      <c r="AU188" s="161" t="str">
        <f>IFERROR(INDEX('2017 Emission Inventory'!$D$2:$D$803,MATCH($B188,'2017 Emission Inventory'!$B$2:$B$803,0)),"")</f>
        <v/>
      </c>
      <c r="AV188" s="161" t="str">
        <f>IFERROR(INDEX('2017 Emission Inventory'!$E$2:$E$803,MATCH($B188,'2017 Emission Inventory'!$B$2:$B$803,0)),"")</f>
        <v/>
      </c>
      <c r="AW188" s="161" t="str">
        <f>IFERROR(INDEX('2017 Emission Inventory'!$F$2:$F$803,MATCH($B188,'2017 Emission Inventory'!$B$2:$B$803,0)),"")</f>
        <v/>
      </c>
      <c r="AX188" s="161" t="str">
        <f>IFERROR(INDEX('2017 Emission Inventory'!$G$2:$G$803,MATCH($B188,'2017 Emission Inventory'!$B$2:$B$803,0)),"")</f>
        <v/>
      </c>
      <c r="AY188" s="162" t="str">
        <f>IFERROR(INDEX('2017 Emission Inventory'!$AL$2:$AL$803,MATCH($B188,'2017 Emission Inventory'!$B$2:$B$803,0)),"")</f>
        <v/>
      </c>
      <c r="AZ188" s="163" t="e">
        <f t="shared" si="52"/>
        <v>#VALUE!</v>
      </c>
      <c r="BB188" s="166"/>
    </row>
    <row r="189" spans="1:54" s="160" customFormat="1" x14ac:dyDescent="0.35">
      <c r="A189" s="157">
        <v>188</v>
      </c>
      <c r="B189" s="157" t="s">
        <v>200</v>
      </c>
      <c r="C189" s="157" t="s">
        <v>164</v>
      </c>
      <c r="D189" s="157" t="s">
        <v>16</v>
      </c>
      <c r="E189" s="157">
        <v>2017</v>
      </c>
      <c r="F189" s="157">
        <v>310</v>
      </c>
      <c r="G189" s="157">
        <v>529.09090909090912</v>
      </c>
      <c r="H189" s="157"/>
      <c r="I189" s="157">
        <f t="shared" si="36"/>
        <v>600</v>
      </c>
      <c r="J189" s="157" t="str">
        <f>IF(D189="Electric","--",IF(D189="Diesel",VLOOKUP(C189,[2]ORDLF!A:B,2,FALSE),""))</f>
        <v/>
      </c>
      <c r="K189" s="157">
        <f>IF(D189="Electric","--",IF(D189="Gasoline",VLOOKUP(C189,LSILF!A:C,3,FALSE),""))</f>
        <v>0.5</v>
      </c>
      <c r="L189" s="158">
        <f t="shared" si="53"/>
        <v>0.5</v>
      </c>
      <c r="M189" s="157" t="str" cm="1">
        <f t="array" ref="M189">IF(D189="Electric","--",IF(D189="Diesel",_xlfn._xlws.FILTER(DIESCH[CH Cap],(DIESCH[HP Bin]=I189)),""))</f>
        <v/>
      </c>
      <c r="N189" s="157" cm="1">
        <f t="array" ref="N189">IF(D189="Electric","--",IF(D189="Gasoline",_xlfn._xlws.FILTER(LSICH[CH Cap],(LSICH[Fuel Type]=D189)*(LSICH[MY]=E189)),""))</f>
        <v>10000</v>
      </c>
      <c r="O189" s="157">
        <f t="shared" si="37"/>
        <v>10000</v>
      </c>
      <c r="P189" s="157">
        <f t="shared" si="38"/>
        <v>1587.2727272727275</v>
      </c>
      <c r="Q189" s="157" t="str" cm="1">
        <f t="array" ref="Q189">IF(D189="Electric","--",IF(D189="Diesel",_xlfn._xlws.FILTER(ORDEF[HC-ZH (g/hp-hr)],(ORDEF[HP]=I189)*(ORDEF[Model_Year]=E189)),""))</f>
        <v/>
      </c>
      <c r="R189" s="157" cm="1">
        <f t="array" ref="R189">IF(D189="Electric","--",IF(D189="Gasoline",_xlfn._xlws.FILTER(LSIEF[HC-ZH (g/hp-hr)],(LSIEF[Fuel]=D189)*(LSIEF[HP Bin]=I189)*(LSIEF[Model Year]=E189)),""))</f>
        <v>0.129</v>
      </c>
      <c r="S189" s="158">
        <f t="shared" si="39"/>
        <v>0.129</v>
      </c>
      <c r="T189" s="159" t="str" cm="1">
        <f t="array" ref="T189">IF(D189="Electric","--",IF(D189="Diesel",_xlfn._xlws.FILTER(ORDEF[HCDR],(ORDEF[HP]=I189)*(ORDEF[Model_Year]=E189),),""))</f>
        <v/>
      </c>
      <c r="U189" s="159" cm="1">
        <f t="array" ref="U189">IF(D189="Electric","--",IF(D189="Gasoline",_xlfn._xlws.FILTER(LSIEF[HC DR],(LSIEF[Fuel]=D189)*(LSIEF[HP Bin]=I189)*(LSIEF[Model Year]=E189)),""))</f>
        <v>1.0200000000000001E-5</v>
      </c>
      <c r="V189" s="159">
        <f t="shared" si="40"/>
        <v>1.0200000000000001E-5</v>
      </c>
      <c r="W189" s="158" t="str" cm="1">
        <f t="array" ref="W189">IF(D189="Electric","--",IF(D189="Diesel",_xlfn._xlws.FILTER(ORDEF[NOXzh],(ORDEF[HP]=I189)*(ORDEF[Model_Year]=E189)),""))</f>
        <v/>
      </c>
      <c r="X189" s="158" cm="1">
        <f t="array" ref="X189">IF(D189="Electric","--",IF(D189="Gasoline",_xlfn._xlws.FILTER(LSIEF[NOX-ZH (g/hp-hr)],(LSIEF[Fuel]=D189)*(LSIEF[HP Bin]=I189)*(LSIEF[Model Year]=E189)),""))</f>
        <v>0.13700000000000001</v>
      </c>
      <c r="Y189" s="158">
        <f t="shared" si="41"/>
        <v>0.13700000000000001</v>
      </c>
      <c r="Z189" s="159" t="str" cm="1">
        <f t="array" ref="Z189">IF(D189="Electric","--",IF(D189="Diesel",_xlfn._xlws.FILTER(ORDEF[NOXdr],(ORDEF[HP]=I189)*(ORDEF[Model_Year]=E189)),""))</f>
        <v/>
      </c>
      <c r="AA189" s="159" cm="1">
        <f t="array" ref="AA189">IF(E189="Electric","--",IF(D189="Gasoline",_xlfn._xlws.FILTER(LSIEF[NOX DR],(LSIEF[Fuel]=D189)*(LSIEF[HP Bin]=I189)*(LSIEF[Model Year]=E189)),""))</f>
        <v>5.66E-5</v>
      </c>
      <c r="AB189" s="159">
        <f t="shared" si="42"/>
        <v>5.66E-5</v>
      </c>
      <c r="AC189" s="158" t="str" cm="1">
        <f t="array" ref="AC189">IF(D189="Electric","--",IF(D189="Diesel",_xlfn._xlws.FILTER(DFCF2[Fuel_HC],(DFCF2[MY]=E189)),""))</f>
        <v/>
      </c>
      <c r="AD189" s="158" cm="1">
        <f t="array" ref="AD189">IF(D189="Electric","--",IF(D189="Gasoline",_xlfn._xlws.FILTER(GFCF2[Fuel_HC],(GFCF2[MY]=E189)),""))</f>
        <v>1</v>
      </c>
      <c r="AE189" s="158">
        <f t="shared" si="43"/>
        <v>1</v>
      </c>
      <c r="AF189" s="157" t="str" cm="1">
        <f t="array" ref="AF189">IF(D189="Electric","--",IF(D189="Diesel",_xlfn._xlws.FILTER(DFCF2[Fuel_NOX],(DFCF2[MY]=E189)),""))</f>
        <v/>
      </c>
      <c r="AG189" s="157" cm="1">
        <f t="array" ref="AG189">IF(D189="Electric","--",IF(D189="Gasoline",_xlfn._xlws.FILTER(GFCF2[Fuel_NOX],(GFCF2[MY]=E189)),""))</f>
        <v>0.97699999999999998</v>
      </c>
      <c r="AH189" s="157">
        <f t="shared" si="44"/>
        <v>0.97699999999999998</v>
      </c>
      <c r="AI189" s="158">
        <f t="shared" si="45"/>
        <v>0.14519018181818183</v>
      </c>
      <c r="AJ189" s="158">
        <f t="shared" si="46"/>
        <v>0.22162232472727275</v>
      </c>
      <c r="AK189" s="158">
        <f t="shared" si="47"/>
        <v>26.250253768234046</v>
      </c>
      <c r="AL189" s="158">
        <f t="shared" si="48"/>
        <v>40.069116189152339</v>
      </c>
      <c r="AM189" s="158">
        <f t="shared" si="49"/>
        <v>1.3125126884117023E-2</v>
      </c>
      <c r="AN189" s="158">
        <f t="shared" si="50"/>
        <v>2.0034558094576171E-2</v>
      </c>
      <c r="AO189" s="158">
        <f t="shared" si="51"/>
        <v>1.2072491708010837E-2</v>
      </c>
      <c r="AP189" s="157"/>
      <c r="AQ189" s="161"/>
      <c r="AR189" s="161"/>
      <c r="AS189" s="161" t="str">
        <f>IF(ISNA(VLOOKUP($B189,'2017 Emission Inventory'!$B$2:$B$803,1,FALSE)),"No","Yes")</f>
        <v>Yes</v>
      </c>
      <c r="AT189" s="161" t="str">
        <f>IFERROR(INDEX('2017 Emission Inventory'!$C$2:$C$803,MATCH($B189,'2017 Emission Inventory'!$B$2:$B$803,0)),"")</f>
        <v>Cargo Loader</v>
      </c>
      <c r="AU189" s="161" t="str">
        <f>IFERROR(INDEX('2017 Emission Inventory'!$D$2:$D$803,MATCH($B189,'2017 Emission Inventory'!$B$2:$B$803,0)),"")</f>
        <v>Gasoline</v>
      </c>
      <c r="AV189" s="161">
        <f>IFERROR(INDEX('2017 Emission Inventory'!$E$2:$E$803,MATCH($B189,'2017 Emission Inventory'!$B$2:$B$803,0)),"")</f>
        <v>2017</v>
      </c>
      <c r="AW189" s="161">
        <f>IFERROR(INDEX('2017 Emission Inventory'!$F$2:$F$803,MATCH($B189,'2017 Emission Inventory'!$B$2:$B$803,0)),"")</f>
        <v>229</v>
      </c>
      <c r="AX189" s="161">
        <f>IFERROR(INDEX('2017 Emission Inventory'!$G$2:$G$803,MATCH($B189,'2017 Emission Inventory'!$B$2:$B$803,0)),"")</f>
        <v>529.09090909090912</v>
      </c>
      <c r="AY189" s="162">
        <f>IFERROR(INDEX('2017 Emission Inventory'!$AL$2:$AL$803,MATCH($B189,'2017 Emission Inventory'!$B$2:$B$803,0)),"")</f>
        <v>21.784221597199721</v>
      </c>
      <c r="AZ189" s="163">
        <f t="shared" si="52"/>
        <v>18.284894591952618</v>
      </c>
      <c r="BB189" s="166"/>
    </row>
    <row r="190" spans="1:54" s="160" customFormat="1" x14ac:dyDescent="0.35">
      <c r="A190" s="157">
        <v>189</v>
      </c>
      <c r="B190" s="157" t="s">
        <v>201</v>
      </c>
      <c r="C190" s="157" t="s">
        <v>164</v>
      </c>
      <c r="D190" s="157" t="s">
        <v>16</v>
      </c>
      <c r="E190" s="157">
        <v>2017</v>
      </c>
      <c r="F190" s="157">
        <v>310</v>
      </c>
      <c r="G190" s="157">
        <v>529.09090909090912</v>
      </c>
      <c r="H190" s="157"/>
      <c r="I190" s="157">
        <f t="shared" si="36"/>
        <v>600</v>
      </c>
      <c r="J190" s="157" t="str">
        <f>IF(D190="Electric","--",IF(D190="Diesel",VLOOKUP(C190,[2]ORDLF!A:B,2,FALSE),""))</f>
        <v/>
      </c>
      <c r="K190" s="157">
        <f>IF(D190="Electric","--",IF(D190="Gasoline",VLOOKUP(C190,LSILF!A:C,3,FALSE),""))</f>
        <v>0.5</v>
      </c>
      <c r="L190" s="158">
        <f t="shared" si="53"/>
        <v>0.5</v>
      </c>
      <c r="M190" s="157" t="str" cm="1">
        <f t="array" ref="M190">IF(D190="Electric","--",IF(D190="Diesel",_xlfn._xlws.FILTER(DIESCH[CH Cap],(DIESCH[HP Bin]=I190)),""))</f>
        <v/>
      </c>
      <c r="N190" s="157" cm="1">
        <f t="array" ref="N190">IF(D190="Electric","--",IF(D190="Gasoline",_xlfn._xlws.FILTER(LSICH[CH Cap],(LSICH[Fuel Type]=D190)*(LSICH[MY]=E190)),""))</f>
        <v>10000</v>
      </c>
      <c r="O190" s="157">
        <f t="shared" si="37"/>
        <v>10000</v>
      </c>
      <c r="P190" s="157">
        <f t="shared" si="38"/>
        <v>1587.2727272727275</v>
      </c>
      <c r="Q190" s="157" t="str" cm="1">
        <f t="array" ref="Q190">IF(D190="Electric","--",IF(D190="Diesel",_xlfn._xlws.FILTER(ORDEF[HC-ZH (g/hp-hr)],(ORDEF[HP]=I190)*(ORDEF[Model_Year]=E190)),""))</f>
        <v/>
      </c>
      <c r="R190" s="157" cm="1">
        <f t="array" ref="R190">IF(D190="Electric","--",IF(D190="Gasoline",_xlfn._xlws.FILTER(LSIEF[HC-ZH (g/hp-hr)],(LSIEF[Fuel]=D190)*(LSIEF[HP Bin]=I190)*(LSIEF[Model Year]=E190)),""))</f>
        <v>0.129</v>
      </c>
      <c r="S190" s="158">
        <f t="shared" si="39"/>
        <v>0.129</v>
      </c>
      <c r="T190" s="159" t="str" cm="1">
        <f t="array" ref="T190">IF(D190="Electric","--",IF(D190="Diesel",_xlfn._xlws.FILTER(ORDEF[HCDR],(ORDEF[HP]=I190)*(ORDEF[Model_Year]=E190),),""))</f>
        <v/>
      </c>
      <c r="U190" s="159" cm="1">
        <f t="array" ref="U190">IF(D190="Electric","--",IF(D190="Gasoline",_xlfn._xlws.FILTER(LSIEF[HC DR],(LSIEF[Fuel]=D190)*(LSIEF[HP Bin]=I190)*(LSIEF[Model Year]=E190)),""))</f>
        <v>1.0200000000000001E-5</v>
      </c>
      <c r="V190" s="159">
        <f t="shared" si="40"/>
        <v>1.0200000000000001E-5</v>
      </c>
      <c r="W190" s="158" t="str" cm="1">
        <f t="array" ref="W190">IF(D190="Electric","--",IF(D190="Diesel",_xlfn._xlws.FILTER(ORDEF[NOXzh],(ORDEF[HP]=I190)*(ORDEF[Model_Year]=E190)),""))</f>
        <v/>
      </c>
      <c r="X190" s="158" cm="1">
        <f t="array" ref="X190">IF(D190="Electric","--",IF(D190="Gasoline",_xlfn._xlws.FILTER(LSIEF[NOX-ZH (g/hp-hr)],(LSIEF[Fuel]=D190)*(LSIEF[HP Bin]=I190)*(LSIEF[Model Year]=E190)),""))</f>
        <v>0.13700000000000001</v>
      </c>
      <c r="Y190" s="158">
        <f t="shared" si="41"/>
        <v>0.13700000000000001</v>
      </c>
      <c r="Z190" s="159" t="str" cm="1">
        <f t="array" ref="Z190">IF(D190="Electric","--",IF(D190="Diesel",_xlfn._xlws.FILTER(ORDEF[NOXdr],(ORDEF[HP]=I190)*(ORDEF[Model_Year]=E190)),""))</f>
        <v/>
      </c>
      <c r="AA190" s="159" cm="1">
        <f t="array" ref="AA190">IF(E190="Electric","--",IF(D190="Gasoline",_xlfn._xlws.FILTER(LSIEF[NOX DR],(LSIEF[Fuel]=D190)*(LSIEF[HP Bin]=I190)*(LSIEF[Model Year]=E190)),""))</f>
        <v>5.66E-5</v>
      </c>
      <c r="AB190" s="159">
        <f t="shared" si="42"/>
        <v>5.66E-5</v>
      </c>
      <c r="AC190" s="158" t="str" cm="1">
        <f t="array" ref="AC190">IF(D190="Electric","--",IF(D190="Diesel",_xlfn._xlws.FILTER(DFCF2[Fuel_HC],(DFCF2[MY]=E190)),""))</f>
        <v/>
      </c>
      <c r="AD190" s="158" cm="1">
        <f t="array" ref="AD190">IF(D190="Electric","--",IF(D190="Gasoline",_xlfn._xlws.FILTER(GFCF2[Fuel_HC],(GFCF2[MY]=E190)),""))</f>
        <v>1</v>
      </c>
      <c r="AE190" s="158">
        <f t="shared" si="43"/>
        <v>1</v>
      </c>
      <c r="AF190" s="157" t="str" cm="1">
        <f t="array" ref="AF190">IF(D190="Electric","--",IF(D190="Diesel",_xlfn._xlws.FILTER(DFCF2[Fuel_NOX],(DFCF2[MY]=E190)),""))</f>
        <v/>
      </c>
      <c r="AG190" s="157" cm="1">
        <f t="array" ref="AG190">IF(D190="Electric","--",IF(D190="Gasoline",_xlfn._xlws.FILTER(GFCF2[Fuel_NOX],(GFCF2[MY]=E190)),""))</f>
        <v>0.97699999999999998</v>
      </c>
      <c r="AH190" s="157">
        <f t="shared" si="44"/>
        <v>0.97699999999999998</v>
      </c>
      <c r="AI190" s="158">
        <f t="shared" si="45"/>
        <v>0.14519018181818183</v>
      </c>
      <c r="AJ190" s="158">
        <f t="shared" si="46"/>
        <v>0.22162232472727275</v>
      </c>
      <c r="AK190" s="158">
        <f t="shared" si="47"/>
        <v>26.250253768234046</v>
      </c>
      <c r="AL190" s="158">
        <f t="shared" si="48"/>
        <v>40.069116189152339</v>
      </c>
      <c r="AM190" s="158">
        <f t="shared" si="49"/>
        <v>1.3125126884117023E-2</v>
      </c>
      <c r="AN190" s="158">
        <f t="shared" si="50"/>
        <v>2.0034558094576171E-2</v>
      </c>
      <c r="AO190" s="158">
        <f t="shared" si="51"/>
        <v>1.2072491708010837E-2</v>
      </c>
      <c r="AP190" s="157"/>
      <c r="AQ190" s="161"/>
      <c r="AR190" s="161"/>
      <c r="AS190" s="161" t="str">
        <f>IF(ISNA(VLOOKUP($B190,'2017 Emission Inventory'!$B$2:$B$803,1,FALSE)),"No","Yes")</f>
        <v>Yes</v>
      </c>
      <c r="AT190" s="161" t="str">
        <f>IFERROR(INDEX('2017 Emission Inventory'!$C$2:$C$803,MATCH($B190,'2017 Emission Inventory'!$B$2:$B$803,0)),"")</f>
        <v>Cargo Loader</v>
      </c>
      <c r="AU190" s="161" t="str">
        <f>IFERROR(INDEX('2017 Emission Inventory'!$D$2:$D$803,MATCH($B190,'2017 Emission Inventory'!$B$2:$B$803,0)),"")</f>
        <v>Gasoline</v>
      </c>
      <c r="AV190" s="161">
        <f>IFERROR(INDEX('2017 Emission Inventory'!$E$2:$E$803,MATCH($B190,'2017 Emission Inventory'!$B$2:$B$803,0)),"")</f>
        <v>2017</v>
      </c>
      <c r="AW190" s="161">
        <f>IFERROR(INDEX('2017 Emission Inventory'!$F$2:$F$803,MATCH($B190,'2017 Emission Inventory'!$B$2:$B$803,0)),"")</f>
        <v>229</v>
      </c>
      <c r="AX190" s="161">
        <f>IFERROR(INDEX('2017 Emission Inventory'!$G$2:$G$803,MATCH($B190,'2017 Emission Inventory'!$B$2:$B$803,0)),"")</f>
        <v>529.09090909090912</v>
      </c>
      <c r="AY190" s="162">
        <f>IFERROR(INDEX('2017 Emission Inventory'!$AL$2:$AL$803,MATCH($B190,'2017 Emission Inventory'!$B$2:$B$803,0)),"")</f>
        <v>21.784221597199721</v>
      </c>
      <c r="AZ190" s="163">
        <f t="shared" si="52"/>
        <v>18.284894591952618</v>
      </c>
      <c r="BB190" s="166"/>
    </row>
    <row r="191" spans="1:54" s="160" customFormat="1" x14ac:dyDescent="0.35">
      <c r="A191" s="157">
        <v>190</v>
      </c>
      <c r="B191" s="157" t="s">
        <v>202</v>
      </c>
      <c r="C191" s="157" t="s">
        <v>164</v>
      </c>
      <c r="D191" s="157" t="s">
        <v>16</v>
      </c>
      <c r="E191" s="157">
        <v>2017</v>
      </c>
      <c r="F191" s="157">
        <v>310</v>
      </c>
      <c r="G191" s="157">
        <v>529.09090909090912</v>
      </c>
      <c r="H191" s="157"/>
      <c r="I191" s="157">
        <f t="shared" si="36"/>
        <v>600</v>
      </c>
      <c r="J191" s="157" t="str">
        <f>IF(D191="Electric","--",IF(D191="Diesel",VLOOKUP(C191,[2]ORDLF!A:B,2,FALSE),""))</f>
        <v/>
      </c>
      <c r="K191" s="157">
        <f>IF(D191="Electric","--",IF(D191="Gasoline",VLOOKUP(C191,LSILF!A:C,3,FALSE),""))</f>
        <v>0.5</v>
      </c>
      <c r="L191" s="158">
        <f t="shared" si="53"/>
        <v>0.5</v>
      </c>
      <c r="M191" s="157" t="str" cm="1">
        <f t="array" ref="M191">IF(D191="Electric","--",IF(D191="Diesel",_xlfn._xlws.FILTER(DIESCH[CH Cap],(DIESCH[HP Bin]=I191)),""))</f>
        <v/>
      </c>
      <c r="N191" s="157" cm="1">
        <f t="array" ref="N191">IF(D191="Electric","--",IF(D191="Gasoline",_xlfn._xlws.FILTER(LSICH[CH Cap],(LSICH[Fuel Type]=D191)*(LSICH[MY]=E191)),""))</f>
        <v>10000</v>
      </c>
      <c r="O191" s="157">
        <f t="shared" si="37"/>
        <v>10000</v>
      </c>
      <c r="P191" s="157">
        <f t="shared" si="38"/>
        <v>1587.2727272727275</v>
      </c>
      <c r="Q191" s="157" t="str" cm="1">
        <f t="array" ref="Q191">IF(D191="Electric","--",IF(D191="Diesel",_xlfn._xlws.FILTER(ORDEF[HC-ZH (g/hp-hr)],(ORDEF[HP]=I191)*(ORDEF[Model_Year]=E191)),""))</f>
        <v/>
      </c>
      <c r="R191" s="157" cm="1">
        <f t="array" ref="R191">IF(D191="Electric","--",IF(D191="Gasoline",_xlfn._xlws.FILTER(LSIEF[HC-ZH (g/hp-hr)],(LSIEF[Fuel]=D191)*(LSIEF[HP Bin]=I191)*(LSIEF[Model Year]=E191)),""))</f>
        <v>0.129</v>
      </c>
      <c r="S191" s="158">
        <f t="shared" si="39"/>
        <v>0.129</v>
      </c>
      <c r="T191" s="159" t="str" cm="1">
        <f t="array" ref="T191">IF(D191="Electric","--",IF(D191="Diesel",_xlfn._xlws.FILTER(ORDEF[HCDR],(ORDEF[HP]=I191)*(ORDEF[Model_Year]=E191),),""))</f>
        <v/>
      </c>
      <c r="U191" s="159" cm="1">
        <f t="array" ref="U191">IF(D191="Electric","--",IF(D191="Gasoline",_xlfn._xlws.FILTER(LSIEF[HC DR],(LSIEF[Fuel]=D191)*(LSIEF[HP Bin]=I191)*(LSIEF[Model Year]=E191)),""))</f>
        <v>1.0200000000000001E-5</v>
      </c>
      <c r="V191" s="159">
        <f t="shared" si="40"/>
        <v>1.0200000000000001E-5</v>
      </c>
      <c r="W191" s="158" t="str" cm="1">
        <f t="array" ref="W191">IF(D191="Electric","--",IF(D191="Diesel",_xlfn._xlws.FILTER(ORDEF[NOXzh],(ORDEF[HP]=I191)*(ORDEF[Model_Year]=E191)),""))</f>
        <v/>
      </c>
      <c r="X191" s="158" cm="1">
        <f t="array" ref="X191">IF(D191="Electric","--",IF(D191="Gasoline",_xlfn._xlws.FILTER(LSIEF[NOX-ZH (g/hp-hr)],(LSIEF[Fuel]=D191)*(LSIEF[HP Bin]=I191)*(LSIEF[Model Year]=E191)),""))</f>
        <v>0.13700000000000001</v>
      </c>
      <c r="Y191" s="158">
        <f t="shared" si="41"/>
        <v>0.13700000000000001</v>
      </c>
      <c r="Z191" s="159" t="str" cm="1">
        <f t="array" ref="Z191">IF(D191="Electric","--",IF(D191="Diesel",_xlfn._xlws.FILTER(ORDEF[NOXdr],(ORDEF[HP]=I191)*(ORDEF[Model_Year]=E191)),""))</f>
        <v/>
      </c>
      <c r="AA191" s="159" cm="1">
        <f t="array" ref="AA191">IF(E191="Electric","--",IF(D191="Gasoline",_xlfn._xlws.FILTER(LSIEF[NOX DR],(LSIEF[Fuel]=D191)*(LSIEF[HP Bin]=I191)*(LSIEF[Model Year]=E191)),""))</f>
        <v>5.66E-5</v>
      </c>
      <c r="AB191" s="159">
        <f t="shared" si="42"/>
        <v>5.66E-5</v>
      </c>
      <c r="AC191" s="158" t="str" cm="1">
        <f t="array" ref="AC191">IF(D191="Electric","--",IF(D191="Diesel",_xlfn._xlws.FILTER(DFCF2[Fuel_HC],(DFCF2[MY]=E191)),""))</f>
        <v/>
      </c>
      <c r="AD191" s="158" cm="1">
        <f t="array" ref="AD191">IF(D191="Electric","--",IF(D191="Gasoline",_xlfn._xlws.FILTER(GFCF2[Fuel_HC],(GFCF2[MY]=E191)),""))</f>
        <v>1</v>
      </c>
      <c r="AE191" s="158">
        <f t="shared" si="43"/>
        <v>1</v>
      </c>
      <c r="AF191" s="157" t="str" cm="1">
        <f t="array" ref="AF191">IF(D191="Electric","--",IF(D191="Diesel",_xlfn._xlws.FILTER(DFCF2[Fuel_NOX],(DFCF2[MY]=E191)),""))</f>
        <v/>
      </c>
      <c r="AG191" s="157" cm="1">
        <f t="array" ref="AG191">IF(D191="Electric","--",IF(D191="Gasoline",_xlfn._xlws.FILTER(GFCF2[Fuel_NOX],(GFCF2[MY]=E191)),""))</f>
        <v>0.97699999999999998</v>
      </c>
      <c r="AH191" s="157">
        <f t="shared" si="44"/>
        <v>0.97699999999999998</v>
      </c>
      <c r="AI191" s="158">
        <f t="shared" si="45"/>
        <v>0.14519018181818183</v>
      </c>
      <c r="AJ191" s="158">
        <f t="shared" si="46"/>
        <v>0.22162232472727275</v>
      </c>
      <c r="AK191" s="158">
        <f t="shared" si="47"/>
        <v>26.250253768234046</v>
      </c>
      <c r="AL191" s="158">
        <f t="shared" si="48"/>
        <v>40.069116189152339</v>
      </c>
      <c r="AM191" s="158">
        <f t="shared" si="49"/>
        <v>1.3125126884117023E-2</v>
      </c>
      <c r="AN191" s="158">
        <f t="shared" si="50"/>
        <v>2.0034558094576171E-2</v>
      </c>
      <c r="AO191" s="158">
        <f t="shared" si="51"/>
        <v>1.2072491708010837E-2</v>
      </c>
      <c r="AP191" s="157"/>
      <c r="AQ191" s="161"/>
      <c r="AR191" s="161"/>
      <c r="AS191" s="161" t="str">
        <f>IF(ISNA(VLOOKUP($B191,'2017 Emission Inventory'!$B$2:$B$803,1,FALSE)),"No","Yes")</f>
        <v>Yes</v>
      </c>
      <c r="AT191" s="161" t="str">
        <f>IFERROR(INDEX('2017 Emission Inventory'!$C$2:$C$803,MATCH($B191,'2017 Emission Inventory'!$B$2:$B$803,0)),"")</f>
        <v>Cargo Loader</v>
      </c>
      <c r="AU191" s="161" t="str">
        <f>IFERROR(INDEX('2017 Emission Inventory'!$D$2:$D$803,MATCH($B191,'2017 Emission Inventory'!$B$2:$B$803,0)),"")</f>
        <v>Gasoline</v>
      </c>
      <c r="AV191" s="161">
        <f>IFERROR(INDEX('2017 Emission Inventory'!$E$2:$E$803,MATCH($B191,'2017 Emission Inventory'!$B$2:$B$803,0)),"")</f>
        <v>2017</v>
      </c>
      <c r="AW191" s="161">
        <f>IFERROR(INDEX('2017 Emission Inventory'!$F$2:$F$803,MATCH($B191,'2017 Emission Inventory'!$B$2:$B$803,0)),"")</f>
        <v>229</v>
      </c>
      <c r="AX191" s="161">
        <f>IFERROR(INDEX('2017 Emission Inventory'!$G$2:$G$803,MATCH($B191,'2017 Emission Inventory'!$B$2:$B$803,0)),"")</f>
        <v>529.09090909090912</v>
      </c>
      <c r="AY191" s="162">
        <f>IFERROR(INDEX('2017 Emission Inventory'!$AL$2:$AL$803,MATCH($B191,'2017 Emission Inventory'!$B$2:$B$803,0)),"")</f>
        <v>21.784221597199721</v>
      </c>
      <c r="AZ191" s="163">
        <f t="shared" si="52"/>
        <v>18.284894591952618</v>
      </c>
      <c r="BB191" s="166"/>
    </row>
    <row r="192" spans="1:54" s="160" customFormat="1" x14ac:dyDescent="0.35">
      <c r="A192" s="157">
        <v>191</v>
      </c>
      <c r="B192" s="157" t="s">
        <v>203</v>
      </c>
      <c r="C192" s="157" t="s">
        <v>164</v>
      </c>
      <c r="D192" s="157" t="s">
        <v>16</v>
      </c>
      <c r="E192" s="157">
        <v>2017</v>
      </c>
      <c r="F192" s="157">
        <v>310</v>
      </c>
      <c r="G192" s="157">
        <v>529.09090909090912</v>
      </c>
      <c r="H192" s="157"/>
      <c r="I192" s="157">
        <f t="shared" si="36"/>
        <v>600</v>
      </c>
      <c r="J192" s="157" t="str">
        <f>IF(D192="Electric","--",IF(D192="Diesel",VLOOKUP(C192,[2]ORDLF!A:B,2,FALSE),""))</f>
        <v/>
      </c>
      <c r="K192" s="157">
        <f>IF(D192="Electric","--",IF(D192="Gasoline",VLOOKUP(C192,LSILF!A:C,3,FALSE),""))</f>
        <v>0.5</v>
      </c>
      <c r="L192" s="158">
        <f t="shared" si="53"/>
        <v>0.5</v>
      </c>
      <c r="M192" s="157" t="str" cm="1">
        <f t="array" ref="M192">IF(D192="Electric","--",IF(D192="Diesel",_xlfn._xlws.FILTER(DIESCH[CH Cap],(DIESCH[HP Bin]=I192)),""))</f>
        <v/>
      </c>
      <c r="N192" s="157" cm="1">
        <f t="array" ref="N192">IF(D192="Electric","--",IF(D192="Gasoline",_xlfn._xlws.FILTER(LSICH[CH Cap],(LSICH[Fuel Type]=D192)*(LSICH[MY]=E192)),""))</f>
        <v>10000</v>
      </c>
      <c r="O192" s="157">
        <f t="shared" si="37"/>
        <v>10000</v>
      </c>
      <c r="P192" s="157">
        <f t="shared" si="38"/>
        <v>1587.2727272727275</v>
      </c>
      <c r="Q192" s="157" t="str" cm="1">
        <f t="array" ref="Q192">IF(D192="Electric","--",IF(D192="Diesel",_xlfn._xlws.FILTER(ORDEF[HC-ZH (g/hp-hr)],(ORDEF[HP]=I192)*(ORDEF[Model_Year]=E192)),""))</f>
        <v/>
      </c>
      <c r="R192" s="157" cm="1">
        <f t="array" ref="R192">IF(D192="Electric","--",IF(D192="Gasoline",_xlfn._xlws.FILTER(LSIEF[HC-ZH (g/hp-hr)],(LSIEF[Fuel]=D192)*(LSIEF[HP Bin]=I192)*(LSIEF[Model Year]=E192)),""))</f>
        <v>0.129</v>
      </c>
      <c r="S192" s="158">
        <f t="shared" si="39"/>
        <v>0.129</v>
      </c>
      <c r="T192" s="159" t="str" cm="1">
        <f t="array" ref="T192">IF(D192="Electric","--",IF(D192="Diesel",_xlfn._xlws.FILTER(ORDEF[HCDR],(ORDEF[HP]=I192)*(ORDEF[Model_Year]=E192),),""))</f>
        <v/>
      </c>
      <c r="U192" s="159" cm="1">
        <f t="array" ref="U192">IF(D192="Electric","--",IF(D192="Gasoline",_xlfn._xlws.FILTER(LSIEF[HC DR],(LSIEF[Fuel]=D192)*(LSIEF[HP Bin]=I192)*(LSIEF[Model Year]=E192)),""))</f>
        <v>1.0200000000000001E-5</v>
      </c>
      <c r="V192" s="159">
        <f t="shared" si="40"/>
        <v>1.0200000000000001E-5</v>
      </c>
      <c r="W192" s="158" t="str" cm="1">
        <f t="array" ref="W192">IF(D192="Electric","--",IF(D192="Diesel",_xlfn._xlws.FILTER(ORDEF[NOXzh],(ORDEF[HP]=I192)*(ORDEF[Model_Year]=E192)),""))</f>
        <v/>
      </c>
      <c r="X192" s="158" cm="1">
        <f t="array" ref="X192">IF(D192="Electric","--",IF(D192="Gasoline",_xlfn._xlws.FILTER(LSIEF[NOX-ZH (g/hp-hr)],(LSIEF[Fuel]=D192)*(LSIEF[HP Bin]=I192)*(LSIEF[Model Year]=E192)),""))</f>
        <v>0.13700000000000001</v>
      </c>
      <c r="Y192" s="158">
        <f t="shared" si="41"/>
        <v>0.13700000000000001</v>
      </c>
      <c r="Z192" s="159" t="str" cm="1">
        <f t="array" ref="Z192">IF(D192="Electric","--",IF(D192="Diesel",_xlfn._xlws.FILTER(ORDEF[NOXdr],(ORDEF[HP]=I192)*(ORDEF[Model_Year]=E192)),""))</f>
        <v/>
      </c>
      <c r="AA192" s="159" cm="1">
        <f t="array" ref="AA192">IF(E192="Electric","--",IF(D192="Gasoline",_xlfn._xlws.FILTER(LSIEF[NOX DR],(LSIEF[Fuel]=D192)*(LSIEF[HP Bin]=I192)*(LSIEF[Model Year]=E192)),""))</f>
        <v>5.66E-5</v>
      </c>
      <c r="AB192" s="159">
        <f t="shared" si="42"/>
        <v>5.66E-5</v>
      </c>
      <c r="AC192" s="158" t="str" cm="1">
        <f t="array" ref="AC192">IF(D192="Electric","--",IF(D192="Diesel",_xlfn._xlws.FILTER(DFCF2[Fuel_HC],(DFCF2[MY]=E192)),""))</f>
        <v/>
      </c>
      <c r="AD192" s="158" cm="1">
        <f t="array" ref="AD192">IF(D192="Electric","--",IF(D192="Gasoline",_xlfn._xlws.FILTER(GFCF2[Fuel_HC],(GFCF2[MY]=E192)),""))</f>
        <v>1</v>
      </c>
      <c r="AE192" s="158">
        <f t="shared" si="43"/>
        <v>1</v>
      </c>
      <c r="AF192" s="157" t="str" cm="1">
        <f t="array" ref="AF192">IF(D192="Electric","--",IF(D192="Diesel",_xlfn._xlws.FILTER(DFCF2[Fuel_NOX],(DFCF2[MY]=E192)),""))</f>
        <v/>
      </c>
      <c r="AG192" s="157" cm="1">
        <f t="array" ref="AG192">IF(D192="Electric","--",IF(D192="Gasoline",_xlfn._xlws.FILTER(GFCF2[Fuel_NOX],(GFCF2[MY]=E192)),""))</f>
        <v>0.97699999999999998</v>
      </c>
      <c r="AH192" s="157">
        <f t="shared" si="44"/>
        <v>0.97699999999999998</v>
      </c>
      <c r="AI192" s="158">
        <f t="shared" si="45"/>
        <v>0.14519018181818183</v>
      </c>
      <c r="AJ192" s="158">
        <f t="shared" si="46"/>
        <v>0.22162232472727275</v>
      </c>
      <c r="AK192" s="158">
        <f t="shared" si="47"/>
        <v>26.250253768234046</v>
      </c>
      <c r="AL192" s="158">
        <f t="shared" si="48"/>
        <v>40.069116189152339</v>
      </c>
      <c r="AM192" s="158">
        <f t="shared" si="49"/>
        <v>1.3125126884117023E-2</v>
      </c>
      <c r="AN192" s="158">
        <f t="shared" si="50"/>
        <v>2.0034558094576171E-2</v>
      </c>
      <c r="AO192" s="158">
        <f t="shared" si="51"/>
        <v>1.2072491708010837E-2</v>
      </c>
      <c r="AP192" s="157"/>
      <c r="AQ192" s="161"/>
      <c r="AR192" s="161"/>
      <c r="AS192" s="161" t="str">
        <f>IF(ISNA(VLOOKUP($B192,'2017 Emission Inventory'!$B$2:$B$803,1,FALSE)),"No","Yes")</f>
        <v>Yes</v>
      </c>
      <c r="AT192" s="161" t="str">
        <f>IFERROR(INDEX('2017 Emission Inventory'!$C$2:$C$803,MATCH($B192,'2017 Emission Inventory'!$B$2:$B$803,0)),"")</f>
        <v>Cargo Loader</v>
      </c>
      <c r="AU192" s="161" t="str">
        <f>IFERROR(INDEX('2017 Emission Inventory'!$D$2:$D$803,MATCH($B192,'2017 Emission Inventory'!$B$2:$B$803,0)),"")</f>
        <v>Gasoline</v>
      </c>
      <c r="AV192" s="161">
        <f>IFERROR(INDEX('2017 Emission Inventory'!$E$2:$E$803,MATCH($B192,'2017 Emission Inventory'!$B$2:$B$803,0)),"")</f>
        <v>2017</v>
      </c>
      <c r="AW192" s="161">
        <f>IFERROR(INDEX('2017 Emission Inventory'!$F$2:$F$803,MATCH($B192,'2017 Emission Inventory'!$B$2:$B$803,0)),"")</f>
        <v>229</v>
      </c>
      <c r="AX192" s="161">
        <f>IFERROR(INDEX('2017 Emission Inventory'!$G$2:$G$803,MATCH($B192,'2017 Emission Inventory'!$B$2:$B$803,0)),"")</f>
        <v>529.09090909090912</v>
      </c>
      <c r="AY192" s="162">
        <f>IFERROR(INDEX('2017 Emission Inventory'!$AL$2:$AL$803,MATCH($B192,'2017 Emission Inventory'!$B$2:$B$803,0)),"")</f>
        <v>21.784221597199721</v>
      </c>
      <c r="AZ192" s="163">
        <f t="shared" si="52"/>
        <v>18.284894591952618</v>
      </c>
      <c r="BB192" s="166"/>
    </row>
    <row r="193" spans="1:54" s="160" customFormat="1" x14ac:dyDescent="0.35">
      <c r="A193" s="157">
        <v>192</v>
      </c>
      <c r="B193" s="157">
        <v>414613</v>
      </c>
      <c r="C193" s="157" t="s">
        <v>164</v>
      </c>
      <c r="D193" s="157" t="s">
        <v>16</v>
      </c>
      <c r="E193" s="157">
        <v>2018</v>
      </c>
      <c r="F193" s="157">
        <v>169</v>
      </c>
      <c r="G193" s="157">
        <v>529.09090909090912</v>
      </c>
      <c r="H193" s="157"/>
      <c r="I193" s="157">
        <f t="shared" si="36"/>
        <v>175</v>
      </c>
      <c r="J193" s="157" t="str">
        <f>IF(D193="Electric","--",IF(D193="Diesel",VLOOKUP(C193,[2]ORDLF!A:B,2,FALSE),""))</f>
        <v/>
      </c>
      <c r="K193" s="157">
        <f>IF(D193="Electric","--",IF(D193="Gasoline",VLOOKUP(C193,LSILF!A:C,3,FALSE),""))</f>
        <v>0.5</v>
      </c>
      <c r="L193" s="158">
        <f t="shared" si="53"/>
        <v>0.5</v>
      </c>
      <c r="M193" s="157" t="str" cm="1">
        <f t="array" ref="M193">IF(D193="Electric","--",IF(D193="Diesel",_xlfn._xlws.FILTER(DIESCH[CH Cap],(DIESCH[HP Bin]=I193)),""))</f>
        <v/>
      </c>
      <c r="N193" s="157" cm="1">
        <f t="array" ref="N193">IF(D193="Electric","--",IF(D193="Gasoline",_xlfn._xlws.FILTER(LSICH[CH Cap],(LSICH[Fuel Type]=D193)*(LSICH[MY]=E193)),""))</f>
        <v>10000</v>
      </c>
      <c r="O193" s="157">
        <f t="shared" si="37"/>
        <v>10000</v>
      </c>
      <c r="P193" s="157">
        <f t="shared" si="38"/>
        <v>1058.1818181818182</v>
      </c>
      <c r="Q193" s="157" t="str" cm="1">
        <f t="array" ref="Q193">IF(D193="Electric","--",IF(D193="Diesel",_xlfn._xlws.FILTER(ORDEF[HC-ZH (g/hp-hr)],(ORDEF[HP]=I193)*(ORDEF[Model_Year]=E193)),""))</f>
        <v/>
      </c>
      <c r="R193" s="157" cm="1">
        <f t="array" ref="R193">IF(D193="Electric","--",IF(D193="Gasoline",_xlfn._xlws.FILTER(LSIEF[HC-ZH (g/hp-hr)],(LSIEF[Fuel]=D193)*(LSIEF[HP Bin]=I193)*(LSIEF[Model Year]=E193)),""))</f>
        <v>0.129</v>
      </c>
      <c r="S193" s="158">
        <f t="shared" si="39"/>
        <v>0.129</v>
      </c>
      <c r="T193" s="159" t="str" cm="1">
        <f t="array" ref="T193">IF(D193="Electric","--",IF(D193="Diesel",_xlfn._xlws.FILTER(ORDEF[HCDR],(ORDEF[HP]=I193)*(ORDEF[Model_Year]=E193),),""))</f>
        <v/>
      </c>
      <c r="U193" s="159" cm="1">
        <f t="array" ref="U193">IF(D193="Electric","--",IF(D193="Gasoline",_xlfn._xlws.FILTER(LSIEF[HC DR],(LSIEF[Fuel]=D193)*(LSIEF[HP Bin]=I193)*(LSIEF[Model Year]=E193)),""))</f>
        <v>1.0200000000000001E-5</v>
      </c>
      <c r="V193" s="159">
        <f t="shared" si="40"/>
        <v>1.0200000000000001E-5</v>
      </c>
      <c r="W193" s="158" t="str" cm="1">
        <f t="array" ref="W193">IF(D193="Electric","--",IF(D193="Diesel",_xlfn._xlws.FILTER(ORDEF[NOXzh],(ORDEF[HP]=I193)*(ORDEF[Model_Year]=E193)),""))</f>
        <v/>
      </c>
      <c r="X193" s="158" cm="1">
        <f t="array" ref="X193">IF(D193="Electric","--",IF(D193="Gasoline",_xlfn._xlws.FILTER(LSIEF[NOX-ZH (g/hp-hr)],(LSIEF[Fuel]=D193)*(LSIEF[HP Bin]=I193)*(LSIEF[Model Year]=E193)),""))</f>
        <v>0.13700000000000001</v>
      </c>
      <c r="Y193" s="158">
        <f t="shared" si="41"/>
        <v>0.13700000000000001</v>
      </c>
      <c r="Z193" s="159" t="str" cm="1">
        <f t="array" ref="Z193">IF(D193="Electric","--",IF(D193="Diesel",_xlfn._xlws.FILTER(ORDEF[NOXdr],(ORDEF[HP]=I193)*(ORDEF[Model_Year]=E193)),""))</f>
        <v/>
      </c>
      <c r="AA193" s="159" cm="1">
        <f t="array" ref="AA193">IF(E193="Electric","--",IF(D193="Gasoline",_xlfn._xlws.FILTER(LSIEF[NOX DR],(LSIEF[Fuel]=D193)*(LSIEF[HP Bin]=I193)*(LSIEF[Model Year]=E193)),""))</f>
        <v>5.66E-5</v>
      </c>
      <c r="AB193" s="159">
        <f t="shared" si="42"/>
        <v>5.66E-5</v>
      </c>
      <c r="AC193" s="158" t="str" cm="1">
        <f t="array" ref="AC193">IF(D193="Electric","--",IF(D193="Diesel",_xlfn._xlws.FILTER(DFCF2[Fuel_HC],(DFCF2[MY]=E193)),""))</f>
        <v/>
      </c>
      <c r="AD193" s="158" cm="1">
        <f t="array" ref="AD193">IF(D193="Electric","--",IF(D193="Gasoline",_xlfn._xlws.FILTER(GFCF2[Fuel_HC],(GFCF2[MY]=E193)),""))</f>
        <v>1</v>
      </c>
      <c r="AE193" s="158">
        <f t="shared" si="43"/>
        <v>1</v>
      </c>
      <c r="AF193" s="157" t="str" cm="1">
        <f t="array" ref="AF193">IF(D193="Electric","--",IF(D193="Diesel",_xlfn._xlws.FILTER(DFCF2[Fuel_NOX],(DFCF2[MY]=E193)),""))</f>
        <v/>
      </c>
      <c r="AG193" s="157" cm="1">
        <f t="array" ref="AG193">IF(D193="Electric","--",IF(D193="Gasoline",_xlfn._xlws.FILTER(GFCF2[Fuel_NOX],(GFCF2[MY]=E193)),""))</f>
        <v>0.97699999999999998</v>
      </c>
      <c r="AH193" s="157">
        <f t="shared" si="44"/>
        <v>0.97699999999999998</v>
      </c>
      <c r="AI193" s="158">
        <f t="shared" si="45"/>
        <v>0.13979345454545455</v>
      </c>
      <c r="AJ193" s="158">
        <f t="shared" si="46"/>
        <v>0.19236454981818182</v>
      </c>
      <c r="AK193" s="158">
        <f t="shared" si="47"/>
        <v>13.778695578168385</v>
      </c>
      <c r="AL193" s="158">
        <f t="shared" si="48"/>
        <v>18.960348183643315</v>
      </c>
      <c r="AM193" s="158">
        <f t="shared" si="49"/>
        <v>6.8893477890841935E-3</v>
      </c>
      <c r="AN193" s="158">
        <f t="shared" si="50"/>
        <v>9.4801740918216588E-3</v>
      </c>
      <c r="AO193" s="158">
        <f t="shared" si="51"/>
        <v>6.3368220963996406E-3</v>
      </c>
      <c r="AP193" s="157"/>
      <c r="AQ193" s="161"/>
      <c r="AR193" s="161"/>
      <c r="AS193" s="161" t="str">
        <f>IF(ISNA(VLOOKUP($B193,'2017 Emission Inventory'!$B$2:$B$803,1,FALSE)),"No","Yes")</f>
        <v>No</v>
      </c>
      <c r="AT193" s="161" t="str">
        <f>IFERROR(INDEX('2017 Emission Inventory'!$C$2:$C$803,MATCH($B193,'2017 Emission Inventory'!$B$2:$B$803,0)),"")</f>
        <v/>
      </c>
      <c r="AU193" s="161" t="str">
        <f>IFERROR(INDEX('2017 Emission Inventory'!$D$2:$D$803,MATCH($B193,'2017 Emission Inventory'!$B$2:$B$803,0)),"")</f>
        <v/>
      </c>
      <c r="AV193" s="161" t="str">
        <f>IFERROR(INDEX('2017 Emission Inventory'!$E$2:$E$803,MATCH($B193,'2017 Emission Inventory'!$B$2:$B$803,0)),"")</f>
        <v/>
      </c>
      <c r="AW193" s="161" t="str">
        <f>IFERROR(INDEX('2017 Emission Inventory'!$F$2:$F$803,MATCH($B193,'2017 Emission Inventory'!$B$2:$B$803,0)),"")</f>
        <v/>
      </c>
      <c r="AX193" s="161" t="str">
        <f>IFERROR(INDEX('2017 Emission Inventory'!$G$2:$G$803,MATCH($B193,'2017 Emission Inventory'!$B$2:$B$803,0)),"")</f>
        <v/>
      </c>
      <c r="AY193" s="162" t="str">
        <f>IFERROR(INDEX('2017 Emission Inventory'!$AL$2:$AL$803,MATCH($B193,'2017 Emission Inventory'!$B$2:$B$803,0)),"")</f>
        <v/>
      </c>
      <c r="AZ193" s="163" t="e">
        <f t="shared" si="52"/>
        <v>#VALUE!</v>
      </c>
      <c r="BB193" s="166"/>
    </row>
    <row r="194" spans="1:54" s="160" customFormat="1" x14ac:dyDescent="0.35">
      <c r="A194" s="157">
        <v>193</v>
      </c>
      <c r="B194" s="157">
        <v>414617</v>
      </c>
      <c r="C194" s="157" t="s">
        <v>164</v>
      </c>
      <c r="D194" s="157" t="s">
        <v>16</v>
      </c>
      <c r="E194" s="157">
        <v>2018</v>
      </c>
      <c r="F194" s="157">
        <v>169</v>
      </c>
      <c r="G194" s="157">
        <v>529.09090909090912</v>
      </c>
      <c r="H194" s="157"/>
      <c r="I194" s="157">
        <f t="shared" ref="I194:I257" si="54">IF(AND(F194&lt;25,F194&gt;0),25,IF(AND(F194&lt;50,F194&gt;=25),50,IF(AND(F194&lt;75,F194&gt;=50),75,IF(AND(F194&lt;100,F194&gt;=75),100,IF(AND(F194&lt;175,F194&gt;=100),175,IF(AND(F194&lt;300,F194&gt;=175),300,IF(AND(F194&lt;600,F194&gt;=300),600,IF(AND(F194&lt;750,F194&gt;=600),750,IF(F194&gt;750,9999)))))))))</f>
        <v>175</v>
      </c>
      <c r="J194" s="157" t="str">
        <f>IF(D194="Electric","--",IF(D194="Diesel",VLOOKUP(C194,[2]ORDLF!A:B,2,FALSE),""))</f>
        <v/>
      </c>
      <c r="K194" s="157">
        <f>IF(D194="Electric","--",IF(D194="Gasoline",VLOOKUP(C194,LSILF!A:C,3,FALSE),""))</f>
        <v>0.5</v>
      </c>
      <c r="L194" s="158">
        <f t="shared" si="53"/>
        <v>0.5</v>
      </c>
      <c r="M194" s="157" t="str" cm="1">
        <f t="array" ref="M194">IF(D194="Electric","--",IF(D194="Diesel",_xlfn._xlws.FILTER(DIESCH[CH Cap],(DIESCH[HP Bin]=I194)),""))</f>
        <v/>
      </c>
      <c r="N194" s="157" cm="1">
        <f t="array" ref="N194">IF(D194="Electric","--",IF(D194="Gasoline",_xlfn._xlws.FILTER(LSICH[CH Cap],(LSICH[Fuel Type]=D194)*(LSICH[MY]=E194)),""))</f>
        <v>10000</v>
      </c>
      <c r="O194" s="157">
        <f t="shared" ref="O194:O257" si="55">SUM(M194:N194)</f>
        <v>10000</v>
      </c>
      <c r="P194" s="157">
        <f t="shared" ref="P194:P257" si="56">ABS(IF(E194=$AR$1,G194,(G194*($AR$1-E194))))</f>
        <v>1058.1818181818182</v>
      </c>
      <c r="Q194" s="157" t="str" cm="1">
        <f t="array" ref="Q194">IF(D194="Electric","--",IF(D194="Diesel",_xlfn._xlws.FILTER(ORDEF[HC-ZH (g/hp-hr)],(ORDEF[HP]=I194)*(ORDEF[Model_Year]=E194)),""))</f>
        <v/>
      </c>
      <c r="R194" s="157" cm="1">
        <f t="array" ref="R194">IF(D194="Electric","--",IF(D194="Gasoline",_xlfn._xlws.FILTER(LSIEF[HC-ZH (g/hp-hr)],(LSIEF[Fuel]=D194)*(LSIEF[HP Bin]=I194)*(LSIEF[Model Year]=E194)),""))</f>
        <v>0.129</v>
      </c>
      <c r="S194" s="158">
        <f t="shared" ref="S194:S257" si="57">SUM(Q194:R194)</f>
        <v>0.129</v>
      </c>
      <c r="T194" s="159" t="str" cm="1">
        <f t="array" ref="T194">IF(D194="Electric","--",IF(D194="Diesel",_xlfn._xlws.FILTER(ORDEF[HCDR],(ORDEF[HP]=I194)*(ORDEF[Model_Year]=E194),),""))</f>
        <v/>
      </c>
      <c r="U194" s="159" cm="1">
        <f t="array" ref="U194">IF(D194="Electric","--",IF(D194="Gasoline",_xlfn._xlws.FILTER(LSIEF[HC DR],(LSIEF[Fuel]=D194)*(LSIEF[HP Bin]=I194)*(LSIEF[Model Year]=E194)),""))</f>
        <v>1.0200000000000001E-5</v>
      </c>
      <c r="V194" s="159">
        <f t="shared" ref="V194:V257" si="58">SUM(T194:U194)</f>
        <v>1.0200000000000001E-5</v>
      </c>
      <c r="W194" s="158" t="str" cm="1">
        <f t="array" ref="W194">IF(D194="Electric","--",IF(D194="Diesel",_xlfn._xlws.FILTER(ORDEF[NOXzh],(ORDEF[HP]=I194)*(ORDEF[Model_Year]=E194)),""))</f>
        <v/>
      </c>
      <c r="X194" s="158" cm="1">
        <f t="array" ref="X194">IF(D194="Electric","--",IF(D194="Gasoline",_xlfn._xlws.FILTER(LSIEF[NOX-ZH (g/hp-hr)],(LSIEF[Fuel]=D194)*(LSIEF[HP Bin]=I194)*(LSIEF[Model Year]=E194)),""))</f>
        <v>0.13700000000000001</v>
      </c>
      <c r="Y194" s="158">
        <f t="shared" ref="Y194:Y257" si="59">SUM(W194:X194)</f>
        <v>0.13700000000000001</v>
      </c>
      <c r="Z194" s="159" t="str" cm="1">
        <f t="array" ref="Z194">IF(D194="Electric","--",IF(D194="Diesel",_xlfn._xlws.FILTER(ORDEF[NOXdr],(ORDEF[HP]=I194)*(ORDEF[Model_Year]=E194)),""))</f>
        <v/>
      </c>
      <c r="AA194" s="159" cm="1">
        <f t="array" ref="AA194">IF(E194="Electric","--",IF(D194="Gasoline",_xlfn._xlws.FILTER(LSIEF[NOX DR],(LSIEF[Fuel]=D194)*(LSIEF[HP Bin]=I194)*(LSIEF[Model Year]=E194)),""))</f>
        <v>5.66E-5</v>
      </c>
      <c r="AB194" s="159">
        <f t="shared" ref="AB194:AB257" si="60">SUM(Z194:AA194)</f>
        <v>5.66E-5</v>
      </c>
      <c r="AC194" s="158" t="str" cm="1">
        <f t="array" ref="AC194">IF(D194="Electric","--",IF(D194="Diesel",_xlfn._xlws.FILTER(DFCF2[Fuel_HC],(DFCF2[MY]=E194)),""))</f>
        <v/>
      </c>
      <c r="AD194" s="158" cm="1">
        <f t="array" ref="AD194">IF(D194="Electric","--",IF(D194="Gasoline",_xlfn._xlws.FILTER(GFCF2[Fuel_HC],(GFCF2[MY]=E194)),""))</f>
        <v>1</v>
      </c>
      <c r="AE194" s="158">
        <f t="shared" ref="AE194:AE257" si="61">SUM(AC194:AD194)</f>
        <v>1</v>
      </c>
      <c r="AF194" s="157" t="str" cm="1">
        <f t="array" ref="AF194">IF(D194="Electric","--",IF(D194="Diesel",_xlfn._xlws.FILTER(DFCF2[Fuel_NOX],(DFCF2[MY]=E194)),""))</f>
        <v/>
      </c>
      <c r="AG194" s="157" cm="1">
        <f t="array" ref="AG194">IF(D194="Electric","--",IF(D194="Gasoline",_xlfn._xlws.FILTER(GFCF2[Fuel_NOX],(GFCF2[MY]=E194)),""))</f>
        <v>0.97699999999999998</v>
      </c>
      <c r="AH194" s="157">
        <f t="shared" ref="AH194:AH257" si="62">SUM(AF194:AG194)</f>
        <v>0.97699999999999998</v>
      </c>
      <c r="AI194" s="158">
        <f t="shared" ref="AI194:AI257" si="63">IFERROR((S194+V194*IF(P194&gt;O194,O194,P194))*AE194,"0")</f>
        <v>0.13979345454545455</v>
      </c>
      <c r="AJ194" s="158">
        <f t="shared" ref="AJ194:AJ257" si="64">IFERROR((Y194+AB194*IF(P194&gt;O194,O194,P194))*AH194,"0")</f>
        <v>0.19236454981818182</v>
      </c>
      <c r="AK194" s="158">
        <f t="shared" ref="AK194:AK257" si="65">IF($D194="Electric","--",CONVERT(AI194*$F194*$L194*$G194,"g","lbm"))</f>
        <v>13.778695578168385</v>
      </c>
      <c r="AL194" s="158">
        <f t="shared" ref="AL194:AL257" si="66">IF($D194="Electric","--",CONVERT(AJ194*$F194*$L194*$G194,"g","lbm"))</f>
        <v>18.960348183643315</v>
      </c>
      <c r="AM194" s="158">
        <f t="shared" ref="AM194:AM257" si="67">IF($D194="Electric","--",CONVERT(AK194,"lbm","ton"))</f>
        <v>6.8893477890841935E-3</v>
      </c>
      <c r="AN194" s="158">
        <f t="shared" ref="AN194:AN257" si="68">IF($D194="Electric","--",CONVERT(AL194,"lbm","ton"))</f>
        <v>9.4801740918216588E-3</v>
      </c>
      <c r="AO194" s="158">
        <f t="shared" ref="AO194:AO257" si="69">IF(D194="Electric",AM194,IF(D194="Diesel",AM194*1.21,AM194*0.9198))</f>
        <v>6.3368220963996406E-3</v>
      </c>
      <c r="AP194" s="157"/>
      <c r="AQ194" s="161"/>
      <c r="AR194" s="161"/>
      <c r="AS194" s="161" t="str">
        <f>IF(ISNA(VLOOKUP($B194,'2017 Emission Inventory'!$B$2:$B$803,1,FALSE)),"No","Yes")</f>
        <v>No</v>
      </c>
      <c r="AT194" s="161" t="str">
        <f>IFERROR(INDEX('2017 Emission Inventory'!$C$2:$C$803,MATCH($B194,'2017 Emission Inventory'!$B$2:$B$803,0)),"")</f>
        <v/>
      </c>
      <c r="AU194" s="161" t="str">
        <f>IFERROR(INDEX('2017 Emission Inventory'!$D$2:$D$803,MATCH($B194,'2017 Emission Inventory'!$B$2:$B$803,0)),"")</f>
        <v/>
      </c>
      <c r="AV194" s="161" t="str">
        <f>IFERROR(INDEX('2017 Emission Inventory'!$E$2:$E$803,MATCH($B194,'2017 Emission Inventory'!$B$2:$B$803,0)),"")</f>
        <v/>
      </c>
      <c r="AW194" s="161" t="str">
        <f>IFERROR(INDEX('2017 Emission Inventory'!$F$2:$F$803,MATCH($B194,'2017 Emission Inventory'!$B$2:$B$803,0)),"")</f>
        <v/>
      </c>
      <c r="AX194" s="161" t="str">
        <f>IFERROR(INDEX('2017 Emission Inventory'!$G$2:$G$803,MATCH($B194,'2017 Emission Inventory'!$B$2:$B$803,0)),"")</f>
        <v/>
      </c>
      <c r="AY194" s="162" t="str">
        <f>IFERROR(INDEX('2017 Emission Inventory'!$AL$2:$AL$803,MATCH($B194,'2017 Emission Inventory'!$B$2:$B$803,0)),"")</f>
        <v/>
      </c>
      <c r="AZ194" s="163" t="e">
        <f t="shared" ref="AZ194:AZ257" si="70">AL194-AY194</f>
        <v>#VALUE!</v>
      </c>
      <c r="BB194" s="166"/>
    </row>
    <row r="195" spans="1:54" s="160" customFormat="1" x14ac:dyDescent="0.35">
      <c r="A195" s="157">
        <v>194</v>
      </c>
      <c r="B195" s="157">
        <v>414619</v>
      </c>
      <c r="C195" s="157" t="s">
        <v>164</v>
      </c>
      <c r="D195" s="157" t="s">
        <v>16</v>
      </c>
      <c r="E195" s="157">
        <v>2018</v>
      </c>
      <c r="F195" s="157">
        <v>169</v>
      </c>
      <c r="G195" s="157">
        <v>529.09090909090912</v>
      </c>
      <c r="H195" s="157"/>
      <c r="I195" s="157">
        <f t="shared" si="54"/>
        <v>175</v>
      </c>
      <c r="J195" s="157" t="str">
        <f>IF(D195="Electric","--",IF(D195="Diesel",VLOOKUP(C195,[2]ORDLF!A:B,2,FALSE),""))</f>
        <v/>
      </c>
      <c r="K195" s="157">
        <f>IF(D195="Electric","--",IF(D195="Gasoline",VLOOKUP(C195,LSILF!A:C,3,FALSE),""))</f>
        <v>0.5</v>
      </c>
      <c r="L195" s="158">
        <f t="shared" si="53"/>
        <v>0.5</v>
      </c>
      <c r="M195" s="157" t="str" cm="1">
        <f t="array" ref="M195">IF(D195="Electric","--",IF(D195="Diesel",_xlfn._xlws.FILTER(DIESCH[CH Cap],(DIESCH[HP Bin]=I195)),""))</f>
        <v/>
      </c>
      <c r="N195" s="157" cm="1">
        <f t="array" ref="N195">IF(D195="Electric","--",IF(D195="Gasoline",_xlfn._xlws.FILTER(LSICH[CH Cap],(LSICH[Fuel Type]=D195)*(LSICH[MY]=E195)),""))</f>
        <v>10000</v>
      </c>
      <c r="O195" s="157">
        <f t="shared" si="55"/>
        <v>10000</v>
      </c>
      <c r="P195" s="157">
        <f t="shared" si="56"/>
        <v>1058.1818181818182</v>
      </c>
      <c r="Q195" s="157" t="str" cm="1">
        <f t="array" ref="Q195">IF(D195="Electric","--",IF(D195="Diesel",_xlfn._xlws.FILTER(ORDEF[HC-ZH (g/hp-hr)],(ORDEF[HP]=I195)*(ORDEF[Model_Year]=E195)),""))</f>
        <v/>
      </c>
      <c r="R195" s="157" cm="1">
        <f t="array" ref="R195">IF(D195="Electric","--",IF(D195="Gasoline",_xlfn._xlws.FILTER(LSIEF[HC-ZH (g/hp-hr)],(LSIEF[Fuel]=D195)*(LSIEF[HP Bin]=I195)*(LSIEF[Model Year]=E195)),""))</f>
        <v>0.129</v>
      </c>
      <c r="S195" s="158">
        <f t="shared" si="57"/>
        <v>0.129</v>
      </c>
      <c r="T195" s="159" t="str" cm="1">
        <f t="array" ref="T195">IF(D195="Electric","--",IF(D195="Diesel",_xlfn._xlws.FILTER(ORDEF[HCDR],(ORDEF[HP]=I195)*(ORDEF[Model_Year]=E195),),""))</f>
        <v/>
      </c>
      <c r="U195" s="159" cm="1">
        <f t="array" ref="U195">IF(D195="Electric","--",IF(D195="Gasoline",_xlfn._xlws.FILTER(LSIEF[HC DR],(LSIEF[Fuel]=D195)*(LSIEF[HP Bin]=I195)*(LSIEF[Model Year]=E195)),""))</f>
        <v>1.0200000000000001E-5</v>
      </c>
      <c r="V195" s="159">
        <f t="shared" si="58"/>
        <v>1.0200000000000001E-5</v>
      </c>
      <c r="W195" s="158" t="str" cm="1">
        <f t="array" ref="W195">IF(D195="Electric","--",IF(D195="Diesel",_xlfn._xlws.FILTER(ORDEF[NOXzh],(ORDEF[HP]=I195)*(ORDEF[Model_Year]=E195)),""))</f>
        <v/>
      </c>
      <c r="X195" s="158" cm="1">
        <f t="array" ref="X195">IF(D195="Electric","--",IF(D195="Gasoline",_xlfn._xlws.FILTER(LSIEF[NOX-ZH (g/hp-hr)],(LSIEF[Fuel]=D195)*(LSIEF[HP Bin]=I195)*(LSIEF[Model Year]=E195)),""))</f>
        <v>0.13700000000000001</v>
      </c>
      <c r="Y195" s="158">
        <f t="shared" si="59"/>
        <v>0.13700000000000001</v>
      </c>
      <c r="Z195" s="159" t="str" cm="1">
        <f t="array" ref="Z195">IF(D195="Electric","--",IF(D195="Diesel",_xlfn._xlws.FILTER(ORDEF[NOXdr],(ORDEF[HP]=I195)*(ORDEF[Model_Year]=E195)),""))</f>
        <v/>
      </c>
      <c r="AA195" s="159" cm="1">
        <f t="array" ref="AA195">IF(E195="Electric","--",IF(D195="Gasoline",_xlfn._xlws.FILTER(LSIEF[NOX DR],(LSIEF[Fuel]=D195)*(LSIEF[HP Bin]=I195)*(LSIEF[Model Year]=E195)),""))</f>
        <v>5.66E-5</v>
      </c>
      <c r="AB195" s="159">
        <f t="shared" si="60"/>
        <v>5.66E-5</v>
      </c>
      <c r="AC195" s="158" t="str" cm="1">
        <f t="array" ref="AC195">IF(D195="Electric","--",IF(D195="Diesel",_xlfn._xlws.FILTER(DFCF2[Fuel_HC],(DFCF2[MY]=E195)),""))</f>
        <v/>
      </c>
      <c r="AD195" s="158" cm="1">
        <f t="array" ref="AD195">IF(D195="Electric","--",IF(D195="Gasoline",_xlfn._xlws.FILTER(GFCF2[Fuel_HC],(GFCF2[MY]=E195)),""))</f>
        <v>1</v>
      </c>
      <c r="AE195" s="158">
        <f t="shared" si="61"/>
        <v>1</v>
      </c>
      <c r="AF195" s="157" t="str" cm="1">
        <f t="array" ref="AF195">IF(D195="Electric","--",IF(D195="Diesel",_xlfn._xlws.FILTER(DFCF2[Fuel_NOX],(DFCF2[MY]=E195)),""))</f>
        <v/>
      </c>
      <c r="AG195" s="157" cm="1">
        <f t="array" ref="AG195">IF(D195="Electric","--",IF(D195="Gasoline",_xlfn._xlws.FILTER(GFCF2[Fuel_NOX],(GFCF2[MY]=E195)),""))</f>
        <v>0.97699999999999998</v>
      </c>
      <c r="AH195" s="157">
        <f t="shared" si="62"/>
        <v>0.97699999999999998</v>
      </c>
      <c r="AI195" s="158">
        <f t="shared" si="63"/>
        <v>0.13979345454545455</v>
      </c>
      <c r="AJ195" s="158">
        <f t="shared" si="64"/>
        <v>0.19236454981818182</v>
      </c>
      <c r="AK195" s="158">
        <f t="shared" si="65"/>
        <v>13.778695578168385</v>
      </c>
      <c r="AL195" s="158">
        <f t="shared" si="66"/>
        <v>18.960348183643315</v>
      </c>
      <c r="AM195" s="158">
        <f t="shared" si="67"/>
        <v>6.8893477890841935E-3</v>
      </c>
      <c r="AN195" s="158">
        <f t="shared" si="68"/>
        <v>9.4801740918216588E-3</v>
      </c>
      <c r="AO195" s="158">
        <f t="shared" si="69"/>
        <v>6.3368220963996406E-3</v>
      </c>
      <c r="AP195" s="157"/>
      <c r="AQ195" s="161"/>
      <c r="AR195" s="161"/>
      <c r="AS195" s="161" t="str">
        <f>IF(ISNA(VLOOKUP($B195,'2017 Emission Inventory'!$B$2:$B$803,1,FALSE)),"No","Yes")</f>
        <v>No</v>
      </c>
      <c r="AT195" s="161" t="str">
        <f>IFERROR(INDEX('2017 Emission Inventory'!$C$2:$C$803,MATCH($B195,'2017 Emission Inventory'!$B$2:$B$803,0)),"")</f>
        <v/>
      </c>
      <c r="AU195" s="161" t="str">
        <f>IFERROR(INDEX('2017 Emission Inventory'!$D$2:$D$803,MATCH($B195,'2017 Emission Inventory'!$B$2:$B$803,0)),"")</f>
        <v/>
      </c>
      <c r="AV195" s="161" t="str">
        <f>IFERROR(INDEX('2017 Emission Inventory'!$E$2:$E$803,MATCH($B195,'2017 Emission Inventory'!$B$2:$B$803,0)),"")</f>
        <v/>
      </c>
      <c r="AW195" s="161" t="str">
        <f>IFERROR(INDEX('2017 Emission Inventory'!$F$2:$F$803,MATCH($B195,'2017 Emission Inventory'!$B$2:$B$803,0)),"")</f>
        <v/>
      </c>
      <c r="AX195" s="161" t="str">
        <f>IFERROR(INDEX('2017 Emission Inventory'!$G$2:$G$803,MATCH($B195,'2017 Emission Inventory'!$B$2:$B$803,0)),"")</f>
        <v/>
      </c>
      <c r="AY195" s="162" t="str">
        <f>IFERROR(INDEX('2017 Emission Inventory'!$AL$2:$AL$803,MATCH($B195,'2017 Emission Inventory'!$B$2:$B$803,0)),"")</f>
        <v/>
      </c>
      <c r="AZ195" s="163" t="e">
        <f t="shared" si="70"/>
        <v>#VALUE!</v>
      </c>
      <c r="BB195" s="166"/>
    </row>
    <row r="196" spans="1:54" s="160" customFormat="1" x14ac:dyDescent="0.35">
      <c r="A196" s="157">
        <v>195</v>
      </c>
      <c r="B196" s="157">
        <v>414625</v>
      </c>
      <c r="C196" s="157" t="s">
        <v>164</v>
      </c>
      <c r="D196" s="157" t="s">
        <v>16</v>
      </c>
      <c r="E196" s="157">
        <v>2018</v>
      </c>
      <c r="F196" s="157">
        <v>169</v>
      </c>
      <c r="G196" s="157">
        <v>529.09090909090912</v>
      </c>
      <c r="H196" s="157"/>
      <c r="I196" s="157">
        <f t="shared" si="54"/>
        <v>175</v>
      </c>
      <c r="J196" s="157" t="str">
        <f>IF(D196="Electric","--",IF(D196="Diesel",VLOOKUP(C196,[2]ORDLF!A:B,2,FALSE),""))</f>
        <v/>
      </c>
      <c r="K196" s="157">
        <f>IF(D196="Electric","--",IF(D196="Gasoline",VLOOKUP(C196,LSILF!A:C,3,FALSE),""))</f>
        <v>0.5</v>
      </c>
      <c r="L196" s="158">
        <f t="shared" si="53"/>
        <v>0.5</v>
      </c>
      <c r="M196" s="157" t="str" cm="1">
        <f t="array" ref="M196">IF(D196="Electric","--",IF(D196="Diesel",_xlfn._xlws.FILTER(DIESCH[CH Cap],(DIESCH[HP Bin]=I196)),""))</f>
        <v/>
      </c>
      <c r="N196" s="157" cm="1">
        <f t="array" ref="N196">IF(D196="Electric","--",IF(D196="Gasoline",_xlfn._xlws.FILTER(LSICH[CH Cap],(LSICH[Fuel Type]=D196)*(LSICH[MY]=E196)),""))</f>
        <v>10000</v>
      </c>
      <c r="O196" s="157">
        <f t="shared" si="55"/>
        <v>10000</v>
      </c>
      <c r="P196" s="157">
        <f t="shared" si="56"/>
        <v>1058.1818181818182</v>
      </c>
      <c r="Q196" s="157" t="str" cm="1">
        <f t="array" ref="Q196">IF(D196="Electric","--",IF(D196="Diesel",_xlfn._xlws.FILTER(ORDEF[HC-ZH (g/hp-hr)],(ORDEF[HP]=I196)*(ORDEF[Model_Year]=E196)),""))</f>
        <v/>
      </c>
      <c r="R196" s="157" cm="1">
        <f t="array" ref="R196">IF(D196="Electric","--",IF(D196="Gasoline",_xlfn._xlws.FILTER(LSIEF[HC-ZH (g/hp-hr)],(LSIEF[Fuel]=D196)*(LSIEF[HP Bin]=I196)*(LSIEF[Model Year]=E196)),""))</f>
        <v>0.129</v>
      </c>
      <c r="S196" s="158">
        <f t="shared" si="57"/>
        <v>0.129</v>
      </c>
      <c r="T196" s="159" t="str" cm="1">
        <f t="array" ref="T196">IF(D196="Electric","--",IF(D196="Diesel",_xlfn._xlws.FILTER(ORDEF[HCDR],(ORDEF[HP]=I196)*(ORDEF[Model_Year]=E196),),""))</f>
        <v/>
      </c>
      <c r="U196" s="159" cm="1">
        <f t="array" ref="U196">IF(D196="Electric","--",IF(D196="Gasoline",_xlfn._xlws.FILTER(LSIEF[HC DR],(LSIEF[Fuel]=D196)*(LSIEF[HP Bin]=I196)*(LSIEF[Model Year]=E196)),""))</f>
        <v>1.0200000000000001E-5</v>
      </c>
      <c r="V196" s="159">
        <f t="shared" si="58"/>
        <v>1.0200000000000001E-5</v>
      </c>
      <c r="W196" s="158" t="str" cm="1">
        <f t="array" ref="W196">IF(D196="Electric","--",IF(D196="Diesel",_xlfn._xlws.FILTER(ORDEF[NOXzh],(ORDEF[HP]=I196)*(ORDEF[Model_Year]=E196)),""))</f>
        <v/>
      </c>
      <c r="X196" s="158" cm="1">
        <f t="array" ref="X196">IF(D196="Electric","--",IF(D196="Gasoline",_xlfn._xlws.FILTER(LSIEF[NOX-ZH (g/hp-hr)],(LSIEF[Fuel]=D196)*(LSIEF[HP Bin]=I196)*(LSIEF[Model Year]=E196)),""))</f>
        <v>0.13700000000000001</v>
      </c>
      <c r="Y196" s="158">
        <f t="shared" si="59"/>
        <v>0.13700000000000001</v>
      </c>
      <c r="Z196" s="159" t="str" cm="1">
        <f t="array" ref="Z196">IF(D196="Electric","--",IF(D196="Diesel",_xlfn._xlws.FILTER(ORDEF[NOXdr],(ORDEF[HP]=I196)*(ORDEF[Model_Year]=E196)),""))</f>
        <v/>
      </c>
      <c r="AA196" s="159" cm="1">
        <f t="array" ref="AA196">IF(E196="Electric","--",IF(D196="Gasoline",_xlfn._xlws.FILTER(LSIEF[NOX DR],(LSIEF[Fuel]=D196)*(LSIEF[HP Bin]=I196)*(LSIEF[Model Year]=E196)),""))</f>
        <v>5.66E-5</v>
      </c>
      <c r="AB196" s="159">
        <f t="shared" si="60"/>
        <v>5.66E-5</v>
      </c>
      <c r="AC196" s="158" t="str" cm="1">
        <f t="array" ref="AC196">IF(D196="Electric","--",IF(D196="Diesel",_xlfn._xlws.FILTER(DFCF2[Fuel_HC],(DFCF2[MY]=E196)),""))</f>
        <v/>
      </c>
      <c r="AD196" s="158" cm="1">
        <f t="array" ref="AD196">IF(D196="Electric","--",IF(D196="Gasoline",_xlfn._xlws.FILTER(GFCF2[Fuel_HC],(GFCF2[MY]=E196)),""))</f>
        <v>1</v>
      </c>
      <c r="AE196" s="158">
        <f t="shared" si="61"/>
        <v>1</v>
      </c>
      <c r="AF196" s="157" t="str" cm="1">
        <f t="array" ref="AF196">IF(D196="Electric","--",IF(D196="Diesel",_xlfn._xlws.FILTER(DFCF2[Fuel_NOX],(DFCF2[MY]=E196)),""))</f>
        <v/>
      </c>
      <c r="AG196" s="157" cm="1">
        <f t="array" ref="AG196">IF(D196="Electric","--",IF(D196="Gasoline",_xlfn._xlws.FILTER(GFCF2[Fuel_NOX],(GFCF2[MY]=E196)),""))</f>
        <v>0.97699999999999998</v>
      </c>
      <c r="AH196" s="157">
        <f t="shared" si="62"/>
        <v>0.97699999999999998</v>
      </c>
      <c r="AI196" s="158">
        <f t="shared" si="63"/>
        <v>0.13979345454545455</v>
      </c>
      <c r="AJ196" s="158">
        <f t="shared" si="64"/>
        <v>0.19236454981818182</v>
      </c>
      <c r="AK196" s="158">
        <f t="shared" si="65"/>
        <v>13.778695578168385</v>
      </c>
      <c r="AL196" s="158">
        <f t="shared" si="66"/>
        <v>18.960348183643315</v>
      </c>
      <c r="AM196" s="158">
        <f t="shared" si="67"/>
        <v>6.8893477890841935E-3</v>
      </c>
      <c r="AN196" s="158">
        <f t="shared" si="68"/>
        <v>9.4801740918216588E-3</v>
      </c>
      <c r="AO196" s="158">
        <f t="shared" si="69"/>
        <v>6.3368220963996406E-3</v>
      </c>
      <c r="AP196" s="157"/>
      <c r="AQ196" s="161"/>
      <c r="AR196" s="161"/>
      <c r="AS196" s="161" t="str">
        <f>IF(ISNA(VLOOKUP($B196,'2017 Emission Inventory'!$B$2:$B$803,1,FALSE)),"No","Yes")</f>
        <v>No</v>
      </c>
      <c r="AT196" s="161" t="str">
        <f>IFERROR(INDEX('2017 Emission Inventory'!$C$2:$C$803,MATCH($B196,'2017 Emission Inventory'!$B$2:$B$803,0)),"")</f>
        <v/>
      </c>
      <c r="AU196" s="161" t="str">
        <f>IFERROR(INDEX('2017 Emission Inventory'!$D$2:$D$803,MATCH($B196,'2017 Emission Inventory'!$B$2:$B$803,0)),"")</f>
        <v/>
      </c>
      <c r="AV196" s="161" t="str">
        <f>IFERROR(INDEX('2017 Emission Inventory'!$E$2:$E$803,MATCH($B196,'2017 Emission Inventory'!$B$2:$B$803,0)),"")</f>
        <v/>
      </c>
      <c r="AW196" s="161" t="str">
        <f>IFERROR(INDEX('2017 Emission Inventory'!$F$2:$F$803,MATCH($B196,'2017 Emission Inventory'!$B$2:$B$803,0)),"")</f>
        <v/>
      </c>
      <c r="AX196" s="161" t="str">
        <f>IFERROR(INDEX('2017 Emission Inventory'!$G$2:$G$803,MATCH($B196,'2017 Emission Inventory'!$B$2:$B$803,0)),"")</f>
        <v/>
      </c>
      <c r="AY196" s="162" t="str">
        <f>IFERROR(INDEX('2017 Emission Inventory'!$AL$2:$AL$803,MATCH($B196,'2017 Emission Inventory'!$B$2:$B$803,0)),"")</f>
        <v/>
      </c>
      <c r="AZ196" s="163" t="e">
        <f t="shared" si="70"/>
        <v>#VALUE!</v>
      </c>
      <c r="BB196" s="166"/>
    </row>
    <row r="197" spans="1:54" s="160" customFormat="1" x14ac:dyDescent="0.35">
      <c r="A197" s="157">
        <v>196</v>
      </c>
      <c r="B197" s="157">
        <v>414628</v>
      </c>
      <c r="C197" s="157" t="s">
        <v>164</v>
      </c>
      <c r="D197" s="157" t="s">
        <v>16</v>
      </c>
      <c r="E197" s="157">
        <v>2018</v>
      </c>
      <c r="F197" s="157">
        <v>169</v>
      </c>
      <c r="G197" s="157">
        <v>529.09090909090912</v>
      </c>
      <c r="H197" s="157"/>
      <c r="I197" s="157">
        <f t="shared" si="54"/>
        <v>175</v>
      </c>
      <c r="J197" s="157" t="str">
        <f>IF(D197="Electric","--",IF(D197="Diesel",VLOOKUP(C197,[2]ORDLF!A:B,2,FALSE),""))</f>
        <v/>
      </c>
      <c r="K197" s="157">
        <f>IF(D197="Electric","--",IF(D197="Gasoline",VLOOKUP(C197,LSILF!A:C,3,FALSE),""))</f>
        <v>0.5</v>
      </c>
      <c r="L197" s="158">
        <f t="shared" si="53"/>
        <v>0.5</v>
      </c>
      <c r="M197" s="157" t="str" cm="1">
        <f t="array" ref="M197">IF(D197="Electric","--",IF(D197="Diesel",_xlfn._xlws.FILTER(DIESCH[CH Cap],(DIESCH[HP Bin]=I197)),""))</f>
        <v/>
      </c>
      <c r="N197" s="157" cm="1">
        <f t="array" ref="N197">IF(D197="Electric","--",IF(D197="Gasoline",_xlfn._xlws.FILTER(LSICH[CH Cap],(LSICH[Fuel Type]=D197)*(LSICH[MY]=E197)),""))</f>
        <v>10000</v>
      </c>
      <c r="O197" s="157">
        <f t="shared" si="55"/>
        <v>10000</v>
      </c>
      <c r="P197" s="157">
        <f t="shared" si="56"/>
        <v>1058.1818181818182</v>
      </c>
      <c r="Q197" s="157" t="str" cm="1">
        <f t="array" ref="Q197">IF(D197="Electric","--",IF(D197="Diesel",_xlfn._xlws.FILTER(ORDEF[HC-ZH (g/hp-hr)],(ORDEF[HP]=I197)*(ORDEF[Model_Year]=E197)),""))</f>
        <v/>
      </c>
      <c r="R197" s="157" cm="1">
        <f t="array" ref="R197">IF(D197="Electric","--",IF(D197="Gasoline",_xlfn._xlws.FILTER(LSIEF[HC-ZH (g/hp-hr)],(LSIEF[Fuel]=D197)*(LSIEF[HP Bin]=I197)*(LSIEF[Model Year]=E197)),""))</f>
        <v>0.129</v>
      </c>
      <c r="S197" s="158">
        <f t="shared" si="57"/>
        <v>0.129</v>
      </c>
      <c r="T197" s="159" t="str" cm="1">
        <f t="array" ref="T197">IF(D197="Electric","--",IF(D197="Diesel",_xlfn._xlws.FILTER(ORDEF[HCDR],(ORDEF[HP]=I197)*(ORDEF[Model_Year]=E197),),""))</f>
        <v/>
      </c>
      <c r="U197" s="159" cm="1">
        <f t="array" ref="U197">IF(D197="Electric","--",IF(D197="Gasoline",_xlfn._xlws.FILTER(LSIEF[HC DR],(LSIEF[Fuel]=D197)*(LSIEF[HP Bin]=I197)*(LSIEF[Model Year]=E197)),""))</f>
        <v>1.0200000000000001E-5</v>
      </c>
      <c r="V197" s="159">
        <f t="shared" si="58"/>
        <v>1.0200000000000001E-5</v>
      </c>
      <c r="W197" s="158" t="str" cm="1">
        <f t="array" ref="W197">IF(D197="Electric","--",IF(D197="Diesel",_xlfn._xlws.FILTER(ORDEF[NOXzh],(ORDEF[HP]=I197)*(ORDEF[Model_Year]=E197)),""))</f>
        <v/>
      </c>
      <c r="X197" s="158" cm="1">
        <f t="array" ref="X197">IF(D197="Electric","--",IF(D197="Gasoline",_xlfn._xlws.FILTER(LSIEF[NOX-ZH (g/hp-hr)],(LSIEF[Fuel]=D197)*(LSIEF[HP Bin]=I197)*(LSIEF[Model Year]=E197)),""))</f>
        <v>0.13700000000000001</v>
      </c>
      <c r="Y197" s="158">
        <f t="shared" si="59"/>
        <v>0.13700000000000001</v>
      </c>
      <c r="Z197" s="159" t="str" cm="1">
        <f t="array" ref="Z197">IF(D197="Electric","--",IF(D197="Diesel",_xlfn._xlws.FILTER(ORDEF[NOXdr],(ORDEF[HP]=I197)*(ORDEF[Model_Year]=E197)),""))</f>
        <v/>
      </c>
      <c r="AA197" s="159" cm="1">
        <f t="array" ref="AA197">IF(E197="Electric","--",IF(D197="Gasoline",_xlfn._xlws.FILTER(LSIEF[NOX DR],(LSIEF[Fuel]=D197)*(LSIEF[HP Bin]=I197)*(LSIEF[Model Year]=E197)),""))</f>
        <v>5.66E-5</v>
      </c>
      <c r="AB197" s="159">
        <f t="shared" si="60"/>
        <v>5.66E-5</v>
      </c>
      <c r="AC197" s="158" t="str" cm="1">
        <f t="array" ref="AC197">IF(D197="Electric","--",IF(D197="Diesel",_xlfn._xlws.FILTER(DFCF2[Fuel_HC],(DFCF2[MY]=E197)),""))</f>
        <v/>
      </c>
      <c r="AD197" s="158" cm="1">
        <f t="array" ref="AD197">IF(D197="Electric","--",IF(D197="Gasoline",_xlfn._xlws.FILTER(GFCF2[Fuel_HC],(GFCF2[MY]=E197)),""))</f>
        <v>1</v>
      </c>
      <c r="AE197" s="158">
        <f t="shared" si="61"/>
        <v>1</v>
      </c>
      <c r="AF197" s="157" t="str" cm="1">
        <f t="array" ref="AF197">IF(D197="Electric","--",IF(D197="Diesel",_xlfn._xlws.FILTER(DFCF2[Fuel_NOX],(DFCF2[MY]=E197)),""))</f>
        <v/>
      </c>
      <c r="AG197" s="157" cm="1">
        <f t="array" ref="AG197">IF(D197="Electric","--",IF(D197="Gasoline",_xlfn._xlws.FILTER(GFCF2[Fuel_NOX],(GFCF2[MY]=E197)),""))</f>
        <v>0.97699999999999998</v>
      </c>
      <c r="AH197" s="157">
        <f t="shared" si="62"/>
        <v>0.97699999999999998</v>
      </c>
      <c r="AI197" s="158">
        <f t="shared" si="63"/>
        <v>0.13979345454545455</v>
      </c>
      <c r="AJ197" s="158">
        <f t="shared" si="64"/>
        <v>0.19236454981818182</v>
      </c>
      <c r="AK197" s="158">
        <f t="shared" si="65"/>
        <v>13.778695578168385</v>
      </c>
      <c r="AL197" s="158">
        <f t="shared" si="66"/>
        <v>18.960348183643315</v>
      </c>
      <c r="AM197" s="158">
        <f t="shared" si="67"/>
        <v>6.8893477890841935E-3</v>
      </c>
      <c r="AN197" s="158">
        <f t="shared" si="68"/>
        <v>9.4801740918216588E-3</v>
      </c>
      <c r="AO197" s="158">
        <f t="shared" si="69"/>
        <v>6.3368220963996406E-3</v>
      </c>
      <c r="AP197" s="157"/>
      <c r="AQ197" s="161"/>
      <c r="AR197" s="161"/>
      <c r="AS197" s="161" t="str">
        <f>IF(ISNA(VLOOKUP($B197,'2017 Emission Inventory'!$B$2:$B$803,1,FALSE)),"No","Yes")</f>
        <v>No</v>
      </c>
      <c r="AT197" s="161" t="str">
        <f>IFERROR(INDEX('2017 Emission Inventory'!$C$2:$C$803,MATCH($B197,'2017 Emission Inventory'!$B$2:$B$803,0)),"")</f>
        <v/>
      </c>
      <c r="AU197" s="161" t="str">
        <f>IFERROR(INDEX('2017 Emission Inventory'!$D$2:$D$803,MATCH($B197,'2017 Emission Inventory'!$B$2:$B$803,0)),"")</f>
        <v/>
      </c>
      <c r="AV197" s="161" t="str">
        <f>IFERROR(INDEX('2017 Emission Inventory'!$E$2:$E$803,MATCH($B197,'2017 Emission Inventory'!$B$2:$B$803,0)),"")</f>
        <v/>
      </c>
      <c r="AW197" s="161" t="str">
        <f>IFERROR(INDEX('2017 Emission Inventory'!$F$2:$F$803,MATCH($B197,'2017 Emission Inventory'!$B$2:$B$803,0)),"")</f>
        <v/>
      </c>
      <c r="AX197" s="161" t="str">
        <f>IFERROR(INDEX('2017 Emission Inventory'!$G$2:$G$803,MATCH($B197,'2017 Emission Inventory'!$B$2:$B$803,0)),"")</f>
        <v/>
      </c>
      <c r="AY197" s="162" t="str">
        <f>IFERROR(INDEX('2017 Emission Inventory'!$AL$2:$AL$803,MATCH($B197,'2017 Emission Inventory'!$B$2:$B$803,0)),"")</f>
        <v/>
      </c>
      <c r="AZ197" s="163" t="e">
        <f t="shared" si="70"/>
        <v>#VALUE!</v>
      </c>
      <c r="BB197" s="166"/>
    </row>
    <row r="198" spans="1:54" s="160" customFormat="1" x14ac:dyDescent="0.35">
      <c r="A198" s="157">
        <v>197</v>
      </c>
      <c r="B198" s="157">
        <v>415036</v>
      </c>
      <c r="C198" s="157" t="s">
        <v>164</v>
      </c>
      <c r="D198" s="157" t="s">
        <v>16</v>
      </c>
      <c r="E198" s="157">
        <v>2018</v>
      </c>
      <c r="F198" s="157">
        <v>310</v>
      </c>
      <c r="G198" s="157">
        <v>529.09090909090912</v>
      </c>
      <c r="H198" s="157"/>
      <c r="I198" s="157">
        <f t="shared" si="54"/>
        <v>600</v>
      </c>
      <c r="J198" s="157" t="str">
        <f>IF(D198="Electric","--",IF(D198="Diesel",VLOOKUP(C198,[2]ORDLF!A:B,2,FALSE),""))</f>
        <v/>
      </c>
      <c r="K198" s="157">
        <f>IF(D198="Electric","--",IF(D198="Gasoline",VLOOKUP(C198,LSILF!A:C,3,FALSE),""))</f>
        <v>0.5</v>
      </c>
      <c r="L198" s="158">
        <f t="shared" si="53"/>
        <v>0.5</v>
      </c>
      <c r="M198" s="157" t="str" cm="1">
        <f t="array" ref="M198">IF(D198="Electric","--",IF(D198="Diesel",_xlfn._xlws.FILTER(DIESCH[CH Cap],(DIESCH[HP Bin]=I198)),""))</f>
        <v/>
      </c>
      <c r="N198" s="157" cm="1">
        <f t="array" ref="N198">IF(D198="Electric","--",IF(D198="Gasoline",_xlfn._xlws.FILTER(LSICH[CH Cap],(LSICH[Fuel Type]=D198)*(LSICH[MY]=E198)),""))</f>
        <v>10000</v>
      </c>
      <c r="O198" s="157">
        <f t="shared" si="55"/>
        <v>10000</v>
      </c>
      <c r="P198" s="157">
        <f t="shared" si="56"/>
        <v>1058.1818181818182</v>
      </c>
      <c r="Q198" s="157" t="str" cm="1">
        <f t="array" ref="Q198">IF(D198="Electric","--",IF(D198="Diesel",_xlfn._xlws.FILTER(ORDEF[HC-ZH (g/hp-hr)],(ORDEF[HP]=I198)*(ORDEF[Model_Year]=E198)),""))</f>
        <v/>
      </c>
      <c r="R198" s="157" cm="1">
        <f t="array" ref="R198">IF(D198="Electric","--",IF(D198="Gasoline",_xlfn._xlws.FILTER(LSIEF[HC-ZH (g/hp-hr)],(LSIEF[Fuel]=D198)*(LSIEF[HP Bin]=I198)*(LSIEF[Model Year]=E198)),""))</f>
        <v>0.129</v>
      </c>
      <c r="S198" s="158">
        <f t="shared" si="57"/>
        <v>0.129</v>
      </c>
      <c r="T198" s="159" t="str" cm="1">
        <f t="array" ref="T198">IF(D198="Electric","--",IF(D198="Diesel",_xlfn._xlws.FILTER(ORDEF[HCDR],(ORDEF[HP]=I198)*(ORDEF[Model_Year]=E198),),""))</f>
        <v/>
      </c>
      <c r="U198" s="159" cm="1">
        <f t="array" ref="U198">IF(D198="Electric","--",IF(D198="Gasoline",_xlfn._xlws.FILTER(LSIEF[HC DR],(LSIEF[Fuel]=D198)*(LSIEF[HP Bin]=I198)*(LSIEF[Model Year]=E198)),""))</f>
        <v>1.0200000000000001E-5</v>
      </c>
      <c r="V198" s="159">
        <f t="shared" si="58"/>
        <v>1.0200000000000001E-5</v>
      </c>
      <c r="W198" s="158" t="str" cm="1">
        <f t="array" ref="W198">IF(D198="Electric","--",IF(D198="Diesel",_xlfn._xlws.FILTER(ORDEF[NOXzh],(ORDEF[HP]=I198)*(ORDEF[Model_Year]=E198)),""))</f>
        <v/>
      </c>
      <c r="X198" s="158" cm="1">
        <f t="array" ref="X198">IF(D198="Electric","--",IF(D198="Gasoline",_xlfn._xlws.FILTER(LSIEF[NOX-ZH (g/hp-hr)],(LSIEF[Fuel]=D198)*(LSIEF[HP Bin]=I198)*(LSIEF[Model Year]=E198)),""))</f>
        <v>0.13700000000000001</v>
      </c>
      <c r="Y198" s="158">
        <f t="shared" si="59"/>
        <v>0.13700000000000001</v>
      </c>
      <c r="Z198" s="159" t="str" cm="1">
        <f t="array" ref="Z198">IF(D198="Electric","--",IF(D198="Diesel",_xlfn._xlws.FILTER(ORDEF[NOXdr],(ORDEF[HP]=I198)*(ORDEF[Model_Year]=E198)),""))</f>
        <v/>
      </c>
      <c r="AA198" s="159" cm="1">
        <f t="array" ref="AA198">IF(E198="Electric","--",IF(D198="Gasoline",_xlfn._xlws.FILTER(LSIEF[NOX DR],(LSIEF[Fuel]=D198)*(LSIEF[HP Bin]=I198)*(LSIEF[Model Year]=E198)),""))</f>
        <v>5.66E-5</v>
      </c>
      <c r="AB198" s="159">
        <f t="shared" si="60"/>
        <v>5.66E-5</v>
      </c>
      <c r="AC198" s="158" t="str" cm="1">
        <f t="array" ref="AC198">IF(D198="Electric","--",IF(D198="Diesel",_xlfn._xlws.FILTER(DFCF2[Fuel_HC],(DFCF2[MY]=E198)),""))</f>
        <v/>
      </c>
      <c r="AD198" s="158" cm="1">
        <f t="array" ref="AD198">IF(D198="Electric","--",IF(D198="Gasoline",_xlfn._xlws.FILTER(GFCF2[Fuel_HC],(GFCF2[MY]=E198)),""))</f>
        <v>1</v>
      </c>
      <c r="AE198" s="158">
        <f t="shared" si="61"/>
        <v>1</v>
      </c>
      <c r="AF198" s="157" t="str" cm="1">
        <f t="array" ref="AF198">IF(D198="Electric","--",IF(D198="Diesel",_xlfn._xlws.FILTER(DFCF2[Fuel_NOX],(DFCF2[MY]=E198)),""))</f>
        <v/>
      </c>
      <c r="AG198" s="157" cm="1">
        <f t="array" ref="AG198">IF(D198="Electric","--",IF(D198="Gasoline",_xlfn._xlws.FILTER(GFCF2[Fuel_NOX],(GFCF2[MY]=E198)),""))</f>
        <v>0.97699999999999998</v>
      </c>
      <c r="AH198" s="157">
        <f t="shared" si="62"/>
        <v>0.97699999999999998</v>
      </c>
      <c r="AI198" s="158">
        <f t="shared" si="63"/>
        <v>0.13979345454545455</v>
      </c>
      <c r="AJ198" s="158">
        <f t="shared" si="64"/>
        <v>0.19236454981818182</v>
      </c>
      <c r="AK198" s="158">
        <f t="shared" si="65"/>
        <v>25.274530350486387</v>
      </c>
      <c r="AL198" s="158">
        <f t="shared" si="66"/>
        <v>34.779336904907858</v>
      </c>
      <c r="AM198" s="158">
        <f t="shared" si="67"/>
        <v>1.2637265175243193E-2</v>
      </c>
      <c r="AN198" s="158">
        <f t="shared" si="68"/>
        <v>1.7389668452453929E-2</v>
      </c>
      <c r="AO198" s="158">
        <f t="shared" si="69"/>
        <v>1.1623756508188688E-2</v>
      </c>
      <c r="AP198" s="157"/>
      <c r="AQ198" s="161"/>
      <c r="AR198" s="161"/>
      <c r="AS198" s="161" t="str">
        <f>IF(ISNA(VLOOKUP($B198,'2017 Emission Inventory'!$B$2:$B$803,1,FALSE)),"No","Yes")</f>
        <v>No</v>
      </c>
      <c r="AT198" s="161" t="str">
        <f>IFERROR(INDEX('2017 Emission Inventory'!$C$2:$C$803,MATCH($B198,'2017 Emission Inventory'!$B$2:$B$803,0)),"")</f>
        <v/>
      </c>
      <c r="AU198" s="161" t="str">
        <f>IFERROR(INDEX('2017 Emission Inventory'!$D$2:$D$803,MATCH($B198,'2017 Emission Inventory'!$B$2:$B$803,0)),"")</f>
        <v/>
      </c>
      <c r="AV198" s="161" t="str">
        <f>IFERROR(INDEX('2017 Emission Inventory'!$E$2:$E$803,MATCH($B198,'2017 Emission Inventory'!$B$2:$B$803,0)),"")</f>
        <v/>
      </c>
      <c r="AW198" s="161" t="str">
        <f>IFERROR(INDEX('2017 Emission Inventory'!$F$2:$F$803,MATCH($B198,'2017 Emission Inventory'!$B$2:$B$803,0)),"")</f>
        <v/>
      </c>
      <c r="AX198" s="161" t="str">
        <f>IFERROR(INDEX('2017 Emission Inventory'!$G$2:$G$803,MATCH($B198,'2017 Emission Inventory'!$B$2:$B$803,0)),"")</f>
        <v/>
      </c>
      <c r="AY198" s="162" t="str">
        <f>IFERROR(INDEX('2017 Emission Inventory'!$AL$2:$AL$803,MATCH($B198,'2017 Emission Inventory'!$B$2:$B$803,0)),"")</f>
        <v/>
      </c>
      <c r="AZ198" s="163" t="e">
        <f t="shared" si="70"/>
        <v>#VALUE!</v>
      </c>
      <c r="BB198" s="166"/>
    </row>
    <row r="199" spans="1:54" s="160" customFormat="1" x14ac:dyDescent="0.35">
      <c r="A199" s="157">
        <v>198</v>
      </c>
      <c r="B199" s="157">
        <v>415044</v>
      </c>
      <c r="C199" s="157" t="s">
        <v>164</v>
      </c>
      <c r="D199" s="157" t="s">
        <v>16</v>
      </c>
      <c r="E199" s="157">
        <v>2018</v>
      </c>
      <c r="F199" s="157">
        <v>310</v>
      </c>
      <c r="G199" s="157">
        <v>529.09090909090912</v>
      </c>
      <c r="H199" s="157"/>
      <c r="I199" s="157">
        <f t="shared" si="54"/>
        <v>600</v>
      </c>
      <c r="J199" s="157" t="str">
        <f>IF(D199="Electric","--",IF(D199="Diesel",VLOOKUP(C199,[2]ORDLF!A:B,2,FALSE),""))</f>
        <v/>
      </c>
      <c r="K199" s="157">
        <f>IF(D199="Electric","--",IF(D199="Gasoline",VLOOKUP(C199,LSILF!A:C,3,FALSE),""))</f>
        <v>0.5</v>
      </c>
      <c r="L199" s="158">
        <f t="shared" si="53"/>
        <v>0.5</v>
      </c>
      <c r="M199" s="157" t="str" cm="1">
        <f t="array" ref="M199">IF(D199="Electric","--",IF(D199="Diesel",_xlfn._xlws.FILTER(DIESCH[CH Cap],(DIESCH[HP Bin]=I199)),""))</f>
        <v/>
      </c>
      <c r="N199" s="157" cm="1">
        <f t="array" ref="N199">IF(D199="Electric","--",IF(D199="Gasoline",_xlfn._xlws.FILTER(LSICH[CH Cap],(LSICH[Fuel Type]=D199)*(LSICH[MY]=E199)),""))</f>
        <v>10000</v>
      </c>
      <c r="O199" s="157">
        <f t="shared" si="55"/>
        <v>10000</v>
      </c>
      <c r="P199" s="157">
        <f t="shared" si="56"/>
        <v>1058.1818181818182</v>
      </c>
      <c r="Q199" s="157" t="str" cm="1">
        <f t="array" ref="Q199">IF(D199="Electric","--",IF(D199="Diesel",_xlfn._xlws.FILTER(ORDEF[HC-ZH (g/hp-hr)],(ORDEF[HP]=I199)*(ORDEF[Model_Year]=E199)),""))</f>
        <v/>
      </c>
      <c r="R199" s="157" cm="1">
        <f t="array" ref="R199">IF(D199="Electric","--",IF(D199="Gasoline",_xlfn._xlws.FILTER(LSIEF[HC-ZH (g/hp-hr)],(LSIEF[Fuel]=D199)*(LSIEF[HP Bin]=I199)*(LSIEF[Model Year]=E199)),""))</f>
        <v>0.129</v>
      </c>
      <c r="S199" s="158">
        <f t="shared" si="57"/>
        <v>0.129</v>
      </c>
      <c r="T199" s="159" t="str" cm="1">
        <f t="array" ref="T199">IF(D199="Electric","--",IF(D199="Diesel",_xlfn._xlws.FILTER(ORDEF[HCDR],(ORDEF[HP]=I199)*(ORDEF[Model_Year]=E199),),""))</f>
        <v/>
      </c>
      <c r="U199" s="159" cm="1">
        <f t="array" ref="U199">IF(D199="Electric","--",IF(D199="Gasoline",_xlfn._xlws.FILTER(LSIEF[HC DR],(LSIEF[Fuel]=D199)*(LSIEF[HP Bin]=I199)*(LSIEF[Model Year]=E199)),""))</f>
        <v>1.0200000000000001E-5</v>
      </c>
      <c r="V199" s="159">
        <f t="shared" si="58"/>
        <v>1.0200000000000001E-5</v>
      </c>
      <c r="W199" s="158" t="str" cm="1">
        <f t="array" ref="W199">IF(D199="Electric","--",IF(D199="Diesel",_xlfn._xlws.FILTER(ORDEF[NOXzh],(ORDEF[HP]=I199)*(ORDEF[Model_Year]=E199)),""))</f>
        <v/>
      </c>
      <c r="X199" s="158" cm="1">
        <f t="array" ref="X199">IF(D199="Electric","--",IF(D199="Gasoline",_xlfn._xlws.FILTER(LSIEF[NOX-ZH (g/hp-hr)],(LSIEF[Fuel]=D199)*(LSIEF[HP Bin]=I199)*(LSIEF[Model Year]=E199)),""))</f>
        <v>0.13700000000000001</v>
      </c>
      <c r="Y199" s="158">
        <f t="shared" si="59"/>
        <v>0.13700000000000001</v>
      </c>
      <c r="Z199" s="159" t="str" cm="1">
        <f t="array" ref="Z199">IF(D199="Electric","--",IF(D199="Diesel",_xlfn._xlws.FILTER(ORDEF[NOXdr],(ORDEF[HP]=I199)*(ORDEF[Model_Year]=E199)),""))</f>
        <v/>
      </c>
      <c r="AA199" s="159" cm="1">
        <f t="array" ref="AA199">IF(E199="Electric","--",IF(D199="Gasoline",_xlfn._xlws.FILTER(LSIEF[NOX DR],(LSIEF[Fuel]=D199)*(LSIEF[HP Bin]=I199)*(LSIEF[Model Year]=E199)),""))</f>
        <v>5.66E-5</v>
      </c>
      <c r="AB199" s="159">
        <f t="shared" si="60"/>
        <v>5.66E-5</v>
      </c>
      <c r="AC199" s="158" t="str" cm="1">
        <f t="array" ref="AC199">IF(D199="Electric","--",IF(D199="Diesel",_xlfn._xlws.FILTER(DFCF2[Fuel_HC],(DFCF2[MY]=E199)),""))</f>
        <v/>
      </c>
      <c r="AD199" s="158" cm="1">
        <f t="array" ref="AD199">IF(D199="Electric","--",IF(D199="Gasoline",_xlfn._xlws.FILTER(GFCF2[Fuel_HC],(GFCF2[MY]=E199)),""))</f>
        <v>1</v>
      </c>
      <c r="AE199" s="158">
        <f t="shared" si="61"/>
        <v>1</v>
      </c>
      <c r="AF199" s="157" t="str" cm="1">
        <f t="array" ref="AF199">IF(D199="Electric","--",IF(D199="Diesel",_xlfn._xlws.FILTER(DFCF2[Fuel_NOX],(DFCF2[MY]=E199)),""))</f>
        <v/>
      </c>
      <c r="AG199" s="157" cm="1">
        <f t="array" ref="AG199">IF(D199="Electric","--",IF(D199="Gasoline",_xlfn._xlws.FILTER(GFCF2[Fuel_NOX],(GFCF2[MY]=E199)),""))</f>
        <v>0.97699999999999998</v>
      </c>
      <c r="AH199" s="157">
        <f t="shared" si="62"/>
        <v>0.97699999999999998</v>
      </c>
      <c r="AI199" s="158">
        <f t="shared" si="63"/>
        <v>0.13979345454545455</v>
      </c>
      <c r="AJ199" s="158">
        <f t="shared" si="64"/>
        <v>0.19236454981818182</v>
      </c>
      <c r="AK199" s="158">
        <f t="shared" si="65"/>
        <v>25.274530350486387</v>
      </c>
      <c r="AL199" s="158">
        <f t="shared" si="66"/>
        <v>34.779336904907858</v>
      </c>
      <c r="AM199" s="158">
        <f t="shared" si="67"/>
        <v>1.2637265175243193E-2</v>
      </c>
      <c r="AN199" s="158">
        <f t="shared" si="68"/>
        <v>1.7389668452453929E-2</v>
      </c>
      <c r="AO199" s="158">
        <f t="shared" si="69"/>
        <v>1.1623756508188688E-2</v>
      </c>
      <c r="AP199" s="157"/>
      <c r="AQ199" s="161"/>
      <c r="AR199" s="161"/>
      <c r="AS199" s="161" t="str">
        <f>IF(ISNA(VLOOKUP($B199,'2017 Emission Inventory'!$B$2:$B$803,1,FALSE)),"No","Yes")</f>
        <v>No</v>
      </c>
      <c r="AT199" s="161" t="str">
        <f>IFERROR(INDEX('2017 Emission Inventory'!$C$2:$C$803,MATCH($B199,'2017 Emission Inventory'!$B$2:$B$803,0)),"")</f>
        <v/>
      </c>
      <c r="AU199" s="161" t="str">
        <f>IFERROR(INDEX('2017 Emission Inventory'!$D$2:$D$803,MATCH($B199,'2017 Emission Inventory'!$B$2:$B$803,0)),"")</f>
        <v/>
      </c>
      <c r="AV199" s="161" t="str">
        <f>IFERROR(INDEX('2017 Emission Inventory'!$E$2:$E$803,MATCH($B199,'2017 Emission Inventory'!$B$2:$B$803,0)),"")</f>
        <v/>
      </c>
      <c r="AW199" s="161" t="str">
        <f>IFERROR(INDEX('2017 Emission Inventory'!$F$2:$F$803,MATCH($B199,'2017 Emission Inventory'!$B$2:$B$803,0)),"")</f>
        <v/>
      </c>
      <c r="AX199" s="161" t="str">
        <f>IFERROR(INDEX('2017 Emission Inventory'!$G$2:$G$803,MATCH($B199,'2017 Emission Inventory'!$B$2:$B$803,0)),"")</f>
        <v/>
      </c>
      <c r="AY199" s="162" t="str">
        <f>IFERROR(INDEX('2017 Emission Inventory'!$AL$2:$AL$803,MATCH($B199,'2017 Emission Inventory'!$B$2:$B$803,0)),"")</f>
        <v/>
      </c>
      <c r="AZ199" s="163" t="e">
        <f t="shared" si="70"/>
        <v>#VALUE!</v>
      </c>
      <c r="BB199" s="166"/>
    </row>
    <row r="200" spans="1:54" s="160" customFormat="1" x14ac:dyDescent="0.35">
      <c r="A200" s="157">
        <v>199</v>
      </c>
      <c r="B200" s="157">
        <v>415045</v>
      </c>
      <c r="C200" s="157" t="s">
        <v>164</v>
      </c>
      <c r="D200" s="157" t="s">
        <v>16</v>
      </c>
      <c r="E200" s="157">
        <v>2018</v>
      </c>
      <c r="F200" s="157">
        <v>310</v>
      </c>
      <c r="G200" s="157">
        <v>529.09090909090912</v>
      </c>
      <c r="H200" s="157"/>
      <c r="I200" s="157">
        <f t="shared" si="54"/>
        <v>600</v>
      </c>
      <c r="J200" s="157" t="str">
        <f>IF(D200="Electric","--",IF(D200="Diesel",VLOOKUP(C200,[2]ORDLF!A:B,2,FALSE),""))</f>
        <v/>
      </c>
      <c r="K200" s="157">
        <f>IF(D200="Electric","--",IF(D200="Gasoline",VLOOKUP(C200,LSILF!A:C,3,FALSE),""))</f>
        <v>0.5</v>
      </c>
      <c r="L200" s="158">
        <f t="shared" si="53"/>
        <v>0.5</v>
      </c>
      <c r="M200" s="157" t="str" cm="1">
        <f t="array" ref="M200">IF(D200="Electric","--",IF(D200="Diesel",_xlfn._xlws.FILTER(DIESCH[CH Cap],(DIESCH[HP Bin]=I200)),""))</f>
        <v/>
      </c>
      <c r="N200" s="157" cm="1">
        <f t="array" ref="N200">IF(D200="Electric","--",IF(D200="Gasoline",_xlfn._xlws.FILTER(LSICH[CH Cap],(LSICH[Fuel Type]=D200)*(LSICH[MY]=E200)),""))</f>
        <v>10000</v>
      </c>
      <c r="O200" s="157">
        <f t="shared" si="55"/>
        <v>10000</v>
      </c>
      <c r="P200" s="157">
        <f t="shared" si="56"/>
        <v>1058.1818181818182</v>
      </c>
      <c r="Q200" s="157" t="str" cm="1">
        <f t="array" ref="Q200">IF(D200="Electric","--",IF(D200="Diesel",_xlfn._xlws.FILTER(ORDEF[HC-ZH (g/hp-hr)],(ORDEF[HP]=I200)*(ORDEF[Model_Year]=E200)),""))</f>
        <v/>
      </c>
      <c r="R200" s="157" cm="1">
        <f t="array" ref="R200">IF(D200="Electric","--",IF(D200="Gasoline",_xlfn._xlws.FILTER(LSIEF[HC-ZH (g/hp-hr)],(LSIEF[Fuel]=D200)*(LSIEF[HP Bin]=I200)*(LSIEF[Model Year]=E200)),""))</f>
        <v>0.129</v>
      </c>
      <c r="S200" s="158">
        <f t="shared" si="57"/>
        <v>0.129</v>
      </c>
      <c r="T200" s="159" t="str" cm="1">
        <f t="array" ref="T200">IF(D200="Electric","--",IF(D200="Diesel",_xlfn._xlws.FILTER(ORDEF[HCDR],(ORDEF[HP]=I200)*(ORDEF[Model_Year]=E200),),""))</f>
        <v/>
      </c>
      <c r="U200" s="159" cm="1">
        <f t="array" ref="U200">IF(D200="Electric","--",IF(D200="Gasoline",_xlfn._xlws.FILTER(LSIEF[HC DR],(LSIEF[Fuel]=D200)*(LSIEF[HP Bin]=I200)*(LSIEF[Model Year]=E200)),""))</f>
        <v>1.0200000000000001E-5</v>
      </c>
      <c r="V200" s="159">
        <f t="shared" si="58"/>
        <v>1.0200000000000001E-5</v>
      </c>
      <c r="W200" s="158" t="str" cm="1">
        <f t="array" ref="W200">IF(D200="Electric","--",IF(D200="Diesel",_xlfn._xlws.FILTER(ORDEF[NOXzh],(ORDEF[HP]=I200)*(ORDEF[Model_Year]=E200)),""))</f>
        <v/>
      </c>
      <c r="X200" s="158" cm="1">
        <f t="array" ref="X200">IF(D200="Electric","--",IF(D200="Gasoline",_xlfn._xlws.FILTER(LSIEF[NOX-ZH (g/hp-hr)],(LSIEF[Fuel]=D200)*(LSIEF[HP Bin]=I200)*(LSIEF[Model Year]=E200)),""))</f>
        <v>0.13700000000000001</v>
      </c>
      <c r="Y200" s="158">
        <f t="shared" si="59"/>
        <v>0.13700000000000001</v>
      </c>
      <c r="Z200" s="159" t="str" cm="1">
        <f t="array" ref="Z200">IF(D200="Electric","--",IF(D200="Diesel",_xlfn._xlws.FILTER(ORDEF[NOXdr],(ORDEF[HP]=I200)*(ORDEF[Model_Year]=E200)),""))</f>
        <v/>
      </c>
      <c r="AA200" s="159" cm="1">
        <f t="array" ref="AA200">IF(E200="Electric","--",IF(D200="Gasoline",_xlfn._xlws.FILTER(LSIEF[NOX DR],(LSIEF[Fuel]=D200)*(LSIEF[HP Bin]=I200)*(LSIEF[Model Year]=E200)),""))</f>
        <v>5.66E-5</v>
      </c>
      <c r="AB200" s="159">
        <f t="shared" si="60"/>
        <v>5.66E-5</v>
      </c>
      <c r="AC200" s="158" t="str" cm="1">
        <f t="array" ref="AC200">IF(D200="Electric","--",IF(D200="Diesel",_xlfn._xlws.FILTER(DFCF2[Fuel_HC],(DFCF2[MY]=E200)),""))</f>
        <v/>
      </c>
      <c r="AD200" s="158" cm="1">
        <f t="array" ref="AD200">IF(D200="Electric","--",IF(D200="Gasoline",_xlfn._xlws.FILTER(GFCF2[Fuel_HC],(GFCF2[MY]=E200)),""))</f>
        <v>1</v>
      </c>
      <c r="AE200" s="158">
        <f t="shared" si="61"/>
        <v>1</v>
      </c>
      <c r="AF200" s="157" t="str" cm="1">
        <f t="array" ref="AF200">IF(D200="Electric","--",IF(D200="Diesel",_xlfn._xlws.FILTER(DFCF2[Fuel_NOX],(DFCF2[MY]=E200)),""))</f>
        <v/>
      </c>
      <c r="AG200" s="157" cm="1">
        <f t="array" ref="AG200">IF(D200="Electric","--",IF(D200="Gasoline",_xlfn._xlws.FILTER(GFCF2[Fuel_NOX],(GFCF2[MY]=E200)),""))</f>
        <v>0.97699999999999998</v>
      </c>
      <c r="AH200" s="157">
        <f t="shared" si="62"/>
        <v>0.97699999999999998</v>
      </c>
      <c r="AI200" s="158">
        <f t="shared" si="63"/>
        <v>0.13979345454545455</v>
      </c>
      <c r="AJ200" s="158">
        <f t="shared" si="64"/>
        <v>0.19236454981818182</v>
      </c>
      <c r="AK200" s="158">
        <f t="shared" si="65"/>
        <v>25.274530350486387</v>
      </c>
      <c r="AL200" s="158">
        <f t="shared" si="66"/>
        <v>34.779336904907858</v>
      </c>
      <c r="AM200" s="158">
        <f t="shared" si="67"/>
        <v>1.2637265175243193E-2</v>
      </c>
      <c r="AN200" s="158">
        <f t="shared" si="68"/>
        <v>1.7389668452453929E-2</v>
      </c>
      <c r="AO200" s="158">
        <f t="shared" si="69"/>
        <v>1.1623756508188688E-2</v>
      </c>
      <c r="AP200" s="157"/>
      <c r="AQ200" s="161"/>
      <c r="AR200" s="161"/>
      <c r="AS200" s="161" t="str">
        <f>IF(ISNA(VLOOKUP($B200,'2017 Emission Inventory'!$B$2:$B$803,1,FALSE)),"No","Yes")</f>
        <v>No</v>
      </c>
      <c r="AT200" s="161" t="str">
        <f>IFERROR(INDEX('2017 Emission Inventory'!$C$2:$C$803,MATCH($B200,'2017 Emission Inventory'!$B$2:$B$803,0)),"")</f>
        <v/>
      </c>
      <c r="AU200" s="161" t="str">
        <f>IFERROR(INDEX('2017 Emission Inventory'!$D$2:$D$803,MATCH($B200,'2017 Emission Inventory'!$B$2:$B$803,0)),"")</f>
        <v/>
      </c>
      <c r="AV200" s="161" t="str">
        <f>IFERROR(INDEX('2017 Emission Inventory'!$E$2:$E$803,MATCH($B200,'2017 Emission Inventory'!$B$2:$B$803,0)),"")</f>
        <v/>
      </c>
      <c r="AW200" s="161" t="str">
        <f>IFERROR(INDEX('2017 Emission Inventory'!$F$2:$F$803,MATCH($B200,'2017 Emission Inventory'!$B$2:$B$803,0)),"")</f>
        <v/>
      </c>
      <c r="AX200" s="161" t="str">
        <f>IFERROR(INDEX('2017 Emission Inventory'!$G$2:$G$803,MATCH($B200,'2017 Emission Inventory'!$B$2:$B$803,0)),"")</f>
        <v/>
      </c>
      <c r="AY200" s="162" t="str">
        <f>IFERROR(INDEX('2017 Emission Inventory'!$AL$2:$AL$803,MATCH($B200,'2017 Emission Inventory'!$B$2:$B$803,0)),"")</f>
        <v/>
      </c>
      <c r="AZ200" s="163" t="e">
        <f t="shared" si="70"/>
        <v>#VALUE!</v>
      </c>
      <c r="BB200" s="166"/>
    </row>
    <row r="201" spans="1:54" s="160" customFormat="1" x14ac:dyDescent="0.35">
      <c r="A201" s="157">
        <v>200</v>
      </c>
      <c r="B201" s="157">
        <v>415876</v>
      </c>
      <c r="C201" s="157" t="s">
        <v>164</v>
      </c>
      <c r="D201" s="157" t="s">
        <v>16</v>
      </c>
      <c r="E201" s="157">
        <v>2019</v>
      </c>
      <c r="F201" s="157">
        <v>310</v>
      </c>
      <c r="G201" s="157">
        <v>529.09090909090912</v>
      </c>
      <c r="H201" s="157"/>
      <c r="I201" s="157">
        <f t="shared" si="54"/>
        <v>600</v>
      </c>
      <c r="J201" s="157" t="str">
        <f>IF(D201="Electric","--",IF(D201="Diesel",VLOOKUP(C201,[2]ORDLF!A:B,2,FALSE),""))</f>
        <v/>
      </c>
      <c r="K201" s="157">
        <f>IF(D201="Electric","--",IF(D201="Gasoline",VLOOKUP(C201,LSILF!A:C,3,FALSE),""))</f>
        <v>0.5</v>
      </c>
      <c r="L201" s="158">
        <f t="shared" si="53"/>
        <v>0.5</v>
      </c>
      <c r="M201" s="157" t="str" cm="1">
        <f t="array" ref="M201">IF(D201="Electric","--",IF(D201="Diesel",_xlfn._xlws.FILTER(DIESCH[CH Cap],(DIESCH[HP Bin]=I201)),""))</f>
        <v/>
      </c>
      <c r="N201" s="157" cm="1">
        <f t="array" ref="N201">IF(D201="Electric","--",IF(D201="Gasoline",_xlfn._xlws.FILTER(LSICH[CH Cap],(LSICH[Fuel Type]=D201)*(LSICH[MY]=E201)),""))</f>
        <v>10000</v>
      </c>
      <c r="O201" s="157">
        <f t="shared" si="55"/>
        <v>10000</v>
      </c>
      <c r="P201" s="157">
        <f t="shared" si="56"/>
        <v>529.09090909090912</v>
      </c>
      <c r="Q201" s="157" t="str" cm="1">
        <f t="array" ref="Q201">IF(D201="Electric","--",IF(D201="Diesel",_xlfn._xlws.FILTER(ORDEF[HC-ZH (g/hp-hr)],(ORDEF[HP]=I201)*(ORDEF[Model_Year]=E201)),""))</f>
        <v/>
      </c>
      <c r="R201" s="157" cm="1">
        <f t="array" ref="R201">IF(D201="Electric","--",IF(D201="Gasoline",_xlfn._xlws.FILTER(LSIEF[HC-ZH (g/hp-hr)],(LSIEF[Fuel]=D201)*(LSIEF[HP Bin]=I201)*(LSIEF[Model Year]=E201)),""))</f>
        <v>0.129</v>
      </c>
      <c r="S201" s="158">
        <f t="shared" si="57"/>
        <v>0.129</v>
      </c>
      <c r="T201" s="159" t="str" cm="1">
        <f t="array" ref="T201">IF(D201="Electric","--",IF(D201="Diesel",_xlfn._xlws.FILTER(ORDEF[HCDR],(ORDEF[HP]=I201)*(ORDEF[Model_Year]=E201),),""))</f>
        <v/>
      </c>
      <c r="U201" s="159" cm="1">
        <f t="array" ref="U201">IF(D201="Electric","--",IF(D201="Gasoline",_xlfn._xlws.FILTER(LSIEF[HC DR],(LSIEF[Fuel]=D201)*(LSIEF[HP Bin]=I201)*(LSIEF[Model Year]=E201)),""))</f>
        <v>1.0200000000000001E-5</v>
      </c>
      <c r="V201" s="159">
        <f t="shared" si="58"/>
        <v>1.0200000000000001E-5</v>
      </c>
      <c r="W201" s="158" t="str" cm="1">
        <f t="array" ref="W201">IF(D201="Electric","--",IF(D201="Diesel",_xlfn._xlws.FILTER(ORDEF[NOXzh],(ORDEF[HP]=I201)*(ORDEF[Model_Year]=E201)),""))</f>
        <v/>
      </c>
      <c r="X201" s="158" cm="1">
        <f t="array" ref="X201">IF(D201="Electric","--",IF(D201="Gasoline",_xlfn._xlws.FILTER(LSIEF[NOX-ZH (g/hp-hr)],(LSIEF[Fuel]=D201)*(LSIEF[HP Bin]=I201)*(LSIEF[Model Year]=E201)),""))</f>
        <v>0.13700000000000001</v>
      </c>
      <c r="Y201" s="158">
        <f t="shared" si="59"/>
        <v>0.13700000000000001</v>
      </c>
      <c r="Z201" s="159" t="str" cm="1">
        <f t="array" ref="Z201">IF(D201="Electric","--",IF(D201="Diesel",_xlfn._xlws.FILTER(ORDEF[NOXdr],(ORDEF[HP]=I201)*(ORDEF[Model_Year]=E201)),""))</f>
        <v/>
      </c>
      <c r="AA201" s="159" cm="1">
        <f t="array" ref="AA201">IF(E201="Electric","--",IF(D201="Gasoline",_xlfn._xlws.FILTER(LSIEF[NOX DR],(LSIEF[Fuel]=D201)*(LSIEF[HP Bin]=I201)*(LSIEF[Model Year]=E201)),""))</f>
        <v>5.66E-5</v>
      </c>
      <c r="AB201" s="159">
        <f t="shared" si="60"/>
        <v>5.66E-5</v>
      </c>
      <c r="AC201" s="158" t="str" cm="1">
        <f t="array" ref="AC201">IF(D201="Electric","--",IF(D201="Diesel",_xlfn._xlws.FILTER(DFCF2[Fuel_HC],(DFCF2[MY]=E201)),""))</f>
        <v/>
      </c>
      <c r="AD201" s="158" cm="1">
        <f t="array" ref="AD201">IF(D201="Electric","--",IF(D201="Gasoline",_xlfn._xlws.FILTER(GFCF2[Fuel_HC],(GFCF2[MY]=E201)),""))</f>
        <v>1</v>
      </c>
      <c r="AE201" s="158">
        <f t="shared" si="61"/>
        <v>1</v>
      </c>
      <c r="AF201" s="157" t="str" cm="1">
        <f t="array" ref="AF201">IF(D201="Electric","--",IF(D201="Diesel",_xlfn._xlws.FILTER(DFCF2[Fuel_NOX],(DFCF2[MY]=E201)),""))</f>
        <v/>
      </c>
      <c r="AG201" s="157" cm="1">
        <f t="array" ref="AG201">IF(D201="Electric","--",IF(D201="Gasoline",_xlfn._xlws.FILTER(GFCF2[Fuel_NOX],(GFCF2[MY]=E201)),""))</f>
        <v>0.97699999999999998</v>
      </c>
      <c r="AH201" s="157">
        <f t="shared" si="62"/>
        <v>0.97699999999999998</v>
      </c>
      <c r="AI201" s="158">
        <f t="shared" si="63"/>
        <v>0.13439672727272728</v>
      </c>
      <c r="AJ201" s="158">
        <f t="shared" si="64"/>
        <v>0.1631067749090909</v>
      </c>
      <c r="AK201" s="158">
        <f t="shared" si="65"/>
        <v>24.298806932738724</v>
      </c>
      <c r="AL201" s="158">
        <f t="shared" si="66"/>
        <v>29.48955762066338</v>
      </c>
      <c r="AM201" s="158">
        <f t="shared" si="67"/>
        <v>1.2149403466369363E-2</v>
      </c>
      <c r="AN201" s="158">
        <f t="shared" si="68"/>
        <v>1.4744778810331691E-2</v>
      </c>
      <c r="AO201" s="158">
        <f t="shared" si="69"/>
        <v>1.1175021308366539E-2</v>
      </c>
      <c r="AP201" s="157"/>
      <c r="AQ201" s="161"/>
      <c r="AR201" s="161"/>
      <c r="AS201" s="161" t="str">
        <f>IF(ISNA(VLOOKUP($B201,'2017 Emission Inventory'!$B$2:$B$803,1,FALSE)),"No","Yes")</f>
        <v>No</v>
      </c>
      <c r="AT201" s="161" t="str">
        <f>IFERROR(INDEX('2017 Emission Inventory'!$C$2:$C$803,MATCH($B201,'2017 Emission Inventory'!$B$2:$B$803,0)),"")</f>
        <v/>
      </c>
      <c r="AU201" s="161" t="str">
        <f>IFERROR(INDEX('2017 Emission Inventory'!$D$2:$D$803,MATCH($B201,'2017 Emission Inventory'!$B$2:$B$803,0)),"")</f>
        <v/>
      </c>
      <c r="AV201" s="161" t="str">
        <f>IFERROR(INDEX('2017 Emission Inventory'!$E$2:$E$803,MATCH($B201,'2017 Emission Inventory'!$B$2:$B$803,0)),"")</f>
        <v/>
      </c>
      <c r="AW201" s="161" t="str">
        <f>IFERROR(INDEX('2017 Emission Inventory'!$F$2:$F$803,MATCH($B201,'2017 Emission Inventory'!$B$2:$B$803,0)),"")</f>
        <v/>
      </c>
      <c r="AX201" s="161" t="str">
        <f>IFERROR(INDEX('2017 Emission Inventory'!$G$2:$G$803,MATCH($B201,'2017 Emission Inventory'!$B$2:$B$803,0)),"")</f>
        <v/>
      </c>
      <c r="AY201" s="162" t="str">
        <f>IFERROR(INDEX('2017 Emission Inventory'!$AL$2:$AL$803,MATCH($B201,'2017 Emission Inventory'!$B$2:$B$803,0)),"")</f>
        <v/>
      </c>
      <c r="AZ201" s="163" t="e">
        <f t="shared" si="70"/>
        <v>#VALUE!</v>
      </c>
      <c r="BB201" s="166"/>
    </row>
    <row r="202" spans="1:54" s="160" customFormat="1" x14ac:dyDescent="0.35">
      <c r="A202" s="157">
        <v>201</v>
      </c>
      <c r="B202" s="157">
        <v>415881</v>
      </c>
      <c r="C202" s="157" t="s">
        <v>164</v>
      </c>
      <c r="D202" s="157" t="s">
        <v>16</v>
      </c>
      <c r="E202" s="157">
        <v>2019</v>
      </c>
      <c r="F202" s="157">
        <v>310</v>
      </c>
      <c r="G202" s="157">
        <v>529.09090909090912</v>
      </c>
      <c r="H202" s="157"/>
      <c r="I202" s="157">
        <f t="shared" si="54"/>
        <v>600</v>
      </c>
      <c r="J202" s="157" t="str">
        <f>IF(D202="Electric","--",IF(D202="Diesel",VLOOKUP(C202,[2]ORDLF!A:B,2,FALSE),""))</f>
        <v/>
      </c>
      <c r="K202" s="157">
        <f>IF(D202="Electric","--",IF(D202="Gasoline",VLOOKUP(C202,LSILF!A:C,3,FALSE),""))</f>
        <v>0.5</v>
      </c>
      <c r="L202" s="158">
        <f t="shared" si="53"/>
        <v>0.5</v>
      </c>
      <c r="M202" s="157" t="str" cm="1">
        <f t="array" ref="M202">IF(D202="Electric","--",IF(D202="Diesel",_xlfn._xlws.FILTER(DIESCH[CH Cap],(DIESCH[HP Bin]=I202)),""))</f>
        <v/>
      </c>
      <c r="N202" s="157" cm="1">
        <f t="array" ref="N202">IF(D202="Electric","--",IF(D202="Gasoline",_xlfn._xlws.FILTER(LSICH[CH Cap],(LSICH[Fuel Type]=D202)*(LSICH[MY]=E202)),""))</f>
        <v>10000</v>
      </c>
      <c r="O202" s="157">
        <f t="shared" si="55"/>
        <v>10000</v>
      </c>
      <c r="P202" s="157">
        <f t="shared" si="56"/>
        <v>529.09090909090912</v>
      </c>
      <c r="Q202" s="157" t="str" cm="1">
        <f t="array" ref="Q202">IF(D202="Electric","--",IF(D202="Diesel",_xlfn._xlws.FILTER(ORDEF[HC-ZH (g/hp-hr)],(ORDEF[HP]=I202)*(ORDEF[Model_Year]=E202)),""))</f>
        <v/>
      </c>
      <c r="R202" s="157" cm="1">
        <f t="array" ref="R202">IF(D202="Electric","--",IF(D202="Gasoline",_xlfn._xlws.FILTER(LSIEF[HC-ZH (g/hp-hr)],(LSIEF[Fuel]=D202)*(LSIEF[HP Bin]=I202)*(LSIEF[Model Year]=E202)),""))</f>
        <v>0.129</v>
      </c>
      <c r="S202" s="158">
        <f t="shared" si="57"/>
        <v>0.129</v>
      </c>
      <c r="T202" s="159" t="str" cm="1">
        <f t="array" ref="T202">IF(D202="Electric","--",IF(D202="Diesel",_xlfn._xlws.FILTER(ORDEF[HCDR],(ORDEF[HP]=I202)*(ORDEF[Model_Year]=E202),),""))</f>
        <v/>
      </c>
      <c r="U202" s="159" cm="1">
        <f t="array" ref="U202">IF(D202="Electric","--",IF(D202="Gasoline",_xlfn._xlws.FILTER(LSIEF[HC DR],(LSIEF[Fuel]=D202)*(LSIEF[HP Bin]=I202)*(LSIEF[Model Year]=E202)),""))</f>
        <v>1.0200000000000001E-5</v>
      </c>
      <c r="V202" s="159">
        <f t="shared" si="58"/>
        <v>1.0200000000000001E-5</v>
      </c>
      <c r="W202" s="158" t="str" cm="1">
        <f t="array" ref="W202">IF(D202="Electric","--",IF(D202="Diesel",_xlfn._xlws.FILTER(ORDEF[NOXzh],(ORDEF[HP]=I202)*(ORDEF[Model_Year]=E202)),""))</f>
        <v/>
      </c>
      <c r="X202" s="158" cm="1">
        <f t="array" ref="X202">IF(D202="Electric","--",IF(D202="Gasoline",_xlfn._xlws.FILTER(LSIEF[NOX-ZH (g/hp-hr)],(LSIEF[Fuel]=D202)*(LSIEF[HP Bin]=I202)*(LSIEF[Model Year]=E202)),""))</f>
        <v>0.13700000000000001</v>
      </c>
      <c r="Y202" s="158">
        <f t="shared" si="59"/>
        <v>0.13700000000000001</v>
      </c>
      <c r="Z202" s="159" t="str" cm="1">
        <f t="array" ref="Z202">IF(D202="Electric","--",IF(D202="Diesel",_xlfn._xlws.FILTER(ORDEF[NOXdr],(ORDEF[HP]=I202)*(ORDEF[Model_Year]=E202)),""))</f>
        <v/>
      </c>
      <c r="AA202" s="159" cm="1">
        <f t="array" ref="AA202">IF(E202="Electric","--",IF(D202="Gasoline",_xlfn._xlws.FILTER(LSIEF[NOX DR],(LSIEF[Fuel]=D202)*(LSIEF[HP Bin]=I202)*(LSIEF[Model Year]=E202)),""))</f>
        <v>5.66E-5</v>
      </c>
      <c r="AB202" s="159">
        <f t="shared" si="60"/>
        <v>5.66E-5</v>
      </c>
      <c r="AC202" s="158" t="str" cm="1">
        <f t="array" ref="AC202">IF(D202="Electric","--",IF(D202="Diesel",_xlfn._xlws.FILTER(DFCF2[Fuel_HC],(DFCF2[MY]=E202)),""))</f>
        <v/>
      </c>
      <c r="AD202" s="158" cm="1">
        <f t="array" ref="AD202">IF(D202="Electric","--",IF(D202="Gasoline",_xlfn._xlws.FILTER(GFCF2[Fuel_HC],(GFCF2[MY]=E202)),""))</f>
        <v>1</v>
      </c>
      <c r="AE202" s="158">
        <f t="shared" si="61"/>
        <v>1</v>
      </c>
      <c r="AF202" s="157" t="str" cm="1">
        <f t="array" ref="AF202">IF(D202="Electric","--",IF(D202="Diesel",_xlfn._xlws.FILTER(DFCF2[Fuel_NOX],(DFCF2[MY]=E202)),""))</f>
        <v/>
      </c>
      <c r="AG202" s="157" cm="1">
        <f t="array" ref="AG202">IF(D202="Electric","--",IF(D202="Gasoline",_xlfn._xlws.FILTER(GFCF2[Fuel_NOX],(GFCF2[MY]=E202)),""))</f>
        <v>0.97699999999999998</v>
      </c>
      <c r="AH202" s="157">
        <f t="shared" si="62"/>
        <v>0.97699999999999998</v>
      </c>
      <c r="AI202" s="158">
        <f t="shared" si="63"/>
        <v>0.13439672727272728</v>
      </c>
      <c r="AJ202" s="158">
        <f t="shared" si="64"/>
        <v>0.1631067749090909</v>
      </c>
      <c r="AK202" s="158">
        <f t="shared" si="65"/>
        <v>24.298806932738724</v>
      </c>
      <c r="AL202" s="158">
        <f t="shared" si="66"/>
        <v>29.48955762066338</v>
      </c>
      <c r="AM202" s="158">
        <f t="shared" si="67"/>
        <v>1.2149403466369363E-2</v>
      </c>
      <c r="AN202" s="158">
        <f t="shared" si="68"/>
        <v>1.4744778810331691E-2</v>
      </c>
      <c r="AO202" s="158">
        <f t="shared" si="69"/>
        <v>1.1175021308366539E-2</v>
      </c>
      <c r="AP202" s="157"/>
      <c r="AQ202" s="161"/>
      <c r="AR202" s="161"/>
      <c r="AS202" s="161" t="str">
        <f>IF(ISNA(VLOOKUP($B202,'2017 Emission Inventory'!$B$2:$B$803,1,FALSE)),"No","Yes")</f>
        <v>No</v>
      </c>
      <c r="AT202" s="161" t="str">
        <f>IFERROR(INDEX('2017 Emission Inventory'!$C$2:$C$803,MATCH($B202,'2017 Emission Inventory'!$B$2:$B$803,0)),"")</f>
        <v/>
      </c>
      <c r="AU202" s="161" t="str">
        <f>IFERROR(INDEX('2017 Emission Inventory'!$D$2:$D$803,MATCH($B202,'2017 Emission Inventory'!$B$2:$B$803,0)),"")</f>
        <v/>
      </c>
      <c r="AV202" s="161" t="str">
        <f>IFERROR(INDEX('2017 Emission Inventory'!$E$2:$E$803,MATCH($B202,'2017 Emission Inventory'!$B$2:$B$803,0)),"")</f>
        <v/>
      </c>
      <c r="AW202" s="161" t="str">
        <f>IFERROR(INDEX('2017 Emission Inventory'!$F$2:$F$803,MATCH($B202,'2017 Emission Inventory'!$B$2:$B$803,0)),"")</f>
        <v/>
      </c>
      <c r="AX202" s="161" t="str">
        <f>IFERROR(INDEX('2017 Emission Inventory'!$G$2:$G$803,MATCH($B202,'2017 Emission Inventory'!$B$2:$B$803,0)),"")</f>
        <v/>
      </c>
      <c r="AY202" s="162" t="str">
        <f>IFERROR(INDEX('2017 Emission Inventory'!$AL$2:$AL$803,MATCH($B202,'2017 Emission Inventory'!$B$2:$B$803,0)),"")</f>
        <v/>
      </c>
      <c r="AZ202" s="163" t="e">
        <f t="shared" si="70"/>
        <v>#VALUE!</v>
      </c>
      <c r="BB202" s="166"/>
    </row>
    <row r="203" spans="1:54" s="160" customFormat="1" x14ac:dyDescent="0.35">
      <c r="A203" s="157">
        <v>202</v>
      </c>
      <c r="B203" s="157">
        <v>415882</v>
      </c>
      <c r="C203" s="157" t="s">
        <v>164</v>
      </c>
      <c r="D203" s="157" t="s">
        <v>16</v>
      </c>
      <c r="E203" s="157">
        <v>2019</v>
      </c>
      <c r="F203" s="157">
        <v>310</v>
      </c>
      <c r="G203" s="157">
        <v>529.09090909090912</v>
      </c>
      <c r="H203" s="157"/>
      <c r="I203" s="157">
        <f t="shared" si="54"/>
        <v>600</v>
      </c>
      <c r="J203" s="157" t="str">
        <f>IF(D203="Electric","--",IF(D203="Diesel",VLOOKUP(C203,[2]ORDLF!A:B,2,FALSE),""))</f>
        <v/>
      </c>
      <c r="K203" s="157">
        <f>IF(D203="Electric","--",IF(D203="Gasoline",VLOOKUP(C203,LSILF!A:C,3,FALSE),""))</f>
        <v>0.5</v>
      </c>
      <c r="L203" s="158">
        <f t="shared" si="53"/>
        <v>0.5</v>
      </c>
      <c r="M203" s="157" t="str" cm="1">
        <f t="array" ref="M203">IF(D203="Electric","--",IF(D203="Diesel",_xlfn._xlws.FILTER(DIESCH[CH Cap],(DIESCH[HP Bin]=I203)),""))</f>
        <v/>
      </c>
      <c r="N203" s="157" cm="1">
        <f t="array" ref="N203">IF(D203="Electric","--",IF(D203="Gasoline",_xlfn._xlws.FILTER(LSICH[CH Cap],(LSICH[Fuel Type]=D203)*(LSICH[MY]=E203)),""))</f>
        <v>10000</v>
      </c>
      <c r="O203" s="157">
        <f t="shared" si="55"/>
        <v>10000</v>
      </c>
      <c r="P203" s="157">
        <f t="shared" si="56"/>
        <v>529.09090909090912</v>
      </c>
      <c r="Q203" s="157" t="str" cm="1">
        <f t="array" ref="Q203">IF(D203="Electric","--",IF(D203="Diesel",_xlfn._xlws.FILTER(ORDEF[HC-ZH (g/hp-hr)],(ORDEF[HP]=I203)*(ORDEF[Model_Year]=E203)),""))</f>
        <v/>
      </c>
      <c r="R203" s="157" cm="1">
        <f t="array" ref="R203">IF(D203="Electric","--",IF(D203="Gasoline",_xlfn._xlws.FILTER(LSIEF[HC-ZH (g/hp-hr)],(LSIEF[Fuel]=D203)*(LSIEF[HP Bin]=I203)*(LSIEF[Model Year]=E203)),""))</f>
        <v>0.129</v>
      </c>
      <c r="S203" s="158">
        <f t="shared" si="57"/>
        <v>0.129</v>
      </c>
      <c r="T203" s="159" t="str" cm="1">
        <f t="array" ref="T203">IF(D203="Electric","--",IF(D203="Diesel",_xlfn._xlws.FILTER(ORDEF[HCDR],(ORDEF[HP]=I203)*(ORDEF[Model_Year]=E203),),""))</f>
        <v/>
      </c>
      <c r="U203" s="159" cm="1">
        <f t="array" ref="U203">IF(D203="Electric","--",IF(D203="Gasoline",_xlfn._xlws.FILTER(LSIEF[HC DR],(LSIEF[Fuel]=D203)*(LSIEF[HP Bin]=I203)*(LSIEF[Model Year]=E203)),""))</f>
        <v>1.0200000000000001E-5</v>
      </c>
      <c r="V203" s="159">
        <f t="shared" si="58"/>
        <v>1.0200000000000001E-5</v>
      </c>
      <c r="W203" s="158" t="str" cm="1">
        <f t="array" ref="W203">IF(D203="Electric","--",IF(D203="Diesel",_xlfn._xlws.FILTER(ORDEF[NOXzh],(ORDEF[HP]=I203)*(ORDEF[Model_Year]=E203)),""))</f>
        <v/>
      </c>
      <c r="X203" s="158" cm="1">
        <f t="array" ref="X203">IF(D203="Electric","--",IF(D203="Gasoline",_xlfn._xlws.FILTER(LSIEF[NOX-ZH (g/hp-hr)],(LSIEF[Fuel]=D203)*(LSIEF[HP Bin]=I203)*(LSIEF[Model Year]=E203)),""))</f>
        <v>0.13700000000000001</v>
      </c>
      <c r="Y203" s="158">
        <f t="shared" si="59"/>
        <v>0.13700000000000001</v>
      </c>
      <c r="Z203" s="159" t="str" cm="1">
        <f t="array" ref="Z203">IF(D203="Electric","--",IF(D203="Diesel",_xlfn._xlws.FILTER(ORDEF[NOXdr],(ORDEF[HP]=I203)*(ORDEF[Model_Year]=E203)),""))</f>
        <v/>
      </c>
      <c r="AA203" s="159" cm="1">
        <f t="array" ref="AA203">IF(E203="Electric","--",IF(D203="Gasoline",_xlfn._xlws.FILTER(LSIEF[NOX DR],(LSIEF[Fuel]=D203)*(LSIEF[HP Bin]=I203)*(LSIEF[Model Year]=E203)),""))</f>
        <v>5.66E-5</v>
      </c>
      <c r="AB203" s="159">
        <f t="shared" si="60"/>
        <v>5.66E-5</v>
      </c>
      <c r="AC203" s="158" t="str" cm="1">
        <f t="array" ref="AC203">IF(D203="Electric","--",IF(D203="Diesel",_xlfn._xlws.FILTER(DFCF2[Fuel_HC],(DFCF2[MY]=E203)),""))</f>
        <v/>
      </c>
      <c r="AD203" s="158" cm="1">
        <f t="array" ref="AD203">IF(D203="Electric","--",IF(D203="Gasoline",_xlfn._xlws.FILTER(GFCF2[Fuel_HC],(GFCF2[MY]=E203)),""))</f>
        <v>1</v>
      </c>
      <c r="AE203" s="158">
        <f t="shared" si="61"/>
        <v>1</v>
      </c>
      <c r="AF203" s="157" t="str" cm="1">
        <f t="array" ref="AF203">IF(D203="Electric","--",IF(D203="Diesel",_xlfn._xlws.FILTER(DFCF2[Fuel_NOX],(DFCF2[MY]=E203)),""))</f>
        <v/>
      </c>
      <c r="AG203" s="157" cm="1">
        <f t="array" ref="AG203">IF(D203="Electric","--",IF(D203="Gasoline",_xlfn._xlws.FILTER(GFCF2[Fuel_NOX],(GFCF2[MY]=E203)),""))</f>
        <v>0.97699999999999998</v>
      </c>
      <c r="AH203" s="157">
        <f t="shared" si="62"/>
        <v>0.97699999999999998</v>
      </c>
      <c r="AI203" s="158">
        <f t="shared" si="63"/>
        <v>0.13439672727272728</v>
      </c>
      <c r="AJ203" s="158">
        <f t="shared" si="64"/>
        <v>0.1631067749090909</v>
      </c>
      <c r="AK203" s="158">
        <f t="shared" si="65"/>
        <v>24.298806932738724</v>
      </c>
      <c r="AL203" s="158">
        <f t="shared" si="66"/>
        <v>29.48955762066338</v>
      </c>
      <c r="AM203" s="158">
        <f t="shared" si="67"/>
        <v>1.2149403466369363E-2</v>
      </c>
      <c r="AN203" s="158">
        <f t="shared" si="68"/>
        <v>1.4744778810331691E-2</v>
      </c>
      <c r="AO203" s="158">
        <f t="shared" si="69"/>
        <v>1.1175021308366539E-2</v>
      </c>
      <c r="AP203" s="157"/>
      <c r="AQ203" s="161"/>
      <c r="AR203" s="161"/>
      <c r="AS203" s="161" t="str">
        <f>IF(ISNA(VLOOKUP($B203,'2017 Emission Inventory'!$B$2:$B$803,1,FALSE)),"No","Yes")</f>
        <v>No</v>
      </c>
      <c r="AT203" s="161" t="str">
        <f>IFERROR(INDEX('2017 Emission Inventory'!$C$2:$C$803,MATCH($B203,'2017 Emission Inventory'!$B$2:$B$803,0)),"")</f>
        <v/>
      </c>
      <c r="AU203" s="161" t="str">
        <f>IFERROR(INDEX('2017 Emission Inventory'!$D$2:$D$803,MATCH($B203,'2017 Emission Inventory'!$B$2:$B$803,0)),"")</f>
        <v/>
      </c>
      <c r="AV203" s="161" t="str">
        <f>IFERROR(INDEX('2017 Emission Inventory'!$E$2:$E$803,MATCH($B203,'2017 Emission Inventory'!$B$2:$B$803,0)),"")</f>
        <v/>
      </c>
      <c r="AW203" s="161" t="str">
        <f>IFERROR(INDEX('2017 Emission Inventory'!$F$2:$F$803,MATCH($B203,'2017 Emission Inventory'!$B$2:$B$803,0)),"")</f>
        <v/>
      </c>
      <c r="AX203" s="161" t="str">
        <f>IFERROR(INDEX('2017 Emission Inventory'!$G$2:$G$803,MATCH($B203,'2017 Emission Inventory'!$B$2:$B$803,0)),"")</f>
        <v/>
      </c>
      <c r="AY203" s="162" t="str">
        <f>IFERROR(INDEX('2017 Emission Inventory'!$AL$2:$AL$803,MATCH($B203,'2017 Emission Inventory'!$B$2:$B$803,0)),"")</f>
        <v/>
      </c>
      <c r="AZ203" s="163" t="e">
        <f t="shared" si="70"/>
        <v>#VALUE!</v>
      </c>
      <c r="BB203" s="166"/>
    </row>
    <row r="204" spans="1:54" s="160" customFormat="1" x14ac:dyDescent="0.35">
      <c r="A204" s="157">
        <v>203</v>
      </c>
      <c r="B204" s="157">
        <v>415885</v>
      </c>
      <c r="C204" s="157" t="s">
        <v>164</v>
      </c>
      <c r="D204" s="157" t="s">
        <v>16</v>
      </c>
      <c r="E204" s="157">
        <v>2019</v>
      </c>
      <c r="F204" s="157">
        <v>310</v>
      </c>
      <c r="G204" s="157">
        <v>529.09090909090912</v>
      </c>
      <c r="H204" s="157"/>
      <c r="I204" s="157">
        <f t="shared" si="54"/>
        <v>600</v>
      </c>
      <c r="J204" s="157" t="str">
        <f>IF(D204="Electric","--",IF(D204="Diesel",VLOOKUP(C204,[2]ORDLF!A:B,2,FALSE),""))</f>
        <v/>
      </c>
      <c r="K204" s="157">
        <f>IF(D204="Electric","--",IF(D204="Gasoline",VLOOKUP(C204,LSILF!A:C,3,FALSE),""))</f>
        <v>0.5</v>
      </c>
      <c r="L204" s="158">
        <f t="shared" si="53"/>
        <v>0.5</v>
      </c>
      <c r="M204" s="157" t="str" cm="1">
        <f t="array" ref="M204">IF(D204="Electric","--",IF(D204="Diesel",_xlfn._xlws.FILTER(DIESCH[CH Cap],(DIESCH[HP Bin]=I204)),""))</f>
        <v/>
      </c>
      <c r="N204" s="157" cm="1">
        <f t="array" ref="N204">IF(D204="Electric","--",IF(D204="Gasoline",_xlfn._xlws.FILTER(LSICH[CH Cap],(LSICH[Fuel Type]=D204)*(LSICH[MY]=E204)),""))</f>
        <v>10000</v>
      </c>
      <c r="O204" s="157">
        <f t="shared" si="55"/>
        <v>10000</v>
      </c>
      <c r="P204" s="157">
        <f t="shared" si="56"/>
        <v>529.09090909090912</v>
      </c>
      <c r="Q204" s="157" t="str" cm="1">
        <f t="array" ref="Q204">IF(D204="Electric","--",IF(D204="Diesel",_xlfn._xlws.FILTER(ORDEF[HC-ZH (g/hp-hr)],(ORDEF[HP]=I204)*(ORDEF[Model_Year]=E204)),""))</f>
        <v/>
      </c>
      <c r="R204" s="157" cm="1">
        <f t="array" ref="R204">IF(D204="Electric","--",IF(D204="Gasoline",_xlfn._xlws.FILTER(LSIEF[HC-ZH (g/hp-hr)],(LSIEF[Fuel]=D204)*(LSIEF[HP Bin]=I204)*(LSIEF[Model Year]=E204)),""))</f>
        <v>0.129</v>
      </c>
      <c r="S204" s="158">
        <f t="shared" si="57"/>
        <v>0.129</v>
      </c>
      <c r="T204" s="159" t="str" cm="1">
        <f t="array" ref="T204">IF(D204="Electric","--",IF(D204="Diesel",_xlfn._xlws.FILTER(ORDEF[HCDR],(ORDEF[HP]=I204)*(ORDEF[Model_Year]=E204),),""))</f>
        <v/>
      </c>
      <c r="U204" s="159" cm="1">
        <f t="array" ref="U204">IF(D204="Electric","--",IF(D204="Gasoline",_xlfn._xlws.FILTER(LSIEF[HC DR],(LSIEF[Fuel]=D204)*(LSIEF[HP Bin]=I204)*(LSIEF[Model Year]=E204)),""))</f>
        <v>1.0200000000000001E-5</v>
      </c>
      <c r="V204" s="159">
        <f t="shared" si="58"/>
        <v>1.0200000000000001E-5</v>
      </c>
      <c r="W204" s="158" t="str" cm="1">
        <f t="array" ref="W204">IF(D204="Electric","--",IF(D204="Diesel",_xlfn._xlws.FILTER(ORDEF[NOXzh],(ORDEF[HP]=I204)*(ORDEF[Model_Year]=E204)),""))</f>
        <v/>
      </c>
      <c r="X204" s="158" cm="1">
        <f t="array" ref="X204">IF(D204="Electric","--",IF(D204="Gasoline",_xlfn._xlws.FILTER(LSIEF[NOX-ZH (g/hp-hr)],(LSIEF[Fuel]=D204)*(LSIEF[HP Bin]=I204)*(LSIEF[Model Year]=E204)),""))</f>
        <v>0.13700000000000001</v>
      </c>
      <c r="Y204" s="158">
        <f t="shared" si="59"/>
        <v>0.13700000000000001</v>
      </c>
      <c r="Z204" s="159" t="str" cm="1">
        <f t="array" ref="Z204">IF(D204="Electric","--",IF(D204="Diesel",_xlfn._xlws.FILTER(ORDEF[NOXdr],(ORDEF[HP]=I204)*(ORDEF[Model_Year]=E204)),""))</f>
        <v/>
      </c>
      <c r="AA204" s="159" cm="1">
        <f t="array" ref="AA204">IF(E204="Electric","--",IF(D204="Gasoline",_xlfn._xlws.FILTER(LSIEF[NOX DR],(LSIEF[Fuel]=D204)*(LSIEF[HP Bin]=I204)*(LSIEF[Model Year]=E204)),""))</f>
        <v>5.66E-5</v>
      </c>
      <c r="AB204" s="159">
        <f t="shared" si="60"/>
        <v>5.66E-5</v>
      </c>
      <c r="AC204" s="158" t="str" cm="1">
        <f t="array" ref="AC204">IF(D204="Electric","--",IF(D204="Diesel",_xlfn._xlws.FILTER(DFCF2[Fuel_HC],(DFCF2[MY]=E204)),""))</f>
        <v/>
      </c>
      <c r="AD204" s="158" cm="1">
        <f t="array" ref="AD204">IF(D204="Electric","--",IF(D204="Gasoline",_xlfn._xlws.FILTER(GFCF2[Fuel_HC],(GFCF2[MY]=E204)),""))</f>
        <v>1</v>
      </c>
      <c r="AE204" s="158">
        <f t="shared" si="61"/>
        <v>1</v>
      </c>
      <c r="AF204" s="157" t="str" cm="1">
        <f t="array" ref="AF204">IF(D204="Electric","--",IF(D204="Diesel",_xlfn._xlws.FILTER(DFCF2[Fuel_NOX],(DFCF2[MY]=E204)),""))</f>
        <v/>
      </c>
      <c r="AG204" s="157" cm="1">
        <f t="array" ref="AG204">IF(D204="Electric","--",IF(D204="Gasoline",_xlfn._xlws.FILTER(GFCF2[Fuel_NOX],(GFCF2[MY]=E204)),""))</f>
        <v>0.97699999999999998</v>
      </c>
      <c r="AH204" s="157">
        <f t="shared" si="62"/>
        <v>0.97699999999999998</v>
      </c>
      <c r="AI204" s="158">
        <f t="shared" si="63"/>
        <v>0.13439672727272728</v>
      </c>
      <c r="AJ204" s="158">
        <f t="shared" si="64"/>
        <v>0.1631067749090909</v>
      </c>
      <c r="AK204" s="158">
        <f t="shared" si="65"/>
        <v>24.298806932738724</v>
      </c>
      <c r="AL204" s="158">
        <f t="shared" si="66"/>
        <v>29.48955762066338</v>
      </c>
      <c r="AM204" s="158">
        <f t="shared" si="67"/>
        <v>1.2149403466369363E-2</v>
      </c>
      <c r="AN204" s="158">
        <f t="shared" si="68"/>
        <v>1.4744778810331691E-2</v>
      </c>
      <c r="AO204" s="158">
        <f t="shared" si="69"/>
        <v>1.1175021308366539E-2</v>
      </c>
      <c r="AP204" s="157"/>
      <c r="AQ204" s="161"/>
      <c r="AR204" s="161"/>
      <c r="AS204" s="161" t="str">
        <f>IF(ISNA(VLOOKUP($B204,'2017 Emission Inventory'!$B$2:$B$803,1,FALSE)),"No","Yes")</f>
        <v>No</v>
      </c>
      <c r="AT204" s="161" t="str">
        <f>IFERROR(INDEX('2017 Emission Inventory'!$C$2:$C$803,MATCH($B204,'2017 Emission Inventory'!$B$2:$B$803,0)),"")</f>
        <v/>
      </c>
      <c r="AU204" s="161" t="str">
        <f>IFERROR(INDEX('2017 Emission Inventory'!$D$2:$D$803,MATCH($B204,'2017 Emission Inventory'!$B$2:$B$803,0)),"")</f>
        <v/>
      </c>
      <c r="AV204" s="161" t="str">
        <f>IFERROR(INDEX('2017 Emission Inventory'!$E$2:$E$803,MATCH($B204,'2017 Emission Inventory'!$B$2:$B$803,0)),"")</f>
        <v/>
      </c>
      <c r="AW204" s="161" t="str">
        <f>IFERROR(INDEX('2017 Emission Inventory'!$F$2:$F$803,MATCH($B204,'2017 Emission Inventory'!$B$2:$B$803,0)),"")</f>
        <v/>
      </c>
      <c r="AX204" s="161" t="str">
        <f>IFERROR(INDEX('2017 Emission Inventory'!$G$2:$G$803,MATCH($B204,'2017 Emission Inventory'!$B$2:$B$803,0)),"")</f>
        <v/>
      </c>
      <c r="AY204" s="162" t="str">
        <f>IFERROR(INDEX('2017 Emission Inventory'!$AL$2:$AL$803,MATCH($B204,'2017 Emission Inventory'!$B$2:$B$803,0)),"")</f>
        <v/>
      </c>
      <c r="AZ204" s="163" t="e">
        <f t="shared" si="70"/>
        <v>#VALUE!</v>
      </c>
      <c r="BB204" s="166"/>
    </row>
    <row r="205" spans="1:54" s="160" customFormat="1" x14ac:dyDescent="0.35">
      <c r="A205" s="157">
        <v>204</v>
      </c>
      <c r="B205" s="157">
        <v>415886</v>
      </c>
      <c r="C205" s="157" t="s">
        <v>164</v>
      </c>
      <c r="D205" s="157" t="s">
        <v>16</v>
      </c>
      <c r="E205" s="157">
        <v>2019</v>
      </c>
      <c r="F205" s="157">
        <v>310</v>
      </c>
      <c r="G205" s="157">
        <v>529.09090909090912</v>
      </c>
      <c r="H205" s="157"/>
      <c r="I205" s="157">
        <f t="shared" si="54"/>
        <v>600</v>
      </c>
      <c r="J205" s="157" t="str">
        <f>IF(D205="Electric","--",IF(D205="Diesel",VLOOKUP(C205,[2]ORDLF!A:B,2,FALSE),""))</f>
        <v/>
      </c>
      <c r="K205" s="157">
        <f>IF(D205="Electric","--",IF(D205="Gasoline",VLOOKUP(C205,LSILF!A:C,3,FALSE),""))</f>
        <v>0.5</v>
      </c>
      <c r="L205" s="158">
        <f t="shared" si="53"/>
        <v>0.5</v>
      </c>
      <c r="M205" s="157" t="str" cm="1">
        <f t="array" ref="M205">IF(D205="Electric","--",IF(D205="Diesel",_xlfn._xlws.FILTER(DIESCH[CH Cap],(DIESCH[HP Bin]=I205)),""))</f>
        <v/>
      </c>
      <c r="N205" s="157" cm="1">
        <f t="array" ref="N205">IF(D205="Electric","--",IF(D205="Gasoline",_xlfn._xlws.FILTER(LSICH[CH Cap],(LSICH[Fuel Type]=D205)*(LSICH[MY]=E205)),""))</f>
        <v>10000</v>
      </c>
      <c r="O205" s="157">
        <f t="shared" si="55"/>
        <v>10000</v>
      </c>
      <c r="P205" s="157">
        <f t="shared" si="56"/>
        <v>529.09090909090912</v>
      </c>
      <c r="Q205" s="157" t="str" cm="1">
        <f t="array" ref="Q205">IF(D205="Electric","--",IF(D205="Diesel",_xlfn._xlws.FILTER(ORDEF[HC-ZH (g/hp-hr)],(ORDEF[HP]=I205)*(ORDEF[Model_Year]=E205)),""))</f>
        <v/>
      </c>
      <c r="R205" s="157" cm="1">
        <f t="array" ref="R205">IF(D205="Electric","--",IF(D205="Gasoline",_xlfn._xlws.FILTER(LSIEF[HC-ZH (g/hp-hr)],(LSIEF[Fuel]=D205)*(LSIEF[HP Bin]=I205)*(LSIEF[Model Year]=E205)),""))</f>
        <v>0.129</v>
      </c>
      <c r="S205" s="158">
        <f t="shared" si="57"/>
        <v>0.129</v>
      </c>
      <c r="T205" s="159" t="str" cm="1">
        <f t="array" ref="T205">IF(D205="Electric","--",IF(D205="Diesel",_xlfn._xlws.FILTER(ORDEF[HCDR],(ORDEF[HP]=I205)*(ORDEF[Model_Year]=E205),),""))</f>
        <v/>
      </c>
      <c r="U205" s="159" cm="1">
        <f t="array" ref="U205">IF(D205="Electric","--",IF(D205="Gasoline",_xlfn._xlws.FILTER(LSIEF[HC DR],(LSIEF[Fuel]=D205)*(LSIEF[HP Bin]=I205)*(LSIEF[Model Year]=E205)),""))</f>
        <v>1.0200000000000001E-5</v>
      </c>
      <c r="V205" s="159">
        <f t="shared" si="58"/>
        <v>1.0200000000000001E-5</v>
      </c>
      <c r="W205" s="158" t="str" cm="1">
        <f t="array" ref="W205">IF(D205="Electric","--",IF(D205="Diesel",_xlfn._xlws.FILTER(ORDEF[NOXzh],(ORDEF[HP]=I205)*(ORDEF[Model_Year]=E205)),""))</f>
        <v/>
      </c>
      <c r="X205" s="158" cm="1">
        <f t="array" ref="X205">IF(D205="Electric","--",IF(D205="Gasoline",_xlfn._xlws.FILTER(LSIEF[NOX-ZH (g/hp-hr)],(LSIEF[Fuel]=D205)*(LSIEF[HP Bin]=I205)*(LSIEF[Model Year]=E205)),""))</f>
        <v>0.13700000000000001</v>
      </c>
      <c r="Y205" s="158">
        <f t="shared" si="59"/>
        <v>0.13700000000000001</v>
      </c>
      <c r="Z205" s="159" t="str" cm="1">
        <f t="array" ref="Z205">IF(D205="Electric","--",IF(D205="Diesel",_xlfn._xlws.FILTER(ORDEF[NOXdr],(ORDEF[HP]=I205)*(ORDEF[Model_Year]=E205)),""))</f>
        <v/>
      </c>
      <c r="AA205" s="159" cm="1">
        <f t="array" ref="AA205">IF(E205="Electric","--",IF(D205="Gasoline",_xlfn._xlws.FILTER(LSIEF[NOX DR],(LSIEF[Fuel]=D205)*(LSIEF[HP Bin]=I205)*(LSIEF[Model Year]=E205)),""))</f>
        <v>5.66E-5</v>
      </c>
      <c r="AB205" s="159">
        <f t="shared" si="60"/>
        <v>5.66E-5</v>
      </c>
      <c r="AC205" s="158" t="str" cm="1">
        <f t="array" ref="AC205">IF(D205="Electric","--",IF(D205="Diesel",_xlfn._xlws.FILTER(DFCF2[Fuel_HC],(DFCF2[MY]=E205)),""))</f>
        <v/>
      </c>
      <c r="AD205" s="158" cm="1">
        <f t="array" ref="AD205">IF(D205="Electric","--",IF(D205="Gasoline",_xlfn._xlws.FILTER(GFCF2[Fuel_HC],(GFCF2[MY]=E205)),""))</f>
        <v>1</v>
      </c>
      <c r="AE205" s="158">
        <f t="shared" si="61"/>
        <v>1</v>
      </c>
      <c r="AF205" s="157" t="str" cm="1">
        <f t="array" ref="AF205">IF(D205="Electric","--",IF(D205="Diesel",_xlfn._xlws.FILTER(DFCF2[Fuel_NOX],(DFCF2[MY]=E205)),""))</f>
        <v/>
      </c>
      <c r="AG205" s="157" cm="1">
        <f t="array" ref="AG205">IF(D205="Electric","--",IF(D205="Gasoline",_xlfn._xlws.FILTER(GFCF2[Fuel_NOX],(GFCF2[MY]=E205)),""))</f>
        <v>0.97699999999999998</v>
      </c>
      <c r="AH205" s="157">
        <f t="shared" si="62"/>
        <v>0.97699999999999998</v>
      </c>
      <c r="AI205" s="158">
        <f t="shared" si="63"/>
        <v>0.13439672727272728</v>
      </c>
      <c r="AJ205" s="158">
        <f t="shared" si="64"/>
        <v>0.1631067749090909</v>
      </c>
      <c r="AK205" s="158">
        <f t="shared" si="65"/>
        <v>24.298806932738724</v>
      </c>
      <c r="AL205" s="158">
        <f t="shared" si="66"/>
        <v>29.48955762066338</v>
      </c>
      <c r="AM205" s="158">
        <f t="shared" si="67"/>
        <v>1.2149403466369363E-2</v>
      </c>
      <c r="AN205" s="158">
        <f t="shared" si="68"/>
        <v>1.4744778810331691E-2</v>
      </c>
      <c r="AO205" s="158">
        <f t="shared" si="69"/>
        <v>1.1175021308366539E-2</v>
      </c>
      <c r="AP205" s="157"/>
      <c r="AQ205" s="161"/>
      <c r="AR205" s="161"/>
      <c r="AS205" s="161" t="str">
        <f>IF(ISNA(VLOOKUP($B205,'2017 Emission Inventory'!$B$2:$B$803,1,FALSE)),"No","Yes")</f>
        <v>No</v>
      </c>
      <c r="AT205" s="161" t="str">
        <f>IFERROR(INDEX('2017 Emission Inventory'!$C$2:$C$803,MATCH($B205,'2017 Emission Inventory'!$B$2:$B$803,0)),"")</f>
        <v/>
      </c>
      <c r="AU205" s="161" t="str">
        <f>IFERROR(INDEX('2017 Emission Inventory'!$D$2:$D$803,MATCH($B205,'2017 Emission Inventory'!$B$2:$B$803,0)),"")</f>
        <v/>
      </c>
      <c r="AV205" s="161" t="str">
        <f>IFERROR(INDEX('2017 Emission Inventory'!$E$2:$E$803,MATCH($B205,'2017 Emission Inventory'!$B$2:$B$803,0)),"")</f>
        <v/>
      </c>
      <c r="AW205" s="161" t="str">
        <f>IFERROR(INDEX('2017 Emission Inventory'!$F$2:$F$803,MATCH($B205,'2017 Emission Inventory'!$B$2:$B$803,0)),"")</f>
        <v/>
      </c>
      <c r="AX205" s="161" t="str">
        <f>IFERROR(INDEX('2017 Emission Inventory'!$G$2:$G$803,MATCH($B205,'2017 Emission Inventory'!$B$2:$B$803,0)),"")</f>
        <v/>
      </c>
      <c r="AY205" s="162" t="str">
        <f>IFERROR(INDEX('2017 Emission Inventory'!$AL$2:$AL$803,MATCH($B205,'2017 Emission Inventory'!$B$2:$B$803,0)),"")</f>
        <v/>
      </c>
      <c r="AZ205" s="163" t="e">
        <f t="shared" si="70"/>
        <v>#VALUE!</v>
      </c>
      <c r="BB205" s="166"/>
    </row>
    <row r="206" spans="1:54" s="160" customFormat="1" x14ac:dyDescent="0.35">
      <c r="A206" s="157">
        <v>205</v>
      </c>
      <c r="B206" s="157">
        <v>17746</v>
      </c>
      <c r="C206" s="157" t="s">
        <v>205</v>
      </c>
      <c r="D206" s="157" t="s">
        <v>9</v>
      </c>
      <c r="E206" s="157">
        <v>1997</v>
      </c>
      <c r="F206" s="157">
        <v>65</v>
      </c>
      <c r="G206" s="157">
        <v>1137.9951923076924</v>
      </c>
      <c r="H206" s="157" t="s">
        <v>766</v>
      </c>
      <c r="I206" s="157">
        <f t="shared" si="54"/>
        <v>75</v>
      </c>
      <c r="J206" s="157">
        <f>IF(D206="Electric","--",IF(D206="Diesel",VLOOKUP(C206,[2]ORDLF!A:B,2,FALSE),""))</f>
        <v>0.36</v>
      </c>
      <c r="K206" s="157" t="str">
        <f>IF(D206="Electric","--",IF(D206="Gasoline",VLOOKUP(C206,LSILF!A:C,3,FALSE),""))</f>
        <v/>
      </c>
      <c r="L206" s="158">
        <f t="shared" si="53"/>
        <v>0.36</v>
      </c>
      <c r="M206" s="157" cm="1">
        <f t="array" ref="M206">IF(D206="Electric","--",IF(D206="Diesel",_xlfn._xlws.FILTER(DIESCH[CH Cap],(DIESCH[HP Bin]=I206)),""))</f>
        <v>12000</v>
      </c>
      <c r="N206" s="157" t="str" cm="1">
        <f t="array" ref="N206">IF(D206="Electric","--",IF(D206="Gasoline",_xlfn._xlws.FILTER(LSICH[CH Cap],(LSICH[Fuel Type]=D206)*(LSICH[MY]=E206)),""))</f>
        <v/>
      </c>
      <c r="O206" s="157">
        <f t="shared" si="55"/>
        <v>12000</v>
      </c>
      <c r="P206" s="157">
        <f t="shared" si="56"/>
        <v>26173.889423076926</v>
      </c>
      <c r="Q206" s="157" cm="1">
        <f t="array" ref="Q206">IF(D206="Electric","--",IF(D206="Diesel",_xlfn._xlws.FILTER(ORDEF[HC-ZH (g/hp-hr)],(ORDEF[HP]=I206)*(ORDEF[Model_Year]=E206)),""))</f>
        <v>0.99</v>
      </c>
      <c r="R206" s="157" t="str" cm="1">
        <f t="array" ref="R206">IF(D206="Electric","--",IF(D206="Gasoline",_xlfn._xlws.FILTER(LSIEF[HC-ZH (g/hp-hr)],(LSIEF[Fuel]=D206)*(LSIEF[HP Bin]=I206)*(LSIEF[Model Year]=E206)),""))</f>
        <v/>
      </c>
      <c r="S206" s="158">
        <f t="shared" si="57"/>
        <v>0.99</v>
      </c>
      <c r="T206" s="159" cm="1">
        <f t="array" ref="T206">IF(D206="Electric","--",IF(D206="Diesel",_xlfn._xlws.FILTER(ORDEF[HCDR],(ORDEF[HP]=I206)*(ORDEF[Model_Year]=E206),),""))</f>
        <v>4.5800000000000002E-5</v>
      </c>
      <c r="U206" s="159" t="str" cm="1">
        <f t="array" ref="U206">IF(D206="Electric","--",IF(D206="Gasoline",_xlfn._xlws.FILTER(LSIEF[HC DR],(LSIEF[Fuel]=D206)*(LSIEF[HP Bin]=I206)*(LSIEF[Model Year]=E206)),""))</f>
        <v/>
      </c>
      <c r="V206" s="159">
        <f t="shared" si="58"/>
        <v>4.5800000000000002E-5</v>
      </c>
      <c r="W206" s="158" cm="1">
        <f t="array" ref="W206">IF(D206="Electric","--",IF(D206="Diesel",_xlfn._xlws.FILTER(ORDEF[NOXzh],(ORDEF[HP]=I206)*(ORDEF[Model_Year]=E206)),""))</f>
        <v>8.3019999999999996</v>
      </c>
      <c r="X206" s="158" t="str" cm="1">
        <f t="array" ref="X206">IF(D206="Electric","--",IF(D206="Gasoline",_xlfn._xlws.FILTER(LSIEF[NOX-ZH (g/hp-hr)],(LSIEF[Fuel]=D206)*(LSIEF[HP Bin]=I206)*(LSIEF[Model Year]=E206)),""))</f>
        <v/>
      </c>
      <c r="Y206" s="158">
        <f t="shared" si="59"/>
        <v>8.3019999999999996</v>
      </c>
      <c r="Z206" s="159" cm="1">
        <f t="array" ref="Z206">IF(D206="Electric","--",IF(D206="Diesel",_xlfn._xlws.FILTER(ORDEF[NOXdr],(ORDEF[HP]=I206)*(ORDEF[Model_Year]=E206)),""))</f>
        <v>1.92E-4</v>
      </c>
      <c r="AA206" s="159" t="str" cm="1">
        <f t="array" ref="AA206">IF(E206="Electric","--",IF(D206="Gasoline",_xlfn._xlws.FILTER(LSIEF[NOX DR],(LSIEF[Fuel]=D206)*(LSIEF[HP Bin]=I206)*(LSIEF[Model Year]=E206)),""))</f>
        <v/>
      </c>
      <c r="AB206" s="159">
        <f t="shared" si="60"/>
        <v>1.92E-4</v>
      </c>
      <c r="AC206" s="158" cm="1">
        <f t="array" ref="AC206">IF(D206="Electric","--",IF(D206="Diesel",_xlfn._xlws.FILTER(DFCF2[Fuel_HC],(DFCF2[MY]=E206)),""))</f>
        <v>0.9</v>
      </c>
      <c r="AD206" s="158" t="str" cm="1">
        <f t="array" ref="AD206">IF(D206="Electric","--",IF(D206="Gasoline",_xlfn._xlws.FILTER(GFCF2[Fuel_HC],(GFCF2[MY]=E206)),""))</f>
        <v/>
      </c>
      <c r="AE206" s="158">
        <f t="shared" si="61"/>
        <v>0.9</v>
      </c>
      <c r="AF206" s="157" cm="1">
        <f t="array" ref="AF206">IF(D206="Electric","--",IF(D206="Diesel",_xlfn._xlws.FILTER(DFCF2[Fuel_NOX],(DFCF2[MY]=E206)),""))</f>
        <v>0.93</v>
      </c>
      <c r="AG206" s="157" t="str" cm="1">
        <f t="array" ref="AG206">IF(D206="Electric","--",IF(D206="Gasoline",_xlfn._xlws.FILTER(GFCF2[Fuel_NOX],(GFCF2[MY]=E206)),""))</f>
        <v/>
      </c>
      <c r="AH206" s="157">
        <f t="shared" si="62"/>
        <v>0.93</v>
      </c>
      <c r="AI206" s="158">
        <f t="shared" si="63"/>
        <v>1.3856400000000002</v>
      </c>
      <c r="AJ206" s="158">
        <f t="shared" si="64"/>
        <v>9.8635800000000007</v>
      </c>
      <c r="AK206" s="158">
        <f t="shared" si="65"/>
        <v>81.34689038861039</v>
      </c>
      <c r="AL206" s="158">
        <f t="shared" si="66"/>
        <v>579.06206597621997</v>
      </c>
      <c r="AM206" s="158">
        <f t="shared" si="67"/>
        <v>4.0673445194305193E-2</v>
      </c>
      <c r="AN206" s="158">
        <f t="shared" si="68"/>
        <v>0.28953103298811</v>
      </c>
      <c r="AO206" s="158">
        <f t="shared" si="69"/>
        <v>4.9214868685109284E-2</v>
      </c>
      <c r="AP206" s="157"/>
      <c r="AQ206" s="161"/>
      <c r="AR206" s="161"/>
      <c r="AS206" s="161" t="str">
        <f>IF(ISNA(VLOOKUP($B206,'2017 Emission Inventory'!$B$2:$B$803,1,FALSE)),"No","Yes")</f>
        <v>Yes</v>
      </c>
      <c r="AT206" s="161" t="str">
        <f>IFERROR(INDEX('2017 Emission Inventory'!$C$2:$C$803,MATCH($B206,'2017 Emission Inventory'!$B$2:$B$803,0)),"")</f>
        <v>Baggage Tug</v>
      </c>
      <c r="AU206" s="161" t="str">
        <f>IFERROR(INDEX('2017 Emission Inventory'!$D$2:$D$803,MATCH($B206,'2017 Emission Inventory'!$B$2:$B$803,0)),"")</f>
        <v>Diesel</v>
      </c>
      <c r="AV206" s="161">
        <f>IFERROR(INDEX('2017 Emission Inventory'!$E$2:$E$803,MATCH($B206,'2017 Emission Inventory'!$B$2:$B$803,0)),"")</f>
        <v>1997</v>
      </c>
      <c r="AW206" s="161">
        <f>IFERROR(INDEX('2017 Emission Inventory'!$F$2:$F$803,MATCH($B206,'2017 Emission Inventory'!$B$2:$B$803,0)),"")</f>
        <v>60</v>
      </c>
      <c r="AX206" s="161">
        <f>IFERROR(INDEX('2017 Emission Inventory'!$G$2:$G$803,MATCH($B206,'2017 Emission Inventory'!$B$2:$B$803,0)),"")</f>
        <v>769.61224489795916</v>
      </c>
      <c r="AY206" s="162">
        <f>IFERROR(INDEX('2017 Emission Inventory'!$AL$2:$AL$803,MATCH($B206,'2017 Emission Inventory'!$B$2:$B$803,0)),"")</f>
        <v>371.52990296767905</v>
      </c>
      <c r="AZ206" s="163">
        <f t="shared" si="70"/>
        <v>207.53216300854092</v>
      </c>
      <c r="BB206" s="166"/>
    </row>
    <row r="207" spans="1:54" s="160" customFormat="1" x14ac:dyDescent="0.35">
      <c r="A207" s="157">
        <v>206</v>
      </c>
      <c r="B207" s="157" t="s">
        <v>248</v>
      </c>
      <c r="C207" s="157" t="s">
        <v>205</v>
      </c>
      <c r="D207" s="157" t="s">
        <v>9</v>
      </c>
      <c r="E207" s="157">
        <v>2007</v>
      </c>
      <c r="F207" s="157">
        <v>65</v>
      </c>
      <c r="G207" s="157">
        <v>1137.9951923076924</v>
      </c>
      <c r="H207" s="157" t="s">
        <v>620</v>
      </c>
      <c r="I207" s="157">
        <f t="shared" si="54"/>
        <v>75</v>
      </c>
      <c r="J207" s="157">
        <f>IF(D207="Electric","--",IF(D207="Diesel",VLOOKUP(C207,[2]ORDLF!A:B,2,FALSE),""))</f>
        <v>0.36</v>
      </c>
      <c r="K207" s="157" t="str">
        <f>IF(D207="Electric","--",IF(D207="Gasoline",VLOOKUP(C207,LSILF!A:C,3,FALSE),""))</f>
        <v/>
      </c>
      <c r="L207" s="158">
        <f t="shared" si="53"/>
        <v>0.36</v>
      </c>
      <c r="M207" s="157" cm="1">
        <f t="array" ref="M207">IF(D207="Electric","--",IF(D207="Diesel",_xlfn._xlws.FILTER(DIESCH[CH Cap],(DIESCH[HP Bin]=I207)),""))</f>
        <v>12000</v>
      </c>
      <c r="N207" s="157" t="str" cm="1">
        <f t="array" ref="N207">IF(D207="Electric","--",IF(D207="Gasoline",_xlfn._xlws.FILTER(LSICH[CH Cap],(LSICH[Fuel Type]=D207)*(LSICH[MY]=E207)),""))</f>
        <v/>
      </c>
      <c r="O207" s="157">
        <f t="shared" si="55"/>
        <v>12000</v>
      </c>
      <c r="P207" s="157">
        <f t="shared" si="56"/>
        <v>14793.9375</v>
      </c>
      <c r="Q207" s="157" cm="1">
        <f t="array" ref="Q207">IF(D207="Electric","--",IF(D207="Diesel",_xlfn._xlws.FILTER(ORDEF[HC-ZH (g/hp-hr)],(ORDEF[HP]=I207)*(ORDEF[Model_Year]=E207)),""))</f>
        <v>0.19</v>
      </c>
      <c r="R207" s="157" t="str" cm="1">
        <f t="array" ref="R207">IF(D207="Electric","--",IF(D207="Gasoline",_xlfn._xlws.FILTER(LSIEF[HC-ZH (g/hp-hr)],(LSIEF[Fuel]=D207)*(LSIEF[HP Bin]=I207)*(LSIEF[Model Year]=E207)),""))</f>
        <v/>
      </c>
      <c r="S207" s="158">
        <f t="shared" si="57"/>
        <v>0.19</v>
      </c>
      <c r="T207" s="159" cm="1">
        <f t="array" ref="T207">IF(D207="Electric","--",IF(D207="Diesel",_xlfn._xlws.FILTER(ORDEF[HCDR],(ORDEF[HP]=I207)*(ORDEF[Model_Year]=E207),),""))</f>
        <v>2.7100000000000001E-5</v>
      </c>
      <c r="U207" s="159" t="str" cm="1">
        <f t="array" ref="U207">IF(D207="Electric","--",IF(D207="Gasoline",_xlfn._xlws.FILTER(LSIEF[HC DR],(LSIEF[Fuel]=D207)*(LSIEF[HP Bin]=I207)*(LSIEF[Model Year]=E207)),""))</f>
        <v/>
      </c>
      <c r="V207" s="159">
        <f t="shared" si="58"/>
        <v>2.7100000000000001E-5</v>
      </c>
      <c r="W207" s="158" cm="1">
        <f t="array" ref="W207">IF(D207="Electric","--",IF(D207="Diesel",_xlfn._xlws.FILTER(ORDEF[NOXzh],(ORDEF[HP]=I207)*(ORDEF[Model_Year]=E207)),""))</f>
        <v>4.0765969999999996</v>
      </c>
      <c r="X207" s="158" t="str" cm="1">
        <f t="array" ref="X207">IF(D207="Electric","--",IF(D207="Gasoline",_xlfn._xlws.FILTER(LSIEF[NOX-ZH (g/hp-hr)],(LSIEF[Fuel]=D207)*(LSIEF[HP Bin]=I207)*(LSIEF[Model Year]=E207)),""))</f>
        <v/>
      </c>
      <c r="Y207" s="158">
        <f t="shared" si="59"/>
        <v>4.0765969999999996</v>
      </c>
      <c r="Z207" s="159" cm="1">
        <f t="array" ref="Z207">IF(D207="Electric","--",IF(D207="Diesel",_xlfn._xlws.FILTER(ORDEF[NOXdr],(ORDEF[HP]=I207)*(ORDEF[Model_Year]=E207)),""))</f>
        <v>6.0600000000000003E-5</v>
      </c>
      <c r="AA207" s="159" t="str" cm="1">
        <f t="array" ref="AA207">IF(E207="Electric","--",IF(D207="Gasoline",_xlfn._xlws.FILTER(LSIEF[NOX DR],(LSIEF[Fuel]=D207)*(LSIEF[HP Bin]=I207)*(LSIEF[Model Year]=E207)),""))</f>
        <v/>
      </c>
      <c r="AB207" s="159">
        <f t="shared" si="60"/>
        <v>6.0600000000000003E-5</v>
      </c>
      <c r="AC207" s="158" cm="1">
        <f t="array" ref="AC207">IF(D207="Electric","--",IF(D207="Diesel",_xlfn._xlws.FILTER(DFCF2[Fuel_HC],(DFCF2[MY]=E207)),""))</f>
        <v>0.9</v>
      </c>
      <c r="AD207" s="158" t="str" cm="1">
        <f t="array" ref="AD207">IF(D207="Electric","--",IF(D207="Gasoline",_xlfn._xlws.FILTER(GFCF2[Fuel_HC],(GFCF2[MY]=E207)),""))</f>
        <v/>
      </c>
      <c r="AE207" s="158">
        <f t="shared" si="61"/>
        <v>0.9</v>
      </c>
      <c r="AF207" s="157" cm="1">
        <f t="array" ref="AF207">IF(D207="Electric","--",IF(D207="Diesel",_xlfn._xlws.FILTER(DFCF2[Fuel_NOX],(DFCF2[MY]=E207)),""))</f>
        <v>0.95</v>
      </c>
      <c r="AG207" s="157" t="str" cm="1">
        <f t="array" ref="AG207">IF(D207="Electric","--",IF(D207="Gasoline",_xlfn._xlws.FILTER(GFCF2[Fuel_NOX],(GFCF2[MY]=E207)),""))</f>
        <v/>
      </c>
      <c r="AH207" s="157">
        <f t="shared" si="62"/>
        <v>0.95</v>
      </c>
      <c r="AI207" s="158">
        <f t="shared" si="63"/>
        <v>0.46368000000000009</v>
      </c>
      <c r="AJ207" s="158">
        <f t="shared" si="64"/>
        <v>4.5636071499999993</v>
      </c>
      <c r="AK207" s="158">
        <f t="shared" si="65"/>
        <v>27.221302889199837</v>
      </c>
      <c r="AL207" s="158">
        <f t="shared" si="66"/>
        <v>267.91608975471877</v>
      </c>
      <c r="AM207" s="158">
        <f t="shared" si="67"/>
        <v>1.3610651444599919E-2</v>
      </c>
      <c r="AN207" s="158">
        <f t="shared" si="68"/>
        <v>0.13395804487735941</v>
      </c>
      <c r="AO207" s="158">
        <f t="shared" si="69"/>
        <v>1.6468888247965902E-2</v>
      </c>
      <c r="AP207" s="157"/>
      <c r="AQ207" s="161"/>
      <c r="AR207" s="161"/>
      <c r="AS207" s="161" t="str">
        <f>IF(ISNA(VLOOKUP($B207,'2017 Emission Inventory'!$B$2:$B$803,1,FALSE)),"No","Yes")</f>
        <v>Yes</v>
      </c>
      <c r="AT207" s="161" t="str">
        <f>IFERROR(INDEX('2017 Emission Inventory'!$C$2:$C$803,MATCH($B207,'2017 Emission Inventory'!$B$2:$B$803,0)),"")</f>
        <v>Cargo Tractor</v>
      </c>
      <c r="AU207" s="161" t="str">
        <f>IFERROR(INDEX('2017 Emission Inventory'!$D$2:$D$803,MATCH($B207,'2017 Emission Inventory'!$B$2:$B$803,0)),"")</f>
        <v>Electric</v>
      </c>
      <c r="AV207" s="161">
        <f>IFERROR(INDEX('2017 Emission Inventory'!$E$2:$E$803,MATCH($B207,'2017 Emission Inventory'!$B$2:$B$803,0)),"")</f>
        <v>2005</v>
      </c>
      <c r="AW207" s="161">
        <f>IFERROR(INDEX('2017 Emission Inventory'!$F$2:$F$803,MATCH($B207,'2017 Emission Inventory'!$B$2:$B$803,0)),"")</f>
        <v>80</v>
      </c>
      <c r="AX207" s="161">
        <f>IFERROR(INDEX('2017 Emission Inventory'!$G$2:$G$803,MATCH($B207,'2017 Emission Inventory'!$B$2:$B$803,0)),"")</f>
        <v>1137.9951923076924</v>
      </c>
      <c r="AY207" s="162" t="str">
        <f>IFERROR(INDEX('2017 Emission Inventory'!$AL$2:$AL$803,MATCH($B207,'2017 Emission Inventory'!$B$2:$B$803,0)),"")</f>
        <v>--</v>
      </c>
      <c r="AZ207" s="163" t="e">
        <f t="shared" si="70"/>
        <v>#VALUE!</v>
      </c>
      <c r="BB207" s="166"/>
    </row>
    <row r="208" spans="1:54" s="160" customFormat="1" x14ac:dyDescent="0.35">
      <c r="A208" s="157">
        <v>207</v>
      </c>
      <c r="B208" s="157" t="s">
        <v>209</v>
      </c>
      <c r="C208" s="157" t="s">
        <v>205</v>
      </c>
      <c r="D208" s="157" t="s">
        <v>9</v>
      </c>
      <c r="E208" s="157">
        <v>2007</v>
      </c>
      <c r="F208" s="157">
        <v>65</v>
      </c>
      <c r="G208" s="157">
        <v>1137.9951923076924</v>
      </c>
      <c r="H208" s="157" t="s">
        <v>620</v>
      </c>
      <c r="I208" s="157">
        <f t="shared" si="54"/>
        <v>75</v>
      </c>
      <c r="J208" s="157">
        <f>IF(D208="Electric","--",IF(D208="Diesel",VLOOKUP(C208,[2]ORDLF!A:B,2,FALSE),""))</f>
        <v>0.36</v>
      </c>
      <c r="K208" s="157" t="str">
        <f>IF(D208="Electric","--",IF(D208="Gasoline",VLOOKUP(C208,LSILF!A:C,3,FALSE),""))</f>
        <v/>
      </c>
      <c r="L208" s="158">
        <f t="shared" si="53"/>
        <v>0.36</v>
      </c>
      <c r="M208" s="157" cm="1">
        <f t="array" ref="M208">IF(D208="Electric","--",IF(D208="Diesel",_xlfn._xlws.FILTER(DIESCH[CH Cap],(DIESCH[HP Bin]=I208)),""))</f>
        <v>12000</v>
      </c>
      <c r="N208" s="157" t="str" cm="1">
        <f t="array" ref="N208">IF(D208="Electric","--",IF(D208="Gasoline",_xlfn._xlws.FILTER(LSICH[CH Cap],(LSICH[Fuel Type]=D208)*(LSICH[MY]=E208)),""))</f>
        <v/>
      </c>
      <c r="O208" s="157">
        <f t="shared" si="55"/>
        <v>12000</v>
      </c>
      <c r="P208" s="157">
        <f t="shared" si="56"/>
        <v>14793.9375</v>
      </c>
      <c r="Q208" s="157" cm="1">
        <f t="array" ref="Q208">IF(D208="Electric","--",IF(D208="Diesel",_xlfn._xlws.FILTER(ORDEF[HC-ZH (g/hp-hr)],(ORDEF[HP]=I208)*(ORDEF[Model_Year]=E208)),""))</f>
        <v>0.19</v>
      </c>
      <c r="R208" s="157" t="str" cm="1">
        <f t="array" ref="R208">IF(D208="Electric","--",IF(D208="Gasoline",_xlfn._xlws.FILTER(LSIEF[HC-ZH (g/hp-hr)],(LSIEF[Fuel]=D208)*(LSIEF[HP Bin]=I208)*(LSIEF[Model Year]=E208)),""))</f>
        <v/>
      </c>
      <c r="S208" s="158">
        <f t="shared" si="57"/>
        <v>0.19</v>
      </c>
      <c r="T208" s="159" cm="1">
        <f t="array" ref="T208">IF(D208="Electric","--",IF(D208="Diesel",_xlfn._xlws.FILTER(ORDEF[HCDR],(ORDEF[HP]=I208)*(ORDEF[Model_Year]=E208),),""))</f>
        <v>2.7100000000000001E-5</v>
      </c>
      <c r="U208" s="159" t="str" cm="1">
        <f t="array" ref="U208">IF(D208="Electric","--",IF(D208="Gasoline",_xlfn._xlws.FILTER(LSIEF[HC DR],(LSIEF[Fuel]=D208)*(LSIEF[HP Bin]=I208)*(LSIEF[Model Year]=E208)),""))</f>
        <v/>
      </c>
      <c r="V208" s="159">
        <f t="shared" si="58"/>
        <v>2.7100000000000001E-5</v>
      </c>
      <c r="W208" s="158" cm="1">
        <f t="array" ref="W208">IF(D208="Electric","--",IF(D208="Diesel",_xlfn._xlws.FILTER(ORDEF[NOXzh],(ORDEF[HP]=I208)*(ORDEF[Model_Year]=E208)),""))</f>
        <v>4.0765969999999996</v>
      </c>
      <c r="X208" s="158" t="str" cm="1">
        <f t="array" ref="X208">IF(D208="Electric","--",IF(D208="Gasoline",_xlfn._xlws.FILTER(LSIEF[NOX-ZH (g/hp-hr)],(LSIEF[Fuel]=D208)*(LSIEF[HP Bin]=I208)*(LSIEF[Model Year]=E208)),""))</f>
        <v/>
      </c>
      <c r="Y208" s="158">
        <f t="shared" si="59"/>
        <v>4.0765969999999996</v>
      </c>
      <c r="Z208" s="159" cm="1">
        <f t="array" ref="Z208">IF(D208="Electric","--",IF(D208="Diesel",_xlfn._xlws.FILTER(ORDEF[NOXdr],(ORDEF[HP]=I208)*(ORDEF[Model_Year]=E208)),""))</f>
        <v>6.0600000000000003E-5</v>
      </c>
      <c r="AA208" s="159" t="str" cm="1">
        <f t="array" ref="AA208">IF(E208="Electric","--",IF(D208="Gasoline",_xlfn._xlws.FILTER(LSIEF[NOX DR],(LSIEF[Fuel]=D208)*(LSIEF[HP Bin]=I208)*(LSIEF[Model Year]=E208)),""))</f>
        <v/>
      </c>
      <c r="AB208" s="159">
        <f t="shared" si="60"/>
        <v>6.0600000000000003E-5</v>
      </c>
      <c r="AC208" s="158" cm="1">
        <f t="array" ref="AC208">IF(D208="Electric","--",IF(D208="Diesel",_xlfn._xlws.FILTER(DFCF2[Fuel_HC],(DFCF2[MY]=E208)),""))</f>
        <v>0.9</v>
      </c>
      <c r="AD208" s="158" t="str" cm="1">
        <f t="array" ref="AD208">IF(D208="Electric","--",IF(D208="Gasoline",_xlfn._xlws.FILTER(GFCF2[Fuel_HC],(GFCF2[MY]=E208)),""))</f>
        <v/>
      </c>
      <c r="AE208" s="158">
        <f t="shared" si="61"/>
        <v>0.9</v>
      </c>
      <c r="AF208" s="157" cm="1">
        <f t="array" ref="AF208">IF(D208="Electric","--",IF(D208="Diesel",_xlfn._xlws.FILTER(DFCF2[Fuel_NOX],(DFCF2[MY]=E208)),""))</f>
        <v>0.95</v>
      </c>
      <c r="AG208" s="157" t="str" cm="1">
        <f t="array" ref="AG208">IF(D208="Electric","--",IF(D208="Gasoline",_xlfn._xlws.FILTER(GFCF2[Fuel_NOX],(GFCF2[MY]=E208)),""))</f>
        <v/>
      </c>
      <c r="AH208" s="157">
        <f t="shared" si="62"/>
        <v>0.95</v>
      </c>
      <c r="AI208" s="158">
        <f t="shared" si="63"/>
        <v>0.46368000000000009</v>
      </c>
      <c r="AJ208" s="158">
        <f t="shared" si="64"/>
        <v>4.5636071499999993</v>
      </c>
      <c r="AK208" s="158">
        <f t="shared" si="65"/>
        <v>27.221302889199837</v>
      </c>
      <c r="AL208" s="158">
        <f t="shared" si="66"/>
        <v>267.91608975471877</v>
      </c>
      <c r="AM208" s="158">
        <f t="shared" si="67"/>
        <v>1.3610651444599919E-2</v>
      </c>
      <c r="AN208" s="158">
        <f t="shared" si="68"/>
        <v>0.13395804487735941</v>
      </c>
      <c r="AO208" s="158">
        <f t="shared" si="69"/>
        <v>1.6468888247965902E-2</v>
      </c>
      <c r="AP208" s="157"/>
      <c r="AQ208" s="161"/>
      <c r="AR208" s="161"/>
      <c r="AS208" s="161" t="str">
        <f>IF(ISNA(VLOOKUP($B208,'2017 Emission Inventory'!$B$2:$B$803,1,FALSE)),"No","Yes")</f>
        <v>Yes</v>
      </c>
      <c r="AT208" s="161" t="str">
        <f>IFERROR(INDEX('2017 Emission Inventory'!$C$2:$C$803,MATCH($B208,'2017 Emission Inventory'!$B$2:$B$803,0)),"")</f>
        <v>Cargo Tractor</v>
      </c>
      <c r="AU208" s="161" t="str">
        <f>IFERROR(INDEX('2017 Emission Inventory'!$D$2:$D$803,MATCH($B208,'2017 Emission Inventory'!$B$2:$B$803,0)),"")</f>
        <v>Diesel</v>
      </c>
      <c r="AV208" s="161">
        <f>IFERROR(INDEX('2017 Emission Inventory'!$E$2:$E$803,MATCH($B208,'2017 Emission Inventory'!$B$2:$B$803,0)),"")</f>
        <v>2007</v>
      </c>
      <c r="AW208" s="161">
        <f>IFERROR(INDEX('2017 Emission Inventory'!$F$2:$F$803,MATCH($B208,'2017 Emission Inventory'!$B$2:$B$803,0)),"")</f>
        <v>67</v>
      </c>
      <c r="AX208" s="161">
        <f>IFERROR(INDEX('2017 Emission Inventory'!$G$2:$G$803,MATCH($B208,'2017 Emission Inventory'!$B$2:$B$803,0)),"")</f>
        <v>1137.9951923076924</v>
      </c>
      <c r="AY208" s="162">
        <f>IFERROR(INDEX('2017 Emission Inventory'!$AL$2:$AL$803,MATCH($B208,'2017 Emission Inventory'!$B$2:$B$803,0)),"")</f>
        <v>273.9995631019296</v>
      </c>
      <c r="AZ208" s="163">
        <f t="shared" si="70"/>
        <v>-6.0834733472108269</v>
      </c>
      <c r="BB208" s="166"/>
    </row>
    <row r="209" spans="1:54" s="160" customFormat="1" x14ac:dyDescent="0.35">
      <c r="A209" s="157">
        <v>208</v>
      </c>
      <c r="B209" s="157" t="s">
        <v>210</v>
      </c>
      <c r="C209" s="157" t="s">
        <v>205</v>
      </c>
      <c r="D209" s="157" t="s">
        <v>9</v>
      </c>
      <c r="E209" s="157">
        <v>2007</v>
      </c>
      <c r="F209" s="157">
        <v>65</v>
      </c>
      <c r="G209" s="157">
        <v>1137.9951923076924</v>
      </c>
      <c r="H209" s="157" t="s">
        <v>620</v>
      </c>
      <c r="I209" s="157">
        <f t="shared" si="54"/>
        <v>75</v>
      </c>
      <c r="J209" s="157">
        <f>IF(D209="Electric","--",IF(D209="Diesel",VLOOKUP(C209,[2]ORDLF!A:B,2,FALSE),""))</f>
        <v>0.36</v>
      </c>
      <c r="K209" s="157" t="str">
        <f>IF(D209="Electric","--",IF(D209="Gasoline",VLOOKUP(C209,LSILF!A:C,3,FALSE),""))</f>
        <v/>
      </c>
      <c r="L209" s="158">
        <f t="shared" si="53"/>
        <v>0.36</v>
      </c>
      <c r="M209" s="157" cm="1">
        <f t="array" ref="M209">IF(D209="Electric","--",IF(D209="Diesel",_xlfn._xlws.FILTER(DIESCH[CH Cap],(DIESCH[HP Bin]=I209)),""))</f>
        <v>12000</v>
      </c>
      <c r="N209" s="157" t="str" cm="1">
        <f t="array" ref="N209">IF(D209="Electric","--",IF(D209="Gasoline",_xlfn._xlws.FILTER(LSICH[CH Cap],(LSICH[Fuel Type]=D209)*(LSICH[MY]=E209)),""))</f>
        <v/>
      </c>
      <c r="O209" s="157">
        <f t="shared" si="55"/>
        <v>12000</v>
      </c>
      <c r="P209" s="157">
        <f t="shared" si="56"/>
        <v>14793.9375</v>
      </c>
      <c r="Q209" s="157" cm="1">
        <f t="array" ref="Q209">IF(D209="Electric","--",IF(D209="Diesel",_xlfn._xlws.FILTER(ORDEF[HC-ZH (g/hp-hr)],(ORDEF[HP]=I209)*(ORDEF[Model_Year]=E209)),""))</f>
        <v>0.19</v>
      </c>
      <c r="R209" s="157" t="str" cm="1">
        <f t="array" ref="R209">IF(D209="Electric","--",IF(D209="Gasoline",_xlfn._xlws.FILTER(LSIEF[HC-ZH (g/hp-hr)],(LSIEF[Fuel]=D209)*(LSIEF[HP Bin]=I209)*(LSIEF[Model Year]=E209)),""))</f>
        <v/>
      </c>
      <c r="S209" s="158">
        <f t="shared" si="57"/>
        <v>0.19</v>
      </c>
      <c r="T209" s="159" cm="1">
        <f t="array" ref="T209">IF(D209="Electric","--",IF(D209="Diesel",_xlfn._xlws.FILTER(ORDEF[HCDR],(ORDEF[HP]=I209)*(ORDEF[Model_Year]=E209),),""))</f>
        <v>2.7100000000000001E-5</v>
      </c>
      <c r="U209" s="159" t="str" cm="1">
        <f t="array" ref="U209">IF(D209="Electric","--",IF(D209="Gasoline",_xlfn._xlws.FILTER(LSIEF[HC DR],(LSIEF[Fuel]=D209)*(LSIEF[HP Bin]=I209)*(LSIEF[Model Year]=E209)),""))</f>
        <v/>
      </c>
      <c r="V209" s="159">
        <f t="shared" si="58"/>
        <v>2.7100000000000001E-5</v>
      </c>
      <c r="W209" s="158" cm="1">
        <f t="array" ref="W209">IF(D209="Electric","--",IF(D209="Diesel",_xlfn._xlws.FILTER(ORDEF[NOXzh],(ORDEF[HP]=I209)*(ORDEF[Model_Year]=E209)),""))</f>
        <v>4.0765969999999996</v>
      </c>
      <c r="X209" s="158" t="str" cm="1">
        <f t="array" ref="X209">IF(D209="Electric","--",IF(D209="Gasoline",_xlfn._xlws.FILTER(LSIEF[NOX-ZH (g/hp-hr)],(LSIEF[Fuel]=D209)*(LSIEF[HP Bin]=I209)*(LSIEF[Model Year]=E209)),""))</f>
        <v/>
      </c>
      <c r="Y209" s="158">
        <f t="shared" si="59"/>
        <v>4.0765969999999996</v>
      </c>
      <c r="Z209" s="159" cm="1">
        <f t="array" ref="Z209">IF(D209="Electric","--",IF(D209="Diesel",_xlfn._xlws.FILTER(ORDEF[NOXdr],(ORDEF[HP]=I209)*(ORDEF[Model_Year]=E209)),""))</f>
        <v>6.0600000000000003E-5</v>
      </c>
      <c r="AA209" s="159" t="str" cm="1">
        <f t="array" ref="AA209">IF(E209="Electric","--",IF(D209="Gasoline",_xlfn._xlws.FILTER(LSIEF[NOX DR],(LSIEF[Fuel]=D209)*(LSIEF[HP Bin]=I209)*(LSIEF[Model Year]=E209)),""))</f>
        <v/>
      </c>
      <c r="AB209" s="159">
        <f t="shared" si="60"/>
        <v>6.0600000000000003E-5</v>
      </c>
      <c r="AC209" s="158" cm="1">
        <f t="array" ref="AC209">IF(D209="Electric","--",IF(D209="Diesel",_xlfn._xlws.FILTER(DFCF2[Fuel_HC],(DFCF2[MY]=E209)),""))</f>
        <v>0.9</v>
      </c>
      <c r="AD209" s="158" t="str" cm="1">
        <f t="array" ref="AD209">IF(D209="Electric","--",IF(D209="Gasoline",_xlfn._xlws.FILTER(GFCF2[Fuel_HC],(GFCF2[MY]=E209)),""))</f>
        <v/>
      </c>
      <c r="AE209" s="158">
        <f t="shared" si="61"/>
        <v>0.9</v>
      </c>
      <c r="AF209" s="157" cm="1">
        <f t="array" ref="AF209">IF(D209="Electric","--",IF(D209="Diesel",_xlfn._xlws.FILTER(DFCF2[Fuel_NOX],(DFCF2[MY]=E209)),""))</f>
        <v>0.95</v>
      </c>
      <c r="AG209" s="157" t="str" cm="1">
        <f t="array" ref="AG209">IF(D209="Electric","--",IF(D209="Gasoline",_xlfn._xlws.FILTER(GFCF2[Fuel_NOX],(GFCF2[MY]=E209)),""))</f>
        <v/>
      </c>
      <c r="AH209" s="157">
        <f t="shared" si="62"/>
        <v>0.95</v>
      </c>
      <c r="AI209" s="158">
        <f t="shared" si="63"/>
        <v>0.46368000000000009</v>
      </c>
      <c r="AJ209" s="158">
        <f t="shared" si="64"/>
        <v>4.5636071499999993</v>
      </c>
      <c r="AK209" s="158">
        <f t="shared" si="65"/>
        <v>27.221302889199837</v>
      </c>
      <c r="AL209" s="158">
        <f t="shared" si="66"/>
        <v>267.91608975471877</v>
      </c>
      <c r="AM209" s="158">
        <f t="shared" si="67"/>
        <v>1.3610651444599919E-2</v>
      </c>
      <c r="AN209" s="158">
        <f t="shared" si="68"/>
        <v>0.13395804487735941</v>
      </c>
      <c r="AO209" s="158">
        <f t="shared" si="69"/>
        <v>1.6468888247965902E-2</v>
      </c>
      <c r="AP209" s="157"/>
      <c r="AQ209" s="161"/>
      <c r="AR209" s="161"/>
      <c r="AS209" s="161" t="str">
        <f>IF(ISNA(VLOOKUP($B209,'2017 Emission Inventory'!$B$2:$B$803,1,FALSE)),"No","Yes")</f>
        <v>Yes</v>
      </c>
      <c r="AT209" s="161" t="str">
        <f>IFERROR(INDEX('2017 Emission Inventory'!$C$2:$C$803,MATCH($B209,'2017 Emission Inventory'!$B$2:$B$803,0)),"")</f>
        <v>Cargo Tractor</v>
      </c>
      <c r="AU209" s="161" t="str">
        <f>IFERROR(INDEX('2017 Emission Inventory'!$D$2:$D$803,MATCH($B209,'2017 Emission Inventory'!$B$2:$B$803,0)),"")</f>
        <v>Diesel</v>
      </c>
      <c r="AV209" s="161">
        <f>IFERROR(INDEX('2017 Emission Inventory'!$E$2:$E$803,MATCH($B209,'2017 Emission Inventory'!$B$2:$B$803,0)),"")</f>
        <v>2007</v>
      </c>
      <c r="AW209" s="161">
        <f>IFERROR(INDEX('2017 Emission Inventory'!$F$2:$F$803,MATCH($B209,'2017 Emission Inventory'!$B$2:$B$803,0)),"")</f>
        <v>67</v>
      </c>
      <c r="AX209" s="161">
        <f>IFERROR(INDEX('2017 Emission Inventory'!$G$2:$G$803,MATCH($B209,'2017 Emission Inventory'!$B$2:$B$803,0)),"")</f>
        <v>1137.9951923076924</v>
      </c>
      <c r="AY209" s="162">
        <f>IFERROR(INDEX('2017 Emission Inventory'!$AL$2:$AL$803,MATCH($B209,'2017 Emission Inventory'!$B$2:$B$803,0)),"")</f>
        <v>273.9995631019296</v>
      </c>
      <c r="AZ209" s="163">
        <f t="shared" si="70"/>
        <v>-6.0834733472108269</v>
      </c>
      <c r="BB209" s="166"/>
    </row>
    <row r="210" spans="1:54" s="160" customFormat="1" x14ac:dyDescent="0.35">
      <c r="A210" s="157">
        <v>209</v>
      </c>
      <c r="B210" s="157">
        <v>7716</v>
      </c>
      <c r="C210" s="157" t="s">
        <v>205</v>
      </c>
      <c r="D210" s="157" t="s">
        <v>9</v>
      </c>
      <c r="E210" s="157">
        <v>2016</v>
      </c>
      <c r="F210" s="157">
        <v>67</v>
      </c>
      <c r="G210" s="157">
        <v>1137.9951923076924</v>
      </c>
      <c r="H210" s="157" t="s">
        <v>622</v>
      </c>
      <c r="I210" s="157">
        <f t="shared" si="54"/>
        <v>75</v>
      </c>
      <c r="J210" s="157">
        <f>IF(D210="Electric","--",IF(D210="Diesel",VLOOKUP(C210,[2]ORDLF!A:B,2,FALSE),""))</f>
        <v>0.36</v>
      </c>
      <c r="K210" s="157" t="str">
        <f>IF(D210="Electric","--",IF(D210="Gasoline",VLOOKUP(C210,LSILF!A:C,3,FALSE),""))</f>
        <v/>
      </c>
      <c r="L210" s="158">
        <f t="shared" si="53"/>
        <v>0.36</v>
      </c>
      <c r="M210" s="157" cm="1">
        <f t="array" ref="M210">IF(D210="Electric","--",IF(D210="Diesel",_xlfn._xlws.FILTER(DIESCH[CH Cap],(DIESCH[HP Bin]=I210)),""))</f>
        <v>12000</v>
      </c>
      <c r="N210" s="157" t="str" cm="1">
        <f t="array" ref="N210">IF(D210="Electric","--",IF(D210="Gasoline",_xlfn._xlws.FILTER(LSICH[CH Cap],(LSICH[Fuel Type]=D210)*(LSICH[MY]=E210)),""))</f>
        <v/>
      </c>
      <c r="O210" s="157">
        <f t="shared" si="55"/>
        <v>12000</v>
      </c>
      <c r="P210" s="157">
        <f t="shared" si="56"/>
        <v>4551.9807692307695</v>
      </c>
      <c r="Q210" s="157" cm="1">
        <f t="array" ref="Q210">IF(D210="Electric","--",IF(D210="Diesel",_xlfn._xlws.FILTER(ORDEF[HC-ZH (g/hp-hr)],(ORDEF[HP]=I210)*(ORDEF[Model_Year]=E210)),""))</f>
        <v>0.1</v>
      </c>
      <c r="R210" s="157" t="str" cm="1">
        <f t="array" ref="R210">IF(D210="Electric","--",IF(D210="Gasoline",_xlfn._xlws.FILTER(LSIEF[HC-ZH (g/hp-hr)],(LSIEF[Fuel]=D210)*(LSIEF[HP Bin]=I210)*(LSIEF[Model Year]=E210)),""))</f>
        <v/>
      </c>
      <c r="S210" s="158">
        <f t="shared" si="57"/>
        <v>0.1</v>
      </c>
      <c r="T210" s="159" cm="1">
        <f t="array" ref="T210">IF(D210="Electric","--",IF(D210="Diesel",_xlfn._xlws.FILTER(ORDEF[HCDR],(ORDEF[HP]=I210)*(ORDEF[Model_Year]=E210),),""))</f>
        <v>2.5000000000000001E-5</v>
      </c>
      <c r="U210" s="159" t="str" cm="1">
        <f t="array" ref="U210">IF(D210="Electric","--",IF(D210="Gasoline",_xlfn._xlws.FILTER(LSIEF[HC DR],(LSIEF[Fuel]=D210)*(LSIEF[HP Bin]=I210)*(LSIEF[Model Year]=E210)),""))</f>
        <v/>
      </c>
      <c r="V210" s="159">
        <f t="shared" si="58"/>
        <v>2.5000000000000001E-5</v>
      </c>
      <c r="W210" s="158" cm="1">
        <f t="array" ref="W210">IF(D210="Electric","--",IF(D210="Diesel",_xlfn._xlws.FILTER(ORDEF[NOXzh],(ORDEF[HP]=I210)*(ORDEF[Model_Year]=E210)),""))</f>
        <v>2.7574529999999999</v>
      </c>
      <c r="X210" s="158" t="str" cm="1">
        <f t="array" ref="X210">IF(D210="Electric","--",IF(D210="Gasoline",_xlfn._xlws.FILTER(LSIEF[NOX-ZH (g/hp-hr)],(LSIEF[Fuel]=D210)*(LSIEF[HP Bin]=I210)*(LSIEF[Model Year]=E210)),""))</f>
        <v/>
      </c>
      <c r="Y210" s="158">
        <f t="shared" si="59"/>
        <v>2.7574529999999999</v>
      </c>
      <c r="Z210" s="159" cm="1">
        <f t="array" ref="Z210">IF(D210="Electric","--",IF(D210="Diesel",_xlfn._xlws.FILTER(ORDEF[NOXdr],(ORDEF[HP]=I210)*(ORDEF[Model_Year]=E210)),""))</f>
        <v>3.6300000000000001E-5</v>
      </c>
      <c r="AA210" s="159" t="str" cm="1">
        <f t="array" ref="AA210">IF(E210="Electric","--",IF(D210="Gasoline",_xlfn._xlws.FILTER(LSIEF[NOX DR],(LSIEF[Fuel]=D210)*(LSIEF[HP Bin]=I210)*(LSIEF[Model Year]=E210)),""))</f>
        <v/>
      </c>
      <c r="AB210" s="159">
        <f t="shared" si="60"/>
        <v>3.6300000000000001E-5</v>
      </c>
      <c r="AC210" s="158" cm="1">
        <f t="array" ref="AC210">IF(D210="Electric","--",IF(D210="Diesel",_xlfn._xlws.FILTER(DFCF2[Fuel_HC],(DFCF2[MY]=E210)),""))</f>
        <v>0.9</v>
      </c>
      <c r="AD210" s="158" t="str" cm="1">
        <f t="array" ref="AD210">IF(D210="Electric","--",IF(D210="Gasoline",_xlfn._xlws.FILTER(GFCF2[Fuel_HC],(GFCF2[MY]=E210)),""))</f>
        <v/>
      </c>
      <c r="AE210" s="158">
        <f t="shared" si="61"/>
        <v>0.9</v>
      </c>
      <c r="AF210" s="157" cm="1">
        <f t="array" ref="AF210">IF(D210="Electric","--",IF(D210="Diesel",_xlfn._xlws.FILTER(DFCF2[Fuel_NOX],(DFCF2[MY]=E210)),""))</f>
        <v>0.95</v>
      </c>
      <c r="AG210" s="157" t="str" cm="1">
        <f t="array" ref="AG210">IF(D210="Electric","--",IF(D210="Gasoline",_xlfn._xlws.FILTER(GFCF2[Fuel_NOX],(GFCF2[MY]=E210)),""))</f>
        <v/>
      </c>
      <c r="AH210" s="157">
        <f t="shared" si="62"/>
        <v>0.95</v>
      </c>
      <c r="AI210" s="158">
        <f t="shared" si="63"/>
        <v>0.1924195673076923</v>
      </c>
      <c r="AJ210" s="158">
        <f t="shared" si="64"/>
        <v>2.7765554068269229</v>
      </c>
      <c r="AK210" s="158">
        <f t="shared" si="65"/>
        <v>11.643973916823548</v>
      </c>
      <c r="AL210" s="158">
        <f t="shared" si="66"/>
        <v>168.01897638616938</v>
      </c>
      <c r="AM210" s="158">
        <f t="shared" si="67"/>
        <v>5.8219869584117739E-3</v>
      </c>
      <c r="AN210" s="158">
        <f t="shared" si="68"/>
        <v>8.4009488193084694E-2</v>
      </c>
      <c r="AO210" s="158">
        <f t="shared" si="69"/>
        <v>7.0446042196782464E-3</v>
      </c>
      <c r="AP210" s="157"/>
      <c r="AQ210" s="161"/>
      <c r="AR210" s="161"/>
      <c r="AS210" s="161" t="str">
        <f>IF(ISNA(VLOOKUP($B210,'2017 Emission Inventory'!$B$2:$B$803,1,FALSE)),"No","Yes")</f>
        <v>No</v>
      </c>
      <c r="AT210" s="161" t="str">
        <f>IFERROR(INDEX('2017 Emission Inventory'!$C$2:$C$803,MATCH($B210,'2017 Emission Inventory'!$B$2:$B$803,0)),"")</f>
        <v/>
      </c>
      <c r="AU210" s="161" t="str">
        <f>IFERROR(INDEX('2017 Emission Inventory'!$D$2:$D$803,MATCH($B210,'2017 Emission Inventory'!$B$2:$B$803,0)),"")</f>
        <v/>
      </c>
      <c r="AV210" s="161" t="str">
        <f>IFERROR(INDEX('2017 Emission Inventory'!$E$2:$E$803,MATCH($B210,'2017 Emission Inventory'!$B$2:$B$803,0)),"")</f>
        <v/>
      </c>
      <c r="AW210" s="161" t="str">
        <f>IFERROR(INDEX('2017 Emission Inventory'!$F$2:$F$803,MATCH($B210,'2017 Emission Inventory'!$B$2:$B$803,0)),"")</f>
        <v/>
      </c>
      <c r="AX210" s="161" t="str">
        <f>IFERROR(INDEX('2017 Emission Inventory'!$G$2:$G$803,MATCH($B210,'2017 Emission Inventory'!$B$2:$B$803,0)),"")</f>
        <v/>
      </c>
      <c r="AY210" s="162" t="str">
        <f>IFERROR(INDEX('2017 Emission Inventory'!$AL$2:$AL$803,MATCH($B210,'2017 Emission Inventory'!$B$2:$B$803,0)),"")</f>
        <v/>
      </c>
      <c r="AZ210" s="163" t="e">
        <f t="shared" si="70"/>
        <v>#VALUE!</v>
      </c>
      <c r="BB210" s="166"/>
    </row>
    <row r="211" spans="1:54" s="160" customFormat="1" x14ac:dyDescent="0.35">
      <c r="A211" s="157">
        <v>210</v>
      </c>
      <c r="B211" s="157">
        <v>7717</v>
      </c>
      <c r="C211" s="157" t="s">
        <v>205</v>
      </c>
      <c r="D211" s="157" t="s">
        <v>9</v>
      </c>
      <c r="E211" s="157">
        <v>2016</v>
      </c>
      <c r="F211" s="157">
        <v>67</v>
      </c>
      <c r="G211" s="157">
        <v>1137.9951923076924</v>
      </c>
      <c r="H211" s="157" t="s">
        <v>622</v>
      </c>
      <c r="I211" s="157">
        <f t="shared" si="54"/>
        <v>75</v>
      </c>
      <c r="J211" s="157">
        <f>IF(D211="Electric","--",IF(D211="Diesel",VLOOKUP(C211,[2]ORDLF!A:B,2,FALSE),""))</f>
        <v>0.36</v>
      </c>
      <c r="K211" s="157" t="str">
        <f>IF(D211="Electric","--",IF(D211="Gasoline",VLOOKUP(C211,LSILF!A:C,3,FALSE),""))</f>
        <v/>
      </c>
      <c r="L211" s="158">
        <f t="shared" si="53"/>
        <v>0.36</v>
      </c>
      <c r="M211" s="157" cm="1">
        <f t="array" ref="M211">IF(D211="Electric","--",IF(D211="Diesel",_xlfn._xlws.FILTER(DIESCH[CH Cap],(DIESCH[HP Bin]=I211)),""))</f>
        <v>12000</v>
      </c>
      <c r="N211" s="157" t="str" cm="1">
        <f t="array" ref="N211">IF(D211="Electric","--",IF(D211="Gasoline",_xlfn._xlws.FILTER(LSICH[CH Cap],(LSICH[Fuel Type]=D211)*(LSICH[MY]=E211)),""))</f>
        <v/>
      </c>
      <c r="O211" s="157">
        <f t="shared" si="55"/>
        <v>12000</v>
      </c>
      <c r="P211" s="157">
        <f t="shared" si="56"/>
        <v>4551.9807692307695</v>
      </c>
      <c r="Q211" s="157" cm="1">
        <f t="array" ref="Q211">IF(D211="Electric","--",IF(D211="Diesel",_xlfn._xlws.FILTER(ORDEF[HC-ZH (g/hp-hr)],(ORDEF[HP]=I211)*(ORDEF[Model_Year]=E211)),""))</f>
        <v>0.1</v>
      </c>
      <c r="R211" s="157" t="str" cm="1">
        <f t="array" ref="R211">IF(D211="Electric","--",IF(D211="Gasoline",_xlfn._xlws.FILTER(LSIEF[HC-ZH (g/hp-hr)],(LSIEF[Fuel]=D211)*(LSIEF[HP Bin]=I211)*(LSIEF[Model Year]=E211)),""))</f>
        <v/>
      </c>
      <c r="S211" s="158">
        <f t="shared" si="57"/>
        <v>0.1</v>
      </c>
      <c r="T211" s="159" cm="1">
        <f t="array" ref="T211">IF(D211="Electric","--",IF(D211="Diesel",_xlfn._xlws.FILTER(ORDEF[HCDR],(ORDEF[HP]=I211)*(ORDEF[Model_Year]=E211),),""))</f>
        <v>2.5000000000000001E-5</v>
      </c>
      <c r="U211" s="159" t="str" cm="1">
        <f t="array" ref="U211">IF(D211="Electric","--",IF(D211="Gasoline",_xlfn._xlws.FILTER(LSIEF[HC DR],(LSIEF[Fuel]=D211)*(LSIEF[HP Bin]=I211)*(LSIEF[Model Year]=E211)),""))</f>
        <v/>
      </c>
      <c r="V211" s="159">
        <f t="shared" si="58"/>
        <v>2.5000000000000001E-5</v>
      </c>
      <c r="W211" s="158" cm="1">
        <f t="array" ref="W211">IF(D211="Electric","--",IF(D211="Diesel",_xlfn._xlws.FILTER(ORDEF[NOXzh],(ORDEF[HP]=I211)*(ORDEF[Model_Year]=E211)),""))</f>
        <v>2.7574529999999999</v>
      </c>
      <c r="X211" s="158" t="str" cm="1">
        <f t="array" ref="X211">IF(D211="Electric","--",IF(D211="Gasoline",_xlfn._xlws.FILTER(LSIEF[NOX-ZH (g/hp-hr)],(LSIEF[Fuel]=D211)*(LSIEF[HP Bin]=I211)*(LSIEF[Model Year]=E211)),""))</f>
        <v/>
      </c>
      <c r="Y211" s="158">
        <f t="shared" si="59"/>
        <v>2.7574529999999999</v>
      </c>
      <c r="Z211" s="159" cm="1">
        <f t="array" ref="Z211">IF(D211="Electric","--",IF(D211="Diesel",_xlfn._xlws.FILTER(ORDEF[NOXdr],(ORDEF[HP]=I211)*(ORDEF[Model_Year]=E211)),""))</f>
        <v>3.6300000000000001E-5</v>
      </c>
      <c r="AA211" s="159" t="str" cm="1">
        <f t="array" ref="AA211">IF(E211="Electric","--",IF(D211="Gasoline",_xlfn._xlws.FILTER(LSIEF[NOX DR],(LSIEF[Fuel]=D211)*(LSIEF[HP Bin]=I211)*(LSIEF[Model Year]=E211)),""))</f>
        <v/>
      </c>
      <c r="AB211" s="159">
        <f t="shared" si="60"/>
        <v>3.6300000000000001E-5</v>
      </c>
      <c r="AC211" s="158" cm="1">
        <f t="array" ref="AC211">IF(D211="Electric","--",IF(D211="Diesel",_xlfn._xlws.FILTER(DFCF2[Fuel_HC],(DFCF2[MY]=E211)),""))</f>
        <v>0.9</v>
      </c>
      <c r="AD211" s="158" t="str" cm="1">
        <f t="array" ref="AD211">IF(D211="Electric","--",IF(D211="Gasoline",_xlfn._xlws.FILTER(GFCF2[Fuel_HC],(GFCF2[MY]=E211)),""))</f>
        <v/>
      </c>
      <c r="AE211" s="158">
        <f t="shared" si="61"/>
        <v>0.9</v>
      </c>
      <c r="AF211" s="157" cm="1">
        <f t="array" ref="AF211">IF(D211="Electric","--",IF(D211="Diesel",_xlfn._xlws.FILTER(DFCF2[Fuel_NOX],(DFCF2[MY]=E211)),""))</f>
        <v>0.95</v>
      </c>
      <c r="AG211" s="157" t="str" cm="1">
        <f t="array" ref="AG211">IF(D211="Electric","--",IF(D211="Gasoline",_xlfn._xlws.FILTER(GFCF2[Fuel_NOX],(GFCF2[MY]=E211)),""))</f>
        <v/>
      </c>
      <c r="AH211" s="157">
        <f t="shared" si="62"/>
        <v>0.95</v>
      </c>
      <c r="AI211" s="158">
        <f t="shared" si="63"/>
        <v>0.1924195673076923</v>
      </c>
      <c r="AJ211" s="158">
        <f t="shared" si="64"/>
        <v>2.7765554068269229</v>
      </c>
      <c r="AK211" s="158">
        <f t="shared" si="65"/>
        <v>11.643973916823548</v>
      </c>
      <c r="AL211" s="158">
        <f t="shared" si="66"/>
        <v>168.01897638616938</v>
      </c>
      <c r="AM211" s="158">
        <f t="shared" si="67"/>
        <v>5.8219869584117739E-3</v>
      </c>
      <c r="AN211" s="158">
        <f t="shared" si="68"/>
        <v>8.4009488193084694E-2</v>
      </c>
      <c r="AO211" s="158">
        <f t="shared" si="69"/>
        <v>7.0446042196782464E-3</v>
      </c>
      <c r="AP211" s="157"/>
      <c r="AQ211" s="161"/>
      <c r="AR211" s="161"/>
      <c r="AS211" s="161" t="str">
        <f>IF(ISNA(VLOOKUP($B211,'2017 Emission Inventory'!$B$2:$B$803,1,FALSE)),"No","Yes")</f>
        <v>No</v>
      </c>
      <c r="AT211" s="161" t="str">
        <f>IFERROR(INDEX('2017 Emission Inventory'!$C$2:$C$803,MATCH($B211,'2017 Emission Inventory'!$B$2:$B$803,0)),"")</f>
        <v/>
      </c>
      <c r="AU211" s="161" t="str">
        <f>IFERROR(INDEX('2017 Emission Inventory'!$D$2:$D$803,MATCH($B211,'2017 Emission Inventory'!$B$2:$B$803,0)),"")</f>
        <v/>
      </c>
      <c r="AV211" s="161" t="str">
        <f>IFERROR(INDEX('2017 Emission Inventory'!$E$2:$E$803,MATCH($B211,'2017 Emission Inventory'!$B$2:$B$803,0)),"")</f>
        <v/>
      </c>
      <c r="AW211" s="161" t="str">
        <f>IFERROR(INDEX('2017 Emission Inventory'!$F$2:$F$803,MATCH($B211,'2017 Emission Inventory'!$B$2:$B$803,0)),"")</f>
        <v/>
      </c>
      <c r="AX211" s="161" t="str">
        <f>IFERROR(INDEX('2017 Emission Inventory'!$G$2:$G$803,MATCH($B211,'2017 Emission Inventory'!$B$2:$B$803,0)),"")</f>
        <v/>
      </c>
      <c r="AY211" s="162" t="str">
        <f>IFERROR(INDEX('2017 Emission Inventory'!$AL$2:$AL$803,MATCH($B211,'2017 Emission Inventory'!$B$2:$B$803,0)),"")</f>
        <v/>
      </c>
      <c r="AZ211" s="163" t="e">
        <f t="shared" si="70"/>
        <v>#VALUE!</v>
      </c>
      <c r="BB211" s="166"/>
    </row>
    <row r="212" spans="1:54" s="160" customFormat="1" x14ac:dyDescent="0.35">
      <c r="A212" s="157">
        <v>211</v>
      </c>
      <c r="B212" s="157">
        <v>77177</v>
      </c>
      <c r="C212" s="157" t="s">
        <v>205</v>
      </c>
      <c r="D212" s="157" t="s">
        <v>49</v>
      </c>
      <c r="E212" s="157">
        <v>1995</v>
      </c>
      <c r="F212" s="157">
        <v>80</v>
      </c>
      <c r="G212" s="157">
        <v>1137.9951923076924</v>
      </c>
      <c r="H212" s="157"/>
      <c r="I212" s="157">
        <f t="shared" si="54"/>
        <v>100</v>
      </c>
      <c r="J212" s="157" t="str">
        <f>IF(D212="Electric","--",IF(D212="Diesel",VLOOKUP(C212,[2]ORDLF!A:B,2,FALSE),""))</f>
        <v>--</v>
      </c>
      <c r="K212" s="157" t="str">
        <f>IF(D212="Electric","--",IF(D212="Gasoline",VLOOKUP(C212,LSILF!A:C,3,FALSE),""))</f>
        <v>--</v>
      </c>
      <c r="L212" s="158">
        <f t="shared" si="53"/>
        <v>0</v>
      </c>
      <c r="M212" s="157" t="str" cm="1">
        <f t="array" ref="M212">IF(D212="Electric","--",IF(D212="Diesel",_xlfn._xlws.FILTER(DIESCH[CH Cap],(DIESCH[HP Bin]=I212)),""))</f>
        <v>--</v>
      </c>
      <c r="N212" s="157" t="str" cm="1">
        <f t="array" ref="N212">IF(D212="Electric","--",IF(D212="Gasoline",_xlfn._xlws.FILTER(LSICH[CH Cap],(LSICH[Fuel Type]=D212)*(LSICH[MY]=E212)),""))</f>
        <v>--</v>
      </c>
      <c r="O212" s="157">
        <f t="shared" si="55"/>
        <v>0</v>
      </c>
      <c r="P212" s="157">
        <f t="shared" si="56"/>
        <v>28449.879807692309</v>
      </c>
      <c r="Q212" s="157" t="str" cm="1">
        <f t="array" ref="Q212">IF(D212="Electric","--",IF(D212="Diesel",_xlfn._xlws.FILTER(ORDEF[HC-ZH (g/hp-hr)],(ORDEF[HP]=I212)*(ORDEF[Model_Year]=E212)),""))</f>
        <v>--</v>
      </c>
      <c r="R212" s="157" t="str" cm="1">
        <f t="array" ref="R212">IF(D212="Electric","--",IF(D212="Gasoline",_xlfn._xlws.FILTER(LSIEF[HC-ZH (g/hp-hr)],(LSIEF[Fuel]=D212)*(LSIEF[HP Bin]=I212)*(LSIEF[Model Year]=E212)),""))</f>
        <v>--</v>
      </c>
      <c r="S212" s="158">
        <f t="shared" si="57"/>
        <v>0</v>
      </c>
      <c r="T212" s="159" t="str" cm="1">
        <f t="array" ref="T212">IF(D212="Electric","--",IF(D212="Diesel",_xlfn._xlws.FILTER(ORDEF[HCDR],(ORDEF[HP]=I212)*(ORDEF[Model_Year]=E212),),""))</f>
        <v>--</v>
      </c>
      <c r="U212" s="159" t="str" cm="1">
        <f t="array" ref="U212">IF(D212="Electric","--",IF(D212="Gasoline",_xlfn._xlws.FILTER(LSIEF[HC DR],(LSIEF[Fuel]=D212)*(LSIEF[HP Bin]=I212)*(LSIEF[Model Year]=E212)),""))</f>
        <v>--</v>
      </c>
      <c r="V212" s="159">
        <f t="shared" si="58"/>
        <v>0</v>
      </c>
      <c r="W212" s="158" t="str" cm="1">
        <f t="array" ref="W212">IF(D212="Electric","--",IF(D212="Diesel",_xlfn._xlws.FILTER(ORDEF[NOXzh],(ORDEF[HP]=I212)*(ORDEF[Model_Year]=E212)),""))</f>
        <v>--</v>
      </c>
      <c r="X212" s="158" t="str" cm="1">
        <f t="array" ref="X212">IF(D212="Electric","--",IF(D212="Gasoline",_xlfn._xlws.FILTER(LSIEF[NOX-ZH (g/hp-hr)],(LSIEF[Fuel]=D212)*(LSIEF[HP Bin]=I212)*(LSIEF[Model Year]=E212)),""))</f>
        <v>--</v>
      </c>
      <c r="Y212" s="158">
        <f t="shared" si="59"/>
        <v>0</v>
      </c>
      <c r="Z212" s="159" t="str" cm="1">
        <f t="array" ref="Z212">IF(D212="Electric","--",IF(D212="Diesel",_xlfn._xlws.FILTER(ORDEF[NOXdr],(ORDEF[HP]=I212)*(ORDEF[Model_Year]=E212)),""))</f>
        <v>--</v>
      </c>
      <c r="AA212" s="159" t="str" cm="1">
        <f t="array" ref="AA212">IF(E212="Electric","--",IF(D212="Gasoline",_xlfn._xlws.FILTER(LSIEF[NOX DR],(LSIEF[Fuel]=D212)*(LSIEF[HP Bin]=I212)*(LSIEF[Model Year]=E212)),""))</f>
        <v/>
      </c>
      <c r="AB212" s="159">
        <f t="shared" si="60"/>
        <v>0</v>
      </c>
      <c r="AC212" s="158" t="str" cm="1">
        <f t="array" ref="AC212">IF(D212="Electric","--",IF(D212="Diesel",_xlfn._xlws.FILTER(DFCF2[Fuel_HC],(DFCF2[MY]=E212)),""))</f>
        <v>--</v>
      </c>
      <c r="AD212" s="158" t="str" cm="1">
        <f t="array" ref="AD212">IF(D212="Electric","--",IF(D212="Gasoline",_xlfn._xlws.FILTER(GFCF2[Fuel_HC],(GFCF2[MY]=E212)),""))</f>
        <v>--</v>
      </c>
      <c r="AE212" s="158">
        <f t="shared" si="61"/>
        <v>0</v>
      </c>
      <c r="AF212" s="157" t="str" cm="1">
        <f t="array" ref="AF212">IF(D212="Electric","--",IF(D212="Diesel",_xlfn._xlws.FILTER(DFCF2[Fuel_NOX],(DFCF2[MY]=E212)),""))</f>
        <v>--</v>
      </c>
      <c r="AG212" s="157" t="str" cm="1">
        <f t="array" ref="AG212">IF(D212="Electric","--",IF(D212="Gasoline",_xlfn._xlws.FILTER(GFCF2[Fuel_NOX],(GFCF2[MY]=E212)),""))</f>
        <v>--</v>
      </c>
      <c r="AH212" s="157">
        <f t="shared" si="62"/>
        <v>0</v>
      </c>
      <c r="AI212" s="158">
        <f t="shared" si="63"/>
        <v>0</v>
      </c>
      <c r="AJ212" s="158">
        <f t="shared" si="64"/>
        <v>0</v>
      </c>
      <c r="AK212" s="158" t="str">
        <f t="shared" si="65"/>
        <v>--</v>
      </c>
      <c r="AL212" s="158" t="str">
        <f t="shared" si="66"/>
        <v>--</v>
      </c>
      <c r="AM212" s="158" t="str">
        <f t="shared" si="67"/>
        <v>--</v>
      </c>
      <c r="AN212" s="158" t="str">
        <f t="shared" si="68"/>
        <v>--</v>
      </c>
      <c r="AO212" s="158" t="str">
        <f t="shared" si="69"/>
        <v>--</v>
      </c>
      <c r="AP212" s="157"/>
      <c r="AQ212" s="161"/>
      <c r="AR212" s="161"/>
      <c r="AS212" s="161" t="str">
        <f>IF(ISNA(VLOOKUP($B212,'2017 Emission Inventory'!$B$2:$B$803,1,FALSE)),"No","Yes")</f>
        <v>Yes</v>
      </c>
      <c r="AT212" s="161" t="str">
        <f>IFERROR(INDEX('2017 Emission Inventory'!$C$2:$C$803,MATCH($B212,'2017 Emission Inventory'!$B$2:$B$803,0)),"")</f>
        <v>Baggage Tug</v>
      </c>
      <c r="AU212" s="161" t="str">
        <f>IFERROR(INDEX('2017 Emission Inventory'!$D$2:$D$803,MATCH($B212,'2017 Emission Inventory'!$B$2:$B$803,0)),"")</f>
        <v>Electric</v>
      </c>
      <c r="AV212" s="161">
        <f>IFERROR(INDEX('2017 Emission Inventory'!$E$2:$E$803,MATCH($B212,'2017 Emission Inventory'!$B$2:$B$803,0)),"")</f>
        <v>1995</v>
      </c>
      <c r="AW212" s="161">
        <f>IFERROR(INDEX('2017 Emission Inventory'!$F$2:$F$803,MATCH($B212,'2017 Emission Inventory'!$B$2:$B$803,0)),"")</f>
        <v>80</v>
      </c>
      <c r="AX212" s="161">
        <f>IFERROR(INDEX('2017 Emission Inventory'!$G$2:$G$803,MATCH($B212,'2017 Emission Inventory'!$B$2:$B$803,0)),"")</f>
        <v>769.61224489795916</v>
      </c>
      <c r="AY212" s="162" t="str">
        <f>IFERROR(INDEX('2017 Emission Inventory'!$AL$2:$AL$803,MATCH($B212,'2017 Emission Inventory'!$B$2:$B$803,0)),"")</f>
        <v>--</v>
      </c>
      <c r="AZ212" s="163" t="e">
        <f t="shared" si="70"/>
        <v>#VALUE!</v>
      </c>
      <c r="BB212" s="166"/>
    </row>
    <row r="213" spans="1:54" s="160" customFormat="1" x14ac:dyDescent="0.35">
      <c r="A213" s="157">
        <v>212</v>
      </c>
      <c r="B213" s="157">
        <v>77170</v>
      </c>
      <c r="C213" s="157" t="s">
        <v>205</v>
      </c>
      <c r="D213" s="157" t="s">
        <v>49</v>
      </c>
      <c r="E213" s="157">
        <v>1996</v>
      </c>
      <c r="F213" s="157">
        <v>80</v>
      </c>
      <c r="G213" s="157">
        <v>1137.9951923076924</v>
      </c>
      <c r="H213" s="157"/>
      <c r="I213" s="157">
        <f t="shared" si="54"/>
        <v>100</v>
      </c>
      <c r="J213" s="157" t="str">
        <f>IF(D213="Electric","--",IF(D213="Diesel",VLOOKUP(C213,[2]ORDLF!A:B,2,FALSE),""))</f>
        <v>--</v>
      </c>
      <c r="K213" s="157" t="str">
        <f>IF(D213="Electric","--",IF(D213="Gasoline",VLOOKUP(C213,LSILF!A:C,3,FALSE),""))</f>
        <v>--</v>
      </c>
      <c r="L213" s="158">
        <f t="shared" si="53"/>
        <v>0</v>
      </c>
      <c r="M213" s="157" t="str" cm="1">
        <f t="array" ref="M213">IF(D213="Electric","--",IF(D213="Diesel",_xlfn._xlws.FILTER(DIESCH[CH Cap],(DIESCH[HP Bin]=I213)),""))</f>
        <v>--</v>
      </c>
      <c r="N213" s="157" t="str" cm="1">
        <f t="array" ref="N213">IF(D213="Electric","--",IF(D213="Gasoline",_xlfn._xlws.FILTER(LSICH[CH Cap],(LSICH[Fuel Type]=D213)*(LSICH[MY]=E213)),""))</f>
        <v>--</v>
      </c>
      <c r="O213" s="157">
        <f t="shared" si="55"/>
        <v>0</v>
      </c>
      <c r="P213" s="157">
        <f t="shared" si="56"/>
        <v>27311.884615384617</v>
      </c>
      <c r="Q213" s="157" t="str" cm="1">
        <f t="array" ref="Q213">IF(D213="Electric","--",IF(D213="Diesel",_xlfn._xlws.FILTER(ORDEF[HC-ZH (g/hp-hr)],(ORDEF[HP]=I213)*(ORDEF[Model_Year]=E213)),""))</f>
        <v>--</v>
      </c>
      <c r="R213" s="157" t="str" cm="1">
        <f t="array" ref="R213">IF(D213="Electric","--",IF(D213="Gasoline",_xlfn._xlws.FILTER(LSIEF[HC-ZH (g/hp-hr)],(LSIEF[Fuel]=D213)*(LSIEF[HP Bin]=I213)*(LSIEF[Model Year]=E213)),""))</f>
        <v>--</v>
      </c>
      <c r="S213" s="158">
        <f t="shared" si="57"/>
        <v>0</v>
      </c>
      <c r="T213" s="159" t="str" cm="1">
        <f t="array" ref="T213">IF(D213="Electric","--",IF(D213="Diesel",_xlfn._xlws.FILTER(ORDEF[HCDR],(ORDEF[HP]=I213)*(ORDEF[Model_Year]=E213),),""))</f>
        <v>--</v>
      </c>
      <c r="U213" s="159" t="str" cm="1">
        <f t="array" ref="U213">IF(D213="Electric","--",IF(D213="Gasoline",_xlfn._xlws.FILTER(LSIEF[HC DR],(LSIEF[Fuel]=D213)*(LSIEF[HP Bin]=I213)*(LSIEF[Model Year]=E213)),""))</f>
        <v>--</v>
      </c>
      <c r="V213" s="159">
        <f t="shared" si="58"/>
        <v>0</v>
      </c>
      <c r="W213" s="158" t="str" cm="1">
        <f t="array" ref="W213">IF(D213="Electric","--",IF(D213="Diesel",_xlfn._xlws.FILTER(ORDEF[NOXzh],(ORDEF[HP]=I213)*(ORDEF[Model_Year]=E213)),""))</f>
        <v>--</v>
      </c>
      <c r="X213" s="158" t="str" cm="1">
        <f t="array" ref="X213">IF(D213="Electric","--",IF(D213="Gasoline",_xlfn._xlws.FILTER(LSIEF[NOX-ZH (g/hp-hr)],(LSIEF[Fuel]=D213)*(LSIEF[HP Bin]=I213)*(LSIEF[Model Year]=E213)),""))</f>
        <v>--</v>
      </c>
      <c r="Y213" s="158">
        <f t="shared" si="59"/>
        <v>0</v>
      </c>
      <c r="Z213" s="159" t="str" cm="1">
        <f t="array" ref="Z213">IF(D213="Electric","--",IF(D213="Diesel",_xlfn._xlws.FILTER(ORDEF[NOXdr],(ORDEF[HP]=I213)*(ORDEF[Model_Year]=E213)),""))</f>
        <v>--</v>
      </c>
      <c r="AA213" s="159" t="str" cm="1">
        <f t="array" ref="AA213">IF(E213="Electric","--",IF(D213="Gasoline",_xlfn._xlws.FILTER(LSIEF[NOX DR],(LSIEF[Fuel]=D213)*(LSIEF[HP Bin]=I213)*(LSIEF[Model Year]=E213)),""))</f>
        <v/>
      </c>
      <c r="AB213" s="159">
        <f t="shared" si="60"/>
        <v>0</v>
      </c>
      <c r="AC213" s="158" t="str" cm="1">
        <f t="array" ref="AC213">IF(D213="Electric","--",IF(D213="Diesel",_xlfn._xlws.FILTER(DFCF2[Fuel_HC],(DFCF2[MY]=E213)),""))</f>
        <v>--</v>
      </c>
      <c r="AD213" s="158" t="str" cm="1">
        <f t="array" ref="AD213">IF(D213="Electric","--",IF(D213="Gasoline",_xlfn._xlws.FILTER(GFCF2[Fuel_HC],(GFCF2[MY]=E213)),""))</f>
        <v>--</v>
      </c>
      <c r="AE213" s="158">
        <f t="shared" si="61"/>
        <v>0</v>
      </c>
      <c r="AF213" s="157" t="str" cm="1">
        <f t="array" ref="AF213">IF(D213="Electric","--",IF(D213="Diesel",_xlfn._xlws.FILTER(DFCF2[Fuel_NOX],(DFCF2[MY]=E213)),""))</f>
        <v>--</v>
      </c>
      <c r="AG213" s="157" t="str" cm="1">
        <f t="array" ref="AG213">IF(D213="Electric","--",IF(D213="Gasoline",_xlfn._xlws.FILTER(GFCF2[Fuel_NOX],(GFCF2[MY]=E213)),""))</f>
        <v>--</v>
      </c>
      <c r="AH213" s="157">
        <f t="shared" si="62"/>
        <v>0</v>
      </c>
      <c r="AI213" s="158">
        <f t="shared" si="63"/>
        <v>0</v>
      </c>
      <c r="AJ213" s="158">
        <f t="shared" si="64"/>
        <v>0</v>
      </c>
      <c r="AK213" s="158" t="str">
        <f t="shared" si="65"/>
        <v>--</v>
      </c>
      <c r="AL213" s="158" t="str">
        <f t="shared" si="66"/>
        <v>--</v>
      </c>
      <c r="AM213" s="158" t="str">
        <f t="shared" si="67"/>
        <v>--</v>
      </c>
      <c r="AN213" s="158" t="str">
        <f t="shared" si="68"/>
        <v>--</v>
      </c>
      <c r="AO213" s="158" t="str">
        <f t="shared" si="69"/>
        <v>--</v>
      </c>
      <c r="AP213" s="157"/>
      <c r="AQ213" s="161"/>
      <c r="AR213" s="161"/>
      <c r="AS213" s="161" t="str">
        <f>IF(ISNA(VLOOKUP($B213,'2017 Emission Inventory'!$B$2:$B$803,1,FALSE)),"No","Yes")</f>
        <v>Yes</v>
      </c>
      <c r="AT213" s="161" t="str">
        <f>IFERROR(INDEX('2017 Emission Inventory'!$C$2:$C$803,MATCH($B213,'2017 Emission Inventory'!$B$2:$B$803,0)),"")</f>
        <v>Baggage Tug</v>
      </c>
      <c r="AU213" s="161" t="str">
        <f>IFERROR(INDEX('2017 Emission Inventory'!$D$2:$D$803,MATCH($B213,'2017 Emission Inventory'!$B$2:$B$803,0)),"")</f>
        <v>Electric</v>
      </c>
      <c r="AV213" s="161">
        <f>IFERROR(INDEX('2017 Emission Inventory'!$E$2:$E$803,MATCH($B213,'2017 Emission Inventory'!$B$2:$B$803,0)),"")</f>
        <v>1996</v>
      </c>
      <c r="AW213" s="161">
        <f>IFERROR(INDEX('2017 Emission Inventory'!$F$2:$F$803,MATCH($B213,'2017 Emission Inventory'!$B$2:$B$803,0)),"")</f>
        <v>80</v>
      </c>
      <c r="AX213" s="161">
        <f>IFERROR(INDEX('2017 Emission Inventory'!$G$2:$G$803,MATCH($B213,'2017 Emission Inventory'!$B$2:$B$803,0)),"")</f>
        <v>769.61224489795916</v>
      </c>
      <c r="AY213" s="162" t="str">
        <f>IFERROR(INDEX('2017 Emission Inventory'!$AL$2:$AL$803,MATCH($B213,'2017 Emission Inventory'!$B$2:$B$803,0)),"")</f>
        <v>--</v>
      </c>
      <c r="AZ213" s="163" t="e">
        <f t="shared" si="70"/>
        <v>#VALUE!</v>
      </c>
      <c r="BB213" s="166"/>
    </row>
    <row r="214" spans="1:54" s="160" customFormat="1" x14ac:dyDescent="0.35">
      <c r="A214" s="157">
        <v>213</v>
      </c>
      <c r="B214" s="157" t="s">
        <v>204</v>
      </c>
      <c r="C214" s="157" t="s">
        <v>205</v>
      </c>
      <c r="D214" s="157" t="s">
        <v>49</v>
      </c>
      <c r="E214" s="157">
        <v>1998</v>
      </c>
      <c r="F214" s="157">
        <v>80</v>
      </c>
      <c r="G214" s="157">
        <v>1137.9951923076924</v>
      </c>
      <c r="H214" s="157"/>
      <c r="I214" s="157">
        <f t="shared" si="54"/>
        <v>100</v>
      </c>
      <c r="J214" s="157" t="str">
        <f>IF(D214="Electric","--",IF(D214="Diesel",VLOOKUP(C214,[2]ORDLF!A:B,2,FALSE),""))</f>
        <v>--</v>
      </c>
      <c r="K214" s="157" t="str">
        <f>IF(D214="Electric","--",IF(D214="Gasoline",VLOOKUP(C214,LSILF!A:C,3,FALSE),""))</f>
        <v>--</v>
      </c>
      <c r="L214" s="158">
        <f t="shared" si="53"/>
        <v>0</v>
      </c>
      <c r="M214" s="157" t="str" cm="1">
        <f t="array" ref="M214">IF(D214="Electric","--",IF(D214="Diesel",_xlfn._xlws.FILTER(DIESCH[CH Cap],(DIESCH[HP Bin]=I214)),""))</f>
        <v>--</v>
      </c>
      <c r="N214" s="157" t="str" cm="1">
        <f t="array" ref="N214">IF(D214="Electric","--",IF(D214="Gasoline",_xlfn._xlws.FILTER(LSICH[CH Cap],(LSICH[Fuel Type]=D214)*(LSICH[MY]=E214)),""))</f>
        <v>--</v>
      </c>
      <c r="O214" s="157">
        <f t="shared" si="55"/>
        <v>0</v>
      </c>
      <c r="P214" s="157">
        <f t="shared" si="56"/>
        <v>25035.894230769234</v>
      </c>
      <c r="Q214" s="157" t="str" cm="1">
        <f t="array" ref="Q214">IF(D214="Electric","--",IF(D214="Diesel",_xlfn._xlws.FILTER(ORDEF[HC-ZH (g/hp-hr)],(ORDEF[HP]=I214)*(ORDEF[Model_Year]=E214)),""))</f>
        <v>--</v>
      </c>
      <c r="R214" s="157" t="str" cm="1">
        <f t="array" ref="R214">IF(D214="Electric","--",IF(D214="Gasoline",_xlfn._xlws.FILTER(LSIEF[HC-ZH (g/hp-hr)],(LSIEF[Fuel]=D214)*(LSIEF[HP Bin]=I214)*(LSIEF[Model Year]=E214)),""))</f>
        <v>--</v>
      </c>
      <c r="S214" s="158">
        <f t="shared" si="57"/>
        <v>0</v>
      </c>
      <c r="T214" s="159" t="str" cm="1">
        <f t="array" ref="T214">IF(D214="Electric","--",IF(D214="Diesel",_xlfn._xlws.FILTER(ORDEF[HCDR],(ORDEF[HP]=I214)*(ORDEF[Model_Year]=E214),),""))</f>
        <v>--</v>
      </c>
      <c r="U214" s="159" t="str" cm="1">
        <f t="array" ref="U214">IF(D214="Electric","--",IF(D214="Gasoline",_xlfn._xlws.FILTER(LSIEF[HC DR],(LSIEF[Fuel]=D214)*(LSIEF[HP Bin]=I214)*(LSIEF[Model Year]=E214)),""))</f>
        <v>--</v>
      </c>
      <c r="V214" s="159">
        <f t="shared" si="58"/>
        <v>0</v>
      </c>
      <c r="W214" s="158" t="str" cm="1">
        <f t="array" ref="W214">IF(D214="Electric","--",IF(D214="Diesel",_xlfn._xlws.FILTER(ORDEF[NOXzh],(ORDEF[HP]=I214)*(ORDEF[Model_Year]=E214)),""))</f>
        <v>--</v>
      </c>
      <c r="X214" s="158" t="str" cm="1">
        <f t="array" ref="X214">IF(D214="Electric","--",IF(D214="Gasoline",_xlfn._xlws.FILTER(LSIEF[NOX-ZH (g/hp-hr)],(LSIEF[Fuel]=D214)*(LSIEF[HP Bin]=I214)*(LSIEF[Model Year]=E214)),""))</f>
        <v>--</v>
      </c>
      <c r="Y214" s="158">
        <f t="shared" si="59"/>
        <v>0</v>
      </c>
      <c r="Z214" s="159" t="str" cm="1">
        <f t="array" ref="Z214">IF(D214="Electric","--",IF(D214="Diesel",_xlfn._xlws.FILTER(ORDEF[NOXdr],(ORDEF[HP]=I214)*(ORDEF[Model_Year]=E214)),""))</f>
        <v>--</v>
      </c>
      <c r="AA214" s="159" t="str" cm="1">
        <f t="array" ref="AA214">IF(E214="Electric","--",IF(D214="Gasoline",_xlfn._xlws.FILTER(LSIEF[NOX DR],(LSIEF[Fuel]=D214)*(LSIEF[HP Bin]=I214)*(LSIEF[Model Year]=E214)),""))</f>
        <v/>
      </c>
      <c r="AB214" s="159">
        <f t="shared" si="60"/>
        <v>0</v>
      </c>
      <c r="AC214" s="158" t="str" cm="1">
        <f t="array" ref="AC214">IF(D214="Electric","--",IF(D214="Diesel",_xlfn._xlws.FILTER(DFCF2[Fuel_HC],(DFCF2[MY]=E214)),""))</f>
        <v>--</v>
      </c>
      <c r="AD214" s="158" t="str" cm="1">
        <f t="array" ref="AD214">IF(D214="Electric","--",IF(D214="Gasoline",_xlfn._xlws.FILTER(GFCF2[Fuel_HC],(GFCF2[MY]=E214)),""))</f>
        <v>--</v>
      </c>
      <c r="AE214" s="158">
        <f t="shared" si="61"/>
        <v>0</v>
      </c>
      <c r="AF214" s="157" t="str" cm="1">
        <f t="array" ref="AF214">IF(D214="Electric","--",IF(D214="Diesel",_xlfn._xlws.FILTER(DFCF2[Fuel_NOX],(DFCF2[MY]=E214)),""))</f>
        <v>--</v>
      </c>
      <c r="AG214" s="157" t="str" cm="1">
        <f t="array" ref="AG214">IF(D214="Electric","--",IF(D214="Gasoline",_xlfn._xlws.FILTER(GFCF2[Fuel_NOX],(GFCF2[MY]=E214)),""))</f>
        <v>--</v>
      </c>
      <c r="AH214" s="157">
        <f t="shared" si="62"/>
        <v>0</v>
      </c>
      <c r="AI214" s="158">
        <f t="shared" si="63"/>
        <v>0</v>
      </c>
      <c r="AJ214" s="158">
        <f t="shared" si="64"/>
        <v>0</v>
      </c>
      <c r="AK214" s="158" t="str">
        <f t="shared" si="65"/>
        <v>--</v>
      </c>
      <c r="AL214" s="158" t="str">
        <f t="shared" si="66"/>
        <v>--</v>
      </c>
      <c r="AM214" s="158" t="str">
        <f t="shared" si="67"/>
        <v>--</v>
      </c>
      <c r="AN214" s="158" t="str">
        <f t="shared" si="68"/>
        <v>--</v>
      </c>
      <c r="AO214" s="158" t="str">
        <f t="shared" si="69"/>
        <v>--</v>
      </c>
      <c r="AP214" s="157"/>
      <c r="AQ214" s="161"/>
      <c r="AR214" s="161"/>
      <c r="AS214" s="161" t="str">
        <f>IF(ISNA(VLOOKUP($B214,'2017 Emission Inventory'!$B$2:$B$803,1,FALSE)),"No","Yes")</f>
        <v>Yes</v>
      </c>
      <c r="AT214" s="161" t="str">
        <f>IFERROR(INDEX('2017 Emission Inventory'!$C$2:$C$803,MATCH($B214,'2017 Emission Inventory'!$B$2:$B$803,0)),"")</f>
        <v>Cargo Tractor</v>
      </c>
      <c r="AU214" s="161" t="str">
        <f>IFERROR(INDEX('2017 Emission Inventory'!$D$2:$D$803,MATCH($B214,'2017 Emission Inventory'!$B$2:$B$803,0)),"")</f>
        <v>Diesel</v>
      </c>
      <c r="AV214" s="161">
        <f>IFERROR(INDEX('2017 Emission Inventory'!$E$2:$E$803,MATCH($B214,'2017 Emission Inventory'!$B$2:$B$803,0)),"")</f>
        <v>1998</v>
      </c>
      <c r="AW214" s="161">
        <f>IFERROR(INDEX('2017 Emission Inventory'!$F$2:$F$803,MATCH($B214,'2017 Emission Inventory'!$B$2:$B$803,0)),"")</f>
        <v>55</v>
      </c>
      <c r="AX214" s="161">
        <f>IFERROR(INDEX('2017 Emission Inventory'!$G$2:$G$803,MATCH($B214,'2017 Emission Inventory'!$B$2:$B$803,0)),"")</f>
        <v>1137.9951923076924</v>
      </c>
      <c r="AY214" s="162">
        <f>IFERROR(INDEX('2017 Emission Inventory'!$AL$2:$AL$803,MATCH($B214,'2017 Emission Inventory'!$B$2:$B$803,0)),"")</f>
        <v>490.52996984211075</v>
      </c>
      <c r="AZ214" s="163" t="e">
        <f t="shared" si="70"/>
        <v>#VALUE!</v>
      </c>
      <c r="BB214" s="166"/>
    </row>
    <row r="215" spans="1:54" s="160" customFormat="1" x14ac:dyDescent="0.35">
      <c r="A215" s="157">
        <v>214</v>
      </c>
      <c r="B215" s="157" t="s">
        <v>213</v>
      </c>
      <c r="C215" s="157" t="s">
        <v>205</v>
      </c>
      <c r="D215" s="157" t="s">
        <v>49</v>
      </c>
      <c r="E215" s="157">
        <v>1998</v>
      </c>
      <c r="F215" s="157">
        <v>80</v>
      </c>
      <c r="G215" s="157">
        <v>1137.9951923076924</v>
      </c>
      <c r="H215" s="157"/>
      <c r="I215" s="157">
        <f t="shared" si="54"/>
        <v>100</v>
      </c>
      <c r="J215" s="157" t="str">
        <f>IF(D215="Electric","--",IF(D215="Diesel",VLOOKUP(C215,[2]ORDLF!A:B,2,FALSE),""))</f>
        <v>--</v>
      </c>
      <c r="K215" s="157" t="str">
        <f>IF(D215="Electric","--",IF(D215="Gasoline",VLOOKUP(C215,LSILF!A:C,3,FALSE),""))</f>
        <v>--</v>
      </c>
      <c r="L215" s="158">
        <f t="shared" si="53"/>
        <v>0</v>
      </c>
      <c r="M215" s="157" t="str" cm="1">
        <f t="array" ref="M215">IF(D215="Electric","--",IF(D215="Diesel",_xlfn._xlws.FILTER(DIESCH[CH Cap],(DIESCH[HP Bin]=I215)),""))</f>
        <v>--</v>
      </c>
      <c r="N215" s="157" t="str" cm="1">
        <f t="array" ref="N215">IF(D215="Electric","--",IF(D215="Gasoline",_xlfn._xlws.FILTER(LSICH[CH Cap],(LSICH[Fuel Type]=D215)*(LSICH[MY]=E215)),""))</f>
        <v>--</v>
      </c>
      <c r="O215" s="157">
        <f t="shared" si="55"/>
        <v>0</v>
      </c>
      <c r="P215" s="157">
        <f t="shared" si="56"/>
        <v>25035.894230769234</v>
      </c>
      <c r="Q215" s="157" t="str" cm="1">
        <f t="array" ref="Q215">IF(D215="Electric","--",IF(D215="Diesel",_xlfn._xlws.FILTER(ORDEF[HC-ZH (g/hp-hr)],(ORDEF[HP]=I215)*(ORDEF[Model_Year]=E215)),""))</f>
        <v>--</v>
      </c>
      <c r="R215" s="157" t="str" cm="1">
        <f t="array" ref="R215">IF(D215="Electric","--",IF(D215="Gasoline",_xlfn._xlws.FILTER(LSIEF[HC-ZH (g/hp-hr)],(LSIEF[Fuel]=D215)*(LSIEF[HP Bin]=I215)*(LSIEF[Model Year]=E215)),""))</f>
        <v>--</v>
      </c>
      <c r="S215" s="158">
        <f t="shared" si="57"/>
        <v>0</v>
      </c>
      <c r="T215" s="159" t="str" cm="1">
        <f t="array" ref="T215">IF(D215="Electric","--",IF(D215="Diesel",_xlfn._xlws.FILTER(ORDEF[HCDR],(ORDEF[HP]=I215)*(ORDEF[Model_Year]=E215),),""))</f>
        <v>--</v>
      </c>
      <c r="U215" s="159" t="str" cm="1">
        <f t="array" ref="U215">IF(D215="Electric","--",IF(D215="Gasoline",_xlfn._xlws.FILTER(LSIEF[HC DR],(LSIEF[Fuel]=D215)*(LSIEF[HP Bin]=I215)*(LSIEF[Model Year]=E215)),""))</f>
        <v>--</v>
      </c>
      <c r="V215" s="159">
        <f t="shared" si="58"/>
        <v>0</v>
      </c>
      <c r="W215" s="158" t="str" cm="1">
        <f t="array" ref="W215">IF(D215="Electric","--",IF(D215="Diesel",_xlfn._xlws.FILTER(ORDEF[NOXzh],(ORDEF[HP]=I215)*(ORDEF[Model_Year]=E215)),""))</f>
        <v>--</v>
      </c>
      <c r="X215" s="158" t="str" cm="1">
        <f t="array" ref="X215">IF(D215="Electric","--",IF(D215="Gasoline",_xlfn._xlws.FILTER(LSIEF[NOX-ZH (g/hp-hr)],(LSIEF[Fuel]=D215)*(LSIEF[HP Bin]=I215)*(LSIEF[Model Year]=E215)),""))</f>
        <v>--</v>
      </c>
      <c r="Y215" s="158">
        <f t="shared" si="59"/>
        <v>0</v>
      </c>
      <c r="Z215" s="159" t="str" cm="1">
        <f t="array" ref="Z215">IF(D215="Electric","--",IF(D215="Diesel",_xlfn._xlws.FILTER(ORDEF[NOXdr],(ORDEF[HP]=I215)*(ORDEF[Model_Year]=E215)),""))</f>
        <v>--</v>
      </c>
      <c r="AA215" s="159" t="str" cm="1">
        <f t="array" ref="AA215">IF(E215="Electric","--",IF(D215="Gasoline",_xlfn._xlws.FILTER(LSIEF[NOX DR],(LSIEF[Fuel]=D215)*(LSIEF[HP Bin]=I215)*(LSIEF[Model Year]=E215)),""))</f>
        <v/>
      </c>
      <c r="AB215" s="159">
        <f t="shared" si="60"/>
        <v>0</v>
      </c>
      <c r="AC215" s="158" t="str" cm="1">
        <f t="array" ref="AC215">IF(D215="Electric","--",IF(D215="Diesel",_xlfn._xlws.FILTER(DFCF2[Fuel_HC],(DFCF2[MY]=E215)),""))</f>
        <v>--</v>
      </c>
      <c r="AD215" s="158" t="str" cm="1">
        <f t="array" ref="AD215">IF(D215="Electric","--",IF(D215="Gasoline",_xlfn._xlws.FILTER(GFCF2[Fuel_HC],(GFCF2[MY]=E215)),""))</f>
        <v>--</v>
      </c>
      <c r="AE215" s="158">
        <f t="shared" si="61"/>
        <v>0</v>
      </c>
      <c r="AF215" s="157" t="str" cm="1">
        <f t="array" ref="AF215">IF(D215="Electric","--",IF(D215="Diesel",_xlfn._xlws.FILTER(DFCF2[Fuel_NOX],(DFCF2[MY]=E215)),""))</f>
        <v>--</v>
      </c>
      <c r="AG215" s="157" t="str" cm="1">
        <f t="array" ref="AG215">IF(D215="Electric","--",IF(D215="Gasoline",_xlfn._xlws.FILTER(GFCF2[Fuel_NOX],(GFCF2[MY]=E215)),""))</f>
        <v>--</v>
      </c>
      <c r="AH215" s="157">
        <f t="shared" si="62"/>
        <v>0</v>
      </c>
      <c r="AI215" s="158">
        <f t="shared" si="63"/>
        <v>0</v>
      </c>
      <c r="AJ215" s="158">
        <f t="shared" si="64"/>
        <v>0</v>
      </c>
      <c r="AK215" s="158" t="str">
        <f t="shared" si="65"/>
        <v>--</v>
      </c>
      <c r="AL215" s="158" t="str">
        <f t="shared" si="66"/>
        <v>--</v>
      </c>
      <c r="AM215" s="158" t="str">
        <f t="shared" si="67"/>
        <v>--</v>
      </c>
      <c r="AN215" s="158" t="str">
        <f t="shared" si="68"/>
        <v>--</v>
      </c>
      <c r="AO215" s="158" t="str">
        <f t="shared" si="69"/>
        <v>--</v>
      </c>
      <c r="AP215" s="157"/>
      <c r="AQ215" s="161"/>
      <c r="AR215" s="161"/>
      <c r="AS215" s="161" t="str">
        <f>IF(ISNA(VLOOKUP($B215,'2017 Emission Inventory'!$B$2:$B$803,1,FALSE)),"No","Yes")</f>
        <v>Yes</v>
      </c>
      <c r="AT215" s="161" t="str">
        <f>IFERROR(INDEX('2017 Emission Inventory'!$C$2:$C$803,MATCH($B215,'2017 Emission Inventory'!$B$2:$B$803,0)),"")</f>
        <v>Cargo Tractor</v>
      </c>
      <c r="AU215" s="161" t="str">
        <f>IFERROR(INDEX('2017 Emission Inventory'!$D$2:$D$803,MATCH($B215,'2017 Emission Inventory'!$B$2:$B$803,0)),"")</f>
        <v>Electric</v>
      </c>
      <c r="AV215" s="161">
        <f>IFERROR(INDEX('2017 Emission Inventory'!$E$2:$E$803,MATCH($B215,'2017 Emission Inventory'!$B$2:$B$803,0)),"")</f>
        <v>1998</v>
      </c>
      <c r="AW215" s="161">
        <f>IFERROR(INDEX('2017 Emission Inventory'!$F$2:$F$803,MATCH($B215,'2017 Emission Inventory'!$B$2:$B$803,0)),"")</f>
        <v>95</v>
      </c>
      <c r="AX215" s="161">
        <f>IFERROR(INDEX('2017 Emission Inventory'!$G$2:$G$803,MATCH($B215,'2017 Emission Inventory'!$B$2:$B$803,0)),"")</f>
        <v>1137.9951923076924</v>
      </c>
      <c r="AY215" s="162" t="str">
        <f>IFERROR(INDEX('2017 Emission Inventory'!$AL$2:$AL$803,MATCH($B215,'2017 Emission Inventory'!$B$2:$B$803,0)),"")</f>
        <v>--</v>
      </c>
      <c r="AZ215" s="163" t="e">
        <f t="shared" si="70"/>
        <v>#VALUE!</v>
      </c>
      <c r="BB215" s="166"/>
    </row>
    <row r="216" spans="1:54" s="160" customFormat="1" x14ac:dyDescent="0.35">
      <c r="A216" s="157">
        <v>215</v>
      </c>
      <c r="B216" s="157" t="s">
        <v>214</v>
      </c>
      <c r="C216" s="157" t="s">
        <v>205</v>
      </c>
      <c r="D216" s="157" t="s">
        <v>49</v>
      </c>
      <c r="E216" s="157">
        <v>1998</v>
      </c>
      <c r="F216" s="157">
        <v>80</v>
      </c>
      <c r="G216" s="157">
        <v>1137.9951923076924</v>
      </c>
      <c r="H216" s="157"/>
      <c r="I216" s="157">
        <f t="shared" si="54"/>
        <v>100</v>
      </c>
      <c r="J216" s="157" t="str">
        <f>IF(D216="Electric","--",IF(D216="Diesel",VLOOKUP(C216,[2]ORDLF!A:B,2,FALSE),""))</f>
        <v>--</v>
      </c>
      <c r="K216" s="157" t="str">
        <f>IF(D216="Electric","--",IF(D216="Gasoline",VLOOKUP(C216,LSILF!A:C,3,FALSE),""))</f>
        <v>--</v>
      </c>
      <c r="L216" s="158">
        <f t="shared" ref="L216:L279" si="71">SUM(J216:K216)</f>
        <v>0</v>
      </c>
      <c r="M216" s="157" t="str" cm="1">
        <f t="array" ref="M216">IF(D216="Electric","--",IF(D216="Diesel",_xlfn._xlws.FILTER(DIESCH[CH Cap],(DIESCH[HP Bin]=I216)),""))</f>
        <v>--</v>
      </c>
      <c r="N216" s="157" t="str" cm="1">
        <f t="array" ref="N216">IF(D216="Electric","--",IF(D216="Gasoline",_xlfn._xlws.FILTER(LSICH[CH Cap],(LSICH[Fuel Type]=D216)*(LSICH[MY]=E216)),""))</f>
        <v>--</v>
      </c>
      <c r="O216" s="157">
        <f t="shared" si="55"/>
        <v>0</v>
      </c>
      <c r="P216" s="157">
        <f t="shared" si="56"/>
        <v>25035.894230769234</v>
      </c>
      <c r="Q216" s="157" t="str" cm="1">
        <f t="array" ref="Q216">IF(D216="Electric","--",IF(D216="Diesel",_xlfn._xlws.FILTER(ORDEF[HC-ZH (g/hp-hr)],(ORDEF[HP]=I216)*(ORDEF[Model_Year]=E216)),""))</f>
        <v>--</v>
      </c>
      <c r="R216" s="157" t="str" cm="1">
        <f t="array" ref="R216">IF(D216="Electric","--",IF(D216="Gasoline",_xlfn._xlws.FILTER(LSIEF[HC-ZH (g/hp-hr)],(LSIEF[Fuel]=D216)*(LSIEF[HP Bin]=I216)*(LSIEF[Model Year]=E216)),""))</f>
        <v>--</v>
      </c>
      <c r="S216" s="158">
        <f t="shared" si="57"/>
        <v>0</v>
      </c>
      <c r="T216" s="159" t="str" cm="1">
        <f t="array" ref="T216">IF(D216="Electric","--",IF(D216="Diesel",_xlfn._xlws.FILTER(ORDEF[HCDR],(ORDEF[HP]=I216)*(ORDEF[Model_Year]=E216),),""))</f>
        <v>--</v>
      </c>
      <c r="U216" s="159" t="str" cm="1">
        <f t="array" ref="U216">IF(D216="Electric","--",IF(D216="Gasoline",_xlfn._xlws.FILTER(LSIEF[HC DR],(LSIEF[Fuel]=D216)*(LSIEF[HP Bin]=I216)*(LSIEF[Model Year]=E216)),""))</f>
        <v>--</v>
      </c>
      <c r="V216" s="159">
        <f t="shared" si="58"/>
        <v>0</v>
      </c>
      <c r="W216" s="158" t="str" cm="1">
        <f t="array" ref="W216">IF(D216="Electric","--",IF(D216="Diesel",_xlfn._xlws.FILTER(ORDEF[NOXzh],(ORDEF[HP]=I216)*(ORDEF[Model_Year]=E216)),""))</f>
        <v>--</v>
      </c>
      <c r="X216" s="158" t="str" cm="1">
        <f t="array" ref="X216">IF(D216="Electric","--",IF(D216="Gasoline",_xlfn._xlws.FILTER(LSIEF[NOX-ZH (g/hp-hr)],(LSIEF[Fuel]=D216)*(LSIEF[HP Bin]=I216)*(LSIEF[Model Year]=E216)),""))</f>
        <v>--</v>
      </c>
      <c r="Y216" s="158">
        <f t="shared" si="59"/>
        <v>0</v>
      </c>
      <c r="Z216" s="159" t="str" cm="1">
        <f t="array" ref="Z216">IF(D216="Electric","--",IF(D216="Diesel",_xlfn._xlws.FILTER(ORDEF[NOXdr],(ORDEF[HP]=I216)*(ORDEF[Model_Year]=E216)),""))</f>
        <v>--</v>
      </c>
      <c r="AA216" s="159" t="str" cm="1">
        <f t="array" ref="AA216">IF(E216="Electric","--",IF(D216="Gasoline",_xlfn._xlws.FILTER(LSIEF[NOX DR],(LSIEF[Fuel]=D216)*(LSIEF[HP Bin]=I216)*(LSIEF[Model Year]=E216)),""))</f>
        <v/>
      </c>
      <c r="AB216" s="159">
        <f t="shared" si="60"/>
        <v>0</v>
      </c>
      <c r="AC216" s="158" t="str" cm="1">
        <f t="array" ref="AC216">IF(D216="Electric","--",IF(D216="Diesel",_xlfn._xlws.FILTER(DFCF2[Fuel_HC],(DFCF2[MY]=E216)),""))</f>
        <v>--</v>
      </c>
      <c r="AD216" s="158" t="str" cm="1">
        <f t="array" ref="AD216">IF(D216="Electric","--",IF(D216="Gasoline",_xlfn._xlws.FILTER(GFCF2[Fuel_HC],(GFCF2[MY]=E216)),""))</f>
        <v>--</v>
      </c>
      <c r="AE216" s="158">
        <f t="shared" si="61"/>
        <v>0</v>
      </c>
      <c r="AF216" s="157" t="str" cm="1">
        <f t="array" ref="AF216">IF(D216="Electric","--",IF(D216="Diesel",_xlfn._xlws.FILTER(DFCF2[Fuel_NOX],(DFCF2[MY]=E216)),""))</f>
        <v>--</v>
      </c>
      <c r="AG216" s="157" t="str" cm="1">
        <f t="array" ref="AG216">IF(D216="Electric","--",IF(D216="Gasoline",_xlfn._xlws.FILTER(GFCF2[Fuel_NOX],(GFCF2[MY]=E216)),""))</f>
        <v>--</v>
      </c>
      <c r="AH216" s="157">
        <f t="shared" si="62"/>
        <v>0</v>
      </c>
      <c r="AI216" s="158">
        <f t="shared" si="63"/>
        <v>0</v>
      </c>
      <c r="AJ216" s="158">
        <f t="shared" si="64"/>
        <v>0</v>
      </c>
      <c r="AK216" s="158" t="str">
        <f t="shared" si="65"/>
        <v>--</v>
      </c>
      <c r="AL216" s="158" t="str">
        <f t="shared" si="66"/>
        <v>--</v>
      </c>
      <c r="AM216" s="158" t="str">
        <f t="shared" si="67"/>
        <v>--</v>
      </c>
      <c r="AN216" s="158" t="str">
        <f t="shared" si="68"/>
        <v>--</v>
      </c>
      <c r="AO216" s="158" t="str">
        <f t="shared" si="69"/>
        <v>--</v>
      </c>
      <c r="AP216" s="157"/>
      <c r="AQ216" s="161"/>
      <c r="AR216" s="161"/>
      <c r="AS216" s="161" t="str">
        <f>IF(ISNA(VLOOKUP($B216,'2017 Emission Inventory'!$B$2:$B$803,1,FALSE)),"No","Yes")</f>
        <v>Yes</v>
      </c>
      <c r="AT216" s="161" t="str">
        <f>IFERROR(INDEX('2017 Emission Inventory'!$C$2:$C$803,MATCH($B216,'2017 Emission Inventory'!$B$2:$B$803,0)),"")</f>
        <v>Cargo Tractor</v>
      </c>
      <c r="AU216" s="161" t="str">
        <f>IFERROR(INDEX('2017 Emission Inventory'!$D$2:$D$803,MATCH($B216,'2017 Emission Inventory'!$B$2:$B$803,0)),"")</f>
        <v>Electric</v>
      </c>
      <c r="AV216" s="161">
        <f>IFERROR(INDEX('2017 Emission Inventory'!$E$2:$E$803,MATCH($B216,'2017 Emission Inventory'!$B$2:$B$803,0)),"")</f>
        <v>1998</v>
      </c>
      <c r="AW216" s="161">
        <f>IFERROR(INDEX('2017 Emission Inventory'!$F$2:$F$803,MATCH($B216,'2017 Emission Inventory'!$B$2:$B$803,0)),"")</f>
        <v>95</v>
      </c>
      <c r="AX216" s="161">
        <f>IFERROR(INDEX('2017 Emission Inventory'!$G$2:$G$803,MATCH($B216,'2017 Emission Inventory'!$B$2:$B$803,0)),"")</f>
        <v>1137.9951923076924</v>
      </c>
      <c r="AY216" s="162" t="str">
        <f>IFERROR(INDEX('2017 Emission Inventory'!$AL$2:$AL$803,MATCH($B216,'2017 Emission Inventory'!$B$2:$B$803,0)),"")</f>
        <v>--</v>
      </c>
      <c r="AZ216" s="163" t="e">
        <f t="shared" si="70"/>
        <v>#VALUE!</v>
      </c>
      <c r="BB216" s="166"/>
    </row>
    <row r="217" spans="1:54" s="160" customFormat="1" x14ac:dyDescent="0.35">
      <c r="A217" s="157">
        <v>216</v>
      </c>
      <c r="B217" s="157" t="s">
        <v>265</v>
      </c>
      <c r="C217" s="157" t="s">
        <v>205</v>
      </c>
      <c r="D217" s="157" t="s">
        <v>49</v>
      </c>
      <c r="E217" s="157">
        <v>1999</v>
      </c>
      <c r="F217" s="157">
        <v>80</v>
      </c>
      <c r="G217" s="157">
        <v>1137.9951923076924</v>
      </c>
      <c r="H217" s="157"/>
      <c r="I217" s="157">
        <f t="shared" si="54"/>
        <v>100</v>
      </c>
      <c r="J217" s="157" t="str">
        <f>IF(D217="Electric","--",IF(D217="Diesel",VLOOKUP(C217,[2]ORDLF!A:B,2,FALSE),""))</f>
        <v>--</v>
      </c>
      <c r="K217" s="157" t="str">
        <f>IF(D217="Electric","--",IF(D217="Gasoline",VLOOKUP(C217,LSILF!A:C,3,FALSE),""))</f>
        <v>--</v>
      </c>
      <c r="L217" s="158">
        <f t="shared" si="71"/>
        <v>0</v>
      </c>
      <c r="M217" s="157" t="str" cm="1">
        <f t="array" ref="M217">IF(D217="Electric","--",IF(D217="Diesel",_xlfn._xlws.FILTER(DIESCH[CH Cap],(DIESCH[HP Bin]=I217)),""))</f>
        <v>--</v>
      </c>
      <c r="N217" s="157" t="str" cm="1">
        <f t="array" ref="N217">IF(D217="Electric","--",IF(D217="Gasoline",_xlfn._xlws.FILTER(LSICH[CH Cap],(LSICH[Fuel Type]=D217)*(LSICH[MY]=E217)),""))</f>
        <v>--</v>
      </c>
      <c r="O217" s="157">
        <f t="shared" si="55"/>
        <v>0</v>
      </c>
      <c r="P217" s="157">
        <f t="shared" si="56"/>
        <v>23897.899038461539</v>
      </c>
      <c r="Q217" s="157" t="str" cm="1">
        <f t="array" ref="Q217">IF(D217="Electric","--",IF(D217="Diesel",_xlfn._xlws.FILTER(ORDEF[HC-ZH (g/hp-hr)],(ORDEF[HP]=I217)*(ORDEF[Model_Year]=E217)),""))</f>
        <v>--</v>
      </c>
      <c r="R217" s="157" t="str" cm="1">
        <f t="array" ref="R217">IF(D217="Electric","--",IF(D217="Gasoline",_xlfn._xlws.FILTER(LSIEF[HC-ZH (g/hp-hr)],(LSIEF[Fuel]=D217)*(LSIEF[HP Bin]=I217)*(LSIEF[Model Year]=E217)),""))</f>
        <v>--</v>
      </c>
      <c r="S217" s="158">
        <f t="shared" si="57"/>
        <v>0</v>
      </c>
      <c r="T217" s="159" t="str" cm="1">
        <f t="array" ref="T217">IF(D217="Electric","--",IF(D217="Diesel",_xlfn._xlws.FILTER(ORDEF[HCDR],(ORDEF[HP]=I217)*(ORDEF[Model_Year]=E217),),""))</f>
        <v>--</v>
      </c>
      <c r="U217" s="159" t="str" cm="1">
        <f t="array" ref="U217">IF(D217="Electric","--",IF(D217="Gasoline",_xlfn._xlws.FILTER(LSIEF[HC DR],(LSIEF[Fuel]=D217)*(LSIEF[HP Bin]=I217)*(LSIEF[Model Year]=E217)),""))</f>
        <v>--</v>
      </c>
      <c r="V217" s="159">
        <f t="shared" si="58"/>
        <v>0</v>
      </c>
      <c r="W217" s="158" t="str" cm="1">
        <f t="array" ref="W217">IF(D217="Electric","--",IF(D217="Diesel",_xlfn._xlws.FILTER(ORDEF[NOXzh],(ORDEF[HP]=I217)*(ORDEF[Model_Year]=E217)),""))</f>
        <v>--</v>
      </c>
      <c r="X217" s="158" t="str" cm="1">
        <f t="array" ref="X217">IF(D217="Electric","--",IF(D217="Gasoline",_xlfn._xlws.FILTER(LSIEF[NOX-ZH (g/hp-hr)],(LSIEF[Fuel]=D217)*(LSIEF[HP Bin]=I217)*(LSIEF[Model Year]=E217)),""))</f>
        <v>--</v>
      </c>
      <c r="Y217" s="158">
        <f t="shared" si="59"/>
        <v>0</v>
      </c>
      <c r="Z217" s="159" t="str" cm="1">
        <f t="array" ref="Z217">IF(D217="Electric","--",IF(D217="Diesel",_xlfn._xlws.FILTER(ORDEF[NOXdr],(ORDEF[HP]=I217)*(ORDEF[Model_Year]=E217)),""))</f>
        <v>--</v>
      </c>
      <c r="AA217" s="159" t="str" cm="1">
        <f t="array" ref="AA217">IF(E217="Electric","--",IF(D217="Gasoline",_xlfn._xlws.FILTER(LSIEF[NOX DR],(LSIEF[Fuel]=D217)*(LSIEF[HP Bin]=I217)*(LSIEF[Model Year]=E217)),""))</f>
        <v/>
      </c>
      <c r="AB217" s="159">
        <f t="shared" si="60"/>
        <v>0</v>
      </c>
      <c r="AC217" s="158" t="str" cm="1">
        <f t="array" ref="AC217">IF(D217="Electric","--",IF(D217="Diesel",_xlfn._xlws.FILTER(DFCF2[Fuel_HC],(DFCF2[MY]=E217)),""))</f>
        <v>--</v>
      </c>
      <c r="AD217" s="158" t="str" cm="1">
        <f t="array" ref="AD217">IF(D217="Electric","--",IF(D217="Gasoline",_xlfn._xlws.FILTER(GFCF2[Fuel_HC],(GFCF2[MY]=E217)),""))</f>
        <v>--</v>
      </c>
      <c r="AE217" s="158">
        <f t="shared" si="61"/>
        <v>0</v>
      </c>
      <c r="AF217" s="157" t="str" cm="1">
        <f t="array" ref="AF217">IF(D217="Electric","--",IF(D217="Diesel",_xlfn._xlws.FILTER(DFCF2[Fuel_NOX],(DFCF2[MY]=E217)),""))</f>
        <v>--</v>
      </c>
      <c r="AG217" s="157" t="str" cm="1">
        <f t="array" ref="AG217">IF(D217="Electric","--",IF(D217="Gasoline",_xlfn._xlws.FILTER(GFCF2[Fuel_NOX],(GFCF2[MY]=E217)),""))</f>
        <v>--</v>
      </c>
      <c r="AH217" s="157">
        <f t="shared" si="62"/>
        <v>0</v>
      </c>
      <c r="AI217" s="158">
        <f t="shared" si="63"/>
        <v>0</v>
      </c>
      <c r="AJ217" s="158">
        <f t="shared" si="64"/>
        <v>0</v>
      </c>
      <c r="AK217" s="158" t="str">
        <f t="shared" si="65"/>
        <v>--</v>
      </c>
      <c r="AL217" s="158" t="str">
        <f t="shared" si="66"/>
        <v>--</v>
      </c>
      <c r="AM217" s="158" t="str">
        <f t="shared" si="67"/>
        <v>--</v>
      </c>
      <c r="AN217" s="158" t="str">
        <f t="shared" si="68"/>
        <v>--</v>
      </c>
      <c r="AO217" s="158" t="str">
        <f t="shared" si="69"/>
        <v>--</v>
      </c>
      <c r="AP217" s="157"/>
      <c r="AQ217" s="161"/>
      <c r="AR217" s="161"/>
      <c r="AS217" s="161" t="str">
        <f>IF(ISNA(VLOOKUP($B217,'2017 Emission Inventory'!$B$2:$B$803,1,FALSE)),"No","Yes")</f>
        <v>Yes</v>
      </c>
      <c r="AT217" s="161" t="str">
        <f>IFERROR(INDEX('2017 Emission Inventory'!$C$2:$C$803,MATCH($B217,'2017 Emission Inventory'!$B$2:$B$803,0)),"")</f>
        <v>Cargo Tractor</v>
      </c>
      <c r="AU217" s="161" t="str">
        <f>IFERROR(INDEX('2017 Emission Inventory'!$D$2:$D$803,MATCH($B217,'2017 Emission Inventory'!$B$2:$B$803,0)),"")</f>
        <v>Gasoline</v>
      </c>
      <c r="AV217" s="161">
        <f>IFERROR(INDEX('2017 Emission Inventory'!$E$2:$E$803,MATCH($B217,'2017 Emission Inventory'!$B$2:$B$803,0)),"")</f>
        <v>1998</v>
      </c>
      <c r="AW217" s="161">
        <f>IFERROR(INDEX('2017 Emission Inventory'!$F$2:$F$803,MATCH($B217,'2017 Emission Inventory'!$B$2:$B$803,0)),"")</f>
        <v>105</v>
      </c>
      <c r="AX217" s="161">
        <f>IFERROR(INDEX('2017 Emission Inventory'!$G$2:$G$803,MATCH($B217,'2017 Emission Inventory'!$B$2:$B$803,0)),"")</f>
        <v>182.5</v>
      </c>
      <c r="AY217" s="162">
        <f>IFERROR(INDEX('2017 Emission Inventory'!$AL$2:$AL$803,MATCH($B217,'2017 Emission Inventory'!$B$2:$B$803,0)),"")</f>
        <v>298.22424988658179</v>
      </c>
      <c r="AZ217" s="163" t="e">
        <f t="shared" si="70"/>
        <v>#VALUE!</v>
      </c>
      <c r="BB217" s="166"/>
    </row>
    <row r="218" spans="1:54" s="160" customFormat="1" x14ac:dyDescent="0.35">
      <c r="A218" s="157">
        <v>217</v>
      </c>
      <c r="B218" s="157" t="s">
        <v>217</v>
      </c>
      <c r="C218" s="157" t="s">
        <v>205</v>
      </c>
      <c r="D218" s="157" t="s">
        <v>49</v>
      </c>
      <c r="E218" s="157">
        <v>1999</v>
      </c>
      <c r="F218" s="157">
        <v>80</v>
      </c>
      <c r="G218" s="157">
        <v>1137.9951923076924</v>
      </c>
      <c r="H218" s="157"/>
      <c r="I218" s="157">
        <f t="shared" si="54"/>
        <v>100</v>
      </c>
      <c r="J218" s="157" t="str">
        <f>IF(D218="Electric","--",IF(D218="Diesel",VLOOKUP(C218,[2]ORDLF!A:B,2,FALSE),""))</f>
        <v>--</v>
      </c>
      <c r="K218" s="157" t="str">
        <f>IF(D218="Electric","--",IF(D218="Gasoline",VLOOKUP(C218,LSILF!A:C,3,FALSE),""))</f>
        <v>--</v>
      </c>
      <c r="L218" s="158">
        <f t="shared" si="71"/>
        <v>0</v>
      </c>
      <c r="M218" s="157" t="str" cm="1">
        <f t="array" ref="M218">IF(D218="Electric","--",IF(D218="Diesel",_xlfn._xlws.FILTER(DIESCH[CH Cap],(DIESCH[HP Bin]=I218)),""))</f>
        <v>--</v>
      </c>
      <c r="N218" s="157" t="str" cm="1">
        <f t="array" ref="N218">IF(D218="Electric","--",IF(D218="Gasoline",_xlfn._xlws.FILTER(LSICH[CH Cap],(LSICH[Fuel Type]=D218)*(LSICH[MY]=E218)),""))</f>
        <v>--</v>
      </c>
      <c r="O218" s="157">
        <f t="shared" si="55"/>
        <v>0</v>
      </c>
      <c r="P218" s="157">
        <f t="shared" si="56"/>
        <v>23897.899038461539</v>
      </c>
      <c r="Q218" s="157" t="str" cm="1">
        <f t="array" ref="Q218">IF(D218="Electric","--",IF(D218="Diesel",_xlfn._xlws.FILTER(ORDEF[HC-ZH (g/hp-hr)],(ORDEF[HP]=I218)*(ORDEF[Model_Year]=E218)),""))</f>
        <v>--</v>
      </c>
      <c r="R218" s="157" t="str" cm="1">
        <f t="array" ref="R218">IF(D218="Electric","--",IF(D218="Gasoline",_xlfn._xlws.FILTER(LSIEF[HC-ZH (g/hp-hr)],(LSIEF[Fuel]=D218)*(LSIEF[HP Bin]=I218)*(LSIEF[Model Year]=E218)),""))</f>
        <v>--</v>
      </c>
      <c r="S218" s="158">
        <f t="shared" si="57"/>
        <v>0</v>
      </c>
      <c r="T218" s="159" t="str" cm="1">
        <f t="array" ref="T218">IF(D218="Electric","--",IF(D218="Diesel",_xlfn._xlws.FILTER(ORDEF[HCDR],(ORDEF[HP]=I218)*(ORDEF[Model_Year]=E218),),""))</f>
        <v>--</v>
      </c>
      <c r="U218" s="159" t="str" cm="1">
        <f t="array" ref="U218">IF(D218="Electric","--",IF(D218="Gasoline",_xlfn._xlws.FILTER(LSIEF[HC DR],(LSIEF[Fuel]=D218)*(LSIEF[HP Bin]=I218)*(LSIEF[Model Year]=E218)),""))</f>
        <v>--</v>
      </c>
      <c r="V218" s="159">
        <f t="shared" si="58"/>
        <v>0</v>
      </c>
      <c r="W218" s="158" t="str" cm="1">
        <f t="array" ref="W218">IF(D218="Electric","--",IF(D218="Diesel",_xlfn._xlws.FILTER(ORDEF[NOXzh],(ORDEF[HP]=I218)*(ORDEF[Model_Year]=E218)),""))</f>
        <v>--</v>
      </c>
      <c r="X218" s="158" t="str" cm="1">
        <f t="array" ref="X218">IF(D218="Electric","--",IF(D218="Gasoline",_xlfn._xlws.FILTER(LSIEF[NOX-ZH (g/hp-hr)],(LSIEF[Fuel]=D218)*(LSIEF[HP Bin]=I218)*(LSIEF[Model Year]=E218)),""))</f>
        <v>--</v>
      </c>
      <c r="Y218" s="158">
        <f t="shared" si="59"/>
        <v>0</v>
      </c>
      <c r="Z218" s="159" t="str" cm="1">
        <f t="array" ref="Z218">IF(D218="Electric","--",IF(D218="Diesel",_xlfn._xlws.FILTER(ORDEF[NOXdr],(ORDEF[HP]=I218)*(ORDEF[Model_Year]=E218)),""))</f>
        <v>--</v>
      </c>
      <c r="AA218" s="159" t="str" cm="1">
        <f t="array" ref="AA218">IF(E218="Electric","--",IF(D218="Gasoline",_xlfn._xlws.FILTER(LSIEF[NOX DR],(LSIEF[Fuel]=D218)*(LSIEF[HP Bin]=I218)*(LSIEF[Model Year]=E218)),""))</f>
        <v/>
      </c>
      <c r="AB218" s="159">
        <f t="shared" si="60"/>
        <v>0</v>
      </c>
      <c r="AC218" s="158" t="str" cm="1">
        <f t="array" ref="AC218">IF(D218="Electric","--",IF(D218="Diesel",_xlfn._xlws.FILTER(DFCF2[Fuel_HC],(DFCF2[MY]=E218)),""))</f>
        <v>--</v>
      </c>
      <c r="AD218" s="158" t="str" cm="1">
        <f t="array" ref="AD218">IF(D218="Electric","--",IF(D218="Gasoline",_xlfn._xlws.FILTER(GFCF2[Fuel_HC],(GFCF2[MY]=E218)),""))</f>
        <v>--</v>
      </c>
      <c r="AE218" s="158">
        <f t="shared" si="61"/>
        <v>0</v>
      </c>
      <c r="AF218" s="157" t="str" cm="1">
        <f t="array" ref="AF218">IF(D218="Electric","--",IF(D218="Diesel",_xlfn._xlws.FILTER(DFCF2[Fuel_NOX],(DFCF2[MY]=E218)),""))</f>
        <v>--</v>
      </c>
      <c r="AG218" s="157" t="str" cm="1">
        <f t="array" ref="AG218">IF(D218="Electric","--",IF(D218="Gasoline",_xlfn._xlws.FILTER(GFCF2[Fuel_NOX],(GFCF2[MY]=E218)),""))</f>
        <v>--</v>
      </c>
      <c r="AH218" s="157">
        <f t="shared" si="62"/>
        <v>0</v>
      </c>
      <c r="AI218" s="158">
        <f t="shared" si="63"/>
        <v>0</v>
      </c>
      <c r="AJ218" s="158">
        <f t="shared" si="64"/>
        <v>0</v>
      </c>
      <c r="AK218" s="158" t="str">
        <f t="shared" si="65"/>
        <v>--</v>
      </c>
      <c r="AL218" s="158" t="str">
        <f t="shared" si="66"/>
        <v>--</v>
      </c>
      <c r="AM218" s="158" t="str">
        <f t="shared" si="67"/>
        <v>--</v>
      </c>
      <c r="AN218" s="158" t="str">
        <f t="shared" si="68"/>
        <v>--</v>
      </c>
      <c r="AO218" s="158" t="str">
        <f t="shared" si="69"/>
        <v>--</v>
      </c>
      <c r="AP218" s="157"/>
      <c r="AQ218" s="161"/>
      <c r="AR218" s="161"/>
      <c r="AS218" s="161" t="str">
        <f>IF(ISNA(VLOOKUP($B218,'2017 Emission Inventory'!$B$2:$B$803,1,FALSE)),"No","Yes")</f>
        <v>Yes</v>
      </c>
      <c r="AT218" s="161" t="str">
        <f>IFERROR(INDEX('2017 Emission Inventory'!$C$2:$C$803,MATCH($B218,'2017 Emission Inventory'!$B$2:$B$803,0)),"")</f>
        <v>Cargo Tractor</v>
      </c>
      <c r="AU218" s="161" t="str">
        <f>IFERROR(INDEX('2017 Emission Inventory'!$D$2:$D$803,MATCH($B218,'2017 Emission Inventory'!$B$2:$B$803,0)),"")</f>
        <v>Electric</v>
      </c>
      <c r="AV218" s="161">
        <f>IFERROR(INDEX('2017 Emission Inventory'!$E$2:$E$803,MATCH($B218,'2017 Emission Inventory'!$B$2:$B$803,0)),"")</f>
        <v>1999</v>
      </c>
      <c r="AW218" s="161">
        <f>IFERROR(INDEX('2017 Emission Inventory'!$F$2:$F$803,MATCH($B218,'2017 Emission Inventory'!$B$2:$B$803,0)),"")</f>
        <v>95</v>
      </c>
      <c r="AX218" s="161">
        <f>IFERROR(INDEX('2017 Emission Inventory'!$G$2:$G$803,MATCH($B218,'2017 Emission Inventory'!$B$2:$B$803,0)),"")</f>
        <v>1137.9951923076924</v>
      </c>
      <c r="AY218" s="162" t="str">
        <f>IFERROR(INDEX('2017 Emission Inventory'!$AL$2:$AL$803,MATCH($B218,'2017 Emission Inventory'!$B$2:$B$803,0)),"")</f>
        <v>--</v>
      </c>
      <c r="AZ218" s="163" t="e">
        <f t="shared" si="70"/>
        <v>#VALUE!</v>
      </c>
      <c r="BB218" s="166"/>
    </row>
    <row r="219" spans="1:54" s="160" customFormat="1" x14ac:dyDescent="0.35">
      <c r="A219" s="157">
        <v>218</v>
      </c>
      <c r="B219" s="157" t="s">
        <v>218</v>
      </c>
      <c r="C219" s="157" t="s">
        <v>205</v>
      </c>
      <c r="D219" s="157" t="s">
        <v>49</v>
      </c>
      <c r="E219" s="157">
        <v>1999</v>
      </c>
      <c r="F219" s="157">
        <v>80</v>
      </c>
      <c r="G219" s="157">
        <v>1137.9951923076924</v>
      </c>
      <c r="H219" s="157"/>
      <c r="I219" s="157">
        <f t="shared" si="54"/>
        <v>100</v>
      </c>
      <c r="J219" s="157" t="str">
        <f>IF(D219="Electric","--",IF(D219="Diesel",VLOOKUP(C219,[2]ORDLF!A:B,2,FALSE),""))</f>
        <v>--</v>
      </c>
      <c r="K219" s="157" t="str">
        <f>IF(D219="Electric","--",IF(D219="Gasoline",VLOOKUP(C219,LSILF!A:C,3,FALSE),""))</f>
        <v>--</v>
      </c>
      <c r="L219" s="158">
        <f t="shared" si="71"/>
        <v>0</v>
      </c>
      <c r="M219" s="157" t="str" cm="1">
        <f t="array" ref="M219">IF(D219="Electric","--",IF(D219="Diesel",_xlfn._xlws.FILTER(DIESCH[CH Cap],(DIESCH[HP Bin]=I219)),""))</f>
        <v>--</v>
      </c>
      <c r="N219" s="157" t="str" cm="1">
        <f t="array" ref="N219">IF(D219="Electric","--",IF(D219="Gasoline",_xlfn._xlws.FILTER(LSICH[CH Cap],(LSICH[Fuel Type]=D219)*(LSICH[MY]=E219)),""))</f>
        <v>--</v>
      </c>
      <c r="O219" s="157">
        <f t="shared" si="55"/>
        <v>0</v>
      </c>
      <c r="P219" s="157">
        <f t="shared" si="56"/>
        <v>23897.899038461539</v>
      </c>
      <c r="Q219" s="157" t="str" cm="1">
        <f t="array" ref="Q219">IF(D219="Electric","--",IF(D219="Diesel",_xlfn._xlws.FILTER(ORDEF[HC-ZH (g/hp-hr)],(ORDEF[HP]=I219)*(ORDEF[Model_Year]=E219)),""))</f>
        <v>--</v>
      </c>
      <c r="R219" s="157" t="str" cm="1">
        <f t="array" ref="R219">IF(D219="Electric","--",IF(D219="Gasoline",_xlfn._xlws.FILTER(LSIEF[HC-ZH (g/hp-hr)],(LSIEF[Fuel]=D219)*(LSIEF[HP Bin]=I219)*(LSIEF[Model Year]=E219)),""))</f>
        <v>--</v>
      </c>
      <c r="S219" s="158">
        <f t="shared" si="57"/>
        <v>0</v>
      </c>
      <c r="T219" s="159" t="str" cm="1">
        <f t="array" ref="T219">IF(D219="Electric","--",IF(D219="Diesel",_xlfn._xlws.FILTER(ORDEF[HCDR],(ORDEF[HP]=I219)*(ORDEF[Model_Year]=E219),),""))</f>
        <v>--</v>
      </c>
      <c r="U219" s="159" t="str" cm="1">
        <f t="array" ref="U219">IF(D219="Electric","--",IF(D219="Gasoline",_xlfn._xlws.FILTER(LSIEF[HC DR],(LSIEF[Fuel]=D219)*(LSIEF[HP Bin]=I219)*(LSIEF[Model Year]=E219)),""))</f>
        <v>--</v>
      </c>
      <c r="V219" s="159">
        <f t="shared" si="58"/>
        <v>0</v>
      </c>
      <c r="W219" s="158" t="str" cm="1">
        <f t="array" ref="W219">IF(D219="Electric","--",IF(D219="Diesel",_xlfn._xlws.FILTER(ORDEF[NOXzh],(ORDEF[HP]=I219)*(ORDEF[Model_Year]=E219)),""))</f>
        <v>--</v>
      </c>
      <c r="X219" s="158" t="str" cm="1">
        <f t="array" ref="X219">IF(D219="Electric","--",IF(D219="Gasoline",_xlfn._xlws.FILTER(LSIEF[NOX-ZH (g/hp-hr)],(LSIEF[Fuel]=D219)*(LSIEF[HP Bin]=I219)*(LSIEF[Model Year]=E219)),""))</f>
        <v>--</v>
      </c>
      <c r="Y219" s="158">
        <f t="shared" si="59"/>
        <v>0</v>
      </c>
      <c r="Z219" s="159" t="str" cm="1">
        <f t="array" ref="Z219">IF(D219="Electric","--",IF(D219="Diesel",_xlfn._xlws.FILTER(ORDEF[NOXdr],(ORDEF[HP]=I219)*(ORDEF[Model_Year]=E219)),""))</f>
        <v>--</v>
      </c>
      <c r="AA219" s="159" t="str" cm="1">
        <f t="array" ref="AA219">IF(E219="Electric","--",IF(D219="Gasoline",_xlfn._xlws.FILTER(LSIEF[NOX DR],(LSIEF[Fuel]=D219)*(LSIEF[HP Bin]=I219)*(LSIEF[Model Year]=E219)),""))</f>
        <v/>
      </c>
      <c r="AB219" s="159">
        <f t="shared" si="60"/>
        <v>0</v>
      </c>
      <c r="AC219" s="158" t="str" cm="1">
        <f t="array" ref="AC219">IF(D219="Electric","--",IF(D219="Diesel",_xlfn._xlws.FILTER(DFCF2[Fuel_HC],(DFCF2[MY]=E219)),""))</f>
        <v>--</v>
      </c>
      <c r="AD219" s="158" t="str" cm="1">
        <f t="array" ref="AD219">IF(D219="Electric","--",IF(D219="Gasoline",_xlfn._xlws.FILTER(GFCF2[Fuel_HC],(GFCF2[MY]=E219)),""))</f>
        <v>--</v>
      </c>
      <c r="AE219" s="158">
        <f t="shared" si="61"/>
        <v>0</v>
      </c>
      <c r="AF219" s="157" t="str" cm="1">
        <f t="array" ref="AF219">IF(D219="Electric","--",IF(D219="Diesel",_xlfn._xlws.FILTER(DFCF2[Fuel_NOX],(DFCF2[MY]=E219)),""))</f>
        <v>--</v>
      </c>
      <c r="AG219" s="157" t="str" cm="1">
        <f t="array" ref="AG219">IF(D219="Electric","--",IF(D219="Gasoline",_xlfn._xlws.FILTER(GFCF2[Fuel_NOX],(GFCF2[MY]=E219)),""))</f>
        <v>--</v>
      </c>
      <c r="AH219" s="157">
        <f t="shared" si="62"/>
        <v>0</v>
      </c>
      <c r="AI219" s="158">
        <f t="shared" si="63"/>
        <v>0</v>
      </c>
      <c r="AJ219" s="158">
        <f t="shared" si="64"/>
        <v>0</v>
      </c>
      <c r="AK219" s="158" t="str">
        <f t="shared" si="65"/>
        <v>--</v>
      </c>
      <c r="AL219" s="158" t="str">
        <f t="shared" si="66"/>
        <v>--</v>
      </c>
      <c r="AM219" s="158" t="str">
        <f t="shared" si="67"/>
        <v>--</v>
      </c>
      <c r="AN219" s="158" t="str">
        <f t="shared" si="68"/>
        <v>--</v>
      </c>
      <c r="AO219" s="158" t="str">
        <f t="shared" si="69"/>
        <v>--</v>
      </c>
      <c r="AP219" s="157"/>
      <c r="AQ219" s="161"/>
      <c r="AR219" s="161"/>
      <c r="AS219" s="161" t="str">
        <f>IF(ISNA(VLOOKUP($B219,'2017 Emission Inventory'!$B$2:$B$803,1,FALSE)),"No","Yes")</f>
        <v>Yes</v>
      </c>
      <c r="AT219" s="161" t="str">
        <f>IFERROR(INDEX('2017 Emission Inventory'!$C$2:$C$803,MATCH($B219,'2017 Emission Inventory'!$B$2:$B$803,0)),"")</f>
        <v>Cargo Tractor</v>
      </c>
      <c r="AU219" s="161" t="str">
        <f>IFERROR(INDEX('2017 Emission Inventory'!$D$2:$D$803,MATCH($B219,'2017 Emission Inventory'!$B$2:$B$803,0)),"")</f>
        <v>Electric</v>
      </c>
      <c r="AV219" s="161">
        <f>IFERROR(INDEX('2017 Emission Inventory'!$E$2:$E$803,MATCH($B219,'2017 Emission Inventory'!$B$2:$B$803,0)),"")</f>
        <v>1999</v>
      </c>
      <c r="AW219" s="161">
        <f>IFERROR(INDEX('2017 Emission Inventory'!$F$2:$F$803,MATCH($B219,'2017 Emission Inventory'!$B$2:$B$803,0)),"")</f>
        <v>95</v>
      </c>
      <c r="AX219" s="161">
        <f>IFERROR(INDEX('2017 Emission Inventory'!$G$2:$G$803,MATCH($B219,'2017 Emission Inventory'!$B$2:$B$803,0)),"")</f>
        <v>1137.9951923076924</v>
      </c>
      <c r="AY219" s="162" t="str">
        <f>IFERROR(INDEX('2017 Emission Inventory'!$AL$2:$AL$803,MATCH($B219,'2017 Emission Inventory'!$B$2:$B$803,0)),"")</f>
        <v>--</v>
      </c>
      <c r="AZ219" s="163" t="e">
        <f t="shared" si="70"/>
        <v>#VALUE!</v>
      </c>
      <c r="BB219" s="166"/>
    </row>
    <row r="220" spans="1:54" s="160" customFormat="1" x14ac:dyDescent="0.35">
      <c r="A220" s="157">
        <v>219</v>
      </c>
      <c r="B220" s="157" t="s">
        <v>219</v>
      </c>
      <c r="C220" s="157" t="s">
        <v>205</v>
      </c>
      <c r="D220" s="157" t="s">
        <v>49</v>
      </c>
      <c r="E220" s="157">
        <v>1999</v>
      </c>
      <c r="F220" s="157">
        <v>80</v>
      </c>
      <c r="G220" s="157">
        <v>1137.9951923076924</v>
      </c>
      <c r="H220" s="157"/>
      <c r="I220" s="157">
        <f t="shared" si="54"/>
        <v>100</v>
      </c>
      <c r="J220" s="157" t="str">
        <f>IF(D220="Electric","--",IF(D220="Diesel",VLOOKUP(C220,[2]ORDLF!A:B,2,FALSE),""))</f>
        <v>--</v>
      </c>
      <c r="K220" s="157" t="str">
        <f>IF(D220="Electric","--",IF(D220="Gasoline",VLOOKUP(C220,LSILF!A:C,3,FALSE),""))</f>
        <v>--</v>
      </c>
      <c r="L220" s="158">
        <f t="shared" si="71"/>
        <v>0</v>
      </c>
      <c r="M220" s="157" t="str" cm="1">
        <f t="array" ref="M220">IF(D220="Electric","--",IF(D220="Diesel",_xlfn._xlws.FILTER(DIESCH[CH Cap],(DIESCH[HP Bin]=I220)),""))</f>
        <v>--</v>
      </c>
      <c r="N220" s="157" t="str" cm="1">
        <f t="array" ref="N220">IF(D220="Electric","--",IF(D220="Gasoline",_xlfn._xlws.FILTER(LSICH[CH Cap],(LSICH[Fuel Type]=D220)*(LSICH[MY]=E220)),""))</f>
        <v>--</v>
      </c>
      <c r="O220" s="157">
        <f t="shared" si="55"/>
        <v>0</v>
      </c>
      <c r="P220" s="157">
        <f t="shared" si="56"/>
        <v>23897.899038461539</v>
      </c>
      <c r="Q220" s="157" t="str" cm="1">
        <f t="array" ref="Q220">IF(D220="Electric","--",IF(D220="Diesel",_xlfn._xlws.FILTER(ORDEF[HC-ZH (g/hp-hr)],(ORDEF[HP]=I220)*(ORDEF[Model_Year]=E220)),""))</f>
        <v>--</v>
      </c>
      <c r="R220" s="157" t="str" cm="1">
        <f t="array" ref="R220">IF(D220="Electric","--",IF(D220="Gasoline",_xlfn._xlws.FILTER(LSIEF[HC-ZH (g/hp-hr)],(LSIEF[Fuel]=D220)*(LSIEF[HP Bin]=I220)*(LSIEF[Model Year]=E220)),""))</f>
        <v>--</v>
      </c>
      <c r="S220" s="158">
        <f t="shared" si="57"/>
        <v>0</v>
      </c>
      <c r="T220" s="159" t="str" cm="1">
        <f t="array" ref="T220">IF(D220="Electric","--",IF(D220="Diesel",_xlfn._xlws.FILTER(ORDEF[HCDR],(ORDEF[HP]=I220)*(ORDEF[Model_Year]=E220),),""))</f>
        <v>--</v>
      </c>
      <c r="U220" s="159" t="str" cm="1">
        <f t="array" ref="U220">IF(D220="Electric","--",IF(D220="Gasoline",_xlfn._xlws.FILTER(LSIEF[HC DR],(LSIEF[Fuel]=D220)*(LSIEF[HP Bin]=I220)*(LSIEF[Model Year]=E220)),""))</f>
        <v>--</v>
      </c>
      <c r="V220" s="159">
        <f t="shared" si="58"/>
        <v>0</v>
      </c>
      <c r="W220" s="158" t="str" cm="1">
        <f t="array" ref="W220">IF(D220="Electric","--",IF(D220="Diesel",_xlfn._xlws.FILTER(ORDEF[NOXzh],(ORDEF[HP]=I220)*(ORDEF[Model_Year]=E220)),""))</f>
        <v>--</v>
      </c>
      <c r="X220" s="158" t="str" cm="1">
        <f t="array" ref="X220">IF(D220="Electric","--",IF(D220="Gasoline",_xlfn._xlws.FILTER(LSIEF[NOX-ZH (g/hp-hr)],(LSIEF[Fuel]=D220)*(LSIEF[HP Bin]=I220)*(LSIEF[Model Year]=E220)),""))</f>
        <v>--</v>
      </c>
      <c r="Y220" s="158">
        <f t="shared" si="59"/>
        <v>0</v>
      </c>
      <c r="Z220" s="159" t="str" cm="1">
        <f t="array" ref="Z220">IF(D220="Electric","--",IF(D220="Diesel",_xlfn._xlws.FILTER(ORDEF[NOXdr],(ORDEF[HP]=I220)*(ORDEF[Model_Year]=E220)),""))</f>
        <v>--</v>
      </c>
      <c r="AA220" s="159" t="str" cm="1">
        <f t="array" ref="AA220">IF(E220="Electric","--",IF(D220="Gasoline",_xlfn._xlws.FILTER(LSIEF[NOX DR],(LSIEF[Fuel]=D220)*(LSIEF[HP Bin]=I220)*(LSIEF[Model Year]=E220)),""))</f>
        <v/>
      </c>
      <c r="AB220" s="159">
        <f t="shared" si="60"/>
        <v>0</v>
      </c>
      <c r="AC220" s="158" t="str" cm="1">
        <f t="array" ref="AC220">IF(D220="Electric","--",IF(D220="Diesel",_xlfn._xlws.FILTER(DFCF2[Fuel_HC],(DFCF2[MY]=E220)),""))</f>
        <v>--</v>
      </c>
      <c r="AD220" s="158" t="str" cm="1">
        <f t="array" ref="AD220">IF(D220="Electric","--",IF(D220="Gasoline",_xlfn._xlws.FILTER(GFCF2[Fuel_HC],(GFCF2[MY]=E220)),""))</f>
        <v>--</v>
      </c>
      <c r="AE220" s="158">
        <f t="shared" si="61"/>
        <v>0</v>
      </c>
      <c r="AF220" s="157" t="str" cm="1">
        <f t="array" ref="AF220">IF(D220="Electric","--",IF(D220="Diesel",_xlfn._xlws.FILTER(DFCF2[Fuel_NOX],(DFCF2[MY]=E220)),""))</f>
        <v>--</v>
      </c>
      <c r="AG220" s="157" t="str" cm="1">
        <f t="array" ref="AG220">IF(D220="Electric","--",IF(D220="Gasoline",_xlfn._xlws.FILTER(GFCF2[Fuel_NOX],(GFCF2[MY]=E220)),""))</f>
        <v>--</v>
      </c>
      <c r="AH220" s="157">
        <f t="shared" si="62"/>
        <v>0</v>
      </c>
      <c r="AI220" s="158">
        <f t="shared" si="63"/>
        <v>0</v>
      </c>
      <c r="AJ220" s="158">
        <f t="shared" si="64"/>
        <v>0</v>
      </c>
      <c r="AK220" s="158" t="str">
        <f t="shared" si="65"/>
        <v>--</v>
      </c>
      <c r="AL220" s="158" t="str">
        <f t="shared" si="66"/>
        <v>--</v>
      </c>
      <c r="AM220" s="158" t="str">
        <f t="shared" si="67"/>
        <v>--</v>
      </c>
      <c r="AN220" s="158" t="str">
        <f t="shared" si="68"/>
        <v>--</v>
      </c>
      <c r="AO220" s="158" t="str">
        <f t="shared" si="69"/>
        <v>--</v>
      </c>
      <c r="AP220" s="157"/>
      <c r="AQ220" s="161"/>
      <c r="AR220" s="161"/>
      <c r="AS220" s="161" t="str">
        <f>IF(ISNA(VLOOKUP($B220,'2017 Emission Inventory'!$B$2:$B$803,1,FALSE)),"No","Yes")</f>
        <v>Yes</v>
      </c>
      <c r="AT220" s="161" t="str">
        <f>IFERROR(INDEX('2017 Emission Inventory'!$C$2:$C$803,MATCH($B220,'2017 Emission Inventory'!$B$2:$B$803,0)),"")</f>
        <v>Cargo Tractor</v>
      </c>
      <c r="AU220" s="161" t="str">
        <f>IFERROR(INDEX('2017 Emission Inventory'!$D$2:$D$803,MATCH($B220,'2017 Emission Inventory'!$B$2:$B$803,0)),"")</f>
        <v>Electric</v>
      </c>
      <c r="AV220" s="161">
        <f>IFERROR(INDEX('2017 Emission Inventory'!$E$2:$E$803,MATCH($B220,'2017 Emission Inventory'!$B$2:$B$803,0)),"")</f>
        <v>1999</v>
      </c>
      <c r="AW220" s="161">
        <f>IFERROR(INDEX('2017 Emission Inventory'!$F$2:$F$803,MATCH($B220,'2017 Emission Inventory'!$B$2:$B$803,0)),"")</f>
        <v>95</v>
      </c>
      <c r="AX220" s="161">
        <f>IFERROR(INDEX('2017 Emission Inventory'!$G$2:$G$803,MATCH($B220,'2017 Emission Inventory'!$B$2:$B$803,0)),"")</f>
        <v>1137.9951923076924</v>
      </c>
      <c r="AY220" s="162" t="str">
        <f>IFERROR(INDEX('2017 Emission Inventory'!$AL$2:$AL$803,MATCH($B220,'2017 Emission Inventory'!$B$2:$B$803,0)),"")</f>
        <v>--</v>
      </c>
      <c r="AZ220" s="163" t="e">
        <f t="shared" si="70"/>
        <v>#VALUE!</v>
      </c>
      <c r="BB220" s="166"/>
    </row>
    <row r="221" spans="1:54" s="160" customFormat="1" x14ac:dyDescent="0.35">
      <c r="A221" s="157">
        <v>220</v>
      </c>
      <c r="B221" s="157" t="s">
        <v>220</v>
      </c>
      <c r="C221" s="157" t="s">
        <v>205</v>
      </c>
      <c r="D221" s="157" t="s">
        <v>49</v>
      </c>
      <c r="E221" s="157">
        <v>1999</v>
      </c>
      <c r="F221" s="157">
        <v>80</v>
      </c>
      <c r="G221" s="157">
        <v>1137.9951923076924</v>
      </c>
      <c r="H221" s="157"/>
      <c r="I221" s="157">
        <f t="shared" si="54"/>
        <v>100</v>
      </c>
      <c r="J221" s="157" t="str">
        <f>IF(D221="Electric","--",IF(D221="Diesel",VLOOKUP(C221,[2]ORDLF!A:B,2,FALSE),""))</f>
        <v>--</v>
      </c>
      <c r="K221" s="157" t="str">
        <f>IF(D221="Electric","--",IF(D221="Gasoline",VLOOKUP(C221,LSILF!A:C,3,FALSE),""))</f>
        <v>--</v>
      </c>
      <c r="L221" s="158">
        <f t="shared" si="71"/>
        <v>0</v>
      </c>
      <c r="M221" s="157" t="str" cm="1">
        <f t="array" ref="M221">IF(D221="Electric","--",IF(D221="Diesel",_xlfn._xlws.FILTER(DIESCH[CH Cap],(DIESCH[HP Bin]=I221)),""))</f>
        <v>--</v>
      </c>
      <c r="N221" s="157" t="str" cm="1">
        <f t="array" ref="N221">IF(D221="Electric","--",IF(D221="Gasoline",_xlfn._xlws.FILTER(LSICH[CH Cap],(LSICH[Fuel Type]=D221)*(LSICH[MY]=E221)),""))</f>
        <v>--</v>
      </c>
      <c r="O221" s="157">
        <f t="shared" si="55"/>
        <v>0</v>
      </c>
      <c r="P221" s="157">
        <f t="shared" si="56"/>
        <v>23897.899038461539</v>
      </c>
      <c r="Q221" s="157" t="str" cm="1">
        <f t="array" ref="Q221">IF(D221="Electric","--",IF(D221="Diesel",_xlfn._xlws.FILTER(ORDEF[HC-ZH (g/hp-hr)],(ORDEF[HP]=I221)*(ORDEF[Model_Year]=E221)),""))</f>
        <v>--</v>
      </c>
      <c r="R221" s="157" t="str" cm="1">
        <f t="array" ref="R221">IF(D221="Electric","--",IF(D221="Gasoline",_xlfn._xlws.FILTER(LSIEF[HC-ZH (g/hp-hr)],(LSIEF[Fuel]=D221)*(LSIEF[HP Bin]=I221)*(LSIEF[Model Year]=E221)),""))</f>
        <v>--</v>
      </c>
      <c r="S221" s="158">
        <f t="shared" si="57"/>
        <v>0</v>
      </c>
      <c r="T221" s="159" t="str" cm="1">
        <f t="array" ref="T221">IF(D221="Electric","--",IF(D221="Diesel",_xlfn._xlws.FILTER(ORDEF[HCDR],(ORDEF[HP]=I221)*(ORDEF[Model_Year]=E221),),""))</f>
        <v>--</v>
      </c>
      <c r="U221" s="159" t="str" cm="1">
        <f t="array" ref="U221">IF(D221="Electric","--",IF(D221="Gasoline",_xlfn._xlws.FILTER(LSIEF[HC DR],(LSIEF[Fuel]=D221)*(LSIEF[HP Bin]=I221)*(LSIEF[Model Year]=E221)),""))</f>
        <v>--</v>
      </c>
      <c r="V221" s="159">
        <f t="shared" si="58"/>
        <v>0</v>
      </c>
      <c r="W221" s="158" t="str" cm="1">
        <f t="array" ref="W221">IF(D221="Electric","--",IF(D221="Diesel",_xlfn._xlws.FILTER(ORDEF[NOXzh],(ORDEF[HP]=I221)*(ORDEF[Model_Year]=E221)),""))</f>
        <v>--</v>
      </c>
      <c r="X221" s="158" t="str" cm="1">
        <f t="array" ref="X221">IF(D221="Electric","--",IF(D221="Gasoline",_xlfn._xlws.FILTER(LSIEF[NOX-ZH (g/hp-hr)],(LSIEF[Fuel]=D221)*(LSIEF[HP Bin]=I221)*(LSIEF[Model Year]=E221)),""))</f>
        <v>--</v>
      </c>
      <c r="Y221" s="158">
        <f t="shared" si="59"/>
        <v>0</v>
      </c>
      <c r="Z221" s="159" t="str" cm="1">
        <f t="array" ref="Z221">IF(D221="Electric","--",IF(D221="Diesel",_xlfn._xlws.FILTER(ORDEF[NOXdr],(ORDEF[HP]=I221)*(ORDEF[Model_Year]=E221)),""))</f>
        <v>--</v>
      </c>
      <c r="AA221" s="159" t="str" cm="1">
        <f t="array" ref="AA221">IF(E221="Electric","--",IF(D221="Gasoline",_xlfn._xlws.FILTER(LSIEF[NOX DR],(LSIEF[Fuel]=D221)*(LSIEF[HP Bin]=I221)*(LSIEF[Model Year]=E221)),""))</f>
        <v/>
      </c>
      <c r="AB221" s="159">
        <f t="shared" si="60"/>
        <v>0</v>
      </c>
      <c r="AC221" s="158" t="str" cm="1">
        <f t="array" ref="AC221">IF(D221="Electric","--",IF(D221="Diesel",_xlfn._xlws.FILTER(DFCF2[Fuel_HC],(DFCF2[MY]=E221)),""))</f>
        <v>--</v>
      </c>
      <c r="AD221" s="158" t="str" cm="1">
        <f t="array" ref="AD221">IF(D221="Electric","--",IF(D221="Gasoline",_xlfn._xlws.FILTER(GFCF2[Fuel_HC],(GFCF2[MY]=E221)),""))</f>
        <v>--</v>
      </c>
      <c r="AE221" s="158">
        <f t="shared" si="61"/>
        <v>0</v>
      </c>
      <c r="AF221" s="157" t="str" cm="1">
        <f t="array" ref="AF221">IF(D221="Electric","--",IF(D221="Diesel",_xlfn._xlws.FILTER(DFCF2[Fuel_NOX],(DFCF2[MY]=E221)),""))</f>
        <v>--</v>
      </c>
      <c r="AG221" s="157" t="str" cm="1">
        <f t="array" ref="AG221">IF(D221="Electric","--",IF(D221="Gasoline",_xlfn._xlws.FILTER(GFCF2[Fuel_NOX],(GFCF2[MY]=E221)),""))</f>
        <v>--</v>
      </c>
      <c r="AH221" s="157">
        <f t="shared" si="62"/>
        <v>0</v>
      </c>
      <c r="AI221" s="158">
        <f t="shared" si="63"/>
        <v>0</v>
      </c>
      <c r="AJ221" s="158">
        <f t="shared" si="64"/>
        <v>0</v>
      </c>
      <c r="AK221" s="158" t="str">
        <f t="shared" si="65"/>
        <v>--</v>
      </c>
      <c r="AL221" s="158" t="str">
        <f t="shared" si="66"/>
        <v>--</v>
      </c>
      <c r="AM221" s="158" t="str">
        <f t="shared" si="67"/>
        <v>--</v>
      </c>
      <c r="AN221" s="158" t="str">
        <f t="shared" si="68"/>
        <v>--</v>
      </c>
      <c r="AO221" s="158" t="str">
        <f t="shared" si="69"/>
        <v>--</v>
      </c>
      <c r="AP221" s="157"/>
      <c r="AQ221" s="161"/>
      <c r="AR221" s="161"/>
      <c r="AS221" s="161" t="str">
        <f>IF(ISNA(VLOOKUP($B221,'2017 Emission Inventory'!$B$2:$B$803,1,FALSE)),"No","Yes")</f>
        <v>Yes</v>
      </c>
      <c r="AT221" s="161" t="str">
        <f>IFERROR(INDEX('2017 Emission Inventory'!$C$2:$C$803,MATCH($B221,'2017 Emission Inventory'!$B$2:$B$803,0)),"")</f>
        <v>Cargo Tractor</v>
      </c>
      <c r="AU221" s="161" t="str">
        <f>IFERROR(INDEX('2017 Emission Inventory'!$D$2:$D$803,MATCH($B221,'2017 Emission Inventory'!$B$2:$B$803,0)),"")</f>
        <v>Electric</v>
      </c>
      <c r="AV221" s="161">
        <f>IFERROR(INDEX('2017 Emission Inventory'!$E$2:$E$803,MATCH($B221,'2017 Emission Inventory'!$B$2:$B$803,0)),"")</f>
        <v>1999</v>
      </c>
      <c r="AW221" s="161">
        <f>IFERROR(INDEX('2017 Emission Inventory'!$F$2:$F$803,MATCH($B221,'2017 Emission Inventory'!$B$2:$B$803,0)),"")</f>
        <v>95</v>
      </c>
      <c r="AX221" s="161">
        <f>IFERROR(INDEX('2017 Emission Inventory'!$G$2:$G$803,MATCH($B221,'2017 Emission Inventory'!$B$2:$B$803,0)),"")</f>
        <v>1137.9951923076924</v>
      </c>
      <c r="AY221" s="162" t="str">
        <f>IFERROR(INDEX('2017 Emission Inventory'!$AL$2:$AL$803,MATCH($B221,'2017 Emission Inventory'!$B$2:$B$803,0)),"")</f>
        <v>--</v>
      </c>
      <c r="AZ221" s="163" t="e">
        <f t="shared" si="70"/>
        <v>#VALUE!</v>
      </c>
      <c r="BB221" s="166"/>
    </row>
    <row r="222" spans="1:54" s="160" customFormat="1" x14ac:dyDescent="0.35">
      <c r="A222" s="157">
        <v>221</v>
      </c>
      <c r="B222" s="157" t="s">
        <v>221</v>
      </c>
      <c r="C222" s="157" t="s">
        <v>205</v>
      </c>
      <c r="D222" s="157" t="s">
        <v>49</v>
      </c>
      <c r="E222" s="157">
        <v>1999</v>
      </c>
      <c r="F222" s="157">
        <v>80</v>
      </c>
      <c r="G222" s="157">
        <v>1137.9951923076924</v>
      </c>
      <c r="H222" s="157"/>
      <c r="I222" s="157">
        <f t="shared" si="54"/>
        <v>100</v>
      </c>
      <c r="J222" s="157" t="str">
        <f>IF(D222="Electric","--",IF(D222="Diesel",VLOOKUP(C222,[2]ORDLF!A:B,2,FALSE),""))</f>
        <v>--</v>
      </c>
      <c r="K222" s="157" t="str">
        <f>IF(D222="Electric","--",IF(D222="Gasoline",VLOOKUP(C222,LSILF!A:C,3,FALSE),""))</f>
        <v>--</v>
      </c>
      <c r="L222" s="158">
        <f t="shared" si="71"/>
        <v>0</v>
      </c>
      <c r="M222" s="157" t="str" cm="1">
        <f t="array" ref="M222">IF(D222="Electric","--",IF(D222="Diesel",_xlfn._xlws.FILTER(DIESCH[CH Cap],(DIESCH[HP Bin]=I222)),""))</f>
        <v>--</v>
      </c>
      <c r="N222" s="157" t="str" cm="1">
        <f t="array" ref="N222">IF(D222="Electric","--",IF(D222="Gasoline",_xlfn._xlws.FILTER(LSICH[CH Cap],(LSICH[Fuel Type]=D222)*(LSICH[MY]=E222)),""))</f>
        <v>--</v>
      </c>
      <c r="O222" s="157">
        <f t="shared" si="55"/>
        <v>0</v>
      </c>
      <c r="P222" s="157">
        <f t="shared" si="56"/>
        <v>23897.899038461539</v>
      </c>
      <c r="Q222" s="157" t="str" cm="1">
        <f t="array" ref="Q222">IF(D222="Electric","--",IF(D222="Diesel",_xlfn._xlws.FILTER(ORDEF[HC-ZH (g/hp-hr)],(ORDEF[HP]=I222)*(ORDEF[Model_Year]=E222)),""))</f>
        <v>--</v>
      </c>
      <c r="R222" s="157" t="str" cm="1">
        <f t="array" ref="R222">IF(D222="Electric","--",IF(D222="Gasoline",_xlfn._xlws.FILTER(LSIEF[HC-ZH (g/hp-hr)],(LSIEF[Fuel]=D222)*(LSIEF[HP Bin]=I222)*(LSIEF[Model Year]=E222)),""))</f>
        <v>--</v>
      </c>
      <c r="S222" s="158">
        <f t="shared" si="57"/>
        <v>0</v>
      </c>
      <c r="T222" s="159" t="str" cm="1">
        <f t="array" ref="T222">IF(D222="Electric","--",IF(D222="Diesel",_xlfn._xlws.FILTER(ORDEF[HCDR],(ORDEF[HP]=I222)*(ORDEF[Model_Year]=E222),),""))</f>
        <v>--</v>
      </c>
      <c r="U222" s="159" t="str" cm="1">
        <f t="array" ref="U222">IF(D222="Electric","--",IF(D222="Gasoline",_xlfn._xlws.FILTER(LSIEF[HC DR],(LSIEF[Fuel]=D222)*(LSIEF[HP Bin]=I222)*(LSIEF[Model Year]=E222)),""))</f>
        <v>--</v>
      </c>
      <c r="V222" s="159">
        <f t="shared" si="58"/>
        <v>0</v>
      </c>
      <c r="W222" s="158" t="str" cm="1">
        <f t="array" ref="W222">IF(D222="Electric","--",IF(D222="Diesel",_xlfn._xlws.FILTER(ORDEF[NOXzh],(ORDEF[HP]=I222)*(ORDEF[Model_Year]=E222)),""))</f>
        <v>--</v>
      </c>
      <c r="X222" s="158" t="str" cm="1">
        <f t="array" ref="X222">IF(D222="Electric","--",IF(D222="Gasoline",_xlfn._xlws.FILTER(LSIEF[NOX-ZH (g/hp-hr)],(LSIEF[Fuel]=D222)*(LSIEF[HP Bin]=I222)*(LSIEF[Model Year]=E222)),""))</f>
        <v>--</v>
      </c>
      <c r="Y222" s="158">
        <f t="shared" si="59"/>
        <v>0</v>
      </c>
      <c r="Z222" s="159" t="str" cm="1">
        <f t="array" ref="Z222">IF(D222="Electric","--",IF(D222="Diesel",_xlfn._xlws.FILTER(ORDEF[NOXdr],(ORDEF[HP]=I222)*(ORDEF[Model_Year]=E222)),""))</f>
        <v>--</v>
      </c>
      <c r="AA222" s="159" t="str" cm="1">
        <f t="array" ref="AA222">IF(E222="Electric","--",IF(D222="Gasoline",_xlfn._xlws.FILTER(LSIEF[NOX DR],(LSIEF[Fuel]=D222)*(LSIEF[HP Bin]=I222)*(LSIEF[Model Year]=E222)),""))</f>
        <v/>
      </c>
      <c r="AB222" s="159">
        <f t="shared" si="60"/>
        <v>0</v>
      </c>
      <c r="AC222" s="158" t="str" cm="1">
        <f t="array" ref="AC222">IF(D222="Electric","--",IF(D222="Diesel",_xlfn._xlws.FILTER(DFCF2[Fuel_HC],(DFCF2[MY]=E222)),""))</f>
        <v>--</v>
      </c>
      <c r="AD222" s="158" t="str" cm="1">
        <f t="array" ref="AD222">IF(D222="Electric","--",IF(D222="Gasoline",_xlfn._xlws.FILTER(GFCF2[Fuel_HC],(GFCF2[MY]=E222)),""))</f>
        <v>--</v>
      </c>
      <c r="AE222" s="158">
        <f t="shared" si="61"/>
        <v>0</v>
      </c>
      <c r="AF222" s="157" t="str" cm="1">
        <f t="array" ref="AF222">IF(D222="Electric","--",IF(D222="Diesel",_xlfn._xlws.FILTER(DFCF2[Fuel_NOX],(DFCF2[MY]=E222)),""))</f>
        <v>--</v>
      </c>
      <c r="AG222" s="157" t="str" cm="1">
        <f t="array" ref="AG222">IF(D222="Electric","--",IF(D222="Gasoline",_xlfn._xlws.FILTER(GFCF2[Fuel_NOX],(GFCF2[MY]=E222)),""))</f>
        <v>--</v>
      </c>
      <c r="AH222" s="157">
        <f t="shared" si="62"/>
        <v>0</v>
      </c>
      <c r="AI222" s="158">
        <f t="shared" si="63"/>
        <v>0</v>
      </c>
      <c r="AJ222" s="158">
        <f t="shared" si="64"/>
        <v>0</v>
      </c>
      <c r="AK222" s="158" t="str">
        <f t="shared" si="65"/>
        <v>--</v>
      </c>
      <c r="AL222" s="158" t="str">
        <f t="shared" si="66"/>
        <v>--</v>
      </c>
      <c r="AM222" s="158" t="str">
        <f t="shared" si="67"/>
        <v>--</v>
      </c>
      <c r="AN222" s="158" t="str">
        <f t="shared" si="68"/>
        <v>--</v>
      </c>
      <c r="AO222" s="158" t="str">
        <f t="shared" si="69"/>
        <v>--</v>
      </c>
      <c r="AP222" s="157"/>
      <c r="AQ222" s="161"/>
      <c r="AR222" s="161"/>
      <c r="AS222" s="161" t="str">
        <f>IF(ISNA(VLOOKUP($B222,'2017 Emission Inventory'!$B$2:$B$803,1,FALSE)),"No","Yes")</f>
        <v>Yes</v>
      </c>
      <c r="AT222" s="161" t="str">
        <f>IFERROR(INDEX('2017 Emission Inventory'!$C$2:$C$803,MATCH($B222,'2017 Emission Inventory'!$B$2:$B$803,0)),"")</f>
        <v>Cargo Tractor</v>
      </c>
      <c r="AU222" s="161" t="str">
        <f>IFERROR(INDEX('2017 Emission Inventory'!$D$2:$D$803,MATCH($B222,'2017 Emission Inventory'!$B$2:$B$803,0)),"")</f>
        <v>Electric</v>
      </c>
      <c r="AV222" s="161">
        <f>IFERROR(INDEX('2017 Emission Inventory'!$E$2:$E$803,MATCH($B222,'2017 Emission Inventory'!$B$2:$B$803,0)),"")</f>
        <v>1999</v>
      </c>
      <c r="AW222" s="161">
        <f>IFERROR(INDEX('2017 Emission Inventory'!$F$2:$F$803,MATCH($B222,'2017 Emission Inventory'!$B$2:$B$803,0)),"")</f>
        <v>95</v>
      </c>
      <c r="AX222" s="161">
        <f>IFERROR(INDEX('2017 Emission Inventory'!$G$2:$G$803,MATCH($B222,'2017 Emission Inventory'!$B$2:$B$803,0)),"")</f>
        <v>1137.9951923076924</v>
      </c>
      <c r="AY222" s="162" t="str">
        <f>IFERROR(INDEX('2017 Emission Inventory'!$AL$2:$AL$803,MATCH($B222,'2017 Emission Inventory'!$B$2:$B$803,0)),"")</f>
        <v>--</v>
      </c>
      <c r="AZ222" s="163" t="e">
        <f t="shared" si="70"/>
        <v>#VALUE!</v>
      </c>
      <c r="BB222" s="166"/>
    </row>
    <row r="223" spans="1:54" s="160" customFormat="1" x14ac:dyDescent="0.35">
      <c r="A223" s="157">
        <v>222</v>
      </c>
      <c r="B223" s="157" t="s">
        <v>222</v>
      </c>
      <c r="C223" s="157" t="s">
        <v>205</v>
      </c>
      <c r="D223" s="157" t="s">
        <v>49</v>
      </c>
      <c r="E223" s="157">
        <v>1999</v>
      </c>
      <c r="F223" s="157">
        <v>80</v>
      </c>
      <c r="G223" s="157">
        <v>1137.9951923076924</v>
      </c>
      <c r="H223" s="157"/>
      <c r="I223" s="157">
        <f t="shared" si="54"/>
        <v>100</v>
      </c>
      <c r="J223" s="157" t="str">
        <f>IF(D223="Electric","--",IF(D223="Diesel",VLOOKUP(C223,[2]ORDLF!A:B,2,FALSE),""))</f>
        <v>--</v>
      </c>
      <c r="K223" s="157" t="str">
        <f>IF(D223="Electric","--",IF(D223="Gasoline",VLOOKUP(C223,LSILF!A:C,3,FALSE),""))</f>
        <v>--</v>
      </c>
      <c r="L223" s="158">
        <f t="shared" si="71"/>
        <v>0</v>
      </c>
      <c r="M223" s="157" t="str" cm="1">
        <f t="array" ref="M223">IF(D223="Electric","--",IF(D223="Diesel",_xlfn._xlws.FILTER(DIESCH[CH Cap],(DIESCH[HP Bin]=I223)),""))</f>
        <v>--</v>
      </c>
      <c r="N223" s="157" t="str" cm="1">
        <f t="array" ref="N223">IF(D223="Electric","--",IF(D223="Gasoline",_xlfn._xlws.FILTER(LSICH[CH Cap],(LSICH[Fuel Type]=D223)*(LSICH[MY]=E223)),""))</f>
        <v>--</v>
      </c>
      <c r="O223" s="157">
        <f t="shared" si="55"/>
        <v>0</v>
      </c>
      <c r="P223" s="157">
        <f t="shared" si="56"/>
        <v>23897.899038461539</v>
      </c>
      <c r="Q223" s="157" t="str" cm="1">
        <f t="array" ref="Q223">IF(D223="Electric","--",IF(D223="Diesel",_xlfn._xlws.FILTER(ORDEF[HC-ZH (g/hp-hr)],(ORDEF[HP]=I223)*(ORDEF[Model_Year]=E223)),""))</f>
        <v>--</v>
      </c>
      <c r="R223" s="157" t="str" cm="1">
        <f t="array" ref="R223">IF(D223="Electric","--",IF(D223="Gasoline",_xlfn._xlws.FILTER(LSIEF[HC-ZH (g/hp-hr)],(LSIEF[Fuel]=D223)*(LSIEF[HP Bin]=I223)*(LSIEF[Model Year]=E223)),""))</f>
        <v>--</v>
      </c>
      <c r="S223" s="158">
        <f t="shared" si="57"/>
        <v>0</v>
      </c>
      <c r="T223" s="159" t="str" cm="1">
        <f t="array" ref="T223">IF(D223="Electric","--",IF(D223="Diesel",_xlfn._xlws.FILTER(ORDEF[HCDR],(ORDEF[HP]=I223)*(ORDEF[Model_Year]=E223),),""))</f>
        <v>--</v>
      </c>
      <c r="U223" s="159" t="str" cm="1">
        <f t="array" ref="U223">IF(D223="Electric","--",IF(D223="Gasoline",_xlfn._xlws.FILTER(LSIEF[HC DR],(LSIEF[Fuel]=D223)*(LSIEF[HP Bin]=I223)*(LSIEF[Model Year]=E223)),""))</f>
        <v>--</v>
      </c>
      <c r="V223" s="159">
        <f t="shared" si="58"/>
        <v>0</v>
      </c>
      <c r="W223" s="158" t="str" cm="1">
        <f t="array" ref="W223">IF(D223="Electric","--",IF(D223="Diesel",_xlfn._xlws.FILTER(ORDEF[NOXzh],(ORDEF[HP]=I223)*(ORDEF[Model_Year]=E223)),""))</f>
        <v>--</v>
      </c>
      <c r="X223" s="158" t="str" cm="1">
        <f t="array" ref="X223">IF(D223="Electric","--",IF(D223="Gasoline",_xlfn._xlws.FILTER(LSIEF[NOX-ZH (g/hp-hr)],(LSIEF[Fuel]=D223)*(LSIEF[HP Bin]=I223)*(LSIEF[Model Year]=E223)),""))</f>
        <v>--</v>
      </c>
      <c r="Y223" s="158">
        <f t="shared" si="59"/>
        <v>0</v>
      </c>
      <c r="Z223" s="159" t="str" cm="1">
        <f t="array" ref="Z223">IF(D223="Electric","--",IF(D223="Diesel",_xlfn._xlws.FILTER(ORDEF[NOXdr],(ORDEF[HP]=I223)*(ORDEF[Model_Year]=E223)),""))</f>
        <v>--</v>
      </c>
      <c r="AA223" s="159" t="str" cm="1">
        <f t="array" ref="AA223">IF(E223="Electric","--",IF(D223="Gasoline",_xlfn._xlws.FILTER(LSIEF[NOX DR],(LSIEF[Fuel]=D223)*(LSIEF[HP Bin]=I223)*(LSIEF[Model Year]=E223)),""))</f>
        <v/>
      </c>
      <c r="AB223" s="159">
        <f t="shared" si="60"/>
        <v>0</v>
      </c>
      <c r="AC223" s="158" t="str" cm="1">
        <f t="array" ref="AC223">IF(D223="Electric","--",IF(D223="Diesel",_xlfn._xlws.FILTER(DFCF2[Fuel_HC],(DFCF2[MY]=E223)),""))</f>
        <v>--</v>
      </c>
      <c r="AD223" s="158" t="str" cm="1">
        <f t="array" ref="AD223">IF(D223="Electric","--",IF(D223="Gasoline",_xlfn._xlws.FILTER(GFCF2[Fuel_HC],(GFCF2[MY]=E223)),""))</f>
        <v>--</v>
      </c>
      <c r="AE223" s="158">
        <f t="shared" si="61"/>
        <v>0</v>
      </c>
      <c r="AF223" s="157" t="str" cm="1">
        <f t="array" ref="AF223">IF(D223="Electric","--",IF(D223="Diesel",_xlfn._xlws.FILTER(DFCF2[Fuel_NOX],(DFCF2[MY]=E223)),""))</f>
        <v>--</v>
      </c>
      <c r="AG223" s="157" t="str" cm="1">
        <f t="array" ref="AG223">IF(D223="Electric","--",IF(D223="Gasoline",_xlfn._xlws.FILTER(GFCF2[Fuel_NOX],(GFCF2[MY]=E223)),""))</f>
        <v>--</v>
      </c>
      <c r="AH223" s="157">
        <f t="shared" si="62"/>
        <v>0</v>
      </c>
      <c r="AI223" s="158">
        <f t="shared" si="63"/>
        <v>0</v>
      </c>
      <c r="AJ223" s="158">
        <f t="shared" si="64"/>
        <v>0</v>
      </c>
      <c r="AK223" s="158" t="str">
        <f t="shared" si="65"/>
        <v>--</v>
      </c>
      <c r="AL223" s="158" t="str">
        <f t="shared" si="66"/>
        <v>--</v>
      </c>
      <c r="AM223" s="158" t="str">
        <f t="shared" si="67"/>
        <v>--</v>
      </c>
      <c r="AN223" s="158" t="str">
        <f t="shared" si="68"/>
        <v>--</v>
      </c>
      <c r="AO223" s="158" t="str">
        <f t="shared" si="69"/>
        <v>--</v>
      </c>
      <c r="AP223" s="157" t="s">
        <v>679</v>
      </c>
      <c r="AQ223" s="161"/>
      <c r="AR223" s="161"/>
      <c r="AS223" s="161" t="str">
        <f>IF(ISNA(VLOOKUP($B223,'2017 Emission Inventory'!$B$2:$B$803,1,FALSE)),"No","Yes")</f>
        <v>Yes</v>
      </c>
      <c r="AT223" s="161" t="str">
        <f>IFERROR(INDEX('2017 Emission Inventory'!$C$2:$C$803,MATCH($B223,'2017 Emission Inventory'!$B$2:$B$803,0)),"")</f>
        <v>Cargo Tractor</v>
      </c>
      <c r="AU223" s="161" t="str">
        <f>IFERROR(INDEX('2017 Emission Inventory'!$D$2:$D$803,MATCH($B223,'2017 Emission Inventory'!$B$2:$B$803,0)),"")</f>
        <v>Electric</v>
      </c>
      <c r="AV223" s="161">
        <f>IFERROR(INDEX('2017 Emission Inventory'!$E$2:$E$803,MATCH($B223,'2017 Emission Inventory'!$B$2:$B$803,0)),"")</f>
        <v>1999</v>
      </c>
      <c r="AW223" s="161">
        <f>IFERROR(INDEX('2017 Emission Inventory'!$F$2:$F$803,MATCH($B223,'2017 Emission Inventory'!$B$2:$B$803,0)),"")</f>
        <v>95</v>
      </c>
      <c r="AX223" s="161">
        <f>IFERROR(INDEX('2017 Emission Inventory'!$G$2:$G$803,MATCH($B223,'2017 Emission Inventory'!$B$2:$B$803,0)),"")</f>
        <v>1137.9951923076924</v>
      </c>
      <c r="AY223" s="162" t="str">
        <f>IFERROR(INDEX('2017 Emission Inventory'!$AL$2:$AL$803,MATCH($B223,'2017 Emission Inventory'!$B$2:$B$803,0)),"")</f>
        <v>--</v>
      </c>
      <c r="AZ223" s="163" t="e">
        <f t="shared" si="70"/>
        <v>#VALUE!</v>
      </c>
      <c r="BB223" s="166"/>
    </row>
    <row r="224" spans="1:54" s="160" customFormat="1" x14ac:dyDescent="0.35">
      <c r="A224" s="157">
        <v>223</v>
      </c>
      <c r="B224" s="157" t="s">
        <v>223</v>
      </c>
      <c r="C224" s="157" t="s">
        <v>205</v>
      </c>
      <c r="D224" s="157" t="s">
        <v>49</v>
      </c>
      <c r="E224" s="157">
        <v>1999</v>
      </c>
      <c r="F224" s="157">
        <v>80</v>
      </c>
      <c r="G224" s="157">
        <v>1137.9951923076924</v>
      </c>
      <c r="H224" s="157"/>
      <c r="I224" s="157">
        <f t="shared" si="54"/>
        <v>100</v>
      </c>
      <c r="J224" s="157" t="str">
        <f>IF(D224="Electric","--",IF(D224="Diesel",VLOOKUP(C224,[2]ORDLF!A:B,2,FALSE),""))</f>
        <v>--</v>
      </c>
      <c r="K224" s="157" t="str">
        <f>IF(D224="Electric","--",IF(D224="Gasoline",VLOOKUP(C224,LSILF!A:C,3,FALSE),""))</f>
        <v>--</v>
      </c>
      <c r="L224" s="158">
        <f t="shared" si="71"/>
        <v>0</v>
      </c>
      <c r="M224" s="157" t="str" cm="1">
        <f t="array" ref="M224">IF(D224="Electric","--",IF(D224="Diesel",_xlfn._xlws.FILTER(DIESCH[CH Cap],(DIESCH[HP Bin]=I224)),""))</f>
        <v>--</v>
      </c>
      <c r="N224" s="157" t="str" cm="1">
        <f t="array" ref="N224">IF(D224="Electric","--",IF(D224="Gasoline",_xlfn._xlws.FILTER(LSICH[CH Cap],(LSICH[Fuel Type]=D224)*(LSICH[MY]=E224)),""))</f>
        <v>--</v>
      </c>
      <c r="O224" s="157">
        <f t="shared" si="55"/>
        <v>0</v>
      </c>
      <c r="P224" s="157">
        <f t="shared" si="56"/>
        <v>23897.899038461539</v>
      </c>
      <c r="Q224" s="157" t="str" cm="1">
        <f t="array" ref="Q224">IF(D224="Electric","--",IF(D224="Diesel",_xlfn._xlws.FILTER(ORDEF[HC-ZH (g/hp-hr)],(ORDEF[HP]=I224)*(ORDEF[Model_Year]=E224)),""))</f>
        <v>--</v>
      </c>
      <c r="R224" s="157" t="str" cm="1">
        <f t="array" ref="R224">IF(D224="Electric","--",IF(D224="Gasoline",_xlfn._xlws.FILTER(LSIEF[HC-ZH (g/hp-hr)],(LSIEF[Fuel]=D224)*(LSIEF[HP Bin]=I224)*(LSIEF[Model Year]=E224)),""))</f>
        <v>--</v>
      </c>
      <c r="S224" s="158">
        <f t="shared" si="57"/>
        <v>0</v>
      </c>
      <c r="T224" s="159" t="str" cm="1">
        <f t="array" ref="T224">IF(D224="Electric","--",IF(D224="Diesel",_xlfn._xlws.FILTER(ORDEF[HCDR],(ORDEF[HP]=I224)*(ORDEF[Model_Year]=E224),),""))</f>
        <v>--</v>
      </c>
      <c r="U224" s="159" t="str" cm="1">
        <f t="array" ref="U224">IF(D224="Electric","--",IF(D224="Gasoline",_xlfn._xlws.FILTER(LSIEF[HC DR],(LSIEF[Fuel]=D224)*(LSIEF[HP Bin]=I224)*(LSIEF[Model Year]=E224)),""))</f>
        <v>--</v>
      </c>
      <c r="V224" s="159">
        <f t="shared" si="58"/>
        <v>0</v>
      </c>
      <c r="W224" s="158" t="str" cm="1">
        <f t="array" ref="W224">IF(D224="Electric","--",IF(D224="Diesel",_xlfn._xlws.FILTER(ORDEF[NOXzh],(ORDEF[HP]=I224)*(ORDEF[Model_Year]=E224)),""))</f>
        <v>--</v>
      </c>
      <c r="X224" s="158" t="str" cm="1">
        <f t="array" ref="X224">IF(D224="Electric","--",IF(D224="Gasoline",_xlfn._xlws.FILTER(LSIEF[NOX-ZH (g/hp-hr)],(LSIEF[Fuel]=D224)*(LSIEF[HP Bin]=I224)*(LSIEF[Model Year]=E224)),""))</f>
        <v>--</v>
      </c>
      <c r="Y224" s="158">
        <f t="shared" si="59"/>
        <v>0</v>
      </c>
      <c r="Z224" s="159" t="str" cm="1">
        <f t="array" ref="Z224">IF(D224="Electric","--",IF(D224="Diesel",_xlfn._xlws.FILTER(ORDEF[NOXdr],(ORDEF[HP]=I224)*(ORDEF[Model_Year]=E224)),""))</f>
        <v>--</v>
      </c>
      <c r="AA224" s="159" t="str" cm="1">
        <f t="array" ref="AA224">IF(E224="Electric","--",IF(D224="Gasoline",_xlfn._xlws.FILTER(LSIEF[NOX DR],(LSIEF[Fuel]=D224)*(LSIEF[HP Bin]=I224)*(LSIEF[Model Year]=E224)),""))</f>
        <v/>
      </c>
      <c r="AB224" s="159">
        <f t="shared" si="60"/>
        <v>0</v>
      </c>
      <c r="AC224" s="158" t="str" cm="1">
        <f t="array" ref="AC224">IF(D224="Electric","--",IF(D224="Diesel",_xlfn._xlws.FILTER(DFCF2[Fuel_HC],(DFCF2[MY]=E224)),""))</f>
        <v>--</v>
      </c>
      <c r="AD224" s="158" t="str" cm="1">
        <f t="array" ref="AD224">IF(D224="Electric","--",IF(D224="Gasoline",_xlfn._xlws.FILTER(GFCF2[Fuel_HC],(GFCF2[MY]=E224)),""))</f>
        <v>--</v>
      </c>
      <c r="AE224" s="158">
        <f t="shared" si="61"/>
        <v>0</v>
      </c>
      <c r="AF224" s="157" t="str" cm="1">
        <f t="array" ref="AF224">IF(D224="Electric","--",IF(D224="Diesel",_xlfn._xlws.FILTER(DFCF2[Fuel_NOX],(DFCF2[MY]=E224)),""))</f>
        <v>--</v>
      </c>
      <c r="AG224" s="157" t="str" cm="1">
        <f t="array" ref="AG224">IF(D224="Electric","--",IF(D224="Gasoline",_xlfn._xlws.FILTER(GFCF2[Fuel_NOX],(GFCF2[MY]=E224)),""))</f>
        <v>--</v>
      </c>
      <c r="AH224" s="157">
        <f t="shared" si="62"/>
        <v>0</v>
      </c>
      <c r="AI224" s="158">
        <f t="shared" si="63"/>
        <v>0</v>
      </c>
      <c r="AJ224" s="158">
        <f t="shared" si="64"/>
        <v>0</v>
      </c>
      <c r="AK224" s="158" t="str">
        <f t="shared" si="65"/>
        <v>--</v>
      </c>
      <c r="AL224" s="158" t="str">
        <f t="shared" si="66"/>
        <v>--</v>
      </c>
      <c r="AM224" s="158" t="str">
        <f t="shared" si="67"/>
        <v>--</v>
      </c>
      <c r="AN224" s="158" t="str">
        <f t="shared" si="68"/>
        <v>--</v>
      </c>
      <c r="AO224" s="158" t="str">
        <f t="shared" si="69"/>
        <v>--</v>
      </c>
      <c r="AP224" s="157" t="s">
        <v>679</v>
      </c>
      <c r="AQ224" s="161"/>
      <c r="AR224" s="161"/>
      <c r="AS224" s="161" t="str">
        <f>IF(ISNA(VLOOKUP($B224,'2017 Emission Inventory'!$B$2:$B$803,1,FALSE)),"No","Yes")</f>
        <v>Yes</v>
      </c>
      <c r="AT224" s="161" t="str">
        <f>IFERROR(INDEX('2017 Emission Inventory'!$C$2:$C$803,MATCH($B224,'2017 Emission Inventory'!$B$2:$B$803,0)),"")</f>
        <v>Cargo Tractor</v>
      </c>
      <c r="AU224" s="161" t="str">
        <f>IFERROR(INDEX('2017 Emission Inventory'!$D$2:$D$803,MATCH($B224,'2017 Emission Inventory'!$B$2:$B$803,0)),"")</f>
        <v>Electric</v>
      </c>
      <c r="AV224" s="161">
        <f>IFERROR(INDEX('2017 Emission Inventory'!$E$2:$E$803,MATCH($B224,'2017 Emission Inventory'!$B$2:$B$803,0)),"")</f>
        <v>1999</v>
      </c>
      <c r="AW224" s="161">
        <f>IFERROR(INDEX('2017 Emission Inventory'!$F$2:$F$803,MATCH($B224,'2017 Emission Inventory'!$B$2:$B$803,0)),"")</f>
        <v>95</v>
      </c>
      <c r="AX224" s="161">
        <f>IFERROR(INDEX('2017 Emission Inventory'!$G$2:$G$803,MATCH($B224,'2017 Emission Inventory'!$B$2:$B$803,0)),"")</f>
        <v>1137.9951923076924</v>
      </c>
      <c r="AY224" s="162" t="str">
        <f>IFERROR(INDEX('2017 Emission Inventory'!$AL$2:$AL$803,MATCH($B224,'2017 Emission Inventory'!$B$2:$B$803,0)),"")</f>
        <v>--</v>
      </c>
      <c r="AZ224" s="163" t="e">
        <f t="shared" si="70"/>
        <v>#VALUE!</v>
      </c>
      <c r="BB224" s="166"/>
    </row>
    <row r="225" spans="1:54" s="160" customFormat="1" x14ac:dyDescent="0.35">
      <c r="A225" s="157">
        <v>224</v>
      </c>
      <c r="B225" s="157" t="s">
        <v>224</v>
      </c>
      <c r="C225" s="157" t="s">
        <v>205</v>
      </c>
      <c r="D225" s="157" t="s">
        <v>49</v>
      </c>
      <c r="E225" s="157">
        <v>2000</v>
      </c>
      <c r="F225" s="157">
        <v>80</v>
      </c>
      <c r="G225" s="157">
        <v>1137.9951923076924</v>
      </c>
      <c r="H225" s="157"/>
      <c r="I225" s="157">
        <f t="shared" si="54"/>
        <v>100</v>
      </c>
      <c r="J225" s="157" t="str">
        <f>IF(D225="Electric","--",IF(D225="Diesel",VLOOKUP(C225,[2]ORDLF!A:B,2,FALSE),""))</f>
        <v>--</v>
      </c>
      <c r="K225" s="157" t="str">
        <f>IF(D225="Electric","--",IF(D225="Gasoline",VLOOKUP(C225,LSILF!A:C,3,FALSE),""))</f>
        <v>--</v>
      </c>
      <c r="L225" s="158">
        <f t="shared" si="71"/>
        <v>0</v>
      </c>
      <c r="M225" s="157" t="str" cm="1">
        <f t="array" ref="M225">IF(D225="Electric","--",IF(D225="Diesel",_xlfn._xlws.FILTER(DIESCH[CH Cap],(DIESCH[HP Bin]=I225)),""))</f>
        <v>--</v>
      </c>
      <c r="N225" s="157" t="str" cm="1">
        <f t="array" ref="N225">IF(D225="Electric","--",IF(D225="Gasoline",_xlfn._xlws.FILTER(LSICH[CH Cap],(LSICH[Fuel Type]=D225)*(LSICH[MY]=E225)),""))</f>
        <v>--</v>
      </c>
      <c r="O225" s="157">
        <f t="shared" si="55"/>
        <v>0</v>
      </c>
      <c r="P225" s="157">
        <f t="shared" si="56"/>
        <v>22759.903846153848</v>
      </c>
      <c r="Q225" s="157" t="str" cm="1">
        <f t="array" ref="Q225">IF(D225="Electric","--",IF(D225="Diesel",_xlfn._xlws.FILTER(ORDEF[HC-ZH (g/hp-hr)],(ORDEF[HP]=I225)*(ORDEF[Model_Year]=E225)),""))</f>
        <v>--</v>
      </c>
      <c r="R225" s="157" t="str" cm="1">
        <f t="array" ref="R225">IF(D225="Electric","--",IF(D225="Gasoline",_xlfn._xlws.FILTER(LSIEF[HC-ZH (g/hp-hr)],(LSIEF[Fuel]=D225)*(LSIEF[HP Bin]=I225)*(LSIEF[Model Year]=E225)),""))</f>
        <v>--</v>
      </c>
      <c r="S225" s="158">
        <f t="shared" si="57"/>
        <v>0</v>
      </c>
      <c r="T225" s="159" t="str" cm="1">
        <f t="array" ref="T225">IF(D225="Electric","--",IF(D225="Diesel",_xlfn._xlws.FILTER(ORDEF[HCDR],(ORDEF[HP]=I225)*(ORDEF[Model_Year]=E225),),""))</f>
        <v>--</v>
      </c>
      <c r="U225" s="159" t="str" cm="1">
        <f t="array" ref="U225">IF(D225="Electric","--",IF(D225="Gasoline",_xlfn._xlws.FILTER(LSIEF[HC DR],(LSIEF[Fuel]=D225)*(LSIEF[HP Bin]=I225)*(LSIEF[Model Year]=E225)),""))</f>
        <v>--</v>
      </c>
      <c r="V225" s="159">
        <f t="shared" si="58"/>
        <v>0</v>
      </c>
      <c r="W225" s="158" t="str" cm="1">
        <f t="array" ref="W225">IF(D225="Electric","--",IF(D225="Diesel",_xlfn._xlws.FILTER(ORDEF[NOXzh],(ORDEF[HP]=I225)*(ORDEF[Model_Year]=E225)),""))</f>
        <v>--</v>
      </c>
      <c r="X225" s="158" t="str" cm="1">
        <f t="array" ref="X225">IF(D225="Electric","--",IF(D225="Gasoline",_xlfn._xlws.FILTER(LSIEF[NOX-ZH (g/hp-hr)],(LSIEF[Fuel]=D225)*(LSIEF[HP Bin]=I225)*(LSIEF[Model Year]=E225)),""))</f>
        <v>--</v>
      </c>
      <c r="Y225" s="158">
        <f t="shared" si="59"/>
        <v>0</v>
      </c>
      <c r="Z225" s="159" t="str" cm="1">
        <f t="array" ref="Z225">IF(D225="Electric","--",IF(D225="Diesel",_xlfn._xlws.FILTER(ORDEF[NOXdr],(ORDEF[HP]=I225)*(ORDEF[Model_Year]=E225)),""))</f>
        <v>--</v>
      </c>
      <c r="AA225" s="159" t="str" cm="1">
        <f t="array" ref="AA225">IF(E225="Electric","--",IF(D225="Gasoline",_xlfn._xlws.FILTER(LSIEF[NOX DR],(LSIEF[Fuel]=D225)*(LSIEF[HP Bin]=I225)*(LSIEF[Model Year]=E225)),""))</f>
        <v/>
      </c>
      <c r="AB225" s="159">
        <f t="shared" si="60"/>
        <v>0</v>
      </c>
      <c r="AC225" s="158" t="str" cm="1">
        <f t="array" ref="AC225">IF(D225="Electric","--",IF(D225="Diesel",_xlfn._xlws.FILTER(DFCF2[Fuel_HC],(DFCF2[MY]=E225)),""))</f>
        <v>--</v>
      </c>
      <c r="AD225" s="158" t="str" cm="1">
        <f t="array" ref="AD225">IF(D225="Electric","--",IF(D225="Gasoline",_xlfn._xlws.FILTER(GFCF2[Fuel_HC],(GFCF2[MY]=E225)),""))</f>
        <v>--</v>
      </c>
      <c r="AE225" s="158">
        <f t="shared" si="61"/>
        <v>0</v>
      </c>
      <c r="AF225" s="157" t="str" cm="1">
        <f t="array" ref="AF225">IF(D225="Electric","--",IF(D225="Diesel",_xlfn._xlws.FILTER(DFCF2[Fuel_NOX],(DFCF2[MY]=E225)),""))</f>
        <v>--</v>
      </c>
      <c r="AG225" s="157" t="str" cm="1">
        <f t="array" ref="AG225">IF(D225="Electric","--",IF(D225="Gasoline",_xlfn._xlws.FILTER(GFCF2[Fuel_NOX],(GFCF2[MY]=E225)),""))</f>
        <v>--</v>
      </c>
      <c r="AH225" s="157">
        <f t="shared" si="62"/>
        <v>0</v>
      </c>
      <c r="AI225" s="158">
        <f t="shared" si="63"/>
        <v>0</v>
      </c>
      <c r="AJ225" s="158">
        <f t="shared" si="64"/>
        <v>0</v>
      </c>
      <c r="AK225" s="158" t="str">
        <f t="shared" si="65"/>
        <v>--</v>
      </c>
      <c r="AL225" s="158" t="str">
        <f t="shared" si="66"/>
        <v>--</v>
      </c>
      <c r="AM225" s="158" t="str">
        <f t="shared" si="67"/>
        <v>--</v>
      </c>
      <c r="AN225" s="158" t="str">
        <f t="shared" si="68"/>
        <v>--</v>
      </c>
      <c r="AO225" s="158" t="str">
        <f t="shared" si="69"/>
        <v>--</v>
      </c>
      <c r="AP225" s="157"/>
      <c r="AQ225" s="161"/>
      <c r="AR225" s="161"/>
      <c r="AS225" s="161" t="str">
        <f>IF(ISNA(VLOOKUP($B225,'2017 Emission Inventory'!$B$2:$B$803,1,FALSE)),"No","Yes")</f>
        <v>Yes</v>
      </c>
      <c r="AT225" s="161" t="str">
        <f>IFERROR(INDEX('2017 Emission Inventory'!$C$2:$C$803,MATCH($B225,'2017 Emission Inventory'!$B$2:$B$803,0)),"")</f>
        <v>Cargo Tractor</v>
      </c>
      <c r="AU225" s="161" t="str">
        <f>IFERROR(INDEX('2017 Emission Inventory'!$D$2:$D$803,MATCH($B225,'2017 Emission Inventory'!$B$2:$B$803,0)),"")</f>
        <v>Electric</v>
      </c>
      <c r="AV225" s="161">
        <f>IFERROR(INDEX('2017 Emission Inventory'!$E$2:$E$803,MATCH($B225,'2017 Emission Inventory'!$B$2:$B$803,0)),"")</f>
        <v>1999</v>
      </c>
      <c r="AW225" s="161">
        <f>IFERROR(INDEX('2017 Emission Inventory'!$F$2:$F$803,MATCH($B225,'2017 Emission Inventory'!$B$2:$B$803,0)),"")</f>
        <v>101</v>
      </c>
      <c r="AX225" s="161">
        <f>IFERROR(INDEX('2017 Emission Inventory'!$G$2:$G$803,MATCH($B225,'2017 Emission Inventory'!$B$2:$B$803,0)),"")</f>
        <v>1137.9951923076924</v>
      </c>
      <c r="AY225" s="162" t="str">
        <f>IFERROR(INDEX('2017 Emission Inventory'!$AL$2:$AL$803,MATCH($B225,'2017 Emission Inventory'!$B$2:$B$803,0)),"")</f>
        <v>--</v>
      </c>
      <c r="AZ225" s="163" t="e">
        <f t="shared" si="70"/>
        <v>#VALUE!</v>
      </c>
      <c r="BB225" s="166"/>
    </row>
    <row r="226" spans="1:54" s="160" customFormat="1" x14ac:dyDescent="0.35">
      <c r="A226" s="157">
        <v>225</v>
      </c>
      <c r="B226" s="157" t="s">
        <v>232</v>
      </c>
      <c r="C226" s="157" t="s">
        <v>205</v>
      </c>
      <c r="D226" s="157" t="s">
        <v>49</v>
      </c>
      <c r="E226" s="157">
        <v>2000</v>
      </c>
      <c r="F226" s="157">
        <v>80</v>
      </c>
      <c r="G226" s="157">
        <v>1137.9951923076924</v>
      </c>
      <c r="H226" s="157"/>
      <c r="I226" s="157">
        <f t="shared" si="54"/>
        <v>100</v>
      </c>
      <c r="J226" s="157" t="str">
        <f>IF(D226="Electric","--",IF(D226="Diesel",VLOOKUP(C226,[2]ORDLF!A:B,2,FALSE),""))</f>
        <v>--</v>
      </c>
      <c r="K226" s="157" t="str">
        <f>IF(D226="Electric","--",IF(D226="Gasoline",VLOOKUP(C226,LSILF!A:C,3,FALSE),""))</f>
        <v>--</v>
      </c>
      <c r="L226" s="158">
        <f t="shared" si="71"/>
        <v>0</v>
      </c>
      <c r="M226" s="157" t="str" cm="1">
        <f t="array" ref="M226">IF(D226="Electric","--",IF(D226="Diesel",_xlfn._xlws.FILTER(DIESCH[CH Cap],(DIESCH[HP Bin]=I226)),""))</f>
        <v>--</v>
      </c>
      <c r="N226" s="157" t="str" cm="1">
        <f t="array" ref="N226">IF(D226="Electric","--",IF(D226="Gasoline",_xlfn._xlws.FILTER(LSICH[CH Cap],(LSICH[Fuel Type]=D226)*(LSICH[MY]=E226)),""))</f>
        <v>--</v>
      </c>
      <c r="O226" s="157">
        <f t="shared" si="55"/>
        <v>0</v>
      </c>
      <c r="P226" s="157">
        <f t="shared" si="56"/>
        <v>22759.903846153848</v>
      </c>
      <c r="Q226" s="157" t="str" cm="1">
        <f t="array" ref="Q226">IF(D226="Electric","--",IF(D226="Diesel",_xlfn._xlws.FILTER(ORDEF[HC-ZH (g/hp-hr)],(ORDEF[HP]=I226)*(ORDEF[Model_Year]=E226)),""))</f>
        <v>--</v>
      </c>
      <c r="R226" s="157" t="str" cm="1">
        <f t="array" ref="R226">IF(D226="Electric","--",IF(D226="Gasoline",_xlfn._xlws.FILTER(LSIEF[HC-ZH (g/hp-hr)],(LSIEF[Fuel]=D226)*(LSIEF[HP Bin]=I226)*(LSIEF[Model Year]=E226)),""))</f>
        <v>--</v>
      </c>
      <c r="S226" s="158">
        <f t="shared" si="57"/>
        <v>0</v>
      </c>
      <c r="T226" s="159" t="str" cm="1">
        <f t="array" ref="T226">IF(D226="Electric","--",IF(D226="Diesel",_xlfn._xlws.FILTER(ORDEF[HCDR],(ORDEF[HP]=I226)*(ORDEF[Model_Year]=E226),),""))</f>
        <v>--</v>
      </c>
      <c r="U226" s="159" t="str" cm="1">
        <f t="array" ref="U226">IF(D226="Electric","--",IF(D226="Gasoline",_xlfn._xlws.FILTER(LSIEF[HC DR],(LSIEF[Fuel]=D226)*(LSIEF[HP Bin]=I226)*(LSIEF[Model Year]=E226)),""))</f>
        <v>--</v>
      </c>
      <c r="V226" s="159">
        <f t="shared" si="58"/>
        <v>0</v>
      </c>
      <c r="W226" s="158" t="str" cm="1">
        <f t="array" ref="W226">IF(D226="Electric","--",IF(D226="Diesel",_xlfn._xlws.FILTER(ORDEF[NOXzh],(ORDEF[HP]=I226)*(ORDEF[Model_Year]=E226)),""))</f>
        <v>--</v>
      </c>
      <c r="X226" s="158" t="str" cm="1">
        <f t="array" ref="X226">IF(D226="Electric","--",IF(D226="Gasoline",_xlfn._xlws.FILTER(LSIEF[NOX-ZH (g/hp-hr)],(LSIEF[Fuel]=D226)*(LSIEF[HP Bin]=I226)*(LSIEF[Model Year]=E226)),""))</f>
        <v>--</v>
      </c>
      <c r="Y226" s="158">
        <f t="shared" si="59"/>
        <v>0</v>
      </c>
      <c r="Z226" s="159" t="str" cm="1">
        <f t="array" ref="Z226">IF(D226="Electric","--",IF(D226="Diesel",_xlfn._xlws.FILTER(ORDEF[NOXdr],(ORDEF[HP]=I226)*(ORDEF[Model_Year]=E226)),""))</f>
        <v>--</v>
      </c>
      <c r="AA226" s="159" t="str" cm="1">
        <f t="array" ref="AA226">IF(E226="Electric","--",IF(D226="Gasoline",_xlfn._xlws.FILTER(LSIEF[NOX DR],(LSIEF[Fuel]=D226)*(LSIEF[HP Bin]=I226)*(LSIEF[Model Year]=E226)),""))</f>
        <v/>
      </c>
      <c r="AB226" s="159">
        <f t="shared" si="60"/>
        <v>0</v>
      </c>
      <c r="AC226" s="158" t="str" cm="1">
        <f t="array" ref="AC226">IF(D226="Electric","--",IF(D226="Diesel",_xlfn._xlws.FILTER(DFCF2[Fuel_HC],(DFCF2[MY]=E226)),""))</f>
        <v>--</v>
      </c>
      <c r="AD226" s="158" t="str" cm="1">
        <f t="array" ref="AD226">IF(D226="Electric","--",IF(D226="Gasoline",_xlfn._xlws.FILTER(GFCF2[Fuel_HC],(GFCF2[MY]=E226)),""))</f>
        <v>--</v>
      </c>
      <c r="AE226" s="158">
        <f t="shared" si="61"/>
        <v>0</v>
      </c>
      <c r="AF226" s="157" t="str" cm="1">
        <f t="array" ref="AF226">IF(D226="Electric","--",IF(D226="Diesel",_xlfn._xlws.FILTER(DFCF2[Fuel_NOX],(DFCF2[MY]=E226)),""))</f>
        <v>--</v>
      </c>
      <c r="AG226" s="157" t="str" cm="1">
        <f t="array" ref="AG226">IF(D226="Electric","--",IF(D226="Gasoline",_xlfn._xlws.FILTER(GFCF2[Fuel_NOX],(GFCF2[MY]=E226)),""))</f>
        <v>--</v>
      </c>
      <c r="AH226" s="157">
        <f t="shared" si="62"/>
        <v>0</v>
      </c>
      <c r="AI226" s="158">
        <f t="shared" si="63"/>
        <v>0</v>
      </c>
      <c r="AJ226" s="158">
        <f t="shared" si="64"/>
        <v>0</v>
      </c>
      <c r="AK226" s="158" t="str">
        <f t="shared" si="65"/>
        <v>--</v>
      </c>
      <c r="AL226" s="158" t="str">
        <f t="shared" si="66"/>
        <v>--</v>
      </c>
      <c r="AM226" s="158" t="str">
        <f t="shared" si="67"/>
        <v>--</v>
      </c>
      <c r="AN226" s="158" t="str">
        <f t="shared" si="68"/>
        <v>--</v>
      </c>
      <c r="AO226" s="158" t="str">
        <f t="shared" si="69"/>
        <v>--</v>
      </c>
      <c r="AP226" s="157"/>
      <c r="AQ226" s="161"/>
      <c r="AR226" s="161"/>
      <c r="AS226" s="161" t="str">
        <f>IF(ISNA(VLOOKUP($B226,'2017 Emission Inventory'!$B$2:$B$803,1,FALSE)),"No","Yes")</f>
        <v>Yes</v>
      </c>
      <c r="AT226" s="161" t="str">
        <f>IFERROR(INDEX('2017 Emission Inventory'!$C$2:$C$803,MATCH($B226,'2017 Emission Inventory'!$B$2:$B$803,0)),"")</f>
        <v>Cargo Tractor</v>
      </c>
      <c r="AU226" s="161" t="str">
        <f>IFERROR(INDEX('2017 Emission Inventory'!$D$2:$D$803,MATCH($B226,'2017 Emission Inventory'!$B$2:$B$803,0)),"")</f>
        <v>Electric</v>
      </c>
      <c r="AV226" s="161">
        <f>IFERROR(INDEX('2017 Emission Inventory'!$E$2:$E$803,MATCH($B226,'2017 Emission Inventory'!$B$2:$B$803,0)),"")</f>
        <v>2000</v>
      </c>
      <c r="AW226" s="161">
        <f>IFERROR(INDEX('2017 Emission Inventory'!$F$2:$F$803,MATCH($B226,'2017 Emission Inventory'!$B$2:$B$803,0)),"")</f>
        <v>95</v>
      </c>
      <c r="AX226" s="161">
        <f>IFERROR(INDEX('2017 Emission Inventory'!$G$2:$G$803,MATCH($B226,'2017 Emission Inventory'!$B$2:$B$803,0)),"")</f>
        <v>1137.9951923076924</v>
      </c>
      <c r="AY226" s="162" t="str">
        <f>IFERROR(INDEX('2017 Emission Inventory'!$AL$2:$AL$803,MATCH($B226,'2017 Emission Inventory'!$B$2:$B$803,0)),"")</f>
        <v>--</v>
      </c>
      <c r="AZ226" s="163" t="e">
        <f t="shared" si="70"/>
        <v>#VALUE!</v>
      </c>
      <c r="BB226" s="166"/>
    </row>
    <row r="227" spans="1:54" s="160" customFormat="1" x14ac:dyDescent="0.35">
      <c r="A227" s="157">
        <v>226</v>
      </c>
      <c r="B227" s="157" t="s">
        <v>233</v>
      </c>
      <c r="C227" s="157" t="s">
        <v>205</v>
      </c>
      <c r="D227" s="157" t="s">
        <v>49</v>
      </c>
      <c r="E227" s="157">
        <v>2000</v>
      </c>
      <c r="F227" s="157">
        <v>80</v>
      </c>
      <c r="G227" s="157">
        <v>1137.9951923076924</v>
      </c>
      <c r="H227" s="157"/>
      <c r="I227" s="157">
        <f t="shared" si="54"/>
        <v>100</v>
      </c>
      <c r="J227" s="157" t="str">
        <f>IF(D227="Electric","--",IF(D227="Diesel",VLOOKUP(C227,[2]ORDLF!A:B,2,FALSE),""))</f>
        <v>--</v>
      </c>
      <c r="K227" s="157" t="str">
        <f>IF(D227="Electric","--",IF(D227="Gasoline",VLOOKUP(C227,LSILF!A:C,3,FALSE),""))</f>
        <v>--</v>
      </c>
      <c r="L227" s="158">
        <f t="shared" si="71"/>
        <v>0</v>
      </c>
      <c r="M227" s="157" t="str" cm="1">
        <f t="array" ref="M227">IF(D227="Electric","--",IF(D227="Diesel",_xlfn._xlws.FILTER(DIESCH[CH Cap],(DIESCH[HP Bin]=I227)),""))</f>
        <v>--</v>
      </c>
      <c r="N227" s="157" t="str" cm="1">
        <f t="array" ref="N227">IF(D227="Electric","--",IF(D227="Gasoline",_xlfn._xlws.FILTER(LSICH[CH Cap],(LSICH[Fuel Type]=D227)*(LSICH[MY]=E227)),""))</f>
        <v>--</v>
      </c>
      <c r="O227" s="157">
        <f t="shared" si="55"/>
        <v>0</v>
      </c>
      <c r="P227" s="157">
        <f t="shared" si="56"/>
        <v>22759.903846153848</v>
      </c>
      <c r="Q227" s="157" t="str" cm="1">
        <f t="array" ref="Q227">IF(D227="Electric","--",IF(D227="Diesel",_xlfn._xlws.FILTER(ORDEF[HC-ZH (g/hp-hr)],(ORDEF[HP]=I227)*(ORDEF[Model_Year]=E227)),""))</f>
        <v>--</v>
      </c>
      <c r="R227" s="157" t="str" cm="1">
        <f t="array" ref="R227">IF(D227="Electric","--",IF(D227="Gasoline",_xlfn._xlws.FILTER(LSIEF[HC-ZH (g/hp-hr)],(LSIEF[Fuel]=D227)*(LSIEF[HP Bin]=I227)*(LSIEF[Model Year]=E227)),""))</f>
        <v>--</v>
      </c>
      <c r="S227" s="158">
        <f t="shared" si="57"/>
        <v>0</v>
      </c>
      <c r="T227" s="159" t="str" cm="1">
        <f t="array" ref="T227">IF(D227="Electric","--",IF(D227="Diesel",_xlfn._xlws.FILTER(ORDEF[HCDR],(ORDEF[HP]=I227)*(ORDEF[Model_Year]=E227),),""))</f>
        <v>--</v>
      </c>
      <c r="U227" s="159" t="str" cm="1">
        <f t="array" ref="U227">IF(D227="Electric","--",IF(D227="Gasoline",_xlfn._xlws.FILTER(LSIEF[HC DR],(LSIEF[Fuel]=D227)*(LSIEF[HP Bin]=I227)*(LSIEF[Model Year]=E227)),""))</f>
        <v>--</v>
      </c>
      <c r="V227" s="159">
        <f t="shared" si="58"/>
        <v>0</v>
      </c>
      <c r="W227" s="158" t="str" cm="1">
        <f t="array" ref="W227">IF(D227="Electric","--",IF(D227="Diesel",_xlfn._xlws.FILTER(ORDEF[NOXzh],(ORDEF[HP]=I227)*(ORDEF[Model_Year]=E227)),""))</f>
        <v>--</v>
      </c>
      <c r="X227" s="158" t="str" cm="1">
        <f t="array" ref="X227">IF(D227="Electric","--",IF(D227="Gasoline",_xlfn._xlws.FILTER(LSIEF[NOX-ZH (g/hp-hr)],(LSIEF[Fuel]=D227)*(LSIEF[HP Bin]=I227)*(LSIEF[Model Year]=E227)),""))</f>
        <v>--</v>
      </c>
      <c r="Y227" s="158">
        <f t="shared" si="59"/>
        <v>0</v>
      </c>
      <c r="Z227" s="159" t="str" cm="1">
        <f t="array" ref="Z227">IF(D227="Electric","--",IF(D227="Diesel",_xlfn._xlws.FILTER(ORDEF[NOXdr],(ORDEF[HP]=I227)*(ORDEF[Model_Year]=E227)),""))</f>
        <v>--</v>
      </c>
      <c r="AA227" s="159" t="str" cm="1">
        <f t="array" ref="AA227">IF(E227="Electric","--",IF(D227="Gasoline",_xlfn._xlws.FILTER(LSIEF[NOX DR],(LSIEF[Fuel]=D227)*(LSIEF[HP Bin]=I227)*(LSIEF[Model Year]=E227)),""))</f>
        <v/>
      </c>
      <c r="AB227" s="159">
        <f t="shared" si="60"/>
        <v>0</v>
      </c>
      <c r="AC227" s="158" t="str" cm="1">
        <f t="array" ref="AC227">IF(D227="Electric","--",IF(D227="Diesel",_xlfn._xlws.FILTER(DFCF2[Fuel_HC],(DFCF2[MY]=E227)),""))</f>
        <v>--</v>
      </c>
      <c r="AD227" s="158" t="str" cm="1">
        <f t="array" ref="AD227">IF(D227="Electric","--",IF(D227="Gasoline",_xlfn._xlws.FILTER(GFCF2[Fuel_HC],(GFCF2[MY]=E227)),""))</f>
        <v>--</v>
      </c>
      <c r="AE227" s="158">
        <f t="shared" si="61"/>
        <v>0</v>
      </c>
      <c r="AF227" s="157" t="str" cm="1">
        <f t="array" ref="AF227">IF(D227="Electric","--",IF(D227="Diesel",_xlfn._xlws.FILTER(DFCF2[Fuel_NOX],(DFCF2[MY]=E227)),""))</f>
        <v>--</v>
      </c>
      <c r="AG227" s="157" t="str" cm="1">
        <f t="array" ref="AG227">IF(D227="Electric","--",IF(D227="Gasoline",_xlfn._xlws.FILTER(GFCF2[Fuel_NOX],(GFCF2[MY]=E227)),""))</f>
        <v>--</v>
      </c>
      <c r="AH227" s="157">
        <f t="shared" si="62"/>
        <v>0</v>
      </c>
      <c r="AI227" s="158">
        <f t="shared" si="63"/>
        <v>0</v>
      </c>
      <c r="AJ227" s="158">
        <f t="shared" si="64"/>
        <v>0</v>
      </c>
      <c r="AK227" s="158" t="str">
        <f t="shared" si="65"/>
        <v>--</v>
      </c>
      <c r="AL227" s="158" t="str">
        <f t="shared" si="66"/>
        <v>--</v>
      </c>
      <c r="AM227" s="158" t="str">
        <f t="shared" si="67"/>
        <v>--</v>
      </c>
      <c r="AN227" s="158" t="str">
        <f t="shared" si="68"/>
        <v>--</v>
      </c>
      <c r="AO227" s="158" t="str">
        <f t="shared" si="69"/>
        <v>--</v>
      </c>
      <c r="AP227" s="157"/>
      <c r="AQ227" s="161"/>
      <c r="AR227" s="161"/>
      <c r="AS227" s="161" t="str">
        <f>IF(ISNA(VLOOKUP($B227,'2017 Emission Inventory'!$B$2:$B$803,1,FALSE)),"No","Yes")</f>
        <v>Yes</v>
      </c>
      <c r="AT227" s="161" t="str">
        <f>IFERROR(INDEX('2017 Emission Inventory'!$C$2:$C$803,MATCH($B227,'2017 Emission Inventory'!$B$2:$B$803,0)),"")</f>
        <v>Cargo Tractor</v>
      </c>
      <c r="AU227" s="161" t="str">
        <f>IFERROR(INDEX('2017 Emission Inventory'!$D$2:$D$803,MATCH($B227,'2017 Emission Inventory'!$B$2:$B$803,0)),"")</f>
        <v>Electric</v>
      </c>
      <c r="AV227" s="161">
        <f>IFERROR(INDEX('2017 Emission Inventory'!$E$2:$E$803,MATCH($B227,'2017 Emission Inventory'!$B$2:$B$803,0)),"")</f>
        <v>2000</v>
      </c>
      <c r="AW227" s="161">
        <f>IFERROR(INDEX('2017 Emission Inventory'!$F$2:$F$803,MATCH($B227,'2017 Emission Inventory'!$B$2:$B$803,0)),"")</f>
        <v>95</v>
      </c>
      <c r="AX227" s="161">
        <f>IFERROR(INDEX('2017 Emission Inventory'!$G$2:$G$803,MATCH($B227,'2017 Emission Inventory'!$B$2:$B$803,0)),"")</f>
        <v>1137.9951923076924</v>
      </c>
      <c r="AY227" s="162" t="str">
        <f>IFERROR(INDEX('2017 Emission Inventory'!$AL$2:$AL$803,MATCH($B227,'2017 Emission Inventory'!$B$2:$B$803,0)),"")</f>
        <v>--</v>
      </c>
      <c r="AZ227" s="163" t="e">
        <f t="shared" si="70"/>
        <v>#VALUE!</v>
      </c>
      <c r="BB227" s="166"/>
    </row>
    <row r="228" spans="1:54" s="160" customFormat="1" x14ac:dyDescent="0.35">
      <c r="A228" s="157">
        <v>227</v>
      </c>
      <c r="B228" s="157" t="s">
        <v>234</v>
      </c>
      <c r="C228" s="157" t="s">
        <v>205</v>
      </c>
      <c r="D228" s="157" t="s">
        <v>49</v>
      </c>
      <c r="E228" s="157">
        <v>2000</v>
      </c>
      <c r="F228" s="157">
        <v>80</v>
      </c>
      <c r="G228" s="157">
        <v>1137.9951923076924</v>
      </c>
      <c r="H228" s="157"/>
      <c r="I228" s="157">
        <f t="shared" si="54"/>
        <v>100</v>
      </c>
      <c r="J228" s="157" t="str">
        <f>IF(D228="Electric","--",IF(D228="Diesel",VLOOKUP(C228,[2]ORDLF!A:B,2,FALSE),""))</f>
        <v>--</v>
      </c>
      <c r="K228" s="157" t="str">
        <f>IF(D228="Electric","--",IF(D228="Gasoline",VLOOKUP(C228,LSILF!A:C,3,FALSE),""))</f>
        <v>--</v>
      </c>
      <c r="L228" s="158">
        <f t="shared" si="71"/>
        <v>0</v>
      </c>
      <c r="M228" s="157" t="str" cm="1">
        <f t="array" ref="M228">IF(D228="Electric","--",IF(D228="Diesel",_xlfn._xlws.FILTER(DIESCH[CH Cap],(DIESCH[HP Bin]=I228)),""))</f>
        <v>--</v>
      </c>
      <c r="N228" s="157" t="str" cm="1">
        <f t="array" ref="N228">IF(D228="Electric","--",IF(D228="Gasoline",_xlfn._xlws.FILTER(LSICH[CH Cap],(LSICH[Fuel Type]=D228)*(LSICH[MY]=E228)),""))</f>
        <v>--</v>
      </c>
      <c r="O228" s="157">
        <f t="shared" si="55"/>
        <v>0</v>
      </c>
      <c r="P228" s="157">
        <f t="shared" si="56"/>
        <v>22759.903846153848</v>
      </c>
      <c r="Q228" s="157" t="str" cm="1">
        <f t="array" ref="Q228">IF(D228="Electric","--",IF(D228="Diesel",_xlfn._xlws.FILTER(ORDEF[HC-ZH (g/hp-hr)],(ORDEF[HP]=I228)*(ORDEF[Model_Year]=E228)),""))</f>
        <v>--</v>
      </c>
      <c r="R228" s="157" t="str" cm="1">
        <f t="array" ref="R228">IF(D228="Electric","--",IF(D228="Gasoline",_xlfn._xlws.FILTER(LSIEF[HC-ZH (g/hp-hr)],(LSIEF[Fuel]=D228)*(LSIEF[HP Bin]=I228)*(LSIEF[Model Year]=E228)),""))</f>
        <v>--</v>
      </c>
      <c r="S228" s="158">
        <f t="shared" si="57"/>
        <v>0</v>
      </c>
      <c r="T228" s="159" t="str" cm="1">
        <f t="array" ref="T228">IF(D228="Electric","--",IF(D228="Diesel",_xlfn._xlws.FILTER(ORDEF[HCDR],(ORDEF[HP]=I228)*(ORDEF[Model_Year]=E228),),""))</f>
        <v>--</v>
      </c>
      <c r="U228" s="159" t="str" cm="1">
        <f t="array" ref="U228">IF(D228="Electric","--",IF(D228="Gasoline",_xlfn._xlws.FILTER(LSIEF[HC DR],(LSIEF[Fuel]=D228)*(LSIEF[HP Bin]=I228)*(LSIEF[Model Year]=E228)),""))</f>
        <v>--</v>
      </c>
      <c r="V228" s="159">
        <f t="shared" si="58"/>
        <v>0</v>
      </c>
      <c r="W228" s="158" t="str" cm="1">
        <f t="array" ref="W228">IF(D228="Electric","--",IF(D228="Diesel",_xlfn._xlws.FILTER(ORDEF[NOXzh],(ORDEF[HP]=I228)*(ORDEF[Model_Year]=E228)),""))</f>
        <v>--</v>
      </c>
      <c r="X228" s="158" t="str" cm="1">
        <f t="array" ref="X228">IF(D228="Electric","--",IF(D228="Gasoline",_xlfn._xlws.FILTER(LSIEF[NOX-ZH (g/hp-hr)],(LSIEF[Fuel]=D228)*(LSIEF[HP Bin]=I228)*(LSIEF[Model Year]=E228)),""))</f>
        <v>--</v>
      </c>
      <c r="Y228" s="158">
        <f t="shared" si="59"/>
        <v>0</v>
      </c>
      <c r="Z228" s="159" t="str" cm="1">
        <f t="array" ref="Z228">IF(D228="Electric","--",IF(D228="Diesel",_xlfn._xlws.FILTER(ORDEF[NOXdr],(ORDEF[HP]=I228)*(ORDEF[Model_Year]=E228)),""))</f>
        <v>--</v>
      </c>
      <c r="AA228" s="159" t="str" cm="1">
        <f t="array" ref="AA228">IF(E228="Electric","--",IF(D228="Gasoline",_xlfn._xlws.FILTER(LSIEF[NOX DR],(LSIEF[Fuel]=D228)*(LSIEF[HP Bin]=I228)*(LSIEF[Model Year]=E228)),""))</f>
        <v/>
      </c>
      <c r="AB228" s="159">
        <f t="shared" si="60"/>
        <v>0</v>
      </c>
      <c r="AC228" s="158" t="str" cm="1">
        <f t="array" ref="AC228">IF(D228="Electric","--",IF(D228="Diesel",_xlfn._xlws.FILTER(DFCF2[Fuel_HC],(DFCF2[MY]=E228)),""))</f>
        <v>--</v>
      </c>
      <c r="AD228" s="158" t="str" cm="1">
        <f t="array" ref="AD228">IF(D228="Electric","--",IF(D228="Gasoline",_xlfn._xlws.FILTER(GFCF2[Fuel_HC],(GFCF2[MY]=E228)),""))</f>
        <v>--</v>
      </c>
      <c r="AE228" s="158">
        <f t="shared" si="61"/>
        <v>0</v>
      </c>
      <c r="AF228" s="157" t="str" cm="1">
        <f t="array" ref="AF228">IF(D228="Electric","--",IF(D228="Diesel",_xlfn._xlws.FILTER(DFCF2[Fuel_NOX],(DFCF2[MY]=E228)),""))</f>
        <v>--</v>
      </c>
      <c r="AG228" s="157" t="str" cm="1">
        <f t="array" ref="AG228">IF(D228="Electric","--",IF(D228="Gasoline",_xlfn._xlws.FILTER(GFCF2[Fuel_NOX],(GFCF2[MY]=E228)),""))</f>
        <v>--</v>
      </c>
      <c r="AH228" s="157">
        <f t="shared" si="62"/>
        <v>0</v>
      </c>
      <c r="AI228" s="158">
        <f t="shared" si="63"/>
        <v>0</v>
      </c>
      <c r="AJ228" s="158">
        <f t="shared" si="64"/>
        <v>0</v>
      </c>
      <c r="AK228" s="158" t="str">
        <f t="shared" si="65"/>
        <v>--</v>
      </c>
      <c r="AL228" s="158" t="str">
        <f t="shared" si="66"/>
        <v>--</v>
      </c>
      <c r="AM228" s="158" t="str">
        <f t="shared" si="67"/>
        <v>--</v>
      </c>
      <c r="AN228" s="158" t="str">
        <f t="shared" si="68"/>
        <v>--</v>
      </c>
      <c r="AO228" s="158" t="str">
        <f t="shared" si="69"/>
        <v>--</v>
      </c>
      <c r="AP228" s="157"/>
      <c r="AQ228" s="161"/>
      <c r="AR228" s="161"/>
      <c r="AS228" s="161" t="str">
        <f>IF(ISNA(VLOOKUP($B228,'2017 Emission Inventory'!$B$2:$B$803,1,FALSE)),"No","Yes")</f>
        <v>Yes</v>
      </c>
      <c r="AT228" s="161" t="str">
        <f>IFERROR(INDEX('2017 Emission Inventory'!$C$2:$C$803,MATCH($B228,'2017 Emission Inventory'!$B$2:$B$803,0)),"")</f>
        <v>Cargo Tractor</v>
      </c>
      <c r="AU228" s="161" t="str">
        <f>IFERROR(INDEX('2017 Emission Inventory'!$D$2:$D$803,MATCH($B228,'2017 Emission Inventory'!$B$2:$B$803,0)),"")</f>
        <v>Electric</v>
      </c>
      <c r="AV228" s="161">
        <f>IFERROR(INDEX('2017 Emission Inventory'!$E$2:$E$803,MATCH($B228,'2017 Emission Inventory'!$B$2:$B$803,0)),"")</f>
        <v>2000</v>
      </c>
      <c r="AW228" s="161">
        <f>IFERROR(INDEX('2017 Emission Inventory'!$F$2:$F$803,MATCH($B228,'2017 Emission Inventory'!$B$2:$B$803,0)),"")</f>
        <v>95</v>
      </c>
      <c r="AX228" s="161">
        <f>IFERROR(INDEX('2017 Emission Inventory'!$G$2:$G$803,MATCH($B228,'2017 Emission Inventory'!$B$2:$B$803,0)),"")</f>
        <v>1137.9951923076924</v>
      </c>
      <c r="AY228" s="162" t="str">
        <f>IFERROR(INDEX('2017 Emission Inventory'!$AL$2:$AL$803,MATCH($B228,'2017 Emission Inventory'!$B$2:$B$803,0)),"")</f>
        <v>--</v>
      </c>
      <c r="AZ228" s="163" t="e">
        <f t="shared" si="70"/>
        <v>#VALUE!</v>
      </c>
      <c r="BB228" s="166"/>
    </row>
    <row r="229" spans="1:54" s="160" customFormat="1" x14ac:dyDescent="0.35">
      <c r="A229" s="157">
        <v>228</v>
      </c>
      <c r="B229" s="157" t="s">
        <v>235</v>
      </c>
      <c r="C229" s="157" t="s">
        <v>205</v>
      </c>
      <c r="D229" s="157" t="s">
        <v>49</v>
      </c>
      <c r="E229" s="157">
        <v>2000</v>
      </c>
      <c r="F229" s="157">
        <v>80</v>
      </c>
      <c r="G229" s="157">
        <v>1137.9951923076924</v>
      </c>
      <c r="H229" s="157"/>
      <c r="I229" s="157">
        <f t="shared" si="54"/>
        <v>100</v>
      </c>
      <c r="J229" s="157" t="str">
        <f>IF(D229="Electric","--",IF(D229="Diesel",VLOOKUP(C229,[2]ORDLF!A:B,2,FALSE),""))</f>
        <v>--</v>
      </c>
      <c r="K229" s="157" t="str">
        <f>IF(D229="Electric","--",IF(D229="Gasoline",VLOOKUP(C229,LSILF!A:C,3,FALSE),""))</f>
        <v>--</v>
      </c>
      <c r="L229" s="158">
        <f t="shared" si="71"/>
        <v>0</v>
      </c>
      <c r="M229" s="157" t="str" cm="1">
        <f t="array" ref="M229">IF(D229="Electric","--",IF(D229="Diesel",_xlfn._xlws.FILTER(DIESCH[CH Cap],(DIESCH[HP Bin]=I229)),""))</f>
        <v>--</v>
      </c>
      <c r="N229" s="157" t="str" cm="1">
        <f t="array" ref="N229">IF(D229="Electric","--",IF(D229="Gasoline",_xlfn._xlws.FILTER(LSICH[CH Cap],(LSICH[Fuel Type]=D229)*(LSICH[MY]=E229)),""))</f>
        <v>--</v>
      </c>
      <c r="O229" s="157">
        <f t="shared" si="55"/>
        <v>0</v>
      </c>
      <c r="P229" s="157">
        <f t="shared" si="56"/>
        <v>22759.903846153848</v>
      </c>
      <c r="Q229" s="157" t="str" cm="1">
        <f t="array" ref="Q229">IF(D229="Electric","--",IF(D229="Diesel",_xlfn._xlws.FILTER(ORDEF[HC-ZH (g/hp-hr)],(ORDEF[HP]=I229)*(ORDEF[Model_Year]=E229)),""))</f>
        <v>--</v>
      </c>
      <c r="R229" s="157" t="str" cm="1">
        <f t="array" ref="R229">IF(D229="Electric","--",IF(D229="Gasoline",_xlfn._xlws.FILTER(LSIEF[HC-ZH (g/hp-hr)],(LSIEF[Fuel]=D229)*(LSIEF[HP Bin]=I229)*(LSIEF[Model Year]=E229)),""))</f>
        <v>--</v>
      </c>
      <c r="S229" s="158">
        <f t="shared" si="57"/>
        <v>0</v>
      </c>
      <c r="T229" s="159" t="str" cm="1">
        <f t="array" ref="T229">IF(D229="Electric","--",IF(D229="Diesel",_xlfn._xlws.FILTER(ORDEF[HCDR],(ORDEF[HP]=I229)*(ORDEF[Model_Year]=E229),),""))</f>
        <v>--</v>
      </c>
      <c r="U229" s="159" t="str" cm="1">
        <f t="array" ref="U229">IF(D229="Electric","--",IF(D229="Gasoline",_xlfn._xlws.FILTER(LSIEF[HC DR],(LSIEF[Fuel]=D229)*(LSIEF[HP Bin]=I229)*(LSIEF[Model Year]=E229)),""))</f>
        <v>--</v>
      </c>
      <c r="V229" s="159">
        <f t="shared" si="58"/>
        <v>0</v>
      </c>
      <c r="W229" s="158" t="str" cm="1">
        <f t="array" ref="W229">IF(D229="Electric","--",IF(D229="Diesel",_xlfn._xlws.FILTER(ORDEF[NOXzh],(ORDEF[HP]=I229)*(ORDEF[Model_Year]=E229)),""))</f>
        <v>--</v>
      </c>
      <c r="X229" s="158" t="str" cm="1">
        <f t="array" ref="X229">IF(D229="Electric","--",IF(D229="Gasoline",_xlfn._xlws.FILTER(LSIEF[NOX-ZH (g/hp-hr)],(LSIEF[Fuel]=D229)*(LSIEF[HP Bin]=I229)*(LSIEF[Model Year]=E229)),""))</f>
        <v>--</v>
      </c>
      <c r="Y229" s="158">
        <f t="shared" si="59"/>
        <v>0</v>
      </c>
      <c r="Z229" s="159" t="str" cm="1">
        <f t="array" ref="Z229">IF(D229="Electric","--",IF(D229="Diesel",_xlfn._xlws.FILTER(ORDEF[NOXdr],(ORDEF[HP]=I229)*(ORDEF[Model_Year]=E229)),""))</f>
        <v>--</v>
      </c>
      <c r="AA229" s="159" t="str" cm="1">
        <f t="array" ref="AA229">IF(E229="Electric","--",IF(D229="Gasoline",_xlfn._xlws.FILTER(LSIEF[NOX DR],(LSIEF[Fuel]=D229)*(LSIEF[HP Bin]=I229)*(LSIEF[Model Year]=E229)),""))</f>
        <v/>
      </c>
      <c r="AB229" s="159">
        <f t="shared" si="60"/>
        <v>0</v>
      </c>
      <c r="AC229" s="158" t="str" cm="1">
        <f t="array" ref="AC229">IF(D229="Electric","--",IF(D229="Diesel",_xlfn._xlws.FILTER(DFCF2[Fuel_HC],(DFCF2[MY]=E229)),""))</f>
        <v>--</v>
      </c>
      <c r="AD229" s="158" t="str" cm="1">
        <f t="array" ref="AD229">IF(D229="Electric","--",IF(D229="Gasoline",_xlfn._xlws.FILTER(GFCF2[Fuel_HC],(GFCF2[MY]=E229)),""))</f>
        <v>--</v>
      </c>
      <c r="AE229" s="158">
        <f t="shared" si="61"/>
        <v>0</v>
      </c>
      <c r="AF229" s="157" t="str" cm="1">
        <f t="array" ref="AF229">IF(D229="Electric","--",IF(D229="Diesel",_xlfn._xlws.FILTER(DFCF2[Fuel_NOX],(DFCF2[MY]=E229)),""))</f>
        <v>--</v>
      </c>
      <c r="AG229" s="157" t="str" cm="1">
        <f t="array" ref="AG229">IF(D229="Electric","--",IF(D229="Gasoline",_xlfn._xlws.FILTER(GFCF2[Fuel_NOX],(GFCF2[MY]=E229)),""))</f>
        <v>--</v>
      </c>
      <c r="AH229" s="157">
        <f t="shared" si="62"/>
        <v>0</v>
      </c>
      <c r="AI229" s="158">
        <f t="shared" si="63"/>
        <v>0</v>
      </c>
      <c r="AJ229" s="158">
        <f t="shared" si="64"/>
        <v>0</v>
      </c>
      <c r="AK229" s="158" t="str">
        <f t="shared" si="65"/>
        <v>--</v>
      </c>
      <c r="AL229" s="158" t="str">
        <f t="shared" si="66"/>
        <v>--</v>
      </c>
      <c r="AM229" s="158" t="str">
        <f t="shared" si="67"/>
        <v>--</v>
      </c>
      <c r="AN229" s="158" t="str">
        <f t="shared" si="68"/>
        <v>--</v>
      </c>
      <c r="AO229" s="158" t="str">
        <f t="shared" si="69"/>
        <v>--</v>
      </c>
      <c r="AP229" s="157"/>
      <c r="AQ229" s="161"/>
      <c r="AR229" s="161"/>
      <c r="AS229" s="161" t="str">
        <f>IF(ISNA(VLOOKUP($B229,'2017 Emission Inventory'!$B$2:$B$803,1,FALSE)),"No","Yes")</f>
        <v>Yes</v>
      </c>
      <c r="AT229" s="161" t="str">
        <f>IFERROR(INDEX('2017 Emission Inventory'!$C$2:$C$803,MATCH($B229,'2017 Emission Inventory'!$B$2:$B$803,0)),"")</f>
        <v>Cargo Tractor</v>
      </c>
      <c r="AU229" s="161" t="str">
        <f>IFERROR(INDEX('2017 Emission Inventory'!$D$2:$D$803,MATCH($B229,'2017 Emission Inventory'!$B$2:$B$803,0)),"")</f>
        <v>Electric</v>
      </c>
      <c r="AV229" s="161">
        <f>IFERROR(INDEX('2017 Emission Inventory'!$E$2:$E$803,MATCH($B229,'2017 Emission Inventory'!$B$2:$B$803,0)),"")</f>
        <v>2000</v>
      </c>
      <c r="AW229" s="161">
        <f>IFERROR(INDEX('2017 Emission Inventory'!$F$2:$F$803,MATCH($B229,'2017 Emission Inventory'!$B$2:$B$803,0)),"")</f>
        <v>95</v>
      </c>
      <c r="AX229" s="161">
        <f>IFERROR(INDEX('2017 Emission Inventory'!$G$2:$G$803,MATCH($B229,'2017 Emission Inventory'!$B$2:$B$803,0)),"")</f>
        <v>1137.9951923076924</v>
      </c>
      <c r="AY229" s="162" t="str">
        <f>IFERROR(INDEX('2017 Emission Inventory'!$AL$2:$AL$803,MATCH($B229,'2017 Emission Inventory'!$B$2:$B$803,0)),"")</f>
        <v>--</v>
      </c>
      <c r="AZ229" s="163" t="e">
        <f t="shared" si="70"/>
        <v>#VALUE!</v>
      </c>
      <c r="BB229" s="166"/>
    </row>
    <row r="230" spans="1:54" s="160" customFormat="1" x14ac:dyDescent="0.35">
      <c r="A230" s="157">
        <v>229</v>
      </c>
      <c r="B230" s="157" t="s">
        <v>207</v>
      </c>
      <c r="C230" s="157" t="s">
        <v>205</v>
      </c>
      <c r="D230" s="157" t="s">
        <v>49</v>
      </c>
      <c r="E230" s="157">
        <v>2004</v>
      </c>
      <c r="F230" s="157">
        <v>19</v>
      </c>
      <c r="G230" s="157">
        <v>1137.9951923076924</v>
      </c>
      <c r="H230" s="157"/>
      <c r="I230" s="157">
        <f t="shared" si="54"/>
        <v>25</v>
      </c>
      <c r="J230" s="157" t="str">
        <f>IF(D230="Electric","--",IF(D230="Diesel",VLOOKUP(C230,[2]ORDLF!A:B,2,FALSE),""))</f>
        <v>--</v>
      </c>
      <c r="K230" s="157" t="str">
        <f>IF(D230="Electric","--",IF(D230="Gasoline",VLOOKUP(C230,LSILF!A:C,3,FALSE),""))</f>
        <v>--</v>
      </c>
      <c r="L230" s="158">
        <f t="shared" si="71"/>
        <v>0</v>
      </c>
      <c r="M230" s="157" t="str" cm="1">
        <f t="array" ref="M230">IF(D230="Electric","--",IF(D230="Diesel",_xlfn._xlws.FILTER(DIESCH[CH Cap],(DIESCH[HP Bin]=I230)),""))</f>
        <v>--</v>
      </c>
      <c r="N230" s="157" t="str" cm="1">
        <f t="array" ref="N230">IF(D230="Electric","--",IF(D230="Gasoline",_xlfn._xlws.FILTER(LSICH[CH Cap],(LSICH[Fuel Type]=D230)*(LSICH[MY]=E230)),""))</f>
        <v>--</v>
      </c>
      <c r="O230" s="157">
        <f t="shared" si="55"/>
        <v>0</v>
      </c>
      <c r="P230" s="157">
        <f t="shared" si="56"/>
        <v>18207.923076923078</v>
      </c>
      <c r="Q230" s="157" t="str" cm="1">
        <f t="array" ref="Q230">IF(D230="Electric","--",IF(D230="Diesel",_xlfn._xlws.FILTER(ORDEF[HC-ZH (g/hp-hr)],(ORDEF[HP]=I230)*(ORDEF[Model_Year]=E230)),""))</f>
        <v>--</v>
      </c>
      <c r="R230" s="157" t="str" cm="1">
        <f t="array" ref="R230">IF(D230="Electric","--",IF(D230="Gasoline",_xlfn._xlws.FILTER(LSIEF[HC-ZH (g/hp-hr)],(LSIEF[Fuel]=D230)*(LSIEF[HP Bin]=I230)*(LSIEF[Model Year]=E230)),""))</f>
        <v>--</v>
      </c>
      <c r="S230" s="158">
        <f t="shared" si="57"/>
        <v>0</v>
      </c>
      <c r="T230" s="159" t="str" cm="1">
        <f t="array" ref="T230">IF(D230="Electric","--",IF(D230="Diesel",_xlfn._xlws.FILTER(ORDEF[HCDR],(ORDEF[HP]=I230)*(ORDEF[Model_Year]=E230),),""))</f>
        <v>--</v>
      </c>
      <c r="U230" s="159" t="str" cm="1">
        <f t="array" ref="U230">IF(D230="Electric","--",IF(D230="Gasoline",_xlfn._xlws.FILTER(LSIEF[HC DR],(LSIEF[Fuel]=D230)*(LSIEF[HP Bin]=I230)*(LSIEF[Model Year]=E230)),""))</f>
        <v>--</v>
      </c>
      <c r="V230" s="159">
        <f t="shared" si="58"/>
        <v>0</v>
      </c>
      <c r="W230" s="158" t="str" cm="1">
        <f t="array" ref="W230">IF(D230="Electric","--",IF(D230="Diesel",_xlfn._xlws.FILTER(ORDEF[NOXzh],(ORDEF[HP]=I230)*(ORDEF[Model_Year]=E230)),""))</f>
        <v>--</v>
      </c>
      <c r="X230" s="158" t="str" cm="1">
        <f t="array" ref="X230">IF(D230="Electric","--",IF(D230="Gasoline",_xlfn._xlws.FILTER(LSIEF[NOX-ZH (g/hp-hr)],(LSIEF[Fuel]=D230)*(LSIEF[HP Bin]=I230)*(LSIEF[Model Year]=E230)),""))</f>
        <v>--</v>
      </c>
      <c r="Y230" s="158">
        <f t="shared" si="59"/>
        <v>0</v>
      </c>
      <c r="Z230" s="159" t="str" cm="1">
        <f t="array" ref="Z230">IF(D230="Electric","--",IF(D230="Diesel",_xlfn._xlws.FILTER(ORDEF[NOXdr],(ORDEF[HP]=I230)*(ORDEF[Model_Year]=E230)),""))</f>
        <v>--</v>
      </c>
      <c r="AA230" s="159" t="str" cm="1">
        <f t="array" ref="AA230">IF(E230="Electric","--",IF(D230="Gasoline",_xlfn._xlws.FILTER(LSIEF[NOX DR],(LSIEF[Fuel]=D230)*(LSIEF[HP Bin]=I230)*(LSIEF[Model Year]=E230)),""))</f>
        <v/>
      </c>
      <c r="AB230" s="159">
        <f t="shared" si="60"/>
        <v>0</v>
      </c>
      <c r="AC230" s="158" t="str" cm="1">
        <f t="array" ref="AC230">IF(D230="Electric","--",IF(D230="Diesel",_xlfn._xlws.FILTER(DFCF2[Fuel_HC],(DFCF2[MY]=E230)),""))</f>
        <v>--</v>
      </c>
      <c r="AD230" s="158" t="str" cm="1">
        <f t="array" ref="AD230">IF(D230="Electric","--",IF(D230="Gasoline",_xlfn._xlws.FILTER(GFCF2[Fuel_HC],(GFCF2[MY]=E230)),""))</f>
        <v>--</v>
      </c>
      <c r="AE230" s="158">
        <f t="shared" si="61"/>
        <v>0</v>
      </c>
      <c r="AF230" s="157" t="str" cm="1">
        <f t="array" ref="AF230">IF(D230="Electric","--",IF(D230="Diesel",_xlfn._xlws.FILTER(DFCF2[Fuel_NOX],(DFCF2[MY]=E230)),""))</f>
        <v>--</v>
      </c>
      <c r="AG230" s="157" t="str" cm="1">
        <f t="array" ref="AG230">IF(D230="Electric","--",IF(D230="Gasoline",_xlfn._xlws.FILTER(GFCF2[Fuel_NOX],(GFCF2[MY]=E230)),""))</f>
        <v>--</v>
      </c>
      <c r="AH230" s="157">
        <f t="shared" si="62"/>
        <v>0</v>
      </c>
      <c r="AI230" s="158">
        <f t="shared" si="63"/>
        <v>0</v>
      </c>
      <c r="AJ230" s="158">
        <f t="shared" si="64"/>
        <v>0</v>
      </c>
      <c r="AK230" s="158" t="str">
        <f t="shared" si="65"/>
        <v>--</v>
      </c>
      <c r="AL230" s="158" t="str">
        <f t="shared" si="66"/>
        <v>--</v>
      </c>
      <c r="AM230" s="158" t="str">
        <f t="shared" si="67"/>
        <v>--</v>
      </c>
      <c r="AN230" s="158" t="str">
        <f t="shared" si="68"/>
        <v>--</v>
      </c>
      <c r="AO230" s="158" t="str">
        <f t="shared" si="69"/>
        <v>--</v>
      </c>
      <c r="AP230" s="157"/>
      <c r="AQ230" s="161"/>
      <c r="AR230" s="161"/>
      <c r="AS230" s="161" t="str">
        <f>IF(ISNA(VLOOKUP($B230,'2017 Emission Inventory'!$B$2:$B$803,1,FALSE)),"No","Yes")</f>
        <v>Yes</v>
      </c>
      <c r="AT230" s="161" t="str">
        <f>IFERROR(INDEX('2017 Emission Inventory'!$C$2:$C$803,MATCH($B230,'2017 Emission Inventory'!$B$2:$B$803,0)),"")</f>
        <v>Cargo Tractor</v>
      </c>
      <c r="AU230" s="161" t="str">
        <f>IFERROR(INDEX('2017 Emission Inventory'!$D$2:$D$803,MATCH($B230,'2017 Emission Inventory'!$B$2:$B$803,0)),"")</f>
        <v>Diesel</v>
      </c>
      <c r="AV230" s="161">
        <f>IFERROR(INDEX('2017 Emission Inventory'!$E$2:$E$803,MATCH($B230,'2017 Emission Inventory'!$B$2:$B$803,0)),"")</f>
        <v>2002</v>
      </c>
      <c r="AW230" s="161">
        <f>IFERROR(INDEX('2017 Emission Inventory'!$F$2:$F$803,MATCH($B230,'2017 Emission Inventory'!$B$2:$B$803,0)),"")</f>
        <v>113</v>
      </c>
      <c r="AX230" s="161">
        <f>IFERROR(INDEX('2017 Emission Inventory'!$G$2:$G$803,MATCH($B230,'2017 Emission Inventory'!$B$2:$B$803,0)),"")</f>
        <v>1137.9951923076924</v>
      </c>
      <c r="AY230" s="162">
        <f>IFERROR(INDEX('2017 Emission Inventory'!$AL$2:$AL$803,MATCH($B230,'2017 Emission Inventory'!$B$2:$B$803,0)),"")</f>
        <v>659.89460802591611</v>
      </c>
      <c r="AZ230" s="163" t="e">
        <f t="shared" si="70"/>
        <v>#VALUE!</v>
      </c>
      <c r="BB230" s="166"/>
    </row>
    <row r="231" spans="1:54" s="160" customFormat="1" x14ac:dyDescent="0.35">
      <c r="A231" s="157">
        <v>230</v>
      </c>
      <c r="B231" s="157">
        <v>770047</v>
      </c>
      <c r="C231" s="157" t="s">
        <v>99</v>
      </c>
      <c r="D231" s="157" t="s">
        <v>49</v>
      </c>
      <c r="E231" s="157">
        <v>2005</v>
      </c>
      <c r="F231" s="157">
        <v>80</v>
      </c>
      <c r="G231" s="157">
        <v>1137.9951923076924</v>
      </c>
      <c r="H231" s="157"/>
      <c r="I231" s="157">
        <f t="shared" si="54"/>
        <v>100</v>
      </c>
      <c r="J231" s="157" t="str">
        <f>IF(D231="Electric","--",IF(D231="Diesel",VLOOKUP(C231,[2]ORDLF!A:B,2,FALSE),""))</f>
        <v>--</v>
      </c>
      <c r="K231" s="157" t="str">
        <f>IF(D231="Electric","--",IF(D231="Gasoline",VLOOKUP(C231,LSILF!A:C,3,FALSE),""))</f>
        <v>--</v>
      </c>
      <c r="L231" s="158">
        <f t="shared" si="71"/>
        <v>0</v>
      </c>
      <c r="M231" s="157" t="str" cm="1">
        <f t="array" ref="M231">IF(D231="Electric","--",IF(D231="Diesel",_xlfn._xlws.FILTER(DIESCH[CH Cap],(DIESCH[HP Bin]=I231)),""))</f>
        <v>--</v>
      </c>
      <c r="N231" s="157" t="str" cm="1">
        <f t="array" ref="N231">IF(D231="Electric","--",IF(D231="Gasoline",_xlfn._xlws.FILTER(LSICH[CH Cap],(LSICH[Fuel Type]=D231)*(LSICH[MY]=E231)),""))</f>
        <v>--</v>
      </c>
      <c r="O231" s="157">
        <f t="shared" si="55"/>
        <v>0</v>
      </c>
      <c r="P231" s="157">
        <f t="shared" si="56"/>
        <v>17069.927884615387</v>
      </c>
      <c r="Q231" s="157" t="str" cm="1">
        <f t="array" ref="Q231">IF(D231="Electric","--",IF(D231="Diesel",_xlfn._xlws.FILTER(ORDEF[HC-ZH (g/hp-hr)],(ORDEF[HP]=I231)*(ORDEF[Model_Year]=E231)),""))</f>
        <v>--</v>
      </c>
      <c r="R231" s="157" t="str" cm="1">
        <f t="array" ref="R231">IF(D231="Electric","--",IF(D231="Gasoline",_xlfn._xlws.FILTER(LSIEF[HC-ZH (g/hp-hr)],(LSIEF[Fuel]=D231)*(LSIEF[HP Bin]=I231)*(LSIEF[Model Year]=E231)),""))</f>
        <v>--</v>
      </c>
      <c r="S231" s="158">
        <f t="shared" si="57"/>
        <v>0</v>
      </c>
      <c r="T231" s="159" t="str" cm="1">
        <f t="array" ref="T231">IF(D231="Electric","--",IF(D231="Diesel",_xlfn._xlws.FILTER(ORDEF[HCDR],(ORDEF[HP]=I231)*(ORDEF[Model_Year]=E231),),""))</f>
        <v>--</v>
      </c>
      <c r="U231" s="159" t="str" cm="1">
        <f t="array" ref="U231">IF(D231="Electric","--",IF(D231="Gasoline",_xlfn._xlws.FILTER(LSIEF[HC DR],(LSIEF[Fuel]=D231)*(LSIEF[HP Bin]=I231)*(LSIEF[Model Year]=E231)),""))</f>
        <v>--</v>
      </c>
      <c r="V231" s="159">
        <f t="shared" si="58"/>
        <v>0</v>
      </c>
      <c r="W231" s="158" t="str" cm="1">
        <f t="array" ref="W231">IF(D231="Electric","--",IF(D231="Diesel",_xlfn._xlws.FILTER(ORDEF[NOXzh],(ORDEF[HP]=I231)*(ORDEF[Model_Year]=E231)),""))</f>
        <v>--</v>
      </c>
      <c r="X231" s="158" t="str" cm="1">
        <f t="array" ref="X231">IF(D231="Electric","--",IF(D231="Gasoline",_xlfn._xlws.FILTER(LSIEF[NOX-ZH (g/hp-hr)],(LSIEF[Fuel]=D231)*(LSIEF[HP Bin]=I231)*(LSIEF[Model Year]=E231)),""))</f>
        <v>--</v>
      </c>
      <c r="Y231" s="158">
        <f t="shared" si="59"/>
        <v>0</v>
      </c>
      <c r="Z231" s="159" t="str" cm="1">
        <f t="array" ref="Z231">IF(D231="Electric","--",IF(D231="Diesel",_xlfn._xlws.FILTER(ORDEF[NOXdr],(ORDEF[HP]=I231)*(ORDEF[Model_Year]=E231)),""))</f>
        <v>--</v>
      </c>
      <c r="AA231" s="159" t="str" cm="1">
        <f t="array" ref="AA231">IF(E231="Electric","--",IF(D231="Gasoline",_xlfn._xlws.FILTER(LSIEF[NOX DR],(LSIEF[Fuel]=D231)*(LSIEF[HP Bin]=I231)*(LSIEF[Model Year]=E231)),""))</f>
        <v/>
      </c>
      <c r="AB231" s="159">
        <f t="shared" si="60"/>
        <v>0</v>
      </c>
      <c r="AC231" s="158" t="str" cm="1">
        <f t="array" ref="AC231">IF(D231="Electric","--",IF(D231="Diesel",_xlfn._xlws.FILTER(DFCF2[Fuel_HC],(DFCF2[MY]=E231)),""))</f>
        <v>--</v>
      </c>
      <c r="AD231" s="158" t="str" cm="1">
        <f t="array" ref="AD231">IF(D231="Electric","--",IF(D231="Gasoline",_xlfn._xlws.FILTER(GFCF2[Fuel_HC],(GFCF2[MY]=E231)),""))</f>
        <v>--</v>
      </c>
      <c r="AE231" s="158">
        <f t="shared" si="61"/>
        <v>0</v>
      </c>
      <c r="AF231" s="157" t="str" cm="1">
        <f t="array" ref="AF231">IF(D231="Electric","--",IF(D231="Diesel",_xlfn._xlws.FILTER(DFCF2[Fuel_NOX],(DFCF2[MY]=E231)),""))</f>
        <v>--</v>
      </c>
      <c r="AG231" s="157" t="str" cm="1">
        <f t="array" ref="AG231">IF(D231="Electric","--",IF(D231="Gasoline",_xlfn._xlws.FILTER(GFCF2[Fuel_NOX],(GFCF2[MY]=E231)),""))</f>
        <v>--</v>
      </c>
      <c r="AH231" s="157">
        <f t="shared" si="62"/>
        <v>0</v>
      </c>
      <c r="AI231" s="158">
        <f t="shared" si="63"/>
        <v>0</v>
      </c>
      <c r="AJ231" s="158">
        <f t="shared" si="64"/>
        <v>0</v>
      </c>
      <c r="AK231" s="158" t="str">
        <f t="shared" si="65"/>
        <v>--</v>
      </c>
      <c r="AL231" s="158" t="str">
        <f t="shared" si="66"/>
        <v>--</v>
      </c>
      <c r="AM231" s="158" t="str">
        <f t="shared" si="67"/>
        <v>--</v>
      </c>
      <c r="AN231" s="158" t="str">
        <f t="shared" si="68"/>
        <v>--</v>
      </c>
      <c r="AO231" s="158" t="str">
        <f t="shared" si="69"/>
        <v>--</v>
      </c>
      <c r="AP231" s="157"/>
      <c r="AQ231" s="161"/>
      <c r="AR231" s="161"/>
      <c r="AS231" s="161" t="str">
        <f>IF(ISNA(VLOOKUP($B231,'2017 Emission Inventory'!$B$2:$B$803,1,FALSE)),"No","Yes")</f>
        <v>Yes</v>
      </c>
      <c r="AT231" s="161" t="str">
        <f>IFERROR(INDEX('2017 Emission Inventory'!$C$2:$C$803,MATCH($B231,'2017 Emission Inventory'!$B$2:$B$803,0)),"")</f>
        <v>Baggage Tug</v>
      </c>
      <c r="AU231" s="161" t="str">
        <f>IFERROR(INDEX('2017 Emission Inventory'!$D$2:$D$803,MATCH($B231,'2017 Emission Inventory'!$B$2:$B$803,0)),"")</f>
        <v>Electric</v>
      </c>
      <c r="AV231" s="161">
        <f>IFERROR(INDEX('2017 Emission Inventory'!$E$2:$E$803,MATCH($B231,'2017 Emission Inventory'!$B$2:$B$803,0)),"")</f>
        <v>2005</v>
      </c>
      <c r="AW231" s="161">
        <f>IFERROR(INDEX('2017 Emission Inventory'!$F$2:$F$803,MATCH($B231,'2017 Emission Inventory'!$B$2:$B$803,0)),"")</f>
        <v>80</v>
      </c>
      <c r="AX231" s="161">
        <f>IFERROR(INDEX('2017 Emission Inventory'!$G$2:$G$803,MATCH($B231,'2017 Emission Inventory'!$B$2:$B$803,0)),"")</f>
        <v>769.61224489795916</v>
      </c>
      <c r="AY231" s="162" t="str">
        <f>IFERROR(INDEX('2017 Emission Inventory'!$AL$2:$AL$803,MATCH($B231,'2017 Emission Inventory'!$B$2:$B$803,0)),"")</f>
        <v>--</v>
      </c>
      <c r="AZ231" s="163" t="e">
        <f t="shared" si="70"/>
        <v>#VALUE!</v>
      </c>
      <c r="BB231" s="166"/>
    </row>
    <row r="232" spans="1:54" s="160" customFormat="1" x14ac:dyDescent="0.35">
      <c r="A232" s="157">
        <v>231</v>
      </c>
      <c r="B232" s="157" t="s">
        <v>271</v>
      </c>
      <c r="C232" s="157" t="s">
        <v>205</v>
      </c>
      <c r="D232" s="157" t="s">
        <v>49</v>
      </c>
      <c r="E232" s="157">
        <v>2007</v>
      </c>
      <c r="F232" s="157">
        <v>100</v>
      </c>
      <c r="G232" s="157">
        <v>1137.9951923076924</v>
      </c>
      <c r="H232" s="157"/>
      <c r="I232" s="157">
        <f t="shared" si="54"/>
        <v>175</v>
      </c>
      <c r="J232" s="157" t="str">
        <f>IF(D232="Electric","--",IF(D232="Diesel",VLOOKUP(C232,[2]ORDLF!A:B,2,FALSE),""))</f>
        <v>--</v>
      </c>
      <c r="K232" s="157" t="str">
        <f>IF(D232="Electric","--",IF(D232="Gasoline",VLOOKUP(C232,LSILF!A:C,3,FALSE),""))</f>
        <v>--</v>
      </c>
      <c r="L232" s="158">
        <f t="shared" si="71"/>
        <v>0</v>
      </c>
      <c r="M232" s="157" t="str" cm="1">
        <f t="array" ref="M232">IF(D232="Electric","--",IF(D232="Diesel",_xlfn._xlws.FILTER(DIESCH[CH Cap],(DIESCH[HP Bin]=I232)),""))</f>
        <v>--</v>
      </c>
      <c r="N232" s="157" t="str" cm="1">
        <f t="array" ref="N232">IF(D232="Electric","--",IF(D232="Gasoline",_xlfn._xlws.FILTER(LSICH[CH Cap],(LSICH[Fuel Type]=D232)*(LSICH[MY]=E232)),""))</f>
        <v>--</v>
      </c>
      <c r="O232" s="157">
        <f t="shared" si="55"/>
        <v>0</v>
      </c>
      <c r="P232" s="157">
        <f t="shared" si="56"/>
        <v>14793.9375</v>
      </c>
      <c r="Q232" s="157" t="str" cm="1">
        <f t="array" ref="Q232">IF(D232="Electric","--",IF(D232="Diesel",_xlfn._xlws.FILTER(ORDEF[HC-ZH (g/hp-hr)],(ORDEF[HP]=I232)*(ORDEF[Model_Year]=E232)),""))</f>
        <v>--</v>
      </c>
      <c r="R232" s="157" t="str" cm="1">
        <f t="array" ref="R232">IF(D232="Electric","--",IF(D232="Gasoline",_xlfn._xlws.FILTER(LSIEF[HC-ZH (g/hp-hr)],(LSIEF[Fuel]=D232)*(LSIEF[HP Bin]=I232)*(LSIEF[Model Year]=E232)),""))</f>
        <v>--</v>
      </c>
      <c r="S232" s="158">
        <f t="shared" si="57"/>
        <v>0</v>
      </c>
      <c r="T232" s="159" t="str" cm="1">
        <f t="array" ref="T232">IF(D232="Electric","--",IF(D232="Diesel",_xlfn._xlws.FILTER(ORDEF[HCDR],(ORDEF[HP]=I232)*(ORDEF[Model_Year]=E232),),""))</f>
        <v>--</v>
      </c>
      <c r="U232" s="159" t="str" cm="1">
        <f t="array" ref="U232">IF(D232="Electric","--",IF(D232="Gasoline",_xlfn._xlws.FILTER(LSIEF[HC DR],(LSIEF[Fuel]=D232)*(LSIEF[HP Bin]=I232)*(LSIEF[Model Year]=E232)),""))</f>
        <v>--</v>
      </c>
      <c r="V232" s="159">
        <f t="shared" si="58"/>
        <v>0</v>
      </c>
      <c r="W232" s="158" t="str" cm="1">
        <f t="array" ref="W232">IF(D232="Electric","--",IF(D232="Diesel",_xlfn._xlws.FILTER(ORDEF[NOXzh],(ORDEF[HP]=I232)*(ORDEF[Model_Year]=E232)),""))</f>
        <v>--</v>
      </c>
      <c r="X232" s="158" t="str" cm="1">
        <f t="array" ref="X232">IF(D232="Electric","--",IF(D232="Gasoline",_xlfn._xlws.FILTER(LSIEF[NOX-ZH (g/hp-hr)],(LSIEF[Fuel]=D232)*(LSIEF[HP Bin]=I232)*(LSIEF[Model Year]=E232)),""))</f>
        <v>--</v>
      </c>
      <c r="Y232" s="158">
        <f t="shared" si="59"/>
        <v>0</v>
      </c>
      <c r="Z232" s="159" t="str" cm="1">
        <f t="array" ref="Z232">IF(D232="Electric","--",IF(D232="Diesel",_xlfn._xlws.FILTER(ORDEF[NOXdr],(ORDEF[HP]=I232)*(ORDEF[Model_Year]=E232)),""))</f>
        <v>--</v>
      </c>
      <c r="AA232" s="159" t="str" cm="1">
        <f t="array" ref="AA232">IF(E232="Electric","--",IF(D232="Gasoline",_xlfn._xlws.FILTER(LSIEF[NOX DR],(LSIEF[Fuel]=D232)*(LSIEF[HP Bin]=I232)*(LSIEF[Model Year]=E232)),""))</f>
        <v/>
      </c>
      <c r="AB232" s="159">
        <f t="shared" si="60"/>
        <v>0</v>
      </c>
      <c r="AC232" s="158" t="str" cm="1">
        <f t="array" ref="AC232">IF(D232="Electric","--",IF(D232="Diesel",_xlfn._xlws.FILTER(DFCF2[Fuel_HC],(DFCF2[MY]=E232)),""))</f>
        <v>--</v>
      </c>
      <c r="AD232" s="158" t="str" cm="1">
        <f t="array" ref="AD232">IF(D232="Electric","--",IF(D232="Gasoline",_xlfn._xlws.FILTER(GFCF2[Fuel_HC],(GFCF2[MY]=E232)),""))</f>
        <v>--</v>
      </c>
      <c r="AE232" s="158">
        <f t="shared" si="61"/>
        <v>0</v>
      </c>
      <c r="AF232" s="157" t="str" cm="1">
        <f t="array" ref="AF232">IF(D232="Electric","--",IF(D232="Diesel",_xlfn._xlws.FILTER(DFCF2[Fuel_NOX],(DFCF2[MY]=E232)),""))</f>
        <v>--</v>
      </c>
      <c r="AG232" s="157" t="str" cm="1">
        <f t="array" ref="AG232">IF(D232="Electric","--",IF(D232="Gasoline",_xlfn._xlws.FILTER(GFCF2[Fuel_NOX],(GFCF2[MY]=E232)),""))</f>
        <v>--</v>
      </c>
      <c r="AH232" s="157">
        <f t="shared" si="62"/>
        <v>0</v>
      </c>
      <c r="AI232" s="158">
        <f t="shared" si="63"/>
        <v>0</v>
      </c>
      <c r="AJ232" s="158">
        <f t="shared" si="64"/>
        <v>0</v>
      </c>
      <c r="AK232" s="158" t="str">
        <f t="shared" si="65"/>
        <v>--</v>
      </c>
      <c r="AL232" s="158" t="str">
        <f t="shared" si="66"/>
        <v>--</v>
      </c>
      <c r="AM232" s="158" t="str">
        <f t="shared" si="67"/>
        <v>--</v>
      </c>
      <c r="AN232" s="158" t="str">
        <f t="shared" si="68"/>
        <v>--</v>
      </c>
      <c r="AO232" s="158" t="str">
        <f t="shared" si="69"/>
        <v>--</v>
      </c>
      <c r="AP232" s="157"/>
      <c r="AQ232" s="161"/>
      <c r="AR232" s="161"/>
      <c r="AS232" s="161" t="str">
        <f>IF(ISNA(VLOOKUP($B232,'2017 Emission Inventory'!$B$2:$B$803,1,FALSE)),"No","Yes")</f>
        <v>Yes</v>
      </c>
      <c r="AT232" s="161" t="str">
        <f>IFERROR(INDEX('2017 Emission Inventory'!$C$2:$C$803,MATCH($B232,'2017 Emission Inventory'!$B$2:$B$803,0)),"")</f>
        <v>Cargo Tractor</v>
      </c>
      <c r="AU232" s="161" t="str">
        <f>IFERROR(INDEX('2017 Emission Inventory'!$D$2:$D$803,MATCH($B232,'2017 Emission Inventory'!$B$2:$B$803,0)),"")</f>
        <v>Gasoline</v>
      </c>
      <c r="AV232" s="161">
        <f>IFERROR(INDEX('2017 Emission Inventory'!$E$2:$E$803,MATCH($B232,'2017 Emission Inventory'!$B$2:$B$803,0)),"")</f>
        <v>2007</v>
      </c>
      <c r="AW232" s="161">
        <f>IFERROR(INDEX('2017 Emission Inventory'!$F$2:$F$803,MATCH($B232,'2017 Emission Inventory'!$B$2:$B$803,0)),"")</f>
        <v>67</v>
      </c>
      <c r="AX232" s="161">
        <f>IFERROR(INDEX('2017 Emission Inventory'!$G$2:$G$803,MATCH($B232,'2017 Emission Inventory'!$B$2:$B$803,0)),"")</f>
        <v>1137.9951923076924</v>
      </c>
      <c r="AY232" s="162">
        <f>IFERROR(INDEX('2017 Emission Inventory'!$AL$2:$AL$803,MATCH($B232,'2017 Emission Inventory'!$B$2:$B$803,0)),"")</f>
        <v>135.06341186147046</v>
      </c>
      <c r="AZ232" s="163" t="e">
        <f t="shared" si="70"/>
        <v>#VALUE!</v>
      </c>
      <c r="BB232" s="166"/>
    </row>
    <row r="233" spans="1:54" s="160" customFormat="1" x14ac:dyDescent="0.35">
      <c r="A233" s="157">
        <v>232</v>
      </c>
      <c r="B233" s="157" t="s">
        <v>295</v>
      </c>
      <c r="C233" s="157" t="s">
        <v>205</v>
      </c>
      <c r="D233" s="157" t="s">
        <v>49</v>
      </c>
      <c r="E233" s="157">
        <v>2010</v>
      </c>
      <c r="F233" s="157">
        <v>80</v>
      </c>
      <c r="G233" s="157">
        <v>1137.9951923076924</v>
      </c>
      <c r="H233" s="157"/>
      <c r="I233" s="157">
        <f t="shared" si="54"/>
        <v>100</v>
      </c>
      <c r="J233" s="157" t="str">
        <f>IF(D233="Electric","--",IF(D233="Diesel",VLOOKUP(C233,[2]ORDLF!A:B,2,FALSE),""))</f>
        <v>--</v>
      </c>
      <c r="K233" s="157" t="str">
        <f>IF(D233="Electric","--",IF(D233="Gasoline",VLOOKUP(C233,LSILF!A:C,3,FALSE),""))</f>
        <v>--</v>
      </c>
      <c r="L233" s="158">
        <f t="shared" si="71"/>
        <v>0</v>
      </c>
      <c r="M233" s="157" t="str" cm="1">
        <f t="array" ref="M233">IF(D233="Electric","--",IF(D233="Diesel",_xlfn._xlws.FILTER(DIESCH[CH Cap],(DIESCH[HP Bin]=I233)),""))</f>
        <v>--</v>
      </c>
      <c r="N233" s="157" t="str" cm="1">
        <f t="array" ref="N233">IF(D233="Electric","--",IF(D233="Gasoline",_xlfn._xlws.FILTER(LSICH[CH Cap],(LSICH[Fuel Type]=D233)*(LSICH[MY]=E233)),""))</f>
        <v>--</v>
      </c>
      <c r="O233" s="157">
        <f t="shared" si="55"/>
        <v>0</v>
      </c>
      <c r="P233" s="157">
        <f t="shared" si="56"/>
        <v>11379.951923076924</v>
      </c>
      <c r="Q233" s="157" t="str" cm="1">
        <f t="array" ref="Q233">IF(D233="Electric","--",IF(D233="Diesel",_xlfn._xlws.FILTER(ORDEF[HC-ZH (g/hp-hr)],(ORDEF[HP]=I233)*(ORDEF[Model_Year]=E233)),""))</f>
        <v>--</v>
      </c>
      <c r="R233" s="157" t="str" cm="1">
        <f t="array" ref="R233">IF(D233="Electric","--",IF(D233="Gasoline",_xlfn._xlws.FILTER(LSIEF[HC-ZH (g/hp-hr)],(LSIEF[Fuel]=D233)*(LSIEF[HP Bin]=I233)*(LSIEF[Model Year]=E233)),""))</f>
        <v>--</v>
      </c>
      <c r="S233" s="158">
        <f t="shared" si="57"/>
        <v>0</v>
      </c>
      <c r="T233" s="159" t="str" cm="1">
        <f t="array" ref="T233">IF(D233="Electric","--",IF(D233="Diesel",_xlfn._xlws.FILTER(ORDEF[HCDR],(ORDEF[HP]=I233)*(ORDEF[Model_Year]=E233),),""))</f>
        <v>--</v>
      </c>
      <c r="U233" s="159" t="str" cm="1">
        <f t="array" ref="U233">IF(D233="Electric","--",IF(D233="Gasoline",_xlfn._xlws.FILTER(LSIEF[HC DR],(LSIEF[Fuel]=D233)*(LSIEF[HP Bin]=I233)*(LSIEF[Model Year]=E233)),""))</f>
        <v>--</v>
      </c>
      <c r="V233" s="159">
        <f t="shared" si="58"/>
        <v>0</v>
      </c>
      <c r="W233" s="158" t="str" cm="1">
        <f t="array" ref="W233">IF(D233="Electric","--",IF(D233="Diesel",_xlfn._xlws.FILTER(ORDEF[NOXzh],(ORDEF[HP]=I233)*(ORDEF[Model_Year]=E233)),""))</f>
        <v>--</v>
      </c>
      <c r="X233" s="158" t="str" cm="1">
        <f t="array" ref="X233">IF(D233="Electric","--",IF(D233="Gasoline",_xlfn._xlws.FILTER(LSIEF[NOX-ZH (g/hp-hr)],(LSIEF[Fuel]=D233)*(LSIEF[HP Bin]=I233)*(LSIEF[Model Year]=E233)),""))</f>
        <v>--</v>
      </c>
      <c r="Y233" s="158">
        <f t="shared" si="59"/>
        <v>0</v>
      </c>
      <c r="Z233" s="159" t="str" cm="1">
        <f t="array" ref="Z233">IF(D233="Electric","--",IF(D233="Diesel",_xlfn._xlws.FILTER(ORDEF[NOXdr],(ORDEF[HP]=I233)*(ORDEF[Model_Year]=E233)),""))</f>
        <v>--</v>
      </c>
      <c r="AA233" s="159" t="str" cm="1">
        <f t="array" ref="AA233">IF(E233="Electric","--",IF(D233="Gasoline",_xlfn._xlws.FILTER(LSIEF[NOX DR],(LSIEF[Fuel]=D233)*(LSIEF[HP Bin]=I233)*(LSIEF[Model Year]=E233)),""))</f>
        <v/>
      </c>
      <c r="AB233" s="159">
        <f t="shared" si="60"/>
        <v>0</v>
      </c>
      <c r="AC233" s="158" t="str" cm="1">
        <f t="array" ref="AC233">IF(D233="Electric","--",IF(D233="Diesel",_xlfn._xlws.FILTER(DFCF2[Fuel_HC],(DFCF2[MY]=E233)),""))</f>
        <v>--</v>
      </c>
      <c r="AD233" s="158" t="str" cm="1">
        <f t="array" ref="AD233">IF(D233="Electric","--",IF(D233="Gasoline",_xlfn._xlws.FILTER(GFCF2[Fuel_HC],(GFCF2[MY]=E233)),""))</f>
        <v>--</v>
      </c>
      <c r="AE233" s="158">
        <f t="shared" si="61"/>
        <v>0</v>
      </c>
      <c r="AF233" s="157" t="str" cm="1">
        <f t="array" ref="AF233">IF(D233="Electric","--",IF(D233="Diesel",_xlfn._xlws.FILTER(DFCF2[Fuel_NOX],(DFCF2[MY]=E233)),""))</f>
        <v>--</v>
      </c>
      <c r="AG233" s="157" t="str" cm="1">
        <f t="array" ref="AG233">IF(D233="Electric","--",IF(D233="Gasoline",_xlfn._xlws.FILTER(GFCF2[Fuel_NOX],(GFCF2[MY]=E233)),""))</f>
        <v>--</v>
      </c>
      <c r="AH233" s="157">
        <f t="shared" si="62"/>
        <v>0</v>
      </c>
      <c r="AI233" s="158">
        <f t="shared" si="63"/>
        <v>0</v>
      </c>
      <c r="AJ233" s="158">
        <f t="shared" si="64"/>
        <v>0</v>
      </c>
      <c r="AK233" s="158" t="str">
        <f t="shared" si="65"/>
        <v>--</v>
      </c>
      <c r="AL233" s="158" t="str">
        <f t="shared" si="66"/>
        <v>--</v>
      </c>
      <c r="AM233" s="158" t="str">
        <f t="shared" si="67"/>
        <v>--</v>
      </c>
      <c r="AN233" s="158" t="str">
        <f t="shared" si="68"/>
        <v>--</v>
      </c>
      <c r="AO233" s="158" t="str">
        <f t="shared" si="69"/>
        <v>--</v>
      </c>
      <c r="AP233" s="157"/>
      <c r="AQ233" s="161"/>
      <c r="AR233" s="161"/>
      <c r="AS233" s="161" t="str">
        <f>IF(ISNA(VLOOKUP($B233,'2017 Emission Inventory'!$B$2:$B$803,1,FALSE)),"No","Yes")</f>
        <v>Yes</v>
      </c>
      <c r="AT233" s="161" t="str">
        <f>IFERROR(INDEX('2017 Emission Inventory'!$C$2:$C$803,MATCH($B233,'2017 Emission Inventory'!$B$2:$B$803,0)),"")</f>
        <v>Cargo Tractor</v>
      </c>
      <c r="AU233" s="161" t="str">
        <f>IFERROR(INDEX('2017 Emission Inventory'!$D$2:$D$803,MATCH($B233,'2017 Emission Inventory'!$B$2:$B$803,0)),"")</f>
        <v>Gasoline</v>
      </c>
      <c r="AV233" s="161">
        <f>IFERROR(INDEX('2017 Emission Inventory'!$E$2:$E$803,MATCH($B233,'2017 Emission Inventory'!$B$2:$B$803,0)),"")</f>
        <v>2010</v>
      </c>
      <c r="AW233" s="161">
        <f>IFERROR(INDEX('2017 Emission Inventory'!$F$2:$F$803,MATCH($B233,'2017 Emission Inventory'!$B$2:$B$803,0)),"")</f>
        <v>75</v>
      </c>
      <c r="AX233" s="161">
        <f>IFERROR(INDEX('2017 Emission Inventory'!$G$2:$G$803,MATCH($B233,'2017 Emission Inventory'!$B$2:$B$803,0)),"")</f>
        <v>1137.9951923076924</v>
      </c>
      <c r="AY233" s="162">
        <f>IFERROR(INDEX('2017 Emission Inventory'!$AL$2:$AL$803,MATCH($B233,'2017 Emission Inventory'!$B$2:$B$803,0)),"")</f>
        <v>63.524623015119026</v>
      </c>
      <c r="AZ233" s="163" t="e">
        <f t="shared" si="70"/>
        <v>#VALUE!</v>
      </c>
      <c r="BB233" s="166"/>
    </row>
    <row r="234" spans="1:54" s="160" customFormat="1" x14ac:dyDescent="0.35">
      <c r="A234" s="157">
        <v>233</v>
      </c>
      <c r="B234" s="157" t="s">
        <v>296</v>
      </c>
      <c r="C234" s="157" t="s">
        <v>205</v>
      </c>
      <c r="D234" s="157" t="s">
        <v>49</v>
      </c>
      <c r="E234" s="157">
        <v>2010</v>
      </c>
      <c r="F234" s="157">
        <v>80</v>
      </c>
      <c r="G234" s="157">
        <v>1137.9951923076924</v>
      </c>
      <c r="H234" s="157"/>
      <c r="I234" s="157">
        <f t="shared" si="54"/>
        <v>100</v>
      </c>
      <c r="J234" s="157" t="str">
        <f>IF(D234="Electric","--",IF(D234="Diesel",VLOOKUP(C234,[2]ORDLF!A:B,2,FALSE),""))</f>
        <v>--</v>
      </c>
      <c r="K234" s="157" t="str">
        <f>IF(D234="Electric","--",IF(D234="Gasoline",VLOOKUP(C234,LSILF!A:C,3,FALSE),""))</f>
        <v>--</v>
      </c>
      <c r="L234" s="158">
        <f t="shared" si="71"/>
        <v>0</v>
      </c>
      <c r="M234" s="157" t="str" cm="1">
        <f t="array" ref="M234">IF(D234="Electric","--",IF(D234="Diesel",_xlfn._xlws.FILTER(DIESCH[CH Cap],(DIESCH[HP Bin]=I234)),""))</f>
        <v>--</v>
      </c>
      <c r="N234" s="157" t="str" cm="1">
        <f t="array" ref="N234">IF(D234="Electric","--",IF(D234="Gasoline",_xlfn._xlws.FILTER(LSICH[CH Cap],(LSICH[Fuel Type]=D234)*(LSICH[MY]=E234)),""))</f>
        <v>--</v>
      </c>
      <c r="O234" s="157">
        <f t="shared" si="55"/>
        <v>0</v>
      </c>
      <c r="P234" s="157">
        <f t="shared" si="56"/>
        <v>11379.951923076924</v>
      </c>
      <c r="Q234" s="157" t="str" cm="1">
        <f t="array" ref="Q234">IF(D234="Electric","--",IF(D234="Diesel",_xlfn._xlws.FILTER(ORDEF[HC-ZH (g/hp-hr)],(ORDEF[HP]=I234)*(ORDEF[Model_Year]=E234)),""))</f>
        <v>--</v>
      </c>
      <c r="R234" s="157" t="str" cm="1">
        <f t="array" ref="R234">IF(D234="Electric","--",IF(D234="Gasoline",_xlfn._xlws.FILTER(LSIEF[HC-ZH (g/hp-hr)],(LSIEF[Fuel]=D234)*(LSIEF[HP Bin]=I234)*(LSIEF[Model Year]=E234)),""))</f>
        <v>--</v>
      </c>
      <c r="S234" s="158">
        <f t="shared" si="57"/>
        <v>0</v>
      </c>
      <c r="T234" s="159" t="str" cm="1">
        <f t="array" ref="T234">IF(D234="Electric","--",IF(D234="Diesel",_xlfn._xlws.FILTER(ORDEF[HCDR],(ORDEF[HP]=I234)*(ORDEF[Model_Year]=E234),),""))</f>
        <v>--</v>
      </c>
      <c r="U234" s="159" t="str" cm="1">
        <f t="array" ref="U234">IF(D234="Electric","--",IF(D234="Gasoline",_xlfn._xlws.FILTER(LSIEF[HC DR],(LSIEF[Fuel]=D234)*(LSIEF[HP Bin]=I234)*(LSIEF[Model Year]=E234)),""))</f>
        <v>--</v>
      </c>
      <c r="V234" s="159">
        <f t="shared" si="58"/>
        <v>0</v>
      </c>
      <c r="W234" s="158" t="str" cm="1">
        <f t="array" ref="W234">IF(D234="Electric","--",IF(D234="Diesel",_xlfn._xlws.FILTER(ORDEF[NOXzh],(ORDEF[HP]=I234)*(ORDEF[Model_Year]=E234)),""))</f>
        <v>--</v>
      </c>
      <c r="X234" s="158" t="str" cm="1">
        <f t="array" ref="X234">IF(D234="Electric","--",IF(D234="Gasoline",_xlfn._xlws.FILTER(LSIEF[NOX-ZH (g/hp-hr)],(LSIEF[Fuel]=D234)*(LSIEF[HP Bin]=I234)*(LSIEF[Model Year]=E234)),""))</f>
        <v>--</v>
      </c>
      <c r="Y234" s="158">
        <f t="shared" si="59"/>
        <v>0</v>
      </c>
      <c r="Z234" s="159" t="str" cm="1">
        <f t="array" ref="Z234">IF(D234="Electric","--",IF(D234="Diesel",_xlfn._xlws.FILTER(ORDEF[NOXdr],(ORDEF[HP]=I234)*(ORDEF[Model_Year]=E234)),""))</f>
        <v>--</v>
      </c>
      <c r="AA234" s="159" t="str" cm="1">
        <f t="array" ref="AA234">IF(E234="Electric","--",IF(D234="Gasoline",_xlfn._xlws.FILTER(LSIEF[NOX DR],(LSIEF[Fuel]=D234)*(LSIEF[HP Bin]=I234)*(LSIEF[Model Year]=E234)),""))</f>
        <v/>
      </c>
      <c r="AB234" s="159">
        <f t="shared" si="60"/>
        <v>0</v>
      </c>
      <c r="AC234" s="158" t="str" cm="1">
        <f t="array" ref="AC234">IF(D234="Electric","--",IF(D234="Diesel",_xlfn._xlws.FILTER(DFCF2[Fuel_HC],(DFCF2[MY]=E234)),""))</f>
        <v>--</v>
      </c>
      <c r="AD234" s="158" t="str" cm="1">
        <f t="array" ref="AD234">IF(D234="Electric","--",IF(D234="Gasoline",_xlfn._xlws.FILTER(GFCF2[Fuel_HC],(GFCF2[MY]=E234)),""))</f>
        <v>--</v>
      </c>
      <c r="AE234" s="158">
        <f t="shared" si="61"/>
        <v>0</v>
      </c>
      <c r="AF234" s="157" t="str" cm="1">
        <f t="array" ref="AF234">IF(D234="Electric","--",IF(D234="Diesel",_xlfn._xlws.FILTER(DFCF2[Fuel_NOX],(DFCF2[MY]=E234)),""))</f>
        <v>--</v>
      </c>
      <c r="AG234" s="157" t="str" cm="1">
        <f t="array" ref="AG234">IF(D234="Electric","--",IF(D234="Gasoline",_xlfn._xlws.FILTER(GFCF2[Fuel_NOX],(GFCF2[MY]=E234)),""))</f>
        <v>--</v>
      </c>
      <c r="AH234" s="157">
        <f t="shared" si="62"/>
        <v>0</v>
      </c>
      <c r="AI234" s="158">
        <f t="shared" si="63"/>
        <v>0</v>
      </c>
      <c r="AJ234" s="158">
        <f t="shared" si="64"/>
        <v>0</v>
      </c>
      <c r="AK234" s="158" t="str">
        <f t="shared" si="65"/>
        <v>--</v>
      </c>
      <c r="AL234" s="158" t="str">
        <f t="shared" si="66"/>
        <v>--</v>
      </c>
      <c r="AM234" s="158" t="str">
        <f t="shared" si="67"/>
        <v>--</v>
      </c>
      <c r="AN234" s="158" t="str">
        <f t="shared" si="68"/>
        <v>--</v>
      </c>
      <c r="AO234" s="158" t="str">
        <f t="shared" si="69"/>
        <v>--</v>
      </c>
      <c r="AP234" s="157"/>
      <c r="AQ234" s="161"/>
      <c r="AR234" s="161"/>
      <c r="AS234" s="161" t="str">
        <f>IF(ISNA(VLOOKUP($B234,'2017 Emission Inventory'!$B$2:$B$803,1,FALSE)),"No","Yes")</f>
        <v>Yes</v>
      </c>
      <c r="AT234" s="161" t="str">
        <f>IFERROR(INDEX('2017 Emission Inventory'!$C$2:$C$803,MATCH($B234,'2017 Emission Inventory'!$B$2:$B$803,0)),"")</f>
        <v>Cargo Tractor</v>
      </c>
      <c r="AU234" s="161" t="str">
        <f>IFERROR(INDEX('2017 Emission Inventory'!$D$2:$D$803,MATCH($B234,'2017 Emission Inventory'!$B$2:$B$803,0)),"")</f>
        <v>Gasoline</v>
      </c>
      <c r="AV234" s="161">
        <f>IFERROR(INDEX('2017 Emission Inventory'!$E$2:$E$803,MATCH($B234,'2017 Emission Inventory'!$B$2:$B$803,0)),"")</f>
        <v>2010</v>
      </c>
      <c r="AW234" s="161">
        <f>IFERROR(INDEX('2017 Emission Inventory'!$F$2:$F$803,MATCH($B234,'2017 Emission Inventory'!$B$2:$B$803,0)),"")</f>
        <v>75</v>
      </c>
      <c r="AX234" s="161">
        <f>IFERROR(INDEX('2017 Emission Inventory'!$G$2:$G$803,MATCH($B234,'2017 Emission Inventory'!$B$2:$B$803,0)),"")</f>
        <v>1137.9951923076924</v>
      </c>
      <c r="AY234" s="162">
        <f>IFERROR(INDEX('2017 Emission Inventory'!$AL$2:$AL$803,MATCH($B234,'2017 Emission Inventory'!$B$2:$B$803,0)),"")</f>
        <v>63.524623015119026</v>
      </c>
      <c r="AZ234" s="163" t="e">
        <f t="shared" si="70"/>
        <v>#VALUE!</v>
      </c>
      <c r="BB234" s="166"/>
    </row>
    <row r="235" spans="1:54" s="160" customFormat="1" x14ac:dyDescent="0.35">
      <c r="A235" s="157">
        <v>234</v>
      </c>
      <c r="B235" s="157" t="s">
        <v>253</v>
      </c>
      <c r="C235" s="157" t="s">
        <v>205</v>
      </c>
      <c r="D235" s="157" t="s">
        <v>49</v>
      </c>
      <c r="E235" s="157">
        <v>2010</v>
      </c>
      <c r="F235" s="157">
        <v>80</v>
      </c>
      <c r="G235" s="157">
        <v>1137.9951923076924</v>
      </c>
      <c r="H235" s="157"/>
      <c r="I235" s="157">
        <f t="shared" si="54"/>
        <v>100</v>
      </c>
      <c r="J235" s="157" t="str">
        <f>IF(D235="Electric","--",IF(D235="Diesel",VLOOKUP(C235,[2]ORDLF!A:B,2,FALSE),""))</f>
        <v>--</v>
      </c>
      <c r="K235" s="157" t="str">
        <f>IF(D235="Electric","--",IF(D235="Gasoline",VLOOKUP(C235,LSILF!A:C,3,FALSE),""))</f>
        <v>--</v>
      </c>
      <c r="L235" s="158">
        <f t="shared" si="71"/>
        <v>0</v>
      </c>
      <c r="M235" s="157" t="str" cm="1">
        <f t="array" ref="M235">IF(D235="Electric","--",IF(D235="Diesel",_xlfn._xlws.FILTER(DIESCH[CH Cap],(DIESCH[HP Bin]=I235)),""))</f>
        <v>--</v>
      </c>
      <c r="N235" s="157" t="str" cm="1">
        <f t="array" ref="N235">IF(D235="Electric","--",IF(D235="Gasoline",_xlfn._xlws.FILTER(LSICH[CH Cap],(LSICH[Fuel Type]=D235)*(LSICH[MY]=E235)),""))</f>
        <v>--</v>
      </c>
      <c r="O235" s="157">
        <f t="shared" si="55"/>
        <v>0</v>
      </c>
      <c r="P235" s="157">
        <f t="shared" si="56"/>
        <v>11379.951923076924</v>
      </c>
      <c r="Q235" s="157" t="str" cm="1">
        <f t="array" ref="Q235">IF(D235="Electric","--",IF(D235="Diesel",_xlfn._xlws.FILTER(ORDEF[HC-ZH (g/hp-hr)],(ORDEF[HP]=I235)*(ORDEF[Model_Year]=E235)),""))</f>
        <v>--</v>
      </c>
      <c r="R235" s="157" t="str" cm="1">
        <f t="array" ref="R235">IF(D235="Electric","--",IF(D235="Gasoline",_xlfn._xlws.FILTER(LSIEF[HC-ZH (g/hp-hr)],(LSIEF[Fuel]=D235)*(LSIEF[HP Bin]=I235)*(LSIEF[Model Year]=E235)),""))</f>
        <v>--</v>
      </c>
      <c r="S235" s="158">
        <f t="shared" si="57"/>
        <v>0</v>
      </c>
      <c r="T235" s="159" t="str" cm="1">
        <f t="array" ref="T235">IF(D235="Electric","--",IF(D235="Diesel",_xlfn._xlws.FILTER(ORDEF[HCDR],(ORDEF[HP]=I235)*(ORDEF[Model_Year]=E235),),""))</f>
        <v>--</v>
      </c>
      <c r="U235" s="159" t="str" cm="1">
        <f t="array" ref="U235">IF(D235="Electric","--",IF(D235="Gasoline",_xlfn._xlws.FILTER(LSIEF[HC DR],(LSIEF[Fuel]=D235)*(LSIEF[HP Bin]=I235)*(LSIEF[Model Year]=E235)),""))</f>
        <v>--</v>
      </c>
      <c r="V235" s="159">
        <f t="shared" si="58"/>
        <v>0</v>
      </c>
      <c r="W235" s="158" t="str" cm="1">
        <f t="array" ref="W235">IF(D235="Electric","--",IF(D235="Diesel",_xlfn._xlws.FILTER(ORDEF[NOXzh],(ORDEF[HP]=I235)*(ORDEF[Model_Year]=E235)),""))</f>
        <v>--</v>
      </c>
      <c r="X235" s="158" t="str" cm="1">
        <f t="array" ref="X235">IF(D235="Electric","--",IF(D235="Gasoline",_xlfn._xlws.FILTER(LSIEF[NOX-ZH (g/hp-hr)],(LSIEF[Fuel]=D235)*(LSIEF[HP Bin]=I235)*(LSIEF[Model Year]=E235)),""))</f>
        <v>--</v>
      </c>
      <c r="Y235" s="158">
        <f t="shared" si="59"/>
        <v>0</v>
      </c>
      <c r="Z235" s="159" t="str" cm="1">
        <f t="array" ref="Z235">IF(D235="Electric","--",IF(D235="Diesel",_xlfn._xlws.FILTER(ORDEF[NOXdr],(ORDEF[HP]=I235)*(ORDEF[Model_Year]=E235)),""))</f>
        <v>--</v>
      </c>
      <c r="AA235" s="159" t="str" cm="1">
        <f t="array" ref="AA235">IF(E235="Electric","--",IF(D235="Gasoline",_xlfn._xlws.FILTER(LSIEF[NOX DR],(LSIEF[Fuel]=D235)*(LSIEF[HP Bin]=I235)*(LSIEF[Model Year]=E235)),""))</f>
        <v/>
      </c>
      <c r="AB235" s="159">
        <f t="shared" si="60"/>
        <v>0</v>
      </c>
      <c r="AC235" s="158" t="str" cm="1">
        <f t="array" ref="AC235">IF(D235="Electric","--",IF(D235="Diesel",_xlfn._xlws.FILTER(DFCF2[Fuel_HC],(DFCF2[MY]=E235)),""))</f>
        <v>--</v>
      </c>
      <c r="AD235" s="158" t="str" cm="1">
        <f t="array" ref="AD235">IF(D235="Electric","--",IF(D235="Gasoline",_xlfn._xlws.FILTER(GFCF2[Fuel_HC],(GFCF2[MY]=E235)),""))</f>
        <v>--</v>
      </c>
      <c r="AE235" s="158">
        <f t="shared" si="61"/>
        <v>0</v>
      </c>
      <c r="AF235" s="157" t="str" cm="1">
        <f t="array" ref="AF235">IF(D235="Electric","--",IF(D235="Diesel",_xlfn._xlws.FILTER(DFCF2[Fuel_NOX],(DFCF2[MY]=E235)),""))</f>
        <v>--</v>
      </c>
      <c r="AG235" s="157" t="str" cm="1">
        <f t="array" ref="AG235">IF(D235="Electric","--",IF(D235="Gasoline",_xlfn._xlws.FILTER(GFCF2[Fuel_NOX],(GFCF2[MY]=E235)),""))</f>
        <v>--</v>
      </c>
      <c r="AH235" s="157">
        <f t="shared" si="62"/>
        <v>0</v>
      </c>
      <c r="AI235" s="158">
        <f t="shared" si="63"/>
        <v>0</v>
      </c>
      <c r="AJ235" s="158">
        <f t="shared" si="64"/>
        <v>0</v>
      </c>
      <c r="AK235" s="158" t="str">
        <f t="shared" si="65"/>
        <v>--</v>
      </c>
      <c r="AL235" s="158" t="str">
        <f t="shared" si="66"/>
        <v>--</v>
      </c>
      <c r="AM235" s="158" t="str">
        <f t="shared" si="67"/>
        <v>--</v>
      </c>
      <c r="AN235" s="158" t="str">
        <f t="shared" si="68"/>
        <v>--</v>
      </c>
      <c r="AO235" s="158" t="str">
        <f t="shared" si="69"/>
        <v>--</v>
      </c>
      <c r="AP235" s="157"/>
      <c r="AQ235" s="161"/>
      <c r="AR235" s="161"/>
      <c r="AS235" s="161" t="str">
        <f>IF(ISNA(VLOOKUP($B235,'2017 Emission Inventory'!$B$2:$B$803,1,FALSE)),"No","Yes")</f>
        <v>Yes</v>
      </c>
      <c r="AT235" s="161" t="str">
        <f>IFERROR(INDEX('2017 Emission Inventory'!$C$2:$C$803,MATCH($B235,'2017 Emission Inventory'!$B$2:$B$803,0)),"")</f>
        <v>Cargo Tractor</v>
      </c>
      <c r="AU235" s="161" t="str">
        <f>IFERROR(INDEX('2017 Emission Inventory'!$D$2:$D$803,MATCH($B235,'2017 Emission Inventory'!$B$2:$B$803,0)),"")</f>
        <v>Electric</v>
      </c>
      <c r="AV235" s="161">
        <f>IFERROR(INDEX('2017 Emission Inventory'!$E$2:$E$803,MATCH($B235,'2017 Emission Inventory'!$B$2:$B$803,0)),"")</f>
        <v>2010</v>
      </c>
      <c r="AW235" s="161">
        <f>IFERROR(INDEX('2017 Emission Inventory'!$F$2:$F$803,MATCH($B235,'2017 Emission Inventory'!$B$2:$B$803,0)),"")</f>
        <v>80</v>
      </c>
      <c r="AX235" s="161">
        <f>IFERROR(INDEX('2017 Emission Inventory'!$G$2:$G$803,MATCH($B235,'2017 Emission Inventory'!$B$2:$B$803,0)),"")</f>
        <v>1137.9951923076924</v>
      </c>
      <c r="AY235" s="162" t="str">
        <f>IFERROR(INDEX('2017 Emission Inventory'!$AL$2:$AL$803,MATCH($B235,'2017 Emission Inventory'!$B$2:$B$803,0)),"")</f>
        <v>--</v>
      </c>
      <c r="AZ235" s="163" t="e">
        <f t="shared" si="70"/>
        <v>#VALUE!</v>
      </c>
      <c r="BB235" s="166"/>
    </row>
    <row r="236" spans="1:54" s="160" customFormat="1" x14ac:dyDescent="0.35">
      <c r="A236" s="157">
        <v>235</v>
      </c>
      <c r="B236" s="157" t="s">
        <v>254</v>
      </c>
      <c r="C236" s="157" t="s">
        <v>205</v>
      </c>
      <c r="D236" s="157" t="s">
        <v>49</v>
      </c>
      <c r="E236" s="157">
        <v>2010</v>
      </c>
      <c r="F236" s="157">
        <v>80</v>
      </c>
      <c r="G236" s="157">
        <v>1137.9951923076924</v>
      </c>
      <c r="H236" s="157"/>
      <c r="I236" s="157">
        <f t="shared" si="54"/>
        <v>100</v>
      </c>
      <c r="J236" s="157" t="str">
        <f>IF(D236="Electric","--",IF(D236="Diesel",VLOOKUP(C236,[2]ORDLF!A:B,2,FALSE),""))</f>
        <v>--</v>
      </c>
      <c r="K236" s="157" t="str">
        <f>IF(D236="Electric","--",IF(D236="Gasoline",VLOOKUP(C236,LSILF!A:C,3,FALSE),""))</f>
        <v>--</v>
      </c>
      <c r="L236" s="158">
        <f t="shared" si="71"/>
        <v>0</v>
      </c>
      <c r="M236" s="157" t="str" cm="1">
        <f t="array" ref="M236">IF(D236="Electric","--",IF(D236="Diesel",_xlfn._xlws.FILTER(DIESCH[CH Cap],(DIESCH[HP Bin]=I236)),""))</f>
        <v>--</v>
      </c>
      <c r="N236" s="157" t="str" cm="1">
        <f t="array" ref="N236">IF(D236="Electric","--",IF(D236="Gasoline",_xlfn._xlws.FILTER(LSICH[CH Cap],(LSICH[Fuel Type]=D236)*(LSICH[MY]=E236)),""))</f>
        <v>--</v>
      </c>
      <c r="O236" s="157">
        <f t="shared" si="55"/>
        <v>0</v>
      </c>
      <c r="P236" s="157">
        <f t="shared" si="56"/>
        <v>11379.951923076924</v>
      </c>
      <c r="Q236" s="157" t="str" cm="1">
        <f t="array" ref="Q236">IF(D236="Electric","--",IF(D236="Diesel",_xlfn._xlws.FILTER(ORDEF[HC-ZH (g/hp-hr)],(ORDEF[HP]=I236)*(ORDEF[Model_Year]=E236)),""))</f>
        <v>--</v>
      </c>
      <c r="R236" s="157" t="str" cm="1">
        <f t="array" ref="R236">IF(D236="Electric","--",IF(D236="Gasoline",_xlfn._xlws.FILTER(LSIEF[HC-ZH (g/hp-hr)],(LSIEF[Fuel]=D236)*(LSIEF[HP Bin]=I236)*(LSIEF[Model Year]=E236)),""))</f>
        <v>--</v>
      </c>
      <c r="S236" s="158">
        <f t="shared" si="57"/>
        <v>0</v>
      </c>
      <c r="T236" s="159" t="str" cm="1">
        <f t="array" ref="T236">IF(D236="Electric","--",IF(D236="Diesel",_xlfn._xlws.FILTER(ORDEF[HCDR],(ORDEF[HP]=I236)*(ORDEF[Model_Year]=E236),),""))</f>
        <v>--</v>
      </c>
      <c r="U236" s="159" t="str" cm="1">
        <f t="array" ref="U236">IF(D236="Electric","--",IF(D236="Gasoline",_xlfn._xlws.FILTER(LSIEF[HC DR],(LSIEF[Fuel]=D236)*(LSIEF[HP Bin]=I236)*(LSIEF[Model Year]=E236)),""))</f>
        <v>--</v>
      </c>
      <c r="V236" s="159">
        <f t="shared" si="58"/>
        <v>0</v>
      </c>
      <c r="W236" s="158" t="str" cm="1">
        <f t="array" ref="W236">IF(D236="Electric","--",IF(D236="Diesel",_xlfn._xlws.FILTER(ORDEF[NOXzh],(ORDEF[HP]=I236)*(ORDEF[Model_Year]=E236)),""))</f>
        <v>--</v>
      </c>
      <c r="X236" s="158" t="str" cm="1">
        <f t="array" ref="X236">IF(D236="Electric","--",IF(D236="Gasoline",_xlfn._xlws.FILTER(LSIEF[NOX-ZH (g/hp-hr)],(LSIEF[Fuel]=D236)*(LSIEF[HP Bin]=I236)*(LSIEF[Model Year]=E236)),""))</f>
        <v>--</v>
      </c>
      <c r="Y236" s="158">
        <f t="shared" si="59"/>
        <v>0</v>
      </c>
      <c r="Z236" s="159" t="str" cm="1">
        <f t="array" ref="Z236">IF(D236="Electric","--",IF(D236="Diesel",_xlfn._xlws.FILTER(ORDEF[NOXdr],(ORDEF[HP]=I236)*(ORDEF[Model_Year]=E236)),""))</f>
        <v>--</v>
      </c>
      <c r="AA236" s="159" t="str" cm="1">
        <f t="array" ref="AA236">IF(E236="Electric","--",IF(D236="Gasoline",_xlfn._xlws.FILTER(LSIEF[NOX DR],(LSIEF[Fuel]=D236)*(LSIEF[HP Bin]=I236)*(LSIEF[Model Year]=E236)),""))</f>
        <v/>
      </c>
      <c r="AB236" s="159">
        <f t="shared" si="60"/>
        <v>0</v>
      </c>
      <c r="AC236" s="158" t="str" cm="1">
        <f t="array" ref="AC236">IF(D236="Electric","--",IF(D236="Diesel",_xlfn._xlws.FILTER(DFCF2[Fuel_HC],(DFCF2[MY]=E236)),""))</f>
        <v>--</v>
      </c>
      <c r="AD236" s="158" t="str" cm="1">
        <f t="array" ref="AD236">IF(D236="Electric","--",IF(D236="Gasoline",_xlfn._xlws.FILTER(GFCF2[Fuel_HC],(GFCF2[MY]=E236)),""))</f>
        <v>--</v>
      </c>
      <c r="AE236" s="158">
        <f t="shared" si="61"/>
        <v>0</v>
      </c>
      <c r="AF236" s="157" t="str" cm="1">
        <f t="array" ref="AF236">IF(D236="Electric","--",IF(D236="Diesel",_xlfn._xlws.FILTER(DFCF2[Fuel_NOX],(DFCF2[MY]=E236)),""))</f>
        <v>--</v>
      </c>
      <c r="AG236" s="157" t="str" cm="1">
        <f t="array" ref="AG236">IF(D236="Electric","--",IF(D236="Gasoline",_xlfn._xlws.FILTER(GFCF2[Fuel_NOX],(GFCF2[MY]=E236)),""))</f>
        <v>--</v>
      </c>
      <c r="AH236" s="157">
        <f t="shared" si="62"/>
        <v>0</v>
      </c>
      <c r="AI236" s="158">
        <f t="shared" si="63"/>
        <v>0</v>
      </c>
      <c r="AJ236" s="158">
        <f t="shared" si="64"/>
        <v>0</v>
      </c>
      <c r="AK236" s="158" t="str">
        <f t="shared" si="65"/>
        <v>--</v>
      </c>
      <c r="AL236" s="158" t="str">
        <f t="shared" si="66"/>
        <v>--</v>
      </c>
      <c r="AM236" s="158" t="str">
        <f t="shared" si="67"/>
        <v>--</v>
      </c>
      <c r="AN236" s="158" t="str">
        <f t="shared" si="68"/>
        <v>--</v>
      </c>
      <c r="AO236" s="158" t="str">
        <f t="shared" si="69"/>
        <v>--</v>
      </c>
      <c r="AP236" s="157"/>
      <c r="AQ236" s="161"/>
      <c r="AR236" s="161"/>
      <c r="AS236" s="161" t="str">
        <f>IF(ISNA(VLOOKUP($B236,'2017 Emission Inventory'!$B$2:$B$803,1,FALSE)),"No","Yes")</f>
        <v>Yes</v>
      </c>
      <c r="AT236" s="161" t="str">
        <f>IFERROR(INDEX('2017 Emission Inventory'!$C$2:$C$803,MATCH($B236,'2017 Emission Inventory'!$B$2:$B$803,0)),"")</f>
        <v>Cargo Tractor</v>
      </c>
      <c r="AU236" s="161" t="str">
        <f>IFERROR(INDEX('2017 Emission Inventory'!$D$2:$D$803,MATCH($B236,'2017 Emission Inventory'!$B$2:$B$803,0)),"")</f>
        <v>Electric</v>
      </c>
      <c r="AV236" s="161">
        <f>IFERROR(INDEX('2017 Emission Inventory'!$E$2:$E$803,MATCH($B236,'2017 Emission Inventory'!$B$2:$B$803,0)),"")</f>
        <v>2010</v>
      </c>
      <c r="AW236" s="161">
        <f>IFERROR(INDEX('2017 Emission Inventory'!$F$2:$F$803,MATCH($B236,'2017 Emission Inventory'!$B$2:$B$803,0)),"")</f>
        <v>80</v>
      </c>
      <c r="AX236" s="161">
        <f>IFERROR(INDEX('2017 Emission Inventory'!$G$2:$G$803,MATCH($B236,'2017 Emission Inventory'!$B$2:$B$803,0)),"")</f>
        <v>1137.9951923076924</v>
      </c>
      <c r="AY236" s="162" t="str">
        <f>IFERROR(INDEX('2017 Emission Inventory'!$AL$2:$AL$803,MATCH($B236,'2017 Emission Inventory'!$B$2:$B$803,0)),"")</f>
        <v>--</v>
      </c>
      <c r="AZ236" s="163" t="e">
        <f t="shared" si="70"/>
        <v>#VALUE!</v>
      </c>
      <c r="BB236" s="166"/>
    </row>
    <row r="237" spans="1:54" s="160" customFormat="1" x14ac:dyDescent="0.35">
      <c r="A237" s="157">
        <v>236</v>
      </c>
      <c r="B237" s="157">
        <v>770328</v>
      </c>
      <c r="C237" s="157" t="s">
        <v>205</v>
      </c>
      <c r="D237" s="157" t="s">
        <v>49</v>
      </c>
      <c r="E237" s="157">
        <v>2011</v>
      </c>
      <c r="F237" s="157">
        <v>80</v>
      </c>
      <c r="G237" s="157">
        <v>1137.9951923076924</v>
      </c>
      <c r="H237" s="157"/>
      <c r="I237" s="157">
        <f t="shared" si="54"/>
        <v>100</v>
      </c>
      <c r="J237" s="157" t="str">
        <f>IF(D237="Electric","--",IF(D237="Diesel",VLOOKUP(C237,[2]ORDLF!A:B,2,FALSE),""))</f>
        <v>--</v>
      </c>
      <c r="K237" s="157" t="str">
        <f>IF(D237="Electric","--",IF(D237="Gasoline",VLOOKUP(C237,LSILF!A:C,3,FALSE),""))</f>
        <v>--</v>
      </c>
      <c r="L237" s="158">
        <f t="shared" si="71"/>
        <v>0</v>
      </c>
      <c r="M237" s="157" t="str" cm="1">
        <f t="array" ref="M237">IF(D237="Electric","--",IF(D237="Diesel",_xlfn._xlws.FILTER(DIESCH[CH Cap],(DIESCH[HP Bin]=I237)),""))</f>
        <v>--</v>
      </c>
      <c r="N237" s="157" t="str" cm="1">
        <f t="array" ref="N237">IF(D237="Electric","--",IF(D237="Gasoline",_xlfn._xlws.FILTER(LSICH[CH Cap],(LSICH[Fuel Type]=D237)*(LSICH[MY]=E237)),""))</f>
        <v>--</v>
      </c>
      <c r="O237" s="157">
        <f t="shared" si="55"/>
        <v>0</v>
      </c>
      <c r="P237" s="157">
        <f t="shared" si="56"/>
        <v>10241.95673076923</v>
      </c>
      <c r="Q237" s="157" t="str" cm="1">
        <f t="array" ref="Q237">IF(D237="Electric","--",IF(D237="Diesel",_xlfn._xlws.FILTER(ORDEF[HC-ZH (g/hp-hr)],(ORDEF[HP]=I237)*(ORDEF[Model_Year]=E237)),""))</f>
        <v>--</v>
      </c>
      <c r="R237" s="157" t="str" cm="1">
        <f t="array" ref="R237">IF(D237="Electric","--",IF(D237="Gasoline",_xlfn._xlws.FILTER(LSIEF[HC-ZH (g/hp-hr)],(LSIEF[Fuel]=D237)*(LSIEF[HP Bin]=I237)*(LSIEF[Model Year]=E237)),""))</f>
        <v>--</v>
      </c>
      <c r="S237" s="158">
        <f t="shared" si="57"/>
        <v>0</v>
      </c>
      <c r="T237" s="159" t="str" cm="1">
        <f t="array" ref="T237">IF(D237="Electric","--",IF(D237="Diesel",_xlfn._xlws.FILTER(ORDEF[HCDR],(ORDEF[HP]=I237)*(ORDEF[Model_Year]=E237),),""))</f>
        <v>--</v>
      </c>
      <c r="U237" s="159" t="str" cm="1">
        <f t="array" ref="U237">IF(D237="Electric","--",IF(D237="Gasoline",_xlfn._xlws.FILTER(LSIEF[HC DR],(LSIEF[Fuel]=D237)*(LSIEF[HP Bin]=I237)*(LSIEF[Model Year]=E237)),""))</f>
        <v>--</v>
      </c>
      <c r="V237" s="159">
        <f t="shared" si="58"/>
        <v>0</v>
      </c>
      <c r="W237" s="158" t="str" cm="1">
        <f t="array" ref="W237">IF(D237="Electric","--",IF(D237="Diesel",_xlfn._xlws.FILTER(ORDEF[NOXzh],(ORDEF[HP]=I237)*(ORDEF[Model_Year]=E237)),""))</f>
        <v>--</v>
      </c>
      <c r="X237" s="158" t="str" cm="1">
        <f t="array" ref="X237">IF(D237="Electric","--",IF(D237="Gasoline",_xlfn._xlws.FILTER(LSIEF[NOX-ZH (g/hp-hr)],(LSIEF[Fuel]=D237)*(LSIEF[HP Bin]=I237)*(LSIEF[Model Year]=E237)),""))</f>
        <v>--</v>
      </c>
      <c r="Y237" s="158">
        <f t="shared" si="59"/>
        <v>0</v>
      </c>
      <c r="Z237" s="159" t="str" cm="1">
        <f t="array" ref="Z237">IF(D237="Electric","--",IF(D237="Diesel",_xlfn._xlws.FILTER(ORDEF[NOXdr],(ORDEF[HP]=I237)*(ORDEF[Model_Year]=E237)),""))</f>
        <v>--</v>
      </c>
      <c r="AA237" s="159" t="str" cm="1">
        <f t="array" ref="AA237">IF(E237="Electric","--",IF(D237="Gasoline",_xlfn._xlws.FILTER(LSIEF[NOX DR],(LSIEF[Fuel]=D237)*(LSIEF[HP Bin]=I237)*(LSIEF[Model Year]=E237)),""))</f>
        <v/>
      </c>
      <c r="AB237" s="159">
        <f t="shared" si="60"/>
        <v>0</v>
      </c>
      <c r="AC237" s="158" t="str" cm="1">
        <f t="array" ref="AC237">IF(D237="Electric","--",IF(D237="Diesel",_xlfn._xlws.FILTER(DFCF2[Fuel_HC],(DFCF2[MY]=E237)),""))</f>
        <v>--</v>
      </c>
      <c r="AD237" s="158" t="str" cm="1">
        <f t="array" ref="AD237">IF(D237="Electric","--",IF(D237="Gasoline",_xlfn._xlws.FILTER(GFCF2[Fuel_HC],(GFCF2[MY]=E237)),""))</f>
        <v>--</v>
      </c>
      <c r="AE237" s="158">
        <f t="shared" si="61"/>
        <v>0</v>
      </c>
      <c r="AF237" s="157" t="str" cm="1">
        <f t="array" ref="AF237">IF(D237="Electric","--",IF(D237="Diesel",_xlfn._xlws.FILTER(DFCF2[Fuel_NOX],(DFCF2[MY]=E237)),""))</f>
        <v>--</v>
      </c>
      <c r="AG237" s="157" t="str" cm="1">
        <f t="array" ref="AG237">IF(D237="Electric","--",IF(D237="Gasoline",_xlfn._xlws.FILTER(GFCF2[Fuel_NOX],(GFCF2[MY]=E237)),""))</f>
        <v>--</v>
      </c>
      <c r="AH237" s="157">
        <f t="shared" si="62"/>
        <v>0</v>
      </c>
      <c r="AI237" s="158">
        <f t="shared" si="63"/>
        <v>0</v>
      </c>
      <c r="AJ237" s="158">
        <f t="shared" si="64"/>
        <v>0</v>
      </c>
      <c r="AK237" s="158" t="str">
        <f t="shared" si="65"/>
        <v>--</v>
      </c>
      <c r="AL237" s="158" t="str">
        <f t="shared" si="66"/>
        <v>--</v>
      </c>
      <c r="AM237" s="158" t="str">
        <f t="shared" si="67"/>
        <v>--</v>
      </c>
      <c r="AN237" s="158" t="str">
        <f t="shared" si="68"/>
        <v>--</v>
      </c>
      <c r="AO237" s="158" t="str">
        <f t="shared" si="69"/>
        <v>--</v>
      </c>
      <c r="AP237" s="157"/>
      <c r="AQ237" s="161"/>
      <c r="AR237" s="161"/>
      <c r="AS237" s="161" t="str">
        <f>IF(ISNA(VLOOKUP($B237,'2017 Emission Inventory'!$B$2:$B$803,1,FALSE)),"No","Yes")</f>
        <v>Yes</v>
      </c>
      <c r="AT237" s="161" t="str">
        <f>IFERROR(INDEX('2017 Emission Inventory'!$C$2:$C$803,MATCH($B237,'2017 Emission Inventory'!$B$2:$B$803,0)),"")</f>
        <v>Baggage Tug</v>
      </c>
      <c r="AU237" s="161" t="str">
        <f>IFERROR(INDEX('2017 Emission Inventory'!$D$2:$D$803,MATCH($B237,'2017 Emission Inventory'!$B$2:$B$803,0)),"")</f>
        <v>Electric</v>
      </c>
      <c r="AV237" s="161">
        <f>IFERROR(INDEX('2017 Emission Inventory'!$E$2:$E$803,MATCH($B237,'2017 Emission Inventory'!$B$2:$B$803,0)),"")</f>
        <v>2011</v>
      </c>
      <c r="AW237" s="161">
        <f>IFERROR(INDEX('2017 Emission Inventory'!$F$2:$F$803,MATCH($B237,'2017 Emission Inventory'!$B$2:$B$803,0)),"")</f>
        <v>80</v>
      </c>
      <c r="AX237" s="161">
        <f>IFERROR(INDEX('2017 Emission Inventory'!$G$2:$G$803,MATCH($B237,'2017 Emission Inventory'!$B$2:$B$803,0)),"")</f>
        <v>769.61224489795916</v>
      </c>
      <c r="AY237" s="162" t="str">
        <f>IFERROR(INDEX('2017 Emission Inventory'!$AL$2:$AL$803,MATCH($B237,'2017 Emission Inventory'!$B$2:$B$803,0)),"")</f>
        <v>--</v>
      </c>
      <c r="AZ237" s="163" t="e">
        <f t="shared" si="70"/>
        <v>#VALUE!</v>
      </c>
      <c r="BB237" s="166"/>
    </row>
    <row r="238" spans="1:54" s="160" customFormat="1" x14ac:dyDescent="0.35">
      <c r="A238" s="157">
        <v>237</v>
      </c>
      <c r="B238" s="157" t="s">
        <v>297</v>
      </c>
      <c r="C238" s="157" t="s">
        <v>205</v>
      </c>
      <c r="D238" s="157" t="s">
        <v>49</v>
      </c>
      <c r="E238" s="157">
        <v>2011</v>
      </c>
      <c r="F238" s="157">
        <v>80</v>
      </c>
      <c r="G238" s="157">
        <v>1137.9951923076924</v>
      </c>
      <c r="H238" s="157"/>
      <c r="I238" s="157">
        <f t="shared" si="54"/>
        <v>100</v>
      </c>
      <c r="J238" s="157" t="str">
        <f>IF(D238="Electric","--",IF(D238="Diesel",VLOOKUP(C238,[2]ORDLF!A:B,2,FALSE),""))</f>
        <v>--</v>
      </c>
      <c r="K238" s="157" t="str">
        <f>IF(D238="Electric","--",IF(D238="Gasoline",VLOOKUP(C238,LSILF!A:C,3,FALSE),""))</f>
        <v>--</v>
      </c>
      <c r="L238" s="158">
        <f t="shared" si="71"/>
        <v>0</v>
      </c>
      <c r="M238" s="157" t="str" cm="1">
        <f t="array" ref="M238">IF(D238="Electric","--",IF(D238="Diesel",_xlfn._xlws.FILTER(DIESCH[CH Cap],(DIESCH[HP Bin]=I238)),""))</f>
        <v>--</v>
      </c>
      <c r="N238" s="157" t="str" cm="1">
        <f t="array" ref="N238">IF(D238="Electric","--",IF(D238="Gasoline",_xlfn._xlws.FILTER(LSICH[CH Cap],(LSICH[Fuel Type]=D238)*(LSICH[MY]=E238)),""))</f>
        <v>--</v>
      </c>
      <c r="O238" s="157">
        <f t="shared" si="55"/>
        <v>0</v>
      </c>
      <c r="P238" s="157">
        <f t="shared" si="56"/>
        <v>10241.95673076923</v>
      </c>
      <c r="Q238" s="157" t="str" cm="1">
        <f t="array" ref="Q238">IF(D238="Electric","--",IF(D238="Diesel",_xlfn._xlws.FILTER(ORDEF[HC-ZH (g/hp-hr)],(ORDEF[HP]=I238)*(ORDEF[Model_Year]=E238)),""))</f>
        <v>--</v>
      </c>
      <c r="R238" s="157" t="str" cm="1">
        <f t="array" ref="R238">IF(D238="Electric","--",IF(D238="Gasoline",_xlfn._xlws.FILTER(LSIEF[HC-ZH (g/hp-hr)],(LSIEF[Fuel]=D238)*(LSIEF[HP Bin]=I238)*(LSIEF[Model Year]=E238)),""))</f>
        <v>--</v>
      </c>
      <c r="S238" s="158">
        <f t="shared" si="57"/>
        <v>0</v>
      </c>
      <c r="T238" s="159" t="str" cm="1">
        <f t="array" ref="T238">IF(D238="Electric","--",IF(D238="Diesel",_xlfn._xlws.FILTER(ORDEF[HCDR],(ORDEF[HP]=I238)*(ORDEF[Model_Year]=E238),),""))</f>
        <v>--</v>
      </c>
      <c r="U238" s="159" t="str" cm="1">
        <f t="array" ref="U238">IF(D238="Electric","--",IF(D238="Gasoline",_xlfn._xlws.FILTER(LSIEF[HC DR],(LSIEF[Fuel]=D238)*(LSIEF[HP Bin]=I238)*(LSIEF[Model Year]=E238)),""))</f>
        <v>--</v>
      </c>
      <c r="V238" s="159">
        <f t="shared" si="58"/>
        <v>0</v>
      </c>
      <c r="W238" s="158" t="str" cm="1">
        <f t="array" ref="W238">IF(D238="Electric","--",IF(D238="Diesel",_xlfn._xlws.FILTER(ORDEF[NOXzh],(ORDEF[HP]=I238)*(ORDEF[Model_Year]=E238)),""))</f>
        <v>--</v>
      </c>
      <c r="X238" s="158" t="str" cm="1">
        <f t="array" ref="X238">IF(D238="Electric","--",IF(D238="Gasoline",_xlfn._xlws.FILTER(LSIEF[NOX-ZH (g/hp-hr)],(LSIEF[Fuel]=D238)*(LSIEF[HP Bin]=I238)*(LSIEF[Model Year]=E238)),""))</f>
        <v>--</v>
      </c>
      <c r="Y238" s="158">
        <f t="shared" si="59"/>
        <v>0</v>
      </c>
      <c r="Z238" s="159" t="str" cm="1">
        <f t="array" ref="Z238">IF(D238="Electric","--",IF(D238="Diesel",_xlfn._xlws.FILTER(ORDEF[NOXdr],(ORDEF[HP]=I238)*(ORDEF[Model_Year]=E238)),""))</f>
        <v>--</v>
      </c>
      <c r="AA238" s="159" t="str" cm="1">
        <f t="array" ref="AA238">IF(E238="Electric","--",IF(D238="Gasoline",_xlfn._xlws.FILTER(LSIEF[NOX DR],(LSIEF[Fuel]=D238)*(LSIEF[HP Bin]=I238)*(LSIEF[Model Year]=E238)),""))</f>
        <v/>
      </c>
      <c r="AB238" s="159">
        <f t="shared" si="60"/>
        <v>0</v>
      </c>
      <c r="AC238" s="158" t="str" cm="1">
        <f t="array" ref="AC238">IF(D238="Electric","--",IF(D238="Diesel",_xlfn._xlws.FILTER(DFCF2[Fuel_HC],(DFCF2[MY]=E238)),""))</f>
        <v>--</v>
      </c>
      <c r="AD238" s="158" t="str" cm="1">
        <f t="array" ref="AD238">IF(D238="Electric","--",IF(D238="Gasoline",_xlfn._xlws.FILTER(GFCF2[Fuel_HC],(GFCF2[MY]=E238)),""))</f>
        <v>--</v>
      </c>
      <c r="AE238" s="158">
        <f t="shared" si="61"/>
        <v>0</v>
      </c>
      <c r="AF238" s="157" t="str" cm="1">
        <f t="array" ref="AF238">IF(D238="Electric","--",IF(D238="Diesel",_xlfn._xlws.FILTER(DFCF2[Fuel_NOX],(DFCF2[MY]=E238)),""))</f>
        <v>--</v>
      </c>
      <c r="AG238" s="157" t="str" cm="1">
        <f t="array" ref="AG238">IF(D238="Electric","--",IF(D238="Gasoline",_xlfn._xlws.FILTER(GFCF2[Fuel_NOX],(GFCF2[MY]=E238)),""))</f>
        <v>--</v>
      </c>
      <c r="AH238" s="157">
        <f t="shared" si="62"/>
        <v>0</v>
      </c>
      <c r="AI238" s="158">
        <f t="shared" si="63"/>
        <v>0</v>
      </c>
      <c r="AJ238" s="158">
        <f t="shared" si="64"/>
        <v>0</v>
      </c>
      <c r="AK238" s="158" t="str">
        <f t="shared" si="65"/>
        <v>--</v>
      </c>
      <c r="AL238" s="158" t="str">
        <f t="shared" si="66"/>
        <v>--</v>
      </c>
      <c r="AM238" s="158" t="str">
        <f t="shared" si="67"/>
        <v>--</v>
      </c>
      <c r="AN238" s="158" t="str">
        <f t="shared" si="68"/>
        <v>--</v>
      </c>
      <c r="AO238" s="158" t="str">
        <f t="shared" si="69"/>
        <v>--</v>
      </c>
      <c r="AP238" s="157"/>
      <c r="AQ238" s="161"/>
      <c r="AR238" s="161"/>
      <c r="AS238" s="161" t="str">
        <f>IF(ISNA(VLOOKUP($B238,'2017 Emission Inventory'!$B$2:$B$803,1,FALSE)),"No","Yes")</f>
        <v>Yes</v>
      </c>
      <c r="AT238" s="161" t="str">
        <f>IFERROR(INDEX('2017 Emission Inventory'!$C$2:$C$803,MATCH($B238,'2017 Emission Inventory'!$B$2:$B$803,0)),"")</f>
        <v>Cargo Tractor</v>
      </c>
      <c r="AU238" s="161" t="str">
        <f>IFERROR(INDEX('2017 Emission Inventory'!$D$2:$D$803,MATCH($B238,'2017 Emission Inventory'!$B$2:$B$803,0)),"")</f>
        <v>Gasoline</v>
      </c>
      <c r="AV238" s="161">
        <f>IFERROR(INDEX('2017 Emission Inventory'!$E$2:$E$803,MATCH($B238,'2017 Emission Inventory'!$B$2:$B$803,0)),"")</f>
        <v>2010</v>
      </c>
      <c r="AW238" s="161">
        <f>IFERROR(INDEX('2017 Emission Inventory'!$F$2:$F$803,MATCH($B238,'2017 Emission Inventory'!$B$2:$B$803,0)),"")</f>
        <v>101</v>
      </c>
      <c r="AX238" s="161">
        <f>IFERROR(INDEX('2017 Emission Inventory'!$G$2:$G$803,MATCH($B238,'2017 Emission Inventory'!$B$2:$B$803,0)),"")</f>
        <v>154.42307692307691</v>
      </c>
      <c r="AY238" s="162">
        <f>IFERROR(INDEX('2017 Emission Inventory'!$AL$2:$AL$803,MATCH($B238,'2017 Emission Inventory'!$B$2:$B$803,0)),"")</f>
        <v>3.595185408281619</v>
      </c>
      <c r="AZ238" s="163" t="e">
        <f t="shared" si="70"/>
        <v>#VALUE!</v>
      </c>
      <c r="BB238" s="166"/>
    </row>
    <row r="239" spans="1:54" s="160" customFormat="1" x14ac:dyDescent="0.35">
      <c r="A239" s="157">
        <v>238</v>
      </c>
      <c r="B239" s="157" t="s">
        <v>302</v>
      </c>
      <c r="C239" s="157" t="s">
        <v>205</v>
      </c>
      <c r="D239" s="157" t="s">
        <v>49</v>
      </c>
      <c r="E239" s="157">
        <v>2011</v>
      </c>
      <c r="F239" s="157">
        <v>80</v>
      </c>
      <c r="G239" s="157">
        <v>1137.9951923076924</v>
      </c>
      <c r="H239" s="157"/>
      <c r="I239" s="157">
        <f t="shared" si="54"/>
        <v>100</v>
      </c>
      <c r="J239" s="157" t="str">
        <f>IF(D239="Electric","--",IF(D239="Diesel",VLOOKUP(C239,[2]ORDLF!A:B,2,FALSE),""))</f>
        <v>--</v>
      </c>
      <c r="K239" s="157" t="str">
        <f>IF(D239="Electric","--",IF(D239="Gasoline",VLOOKUP(C239,LSILF!A:C,3,FALSE),""))</f>
        <v>--</v>
      </c>
      <c r="L239" s="158">
        <f t="shared" si="71"/>
        <v>0</v>
      </c>
      <c r="M239" s="157" t="str" cm="1">
        <f t="array" ref="M239">IF(D239="Electric","--",IF(D239="Diesel",_xlfn._xlws.FILTER(DIESCH[CH Cap],(DIESCH[HP Bin]=I239)),""))</f>
        <v>--</v>
      </c>
      <c r="N239" s="157" t="str" cm="1">
        <f t="array" ref="N239">IF(D239="Electric","--",IF(D239="Gasoline",_xlfn._xlws.FILTER(LSICH[CH Cap],(LSICH[Fuel Type]=D239)*(LSICH[MY]=E239)),""))</f>
        <v>--</v>
      </c>
      <c r="O239" s="157">
        <f t="shared" si="55"/>
        <v>0</v>
      </c>
      <c r="P239" s="157">
        <f t="shared" si="56"/>
        <v>10241.95673076923</v>
      </c>
      <c r="Q239" s="157" t="str" cm="1">
        <f t="array" ref="Q239">IF(D239="Electric","--",IF(D239="Diesel",_xlfn._xlws.FILTER(ORDEF[HC-ZH (g/hp-hr)],(ORDEF[HP]=I239)*(ORDEF[Model_Year]=E239)),""))</f>
        <v>--</v>
      </c>
      <c r="R239" s="157" t="str" cm="1">
        <f t="array" ref="R239">IF(D239="Electric","--",IF(D239="Gasoline",_xlfn._xlws.FILTER(LSIEF[HC-ZH (g/hp-hr)],(LSIEF[Fuel]=D239)*(LSIEF[HP Bin]=I239)*(LSIEF[Model Year]=E239)),""))</f>
        <v>--</v>
      </c>
      <c r="S239" s="158">
        <f t="shared" si="57"/>
        <v>0</v>
      </c>
      <c r="T239" s="159" t="str" cm="1">
        <f t="array" ref="T239">IF(D239="Electric","--",IF(D239="Diesel",_xlfn._xlws.FILTER(ORDEF[HCDR],(ORDEF[HP]=I239)*(ORDEF[Model_Year]=E239),),""))</f>
        <v>--</v>
      </c>
      <c r="U239" s="159" t="str" cm="1">
        <f t="array" ref="U239">IF(D239="Electric","--",IF(D239="Gasoline",_xlfn._xlws.FILTER(LSIEF[HC DR],(LSIEF[Fuel]=D239)*(LSIEF[HP Bin]=I239)*(LSIEF[Model Year]=E239)),""))</f>
        <v>--</v>
      </c>
      <c r="V239" s="159">
        <f t="shared" si="58"/>
        <v>0</v>
      </c>
      <c r="W239" s="158" t="str" cm="1">
        <f t="array" ref="W239">IF(D239="Electric","--",IF(D239="Diesel",_xlfn._xlws.FILTER(ORDEF[NOXzh],(ORDEF[HP]=I239)*(ORDEF[Model_Year]=E239)),""))</f>
        <v>--</v>
      </c>
      <c r="X239" s="158" t="str" cm="1">
        <f t="array" ref="X239">IF(D239="Electric","--",IF(D239="Gasoline",_xlfn._xlws.FILTER(LSIEF[NOX-ZH (g/hp-hr)],(LSIEF[Fuel]=D239)*(LSIEF[HP Bin]=I239)*(LSIEF[Model Year]=E239)),""))</f>
        <v>--</v>
      </c>
      <c r="Y239" s="158">
        <f t="shared" si="59"/>
        <v>0</v>
      </c>
      <c r="Z239" s="159" t="str" cm="1">
        <f t="array" ref="Z239">IF(D239="Electric","--",IF(D239="Diesel",_xlfn._xlws.FILTER(ORDEF[NOXdr],(ORDEF[HP]=I239)*(ORDEF[Model_Year]=E239)),""))</f>
        <v>--</v>
      </c>
      <c r="AA239" s="159" t="str" cm="1">
        <f t="array" ref="AA239">IF(E239="Electric","--",IF(D239="Gasoline",_xlfn._xlws.FILTER(LSIEF[NOX DR],(LSIEF[Fuel]=D239)*(LSIEF[HP Bin]=I239)*(LSIEF[Model Year]=E239)),""))</f>
        <v/>
      </c>
      <c r="AB239" s="159">
        <f t="shared" si="60"/>
        <v>0</v>
      </c>
      <c r="AC239" s="158" t="str" cm="1">
        <f t="array" ref="AC239">IF(D239="Electric","--",IF(D239="Diesel",_xlfn._xlws.FILTER(DFCF2[Fuel_HC],(DFCF2[MY]=E239)),""))</f>
        <v>--</v>
      </c>
      <c r="AD239" s="158" t="str" cm="1">
        <f t="array" ref="AD239">IF(D239="Electric","--",IF(D239="Gasoline",_xlfn._xlws.FILTER(GFCF2[Fuel_HC],(GFCF2[MY]=E239)),""))</f>
        <v>--</v>
      </c>
      <c r="AE239" s="158">
        <f t="shared" si="61"/>
        <v>0</v>
      </c>
      <c r="AF239" s="157" t="str" cm="1">
        <f t="array" ref="AF239">IF(D239="Electric","--",IF(D239="Diesel",_xlfn._xlws.FILTER(DFCF2[Fuel_NOX],(DFCF2[MY]=E239)),""))</f>
        <v>--</v>
      </c>
      <c r="AG239" s="157" t="str" cm="1">
        <f t="array" ref="AG239">IF(D239="Electric","--",IF(D239="Gasoline",_xlfn._xlws.FILTER(GFCF2[Fuel_NOX],(GFCF2[MY]=E239)),""))</f>
        <v>--</v>
      </c>
      <c r="AH239" s="157">
        <f t="shared" si="62"/>
        <v>0</v>
      </c>
      <c r="AI239" s="158">
        <f t="shared" si="63"/>
        <v>0</v>
      </c>
      <c r="AJ239" s="158">
        <f t="shared" si="64"/>
        <v>0</v>
      </c>
      <c r="AK239" s="158" t="str">
        <f t="shared" si="65"/>
        <v>--</v>
      </c>
      <c r="AL239" s="158" t="str">
        <f t="shared" si="66"/>
        <v>--</v>
      </c>
      <c r="AM239" s="158" t="str">
        <f t="shared" si="67"/>
        <v>--</v>
      </c>
      <c r="AN239" s="158" t="str">
        <f t="shared" si="68"/>
        <v>--</v>
      </c>
      <c r="AO239" s="158" t="str">
        <f t="shared" si="69"/>
        <v>--</v>
      </c>
      <c r="AP239" s="157"/>
      <c r="AQ239" s="161"/>
      <c r="AR239" s="161"/>
      <c r="AS239" s="161" t="str">
        <f>IF(ISNA(VLOOKUP($B239,'2017 Emission Inventory'!$B$2:$B$803,1,FALSE)),"No","Yes")</f>
        <v>Yes</v>
      </c>
      <c r="AT239" s="161" t="str">
        <f>IFERROR(INDEX('2017 Emission Inventory'!$C$2:$C$803,MATCH($B239,'2017 Emission Inventory'!$B$2:$B$803,0)),"")</f>
        <v>Cargo Tractor</v>
      </c>
      <c r="AU239" s="161" t="str">
        <f>IFERROR(INDEX('2017 Emission Inventory'!$D$2:$D$803,MATCH($B239,'2017 Emission Inventory'!$B$2:$B$803,0)),"")</f>
        <v>Gasoline</v>
      </c>
      <c r="AV239" s="161">
        <f>IFERROR(INDEX('2017 Emission Inventory'!$E$2:$E$803,MATCH($B239,'2017 Emission Inventory'!$B$2:$B$803,0)),"")</f>
        <v>2011</v>
      </c>
      <c r="AW239" s="161">
        <f>IFERROR(INDEX('2017 Emission Inventory'!$F$2:$F$803,MATCH($B239,'2017 Emission Inventory'!$B$2:$B$803,0)),"")</f>
        <v>79</v>
      </c>
      <c r="AX239" s="161">
        <f>IFERROR(INDEX('2017 Emission Inventory'!$G$2:$G$803,MATCH($B239,'2017 Emission Inventory'!$B$2:$B$803,0)),"")</f>
        <v>1137.9951923076924</v>
      </c>
      <c r="AY239" s="162">
        <f>IFERROR(INDEX('2017 Emission Inventory'!$AL$2:$AL$803,MATCH($B239,'2017 Emission Inventory'!$B$2:$B$803,0)),"")</f>
        <v>57.921303122120584</v>
      </c>
      <c r="AZ239" s="163" t="e">
        <f t="shared" si="70"/>
        <v>#VALUE!</v>
      </c>
      <c r="BB239" s="166"/>
    </row>
    <row r="240" spans="1:54" s="160" customFormat="1" x14ac:dyDescent="0.35">
      <c r="A240" s="157">
        <v>239</v>
      </c>
      <c r="B240" s="157">
        <v>502381</v>
      </c>
      <c r="C240" s="157" t="s">
        <v>205</v>
      </c>
      <c r="D240" s="157" t="s">
        <v>49</v>
      </c>
      <c r="E240" s="157">
        <v>2014</v>
      </c>
      <c r="F240" s="157">
        <v>80</v>
      </c>
      <c r="G240" s="157">
        <v>1137.9951923076924</v>
      </c>
      <c r="H240" s="157"/>
      <c r="I240" s="157">
        <f t="shared" si="54"/>
        <v>100</v>
      </c>
      <c r="J240" s="157" t="str">
        <f>IF(D240="Electric","--",IF(D240="Diesel",VLOOKUP(C240,[2]ORDLF!A:B,2,FALSE),""))</f>
        <v>--</v>
      </c>
      <c r="K240" s="157" t="str">
        <f>IF(D240="Electric","--",IF(D240="Gasoline",VLOOKUP(C240,LSILF!A:C,3,FALSE),""))</f>
        <v>--</v>
      </c>
      <c r="L240" s="158">
        <f t="shared" si="71"/>
        <v>0</v>
      </c>
      <c r="M240" s="157" t="str" cm="1">
        <f t="array" ref="M240">IF(D240="Electric","--",IF(D240="Diesel",_xlfn._xlws.FILTER(DIESCH[CH Cap],(DIESCH[HP Bin]=I240)),""))</f>
        <v>--</v>
      </c>
      <c r="N240" s="157" t="str" cm="1">
        <f t="array" ref="N240">IF(D240="Electric","--",IF(D240="Gasoline",_xlfn._xlws.FILTER(LSICH[CH Cap],(LSICH[Fuel Type]=D240)*(LSICH[MY]=E240)),""))</f>
        <v>--</v>
      </c>
      <c r="O240" s="157">
        <f t="shared" si="55"/>
        <v>0</v>
      </c>
      <c r="P240" s="157">
        <f t="shared" si="56"/>
        <v>6827.9711538461543</v>
      </c>
      <c r="Q240" s="157" t="str" cm="1">
        <f t="array" ref="Q240">IF(D240="Electric","--",IF(D240="Diesel",_xlfn._xlws.FILTER(ORDEF[HC-ZH (g/hp-hr)],(ORDEF[HP]=I240)*(ORDEF[Model_Year]=E240)),""))</f>
        <v>--</v>
      </c>
      <c r="R240" s="157" t="str" cm="1">
        <f t="array" ref="R240">IF(D240="Electric","--",IF(D240="Gasoline",_xlfn._xlws.FILTER(LSIEF[HC-ZH (g/hp-hr)],(LSIEF[Fuel]=D240)*(LSIEF[HP Bin]=I240)*(LSIEF[Model Year]=E240)),""))</f>
        <v>--</v>
      </c>
      <c r="S240" s="158">
        <f t="shared" si="57"/>
        <v>0</v>
      </c>
      <c r="T240" s="159" t="str" cm="1">
        <f t="array" ref="T240">IF(D240="Electric","--",IF(D240="Diesel",_xlfn._xlws.FILTER(ORDEF[HCDR],(ORDEF[HP]=I240)*(ORDEF[Model_Year]=E240),),""))</f>
        <v>--</v>
      </c>
      <c r="U240" s="159" t="str" cm="1">
        <f t="array" ref="U240">IF(D240="Electric","--",IF(D240="Gasoline",_xlfn._xlws.FILTER(LSIEF[HC DR],(LSIEF[Fuel]=D240)*(LSIEF[HP Bin]=I240)*(LSIEF[Model Year]=E240)),""))</f>
        <v>--</v>
      </c>
      <c r="V240" s="159">
        <f t="shared" si="58"/>
        <v>0</v>
      </c>
      <c r="W240" s="158" t="str" cm="1">
        <f t="array" ref="W240">IF(D240="Electric","--",IF(D240="Diesel",_xlfn._xlws.FILTER(ORDEF[NOXzh],(ORDEF[HP]=I240)*(ORDEF[Model_Year]=E240)),""))</f>
        <v>--</v>
      </c>
      <c r="X240" s="158" t="str" cm="1">
        <f t="array" ref="X240">IF(D240="Electric","--",IF(D240="Gasoline",_xlfn._xlws.FILTER(LSIEF[NOX-ZH (g/hp-hr)],(LSIEF[Fuel]=D240)*(LSIEF[HP Bin]=I240)*(LSIEF[Model Year]=E240)),""))</f>
        <v>--</v>
      </c>
      <c r="Y240" s="158">
        <f t="shared" si="59"/>
        <v>0</v>
      </c>
      <c r="Z240" s="159" t="str" cm="1">
        <f t="array" ref="Z240">IF(D240="Electric","--",IF(D240="Diesel",_xlfn._xlws.FILTER(ORDEF[NOXdr],(ORDEF[HP]=I240)*(ORDEF[Model_Year]=E240)),""))</f>
        <v>--</v>
      </c>
      <c r="AA240" s="159" t="str" cm="1">
        <f t="array" ref="AA240">IF(E240="Electric","--",IF(D240="Gasoline",_xlfn._xlws.FILTER(LSIEF[NOX DR],(LSIEF[Fuel]=D240)*(LSIEF[HP Bin]=I240)*(LSIEF[Model Year]=E240)),""))</f>
        <v/>
      </c>
      <c r="AB240" s="159">
        <f t="shared" si="60"/>
        <v>0</v>
      </c>
      <c r="AC240" s="158" t="str" cm="1">
        <f t="array" ref="AC240">IF(D240="Electric","--",IF(D240="Diesel",_xlfn._xlws.FILTER(DFCF2[Fuel_HC],(DFCF2[MY]=E240)),""))</f>
        <v>--</v>
      </c>
      <c r="AD240" s="158" t="str" cm="1">
        <f t="array" ref="AD240">IF(D240="Electric","--",IF(D240="Gasoline",_xlfn._xlws.FILTER(GFCF2[Fuel_HC],(GFCF2[MY]=E240)),""))</f>
        <v>--</v>
      </c>
      <c r="AE240" s="158">
        <f t="shared" si="61"/>
        <v>0</v>
      </c>
      <c r="AF240" s="157" t="str" cm="1">
        <f t="array" ref="AF240">IF(D240="Electric","--",IF(D240="Diesel",_xlfn._xlws.FILTER(DFCF2[Fuel_NOX],(DFCF2[MY]=E240)),""))</f>
        <v>--</v>
      </c>
      <c r="AG240" s="157" t="str" cm="1">
        <f t="array" ref="AG240">IF(D240="Electric","--",IF(D240="Gasoline",_xlfn._xlws.FILTER(GFCF2[Fuel_NOX],(GFCF2[MY]=E240)),""))</f>
        <v>--</v>
      </c>
      <c r="AH240" s="157">
        <f t="shared" si="62"/>
        <v>0</v>
      </c>
      <c r="AI240" s="158">
        <f t="shared" si="63"/>
        <v>0</v>
      </c>
      <c r="AJ240" s="158">
        <f t="shared" si="64"/>
        <v>0</v>
      </c>
      <c r="AK240" s="158" t="str">
        <f t="shared" si="65"/>
        <v>--</v>
      </c>
      <c r="AL240" s="158" t="str">
        <f t="shared" si="66"/>
        <v>--</v>
      </c>
      <c r="AM240" s="158" t="str">
        <f t="shared" si="67"/>
        <v>--</v>
      </c>
      <c r="AN240" s="158" t="str">
        <f t="shared" si="68"/>
        <v>--</v>
      </c>
      <c r="AO240" s="158" t="str">
        <f t="shared" si="69"/>
        <v>--</v>
      </c>
      <c r="AP240" s="157"/>
      <c r="AQ240" s="161"/>
      <c r="AR240" s="161"/>
      <c r="AS240" s="161" t="str">
        <f>IF(ISNA(VLOOKUP($B240,'2017 Emission Inventory'!$B$2:$B$803,1,FALSE)),"No","Yes")</f>
        <v>No</v>
      </c>
      <c r="AT240" s="161" t="str">
        <f>IFERROR(INDEX('2017 Emission Inventory'!$C$2:$C$803,MATCH($B240,'2017 Emission Inventory'!$B$2:$B$803,0)),"")</f>
        <v/>
      </c>
      <c r="AU240" s="161" t="str">
        <f>IFERROR(INDEX('2017 Emission Inventory'!$D$2:$D$803,MATCH($B240,'2017 Emission Inventory'!$B$2:$B$803,0)),"")</f>
        <v/>
      </c>
      <c r="AV240" s="161" t="str">
        <f>IFERROR(INDEX('2017 Emission Inventory'!$E$2:$E$803,MATCH($B240,'2017 Emission Inventory'!$B$2:$B$803,0)),"")</f>
        <v/>
      </c>
      <c r="AW240" s="161" t="str">
        <f>IFERROR(INDEX('2017 Emission Inventory'!$F$2:$F$803,MATCH($B240,'2017 Emission Inventory'!$B$2:$B$803,0)),"")</f>
        <v/>
      </c>
      <c r="AX240" s="161" t="str">
        <f>IFERROR(INDEX('2017 Emission Inventory'!$G$2:$G$803,MATCH($B240,'2017 Emission Inventory'!$B$2:$B$803,0)),"")</f>
        <v/>
      </c>
      <c r="AY240" s="162" t="str">
        <f>IFERROR(INDEX('2017 Emission Inventory'!$AL$2:$AL$803,MATCH($B240,'2017 Emission Inventory'!$B$2:$B$803,0)),"")</f>
        <v/>
      </c>
      <c r="AZ240" s="163" t="e">
        <f t="shared" si="70"/>
        <v>#VALUE!</v>
      </c>
      <c r="BB240" s="166"/>
    </row>
    <row r="241" spans="1:54" s="160" customFormat="1" x14ac:dyDescent="0.35">
      <c r="A241" s="157">
        <v>240</v>
      </c>
      <c r="B241" s="157">
        <v>502382</v>
      </c>
      <c r="C241" s="157" t="s">
        <v>205</v>
      </c>
      <c r="D241" s="157" t="s">
        <v>49</v>
      </c>
      <c r="E241" s="157">
        <v>2014</v>
      </c>
      <c r="F241" s="157">
        <v>80</v>
      </c>
      <c r="G241" s="157">
        <v>1137.9951923076924</v>
      </c>
      <c r="H241" s="157"/>
      <c r="I241" s="157">
        <f t="shared" si="54"/>
        <v>100</v>
      </c>
      <c r="J241" s="157" t="str">
        <f>IF(D241="Electric","--",IF(D241="Diesel",VLOOKUP(C241,[2]ORDLF!A:B,2,FALSE),""))</f>
        <v>--</v>
      </c>
      <c r="K241" s="157" t="str">
        <f>IF(D241="Electric","--",IF(D241="Gasoline",VLOOKUP(C241,LSILF!A:C,3,FALSE),""))</f>
        <v>--</v>
      </c>
      <c r="L241" s="158">
        <f t="shared" si="71"/>
        <v>0</v>
      </c>
      <c r="M241" s="157" t="str" cm="1">
        <f t="array" ref="M241">IF(D241="Electric","--",IF(D241="Diesel",_xlfn._xlws.FILTER(DIESCH[CH Cap],(DIESCH[HP Bin]=I241)),""))</f>
        <v>--</v>
      </c>
      <c r="N241" s="157" t="str" cm="1">
        <f t="array" ref="N241">IF(D241="Electric","--",IF(D241="Gasoline",_xlfn._xlws.FILTER(LSICH[CH Cap],(LSICH[Fuel Type]=D241)*(LSICH[MY]=E241)),""))</f>
        <v>--</v>
      </c>
      <c r="O241" s="157">
        <f t="shared" si="55"/>
        <v>0</v>
      </c>
      <c r="P241" s="157">
        <f t="shared" si="56"/>
        <v>6827.9711538461543</v>
      </c>
      <c r="Q241" s="157" t="str" cm="1">
        <f t="array" ref="Q241">IF(D241="Electric","--",IF(D241="Diesel",_xlfn._xlws.FILTER(ORDEF[HC-ZH (g/hp-hr)],(ORDEF[HP]=I241)*(ORDEF[Model_Year]=E241)),""))</f>
        <v>--</v>
      </c>
      <c r="R241" s="157" t="str" cm="1">
        <f t="array" ref="R241">IF(D241="Electric","--",IF(D241="Gasoline",_xlfn._xlws.FILTER(LSIEF[HC-ZH (g/hp-hr)],(LSIEF[Fuel]=D241)*(LSIEF[HP Bin]=I241)*(LSIEF[Model Year]=E241)),""))</f>
        <v>--</v>
      </c>
      <c r="S241" s="158">
        <f t="shared" si="57"/>
        <v>0</v>
      </c>
      <c r="T241" s="159" t="str" cm="1">
        <f t="array" ref="T241">IF(D241="Electric","--",IF(D241="Diesel",_xlfn._xlws.FILTER(ORDEF[HCDR],(ORDEF[HP]=I241)*(ORDEF[Model_Year]=E241),),""))</f>
        <v>--</v>
      </c>
      <c r="U241" s="159" t="str" cm="1">
        <f t="array" ref="U241">IF(D241="Electric","--",IF(D241="Gasoline",_xlfn._xlws.FILTER(LSIEF[HC DR],(LSIEF[Fuel]=D241)*(LSIEF[HP Bin]=I241)*(LSIEF[Model Year]=E241)),""))</f>
        <v>--</v>
      </c>
      <c r="V241" s="159">
        <f t="shared" si="58"/>
        <v>0</v>
      </c>
      <c r="W241" s="158" t="str" cm="1">
        <f t="array" ref="W241">IF(D241="Electric","--",IF(D241="Diesel",_xlfn._xlws.FILTER(ORDEF[NOXzh],(ORDEF[HP]=I241)*(ORDEF[Model_Year]=E241)),""))</f>
        <v>--</v>
      </c>
      <c r="X241" s="158" t="str" cm="1">
        <f t="array" ref="X241">IF(D241="Electric","--",IF(D241="Gasoline",_xlfn._xlws.FILTER(LSIEF[NOX-ZH (g/hp-hr)],(LSIEF[Fuel]=D241)*(LSIEF[HP Bin]=I241)*(LSIEF[Model Year]=E241)),""))</f>
        <v>--</v>
      </c>
      <c r="Y241" s="158">
        <f t="shared" si="59"/>
        <v>0</v>
      </c>
      <c r="Z241" s="159" t="str" cm="1">
        <f t="array" ref="Z241">IF(D241="Electric","--",IF(D241="Diesel",_xlfn._xlws.FILTER(ORDEF[NOXdr],(ORDEF[HP]=I241)*(ORDEF[Model_Year]=E241)),""))</f>
        <v>--</v>
      </c>
      <c r="AA241" s="159" t="str" cm="1">
        <f t="array" ref="AA241">IF(E241="Electric","--",IF(D241="Gasoline",_xlfn._xlws.FILTER(LSIEF[NOX DR],(LSIEF[Fuel]=D241)*(LSIEF[HP Bin]=I241)*(LSIEF[Model Year]=E241)),""))</f>
        <v/>
      </c>
      <c r="AB241" s="159">
        <f t="shared" si="60"/>
        <v>0</v>
      </c>
      <c r="AC241" s="158" t="str" cm="1">
        <f t="array" ref="AC241">IF(D241="Electric","--",IF(D241="Diesel",_xlfn._xlws.FILTER(DFCF2[Fuel_HC],(DFCF2[MY]=E241)),""))</f>
        <v>--</v>
      </c>
      <c r="AD241" s="158" t="str" cm="1">
        <f t="array" ref="AD241">IF(D241="Electric","--",IF(D241="Gasoline",_xlfn._xlws.FILTER(GFCF2[Fuel_HC],(GFCF2[MY]=E241)),""))</f>
        <v>--</v>
      </c>
      <c r="AE241" s="158">
        <f t="shared" si="61"/>
        <v>0</v>
      </c>
      <c r="AF241" s="157" t="str" cm="1">
        <f t="array" ref="AF241">IF(D241="Electric","--",IF(D241="Diesel",_xlfn._xlws.FILTER(DFCF2[Fuel_NOX],(DFCF2[MY]=E241)),""))</f>
        <v>--</v>
      </c>
      <c r="AG241" s="157" t="str" cm="1">
        <f t="array" ref="AG241">IF(D241="Electric","--",IF(D241="Gasoline",_xlfn._xlws.FILTER(GFCF2[Fuel_NOX],(GFCF2[MY]=E241)),""))</f>
        <v>--</v>
      </c>
      <c r="AH241" s="157">
        <f t="shared" si="62"/>
        <v>0</v>
      </c>
      <c r="AI241" s="158">
        <f t="shared" si="63"/>
        <v>0</v>
      </c>
      <c r="AJ241" s="158">
        <f t="shared" si="64"/>
        <v>0</v>
      </c>
      <c r="AK241" s="158" t="str">
        <f t="shared" si="65"/>
        <v>--</v>
      </c>
      <c r="AL241" s="158" t="str">
        <f t="shared" si="66"/>
        <v>--</v>
      </c>
      <c r="AM241" s="158" t="str">
        <f t="shared" si="67"/>
        <v>--</v>
      </c>
      <c r="AN241" s="158" t="str">
        <f t="shared" si="68"/>
        <v>--</v>
      </c>
      <c r="AO241" s="158" t="str">
        <f t="shared" si="69"/>
        <v>--</v>
      </c>
      <c r="AP241" s="157"/>
      <c r="AQ241" s="161"/>
      <c r="AR241" s="161"/>
      <c r="AS241" s="161" t="str">
        <f>IF(ISNA(VLOOKUP($B241,'2017 Emission Inventory'!$B$2:$B$803,1,FALSE)),"No","Yes")</f>
        <v>No</v>
      </c>
      <c r="AT241" s="161" t="str">
        <f>IFERROR(INDEX('2017 Emission Inventory'!$C$2:$C$803,MATCH($B241,'2017 Emission Inventory'!$B$2:$B$803,0)),"")</f>
        <v/>
      </c>
      <c r="AU241" s="161" t="str">
        <f>IFERROR(INDEX('2017 Emission Inventory'!$D$2:$D$803,MATCH($B241,'2017 Emission Inventory'!$B$2:$B$803,0)),"")</f>
        <v/>
      </c>
      <c r="AV241" s="161" t="str">
        <f>IFERROR(INDEX('2017 Emission Inventory'!$E$2:$E$803,MATCH($B241,'2017 Emission Inventory'!$B$2:$B$803,0)),"")</f>
        <v/>
      </c>
      <c r="AW241" s="161" t="str">
        <f>IFERROR(INDEX('2017 Emission Inventory'!$F$2:$F$803,MATCH($B241,'2017 Emission Inventory'!$B$2:$B$803,0)),"")</f>
        <v/>
      </c>
      <c r="AX241" s="161" t="str">
        <f>IFERROR(INDEX('2017 Emission Inventory'!$G$2:$G$803,MATCH($B241,'2017 Emission Inventory'!$B$2:$B$803,0)),"")</f>
        <v/>
      </c>
      <c r="AY241" s="162" t="str">
        <f>IFERROR(INDEX('2017 Emission Inventory'!$AL$2:$AL$803,MATCH($B241,'2017 Emission Inventory'!$B$2:$B$803,0)),"")</f>
        <v/>
      </c>
      <c r="AZ241" s="163" t="e">
        <f t="shared" si="70"/>
        <v>#VALUE!</v>
      </c>
      <c r="BB241" s="166"/>
    </row>
    <row r="242" spans="1:54" s="160" customFormat="1" x14ac:dyDescent="0.35">
      <c r="A242" s="157">
        <v>241</v>
      </c>
      <c r="B242" s="157">
        <v>502383</v>
      </c>
      <c r="C242" s="157" t="s">
        <v>205</v>
      </c>
      <c r="D242" s="157" t="s">
        <v>49</v>
      </c>
      <c r="E242" s="157">
        <v>2014</v>
      </c>
      <c r="F242" s="157">
        <v>80</v>
      </c>
      <c r="G242" s="157">
        <v>1137.9951923076924</v>
      </c>
      <c r="H242" s="157"/>
      <c r="I242" s="157">
        <f t="shared" si="54"/>
        <v>100</v>
      </c>
      <c r="J242" s="157" t="str">
        <f>IF(D242="Electric","--",IF(D242="Diesel",VLOOKUP(C242,[2]ORDLF!A:B,2,FALSE),""))</f>
        <v>--</v>
      </c>
      <c r="K242" s="157" t="str">
        <f>IF(D242="Electric","--",IF(D242="Gasoline",VLOOKUP(C242,LSILF!A:C,3,FALSE),""))</f>
        <v>--</v>
      </c>
      <c r="L242" s="158">
        <f t="shared" si="71"/>
        <v>0</v>
      </c>
      <c r="M242" s="157" t="str" cm="1">
        <f t="array" ref="M242">IF(D242="Electric","--",IF(D242="Diesel",_xlfn._xlws.FILTER(DIESCH[CH Cap],(DIESCH[HP Bin]=I242)),""))</f>
        <v>--</v>
      </c>
      <c r="N242" s="157" t="str" cm="1">
        <f t="array" ref="N242">IF(D242="Electric","--",IF(D242="Gasoline",_xlfn._xlws.FILTER(LSICH[CH Cap],(LSICH[Fuel Type]=D242)*(LSICH[MY]=E242)),""))</f>
        <v>--</v>
      </c>
      <c r="O242" s="157">
        <f t="shared" si="55"/>
        <v>0</v>
      </c>
      <c r="P242" s="157">
        <f t="shared" si="56"/>
        <v>6827.9711538461543</v>
      </c>
      <c r="Q242" s="157" t="str" cm="1">
        <f t="array" ref="Q242">IF(D242="Electric","--",IF(D242="Diesel",_xlfn._xlws.FILTER(ORDEF[HC-ZH (g/hp-hr)],(ORDEF[HP]=I242)*(ORDEF[Model_Year]=E242)),""))</f>
        <v>--</v>
      </c>
      <c r="R242" s="157" t="str" cm="1">
        <f t="array" ref="R242">IF(D242="Electric","--",IF(D242="Gasoline",_xlfn._xlws.FILTER(LSIEF[HC-ZH (g/hp-hr)],(LSIEF[Fuel]=D242)*(LSIEF[HP Bin]=I242)*(LSIEF[Model Year]=E242)),""))</f>
        <v>--</v>
      </c>
      <c r="S242" s="158">
        <f t="shared" si="57"/>
        <v>0</v>
      </c>
      <c r="T242" s="159" t="str" cm="1">
        <f t="array" ref="T242">IF(D242="Electric","--",IF(D242="Diesel",_xlfn._xlws.FILTER(ORDEF[HCDR],(ORDEF[HP]=I242)*(ORDEF[Model_Year]=E242),),""))</f>
        <v>--</v>
      </c>
      <c r="U242" s="159" t="str" cm="1">
        <f t="array" ref="U242">IF(D242="Electric","--",IF(D242="Gasoline",_xlfn._xlws.FILTER(LSIEF[HC DR],(LSIEF[Fuel]=D242)*(LSIEF[HP Bin]=I242)*(LSIEF[Model Year]=E242)),""))</f>
        <v>--</v>
      </c>
      <c r="V242" s="159">
        <f t="shared" si="58"/>
        <v>0</v>
      </c>
      <c r="W242" s="158" t="str" cm="1">
        <f t="array" ref="W242">IF(D242="Electric","--",IF(D242="Diesel",_xlfn._xlws.FILTER(ORDEF[NOXzh],(ORDEF[HP]=I242)*(ORDEF[Model_Year]=E242)),""))</f>
        <v>--</v>
      </c>
      <c r="X242" s="158" t="str" cm="1">
        <f t="array" ref="X242">IF(D242="Electric","--",IF(D242="Gasoline",_xlfn._xlws.FILTER(LSIEF[NOX-ZH (g/hp-hr)],(LSIEF[Fuel]=D242)*(LSIEF[HP Bin]=I242)*(LSIEF[Model Year]=E242)),""))</f>
        <v>--</v>
      </c>
      <c r="Y242" s="158">
        <f t="shared" si="59"/>
        <v>0</v>
      </c>
      <c r="Z242" s="159" t="str" cm="1">
        <f t="array" ref="Z242">IF(D242="Electric","--",IF(D242="Diesel",_xlfn._xlws.FILTER(ORDEF[NOXdr],(ORDEF[HP]=I242)*(ORDEF[Model_Year]=E242)),""))</f>
        <v>--</v>
      </c>
      <c r="AA242" s="159" t="str" cm="1">
        <f t="array" ref="AA242">IF(E242="Electric","--",IF(D242="Gasoline",_xlfn._xlws.FILTER(LSIEF[NOX DR],(LSIEF[Fuel]=D242)*(LSIEF[HP Bin]=I242)*(LSIEF[Model Year]=E242)),""))</f>
        <v/>
      </c>
      <c r="AB242" s="159">
        <f t="shared" si="60"/>
        <v>0</v>
      </c>
      <c r="AC242" s="158" t="str" cm="1">
        <f t="array" ref="AC242">IF(D242="Electric","--",IF(D242="Diesel",_xlfn._xlws.FILTER(DFCF2[Fuel_HC],(DFCF2[MY]=E242)),""))</f>
        <v>--</v>
      </c>
      <c r="AD242" s="158" t="str" cm="1">
        <f t="array" ref="AD242">IF(D242="Electric","--",IF(D242="Gasoline",_xlfn._xlws.FILTER(GFCF2[Fuel_HC],(GFCF2[MY]=E242)),""))</f>
        <v>--</v>
      </c>
      <c r="AE242" s="158">
        <f t="shared" si="61"/>
        <v>0</v>
      </c>
      <c r="AF242" s="157" t="str" cm="1">
        <f t="array" ref="AF242">IF(D242="Electric","--",IF(D242="Diesel",_xlfn._xlws.FILTER(DFCF2[Fuel_NOX],(DFCF2[MY]=E242)),""))</f>
        <v>--</v>
      </c>
      <c r="AG242" s="157" t="str" cm="1">
        <f t="array" ref="AG242">IF(D242="Electric","--",IF(D242="Gasoline",_xlfn._xlws.FILTER(GFCF2[Fuel_NOX],(GFCF2[MY]=E242)),""))</f>
        <v>--</v>
      </c>
      <c r="AH242" s="157">
        <f t="shared" si="62"/>
        <v>0</v>
      </c>
      <c r="AI242" s="158">
        <f t="shared" si="63"/>
        <v>0</v>
      </c>
      <c r="AJ242" s="158">
        <f t="shared" si="64"/>
        <v>0</v>
      </c>
      <c r="AK242" s="158" t="str">
        <f t="shared" si="65"/>
        <v>--</v>
      </c>
      <c r="AL242" s="158" t="str">
        <f t="shared" si="66"/>
        <v>--</v>
      </c>
      <c r="AM242" s="158" t="str">
        <f t="shared" si="67"/>
        <v>--</v>
      </c>
      <c r="AN242" s="158" t="str">
        <f t="shared" si="68"/>
        <v>--</v>
      </c>
      <c r="AO242" s="158" t="str">
        <f t="shared" si="69"/>
        <v>--</v>
      </c>
      <c r="AP242" s="157"/>
      <c r="AQ242" s="161"/>
      <c r="AR242" s="161"/>
      <c r="AS242" s="161" t="str">
        <f>IF(ISNA(VLOOKUP($B242,'2017 Emission Inventory'!$B$2:$B$803,1,FALSE)),"No","Yes")</f>
        <v>No</v>
      </c>
      <c r="AT242" s="161" t="str">
        <f>IFERROR(INDEX('2017 Emission Inventory'!$C$2:$C$803,MATCH($B242,'2017 Emission Inventory'!$B$2:$B$803,0)),"")</f>
        <v/>
      </c>
      <c r="AU242" s="161" t="str">
        <f>IFERROR(INDEX('2017 Emission Inventory'!$D$2:$D$803,MATCH($B242,'2017 Emission Inventory'!$B$2:$B$803,0)),"")</f>
        <v/>
      </c>
      <c r="AV242" s="161" t="str">
        <f>IFERROR(INDEX('2017 Emission Inventory'!$E$2:$E$803,MATCH($B242,'2017 Emission Inventory'!$B$2:$B$803,0)),"")</f>
        <v/>
      </c>
      <c r="AW242" s="161" t="str">
        <f>IFERROR(INDEX('2017 Emission Inventory'!$F$2:$F$803,MATCH($B242,'2017 Emission Inventory'!$B$2:$B$803,0)),"")</f>
        <v/>
      </c>
      <c r="AX242" s="161" t="str">
        <f>IFERROR(INDEX('2017 Emission Inventory'!$G$2:$G$803,MATCH($B242,'2017 Emission Inventory'!$B$2:$B$803,0)),"")</f>
        <v/>
      </c>
      <c r="AY242" s="162" t="str">
        <f>IFERROR(INDEX('2017 Emission Inventory'!$AL$2:$AL$803,MATCH($B242,'2017 Emission Inventory'!$B$2:$B$803,0)),"")</f>
        <v/>
      </c>
      <c r="AZ242" s="163" t="e">
        <f t="shared" si="70"/>
        <v>#VALUE!</v>
      </c>
      <c r="BB242" s="166"/>
    </row>
    <row r="243" spans="1:54" s="160" customFormat="1" x14ac:dyDescent="0.35">
      <c r="A243" s="157">
        <v>242</v>
      </c>
      <c r="B243" s="157">
        <v>502391</v>
      </c>
      <c r="C243" s="157" t="s">
        <v>205</v>
      </c>
      <c r="D243" s="157" t="s">
        <v>49</v>
      </c>
      <c r="E243" s="157">
        <v>2014</v>
      </c>
      <c r="F243" s="157">
        <v>80</v>
      </c>
      <c r="G243" s="157">
        <v>1137.9951923076924</v>
      </c>
      <c r="H243" s="157"/>
      <c r="I243" s="157">
        <f t="shared" si="54"/>
        <v>100</v>
      </c>
      <c r="J243" s="157" t="str">
        <f>IF(D243="Electric","--",IF(D243="Diesel",VLOOKUP(C243,[2]ORDLF!A:B,2,FALSE),""))</f>
        <v>--</v>
      </c>
      <c r="K243" s="157" t="str">
        <f>IF(D243="Electric","--",IF(D243="Gasoline",VLOOKUP(C243,LSILF!A:C,3,FALSE),""))</f>
        <v>--</v>
      </c>
      <c r="L243" s="158">
        <f t="shared" si="71"/>
        <v>0</v>
      </c>
      <c r="M243" s="157" t="str" cm="1">
        <f t="array" ref="M243">IF(D243="Electric","--",IF(D243="Diesel",_xlfn._xlws.FILTER(DIESCH[CH Cap],(DIESCH[HP Bin]=I243)),""))</f>
        <v>--</v>
      </c>
      <c r="N243" s="157" t="str" cm="1">
        <f t="array" ref="N243">IF(D243="Electric","--",IF(D243="Gasoline",_xlfn._xlws.FILTER(LSICH[CH Cap],(LSICH[Fuel Type]=D243)*(LSICH[MY]=E243)),""))</f>
        <v>--</v>
      </c>
      <c r="O243" s="157">
        <f t="shared" si="55"/>
        <v>0</v>
      </c>
      <c r="P243" s="157">
        <f t="shared" si="56"/>
        <v>6827.9711538461543</v>
      </c>
      <c r="Q243" s="157" t="str" cm="1">
        <f t="array" ref="Q243">IF(D243="Electric","--",IF(D243="Diesel",_xlfn._xlws.FILTER(ORDEF[HC-ZH (g/hp-hr)],(ORDEF[HP]=I243)*(ORDEF[Model_Year]=E243)),""))</f>
        <v>--</v>
      </c>
      <c r="R243" s="157" t="str" cm="1">
        <f t="array" ref="R243">IF(D243="Electric","--",IF(D243="Gasoline",_xlfn._xlws.FILTER(LSIEF[HC-ZH (g/hp-hr)],(LSIEF[Fuel]=D243)*(LSIEF[HP Bin]=I243)*(LSIEF[Model Year]=E243)),""))</f>
        <v>--</v>
      </c>
      <c r="S243" s="158">
        <f t="shared" si="57"/>
        <v>0</v>
      </c>
      <c r="T243" s="159" t="str" cm="1">
        <f t="array" ref="T243">IF(D243="Electric","--",IF(D243="Diesel",_xlfn._xlws.FILTER(ORDEF[HCDR],(ORDEF[HP]=I243)*(ORDEF[Model_Year]=E243),),""))</f>
        <v>--</v>
      </c>
      <c r="U243" s="159" t="str" cm="1">
        <f t="array" ref="U243">IF(D243="Electric","--",IF(D243="Gasoline",_xlfn._xlws.FILTER(LSIEF[HC DR],(LSIEF[Fuel]=D243)*(LSIEF[HP Bin]=I243)*(LSIEF[Model Year]=E243)),""))</f>
        <v>--</v>
      </c>
      <c r="V243" s="159">
        <f t="shared" si="58"/>
        <v>0</v>
      </c>
      <c r="W243" s="158" t="str" cm="1">
        <f t="array" ref="W243">IF(D243="Electric","--",IF(D243="Diesel",_xlfn._xlws.FILTER(ORDEF[NOXzh],(ORDEF[HP]=I243)*(ORDEF[Model_Year]=E243)),""))</f>
        <v>--</v>
      </c>
      <c r="X243" s="158" t="str" cm="1">
        <f t="array" ref="X243">IF(D243="Electric","--",IF(D243="Gasoline",_xlfn._xlws.FILTER(LSIEF[NOX-ZH (g/hp-hr)],(LSIEF[Fuel]=D243)*(LSIEF[HP Bin]=I243)*(LSIEF[Model Year]=E243)),""))</f>
        <v>--</v>
      </c>
      <c r="Y243" s="158">
        <f t="shared" si="59"/>
        <v>0</v>
      </c>
      <c r="Z243" s="159" t="str" cm="1">
        <f t="array" ref="Z243">IF(D243="Electric","--",IF(D243="Diesel",_xlfn._xlws.FILTER(ORDEF[NOXdr],(ORDEF[HP]=I243)*(ORDEF[Model_Year]=E243)),""))</f>
        <v>--</v>
      </c>
      <c r="AA243" s="159" t="str" cm="1">
        <f t="array" ref="AA243">IF(E243="Electric","--",IF(D243="Gasoline",_xlfn._xlws.FILTER(LSIEF[NOX DR],(LSIEF[Fuel]=D243)*(LSIEF[HP Bin]=I243)*(LSIEF[Model Year]=E243)),""))</f>
        <v/>
      </c>
      <c r="AB243" s="159">
        <f t="shared" si="60"/>
        <v>0</v>
      </c>
      <c r="AC243" s="158" t="str" cm="1">
        <f t="array" ref="AC243">IF(D243="Electric","--",IF(D243="Diesel",_xlfn._xlws.FILTER(DFCF2[Fuel_HC],(DFCF2[MY]=E243)),""))</f>
        <v>--</v>
      </c>
      <c r="AD243" s="158" t="str" cm="1">
        <f t="array" ref="AD243">IF(D243="Electric","--",IF(D243="Gasoline",_xlfn._xlws.FILTER(GFCF2[Fuel_HC],(GFCF2[MY]=E243)),""))</f>
        <v>--</v>
      </c>
      <c r="AE243" s="158">
        <f t="shared" si="61"/>
        <v>0</v>
      </c>
      <c r="AF243" s="157" t="str" cm="1">
        <f t="array" ref="AF243">IF(D243="Electric","--",IF(D243="Diesel",_xlfn._xlws.FILTER(DFCF2[Fuel_NOX],(DFCF2[MY]=E243)),""))</f>
        <v>--</v>
      </c>
      <c r="AG243" s="157" t="str" cm="1">
        <f t="array" ref="AG243">IF(D243="Electric","--",IF(D243="Gasoline",_xlfn._xlws.FILTER(GFCF2[Fuel_NOX],(GFCF2[MY]=E243)),""))</f>
        <v>--</v>
      </c>
      <c r="AH243" s="157">
        <f t="shared" si="62"/>
        <v>0</v>
      </c>
      <c r="AI243" s="158">
        <f t="shared" si="63"/>
        <v>0</v>
      </c>
      <c r="AJ243" s="158">
        <f t="shared" si="64"/>
        <v>0</v>
      </c>
      <c r="AK243" s="158" t="str">
        <f t="shared" si="65"/>
        <v>--</v>
      </c>
      <c r="AL243" s="158" t="str">
        <f t="shared" si="66"/>
        <v>--</v>
      </c>
      <c r="AM243" s="158" t="str">
        <f t="shared" si="67"/>
        <v>--</v>
      </c>
      <c r="AN243" s="158" t="str">
        <f t="shared" si="68"/>
        <v>--</v>
      </c>
      <c r="AO243" s="158" t="str">
        <f t="shared" si="69"/>
        <v>--</v>
      </c>
      <c r="AP243" s="157"/>
      <c r="AQ243" s="161"/>
      <c r="AR243" s="161"/>
      <c r="AS243" s="161" t="str">
        <f>IF(ISNA(VLOOKUP($B243,'2017 Emission Inventory'!$B$2:$B$803,1,FALSE)),"No","Yes")</f>
        <v>No</v>
      </c>
      <c r="AT243" s="161" t="str">
        <f>IFERROR(INDEX('2017 Emission Inventory'!$C$2:$C$803,MATCH($B243,'2017 Emission Inventory'!$B$2:$B$803,0)),"")</f>
        <v/>
      </c>
      <c r="AU243" s="161" t="str">
        <f>IFERROR(INDEX('2017 Emission Inventory'!$D$2:$D$803,MATCH($B243,'2017 Emission Inventory'!$B$2:$B$803,0)),"")</f>
        <v/>
      </c>
      <c r="AV243" s="161" t="str">
        <f>IFERROR(INDEX('2017 Emission Inventory'!$E$2:$E$803,MATCH($B243,'2017 Emission Inventory'!$B$2:$B$803,0)),"")</f>
        <v/>
      </c>
      <c r="AW243" s="161" t="str">
        <f>IFERROR(INDEX('2017 Emission Inventory'!$F$2:$F$803,MATCH($B243,'2017 Emission Inventory'!$B$2:$B$803,0)),"")</f>
        <v/>
      </c>
      <c r="AX243" s="161" t="str">
        <f>IFERROR(INDEX('2017 Emission Inventory'!$G$2:$G$803,MATCH($B243,'2017 Emission Inventory'!$B$2:$B$803,0)),"")</f>
        <v/>
      </c>
      <c r="AY243" s="162" t="str">
        <f>IFERROR(INDEX('2017 Emission Inventory'!$AL$2:$AL$803,MATCH($B243,'2017 Emission Inventory'!$B$2:$B$803,0)),"")</f>
        <v/>
      </c>
      <c r="AZ243" s="163" t="e">
        <f t="shared" si="70"/>
        <v>#VALUE!</v>
      </c>
      <c r="BB243" s="166"/>
    </row>
    <row r="244" spans="1:54" s="160" customFormat="1" x14ac:dyDescent="0.35">
      <c r="A244" s="157">
        <v>243</v>
      </c>
      <c r="B244" s="157">
        <v>502393</v>
      </c>
      <c r="C244" s="157" t="s">
        <v>205</v>
      </c>
      <c r="D244" s="157" t="s">
        <v>49</v>
      </c>
      <c r="E244" s="157">
        <v>2014</v>
      </c>
      <c r="F244" s="157">
        <v>80</v>
      </c>
      <c r="G244" s="157">
        <v>1137.9951923076924</v>
      </c>
      <c r="H244" s="157"/>
      <c r="I244" s="157">
        <f t="shared" si="54"/>
        <v>100</v>
      </c>
      <c r="J244" s="157" t="str">
        <f>IF(D244="Electric","--",IF(D244="Diesel",VLOOKUP(C244,[2]ORDLF!A:B,2,FALSE),""))</f>
        <v>--</v>
      </c>
      <c r="K244" s="157" t="str">
        <f>IF(D244="Electric","--",IF(D244="Gasoline",VLOOKUP(C244,LSILF!A:C,3,FALSE),""))</f>
        <v>--</v>
      </c>
      <c r="L244" s="158">
        <f t="shared" si="71"/>
        <v>0</v>
      </c>
      <c r="M244" s="157" t="str" cm="1">
        <f t="array" ref="M244">IF(D244="Electric","--",IF(D244="Diesel",_xlfn._xlws.FILTER(DIESCH[CH Cap],(DIESCH[HP Bin]=I244)),""))</f>
        <v>--</v>
      </c>
      <c r="N244" s="157" t="str" cm="1">
        <f t="array" ref="N244">IF(D244="Electric","--",IF(D244="Gasoline",_xlfn._xlws.FILTER(LSICH[CH Cap],(LSICH[Fuel Type]=D244)*(LSICH[MY]=E244)),""))</f>
        <v>--</v>
      </c>
      <c r="O244" s="157">
        <f t="shared" si="55"/>
        <v>0</v>
      </c>
      <c r="P244" s="157">
        <f t="shared" si="56"/>
        <v>6827.9711538461543</v>
      </c>
      <c r="Q244" s="157" t="str" cm="1">
        <f t="array" ref="Q244">IF(D244="Electric","--",IF(D244="Diesel",_xlfn._xlws.FILTER(ORDEF[HC-ZH (g/hp-hr)],(ORDEF[HP]=I244)*(ORDEF[Model_Year]=E244)),""))</f>
        <v>--</v>
      </c>
      <c r="R244" s="157" t="str" cm="1">
        <f t="array" ref="R244">IF(D244="Electric","--",IF(D244="Gasoline",_xlfn._xlws.FILTER(LSIEF[HC-ZH (g/hp-hr)],(LSIEF[Fuel]=D244)*(LSIEF[HP Bin]=I244)*(LSIEF[Model Year]=E244)),""))</f>
        <v>--</v>
      </c>
      <c r="S244" s="158">
        <f t="shared" si="57"/>
        <v>0</v>
      </c>
      <c r="T244" s="159" t="str" cm="1">
        <f t="array" ref="T244">IF(D244="Electric","--",IF(D244="Diesel",_xlfn._xlws.FILTER(ORDEF[HCDR],(ORDEF[HP]=I244)*(ORDEF[Model_Year]=E244),),""))</f>
        <v>--</v>
      </c>
      <c r="U244" s="159" t="str" cm="1">
        <f t="array" ref="U244">IF(D244="Electric","--",IF(D244="Gasoline",_xlfn._xlws.FILTER(LSIEF[HC DR],(LSIEF[Fuel]=D244)*(LSIEF[HP Bin]=I244)*(LSIEF[Model Year]=E244)),""))</f>
        <v>--</v>
      </c>
      <c r="V244" s="159">
        <f t="shared" si="58"/>
        <v>0</v>
      </c>
      <c r="W244" s="158" t="str" cm="1">
        <f t="array" ref="W244">IF(D244="Electric","--",IF(D244="Diesel",_xlfn._xlws.FILTER(ORDEF[NOXzh],(ORDEF[HP]=I244)*(ORDEF[Model_Year]=E244)),""))</f>
        <v>--</v>
      </c>
      <c r="X244" s="158" t="str" cm="1">
        <f t="array" ref="X244">IF(D244="Electric","--",IF(D244="Gasoline",_xlfn._xlws.FILTER(LSIEF[NOX-ZH (g/hp-hr)],(LSIEF[Fuel]=D244)*(LSIEF[HP Bin]=I244)*(LSIEF[Model Year]=E244)),""))</f>
        <v>--</v>
      </c>
      <c r="Y244" s="158">
        <f t="shared" si="59"/>
        <v>0</v>
      </c>
      <c r="Z244" s="159" t="str" cm="1">
        <f t="array" ref="Z244">IF(D244="Electric","--",IF(D244="Diesel",_xlfn._xlws.FILTER(ORDEF[NOXdr],(ORDEF[HP]=I244)*(ORDEF[Model_Year]=E244)),""))</f>
        <v>--</v>
      </c>
      <c r="AA244" s="159" t="str" cm="1">
        <f t="array" ref="AA244">IF(E244="Electric","--",IF(D244="Gasoline",_xlfn._xlws.FILTER(LSIEF[NOX DR],(LSIEF[Fuel]=D244)*(LSIEF[HP Bin]=I244)*(LSIEF[Model Year]=E244)),""))</f>
        <v/>
      </c>
      <c r="AB244" s="159">
        <f t="shared" si="60"/>
        <v>0</v>
      </c>
      <c r="AC244" s="158" t="str" cm="1">
        <f t="array" ref="AC244">IF(D244="Electric","--",IF(D244="Diesel",_xlfn._xlws.FILTER(DFCF2[Fuel_HC],(DFCF2[MY]=E244)),""))</f>
        <v>--</v>
      </c>
      <c r="AD244" s="158" t="str" cm="1">
        <f t="array" ref="AD244">IF(D244="Electric","--",IF(D244="Gasoline",_xlfn._xlws.FILTER(GFCF2[Fuel_HC],(GFCF2[MY]=E244)),""))</f>
        <v>--</v>
      </c>
      <c r="AE244" s="158">
        <f t="shared" si="61"/>
        <v>0</v>
      </c>
      <c r="AF244" s="157" t="str" cm="1">
        <f t="array" ref="AF244">IF(D244="Electric","--",IF(D244="Diesel",_xlfn._xlws.FILTER(DFCF2[Fuel_NOX],(DFCF2[MY]=E244)),""))</f>
        <v>--</v>
      </c>
      <c r="AG244" s="157" t="str" cm="1">
        <f t="array" ref="AG244">IF(D244="Electric","--",IF(D244="Gasoline",_xlfn._xlws.FILTER(GFCF2[Fuel_NOX],(GFCF2[MY]=E244)),""))</f>
        <v>--</v>
      </c>
      <c r="AH244" s="157">
        <f t="shared" si="62"/>
        <v>0</v>
      </c>
      <c r="AI244" s="158">
        <f t="shared" si="63"/>
        <v>0</v>
      </c>
      <c r="AJ244" s="158">
        <f t="shared" si="64"/>
        <v>0</v>
      </c>
      <c r="AK244" s="158" t="str">
        <f t="shared" si="65"/>
        <v>--</v>
      </c>
      <c r="AL244" s="158" t="str">
        <f t="shared" si="66"/>
        <v>--</v>
      </c>
      <c r="AM244" s="158" t="str">
        <f t="shared" si="67"/>
        <v>--</v>
      </c>
      <c r="AN244" s="158" t="str">
        <f t="shared" si="68"/>
        <v>--</v>
      </c>
      <c r="AO244" s="158" t="str">
        <f t="shared" si="69"/>
        <v>--</v>
      </c>
      <c r="AP244" s="157"/>
      <c r="AQ244" s="161"/>
      <c r="AR244" s="161"/>
      <c r="AS244" s="161" t="str">
        <f>IF(ISNA(VLOOKUP($B244,'2017 Emission Inventory'!$B$2:$B$803,1,FALSE)),"No","Yes")</f>
        <v>No</v>
      </c>
      <c r="AT244" s="161" t="str">
        <f>IFERROR(INDEX('2017 Emission Inventory'!$C$2:$C$803,MATCH($B244,'2017 Emission Inventory'!$B$2:$B$803,0)),"")</f>
        <v/>
      </c>
      <c r="AU244" s="161" t="str">
        <f>IFERROR(INDEX('2017 Emission Inventory'!$D$2:$D$803,MATCH($B244,'2017 Emission Inventory'!$B$2:$B$803,0)),"")</f>
        <v/>
      </c>
      <c r="AV244" s="161" t="str">
        <f>IFERROR(INDEX('2017 Emission Inventory'!$E$2:$E$803,MATCH($B244,'2017 Emission Inventory'!$B$2:$B$803,0)),"")</f>
        <v/>
      </c>
      <c r="AW244" s="161" t="str">
        <f>IFERROR(INDEX('2017 Emission Inventory'!$F$2:$F$803,MATCH($B244,'2017 Emission Inventory'!$B$2:$B$803,0)),"")</f>
        <v/>
      </c>
      <c r="AX244" s="161" t="str">
        <f>IFERROR(INDEX('2017 Emission Inventory'!$G$2:$G$803,MATCH($B244,'2017 Emission Inventory'!$B$2:$B$803,0)),"")</f>
        <v/>
      </c>
      <c r="AY244" s="162" t="str">
        <f>IFERROR(INDEX('2017 Emission Inventory'!$AL$2:$AL$803,MATCH($B244,'2017 Emission Inventory'!$B$2:$B$803,0)),"")</f>
        <v/>
      </c>
      <c r="AZ244" s="163" t="e">
        <f t="shared" si="70"/>
        <v>#VALUE!</v>
      </c>
      <c r="BB244" s="166"/>
    </row>
    <row r="245" spans="1:54" s="160" customFormat="1" x14ac:dyDescent="0.35">
      <c r="A245" s="157">
        <v>244</v>
      </c>
      <c r="B245" s="157">
        <v>502394</v>
      </c>
      <c r="C245" s="157" t="s">
        <v>205</v>
      </c>
      <c r="D245" s="157" t="s">
        <v>49</v>
      </c>
      <c r="E245" s="157">
        <v>2014</v>
      </c>
      <c r="F245" s="157">
        <v>80</v>
      </c>
      <c r="G245" s="157">
        <v>1137.9951923076924</v>
      </c>
      <c r="H245" s="157"/>
      <c r="I245" s="157">
        <f t="shared" si="54"/>
        <v>100</v>
      </c>
      <c r="J245" s="157" t="str">
        <f>IF(D245="Electric","--",IF(D245="Diesel",VLOOKUP(C245,[2]ORDLF!A:B,2,FALSE),""))</f>
        <v>--</v>
      </c>
      <c r="K245" s="157" t="str">
        <f>IF(D245="Electric","--",IF(D245="Gasoline",VLOOKUP(C245,LSILF!A:C,3,FALSE),""))</f>
        <v>--</v>
      </c>
      <c r="L245" s="158">
        <f t="shared" si="71"/>
        <v>0</v>
      </c>
      <c r="M245" s="157" t="str" cm="1">
        <f t="array" ref="M245">IF(D245="Electric","--",IF(D245="Diesel",_xlfn._xlws.FILTER(DIESCH[CH Cap],(DIESCH[HP Bin]=I245)),""))</f>
        <v>--</v>
      </c>
      <c r="N245" s="157" t="str" cm="1">
        <f t="array" ref="N245">IF(D245="Electric","--",IF(D245="Gasoline",_xlfn._xlws.FILTER(LSICH[CH Cap],(LSICH[Fuel Type]=D245)*(LSICH[MY]=E245)),""))</f>
        <v>--</v>
      </c>
      <c r="O245" s="157">
        <f t="shared" si="55"/>
        <v>0</v>
      </c>
      <c r="P245" s="157">
        <f t="shared" si="56"/>
        <v>6827.9711538461543</v>
      </c>
      <c r="Q245" s="157" t="str" cm="1">
        <f t="array" ref="Q245">IF(D245="Electric","--",IF(D245="Diesel",_xlfn._xlws.FILTER(ORDEF[HC-ZH (g/hp-hr)],(ORDEF[HP]=I245)*(ORDEF[Model_Year]=E245)),""))</f>
        <v>--</v>
      </c>
      <c r="R245" s="157" t="str" cm="1">
        <f t="array" ref="R245">IF(D245="Electric","--",IF(D245="Gasoline",_xlfn._xlws.FILTER(LSIEF[HC-ZH (g/hp-hr)],(LSIEF[Fuel]=D245)*(LSIEF[HP Bin]=I245)*(LSIEF[Model Year]=E245)),""))</f>
        <v>--</v>
      </c>
      <c r="S245" s="158">
        <f t="shared" si="57"/>
        <v>0</v>
      </c>
      <c r="T245" s="159" t="str" cm="1">
        <f t="array" ref="T245">IF(D245="Electric","--",IF(D245="Diesel",_xlfn._xlws.FILTER(ORDEF[HCDR],(ORDEF[HP]=I245)*(ORDEF[Model_Year]=E245),),""))</f>
        <v>--</v>
      </c>
      <c r="U245" s="159" t="str" cm="1">
        <f t="array" ref="U245">IF(D245="Electric","--",IF(D245="Gasoline",_xlfn._xlws.FILTER(LSIEF[HC DR],(LSIEF[Fuel]=D245)*(LSIEF[HP Bin]=I245)*(LSIEF[Model Year]=E245)),""))</f>
        <v>--</v>
      </c>
      <c r="V245" s="159">
        <f t="shared" si="58"/>
        <v>0</v>
      </c>
      <c r="W245" s="158" t="str" cm="1">
        <f t="array" ref="W245">IF(D245="Electric","--",IF(D245="Diesel",_xlfn._xlws.FILTER(ORDEF[NOXzh],(ORDEF[HP]=I245)*(ORDEF[Model_Year]=E245)),""))</f>
        <v>--</v>
      </c>
      <c r="X245" s="158" t="str" cm="1">
        <f t="array" ref="X245">IF(D245="Electric","--",IF(D245="Gasoline",_xlfn._xlws.FILTER(LSIEF[NOX-ZH (g/hp-hr)],(LSIEF[Fuel]=D245)*(LSIEF[HP Bin]=I245)*(LSIEF[Model Year]=E245)),""))</f>
        <v>--</v>
      </c>
      <c r="Y245" s="158">
        <f t="shared" si="59"/>
        <v>0</v>
      </c>
      <c r="Z245" s="159" t="str" cm="1">
        <f t="array" ref="Z245">IF(D245="Electric","--",IF(D245="Diesel",_xlfn._xlws.FILTER(ORDEF[NOXdr],(ORDEF[HP]=I245)*(ORDEF[Model_Year]=E245)),""))</f>
        <v>--</v>
      </c>
      <c r="AA245" s="159" t="str" cm="1">
        <f t="array" ref="AA245">IF(E245="Electric","--",IF(D245="Gasoline",_xlfn._xlws.FILTER(LSIEF[NOX DR],(LSIEF[Fuel]=D245)*(LSIEF[HP Bin]=I245)*(LSIEF[Model Year]=E245)),""))</f>
        <v/>
      </c>
      <c r="AB245" s="159">
        <f t="shared" si="60"/>
        <v>0</v>
      </c>
      <c r="AC245" s="158" t="str" cm="1">
        <f t="array" ref="AC245">IF(D245="Electric","--",IF(D245="Diesel",_xlfn._xlws.FILTER(DFCF2[Fuel_HC],(DFCF2[MY]=E245)),""))</f>
        <v>--</v>
      </c>
      <c r="AD245" s="158" t="str" cm="1">
        <f t="array" ref="AD245">IF(D245="Electric","--",IF(D245="Gasoline",_xlfn._xlws.FILTER(GFCF2[Fuel_HC],(GFCF2[MY]=E245)),""))</f>
        <v>--</v>
      </c>
      <c r="AE245" s="158">
        <f t="shared" si="61"/>
        <v>0</v>
      </c>
      <c r="AF245" s="157" t="str" cm="1">
        <f t="array" ref="AF245">IF(D245="Electric","--",IF(D245="Diesel",_xlfn._xlws.FILTER(DFCF2[Fuel_NOX],(DFCF2[MY]=E245)),""))</f>
        <v>--</v>
      </c>
      <c r="AG245" s="157" t="str" cm="1">
        <f t="array" ref="AG245">IF(D245="Electric","--",IF(D245="Gasoline",_xlfn._xlws.FILTER(GFCF2[Fuel_NOX],(GFCF2[MY]=E245)),""))</f>
        <v>--</v>
      </c>
      <c r="AH245" s="157">
        <f t="shared" si="62"/>
        <v>0</v>
      </c>
      <c r="AI245" s="158">
        <f t="shared" si="63"/>
        <v>0</v>
      </c>
      <c r="AJ245" s="158">
        <f t="shared" si="64"/>
        <v>0</v>
      </c>
      <c r="AK245" s="158" t="str">
        <f t="shared" si="65"/>
        <v>--</v>
      </c>
      <c r="AL245" s="158" t="str">
        <f t="shared" si="66"/>
        <v>--</v>
      </c>
      <c r="AM245" s="158" t="str">
        <f t="shared" si="67"/>
        <v>--</v>
      </c>
      <c r="AN245" s="158" t="str">
        <f t="shared" si="68"/>
        <v>--</v>
      </c>
      <c r="AO245" s="158" t="str">
        <f t="shared" si="69"/>
        <v>--</v>
      </c>
      <c r="AP245" s="157"/>
      <c r="AQ245" s="161"/>
      <c r="AR245" s="161"/>
      <c r="AS245" s="161" t="str">
        <f>IF(ISNA(VLOOKUP($B245,'2017 Emission Inventory'!$B$2:$B$803,1,FALSE)),"No","Yes")</f>
        <v>No</v>
      </c>
      <c r="AT245" s="161" t="str">
        <f>IFERROR(INDEX('2017 Emission Inventory'!$C$2:$C$803,MATCH($B245,'2017 Emission Inventory'!$B$2:$B$803,0)),"")</f>
        <v/>
      </c>
      <c r="AU245" s="161" t="str">
        <f>IFERROR(INDEX('2017 Emission Inventory'!$D$2:$D$803,MATCH($B245,'2017 Emission Inventory'!$B$2:$B$803,0)),"")</f>
        <v/>
      </c>
      <c r="AV245" s="161" t="str">
        <f>IFERROR(INDEX('2017 Emission Inventory'!$E$2:$E$803,MATCH($B245,'2017 Emission Inventory'!$B$2:$B$803,0)),"")</f>
        <v/>
      </c>
      <c r="AW245" s="161" t="str">
        <f>IFERROR(INDEX('2017 Emission Inventory'!$F$2:$F$803,MATCH($B245,'2017 Emission Inventory'!$B$2:$B$803,0)),"")</f>
        <v/>
      </c>
      <c r="AX245" s="161" t="str">
        <f>IFERROR(INDEX('2017 Emission Inventory'!$G$2:$G$803,MATCH($B245,'2017 Emission Inventory'!$B$2:$B$803,0)),"")</f>
        <v/>
      </c>
      <c r="AY245" s="162" t="str">
        <f>IFERROR(INDEX('2017 Emission Inventory'!$AL$2:$AL$803,MATCH($B245,'2017 Emission Inventory'!$B$2:$B$803,0)),"")</f>
        <v/>
      </c>
      <c r="AZ245" s="163" t="e">
        <f t="shared" si="70"/>
        <v>#VALUE!</v>
      </c>
      <c r="BB245" s="166"/>
    </row>
    <row r="246" spans="1:54" s="160" customFormat="1" x14ac:dyDescent="0.35">
      <c r="A246" s="157">
        <v>245</v>
      </c>
      <c r="B246" s="157">
        <v>506513</v>
      </c>
      <c r="C246" s="157" t="s">
        <v>205</v>
      </c>
      <c r="D246" s="157" t="s">
        <v>49</v>
      </c>
      <c r="E246" s="157">
        <v>2015</v>
      </c>
      <c r="F246" s="157">
        <v>80</v>
      </c>
      <c r="G246" s="157">
        <v>1137.9951923076924</v>
      </c>
      <c r="H246" s="157"/>
      <c r="I246" s="157">
        <f t="shared" si="54"/>
        <v>100</v>
      </c>
      <c r="J246" s="157" t="str">
        <f>IF(D246="Electric","--",IF(D246="Diesel",VLOOKUP(C246,[2]ORDLF!A:B,2,FALSE),""))</f>
        <v>--</v>
      </c>
      <c r="K246" s="157" t="str">
        <f>IF(D246="Electric","--",IF(D246="Gasoline",VLOOKUP(C246,LSILF!A:C,3,FALSE),""))</f>
        <v>--</v>
      </c>
      <c r="L246" s="158">
        <f t="shared" si="71"/>
        <v>0</v>
      </c>
      <c r="M246" s="157" t="str" cm="1">
        <f t="array" ref="M246">IF(D246="Electric","--",IF(D246="Diesel",_xlfn._xlws.FILTER(DIESCH[CH Cap],(DIESCH[HP Bin]=I246)),""))</f>
        <v>--</v>
      </c>
      <c r="N246" s="157" t="str" cm="1">
        <f t="array" ref="N246">IF(D246="Electric","--",IF(D246="Gasoline",_xlfn._xlws.FILTER(LSICH[CH Cap],(LSICH[Fuel Type]=D246)*(LSICH[MY]=E246)),""))</f>
        <v>--</v>
      </c>
      <c r="O246" s="157">
        <f t="shared" si="55"/>
        <v>0</v>
      </c>
      <c r="P246" s="157">
        <f t="shared" si="56"/>
        <v>5689.9759615384619</v>
      </c>
      <c r="Q246" s="157" t="str" cm="1">
        <f t="array" ref="Q246">IF(D246="Electric","--",IF(D246="Diesel",_xlfn._xlws.FILTER(ORDEF[HC-ZH (g/hp-hr)],(ORDEF[HP]=I246)*(ORDEF[Model_Year]=E246)),""))</f>
        <v>--</v>
      </c>
      <c r="R246" s="157" t="str" cm="1">
        <f t="array" ref="R246">IF(D246="Electric","--",IF(D246="Gasoline",_xlfn._xlws.FILTER(LSIEF[HC-ZH (g/hp-hr)],(LSIEF[Fuel]=D246)*(LSIEF[HP Bin]=I246)*(LSIEF[Model Year]=E246)),""))</f>
        <v>--</v>
      </c>
      <c r="S246" s="158">
        <f t="shared" si="57"/>
        <v>0</v>
      </c>
      <c r="T246" s="159" t="str" cm="1">
        <f t="array" ref="T246">IF(D246="Electric","--",IF(D246="Diesel",_xlfn._xlws.FILTER(ORDEF[HCDR],(ORDEF[HP]=I246)*(ORDEF[Model_Year]=E246),),""))</f>
        <v>--</v>
      </c>
      <c r="U246" s="159" t="str" cm="1">
        <f t="array" ref="U246">IF(D246="Electric","--",IF(D246="Gasoline",_xlfn._xlws.FILTER(LSIEF[HC DR],(LSIEF[Fuel]=D246)*(LSIEF[HP Bin]=I246)*(LSIEF[Model Year]=E246)),""))</f>
        <v>--</v>
      </c>
      <c r="V246" s="159">
        <f t="shared" si="58"/>
        <v>0</v>
      </c>
      <c r="W246" s="158" t="str" cm="1">
        <f t="array" ref="W246">IF(D246="Electric","--",IF(D246="Diesel",_xlfn._xlws.FILTER(ORDEF[NOXzh],(ORDEF[HP]=I246)*(ORDEF[Model_Year]=E246)),""))</f>
        <v>--</v>
      </c>
      <c r="X246" s="158" t="str" cm="1">
        <f t="array" ref="X246">IF(D246="Electric","--",IF(D246="Gasoline",_xlfn._xlws.FILTER(LSIEF[NOX-ZH (g/hp-hr)],(LSIEF[Fuel]=D246)*(LSIEF[HP Bin]=I246)*(LSIEF[Model Year]=E246)),""))</f>
        <v>--</v>
      </c>
      <c r="Y246" s="158">
        <f t="shared" si="59"/>
        <v>0</v>
      </c>
      <c r="Z246" s="159" t="str" cm="1">
        <f t="array" ref="Z246">IF(D246="Electric","--",IF(D246="Diesel",_xlfn._xlws.FILTER(ORDEF[NOXdr],(ORDEF[HP]=I246)*(ORDEF[Model_Year]=E246)),""))</f>
        <v>--</v>
      </c>
      <c r="AA246" s="159" t="str" cm="1">
        <f t="array" ref="AA246">IF(E246="Electric","--",IF(D246="Gasoline",_xlfn._xlws.FILTER(LSIEF[NOX DR],(LSIEF[Fuel]=D246)*(LSIEF[HP Bin]=I246)*(LSIEF[Model Year]=E246)),""))</f>
        <v/>
      </c>
      <c r="AB246" s="159">
        <f t="shared" si="60"/>
        <v>0</v>
      </c>
      <c r="AC246" s="158" t="str" cm="1">
        <f t="array" ref="AC246">IF(D246="Electric","--",IF(D246="Diesel",_xlfn._xlws.FILTER(DFCF2[Fuel_HC],(DFCF2[MY]=E246)),""))</f>
        <v>--</v>
      </c>
      <c r="AD246" s="158" t="str" cm="1">
        <f t="array" ref="AD246">IF(D246="Electric","--",IF(D246="Gasoline",_xlfn._xlws.FILTER(GFCF2[Fuel_HC],(GFCF2[MY]=E246)),""))</f>
        <v>--</v>
      </c>
      <c r="AE246" s="158">
        <f t="shared" si="61"/>
        <v>0</v>
      </c>
      <c r="AF246" s="157" t="str" cm="1">
        <f t="array" ref="AF246">IF(D246="Electric","--",IF(D246="Diesel",_xlfn._xlws.FILTER(DFCF2[Fuel_NOX],(DFCF2[MY]=E246)),""))</f>
        <v>--</v>
      </c>
      <c r="AG246" s="157" t="str" cm="1">
        <f t="array" ref="AG246">IF(D246="Electric","--",IF(D246="Gasoline",_xlfn._xlws.FILTER(GFCF2[Fuel_NOX],(GFCF2[MY]=E246)),""))</f>
        <v>--</v>
      </c>
      <c r="AH246" s="157">
        <f t="shared" si="62"/>
        <v>0</v>
      </c>
      <c r="AI246" s="158">
        <f t="shared" si="63"/>
        <v>0</v>
      </c>
      <c r="AJ246" s="158">
        <f t="shared" si="64"/>
        <v>0</v>
      </c>
      <c r="AK246" s="158" t="str">
        <f t="shared" si="65"/>
        <v>--</v>
      </c>
      <c r="AL246" s="158" t="str">
        <f t="shared" si="66"/>
        <v>--</v>
      </c>
      <c r="AM246" s="158" t="str">
        <f t="shared" si="67"/>
        <v>--</v>
      </c>
      <c r="AN246" s="158" t="str">
        <f t="shared" si="68"/>
        <v>--</v>
      </c>
      <c r="AO246" s="158" t="str">
        <f t="shared" si="69"/>
        <v>--</v>
      </c>
      <c r="AP246" s="157"/>
      <c r="AQ246" s="161"/>
      <c r="AR246" s="161"/>
      <c r="AS246" s="161" t="str">
        <f>IF(ISNA(VLOOKUP($B246,'2017 Emission Inventory'!$B$2:$B$803,1,FALSE)),"No","Yes")</f>
        <v>No</v>
      </c>
      <c r="AT246" s="161" t="str">
        <f>IFERROR(INDEX('2017 Emission Inventory'!$C$2:$C$803,MATCH($B246,'2017 Emission Inventory'!$B$2:$B$803,0)),"")</f>
        <v/>
      </c>
      <c r="AU246" s="161" t="str">
        <f>IFERROR(INDEX('2017 Emission Inventory'!$D$2:$D$803,MATCH($B246,'2017 Emission Inventory'!$B$2:$B$803,0)),"")</f>
        <v/>
      </c>
      <c r="AV246" s="161" t="str">
        <f>IFERROR(INDEX('2017 Emission Inventory'!$E$2:$E$803,MATCH($B246,'2017 Emission Inventory'!$B$2:$B$803,0)),"")</f>
        <v/>
      </c>
      <c r="AW246" s="161" t="str">
        <f>IFERROR(INDEX('2017 Emission Inventory'!$F$2:$F$803,MATCH($B246,'2017 Emission Inventory'!$B$2:$B$803,0)),"")</f>
        <v/>
      </c>
      <c r="AX246" s="161" t="str">
        <f>IFERROR(INDEX('2017 Emission Inventory'!$G$2:$G$803,MATCH($B246,'2017 Emission Inventory'!$B$2:$B$803,0)),"")</f>
        <v/>
      </c>
      <c r="AY246" s="162" t="str">
        <f>IFERROR(INDEX('2017 Emission Inventory'!$AL$2:$AL$803,MATCH($B246,'2017 Emission Inventory'!$B$2:$B$803,0)),"")</f>
        <v/>
      </c>
      <c r="AZ246" s="163" t="e">
        <f t="shared" si="70"/>
        <v>#VALUE!</v>
      </c>
      <c r="BB246" s="166"/>
    </row>
    <row r="247" spans="1:54" s="160" customFormat="1" x14ac:dyDescent="0.35">
      <c r="A247" s="157">
        <v>246</v>
      </c>
      <c r="B247" s="157">
        <v>506514</v>
      </c>
      <c r="C247" s="157" t="s">
        <v>205</v>
      </c>
      <c r="D247" s="157" t="s">
        <v>49</v>
      </c>
      <c r="E247" s="157">
        <v>2015</v>
      </c>
      <c r="F247" s="157">
        <v>80</v>
      </c>
      <c r="G247" s="157">
        <v>1137.9951923076924</v>
      </c>
      <c r="H247" s="157"/>
      <c r="I247" s="157">
        <f t="shared" si="54"/>
        <v>100</v>
      </c>
      <c r="J247" s="157" t="str">
        <f>IF(D247="Electric","--",IF(D247="Diesel",VLOOKUP(C247,[2]ORDLF!A:B,2,FALSE),""))</f>
        <v>--</v>
      </c>
      <c r="K247" s="157" t="str">
        <f>IF(D247="Electric","--",IF(D247="Gasoline",VLOOKUP(C247,LSILF!A:C,3,FALSE),""))</f>
        <v>--</v>
      </c>
      <c r="L247" s="158">
        <f t="shared" si="71"/>
        <v>0</v>
      </c>
      <c r="M247" s="157" t="str" cm="1">
        <f t="array" ref="M247">IF(D247="Electric","--",IF(D247="Diesel",_xlfn._xlws.FILTER(DIESCH[CH Cap],(DIESCH[HP Bin]=I247)),""))</f>
        <v>--</v>
      </c>
      <c r="N247" s="157" t="str" cm="1">
        <f t="array" ref="N247">IF(D247="Electric","--",IF(D247="Gasoline",_xlfn._xlws.FILTER(LSICH[CH Cap],(LSICH[Fuel Type]=D247)*(LSICH[MY]=E247)),""))</f>
        <v>--</v>
      </c>
      <c r="O247" s="157">
        <f t="shared" si="55"/>
        <v>0</v>
      </c>
      <c r="P247" s="157">
        <f t="shared" si="56"/>
        <v>5689.9759615384619</v>
      </c>
      <c r="Q247" s="157" t="str" cm="1">
        <f t="array" ref="Q247">IF(D247="Electric","--",IF(D247="Diesel",_xlfn._xlws.FILTER(ORDEF[HC-ZH (g/hp-hr)],(ORDEF[HP]=I247)*(ORDEF[Model_Year]=E247)),""))</f>
        <v>--</v>
      </c>
      <c r="R247" s="157" t="str" cm="1">
        <f t="array" ref="R247">IF(D247="Electric","--",IF(D247="Gasoline",_xlfn._xlws.FILTER(LSIEF[HC-ZH (g/hp-hr)],(LSIEF[Fuel]=D247)*(LSIEF[HP Bin]=I247)*(LSIEF[Model Year]=E247)),""))</f>
        <v>--</v>
      </c>
      <c r="S247" s="158">
        <f t="shared" si="57"/>
        <v>0</v>
      </c>
      <c r="T247" s="159" t="str" cm="1">
        <f t="array" ref="T247">IF(D247="Electric","--",IF(D247="Diesel",_xlfn._xlws.FILTER(ORDEF[HCDR],(ORDEF[HP]=I247)*(ORDEF[Model_Year]=E247),),""))</f>
        <v>--</v>
      </c>
      <c r="U247" s="159" t="str" cm="1">
        <f t="array" ref="U247">IF(D247="Electric","--",IF(D247="Gasoline",_xlfn._xlws.FILTER(LSIEF[HC DR],(LSIEF[Fuel]=D247)*(LSIEF[HP Bin]=I247)*(LSIEF[Model Year]=E247)),""))</f>
        <v>--</v>
      </c>
      <c r="V247" s="159">
        <f t="shared" si="58"/>
        <v>0</v>
      </c>
      <c r="W247" s="158" t="str" cm="1">
        <f t="array" ref="W247">IF(D247="Electric","--",IF(D247="Diesel",_xlfn._xlws.FILTER(ORDEF[NOXzh],(ORDEF[HP]=I247)*(ORDEF[Model_Year]=E247)),""))</f>
        <v>--</v>
      </c>
      <c r="X247" s="158" t="str" cm="1">
        <f t="array" ref="X247">IF(D247="Electric","--",IF(D247="Gasoline",_xlfn._xlws.FILTER(LSIEF[NOX-ZH (g/hp-hr)],(LSIEF[Fuel]=D247)*(LSIEF[HP Bin]=I247)*(LSIEF[Model Year]=E247)),""))</f>
        <v>--</v>
      </c>
      <c r="Y247" s="158">
        <f t="shared" si="59"/>
        <v>0</v>
      </c>
      <c r="Z247" s="159" t="str" cm="1">
        <f t="array" ref="Z247">IF(D247="Electric","--",IF(D247="Diesel",_xlfn._xlws.FILTER(ORDEF[NOXdr],(ORDEF[HP]=I247)*(ORDEF[Model_Year]=E247)),""))</f>
        <v>--</v>
      </c>
      <c r="AA247" s="159" t="str" cm="1">
        <f t="array" ref="AA247">IF(E247="Electric","--",IF(D247="Gasoline",_xlfn._xlws.FILTER(LSIEF[NOX DR],(LSIEF[Fuel]=D247)*(LSIEF[HP Bin]=I247)*(LSIEF[Model Year]=E247)),""))</f>
        <v/>
      </c>
      <c r="AB247" s="159">
        <f t="shared" si="60"/>
        <v>0</v>
      </c>
      <c r="AC247" s="158" t="str" cm="1">
        <f t="array" ref="AC247">IF(D247="Electric","--",IF(D247="Diesel",_xlfn._xlws.FILTER(DFCF2[Fuel_HC],(DFCF2[MY]=E247)),""))</f>
        <v>--</v>
      </c>
      <c r="AD247" s="158" t="str" cm="1">
        <f t="array" ref="AD247">IF(D247="Electric","--",IF(D247="Gasoline",_xlfn._xlws.FILTER(GFCF2[Fuel_HC],(GFCF2[MY]=E247)),""))</f>
        <v>--</v>
      </c>
      <c r="AE247" s="158">
        <f t="shared" si="61"/>
        <v>0</v>
      </c>
      <c r="AF247" s="157" t="str" cm="1">
        <f t="array" ref="AF247">IF(D247="Electric","--",IF(D247="Diesel",_xlfn._xlws.FILTER(DFCF2[Fuel_NOX],(DFCF2[MY]=E247)),""))</f>
        <v>--</v>
      </c>
      <c r="AG247" s="157" t="str" cm="1">
        <f t="array" ref="AG247">IF(D247="Electric","--",IF(D247="Gasoline",_xlfn._xlws.FILTER(GFCF2[Fuel_NOX],(GFCF2[MY]=E247)),""))</f>
        <v>--</v>
      </c>
      <c r="AH247" s="157">
        <f t="shared" si="62"/>
        <v>0</v>
      </c>
      <c r="AI247" s="158">
        <f t="shared" si="63"/>
        <v>0</v>
      </c>
      <c r="AJ247" s="158">
        <f t="shared" si="64"/>
        <v>0</v>
      </c>
      <c r="AK247" s="158" t="str">
        <f t="shared" si="65"/>
        <v>--</v>
      </c>
      <c r="AL247" s="158" t="str">
        <f t="shared" si="66"/>
        <v>--</v>
      </c>
      <c r="AM247" s="158" t="str">
        <f t="shared" si="67"/>
        <v>--</v>
      </c>
      <c r="AN247" s="158" t="str">
        <f t="shared" si="68"/>
        <v>--</v>
      </c>
      <c r="AO247" s="158" t="str">
        <f t="shared" si="69"/>
        <v>--</v>
      </c>
      <c r="AP247" s="157"/>
      <c r="AQ247" s="161"/>
      <c r="AR247" s="161"/>
      <c r="AS247" s="161" t="str">
        <f>IF(ISNA(VLOOKUP($B247,'2017 Emission Inventory'!$B$2:$B$803,1,FALSE)),"No","Yes")</f>
        <v>No</v>
      </c>
      <c r="AT247" s="161" t="str">
        <f>IFERROR(INDEX('2017 Emission Inventory'!$C$2:$C$803,MATCH($B247,'2017 Emission Inventory'!$B$2:$B$803,0)),"")</f>
        <v/>
      </c>
      <c r="AU247" s="161" t="str">
        <f>IFERROR(INDEX('2017 Emission Inventory'!$D$2:$D$803,MATCH($B247,'2017 Emission Inventory'!$B$2:$B$803,0)),"")</f>
        <v/>
      </c>
      <c r="AV247" s="161" t="str">
        <f>IFERROR(INDEX('2017 Emission Inventory'!$E$2:$E$803,MATCH($B247,'2017 Emission Inventory'!$B$2:$B$803,0)),"")</f>
        <v/>
      </c>
      <c r="AW247" s="161" t="str">
        <f>IFERROR(INDEX('2017 Emission Inventory'!$F$2:$F$803,MATCH($B247,'2017 Emission Inventory'!$B$2:$B$803,0)),"")</f>
        <v/>
      </c>
      <c r="AX247" s="161" t="str">
        <f>IFERROR(INDEX('2017 Emission Inventory'!$G$2:$G$803,MATCH($B247,'2017 Emission Inventory'!$B$2:$B$803,0)),"")</f>
        <v/>
      </c>
      <c r="AY247" s="162" t="str">
        <f>IFERROR(INDEX('2017 Emission Inventory'!$AL$2:$AL$803,MATCH($B247,'2017 Emission Inventory'!$B$2:$B$803,0)),"")</f>
        <v/>
      </c>
      <c r="AZ247" s="163" t="e">
        <f t="shared" si="70"/>
        <v>#VALUE!</v>
      </c>
      <c r="BB247" s="166"/>
    </row>
    <row r="248" spans="1:54" s="160" customFormat="1" x14ac:dyDescent="0.35">
      <c r="A248" s="157">
        <v>247</v>
      </c>
      <c r="B248" s="157">
        <v>506515</v>
      </c>
      <c r="C248" s="157" t="s">
        <v>205</v>
      </c>
      <c r="D248" s="157" t="s">
        <v>49</v>
      </c>
      <c r="E248" s="157">
        <v>2015</v>
      </c>
      <c r="F248" s="157">
        <v>80</v>
      </c>
      <c r="G248" s="157">
        <v>1137.9951923076924</v>
      </c>
      <c r="H248" s="157"/>
      <c r="I248" s="157">
        <f t="shared" si="54"/>
        <v>100</v>
      </c>
      <c r="J248" s="157" t="str">
        <f>IF(D248="Electric","--",IF(D248="Diesel",VLOOKUP(C248,[2]ORDLF!A:B,2,FALSE),""))</f>
        <v>--</v>
      </c>
      <c r="K248" s="157" t="str">
        <f>IF(D248="Electric","--",IF(D248="Gasoline",VLOOKUP(C248,LSILF!A:C,3,FALSE),""))</f>
        <v>--</v>
      </c>
      <c r="L248" s="158">
        <f t="shared" si="71"/>
        <v>0</v>
      </c>
      <c r="M248" s="157" t="str" cm="1">
        <f t="array" ref="M248">IF(D248="Electric","--",IF(D248="Diesel",_xlfn._xlws.FILTER(DIESCH[CH Cap],(DIESCH[HP Bin]=I248)),""))</f>
        <v>--</v>
      </c>
      <c r="N248" s="157" t="str" cm="1">
        <f t="array" ref="N248">IF(D248="Electric","--",IF(D248="Gasoline",_xlfn._xlws.FILTER(LSICH[CH Cap],(LSICH[Fuel Type]=D248)*(LSICH[MY]=E248)),""))</f>
        <v>--</v>
      </c>
      <c r="O248" s="157">
        <f t="shared" si="55"/>
        <v>0</v>
      </c>
      <c r="P248" s="157">
        <f t="shared" si="56"/>
        <v>5689.9759615384619</v>
      </c>
      <c r="Q248" s="157" t="str" cm="1">
        <f t="array" ref="Q248">IF(D248="Electric","--",IF(D248="Diesel",_xlfn._xlws.FILTER(ORDEF[HC-ZH (g/hp-hr)],(ORDEF[HP]=I248)*(ORDEF[Model_Year]=E248)),""))</f>
        <v>--</v>
      </c>
      <c r="R248" s="157" t="str" cm="1">
        <f t="array" ref="R248">IF(D248="Electric","--",IF(D248="Gasoline",_xlfn._xlws.FILTER(LSIEF[HC-ZH (g/hp-hr)],(LSIEF[Fuel]=D248)*(LSIEF[HP Bin]=I248)*(LSIEF[Model Year]=E248)),""))</f>
        <v>--</v>
      </c>
      <c r="S248" s="158">
        <f t="shared" si="57"/>
        <v>0</v>
      </c>
      <c r="T248" s="159" t="str" cm="1">
        <f t="array" ref="T248">IF(D248="Electric","--",IF(D248="Diesel",_xlfn._xlws.FILTER(ORDEF[HCDR],(ORDEF[HP]=I248)*(ORDEF[Model_Year]=E248),),""))</f>
        <v>--</v>
      </c>
      <c r="U248" s="159" t="str" cm="1">
        <f t="array" ref="U248">IF(D248="Electric","--",IF(D248="Gasoline",_xlfn._xlws.FILTER(LSIEF[HC DR],(LSIEF[Fuel]=D248)*(LSIEF[HP Bin]=I248)*(LSIEF[Model Year]=E248)),""))</f>
        <v>--</v>
      </c>
      <c r="V248" s="159">
        <f t="shared" si="58"/>
        <v>0</v>
      </c>
      <c r="W248" s="158" t="str" cm="1">
        <f t="array" ref="W248">IF(D248="Electric","--",IF(D248="Diesel",_xlfn._xlws.FILTER(ORDEF[NOXzh],(ORDEF[HP]=I248)*(ORDEF[Model_Year]=E248)),""))</f>
        <v>--</v>
      </c>
      <c r="X248" s="158" t="str" cm="1">
        <f t="array" ref="X248">IF(D248="Electric","--",IF(D248="Gasoline",_xlfn._xlws.FILTER(LSIEF[NOX-ZH (g/hp-hr)],(LSIEF[Fuel]=D248)*(LSIEF[HP Bin]=I248)*(LSIEF[Model Year]=E248)),""))</f>
        <v>--</v>
      </c>
      <c r="Y248" s="158">
        <f t="shared" si="59"/>
        <v>0</v>
      </c>
      <c r="Z248" s="159" t="str" cm="1">
        <f t="array" ref="Z248">IF(D248="Electric","--",IF(D248="Diesel",_xlfn._xlws.FILTER(ORDEF[NOXdr],(ORDEF[HP]=I248)*(ORDEF[Model_Year]=E248)),""))</f>
        <v>--</v>
      </c>
      <c r="AA248" s="159" t="str" cm="1">
        <f t="array" ref="AA248">IF(E248="Electric","--",IF(D248="Gasoline",_xlfn._xlws.FILTER(LSIEF[NOX DR],(LSIEF[Fuel]=D248)*(LSIEF[HP Bin]=I248)*(LSIEF[Model Year]=E248)),""))</f>
        <v/>
      </c>
      <c r="AB248" s="159">
        <f t="shared" si="60"/>
        <v>0</v>
      </c>
      <c r="AC248" s="158" t="str" cm="1">
        <f t="array" ref="AC248">IF(D248="Electric","--",IF(D248="Diesel",_xlfn._xlws.FILTER(DFCF2[Fuel_HC],(DFCF2[MY]=E248)),""))</f>
        <v>--</v>
      </c>
      <c r="AD248" s="158" t="str" cm="1">
        <f t="array" ref="AD248">IF(D248="Electric","--",IF(D248="Gasoline",_xlfn._xlws.FILTER(GFCF2[Fuel_HC],(GFCF2[MY]=E248)),""))</f>
        <v>--</v>
      </c>
      <c r="AE248" s="158">
        <f t="shared" si="61"/>
        <v>0</v>
      </c>
      <c r="AF248" s="157" t="str" cm="1">
        <f t="array" ref="AF248">IF(D248="Electric","--",IF(D248="Diesel",_xlfn._xlws.FILTER(DFCF2[Fuel_NOX],(DFCF2[MY]=E248)),""))</f>
        <v>--</v>
      </c>
      <c r="AG248" s="157" t="str" cm="1">
        <f t="array" ref="AG248">IF(D248="Electric","--",IF(D248="Gasoline",_xlfn._xlws.FILTER(GFCF2[Fuel_NOX],(GFCF2[MY]=E248)),""))</f>
        <v>--</v>
      </c>
      <c r="AH248" s="157">
        <f t="shared" si="62"/>
        <v>0</v>
      </c>
      <c r="AI248" s="158">
        <f t="shared" si="63"/>
        <v>0</v>
      </c>
      <c r="AJ248" s="158">
        <f t="shared" si="64"/>
        <v>0</v>
      </c>
      <c r="AK248" s="158" t="str">
        <f t="shared" si="65"/>
        <v>--</v>
      </c>
      <c r="AL248" s="158" t="str">
        <f t="shared" si="66"/>
        <v>--</v>
      </c>
      <c r="AM248" s="158" t="str">
        <f t="shared" si="67"/>
        <v>--</v>
      </c>
      <c r="AN248" s="158" t="str">
        <f t="shared" si="68"/>
        <v>--</v>
      </c>
      <c r="AO248" s="158" t="str">
        <f t="shared" si="69"/>
        <v>--</v>
      </c>
      <c r="AP248" s="157"/>
      <c r="AQ248" s="161"/>
      <c r="AR248" s="161"/>
      <c r="AS248" s="161" t="str">
        <f>IF(ISNA(VLOOKUP($B248,'2017 Emission Inventory'!$B$2:$B$803,1,FALSE)),"No","Yes")</f>
        <v>No</v>
      </c>
      <c r="AT248" s="161" t="str">
        <f>IFERROR(INDEX('2017 Emission Inventory'!$C$2:$C$803,MATCH($B248,'2017 Emission Inventory'!$B$2:$B$803,0)),"")</f>
        <v/>
      </c>
      <c r="AU248" s="161" t="str">
        <f>IFERROR(INDEX('2017 Emission Inventory'!$D$2:$D$803,MATCH($B248,'2017 Emission Inventory'!$B$2:$B$803,0)),"")</f>
        <v/>
      </c>
      <c r="AV248" s="161" t="str">
        <f>IFERROR(INDEX('2017 Emission Inventory'!$E$2:$E$803,MATCH($B248,'2017 Emission Inventory'!$B$2:$B$803,0)),"")</f>
        <v/>
      </c>
      <c r="AW248" s="161" t="str">
        <f>IFERROR(INDEX('2017 Emission Inventory'!$F$2:$F$803,MATCH($B248,'2017 Emission Inventory'!$B$2:$B$803,0)),"")</f>
        <v/>
      </c>
      <c r="AX248" s="161" t="str">
        <f>IFERROR(INDEX('2017 Emission Inventory'!$G$2:$G$803,MATCH($B248,'2017 Emission Inventory'!$B$2:$B$803,0)),"")</f>
        <v/>
      </c>
      <c r="AY248" s="162" t="str">
        <f>IFERROR(INDEX('2017 Emission Inventory'!$AL$2:$AL$803,MATCH($B248,'2017 Emission Inventory'!$B$2:$B$803,0)),"")</f>
        <v/>
      </c>
      <c r="AZ248" s="163" t="e">
        <f t="shared" si="70"/>
        <v>#VALUE!</v>
      </c>
      <c r="BB248" s="166"/>
    </row>
    <row r="249" spans="1:54" s="160" customFormat="1" x14ac:dyDescent="0.35">
      <c r="A249" s="157">
        <v>248</v>
      </c>
      <c r="B249" s="157">
        <v>506516</v>
      </c>
      <c r="C249" s="157" t="s">
        <v>205</v>
      </c>
      <c r="D249" s="157" t="s">
        <v>49</v>
      </c>
      <c r="E249" s="157">
        <v>2015</v>
      </c>
      <c r="F249" s="157">
        <v>80</v>
      </c>
      <c r="G249" s="157">
        <v>1137.9951923076924</v>
      </c>
      <c r="H249" s="157"/>
      <c r="I249" s="157">
        <f t="shared" si="54"/>
        <v>100</v>
      </c>
      <c r="J249" s="157" t="str">
        <f>IF(D249="Electric","--",IF(D249="Diesel",VLOOKUP(C249,[2]ORDLF!A:B,2,FALSE),""))</f>
        <v>--</v>
      </c>
      <c r="K249" s="157" t="str">
        <f>IF(D249="Electric","--",IF(D249="Gasoline",VLOOKUP(C249,LSILF!A:C,3,FALSE),""))</f>
        <v>--</v>
      </c>
      <c r="L249" s="158">
        <f t="shared" si="71"/>
        <v>0</v>
      </c>
      <c r="M249" s="157" t="str" cm="1">
        <f t="array" ref="M249">IF(D249="Electric","--",IF(D249="Diesel",_xlfn._xlws.FILTER(DIESCH[CH Cap],(DIESCH[HP Bin]=I249)),""))</f>
        <v>--</v>
      </c>
      <c r="N249" s="157" t="str" cm="1">
        <f t="array" ref="N249">IF(D249="Electric","--",IF(D249="Gasoline",_xlfn._xlws.FILTER(LSICH[CH Cap],(LSICH[Fuel Type]=D249)*(LSICH[MY]=E249)),""))</f>
        <v>--</v>
      </c>
      <c r="O249" s="157">
        <f t="shared" si="55"/>
        <v>0</v>
      </c>
      <c r="P249" s="157">
        <f t="shared" si="56"/>
        <v>5689.9759615384619</v>
      </c>
      <c r="Q249" s="157" t="str" cm="1">
        <f t="array" ref="Q249">IF(D249="Electric","--",IF(D249="Diesel",_xlfn._xlws.FILTER(ORDEF[HC-ZH (g/hp-hr)],(ORDEF[HP]=I249)*(ORDEF[Model_Year]=E249)),""))</f>
        <v>--</v>
      </c>
      <c r="R249" s="157" t="str" cm="1">
        <f t="array" ref="R249">IF(D249="Electric","--",IF(D249="Gasoline",_xlfn._xlws.FILTER(LSIEF[HC-ZH (g/hp-hr)],(LSIEF[Fuel]=D249)*(LSIEF[HP Bin]=I249)*(LSIEF[Model Year]=E249)),""))</f>
        <v>--</v>
      </c>
      <c r="S249" s="158">
        <f t="shared" si="57"/>
        <v>0</v>
      </c>
      <c r="T249" s="159" t="str" cm="1">
        <f t="array" ref="T249">IF(D249="Electric","--",IF(D249="Diesel",_xlfn._xlws.FILTER(ORDEF[HCDR],(ORDEF[HP]=I249)*(ORDEF[Model_Year]=E249),),""))</f>
        <v>--</v>
      </c>
      <c r="U249" s="159" t="str" cm="1">
        <f t="array" ref="U249">IF(D249="Electric","--",IF(D249="Gasoline",_xlfn._xlws.FILTER(LSIEF[HC DR],(LSIEF[Fuel]=D249)*(LSIEF[HP Bin]=I249)*(LSIEF[Model Year]=E249)),""))</f>
        <v>--</v>
      </c>
      <c r="V249" s="159">
        <f t="shared" si="58"/>
        <v>0</v>
      </c>
      <c r="W249" s="158" t="str" cm="1">
        <f t="array" ref="W249">IF(D249="Electric","--",IF(D249="Diesel",_xlfn._xlws.FILTER(ORDEF[NOXzh],(ORDEF[HP]=I249)*(ORDEF[Model_Year]=E249)),""))</f>
        <v>--</v>
      </c>
      <c r="X249" s="158" t="str" cm="1">
        <f t="array" ref="X249">IF(D249="Electric","--",IF(D249="Gasoline",_xlfn._xlws.FILTER(LSIEF[NOX-ZH (g/hp-hr)],(LSIEF[Fuel]=D249)*(LSIEF[HP Bin]=I249)*(LSIEF[Model Year]=E249)),""))</f>
        <v>--</v>
      </c>
      <c r="Y249" s="158">
        <f t="shared" si="59"/>
        <v>0</v>
      </c>
      <c r="Z249" s="159" t="str" cm="1">
        <f t="array" ref="Z249">IF(D249="Electric","--",IF(D249="Diesel",_xlfn._xlws.FILTER(ORDEF[NOXdr],(ORDEF[HP]=I249)*(ORDEF[Model_Year]=E249)),""))</f>
        <v>--</v>
      </c>
      <c r="AA249" s="159" t="str" cm="1">
        <f t="array" ref="AA249">IF(E249="Electric","--",IF(D249="Gasoline",_xlfn._xlws.FILTER(LSIEF[NOX DR],(LSIEF[Fuel]=D249)*(LSIEF[HP Bin]=I249)*(LSIEF[Model Year]=E249)),""))</f>
        <v/>
      </c>
      <c r="AB249" s="159">
        <f t="shared" si="60"/>
        <v>0</v>
      </c>
      <c r="AC249" s="158" t="str" cm="1">
        <f t="array" ref="AC249">IF(D249="Electric","--",IF(D249="Diesel",_xlfn._xlws.FILTER(DFCF2[Fuel_HC],(DFCF2[MY]=E249)),""))</f>
        <v>--</v>
      </c>
      <c r="AD249" s="158" t="str" cm="1">
        <f t="array" ref="AD249">IF(D249="Electric","--",IF(D249="Gasoline",_xlfn._xlws.FILTER(GFCF2[Fuel_HC],(GFCF2[MY]=E249)),""))</f>
        <v>--</v>
      </c>
      <c r="AE249" s="158">
        <f t="shared" si="61"/>
        <v>0</v>
      </c>
      <c r="AF249" s="157" t="str" cm="1">
        <f t="array" ref="AF249">IF(D249="Electric","--",IF(D249="Diesel",_xlfn._xlws.FILTER(DFCF2[Fuel_NOX],(DFCF2[MY]=E249)),""))</f>
        <v>--</v>
      </c>
      <c r="AG249" s="157" t="str" cm="1">
        <f t="array" ref="AG249">IF(D249="Electric","--",IF(D249="Gasoline",_xlfn._xlws.FILTER(GFCF2[Fuel_NOX],(GFCF2[MY]=E249)),""))</f>
        <v>--</v>
      </c>
      <c r="AH249" s="157">
        <f t="shared" si="62"/>
        <v>0</v>
      </c>
      <c r="AI249" s="158">
        <f t="shared" si="63"/>
        <v>0</v>
      </c>
      <c r="AJ249" s="158">
        <f t="shared" si="64"/>
        <v>0</v>
      </c>
      <c r="AK249" s="158" t="str">
        <f t="shared" si="65"/>
        <v>--</v>
      </c>
      <c r="AL249" s="158" t="str">
        <f t="shared" si="66"/>
        <v>--</v>
      </c>
      <c r="AM249" s="158" t="str">
        <f t="shared" si="67"/>
        <v>--</v>
      </c>
      <c r="AN249" s="158" t="str">
        <f t="shared" si="68"/>
        <v>--</v>
      </c>
      <c r="AO249" s="158" t="str">
        <f t="shared" si="69"/>
        <v>--</v>
      </c>
      <c r="AP249" s="157"/>
      <c r="AQ249" s="161"/>
      <c r="AR249" s="161"/>
      <c r="AS249" s="161" t="str">
        <f>IF(ISNA(VLOOKUP($B249,'2017 Emission Inventory'!$B$2:$B$803,1,FALSE)),"No","Yes")</f>
        <v>No</v>
      </c>
      <c r="AT249" s="161" t="str">
        <f>IFERROR(INDEX('2017 Emission Inventory'!$C$2:$C$803,MATCH($B249,'2017 Emission Inventory'!$B$2:$B$803,0)),"")</f>
        <v/>
      </c>
      <c r="AU249" s="161" t="str">
        <f>IFERROR(INDEX('2017 Emission Inventory'!$D$2:$D$803,MATCH($B249,'2017 Emission Inventory'!$B$2:$B$803,0)),"")</f>
        <v/>
      </c>
      <c r="AV249" s="161" t="str">
        <f>IFERROR(INDEX('2017 Emission Inventory'!$E$2:$E$803,MATCH($B249,'2017 Emission Inventory'!$B$2:$B$803,0)),"")</f>
        <v/>
      </c>
      <c r="AW249" s="161" t="str">
        <f>IFERROR(INDEX('2017 Emission Inventory'!$F$2:$F$803,MATCH($B249,'2017 Emission Inventory'!$B$2:$B$803,0)),"")</f>
        <v/>
      </c>
      <c r="AX249" s="161" t="str">
        <f>IFERROR(INDEX('2017 Emission Inventory'!$G$2:$G$803,MATCH($B249,'2017 Emission Inventory'!$B$2:$B$803,0)),"")</f>
        <v/>
      </c>
      <c r="AY249" s="162" t="str">
        <f>IFERROR(INDEX('2017 Emission Inventory'!$AL$2:$AL$803,MATCH($B249,'2017 Emission Inventory'!$B$2:$B$803,0)),"")</f>
        <v/>
      </c>
      <c r="AZ249" s="163" t="e">
        <f t="shared" si="70"/>
        <v>#VALUE!</v>
      </c>
      <c r="BB249" s="166"/>
    </row>
    <row r="250" spans="1:54" s="160" customFormat="1" x14ac:dyDescent="0.35">
      <c r="A250" s="157">
        <v>249</v>
      </c>
      <c r="B250" s="157" t="s">
        <v>699</v>
      </c>
      <c r="C250" s="157" t="s">
        <v>205</v>
      </c>
      <c r="D250" s="157" t="s">
        <v>49</v>
      </c>
      <c r="E250" s="157">
        <v>2018</v>
      </c>
      <c r="F250" s="157">
        <v>80</v>
      </c>
      <c r="G250" s="157">
        <v>1137.9951923076924</v>
      </c>
      <c r="H250" s="157"/>
      <c r="I250" s="157">
        <f t="shared" si="54"/>
        <v>100</v>
      </c>
      <c r="J250" s="157" t="str">
        <f>IF(D250="Electric","--",IF(D250="Diesel",VLOOKUP(C250,[2]ORDLF!A:B,2,FALSE),""))</f>
        <v>--</v>
      </c>
      <c r="K250" s="157" t="str">
        <f>IF(D250="Electric","--",IF(D250="Gasoline",VLOOKUP(C250,LSILF!A:C,3,FALSE),""))</f>
        <v>--</v>
      </c>
      <c r="L250" s="158">
        <f t="shared" si="71"/>
        <v>0</v>
      </c>
      <c r="M250" s="157" t="str" cm="1">
        <f t="array" ref="M250">IF(D250="Electric","--",IF(D250="Diesel",_xlfn._xlws.FILTER(DIESCH[CH Cap],(DIESCH[HP Bin]=I250)),""))</f>
        <v>--</v>
      </c>
      <c r="N250" s="157" t="str" cm="1">
        <f t="array" ref="N250">IF(D250="Electric","--",IF(D250="Gasoline",_xlfn._xlws.FILTER(LSICH[CH Cap],(LSICH[Fuel Type]=D250)*(LSICH[MY]=E250)),""))</f>
        <v>--</v>
      </c>
      <c r="O250" s="157">
        <f t="shared" si="55"/>
        <v>0</v>
      </c>
      <c r="P250" s="157">
        <f t="shared" si="56"/>
        <v>2275.9903846153848</v>
      </c>
      <c r="Q250" s="157" t="str" cm="1">
        <f t="array" ref="Q250">IF(D250="Electric","--",IF(D250="Diesel",_xlfn._xlws.FILTER(ORDEF[HC-ZH (g/hp-hr)],(ORDEF[HP]=I250)*(ORDEF[Model_Year]=E250)),""))</f>
        <v>--</v>
      </c>
      <c r="R250" s="157" t="str" cm="1">
        <f t="array" ref="R250">IF(D250="Electric","--",IF(D250="Gasoline",_xlfn._xlws.FILTER(LSIEF[HC-ZH (g/hp-hr)],(LSIEF[Fuel]=D250)*(LSIEF[HP Bin]=I250)*(LSIEF[Model Year]=E250)),""))</f>
        <v>--</v>
      </c>
      <c r="S250" s="158">
        <f t="shared" si="57"/>
        <v>0</v>
      </c>
      <c r="T250" s="159" t="str" cm="1">
        <f t="array" ref="T250">IF(D250="Electric","--",IF(D250="Diesel",_xlfn._xlws.FILTER(ORDEF[HCDR],(ORDEF[HP]=I250)*(ORDEF[Model_Year]=E250),),""))</f>
        <v>--</v>
      </c>
      <c r="U250" s="159" t="str" cm="1">
        <f t="array" ref="U250">IF(D250="Electric","--",IF(D250="Gasoline",_xlfn._xlws.FILTER(LSIEF[HC DR],(LSIEF[Fuel]=D250)*(LSIEF[HP Bin]=I250)*(LSIEF[Model Year]=E250)),""))</f>
        <v>--</v>
      </c>
      <c r="V250" s="159">
        <f t="shared" si="58"/>
        <v>0</v>
      </c>
      <c r="W250" s="158" t="str" cm="1">
        <f t="array" ref="W250">IF(D250="Electric","--",IF(D250="Diesel",_xlfn._xlws.FILTER(ORDEF[NOXzh],(ORDEF[HP]=I250)*(ORDEF[Model_Year]=E250)),""))</f>
        <v>--</v>
      </c>
      <c r="X250" s="158" t="str" cm="1">
        <f t="array" ref="X250">IF(D250="Electric","--",IF(D250="Gasoline",_xlfn._xlws.FILTER(LSIEF[NOX-ZH (g/hp-hr)],(LSIEF[Fuel]=D250)*(LSIEF[HP Bin]=I250)*(LSIEF[Model Year]=E250)),""))</f>
        <v>--</v>
      </c>
      <c r="Y250" s="158">
        <f t="shared" si="59"/>
        <v>0</v>
      </c>
      <c r="Z250" s="159" t="str" cm="1">
        <f t="array" ref="Z250">IF(D250="Electric","--",IF(D250="Diesel",_xlfn._xlws.FILTER(ORDEF[NOXdr],(ORDEF[HP]=I250)*(ORDEF[Model_Year]=E250)),""))</f>
        <v>--</v>
      </c>
      <c r="AA250" s="159" t="str" cm="1">
        <f t="array" ref="AA250">IF(E250="Electric","--",IF(D250="Gasoline",_xlfn._xlws.FILTER(LSIEF[NOX DR],(LSIEF[Fuel]=D250)*(LSIEF[HP Bin]=I250)*(LSIEF[Model Year]=E250)),""))</f>
        <v/>
      </c>
      <c r="AB250" s="159">
        <f t="shared" si="60"/>
        <v>0</v>
      </c>
      <c r="AC250" s="158" t="str" cm="1">
        <f t="array" ref="AC250">IF(D250="Electric","--",IF(D250="Diesel",_xlfn._xlws.FILTER(DFCF2[Fuel_HC],(DFCF2[MY]=E250)),""))</f>
        <v>--</v>
      </c>
      <c r="AD250" s="158" t="str" cm="1">
        <f t="array" ref="AD250">IF(D250="Electric","--",IF(D250="Gasoline",_xlfn._xlws.FILTER(GFCF2[Fuel_HC],(GFCF2[MY]=E250)),""))</f>
        <v>--</v>
      </c>
      <c r="AE250" s="158">
        <f t="shared" si="61"/>
        <v>0</v>
      </c>
      <c r="AF250" s="157" t="str" cm="1">
        <f t="array" ref="AF250">IF(D250="Electric","--",IF(D250="Diesel",_xlfn._xlws.FILTER(DFCF2[Fuel_NOX],(DFCF2[MY]=E250)),""))</f>
        <v>--</v>
      </c>
      <c r="AG250" s="157" t="str" cm="1">
        <f t="array" ref="AG250">IF(D250="Electric","--",IF(D250="Gasoline",_xlfn._xlws.FILTER(GFCF2[Fuel_NOX],(GFCF2[MY]=E250)),""))</f>
        <v>--</v>
      </c>
      <c r="AH250" s="157">
        <f t="shared" si="62"/>
        <v>0</v>
      </c>
      <c r="AI250" s="158">
        <f t="shared" si="63"/>
        <v>0</v>
      </c>
      <c r="AJ250" s="158">
        <f t="shared" si="64"/>
        <v>0</v>
      </c>
      <c r="AK250" s="158" t="str">
        <f t="shared" si="65"/>
        <v>--</v>
      </c>
      <c r="AL250" s="158" t="str">
        <f t="shared" si="66"/>
        <v>--</v>
      </c>
      <c r="AM250" s="158" t="str">
        <f t="shared" si="67"/>
        <v>--</v>
      </c>
      <c r="AN250" s="158" t="str">
        <f t="shared" si="68"/>
        <v>--</v>
      </c>
      <c r="AO250" s="158" t="str">
        <f t="shared" si="69"/>
        <v>--</v>
      </c>
      <c r="AP250" s="157"/>
      <c r="AQ250" s="161"/>
      <c r="AR250" s="161"/>
      <c r="AS250" s="161" t="str">
        <f>IF(ISNA(VLOOKUP($B250,'2017 Emission Inventory'!$B$2:$B$803,1,FALSE)),"No","Yes")</f>
        <v>No</v>
      </c>
      <c r="AT250" s="161" t="str">
        <f>IFERROR(INDEX('2017 Emission Inventory'!$C$2:$C$803,MATCH($B250,'2017 Emission Inventory'!$B$2:$B$803,0)),"")</f>
        <v/>
      </c>
      <c r="AU250" s="161" t="str">
        <f>IFERROR(INDEX('2017 Emission Inventory'!$D$2:$D$803,MATCH($B250,'2017 Emission Inventory'!$B$2:$B$803,0)),"")</f>
        <v/>
      </c>
      <c r="AV250" s="161" t="str">
        <f>IFERROR(INDEX('2017 Emission Inventory'!$E$2:$E$803,MATCH($B250,'2017 Emission Inventory'!$B$2:$B$803,0)),"")</f>
        <v/>
      </c>
      <c r="AW250" s="161" t="str">
        <f>IFERROR(INDEX('2017 Emission Inventory'!$F$2:$F$803,MATCH($B250,'2017 Emission Inventory'!$B$2:$B$803,0)),"")</f>
        <v/>
      </c>
      <c r="AX250" s="161" t="str">
        <f>IFERROR(INDEX('2017 Emission Inventory'!$G$2:$G$803,MATCH($B250,'2017 Emission Inventory'!$B$2:$B$803,0)),"")</f>
        <v/>
      </c>
      <c r="AY250" s="162" t="str">
        <f>IFERROR(INDEX('2017 Emission Inventory'!$AL$2:$AL$803,MATCH($B250,'2017 Emission Inventory'!$B$2:$B$803,0)),"")</f>
        <v/>
      </c>
      <c r="AZ250" s="163" t="e">
        <f t="shared" si="70"/>
        <v>#VALUE!</v>
      </c>
      <c r="BB250" s="166"/>
    </row>
    <row r="251" spans="1:54" s="160" customFormat="1" x14ac:dyDescent="0.35">
      <c r="A251" s="157">
        <v>250</v>
      </c>
      <c r="B251" s="157" t="s">
        <v>700</v>
      </c>
      <c r="C251" s="157" t="s">
        <v>205</v>
      </c>
      <c r="D251" s="157" t="s">
        <v>49</v>
      </c>
      <c r="E251" s="157">
        <v>2018</v>
      </c>
      <c r="F251" s="157">
        <v>80</v>
      </c>
      <c r="G251" s="157">
        <v>1137.9951923076924</v>
      </c>
      <c r="H251" s="157"/>
      <c r="I251" s="157">
        <f t="shared" si="54"/>
        <v>100</v>
      </c>
      <c r="J251" s="157" t="str">
        <f>IF(D251="Electric","--",IF(D251="Diesel",VLOOKUP(C251,[2]ORDLF!A:B,2,FALSE),""))</f>
        <v>--</v>
      </c>
      <c r="K251" s="157" t="str">
        <f>IF(D251="Electric","--",IF(D251="Gasoline",VLOOKUP(C251,LSILF!A:C,3,FALSE),""))</f>
        <v>--</v>
      </c>
      <c r="L251" s="158">
        <f t="shared" si="71"/>
        <v>0</v>
      </c>
      <c r="M251" s="157" t="str" cm="1">
        <f t="array" ref="M251">IF(D251="Electric","--",IF(D251="Diesel",_xlfn._xlws.FILTER(DIESCH[CH Cap],(DIESCH[HP Bin]=I251)),""))</f>
        <v>--</v>
      </c>
      <c r="N251" s="157" t="str" cm="1">
        <f t="array" ref="N251">IF(D251="Electric","--",IF(D251="Gasoline",_xlfn._xlws.FILTER(LSICH[CH Cap],(LSICH[Fuel Type]=D251)*(LSICH[MY]=E251)),""))</f>
        <v>--</v>
      </c>
      <c r="O251" s="157">
        <f t="shared" si="55"/>
        <v>0</v>
      </c>
      <c r="P251" s="157">
        <f t="shared" si="56"/>
        <v>2275.9903846153848</v>
      </c>
      <c r="Q251" s="157" t="str" cm="1">
        <f t="array" ref="Q251">IF(D251="Electric","--",IF(D251="Diesel",_xlfn._xlws.FILTER(ORDEF[HC-ZH (g/hp-hr)],(ORDEF[HP]=I251)*(ORDEF[Model_Year]=E251)),""))</f>
        <v>--</v>
      </c>
      <c r="R251" s="157" t="str" cm="1">
        <f t="array" ref="R251">IF(D251="Electric","--",IF(D251="Gasoline",_xlfn._xlws.FILTER(LSIEF[HC-ZH (g/hp-hr)],(LSIEF[Fuel]=D251)*(LSIEF[HP Bin]=I251)*(LSIEF[Model Year]=E251)),""))</f>
        <v>--</v>
      </c>
      <c r="S251" s="158">
        <f t="shared" si="57"/>
        <v>0</v>
      </c>
      <c r="T251" s="159" t="str" cm="1">
        <f t="array" ref="T251">IF(D251="Electric","--",IF(D251="Diesel",_xlfn._xlws.FILTER(ORDEF[HCDR],(ORDEF[HP]=I251)*(ORDEF[Model_Year]=E251),),""))</f>
        <v>--</v>
      </c>
      <c r="U251" s="159" t="str" cm="1">
        <f t="array" ref="U251">IF(D251="Electric","--",IF(D251="Gasoline",_xlfn._xlws.FILTER(LSIEF[HC DR],(LSIEF[Fuel]=D251)*(LSIEF[HP Bin]=I251)*(LSIEF[Model Year]=E251)),""))</f>
        <v>--</v>
      </c>
      <c r="V251" s="159">
        <f t="shared" si="58"/>
        <v>0</v>
      </c>
      <c r="W251" s="158" t="str" cm="1">
        <f t="array" ref="W251">IF(D251="Electric","--",IF(D251="Diesel",_xlfn._xlws.FILTER(ORDEF[NOXzh],(ORDEF[HP]=I251)*(ORDEF[Model_Year]=E251)),""))</f>
        <v>--</v>
      </c>
      <c r="X251" s="158" t="str" cm="1">
        <f t="array" ref="X251">IF(D251="Electric","--",IF(D251="Gasoline",_xlfn._xlws.FILTER(LSIEF[NOX-ZH (g/hp-hr)],(LSIEF[Fuel]=D251)*(LSIEF[HP Bin]=I251)*(LSIEF[Model Year]=E251)),""))</f>
        <v>--</v>
      </c>
      <c r="Y251" s="158">
        <f t="shared" si="59"/>
        <v>0</v>
      </c>
      <c r="Z251" s="159" t="str" cm="1">
        <f t="array" ref="Z251">IF(D251="Electric","--",IF(D251="Diesel",_xlfn._xlws.FILTER(ORDEF[NOXdr],(ORDEF[HP]=I251)*(ORDEF[Model_Year]=E251)),""))</f>
        <v>--</v>
      </c>
      <c r="AA251" s="159" t="str" cm="1">
        <f t="array" ref="AA251">IF(E251="Electric","--",IF(D251="Gasoline",_xlfn._xlws.FILTER(LSIEF[NOX DR],(LSIEF[Fuel]=D251)*(LSIEF[HP Bin]=I251)*(LSIEF[Model Year]=E251)),""))</f>
        <v/>
      </c>
      <c r="AB251" s="159">
        <f t="shared" si="60"/>
        <v>0</v>
      </c>
      <c r="AC251" s="158" t="str" cm="1">
        <f t="array" ref="AC251">IF(D251="Electric","--",IF(D251="Diesel",_xlfn._xlws.FILTER(DFCF2[Fuel_HC],(DFCF2[MY]=E251)),""))</f>
        <v>--</v>
      </c>
      <c r="AD251" s="158" t="str" cm="1">
        <f t="array" ref="AD251">IF(D251="Electric","--",IF(D251="Gasoline",_xlfn._xlws.FILTER(GFCF2[Fuel_HC],(GFCF2[MY]=E251)),""))</f>
        <v>--</v>
      </c>
      <c r="AE251" s="158">
        <f t="shared" si="61"/>
        <v>0</v>
      </c>
      <c r="AF251" s="157" t="str" cm="1">
        <f t="array" ref="AF251">IF(D251="Electric","--",IF(D251="Diesel",_xlfn._xlws.FILTER(DFCF2[Fuel_NOX],(DFCF2[MY]=E251)),""))</f>
        <v>--</v>
      </c>
      <c r="AG251" s="157" t="str" cm="1">
        <f t="array" ref="AG251">IF(D251="Electric","--",IF(D251="Gasoline",_xlfn._xlws.FILTER(GFCF2[Fuel_NOX],(GFCF2[MY]=E251)),""))</f>
        <v>--</v>
      </c>
      <c r="AH251" s="157">
        <f t="shared" si="62"/>
        <v>0</v>
      </c>
      <c r="AI251" s="158">
        <f t="shared" si="63"/>
        <v>0</v>
      </c>
      <c r="AJ251" s="158">
        <f t="shared" si="64"/>
        <v>0</v>
      </c>
      <c r="AK251" s="158" t="str">
        <f t="shared" si="65"/>
        <v>--</v>
      </c>
      <c r="AL251" s="158" t="str">
        <f t="shared" si="66"/>
        <v>--</v>
      </c>
      <c r="AM251" s="158" t="str">
        <f t="shared" si="67"/>
        <v>--</v>
      </c>
      <c r="AN251" s="158" t="str">
        <f t="shared" si="68"/>
        <v>--</v>
      </c>
      <c r="AO251" s="158" t="str">
        <f t="shared" si="69"/>
        <v>--</v>
      </c>
      <c r="AP251" s="157"/>
      <c r="AQ251" s="161"/>
      <c r="AR251" s="161"/>
      <c r="AS251" s="161" t="str">
        <f>IF(ISNA(VLOOKUP($B251,'2017 Emission Inventory'!$B$2:$B$803,1,FALSE)),"No","Yes")</f>
        <v>No</v>
      </c>
      <c r="AT251" s="161" t="str">
        <f>IFERROR(INDEX('2017 Emission Inventory'!$C$2:$C$803,MATCH($B251,'2017 Emission Inventory'!$B$2:$B$803,0)),"")</f>
        <v/>
      </c>
      <c r="AU251" s="161" t="str">
        <f>IFERROR(INDEX('2017 Emission Inventory'!$D$2:$D$803,MATCH($B251,'2017 Emission Inventory'!$B$2:$B$803,0)),"")</f>
        <v/>
      </c>
      <c r="AV251" s="161" t="str">
        <f>IFERROR(INDEX('2017 Emission Inventory'!$E$2:$E$803,MATCH($B251,'2017 Emission Inventory'!$B$2:$B$803,0)),"")</f>
        <v/>
      </c>
      <c r="AW251" s="161" t="str">
        <f>IFERROR(INDEX('2017 Emission Inventory'!$F$2:$F$803,MATCH($B251,'2017 Emission Inventory'!$B$2:$B$803,0)),"")</f>
        <v/>
      </c>
      <c r="AX251" s="161" t="str">
        <f>IFERROR(INDEX('2017 Emission Inventory'!$G$2:$G$803,MATCH($B251,'2017 Emission Inventory'!$B$2:$B$803,0)),"")</f>
        <v/>
      </c>
      <c r="AY251" s="162" t="str">
        <f>IFERROR(INDEX('2017 Emission Inventory'!$AL$2:$AL$803,MATCH($B251,'2017 Emission Inventory'!$B$2:$B$803,0)),"")</f>
        <v/>
      </c>
      <c r="AZ251" s="163" t="e">
        <f t="shared" si="70"/>
        <v>#VALUE!</v>
      </c>
      <c r="BB251" s="166"/>
    </row>
    <row r="252" spans="1:54" s="160" customFormat="1" x14ac:dyDescent="0.35">
      <c r="A252" s="157">
        <v>251</v>
      </c>
      <c r="B252" s="157" t="s">
        <v>701</v>
      </c>
      <c r="C252" s="157" t="s">
        <v>205</v>
      </c>
      <c r="D252" s="157" t="s">
        <v>49</v>
      </c>
      <c r="E252" s="157">
        <v>2018</v>
      </c>
      <c r="F252" s="157">
        <v>80</v>
      </c>
      <c r="G252" s="157">
        <v>1137.9951923076924</v>
      </c>
      <c r="H252" s="157"/>
      <c r="I252" s="157">
        <f t="shared" si="54"/>
        <v>100</v>
      </c>
      <c r="J252" s="157" t="str">
        <f>IF(D252="Electric","--",IF(D252="Diesel",VLOOKUP(C252,[2]ORDLF!A:B,2,FALSE),""))</f>
        <v>--</v>
      </c>
      <c r="K252" s="157" t="str">
        <f>IF(D252="Electric","--",IF(D252="Gasoline",VLOOKUP(C252,LSILF!A:C,3,FALSE),""))</f>
        <v>--</v>
      </c>
      <c r="L252" s="158">
        <f t="shared" si="71"/>
        <v>0</v>
      </c>
      <c r="M252" s="157" t="str" cm="1">
        <f t="array" ref="M252">IF(D252="Electric","--",IF(D252="Diesel",_xlfn._xlws.FILTER(DIESCH[CH Cap],(DIESCH[HP Bin]=I252)),""))</f>
        <v>--</v>
      </c>
      <c r="N252" s="157" t="str" cm="1">
        <f t="array" ref="N252">IF(D252="Electric","--",IF(D252="Gasoline",_xlfn._xlws.FILTER(LSICH[CH Cap],(LSICH[Fuel Type]=D252)*(LSICH[MY]=E252)),""))</f>
        <v>--</v>
      </c>
      <c r="O252" s="157">
        <f t="shared" si="55"/>
        <v>0</v>
      </c>
      <c r="P252" s="157">
        <f t="shared" si="56"/>
        <v>2275.9903846153848</v>
      </c>
      <c r="Q252" s="157" t="str" cm="1">
        <f t="array" ref="Q252">IF(D252="Electric","--",IF(D252="Diesel",_xlfn._xlws.FILTER(ORDEF[HC-ZH (g/hp-hr)],(ORDEF[HP]=I252)*(ORDEF[Model_Year]=E252)),""))</f>
        <v>--</v>
      </c>
      <c r="R252" s="157" t="str" cm="1">
        <f t="array" ref="R252">IF(D252="Electric","--",IF(D252="Gasoline",_xlfn._xlws.FILTER(LSIEF[HC-ZH (g/hp-hr)],(LSIEF[Fuel]=D252)*(LSIEF[HP Bin]=I252)*(LSIEF[Model Year]=E252)),""))</f>
        <v>--</v>
      </c>
      <c r="S252" s="158">
        <f t="shared" si="57"/>
        <v>0</v>
      </c>
      <c r="T252" s="159" t="str" cm="1">
        <f t="array" ref="T252">IF(D252="Electric","--",IF(D252="Diesel",_xlfn._xlws.FILTER(ORDEF[HCDR],(ORDEF[HP]=I252)*(ORDEF[Model_Year]=E252),),""))</f>
        <v>--</v>
      </c>
      <c r="U252" s="159" t="str" cm="1">
        <f t="array" ref="U252">IF(D252="Electric","--",IF(D252="Gasoline",_xlfn._xlws.FILTER(LSIEF[HC DR],(LSIEF[Fuel]=D252)*(LSIEF[HP Bin]=I252)*(LSIEF[Model Year]=E252)),""))</f>
        <v>--</v>
      </c>
      <c r="V252" s="159">
        <f t="shared" si="58"/>
        <v>0</v>
      </c>
      <c r="W252" s="158" t="str" cm="1">
        <f t="array" ref="W252">IF(D252="Electric","--",IF(D252="Diesel",_xlfn._xlws.FILTER(ORDEF[NOXzh],(ORDEF[HP]=I252)*(ORDEF[Model_Year]=E252)),""))</f>
        <v>--</v>
      </c>
      <c r="X252" s="158" t="str" cm="1">
        <f t="array" ref="X252">IF(D252="Electric","--",IF(D252="Gasoline",_xlfn._xlws.FILTER(LSIEF[NOX-ZH (g/hp-hr)],(LSIEF[Fuel]=D252)*(LSIEF[HP Bin]=I252)*(LSIEF[Model Year]=E252)),""))</f>
        <v>--</v>
      </c>
      <c r="Y252" s="158">
        <f t="shared" si="59"/>
        <v>0</v>
      </c>
      <c r="Z252" s="159" t="str" cm="1">
        <f t="array" ref="Z252">IF(D252="Electric","--",IF(D252="Diesel",_xlfn._xlws.FILTER(ORDEF[NOXdr],(ORDEF[HP]=I252)*(ORDEF[Model_Year]=E252)),""))</f>
        <v>--</v>
      </c>
      <c r="AA252" s="159" t="str" cm="1">
        <f t="array" ref="AA252">IF(E252="Electric","--",IF(D252="Gasoline",_xlfn._xlws.FILTER(LSIEF[NOX DR],(LSIEF[Fuel]=D252)*(LSIEF[HP Bin]=I252)*(LSIEF[Model Year]=E252)),""))</f>
        <v/>
      </c>
      <c r="AB252" s="159">
        <f t="shared" si="60"/>
        <v>0</v>
      </c>
      <c r="AC252" s="158" t="str" cm="1">
        <f t="array" ref="AC252">IF(D252="Electric","--",IF(D252="Diesel",_xlfn._xlws.FILTER(DFCF2[Fuel_HC],(DFCF2[MY]=E252)),""))</f>
        <v>--</v>
      </c>
      <c r="AD252" s="158" t="str" cm="1">
        <f t="array" ref="AD252">IF(D252="Electric","--",IF(D252="Gasoline",_xlfn._xlws.FILTER(GFCF2[Fuel_HC],(GFCF2[MY]=E252)),""))</f>
        <v>--</v>
      </c>
      <c r="AE252" s="158">
        <f t="shared" si="61"/>
        <v>0</v>
      </c>
      <c r="AF252" s="157" t="str" cm="1">
        <f t="array" ref="AF252">IF(D252="Electric","--",IF(D252="Diesel",_xlfn._xlws.FILTER(DFCF2[Fuel_NOX],(DFCF2[MY]=E252)),""))</f>
        <v>--</v>
      </c>
      <c r="AG252" s="157" t="str" cm="1">
        <f t="array" ref="AG252">IF(D252="Electric","--",IF(D252="Gasoline",_xlfn._xlws.FILTER(GFCF2[Fuel_NOX],(GFCF2[MY]=E252)),""))</f>
        <v>--</v>
      </c>
      <c r="AH252" s="157">
        <f t="shared" si="62"/>
        <v>0</v>
      </c>
      <c r="AI252" s="158">
        <f t="shared" si="63"/>
        <v>0</v>
      </c>
      <c r="AJ252" s="158">
        <f t="shared" si="64"/>
        <v>0</v>
      </c>
      <c r="AK252" s="158" t="str">
        <f t="shared" si="65"/>
        <v>--</v>
      </c>
      <c r="AL252" s="158" t="str">
        <f t="shared" si="66"/>
        <v>--</v>
      </c>
      <c r="AM252" s="158" t="str">
        <f t="shared" si="67"/>
        <v>--</v>
      </c>
      <c r="AN252" s="158" t="str">
        <f t="shared" si="68"/>
        <v>--</v>
      </c>
      <c r="AO252" s="158" t="str">
        <f t="shared" si="69"/>
        <v>--</v>
      </c>
      <c r="AP252" s="157"/>
      <c r="AQ252" s="161"/>
      <c r="AR252" s="161"/>
      <c r="AS252" s="161" t="str">
        <f>IF(ISNA(VLOOKUP($B252,'2017 Emission Inventory'!$B$2:$B$803,1,FALSE)),"No","Yes")</f>
        <v>No</v>
      </c>
      <c r="AT252" s="161" t="str">
        <f>IFERROR(INDEX('2017 Emission Inventory'!$C$2:$C$803,MATCH($B252,'2017 Emission Inventory'!$B$2:$B$803,0)),"")</f>
        <v/>
      </c>
      <c r="AU252" s="161" t="str">
        <f>IFERROR(INDEX('2017 Emission Inventory'!$D$2:$D$803,MATCH($B252,'2017 Emission Inventory'!$B$2:$B$803,0)),"")</f>
        <v/>
      </c>
      <c r="AV252" s="161" t="str">
        <f>IFERROR(INDEX('2017 Emission Inventory'!$E$2:$E$803,MATCH($B252,'2017 Emission Inventory'!$B$2:$B$803,0)),"")</f>
        <v/>
      </c>
      <c r="AW252" s="161" t="str">
        <f>IFERROR(INDEX('2017 Emission Inventory'!$F$2:$F$803,MATCH($B252,'2017 Emission Inventory'!$B$2:$B$803,0)),"")</f>
        <v/>
      </c>
      <c r="AX252" s="161" t="str">
        <f>IFERROR(INDEX('2017 Emission Inventory'!$G$2:$G$803,MATCH($B252,'2017 Emission Inventory'!$B$2:$B$803,0)),"")</f>
        <v/>
      </c>
      <c r="AY252" s="162" t="str">
        <f>IFERROR(INDEX('2017 Emission Inventory'!$AL$2:$AL$803,MATCH($B252,'2017 Emission Inventory'!$B$2:$B$803,0)),"")</f>
        <v/>
      </c>
      <c r="AZ252" s="163" t="e">
        <f t="shared" si="70"/>
        <v>#VALUE!</v>
      </c>
      <c r="BB252" s="166"/>
    </row>
    <row r="253" spans="1:54" s="160" customFormat="1" x14ac:dyDescent="0.35">
      <c r="A253" s="157">
        <v>252</v>
      </c>
      <c r="B253" s="157" t="s">
        <v>702</v>
      </c>
      <c r="C253" s="157" t="s">
        <v>205</v>
      </c>
      <c r="D253" s="157" t="s">
        <v>49</v>
      </c>
      <c r="E253" s="157">
        <v>2018</v>
      </c>
      <c r="F253" s="157">
        <v>80</v>
      </c>
      <c r="G253" s="157">
        <v>1137.9951923076924</v>
      </c>
      <c r="H253" s="157"/>
      <c r="I253" s="157">
        <f t="shared" si="54"/>
        <v>100</v>
      </c>
      <c r="J253" s="157" t="str">
        <f>IF(D253="Electric","--",IF(D253="Diesel",VLOOKUP(C253,[2]ORDLF!A:B,2,FALSE),""))</f>
        <v>--</v>
      </c>
      <c r="K253" s="157" t="str">
        <f>IF(D253="Electric","--",IF(D253="Gasoline",VLOOKUP(C253,LSILF!A:C,3,FALSE),""))</f>
        <v>--</v>
      </c>
      <c r="L253" s="158">
        <f t="shared" si="71"/>
        <v>0</v>
      </c>
      <c r="M253" s="157" t="str" cm="1">
        <f t="array" ref="M253">IF(D253="Electric","--",IF(D253="Diesel",_xlfn._xlws.FILTER(DIESCH[CH Cap],(DIESCH[HP Bin]=I253)),""))</f>
        <v>--</v>
      </c>
      <c r="N253" s="157" t="str" cm="1">
        <f t="array" ref="N253">IF(D253="Electric","--",IF(D253="Gasoline",_xlfn._xlws.FILTER(LSICH[CH Cap],(LSICH[Fuel Type]=D253)*(LSICH[MY]=E253)),""))</f>
        <v>--</v>
      </c>
      <c r="O253" s="157">
        <f t="shared" si="55"/>
        <v>0</v>
      </c>
      <c r="P253" s="157">
        <f t="shared" si="56"/>
        <v>2275.9903846153848</v>
      </c>
      <c r="Q253" s="157" t="str" cm="1">
        <f t="array" ref="Q253">IF(D253="Electric","--",IF(D253="Diesel",_xlfn._xlws.FILTER(ORDEF[HC-ZH (g/hp-hr)],(ORDEF[HP]=I253)*(ORDEF[Model_Year]=E253)),""))</f>
        <v>--</v>
      </c>
      <c r="R253" s="157" t="str" cm="1">
        <f t="array" ref="R253">IF(D253="Electric","--",IF(D253="Gasoline",_xlfn._xlws.FILTER(LSIEF[HC-ZH (g/hp-hr)],(LSIEF[Fuel]=D253)*(LSIEF[HP Bin]=I253)*(LSIEF[Model Year]=E253)),""))</f>
        <v>--</v>
      </c>
      <c r="S253" s="158">
        <f t="shared" si="57"/>
        <v>0</v>
      </c>
      <c r="T253" s="159" t="str" cm="1">
        <f t="array" ref="T253">IF(D253="Electric","--",IF(D253="Diesel",_xlfn._xlws.FILTER(ORDEF[HCDR],(ORDEF[HP]=I253)*(ORDEF[Model_Year]=E253),),""))</f>
        <v>--</v>
      </c>
      <c r="U253" s="159" t="str" cm="1">
        <f t="array" ref="U253">IF(D253="Electric","--",IF(D253="Gasoline",_xlfn._xlws.FILTER(LSIEF[HC DR],(LSIEF[Fuel]=D253)*(LSIEF[HP Bin]=I253)*(LSIEF[Model Year]=E253)),""))</f>
        <v>--</v>
      </c>
      <c r="V253" s="159">
        <f t="shared" si="58"/>
        <v>0</v>
      </c>
      <c r="W253" s="158" t="str" cm="1">
        <f t="array" ref="W253">IF(D253="Electric","--",IF(D253="Diesel",_xlfn._xlws.FILTER(ORDEF[NOXzh],(ORDEF[HP]=I253)*(ORDEF[Model_Year]=E253)),""))</f>
        <v>--</v>
      </c>
      <c r="X253" s="158" t="str" cm="1">
        <f t="array" ref="X253">IF(D253="Electric","--",IF(D253="Gasoline",_xlfn._xlws.FILTER(LSIEF[NOX-ZH (g/hp-hr)],(LSIEF[Fuel]=D253)*(LSIEF[HP Bin]=I253)*(LSIEF[Model Year]=E253)),""))</f>
        <v>--</v>
      </c>
      <c r="Y253" s="158">
        <f t="shared" si="59"/>
        <v>0</v>
      </c>
      <c r="Z253" s="159" t="str" cm="1">
        <f t="array" ref="Z253">IF(D253="Electric","--",IF(D253="Diesel",_xlfn._xlws.FILTER(ORDEF[NOXdr],(ORDEF[HP]=I253)*(ORDEF[Model_Year]=E253)),""))</f>
        <v>--</v>
      </c>
      <c r="AA253" s="159" t="str" cm="1">
        <f t="array" ref="AA253">IF(E253="Electric","--",IF(D253="Gasoline",_xlfn._xlws.FILTER(LSIEF[NOX DR],(LSIEF[Fuel]=D253)*(LSIEF[HP Bin]=I253)*(LSIEF[Model Year]=E253)),""))</f>
        <v/>
      </c>
      <c r="AB253" s="159">
        <f t="shared" si="60"/>
        <v>0</v>
      </c>
      <c r="AC253" s="158" t="str" cm="1">
        <f t="array" ref="AC253">IF(D253="Electric","--",IF(D253="Diesel",_xlfn._xlws.FILTER(DFCF2[Fuel_HC],(DFCF2[MY]=E253)),""))</f>
        <v>--</v>
      </c>
      <c r="AD253" s="158" t="str" cm="1">
        <f t="array" ref="AD253">IF(D253="Electric","--",IF(D253="Gasoline",_xlfn._xlws.FILTER(GFCF2[Fuel_HC],(GFCF2[MY]=E253)),""))</f>
        <v>--</v>
      </c>
      <c r="AE253" s="158">
        <f t="shared" si="61"/>
        <v>0</v>
      </c>
      <c r="AF253" s="157" t="str" cm="1">
        <f t="array" ref="AF253">IF(D253="Electric","--",IF(D253="Diesel",_xlfn._xlws.FILTER(DFCF2[Fuel_NOX],(DFCF2[MY]=E253)),""))</f>
        <v>--</v>
      </c>
      <c r="AG253" s="157" t="str" cm="1">
        <f t="array" ref="AG253">IF(D253="Electric","--",IF(D253="Gasoline",_xlfn._xlws.FILTER(GFCF2[Fuel_NOX],(GFCF2[MY]=E253)),""))</f>
        <v>--</v>
      </c>
      <c r="AH253" s="157">
        <f t="shared" si="62"/>
        <v>0</v>
      </c>
      <c r="AI253" s="158">
        <f t="shared" si="63"/>
        <v>0</v>
      </c>
      <c r="AJ253" s="158">
        <f t="shared" si="64"/>
        <v>0</v>
      </c>
      <c r="AK253" s="158" t="str">
        <f t="shared" si="65"/>
        <v>--</v>
      </c>
      <c r="AL253" s="158" t="str">
        <f t="shared" si="66"/>
        <v>--</v>
      </c>
      <c r="AM253" s="158" t="str">
        <f t="shared" si="67"/>
        <v>--</v>
      </c>
      <c r="AN253" s="158" t="str">
        <f t="shared" si="68"/>
        <v>--</v>
      </c>
      <c r="AO253" s="158" t="str">
        <f t="shared" si="69"/>
        <v>--</v>
      </c>
      <c r="AP253" s="157"/>
      <c r="AQ253" s="161"/>
      <c r="AR253" s="161"/>
      <c r="AS253" s="161" t="str">
        <f>IF(ISNA(VLOOKUP($B253,'2017 Emission Inventory'!$B$2:$B$803,1,FALSE)),"No","Yes")</f>
        <v>No</v>
      </c>
      <c r="AT253" s="161" t="str">
        <f>IFERROR(INDEX('2017 Emission Inventory'!$C$2:$C$803,MATCH($B253,'2017 Emission Inventory'!$B$2:$B$803,0)),"")</f>
        <v/>
      </c>
      <c r="AU253" s="161" t="str">
        <f>IFERROR(INDEX('2017 Emission Inventory'!$D$2:$D$803,MATCH($B253,'2017 Emission Inventory'!$B$2:$B$803,0)),"")</f>
        <v/>
      </c>
      <c r="AV253" s="161" t="str">
        <f>IFERROR(INDEX('2017 Emission Inventory'!$E$2:$E$803,MATCH($B253,'2017 Emission Inventory'!$B$2:$B$803,0)),"")</f>
        <v/>
      </c>
      <c r="AW253" s="161" t="str">
        <f>IFERROR(INDEX('2017 Emission Inventory'!$F$2:$F$803,MATCH($B253,'2017 Emission Inventory'!$B$2:$B$803,0)),"")</f>
        <v/>
      </c>
      <c r="AX253" s="161" t="str">
        <f>IFERROR(INDEX('2017 Emission Inventory'!$G$2:$G$803,MATCH($B253,'2017 Emission Inventory'!$B$2:$B$803,0)),"")</f>
        <v/>
      </c>
      <c r="AY253" s="162" t="str">
        <f>IFERROR(INDEX('2017 Emission Inventory'!$AL$2:$AL$803,MATCH($B253,'2017 Emission Inventory'!$B$2:$B$803,0)),"")</f>
        <v/>
      </c>
      <c r="AZ253" s="163" t="e">
        <f t="shared" si="70"/>
        <v>#VALUE!</v>
      </c>
      <c r="BB253" s="166"/>
    </row>
    <row r="254" spans="1:54" s="160" customFormat="1" x14ac:dyDescent="0.35">
      <c r="A254" s="157">
        <v>253</v>
      </c>
      <c r="B254" s="157" t="s">
        <v>121</v>
      </c>
      <c r="C254" s="157" t="s">
        <v>205</v>
      </c>
      <c r="D254" s="157" t="s">
        <v>16</v>
      </c>
      <c r="E254" s="157">
        <v>1986</v>
      </c>
      <c r="F254" s="157">
        <v>100</v>
      </c>
      <c r="G254" s="157">
        <v>1137.9951923076924</v>
      </c>
      <c r="H254" s="157"/>
      <c r="I254" s="157">
        <f t="shared" si="54"/>
        <v>175</v>
      </c>
      <c r="J254" s="157" t="str">
        <f>IF(D254="Electric","--",IF(D254="Diesel",VLOOKUP(C254,[2]ORDLF!A:B,2,FALSE),""))</f>
        <v/>
      </c>
      <c r="K254" s="157">
        <f>IF(D254="Electric","--",IF(D254="Gasoline",VLOOKUP(C254,LSILF!A:C,3,FALSE),""))</f>
        <v>0.54</v>
      </c>
      <c r="L254" s="158">
        <f t="shared" si="71"/>
        <v>0.54</v>
      </c>
      <c r="M254" s="157" t="str" cm="1">
        <f t="array" ref="M254">IF(D254="Electric","--",IF(D254="Diesel",_xlfn._xlws.FILTER(DIESCH[CH Cap],(DIESCH[HP Bin]=I254)),""))</f>
        <v/>
      </c>
      <c r="N254" s="157" cm="1">
        <f t="array" ref="N254">IF(D254="Electric","--",IF(D254="Gasoline",_xlfn._xlws.FILTER(LSICH[CH Cap],(LSICH[Fuel Type]=D254)*(LSICH[MY]=E254)),""))</f>
        <v>7000</v>
      </c>
      <c r="O254" s="157">
        <f t="shared" si="55"/>
        <v>7000</v>
      </c>
      <c r="P254" s="157">
        <f t="shared" si="56"/>
        <v>38691.836538461539</v>
      </c>
      <c r="Q254" s="157" t="str" cm="1">
        <f t="array" ref="Q254">IF(D254="Electric","--",IF(D254="Diesel",_xlfn._xlws.FILTER(ORDEF[HC-ZH (g/hp-hr)],(ORDEF[HP]=I254)*(ORDEF[Model_Year]=E254)),""))</f>
        <v/>
      </c>
      <c r="R254" s="157" cm="1">
        <f t="array" ref="R254">IF(D254="Electric","--",IF(D254="Gasoline",_xlfn._xlws.FILTER(LSIEF[HC-ZH (g/hp-hr)],(LSIEF[Fuel]=D254)*(LSIEF[HP Bin]=I254)*(LSIEF[Model Year]=E254)),""))</f>
        <v>1.61</v>
      </c>
      <c r="S254" s="158">
        <f t="shared" si="57"/>
        <v>1.61</v>
      </c>
      <c r="T254" s="159" t="str" cm="1">
        <f t="array" ref="T254">IF(D254="Electric","--",IF(D254="Diesel",_xlfn._xlws.FILTER(ORDEF[HCDR],(ORDEF[HP]=I254)*(ORDEF[Model_Year]=E254),),""))</f>
        <v/>
      </c>
      <c r="U254" s="159" cm="1">
        <f t="array" ref="U254">IF(D254="Electric","--",IF(D254="Gasoline",_xlfn._xlws.FILTER(LSIEF[HC DR],(LSIEF[Fuel]=D254)*(LSIEF[HP Bin]=I254)*(LSIEF[Model Year]=E254)),""))</f>
        <v>4.1499999999999999E-5</v>
      </c>
      <c r="V254" s="159">
        <f t="shared" si="58"/>
        <v>4.1499999999999999E-5</v>
      </c>
      <c r="W254" s="158" t="str" cm="1">
        <f t="array" ref="W254">IF(D254="Electric","--",IF(D254="Diesel",_xlfn._xlws.FILTER(ORDEF[NOXzh],(ORDEF[HP]=I254)*(ORDEF[Model_Year]=E254)),""))</f>
        <v/>
      </c>
      <c r="X254" s="158" cm="1">
        <f t="array" ref="X254">IF(D254="Electric","--",IF(D254="Gasoline",_xlfn._xlws.FILTER(LSIEF[NOX-ZH (g/hp-hr)],(LSIEF[Fuel]=D254)*(LSIEF[HP Bin]=I254)*(LSIEF[Model Year]=E254)),""))</f>
        <v>12.94</v>
      </c>
      <c r="Y254" s="158">
        <f t="shared" si="59"/>
        <v>12.94</v>
      </c>
      <c r="Z254" s="159" t="str" cm="1">
        <f t="array" ref="Z254">IF(D254="Electric","--",IF(D254="Diesel",_xlfn._xlws.FILTER(ORDEF[NOXdr],(ORDEF[HP]=I254)*(ORDEF[Model_Year]=E254)),""))</f>
        <v/>
      </c>
      <c r="AA254" s="159" cm="1">
        <f t="array" ref="AA254">IF(E254="Electric","--",IF(D254="Gasoline",_xlfn._xlws.FILTER(LSIEF[NOX DR],(LSIEF[Fuel]=D254)*(LSIEF[HP Bin]=I254)*(LSIEF[Model Year]=E254)),""))</f>
        <v>1.27E-4</v>
      </c>
      <c r="AB254" s="159">
        <f t="shared" si="60"/>
        <v>1.27E-4</v>
      </c>
      <c r="AC254" s="158" t="str" cm="1">
        <f t="array" ref="AC254">IF(D254="Electric","--",IF(D254="Diesel",_xlfn._xlws.FILTER(DFCF2[Fuel_HC],(DFCF2[MY]=E254)),""))</f>
        <v/>
      </c>
      <c r="AD254" s="158" cm="1">
        <f t="array" ref="AD254">IF(D254="Electric","--",IF(D254="Gasoline",_xlfn._xlws.FILTER(GFCF2[Fuel_HC],(GFCF2[MY]=E254)),""))</f>
        <v>0.85</v>
      </c>
      <c r="AE254" s="158">
        <f t="shared" si="61"/>
        <v>0.85</v>
      </c>
      <c r="AF254" s="157" t="str" cm="1">
        <f t="array" ref="AF254">IF(D254="Electric","--",IF(D254="Diesel",_xlfn._xlws.FILTER(DFCF2[Fuel_NOX],(DFCF2[MY]=E254)),""))</f>
        <v/>
      </c>
      <c r="AG254" s="157" cm="1">
        <f t="array" ref="AG254">IF(D254="Electric","--",IF(D254="Gasoline",_xlfn._xlws.FILTER(GFCF2[Fuel_NOX],(GFCF2[MY]=E254)),""))</f>
        <v>0.86699999999999999</v>
      </c>
      <c r="AH254" s="157">
        <f t="shared" si="62"/>
        <v>0.86699999999999999</v>
      </c>
      <c r="AI254" s="158">
        <f t="shared" si="63"/>
        <v>1.6154250000000001</v>
      </c>
      <c r="AJ254" s="158">
        <f t="shared" si="64"/>
        <v>11.989742999999999</v>
      </c>
      <c r="AK254" s="158">
        <f t="shared" si="65"/>
        <v>218.85438176752692</v>
      </c>
      <c r="AL254" s="158">
        <f t="shared" si="66"/>
        <v>1624.3451672572437</v>
      </c>
      <c r="AM254" s="158">
        <f t="shared" si="67"/>
        <v>0.10942719088376346</v>
      </c>
      <c r="AN254" s="158">
        <f t="shared" si="68"/>
        <v>0.81217258362862188</v>
      </c>
      <c r="AO254" s="158">
        <f t="shared" si="69"/>
        <v>0.10065113017488563</v>
      </c>
      <c r="AP254" s="157"/>
      <c r="AQ254" s="161"/>
      <c r="AR254" s="161"/>
      <c r="AS254" s="161" t="str">
        <f>IF(ISNA(VLOOKUP($B254,'2017 Emission Inventory'!$B$2:$B$803,1,FALSE)),"No","Yes")</f>
        <v>Yes</v>
      </c>
      <c r="AT254" s="161" t="str">
        <f>IFERROR(INDEX('2017 Emission Inventory'!$C$2:$C$803,MATCH($B254,'2017 Emission Inventory'!$B$2:$B$803,0)),"")</f>
        <v>Baggage Tug</v>
      </c>
      <c r="AU254" s="161" t="str">
        <f>IFERROR(INDEX('2017 Emission Inventory'!$D$2:$D$803,MATCH($B254,'2017 Emission Inventory'!$B$2:$B$803,0)),"")</f>
        <v>Gasoline</v>
      </c>
      <c r="AV254" s="161">
        <f>IFERROR(INDEX('2017 Emission Inventory'!$E$2:$E$803,MATCH($B254,'2017 Emission Inventory'!$B$2:$B$803,0)),"")</f>
        <v>1986</v>
      </c>
      <c r="AW254" s="161">
        <f>IFERROR(INDEX('2017 Emission Inventory'!$F$2:$F$803,MATCH($B254,'2017 Emission Inventory'!$B$2:$B$803,0)),"")</f>
        <v>100</v>
      </c>
      <c r="AX254" s="161">
        <f>IFERROR(INDEX('2017 Emission Inventory'!$G$2:$G$803,MATCH($B254,'2017 Emission Inventory'!$B$2:$B$803,0)),"")</f>
        <v>769.61224489795916</v>
      </c>
      <c r="AY254" s="162">
        <f>IFERROR(INDEX('2017 Emission Inventory'!$AL$2:$AL$803,MATCH($B254,'2017 Emission Inventory'!$B$2:$B$803,0)),"")</f>
        <v>1118.8678425716848</v>
      </c>
      <c r="AZ254" s="163">
        <f t="shared" si="70"/>
        <v>505.47732468555887</v>
      </c>
      <c r="BB254" s="166"/>
    </row>
    <row r="255" spans="1:54" s="160" customFormat="1" x14ac:dyDescent="0.35">
      <c r="A255" s="157">
        <v>254</v>
      </c>
      <c r="B255" s="157">
        <v>7684</v>
      </c>
      <c r="C255" s="157" t="s">
        <v>205</v>
      </c>
      <c r="D255" s="157" t="s">
        <v>16</v>
      </c>
      <c r="E255" s="157">
        <v>1989</v>
      </c>
      <c r="F255" s="157">
        <v>80</v>
      </c>
      <c r="G255" s="157">
        <v>1137.9951923076924</v>
      </c>
      <c r="H255" s="157"/>
      <c r="I255" s="157">
        <f t="shared" si="54"/>
        <v>100</v>
      </c>
      <c r="J255" s="157" t="str">
        <f>IF(D255="Electric","--",IF(D255="Diesel",VLOOKUP(C255,[2]ORDLF!A:B,2,FALSE),""))</f>
        <v/>
      </c>
      <c r="K255" s="157">
        <f>IF(D255="Electric","--",IF(D255="Gasoline",VLOOKUP(C255,LSILF!A:C,3,FALSE),""))</f>
        <v>0.54</v>
      </c>
      <c r="L255" s="158">
        <f t="shared" si="71"/>
        <v>0.54</v>
      </c>
      <c r="M255" s="157" t="str" cm="1">
        <f t="array" ref="M255">IF(D255="Electric","--",IF(D255="Diesel",_xlfn._xlws.FILTER(DIESCH[CH Cap],(DIESCH[HP Bin]=I255)),""))</f>
        <v/>
      </c>
      <c r="N255" s="157" cm="1">
        <f t="array" ref="N255">IF(D255="Electric","--",IF(D255="Gasoline",_xlfn._xlws.FILTER(LSICH[CH Cap],(LSICH[Fuel Type]=D255)*(LSICH[MY]=E255)),""))</f>
        <v>7000</v>
      </c>
      <c r="O255" s="157">
        <f t="shared" si="55"/>
        <v>7000</v>
      </c>
      <c r="P255" s="157">
        <f t="shared" si="56"/>
        <v>35277.850961538461</v>
      </c>
      <c r="Q255" s="157" t="str" cm="1">
        <f t="array" ref="Q255">IF(D255="Electric","--",IF(D255="Diesel",_xlfn._xlws.FILTER(ORDEF[HC-ZH (g/hp-hr)],(ORDEF[HP]=I255)*(ORDEF[Model_Year]=E255)),""))</f>
        <v/>
      </c>
      <c r="R255" s="157" cm="1">
        <f t="array" ref="R255">IF(D255="Electric","--",IF(D255="Gasoline",_xlfn._xlws.FILTER(LSIEF[HC-ZH (g/hp-hr)],(LSIEF[Fuel]=D255)*(LSIEF[HP Bin]=I255)*(LSIEF[Model Year]=E255)),""))</f>
        <v>2.63</v>
      </c>
      <c r="S255" s="158">
        <f t="shared" si="57"/>
        <v>2.63</v>
      </c>
      <c r="T255" s="159" t="str" cm="1">
        <f t="array" ref="T255">IF(D255="Electric","--",IF(D255="Diesel",_xlfn._xlws.FILTER(ORDEF[HCDR],(ORDEF[HP]=I255)*(ORDEF[Model_Year]=E255),),""))</f>
        <v/>
      </c>
      <c r="U255" s="159" cm="1">
        <f t="array" ref="U255">IF(D255="Electric","--",IF(D255="Gasoline",_xlfn._xlws.FILTER(LSIEF[HC DR],(LSIEF[Fuel]=D255)*(LSIEF[HP Bin]=I255)*(LSIEF[Model Year]=E255)),""))</f>
        <v>2.8699999999999998E-4</v>
      </c>
      <c r="V255" s="159">
        <f t="shared" si="58"/>
        <v>2.8699999999999998E-4</v>
      </c>
      <c r="W255" s="158" t="str" cm="1">
        <f t="array" ref="W255">IF(D255="Electric","--",IF(D255="Diesel",_xlfn._xlws.FILTER(ORDEF[NOXzh],(ORDEF[HP]=I255)*(ORDEF[Model_Year]=E255)),""))</f>
        <v/>
      </c>
      <c r="X255" s="158" cm="1">
        <f t="array" ref="X255">IF(D255="Electric","--",IF(D255="Gasoline",_xlfn._xlws.FILTER(LSIEF[NOX-ZH (g/hp-hr)],(LSIEF[Fuel]=D255)*(LSIEF[HP Bin]=I255)*(LSIEF[Model Year]=E255)),""))</f>
        <v>11.84</v>
      </c>
      <c r="Y255" s="158">
        <f t="shared" si="59"/>
        <v>11.84</v>
      </c>
      <c r="Z255" s="159" t="str" cm="1">
        <f t="array" ref="Z255">IF(D255="Electric","--",IF(D255="Diesel",_xlfn._xlws.FILTER(ORDEF[NOXdr],(ORDEF[HP]=I255)*(ORDEF[Model_Year]=E255)),""))</f>
        <v/>
      </c>
      <c r="AA255" s="159" cm="1">
        <f t="array" ref="AA255">IF(E255="Electric","--",IF(D255="Gasoline",_xlfn._xlws.FILTER(LSIEF[NOX DR],(LSIEF[Fuel]=D255)*(LSIEF[HP Bin]=I255)*(LSIEF[Model Year]=E255)),""))</f>
        <v>6.0099999999999997E-5</v>
      </c>
      <c r="AB255" s="159">
        <f t="shared" si="60"/>
        <v>6.0099999999999997E-5</v>
      </c>
      <c r="AC255" s="158" t="str" cm="1">
        <f t="array" ref="AC255">IF(D255="Electric","--",IF(D255="Diesel",_xlfn._xlws.FILTER(DFCF2[Fuel_HC],(DFCF2[MY]=E255)),""))</f>
        <v/>
      </c>
      <c r="AD255" s="158" cm="1">
        <f t="array" ref="AD255">IF(D255="Electric","--",IF(D255="Gasoline",_xlfn._xlws.FILTER(GFCF2[Fuel_HC],(GFCF2[MY]=E255)),""))</f>
        <v>0.85</v>
      </c>
      <c r="AE255" s="158">
        <f t="shared" si="61"/>
        <v>0.85</v>
      </c>
      <c r="AF255" s="157" t="str" cm="1">
        <f t="array" ref="AF255">IF(D255="Electric","--",IF(D255="Diesel",_xlfn._xlws.FILTER(DFCF2[Fuel_NOX],(DFCF2[MY]=E255)),""))</f>
        <v/>
      </c>
      <c r="AG255" s="157" cm="1">
        <f t="array" ref="AG255">IF(D255="Electric","--",IF(D255="Gasoline",_xlfn._xlws.FILTER(GFCF2[Fuel_NOX],(GFCF2[MY]=E255)),""))</f>
        <v>0.86699999999999999</v>
      </c>
      <c r="AH255" s="157">
        <f t="shared" si="62"/>
        <v>0.86699999999999999</v>
      </c>
      <c r="AI255" s="158">
        <f t="shared" si="63"/>
        <v>3.9431499999999993</v>
      </c>
      <c r="AJ255" s="158">
        <f t="shared" si="64"/>
        <v>10.630026900000001</v>
      </c>
      <c r="AK255" s="158">
        <f t="shared" si="65"/>
        <v>427.36773565674599</v>
      </c>
      <c r="AL255" s="158">
        <f t="shared" si="66"/>
        <v>1152.1069516055184</v>
      </c>
      <c r="AM255" s="158">
        <f t="shared" si="67"/>
        <v>0.21368386782837301</v>
      </c>
      <c r="AN255" s="158">
        <f t="shared" si="68"/>
        <v>0.57605347580275923</v>
      </c>
      <c r="AO255" s="158">
        <f t="shared" si="69"/>
        <v>0.19654642162853747</v>
      </c>
      <c r="AP255" s="157"/>
      <c r="AQ255" s="161"/>
      <c r="AR255" s="161"/>
      <c r="AS255" s="161" t="str">
        <f>IF(ISNA(VLOOKUP($B255,'2017 Emission Inventory'!$B$2:$B$803,1,FALSE)),"No","Yes")</f>
        <v>Yes</v>
      </c>
      <c r="AT255" s="161" t="str">
        <f>IFERROR(INDEX('2017 Emission Inventory'!$C$2:$C$803,MATCH($B255,'2017 Emission Inventory'!$B$2:$B$803,0)),"")</f>
        <v>Cargo Tractor</v>
      </c>
      <c r="AU255" s="161" t="str">
        <f>IFERROR(INDEX('2017 Emission Inventory'!$D$2:$D$803,MATCH($B255,'2017 Emission Inventory'!$B$2:$B$803,0)),"")</f>
        <v>Gasoline</v>
      </c>
      <c r="AV255" s="161">
        <f>IFERROR(INDEX('2017 Emission Inventory'!$E$2:$E$803,MATCH($B255,'2017 Emission Inventory'!$B$2:$B$803,0)),"")</f>
        <v>1989</v>
      </c>
      <c r="AW255" s="161">
        <f>IFERROR(INDEX('2017 Emission Inventory'!$F$2:$F$803,MATCH($B255,'2017 Emission Inventory'!$B$2:$B$803,0)),"")</f>
        <v>80</v>
      </c>
      <c r="AX255" s="161">
        <f>IFERROR(INDEX('2017 Emission Inventory'!$G$2:$G$803,MATCH($B255,'2017 Emission Inventory'!$B$2:$B$803,0)),"")</f>
        <v>1137.9951923076924</v>
      </c>
      <c r="AY255" s="162">
        <f>IFERROR(INDEX('2017 Emission Inventory'!$AL$2:$AL$803,MATCH($B255,'2017 Emission Inventory'!$B$2:$B$803,0)),"")</f>
        <v>1152.1069516055184</v>
      </c>
      <c r="AZ255" s="163">
        <f t="shared" si="70"/>
        <v>0</v>
      </c>
      <c r="BB255" s="166"/>
    </row>
    <row r="256" spans="1:54" s="160" customFormat="1" x14ac:dyDescent="0.35">
      <c r="A256" s="157">
        <v>255</v>
      </c>
      <c r="B256" s="157">
        <v>7685</v>
      </c>
      <c r="C256" s="157" t="s">
        <v>205</v>
      </c>
      <c r="D256" s="157" t="s">
        <v>16</v>
      </c>
      <c r="E256" s="157">
        <v>1989</v>
      </c>
      <c r="F256" s="157">
        <v>80</v>
      </c>
      <c r="G256" s="157">
        <v>1137.9951923076924</v>
      </c>
      <c r="H256" s="157"/>
      <c r="I256" s="157">
        <f t="shared" si="54"/>
        <v>100</v>
      </c>
      <c r="J256" s="157" t="str">
        <f>IF(D256="Electric","--",IF(D256="Diesel",VLOOKUP(C256,[2]ORDLF!A:B,2,FALSE),""))</f>
        <v/>
      </c>
      <c r="K256" s="157">
        <f>IF(D256="Electric","--",IF(D256="Gasoline",VLOOKUP(C256,LSILF!A:C,3,FALSE),""))</f>
        <v>0.54</v>
      </c>
      <c r="L256" s="158">
        <f t="shared" si="71"/>
        <v>0.54</v>
      </c>
      <c r="M256" s="157" t="str" cm="1">
        <f t="array" ref="M256">IF(D256="Electric","--",IF(D256="Diesel",_xlfn._xlws.FILTER(DIESCH[CH Cap],(DIESCH[HP Bin]=I256)),""))</f>
        <v/>
      </c>
      <c r="N256" s="157" cm="1">
        <f t="array" ref="N256">IF(D256="Electric","--",IF(D256="Gasoline",_xlfn._xlws.FILTER(LSICH[CH Cap],(LSICH[Fuel Type]=D256)*(LSICH[MY]=E256)),""))</f>
        <v>7000</v>
      </c>
      <c r="O256" s="157">
        <f t="shared" si="55"/>
        <v>7000</v>
      </c>
      <c r="P256" s="157">
        <f t="shared" si="56"/>
        <v>35277.850961538461</v>
      </c>
      <c r="Q256" s="157" t="str" cm="1">
        <f t="array" ref="Q256">IF(D256="Electric","--",IF(D256="Diesel",_xlfn._xlws.FILTER(ORDEF[HC-ZH (g/hp-hr)],(ORDEF[HP]=I256)*(ORDEF[Model_Year]=E256)),""))</f>
        <v/>
      </c>
      <c r="R256" s="157" cm="1">
        <f t="array" ref="R256">IF(D256="Electric","--",IF(D256="Gasoline",_xlfn._xlws.FILTER(LSIEF[HC-ZH (g/hp-hr)],(LSIEF[Fuel]=D256)*(LSIEF[HP Bin]=I256)*(LSIEF[Model Year]=E256)),""))</f>
        <v>2.63</v>
      </c>
      <c r="S256" s="158">
        <f t="shared" si="57"/>
        <v>2.63</v>
      </c>
      <c r="T256" s="159" t="str" cm="1">
        <f t="array" ref="T256">IF(D256="Electric","--",IF(D256="Diesel",_xlfn._xlws.FILTER(ORDEF[HCDR],(ORDEF[HP]=I256)*(ORDEF[Model_Year]=E256),),""))</f>
        <v/>
      </c>
      <c r="U256" s="159" cm="1">
        <f t="array" ref="U256">IF(D256="Electric","--",IF(D256="Gasoline",_xlfn._xlws.FILTER(LSIEF[HC DR],(LSIEF[Fuel]=D256)*(LSIEF[HP Bin]=I256)*(LSIEF[Model Year]=E256)),""))</f>
        <v>2.8699999999999998E-4</v>
      </c>
      <c r="V256" s="159">
        <f t="shared" si="58"/>
        <v>2.8699999999999998E-4</v>
      </c>
      <c r="W256" s="158" t="str" cm="1">
        <f t="array" ref="W256">IF(D256="Electric","--",IF(D256="Diesel",_xlfn._xlws.FILTER(ORDEF[NOXzh],(ORDEF[HP]=I256)*(ORDEF[Model_Year]=E256)),""))</f>
        <v/>
      </c>
      <c r="X256" s="158" cm="1">
        <f t="array" ref="X256">IF(D256="Electric","--",IF(D256="Gasoline",_xlfn._xlws.FILTER(LSIEF[NOX-ZH (g/hp-hr)],(LSIEF[Fuel]=D256)*(LSIEF[HP Bin]=I256)*(LSIEF[Model Year]=E256)),""))</f>
        <v>11.84</v>
      </c>
      <c r="Y256" s="158">
        <f t="shared" si="59"/>
        <v>11.84</v>
      </c>
      <c r="Z256" s="159" t="str" cm="1">
        <f t="array" ref="Z256">IF(D256="Electric","--",IF(D256="Diesel",_xlfn._xlws.FILTER(ORDEF[NOXdr],(ORDEF[HP]=I256)*(ORDEF[Model_Year]=E256)),""))</f>
        <v/>
      </c>
      <c r="AA256" s="159" cm="1">
        <f t="array" ref="AA256">IF(E256="Electric","--",IF(D256="Gasoline",_xlfn._xlws.FILTER(LSIEF[NOX DR],(LSIEF[Fuel]=D256)*(LSIEF[HP Bin]=I256)*(LSIEF[Model Year]=E256)),""))</f>
        <v>6.0099999999999997E-5</v>
      </c>
      <c r="AB256" s="159">
        <f t="shared" si="60"/>
        <v>6.0099999999999997E-5</v>
      </c>
      <c r="AC256" s="158" t="str" cm="1">
        <f t="array" ref="AC256">IF(D256="Electric","--",IF(D256="Diesel",_xlfn._xlws.FILTER(DFCF2[Fuel_HC],(DFCF2[MY]=E256)),""))</f>
        <v/>
      </c>
      <c r="AD256" s="158" cm="1">
        <f t="array" ref="AD256">IF(D256="Electric","--",IF(D256="Gasoline",_xlfn._xlws.FILTER(GFCF2[Fuel_HC],(GFCF2[MY]=E256)),""))</f>
        <v>0.85</v>
      </c>
      <c r="AE256" s="158">
        <f t="shared" si="61"/>
        <v>0.85</v>
      </c>
      <c r="AF256" s="157" t="str" cm="1">
        <f t="array" ref="AF256">IF(D256="Electric","--",IF(D256="Diesel",_xlfn._xlws.FILTER(DFCF2[Fuel_NOX],(DFCF2[MY]=E256)),""))</f>
        <v/>
      </c>
      <c r="AG256" s="157" cm="1">
        <f t="array" ref="AG256">IF(D256="Electric","--",IF(D256="Gasoline",_xlfn._xlws.FILTER(GFCF2[Fuel_NOX],(GFCF2[MY]=E256)),""))</f>
        <v>0.86699999999999999</v>
      </c>
      <c r="AH256" s="157">
        <f t="shared" si="62"/>
        <v>0.86699999999999999</v>
      </c>
      <c r="AI256" s="158">
        <f t="shared" si="63"/>
        <v>3.9431499999999993</v>
      </c>
      <c r="AJ256" s="158">
        <f t="shared" si="64"/>
        <v>10.630026900000001</v>
      </c>
      <c r="AK256" s="158">
        <f t="shared" si="65"/>
        <v>427.36773565674599</v>
      </c>
      <c r="AL256" s="158">
        <f t="shared" si="66"/>
        <v>1152.1069516055184</v>
      </c>
      <c r="AM256" s="158">
        <f t="shared" si="67"/>
        <v>0.21368386782837301</v>
      </c>
      <c r="AN256" s="158">
        <f t="shared" si="68"/>
        <v>0.57605347580275923</v>
      </c>
      <c r="AO256" s="158">
        <f t="shared" si="69"/>
        <v>0.19654642162853747</v>
      </c>
      <c r="AP256" s="157"/>
      <c r="AQ256" s="161"/>
      <c r="AR256" s="161"/>
      <c r="AS256" s="161" t="str">
        <f>IF(ISNA(VLOOKUP($B256,'2017 Emission Inventory'!$B$2:$B$803,1,FALSE)),"No","Yes")</f>
        <v>No</v>
      </c>
      <c r="AT256" s="161" t="str">
        <f>IFERROR(INDEX('2017 Emission Inventory'!$C$2:$C$803,MATCH($B256,'2017 Emission Inventory'!$B$2:$B$803,0)),"")</f>
        <v/>
      </c>
      <c r="AU256" s="161" t="str">
        <f>IFERROR(INDEX('2017 Emission Inventory'!$D$2:$D$803,MATCH($B256,'2017 Emission Inventory'!$B$2:$B$803,0)),"")</f>
        <v/>
      </c>
      <c r="AV256" s="161" t="str">
        <f>IFERROR(INDEX('2017 Emission Inventory'!$E$2:$E$803,MATCH($B256,'2017 Emission Inventory'!$B$2:$B$803,0)),"")</f>
        <v/>
      </c>
      <c r="AW256" s="161" t="str">
        <f>IFERROR(INDEX('2017 Emission Inventory'!$F$2:$F$803,MATCH($B256,'2017 Emission Inventory'!$B$2:$B$803,0)),"")</f>
        <v/>
      </c>
      <c r="AX256" s="161" t="str">
        <f>IFERROR(INDEX('2017 Emission Inventory'!$G$2:$G$803,MATCH($B256,'2017 Emission Inventory'!$B$2:$B$803,0)),"")</f>
        <v/>
      </c>
      <c r="AY256" s="162" t="str">
        <f>IFERROR(INDEX('2017 Emission Inventory'!$AL$2:$AL$803,MATCH($B256,'2017 Emission Inventory'!$B$2:$B$803,0)),"")</f>
        <v/>
      </c>
      <c r="AZ256" s="163" t="e">
        <f t="shared" si="70"/>
        <v>#VALUE!</v>
      </c>
      <c r="BB256" s="166"/>
    </row>
    <row r="257" spans="1:54" s="160" customFormat="1" x14ac:dyDescent="0.35">
      <c r="A257" s="157">
        <v>256</v>
      </c>
      <c r="B257" s="157">
        <v>7686</v>
      </c>
      <c r="C257" s="157" t="s">
        <v>205</v>
      </c>
      <c r="D257" s="157" t="s">
        <v>16</v>
      </c>
      <c r="E257" s="157">
        <v>1989</v>
      </c>
      <c r="F257" s="157">
        <v>80</v>
      </c>
      <c r="G257" s="157">
        <v>1137.9951923076924</v>
      </c>
      <c r="H257" s="157"/>
      <c r="I257" s="157">
        <f t="shared" si="54"/>
        <v>100</v>
      </c>
      <c r="J257" s="157" t="str">
        <f>IF(D257="Electric","--",IF(D257="Diesel",VLOOKUP(C257,[2]ORDLF!A:B,2,FALSE),""))</f>
        <v/>
      </c>
      <c r="K257" s="157">
        <f>IF(D257="Electric","--",IF(D257="Gasoline",VLOOKUP(C257,LSILF!A:C,3,FALSE),""))</f>
        <v>0.54</v>
      </c>
      <c r="L257" s="158">
        <f t="shared" si="71"/>
        <v>0.54</v>
      </c>
      <c r="M257" s="157" t="str" cm="1">
        <f t="array" ref="M257">IF(D257="Electric","--",IF(D257="Diesel",_xlfn._xlws.FILTER(DIESCH[CH Cap],(DIESCH[HP Bin]=I257)),""))</f>
        <v/>
      </c>
      <c r="N257" s="157" cm="1">
        <f t="array" ref="N257">IF(D257="Electric","--",IF(D257="Gasoline",_xlfn._xlws.FILTER(LSICH[CH Cap],(LSICH[Fuel Type]=D257)*(LSICH[MY]=E257)),""))</f>
        <v>7000</v>
      </c>
      <c r="O257" s="157">
        <f t="shared" si="55"/>
        <v>7000</v>
      </c>
      <c r="P257" s="157">
        <f t="shared" si="56"/>
        <v>35277.850961538461</v>
      </c>
      <c r="Q257" s="157" t="str" cm="1">
        <f t="array" ref="Q257">IF(D257="Electric","--",IF(D257="Diesel",_xlfn._xlws.FILTER(ORDEF[HC-ZH (g/hp-hr)],(ORDEF[HP]=I257)*(ORDEF[Model_Year]=E257)),""))</f>
        <v/>
      </c>
      <c r="R257" s="157" cm="1">
        <f t="array" ref="R257">IF(D257="Electric","--",IF(D257="Gasoline",_xlfn._xlws.FILTER(LSIEF[HC-ZH (g/hp-hr)],(LSIEF[Fuel]=D257)*(LSIEF[HP Bin]=I257)*(LSIEF[Model Year]=E257)),""))</f>
        <v>2.63</v>
      </c>
      <c r="S257" s="158">
        <f t="shared" si="57"/>
        <v>2.63</v>
      </c>
      <c r="T257" s="159" t="str" cm="1">
        <f t="array" ref="T257">IF(D257="Electric","--",IF(D257="Diesel",_xlfn._xlws.FILTER(ORDEF[HCDR],(ORDEF[HP]=I257)*(ORDEF[Model_Year]=E257),),""))</f>
        <v/>
      </c>
      <c r="U257" s="159" cm="1">
        <f t="array" ref="U257">IF(D257="Electric","--",IF(D257="Gasoline",_xlfn._xlws.FILTER(LSIEF[HC DR],(LSIEF[Fuel]=D257)*(LSIEF[HP Bin]=I257)*(LSIEF[Model Year]=E257)),""))</f>
        <v>2.8699999999999998E-4</v>
      </c>
      <c r="V257" s="159">
        <f t="shared" si="58"/>
        <v>2.8699999999999998E-4</v>
      </c>
      <c r="W257" s="158" t="str" cm="1">
        <f t="array" ref="W257">IF(D257="Electric","--",IF(D257="Diesel",_xlfn._xlws.FILTER(ORDEF[NOXzh],(ORDEF[HP]=I257)*(ORDEF[Model_Year]=E257)),""))</f>
        <v/>
      </c>
      <c r="X257" s="158" cm="1">
        <f t="array" ref="X257">IF(D257="Electric","--",IF(D257="Gasoline",_xlfn._xlws.FILTER(LSIEF[NOX-ZH (g/hp-hr)],(LSIEF[Fuel]=D257)*(LSIEF[HP Bin]=I257)*(LSIEF[Model Year]=E257)),""))</f>
        <v>11.84</v>
      </c>
      <c r="Y257" s="158">
        <f t="shared" si="59"/>
        <v>11.84</v>
      </c>
      <c r="Z257" s="159" t="str" cm="1">
        <f t="array" ref="Z257">IF(D257="Electric","--",IF(D257="Diesel",_xlfn._xlws.FILTER(ORDEF[NOXdr],(ORDEF[HP]=I257)*(ORDEF[Model_Year]=E257)),""))</f>
        <v/>
      </c>
      <c r="AA257" s="159" cm="1">
        <f t="array" ref="AA257">IF(E257="Electric","--",IF(D257="Gasoline",_xlfn._xlws.FILTER(LSIEF[NOX DR],(LSIEF[Fuel]=D257)*(LSIEF[HP Bin]=I257)*(LSIEF[Model Year]=E257)),""))</f>
        <v>6.0099999999999997E-5</v>
      </c>
      <c r="AB257" s="159">
        <f t="shared" si="60"/>
        <v>6.0099999999999997E-5</v>
      </c>
      <c r="AC257" s="158" t="str" cm="1">
        <f t="array" ref="AC257">IF(D257="Electric","--",IF(D257="Diesel",_xlfn._xlws.FILTER(DFCF2[Fuel_HC],(DFCF2[MY]=E257)),""))</f>
        <v/>
      </c>
      <c r="AD257" s="158" cm="1">
        <f t="array" ref="AD257">IF(D257="Electric","--",IF(D257="Gasoline",_xlfn._xlws.FILTER(GFCF2[Fuel_HC],(GFCF2[MY]=E257)),""))</f>
        <v>0.85</v>
      </c>
      <c r="AE257" s="158">
        <f t="shared" si="61"/>
        <v>0.85</v>
      </c>
      <c r="AF257" s="157" t="str" cm="1">
        <f t="array" ref="AF257">IF(D257="Electric","--",IF(D257="Diesel",_xlfn._xlws.FILTER(DFCF2[Fuel_NOX],(DFCF2[MY]=E257)),""))</f>
        <v/>
      </c>
      <c r="AG257" s="157" cm="1">
        <f t="array" ref="AG257">IF(D257="Electric","--",IF(D257="Gasoline",_xlfn._xlws.FILTER(GFCF2[Fuel_NOX],(GFCF2[MY]=E257)),""))</f>
        <v>0.86699999999999999</v>
      </c>
      <c r="AH257" s="157">
        <f t="shared" si="62"/>
        <v>0.86699999999999999</v>
      </c>
      <c r="AI257" s="158">
        <f t="shared" si="63"/>
        <v>3.9431499999999993</v>
      </c>
      <c r="AJ257" s="158">
        <f t="shared" si="64"/>
        <v>10.630026900000001</v>
      </c>
      <c r="AK257" s="158">
        <f t="shared" si="65"/>
        <v>427.36773565674599</v>
      </c>
      <c r="AL257" s="158">
        <f t="shared" si="66"/>
        <v>1152.1069516055184</v>
      </c>
      <c r="AM257" s="158">
        <f t="shared" si="67"/>
        <v>0.21368386782837301</v>
      </c>
      <c r="AN257" s="158">
        <f t="shared" si="68"/>
        <v>0.57605347580275923</v>
      </c>
      <c r="AO257" s="158">
        <f t="shared" si="69"/>
        <v>0.19654642162853747</v>
      </c>
      <c r="AP257" s="157"/>
      <c r="AQ257" s="161"/>
      <c r="AR257" s="161"/>
      <c r="AS257" s="161" t="str">
        <f>IF(ISNA(VLOOKUP($B257,'2017 Emission Inventory'!$B$2:$B$803,1,FALSE)),"No","Yes")</f>
        <v>Yes</v>
      </c>
      <c r="AT257" s="161" t="str">
        <f>IFERROR(INDEX('2017 Emission Inventory'!$C$2:$C$803,MATCH($B257,'2017 Emission Inventory'!$B$2:$B$803,0)),"")</f>
        <v>Cargo Tractor</v>
      </c>
      <c r="AU257" s="161" t="str">
        <f>IFERROR(INDEX('2017 Emission Inventory'!$D$2:$D$803,MATCH($B257,'2017 Emission Inventory'!$B$2:$B$803,0)),"")</f>
        <v>Gasoline</v>
      </c>
      <c r="AV257" s="161">
        <f>IFERROR(INDEX('2017 Emission Inventory'!$E$2:$E$803,MATCH($B257,'2017 Emission Inventory'!$B$2:$B$803,0)),"")</f>
        <v>1989</v>
      </c>
      <c r="AW257" s="161">
        <f>IFERROR(INDEX('2017 Emission Inventory'!$F$2:$F$803,MATCH($B257,'2017 Emission Inventory'!$B$2:$B$803,0)),"")</f>
        <v>80</v>
      </c>
      <c r="AX257" s="161">
        <f>IFERROR(INDEX('2017 Emission Inventory'!$G$2:$G$803,MATCH($B257,'2017 Emission Inventory'!$B$2:$B$803,0)),"")</f>
        <v>1137.9951923076924</v>
      </c>
      <c r="AY257" s="162">
        <f>IFERROR(INDEX('2017 Emission Inventory'!$AL$2:$AL$803,MATCH($B257,'2017 Emission Inventory'!$B$2:$B$803,0)),"")</f>
        <v>1152.1069516055184</v>
      </c>
      <c r="AZ257" s="163">
        <f t="shared" si="70"/>
        <v>0</v>
      </c>
      <c r="BB257" s="166"/>
    </row>
    <row r="258" spans="1:54" s="160" customFormat="1" x14ac:dyDescent="0.35">
      <c r="A258" s="157">
        <v>257</v>
      </c>
      <c r="B258" s="157">
        <v>9707</v>
      </c>
      <c r="C258" s="157" t="s">
        <v>205</v>
      </c>
      <c r="D258" s="157" t="s">
        <v>16</v>
      </c>
      <c r="E258" s="157">
        <v>1989</v>
      </c>
      <c r="F258" s="157">
        <v>80</v>
      </c>
      <c r="G258" s="157">
        <v>1137.9951923076924</v>
      </c>
      <c r="H258" s="157"/>
      <c r="I258" s="157">
        <f t="shared" ref="I258:I321" si="72">IF(AND(F258&lt;25,F258&gt;0),25,IF(AND(F258&lt;50,F258&gt;=25),50,IF(AND(F258&lt;75,F258&gt;=50),75,IF(AND(F258&lt;100,F258&gt;=75),100,IF(AND(F258&lt;175,F258&gt;=100),175,IF(AND(F258&lt;300,F258&gt;=175),300,IF(AND(F258&lt;600,F258&gt;=300),600,IF(AND(F258&lt;750,F258&gt;=600),750,IF(F258&gt;750,9999)))))))))</f>
        <v>100</v>
      </c>
      <c r="J258" s="157" t="str">
        <f>IF(D258="Electric","--",IF(D258="Diesel",VLOOKUP(C258,[2]ORDLF!A:B,2,FALSE),""))</f>
        <v/>
      </c>
      <c r="K258" s="157">
        <f>IF(D258="Electric","--",IF(D258="Gasoline",VLOOKUP(C258,LSILF!A:C,3,FALSE),""))</f>
        <v>0.54</v>
      </c>
      <c r="L258" s="158">
        <f t="shared" si="71"/>
        <v>0.54</v>
      </c>
      <c r="M258" s="157" t="str" cm="1">
        <f t="array" ref="M258">IF(D258="Electric","--",IF(D258="Diesel",_xlfn._xlws.FILTER(DIESCH[CH Cap],(DIESCH[HP Bin]=I258)),""))</f>
        <v/>
      </c>
      <c r="N258" s="157" cm="1">
        <f t="array" ref="N258">IF(D258="Electric","--",IF(D258="Gasoline",_xlfn._xlws.FILTER(LSICH[CH Cap],(LSICH[Fuel Type]=D258)*(LSICH[MY]=E258)),""))</f>
        <v>7000</v>
      </c>
      <c r="O258" s="157">
        <f t="shared" ref="O258:O321" si="73">SUM(M258:N258)</f>
        <v>7000</v>
      </c>
      <c r="P258" s="157">
        <f t="shared" ref="P258:P321" si="74">ABS(IF(E258=$AR$1,G258,(G258*($AR$1-E258))))</f>
        <v>35277.850961538461</v>
      </c>
      <c r="Q258" s="157" t="str" cm="1">
        <f t="array" ref="Q258">IF(D258="Electric","--",IF(D258="Diesel",_xlfn._xlws.FILTER(ORDEF[HC-ZH (g/hp-hr)],(ORDEF[HP]=I258)*(ORDEF[Model_Year]=E258)),""))</f>
        <v/>
      </c>
      <c r="R258" s="157" cm="1">
        <f t="array" ref="R258">IF(D258="Electric","--",IF(D258="Gasoline",_xlfn._xlws.FILTER(LSIEF[HC-ZH (g/hp-hr)],(LSIEF[Fuel]=D258)*(LSIEF[HP Bin]=I258)*(LSIEF[Model Year]=E258)),""))</f>
        <v>2.63</v>
      </c>
      <c r="S258" s="158">
        <f t="shared" ref="S258:S321" si="75">SUM(Q258:R258)</f>
        <v>2.63</v>
      </c>
      <c r="T258" s="159" t="str" cm="1">
        <f t="array" ref="T258">IF(D258="Electric","--",IF(D258="Diesel",_xlfn._xlws.FILTER(ORDEF[HCDR],(ORDEF[HP]=I258)*(ORDEF[Model_Year]=E258),),""))</f>
        <v/>
      </c>
      <c r="U258" s="159" cm="1">
        <f t="array" ref="U258">IF(D258="Electric","--",IF(D258="Gasoline",_xlfn._xlws.FILTER(LSIEF[HC DR],(LSIEF[Fuel]=D258)*(LSIEF[HP Bin]=I258)*(LSIEF[Model Year]=E258)),""))</f>
        <v>2.8699999999999998E-4</v>
      </c>
      <c r="V258" s="159">
        <f t="shared" ref="V258:V321" si="76">SUM(T258:U258)</f>
        <v>2.8699999999999998E-4</v>
      </c>
      <c r="W258" s="158" t="str" cm="1">
        <f t="array" ref="W258">IF(D258="Electric","--",IF(D258="Diesel",_xlfn._xlws.FILTER(ORDEF[NOXzh],(ORDEF[HP]=I258)*(ORDEF[Model_Year]=E258)),""))</f>
        <v/>
      </c>
      <c r="X258" s="158" cm="1">
        <f t="array" ref="X258">IF(D258="Electric","--",IF(D258="Gasoline",_xlfn._xlws.FILTER(LSIEF[NOX-ZH (g/hp-hr)],(LSIEF[Fuel]=D258)*(LSIEF[HP Bin]=I258)*(LSIEF[Model Year]=E258)),""))</f>
        <v>11.84</v>
      </c>
      <c r="Y258" s="158">
        <f t="shared" ref="Y258:Y321" si="77">SUM(W258:X258)</f>
        <v>11.84</v>
      </c>
      <c r="Z258" s="159" t="str" cm="1">
        <f t="array" ref="Z258">IF(D258="Electric","--",IF(D258="Diesel",_xlfn._xlws.FILTER(ORDEF[NOXdr],(ORDEF[HP]=I258)*(ORDEF[Model_Year]=E258)),""))</f>
        <v/>
      </c>
      <c r="AA258" s="159" cm="1">
        <f t="array" ref="AA258">IF(E258="Electric","--",IF(D258="Gasoline",_xlfn._xlws.FILTER(LSIEF[NOX DR],(LSIEF[Fuel]=D258)*(LSIEF[HP Bin]=I258)*(LSIEF[Model Year]=E258)),""))</f>
        <v>6.0099999999999997E-5</v>
      </c>
      <c r="AB258" s="159">
        <f t="shared" ref="AB258:AB321" si="78">SUM(Z258:AA258)</f>
        <v>6.0099999999999997E-5</v>
      </c>
      <c r="AC258" s="158" t="str" cm="1">
        <f t="array" ref="AC258">IF(D258="Electric","--",IF(D258="Diesel",_xlfn._xlws.FILTER(DFCF2[Fuel_HC],(DFCF2[MY]=E258)),""))</f>
        <v/>
      </c>
      <c r="AD258" s="158" cm="1">
        <f t="array" ref="AD258">IF(D258="Electric","--",IF(D258="Gasoline",_xlfn._xlws.FILTER(GFCF2[Fuel_HC],(GFCF2[MY]=E258)),""))</f>
        <v>0.85</v>
      </c>
      <c r="AE258" s="158">
        <f t="shared" ref="AE258:AE321" si="79">SUM(AC258:AD258)</f>
        <v>0.85</v>
      </c>
      <c r="AF258" s="157" t="str" cm="1">
        <f t="array" ref="AF258">IF(D258="Electric","--",IF(D258="Diesel",_xlfn._xlws.FILTER(DFCF2[Fuel_NOX],(DFCF2[MY]=E258)),""))</f>
        <v/>
      </c>
      <c r="AG258" s="157" cm="1">
        <f t="array" ref="AG258">IF(D258="Electric","--",IF(D258="Gasoline",_xlfn._xlws.FILTER(GFCF2[Fuel_NOX],(GFCF2[MY]=E258)),""))</f>
        <v>0.86699999999999999</v>
      </c>
      <c r="AH258" s="157">
        <f t="shared" ref="AH258:AH321" si="80">SUM(AF258:AG258)</f>
        <v>0.86699999999999999</v>
      </c>
      <c r="AI258" s="158">
        <f t="shared" ref="AI258:AI321" si="81">IFERROR((S258+V258*IF(P258&gt;O258,O258,P258))*AE258,"0")</f>
        <v>3.9431499999999993</v>
      </c>
      <c r="AJ258" s="158">
        <f t="shared" ref="AJ258:AJ321" si="82">IFERROR((Y258+AB258*IF(P258&gt;O258,O258,P258))*AH258,"0")</f>
        <v>10.630026900000001</v>
      </c>
      <c r="AK258" s="158">
        <f t="shared" ref="AK258:AK321" si="83">IF($D258="Electric","--",CONVERT(AI258*$F258*$L258*$G258,"g","lbm"))</f>
        <v>427.36773565674599</v>
      </c>
      <c r="AL258" s="158">
        <f t="shared" ref="AL258:AL321" si="84">IF($D258="Electric","--",CONVERT(AJ258*$F258*$L258*$G258,"g","lbm"))</f>
        <v>1152.1069516055184</v>
      </c>
      <c r="AM258" s="158">
        <f t="shared" ref="AM258:AM321" si="85">IF($D258="Electric","--",CONVERT(AK258,"lbm","ton"))</f>
        <v>0.21368386782837301</v>
      </c>
      <c r="AN258" s="158">
        <f t="shared" ref="AN258:AN321" si="86">IF($D258="Electric","--",CONVERT(AL258,"lbm","ton"))</f>
        <v>0.57605347580275923</v>
      </c>
      <c r="AO258" s="158">
        <f t="shared" ref="AO258:AO321" si="87">IF(D258="Electric",AM258,IF(D258="Diesel",AM258*1.21,AM258*0.9198))</f>
        <v>0.19654642162853747</v>
      </c>
      <c r="AP258" s="157"/>
      <c r="AQ258" s="161"/>
      <c r="AR258" s="161"/>
      <c r="AS258" s="161" t="str">
        <f>IF(ISNA(VLOOKUP($B258,'2017 Emission Inventory'!$B$2:$B$803,1,FALSE)),"No","Yes")</f>
        <v>Yes</v>
      </c>
      <c r="AT258" s="161" t="str">
        <f>IFERROR(INDEX('2017 Emission Inventory'!$C$2:$C$803,MATCH($B258,'2017 Emission Inventory'!$B$2:$B$803,0)),"")</f>
        <v>Cargo Tractor</v>
      </c>
      <c r="AU258" s="161" t="str">
        <f>IFERROR(INDEX('2017 Emission Inventory'!$D$2:$D$803,MATCH($B258,'2017 Emission Inventory'!$B$2:$B$803,0)),"")</f>
        <v>Gasoline</v>
      </c>
      <c r="AV258" s="161">
        <f>IFERROR(INDEX('2017 Emission Inventory'!$E$2:$E$803,MATCH($B258,'2017 Emission Inventory'!$B$2:$B$803,0)),"")</f>
        <v>1989</v>
      </c>
      <c r="AW258" s="161">
        <f>IFERROR(INDEX('2017 Emission Inventory'!$F$2:$F$803,MATCH($B258,'2017 Emission Inventory'!$B$2:$B$803,0)),"")</f>
        <v>80</v>
      </c>
      <c r="AX258" s="161">
        <f>IFERROR(INDEX('2017 Emission Inventory'!$G$2:$G$803,MATCH($B258,'2017 Emission Inventory'!$B$2:$B$803,0)),"")</f>
        <v>1137.9951923076924</v>
      </c>
      <c r="AY258" s="162">
        <f>IFERROR(INDEX('2017 Emission Inventory'!$AL$2:$AL$803,MATCH($B258,'2017 Emission Inventory'!$B$2:$B$803,0)),"")</f>
        <v>1152.1069516055184</v>
      </c>
      <c r="AZ258" s="163">
        <f t="shared" ref="AZ258:AZ321" si="88">AL258-AY258</f>
        <v>0</v>
      </c>
      <c r="BB258" s="166"/>
    </row>
    <row r="259" spans="1:54" s="160" customFormat="1" x14ac:dyDescent="0.35">
      <c r="A259" s="157">
        <v>258</v>
      </c>
      <c r="B259" s="157">
        <v>9708</v>
      </c>
      <c r="C259" s="157" t="s">
        <v>205</v>
      </c>
      <c r="D259" s="157" t="s">
        <v>16</v>
      </c>
      <c r="E259" s="157">
        <v>1989</v>
      </c>
      <c r="F259" s="157">
        <v>80</v>
      </c>
      <c r="G259" s="157">
        <v>1137.9951923076924</v>
      </c>
      <c r="H259" s="157"/>
      <c r="I259" s="157">
        <f t="shared" si="72"/>
        <v>100</v>
      </c>
      <c r="J259" s="157" t="str">
        <f>IF(D259="Electric","--",IF(D259="Diesel",VLOOKUP(C259,[2]ORDLF!A:B,2,FALSE),""))</f>
        <v/>
      </c>
      <c r="K259" s="157">
        <f>IF(D259="Electric","--",IF(D259="Gasoline",VLOOKUP(C259,LSILF!A:C,3,FALSE),""))</f>
        <v>0.54</v>
      </c>
      <c r="L259" s="158">
        <f t="shared" si="71"/>
        <v>0.54</v>
      </c>
      <c r="M259" s="157" t="str" cm="1">
        <f t="array" ref="M259">IF(D259="Electric","--",IF(D259="Diesel",_xlfn._xlws.FILTER(DIESCH[CH Cap],(DIESCH[HP Bin]=I259)),""))</f>
        <v/>
      </c>
      <c r="N259" s="157" cm="1">
        <f t="array" ref="N259">IF(D259="Electric","--",IF(D259="Gasoline",_xlfn._xlws.FILTER(LSICH[CH Cap],(LSICH[Fuel Type]=D259)*(LSICH[MY]=E259)),""))</f>
        <v>7000</v>
      </c>
      <c r="O259" s="157">
        <f t="shared" si="73"/>
        <v>7000</v>
      </c>
      <c r="P259" s="157">
        <f t="shared" si="74"/>
        <v>35277.850961538461</v>
      </c>
      <c r="Q259" s="157" t="str" cm="1">
        <f t="array" ref="Q259">IF(D259="Electric","--",IF(D259="Diesel",_xlfn._xlws.FILTER(ORDEF[HC-ZH (g/hp-hr)],(ORDEF[HP]=I259)*(ORDEF[Model_Year]=E259)),""))</f>
        <v/>
      </c>
      <c r="R259" s="157" cm="1">
        <f t="array" ref="R259">IF(D259="Electric","--",IF(D259="Gasoline",_xlfn._xlws.FILTER(LSIEF[HC-ZH (g/hp-hr)],(LSIEF[Fuel]=D259)*(LSIEF[HP Bin]=I259)*(LSIEF[Model Year]=E259)),""))</f>
        <v>2.63</v>
      </c>
      <c r="S259" s="158">
        <f t="shared" si="75"/>
        <v>2.63</v>
      </c>
      <c r="T259" s="159" t="str" cm="1">
        <f t="array" ref="T259">IF(D259="Electric","--",IF(D259="Diesel",_xlfn._xlws.FILTER(ORDEF[HCDR],(ORDEF[HP]=I259)*(ORDEF[Model_Year]=E259),),""))</f>
        <v/>
      </c>
      <c r="U259" s="159" cm="1">
        <f t="array" ref="U259">IF(D259="Electric","--",IF(D259="Gasoline",_xlfn._xlws.FILTER(LSIEF[HC DR],(LSIEF[Fuel]=D259)*(LSIEF[HP Bin]=I259)*(LSIEF[Model Year]=E259)),""))</f>
        <v>2.8699999999999998E-4</v>
      </c>
      <c r="V259" s="159">
        <f t="shared" si="76"/>
        <v>2.8699999999999998E-4</v>
      </c>
      <c r="W259" s="158" t="str" cm="1">
        <f t="array" ref="W259">IF(D259="Electric","--",IF(D259="Diesel",_xlfn._xlws.FILTER(ORDEF[NOXzh],(ORDEF[HP]=I259)*(ORDEF[Model_Year]=E259)),""))</f>
        <v/>
      </c>
      <c r="X259" s="158" cm="1">
        <f t="array" ref="X259">IF(D259="Electric","--",IF(D259="Gasoline",_xlfn._xlws.FILTER(LSIEF[NOX-ZH (g/hp-hr)],(LSIEF[Fuel]=D259)*(LSIEF[HP Bin]=I259)*(LSIEF[Model Year]=E259)),""))</f>
        <v>11.84</v>
      </c>
      <c r="Y259" s="158">
        <f t="shared" si="77"/>
        <v>11.84</v>
      </c>
      <c r="Z259" s="159" t="str" cm="1">
        <f t="array" ref="Z259">IF(D259="Electric","--",IF(D259="Diesel",_xlfn._xlws.FILTER(ORDEF[NOXdr],(ORDEF[HP]=I259)*(ORDEF[Model_Year]=E259)),""))</f>
        <v/>
      </c>
      <c r="AA259" s="159" cm="1">
        <f t="array" ref="AA259">IF(E259="Electric","--",IF(D259="Gasoline",_xlfn._xlws.FILTER(LSIEF[NOX DR],(LSIEF[Fuel]=D259)*(LSIEF[HP Bin]=I259)*(LSIEF[Model Year]=E259)),""))</f>
        <v>6.0099999999999997E-5</v>
      </c>
      <c r="AB259" s="159">
        <f t="shared" si="78"/>
        <v>6.0099999999999997E-5</v>
      </c>
      <c r="AC259" s="158" t="str" cm="1">
        <f t="array" ref="AC259">IF(D259="Electric","--",IF(D259="Diesel",_xlfn._xlws.FILTER(DFCF2[Fuel_HC],(DFCF2[MY]=E259)),""))</f>
        <v/>
      </c>
      <c r="AD259" s="158" cm="1">
        <f t="array" ref="AD259">IF(D259="Electric","--",IF(D259="Gasoline",_xlfn._xlws.FILTER(GFCF2[Fuel_HC],(GFCF2[MY]=E259)),""))</f>
        <v>0.85</v>
      </c>
      <c r="AE259" s="158">
        <f t="shared" si="79"/>
        <v>0.85</v>
      </c>
      <c r="AF259" s="157" t="str" cm="1">
        <f t="array" ref="AF259">IF(D259="Electric","--",IF(D259="Diesel",_xlfn._xlws.FILTER(DFCF2[Fuel_NOX],(DFCF2[MY]=E259)),""))</f>
        <v/>
      </c>
      <c r="AG259" s="157" cm="1">
        <f t="array" ref="AG259">IF(D259="Electric","--",IF(D259="Gasoline",_xlfn._xlws.FILTER(GFCF2[Fuel_NOX],(GFCF2[MY]=E259)),""))</f>
        <v>0.86699999999999999</v>
      </c>
      <c r="AH259" s="157">
        <f t="shared" si="80"/>
        <v>0.86699999999999999</v>
      </c>
      <c r="AI259" s="158">
        <f t="shared" si="81"/>
        <v>3.9431499999999993</v>
      </c>
      <c r="AJ259" s="158">
        <f t="shared" si="82"/>
        <v>10.630026900000001</v>
      </c>
      <c r="AK259" s="158">
        <f t="shared" si="83"/>
        <v>427.36773565674599</v>
      </c>
      <c r="AL259" s="158">
        <f t="shared" si="84"/>
        <v>1152.1069516055184</v>
      </c>
      <c r="AM259" s="158">
        <f t="shared" si="85"/>
        <v>0.21368386782837301</v>
      </c>
      <c r="AN259" s="158">
        <f t="shared" si="86"/>
        <v>0.57605347580275923</v>
      </c>
      <c r="AO259" s="158">
        <f t="shared" si="87"/>
        <v>0.19654642162853747</v>
      </c>
      <c r="AP259" s="157"/>
      <c r="AQ259" s="161"/>
      <c r="AR259" s="161"/>
      <c r="AS259" s="161" t="str">
        <f>IF(ISNA(VLOOKUP($B259,'2017 Emission Inventory'!$B$2:$B$803,1,FALSE)),"No","Yes")</f>
        <v>No</v>
      </c>
      <c r="AT259" s="161" t="str">
        <f>IFERROR(INDEX('2017 Emission Inventory'!$C$2:$C$803,MATCH($B259,'2017 Emission Inventory'!$B$2:$B$803,0)),"")</f>
        <v/>
      </c>
      <c r="AU259" s="161" t="str">
        <f>IFERROR(INDEX('2017 Emission Inventory'!$D$2:$D$803,MATCH($B259,'2017 Emission Inventory'!$B$2:$B$803,0)),"")</f>
        <v/>
      </c>
      <c r="AV259" s="161" t="str">
        <f>IFERROR(INDEX('2017 Emission Inventory'!$E$2:$E$803,MATCH($B259,'2017 Emission Inventory'!$B$2:$B$803,0)),"")</f>
        <v/>
      </c>
      <c r="AW259" s="161" t="str">
        <f>IFERROR(INDEX('2017 Emission Inventory'!$F$2:$F$803,MATCH($B259,'2017 Emission Inventory'!$B$2:$B$803,0)),"")</f>
        <v/>
      </c>
      <c r="AX259" s="161" t="str">
        <f>IFERROR(INDEX('2017 Emission Inventory'!$G$2:$G$803,MATCH($B259,'2017 Emission Inventory'!$B$2:$B$803,0)),"")</f>
        <v/>
      </c>
      <c r="AY259" s="162" t="str">
        <f>IFERROR(INDEX('2017 Emission Inventory'!$AL$2:$AL$803,MATCH($B259,'2017 Emission Inventory'!$B$2:$B$803,0)),"")</f>
        <v/>
      </c>
      <c r="AZ259" s="163" t="e">
        <f t="shared" si="88"/>
        <v>#VALUE!</v>
      </c>
      <c r="BB259" s="166"/>
    </row>
    <row r="260" spans="1:54" s="160" customFormat="1" x14ac:dyDescent="0.35">
      <c r="A260" s="157">
        <v>259</v>
      </c>
      <c r="B260" s="157">
        <v>9709</v>
      </c>
      <c r="C260" s="157" t="s">
        <v>205</v>
      </c>
      <c r="D260" s="157" t="s">
        <v>16</v>
      </c>
      <c r="E260" s="157">
        <v>1989</v>
      </c>
      <c r="F260" s="157">
        <v>80</v>
      </c>
      <c r="G260" s="157">
        <v>1137.9951923076924</v>
      </c>
      <c r="H260" s="157"/>
      <c r="I260" s="157">
        <f t="shared" si="72"/>
        <v>100</v>
      </c>
      <c r="J260" s="157" t="str">
        <f>IF(D260="Electric","--",IF(D260="Diesel",VLOOKUP(C260,[2]ORDLF!A:B,2,FALSE),""))</f>
        <v/>
      </c>
      <c r="K260" s="157">
        <f>IF(D260="Electric","--",IF(D260="Gasoline",VLOOKUP(C260,LSILF!A:C,3,FALSE),""))</f>
        <v>0.54</v>
      </c>
      <c r="L260" s="158">
        <f t="shared" si="71"/>
        <v>0.54</v>
      </c>
      <c r="M260" s="157" t="str" cm="1">
        <f t="array" ref="M260">IF(D260="Electric","--",IF(D260="Diesel",_xlfn._xlws.FILTER(DIESCH[CH Cap],(DIESCH[HP Bin]=I260)),""))</f>
        <v/>
      </c>
      <c r="N260" s="157" cm="1">
        <f t="array" ref="N260">IF(D260="Electric","--",IF(D260="Gasoline",_xlfn._xlws.FILTER(LSICH[CH Cap],(LSICH[Fuel Type]=D260)*(LSICH[MY]=E260)),""))</f>
        <v>7000</v>
      </c>
      <c r="O260" s="157">
        <f t="shared" si="73"/>
        <v>7000</v>
      </c>
      <c r="P260" s="157">
        <f t="shared" si="74"/>
        <v>35277.850961538461</v>
      </c>
      <c r="Q260" s="157" t="str" cm="1">
        <f t="array" ref="Q260">IF(D260="Electric","--",IF(D260="Diesel",_xlfn._xlws.FILTER(ORDEF[HC-ZH (g/hp-hr)],(ORDEF[HP]=I260)*(ORDEF[Model_Year]=E260)),""))</f>
        <v/>
      </c>
      <c r="R260" s="157" cm="1">
        <f t="array" ref="R260">IF(D260="Electric","--",IF(D260="Gasoline",_xlfn._xlws.FILTER(LSIEF[HC-ZH (g/hp-hr)],(LSIEF[Fuel]=D260)*(LSIEF[HP Bin]=I260)*(LSIEF[Model Year]=E260)),""))</f>
        <v>2.63</v>
      </c>
      <c r="S260" s="158">
        <f t="shared" si="75"/>
        <v>2.63</v>
      </c>
      <c r="T260" s="159" t="str" cm="1">
        <f t="array" ref="T260">IF(D260="Electric","--",IF(D260="Diesel",_xlfn._xlws.FILTER(ORDEF[HCDR],(ORDEF[HP]=I260)*(ORDEF[Model_Year]=E260),),""))</f>
        <v/>
      </c>
      <c r="U260" s="159" cm="1">
        <f t="array" ref="U260">IF(D260="Electric","--",IF(D260="Gasoline",_xlfn._xlws.FILTER(LSIEF[HC DR],(LSIEF[Fuel]=D260)*(LSIEF[HP Bin]=I260)*(LSIEF[Model Year]=E260)),""))</f>
        <v>2.8699999999999998E-4</v>
      </c>
      <c r="V260" s="159">
        <f t="shared" si="76"/>
        <v>2.8699999999999998E-4</v>
      </c>
      <c r="W260" s="158" t="str" cm="1">
        <f t="array" ref="W260">IF(D260="Electric","--",IF(D260="Diesel",_xlfn._xlws.FILTER(ORDEF[NOXzh],(ORDEF[HP]=I260)*(ORDEF[Model_Year]=E260)),""))</f>
        <v/>
      </c>
      <c r="X260" s="158" cm="1">
        <f t="array" ref="X260">IF(D260="Electric","--",IF(D260="Gasoline",_xlfn._xlws.FILTER(LSIEF[NOX-ZH (g/hp-hr)],(LSIEF[Fuel]=D260)*(LSIEF[HP Bin]=I260)*(LSIEF[Model Year]=E260)),""))</f>
        <v>11.84</v>
      </c>
      <c r="Y260" s="158">
        <f t="shared" si="77"/>
        <v>11.84</v>
      </c>
      <c r="Z260" s="159" t="str" cm="1">
        <f t="array" ref="Z260">IF(D260="Electric","--",IF(D260="Diesel",_xlfn._xlws.FILTER(ORDEF[NOXdr],(ORDEF[HP]=I260)*(ORDEF[Model_Year]=E260)),""))</f>
        <v/>
      </c>
      <c r="AA260" s="159" cm="1">
        <f t="array" ref="AA260">IF(E260="Electric","--",IF(D260="Gasoline",_xlfn._xlws.FILTER(LSIEF[NOX DR],(LSIEF[Fuel]=D260)*(LSIEF[HP Bin]=I260)*(LSIEF[Model Year]=E260)),""))</f>
        <v>6.0099999999999997E-5</v>
      </c>
      <c r="AB260" s="159">
        <f t="shared" si="78"/>
        <v>6.0099999999999997E-5</v>
      </c>
      <c r="AC260" s="158" t="str" cm="1">
        <f t="array" ref="AC260">IF(D260="Electric","--",IF(D260="Diesel",_xlfn._xlws.FILTER(DFCF2[Fuel_HC],(DFCF2[MY]=E260)),""))</f>
        <v/>
      </c>
      <c r="AD260" s="158" cm="1">
        <f t="array" ref="AD260">IF(D260="Electric","--",IF(D260="Gasoline",_xlfn._xlws.FILTER(GFCF2[Fuel_HC],(GFCF2[MY]=E260)),""))</f>
        <v>0.85</v>
      </c>
      <c r="AE260" s="158">
        <f t="shared" si="79"/>
        <v>0.85</v>
      </c>
      <c r="AF260" s="157" t="str" cm="1">
        <f t="array" ref="AF260">IF(D260="Electric","--",IF(D260="Diesel",_xlfn._xlws.FILTER(DFCF2[Fuel_NOX],(DFCF2[MY]=E260)),""))</f>
        <v/>
      </c>
      <c r="AG260" s="157" cm="1">
        <f t="array" ref="AG260">IF(D260="Electric","--",IF(D260="Gasoline",_xlfn._xlws.FILTER(GFCF2[Fuel_NOX],(GFCF2[MY]=E260)),""))</f>
        <v>0.86699999999999999</v>
      </c>
      <c r="AH260" s="157">
        <f t="shared" si="80"/>
        <v>0.86699999999999999</v>
      </c>
      <c r="AI260" s="158">
        <f t="shared" si="81"/>
        <v>3.9431499999999993</v>
      </c>
      <c r="AJ260" s="158">
        <f t="shared" si="82"/>
        <v>10.630026900000001</v>
      </c>
      <c r="AK260" s="158">
        <f t="shared" si="83"/>
        <v>427.36773565674599</v>
      </c>
      <c r="AL260" s="158">
        <f t="shared" si="84"/>
        <v>1152.1069516055184</v>
      </c>
      <c r="AM260" s="158">
        <f t="shared" si="85"/>
        <v>0.21368386782837301</v>
      </c>
      <c r="AN260" s="158">
        <f t="shared" si="86"/>
        <v>0.57605347580275923</v>
      </c>
      <c r="AO260" s="158">
        <f t="shared" si="87"/>
        <v>0.19654642162853747</v>
      </c>
      <c r="AP260" s="157"/>
      <c r="AQ260" s="161"/>
      <c r="AR260" s="161"/>
      <c r="AS260" s="161" t="str">
        <f>IF(ISNA(VLOOKUP($B260,'2017 Emission Inventory'!$B$2:$B$803,1,FALSE)),"No","Yes")</f>
        <v>Yes</v>
      </c>
      <c r="AT260" s="161" t="str">
        <f>IFERROR(INDEX('2017 Emission Inventory'!$C$2:$C$803,MATCH($B260,'2017 Emission Inventory'!$B$2:$B$803,0)),"")</f>
        <v>Cargo Tractor</v>
      </c>
      <c r="AU260" s="161" t="str">
        <f>IFERROR(INDEX('2017 Emission Inventory'!$D$2:$D$803,MATCH($B260,'2017 Emission Inventory'!$B$2:$B$803,0)),"")</f>
        <v>Gasoline</v>
      </c>
      <c r="AV260" s="161">
        <f>IFERROR(INDEX('2017 Emission Inventory'!$E$2:$E$803,MATCH($B260,'2017 Emission Inventory'!$B$2:$B$803,0)),"")</f>
        <v>1989</v>
      </c>
      <c r="AW260" s="161">
        <f>IFERROR(INDEX('2017 Emission Inventory'!$F$2:$F$803,MATCH($B260,'2017 Emission Inventory'!$B$2:$B$803,0)),"")</f>
        <v>80</v>
      </c>
      <c r="AX260" s="161">
        <f>IFERROR(INDEX('2017 Emission Inventory'!$G$2:$G$803,MATCH($B260,'2017 Emission Inventory'!$B$2:$B$803,0)),"")</f>
        <v>1137.9951923076924</v>
      </c>
      <c r="AY260" s="162">
        <f>IFERROR(INDEX('2017 Emission Inventory'!$AL$2:$AL$803,MATCH($B260,'2017 Emission Inventory'!$B$2:$B$803,0)),"")</f>
        <v>1152.1069516055184</v>
      </c>
      <c r="AZ260" s="163">
        <f t="shared" si="88"/>
        <v>0</v>
      </c>
      <c r="BB260" s="166"/>
    </row>
    <row r="261" spans="1:54" s="160" customFormat="1" x14ac:dyDescent="0.35">
      <c r="A261" s="157">
        <v>260</v>
      </c>
      <c r="B261" s="157">
        <v>9710</v>
      </c>
      <c r="C261" s="157" t="s">
        <v>205</v>
      </c>
      <c r="D261" s="157" t="s">
        <v>16</v>
      </c>
      <c r="E261" s="157">
        <v>1989</v>
      </c>
      <c r="F261" s="157">
        <v>80</v>
      </c>
      <c r="G261" s="157">
        <v>1137.9951923076924</v>
      </c>
      <c r="H261" s="157"/>
      <c r="I261" s="157">
        <f t="shared" si="72"/>
        <v>100</v>
      </c>
      <c r="J261" s="157" t="str">
        <f>IF(D261="Electric","--",IF(D261="Diesel",VLOOKUP(C261,[2]ORDLF!A:B,2,FALSE),""))</f>
        <v/>
      </c>
      <c r="K261" s="157">
        <f>IF(D261="Electric","--",IF(D261="Gasoline",VLOOKUP(C261,LSILF!A:C,3,FALSE),""))</f>
        <v>0.54</v>
      </c>
      <c r="L261" s="158">
        <f t="shared" si="71"/>
        <v>0.54</v>
      </c>
      <c r="M261" s="157" t="str" cm="1">
        <f t="array" ref="M261">IF(D261="Electric","--",IF(D261="Diesel",_xlfn._xlws.FILTER(DIESCH[CH Cap],(DIESCH[HP Bin]=I261)),""))</f>
        <v/>
      </c>
      <c r="N261" s="157" cm="1">
        <f t="array" ref="N261">IF(D261="Electric","--",IF(D261="Gasoline",_xlfn._xlws.FILTER(LSICH[CH Cap],(LSICH[Fuel Type]=D261)*(LSICH[MY]=E261)),""))</f>
        <v>7000</v>
      </c>
      <c r="O261" s="157">
        <f t="shared" si="73"/>
        <v>7000</v>
      </c>
      <c r="P261" s="157">
        <f t="shared" si="74"/>
        <v>35277.850961538461</v>
      </c>
      <c r="Q261" s="157" t="str" cm="1">
        <f t="array" ref="Q261">IF(D261="Electric","--",IF(D261="Diesel",_xlfn._xlws.FILTER(ORDEF[HC-ZH (g/hp-hr)],(ORDEF[HP]=I261)*(ORDEF[Model_Year]=E261)),""))</f>
        <v/>
      </c>
      <c r="R261" s="157" cm="1">
        <f t="array" ref="R261">IF(D261="Electric","--",IF(D261="Gasoline",_xlfn._xlws.FILTER(LSIEF[HC-ZH (g/hp-hr)],(LSIEF[Fuel]=D261)*(LSIEF[HP Bin]=I261)*(LSIEF[Model Year]=E261)),""))</f>
        <v>2.63</v>
      </c>
      <c r="S261" s="158">
        <f t="shared" si="75"/>
        <v>2.63</v>
      </c>
      <c r="T261" s="159" t="str" cm="1">
        <f t="array" ref="T261">IF(D261="Electric","--",IF(D261="Diesel",_xlfn._xlws.FILTER(ORDEF[HCDR],(ORDEF[HP]=I261)*(ORDEF[Model_Year]=E261),),""))</f>
        <v/>
      </c>
      <c r="U261" s="159" cm="1">
        <f t="array" ref="U261">IF(D261="Electric","--",IF(D261="Gasoline",_xlfn._xlws.FILTER(LSIEF[HC DR],(LSIEF[Fuel]=D261)*(LSIEF[HP Bin]=I261)*(LSIEF[Model Year]=E261)),""))</f>
        <v>2.8699999999999998E-4</v>
      </c>
      <c r="V261" s="159">
        <f t="shared" si="76"/>
        <v>2.8699999999999998E-4</v>
      </c>
      <c r="W261" s="158" t="str" cm="1">
        <f t="array" ref="W261">IF(D261="Electric","--",IF(D261="Diesel",_xlfn._xlws.FILTER(ORDEF[NOXzh],(ORDEF[HP]=I261)*(ORDEF[Model_Year]=E261)),""))</f>
        <v/>
      </c>
      <c r="X261" s="158" cm="1">
        <f t="array" ref="X261">IF(D261="Electric","--",IF(D261="Gasoline",_xlfn._xlws.FILTER(LSIEF[NOX-ZH (g/hp-hr)],(LSIEF[Fuel]=D261)*(LSIEF[HP Bin]=I261)*(LSIEF[Model Year]=E261)),""))</f>
        <v>11.84</v>
      </c>
      <c r="Y261" s="158">
        <f t="shared" si="77"/>
        <v>11.84</v>
      </c>
      <c r="Z261" s="159" t="str" cm="1">
        <f t="array" ref="Z261">IF(D261="Electric","--",IF(D261="Diesel",_xlfn._xlws.FILTER(ORDEF[NOXdr],(ORDEF[HP]=I261)*(ORDEF[Model_Year]=E261)),""))</f>
        <v/>
      </c>
      <c r="AA261" s="159" cm="1">
        <f t="array" ref="AA261">IF(E261="Electric","--",IF(D261="Gasoline",_xlfn._xlws.FILTER(LSIEF[NOX DR],(LSIEF[Fuel]=D261)*(LSIEF[HP Bin]=I261)*(LSIEF[Model Year]=E261)),""))</f>
        <v>6.0099999999999997E-5</v>
      </c>
      <c r="AB261" s="159">
        <f t="shared" si="78"/>
        <v>6.0099999999999997E-5</v>
      </c>
      <c r="AC261" s="158" t="str" cm="1">
        <f t="array" ref="AC261">IF(D261="Electric","--",IF(D261="Diesel",_xlfn._xlws.FILTER(DFCF2[Fuel_HC],(DFCF2[MY]=E261)),""))</f>
        <v/>
      </c>
      <c r="AD261" s="158" cm="1">
        <f t="array" ref="AD261">IF(D261="Electric","--",IF(D261="Gasoline",_xlfn._xlws.FILTER(GFCF2[Fuel_HC],(GFCF2[MY]=E261)),""))</f>
        <v>0.85</v>
      </c>
      <c r="AE261" s="158">
        <f t="shared" si="79"/>
        <v>0.85</v>
      </c>
      <c r="AF261" s="157" t="str" cm="1">
        <f t="array" ref="AF261">IF(D261="Electric","--",IF(D261="Diesel",_xlfn._xlws.FILTER(DFCF2[Fuel_NOX],(DFCF2[MY]=E261)),""))</f>
        <v/>
      </c>
      <c r="AG261" s="157" cm="1">
        <f t="array" ref="AG261">IF(D261="Electric","--",IF(D261="Gasoline",_xlfn._xlws.FILTER(GFCF2[Fuel_NOX],(GFCF2[MY]=E261)),""))</f>
        <v>0.86699999999999999</v>
      </c>
      <c r="AH261" s="157">
        <f t="shared" si="80"/>
        <v>0.86699999999999999</v>
      </c>
      <c r="AI261" s="158">
        <f t="shared" si="81"/>
        <v>3.9431499999999993</v>
      </c>
      <c r="AJ261" s="158">
        <f t="shared" si="82"/>
        <v>10.630026900000001</v>
      </c>
      <c r="AK261" s="158">
        <f t="shared" si="83"/>
        <v>427.36773565674599</v>
      </c>
      <c r="AL261" s="158">
        <f t="shared" si="84"/>
        <v>1152.1069516055184</v>
      </c>
      <c r="AM261" s="158">
        <f t="shared" si="85"/>
        <v>0.21368386782837301</v>
      </c>
      <c r="AN261" s="158">
        <f t="shared" si="86"/>
        <v>0.57605347580275923</v>
      </c>
      <c r="AO261" s="158">
        <f t="shared" si="87"/>
        <v>0.19654642162853747</v>
      </c>
      <c r="AP261" s="157"/>
      <c r="AQ261" s="161"/>
      <c r="AR261" s="161"/>
      <c r="AS261" s="161" t="str">
        <f>IF(ISNA(VLOOKUP($B261,'2017 Emission Inventory'!$B$2:$B$803,1,FALSE)),"No","Yes")</f>
        <v>Yes</v>
      </c>
      <c r="AT261" s="161" t="str">
        <f>IFERROR(INDEX('2017 Emission Inventory'!$C$2:$C$803,MATCH($B261,'2017 Emission Inventory'!$B$2:$B$803,0)),"")</f>
        <v>Cargo Tractor</v>
      </c>
      <c r="AU261" s="161" t="str">
        <f>IFERROR(INDEX('2017 Emission Inventory'!$D$2:$D$803,MATCH($B261,'2017 Emission Inventory'!$B$2:$B$803,0)),"")</f>
        <v>Gasoline</v>
      </c>
      <c r="AV261" s="161">
        <f>IFERROR(INDEX('2017 Emission Inventory'!$E$2:$E$803,MATCH($B261,'2017 Emission Inventory'!$B$2:$B$803,0)),"")</f>
        <v>1989</v>
      </c>
      <c r="AW261" s="161">
        <f>IFERROR(INDEX('2017 Emission Inventory'!$F$2:$F$803,MATCH($B261,'2017 Emission Inventory'!$B$2:$B$803,0)),"")</f>
        <v>80</v>
      </c>
      <c r="AX261" s="161">
        <f>IFERROR(INDEX('2017 Emission Inventory'!$G$2:$G$803,MATCH($B261,'2017 Emission Inventory'!$B$2:$B$803,0)),"")</f>
        <v>1137.9951923076924</v>
      </c>
      <c r="AY261" s="162">
        <f>IFERROR(INDEX('2017 Emission Inventory'!$AL$2:$AL$803,MATCH($B261,'2017 Emission Inventory'!$B$2:$B$803,0)),"")</f>
        <v>1152.1069516055184</v>
      </c>
      <c r="AZ261" s="163">
        <f t="shared" si="88"/>
        <v>0</v>
      </c>
      <c r="BB261" s="166"/>
    </row>
    <row r="262" spans="1:54" s="160" customFormat="1" x14ac:dyDescent="0.35">
      <c r="A262" s="157">
        <v>261</v>
      </c>
      <c r="B262" s="157">
        <v>9714</v>
      </c>
      <c r="C262" s="157" t="s">
        <v>205</v>
      </c>
      <c r="D262" s="157" t="s">
        <v>16</v>
      </c>
      <c r="E262" s="157">
        <v>1989</v>
      </c>
      <c r="F262" s="157">
        <v>80</v>
      </c>
      <c r="G262" s="157">
        <v>1137.9951923076924</v>
      </c>
      <c r="H262" s="157"/>
      <c r="I262" s="157">
        <f t="shared" si="72"/>
        <v>100</v>
      </c>
      <c r="J262" s="157" t="str">
        <f>IF(D262="Electric","--",IF(D262="Diesel",VLOOKUP(C262,[2]ORDLF!A:B,2,FALSE),""))</f>
        <v/>
      </c>
      <c r="K262" s="157">
        <f>IF(D262="Electric","--",IF(D262="Gasoline",VLOOKUP(C262,LSILF!A:C,3,FALSE),""))</f>
        <v>0.54</v>
      </c>
      <c r="L262" s="158">
        <f t="shared" si="71"/>
        <v>0.54</v>
      </c>
      <c r="M262" s="157" t="str" cm="1">
        <f t="array" ref="M262">IF(D262="Electric","--",IF(D262="Diesel",_xlfn._xlws.FILTER(DIESCH[CH Cap],(DIESCH[HP Bin]=I262)),""))</f>
        <v/>
      </c>
      <c r="N262" s="157" cm="1">
        <f t="array" ref="N262">IF(D262="Electric","--",IF(D262="Gasoline",_xlfn._xlws.FILTER(LSICH[CH Cap],(LSICH[Fuel Type]=D262)*(LSICH[MY]=E262)),""))</f>
        <v>7000</v>
      </c>
      <c r="O262" s="157">
        <f t="shared" si="73"/>
        <v>7000</v>
      </c>
      <c r="P262" s="157">
        <f t="shared" si="74"/>
        <v>35277.850961538461</v>
      </c>
      <c r="Q262" s="157" t="str" cm="1">
        <f t="array" ref="Q262">IF(D262="Electric","--",IF(D262="Diesel",_xlfn._xlws.FILTER(ORDEF[HC-ZH (g/hp-hr)],(ORDEF[HP]=I262)*(ORDEF[Model_Year]=E262)),""))</f>
        <v/>
      </c>
      <c r="R262" s="157" cm="1">
        <f t="array" ref="R262">IF(D262="Electric","--",IF(D262="Gasoline",_xlfn._xlws.FILTER(LSIEF[HC-ZH (g/hp-hr)],(LSIEF[Fuel]=D262)*(LSIEF[HP Bin]=I262)*(LSIEF[Model Year]=E262)),""))</f>
        <v>2.63</v>
      </c>
      <c r="S262" s="158">
        <f t="shared" si="75"/>
        <v>2.63</v>
      </c>
      <c r="T262" s="159" t="str" cm="1">
        <f t="array" ref="T262">IF(D262="Electric","--",IF(D262="Diesel",_xlfn._xlws.FILTER(ORDEF[HCDR],(ORDEF[HP]=I262)*(ORDEF[Model_Year]=E262),),""))</f>
        <v/>
      </c>
      <c r="U262" s="159" cm="1">
        <f t="array" ref="U262">IF(D262="Electric","--",IF(D262="Gasoline",_xlfn._xlws.FILTER(LSIEF[HC DR],(LSIEF[Fuel]=D262)*(LSIEF[HP Bin]=I262)*(LSIEF[Model Year]=E262)),""))</f>
        <v>2.8699999999999998E-4</v>
      </c>
      <c r="V262" s="159">
        <f t="shared" si="76"/>
        <v>2.8699999999999998E-4</v>
      </c>
      <c r="W262" s="158" t="str" cm="1">
        <f t="array" ref="W262">IF(D262="Electric","--",IF(D262="Diesel",_xlfn._xlws.FILTER(ORDEF[NOXzh],(ORDEF[HP]=I262)*(ORDEF[Model_Year]=E262)),""))</f>
        <v/>
      </c>
      <c r="X262" s="158" cm="1">
        <f t="array" ref="X262">IF(D262="Electric","--",IF(D262="Gasoline",_xlfn._xlws.FILTER(LSIEF[NOX-ZH (g/hp-hr)],(LSIEF[Fuel]=D262)*(LSIEF[HP Bin]=I262)*(LSIEF[Model Year]=E262)),""))</f>
        <v>11.84</v>
      </c>
      <c r="Y262" s="158">
        <f t="shared" si="77"/>
        <v>11.84</v>
      </c>
      <c r="Z262" s="159" t="str" cm="1">
        <f t="array" ref="Z262">IF(D262="Electric","--",IF(D262="Diesel",_xlfn._xlws.FILTER(ORDEF[NOXdr],(ORDEF[HP]=I262)*(ORDEF[Model_Year]=E262)),""))</f>
        <v/>
      </c>
      <c r="AA262" s="159" cm="1">
        <f t="array" ref="AA262">IF(E262="Electric","--",IF(D262="Gasoline",_xlfn._xlws.FILTER(LSIEF[NOX DR],(LSIEF[Fuel]=D262)*(LSIEF[HP Bin]=I262)*(LSIEF[Model Year]=E262)),""))</f>
        <v>6.0099999999999997E-5</v>
      </c>
      <c r="AB262" s="159">
        <f t="shared" si="78"/>
        <v>6.0099999999999997E-5</v>
      </c>
      <c r="AC262" s="158" t="str" cm="1">
        <f t="array" ref="AC262">IF(D262="Electric","--",IF(D262="Diesel",_xlfn._xlws.FILTER(DFCF2[Fuel_HC],(DFCF2[MY]=E262)),""))</f>
        <v/>
      </c>
      <c r="AD262" s="158" cm="1">
        <f t="array" ref="AD262">IF(D262="Electric","--",IF(D262="Gasoline",_xlfn._xlws.FILTER(GFCF2[Fuel_HC],(GFCF2[MY]=E262)),""))</f>
        <v>0.85</v>
      </c>
      <c r="AE262" s="158">
        <f t="shared" si="79"/>
        <v>0.85</v>
      </c>
      <c r="AF262" s="157" t="str" cm="1">
        <f t="array" ref="AF262">IF(D262="Electric","--",IF(D262="Diesel",_xlfn._xlws.FILTER(DFCF2[Fuel_NOX],(DFCF2[MY]=E262)),""))</f>
        <v/>
      </c>
      <c r="AG262" s="157" cm="1">
        <f t="array" ref="AG262">IF(D262="Electric","--",IF(D262="Gasoline",_xlfn._xlws.FILTER(GFCF2[Fuel_NOX],(GFCF2[MY]=E262)),""))</f>
        <v>0.86699999999999999</v>
      </c>
      <c r="AH262" s="157">
        <f t="shared" si="80"/>
        <v>0.86699999999999999</v>
      </c>
      <c r="AI262" s="158">
        <f t="shared" si="81"/>
        <v>3.9431499999999993</v>
      </c>
      <c r="AJ262" s="158">
        <f t="shared" si="82"/>
        <v>10.630026900000001</v>
      </c>
      <c r="AK262" s="158">
        <f t="shared" si="83"/>
        <v>427.36773565674599</v>
      </c>
      <c r="AL262" s="158">
        <f t="shared" si="84"/>
        <v>1152.1069516055184</v>
      </c>
      <c r="AM262" s="158">
        <f t="shared" si="85"/>
        <v>0.21368386782837301</v>
      </c>
      <c r="AN262" s="158">
        <f t="shared" si="86"/>
        <v>0.57605347580275923</v>
      </c>
      <c r="AO262" s="158">
        <f t="shared" si="87"/>
        <v>0.19654642162853747</v>
      </c>
      <c r="AP262" s="157"/>
      <c r="AQ262" s="161"/>
      <c r="AR262" s="161"/>
      <c r="AS262" s="161" t="str">
        <f>IF(ISNA(VLOOKUP($B262,'2017 Emission Inventory'!$B$2:$B$803,1,FALSE)),"No","Yes")</f>
        <v>No</v>
      </c>
      <c r="AT262" s="161" t="str">
        <f>IFERROR(INDEX('2017 Emission Inventory'!$C$2:$C$803,MATCH($B262,'2017 Emission Inventory'!$B$2:$B$803,0)),"")</f>
        <v/>
      </c>
      <c r="AU262" s="161" t="str">
        <f>IFERROR(INDEX('2017 Emission Inventory'!$D$2:$D$803,MATCH($B262,'2017 Emission Inventory'!$B$2:$B$803,0)),"")</f>
        <v/>
      </c>
      <c r="AV262" s="161" t="str">
        <f>IFERROR(INDEX('2017 Emission Inventory'!$E$2:$E$803,MATCH($B262,'2017 Emission Inventory'!$B$2:$B$803,0)),"")</f>
        <v/>
      </c>
      <c r="AW262" s="161" t="str">
        <f>IFERROR(INDEX('2017 Emission Inventory'!$F$2:$F$803,MATCH($B262,'2017 Emission Inventory'!$B$2:$B$803,0)),"")</f>
        <v/>
      </c>
      <c r="AX262" s="161" t="str">
        <f>IFERROR(INDEX('2017 Emission Inventory'!$G$2:$G$803,MATCH($B262,'2017 Emission Inventory'!$B$2:$B$803,0)),"")</f>
        <v/>
      </c>
      <c r="AY262" s="162" t="str">
        <f>IFERROR(INDEX('2017 Emission Inventory'!$AL$2:$AL$803,MATCH($B262,'2017 Emission Inventory'!$B$2:$B$803,0)),"")</f>
        <v/>
      </c>
      <c r="AZ262" s="163" t="e">
        <f t="shared" si="88"/>
        <v>#VALUE!</v>
      </c>
      <c r="BB262" s="166"/>
    </row>
    <row r="263" spans="1:54" s="160" customFormat="1" x14ac:dyDescent="0.35">
      <c r="A263" s="157">
        <v>262</v>
      </c>
      <c r="B263" s="157">
        <v>9715</v>
      </c>
      <c r="C263" s="157" t="s">
        <v>205</v>
      </c>
      <c r="D263" s="157" t="s">
        <v>16</v>
      </c>
      <c r="E263" s="157">
        <v>1989</v>
      </c>
      <c r="F263" s="157">
        <v>80</v>
      </c>
      <c r="G263" s="157">
        <v>1137.9951923076924</v>
      </c>
      <c r="H263" s="157"/>
      <c r="I263" s="157">
        <f t="shared" si="72"/>
        <v>100</v>
      </c>
      <c r="J263" s="157" t="str">
        <f>IF(D263="Electric","--",IF(D263="Diesel",VLOOKUP(C263,[2]ORDLF!A:B,2,FALSE),""))</f>
        <v/>
      </c>
      <c r="K263" s="157">
        <f>IF(D263="Electric","--",IF(D263="Gasoline",VLOOKUP(C263,LSILF!A:C,3,FALSE),""))</f>
        <v>0.54</v>
      </c>
      <c r="L263" s="158">
        <f t="shared" si="71"/>
        <v>0.54</v>
      </c>
      <c r="M263" s="157" t="str" cm="1">
        <f t="array" ref="M263">IF(D263="Electric","--",IF(D263="Diesel",_xlfn._xlws.FILTER(DIESCH[CH Cap],(DIESCH[HP Bin]=I263)),""))</f>
        <v/>
      </c>
      <c r="N263" s="157" cm="1">
        <f t="array" ref="N263">IF(D263="Electric","--",IF(D263="Gasoline",_xlfn._xlws.FILTER(LSICH[CH Cap],(LSICH[Fuel Type]=D263)*(LSICH[MY]=E263)),""))</f>
        <v>7000</v>
      </c>
      <c r="O263" s="157">
        <f t="shared" si="73"/>
        <v>7000</v>
      </c>
      <c r="P263" s="157">
        <f t="shared" si="74"/>
        <v>35277.850961538461</v>
      </c>
      <c r="Q263" s="157" t="str" cm="1">
        <f t="array" ref="Q263">IF(D263="Electric","--",IF(D263="Diesel",_xlfn._xlws.FILTER(ORDEF[HC-ZH (g/hp-hr)],(ORDEF[HP]=I263)*(ORDEF[Model_Year]=E263)),""))</f>
        <v/>
      </c>
      <c r="R263" s="157" cm="1">
        <f t="array" ref="R263">IF(D263="Electric","--",IF(D263="Gasoline",_xlfn._xlws.FILTER(LSIEF[HC-ZH (g/hp-hr)],(LSIEF[Fuel]=D263)*(LSIEF[HP Bin]=I263)*(LSIEF[Model Year]=E263)),""))</f>
        <v>2.63</v>
      </c>
      <c r="S263" s="158">
        <f t="shared" si="75"/>
        <v>2.63</v>
      </c>
      <c r="T263" s="159" t="str" cm="1">
        <f t="array" ref="T263">IF(D263="Electric","--",IF(D263="Diesel",_xlfn._xlws.FILTER(ORDEF[HCDR],(ORDEF[HP]=I263)*(ORDEF[Model_Year]=E263),),""))</f>
        <v/>
      </c>
      <c r="U263" s="159" cm="1">
        <f t="array" ref="U263">IF(D263="Electric","--",IF(D263="Gasoline",_xlfn._xlws.FILTER(LSIEF[HC DR],(LSIEF[Fuel]=D263)*(LSIEF[HP Bin]=I263)*(LSIEF[Model Year]=E263)),""))</f>
        <v>2.8699999999999998E-4</v>
      </c>
      <c r="V263" s="159">
        <f t="shared" si="76"/>
        <v>2.8699999999999998E-4</v>
      </c>
      <c r="W263" s="158" t="str" cm="1">
        <f t="array" ref="W263">IF(D263="Electric","--",IF(D263="Diesel",_xlfn._xlws.FILTER(ORDEF[NOXzh],(ORDEF[HP]=I263)*(ORDEF[Model_Year]=E263)),""))</f>
        <v/>
      </c>
      <c r="X263" s="158" cm="1">
        <f t="array" ref="X263">IF(D263="Electric","--",IF(D263="Gasoline",_xlfn._xlws.FILTER(LSIEF[NOX-ZH (g/hp-hr)],(LSIEF[Fuel]=D263)*(LSIEF[HP Bin]=I263)*(LSIEF[Model Year]=E263)),""))</f>
        <v>11.84</v>
      </c>
      <c r="Y263" s="158">
        <f t="shared" si="77"/>
        <v>11.84</v>
      </c>
      <c r="Z263" s="159" t="str" cm="1">
        <f t="array" ref="Z263">IF(D263="Electric","--",IF(D263="Diesel",_xlfn._xlws.FILTER(ORDEF[NOXdr],(ORDEF[HP]=I263)*(ORDEF[Model_Year]=E263)),""))</f>
        <v/>
      </c>
      <c r="AA263" s="159" cm="1">
        <f t="array" ref="AA263">IF(E263="Electric","--",IF(D263="Gasoline",_xlfn._xlws.FILTER(LSIEF[NOX DR],(LSIEF[Fuel]=D263)*(LSIEF[HP Bin]=I263)*(LSIEF[Model Year]=E263)),""))</f>
        <v>6.0099999999999997E-5</v>
      </c>
      <c r="AB263" s="159">
        <f t="shared" si="78"/>
        <v>6.0099999999999997E-5</v>
      </c>
      <c r="AC263" s="158" t="str" cm="1">
        <f t="array" ref="AC263">IF(D263="Electric","--",IF(D263="Diesel",_xlfn._xlws.FILTER(DFCF2[Fuel_HC],(DFCF2[MY]=E263)),""))</f>
        <v/>
      </c>
      <c r="AD263" s="158" cm="1">
        <f t="array" ref="AD263">IF(D263="Electric","--",IF(D263="Gasoline",_xlfn._xlws.FILTER(GFCF2[Fuel_HC],(GFCF2[MY]=E263)),""))</f>
        <v>0.85</v>
      </c>
      <c r="AE263" s="158">
        <f t="shared" si="79"/>
        <v>0.85</v>
      </c>
      <c r="AF263" s="157" t="str" cm="1">
        <f t="array" ref="AF263">IF(D263="Electric","--",IF(D263="Diesel",_xlfn._xlws.FILTER(DFCF2[Fuel_NOX],(DFCF2[MY]=E263)),""))</f>
        <v/>
      </c>
      <c r="AG263" s="157" cm="1">
        <f t="array" ref="AG263">IF(D263="Electric","--",IF(D263="Gasoline",_xlfn._xlws.FILTER(GFCF2[Fuel_NOX],(GFCF2[MY]=E263)),""))</f>
        <v>0.86699999999999999</v>
      </c>
      <c r="AH263" s="157">
        <f t="shared" si="80"/>
        <v>0.86699999999999999</v>
      </c>
      <c r="AI263" s="158">
        <f t="shared" si="81"/>
        <v>3.9431499999999993</v>
      </c>
      <c r="AJ263" s="158">
        <f t="shared" si="82"/>
        <v>10.630026900000001</v>
      </c>
      <c r="AK263" s="158">
        <f t="shared" si="83"/>
        <v>427.36773565674599</v>
      </c>
      <c r="AL263" s="158">
        <f t="shared" si="84"/>
        <v>1152.1069516055184</v>
      </c>
      <c r="AM263" s="158">
        <f t="shared" si="85"/>
        <v>0.21368386782837301</v>
      </c>
      <c r="AN263" s="158">
        <f t="shared" si="86"/>
        <v>0.57605347580275923</v>
      </c>
      <c r="AO263" s="158">
        <f t="shared" si="87"/>
        <v>0.19654642162853747</v>
      </c>
      <c r="AP263" s="157"/>
      <c r="AQ263" s="161"/>
      <c r="AR263" s="161"/>
      <c r="AS263" s="161" t="str">
        <f>IF(ISNA(VLOOKUP($B263,'2017 Emission Inventory'!$B$2:$B$803,1,FALSE)),"No","Yes")</f>
        <v>Yes</v>
      </c>
      <c r="AT263" s="161" t="str">
        <f>IFERROR(INDEX('2017 Emission Inventory'!$C$2:$C$803,MATCH($B263,'2017 Emission Inventory'!$B$2:$B$803,0)),"")</f>
        <v>Cargo Tractor</v>
      </c>
      <c r="AU263" s="161" t="str">
        <f>IFERROR(INDEX('2017 Emission Inventory'!$D$2:$D$803,MATCH($B263,'2017 Emission Inventory'!$B$2:$B$803,0)),"")</f>
        <v>Gasoline</v>
      </c>
      <c r="AV263" s="161">
        <f>IFERROR(INDEX('2017 Emission Inventory'!$E$2:$E$803,MATCH($B263,'2017 Emission Inventory'!$B$2:$B$803,0)),"")</f>
        <v>1989</v>
      </c>
      <c r="AW263" s="161">
        <f>IFERROR(INDEX('2017 Emission Inventory'!$F$2:$F$803,MATCH($B263,'2017 Emission Inventory'!$B$2:$B$803,0)),"")</f>
        <v>80</v>
      </c>
      <c r="AX263" s="161">
        <f>IFERROR(INDEX('2017 Emission Inventory'!$G$2:$G$803,MATCH($B263,'2017 Emission Inventory'!$B$2:$B$803,0)),"")</f>
        <v>1137.9951923076924</v>
      </c>
      <c r="AY263" s="162">
        <f>IFERROR(INDEX('2017 Emission Inventory'!$AL$2:$AL$803,MATCH($B263,'2017 Emission Inventory'!$B$2:$B$803,0)),"")</f>
        <v>1152.1069516055184</v>
      </c>
      <c r="AZ263" s="163">
        <f t="shared" si="88"/>
        <v>0</v>
      </c>
      <c r="BB263" s="166"/>
    </row>
    <row r="264" spans="1:54" s="160" customFormat="1" x14ac:dyDescent="0.35">
      <c r="A264" s="157">
        <v>263</v>
      </c>
      <c r="B264" s="157">
        <v>9716</v>
      </c>
      <c r="C264" s="157" t="s">
        <v>205</v>
      </c>
      <c r="D264" s="157" t="s">
        <v>16</v>
      </c>
      <c r="E264" s="157">
        <v>1989</v>
      </c>
      <c r="F264" s="157">
        <v>80</v>
      </c>
      <c r="G264" s="157">
        <v>1137.9951923076924</v>
      </c>
      <c r="H264" s="157"/>
      <c r="I264" s="157">
        <f t="shared" si="72"/>
        <v>100</v>
      </c>
      <c r="J264" s="157" t="str">
        <f>IF(D264="Electric","--",IF(D264="Diesel",VLOOKUP(C264,[2]ORDLF!A:B,2,FALSE),""))</f>
        <v/>
      </c>
      <c r="K264" s="157">
        <f>IF(D264="Electric","--",IF(D264="Gasoline",VLOOKUP(C264,LSILF!A:C,3,FALSE),""))</f>
        <v>0.54</v>
      </c>
      <c r="L264" s="158">
        <f t="shared" si="71"/>
        <v>0.54</v>
      </c>
      <c r="M264" s="157" t="str" cm="1">
        <f t="array" ref="M264">IF(D264="Electric","--",IF(D264="Diesel",_xlfn._xlws.FILTER(DIESCH[CH Cap],(DIESCH[HP Bin]=I264)),""))</f>
        <v/>
      </c>
      <c r="N264" s="157" cm="1">
        <f t="array" ref="N264">IF(D264="Electric","--",IF(D264="Gasoline",_xlfn._xlws.FILTER(LSICH[CH Cap],(LSICH[Fuel Type]=D264)*(LSICH[MY]=E264)),""))</f>
        <v>7000</v>
      </c>
      <c r="O264" s="157">
        <f t="shared" si="73"/>
        <v>7000</v>
      </c>
      <c r="P264" s="157">
        <f t="shared" si="74"/>
        <v>35277.850961538461</v>
      </c>
      <c r="Q264" s="157" t="str" cm="1">
        <f t="array" ref="Q264">IF(D264="Electric","--",IF(D264="Diesel",_xlfn._xlws.FILTER(ORDEF[HC-ZH (g/hp-hr)],(ORDEF[HP]=I264)*(ORDEF[Model_Year]=E264)),""))</f>
        <v/>
      </c>
      <c r="R264" s="157" cm="1">
        <f t="array" ref="R264">IF(D264="Electric","--",IF(D264="Gasoline",_xlfn._xlws.FILTER(LSIEF[HC-ZH (g/hp-hr)],(LSIEF[Fuel]=D264)*(LSIEF[HP Bin]=I264)*(LSIEF[Model Year]=E264)),""))</f>
        <v>2.63</v>
      </c>
      <c r="S264" s="158">
        <f t="shared" si="75"/>
        <v>2.63</v>
      </c>
      <c r="T264" s="159" t="str" cm="1">
        <f t="array" ref="T264">IF(D264="Electric","--",IF(D264="Diesel",_xlfn._xlws.FILTER(ORDEF[HCDR],(ORDEF[HP]=I264)*(ORDEF[Model_Year]=E264),),""))</f>
        <v/>
      </c>
      <c r="U264" s="159" cm="1">
        <f t="array" ref="U264">IF(D264="Electric","--",IF(D264="Gasoline",_xlfn._xlws.FILTER(LSIEF[HC DR],(LSIEF[Fuel]=D264)*(LSIEF[HP Bin]=I264)*(LSIEF[Model Year]=E264)),""))</f>
        <v>2.8699999999999998E-4</v>
      </c>
      <c r="V264" s="159">
        <f t="shared" si="76"/>
        <v>2.8699999999999998E-4</v>
      </c>
      <c r="W264" s="158" t="str" cm="1">
        <f t="array" ref="W264">IF(D264="Electric","--",IF(D264="Diesel",_xlfn._xlws.FILTER(ORDEF[NOXzh],(ORDEF[HP]=I264)*(ORDEF[Model_Year]=E264)),""))</f>
        <v/>
      </c>
      <c r="X264" s="158" cm="1">
        <f t="array" ref="X264">IF(D264="Electric","--",IF(D264="Gasoline",_xlfn._xlws.FILTER(LSIEF[NOX-ZH (g/hp-hr)],(LSIEF[Fuel]=D264)*(LSIEF[HP Bin]=I264)*(LSIEF[Model Year]=E264)),""))</f>
        <v>11.84</v>
      </c>
      <c r="Y264" s="158">
        <f t="shared" si="77"/>
        <v>11.84</v>
      </c>
      <c r="Z264" s="159" t="str" cm="1">
        <f t="array" ref="Z264">IF(D264="Electric","--",IF(D264="Diesel",_xlfn._xlws.FILTER(ORDEF[NOXdr],(ORDEF[HP]=I264)*(ORDEF[Model_Year]=E264)),""))</f>
        <v/>
      </c>
      <c r="AA264" s="159" cm="1">
        <f t="array" ref="AA264">IF(E264="Electric","--",IF(D264="Gasoline",_xlfn._xlws.FILTER(LSIEF[NOX DR],(LSIEF[Fuel]=D264)*(LSIEF[HP Bin]=I264)*(LSIEF[Model Year]=E264)),""))</f>
        <v>6.0099999999999997E-5</v>
      </c>
      <c r="AB264" s="159">
        <f t="shared" si="78"/>
        <v>6.0099999999999997E-5</v>
      </c>
      <c r="AC264" s="158" t="str" cm="1">
        <f t="array" ref="AC264">IF(D264="Electric","--",IF(D264="Diesel",_xlfn._xlws.FILTER(DFCF2[Fuel_HC],(DFCF2[MY]=E264)),""))</f>
        <v/>
      </c>
      <c r="AD264" s="158" cm="1">
        <f t="array" ref="AD264">IF(D264="Electric","--",IF(D264="Gasoline",_xlfn._xlws.FILTER(GFCF2[Fuel_HC],(GFCF2[MY]=E264)),""))</f>
        <v>0.85</v>
      </c>
      <c r="AE264" s="158">
        <f t="shared" si="79"/>
        <v>0.85</v>
      </c>
      <c r="AF264" s="157" t="str" cm="1">
        <f t="array" ref="AF264">IF(D264="Electric","--",IF(D264="Diesel",_xlfn._xlws.FILTER(DFCF2[Fuel_NOX],(DFCF2[MY]=E264)),""))</f>
        <v/>
      </c>
      <c r="AG264" s="157" cm="1">
        <f t="array" ref="AG264">IF(D264="Electric","--",IF(D264="Gasoline",_xlfn._xlws.FILTER(GFCF2[Fuel_NOX],(GFCF2[MY]=E264)),""))</f>
        <v>0.86699999999999999</v>
      </c>
      <c r="AH264" s="157">
        <f t="shared" si="80"/>
        <v>0.86699999999999999</v>
      </c>
      <c r="AI264" s="158">
        <f t="shared" si="81"/>
        <v>3.9431499999999993</v>
      </c>
      <c r="AJ264" s="158">
        <f t="shared" si="82"/>
        <v>10.630026900000001</v>
      </c>
      <c r="AK264" s="158">
        <f t="shared" si="83"/>
        <v>427.36773565674599</v>
      </c>
      <c r="AL264" s="158">
        <f t="shared" si="84"/>
        <v>1152.1069516055184</v>
      </c>
      <c r="AM264" s="158">
        <f t="shared" si="85"/>
        <v>0.21368386782837301</v>
      </c>
      <c r="AN264" s="158">
        <f t="shared" si="86"/>
        <v>0.57605347580275923</v>
      </c>
      <c r="AO264" s="158">
        <f t="shared" si="87"/>
        <v>0.19654642162853747</v>
      </c>
      <c r="AP264" s="157"/>
      <c r="AQ264" s="161"/>
      <c r="AR264" s="161"/>
      <c r="AS264" s="161" t="str">
        <f>IF(ISNA(VLOOKUP($B264,'2017 Emission Inventory'!$B$2:$B$803,1,FALSE)),"No","Yes")</f>
        <v>Yes</v>
      </c>
      <c r="AT264" s="161" t="str">
        <f>IFERROR(INDEX('2017 Emission Inventory'!$C$2:$C$803,MATCH($B264,'2017 Emission Inventory'!$B$2:$B$803,0)),"")</f>
        <v>Cargo Tractor</v>
      </c>
      <c r="AU264" s="161" t="str">
        <f>IFERROR(INDEX('2017 Emission Inventory'!$D$2:$D$803,MATCH($B264,'2017 Emission Inventory'!$B$2:$B$803,0)),"")</f>
        <v>Gasoline</v>
      </c>
      <c r="AV264" s="161">
        <f>IFERROR(INDEX('2017 Emission Inventory'!$E$2:$E$803,MATCH($B264,'2017 Emission Inventory'!$B$2:$B$803,0)),"")</f>
        <v>1989</v>
      </c>
      <c r="AW264" s="161">
        <f>IFERROR(INDEX('2017 Emission Inventory'!$F$2:$F$803,MATCH($B264,'2017 Emission Inventory'!$B$2:$B$803,0)),"")</f>
        <v>80</v>
      </c>
      <c r="AX264" s="161">
        <f>IFERROR(INDEX('2017 Emission Inventory'!$G$2:$G$803,MATCH($B264,'2017 Emission Inventory'!$B$2:$B$803,0)),"")</f>
        <v>1137.9951923076924</v>
      </c>
      <c r="AY264" s="162">
        <f>IFERROR(INDEX('2017 Emission Inventory'!$AL$2:$AL$803,MATCH($B264,'2017 Emission Inventory'!$B$2:$B$803,0)),"")</f>
        <v>1152.1069516055184</v>
      </c>
      <c r="AZ264" s="163">
        <f t="shared" si="88"/>
        <v>0</v>
      </c>
      <c r="BB264" s="166"/>
    </row>
    <row r="265" spans="1:54" s="160" customFormat="1" x14ac:dyDescent="0.35">
      <c r="A265" s="157">
        <v>264</v>
      </c>
      <c r="B265" s="157">
        <v>9717</v>
      </c>
      <c r="C265" s="157" t="s">
        <v>205</v>
      </c>
      <c r="D265" s="157" t="s">
        <v>16</v>
      </c>
      <c r="E265" s="157">
        <v>1989</v>
      </c>
      <c r="F265" s="157">
        <v>80</v>
      </c>
      <c r="G265" s="157">
        <v>1137.9951923076924</v>
      </c>
      <c r="H265" s="157"/>
      <c r="I265" s="157">
        <f t="shared" si="72"/>
        <v>100</v>
      </c>
      <c r="J265" s="157" t="str">
        <f>IF(D265="Electric","--",IF(D265="Diesel",VLOOKUP(C265,[2]ORDLF!A:B,2,FALSE),""))</f>
        <v/>
      </c>
      <c r="K265" s="157">
        <f>IF(D265="Electric","--",IF(D265="Gasoline",VLOOKUP(C265,LSILF!A:C,3,FALSE),""))</f>
        <v>0.54</v>
      </c>
      <c r="L265" s="158">
        <f t="shared" si="71"/>
        <v>0.54</v>
      </c>
      <c r="M265" s="157" t="str" cm="1">
        <f t="array" ref="M265">IF(D265="Electric","--",IF(D265="Diesel",_xlfn._xlws.FILTER(DIESCH[CH Cap],(DIESCH[HP Bin]=I265)),""))</f>
        <v/>
      </c>
      <c r="N265" s="157" cm="1">
        <f t="array" ref="N265">IF(D265="Electric","--",IF(D265="Gasoline",_xlfn._xlws.FILTER(LSICH[CH Cap],(LSICH[Fuel Type]=D265)*(LSICH[MY]=E265)),""))</f>
        <v>7000</v>
      </c>
      <c r="O265" s="157">
        <f t="shared" si="73"/>
        <v>7000</v>
      </c>
      <c r="P265" s="157">
        <f t="shared" si="74"/>
        <v>35277.850961538461</v>
      </c>
      <c r="Q265" s="157" t="str" cm="1">
        <f t="array" ref="Q265">IF(D265="Electric","--",IF(D265="Diesel",_xlfn._xlws.FILTER(ORDEF[HC-ZH (g/hp-hr)],(ORDEF[HP]=I265)*(ORDEF[Model_Year]=E265)),""))</f>
        <v/>
      </c>
      <c r="R265" s="157" cm="1">
        <f t="array" ref="R265">IF(D265="Electric","--",IF(D265="Gasoline",_xlfn._xlws.FILTER(LSIEF[HC-ZH (g/hp-hr)],(LSIEF[Fuel]=D265)*(LSIEF[HP Bin]=I265)*(LSIEF[Model Year]=E265)),""))</f>
        <v>2.63</v>
      </c>
      <c r="S265" s="158">
        <f t="shared" si="75"/>
        <v>2.63</v>
      </c>
      <c r="T265" s="159" t="str" cm="1">
        <f t="array" ref="T265">IF(D265="Electric","--",IF(D265="Diesel",_xlfn._xlws.FILTER(ORDEF[HCDR],(ORDEF[HP]=I265)*(ORDEF[Model_Year]=E265),),""))</f>
        <v/>
      </c>
      <c r="U265" s="159" cm="1">
        <f t="array" ref="U265">IF(D265="Electric","--",IF(D265="Gasoline",_xlfn._xlws.FILTER(LSIEF[HC DR],(LSIEF[Fuel]=D265)*(LSIEF[HP Bin]=I265)*(LSIEF[Model Year]=E265)),""))</f>
        <v>2.8699999999999998E-4</v>
      </c>
      <c r="V265" s="159">
        <f t="shared" si="76"/>
        <v>2.8699999999999998E-4</v>
      </c>
      <c r="W265" s="158" t="str" cm="1">
        <f t="array" ref="W265">IF(D265="Electric","--",IF(D265="Diesel",_xlfn._xlws.FILTER(ORDEF[NOXzh],(ORDEF[HP]=I265)*(ORDEF[Model_Year]=E265)),""))</f>
        <v/>
      </c>
      <c r="X265" s="158" cm="1">
        <f t="array" ref="X265">IF(D265="Electric","--",IF(D265="Gasoline",_xlfn._xlws.FILTER(LSIEF[NOX-ZH (g/hp-hr)],(LSIEF[Fuel]=D265)*(LSIEF[HP Bin]=I265)*(LSIEF[Model Year]=E265)),""))</f>
        <v>11.84</v>
      </c>
      <c r="Y265" s="158">
        <f t="shared" si="77"/>
        <v>11.84</v>
      </c>
      <c r="Z265" s="159" t="str" cm="1">
        <f t="array" ref="Z265">IF(D265="Electric","--",IF(D265="Diesel",_xlfn._xlws.FILTER(ORDEF[NOXdr],(ORDEF[HP]=I265)*(ORDEF[Model_Year]=E265)),""))</f>
        <v/>
      </c>
      <c r="AA265" s="159" cm="1">
        <f t="array" ref="AA265">IF(E265="Electric","--",IF(D265="Gasoline",_xlfn._xlws.FILTER(LSIEF[NOX DR],(LSIEF[Fuel]=D265)*(LSIEF[HP Bin]=I265)*(LSIEF[Model Year]=E265)),""))</f>
        <v>6.0099999999999997E-5</v>
      </c>
      <c r="AB265" s="159">
        <f t="shared" si="78"/>
        <v>6.0099999999999997E-5</v>
      </c>
      <c r="AC265" s="158" t="str" cm="1">
        <f t="array" ref="AC265">IF(D265="Electric","--",IF(D265="Diesel",_xlfn._xlws.FILTER(DFCF2[Fuel_HC],(DFCF2[MY]=E265)),""))</f>
        <v/>
      </c>
      <c r="AD265" s="158" cm="1">
        <f t="array" ref="AD265">IF(D265="Electric","--",IF(D265="Gasoline",_xlfn._xlws.FILTER(GFCF2[Fuel_HC],(GFCF2[MY]=E265)),""))</f>
        <v>0.85</v>
      </c>
      <c r="AE265" s="158">
        <f t="shared" si="79"/>
        <v>0.85</v>
      </c>
      <c r="AF265" s="157" t="str" cm="1">
        <f t="array" ref="AF265">IF(D265="Electric","--",IF(D265="Diesel",_xlfn._xlws.FILTER(DFCF2[Fuel_NOX],(DFCF2[MY]=E265)),""))</f>
        <v/>
      </c>
      <c r="AG265" s="157" cm="1">
        <f t="array" ref="AG265">IF(D265="Electric","--",IF(D265="Gasoline",_xlfn._xlws.FILTER(GFCF2[Fuel_NOX],(GFCF2[MY]=E265)),""))</f>
        <v>0.86699999999999999</v>
      </c>
      <c r="AH265" s="157">
        <f t="shared" si="80"/>
        <v>0.86699999999999999</v>
      </c>
      <c r="AI265" s="158">
        <f t="shared" si="81"/>
        <v>3.9431499999999993</v>
      </c>
      <c r="AJ265" s="158">
        <f t="shared" si="82"/>
        <v>10.630026900000001</v>
      </c>
      <c r="AK265" s="158">
        <f t="shared" si="83"/>
        <v>427.36773565674599</v>
      </c>
      <c r="AL265" s="158">
        <f t="shared" si="84"/>
        <v>1152.1069516055184</v>
      </c>
      <c r="AM265" s="158">
        <f t="shared" si="85"/>
        <v>0.21368386782837301</v>
      </c>
      <c r="AN265" s="158">
        <f t="shared" si="86"/>
        <v>0.57605347580275923</v>
      </c>
      <c r="AO265" s="158">
        <f t="shared" si="87"/>
        <v>0.19654642162853747</v>
      </c>
      <c r="AP265" s="157"/>
      <c r="AQ265" s="161"/>
      <c r="AR265" s="161"/>
      <c r="AS265" s="161" t="str">
        <f>IF(ISNA(VLOOKUP($B265,'2017 Emission Inventory'!$B$2:$B$803,1,FALSE)),"No","Yes")</f>
        <v>Yes</v>
      </c>
      <c r="AT265" s="161" t="str">
        <f>IFERROR(INDEX('2017 Emission Inventory'!$C$2:$C$803,MATCH($B265,'2017 Emission Inventory'!$B$2:$B$803,0)),"")</f>
        <v>Cargo Tractor</v>
      </c>
      <c r="AU265" s="161" t="str">
        <f>IFERROR(INDEX('2017 Emission Inventory'!$D$2:$D$803,MATCH($B265,'2017 Emission Inventory'!$B$2:$B$803,0)),"")</f>
        <v>Gasoline</v>
      </c>
      <c r="AV265" s="161">
        <f>IFERROR(INDEX('2017 Emission Inventory'!$E$2:$E$803,MATCH($B265,'2017 Emission Inventory'!$B$2:$B$803,0)),"")</f>
        <v>1989</v>
      </c>
      <c r="AW265" s="161">
        <f>IFERROR(INDEX('2017 Emission Inventory'!$F$2:$F$803,MATCH($B265,'2017 Emission Inventory'!$B$2:$B$803,0)),"")</f>
        <v>80</v>
      </c>
      <c r="AX265" s="161">
        <f>IFERROR(INDEX('2017 Emission Inventory'!$G$2:$G$803,MATCH($B265,'2017 Emission Inventory'!$B$2:$B$803,0)),"")</f>
        <v>1137.9951923076924</v>
      </c>
      <c r="AY265" s="162">
        <f>IFERROR(INDEX('2017 Emission Inventory'!$AL$2:$AL$803,MATCH($B265,'2017 Emission Inventory'!$B$2:$B$803,0)),"")</f>
        <v>1152.1069516055184</v>
      </c>
      <c r="AZ265" s="163">
        <f t="shared" si="88"/>
        <v>0</v>
      </c>
      <c r="BB265" s="166"/>
    </row>
    <row r="266" spans="1:54" s="160" customFormat="1" x14ac:dyDescent="0.35">
      <c r="A266" s="157">
        <v>265</v>
      </c>
      <c r="B266" s="157">
        <v>9720</v>
      </c>
      <c r="C266" s="157" t="s">
        <v>205</v>
      </c>
      <c r="D266" s="157" t="s">
        <v>16</v>
      </c>
      <c r="E266" s="157">
        <v>1989</v>
      </c>
      <c r="F266" s="157">
        <v>80</v>
      </c>
      <c r="G266" s="157">
        <v>1137.9951923076924</v>
      </c>
      <c r="H266" s="157"/>
      <c r="I266" s="157">
        <f t="shared" si="72"/>
        <v>100</v>
      </c>
      <c r="J266" s="157" t="str">
        <f>IF(D266="Electric","--",IF(D266="Diesel",VLOOKUP(C266,[2]ORDLF!A:B,2,FALSE),""))</f>
        <v/>
      </c>
      <c r="K266" s="157">
        <f>IF(D266="Electric","--",IF(D266="Gasoline",VLOOKUP(C266,LSILF!A:C,3,FALSE),""))</f>
        <v>0.54</v>
      </c>
      <c r="L266" s="158">
        <f t="shared" si="71"/>
        <v>0.54</v>
      </c>
      <c r="M266" s="157" t="str" cm="1">
        <f t="array" ref="M266">IF(D266="Electric","--",IF(D266="Diesel",_xlfn._xlws.FILTER(DIESCH[CH Cap],(DIESCH[HP Bin]=I266)),""))</f>
        <v/>
      </c>
      <c r="N266" s="157" cm="1">
        <f t="array" ref="N266">IF(D266="Electric","--",IF(D266="Gasoline",_xlfn._xlws.FILTER(LSICH[CH Cap],(LSICH[Fuel Type]=D266)*(LSICH[MY]=E266)),""))</f>
        <v>7000</v>
      </c>
      <c r="O266" s="157">
        <f t="shared" si="73"/>
        <v>7000</v>
      </c>
      <c r="P266" s="157">
        <f t="shared" si="74"/>
        <v>35277.850961538461</v>
      </c>
      <c r="Q266" s="157" t="str" cm="1">
        <f t="array" ref="Q266">IF(D266="Electric","--",IF(D266="Diesel",_xlfn._xlws.FILTER(ORDEF[HC-ZH (g/hp-hr)],(ORDEF[HP]=I266)*(ORDEF[Model_Year]=E266)),""))</f>
        <v/>
      </c>
      <c r="R266" s="157" cm="1">
        <f t="array" ref="R266">IF(D266="Electric","--",IF(D266="Gasoline",_xlfn._xlws.FILTER(LSIEF[HC-ZH (g/hp-hr)],(LSIEF[Fuel]=D266)*(LSIEF[HP Bin]=I266)*(LSIEF[Model Year]=E266)),""))</f>
        <v>2.63</v>
      </c>
      <c r="S266" s="158">
        <f t="shared" si="75"/>
        <v>2.63</v>
      </c>
      <c r="T266" s="159" t="str" cm="1">
        <f t="array" ref="T266">IF(D266="Electric","--",IF(D266="Diesel",_xlfn._xlws.FILTER(ORDEF[HCDR],(ORDEF[HP]=I266)*(ORDEF[Model_Year]=E266),),""))</f>
        <v/>
      </c>
      <c r="U266" s="159" cm="1">
        <f t="array" ref="U266">IF(D266="Electric","--",IF(D266="Gasoline",_xlfn._xlws.FILTER(LSIEF[HC DR],(LSIEF[Fuel]=D266)*(LSIEF[HP Bin]=I266)*(LSIEF[Model Year]=E266)),""))</f>
        <v>2.8699999999999998E-4</v>
      </c>
      <c r="V266" s="159">
        <f t="shared" si="76"/>
        <v>2.8699999999999998E-4</v>
      </c>
      <c r="W266" s="158" t="str" cm="1">
        <f t="array" ref="W266">IF(D266="Electric","--",IF(D266="Diesel",_xlfn._xlws.FILTER(ORDEF[NOXzh],(ORDEF[HP]=I266)*(ORDEF[Model_Year]=E266)),""))</f>
        <v/>
      </c>
      <c r="X266" s="158" cm="1">
        <f t="array" ref="X266">IF(D266="Electric","--",IF(D266="Gasoline",_xlfn._xlws.FILTER(LSIEF[NOX-ZH (g/hp-hr)],(LSIEF[Fuel]=D266)*(LSIEF[HP Bin]=I266)*(LSIEF[Model Year]=E266)),""))</f>
        <v>11.84</v>
      </c>
      <c r="Y266" s="158">
        <f t="shared" si="77"/>
        <v>11.84</v>
      </c>
      <c r="Z266" s="159" t="str" cm="1">
        <f t="array" ref="Z266">IF(D266="Electric","--",IF(D266="Diesel",_xlfn._xlws.FILTER(ORDEF[NOXdr],(ORDEF[HP]=I266)*(ORDEF[Model_Year]=E266)),""))</f>
        <v/>
      </c>
      <c r="AA266" s="159" cm="1">
        <f t="array" ref="AA266">IF(E266="Electric","--",IF(D266="Gasoline",_xlfn._xlws.FILTER(LSIEF[NOX DR],(LSIEF[Fuel]=D266)*(LSIEF[HP Bin]=I266)*(LSIEF[Model Year]=E266)),""))</f>
        <v>6.0099999999999997E-5</v>
      </c>
      <c r="AB266" s="159">
        <f t="shared" si="78"/>
        <v>6.0099999999999997E-5</v>
      </c>
      <c r="AC266" s="158" t="str" cm="1">
        <f t="array" ref="AC266">IF(D266="Electric","--",IF(D266="Diesel",_xlfn._xlws.FILTER(DFCF2[Fuel_HC],(DFCF2[MY]=E266)),""))</f>
        <v/>
      </c>
      <c r="AD266" s="158" cm="1">
        <f t="array" ref="AD266">IF(D266="Electric","--",IF(D266="Gasoline",_xlfn._xlws.FILTER(GFCF2[Fuel_HC],(GFCF2[MY]=E266)),""))</f>
        <v>0.85</v>
      </c>
      <c r="AE266" s="158">
        <f t="shared" si="79"/>
        <v>0.85</v>
      </c>
      <c r="AF266" s="157" t="str" cm="1">
        <f t="array" ref="AF266">IF(D266="Electric","--",IF(D266="Diesel",_xlfn._xlws.FILTER(DFCF2[Fuel_NOX],(DFCF2[MY]=E266)),""))</f>
        <v/>
      </c>
      <c r="AG266" s="157" cm="1">
        <f t="array" ref="AG266">IF(D266="Electric","--",IF(D266="Gasoline",_xlfn._xlws.FILTER(GFCF2[Fuel_NOX],(GFCF2[MY]=E266)),""))</f>
        <v>0.86699999999999999</v>
      </c>
      <c r="AH266" s="157">
        <f t="shared" si="80"/>
        <v>0.86699999999999999</v>
      </c>
      <c r="AI266" s="158">
        <f t="shared" si="81"/>
        <v>3.9431499999999993</v>
      </c>
      <c r="AJ266" s="158">
        <f t="shared" si="82"/>
        <v>10.630026900000001</v>
      </c>
      <c r="AK266" s="158">
        <f t="shared" si="83"/>
        <v>427.36773565674599</v>
      </c>
      <c r="AL266" s="158">
        <f t="shared" si="84"/>
        <v>1152.1069516055184</v>
      </c>
      <c r="AM266" s="158">
        <f t="shared" si="85"/>
        <v>0.21368386782837301</v>
      </c>
      <c r="AN266" s="158">
        <f t="shared" si="86"/>
        <v>0.57605347580275923</v>
      </c>
      <c r="AO266" s="158">
        <f t="shared" si="87"/>
        <v>0.19654642162853747</v>
      </c>
      <c r="AP266" s="157"/>
      <c r="AQ266" s="161"/>
      <c r="AR266" s="161"/>
      <c r="AS266" s="161" t="str">
        <f>IF(ISNA(VLOOKUP($B266,'2017 Emission Inventory'!$B$2:$B$803,1,FALSE)),"No","Yes")</f>
        <v>No</v>
      </c>
      <c r="AT266" s="161" t="str">
        <f>IFERROR(INDEX('2017 Emission Inventory'!$C$2:$C$803,MATCH($B266,'2017 Emission Inventory'!$B$2:$B$803,0)),"")</f>
        <v/>
      </c>
      <c r="AU266" s="161" t="str">
        <f>IFERROR(INDEX('2017 Emission Inventory'!$D$2:$D$803,MATCH($B266,'2017 Emission Inventory'!$B$2:$B$803,0)),"")</f>
        <v/>
      </c>
      <c r="AV266" s="161" t="str">
        <f>IFERROR(INDEX('2017 Emission Inventory'!$E$2:$E$803,MATCH($B266,'2017 Emission Inventory'!$B$2:$B$803,0)),"")</f>
        <v/>
      </c>
      <c r="AW266" s="161" t="str">
        <f>IFERROR(INDEX('2017 Emission Inventory'!$F$2:$F$803,MATCH($B266,'2017 Emission Inventory'!$B$2:$B$803,0)),"")</f>
        <v/>
      </c>
      <c r="AX266" s="161" t="str">
        <f>IFERROR(INDEX('2017 Emission Inventory'!$G$2:$G$803,MATCH($B266,'2017 Emission Inventory'!$B$2:$B$803,0)),"")</f>
        <v/>
      </c>
      <c r="AY266" s="162" t="str">
        <f>IFERROR(INDEX('2017 Emission Inventory'!$AL$2:$AL$803,MATCH($B266,'2017 Emission Inventory'!$B$2:$B$803,0)),"")</f>
        <v/>
      </c>
      <c r="AZ266" s="163" t="e">
        <f t="shared" si="88"/>
        <v>#VALUE!</v>
      </c>
      <c r="BB266" s="166"/>
    </row>
    <row r="267" spans="1:54" s="160" customFormat="1" x14ac:dyDescent="0.35">
      <c r="A267" s="157">
        <v>266</v>
      </c>
      <c r="B267" s="157">
        <v>9721</v>
      </c>
      <c r="C267" s="157" t="s">
        <v>205</v>
      </c>
      <c r="D267" s="157" t="s">
        <v>16</v>
      </c>
      <c r="E267" s="157">
        <v>1989</v>
      </c>
      <c r="F267" s="157">
        <v>80</v>
      </c>
      <c r="G267" s="157">
        <v>1137.9951923076924</v>
      </c>
      <c r="H267" s="157"/>
      <c r="I267" s="157">
        <f t="shared" si="72"/>
        <v>100</v>
      </c>
      <c r="J267" s="157" t="str">
        <f>IF(D267="Electric","--",IF(D267="Diesel",VLOOKUP(C267,[2]ORDLF!A:B,2,FALSE),""))</f>
        <v/>
      </c>
      <c r="K267" s="157">
        <f>IF(D267="Electric","--",IF(D267="Gasoline",VLOOKUP(C267,LSILF!A:C,3,FALSE),""))</f>
        <v>0.54</v>
      </c>
      <c r="L267" s="158">
        <f t="shared" si="71"/>
        <v>0.54</v>
      </c>
      <c r="M267" s="157" t="str" cm="1">
        <f t="array" ref="M267">IF(D267="Electric","--",IF(D267="Diesel",_xlfn._xlws.FILTER(DIESCH[CH Cap],(DIESCH[HP Bin]=I267)),""))</f>
        <v/>
      </c>
      <c r="N267" s="157" cm="1">
        <f t="array" ref="N267">IF(D267="Electric","--",IF(D267="Gasoline",_xlfn._xlws.FILTER(LSICH[CH Cap],(LSICH[Fuel Type]=D267)*(LSICH[MY]=E267)),""))</f>
        <v>7000</v>
      </c>
      <c r="O267" s="157">
        <f t="shared" si="73"/>
        <v>7000</v>
      </c>
      <c r="P267" s="157">
        <f t="shared" si="74"/>
        <v>35277.850961538461</v>
      </c>
      <c r="Q267" s="157" t="str" cm="1">
        <f t="array" ref="Q267">IF(D267="Electric","--",IF(D267="Diesel",_xlfn._xlws.FILTER(ORDEF[HC-ZH (g/hp-hr)],(ORDEF[HP]=I267)*(ORDEF[Model_Year]=E267)),""))</f>
        <v/>
      </c>
      <c r="R267" s="157" cm="1">
        <f t="array" ref="R267">IF(D267="Electric","--",IF(D267="Gasoline",_xlfn._xlws.FILTER(LSIEF[HC-ZH (g/hp-hr)],(LSIEF[Fuel]=D267)*(LSIEF[HP Bin]=I267)*(LSIEF[Model Year]=E267)),""))</f>
        <v>2.63</v>
      </c>
      <c r="S267" s="158">
        <f t="shared" si="75"/>
        <v>2.63</v>
      </c>
      <c r="T267" s="159" t="str" cm="1">
        <f t="array" ref="T267">IF(D267="Electric","--",IF(D267="Diesel",_xlfn._xlws.FILTER(ORDEF[HCDR],(ORDEF[HP]=I267)*(ORDEF[Model_Year]=E267),),""))</f>
        <v/>
      </c>
      <c r="U267" s="159" cm="1">
        <f t="array" ref="U267">IF(D267="Electric","--",IF(D267="Gasoline",_xlfn._xlws.FILTER(LSIEF[HC DR],(LSIEF[Fuel]=D267)*(LSIEF[HP Bin]=I267)*(LSIEF[Model Year]=E267)),""))</f>
        <v>2.8699999999999998E-4</v>
      </c>
      <c r="V267" s="159">
        <f t="shared" si="76"/>
        <v>2.8699999999999998E-4</v>
      </c>
      <c r="W267" s="158" t="str" cm="1">
        <f t="array" ref="W267">IF(D267="Electric","--",IF(D267="Diesel",_xlfn._xlws.FILTER(ORDEF[NOXzh],(ORDEF[HP]=I267)*(ORDEF[Model_Year]=E267)),""))</f>
        <v/>
      </c>
      <c r="X267" s="158" cm="1">
        <f t="array" ref="X267">IF(D267="Electric","--",IF(D267="Gasoline",_xlfn._xlws.FILTER(LSIEF[NOX-ZH (g/hp-hr)],(LSIEF[Fuel]=D267)*(LSIEF[HP Bin]=I267)*(LSIEF[Model Year]=E267)),""))</f>
        <v>11.84</v>
      </c>
      <c r="Y267" s="158">
        <f t="shared" si="77"/>
        <v>11.84</v>
      </c>
      <c r="Z267" s="159" t="str" cm="1">
        <f t="array" ref="Z267">IF(D267="Electric","--",IF(D267="Diesel",_xlfn._xlws.FILTER(ORDEF[NOXdr],(ORDEF[HP]=I267)*(ORDEF[Model_Year]=E267)),""))</f>
        <v/>
      </c>
      <c r="AA267" s="159" cm="1">
        <f t="array" ref="AA267">IF(E267="Electric","--",IF(D267="Gasoline",_xlfn._xlws.FILTER(LSIEF[NOX DR],(LSIEF[Fuel]=D267)*(LSIEF[HP Bin]=I267)*(LSIEF[Model Year]=E267)),""))</f>
        <v>6.0099999999999997E-5</v>
      </c>
      <c r="AB267" s="159">
        <f t="shared" si="78"/>
        <v>6.0099999999999997E-5</v>
      </c>
      <c r="AC267" s="158" t="str" cm="1">
        <f t="array" ref="AC267">IF(D267="Electric","--",IF(D267="Diesel",_xlfn._xlws.FILTER(DFCF2[Fuel_HC],(DFCF2[MY]=E267)),""))</f>
        <v/>
      </c>
      <c r="AD267" s="158" cm="1">
        <f t="array" ref="AD267">IF(D267="Electric","--",IF(D267="Gasoline",_xlfn._xlws.FILTER(GFCF2[Fuel_HC],(GFCF2[MY]=E267)),""))</f>
        <v>0.85</v>
      </c>
      <c r="AE267" s="158">
        <f t="shared" si="79"/>
        <v>0.85</v>
      </c>
      <c r="AF267" s="157" t="str" cm="1">
        <f t="array" ref="AF267">IF(D267="Electric","--",IF(D267="Diesel",_xlfn._xlws.FILTER(DFCF2[Fuel_NOX],(DFCF2[MY]=E267)),""))</f>
        <v/>
      </c>
      <c r="AG267" s="157" cm="1">
        <f t="array" ref="AG267">IF(D267="Electric","--",IF(D267="Gasoline",_xlfn._xlws.FILTER(GFCF2[Fuel_NOX],(GFCF2[MY]=E267)),""))</f>
        <v>0.86699999999999999</v>
      </c>
      <c r="AH267" s="157">
        <f t="shared" si="80"/>
        <v>0.86699999999999999</v>
      </c>
      <c r="AI267" s="158">
        <f t="shared" si="81"/>
        <v>3.9431499999999993</v>
      </c>
      <c r="AJ267" s="158">
        <f t="shared" si="82"/>
        <v>10.630026900000001</v>
      </c>
      <c r="AK267" s="158">
        <f t="shared" si="83"/>
        <v>427.36773565674599</v>
      </c>
      <c r="AL267" s="158">
        <f t="shared" si="84"/>
        <v>1152.1069516055184</v>
      </c>
      <c r="AM267" s="158">
        <f t="shared" si="85"/>
        <v>0.21368386782837301</v>
      </c>
      <c r="AN267" s="158">
        <f t="shared" si="86"/>
        <v>0.57605347580275923</v>
      </c>
      <c r="AO267" s="158">
        <f t="shared" si="87"/>
        <v>0.19654642162853747</v>
      </c>
      <c r="AP267" s="157"/>
      <c r="AQ267" s="161"/>
      <c r="AR267" s="161"/>
      <c r="AS267" s="161" t="str">
        <f>IF(ISNA(VLOOKUP($B267,'2017 Emission Inventory'!$B$2:$B$803,1,FALSE)),"No","Yes")</f>
        <v>No</v>
      </c>
      <c r="AT267" s="161" t="str">
        <f>IFERROR(INDEX('2017 Emission Inventory'!$C$2:$C$803,MATCH($B267,'2017 Emission Inventory'!$B$2:$B$803,0)),"")</f>
        <v/>
      </c>
      <c r="AU267" s="161" t="str">
        <f>IFERROR(INDEX('2017 Emission Inventory'!$D$2:$D$803,MATCH($B267,'2017 Emission Inventory'!$B$2:$B$803,0)),"")</f>
        <v/>
      </c>
      <c r="AV267" s="161" t="str">
        <f>IFERROR(INDEX('2017 Emission Inventory'!$E$2:$E$803,MATCH($B267,'2017 Emission Inventory'!$B$2:$B$803,0)),"")</f>
        <v/>
      </c>
      <c r="AW267" s="161" t="str">
        <f>IFERROR(INDEX('2017 Emission Inventory'!$F$2:$F$803,MATCH($B267,'2017 Emission Inventory'!$B$2:$B$803,0)),"")</f>
        <v/>
      </c>
      <c r="AX267" s="161" t="str">
        <f>IFERROR(INDEX('2017 Emission Inventory'!$G$2:$G$803,MATCH($B267,'2017 Emission Inventory'!$B$2:$B$803,0)),"")</f>
        <v/>
      </c>
      <c r="AY267" s="162" t="str">
        <f>IFERROR(INDEX('2017 Emission Inventory'!$AL$2:$AL$803,MATCH($B267,'2017 Emission Inventory'!$B$2:$B$803,0)),"")</f>
        <v/>
      </c>
      <c r="AZ267" s="163" t="e">
        <f t="shared" si="88"/>
        <v>#VALUE!</v>
      </c>
      <c r="BB267" s="166"/>
    </row>
    <row r="268" spans="1:54" s="160" customFormat="1" x14ac:dyDescent="0.35">
      <c r="A268" s="157">
        <v>267</v>
      </c>
      <c r="B268" s="157">
        <v>9722</v>
      </c>
      <c r="C268" s="157" t="s">
        <v>205</v>
      </c>
      <c r="D268" s="157" t="s">
        <v>16</v>
      </c>
      <c r="E268" s="157">
        <v>1989</v>
      </c>
      <c r="F268" s="157">
        <v>80</v>
      </c>
      <c r="G268" s="157">
        <v>1137.9951923076924</v>
      </c>
      <c r="H268" s="157"/>
      <c r="I268" s="157">
        <f t="shared" si="72"/>
        <v>100</v>
      </c>
      <c r="J268" s="157" t="str">
        <f>IF(D268="Electric","--",IF(D268="Diesel",VLOOKUP(C268,[2]ORDLF!A:B,2,FALSE),""))</f>
        <v/>
      </c>
      <c r="K268" s="157">
        <f>IF(D268="Electric","--",IF(D268="Gasoline",VLOOKUP(C268,LSILF!A:C,3,FALSE),""))</f>
        <v>0.54</v>
      </c>
      <c r="L268" s="158">
        <f t="shared" si="71"/>
        <v>0.54</v>
      </c>
      <c r="M268" s="157" t="str" cm="1">
        <f t="array" ref="M268">IF(D268="Electric","--",IF(D268="Diesel",_xlfn._xlws.FILTER(DIESCH[CH Cap],(DIESCH[HP Bin]=I268)),""))</f>
        <v/>
      </c>
      <c r="N268" s="157" cm="1">
        <f t="array" ref="N268">IF(D268="Electric","--",IF(D268="Gasoline",_xlfn._xlws.FILTER(LSICH[CH Cap],(LSICH[Fuel Type]=D268)*(LSICH[MY]=E268)),""))</f>
        <v>7000</v>
      </c>
      <c r="O268" s="157">
        <f t="shared" si="73"/>
        <v>7000</v>
      </c>
      <c r="P268" s="157">
        <f t="shared" si="74"/>
        <v>35277.850961538461</v>
      </c>
      <c r="Q268" s="157" t="str" cm="1">
        <f t="array" ref="Q268">IF(D268="Electric","--",IF(D268="Diesel",_xlfn._xlws.FILTER(ORDEF[HC-ZH (g/hp-hr)],(ORDEF[HP]=I268)*(ORDEF[Model_Year]=E268)),""))</f>
        <v/>
      </c>
      <c r="R268" s="157" cm="1">
        <f t="array" ref="R268">IF(D268="Electric","--",IF(D268="Gasoline",_xlfn._xlws.FILTER(LSIEF[HC-ZH (g/hp-hr)],(LSIEF[Fuel]=D268)*(LSIEF[HP Bin]=I268)*(LSIEF[Model Year]=E268)),""))</f>
        <v>2.63</v>
      </c>
      <c r="S268" s="158">
        <f t="shared" si="75"/>
        <v>2.63</v>
      </c>
      <c r="T268" s="159" t="str" cm="1">
        <f t="array" ref="T268">IF(D268="Electric","--",IF(D268="Diesel",_xlfn._xlws.FILTER(ORDEF[HCDR],(ORDEF[HP]=I268)*(ORDEF[Model_Year]=E268),),""))</f>
        <v/>
      </c>
      <c r="U268" s="159" cm="1">
        <f t="array" ref="U268">IF(D268="Electric","--",IF(D268="Gasoline",_xlfn._xlws.FILTER(LSIEF[HC DR],(LSIEF[Fuel]=D268)*(LSIEF[HP Bin]=I268)*(LSIEF[Model Year]=E268)),""))</f>
        <v>2.8699999999999998E-4</v>
      </c>
      <c r="V268" s="159">
        <f t="shared" si="76"/>
        <v>2.8699999999999998E-4</v>
      </c>
      <c r="W268" s="158" t="str" cm="1">
        <f t="array" ref="W268">IF(D268="Electric","--",IF(D268="Diesel",_xlfn._xlws.FILTER(ORDEF[NOXzh],(ORDEF[HP]=I268)*(ORDEF[Model_Year]=E268)),""))</f>
        <v/>
      </c>
      <c r="X268" s="158" cm="1">
        <f t="array" ref="X268">IF(D268="Electric","--",IF(D268="Gasoline",_xlfn._xlws.FILTER(LSIEF[NOX-ZH (g/hp-hr)],(LSIEF[Fuel]=D268)*(LSIEF[HP Bin]=I268)*(LSIEF[Model Year]=E268)),""))</f>
        <v>11.84</v>
      </c>
      <c r="Y268" s="158">
        <f t="shared" si="77"/>
        <v>11.84</v>
      </c>
      <c r="Z268" s="159" t="str" cm="1">
        <f t="array" ref="Z268">IF(D268="Electric","--",IF(D268="Diesel",_xlfn._xlws.FILTER(ORDEF[NOXdr],(ORDEF[HP]=I268)*(ORDEF[Model_Year]=E268)),""))</f>
        <v/>
      </c>
      <c r="AA268" s="159" cm="1">
        <f t="array" ref="AA268">IF(E268="Electric","--",IF(D268="Gasoline",_xlfn._xlws.FILTER(LSIEF[NOX DR],(LSIEF[Fuel]=D268)*(LSIEF[HP Bin]=I268)*(LSIEF[Model Year]=E268)),""))</f>
        <v>6.0099999999999997E-5</v>
      </c>
      <c r="AB268" s="159">
        <f t="shared" si="78"/>
        <v>6.0099999999999997E-5</v>
      </c>
      <c r="AC268" s="158" t="str" cm="1">
        <f t="array" ref="AC268">IF(D268="Electric","--",IF(D268="Diesel",_xlfn._xlws.FILTER(DFCF2[Fuel_HC],(DFCF2[MY]=E268)),""))</f>
        <v/>
      </c>
      <c r="AD268" s="158" cm="1">
        <f t="array" ref="AD268">IF(D268="Electric","--",IF(D268="Gasoline",_xlfn._xlws.FILTER(GFCF2[Fuel_HC],(GFCF2[MY]=E268)),""))</f>
        <v>0.85</v>
      </c>
      <c r="AE268" s="158">
        <f t="shared" si="79"/>
        <v>0.85</v>
      </c>
      <c r="AF268" s="157" t="str" cm="1">
        <f t="array" ref="AF268">IF(D268="Electric","--",IF(D268="Diesel",_xlfn._xlws.FILTER(DFCF2[Fuel_NOX],(DFCF2[MY]=E268)),""))</f>
        <v/>
      </c>
      <c r="AG268" s="157" cm="1">
        <f t="array" ref="AG268">IF(D268="Electric","--",IF(D268="Gasoline",_xlfn._xlws.FILTER(GFCF2[Fuel_NOX],(GFCF2[MY]=E268)),""))</f>
        <v>0.86699999999999999</v>
      </c>
      <c r="AH268" s="157">
        <f t="shared" si="80"/>
        <v>0.86699999999999999</v>
      </c>
      <c r="AI268" s="158">
        <f t="shared" si="81"/>
        <v>3.9431499999999993</v>
      </c>
      <c r="AJ268" s="158">
        <f t="shared" si="82"/>
        <v>10.630026900000001</v>
      </c>
      <c r="AK268" s="158">
        <f t="shared" si="83"/>
        <v>427.36773565674599</v>
      </c>
      <c r="AL268" s="158">
        <f t="shared" si="84"/>
        <v>1152.1069516055184</v>
      </c>
      <c r="AM268" s="158">
        <f t="shared" si="85"/>
        <v>0.21368386782837301</v>
      </c>
      <c r="AN268" s="158">
        <f t="shared" si="86"/>
        <v>0.57605347580275923</v>
      </c>
      <c r="AO268" s="158">
        <f t="shared" si="87"/>
        <v>0.19654642162853747</v>
      </c>
      <c r="AP268" s="157"/>
      <c r="AQ268" s="161"/>
      <c r="AR268" s="161"/>
      <c r="AS268" s="161" t="str">
        <f>IF(ISNA(VLOOKUP($B268,'2017 Emission Inventory'!$B$2:$B$803,1,FALSE)),"No","Yes")</f>
        <v>Yes</v>
      </c>
      <c r="AT268" s="161" t="str">
        <f>IFERROR(INDEX('2017 Emission Inventory'!$C$2:$C$803,MATCH($B268,'2017 Emission Inventory'!$B$2:$B$803,0)),"")</f>
        <v>Cargo Tractor</v>
      </c>
      <c r="AU268" s="161" t="str">
        <f>IFERROR(INDEX('2017 Emission Inventory'!$D$2:$D$803,MATCH($B268,'2017 Emission Inventory'!$B$2:$B$803,0)),"")</f>
        <v>Gasoline</v>
      </c>
      <c r="AV268" s="161">
        <f>IFERROR(INDEX('2017 Emission Inventory'!$E$2:$E$803,MATCH($B268,'2017 Emission Inventory'!$B$2:$B$803,0)),"")</f>
        <v>1989</v>
      </c>
      <c r="AW268" s="161">
        <f>IFERROR(INDEX('2017 Emission Inventory'!$F$2:$F$803,MATCH($B268,'2017 Emission Inventory'!$B$2:$B$803,0)),"")</f>
        <v>80</v>
      </c>
      <c r="AX268" s="161">
        <f>IFERROR(INDEX('2017 Emission Inventory'!$G$2:$G$803,MATCH($B268,'2017 Emission Inventory'!$B$2:$B$803,0)),"")</f>
        <v>1137.9951923076924</v>
      </c>
      <c r="AY268" s="162">
        <f>IFERROR(INDEX('2017 Emission Inventory'!$AL$2:$AL$803,MATCH($B268,'2017 Emission Inventory'!$B$2:$B$803,0)),"")</f>
        <v>1152.1069516055184</v>
      </c>
      <c r="AZ268" s="163">
        <f t="shared" si="88"/>
        <v>0</v>
      </c>
      <c r="BB268" s="166"/>
    </row>
    <row r="269" spans="1:54" s="160" customFormat="1" x14ac:dyDescent="0.35">
      <c r="A269" s="157">
        <v>268</v>
      </c>
      <c r="B269" s="157">
        <v>9723</v>
      </c>
      <c r="C269" s="157" t="s">
        <v>205</v>
      </c>
      <c r="D269" s="157" t="s">
        <v>16</v>
      </c>
      <c r="E269" s="157">
        <v>1989</v>
      </c>
      <c r="F269" s="157">
        <v>80</v>
      </c>
      <c r="G269" s="157">
        <v>1137.9951923076924</v>
      </c>
      <c r="H269" s="157"/>
      <c r="I269" s="157">
        <f t="shared" si="72"/>
        <v>100</v>
      </c>
      <c r="J269" s="157" t="str">
        <f>IF(D269="Electric","--",IF(D269="Diesel",VLOOKUP(C269,[2]ORDLF!A:B,2,FALSE),""))</f>
        <v/>
      </c>
      <c r="K269" s="157">
        <f>IF(D269="Electric","--",IF(D269="Gasoline",VLOOKUP(C269,LSILF!A:C,3,FALSE),""))</f>
        <v>0.54</v>
      </c>
      <c r="L269" s="158">
        <f t="shared" si="71"/>
        <v>0.54</v>
      </c>
      <c r="M269" s="157" t="str" cm="1">
        <f t="array" ref="M269">IF(D269="Electric","--",IF(D269="Diesel",_xlfn._xlws.FILTER(DIESCH[CH Cap],(DIESCH[HP Bin]=I269)),""))</f>
        <v/>
      </c>
      <c r="N269" s="157" cm="1">
        <f t="array" ref="N269">IF(D269="Electric","--",IF(D269="Gasoline",_xlfn._xlws.FILTER(LSICH[CH Cap],(LSICH[Fuel Type]=D269)*(LSICH[MY]=E269)),""))</f>
        <v>7000</v>
      </c>
      <c r="O269" s="157">
        <f t="shared" si="73"/>
        <v>7000</v>
      </c>
      <c r="P269" s="157">
        <f t="shared" si="74"/>
        <v>35277.850961538461</v>
      </c>
      <c r="Q269" s="157" t="str" cm="1">
        <f t="array" ref="Q269">IF(D269="Electric","--",IF(D269="Diesel",_xlfn._xlws.FILTER(ORDEF[HC-ZH (g/hp-hr)],(ORDEF[HP]=I269)*(ORDEF[Model_Year]=E269)),""))</f>
        <v/>
      </c>
      <c r="R269" s="157" cm="1">
        <f t="array" ref="R269">IF(D269="Electric","--",IF(D269="Gasoline",_xlfn._xlws.FILTER(LSIEF[HC-ZH (g/hp-hr)],(LSIEF[Fuel]=D269)*(LSIEF[HP Bin]=I269)*(LSIEF[Model Year]=E269)),""))</f>
        <v>2.63</v>
      </c>
      <c r="S269" s="158">
        <f t="shared" si="75"/>
        <v>2.63</v>
      </c>
      <c r="T269" s="159" t="str" cm="1">
        <f t="array" ref="T269">IF(D269="Electric","--",IF(D269="Diesel",_xlfn._xlws.FILTER(ORDEF[HCDR],(ORDEF[HP]=I269)*(ORDEF[Model_Year]=E269),),""))</f>
        <v/>
      </c>
      <c r="U269" s="159" cm="1">
        <f t="array" ref="U269">IF(D269="Electric","--",IF(D269="Gasoline",_xlfn._xlws.FILTER(LSIEF[HC DR],(LSIEF[Fuel]=D269)*(LSIEF[HP Bin]=I269)*(LSIEF[Model Year]=E269)),""))</f>
        <v>2.8699999999999998E-4</v>
      </c>
      <c r="V269" s="159">
        <f t="shared" si="76"/>
        <v>2.8699999999999998E-4</v>
      </c>
      <c r="W269" s="158" t="str" cm="1">
        <f t="array" ref="W269">IF(D269="Electric","--",IF(D269="Diesel",_xlfn._xlws.FILTER(ORDEF[NOXzh],(ORDEF[HP]=I269)*(ORDEF[Model_Year]=E269)),""))</f>
        <v/>
      </c>
      <c r="X269" s="158" cm="1">
        <f t="array" ref="X269">IF(D269="Electric","--",IF(D269="Gasoline",_xlfn._xlws.FILTER(LSIEF[NOX-ZH (g/hp-hr)],(LSIEF[Fuel]=D269)*(LSIEF[HP Bin]=I269)*(LSIEF[Model Year]=E269)),""))</f>
        <v>11.84</v>
      </c>
      <c r="Y269" s="158">
        <f t="shared" si="77"/>
        <v>11.84</v>
      </c>
      <c r="Z269" s="159" t="str" cm="1">
        <f t="array" ref="Z269">IF(D269="Electric","--",IF(D269="Diesel",_xlfn._xlws.FILTER(ORDEF[NOXdr],(ORDEF[HP]=I269)*(ORDEF[Model_Year]=E269)),""))</f>
        <v/>
      </c>
      <c r="AA269" s="159" cm="1">
        <f t="array" ref="AA269">IF(E269="Electric","--",IF(D269="Gasoline",_xlfn._xlws.FILTER(LSIEF[NOX DR],(LSIEF[Fuel]=D269)*(LSIEF[HP Bin]=I269)*(LSIEF[Model Year]=E269)),""))</f>
        <v>6.0099999999999997E-5</v>
      </c>
      <c r="AB269" s="159">
        <f t="shared" si="78"/>
        <v>6.0099999999999997E-5</v>
      </c>
      <c r="AC269" s="158" t="str" cm="1">
        <f t="array" ref="AC269">IF(D269="Electric","--",IF(D269="Diesel",_xlfn._xlws.FILTER(DFCF2[Fuel_HC],(DFCF2[MY]=E269)),""))</f>
        <v/>
      </c>
      <c r="AD269" s="158" cm="1">
        <f t="array" ref="AD269">IF(D269="Electric","--",IF(D269="Gasoline",_xlfn._xlws.FILTER(GFCF2[Fuel_HC],(GFCF2[MY]=E269)),""))</f>
        <v>0.85</v>
      </c>
      <c r="AE269" s="158">
        <f t="shared" si="79"/>
        <v>0.85</v>
      </c>
      <c r="AF269" s="157" t="str" cm="1">
        <f t="array" ref="AF269">IF(D269="Electric","--",IF(D269="Diesel",_xlfn._xlws.FILTER(DFCF2[Fuel_NOX],(DFCF2[MY]=E269)),""))</f>
        <v/>
      </c>
      <c r="AG269" s="157" cm="1">
        <f t="array" ref="AG269">IF(D269="Electric","--",IF(D269="Gasoline",_xlfn._xlws.FILTER(GFCF2[Fuel_NOX],(GFCF2[MY]=E269)),""))</f>
        <v>0.86699999999999999</v>
      </c>
      <c r="AH269" s="157">
        <f t="shared" si="80"/>
        <v>0.86699999999999999</v>
      </c>
      <c r="AI269" s="158">
        <f t="shared" si="81"/>
        <v>3.9431499999999993</v>
      </c>
      <c r="AJ269" s="158">
        <f t="shared" si="82"/>
        <v>10.630026900000001</v>
      </c>
      <c r="AK269" s="158">
        <f t="shared" si="83"/>
        <v>427.36773565674599</v>
      </c>
      <c r="AL269" s="158">
        <f t="shared" si="84"/>
        <v>1152.1069516055184</v>
      </c>
      <c r="AM269" s="158">
        <f t="shared" si="85"/>
        <v>0.21368386782837301</v>
      </c>
      <c r="AN269" s="158">
        <f t="shared" si="86"/>
        <v>0.57605347580275923</v>
      </c>
      <c r="AO269" s="158">
        <f t="shared" si="87"/>
        <v>0.19654642162853747</v>
      </c>
      <c r="AP269" s="157"/>
      <c r="AQ269" s="161"/>
      <c r="AR269" s="161"/>
      <c r="AS269" s="161" t="str">
        <f>IF(ISNA(VLOOKUP($B269,'2017 Emission Inventory'!$B$2:$B$803,1,FALSE)),"No","Yes")</f>
        <v>Yes</v>
      </c>
      <c r="AT269" s="161" t="str">
        <f>IFERROR(INDEX('2017 Emission Inventory'!$C$2:$C$803,MATCH($B269,'2017 Emission Inventory'!$B$2:$B$803,0)),"")</f>
        <v>Cargo Tractor</v>
      </c>
      <c r="AU269" s="161" t="str">
        <f>IFERROR(INDEX('2017 Emission Inventory'!$D$2:$D$803,MATCH($B269,'2017 Emission Inventory'!$B$2:$B$803,0)),"")</f>
        <v>Gasoline</v>
      </c>
      <c r="AV269" s="161">
        <f>IFERROR(INDEX('2017 Emission Inventory'!$E$2:$E$803,MATCH($B269,'2017 Emission Inventory'!$B$2:$B$803,0)),"")</f>
        <v>1989</v>
      </c>
      <c r="AW269" s="161">
        <f>IFERROR(INDEX('2017 Emission Inventory'!$F$2:$F$803,MATCH($B269,'2017 Emission Inventory'!$B$2:$B$803,0)),"")</f>
        <v>80</v>
      </c>
      <c r="AX269" s="161">
        <f>IFERROR(INDEX('2017 Emission Inventory'!$G$2:$G$803,MATCH($B269,'2017 Emission Inventory'!$B$2:$B$803,0)),"")</f>
        <v>1137.9951923076924</v>
      </c>
      <c r="AY269" s="162">
        <f>IFERROR(INDEX('2017 Emission Inventory'!$AL$2:$AL$803,MATCH($B269,'2017 Emission Inventory'!$B$2:$B$803,0)),"")</f>
        <v>1152.1069516055184</v>
      </c>
      <c r="AZ269" s="163">
        <f t="shared" si="88"/>
        <v>0</v>
      </c>
      <c r="BB269" s="166"/>
    </row>
    <row r="270" spans="1:54" s="160" customFormat="1" x14ac:dyDescent="0.35">
      <c r="A270" s="157">
        <v>269</v>
      </c>
      <c r="B270" s="157">
        <v>9728</v>
      </c>
      <c r="C270" s="157" t="s">
        <v>205</v>
      </c>
      <c r="D270" s="157" t="s">
        <v>16</v>
      </c>
      <c r="E270" s="157">
        <v>1989</v>
      </c>
      <c r="F270" s="157">
        <v>80</v>
      </c>
      <c r="G270" s="157">
        <v>1137.9951923076924</v>
      </c>
      <c r="H270" s="157"/>
      <c r="I270" s="157">
        <f t="shared" si="72"/>
        <v>100</v>
      </c>
      <c r="J270" s="157" t="str">
        <f>IF(D270="Electric","--",IF(D270="Diesel",VLOOKUP(C270,[2]ORDLF!A:B,2,FALSE),""))</f>
        <v/>
      </c>
      <c r="K270" s="157">
        <f>IF(D270="Electric","--",IF(D270="Gasoline",VLOOKUP(C270,LSILF!A:C,3,FALSE),""))</f>
        <v>0.54</v>
      </c>
      <c r="L270" s="158">
        <f t="shared" si="71"/>
        <v>0.54</v>
      </c>
      <c r="M270" s="157" t="str" cm="1">
        <f t="array" ref="M270">IF(D270="Electric","--",IF(D270="Diesel",_xlfn._xlws.FILTER(DIESCH[CH Cap],(DIESCH[HP Bin]=I270)),""))</f>
        <v/>
      </c>
      <c r="N270" s="157" cm="1">
        <f t="array" ref="N270">IF(D270="Electric","--",IF(D270="Gasoline",_xlfn._xlws.FILTER(LSICH[CH Cap],(LSICH[Fuel Type]=D270)*(LSICH[MY]=E270)),""))</f>
        <v>7000</v>
      </c>
      <c r="O270" s="157">
        <f t="shared" si="73"/>
        <v>7000</v>
      </c>
      <c r="P270" s="157">
        <f t="shared" si="74"/>
        <v>35277.850961538461</v>
      </c>
      <c r="Q270" s="157" t="str" cm="1">
        <f t="array" ref="Q270">IF(D270="Electric","--",IF(D270="Diesel",_xlfn._xlws.FILTER(ORDEF[HC-ZH (g/hp-hr)],(ORDEF[HP]=I270)*(ORDEF[Model_Year]=E270)),""))</f>
        <v/>
      </c>
      <c r="R270" s="157" cm="1">
        <f t="array" ref="R270">IF(D270="Electric","--",IF(D270="Gasoline",_xlfn._xlws.FILTER(LSIEF[HC-ZH (g/hp-hr)],(LSIEF[Fuel]=D270)*(LSIEF[HP Bin]=I270)*(LSIEF[Model Year]=E270)),""))</f>
        <v>2.63</v>
      </c>
      <c r="S270" s="158">
        <f t="shared" si="75"/>
        <v>2.63</v>
      </c>
      <c r="T270" s="159" t="str" cm="1">
        <f t="array" ref="T270">IF(D270="Electric","--",IF(D270="Diesel",_xlfn._xlws.FILTER(ORDEF[HCDR],(ORDEF[HP]=I270)*(ORDEF[Model_Year]=E270),),""))</f>
        <v/>
      </c>
      <c r="U270" s="159" cm="1">
        <f t="array" ref="U270">IF(D270="Electric","--",IF(D270="Gasoline",_xlfn._xlws.FILTER(LSIEF[HC DR],(LSIEF[Fuel]=D270)*(LSIEF[HP Bin]=I270)*(LSIEF[Model Year]=E270)),""))</f>
        <v>2.8699999999999998E-4</v>
      </c>
      <c r="V270" s="159">
        <f t="shared" si="76"/>
        <v>2.8699999999999998E-4</v>
      </c>
      <c r="W270" s="158" t="str" cm="1">
        <f t="array" ref="W270">IF(D270="Electric","--",IF(D270="Diesel",_xlfn._xlws.FILTER(ORDEF[NOXzh],(ORDEF[HP]=I270)*(ORDEF[Model_Year]=E270)),""))</f>
        <v/>
      </c>
      <c r="X270" s="158" cm="1">
        <f t="array" ref="X270">IF(D270="Electric","--",IF(D270="Gasoline",_xlfn._xlws.FILTER(LSIEF[NOX-ZH (g/hp-hr)],(LSIEF[Fuel]=D270)*(LSIEF[HP Bin]=I270)*(LSIEF[Model Year]=E270)),""))</f>
        <v>11.84</v>
      </c>
      <c r="Y270" s="158">
        <f t="shared" si="77"/>
        <v>11.84</v>
      </c>
      <c r="Z270" s="159" t="str" cm="1">
        <f t="array" ref="Z270">IF(D270="Electric","--",IF(D270="Diesel",_xlfn._xlws.FILTER(ORDEF[NOXdr],(ORDEF[HP]=I270)*(ORDEF[Model_Year]=E270)),""))</f>
        <v/>
      </c>
      <c r="AA270" s="159" cm="1">
        <f t="array" ref="AA270">IF(E270="Electric","--",IF(D270="Gasoline",_xlfn._xlws.FILTER(LSIEF[NOX DR],(LSIEF[Fuel]=D270)*(LSIEF[HP Bin]=I270)*(LSIEF[Model Year]=E270)),""))</f>
        <v>6.0099999999999997E-5</v>
      </c>
      <c r="AB270" s="159">
        <f t="shared" si="78"/>
        <v>6.0099999999999997E-5</v>
      </c>
      <c r="AC270" s="158" t="str" cm="1">
        <f t="array" ref="AC270">IF(D270="Electric","--",IF(D270="Diesel",_xlfn._xlws.FILTER(DFCF2[Fuel_HC],(DFCF2[MY]=E270)),""))</f>
        <v/>
      </c>
      <c r="AD270" s="158" cm="1">
        <f t="array" ref="AD270">IF(D270="Electric","--",IF(D270="Gasoline",_xlfn._xlws.FILTER(GFCF2[Fuel_HC],(GFCF2[MY]=E270)),""))</f>
        <v>0.85</v>
      </c>
      <c r="AE270" s="158">
        <f t="shared" si="79"/>
        <v>0.85</v>
      </c>
      <c r="AF270" s="157" t="str" cm="1">
        <f t="array" ref="AF270">IF(D270="Electric","--",IF(D270="Diesel",_xlfn._xlws.FILTER(DFCF2[Fuel_NOX],(DFCF2[MY]=E270)),""))</f>
        <v/>
      </c>
      <c r="AG270" s="157" cm="1">
        <f t="array" ref="AG270">IF(D270="Electric","--",IF(D270="Gasoline",_xlfn._xlws.FILTER(GFCF2[Fuel_NOX],(GFCF2[MY]=E270)),""))</f>
        <v>0.86699999999999999</v>
      </c>
      <c r="AH270" s="157">
        <f t="shared" si="80"/>
        <v>0.86699999999999999</v>
      </c>
      <c r="AI270" s="158">
        <f t="shared" si="81"/>
        <v>3.9431499999999993</v>
      </c>
      <c r="AJ270" s="158">
        <f t="shared" si="82"/>
        <v>10.630026900000001</v>
      </c>
      <c r="AK270" s="158">
        <f t="shared" si="83"/>
        <v>427.36773565674599</v>
      </c>
      <c r="AL270" s="158">
        <f t="shared" si="84"/>
        <v>1152.1069516055184</v>
      </c>
      <c r="AM270" s="158">
        <f t="shared" si="85"/>
        <v>0.21368386782837301</v>
      </c>
      <c r="AN270" s="158">
        <f t="shared" si="86"/>
        <v>0.57605347580275923</v>
      </c>
      <c r="AO270" s="158">
        <f t="shared" si="87"/>
        <v>0.19654642162853747</v>
      </c>
      <c r="AP270" s="157"/>
      <c r="AQ270" s="161"/>
      <c r="AR270" s="161"/>
      <c r="AS270" s="161" t="str">
        <f>IF(ISNA(VLOOKUP($B270,'2017 Emission Inventory'!$B$2:$B$803,1,FALSE)),"No","Yes")</f>
        <v>Yes</v>
      </c>
      <c r="AT270" s="161" t="str">
        <f>IFERROR(INDEX('2017 Emission Inventory'!$C$2:$C$803,MATCH($B270,'2017 Emission Inventory'!$B$2:$B$803,0)),"")</f>
        <v>Cargo Tractor</v>
      </c>
      <c r="AU270" s="161" t="str">
        <f>IFERROR(INDEX('2017 Emission Inventory'!$D$2:$D$803,MATCH($B270,'2017 Emission Inventory'!$B$2:$B$803,0)),"")</f>
        <v>Gasoline</v>
      </c>
      <c r="AV270" s="161">
        <f>IFERROR(INDEX('2017 Emission Inventory'!$E$2:$E$803,MATCH($B270,'2017 Emission Inventory'!$B$2:$B$803,0)),"")</f>
        <v>1989</v>
      </c>
      <c r="AW270" s="161">
        <f>IFERROR(INDEX('2017 Emission Inventory'!$F$2:$F$803,MATCH($B270,'2017 Emission Inventory'!$B$2:$B$803,0)),"")</f>
        <v>80</v>
      </c>
      <c r="AX270" s="161">
        <f>IFERROR(INDEX('2017 Emission Inventory'!$G$2:$G$803,MATCH($B270,'2017 Emission Inventory'!$B$2:$B$803,0)),"")</f>
        <v>1137.9951923076924</v>
      </c>
      <c r="AY270" s="162">
        <f>IFERROR(INDEX('2017 Emission Inventory'!$AL$2:$AL$803,MATCH($B270,'2017 Emission Inventory'!$B$2:$B$803,0)),"")</f>
        <v>1152.1069516055184</v>
      </c>
      <c r="AZ270" s="163">
        <f t="shared" si="88"/>
        <v>0</v>
      </c>
      <c r="BB270" s="166"/>
    </row>
    <row r="271" spans="1:54" s="160" customFormat="1" x14ac:dyDescent="0.35">
      <c r="A271" s="157">
        <v>270</v>
      </c>
      <c r="B271" s="157">
        <v>9740</v>
      </c>
      <c r="C271" s="157" t="s">
        <v>205</v>
      </c>
      <c r="D271" s="157" t="s">
        <v>16</v>
      </c>
      <c r="E271" s="157">
        <v>1989</v>
      </c>
      <c r="F271" s="157">
        <v>80</v>
      </c>
      <c r="G271" s="157">
        <v>1137.9951923076924</v>
      </c>
      <c r="H271" s="157"/>
      <c r="I271" s="157">
        <f t="shared" si="72"/>
        <v>100</v>
      </c>
      <c r="J271" s="157" t="str">
        <f>IF(D271="Electric","--",IF(D271="Diesel",VLOOKUP(C271,[2]ORDLF!A:B,2,FALSE),""))</f>
        <v/>
      </c>
      <c r="K271" s="157">
        <f>IF(D271="Electric","--",IF(D271="Gasoline",VLOOKUP(C271,LSILF!A:C,3,FALSE),""))</f>
        <v>0.54</v>
      </c>
      <c r="L271" s="158">
        <f t="shared" si="71"/>
        <v>0.54</v>
      </c>
      <c r="M271" s="157" t="str" cm="1">
        <f t="array" ref="M271">IF(D271="Electric","--",IF(D271="Diesel",_xlfn._xlws.FILTER(DIESCH[CH Cap],(DIESCH[HP Bin]=I271)),""))</f>
        <v/>
      </c>
      <c r="N271" s="157" cm="1">
        <f t="array" ref="N271">IF(D271="Electric","--",IF(D271="Gasoline",_xlfn._xlws.FILTER(LSICH[CH Cap],(LSICH[Fuel Type]=D271)*(LSICH[MY]=E271)),""))</f>
        <v>7000</v>
      </c>
      <c r="O271" s="157">
        <f t="shared" si="73"/>
        <v>7000</v>
      </c>
      <c r="P271" s="157">
        <f t="shared" si="74"/>
        <v>35277.850961538461</v>
      </c>
      <c r="Q271" s="157" t="str" cm="1">
        <f t="array" ref="Q271">IF(D271="Electric","--",IF(D271="Diesel",_xlfn._xlws.FILTER(ORDEF[HC-ZH (g/hp-hr)],(ORDEF[HP]=I271)*(ORDEF[Model_Year]=E271)),""))</f>
        <v/>
      </c>
      <c r="R271" s="157" cm="1">
        <f t="array" ref="R271">IF(D271="Electric","--",IF(D271="Gasoline",_xlfn._xlws.FILTER(LSIEF[HC-ZH (g/hp-hr)],(LSIEF[Fuel]=D271)*(LSIEF[HP Bin]=I271)*(LSIEF[Model Year]=E271)),""))</f>
        <v>2.63</v>
      </c>
      <c r="S271" s="158">
        <f t="shared" si="75"/>
        <v>2.63</v>
      </c>
      <c r="T271" s="159" t="str" cm="1">
        <f t="array" ref="T271">IF(D271="Electric","--",IF(D271="Diesel",_xlfn._xlws.FILTER(ORDEF[HCDR],(ORDEF[HP]=I271)*(ORDEF[Model_Year]=E271),),""))</f>
        <v/>
      </c>
      <c r="U271" s="159" cm="1">
        <f t="array" ref="U271">IF(D271="Electric","--",IF(D271="Gasoline",_xlfn._xlws.FILTER(LSIEF[HC DR],(LSIEF[Fuel]=D271)*(LSIEF[HP Bin]=I271)*(LSIEF[Model Year]=E271)),""))</f>
        <v>2.8699999999999998E-4</v>
      </c>
      <c r="V271" s="159">
        <f t="shared" si="76"/>
        <v>2.8699999999999998E-4</v>
      </c>
      <c r="W271" s="158" t="str" cm="1">
        <f t="array" ref="W271">IF(D271="Electric","--",IF(D271="Diesel",_xlfn._xlws.FILTER(ORDEF[NOXzh],(ORDEF[HP]=I271)*(ORDEF[Model_Year]=E271)),""))</f>
        <v/>
      </c>
      <c r="X271" s="158" cm="1">
        <f t="array" ref="X271">IF(D271="Electric","--",IF(D271="Gasoline",_xlfn._xlws.FILTER(LSIEF[NOX-ZH (g/hp-hr)],(LSIEF[Fuel]=D271)*(LSIEF[HP Bin]=I271)*(LSIEF[Model Year]=E271)),""))</f>
        <v>11.84</v>
      </c>
      <c r="Y271" s="158">
        <f t="shared" si="77"/>
        <v>11.84</v>
      </c>
      <c r="Z271" s="159" t="str" cm="1">
        <f t="array" ref="Z271">IF(D271="Electric","--",IF(D271="Diesel",_xlfn._xlws.FILTER(ORDEF[NOXdr],(ORDEF[HP]=I271)*(ORDEF[Model_Year]=E271)),""))</f>
        <v/>
      </c>
      <c r="AA271" s="159" cm="1">
        <f t="array" ref="AA271">IF(E271="Electric","--",IF(D271="Gasoline",_xlfn._xlws.FILTER(LSIEF[NOX DR],(LSIEF[Fuel]=D271)*(LSIEF[HP Bin]=I271)*(LSIEF[Model Year]=E271)),""))</f>
        <v>6.0099999999999997E-5</v>
      </c>
      <c r="AB271" s="159">
        <f t="shared" si="78"/>
        <v>6.0099999999999997E-5</v>
      </c>
      <c r="AC271" s="158" t="str" cm="1">
        <f t="array" ref="AC271">IF(D271="Electric","--",IF(D271="Diesel",_xlfn._xlws.FILTER(DFCF2[Fuel_HC],(DFCF2[MY]=E271)),""))</f>
        <v/>
      </c>
      <c r="AD271" s="158" cm="1">
        <f t="array" ref="AD271">IF(D271="Electric","--",IF(D271="Gasoline",_xlfn._xlws.FILTER(GFCF2[Fuel_HC],(GFCF2[MY]=E271)),""))</f>
        <v>0.85</v>
      </c>
      <c r="AE271" s="158">
        <f t="shared" si="79"/>
        <v>0.85</v>
      </c>
      <c r="AF271" s="157" t="str" cm="1">
        <f t="array" ref="AF271">IF(D271="Electric","--",IF(D271="Diesel",_xlfn._xlws.FILTER(DFCF2[Fuel_NOX],(DFCF2[MY]=E271)),""))</f>
        <v/>
      </c>
      <c r="AG271" s="157" cm="1">
        <f t="array" ref="AG271">IF(D271="Electric","--",IF(D271="Gasoline",_xlfn._xlws.FILTER(GFCF2[Fuel_NOX],(GFCF2[MY]=E271)),""))</f>
        <v>0.86699999999999999</v>
      </c>
      <c r="AH271" s="157">
        <f t="shared" si="80"/>
        <v>0.86699999999999999</v>
      </c>
      <c r="AI271" s="158">
        <f t="shared" si="81"/>
        <v>3.9431499999999993</v>
      </c>
      <c r="AJ271" s="158">
        <f t="shared" si="82"/>
        <v>10.630026900000001</v>
      </c>
      <c r="AK271" s="158">
        <f t="shared" si="83"/>
        <v>427.36773565674599</v>
      </c>
      <c r="AL271" s="158">
        <f t="shared" si="84"/>
        <v>1152.1069516055184</v>
      </c>
      <c r="AM271" s="158">
        <f t="shared" si="85"/>
        <v>0.21368386782837301</v>
      </c>
      <c r="AN271" s="158">
        <f t="shared" si="86"/>
        <v>0.57605347580275923</v>
      </c>
      <c r="AO271" s="158">
        <f t="shared" si="87"/>
        <v>0.19654642162853747</v>
      </c>
      <c r="AP271" s="157"/>
      <c r="AQ271" s="161"/>
      <c r="AR271" s="161"/>
      <c r="AS271" s="161" t="str">
        <f>IF(ISNA(VLOOKUP($B271,'2017 Emission Inventory'!$B$2:$B$803,1,FALSE)),"No","Yes")</f>
        <v>Yes</v>
      </c>
      <c r="AT271" s="161" t="str">
        <f>IFERROR(INDEX('2017 Emission Inventory'!$C$2:$C$803,MATCH($B271,'2017 Emission Inventory'!$B$2:$B$803,0)),"")</f>
        <v>Cargo Tractor</v>
      </c>
      <c r="AU271" s="161" t="str">
        <f>IFERROR(INDEX('2017 Emission Inventory'!$D$2:$D$803,MATCH($B271,'2017 Emission Inventory'!$B$2:$B$803,0)),"")</f>
        <v>Gasoline</v>
      </c>
      <c r="AV271" s="161">
        <f>IFERROR(INDEX('2017 Emission Inventory'!$E$2:$E$803,MATCH($B271,'2017 Emission Inventory'!$B$2:$B$803,0)),"")</f>
        <v>1989</v>
      </c>
      <c r="AW271" s="161">
        <f>IFERROR(INDEX('2017 Emission Inventory'!$F$2:$F$803,MATCH($B271,'2017 Emission Inventory'!$B$2:$B$803,0)),"")</f>
        <v>80</v>
      </c>
      <c r="AX271" s="161">
        <f>IFERROR(INDEX('2017 Emission Inventory'!$G$2:$G$803,MATCH($B271,'2017 Emission Inventory'!$B$2:$B$803,0)),"")</f>
        <v>1137.9951923076924</v>
      </c>
      <c r="AY271" s="162">
        <f>IFERROR(INDEX('2017 Emission Inventory'!$AL$2:$AL$803,MATCH($B271,'2017 Emission Inventory'!$B$2:$B$803,0)),"")</f>
        <v>1152.1069516055184</v>
      </c>
      <c r="AZ271" s="163">
        <f t="shared" si="88"/>
        <v>0</v>
      </c>
      <c r="BB271" s="166"/>
    </row>
    <row r="272" spans="1:54" s="160" customFormat="1" x14ac:dyDescent="0.35">
      <c r="A272" s="157">
        <v>271</v>
      </c>
      <c r="B272" s="157">
        <v>392846</v>
      </c>
      <c r="C272" s="157" t="s">
        <v>205</v>
      </c>
      <c r="D272" s="157" t="s">
        <v>16</v>
      </c>
      <c r="E272" s="157">
        <v>1989</v>
      </c>
      <c r="F272" s="157">
        <v>80</v>
      </c>
      <c r="G272" s="157">
        <v>1137.9951923076924</v>
      </c>
      <c r="H272" s="157"/>
      <c r="I272" s="157">
        <f t="shared" si="72"/>
        <v>100</v>
      </c>
      <c r="J272" s="157" t="str">
        <f>IF(D272="Electric","--",IF(D272="Diesel",VLOOKUP(C272,[2]ORDLF!A:B,2,FALSE),""))</f>
        <v/>
      </c>
      <c r="K272" s="157">
        <f>IF(D272="Electric","--",IF(D272="Gasoline",VLOOKUP(C272,LSILF!A:C,3,FALSE),""))</f>
        <v>0.54</v>
      </c>
      <c r="L272" s="158">
        <f t="shared" si="71"/>
        <v>0.54</v>
      </c>
      <c r="M272" s="157" t="str" cm="1">
        <f t="array" ref="M272">IF(D272="Electric","--",IF(D272="Diesel",_xlfn._xlws.FILTER(DIESCH[CH Cap],(DIESCH[HP Bin]=I272)),""))</f>
        <v/>
      </c>
      <c r="N272" s="157" cm="1">
        <f t="array" ref="N272">IF(D272="Electric","--",IF(D272="Gasoline",_xlfn._xlws.FILTER(LSICH[CH Cap],(LSICH[Fuel Type]=D272)*(LSICH[MY]=E272)),""))</f>
        <v>7000</v>
      </c>
      <c r="O272" s="157">
        <f t="shared" si="73"/>
        <v>7000</v>
      </c>
      <c r="P272" s="157">
        <f t="shared" si="74"/>
        <v>35277.850961538461</v>
      </c>
      <c r="Q272" s="157" t="str" cm="1">
        <f t="array" ref="Q272">IF(D272="Electric","--",IF(D272="Diesel",_xlfn._xlws.FILTER(ORDEF[HC-ZH (g/hp-hr)],(ORDEF[HP]=I272)*(ORDEF[Model_Year]=E272)),""))</f>
        <v/>
      </c>
      <c r="R272" s="157" cm="1">
        <f t="array" ref="R272">IF(D272="Electric","--",IF(D272="Gasoline",_xlfn._xlws.FILTER(LSIEF[HC-ZH (g/hp-hr)],(LSIEF[Fuel]=D272)*(LSIEF[HP Bin]=I272)*(LSIEF[Model Year]=E272)),""))</f>
        <v>2.63</v>
      </c>
      <c r="S272" s="158">
        <f t="shared" si="75"/>
        <v>2.63</v>
      </c>
      <c r="T272" s="159" t="str" cm="1">
        <f t="array" ref="T272">IF(D272="Electric","--",IF(D272="Diesel",_xlfn._xlws.FILTER(ORDEF[HCDR],(ORDEF[HP]=I272)*(ORDEF[Model_Year]=E272),),""))</f>
        <v/>
      </c>
      <c r="U272" s="159" cm="1">
        <f t="array" ref="U272">IF(D272="Electric","--",IF(D272="Gasoline",_xlfn._xlws.FILTER(LSIEF[HC DR],(LSIEF[Fuel]=D272)*(LSIEF[HP Bin]=I272)*(LSIEF[Model Year]=E272)),""))</f>
        <v>2.8699999999999998E-4</v>
      </c>
      <c r="V272" s="159">
        <f t="shared" si="76"/>
        <v>2.8699999999999998E-4</v>
      </c>
      <c r="W272" s="158" t="str" cm="1">
        <f t="array" ref="W272">IF(D272="Electric","--",IF(D272="Diesel",_xlfn._xlws.FILTER(ORDEF[NOXzh],(ORDEF[HP]=I272)*(ORDEF[Model_Year]=E272)),""))</f>
        <v/>
      </c>
      <c r="X272" s="158" cm="1">
        <f t="array" ref="X272">IF(D272="Electric","--",IF(D272="Gasoline",_xlfn._xlws.FILTER(LSIEF[NOX-ZH (g/hp-hr)],(LSIEF[Fuel]=D272)*(LSIEF[HP Bin]=I272)*(LSIEF[Model Year]=E272)),""))</f>
        <v>11.84</v>
      </c>
      <c r="Y272" s="158">
        <f t="shared" si="77"/>
        <v>11.84</v>
      </c>
      <c r="Z272" s="159" t="str" cm="1">
        <f t="array" ref="Z272">IF(D272="Electric","--",IF(D272="Diesel",_xlfn._xlws.FILTER(ORDEF[NOXdr],(ORDEF[HP]=I272)*(ORDEF[Model_Year]=E272)),""))</f>
        <v/>
      </c>
      <c r="AA272" s="159" cm="1">
        <f t="array" ref="AA272">IF(E272="Electric","--",IF(D272="Gasoline",_xlfn._xlws.FILTER(LSIEF[NOX DR],(LSIEF[Fuel]=D272)*(LSIEF[HP Bin]=I272)*(LSIEF[Model Year]=E272)),""))</f>
        <v>6.0099999999999997E-5</v>
      </c>
      <c r="AB272" s="159">
        <f t="shared" si="78"/>
        <v>6.0099999999999997E-5</v>
      </c>
      <c r="AC272" s="158" t="str" cm="1">
        <f t="array" ref="AC272">IF(D272="Electric","--",IF(D272="Diesel",_xlfn._xlws.FILTER(DFCF2[Fuel_HC],(DFCF2[MY]=E272)),""))</f>
        <v/>
      </c>
      <c r="AD272" s="158" cm="1">
        <f t="array" ref="AD272">IF(D272="Electric","--",IF(D272="Gasoline",_xlfn._xlws.FILTER(GFCF2[Fuel_HC],(GFCF2[MY]=E272)),""))</f>
        <v>0.85</v>
      </c>
      <c r="AE272" s="158">
        <f t="shared" si="79"/>
        <v>0.85</v>
      </c>
      <c r="AF272" s="157" t="str" cm="1">
        <f t="array" ref="AF272">IF(D272="Electric","--",IF(D272="Diesel",_xlfn._xlws.FILTER(DFCF2[Fuel_NOX],(DFCF2[MY]=E272)),""))</f>
        <v/>
      </c>
      <c r="AG272" s="157" cm="1">
        <f t="array" ref="AG272">IF(D272="Electric","--",IF(D272="Gasoline",_xlfn._xlws.FILTER(GFCF2[Fuel_NOX],(GFCF2[MY]=E272)),""))</f>
        <v>0.86699999999999999</v>
      </c>
      <c r="AH272" s="157">
        <f t="shared" si="80"/>
        <v>0.86699999999999999</v>
      </c>
      <c r="AI272" s="158">
        <f t="shared" si="81"/>
        <v>3.9431499999999993</v>
      </c>
      <c r="AJ272" s="158">
        <f t="shared" si="82"/>
        <v>10.630026900000001</v>
      </c>
      <c r="AK272" s="158">
        <f t="shared" si="83"/>
        <v>427.36773565674599</v>
      </c>
      <c r="AL272" s="158">
        <f t="shared" si="84"/>
        <v>1152.1069516055184</v>
      </c>
      <c r="AM272" s="158">
        <f t="shared" si="85"/>
        <v>0.21368386782837301</v>
      </c>
      <c r="AN272" s="158">
        <f t="shared" si="86"/>
        <v>0.57605347580275923</v>
      </c>
      <c r="AO272" s="158">
        <f t="shared" si="87"/>
        <v>0.19654642162853747</v>
      </c>
      <c r="AP272" s="157"/>
      <c r="AQ272" s="161"/>
      <c r="AR272" s="161"/>
      <c r="AS272" s="161" t="str">
        <f>IF(ISNA(VLOOKUP($B272,'2017 Emission Inventory'!$B$2:$B$803,1,FALSE)),"No","Yes")</f>
        <v>Yes</v>
      </c>
      <c r="AT272" s="161" t="str">
        <f>IFERROR(INDEX('2017 Emission Inventory'!$C$2:$C$803,MATCH($B272,'2017 Emission Inventory'!$B$2:$B$803,0)),"")</f>
        <v>Cargo Tractor</v>
      </c>
      <c r="AU272" s="161" t="str">
        <f>IFERROR(INDEX('2017 Emission Inventory'!$D$2:$D$803,MATCH($B272,'2017 Emission Inventory'!$B$2:$B$803,0)),"")</f>
        <v>Gasoline</v>
      </c>
      <c r="AV272" s="161">
        <f>IFERROR(INDEX('2017 Emission Inventory'!$E$2:$E$803,MATCH($B272,'2017 Emission Inventory'!$B$2:$B$803,0)),"")</f>
        <v>1989</v>
      </c>
      <c r="AW272" s="161">
        <f>IFERROR(INDEX('2017 Emission Inventory'!$F$2:$F$803,MATCH($B272,'2017 Emission Inventory'!$B$2:$B$803,0)),"")</f>
        <v>80</v>
      </c>
      <c r="AX272" s="161">
        <f>IFERROR(INDEX('2017 Emission Inventory'!$G$2:$G$803,MATCH($B272,'2017 Emission Inventory'!$B$2:$B$803,0)),"")</f>
        <v>1137.9951923076924</v>
      </c>
      <c r="AY272" s="162">
        <f>IFERROR(INDEX('2017 Emission Inventory'!$AL$2:$AL$803,MATCH($B272,'2017 Emission Inventory'!$B$2:$B$803,0)),"")</f>
        <v>1152.1069516055184</v>
      </c>
      <c r="AZ272" s="163">
        <f t="shared" si="88"/>
        <v>0</v>
      </c>
      <c r="BB272" s="166"/>
    </row>
    <row r="273" spans="1:54" s="160" customFormat="1" x14ac:dyDescent="0.35">
      <c r="A273" s="157">
        <v>272</v>
      </c>
      <c r="B273" s="157">
        <v>392847</v>
      </c>
      <c r="C273" s="157" t="s">
        <v>205</v>
      </c>
      <c r="D273" s="157" t="s">
        <v>16</v>
      </c>
      <c r="E273" s="157">
        <v>1989</v>
      </c>
      <c r="F273" s="157">
        <v>80</v>
      </c>
      <c r="G273" s="157">
        <v>1137.9951923076924</v>
      </c>
      <c r="H273" s="157"/>
      <c r="I273" s="157">
        <f t="shared" si="72"/>
        <v>100</v>
      </c>
      <c r="J273" s="157" t="str">
        <f>IF(D273="Electric","--",IF(D273="Diesel",VLOOKUP(C273,[2]ORDLF!A:B,2,FALSE),""))</f>
        <v/>
      </c>
      <c r="K273" s="157">
        <f>IF(D273="Electric","--",IF(D273="Gasoline",VLOOKUP(C273,LSILF!A:C,3,FALSE),""))</f>
        <v>0.54</v>
      </c>
      <c r="L273" s="158">
        <f t="shared" si="71"/>
        <v>0.54</v>
      </c>
      <c r="M273" s="157" t="str" cm="1">
        <f t="array" ref="M273">IF(D273="Electric","--",IF(D273="Diesel",_xlfn._xlws.FILTER(DIESCH[CH Cap],(DIESCH[HP Bin]=I273)),""))</f>
        <v/>
      </c>
      <c r="N273" s="157" cm="1">
        <f t="array" ref="N273">IF(D273="Electric","--",IF(D273="Gasoline",_xlfn._xlws.FILTER(LSICH[CH Cap],(LSICH[Fuel Type]=D273)*(LSICH[MY]=E273)),""))</f>
        <v>7000</v>
      </c>
      <c r="O273" s="157">
        <f t="shared" si="73"/>
        <v>7000</v>
      </c>
      <c r="P273" s="157">
        <f t="shared" si="74"/>
        <v>35277.850961538461</v>
      </c>
      <c r="Q273" s="157" t="str" cm="1">
        <f t="array" ref="Q273">IF(D273="Electric","--",IF(D273="Diesel",_xlfn._xlws.FILTER(ORDEF[HC-ZH (g/hp-hr)],(ORDEF[HP]=I273)*(ORDEF[Model_Year]=E273)),""))</f>
        <v/>
      </c>
      <c r="R273" s="157" cm="1">
        <f t="array" ref="R273">IF(D273="Electric","--",IF(D273="Gasoline",_xlfn._xlws.FILTER(LSIEF[HC-ZH (g/hp-hr)],(LSIEF[Fuel]=D273)*(LSIEF[HP Bin]=I273)*(LSIEF[Model Year]=E273)),""))</f>
        <v>2.63</v>
      </c>
      <c r="S273" s="158">
        <f t="shared" si="75"/>
        <v>2.63</v>
      </c>
      <c r="T273" s="159" t="str" cm="1">
        <f t="array" ref="T273">IF(D273="Electric","--",IF(D273="Diesel",_xlfn._xlws.FILTER(ORDEF[HCDR],(ORDEF[HP]=I273)*(ORDEF[Model_Year]=E273),),""))</f>
        <v/>
      </c>
      <c r="U273" s="159" cm="1">
        <f t="array" ref="U273">IF(D273="Electric","--",IF(D273="Gasoline",_xlfn._xlws.FILTER(LSIEF[HC DR],(LSIEF[Fuel]=D273)*(LSIEF[HP Bin]=I273)*(LSIEF[Model Year]=E273)),""))</f>
        <v>2.8699999999999998E-4</v>
      </c>
      <c r="V273" s="159">
        <f t="shared" si="76"/>
        <v>2.8699999999999998E-4</v>
      </c>
      <c r="W273" s="158" t="str" cm="1">
        <f t="array" ref="W273">IF(D273="Electric","--",IF(D273="Diesel",_xlfn._xlws.FILTER(ORDEF[NOXzh],(ORDEF[HP]=I273)*(ORDEF[Model_Year]=E273)),""))</f>
        <v/>
      </c>
      <c r="X273" s="158" cm="1">
        <f t="array" ref="X273">IF(D273="Electric","--",IF(D273="Gasoline",_xlfn._xlws.FILTER(LSIEF[NOX-ZH (g/hp-hr)],(LSIEF[Fuel]=D273)*(LSIEF[HP Bin]=I273)*(LSIEF[Model Year]=E273)),""))</f>
        <v>11.84</v>
      </c>
      <c r="Y273" s="158">
        <f t="shared" si="77"/>
        <v>11.84</v>
      </c>
      <c r="Z273" s="159" t="str" cm="1">
        <f t="array" ref="Z273">IF(D273="Electric","--",IF(D273="Diesel",_xlfn._xlws.FILTER(ORDEF[NOXdr],(ORDEF[HP]=I273)*(ORDEF[Model_Year]=E273)),""))</f>
        <v/>
      </c>
      <c r="AA273" s="159" cm="1">
        <f t="array" ref="AA273">IF(E273="Electric","--",IF(D273="Gasoline",_xlfn._xlws.FILTER(LSIEF[NOX DR],(LSIEF[Fuel]=D273)*(LSIEF[HP Bin]=I273)*(LSIEF[Model Year]=E273)),""))</f>
        <v>6.0099999999999997E-5</v>
      </c>
      <c r="AB273" s="159">
        <f t="shared" si="78"/>
        <v>6.0099999999999997E-5</v>
      </c>
      <c r="AC273" s="158" t="str" cm="1">
        <f t="array" ref="AC273">IF(D273="Electric","--",IF(D273="Diesel",_xlfn._xlws.FILTER(DFCF2[Fuel_HC],(DFCF2[MY]=E273)),""))</f>
        <v/>
      </c>
      <c r="AD273" s="158" cm="1">
        <f t="array" ref="AD273">IF(D273="Electric","--",IF(D273="Gasoline",_xlfn._xlws.FILTER(GFCF2[Fuel_HC],(GFCF2[MY]=E273)),""))</f>
        <v>0.85</v>
      </c>
      <c r="AE273" s="158">
        <f t="shared" si="79"/>
        <v>0.85</v>
      </c>
      <c r="AF273" s="157" t="str" cm="1">
        <f t="array" ref="AF273">IF(D273="Electric","--",IF(D273="Diesel",_xlfn._xlws.FILTER(DFCF2[Fuel_NOX],(DFCF2[MY]=E273)),""))</f>
        <v/>
      </c>
      <c r="AG273" s="157" cm="1">
        <f t="array" ref="AG273">IF(D273="Electric","--",IF(D273="Gasoline",_xlfn._xlws.FILTER(GFCF2[Fuel_NOX],(GFCF2[MY]=E273)),""))</f>
        <v>0.86699999999999999</v>
      </c>
      <c r="AH273" s="157">
        <f t="shared" si="80"/>
        <v>0.86699999999999999</v>
      </c>
      <c r="AI273" s="158">
        <f t="shared" si="81"/>
        <v>3.9431499999999993</v>
      </c>
      <c r="AJ273" s="158">
        <f t="shared" si="82"/>
        <v>10.630026900000001</v>
      </c>
      <c r="AK273" s="158">
        <f t="shared" si="83"/>
        <v>427.36773565674599</v>
      </c>
      <c r="AL273" s="158">
        <f t="shared" si="84"/>
        <v>1152.1069516055184</v>
      </c>
      <c r="AM273" s="158">
        <f t="shared" si="85"/>
        <v>0.21368386782837301</v>
      </c>
      <c r="AN273" s="158">
        <f t="shared" si="86"/>
        <v>0.57605347580275923</v>
      </c>
      <c r="AO273" s="158">
        <f t="shared" si="87"/>
        <v>0.19654642162853747</v>
      </c>
      <c r="AP273" s="157"/>
      <c r="AQ273" s="161"/>
      <c r="AR273" s="161"/>
      <c r="AS273" s="161" t="str">
        <f>IF(ISNA(VLOOKUP($B273,'2017 Emission Inventory'!$B$2:$B$803,1,FALSE)),"No","Yes")</f>
        <v>Yes</v>
      </c>
      <c r="AT273" s="161" t="str">
        <f>IFERROR(INDEX('2017 Emission Inventory'!$C$2:$C$803,MATCH($B273,'2017 Emission Inventory'!$B$2:$B$803,0)),"")</f>
        <v>Cargo Tractor</v>
      </c>
      <c r="AU273" s="161" t="str">
        <f>IFERROR(INDEX('2017 Emission Inventory'!$D$2:$D$803,MATCH($B273,'2017 Emission Inventory'!$B$2:$B$803,0)),"")</f>
        <v>Gasoline</v>
      </c>
      <c r="AV273" s="161">
        <f>IFERROR(INDEX('2017 Emission Inventory'!$E$2:$E$803,MATCH($B273,'2017 Emission Inventory'!$B$2:$B$803,0)),"")</f>
        <v>1989</v>
      </c>
      <c r="AW273" s="161">
        <f>IFERROR(INDEX('2017 Emission Inventory'!$F$2:$F$803,MATCH($B273,'2017 Emission Inventory'!$B$2:$B$803,0)),"")</f>
        <v>80</v>
      </c>
      <c r="AX273" s="161">
        <f>IFERROR(INDEX('2017 Emission Inventory'!$G$2:$G$803,MATCH($B273,'2017 Emission Inventory'!$B$2:$B$803,0)),"")</f>
        <v>1137.9951923076924</v>
      </c>
      <c r="AY273" s="162">
        <f>IFERROR(INDEX('2017 Emission Inventory'!$AL$2:$AL$803,MATCH($B273,'2017 Emission Inventory'!$B$2:$B$803,0)),"")</f>
        <v>1152.1069516055184</v>
      </c>
      <c r="AZ273" s="163">
        <f t="shared" si="88"/>
        <v>0</v>
      </c>
      <c r="BB273" s="166"/>
    </row>
    <row r="274" spans="1:54" s="160" customFormat="1" x14ac:dyDescent="0.35">
      <c r="A274" s="157">
        <v>273</v>
      </c>
      <c r="B274" s="157" t="s">
        <v>262</v>
      </c>
      <c r="C274" s="157" t="s">
        <v>205</v>
      </c>
      <c r="D274" s="157" t="s">
        <v>16</v>
      </c>
      <c r="E274" s="157">
        <v>1989</v>
      </c>
      <c r="F274" s="157">
        <v>103</v>
      </c>
      <c r="G274" s="157">
        <v>1137.9951923076924</v>
      </c>
      <c r="H274" s="157"/>
      <c r="I274" s="157">
        <f t="shared" si="72"/>
        <v>175</v>
      </c>
      <c r="J274" s="157" t="str">
        <f>IF(D274="Electric","--",IF(D274="Diesel",VLOOKUP(C274,[2]ORDLF!A:B,2,FALSE),""))</f>
        <v/>
      </c>
      <c r="K274" s="157">
        <f>IF(D274="Electric","--",IF(D274="Gasoline",VLOOKUP(C274,LSILF!A:C,3,FALSE),""))</f>
        <v>0.54</v>
      </c>
      <c r="L274" s="158">
        <f t="shared" si="71"/>
        <v>0.54</v>
      </c>
      <c r="M274" s="157" t="str" cm="1">
        <f t="array" ref="M274">IF(D274="Electric","--",IF(D274="Diesel",_xlfn._xlws.FILTER(DIESCH[CH Cap],(DIESCH[HP Bin]=I274)),""))</f>
        <v/>
      </c>
      <c r="N274" s="157" cm="1">
        <f t="array" ref="N274">IF(D274="Electric","--",IF(D274="Gasoline",_xlfn._xlws.FILTER(LSICH[CH Cap],(LSICH[Fuel Type]=D274)*(LSICH[MY]=E274)),""))</f>
        <v>7000</v>
      </c>
      <c r="O274" s="157">
        <f t="shared" si="73"/>
        <v>7000</v>
      </c>
      <c r="P274" s="157">
        <f t="shared" si="74"/>
        <v>35277.850961538461</v>
      </c>
      <c r="Q274" s="157" t="str" cm="1">
        <f t="array" ref="Q274">IF(D274="Electric","--",IF(D274="Diesel",_xlfn._xlws.FILTER(ORDEF[HC-ZH (g/hp-hr)],(ORDEF[HP]=I274)*(ORDEF[Model_Year]=E274)),""))</f>
        <v/>
      </c>
      <c r="R274" s="157" cm="1">
        <f t="array" ref="R274">IF(D274="Electric","--",IF(D274="Gasoline",_xlfn._xlws.FILTER(LSIEF[HC-ZH (g/hp-hr)],(LSIEF[Fuel]=D274)*(LSIEF[HP Bin]=I274)*(LSIEF[Model Year]=E274)),""))</f>
        <v>1.61</v>
      </c>
      <c r="S274" s="158">
        <f t="shared" si="75"/>
        <v>1.61</v>
      </c>
      <c r="T274" s="159" t="str" cm="1">
        <f t="array" ref="T274">IF(D274="Electric","--",IF(D274="Diesel",_xlfn._xlws.FILTER(ORDEF[HCDR],(ORDEF[HP]=I274)*(ORDEF[Model_Year]=E274),),""))</f>
        <v/>
      </c>
      <c r="U274" s="159" cm="1">
        <f t="array" ref="U274">IF(D274="Electric","--",IF(D274="Gasoline",_xlfn._xlws.FILTER(LSIEF[HC DR],(LSIEF[Fuel]=D274)*(LSIEF[HP Bin]=I274)*(LSIEF[Model Year]=E274)),""))</f>
        <v>4.1499999999999999E-5</v>
      </c>
      <c r="V274" s="159">
        <f t="shared" si="76"/>
        <v>4.1499999999999999E-5</v>
      </c>
      <c r="W274" s="158" t="str" cm="1">
        <f t="array" ref="W274">IF(D274="Electric","--",IF(D274="Diesel",_xlfn._xlws.FILTER(ORDEF[NOXzh],(ORDEF[HP]=I274)*(ORDEF[Model_Year]=E274)),""))</f>
        <v/>
      </c>
      <c r="X274" s="158" cm="1">
        <f t="array" ref="X274">IF(D274="Electric","--",IF(D274="Gasoline",_xlfn._xlws.FILTER(LSIEF[NOX-ZH (g/hp-hr)],(LSIEF[Fuel]=D274)*(LSIEF[HP Bin]=I274)*(LSIEF[Model Year]=E274)),""))</f>
        <v>12.94</v>
      </c>
      <c r="Y274" s="158">
        <f t="shared" si="77"/>
        <v>12.94</v>
      </c>
      <c r="Z274" s="159" t="str" cm="1">
        <f t="array" ref="Z274">IF(D274="Electric","--",IF(D274="Diesel",_xlfn._xlws.FILTER(ORDEF[NOXdr],(ORDEF[HP]=I274)*(ORDEF[Model_Year]=E274)),""))</f>
        <v/>
      </c>
      <c r="AA274" s="159" cm="1">
        <f t="array" ref="AA274">IF(E274="Electric","--",IF(D274="Gasoline",_xlfn._xlws.FILTER(LSIEF[NOX DR],(LSIEF[Fuel]=D274)*(LSIEF[HP Bin]=I274)*(LSIEF[Model Year]=E274)),""))</f>
        <v>1.27E-4</v>
      </c>
      <c r="AB274" s="159">
        <f t="shared" si="78"/>
        <v>1.27E-4</v>
      </c>
      <c r="AC274" s="158" t="str" cm="1">
        <f t="array" ref="AC274">IF(D274="Electric","--",IF(D274="Diesel",_xlfn._xlws.FILTER(DFCF2[Fuel_HC],(DFCF2[MY]=E274)),""))</f>
        <v/>
      </c>
      <c r="AD274" s="158" cm="1">
        <f t="array" ref="AD274">IF(D274="Electric","--",IF(D274="Gasoline",_xlfn._xlws.FILTER(GFCF2[Fuel_HC],(GFCF2[MY]=E274)),""))</f>
        <v>0.85</v>
      </c>
      <c r="AE274" s="158">
        <f t="shared" si="79"/>
        <v>0.85</v>
      </c>
      <c r="AF274" s="157" t="str" cm="1">
        <f t="array" ref="AF274">IF(D274="Electric","--",IF(D274="Diesel",_xlfn._xlws.FILTER(DFCF2[Fuel_NOX],(DFCF2[MY]=E274)),""))</f>
        <v/>
      </c>
      <c r="AG274" s="157" cm="1">
        <f t="array" ref="AG274">IF(D274="Electric","--",IF(D274="Gasoline",_xlfn._xlws.FILTER(GFCF2[Fuel_NOX],(GFCF2[MY]=E274)),""))</f>
        <v>0.86699999999999999</v>
      </c>
      <c r="AH274" s="157">
        <f t="shared" si="80"/>
        <v>0.86699999999999999</v>
      </c>
      <c r="AI274" s="158">
        <f t="shared" si="81"/>
        <v>1.6154250000000001</v>
      </c>
      <c r="AJ274" s="158">
        <f t="shared" si="82"/>
        <v>11.989742999999999</v>
      </c>
      <c r="AK274" s="158">
        <f t="shared" si="83"/>
        <v>225.42001322055273</v>
      </c>
      <c r="AL274" s="158">
        <f t="shared" si="84"/>
        <v>1673.075522274961</v>
      </c>
      <c r="AM274" s="158">
        <f t="shared" si="85"/>
        <v>0.11271000661027637</v>
      </c>
      <c r="AN274" s="158">
        <f t="shared" si="86"/>
        <v>0.83653776113748057</v>
      </c>
      <c r="AO274" s="158">
        <f t="shared" si="87"/>
        <v>0.1036706640801322</v>
      </c>
      <c r="AP274" s="157"/>
      <c r="AQ274" s="161"/>
      <c r="AR274" s="161"/>
      <c r="AS274" s="161" t="str">
        <f>IF(ISNA(VLOOKUP($B274,'2017 Emission Inventory'!$B$2:$B$803,1,FALSE)),"No","Yes")</f>
        <v>Yes</v>
      </c>
      <c r="AT274" s="161" t="str">
        <f>IFERROR(INDEX('2017 Emission Inventory'!$C$2:$C$803,MATCH($B274,'2017 Emission Inventory'!$B$2:$B$803,0)),"")</f>
        <v>Cargo Tractor</v>
      </c>
      <c r="AU274" s="161" t="str">
        <f>IFERROR(INDEX('2017 Emission Inventory'!$D$2:$D$803,MATCH($B274,'2017 Emission Inventory'!$B$2:$B$803,0)),"")</f>
        <v>Gasoline</v>
      </c>
      <c r="AV274" s="161">
        <f>IFERROR(INDEX('2017 Emission Inventory'!$E$2:$E$803,MATCH($B274,'2017 Emission Inventory'!$B$2:$B$803,0)),"")</f>
        <v>1989</v>
      </c>
      <c r="AW274" s="161">
        <f>IFERROR(INDEX('2017 Emission Inventory'!$F$2:$F$803,MATCH($B274,'2017 Emission Inventory'!$B$2:$B$803,0)),"")</f>
        <v>101</v>
      </c>
      <c r="AX274" s="161">
        <f>IFERROR(INDEX('2017 Emission Inventory'!$G$2:$G$803,MATCH($B274,'2017 Emission Inventory'!$B$2:$B$803,0)),"")</f>
        <v>1137.9951923076924</v>
      </c>
      <c r="AY274" s="162">
        <f>IFERROR(INDEX('2017 Emission Inventory'!$AL$2:$AL$803,MATCH($B274,'2017 Emission Inventory'!$B$2:$B$803,0)),"")</f>
        <v>1640.5886189298162</v>
      </c>
      <c r="AZ274" s="163">
        <f t="shared" si="88"/>
        <v>32.48690334514481</v>
      </c>
      <c r="BB274" s="166"/>
    </row>
    <row r="275" spans="1:54" s="160" customFormat="1" x14ac:dyDescent="0.35">
      <c r="A275" s="157">
        <v>274</v>
      </c>
      <c r="B275" s="157">
        <v>458270</v>
      </c>
      <c r="C275" s="157" t="s">
        <v>205</v>
      </c>
      <c r="D275" s="157" t="s">
        <v>16</v>
      </c>
      <c r="E275" s="157">
        <v>1990</v>
      </c>
      <c r="F275" s="157">
        <v>80</v>
      </c>
      <c r="G275" s="157">
        <v>1095</v>
      </c>
      <c r="H275" s="157"/>
      <c r="I275" s="157">
        <f t="shared" si="72"/>
        <v>100</v>
      </c>
      <c r="J275" s="157" t="str">
        <f>IF(D275="Electric","--",IF(D275="Diesel",VLOOKUP(C275,[2]ORDLF!A:B,2,FALSE),""))</f>
        <v/>
      </c>
      <c r="K275" s="157">
        <f>IF(D275="Electric","--",IF(D275="Gasoline",VLOOKUP(C275,LSILF!A:C,3,FALSE),""))</f>
        <v>0.54</v>
      </c>
      <c r="L275" s="158">
        <f t="shared" si="71"/>
        <v>0.54</v>
      </c>
      <c r="M275" s="157" t="str" cm="1">
        <f t="array" ref="M275">IF(D275="Electric","--",IF(D275="Diesel",_xlfn._xlws.FILTER(DIESCH[CH Cap],(DIESCH[HP Bin]=I275)),""))</f>
        <v/>
      </c>
      <c r="N275" s="157" cm="1">
        <f t="array" ref="N275">IF(D275="Electric","--",IF(D275="Gasoline",_xlfn._xlws.FILTER(LSICH[CH Cap],(LSICH[Fuel Type]=D275)*(LSICH[MY]=E275)),""))</f>
        <v>7000</v>
      </c>
      <c r="O275" s="157">
        <f t="shared" si="73"/>
        <v>7000</v>
      </c>
      <c r="P275" s="157">
        <f t="shared" si="74"/>
        <v>32850</v>
      </c>
      <c r="Q275" s="157" t="str" cm="1">
        <f t="array" ref="Q275">IF(D275="Electric","--",IF(D275="Diesel",_xlfn._xlws.FILTER(ORDEF[HC-ZH (g/hp-hr)],(ORDEF[HP]=I275)*(ORDEF[Model_Year]=E275)),""))</f>
        <v/>
      </c>
      <c r="R275" s="157" cm="1">
        <f t="array" ref="R275">IF(D275="Electric","--",IF(D275="Gasoline",_xlfn._xlws.FILTER(LSIEF[HC-ZH (g/hp-hr)],(LSIEF[Fuel]=D275)*(LSIEF[HP Bin]=I275)*(LSIEF[Model Year]=E275)),""))</f>
        <v>2.63</v>
      </c>
      <c r="S275" s="158">
        <f t="shared" si="75"/>
        <v>2.63</v>
      </c>
      <c r="T275" s="159" t="str" cm="1">
        <f t="array" ref="T275">IF(D275="Electric","--",IF(D275="Diesel",_xlfn._xlws.FILTER(ORDEF[HCDR],(ORDEF[HP]=I275)*(ORDEF[Model_Year]=E275),),""))</f>
        <v/>
      </c>
      <c r="U275" s="159" cm="1">
        <f t="array" ref="U275">IF(D275="Electric","--",IF(D275="Gasoline",_xlfn._xlws.FILTER(LSIEF[HC DR],(LSIEF[Fuel]=D275)*(LSIEF[HP Bin]=I275)*(LSIEF[Model Year]=E275)),""))</f>
        <v>2.8699999999999998E-4</v>
      </c>
      <c r="V275" s="159">
        <f t="shared" si="76"/>
        <v>2.8699999999999998E-4</v>
      </c>
      <c r="W275" s="158" t="str" cm="1">
        <f t="array" ref="W275">IF(D275="Electric","--",IF(D275="Diesel",_xlfn._xlws.FILTER(ORDEF[NOXzh],(ORDEF[HP]=I275)*(ORDEF[Model_Year]=E275)),""))</f>
        <v/>
      </c>
      <c r="X275" s="158" cm="1">
        <f t="array" ref="X275">IF(D275="Electric","--",IF(D275="Gasoline",_xlfn._xlws.FILTER(LSIEF[NOX-ZH (g/hp-hr)],(LSIEF[Fuel]=D275)*(LSIEF[HP Bin]=I275)*(LSIEF[Model Year]=E275)),""))</f>
        <v>11.84</v>
      </c>
      <c r="Y275" s="158">
        <f t="shared" si="77"/>
        <v>11.84</v>
      </c>
      <c r="Z275" s="159" t="str" cm="1">
        <f t="array" ref="Z275">IF(D275="Electric","--",IF(D275="Diesel",_xlfn._xlws.FILTER(ORDEF[NOXdr],(ORDEF[HP]=I275)*(ORDEF[Model_Year]=E275)),""))</f>
        <v/>
      </c>
      <c r="AA275" s="159" cm="1">
        <f t="array" ref="AA275">IF(E275="Electric","--",IF(D275="Gasoline",_xlfn._xlws.FILTER(LSIEF[NOX DR],(LSIEF[Fuel]=D275)*(LSIEF[HP Bin]=I275)*(LSIEF[Model Year]=E275)),""))</f>
        <v>6.0099999999999997E-5</v>
      </c>
      <c r="AB275" s="159">
        <f t="shared" si="78"/>
        <v>6.0099999999999997E-5</v>
      </c>
      <c r="AC275" s="158" t="str" cm="1">
        <f t="array" ref="AC275">IF(D275="Electric","--",IF(D275="Diesel",_xlfn._xlws.FILTER(DFCF2[Fuel_HC],(DFCF2[MY]=E275)),""))</f>
        <v/>
      </c>
      <c r="AD275" s="158" cm="1">
        <f t="array" ref="AD275">IF(D275="Electric","--",IF(D275="Gasoline",_xlfn._xlws.FILTER(GFCF2[Fuel_HC],(GFCF2[MY]=E275)),""))</f>
        <v>0.85</v>
      </c>
      <c r="AE275" s="158">
        <f t="shared" si="79"/>
        <v>0.85</v>
      </c>
      <c r="AF275" s="157" t="str" cm="1">
        <f t="array" ref="AF275">IF(D275="Electric","--",IF(D275="Diesel",_xlfn._xlws.FILTER(DFCF2[Fuel_NOX],(DFCF2[MY]=E275)),""))</f>
        <v/>
      </c>
      <c r="AG275" s="157" cm="1">
        <f t="array" ref="AG275">IF(D275="Electric","--",IF(D275="Gasoline",_xlfn._xlws.FILTER(GFCF2[Fuel_NOX],(GFCF2[MY]=E275)),""))</f>
        <v>0.86699999999999999</v>
      </c>
      <c r="AH275" s="157">
        <f t="shared" si="80"/>
        <v>0.86699999999999999</v>
      </c>
      <c r="AI275" s="158">
        <f t="shared" si="81"/>
        <v>3.9431499999999993</v>
      </c>
      <c r="AJ275" s="158">
        <f t="shared" si="82"/>
        <v>10.630026900000001</v>
      </c>
      <c r="AK275" s="158">
        <f t="shared" si="83"/>
        <v>411.22113143128928</v>
      </c>
      <c r="AL275" s="158">
        <f t="shared" si="84"/>
        <v>1108.5785955297265</v>
      </c>
      <c r="AM275" s="158">
        <f t="shared" si="85"/>
        <v>0.20561056571564465</v>
      </c>
      <c r="AN275" s="158">
        <f t="shared" si="86"/>
        <v>0.55428929776486324</v>
      </c>
      <c r="AO275" s="158">
        <f t="shared" si="87"/>
        <v>0.18912059834524994</v>
      </c>
      <c r="AP275" s="157"/>
      <c r="AQ275" s="161"/>
      <c r="AR275" s="161"/>
      <c r="AS275" s="161" t="str">
        <f>IF(ISNA(VLOOKUP($B275,'2017 Emission Inventory'!$B$2:$B$803,1,FALSE)),"No","Yes")</f>
        <v>Yes</v>
      </c>
      <c r="AT275" s="161" t="str">
        <f>IFERROR(INDEX('2017 Emission Inventory'!$C$2:$C$803,MATCH($B275,'2017 Emission Inventory'!$B$2:$B$803,0)),"")</f>
        <v>Cargo Tractor</v>
      </c>
      <c r="AU275" s="161" t="str">
        <f>IFERROR(INDEX('2017 Emission Inventory'!$D$2:$D$803,MATCH($B275,'2017 Emission Inventory'!$B$2:$B$803,0)),"")</f>
        <v>Gasoline</v>
      </c>
      <c r="AV275" s="161">
        <f>IFERROR(INDEX('2017 Emission Inventory'!$E$2:$E$803,MATCH($B275,'2017 Emission Inventory'!$B$2:$B$803,0)),"")</f>
        <v>1990</v>
      </c>
      <c r="AW275" s="161">
        <f>IFERROR(INDEX('2017 Emission Inventory'!$F$2:$F$803,MATCH($B275,'2017 Emission Inventory'!$B$2:$B$803,0)),"")</f>
        <v>80</v>
      </c>
      <c r="AX275" s="161">
        <f>IFERROR(INDEX('2017 Emission Inventory'!$G$2:$G$803,MATCH($B275,'2017 Emission Inventory'!$B$2:$B$803,0)),"")</f>
        <v>1137.9951923076924</v>
      </c>
      <c r="AY275" s="162">
        <f>IFERROR(INDEX('2017 Emission Inventory'!$AL$2:$AL$803,MATCH($B275,'2017 Emission Inventory'!$B$2:$B$803,0)),"")</f>
        <v>1152.1069516055184</v>
      </c>
      <c r="AZ275" s="163">
        <f t="shared" si="88"/>
        <v>-43.528356075791862</v>
      </c>
      <c r="BB275" s="166"/>
    </row>
    <row r="276" spans="1:54" s="160" customFormat="1" x14ac:dyDescent="0.35">
      <c r="A276" s="157">
        <v>275</v>
      </c>
      <c r="B276" s="157">
        <v>458298</v>
      </c>
      <c r="C276" s="157" t="s">
        <v>205</v>
      </c>
      <c r="D276" s="157" t="s">
        <v>16</v>
      </c>
      <c r="E276" s="157">
        <v>1990</v>
      </c>
      <c r="F276" s="157">
        <v>80</v>
      </c>
      <c r="G276" s="157">
        <v>1095</v>
      </c>
      <c r="H276" s="157"/>
      <c r="I276" s="157">
        <f t="shared" si="72"/>
        <v>100</v>
      </c>
      <c r="J276" s="157" t="str">
        <f>IF(D276="Electric","--",IF(D276="Diesel",VLOOKUP(C276,[2]ORDLF!A:B,2,FALSE),""))</f>
        <v/>
      </c>
      <c r="K276" s="157">
        <f>IF(D276="Electric","--",IF(D276="Gasoline",VLOOKUP(C276,LSILF!A:C,3,FALSE),""))</f>
        <v>0.54</v>
      </c>
      <c r="L276" s="158">
        <f t="shared" si="71"/>
        <v>0.54</v>
      </c>
      <c r="M276" s="157" t="str" cm="1">
        <f t="array" ref="M276">IF(D276="Electric","--",IF(D276="Diesel",_xlfn._xlws.FILTER(DIESCH[CH Cap],(DIESCH[HP Bin]=I276)),""))</f>
        <v/>
      </c>
      <c r="N276" s="157" cm="1">
        <f t="array" ref="N276">IF(D276="Electric","--",IF(D276="Gasoline",_xlfn._xlws.FILTER(LSICH[CH Cap],(LSICH[Fuel Type]=D276)*(LSICH[MY]=E276)),""))</f>
        <v>7000</v>
      </c>
      <c r="O276" s="157">
        <f t="shared" si="73"/>
        <v>7000</v>
      </c>
      <c r="P276" s="157">
        <f t="shared" si="74"/>
        <v>32850</v>
      </c>
      <c r="Q276" s="157" t="str" cm="1">
        <f t="array" ref="Q276">IF(D276="Electric","--",IF(D276="Diesel",_xlfn._xlws.FILTER(ORDEF[HC-ZH (g/hp-hr)],(ORDEF[HP]=I276)*(ORDEF[Model_Year]=E276)),""))</f>
        <v/>
      </c>
      <c r="R276" s="157" cm="1">
        <f t="array" ref="R276">IF(D276="Electric","--",IF(D276="Gasoline",_xlfn._xlws.FILTER(LSIEF[HC-ZH (g/hp-hr)],(LSIEF[Fuel]=D276)*(LSIEF[HP Bin]=I276)*(LSIEF[Model Year]=E276)),""))</f>
        <v>2.63</v>
      </c>
      <c r="S276" s="158">
        <f t="shared" si="75"/>
        <v>2.63</v>
      </c>
      <c r="T276" s="159" t="str" cm="1">
        <f t="array" ref="T276">IF(D276="Electric","--",IF(D276="Diesel",_xlfn._xlws.FILTER(ORDEF[HCDR],(ORDEF[HP]=I276)*(ORDEF[Model_Year]=E276),),""))</f>
        <v/>
      </c>
      <c r="U276" s="159" cm="1">
        <f t="array" ref="U276">IF(D276="Electric","--",IF(D276="Gasoline",_xlfn._xlws.FILTER(LSIEF[HC DR],(LSIEF[Fuel]=D276)*(LSIEF[HP Bin]=I276)*(LSIEF[Model Year]=E276)),""))</f>
        <v>2.8699999999999998E-4</v>
      </c>
      <c r="V276" s="159">
        <f t="shared" si="76"/>
        <v>2.8699999999999998E-4</v>
      </c>
      <c r="W276" s="158" t="str" cm="1">
        <f t="array" ref="W276">IF(D276="Electric","--",IF(D276="Diesel",_xlfn._xlws.FILTER(ORDEF[NOXzh],(ORDEF[HP]=I276)*(ORDEF[Model_Year]=E276)),""))</f>
        <v/>
      </c>
      <c r="X276" s="158" cm="1">
        <f t="array" ref="X276">IF(D276="Electric","--",IF(D276="Gasoline",_xlfn._xlws.FILTER(LSIEF[NOX-ZH (g/hp-hr)],(LSIEF[Fuel]=D276)*(LSIEF[HP Bin]=I276)*(LSIEF[Model Year]=E276)),""))</f>
        <v>11.84</v>
      </c>
      <c r="Y276" s="158">
        <f t="shared" si="77"/>
        <v>11.84</v>
      </c>
      <c r="Z276" s="159" t="str" cm="1">
        <f t="array" ref="Z276">IF(D276="Electric","--",IF(D276="Diesel",_xlfn._xlws.FILTER(ORDEF[NOXdr],(ORDEF[HP]=I276)*(ORDEF[Model_Year]=E276)),""))</f>
        <v/>
      </c>
      <c r="AA276" s="159" cm="1">
        <f t="array" ref="AA276">IF(E276="Electric","--",IF(D276="Gasoline",_xlfn._xlws.FILTER(LSIEF[NOX DR],(LSIEF[Fuel]=D276)*(LSIEF[HP Bin]=I276)*(LSIEF[Model Year]=E276)),""))</f>
        <v>6.0099999999999997E-5</v>
      </c>
      <c r="AB276" s="159">
        <f t="shared" si="78"/>
        <v>6.0099999999999997E-5</v>
      </c>
      <c r="AC276" s="158" t="str" cm="1">
        <f t="array" ref="AC276">IF(D276="Electric","--",IF(D276="Diesel",_xlfn._xlws.FILTER(DFCF2[Fuel_HC],(DFCF2[MY]=E276)),""))</f>
        <v/>
      </c>
      <c r="AD276" s="158" cm="1">
        <f t="array" ref="AD276">IF(D276="Electric","--",IF(D276="Gasoline",_xlfn._xlws.FILTER(GFCF2[Fuel_HC],(GFCF2[MY]=E276)),""))</f>
        <v>0.85</v>
      </c>
      <c r="AE276" s="158">
        <f t="shared" si="79"/>
        <v>0.85</v>
      </c>
      <c r="AF276" s="157" t="str" cm="1">
        <f t="array" ref="AF276">IF(D276="Electric","--",IF(D276="Diesel",_xlfn._xlws.FILTER(DFCF2[Fuel_NOX],(DFCF2[MY]=E276)),""))</f>
        <v/>
      </c>
      <c r="AG276" s="157" cm="1">
        <f t="array" ref="AG276">IF(D276="Electric","--",IF(D276="Gasoline",_xlfn._xlws.FILTER(GFCF2[Fuel_NOX],(GFCF2[MY]=E276)),""))</f>
        <v>0.86699999999999999</v>
      </c>
      <c r="AH276" s="157">
        <f t="shared" si="80"/>
        <v>0.86699999999999999</v>
      </c>
      <c r="AI276" s="158">
        <f t="shared" si="81"/>
        <v>3.9431499999999993</v>
      </c>
      <c r="AJ276" s="158">
        <f t="shared" si="82"/>
        <v>10.630026900000001</v>
      </c>
      <c r="AK276" s="158">
        <f t="shared" si="83"/>
        <v>411.22113143128928</v>
      </c>
      <c r="AL276" s="158">
        <f t="shared" si="84"/>
        <v>1108.5785955297265</v>
      </c>
      <c r="AM276" s="158">
        <f t="shared" si="85"/>
        <v>0.20561056571564465</v>
      </c>
      <c r="AN276" s="158">
        <f t="shared" si="86"/>
        <v>0.55428929776486324</v>
      </c>
      <c r="AO276" s="158">
        <f t="shared" si="87"/>
        <v>0.18912059834524994</v>
      </c>
      <c r="AP276" s="157"/>
      <c r="AQ276" s="161"/>
      <c r="AR276" s="161"/>
      <c r="AS276" s="161" t="str">
        <f>IF(ISNA(VLOOKUP($B276,'2017 Emission Inventory'!$B$2:$B$803,1,FALSE)),"No","Yes")</f>
        <v>Yes</v>
      </c>
      <c r="AT276" s="161" t="str">
        <f>IFERROR(INDEX('2017 Emission Inventory'!$C$2:$C$803,MATCH($B276,'2017 Emission Inventory'!$B$2:$B$803,0)),"")</f>
        <v>Cargo Tractor</v>
      </c>
      <c r="AU276" s="161" t="str">
        <f>IFERROR(INDEX('2017 Emission Inventory'!$D$2:$D$803,MATCH($B276,'2017 Emission Inventory'!$B$2:$B$803,0)),"")</f>
        <v>Gasoline</v>
      </c>
      <c r="AV276" s="161">
        <f>IFERROR(INDEX('2017 Emission Inventory'!$E$2:$E$803,MATCH($B276,'2017 Emission Inventory'!$B$2:$B$803,0)),"")</f>
        <v>1990</v>
      </c>
      <c r="AW276" s="161">
        <f>IFERROR(INDEX('2017 Emission Inventory'!$F$2:$F$803,MATCH($B276,'2017 Emission Inventory'!$B$2:$B$803,0)),"")</f>
        <v>80</v>
      </c>
      <c r="AX276" s="161">
        <f>IFERROR(INDEX('2017 Emission Inventory'!$G$2:$G$803,MATCH($B276,'2017 Emission Inventory'!$B$2:$B$803,0)),"")</f>
        <v>1137.9951923076924</v>
      </c>
      <c r="AY276" s="162">
        <f>IFERROR(INDEX('2017 Emission Inventory'!$AL$2:$AL$803,MATCH($B276,'2017 Emission Inventory'!$B$2:$B$803,0)),"")</f>
        <v>1152.1069516055184</v>
      </c>
      <c r="AZ276" s="163">
        <f t="shared" si="88"/>
        <v>-43.528356075791862</v>
      </c>
      <c r="BB276" s="166"/>
    </row>
    <row r="277" spans="1:54" s="160" customFormat="1" x14ac:dyDescent="0.35">
      <c r="A277" s="157">
        <v>276</v>
      </c>
      <c r="B277" s="157" t="s">
        <v>263</v>
      </c>
      <c r="C277" s="157" t="s">
        <v>205</v>
      </c>
      <c r="D277" s="157" t="s">
        <v>16</v>
      </c>
      <c r="E277" s="157">
        <v>1990</v>
      </c>
      <c r="F277" s="157">
        <v>105</v>
      </c>
      <c r="G277" s="157">
        <v>1137.9951923076924</v>
      </c>
      <c r="H277" s="157"/>
      <c r="I277" s="157">
        <f t="shared" si="72"/>
        <v>175</v>
      </c>
      <c r="J277" s="157" t="str">
        <f>IF(D277="Electric","--",IF(D277="Diesel",VLOOKUP(C277,[2]ORDLF!A:B,2,FALSE),""))</f>
        <v/>
      </c>
      <c r="K277" s="157">
        <f>IF(D277="Electric","--",IF(D277="Gasoline",VLOOKUP(C277,LSILF!A:C,3,FALSE),""))</f>
        <v>0.54</v>
      </c>
      <c r="L277" s="158">
        <f t="shared" si="71"/>
        <v>0.54</v>
      </c>
      <c r="M277" s="157" t="str" cm="1">
        <f t="array" ref="M277">IF(D277="Electric","--",IF(D277="Diesel",_xlfn._xlws.FILTER(DIESCH[CH Cap],(DIESCH[HP Bin]=I277)),""))</f>
        <v/>
      </c>
      <c r="N277" s="157" cm="1">
        <f t="array" ref="N277">IF(D277="Electric","--",IF(D277="Gasoline",_xlfn._xlws.FILTER(LSICH[CH Cap],(LSICH[Fuel Type]=D277)*(LSICH[MY]=E277)),""))</f>
        <v>7000</v>
      </c>
      <c r="O277" s="157">
        <f t="shared" si="73"/>
        <v>7000</v>
      </c>
      <c r="P277" s="157">
        <f t="shared" si="74"/>
        <v>34139.855769230773</v>
      </c>
      <c r="Q277" s="157" t="str" cm="1">
        <f t="array" ref="Q277">IF(D277="Electric","--",IF(D277="Diesel",_xlfn._xlws.FILTER(ORDEF[HC-ZH (g/hp-hr)],(ORDEF[HP]=I277)*(ORDEF[Model_Year]=E277)),""))</f>
        <v/>
      </c>
      <c r="R277" s="157" cm="1">
        <f t="array" ref="R277">IF(D277="Electric","--",IF(D277="Gasoline",_xlfn._xlws.FILTER(LSIEF[HC-ZH (g/hp-hr)],(LSIEF[Fuel]=D277)*(LSIEF[HP Bin]=I277)*(LSIEF[Model Year]=E277)),""))</f>
        <v>1.61</v>
      </c>
      <c r="S277" s="158">
        <f t="shared" si="75"/>
        <v>1.61</v>
      </c>
      <c r="T277" s="159" t="str" cm="1">
        <f t="array" ref="T277">IF(D277="Electric","--",IF(D277="Diesel",_xlfn._xlws.FILTER(ORDEF[HCDR],(ORDEF[HP]=I277)*(ORDEF[Model_Year]=E277),),""))</f>
        <v/>
      </c>
      <c r="U277" s="159" cm="1">
        <f t="array" ref="U277">IF(D277="Electric","--",IF(D277="Gasoline",_xlfn._xlws.FILTER(LSIEF[HC DR],(LSIEF[Fuel]=D277)*(LSIEF[HP Bin]=I277)*(LSIEF[Model Year]=E277)),""))</f>
        <v>4.1499999999999999E-5</v>
      </c>
      <c r="V277" s="159">
        <f t="shared" si="76"/>
        <v>4.1499999999999999E-5</v>
      </c>
      <c r="W277" s="158" t="str" cm="1">
        <f t="array" ref="W277">IF(D277="Electric","--",IF(D277="Diesel",_xlfn._xlws.FILTER(ORDEF[NOXzh],(ORDEF[HP]=I277)*(ORDEF[Model_Year]=E277)),""))</f>
        <v/>
      </c>
      <c r="X277" s="158" cm="1">
        <f t="array" ref="X277">IF(D277="Electric","--",IF(D277="Gasoline",_xlfn._xlws.FILTER(LSIEF[NOX-ZH (g/hp-hr)],(LSIEF[Fuel]=D277)*(LSIEF[HP Bin]=I277)*(LSIEF[Model Year]=E277)),""))</f>
        <v>12.94</v>
      </c>
      <c r="Y277" s="158">
        <f t="shared" si="77"/>
        <v>12.94</v>
      </c>
      <c r="Z277" s="159" t="str" cm="1">
        <f t="array" ref="Z277">IF(D277="Electric","--",IF(D277="Diesel",_xlfn._xlws.FILTER(ORDEF[NOXdr],(ORDEF[HP]=I277)*(ORDEF[Model_Year]=E277)),""))</f>
        <v/>
      </c>
      <c r="AA277" s="159" cm="1">
        <f t="array" ref="AA277">IF(E277="Electric","--",IF(D277="Gasoline",_xlfn._xlws.FILTER(LSIEF[NOX DR],(LSIEF[Fuel]=D277)*(LSIEF[HP Bin]=I277)*(LSIEF[Model Year]=E277)),""))</f>
        <v>1.27E-4</v>
      </c>
      <c r="AB277" s="159">
        <f t="shared" si="78"/>
        <v>1.27E-4</v>
      </c>
      <c r="AC277" s="158" t="str" cm="1">
        <f t="array" ref="AC277">IF(D277="Electric","--",IF(D277="Diesel",_xlfn._xlws.FILTER(DFCF2[Fuel_HC],(DFCF2[MY]=E277)),""))</f>
        <v/>
      </c>
      <c r="AD277" s="158" cm="1">
        <f t="array" ref="AD277">IF(D277="Electric","--",IF(D277="Gasoline",_xlfn._xlws.FILTER(GFCF2[Fuel_HC],(GFCF2[MY]=E277)),""))</f>
        <v>0.85</v>
      </c>
      <c r="AE277" s="158">
        <f t="shared" si="79"/>
        <v>0.85</v>
      </c>
      <c r="AF277" s="157" t="str" cm="1">
        <f t="array" ref="AF277">IF(D277="Electric","--",IF(D277="Diesel",_xlfn._xlws.FILTER(DFCF2[Fuel_NOX],(DFCF2[MY]=E277)),""))</f>
        <v/>
      </c>
      <c r="AG277" s="157" cm="1">
        <f t="array" ref="AG277">IF(D277="Electric","--",IF(D277="Gasoline",_xlfn._xlws.FILTER(GFCF2[Fuel_NOX],(GFCF2[MY]=E277)),""))</f>
        <v>0.86699999999999999</v>
      </c>
      <c r="AH277" s="157">
        <f t="shared" si="80"/>
        <v>0.86699999999999999</v>
      </c>
      <c r="AI277" s="158">
        <f t="shared" si="81"/>
        <v>1.6154250000000001</v>
      </c>
      <c r="AJ277" s="158">
        <f t="shared" si="82"/>
        <v>11.989742999999999</v>
      </c>
      <c r="AK277" s="158">
        <f t="shared" si="83"/>
        <v>229.7971008559033</v>
      </c>
      <c r="AL277" s="158">
        <f t="shared" si="84"/>
        <v>1705.5624256201061</v>
      </c>
      <c r="AM277" s="158">
        <f t="shared" si="85"/>
        <v>0.11489855042795165</v>
      </c>
      <c r="AN277" s="158">
        <f t="shared" si="86"/>
        <v>0.85278121281005304</v>
      </c>
      <c r="AO277" s="158">
        <f t="shared" si="87"/>
        <v>0.10568368668362992</v>
      </c>
      <c r="AP277" s="157"/>
      <c r="AQ277" s="161"/>
      <c r="AR277" s="161"/>
      <c r="AS277" s="161" t="str">
        <f>IF(ISNA(VLOOKUP($B277,'2017 Emission Inventory'!$B$2:$B$803,1,FALSE)),"No","Yes")</f>
        <v>Yes</v>
      </c>
      <c r="AT277" s="161" t="str">
        <f>IFERROR(INDEX('2017 Emission Inventory'!$C$2:$C$803,MATCH($B277,'2017 Emission Inventory'!$B$2:$B$803,0)),"")</f>
        <v>Cargo Tractor</v>
      </c>
      <c r="AU277" s="161" t="str">
        <f>IFERROR(INDEX('2017 Emission Inventory'!$D$2:$D$803,MATCH($B277,'2017 Emission Inventory'!$B$2:$B$803,0)),"")</f>
        <v>Gasoline</v>
      </c>
      <c r="AV277" s="161">
        <f>IFERROR(INDEX('2017 Emission Inventory'!$E$2:$E$803,MATCH($B277,'2017 Emission Inventory'!$B$2:$B$803,0)),"")</f>
        <v>1990</v>
      </c>
      <c r="AW277" s="161">
        <f>IFERROR(INDEX('2017 Emission Inventory'!$F$2:$F$803,MATCH($B277,'2017 Emission Inventory'!$B$2:$B$803,0)),"")</f>
        <v>105</v>
      </c>
      <c r="AX277" s="161">
        <f>IFERROR(INDEX('2017 Emission Inventory'!$G$2:$G$803,MATCH($B277,'2017 Emission Inventory'!$B$2:$B$803,0)),"")</f>
        <v>1137.9951923076924</v>
      </c>
      <c r="AY277" s="162">
        <f>IFERROR(INDEX('2017 Emission Inventory'!$AL$2:$AL$803,MATCH($B277,'2017 Emission Inventory'!$B$2:$B$803,0)),"")</f>
        <v>1705.5624256201061</v>
      </c>
      <c r="AZ277" s="163">
        <f t="shared" si="88"/>
        <v>0</v>
      </c>
      <c r="BB277" s="166"/>
    </row>
    <row r="278" spans="1:54" s="160" customFormat="1" x14ac:dyDescent="0.35">
      <c r="A278" s="157">
        <v>277</v>
      </c>
      <c r="B278" s="157">
        <v>392764</v>
      </c>
      <c r="C278" s="157" t="s">
        <v>205</v>
      </c>
      <c r="D278" s="157" t="s">
        <v>16</v>
      </c>
      <c r="E278" s="157">
        <v>1991</v>
      </c>
      <c r="F278" s="157">
        <v>80</v>
      </c>
      <c r="G278" s="157">
        <v>1137.9951923076924</v>
      </c>
      <c r="H278" s="157"/>
      <c r="I278" s="157">
        <f t="shared" si="72"/>
        <v>100</v>
      </c>
      <c r="J278" s="157" t="str">
        <f>IF(D278="Electric","--",IF(D278="Diesel",VLOOKUP(C278,[2]ORDLF!A:B,2,FALSE),""))</f>
        <v/>
      </c>
      <c r="K278" s="157">
        <f>IF(D278="Electric","--",IF(D278="Gasoline",VLOOKUP(C278,LSILF!A:C,3,FALSE),""))</f>
        <v>0.54</v>
      </c>
      <c r="L278" s="158">
        <f t="shared" si="71"/>
        <v>0.54</v>
      </c>
      <c r="M278" s="157" t="str" cm="1">
        <f t="array" ref="M278">IF(D278="Electric","--",IF(D278="Diesel",_xlfn._xlws.FILTER(DIESCH[CH Cap],(DIESCH[HP Bin]=I278)),""))</f>
        <v/>
      </c>
      <c r="N278" s="157" cm="1">
        <f t="array" ref="N278">IF(D278="Electric","--",IF(D278="Gasoline",_xlfn._xlws.FILTER(LSICH[CH Cap],(LSICH[Fuel Type]=D278)*(LSICH[MY]=E278)),""))</f>
        <v>7000</v>
      </c>
      <c r="O278" s="157">
        <f t="shared" si="73"/>
        <v>7000</v>
      </c>
      <c r="P278" s="157">
        <f t="shared" si="74"/>
        <v>33001.860576923078</v>
      </c>
      <c r="Q278" s="157" t="str" cm="1">
        <f t="array" ref="Q278">IF(D278="Electric","--",IF(D278="Diesel",_xlfn._xlws.FILTER(ORDEF[HC-ZH (g/hp-hr)],(ORDEF[HP]=I278)*(ORDEF[Model_Year]=E278)),""))</f>
        <v/>
      </c>
      <c r="R278" s="157" cm="1">
        <f t="array" ref="R278">IF(D278="Electric","--",IF(D278="Gasoline",_xlfn._xlws.FILTER(LSIEF[HC-ZH (g/hp-hr)],(LSIEF[Fuel]=D278)*(LSIEF[HP Bin]=I278)*(LSIEF[Model Year]=E278)),""))</f>
        <v>2.63</v>
      </c>
      <c r="S278" s="158">
        <f t="shared" si="75"/>
        <v>2.63</v>
      </c>
      <c r="T278" s="159" t="str" cm="1">
        <f t="array" ref="T278">IF(D278="Electric","--",IF(D278="Diesel",_xlfn._xlws.FILTER(ORDEF[HCDR],(ORDEF[HP]=I278)*(ORDEF[Model_Year]=E278),),""))</f>
        <v/>
      </c>
      <c r="U278" s="159" cm="1">
        <f t="array" ref="U278">IF(D278="Electric","--",IF(D278="Gasoline",_xlfn._xlws.FILTER(LSIEF[HC DR],(LSIEF[Fuel]=D278)*(LSIEF[HP Bin]=I278)*(LSIEF[Model Year]=E278)),""))</f>
        <v>2.8699999999999998E-4</v>
      </c>
      <c r="V278" s="159">
        <f t="shared" si="76"/>
        <v>2.8699999999999998E-4</v>
      </c>
      <c r="W278" s="158" t="str" cm="1">
        <f t="array" ref="W278">IF(D278="Electric","--",IF(D278="Diesel",_xlfn._xlws.FILTER(ORDEF[NOXzh],(ORDEF[HP]=I278)*(ORDEF[Model_Year]=E278)),""))</f>
        <v/>
      </c>
      <c r="X278" s="158" cm="1">
        <f t="array" ref="X278">IF(D278="Electric","--",IF(D278="Gasoline",_xlfn._xlws.FILTER(LSIEF[NOX-ZH (g/hp-hr)],(LSIEF[Fuel]=D278)*(LSIEF[HP Bin]=I278)*(LSIEF[Model Year]=E278)),""))</f>
        <v>11.84</v>
      </c>
      <c r="Y278" s="158">
        <f t="shared" si="77"/>
        <v>11.84</v>
      </c>
      <c r="Z278" s="159" t="str" cm="1">
        <f t="array" ref="Z278">IF(D278="Electric","--",IF(D278="Diesel",_xlfn._xlws.FILTER(ORDEF[NOXdr],(ORDEF[HP]=I278)*(ORDEF[Model_Year]=E278)),""))</f>
        <v/>
      </c>
      <c r="AA278" s="159" cm="1">
        <f t="array" ref="AA278">IF(E278="Electric","--",IF(D278="Gasoline",_xlfn._xlws.FILTER(LSIEF[NOX DR],(LSIEF[Fuel]=D278)*(LSIEF[HP Bin]=I278)*(LSIEF[Model Year]=E278)),""))</f>
        <v>6.0099999999999997E-5</v>
      </c>
      <c r="AB278" s="159">
        <f t="shared" si="78"/>
        <v>6.0099999999999997E-5</v>
      </c>
      <c r="AC278" s="158" t="str" cm="1">
        <f t="array" ref="AC278">IF(D278="Electric","--",IF(D278="Diesel",_xlfn._xlws.FILTER(DFCF2[Fuel_HC],(DFCF2[MY]=E278)),""))</f>
        <v/>
      </c>
      <c r="AD278" s="158" cm="1">
        <f t="array" ref="AD278">IF(D278="Electric","--",IF(D278="Gasoline",_xlfn._xlws.FILTER(GFCF2[Fuel_HC],(GFCF2[MY]=E278)),""))</f>
        <v>0.85</v>
      </c>
      <c r="AE278" s="158">
        <f t="shared" si="79"/>
        <v>0.85</v>
      </c>
      <c r="AF278" s="157" t="str" cm="1">
        <f t="array" ref="AF278">IF(D278="Electric","--",IF(D278="Diesel",_xlfn._xlws.FILTER(DFCF2[Fuel_NOX],(DFCF2[MY]=E278)),""))</f>
        <v/>
      </c>
      <c r="AG278" s="157" cm="1">
        <f t="array" ref="AG278">IF(D278="Electric","--",IF(D278="Gasoline",_xlfn._xlws.FILTER(GFCF2[Fuel_NOX],(GFCF2[MY]=E278)),""))</f>
        <v>0.86699999999999999</v>
      </c>
      <c r="AH278" s="157">
        <f t="shared" si="80"/>
        <v>0.86699999999999999</v>
      </c>
      <c r="AI278" s="158">
        <f t="shared" si="81"/>
        <v>3.9431499999999993</v>
      </c>
      <c r="AJ278" s="158">
        <f t="shared" si="82"/>
        <v>10.630026900000001</v>
      </c>
      <c r="AK278" s="158">
        <f t="shared" si="83"/>
        <v>427.36773565674599</v>
      </c>
      <c r="AL278" s="158">
        <f t="shared" si="84"/>
        <v>1152.1069516055184</v>
      </c>
      <c r="AM278" s="158">
        <f t="shared" si="85"/>
        <v>0.21368386782837301</v>
      </c>
      <c r="AN278" s="158">
        <f t="shared" si="86"/>
        <v>0.57605347580275923</v>
      </c>
      <c r="AO278" s="158">
        <f t="shared" si="87"/>
        <v>0.19654642162853747</v>
      </c>
      <c r="AP278" s="157"/>
      <c r="AQ278" s="161"/>
      <c r="AR278" s="161"/>
      <c r="AS278" s="161" t="str">
        <f>IF(ISNA(VLOOKUP($B278,'2017 Emission Inventory'!$B$2:$B$803,1,FALSE)),"No","Yes")</f>
        <v>Yes</v>
      </c>
      <c r="AT278" s="161" t="str">
        <f>IFERROR(INDEX('2017 Emission Inventory'!$C$2:$C$803,MATCH($B278,'2017 Emission Inventory'!$B$2:$B$803,0)),"")</f>
        <v>Cargo Tractor</v>
      </c>
      <c r="AU278" s="161" t="str">
        <f>IFERROR(INDEX('2017 Emission Inventory'!$D$2:$D$803,MATCH($B278,'2017 Emission Inventory'!$B$2:$B$803,0)),"")</f>
        <v>Gasoline</v>
      </c>
      <c r="AV278" s="161">
        <f>IFERROR(INDEX('2017 Emission Inventory'!$E$2:$E$803,MATCH($B278,'2017 Emission Inventory'!$B$2:$B$803,0)),"")</f>
        <v>1991</v>
      </c>
      <c r="AW278" s="161">
        <f>IFERROR(INDEX('2017 Emission Inventory'!$F$2:$F$803,MATCH($B278,'2017 Emission Inventory'!$B$2:$B$803,0)),"")</f>
        <v>80</v>
      </c>
      <c r="AX278" s="161">
        <f>IFERROR(INDEX('2017 Emission Inventory'!$G$2:$G$803,MATCH($B278,'2017 Emission Inventory'!$B$2:$B$803,0)),"")</f>
        <v>1137.9951923076924</v>
      </c>
      <c r="AY278" s="162">
        <f>IFERROR(INDEX('2017 Emission Inventory'!$AL$2:$AL$803,MATCH($B278,'2017 Emission Inventory'!$B$2:$B$803,0)),"")</f>
        <v>1152.1069516055184</v>
      </c>
      <c r="AZ278" s="163">
        <f t="shared" si="88"/>
        <v>0</v>
      </c>
      <c r="BB278" s="166"/>
    </row>
    <row r="279" spans="1:54" s="160" customFormat="1" x14ac:dyDescent="0.35">
      <c r="A279" s="157">
        <v>278</v>
      </c>
      <c r="B279" s="157">
        <v>392766</v>
      </c>
      <c r="C279" s="157" t="s">
        <v>205</v>
      </c>
      <c r="D279" s="157" t="s">
        <v>16</v>
      </c>
      <c r="E279" s="157">
        <v>1991</v>
      </c>
      <c r="F279" s="157">
        <v>80</v>
      </c>
      <c r="G279" s="157">
        <v>1137.9951923076924</v>
      </c>
      <c r="H279" s="157"/>
      <c r="I279" s="157">
        <f t="shared" si="72"/>
        <v>100</v>
      </c>
      <c r="J279" s="157" t="str">
        <f>IF(D279="Electric","--",IF(D279="Diesel",VLOOKUP(C279,[2]ORDLF!A:B,2,FALSE),""))</f>
        <v/>
      </c>
      <c r="K279" s="157">
        <f>IF(D279="Electric","--",IF(D279="Gasoline",VLOOKUP(C279,LSILF!A:C,3,FALSE),""))</f>
        <v>0.54</v>
      </c>
      <c r="L279" s="158">
        <f t="shared" si="71"/>
        <v>0.54</v>
      </c>
      <c r="M279" s="157" t="str" cm="1">
        <f t="array" ref="M279">IF(D279="Electric","--",IF(D279="Diesel",_xlfn._xlws.FILTER(DIESCH[CH Cap],(DIESCH[HP Bin]=I279)),""))</f>
        <v/>
      </c>
      <c r="N279" s="157" cm="1">
        <f t="array" ref="N279">IF(D279="Electric","--",IF(D279="Gasoline",_xlfn._xlws.FILTER(LSICH[CH Cap],(LSICH[Fuel Type]=D279)*(LSICH[MY]=E279)),""))</f>
        <v>7000</v>
      </c>
      <c r="O279" s="157">
        <f t="shared" si="73"/>
        <v>7000</v>
      </c>
      <c r="P279" s="157">
        <f t="shared" si="74"/>
        <v>33001.860576923078</v>
      </c>
      <c r="Q279" s="157" t="str" cm="1">
        <f t="array" ref="Q279">IF(D279="Electric","--",IF(D279="Diesel",_xlfn._xlws.FILTER(ORDEF[HC-ZH (g/hp-hr)],(ORDEF[HP]=I279)*(ORDEF[Model_Year]=E279)),""))</f>
        <v/>
      </c>
      <c r="R279" s="157" cm="1">
        <f t="array" ref="R279">IF(D279="Electric","--",IF(D279="Gasoline",_xlfn._xlws.FILTER(LSIEF[HC-ZH (g/hp-hr)],(LSIEF[Fuel]=D279)*(LSIEF[HP Bin]=I279)*(LSIEF[Model Year]=E279)),""))</f>
        <v>2.63</v>
      </c>
      <c r="S279" s="158">
        <f t="shared" si="75"/>
        <v>2.63</v>
      </c>
      <c r="T279" s="159" t="str" cm="1">
        <f t="array" ref="T279">IF(D279="Electric","--",IF(D279="Diesel",_xlfn._xlws.FILTER(ORDEF[HCDR],(ORDEF[HP]=I279)*(ORDEF[Model_Year]=E279),),""))</f>
        <v/>
      </c>
      <c r="U279" s="159" cm="1">
        <f t="array" ref="U279">IF(D279="Electric","--",IF(D279="Gasoline",_xlfn._xlws.FILTER(LSIEF[HC DR],(LSIEF[Fuel]=D279)*(LSIEF[HP Bin]=I279)*(LSIEF[Model Year]=E279)),""))</f>
        <v>2.8699999999999998E-4</v>
      </c>
      <c r="V279" s="159">
        <f t="shared" si="76"/>
        <v>2.8699999999999998E-4</v>
      </c>
      <c r="W279" s="158" t="str" cm="1">
        <f t="array" ref="W279">IF(D279="Electric","--",IF(D279="Diesel",_xlfn._xlws.FILTER(ORDEF[NOXzh],(ORDEF[HP]=I279)*(ORDEF[Model_Year]=E279)),""))</f>
        <v/>
      </c>
      <c r="X279" s="158" cm="1">
        <f t="array" ref="X279">IF(D279="Electric","--",IF(D279="Gasoline",_xlfn._xlws.FILTER(LSIEF[NOX-ZH (g/hp-hr)],(LSIEF[Fuel]=D279)*(LSIEF[HP Bin]=I279)*(LSIEF[Model Year]=E279)),""))</f>
        <v>11.84</v>
      </c>
      <c r="Y279" s="158">
        <f t="shared" si="77"/>
        <v>11.84</v>
      </c>
      <c r="Z279" s="159" t="str" cm="1">
        <f t="array" ref="Z279">IF(D279="Electric","--",IF(D279="Diesel",_xlfn._xlws.FILTER(ORDEF[NOXdr],(ORDEF[HP]=I279)*(ORDEF[Model_Year]=E279)),""))</f>
        <v/>
      </c>
      <c r="AA279" s="159" cm="1">
        <f t="array" ref="AA279">IF(E279="Electric","--",IF(D279="Gasoline",_xlfn._xlws.FILTER(LSIEF[NOX DR],(LSIEF[Fuel]=D279)*(LSIEF[HP Bin]=I279)*(LSIEF[Model Year]=E279)),""))</f>
        <v>6.0099999999999997E-5</v>
      </c>
      <c r="AB279" s="159">
        <f t="shared" si="78"/>
        <v>6.0099999999999997E-5</v>
      </c>
      <c r="AC279" s="158" t="str" cm="1">
        <f t="array" ref="AC279">IF(D279="Electric","--",IF(D279="Diesel",_xlfn._xlws.FILTER(DFCF2[Fuel_HC],(DFCF2[MY]=E279)),""))</f>
        <v/>
      </c>
      <c r="AD279" s="158" cm="1">
        <f t="array" ref="AD279">IF(D279="Electric","--",IF(D279="Gasoline",_xlfn._xlws.FILTER(GFCF2[Fuel_HC],(GFCF2[MY]=E279)),""))</f>
        <v>0.85</v>
      </c>
      <c r="AE279" s="158">
        <f t="shared" si="79"/>
        <v>0.85</v>
      </c>
      <c r="AF279" s="157" t="str" cm="1">
        <f t="array" ref="AF279">IF(D279="Electric","--",IF(D279="Diesel",_xlfn._xlws.FILTER(DFCF2[Fuel_NOX],(DFCF2[MY]=E279)),""))</f>
        <v/>
      </c>
      <c r="AG279" s="157" cm="1">
        <f t="array" ref="AG279">IF(D279="Electric","--",IF(D279="Gasoline",_xlfn._xlws.FILTER(GFCF2[Fuel_NOX],(GFCF2[MY]=E279)),""))</f>
        <v>0.86699999999999999</v>
      </c>
      <c r="AH279" s="157">
        <f t="shared" si="80"/>
        <v>0.86699999999999999</v>
      </c>
      <c r="AI279" s="158">
        <f t="shared" si="81"/>
        <v>3.9431499999999993</v>
      </c>
      <c r="AJ279" s="158">
        <f t="shared" si="82"/>
        <v>10.630026900000001</v>
      </c>
      <c r="AK279" s="158">
        <f t="shared" si="83"/>
        <v>427.36773565674599</v>
      </c>
      <c r="AL279" s="158">
        <f t="shared" si="84"/>
        <v>1152.1069516055184</v>
      </c>
      <c r="AM279" s="158">
        <f t="shared" si="85"/>
        <v>0.21368386782837301</v>
      </c>
      <c r="AN279" s="158">
        <f t="shared" si="86"/>
        <v>0.57605347580275923</v>
      </c>
      <c r="AO279" s="158">
        <f t="shared" si="87"/>
        <v>0.19654642162853747</v>
      </c>
      <c r="AP279" s="157"/>
      <c r="AQ279" s="161"/>
      <c r="AR279" s="161"/>
      <c r="AS279" s="161" t="str">
        <f>IF(ISNA(VLOOKUP($B279,'2017 Emission Inventory'!$B$2:$B$803,1,FALSE)),"No","Yes")</f>
        <v>Yes</v>
      </c>
      <c r="AT279" s="161" t="str">
        <f>IFERROR(INDEX('2017 Emission Inventory'!$C$2:$C$803,MATCH($B279,'2017 Emission Inventory'!$B$2:$B$803,0)),"")</f>
        <v>Cargo Tractor</v>
      </c>
      <c r="AU279" s="161" t="str">
        <f>IFERROR(INDEX('2017 Emission Inventory'!$D$2:$D$803,MATCH($B279,'2017 Emission Inventory'!$B$2:$B$803,0)),"")</f>
        <v>Gasoline</v>
      </c>
      <c r="AV279" s="161">
        <f>IFERROR(INDEX('2017 Emission Inventory'!$E$2:$E$803,MATCH($B279,'2017 Emission Inventory'!$B$2:$B$803,0)),"")</f>
        <v>1991</v>
      </c>
      <c r="AW279" s="161">
        <f>IFERROR(INDEX('2017 Emission Inventory'!$F$2:$F$803,MATCH($B279,'2017 Emission Inventory'!$B$2:$B$803,0)),"")</f>
        <v>80</v>
      </c>
      <c r="AX279" s="161">
        <f>IFERROR(INDEX('2017 Emission Inventory'!$G$2:$G$803,MATCH($B279,'2017 Emission Inventory'!$B$2:$B$803,0)),"")</f>
        <v>1137.9951923076924</v>
      </c>
      <c r="AY279" s="162">
        <f>IFERROR(INDEX('2017 Emission Inventory'!$AL$2:$AL$803,MATCH($B279,'2017 Emission Inventory'!$B$2:$B$803,0)),"")</f>
        <v>1152.1069516055184</v>
      </c>
      <c r="AZ279" s="163">
        <f t="shared" si="88"/>
        <v>0</v>
      </c>
      <c r="BB279" s="166"/>
    </row>
    <row r="280" spans="1:54" s="160" customFormat="1" x14ac:dyDescent="0.35">
      <c r="A280" s="157">
        <v>279</v>
      </c>
      <c r="B280" s="157">
        <v>392771</v>
      </c>
      <c r="C280" s="157" t="s">
        <v>205</v>
      </c>
      <c r="D280" s="157" t="s">
        <v>16</v>
      </c>
      <c r="E280" s="157">
        <v>1991</v>
      </c>
      <c r="F280" s="157">
        <v>80</v>
      </c>
      <c r="G280" s="157">
        <v>1137.9951923076924</v>
      </c>
      <c r="H280" s="157"/>
      <c r="I280" s="157">
        <f t="shared" si="72"/>
        <v>100</v>
      </c>
      <c r="J280" s="157" t="str">
        <f>IF(D280="Electric","--",IF(D280="Diesel",VLOOKUP(C280,[2]ORDLF!A:B,2,FALSE),""))</f>
        <v/>
      </c>
      <c r="K280" s="157">
        <f>IF(D280="Electric","--",IF(D280="Gasoline",VLOOKUP(C280,LSILF!A:C,3,FALSE),""))</f>
        <v>0.54</v>
      </c>
      <c r="L280" s="158">
        <f t="shared" ref="L280:L343" si="89">SUM(J280:K280)</f>
        <v>0.54</v>
      </c>
      <c r="M280" s="157" t="str" cm="1">
        <f t="array" ref="M280">IF(D280="Electric","--",IF(D280="Diesel",_xlfn._xlws.FILTER(DIESCH[CH Cap],(DIESCH[HP Bin]=I280)),""))</f>
        <v/>
      </c>
      <c r="N280" s="157" cm="1">
        <f t="array" ref="N280">IF(D280="Electric","--",IF(D280="Gasoline",_xlfn._xlws.FILTER(LSICH[CH Cap],(LSICH[Fuel Type]=D280)*(LSICH[MY]=E280)),""))</f>
        <v>7000</v>
      </c>
      <c r="O280" s="157">
        <f t="shared" si="73"/>
        <v>7000</v>
      </c>
      <c r="P280" s="157">
        <f t="shared" si="74"/>
        <v>33001.860576923078</v>
      </c>
      <c r="Q280" s="157" t="str" cm="1">
        <f t="array" ref="Q280">IF(D280="Electric","--",IF(D280="Diesel",_xlfn._xlws.FILTER(ORDEF[HC-ZH (g/hp-hr)],(ORDEF[HP]=I280)*(ORDEF[Model_Year]=E280)),""))</f>
        <v/>
      </c>
      <c r="R280" s="157" cm="1">
        <f t="array" ref="R280">IF(D280="Electric","--",IF(D280="Gasoline",_xlfn._xlws.FILTER(LSIEF[HC-ZH (g/hp-hr)],(LSIEF[Fuel]=D280)*(LSIEF[HP Bin]=I280)*(LSIEF[Model Year]=E280)),""))</f>
        <v>2.63</v>
      </c>
      <c r="S280" s="158">
        <f t="shared" si="75"/>
        <v>2.63</v>
      </c>
      <c r="T280" s="159" t="str" cm="1">
        <f t="array" ref="T280">IF(D280="Electric","--",IF(D280="Diesel",_xlfn._xlws.FILTER(ORDEF[HCDR],(ORDEF[HP]=I280)*(ORDEF[Model_Year]=E280),),""))</f>
        <v/>
      </c>
      <c r="U280" s="159" cm="1">
        <f t="array" ref="U280">IF(D280="Electric","--",IF(D280="Gasoline",_xlfn._xlws.FILTER(LSIEF[HC DR],(LSIEF[Fuel]=D280)*(LSIEF[HP Bin]=I280)*(LSIEF[Model Year]=E280)),""))</f>
        <v>2.8699999999999998E-4</v>
      </c>
      <c r="V280" s="159">
        <f t="shared" si="76"/>
        <v>2.8699999999999998E-4</v>
      </c>
      <c r="W280" s="158" t="str" cm="1">
        <f t="array" ref="W280">IF(D280="Electric","--",IF(D280="Diesel",_xlfn._xlws.FILTER(ORDEF[NOXzh],(ORDEF[HP]=I280)*(ORDEF[Model_Year]=E280)),""))</f>
        <v/>
      </c>
      <c r="X280" s="158" cm="1">
        <f t="array" ref="X280">IF(D280="Electric","--",IF(D280="Gasoline",_xlfn._xlws.FILTER(LSIEF[NOX-ZH (g/hp-hr)],(LSIEF[Fuel]=D280)*(LSIEF[HP Bin]=I280)*(LSIEF[Model Year]=E280)),""))</f>
        <v>11.84</v>
      </c>
      <c r="Y280" s="158">
        <f t="shared" si="77"/>
        <v>11.84</v>
      </c>
      <c r="Z280" s="159" t="str" cm="1">
        <f t="array" ref="Z280">IF(D280="Electric","--",IF(D280="Diesel",_xlfn._xlws.FILTER(ORDEF[NOXdr],(ORDEF[HP]=I280)*(ORDEF[Model_Year]=E280)),""))</f>
        <v/>
      </c>
      <c r="AA280" s="159" cm="1">
        <f t="array" ref="AA280">IF(E280="Electric","--",IF(D280="Gasoline",_xlfn._xlws.FILTER(LSIEF[NOX DR],(LSIEF[Fuel]=D280)*(LSIEF[HP Bin]=I280)*(LSIEF[Model Year]=E280)),""))</f>
        <v>6.0099999999999997E-5</v>
      </c>
      <c r="AB280" s="159">
        <f t="shared" si="78"/>
        <v>6.0099999999999997E-5</v>
      </c>
      <c r="AC280" s="158" t="str" cm="1">
        <f t="array" ref="AC280">IF(D280="Electric","--",IF(D280="Diesel",_xlfn._xlws.FILTER(DFCF2[Fuel_HC],(DFCF2[MY]=E280)),""))</f>
        <v/>
      </c>
      <c r="AD280" s="158" cm="1">
        <f t="array" ref="AD280">IF(D280="Electric","--",IF(D280="Gasoline",_xlfn._xlws.FILTER(GFCF2[Fuel_HC],(GFCF2[MY]=E280)),""))</f>
        <v>0.85</v>
      </c>
      <c r="AE280" s="158">
        <f t="shared" si="79"/>
        <v>0.85</v>
      </c>
      <c r="AF280" s="157" t="str" cm="1">
        <f t="array" ref="AF280">IF(D280="Electric","--",IF(D280="Diesel",_xlfn._xlws.FILTER(DFCF2[Fuel_NOX],(DFCF2[MY]=E280)),""))</f>
        <v/>
      </c>
      <c r="AG280" s="157" cm="1">
        <f t="array" ref="AG280">IF(D280="Electric","--",IF(D280="Gasoline",_xlfn._xlws.FILTER(GFCF2[Fuel_NOX],(GFCF2[MY]=E280)),""))</f>
        <v>0.86699999999999999</v>
      </c>
      <c r="AH280" s="157">
        <f t="shared" si="80"/>
        <v>0.86699999999999999</v>
      </c>
      <c r="AI280" s="158">
        <f t="shared" si="81"/>
        <v>3.9431499999999993</v>
      </c>
      <c r="AJ280" s="158">
        <f t="shared" si="82"/>
        <v>10.630026900000001</v>
      </c>
      <c r="AK280" s="158">
        <f t="shared" si="83"/>
        <v>427.36773565674599</v>
      </c>
      <c r="AL280" s="158">
        <f t="shared" si="84"/>
        <v>1152.1069516055184</v>
      </c>
      <c r="AM280" s="158">
        <f t="shared" si="85"/>
        <v>0.21368386782837301</v>
      </c>
      <c r="AN280" s="158">
        <f t="shared" si="86"/>
        <v>0.57605347580275923</v>
      </c>
      <c r="AO280" s="158">
        <f t="shared" si="87"/>
        <v>0.19654642162853747</v>
      </c>
      <c r="AP280" s="157"/>
      <c r="AQ280" s="161"/>
      <c r="AR280" s="161"/>
      <c r="AS280" s="161" t="str">
        <f>IF(ISNA(VLOOKUP($B280,'2017 Emission Inventory'!$B$2:$B$803,1,FALSE)),"No","Yes")</f>
        <v>Yes</v>
      </c>
      <c r="AT280" s="161" t="str">
        <f>IFERROR(INDEX('2017 Emission Inventory'!$C$2:$C$803,MATCH($B280,'2017 Emission Inventory'!$B$2:$B$803,0)),"")</f>
        <v>Cargo Tractor</v>
      </c>
      <c r="AU280" s="161" t="str">
        <f>IFERROR(INDEX('2017 Emission Inventory'!$D$2:$D$803,MATCH($B280,'2017 Emission Inventory'!$B$2:$B$803,0)),"")</f>
        <v>Gasoline</v>
      </c>
      <c r="AV280" s="161">
        <f>IFERROR(INDEX('2017 Emission Inventory'!$E$2:$E$803,MATCH($B280,'2017 Emission Inventory'!$B$2:$B$803,0)),"")</f>
        <v>1991</v>
      </c>
      <c r="AW280" s="161">
        <f>IFERROR(INDEX('2017 Emission Inventory'!$F$2:$F$803,MATCH($B280,'2017 Emission Inventory'!$B$2:$B$803,0)),"")</f>
        <v>80</v>
      </c>
      <c r="AX280" s="161">
        <f>IFERROR(INDEX('2017 Emission Inventory'!$G$2:$G$803,MATCH($B280,'2017 Emission Inventory'!$B$2:$B$803,0)),"")</f>
        <v>1137.9951923076924</v>
      </c>
      <c r="AY280" s="162">
        <f>IFERROR(INDEX('2017 Emission Inventory'!$AL$2:$AL$803,MATCH($B280,'2017 Emission Inventory'!$B$2:$B$803,0)),"")</f>
        <v>1152.1069516055184</v>
      </c>
      <c r="AZ280" s="163">
        <f t="shared" si="88"/>
        <v>0</v>
      </c>
      <c r="BB280" s="166"/>
    </row>
    <row r="281" spans="1:54" s="160" customFormat="1" x14ac:dyDescent="0.35">
      <c r="A281" s="157">
        <v>280</v>
      </c>
      <c r="B281" s="157">
        <v>392772</v>
      </c>
      <c r="C281" s="157" t="s">
        <v>205</v>
      </c>
      <c r="D281" s="157" t="s">
        <v>16</v>
      </c>
      <c r="E281" s="157">
        <v>1991</v>
      </c>
      <c r="F281" s="157">
        <v>80</v>
      </c>
      <c r="G281" s="157">
        <v>1137.9951923076924</v>
      </c>
      <c r="H281" s="157"/>
      <c r="I281" s="157">
        <f t="shared" si="72"/>
        <v>100</v>
      </c>
      <c r="J281" s="157" t="str">
        <f>IF(D281="Electric","--",IF(D281="Diesel",VLOOKUP(C281,[2]ORDLF!A:B,2,FALSE),""))</f>
        <v/>
      </c>
      <c r="K281" s="157">
        <f>IF(D281="Electric","--",IF(D281="Gasoline",VLOOKUP(C281,LSILF!A:C,3,FALSE),""))</f>
        <v>0.54</v>
      </c>
      <c r="L281" s="158">
        <f t="shared" si="89"/>
        <v>0.54</v>
      </c>
      <c r="M281" s="157" t="str" cm="1">
        <f t="array" ref="M281">IF(D281="Electric","--",IF(D281="Diesel",_xlfn._xlws.FILTER(DIESCH[CH Cap],(DIESCH[HP Bin]=I281)),""))</f>
        <v/>
      </c>
      <c r="N281" s="157" cm="1">
        <f t="array" ref="N281">IF(D281="Electric","--",IF(D281="Gasoline",_xlfn._xlws.FILTER(LSICH[CH Cap],(LSICH[Fuel Type]=D281)*(LSICH[MY]=E281)),""))</f>
        <v>7000</v>
      </c>
      <c r="O281" s="157">
        <f t="shared" si="73"/>
        <v>7000</v>
      </c>
      <c r="P281" s="157">
        <f t="shared" si="74"/>
        <v>33001.860576923078</v>
      </c>
      <c r="Q281" s="157" t="str" cm="1">
        <f t="array" ref="Q281">IF(D281="Electric","--",IF(D281="Diesel",_xlfn._xlws.FILTER(ORDEF[HC-ZH (g/hp-hr)],(ORDEF[HP]=I281)*(ORDEF[Model_Year]=E281)),""))</f>
        <v/>
      </c>
      <c r="R281" s="157" cm="1">
        <f t="array" ref="R281">IF(D281="Electric","--",IF(D281="Gasoline",_xlfn._xlws.FILTER(LSIEF[HC-ZH (g/hp-hr)],(LSIEF[Fuel]=D281)*(LSIEF[HP Bin]=I281)*(LSIEF[Model Year]=E281)),""))</f>
        <v>2.63</v>
      </c>
      <c r="S281" s="158">
        <f t="shared" si="75"/>
        <v>2.63</v>
      </c>
      <c r="T281" s="159" t="str" cm="1">
        <f t="array" ref="T281">IF(D281="Electric","--",IF(D281="Diesel",_xlfn._xlws.FILTER(ORDEF[HCDR],(ORDEF[HP]=I281)*(ORDEF[Model_Year]=E281),),""))</f>
        <v/>
      </c>
      <c r="U281" s="159" cm="1">
        <f t="array" ref="U281">IF(D281="Electric","--",IF(D281="Gasoline",_xlfn._xlws.FILTER(LSIEF[HC DR],(LSIEF[Fuel]=D281)*(LSIEF[HP Bin]=I281)*(LSIEF[Model Year]=E281)),""))</f>
        <v>2.8699999999999998E-4</v>
      </c>
      <c r="V281" s="159">
        <f t="shared" si="76"/>
        <v>2.8699999999999998E-4</v>
      </c>
      <c r="W281" s="158" t="str" cm="1">
        <f t="array" ref="W281">IF(D281="Electric","--",IF(D281="Diesel",_xlfn._xlws.FILTER(ORDEF[NOXzh],(ORDEF[HP]=I281)*(ORDEF[Model_Year]=E281)),""))</f>
        <v/>
      </c>
      <c r="X281" s="158" cm="1">
        <f t="array" ref="X281">IF(D281="Electric","--",IF(D281="Gasoline",_xlfn._xlws.FILTER(LSIEF[NOX-ZH (g/hp-hr)],(LSIEF[Fuel]=D281)*(LSIEF[HP Bin]=I281)*(LSIEF[Model Year]=E281)),""))</f>
        <v>11.84</v>
      </c>
      <c r="Y281" s="158">
        <f t="shared" si="77"/>
        <v>11.84</v>
      </c>
      <c r="Z281" s="159" t="str" cm="1">
        <f t="array" ref="Z281">IF(D281="Electric","--",IF(D281="Diesel",_xlfn._xlws.FILTER(ORDEF[NOXdr],(ORDEF[HP]=I281)*(ORDEF[Model_Year]=E281)),""))</f>
        <v/>
      </c>
      <c r="AA281" s="159" cm="1">
        <f t="array" ref="AA281">IF(E281="Electric","--",IF(D281="Gasoline",_xlfn._xlws.FILTER(LSIEF[NOX DR],(LSIEF[Fuel]=D281)*(LSIEF[HP Bin]=I281)*(LSIEF[Model Year]=E281)),""))</f>
        <v>6.0099999999999997E-5</v>
      </c>
      <c r="AB281" s="159">
        <f t="shared" si="78"/>
        <v>6.0099999999999997E-5</v>
      </c>
      <c r="AC281" s="158" t="str" cm="1">
        <f t="array" ref="AC281">IF(D281="Electric","--",IF(D281="Diesel",_xlfn._xlws.FILTER(DFCF2[Fuel_HC],(DFCF2[MY]=E281)),""))</f>
        <v/>
      </c>
      <c r="AD281" s="158" cm="1">
        <f t="array" ref="AD281">IF(D281="Electric","--",IF(D281="Gasoline",_xlfn._xlws.FILTER(GFCF2[Fuel_HC],(GFCF2[MY]=E281)),""))</f>
        <v>0.85</v>
      </c>
      <c r="AE281" s="158">
        <f t="shared" si="79"/>
        <v>0.85</v>
      </c>
      <c r="AF281" s="157" t="str" cm="1">
        <f t="array" ref="AF281">IF(D281="Electric","--",IF(D281="Diesel",_xlfn._xlws.FILTER(DFCF2[Fuel_NOX],(DFCF2[MY]=E281)),""))</f>
        <v/>
      </c>
      <c r="AG281" s="157" cm="1">
        <f t="array" ref="AG281">IF(D281="Electric","--",IF(D281="Gasoline",_xlfn._xlws.FILTER(GFCF2[Fuel_NOX],(GFCF2[MY]=E281)),""))</f>
        <v>0.86699999999999999</v>
      </c>
      <c r="AH281" s="157">
        <f t="shared" si="80"/>
        <v>0.86699999999999999</v>
      </c>
      <c r="AI281" s="158">
        <f t="shared" si="81"/>
        <v>3.9431499999999993</v>
      </c>
      <c r="AJ281" s="158">
        <f t="shared" si="82"/>
        <v>10.630026900000001</v>
      </c>
      <c r="AK281" s="158">
        <f t="shared" si="83"/>
        <v>427.36773565674599</v>
      </c>
      <c r="AL281" s="158">
        <f t="shared" si="84"/>
        <v>1152.1069516055184</v>
      </c>
      <c r="AM281" s="158">
        <f t="shared" si="85"/>
        <v>0.21368386782837301</v>
      </c>
      <c r="AN281" s="158">
        <f t="shared" si="86"/>
        <v>0.57605347580275923</v>
      </c>
      <c r="AO281" s="158">
        <f t="shared" si="87"/>
        <v>0.19654642162853747</v>
      </c>
      <c r="AP281" s="157"/>
      <c r="AQ281" s="161"/>
      <c r="AR281" s="161"/>
      <c r="AS281" s="161" t="str">
        <f>IF(ISNA(VLOOKUP($B281,'2017 Emission Inventory'!$B$2:$B$803,1,FALSE)),"No","Yes")</f>
        <v>Yes</v>
      </c>
      <c r="AT281" s="161" t="str">
        <f>IFERROR(INDEX('2017 Emission Inventory'!$C$2:$C$803,MATCH($B281,'2017 Emission Inventory'!$B$2:$B$803,0)),"")</f>
        <v>Cargo Tractor</v>
      </c>
      <c r="AU281" s="161" t="str">
        <f>IFERROR(INDEX('2017 Emission Inventory'!$D$2:$D$803,MATCH($B281,'2017 Emission Inventory'!$B$2:$B$803,0)),"")</f>
        <v>Gasoline</v>
      </c>
      <c r="AV281" s="161">
        <f>IFERROR(INDEX('2017 Emission Inventory'!$E$2:$E$803,MATCH($B281,'2017 Emission Inventory'!$B$2:$B$803,0)),"")</f>
        <v>1991</v>
      </c>
      <c r="AW281" s="161">
        <f>IFERROR(INDEX('2017 Emission Inventory'!$F$2:$F$803,MATCH($B281,'2017 Emission Inventory'!$B$2:$B$803,0)),"")</f>
        <v>80</v>
      </c>
      <c r="AX281" s="161">
        <f>IFERROR(INDEX('2017 Emission Inventory'!$G$2:$G$803,MATCH($B281,'2017 Emission Inventory'!$B$2:$B$803,0)),"")</f>
        <v>1137.9951923076924</v>
      </c>
      <c r="AY281" s="162">
        <f>IFERROR(INDEX('2017 Emission Inventory'!$AL$2:$AL$803,MATCH($B281,'2017 Emission Inventory'!$B$2:$B$803,0)),"")</f>
        <v>1152.1069516055184</v>
      </c>
      <c r="AZ281" s="163">
        <f t="shared" si="88"/>
        <v>0</v>
      </c>
      <c r="BB281" s="166"/>
    </row>
    <row r="282" spans="1:54" s="160" customFormat="1" x14ac:dyDescent="0.35">
      <c r="A282" s="157">
        <v>281</v>
      </c>
      <c r="B282" s="157">
        <v>392774</v>
      </c>
      <c r="C282" s="157" t="s">
        <v>205</v>
      </c>
      <c r="D282" s="157" t="s">
        <v>16</v>
      </c>
      <c r="E282" s="157">
        <v>1991</v>
      </c>
      <c r="F282" s="157">
        <v>80</v>
      </c>
      <c r="G282" s="157">
        <v>1137.9951923076924</v>
      </c>
      <c r="H282" s="157"/>
      <c r="I282" s="157">
        <f t="shared" si="72"/>
        <v>100</v>
      </c>
      <c r="J282" s="157" t="str">
        <f>IF(D282="Electric","--",IF(D282="Diesel",VLOOKUP(C282,[2]ORDLF!A:B,2,FALSE),""))</f>
        <v/>
      </c>
      <c r="K282" s="157">
        <f>IF(D282="Electric","--",IF(D282="Gasoline",VLOOKUP(C282,LSILF!A:C,3,FALSE),""))</f>
        <v>0.54</v>
      </c>
      <c r="L282" s="158">
        <f t="shared" si="89"/>
        <v>0.54</v>
      </c>
      <c r="M282" s="157" t="str" cm="1">
        <f t="array" ref="M282">IF(D282="Electric","--",IF(D282="Diesel",_xlfn._xlws.FILTER(DIESCH[CH Cap],(DIESCH[HP Bin]=I282)),""))</f>
        <v/>
      </c>
      <c r="N282" s="157" cm="1">
        <f t="array" ref="N282">IF(D282="Electric","--",IF(D282="Gasoline",_xlfn._xlws.FILTER(LSICH[CH Cap],(LSICH[Fuel Type]=D282)*(LSICH[MY]=E282)),""))</f>
        <v>7000</v>
      </c>
      <c r="O282" s="157">
        <f t="shared" si="73"/>
        <v>7000</v>
      </c>
      <c r="P282" s="157">
        <f t="shared" si="74"/>
        <v>33001.860576923078</v>
      </c>
      <c r="Q282" s="157" t="str" cm="1">
        <f t="array" ref="Q282">IF(D282="Electric","--",IF(D282="Diesel",_xlfn._xlws.FILTER(ORDEF[HC-ZH (g/hp-hr)],(ORDEF[HP]=I282)*(ORDEF[Model_Year]=E282)),""))</f>
        <v/>
      </c>
      <c r="R282" s="157" cm="1">
        <f t="array" ref="R282">IF(D282="Electric","--",IF(D282="Gasoline",_xlfn._xlws.FILTER(LSIEF[HC-ZH (g/hp-hr)],(LSIEF[Fuel]=D282)*(LSIEF[HP Bin]=I282)*(LSIEF[Model Year]=E282)),""))</f>
        <v>2.63</v>
      </c>
      <c r="S282" s="158">
        <f t="shared" si="75"/>
        <v>2.63</v>
      </c>
      <c r="T282" s="159" t="str" cm="1">
        <f t="array" ref="T282">IF(D282="Electric","--",IF(D282="Diesel",_xlfn._xlws.FILTER(ORDEF[HCDR],(ORDEF[HP]=I282)*(ORDEF[Model_Year]=E282),),""))</f>
        <v/>
      </c>
      <c r="U282" s="159" cm="1">
        <f t="array" ref="U282">IF(D282="Electric","--",IF(D282="Gasoline",_xlfn._xlws.FILTER(LSIEF[HC DR],(LSIEF[Fuel]=D282)*(LSIEF[HP Bin]=I282)*(LSIEF[Model Year]=E282)),""))</f>
        <v>2.8699999999999998E-4</v>
      </c>
      <c r="V282" s="159">
        <f t="shared" si="76"/>
        <v>2.8699999999999998E-4</v>
      </c>
      <c r="W282" s="158" t="str" cm="1">
        <f t="array" ref="W282">IF(D282="Electric","--",IF(D282="Diesel",_xlfn._xlws.FILTER(ORDEF[NOXzh],(ORDEF[HP]=I282)*(ORDEF[Model_Year]=E282)),""))</f>
        <v/>
      </c>
      <c r="X282" s="158" cm="1">
        <f t="array" ref="X282">IF(D282="Electric","--",IF(D282="Gasoline",_xlfn._xlws.FILTER(LSIEF[NOX-ZH (g/hp-hr)],(LSIEF[Fuel]=D282)*(LSIEF[HP Bin]=I282)*(LSIEF[Model Year]=E282)),""))</f>
        <v>11.84</v>
      </c>
      <c r="Y282" s="158">
        <f t="shared" si="77"/>
        <v>11.84</v>
      </c>
      <c r="Z282" s="159" t="str" cm="1">
        <f t="array" ref="Z282">IF(D282="Electric","--",IF(D282="Diesel",_xlfn._xlws.FILTER(ORDEF[NOXdr],(ORDEF[HP]=I282)*(ORDEF[Model_Year]=E282)),""))</f>
        <v/>
      </c>
      <c r="AA282" s="159" cm="1">
        <f t="array" ref="AA282">IF(E282="Electric","--",IF(D282="Gasoline",_xlfn._xlws.FILTER(LSIEF[NOX DR],(LSIEF[Fuel]=D282)*(LSIEF[HP Bin]=I282)*(LSIEF[Model Year]=E282)),""))</f>
        <v>6.0099999999999997E-5</v>
      </c>
      <c r="AB282" s="159">
        <f t="shared" si="78"/>
        <v>6.0099999999999997E-5</v>
      </c>
      <c r="AC282" s="158" t="str" cm="1">
        <f t="array" ref="AC282">IF(D282="Electric","--",IF(D282="Diesel",_xlfn._xlws.FILTER(DFCF2[Fuel_HC],(DFCF2[MY]=E282)),""))</f>
        <v/>
      </c>
      <c r="AD282" s="158" cm="1">
        <f t="array" ref="AD282">IF(D282="Electric","--",IF(D282="Gasoline",_xlfn._xlws.FILTER(GFCF2[Fuel_HC],(GFCF2[MY]=E282)),""))</f>
        <v>0.85</v>
      </c>
      <c r="AE282" s="158">
        <f t="shared" si="79"/>
        <v>0.85</v>
      </c>
      <c r="AF282" s="157" t="str" cm="1">
        <f t="array" ref="AF282">IF(D282="Electric","--",IF(D282="Diesel",_xlfn._xlws.FILTER(DFCF2[Fuel_NOX],(DFCF2[MY]=E282)),""))</f>
        <v/>
      </c>
      <c r="AG282" s="157" cm="1">
        <f t="array" ref="AG282">IF(D282="Electric","--",IF(D282="Gasoline",_xlfn._xlws.FILTER(GFCF2[Fuel_NOX],(GFCF2[MY]=E282)),""))</f>
        <v>0.86699999999999999</v>
      </c>
      <c r="AH282" s="157">
        <f t="shared" si="80"/>
        <v>0.86699999999999999</v>
      </c>
      <c r="AI282" s="158">
        <f t="shared" si="81"/>
        <v>3.9431499999999993</v>
      </c>
      <c r="AJ282" s="158">
        <f t="shared" si="82"/>
        <v>10.630026900000001</v>
      </c>
      <c r="AK282" s="158">
        <f t="shared" si="83"/>
        <v>427.36773565674599</v>
      </c>
      <c r="AL282" s="158">
        <f t="shared" si="84"/>
        <v>1152.1069516055184</v>
      </c>
      <c r="AM282" s="158">
        <f t="shared" si="85"/>
        <v>0.21368386782837301</v>
      </c>
      <c r="AN282" s="158">
        <f t="shared" si="86"/>
        <v>0.57605347580275923</v>
      </c>
      <c r="AO282" s="158">
        <f t="shared" si="87"/>
        <v>0.19654642162853747</v>
      </c>
      <c r="AP282" s="157"/>
      <c r="AQ282" s="161"/>
      <c r="AR282" s="161"/>
      <c r="AS282" s="161" t="str">
        <f>IF(ISNA(VLOOKUP($B282,'2017 Emission Inventory'!$B$2:$B$803,1,FALSE)),"No","Yes")</f>
        <v>Yes</v>
      </c>
      <c r="AT282" s="161" t="str">
        <f>IFERROR(INDEX('2017 Emission Inventory'!$C$2:$C$803,MATCH($B282,'2017 Emission Inventory'!$B$2:$B$803,0)),"")</f>
        <v>Cargo Tractor</v>
      </c>
      <c r="AU282" s="161" t="str">
        <f>IFERROR(INDEX('2017 Emission Inventory'!$D$2:$D$803,MATCH($B282,'2017 Emission Inventory'!$B$2:$B$803,0)),"")</f>
        <v>Gasoline</v>
      </c>
      <c r="AV282" s="161">
        <f>IFERROR(INDEX('2017 Emission Inventory'!$E$2:$E$803,MATCH($B282,'2017 Emission Inventory'!$B$2:$B$803,0)),"")</f>
        <v>1991</v>
      </c>
      <c r="AW282" s="161">
        <f>IFERROR(INDEX('2017 Emission Inventory'!$F$2:$F$803,MATCH($B282,'2017 Emission Inventory'!$B$2:$B$803,0)),"")</f>
        <v>80</v>
      </c>
      <c r="AX282" s="161">
        <f>IFERROR(INDEX('2017 Emission Inventory'!$G$2:$G$803,MATCH($B282,'2017 Emission Inventory'!$B$2:$B$803,0)),"")</f>
        <v>1137.9951923076924</v>
      </c>
      <c r="AY282" s="162">
        <f>IFERROR(INDEX('2017 Emission Inventory'!$AL$2:$AL$803,MATCH($B282,'2017 Emission Inventory'!$B$2:$B$803,0)),"")</f>
        <v>1152.1069516055184</v>
      </c>
      <c r="AZ282" s="163">
        <f t="shared" si="88"/>
        <v>0</v>
      </c>
      <c r="BB282" s="166"/>
    </row>
    <row r="283" spans="1:54" s="160" customFormat="1" x14ac:dyDescent="0.35">
      <c r="A283" s="157">
        <v>282</v>
      </c>
      <c r="B283" s="157">
        <v>392775</v>
      </c>
      <c r="C283" s="157" t="s">
        <v>205</v>
      </c>
      <c r="D283" s="157" t="s">
        <v>16</v>
      </c>
      <c r="E283" s="157">
        <v>1991</v>
      </c>
      <c r="F283" s="157">
        <v>80</v>
      </c>
      <c r="G283" s="157">
        <v>1137.9951923076924</v>
      </c>
      <c r="H283" s="157"/>
      <c r="I283" s="157">
        <f t="shared" si="72"/>
        <v>100</v>
      </c>
      <c r="J283" s="157" t="str">
        <f>IF(D283="Electric","--",IF(D283="Diesel",VLOOKUP(C283,[2]ORDLF!A:B,2,FALSE),""))</f>
        <v/>
      </c>
      <c r="K283" s="157">
        <f>IF(D283="Electric","--",IF(D283="Gasoline",VLOOKUP(C283,LSILF!A:C,3,FALSE),""))</f>
        <v>0.54</v>
      </c>
      <c r="L283" s="158">
        <f t="shared" si="89"/>
        <v>0.54</v>
      </c>
      <c r="M283" s="157" t="str" cm="1">
        <f t="array" ref="M283">IF(D283="Electric","--",IF(D283="Diesel",_xlfn._xlws.FILTER(DIESCH[CH Cap],(DIESCH[HP Bin]=I283)),""))</f>
        <v/>
      </c>
      <c r="N283" s="157" cm="1">
        <f t="array" ref="N283">IF(D283="Electric","--",IF(D283="Gasoline",_xlfn._xlws.FILTER(LSICH[CH Cap],(LSICH[Fuel Type]=D283)*(LSICH[MY]=E283)),""))</f>
        <v>7000</v>
      </c>
      <c r="O283" s="157">
        <f t="shared" si="73"/>
        <v>7000</v>
      </c>
      <c r="P283" s="157">
        <f t="shared" si="74"/>
        <v>33001.860576923078</v>
      </c>
      <c r="Q283" s="157" t="str" cm="1">
        <f t="array" ref="Q283">IF(D283="Electric","--",IF(D283="Diesel",_xlfn._xlws.FILTER(ORDEF[HC-ZH (g/hp-hr)],(ORDEF[HP]=I283)*(ORDEF[Model_Year]=E283)),""))</f>
        <v/>
      </c>
      <c r="R283" s="157" cm="1">
        <f t="array" ref="R283">IF(D283="Electric","--",IF(D283="Gasoline",_xlfn._xlws.FILTER(LSIEF[HC-ZH (g/hp-hr)],(LSIEF[Fuel]=D283)*(LSIEF[HP Bin]=I283)*(LSIEF[Model Year]=E283)),""))</f>
        <v>2.63</v>
      </c>
      <c r="S283" s="158">
        <f t="shared" si="75"/>
        <v>2.63</v>
      </c>
      <c r="T283" s="159" t="str" cm="1">
        <f t="array" ref="T283">IF(D283="Electric","--",IF(D283="Diesel",_xlfn._xlws.FILTER(ORDEF[HCDR],(ORDEF[HP]=I283)*(ORDEF[Model_Year]=E283),),""))</f>
        <v/>
      </c>
      <c r="U283" s="159" cm="1">
        <f t="array" ref="U283">IF(D283="Electric","--",IF(D283="Gasoline",_xlfn._xlws.FILTER(LSIEF[HC DR],(LSIEF[Fuel]=D283)*(LSIEF[HP Bin]=I283)*(LSIEF[Model Year]=E283)),""))</f>
        <v>2.8699999999999998E-4</v>
      </c>
      <c r="V283" s="159">
        <f t="shared" si="76"/>
        <v>2.8699999999999998E-4</v>
      </c>
      <c r="W283" s="158" t="str" cm="1">
        <f t="array" ref="W283">IF(D283="Electric","--",IF(D283="Diesel",_xlfn._xlws.FILTER(ORDEF[NOXzh],(ORDEF[HP]=I283)*(ORDEF[Model_Year]=E283)),""))</f>
        <v/>
      </c>
      <c r="X283" s="158" cm="1">
        <f t="array" ref="X283">IF(D283="Electric","--",IF(D283="Gasoline",_xlfn._xlws.FILTER(LSIEF[NOX-ZH (g/hp-hr)],(LSIEF[Fuel]=D283)*(LSIEF[HP Bin]=I283)*(LSIEF[Model Year]=E283)),""))</f>
        <v>11.84</v>
      </c>
      <c r="Y283" s="158">
        <f t="shared" si="77"/>
        <v>11.84</v>
      </c>
      <c r="Z283" s="159" t="str" cm="1">
        <f t="array" ref="Z283">IF(D283="Electric","--",IF(D283="Diesel",_xlfn._xlws.FILTER(ORDEF[NOXdr],(ORDEF[HP]=I283)*(ORDEF[Model_Year]=E283)),""))</f>
        <v/>
      </c>
      <c r="AA283" s="159" cm="1">
        <f t="array" ref="AA283">IF(E283="Electric","--",IF(D283="Gasoline",_xlfn._xlws.FILTER(LSIEF[NOX DR],(LSIEF[Fuel]=D283)*(LSIEF[HP Bin]=I283)*(LSIEF[Model Year]=E283)),""))</f>
        <v>6.0099999999999997E-5</v>
      </c>
      <c r="AB283" s="159">
        <f t="shared" si="78"/>
        <v>6.0099999999999997E-5</v>
      </c>
      <c r="AC283" s="158" t="str" cm="1">
        <f t="array" ref="AC283">IF(D283="Electric","--",IF(D283="Diesel",_xlfn._xlws.FILTER(DFCF2[Fuel_HC],(DFCF2[MY]=E283)),""))</f>
        <v/>
      </c>
      <c r="AD283" s="158" cm="1">
        <f t="array" ref="AD283">IF(D283="Electric","--",IF(D283="Gasoline",_xlfn._xlws.FILTER(GFCF2[Fuel_HC],(GFCF2[MY]=E283)),""))</f>
        <v>0.85</v>
      </c>
      <c r="AE283" s="158">
        <f t="shared" si="79"/>
        <v>0.85</v>
      </c>
      <c r="AF283" s="157" t="str" cm="1">
        <f t="array" ref="AF283">IF(D283="Electric","--",IF(D283="Diesel",_xlfn._xlws.FILTER(DFCF2[Fuel_NOX],(DFCF2[MY]=E283)),""))</f>
        <v/>
      </c>
      <c r="AG283" s="157" cm="1">
        <f t="array" ref="AG283">IF(D283="Electric","--",IF(D283="Gasoline",_xlfn._xlws.FILTER(GFCF2[Fuel_NOX],(GFCF2[MY]=E283)),""))</f>
        <v>0.86699999999999999</v>
      </c>
      <c r="AH283" s="157">
        <f t="shared" si="80"/>
        <v>0.86699999999999999</v>
      </c>
      <c r="AI283" s="158">
        <f t="shared" si="81"/>
        <v>3.9431499999999993</v>
      </c>
      <c r="AJ283" s="158">
        <f t="shared" si="82"/>
        <v>10.630026900000001</v>
      </c>
      <c r="AK283" s="158">
        <f t="shared" si="83"/>
        <v>427.36773565674599</v>
      </c>
      <c r="AL283" s="158">
        <f t="shared" si="84"/>
        <v>1152.1069516055184</v>
      </c>
      <c r="AM283" s="158">
        <f t="shared" si="85"/>
        <v>0.21368386782837301</v>
      </c>
      <c r="AN283" s="158">
        <f t="shared" si="86"/>
        <v>0.57605347580275923</v>
      </c>
      <c r="AO283" s="158">
        <f t="shared" si="87"/>
        <v>0.19654642162853747</v>
      </c>
      <c r="AP283" s="157"/>
      <c r="AQ283" s="161"/>
      <c r="AR283" s="161"/>
      <c r="AS283" s="161" t="str">
        <f>IF(ISNA(VLOOKUP($B283,'2017 Emission Inventory'!$B$2:$B$803,1,FALSE)),"No","Yes")</f>
        <v>Yes</v>
      </c>
      <c r="AT283" s="161" t="str">
        <f>IFERROR(INDEX('2017 Emission Inventory'!$C$2:$C$803,MATCH($B283,'2017 Emission Inventory'!$B$2:$B$803,0)),"")</f>
        <v>Cargo Tractor</v>
      </c>
      <c r="AU283" s="161" t="str">
        <f>IFERROR(INDEX('2017 Emission Inventory'!$D$2:$D$803,MATCH($B283,'2017 Emission Inventory'!$B$2:$B$803,0)),"")</f>
        <v>Gasoline</v>
      </c>
      <c r="AV283" s="161">
        <f>IFERROR(INDEX('2017 Emission Inventory'!$E$2:$E$803,MATCH($B283,'2017 Emission Inventory'!$B$2:$B$803,0)),"")</f>
        <v>1991</v>
      </c>
      <c r="AW283" s="161">
        <f>IFERROR(INDEX('2017 Emission Inventory'!$F$2:$F$803,MATCH($B283,'2017 Emission Inventory'!$B$2:$B$803,0)),"")</f>
        <v>80</v>
      </c>
      <c r="AX283" s="161">
        <f>IFERROR(INDEX('2017 Emission Inventory'!$G$2:$G$803,MATCH($B283,'2017 Emission Inventory'!$B$2:$B$803,0)),"")</f>
        <v>1137.9951923076924</v>
      </c>
      <c r="AY283" s="162">
        <f>IFERROR(INDEX('2017 Emission Inventory'!$AL$2:$AL$803,MATCH($B283,'2017 Emission Inventory'!$B$2:$B$803,0)),"")</f>
        <v>1152.1069516055184</v>
      </c>
      <c r="AZ283" s="163">
        <f t="shared" si="88"/>
        <v>0</v>
      </c>
      <c r="BB283" s="166"/>
    </row>
    <row r="284" spans="1:54" s="160" customFormat="1" x14ac:dyDescent="0.35">
      <c r="A284" s="157">
        <v>283</v>
      </c>
      <c r="B284" s="157">
        <v>392776</v>
      </c>
      <c r="C284" s="157" t="s">
        <v>205</v>
      </c>
      <c r="D284" s="157" t="s">
        <v>16</v>
      </c>
      <c r="E284" s="157">
        <v>1991</v>
      </c>
      <c r="F284" s="157">
        <v>80</v>
      </c>
      <c r="G284" s="157">
        <v>1137.9951923076924</v>
      </c>
      <c r="H284" s="157"/>
      <c r="I284" s="157">
        <f t="shared" si="72"/>
        <v>100</v>
      </c>
      <c r="J284" s="157" t="str">
        <f>IF(D284="Electric","--",IF(D284="Diesel",VLOOKUP(C284,[2]ORDLF!A:B,2,FALSE),""))</f>
        <v/>
      </c>
      <c r="K284" s="157">
        <f>IF(D284="Electric","--",IF(D284="Gasoline",VLOOKUP(C284,LSILF!A:C,3,FALSE),""))</f>
        <v>0.54</v>
      </c>
      <c r="L284" s="158">
        <f t="shared" si="89"/>
        <v>0.54</v>
      </c>
      <c r="M284" s="157" t="str" cm="1">
        <f t="array" ref="M284">IF(D284="Electric","--",IF(D284="Diesel",_xlfn._xlws.FILTER(DIESCH[CH Cap],(DIESCH[HP Bin]=I284)),""))</f>
        <v/>
      </c>
      <c r="N284" s="157" cm="1">
        <f t="array" ref="N284">IF(D284="Electric","--",IF(D284="Gasoline",_xlfn._xlws.FILTER(LSICH[CH Cap],(LSICH[Fuel Type]=D284)*(LSICH[MY]=E284)),""))</f>
        <v>7000</v>
      </c>
      <c r="O284" s="157">
        <f t="shared" si="73"/>
        <v>7000</v>
      </c>
      <c r="P284" s="157">
        <f t="shared" si="74"/>
        <v>33001.860576923078</v>
      </c>
      <c r="Q284" s="157" t="str" cm="1">
        <f t="array" ref="Q284">IF(D284="Electric","--",IF(D284="Diesel",_xlfn._xlws.FILTER(ORDEF[HC-ZH (g/hp-hr)],(ORDEF[HP]=I284)*(ORDEF[Model_Year]=E284)),""))</f>
        <v/>
      </c>
      <c r="R284" s="157" cm="1">
        <f t="array" ref="R284">IF(D284="Electric","--",IF(D284="Gasoline",_xlfn._xlws.FILTER(LSIEF[HC-ZH (g/hp-hr)],(LSIEF[Fuel]=D284)*(LSIEF[HP Bin]=I284)*(LSIEF[Model Year]=E284)),""))</f>
        <v>2.63</v>
      </c>
      <c r="S284" s="158">
        <f t="shared" si="75"/>
        <v>2.63</v>
      </c>
      <c r="T284" s="159" t="str" cm="1">
        <f t="array" ref="T284">IF(D284="Electric","--",IF(D284="Diesel",_xlfn._xlws.FILTER(ORDEF[HCDR],(ORDEF[HP]=I284)*(ORDEF[Model_Year]=E284),),""))</f>
        <v/>
      </c>
      <c r="U284" s="159" cm="1">
        <f t="array" ref="U284">IF(D284="Electric","--",IF(D284="Gasoline",_xlfn._xlws.FILTER(LSIEF[HC DR],(LSIEF[Fuel]=D284)*(LSIEF[HP Bin]=I284)*(LSIEF[Model Year]=E284)),""))</f>
        <v>2.8699999999999998E-4</v>
      </c>
      <c r="V284" s="159">
        <f t="shared" si="76"/>
        <v>2.8699999999999998E-4</v>
      </c>
      <c r="W284" s="158" t="str" cm="1">
        <f t="array" ref="W284">IF(D284="Electric","--",IF(D284="Diesel",_xlfn._xlws.FILTER(ORDEF[NOXzh],(ORDEF[HP]=I284)*(ORDEF[Model_Year]=E284)),""))</f>
        <v/>
      </c>
      <c r="X284" s="158" cm="1">
        <f t="array" ref="X284">IF(D284="Electric","--",IF(D284="Gasoline",_xlfn._xlws.FILTER(LSIEF[NOX-ZH (g/hp-hr)],(LSIEF[Fuel]=D284)*(LSIEF[HP Bin]=I284)*(LSIEF[Model Year]=E284)),""))</f>
        <v>11.84</v>
      </c>
      <c r="Y284" s="158">
        <f t="shared" si="77"/>
        <v>11.84</v>
      </c>
      <c r="Z284" s="159" t="str" cm="1">
        <f t="array" ref="Z284">IF(D284="Electric","--",IF(D284="Diesel",_xlfn._xlws.FILTER(ORDEF[NOXdr],(ORDEF[HP]=I284)*(ORDEF[Model_Year]=E284)),""))</f>
        <v/>
      </c>
      <c r="AA284" s="159" cm="1">
        <f t="array" ref="AA284">IF(E284="Electric","--",IF(D284="Gasoline",_xlfn._xlws.FILTER(LSIEF[NOX DR],(LSIEF[Fuel]=D284)*(LSIEF[HP Bin]=I284)*(LSIEF[Model Year]=E284)),""))</f>
        <v>6.0099999999999997E-5</v>
      </c>
      <c r="AB284" s="159">
        <f t="shared" si="78"/>
        <v>6.0099999999999997E-5</v>
      </c>
      <c r="AC284" s="158" t="str" cm="1">
        <f t="array" ref="AC284">IF(D284="Electric","--",IF(D284="Diesel",_xlfn._xlws.FILTER(DFCF2[Fuel_HC],(DFCF2[MY]=E284)),""))</f>
        <v/>
      </c>
      <c r="AD284" s="158" cm="1">
        <f t="array" ref="AD284">IF(D284="Electric","--",IF(D284="Gasoline",_xlfn._xlws.FILTER(GFCF2[Fuel_HC],(GFCF2[MY]=E284)),""))</f>
        <v>0.85</v>
      </c>
      <c r="AE284" s="158">
        <f t="shared" si="79"/>
        <v>0.85</v>
      </c>
      <c r="AF284" s="157" t="str" cm="1">
        <f t="array" ref="AF284">IF(D284="Electric","--",IF(D284="Diesel",_xlfn._xlws.FILTER(DFCF2[Fuel_NOX],(DFCF2[MY]=E284)),""))</f>
        <v/>
      </c>
      <c r="AG284" s="157" cm="1">
        <f t="array" ref="AG284">IF(D284="Electric","--",IF(D284="Gasoline",_xlfn._xlws.FILTER(GFCF2[Fuel_NOX],(GFCF2[MY]=E284)),""))</f>
        <v>0.86699999999999999</v>
      </c>
      <c r="AH284" s="157">
        <f t="shared" si="80"/>
        <v>0.86699999999999999</v>
      </c>
      <c r="AI284" s="158">
        <f t="shared" si="81"/>
        <v>3.9431499999999993</v>
      </c>
      <c r="AJ284" s="158">
        <f t="shared" si="82"/>
        <v>10.630026900000001</v>
      </c>
      <c r="AK284" s="158">
        <f t="shared" si="83"/>
        <v>427.36773565674599</v>
      </c>
      <c r="AL284" s="158">
        <f t="shared" si="84"/>
        <v>1152.1069516055184</v>
      </c>
      <c r="AM284" s="158">
        <f t="shared" si="85"/>
        <v>0.21368386782837301</v>
      </c>
      <c r="AN284" s="158">
        <f t="shared" si="86"/>
        <v>0.57605347580275923</v>
      </c>
      <c r="AO284" s="158">
        <f t="shared" si="87"/>
        <v>0.19654642162853747</v>
      </c>
      <c r="AP284" s="157"/>
      <c r="AQ284" s="161"/>
      <c r="AR284" s="161"/>
      <c r="AS284" s="161" t="str">
        <f>IF(ISNA(VLOOKUP($B284,'2017 Emission Inventory'!$B$2:$B$803,1,FALSE)),"No","Yes")</f>
        <v>Yes</v>
      </c>
      <c r="AT284" s="161" t="str">
        <f>IFERROR(INDEX('2017 Emission Inventory'!$C$2:$C$803,MATCH($B284,'2017 Emission Inventory'!$B$2:$B$803,0)),"")</f>
        <v>Cargo Tractor</v>
      </c>
      <c r="AU284" s="161" t="str">
        <f>IFERROR(INDEX('2017 Emission Inventory'!$D$2:$D$803,MATCH($B284,'2017 Emission Inventory'!$B$2:$B$803,0)),"")</f>
        <v>Gasoline</v>
      </c>
      <c r="AV284" s="161">
        <f>IFERROR(INDEX('2017 Emission Inventory'!$E$2:$E$803,MATCH($B284,'2017 Emission Inventory'!$B$2:$B$803,0)),"")</f>
        <v>1991</v>
      </c>
      <c r="AW284" s="161">
        <f>IFERROR(INDEX('2017 Emission Inventory'!$F$2:$F$803,MATCH($B284,'2017 Emission Inventory'!$B$2:$B$803,0)),"")</f>
        <v>80</v>
      </c>
      <c r="AX284" s="161">
        <f>IFERROR(INDEX('2017 Emission Inventory'!$G$2:$G$803,MATCH($B284,'2017 Emission Inventory'!$B$2:$B$803,0)),"")</f>
        <v>1137.9951923076924</v>
      </c>
      <c r="AY284" s="162">
        <f>IFERROR(INDEX('2017 Emission Inventory'!$AL$2:$AL$803,MATCH($B284,'2017 Emission Inventory'!$B$2:$B$803,0)),"")</f>
        <v>1152.1069516055184</v>
      </c>
      <c r="AZ284" s="163">
        <f t="shared" si="88"/>
        <v>0</v>
      </c>
      <c r="BB284" s="166"/>
    </row>
    <row r="285" spans="1:54" s="160" customFormat="1" x14ac:dyDescent="0.35">
      <c r="A285" s="157">
        <v>284</v>
      </c>
      <c r="B285" s="157">
        <v>392777</v>
      </c>
      <c r="C285" s="157" t="s">
        <v>205</v>
      </c>
      <c r="D285" s="157" t="s">
        <v>16</v>
      </c>
      <c r="E285" s="157">
        <v>1991</v>
      </c>
      <c r="F285" s="157">
        <v>80</v>
      </c>
      <c r="G285" s="157">
        <v>1137.9951923076924</v>
      </c>
      <c r="H285" s="157"/>
      <c r="I285" s="157">
        <f t="shared" si="72"/>
        <v>100</v>
      </c>
      <c r="J285" s="157" t="str">
        <f>IF(D285="Electric","--",IF(D285="Diesel",VLOOKUP(C285,[2]ORDLF!A:B,2,FALSE),""))</f>
        <v/>
      </c>
      <c r="K285" s="157">
        <f>IF(D285="Electric","--",IF(D285="Gasoline",VLOOKUP(C285,LSILF!A:C,3,FALSE),""))</f>
        <v>0.54</v>
      </c>
      <c r="L285" s="158">
        <f t="shared" si="89"/>
        <v>0.54</v>
      </c>
      <c r="M285" s="157" t="str" cm="1">
        <f t="array" ref="M285">IF(D285="Electric","--",IF(D285="Diesel",_xlfn._xlws.FILTER(DIESCH[CH Cap],(DIESCH[HP Bin]=I285)),""))</f>
        <v/>
      </c>
      <c r="N285" s="157" cm="1">
        <f t="array" ref="N285">IF(D285="Electric","--",IF(D285="Gasoline",_xlfn._xlws.FILTER(LSICH[CH Cap],(LSICH[Fuel Type]=D285)*(LSICH[MY]=E285)),""))</f>
        <v>7000</v>
      </c>
      <c r="O285" s="157">
        <f t="shared" si="73"/>
        <v>7000</v>
      </c>
      <c r="P285" s="157">
        <f t="shared" si="74"/>
        <v>33001.860576923078</v>
      </c>
      <c r="Q285" s="157" t="str" cm="1">
        <f t="array" ref="Q285">IF(D285="Electric","--",IF(D285="Diesel",_xlfn._xlws.FILTER(ORDEF[HC-ZH (g/hp-hr)],(ORDEF[HP]=I285)*(ORDEF[Model_Year]=E285)),""))</f>
        <v/>
      </c>
      <c r="R285" s="157" cm="1">
        <f t="array" ref="R285">IF(D285="Electric","--",IF(D285="Gasoline",_xlfn._xlws.FILTER(LSIEF[HC-ZH (g/hp-hr)],(LSIEF[Fuel]=D285)*(LSIEF[HP Bin]=I285)*(LSIEF[Model Year]=E285)),""))</f>
        <v>2.63</v>
      </c>
      <c r="S285" s="158">
        <f t="shared" si="75"/>
        <v>2.63</v>
      </c>
      <c r="T285" s="159" t="str" cm="1">
        <f t="array" ref="T285">IF(D285="Electric","--",IF(D285="Diesel",_xlfn._xlws.FILTER(ORDEF[HCDR],(ORDEF[HP]=I285)*(ORDEF[Model_Year]=E285),),""))</f>
        <v/>
      </c>
      <c r="U285" s="159" cm="1">
        <f t="array" ref="U285">IF(D285="Electric","--",IF(D285="Gasoline",_xlfn._xlws.FILTER(LSIEF[HC DR],(LSIEF[Fuel]=D285)*(LSIEF[HP Bin]=I285)*(LSIEF[Model Year]=E285)),""))</f>
        <v>2.8699999999999998E-4</v>
      </c>
      <c r="V285" s="159">
        <f t="shared" si="76"/>
        <v>2.8699999999999998E-4</v>
      </c>
      <c r="W285" s="158" t="str" cm="1">
        <f t="array" ref="W285">IF(D285="Electric","--",IF(D285="Diesel",_xlfn._xlws.FILTER(ORDEF[NOXzh],(ORDEF[HP]=I285)*(ORDEF[Model_Year]=E285)),""))</f>
        <v/>
      </c>
      <c r="X285" s="158" cm="1">
        <f t="array" ref="X285">IF(D285="Electric","--",IF(D285="Gasoline",_xlfn._xlws.FILTER(LSIEF[NOX-ZH (g/hp-hr)],(LSIEF[Fuel]=D285)*(LSIEF[HP Bin]=I285)*(LSIEF[Model Year]=E285)),""))</f>
        <v>11.84</v>
      </c>
      <c r="Y285" s="158">
        <f t="shared" si="77"/>
        <v>11.84</v>
      </c>
      <c r="Z285" s="159" t="str" cm="1">
        <f t="array" ref="Z285">IF(D285="Electric","--",IF(D285="Diesel",_xlfn._xlws.FILTER(ORDEF[NOXdr],(ORDEF[HP]=I285)*(ORDEF[Model_Year]=E285)),""))</f>
        <v/>
      </c>
      <c r="AA285" s="159" cm="1">
        <f t="array" ref="AA285">IF(E285="Electric","--",IF(D285="Gasoline",_xlfn._xlws.FILTER(LSIEF[NOX DR],(LSIEF[Fuel]=D285)*(LSIEF[HP Bin]=I285)*(LSIEF[Model Year]=E285)),""))</f>
        <v>6.0099999999999997E-5</v>
      </c>
      <c r="AB285" s="159">
        <f t="shared" si="78"/>
        <v>6.0099999999999997E-5</v>
      </c>
      <c r="AC285" s="158" t="str" cm="1">
        <f t="array" ref="AC285">IF(D285="Electric","--",IF(D285="Diesel",_xlfn._xlws.FILTER(DFCF2[Fuel_HC],(DFCF2[MY]=E285)),""))</f>
        <v/>
      </c>
      <c r="AD285" s="158" cm="1">
        <f t="array" ref="AD285">IF(D285="Electric","--",IF(D285="Gasoline",_xlfn._xlws.FILTER(GFCF2[Fuel_HC],(GFCF2[MY]=E285)),""))</f>
        <v>0.85</v>
      </c>
      <c r="AE285" s="158">
        <f t="shared" si="79"/>
        <v>0.85</v>
      </c>
      <c r="AF285" s="157" t="str" cm="1">
        <f t="array" ref="AF285">IF(D285="Electric","--",IF(D285="Diesel",_xlfn._xlws.FILTER(DFCF2[Fuel_NOX],(DFCF2[MY]=E285)),""))</f>
        <v/>
      </c>
      <c r="AG285" s="157" cm="1">
        <f t="array" ref="AG285">IF(D285="Electric","--",IF(D285="Gasoline",_xlfn._xlws.FILTER(GFCF2[Fuel_NOX],(GFCF2[MY]=E285)),""))</f>
        <v>0.86699999999999999</v>
      </c>
      <c r="AH285" s="157">
        <f t="shared" si="80"/>
        <v>0.86699999999999999</v>
      </c>
      <c r="AI285" s="158">
        <f t="shared" si="81"/>
        <v>3.9431499999999993</v>
      </c>
      <c r="AJ285" s="158">
        <f t="shared" si="82"/>
        <v>10.630026900000001</v>
      </c>
      <c r="AK285" s="158">
        <f t="shared" si="83"/>
        <v>427.36773565674599</v>
      </c>
      <c r="AL285" s="158">
        <f t="shared" si="84"/>
        <v>1152.1069516055184</v>
      </c>
      <c r="AM285" s="158">
        <f t="shared" si="85"/>
        <v>0.21368386782837301</v>
      </c>
      <c r="AN285" s="158">
        <f t="shared" si="86"/>
        <v>0.57605347580275923</v>
      </c>
      <c r="AO285" s="158">
        <f t="shared" si="87"/>
        <v>0.19654642162853747</v>
      </c>
      <c r="AP285" s="157"/>
      <c r="AQ285" s="161"/>
      <c r="AR285" s="161"/>
      <c r="AS285" s="161" t="str">
        <f>IF(ISNA(VLOOKUP($B285,'2017 Emission Inventory'!$B$2:$B$803,1,FALSE)),"No","Yes")</f>
        <v>Yes</v>
      </c>
      <c r="AT285" s="161" t="str">
        <f>IFERROR(INDEX('2017 Emission Inventory'!$C$2:$C$803,MATCH($B285,'2017 Emission Inventory'!$B$2:$B$803,0)),"")</f>
        <v>Cargo Tractor</v>
      </c>
      <c r="AU285" s="161" t="str">
        <f>IFERROR(INDEX('2017 Emission Inventory'!$D$2:$D$803,MATCH($B285,'2017 Emission Inventory'!$B$2:$B$803,0)),"")</f>
        <v>Gasoline</v>
      </c>
      <c r="AV285" s="161">
        <f>IFERROR(INDEX('2017 Emission Inventory'!$E$2:$E$803,MATCH($B285,'2017 Emission Inventory'!$B$2:$B$803,0)),"")</f>
        <v>1991</v>
      </c>
      <c r="AW285" s="161">
        <f>IFERROR(INDEX('2017 Emission Inventory'!$F$2:$F$803,MATCH($B285,'2017 Emission Inventory'!$B$2:$B$803,0)),"")</f>
        <v>80</v>
      </c>
      <c r="AX285" s="161">
        <f>IFERROR(INDEX('2017 Emission Inventory'!$G$2:$G$803,MATCH($B285,'2017 Emission Inventory'!$B$2:$B$803,0)),"")</f>
        <v>1137.9951923076924</v>
      </c>
      <c r="AY285" s="162">
        <f>IFERROR(INDEX('2017 Emission Inventory'!$AL$2:$AL$803,MATCH($B285,'2017 Emission Inventory'!$B$2:$B$803,0)),"")</f>
        <v>1152.1069516055184</v>
      </c>
      <c r="AZ285" s="163">
        <f t="shared" si="88"/>
        <v>0</v>
      </c>
      <c r="BB285" s="166"/>
    </row>
    <row r="286" spans="1:54" s="160" customFormat="1" x14ac:dyDescent="0.35">
      <c r="A286" s="157">
        <v>285</v>
      </c>
      <c r="B286" s="157">
        <v>392779</v>
      </c>
      <c r="C286" s="157" t="s">
        <v>205</v>
      </c>
      <c r="D286" s="157" t="s">
        <v>16</v>
      </c>
      <c r="E286" s="157">
        <v>1991</v>
      </c>
      <c r="F286" s="157">
        <v>80</v>
      </c>
      <c r="G286" s="157">
        <v>1137.9951923076924</v>
      </c>
      <c r="H286" s="157"/>
      <c r="I286" s="157">
        <f t="shared" si="72"/>
        <v>100</v>
      </c>
      <c r="J286" s="157" t="str">
        <f>IF(D286="Electric","--",IF(D286="Diesel",VLOOKUP(C286,[2]ORDLF!A:B,2,FALSE),""))</f>
        <v/>
      </c>
      <c r="K286" s="157">
        <f>IF(D286="Electric","--",IF(D286="Gasoline",VLOOKUP(C286,LSILF!A:C,3,FALSE),""))</f>
        <v>0.54</v>
      </c>
      <c r="L286" s="158">
        <f t="shared" si="89"/>
        <v>0.54</v>
      </c>
      <c r="M286" s="157" t="str" cm="1">
        <f t="array" ref="M286">IF(D286="Electric","--",IF(D286="Diesel",_xlfn._xlws.FILTER(DIESCH[CH Cap],(DIESCH[HP Bin]=I286)),""))</f>
        <v/>
      </c>
      <c r="N286" s="157" cm="1">
        <f t="array" ref="N286">IF(D286="Electric","--",IF(D286="Gasoline",_xlfn._xlws.FILTER(LSICH[CH Cap],(LSICH[Fuel Type]=D286)*(LSICH[MY]=E286)),""))</f>
        <v>7000</v>
      </c>
      <c r="O286" s="157">
        <f t="shared" si="73"/>
        <v>7000</v>
      </c>
      <c r="P286" s="157">
        <f t="shared" si="74"/>
        <v>33001.860576923078</v>
      </c>
      <c r="Q286" s="157" t="str" cm="1">
        <f t="array" ref="Q286">IF(D286="Electric","--",IF(D286="Diesel",_xlfn._xlws.FILTER(ORDEF[HC-ZH (g/hp-hr)],(ORDEF[HP]=I286)*(ORDEF[Model_Year]=E286)),""))</f>
        <v/>
      </c>
      <c r="R286" s="157" cm="1">
        <f t="array" ref="R286">IF(D286="Electric","--",IF(D286="Gasoline",_xlfn._xlws.FILTER(LSIEF[HC-ZH (g/hp-hr)],(LSIEF[Fuel]=D286)*(LSIEF[HP Bin]=I286)*(LSIEF[Model Year]=E286)),""))</f>
        <v>2.63</v>
      </c>
      <c r="S286" s="158">
        <f t="shared" si="75"/>
        <v>2.63</v>
      </c>
      <c r="T286" s="159" t="str" cm="1">
        <f t="array" ref="T286">IF(D286="Electric","--",IF(D286="Diesel",_xlfn._xlws.FILTER(ORDEF[HCDR],(ORDEF[HP]=I286)*(ORDEF[Model_Year]=E286),),""))</f>
        <v/>
      </c>
      <c r="U286" s="159" cm="1">
        <f t="array" ref="U286">IF(D286="Electric","--",IF(D286="Gasoline",_xlfn._xlws.FILTER(LSIEF[HC DR],(LSIEF[Fuel]=D286)*(LSIEF[HP Bin]=I286)*(LSIEF[Model Year]=E286)),""))</f>
        <v>2.8699999999999998E-4</v>
      </c>
      <c r="V286" s="159">
        <f t="shared" si="76"/>
        <v>2.8699999999999998E-4</v>
      </c>
      <c r="W286" s="158" t="str" cm="1">
        <f t="array" ref="W286">IF(D286="Electric","--",IF(D286="Diesel",_xlfn._xlws.FILTER(ORDEF[NOXzh],(ORDEF[HP]=I286)*(ORDEF[Model_Year]=E286)),""))</f>
        <v/>
      </c>
      <c r="X286" s="158" cm="1">
        <f t="array" ref="X286">IF(D286="Electric","--",IF(D286="Gasoline",_xlfn._xlws.FILTER(LSIEF[NOX-ZH (g/hp-hr)],(LSIEF[Fuel]=D286)*(LSIEF[HP Bin]=I286)*(LSIEF[Model Year]=E286)),""))</f>
        <v>11.84</v>
      </c>
      <c r="Y286" s="158">
        <f t="shared" si="77"/>
        <v>11.84</v>
      </c>
      <c r="Z286" s="159" t="str" cm="1">
        <f t="array" ref="Z286">IF(D286="Electric","--",IF(D286="Diesel",_xlfn._xlws.FILTER(ORDEF[NOXdr],(ORDEF[HP]=I286)*(ORDEF[Model_Year]=E286)),""))</f>
        <v/>
      </c>
      <c r="AA286" s="159" cm="1">
        <f t="array" ref="AA286">IF(E286="Electric","--",IF(D286="Gasoline",_xlfn._xlws.FILTER(LSIEF[NOX DR],(LSIEF[Fuel]=D286)*(LSIEF[HP Bin]=I286)*(LSIEF[Model Year]=E286)),""))</f>
        <v>6.0099999999999997E-5</v>
      </c>
      <c r="AB286" s="159">
        <f t="shared" si="78"/>
        <v>6.0099999999999997E-5</v>
      </c>
      <c r="AC286" s="158" t="str" cm="1">
        <f t="array" ref="AC286">IF(D286="Electric","--",IF(D286="Diesel",_xlfn._xlws.FILTER(DFCF2[Fuel_HC],(DFCF2[MY]=E286)),""))</f>
        <v/>
      </c>
      <c r="AD286" s="158" cm="1">
        <f t="array" ref="AD286">IF(D286="Electric","--",IF(D286="Gasoline",_xlfn._xlws.FILTER(GFCF2[Fuel_HC],(GFCF2[MY]=E286)),""))</f>
        <v>0.85</v>
      </c>
      <c r="AE286" s="158">
        <f t="shared" si="79"/>
        <v>0.85</v>
      </c>
      <c r="AF286" s="157" t="str" cm="1">
        <f t="array" ref="AF286">IF(D286="Electric","--",IF(D286="Diesel",_xlfn._xlws.FILTER(DFCF2[Fuel_NOX],(DFCF2[MY]=E286)),""))</f>
        <v/>
      </c>
      <c r="AG286" s="157" cm="1">
        <f t="array" ref="AG286">IF(D286="Electric","--",IF(D286="Gasoline",_xlfn._xlws.FILTER(GFCF2[Fuel_NOX],(GFCF2[MY]=E286)),""))</f>
        <v>0.86699999999999999</v>
      </c>
      <c r="AH286" s="157">
        <f t="shared" si="80"/>
        <v>0.86699999999999999</v>
      </c>
      <c r="AI286" s="158">
        <f t="shared" si="81"/>
        <v>3.9431499999999993</v>
      </c>
      <c r="AJ286" s="158">
        <f t="shared" si="82"/>
        <v>10.630026900000001</v>
      </c>
      <c r="AK286" s="158">
        <f t="shared" si="83"/>
        <v>427.36773565674599</v>
      </c>
      <c r="AL286" s="158">
        <f t="shared" si="84"/>
        <v>1152.1069516055184</v>
      </c>
      <c r="AM286" s="158">
        <f t="shared" si="85"/>
        <v>0.21368386782837301</v>
      </c>
      <c r="AN286" s="158">
        <f t="shared" si="86"/>
        <v>0.57605347580275923</v>
      </c>
      <c r="AO286" s="158">
        <f t="shared" si="87"/>
        <v>0.19654642162853747</v>
      </c>
      <c r="AP286" s="157"/>
      <c r="AQ286" s="161"/>
      <c r="AR286" s="161"/>
      <c r="AS286" s="161" t="str">
        <f>IF(ISNA(VLOOKUP($B286,'2017 Emission Inventory'!$B$2:$B$803,1,FALSE)),"No","Yes")</f>
        <v>Yes</v>
      </c>
      <c r="AT286" s="161" t="str">
        <f>IFERROR(INDEX('2017 Emission Inventory'!$C$2:$C$803,MATCH($B286,'2017 Emission Inventory'!$B$2:$B$803,0)),"")</f>
        <v>Cargo Tractor</v>
      </c>
      <c r="AU286" s="161" t="str">
        <f>IFERROR(INDEX('2017 Emission Inventory'!$D$2:$D$803,MATCH($B286,'2017 Emission Inventory'!$B$2:$B$803,0)),"")</f>
        <v>Gasoline</v>
      </c>
      <c r="AV286" s="161">
        <f>IFERROR(INDEX('2017 Emission Inventory'!$E$2:$E$803,MATCH($B286,'2017 Emission Inventory'!$B$2:$B$803,0)),"")</f>
        <v>1991</v>
      </c>
      <c r="AW286" s="161">
        <f>IFERROR(INDEX('2017 Emission Inventory'!$F$2:$F$803,MATCH($B286,'2017 Emission Inventory'!$B$2:$B$803,0)),"")</f>
        <v>80</v>
      </c>
      <c r="AX286" s="161">
        <f>IFERROR(INDEX('2017 Emission Inventory'!$G$2:$G$803,MATCH($B286,'2017 Emission Inventory'!$B$2:$B$803,0)),"")</f>
        <v>1137.9951923076924</v>
      </c>
      <c r="AY286" s="162">
        <f>IFERROR(INDEX('2017 Emission Inventory'!$AL$2:$AL$803,MATCH($B286,'2017 Emission Inventory'!$B$2:$B$803,0)),"")</f>
        <v>1152.1069516055184</v>
      </c>
      <c r="AZ286" s="163">
        <f t="shared" si="88"/>
        <v>0</v>
      </c>
      <c r="BB286" s="166"/>
    </row>
    <row r="287" spans="1:54" s="160" customFormat="1" x14ac:dyDescent="0.35">
      <c r="A287" s="157">
        <v>286</v>
      </c>
      <c r="B287" s="157">
        <v>392780</v>
      </c>
      <c r="C287" s="157" t="s">
        <v>205</v>
      </c>
      <c r="D287" s="157" t="s">
        <v>16</v>
      </c>
      <c r="E287" s="157">
        <v>1991</v>
      </c>
      <c r="F287" s="157">
        <v>80</v>
      </c>
      <c r="G287" s="157">
        <v>1137.9951923076924</v>
      </c>
      <c r="H287" s="157"/>
      <c r="I287" s="157">
        <f t="shared" si="72"/>
        <v>100</v>
      </c>
      <c r="J287" s="157" t="str">
        <f>IF(D287="Electric","--",IF(D287="Diesel",VLOOKUP(C287,[2]ORDLF!A:B,2,FALSE),""))</f>
        <v/>
      </c>
      <c r="K287" s="157">
        <f>IF(D287="Electric","--",IF(D287="Gasoline",VLOOKUP(C287,LSILF!A:C,3,FALSE),""))</f>
        <v>0.54</v>
      </c>
      <c r="L287" s="158">
        <f t="shared" si="89"/>
        <v>0.54</v>
      </c>
      <c r="M287" s="157" t="str" cm="1">
        <f t="array" ref="M287">IF(D287="Electric","--",IF(D287="Diesel",_xlfn._xlws.FILTER(DIESCH[CH Cap],(DIESCH[HP Bin]=I287)),""))</f>
        <v/>
      </c>
      <c r="N287" s="157" cm="1">
        <f t="array" ref="N287">IF(D287="Electric","--",IF(D287="Gasoline",_xlfn._xlws.FILTER(LSICH[CH Cap],(LSICH[Fuel Type]=D287)*(LSICH[MY]=E287)),""))</f>
        <v>7000</v>
      </c>
      <c r="O287" s="157">
        <f t="shared" si="73"/>
        <v>7000</v>
      </c>
      <c r="P287" s="157">
        <f t="shared" si="74"/>
        <v>33001.860576923078</v>
      </c>
      <c r="Q287" s="157" t="str" cm="1">
        <f t="array" ref="Q287">IF(D287="Electric","--",IF(D287="Diesel",_xlfn._xlws.FILTER(ORDEF[HC-ZH (g/hp-hr)],(ORDEF[HP]=I287)*(ORDEF[Model_Year]=E287)),""))</f>
        <v/>
      </c>
      <c r="R287" s="157" cm="1">
        <f t="array" ref="R287">IF(D287="Electric","--",IF(D287="Gasoline",_xlfn._xlws.FILTER(LSIEF[HC-ZH (g/hp-hr)],(LSIEF[Fuel]=D287)*(LSIEF[HP Bin]=I287)*(LSIEF[Model Year]=E287)),""))</f>
        <v>2.63</v>
      </c>
      <c r="S287" s="158">
        <f t="shared" si="75"/>
        <v>2.63</v>
      </c>
      <c r="T287" s="159" t="str" cm="1">
        <f t="array" ref="T287">IF(D287="Electric","--",IF(D287="Diesel",_xlfn._xlws.FILTER(ORDEF[HCDR],(ORDEF[HP]=I287)*(ORDEF[Model_Year]=E287),),""))</f>
        <v/>
      </c>
      <c r="U287" s="159" cm="1">
        <f t="array" ref="U287">IF(D287="Electric","--",IF(D287="Gasoline",_xlfn._xlws.FILTER(LSIEF[HC DR],(LSIEF[Fuel]=D287)*(LSIEF[HP Bin]=I287)*(LSIEF[Model Year]=E287)),""))</f>
        <v>2.8699999999999998E-4</v>
      </c>
      <c r="V287" s="159">
        <f t="shared" si="76"/>
        <v>2.8699999999999998E-4</v>
      </c>
      <c r="W287" s="158" t="str" cm="1">
        <f t="array" ref="W287">IF(D287="Electric","--",IF(D287="Diesel",_xlfn._xlws.FILTER(ORDEF[NOXzh],(ORDEF[HP]=I287)*(ORDEF[Model_Year]=E287)),""))</f>
        <v/>
      </c>
      <c r="X287" s="158" cm="1">
        <f t="array" ref="X287">IF(D287="Electric","--",IF(D287="Gasoline",_xlfn._xlws.FILTER(LSIEF[NOX-ZH (g/hp-hr)],(LSIEF[Fuel]=D287)*(LSIEF[HP Bin]=I287)*(LSIEF[Model Year]=E287)),""))</f>
        <v>11.84</v>
      </c>
      <c r="Y287" s="158">
        <f t="shared" si="77"/>
        <v>11.84</v>
      </c>
      <c r="Z287" s="159" t="str" cm="1">
        <f t="array" ref="Z287">IF(D287="Electric","--",IF(D287="Diesel",_xlfn._xlws.FILTER(ORDEF[NOXdr],(ORDEF[HP]=I287)*(ORDEF[Model_Year]=E287)),""))</f>
        <v/>
      </c>
      <c r="AA287" s="159" cm="1">
        <f t="array" ref="AA287">IF(E287="Electric","--",IF(D287="Gasoline",_xlfn._xlws.FILTER(LSIEF[NOX DR],(LSIEF[Fuel]=D287)*(LSIEF[HP Bin]=I287)*(LSIEF[Model Year]=E287)),""))</f>
        <v>6.0099999999999997E-5</v>
      </c>
      <c r="AB287" s="159">
        <f t="shared" si="78"/>
        <v>6.0099999999999997E-5</v>
      </c>
      <c r="AC287" s="158" t="str" cm="1">
        <f t="array" ref="AC287">IF(D287="Electric","--",IF(D287="Diesel",_xlfn._xlws.FILTER(DFCF2[Fuel_HC],(DFCF2[MY]=E287)),""))</f>
        <v/>
      </c>
      <c r="AD287" s="158" cm="1">
        <f t="array" ref="AD287">IF(D287="Electric","--",IF(D287="Gasoline",_xlfn._xlws.FILTER(GFCF2[Fuel_HC],(GFCF2[MY]=E287)),""))</f>
        <v>0.85</v>
      </c>
      <c r="AE287" s="158">
        <f t="shared" si="79"/>
        <v>0.85</v>
      </c>
      <c r="AF287" s="157" t="str" cm="1">
        <f t="array" ref="AF287">IF(D287="Electric","--",IF(D287="Diesel",_xlfn._xlws.FILTER(DFCF2[Fuel_NOX],(DFCF2[MY]=E287)),""))</f>
        <v/>
      </c>
      <c r="AG287" s="157" cm="1">
        <f t="array" ref="AG287">IF(D287="Electric","--",IF(D287="Gasoline",_xlfn._xlws.FILTER(GFCF2[Fuel_NOX],(GFCF2[MY]=E287)),""))</f>
        <v>0.86699999999999999</v>
      </c>
      <c r="AH287" s="157">
        <f t="shared" si="80"/>
        <v>0.86699999999999999</v>
      </c>
      <c r="AI287" s="158">
        <f t="shared" si="81"/>
        <v>3.9431499999999993</v>
      </c>
      <c r="AJ287" s="158">
        <f t="shared" si="82"/>
        <v>10.630026900000001</v>
      </c>
      <c r="AK287" s="158">
        <f t="shared" si="83"/>
        <v>427.36773565674599</v>
      </c>
      <c r="AL287" s="158">
        <f t="shared" si="84"/>
        <v>1152.1069516055184</v>
      </c>
      <c r="AM287" s="158">
        <f t="shared" si="85"/>
        <v>0.21368386782837301</v>
      </c>
      <c r="AN287" s="158">
        <f t="shared" si="86"/>
        <v>0.57605347580275923</v>
      </c>
      <c r="AO287" s="158">
        <f t="shared" si="87"/>
        <v>0.19654642162853747</v>
      </c>
      <c r="AP287" s="157"/>
      <c r="AQ287" s="161"/>
      <c r="AR287" s="161"/>
      <c r="AS287" s="161" t="str">
        <f>IF(ISNA(VLOOKUP($B287,'2017 Emission Inventory'!$B$2:$B$803,1,FALSE)),"No","Yes")</f>
        <v>Yes</v>
      </c>
      <c r="AT287" s="161" t="str">
        <f>IFERROR(INDEX('2017 Emission Inventory'!$C$2:$C$803,MATCH($B287,'2017 Emission Inventory'!$B$2:$B$803,0)),"")</f>
        <v>Cargo Tractor</v>
      </c>
      <c r="AU287" s="161" t="str">
        <f>IFERROR(INDEX('2017 Emission Inventory'!$D$2:$D$803,MATCH($B287,'2017 Emission Inventory'!$B$2:$B$803,0)),"")</f>
        <v>Gasoline</v>
      </c>
      <c r="AV287" s="161">
        <f>IFERROR(INDEX('2017 Emission Inventory'!$E$2:$E$803,MATCH($B287,'2017 Emission Inventory'!$B$2:$B$803,0)),"")</f>
        <v>1991</v>
      </c>
      <c r="AW287" s="161">
        <f>IFERROR(INDEX('2017 Emission Inventory'!$F$2:$F$803,MATCH($B287,'2017 Emission Inventory'!$B$2:$B$803,0)),"")</f>
        <v>80</v>
      </c>
      <c r="AX287" s="161">
        <f>IFERROR(INDEX('2017 Emission Inventory'!$G$2:$G$803,MATCH($B287,'2017 Emission Inventory'!$B$2:$B$803,0)),"")</f>
        <v>1137.9951923076924</v>
      </c>
      <c r="AY287" s="162">
        <f>IFERROR(INDEX('2017 Emission Inventory'!$AL$2:$AL$803,MATCH($B287,'2017 Emission Inventory'!$B$2:$B$803,0)),"")</f>
        <v>1152.1069516055184</v>
      </c>
      <c r="AZ287" s="163">
        <f t="shared" si="88"/>
        <v>0</v>
      </c>
      <c r="BB287" s="166"/>
    </row>
    <row r="288" spans="1:54" s="160" customFormat="1" x14ac:dyDescent="0.35">
      <c r="A288" s="157">
        <v>287</v>
      </c>
      <c r="B288" s="157">
        <v>392781</v>
      </c>
      <c r="C288" s="157" t="s">
        <v>205</v>
      </c>
      <c r="D288" s="157" t="s">
        <v>16</v>
      </c>
      <c r="E288" s="157">
        <v>1991</v>
      </c>
      <c r="F288" s="157">
        <v>80</v>
      </c>
      <c r="G288" s="157">
        <v>1137.9951923076924</v>
      </c>
      <c r="H288" s="157"/>
      <c r="I288" s="157">
        <f t="shared" si="72"/>
        <v>100</v>
      </c>
      <c r="J288" s="157" t="str">
        <f>IF(D288="Electric","--",IF(D288="Diesel",VLOOKUP(C288,[2]ORDLF!A:B,2,FALSE),""))</f>
        <v/>
      </c>
      <c r="K288" s="157">
        <f>IF(D288="Electric","--",IF(D288="Gasoline",VLOOKUP(C288,LSILF!A:C,3,FALSE),""))</f>
        <v>0.54</v>
      </c>
      <c r="L288" s="158">
        <f t="shared" si="89"/>
        <v>0.54</v>
      </c>
      <c r="M288" s="157" t="str" cm="1">
        <f t="array" ref="M288">IF(D288="Electric","--",IF(D288="Diesel",_xlfn._xlws.FILTER(DIESCH[CH Cap],(DIESCH[HP Bin]=I288)),""))</f>
        <v/>
      </c>
      <c r="N288" s="157" cm="1">
        <f t="array" ref="N288">IF(D288="Electric","--",IF(D288="Gasoline",_xlfn._xlws.FILTER(LSICH[CH Cap],(LSICH[Fuel Type]=D288)*(LSICH[MY]=E288)),""))</f>
        <v>7000</v>
      </c>
      <c r="O288" s="157">
        <f t="shared" si="73"/>
        <v>7000</v>
      </c>
      <c r="P288" s="157">
        <f t="shared" si="74"/>
        <v>33001.860576923078</v>
      </c>
      <c r="Q288" s="157" t="str" cm="1">
        <f t="array" ref="Q288">IF(D288="Electric","--",IF(D288="Diesel",_xlfn._xlws.FILTER(ORDEF[HC-ZH (g/hp-hr)],(ORDEF[HP]=I288)*(ORDEF[Model_Year]=E288)),""))</f>
        <v/>
      </c>
      <c r="R288" s="157" cm="1">
        <f t="array" ref="R288">IF(D288="Electric","--",IF(D288="Gasoline",_xlfn._xlws.FILTER(LSIEF[HC-ZH (g/hp-hr)],(LSIEF[Fuel]=D288)*(LSIEF[HP Bin]=I288)*(LSIEF[Model Year]=E288)),""))</f>
        <v>2.63</v>
      </c>
      <c r="S288" s="158">
        <f t="shared" si="75"/>
        <v>2.63</v>
      </c>
      <c r="T288" s="159" t="str" cm="1">
        <f t="array" ref="T288">IF(D288="Electric","--",IF(D288="Diesel",_xlfn._xlws.FILTER(ORDEF[HCDR],(ORDEF[HP]=I288)*(ORDEF[Model_Year]=E288),),""))</f>
        <v/>
      </c>
      <c r="U288" s="159" cm="1">
        <f t="array" ref="U288">IF(D288="Electric","--",IF(D288="Gasoline",_xlfn._xlws.FILTER(LSIEF[HC DR],(LSIEF[Fuel]=D288)*(LSIEF[HP Bin]=I288)*(LSIEF[Model Year]=E288)),""))</f>
        <v>2.8699999999999998E-4</v>
      </c>
      <c r="V288" s="159">
        <f t="shared" si="76"/>
        <v>2.8699999999999998E-4</v>
      </c>
      <c r="W288" s="158" t="str" cm="1">
        <f t="array" ref="W288">IF(D288="Electric","--",IF(D288="Diesel",_xlfn._xlws.FILTER(ORDEF[NOXzh],(ORDEF[HP]=I288)*(ORDEF[Model_Year]=E288)),""))</f>
        <v/>
      </c>
      <c r="X288" s="158" cm="1">
        <f t="array" ref="X288">IF(D288="Electric","--",IF(D288="Gasoline",_xlfn._xlws.FILTER(LSIEF[NOX-ZH (g/hp-hr)],(LSIEF[Fuel]=D288)*(LSIEF[HP Bin]=I288)*(LSIEF[Model Year]=E288)),""))</f>
        <v>11.84</v>
      </c>
      <c r="Y288" s="158">
        <f t="shared" si="77"/>
        <v>11.84</v>
      </c>
      <c r="Z288" s="159" t="str" cm="1">
        <f t="array" ref="Z288">IF(D288="Electric","--",IF(D288="Diesel",_xlfn._xlws.FILTER(ORDEF[NOXdr],(ORDEF[HP]=I288)*(ORDEF[Model_Year]=E288)),""))</f>
        <v/>
      </c>
      <c r="AA288" s="159" cm="1">
        <f t="array" ref="AA288">IF(E288="Electric","--",IF(D288="Gasoline",_xlfn._xlws.FILTER(LSIEF[NOX DR],(LSIEF[Fuel]=D288)*(LSIEF[HP Bin]=I288)*(LSIEF[Model Year]=E288)),""))</f>
        <v>6.0099999999999997E-5</v>
      </c>
      <c r="AB288" s="159">
        <f t="shared" si="78"/>
        <v>6.0099999999999997E-5</v>
      </c>
      <c r="AC288" s="158" t="str" cm="1">
        <f t="array" ref="AC288">IF(D288="Electric","--",IF(D288="Diesel",_xlfn._xlws.FILTER(DFCF2[Fuel_HC],(DFCF2[MY]=E288)),""))</f>
        <v/>
      </c>
      <c r="AD288" s="158" cm="1">
        <f t="array" ref="AD288">IF(D288="Electric","--",IF(D288="Gasoline",_xlfn._xlws.FILTER(GFCF2[Fuel_HC],(GFCF2[MY]=E288)),""))</f>
        <v>0.85</v>
      </c>
      <c r="AE288" s="158">
        <f t="shared" si="79"/>
        <v>0.85</v>
      </c>
      <c r="AF288" s="157" t="str" cm="1">
        <f t="array" ref="AF288">IF(D288="Electric","--",IF(D288="Diesel",_xlfn._xlws.FILTER(DFCF2[Fuel_NOX],(DFCF2[MY]=E288)),""))</f>
        <v/>
      </c>
      <c r="AG288" s="157" cm="1">
        <f t="array" ref="AG288">IF(D288="Electric","--",IF(D288="Gasoline",_xlfn._xlws.FILTER(GFCF2[Fuel_NOX],(GFCF2[MY]=E288)),""))</f>
        <v>0.86699999999999999</v>
      </c>
      <c r="AH288" s="157">
        <f t="shared" si="80"/>
        <v>0.86699999999999999</v>
      </c>
      <c r="AI288" s="158">
        <f t="shared" si="81"/>
        <v>3.9431499999999993</v>
      </c>
      <c r="AJ288" s="158">
        <f t="shared" si="82"/>
        <v>10.630026900000001</v>
      </c>
      <c r="AK288" s="158">
        <f t="shared" si="83"/>
        <v>427.36773565674599</v>
      </c>
      <c r="AL288" s="158">
        <f t="shared" si="84"/>
        <v>1152.1069516055184</v>
      </c>
      <c r="AM288" s="158">
        <f t="shared" si="85"/>
        <v>0.21368386782837301</v>
      </c>
      <c r="AN288" s="158">
        <f t="shared" si="86"/>
        <v>0.57605347580275923</v>
      </c>
      <c r="AO288" s="158">
        <f t="shared" si="87"/>
        <v>0.19654642162853747</v>
      </c>
      <c r="AP288" s="157"/>
      <c r="AQ288" s="161"/>
      <c r="AR288" s="161"/>
      <c r="AS288" s="161" t="str">
        <f>IF(ISNA(VLOOKUP($B288,'2017 Emission Inventory'!$B$2:$B$803,1,FALSE)),"No","Yes")</f>
        <v>Yes</v>
      </c>
      <c r="AT288" s="161" t="str">
        <f>IFERROR(INDEX('2017 Emission Inventory'!$C$2:$C$803,MATCH($B288,'2017 Emission Inventory'!$B$2:$B$803,0)),"")</f>
        <v>Cargo Tractor</v>
      </c>
      <c r="AU288" s="161" t="str">
        <f>IFERROR(INDEX('2017 Emission Inventory'!$D$2:$D$803,MATCH($B288,'2017 Emission Inventory'!$B$2:$B$803,0)),"")</f>
        <v>Gasoline</v>
      </c>
      <c r="AV288" s="161">
        <f>IFERROR(INDEX('2017 Emission Inventory'!$E$2:$E$803,MATCH($B288,'2017 Emission Inventory'!$B$2:$B$803,0)),"")</f>
        <v>1991</v>
      </c>
      <c r="AW288" s="161">
        <f>IFERROR(INDEX('2017 Emission Inventory'!$F$2:$F$803,MATCH($B288,'2017 Emission Inventory'!$B$2:$B$803,0)),"")</f>
        <v>80</v>
      </c>
      <c r="AX288" s="161">
        <f>IFERROR(INDEX('2017 Emission Inventory'!$G$2:$G$803,MATCH($B288,'2017 Emission Inventory'!$B$2:$B$803,0)),"")</f>
        <v>1137.9951923076924</v>
      </c>
      <c r="AY288" s="162">
        <f>IFERROR(INDEX('2017 Emission Inventory'!$AL$2:$AL$803,MATCH($B288,'2017 Emission Inventory'!$B$2:$B$803,0)),"")</f>
        <v>1152.1069516055184</v>
      </c>
      <c r="AZ288" s="163">
        <f t="shared" si="88"/>
        <v>0</v>
      </c>
      <c r="BB288" s="166"/>
    </row>
    <row r="289" spans="1:54" s="160" customFormat="1" x14ac:dyDescent="0.35">
      <c r="A289" s="157">
        <v>288</v>
      </c>
      <c r="B289" s="157">
        <v>392783</v>
      </c>
      <c r="C289" s="157" t="s">
        <v>205</v>
      </c>
      <c r="D289" s="157" t="s">
        <v>16</v>
      </c>
      <c r="E289" s="157">
        <v>1991</v>
      </c>
      <c r="F289" s="157">
        <v>80</v>
      </c>
      <c r="G289" s="157">
        <v>1137.9951923076924</v>
      </c>
      <c r="H289" s="157"/>
      <c r="I289" s="157">
        <f t="shared" si="72"/>
        <v>100</v>
      </c>
      <c r="J289" s="157" t="str">
        <f>IF(D289="Electric","--",IF(D289="Diesel",VLOOKUP(C289,[2]ORDLF!A:B,2,FALSE),""))</f>
        <v/>
      </c>
      <c r="K289" s="157">
        <f>IF(D289="Electric","--",IF(D289="Gasoline",VLOOKUP(C289,LSILF!A:C,3,FALSE),""))</f>
        <v>0.54</v>
      </c>
      <c r="L289" s="158">
        <f t="shared" si="89"/>
        <v>0.54</v>
      </c>
      <c r="M289" s="157" t="str" cm="1">
        <f t="array" ref="M289">IF(D289="Electric","--",IF(D289="Diesel",_xlfn._xlws.FILTER(DIESCH[CH Cap],(DIESCH[HP Bin]=I289)),""))</f>
        <v/>
      </c>
      <c r="N289" s="157" cm="1">
        <f t="array" ref="N289">IF(D289="Electric","--",IF(D289="Gasoline",_xlfn._xlws.FILTER(LSICH[CH Cap],(LSICH[Fuel Type]=D289)*(LSICH[MY]=E289)),""))</f>
        <v>7000</v>
      </c>
      <c r="O289" s="157">
        <f t="shared" si="73"/>
        <v>7000</v>
      </c>
      <c r="P289" s="157">
        <f t="shared" si="74"/>
        <v>33001.860576923078</v>
      </c>
      <c r="Q289" s="157" t="str" cm="1">
        <f t="array" ref="Q289">IF(D289="Electric","--",IF(D289="Diesel",_xlfn._xlws.FILTER(ORDEF[HC-ZH (g/hp-hr)],(ORDEF[HP]=I289)*(ORDEF[Model_Year]=E289)),""))</f>
        <v/>
      </c>
      <c r="R289" s="157" cm="1">
        <f t="array" ref="R289">IF(D289="Electric","--",IF(D289="Gasoline",_xlfn._xlws.FILTER(LSIEF[HC-ZH (g/hp-hr)],(LSIEF[Fuel]=D289)*(LSIEF[HP Bin]=I289)*(LSIEF[Model Year]=E289)),""))</f>
        <v>2.63</v>
      </c>
      <c r="S289" s="158">
        <f t="shared" si="75"/>
        <v>2.63</v>
      </c>
      <c r="T289" s="159" t="str" cm="1">
        <f t="array" ref="T289">IF(D289="Electric","--",IF(D289="Diesel",_xlfn._xlws.FILTER(ORDEF[HCDR],(ORDEF[HP]=I289)*(ORDEF[Model_Year]=E289),),""))</f>
        <v/>
      </c>
      <c r="U289" s="159" cm="1">
        <f t="array" ref="U289">IF(D289="Electric","--",IF(D289="Gasoline",_xlfn._xlws.FILTER(LSIEF[HC DR],(LSIEF[Fuel]=D289)*(LSIEF[HP Bin]=I289)*(LSIEF[Model Year]=E289)),""))</f>
        <v>2.8699999999999998E-4</v>
      </c>
      <c r="V289" s="159">
        <f t="shared" si="76"/>
        <v>2.8699999999999998E-4</v>
      </c>
      <c r="W289" s="158" t="str" cm="1">
        <f t="array" ref="W289">IF(D289="Electric","--",IF(D289="Diesel",_xlfn._xlws.FILTER(ORDEF[NOXzh],(ORDEF[HP]=I289)*(ORDEF[Model_Year]=E289)),""))</f>
        <v/>
      </c>
      <c r="X289" s="158" cm="1">
        <f t="array" ref="X289">IF(D289="Electric","--",IF(D289="Gasoline",_xlfn._xlws.FILTER(LSIEF[NOX-ZH (g/hp-hr)],(LSIEF[Fuel]=D289)*(LSIEF[HP Bin]=I289)*(LSIEF[Model Year]=E289)),""))</f>
        <v>11.84</v>
      </c>
      <c r="Y289" s="158">
        <f t="shared" si="77"/>
        <v>11.84</v>
      </c>
      <c r="Z289" s="159" t="str" cm="1">
        <f t="array" ref="Z289">IF(D289="Electric","--",IF(D289="Diesel",_xlfn._xlws.FILTER(ORDEF[NOXdr],(ORDEF[HP]=I289)*(ORDEF[Model_Year]=E289)),""))</f>
        <v/>
      </c>
      <c r="AA289" s="159" cm="1">
        <f t="array" ref="AA289">IF(E289="Electric","--",IF(D289="Gasoline",_xlfn._xlws.FILTER(LSIEF[NOX DR],(LSIEF[Fuel]=D289)*(LSIEF[HP Bin]=I289)*(LSIEF[Model Year]=E289)),""))</f>
        <v>6.0099999999999997E-5</v>
      </c>
      <c r="AB289" s="159">
        <f t="shared" si="78"/>
        <v>6.0099999999999997E-5</v>
      </c>
      <c r="AC289" s="158" t="str" cm="1">
        <f t="array" ref="AC289">IF(D289="Electric","--",IF(D289="Diesel",_xlfn._xlws.FILTER(DFCF2[Fuel_HC],(DFCF2[MY]=E289)),""))</f>
        <v/>
      </c>
      <c r="AD289" s="158" cm="1">
        <f t="array" ref="AD289">IF(D289="Electric","--",IF(D289="Gasoline",_xlfn._xlws.FILTER(GFCF2[Fuel_HC],(GFCF2[MY]=E289)),""))</f>
        <v>0.85</v>
      </c>
      <c r="AE289" s="158">
        <f t="shared" si="79"/>
        <v>0.85</v>
      </c>
      <c r="AF289" s="157" t="str" cm="1">
        <f t="array" ref="AF289">IF(D289="Electric","--",IF(D289="Diesel",_xlfn._xlws.FILTER(DFCF2[Fuel_NOX],(DFCF2[MY]=E289)),""))</f>
        <v/>
      </c>
      <c r="AG289" s="157" cm="1">
        <f t="array" ref="AG289">IF(D289="Electric","--",IF(D289="Gasoline",_xlfn._xlws.FILTER(GFCF2[Fuel_NOX],(GFCF2[MY]=E289)),""))</f>
        <v>0.86699999999999999</v>
      </c>
      <c r="AH289" s="157">
        <f t="shared" si="80"/>
        <v>0.86699999999999999</v>
      </c>
      <c r="AI289" s="158">
        <f t="shared" si="81"/>
        <v>3.9431499999999993</v>
      </c>
      <c r="AJ289" s="158">
        <f t="shared" si="82"/>
        <v>10.630026900000001</v>
      </c>
      <c r="AK289" s="158">
        <f t="shared" si="83"/>
        <v>427.36773565674599</v>
      </c>
      <c r="AL289" s="158">
        <f t="shared" si="84"/>
        <v>1152.1069516055184</v>
      </c>
      <c r="AM289" s="158">
        <f t="shared" si="85"/>
        <v>0.21368386782837301</v>
      </c>
      <c r="AN289" s="158">
        <f t="shared" si="86"/>
        <v>0.57605347580275923</v>
      </c>
      <c r="AO289" s="158">
        <f t="shared" si="87"/>
        <v>0.19654642162853747</v>
      </c>
      <c r="AP289" s="157"/>
      <c r="AQ289" s="161"/>
      <c r="AR289" s="161"/>
      <c r="AS289" s="161" t="str">
        <f>IF(ISNA(VLOOKUP($B289,'2017 Emission Inventory'!$B$2:$B$803,1,FALSE)),"No","Yes")</f>
        <v>Yes</v>
      </c>
      <c r="AT289" s="161" t="str">
        <f>IFERROR(INDEX('2017 Emission Inventory'!$C$2:$C$803,MATCH($B289,'2017 Emission Inventory'!$B$2:$B$803,0)),"")</f>
        <v>Cargo Tractor</v>
      </c>
      <c r="AU289" s="161" t="str">
        <f>IFERROR(INDEX('2017 Emission Inventory'!$D$2:$D$803,MATCH($B289,'2017 Emission Inventory'!$B$2:$B$803,0)),"")</f>
        <v>Gasoline</v>
      </c>
      <c r="AV289" s="161">
        <f>IFERROR(INDEX('2017 Emission Inventory'!$E$2:$E$803,MATCH($B289,'2017 Emission Inventory'!$B$2:$B$803,0)),"")</f>
        <v>1991</v>
      </c>
      <c r="AW289" s="161">
        <f>IFERROR(INDEX('2017 Emission Inventory'!$F$2:$F$803,MATCH($B289,'2017 Emission Inventory'!$B$2:$B$803,0)),"")</f>
        <v>80</v>
      </c>
      <c r="AX289" s="161">
        <f>IFERROR(INDEX('2017 Emission Inventory'!$G$2:$G$803,MATCH($B289,'2017 Emission Inventory'!$B$2:$B$803,0)),"")</f>
        <v>1137.9951923076924</v>
      </c>
      <c r="AY289" s="162">
        <f>IFERROR(INDEX('2017 Emission Inventory'!$AL$2:$AL$803,MATCH($B289,'2017 Emission Inventory'!$B$2:$B$803,0)),"")</f>
        <v>1152.1069516055184</v>
      </c>
      <c r="AZ289" s="163">
        <f t="shared" si="88"/>
        <v>0</v>
      </c>
      <c r="BB289" s="166"/>
    </row>
    <row r="290" spans="1:54" s="160" customFormat="1" x14ac:dyDescent="0.35">
      <c r="A290" s="157">
        <v>289</v>
      </c>
      <c r="B290" s="157">
        <v>392784</v>
      </c>
      <c r="C290" s="157" t="s">
        <v>205</v>
      </c>
      <c r="D290" s="157" t="s">
        <v>16</v>
      </c>
      <c r="E290" s="157">
        <v>1991</v>
      </c>
      <c r="F290" s="157">
        <v>80</v>
      </c>
      <c r="G290" s="157">
        <v>1137.9951923076924</v>
      </c>
      <c r="H290" s="157"/>
      <c r="I290" s="157">
        <f t="shared" si="72"/>
        <v>100</v>
      </c>
      <c r="J290" s="157" t="str">
        <f>IF(D290="Electric","--",IF(D290="Diesel",VLOOKUP(C290,[2]ORDLF!A:B,2,FALSE),""))</f>
        <v/>
      </c>
      <c r="K290" s="157">
        <f>IF(D290="Electric","--",IF(D290="Gasoline",VLOOKUP(C290,LSILF!A:C,3,FALSE),""))</f>
        <v>0.54</v>
      </c>
      <c r="L290" s="158">
        <f t="shared" si="89"/>
        <v>0.54</v>
      </c>
      <c r="M290" s="157" t="str" cm="1">
        <f t="array" ref="M290">IF(D290="Electric","--",IF(D290="Diesel",_xlfn._xlws.FILTER(DIESCH[CH Cap],(DIESCH[HP Bin]=I290)),""))</f>
        <v/>
      </c>
      <c r="N290" s="157" cm="1">
        <f t="array" ref="N290">IF(D290="Electric","--",IF(D290="Gasoline",_xlfn._xlws.FILTER(LSICH[CH Cap],(LSICH[Fuel Type]=D290)*(LSICH[MY]=E290)),""))</f>
        <v>7000</v>
      </c>
      <c r="O290" s="157">
        <f t="shared" si="73"/>
        <v>7000</v>
      </c>
      <c r="P290" s="157">
        <f t="shared" si="74"/>
        <v>33001.860576923078</v>
      </c>
      <c r="Q290" s="157" t="str" cm="1">
        <f t="array" ref="Q290">IF(D290="Electric","--",IF(D290="Diesel",_xlfn._xlws.FILTER(ORDEF[HC-ZH (g/hp-hr)],(ORDEF[HP]=I290)*(ORDEF[Model_Year]=E290)),""))</f>
        <v/>
      </c>
      <c r="R290" s="157" cm="1">
        <f t="array" ref="R290">IF(D290="Electric","--",IF(D290="Gasoline",_xlfn._xlws.FILTER(LSIEF[HC-ZH (g/hp-hr)],(LSIEF[Fuel]=D290)*(LSIEF[HP Bin]=I290)*(LSIEF[Model Year]=E290)),""))</f>
        <v>2.63</v>
      </c>
      <c r="S290" s="158">
        <f t="shared" si="75"/>
        <v>2.63</v>
      </c>
      <c r="T290" s="159" t="str" cm="1">
        <f t="array" ref="T290">IF(D290="Electric","--",IF(D290="Diesel",_xlfn._xlws.FILTER(ORDEF[HCDR],(ORDEF[HP]=I290)*(ORDEF[Model_Year]=E290),),""))</f>
        <v/>
      </c>
      <c r="U290" s="159" cm="1">
        <f t="array" ref="U290">IF(D290="Electric","--",IF(D290="Gasoline",_xlfn._xlws.FILTER(LSIEF[HC DR],(LSIEF[Fuel]=D290)*(LSIEF[HP Bin]=I290)*(LSIEF[Model Year]=E290)),""))</f>
        <v>2.8699999999999998E-4</v>
      </c>
      <c r="V290" s="159">
        <f t="shared" si="76"/>
        <v>2.8699999999999998E-4</v>
      </c>
      <c r="W290" s="158" t="str" cm="1">
        <f t="array" ref="W290">IF(D290="Electric","--",IF(D290="Diesel",_xlfn._xlws.FILTER(ORDEF[NOXzh],(ORDEF[HP]=I290)*(ORDEF[Model_Year]=E290)),""))</f>
        <v/>
      </c>
      <c r="X290" s="158" cm="1">
        <f t="array" ref="X290">IF(D290="Electric","--",IF(D290="Gasoline",_xlfn._xlws.FILTER(LSIEF[NOX-ZH (g/hp-hr)],(LSIEF[Fuel]=D290)*(LSIEF[HP Bin]=I290)*(LSIEF[Model Year]=E290)),""))</f>
        <v>11.84</v>
      </c>
      <c r="Y290" s="158">
        <f t="shared" si="77"/>
        <v>11.84</v>
      </c>
      <c r="Z290" s="159" t="str" cm="1">
        <f t="array" ref="Z290">IF(D290="Electric","--",IF(D290="Diesel",_xlfn._xlws.FILTER(ORDEF[NOXdr],(ORDEF[HP]=I290)*(ORDEF[Model_Year]=E290)),""))</f>
        <v/>
      </c>
      <c r="AA290" s="159" cm="1">
        <f t="array" ref="AA290">IF(E290="Electric","--",IF(D290="Gasoline",_xlfn._xlws.FILTER(LSIEF[NOX DR],(LSIEF[Fuel]=D290)*(LSIEF[HP Bin]=I290)*(LSIEF[Model Year]=E290)),""))</f>
        <v>6.0099999999999997E-5</v>
      </c>
      <c r="AB290" s="159">
        <f t="shared" si="78"/>
        <v>6.0099999999999997E-5</v>
      </c>
      <c r="AC290" s="158" t="str" cm="1">
        <f t="array" ref="AC290">IF(D290="Electric","--",IF(D290="Diesel",_xlfn._xlws.FILTER(DFCF2[Fuel_HC],(DFCF2[MY]=E290)),""))</f>
        <v/>
      </c>
      <c r="AD290" s="158" cm="1">
        <f t="array" ref="AD290">IF(D290="Electric","--",IF(D290="Gasoline",_xlfn._xlws.FILTER(GFCF2[Fuel_HC],(GFCF2[MY]=E290)),""))</f>
        <v>0.85</v>
      </c>
      <c r="AE290" s="158">
        <f t="shared" si="79"/>
        <v>0.85</v>
      </c>
      <c r="AF290" s="157" t="str" cm="1">
        <f t="array" ref="AF290">IF(D290="Electric","--",IF(D290="Diesel",_xlfn._xlws.FILTER(DFCF2[Fuel_NOX],(DFCF2[MY]=E290)),""))</f>
        <v/>
      </c>
      <c r="AG290" s="157" cm="1">
        <f t="array" ref="AG290">IF(D290="Electric","--",IF(D290="Gasoline",_xlfn._xlws.FILTER(GFCF2[Fuel_NOX],(GFCF2[MY]=E290)),""))</f>
        <v>0.86699999999999999</v>
      </c>
      <c r="AH290" s="157">
        <f t="shared" si="80"/>
        <v>0.86699999999999999</v>
      </c>
      <c r="AI290" s="158">
        <f t="shared" si="81"/>
        <v>3.9431499999999993</v>
      </c>
      <c r="AJ290" s="158">
        <f t="shared" si="82"/>
        <v>10.630026900000001</v>
      </c>
      <c r="AK290" s="158">
        <f t="shared" si="83"/>
        <v>427.36773565674599</v>
      </c>
      <c r="AL290" s="158">
        <f t="shared" si="84"/>
        <v>1152.1069516055184</v>
      </c>
      <c r="AM290" s="158">
        <f t="shared" si="85"/>
        <v>0.21368386782837301</v>
      </c>
      <c r="AN290" s="158">
        <f t="shared" si="86"/>
        <v>0.57605347580275923</v>
      </c>
      <c r="AO290" s="158">
        <f t="shared" si="87"/>
        <v>0.19654642162853747</v>
      </c>
      <c r="AP290" s="157"/>
      <c r="AQ290" s="161"/>
      <c r="AR290" s="161"/>
      <c r="AS290" s="161" t="str">
        <f>IF(ISNA(VLOOKUP($B290,'2017 Emission Inventory'!$B$2:$B$803,1,FALSE)),"No","Yes")</f>
        <v>Yes</v>
      </c>
      <c r="AT290" s="161" t="str">
        <f>IFERROR(INDEX('2017 Emission Inventory'!$C$2:$C$803,MATCH($B290,'2017 Emission Inventory'!$B$2:$B$803,0)),"")</f>
        <v>Cargo Tractor</v>
      </c>
      <c r="AU290" s="161" t="str">
        <f>IFERROR(INDEX('2017 Emission Inventory'!$D$2:$D$803,MATCH($B290,'2017 Emission Inventory'!$B$2:$B$803,0)),"")</f>
        <v>Gasoline</v>
      </c>
      <c r="AV290" s="161">
        <f>IFERROR(INDEX('2017 Emission Inventory'!$E$2:$E$803,MATCH($B290,'2017 Emission Inventory'!$B$2:$B$803,0)),"")</f>
        <v>1991</v>
      </c>
      <c r="AW290" s="161">
        <f>IFERROR(INDEX('2017 Emission Inventory'!$F$2:$F$803,MATCH($B290,'2017 Emission Inventory'!$B$2:$B$803,0)),"")</f>
        <v>80</v>
      </c>
      <c r="AX290" s="161">
        <f>IFERROR(INDEX('2017 Emission Inventory'!$G$2:$G$803,MATCH($B290,'2017 Emission Inventory'!$B$2:$B$803,0)),"")</f>
        <v>1137.9951923076924</v>
      </c>
      <c r="AY290" s="162">
        <f>IFERROR(INDEX('2017 Emission Inventory'!$AL$2:$AL$803,MATCH($B290,'2017 Emission Inventory'!$B$2:$B$803,0)),"")</f>
        <v>1152.1069516055184</v>
      </c>
      <c r="AZ290" s="163">
        <f t="shared" si="88"/>
        <v>0</v>
      </c>
      <c r="BB290" s="166"/>
    </row>
    <row r="291" spans="1:54" s="160" customFormat="1" x14ac:dyDescent="0.35">
      <c r="A291" s="157">
        <v>290</v>
      </c>
      <c r="B291" s="157">
        <v>392785</v>
      </c>
      <c r="C291" s="157" t="s">
        <v>205</v>
      </c>
      <c r="D291" s="157" t="s">
        <v>16</v>
      </c>
      <c r="E291" s="157">
        <v>1991</v>
      </c>
      <c r="F291" s="157">
        <v>80</v>
      </c>
      <c r="G291" s="157">
        <v>1137.9951923076924</v>
      </c>
      <c r="H291" s="157"/>
      <c r="I291" s="157">
        <f t="shared" si="72"/>
        <v>100</v>
      </c>
      <c r="J291" s="157" t="str">
        <f>IF(D291="Electric","--",IF(D291="Diesel",VLOOKUP(C291,[2]ORDLF!A:B,2,FALSE),""))</f>
        <v/>
      </c>
      <c r="K291" s="157">
        <f>IF(D291="Electric","--",IF(D291="Gasoline",VLOOKUP(C291,LSILF!A:C,3,FALSE),""))</f>
        <v>0.54</v>
      </c>
      <c r="L291" s="158">
        <f t="shared" si="89"/>
        <v>0.54</v>
      </c>
      <c r="M291" s="157" t="str" cm="1">
        <f t="array" ref="M291">IF(D291="Electric","--",IF(D291="Diesel",_xlfn._xlws.FILTER(DIESCH[CH Cap],(DIESCH[HP Bin]=I291)),""))</f>
        <v/>
      </c>
      <c r="N291" s="157" cm="1">
        <f t="array" ref="N291">IF(D291="Electric","--",IF(D291="Gasoline",_xlfn._xlws.FILTER(LSICH[CH Cap],(LSICH[Fuel Type]=D291)*(LSICH[MY]=E291)),""))</f>
        <v>7000</v>
      </c>
      <c r="O291" s="157">
        <f t="shared" si="73"/>
        <v>7000</v>
      </c>
      <c r="P291" s="157">
        <f t="shared" si="74"/>
        <v>33001.860576923078</v>
      </c>
      <c r="Q291" s="157" t="str" cm="1">
        <f t="array" ref="Q291">IF(D291="Electric","--",IF(D291="Diesel",_xlfn._xlws.FILTER(ORDEF[HC-ZH (g/hp-hr)],(ORDEF[HP]=I291)*(ORDEF[Model_Year]=E291)),""))</f>
        <v/>
      </c>
      <c r="R291" s="157" cm="1">
        <f t="array" ref="R291">IF(D291="Electric","--",IF(D291="Gasoline",_xlfn._xlws.FILTER(LSIEF[HC-ZH (g/hp-hr)],(LSIEF[Fuel]=D291)*(LSIEF[HP Bin]=I291)*(LSIEF[Model Year]=E291)),""))</f>
        <v>2.63</v>
      </c>
      <c r="S291" s="158">
        <f t="shared" si="75"/>
        <v>2.63</v>
      </c>
      <c r="T291" s="159" t="str" cm="1">
        <f t="array" ref="T291">IF(D291="Electric","--",IF(D291="Diesel",_xlfn._xlws.FILTER(ORDEF[HCDR],(ORDEF[HP]=I291)*(ORDEF[Model_Year]=E291),),""))</f>
        <v/>
      </c>
      <c r="U291" s="159" cm="1">
        <f t="array" ref="U291">IF(D291="Electric","--",IF(D291="Gasoline",_xlfn._xlws.FILTER(LSIEF[HC DR],(LSIEF[Fuel]=D291)*(LSIEF[HP Bin]=I291)*(LSIEF[Model Year]=E291)),""))</f>
        <v>2.8699999999999998E-4</v>
      </c>
      <c r="V291" s="159">
        <f t="shared" si="76"/>
        <v>2.8699999999999998E-4</v>
      </c>
      <c r="W291" s="158" t="str" cm="1">
        <f t="array" ref="W291">IF(D291="Electric","--",IF(D291="Diesel",_xlfn._xlws.FILTER(ORDEF[NOXzh],(ORDEF[HP]=I291)*(ORDEF[Model_Year]=E291)),""))</f>
        <v/>
      </c>
      <c r="X291" s="158" cm="1">
        <f t="array" ref="X291">IF(D291="Electric","--",IF(D291="Gasoline",_xlfn._xlws.FILTER(LSIEF[NOX-ZH (g/hp-hr)],(LSIEF[Fuel]=D291)*(LSIEF[HP Bin]=I291)*(LSIEF[Model Year]=E291)),""))</f>
        <v>11.84</v>
      </c>
      <c r="Y291" s="158">
        <f t="shared" si="77"/>
        <v>11.84</v>
      </c>
      <c r="Z291" s="159" t="str" cm="1">
        <f t="array" ref="Z291">IF(D291="Electric","--",IF(D291="Diesel",_xlfn._xlws.FILTER(ORDEF[NOXdr],(ORDEF[HP]=I291)*(ORDEF[Model_Year]=E291)),""))</f>
        <v/>
      </c>
      <c r="AA291" s="159" cm="1">
        <f t="array" ref="AA291">IF(E291="Electric","--",IF(D291="Gasoline",_xlfn._xlws.FILTER(LSIEF[NOX DR],(LSIEF[Fuel]=D291)*(LSIEF[HP Bin]=I291)*(LSIEF[Model Year]=E291)),""))</f>
        <v>6.0099999999999997E-5</v>
      </c>
      <c r="AB291" s="159">
        <f t="shared" si="78"/>
        <v>6.0099999999999997E-5</v>
      </c>
      <c r="AC291" s="158" t="str" cm="1">
        <f t="array" ref="AC291">IF(D291="Electric","--",IF(D291="Diesel",_xlfn._xlws.FILTER(DFCF2[Fuel_HC],(DFCF2[MY]=E291)),""))</f>
        <v/>
      </c>
      <c r="AD291" s="158" cm="1">
        <f t="array" ref="AD291">IF(D291="Electric","--",IF(D291="Gasoline",_xlfn._xlws.FILTER(GFCF2[Fuel_HC],(GFCF2[MY]=E291)),""))</f>
        <v>0.85</v>
      </c>
      <c r="AE291" s="158">
        <f t="shared" si="79"/>
        <v>0.85</v>
      </c>
      <c r="AF291" s="157" t="str" cm="1">
        <f t="array" ref="AF291">IF(D291="Electric","--",IF(D291="Diesel",_xlfn._xlws.FILTER(DFCF2[Fuel_NOX],(DFCF2[MY]=E291)),""))</f>
        <v/>
      </c>
      <c r="AG291" s="157" cm="1">
        <f t="array" ref="AG291">IF(D291="Electric","--",IF(D291="Gasoline",_xlfn._xlws.FILTER(GFCF2[Fuel_NOX],(GFCF2[MY]=E291)),""))</f>
        <v>0.86699999999999999</v>
      </c>
      <c r="AH291" s="157">
        <f t="shared" si="80"/>
        <v>0.86699999999999999</v>
      </c>
      <c r="AI291" s="158">
        <f t="shared" si="81"/>
        <v>3.9431499999999993</v>
      </c>
      <c r="AJ291" s="158">
        <f t="shared" si="82"/>
        <v>10.630026900000001</v>
      </c>
      <c r="AK291" s="158">
        <f t="shared" si="83"/>
        <v>427.36773565674599</v>
      </c>
      <c r="AL291" s="158">
        <f t="shared" si="84"/>
        <v>1152.1069516055184</v>
      </c>
      <c r="AM291" s="158">
        <f t="shared" si="85"/>
        <v>0.21368386782837301</v>
      </c>
      <c r="AN291" s="158">
        <f t="shared" si="86"/>
        <v>0.57605347580275923</v>
      </c>
      <c r="AO291" s="158">
        <f t="shared" si="87"/>
        <v>0.19654642162853747</v>
      </c>
      <c r="AP291" s="157"/>
      <c r="AQ291" s="161"/>
      <c r="AR291" s="161"/>
      <c r="AS291" s="161" t="str">
        <f>IF(ISNA(VLOOKUP($B291,'2017 Emission Inventory'!$B$2:$B$803,1,FALSE)),"No","Yes")</f>
        <v>Yes</v>
      </c>
      <c r="AT291" s="161" t="str">
        <f>IFERROR(INDEX('2017 Emission Inventory'!$C$2:$C$803,MATCH($B291,'2017 Emission Inventory'!$B$2:$B$803,0)),"")</f>
        <v>Cargo Tractor</v>
      </c>
      <c r="AU291" s="161" t="str">
        <f>IFERROR(INDEX('2017 Emission Inventory'!$D$2:$D$803,MATCH($B291,'2017 Emission Inventory'!$B$2:$B$803,0)),"")</f>
        <v>Gasoline</v>
      </c>
      <c r="AV291" s="161">
        <f>IFERROR(INDEX('2017 Emission Inventory'!$E$2:$E$803,MATCH($B291,'2017 Emission Inventory'!$B$2:$B$803,0)),"")</f>
        <v>1991</v>
      </c>
      <c r="AW291" s="161">
        <f>IFERROR(INDEX('2017 Emission Inventory'!$F$2:$F$803,MATCH($B291,'2017 Emission Inventory'!$B$2:$B$803,0)),"")</f>
        <v>80</v>
      </c>
      <c r="AX291" s="161">
        <f>IFERROR(INDEX('2017 Emission Inventory'!$G$2:$G$803,MATCH($B291,'2017 Emission Inventory'!$B$2:$B$803,0)),"")</f>
        <v>1137.9951923076924</v>
      </c>
      <c r="AY291" s="162">
        <f>IFERROR(INDEX('2017 Emission Inventory'!$AL$2:$AL$803,MATCH($B291,'2017 Emission Inventory'!$B$2:$B$803,0)),"")</f>
        <v>1152.1069516055184</v>
      </c>
      <c r="AZ291" s="163">
        <f t="shared" si="88"/>
        <v>0</v>
      </c>
      <c r="BB291" s="166"/>
    </row>
    <row r="292" spans="1:54" s="160" customFormat="1" x14ac:dyDescent="0.35">
      <c r="A292" s="157">
        <v>291</v>
      </c>
      <c r="B292" s="157">
        <v>392786</v>
      </c>
      <c r="C292" s="157" t="s">
        <v>205</v>
      </c>
      <c r="D292" s="157" t="s">
        <v>16</v>
      </c>
      <c r="E292" s="157">
        <v>1991</v>
      </c>
      <c r="F292" s="157">
        <v>80</v>
      </c>
      <c r="G292" s="157">
        <v>1137.9951923076924</v>
      </c>
      <c r="H292" s="157"/>
      <c r="I292" s="157">
        <f t="shared" si="72"/>
        <v>100</v>
      </c>
      <c r="J292" s="157" t="str">
        <f>IF(D292="Electric","--",IF(D292="Diesel",VLOOKUP(C292,[2]ORDLF!A:B,2,FALSE),""))</f>
        <v/>
      </c>
      <c r="K292" s="157">
        <f>IF(D292="Electric","--",IF(D292="Gasoline",VLOOKUP(C292,LSILF!A:C,3,FALSE),""))</f>
        <v>0.54</v>
      </c>
      <c r="L292" s="158">
        <f t="shared" si="89"/>
        <v>0.54</v>
      </c>
      <c r="M292" s="157" t="str" cm="1">
        <f t="array" ref="M292">IF(D292="Electric","--",IF(D292="Diesel",_xlfn._xlws.FILTER(DIESCH[CH Cap],(DIESCH[HP Bin]=I292)),""))</f>
        <v/>
      </c>
      <c r="N292" s="157" cm="1">
        <f t="array" ref="N292">IF(D292="Electric","--",IF(D292="Gasoline",_xlfn._xlws.FILTER(LSICH[CH Cap],(LSICH[Fuel Type]=D292)*(LSICH[MY]=E292)),""))</f>
        <v>7000</v>
      </c>
      <c r="O292" s="157">
        <f t="shared" si="73"/>
        <v>7000</v>
      </c>
      <c r="P292" s="157">
        <f t="shared" si="74"/>
        <v>33001.860576923078</v>
      </c>
      <c r="Q292" s="157" t="str" cm="1">
        <f t="array" ref="Q292">IF(D292="Electric","--",IF(D292="Diesel",_xlfn._xlws.FILTER(ORDEF[HC-ZH (g/hp-hr)],(ORDEF[HP]=I292)*(ORDEF[Model_Year]=E292)),""))</f>
        <v/>
      </c>
      <c r="R292" s="157" cm="1">
        <f t="array" ref="R292">IF(D292="Electric","--",IF(D292="Gasoline",_xlfn._xlws.FILTER(LSIEF[HC-ZH (g/hp-hr)],(LSIEF[Fuel]=D292)*(LSIEF[HP Bin]=I292)*(LSIEF[Model Year]=E292)),""))</f>
        <v>2.63</v>
      </c>
      <c r="S292" s="158">
        <f t="shared" si="75"/>
        <v>2.63</v>
      </c>
      <c r="T292" s="159" t="str" cm="1">
        <f t="array" ref="T292">IF(D292="Electric","--",IF(D292="Diesel",_xlfn._xlws.FILTER(ORDEF[HCDR],(ORDEF[HP]=I292)*(ORDEF[Model_Year]=E292),),""))</f>
        <v/>
      </c>
      <c r="U292" s="159" cm="1">
        <f t="array" ref="U292">IF(D292="Electric","--",IF(D292="Gasoline",_xlfn._xlws.FILTER(LSIEF[HC DR],(LSIEF[Fuel]=D292)*(LSIEF[HP Bin]=I292)*(LSIEF[Model Year]=E292)),""))</f>
        <v>2.8699999999999998E-4</v>
      </c>
      <c r="V292" s="159">
        <f t="shared" si="76"/>
        <v>2.8699999999999998E-4</v>
      </c>
      <c r="W292" s="158" t="str" cm="1">
        <f t="array" ref="W292">IF(D292="Electric","--",IF(D292="Diesel",_xlfn._xlws.FILTER(ORDEF[NOXzh],(ORDEF[HP]=I292)*(ORDEF[Model_Year]=E292)),""))</f>
        <v/>
      </c>
      <c r="X292" s="158" cm="1">
        <f t="array" ref="X292">IF(D292="Electric","--",IF(D292="Gasoline",_xlfn._xlws.FILTER(LSIEF[NOX-ZH (g/hp-hr)],(LSIEF[Fuel]=D292)*(LSIEF[HP Bin]=I292)*(LSIEF[Model Year]=E292)),""))</f>
        <v>11.84</v>
      </c>
      <c r="Y292" s="158">
        <f t="shared" si="77"/>
        <v>11.84</v>
      </c>
      <c r="Z292" s="159" t="str" cm="1">
        <f t="array" ref="Z292">IF(D292="Electric","--",IF(D292="Diesel",_xlfn._xlws.FILTER(ORDEF[NOXdr],(ORDEF[HP]=I292)*(ORDEF[Model_Year]=E292)),""))</f>
        <v/>
      </c>
      <c r="AA292" s="159" cm="1">
        <f t="array" ref="AA292">IF(E292="Electric","--",IF(D292="Gasoline",_xlfn._xlws.FILTER(LSIEF[NOX DR],(LSIEF[Fuel]=D292)*(LSIEF[HP Bin]=I292)*(LSIEF[Model Year]=E292)),""))</f>
        <v>6.0099999999999997E-5</v>
      </c>
      <c r="AB292" s="159">
        <f t="shared" si="78"/>
        <v>6.0099999999999997E-5</v>
      </c>
      <c r="AC292" s="158" t="str" cm="1">
        <f t="array" ref="AC292">IF(D292="Electric","--",IF(D292="Diesel",_xlfn._xlws.FILTER(DFCF2[Fuel_HC],(DFCF2[MY]=E292)),""))</f>
        <v/>
      </c>
      <c r="AD292" s="158" cm="1">
        <f t="array" ref="AD292">IF(D292="Electric","--",IF(D292="Gasoline",_xlfn._xlws.FILTER(GFCF2[Fuel_HC],(GFCF2[MY]=E292)),""))</f>
        <v>0.85</v>
      </c>
      <c r="AE292" s="158">
        <f t="shared" si="79"/>
        <v>0.85</v>
      </c>
      <c r="AF292" s="157" t="str" cm="1">
        <f t="array" ref="AF292">IF(D292="Electric","--",IF(D292="Diesel",_xlfn._xlws.FILTER(DFCF2[Fuel_NOX],(DFCF2[MY]=E292)),""))</f>
        <v/>
      </c>
      <c r="AG292" s="157" cm="1">
        <f t="array" ref="AG292">IF(D292="Electric","--",IF(D292="Gasoline",_xlfn._xlws.FILTER(GFCF2[Fuel_NOX],(GFCF2[MY]=E292)),""))</f>
        <v>0.86699999999999999</v>
      </c>
      <c r="AH292" s="157">
        <f t="shared" si="80"/>
        <v>0.86699999999999999</v>
      </c>
      <c r="AI292" s="158">
        <f t="shared" si="81"/>
        <v>3.9431499999999993</v>
      </c>
      <c r="AJ292" s="158">
        <f t="shared" si="82"/>
        <v>10.630026900000001</v>
      </c>
      <c r="AK292" s="158">
        <f t="shared" si="83"/>
        <v>427.36773565674599</v>
      </c>
      <c r="AL292" s="158">
        <f t="shared" si="84"/>
        <v>1152.1069516055184</v>
      </c>
      <c r="AM292" s="158">
        <f t="shared" si="85"/>
        <v>0.21368386782837301</v>
      </c>
      <c r="AN292" s="158">
        <f t="shared" si="86"/>
        <v>0.57605347580275923</v>
      </c>
      <c r="AO292" s="158">
        <f t="shared" si="87"/>
        <v>0.19654642162853747</v>
      </c>
      <c r="AP292" s="157"/>
      <c r="AQ292" s="161"/>
      <c r="AR292" s="161"/>
      <c r="AS292" s="161" t="str">
        <f>IF(ISNA(VLOOKUP($B292,'2017 Emission Inventory'!$B$2:$B$803,1,FALSE)),"No","Yes")</f>
        <v>Yes</v>
      </c>
      <c r="AT292" s="161" t="str">
        <f>IFERROR(INDEX('2017 Emission Inventory'!$C$2:$C$803,MATCH($B292,'2017 Emission Inventory'!$B$2:$B$803,0)),"")</f>
        <v>Cargo Tractor</v>
      </c>
      <c r="AU292" s="161" t="str">
        <f>IFERROR(INDEX('2017 Emission Inventory'!$D$2:$D$803,MATCH($B292,'2017 Emission Inventory'!$B$2:$B$803,0)),"")</f>
        <v>Gasoline</v>
      </c>
      <c r="AV292" s="161">
        <f>IFERROR(INDEX('2017 Emission Inventory'!$E$2:$E$803,MATCH($B292,'2017 Emission Inventory'!$B$2:$B$803,0)),"")</f>
        <v>1991</v>
      </c>
      <c r="AW292" s="161">
        <f>IFERROR(INDEX('2017 Emission Inventory'!$F$2:$F$803,MATCH($B292,'2017 Emission Inventory'!$B$2:$B$803,0)),"")</f>
        <v>80</v>
      </c>
      <c r="AX292" s="161">
        <f>IFERROR(INDEX('2017 Emission Inventory'!$G$2:$G$803,MATCH($B292,'2017 Emission Inventory'!$B$2:$B$803,0)),"")</f>
        <v>1137.9951923076924</v>
      </c>
      <c r="AY292" s="162">
        <f>IFERROR(INDEX('2017 Emission Inventory'!$AL$2:$AL$803,MATCH($B292,'2017 Emission Inventory'!$B$2:$B$803,0)),"")</f>
        <v>1152.1069516055184</v>
      </c>
      <c r="AZ292" s="163">
        <f t="shared" si="88"/>
        <v>0</v>
      </c>
      <c r="BB292" s="166"/>
    </row>
    <row r="293" spans="1:54" s="160" customFormat="1" x14ac:dyDescent="0.35">
      <c r="A293" s="157">
        <v>292</v>
      </c>
      <c r="B293" s="157">
        <v>393277</v>
      </c>
      <c r="C293" s="157" t="s">
        <v>205</v>
      </c>
      <c r="D293" s="157" t="s">
        <v>16</v>
      </c>
      <c r="E293" s="157">
        <v>1992</v>
      </c>
      <c r="F293" s="157">
        <v>80</v>
      </c>
      <c r="G293" s="157">
        <v>1137.9951923076924</v>
      </c>
      <c r="H293" s="157"/>
      <c r="I293" s="157">
        <f t="shared" si="72"/>
        <v>100</v>
      </c>
      <c r="J293" s="157" t="str">
        <f>IF(D293="Electric","--",IF(D293="Diesel",VLOOKUP(C293,[2]ORDLF!A:B,2,FALSE),""))</f>
        <v/>
      </c>
      <c r="K293" s="157">
        <f>IF(D293="Electric","--",IF(D293="Gasoline",VLOOKUP(C293,LSILF!A:C,3,FALSE),""))</f>
        <v>0.54</v>
      </c>
      <c r="L293" s="158">
        <f t="shared" si="89"/>
        <v>0.54</v>
      </c>
      <c r="M293" s="157" t="str" cm="1">
        <f t="array" ref="M293">IF(D293="Electric","--",IF(D293="Diesel",_xlfn._xlws.FILTER(DIESCH[CH Cap],(DIESCH[HP Bin]=I293)),""))</f>
        <v/>
      </c>
      <c r="N293" s="157" cm="1">
        <f t="array" ref="N293">IF(D293="Electric","--",IF(D293="Gasoline",_xlfn._xlws.FILTER(LSICH[CH Cap],(LSICH[Fuel Type]=D293)*(LSICH[MY]=E293)),""))</f>
        <v>7000</v>
      </c>
      <c r="O293" s="157">
        <f t="shared" si="73"/>
        <v>7000</v>
      </c>
      <c r="P293" s="157">
        <f t="shared" si="74"/>
        <v>31863.865384615387</v>
      </c>
      <c r="Q293" s="157" t="str" cm="1">
        <f t="array" ref="Q293">IF(D293="Electric","--",IF(D293="Diesel",_xlfn._xlws.FILTER(ORDEF[HC-ZH (g/hp-hr)],(ORDEF[HP]=I293)*(ORDEF[Model_Year]=E293)),""))</f>
        <v/>
      </c>
      <c r="R293" s="157" cm="1">
        <f t="array" ref="R293">IF(D293="Electric","--",IF(D293="Gasoline",_xlfn._xlws.FILTER(LSIEF[HC-ZH (g/hp-hr)],(LSIEF[Fuel]=D293)*(LSIEF[HP Bin]=I293)*(LSIEF[Model Year]=E293)),""))</f>
        <v>2.63</v>
      </c>
      <c r="S293" s="158">
        <f t="shared" si="75"/>
        <v>2.63</v>
      </c>
      <c r="T293" s="159" t="str" cm="1">
        <f t="array" ref="T293">IF(D293="Electric","--",IF(D293="Diesel",_xlfn._xlws.FILTER(ORDEF[HCDR],(ORDEF[HP]=I293)*(ORDEF[Model_Year]=E293),),""))</f>
        <v/>
      </c>
      <c r="U293" s="159" cm="1">
        <f t="array" ref="U293">IF(D293="Electric","--",IF(D293="Gasoline",_xlfn._xlws.FILTER(LSIEF[HC DR],(LSIEF[Fuel]=D293)*(LSIEF[HP Bin]=I293)*(LSIEF[Model Year]=E293)),""))</f>
        <v>2.8699999999999998E-4</v>
      </c>
      <c r="V293" s="159">
        <f t="shared" si="76"/>
        <v>2.8699999999999998E-4</v>
      </c>
      <c r="W293" s="158" t="str" cm="1">
        <f t="array" ref="W293">IF(D293="Electric","--",IF(D293="Diesel",_xlfn._xlws.FILTER(ORDEF[NOXzh],(ORDEF[HP]=I293)*(ORDEF[Model_Year]=E293)),""))</f>
        <v/>
      </c>
      <c r="X293" s="158" cm="1">
        <f t="array" ref="X293">IF(D293="Electric","--",IF(D293="Gasoline",_xlfn._xlws.FILTER(LSIEF[NOX-ZH (g/hp-hr)],(LSIEF[Fuel]=D293)*(LSIEF[HP Bin]=I293)*(LSIEF[Model Year]=E293)),""))</f>
        <v>11.84</v>
      </c>
      <c r="Y293" s="158">
        <f t="shared" si="77"/>
        <v>11.84</v>
      </c>
      <c r="Z293" s="159" t="str" cm="1">
        <f t="array" ref="Z293">IF(D293="Electric","--",IF(D293="Diesel",_xlfn._xlws.FILTER(ORDEF[NOXdr],(ORDEF[HP]=I293)*(ORDEF[Model_Year]=E293)),""))</f>
        <v/>
      </c>
      <c r="AA293" s="159" cm="1">
        <f t="array" ref="AA293">IF(E293="Electric","--",IF(D293="Gasoline",_xlfn._xlws.FILTER(LSIEF[NOX DR],(LSIEF[Fuel]=D293)*(LSIEF[HP Bin]=I293)*(LSIEF[Model Year]=E293)),""))</f>
        <v>6.0099999999999997E-5</v>
      </c>
      <c r="AB293" s="159">
        <f t="shared" si="78"/>
        <v>6.0099999999999997E-5</v>
      </c>
      <c r="AC293" s="158" t="str" cm="1">
        <f t="array" ref="AC293">IF(D293="Electric","--",IF(D293="Diesel",_xlfn._xlws.FILTER(DFCF2[Fuel_HC],(DFCF2[MY]=E293)),""))</f>
        <v/>
      </c>
      <c r="AD293" s="158" cm="1">
        <f t="array" ref="AD293">IF(D293="Electric","--",IF(D293="Gasoline",_xlfn._xlws.FILTER(GFCF2[Fuel_HC],(GFCF2[MY]=E293)),""))</f>
        <v>0.85</v>
      </c>
      <c r="AE293" s="158">
        <f t="shared" si="79"/>
        <v>0.85</v>
      </c>
      <c r="AF293" s="157" t="str" cm="1">
        <f t="array" ref="AF293">IF(D293="Electric","--",IF(D293="Diesel",_xlfn._xlws.FILTER(DFCF2[Fuel_NOX],(DFCF2[MY]=E293)),""))</f>
        <v/>
      </c>
      <c r="AG293" s="157" cm="1">
        <f t="array" ref="AG293">IF(D293="Electric","--",IF(D293="Gasoline",_xlfn._xlws.FILTER(GFCF2[Fuel_NOX],(GFCF2[MY]=E293)),""))</f>
        <v>0.86699999999999999</v>
      </c>
      <c r="AH293" s="157">
        <f t="shared" si="80"/>
        <v>0.86699999999999999</v>
      </c>
      <c r="AI293" s="158">
        <f t="shared" si="81"/>
        <v>3.9431499999999993</v>
      </c>
      <c r="AJ293" s="158">
        <f t="shared" si="82"/>
        <v>10.630026900000001</v>
      </c>
      <c r="AK293" s="158">
        <f t="shared" si="83"/>
        <v>427.36773565674599</v>
      </c>
      <c r="AL293" s="158">
        <f t="shared" si="84"/>
        <v>1152.1069516055184</v>
      </c>
      <c r="AM293" s="158">
        <f t="shared" si="85"/>
        <v>0.21368386782837301</v>
      </c>
      <c r="AN293" s="158">
        <f t="shared" si="86"/>
        <v>0.57605347580275923</v>
      </c>
      <c r="AO293" s="158">
        <f t="shared" si="87"/>
        <v>0.19654642162853747</v>
      </c>
      <c r="AP293" s="157"/>
      <c r="AQ293" s="161"/>
      <c r="AR293" s="161"/>
      <c r="AS293" s="161" t="str">
        <f>IF(ISNA(VLOOKUP($B293,'2017 Emission Inventory'!$B$2:$B$803,1,FALSE)),"No","Yes")</f>
        <v>Yes</v>
      </c>
      <c r="AT293" s="161" t="str">
        <f>IFERROR(INDEX('2017 Emission Inventory'!$C$2:$C$803,MATCH($B293,'2017 Emission Inventory'!$B$2:$B$803,0)),"")</f>
        <v>Cargo Tractor</v>
      </c>
      <c r="AU293" s="161" t="str">
        <f>IFERROR(INDEX('2017 Emission Inventory'!$D$2:$D$803,MATCH($B293,'2017 Emission Inventory'!$B$2:$B$803,0)),"")</f>
        <v>Gasoline</v>
      </c>
      <c r="AV293" s="161">
        <f>IFERROR(INDEX('2017 Emission Inventory'!$E$2:$E$803,MATCH($B293,'2017 Emission Inventory'!$B$2:$B$803,0)),"")</f>
        <v>1992</v>
      </c>
      <c r="AW293" s="161">
        <f>IFERROR(INDEX('2017 Emission Inventory'!$F$2:$F$803,MATCH($B293,'2017 Emission Inventory'!$B$2:$B$803,0)),"")</f>
        <v>80</v>
      </c>
      <c r="AX293" s="161">
        <f>IFERROR(INDEX('2017 Emission Inventory'!$G$2:$G$803,MATCH($B293,'2017 Emission Inventory'!$B$2:$B$803,0)),"")</f>
        <v>1137.9951923076924</v>
      </c>
      <c r="AY293" s="162">
        <f>IFERROR(INDEX('2017 Emission Inventory'!$AL$2:$AL$803,MATCH($B293,'2017 Emission Inventory'!$B$2:$B$803,0)),"")</f>
        <v>1152.1069516055184</v>
      </c>
      <c r="AZ293" s="163">
        <f t="shared" si="88"/>
        <v>0</v>
      </c>
      <c r="BB293" s="166"/>
    </row>
    <row r="294" spans="1:54" s="160" customFormat="1" x14ac:dyDescent="0.35">
      <c r="A294" s="157">
        <v>293</v>
      </c>
      <c r="B294" s="157">
        <v>393278</v>
      </c>
      <c r="C294" s="157" t="s">
        <v>205</v>
      </c>
      <c r="D294" s="157" t="s">
        <v>16</v>
      </c>
      <c r="E294" s="157">
        <v>1992</v>
      </c>
      <c r="F294" s="157">
        <v>80</v>
      </c>
      <c r="G294" s="157">
        <v>1137.9951923076924</v>
      </c>
      <c r="H294" s="157"/>
      <c r="I294" s="157">
        <f t="shared" si="72"/>
        <v>100</v>
      </c>
      <c r="J294" s="157" t="str">
        <f>IF(D294="Electric","--",IF(D294="Diesel",VLOOKUP(C294,[2]ORDLF!A:B,2,FALSE),""))</f>
        <v/>
      </c>
      <c r="K294" s="157">
        <f>IF(D294="Electric","--",IF(D294="Gasoline",VLOOKUP(C294,LSILF!A:C,3,FALSE),""))</f>
        <v>0.54</v>
      </c>
      <c r="L294" s="158">
        <f t="shared" si="89"/>
        <v>0.54</v>
      </c>
      <c r="M294" s="157" t="str" cm="1">
        <f t="array" ref="M294">IF(D294="Electric","--",IF(D294="Diesel",_xlfn._xlws.FILTER(DIESCH[CH Cap],(DIESCH[HP Bin]=I294)),""))</f>
        <v/>
      </c>
      <c r="N294" s="157" cm="1">
        <f t="array" ref="N294">IF(D294="Electric","--",IF(D294="Gasoline",_xlfn._xlws.FILTER(LSICH[CH Cap],(LSICH[Fuel Type]=D294)*(LSICH[MY]=E294)),""))</f>
        <v>7000</v>
      </c>
      <c r="O294" s="157">
        <f t="shared" si="73"/>
        <v>7000</v>
      </c>
      <c r="P294" s="157">
        <f t="shared" si="74"/>
        <v>31863.865384615387</v>
      </c>
      <c r="Q294" s="157" t="str" cm="1">
        <f t="array" ref="Q294">IF(D294="Electric","--",IF(D294="Diesel",_xlfn._xlws.FILTER(ORDEF[HC-ZH (g/hp-hr)],(ORDEF[HP]=I294)*(ORDEF[Model_Year]=E294)),""))</f>
        <v/>
      </c>
      <c r="R294" s="157" cm="1">
        <f t="array" ref="R294">IF(D294="Electric","--",IF(D294="Gasoline",_xlfn._xlws.FILTER(LSIEF[HC-ZH (g/hp-hr)],(LSIEF[Fuel]=D294)*(LSIEF[HP Bin]=I294)*(LSIEF[Model Year]=E294)),""))</f>
        <v>2.63</v>
      </c>
      <c r="S294" s="158">
        <f t="shared" si="75"/>
        <v>2.63</v>
      </c>
      <c r="T294" s="159" t="str" cm="1">
        <f t="array" ref="T294">IF(D294="Electric","--",IF(D294="Diesel",_xlfn._xlws.FILTER(ORDEF[HCDR],(ORDEF[HP]=I294)*(ORDEF[Model_Year]=E294),),""))</f>
        <v/>
      </c>
      <c r="U294" s="159" cm="1">
        <f t="array" ref="U294">IF(D294="Electric","--",IF(D294="Gasoline",_xlfn._xlws.FILTER(LSIEF[HC DR],(LSIEF[Fuel]=D294)*(LSIEF[HP Bin]=I294)*(LSIEF[Model Year]=E294)),""))</f>
        <v>2.8699999999999998E-4</v>
      </c>
      <c r="V294" s="159">
        <f t="shared" si="76"/>
        <v>2.8699999999999998E-4</v>
      </c>
      <c r="W294" s="158" t="str" cm="1">
        <f t="array" ref="W294">IF(D294="Electric","--",IF(D294="Diesel",_xlfn._xlws.FILTER(ORDEF[NOXzh],(ORDEF[HP]=I294)*(ORDEF[Model_Year]=E294)),""))</f>
        <v/>
      </c>
      <c r="X294" s="158" cm="1">
        <f t="array" ref="X294">IF(D294="Electric","--",IF(D294="Gasoline",_xlfn._xlws.FILTER(LSIEF[NOX-ZH (g/hp-hr)],(LSIEF[Fuel]=D294)*(LSIEF[HP Bin]=I294)*(LSIEF[Model Year]=E294)),""))</f>
        <v>11.84</v>
      </c>
      <c r="Y294" s="158">
        <f t="shared" si="77"/>
        <v>11.84</v>
      </c>
      <c r="Z294" s="159" t="str" cm="1">
        <f t="array" ref="Z294">IF(D294="Electric","--",IF(D294="Diesel",_xlfn._xlws.FILTER(ORDEF[NOXdr],(ORDEF[HP]=I294)*(ORDEF[Model_Year]=E294)),""))</f>
        <v/>
      </c>
      <c r="AA294" s="159" cm="1">
        <f t="array" ref="AA294">IF(E294="Electric","--",IF(D294="Gasoline",_xlfn._xlws.FILTER(LSIEF[NOX DR],(LSIEF[Fuel]=D294)*(LSIEF[HP Bin]=I294)*(LSIEF[Model Year]=E294)),""))</f>
        <v>6.0099999999999997E-5</v>
      </c>
      <c r="AB294" s="159">
        <f t="shared" si="78"/>
        <v>6.0099999999999997E-5</v>
      </c>
      <c r="AC294" s="158" t="str" cm="1">
        <f t="array" ref="AC294">IF(D294="Electric","--",IF(D294="Diesel",_xlfn._xlws.FILTER(DFCF2[Fuel_HC],(DFCF2[MY]=E294)),""))</f>
        <v/>
      </c>
      <c r="AD294" s="158" cm="1">
        <f t="array" ref="AD294">IF(D294="Electric","--",IF(D294="Gasoline",_xlfn._xlws.FILTER(GFCF2[Fuel_HC],(GFCF2[MY]=E294)),""))</f>
        <v>0.85</v>
      </c>
      <c r="AE294" s="158">
        <f t="shared" si="79"/>
        <v>0.85</v>
      </c>
      <c r="AF294" s="157" t="str" cm="1">
        <f t="array" ref="AF294">IF(D294="Electric","--",IF(D294="Diesel",_xlfn._xlws.FILTER(DFCF2[Fuel_NOX],(DFCF2[MY]=E294)),""))</f>
        <v/>
      </c>
      <c r="AG294" s="157" cm="1">
        <f t="array" ref="AG294">IF(D294="Electric","--",IF(D294="Gasoline",_xlfn._xlws.FILTER(GFCF2[Fuel_NOX],(GFCF2[MY]=E294)),""))</f>
        <v>0.86699999999999999</v>
      </c>
      <c r="AH294" s="157">
        <f t="shared" si="80"/>
        <v>0.86699999999999999</v>
      </c>
      <c r="AI294" s="158">
        <f t="shared" si="81"/>
        <v>3.9431499999999993</v>
      </c>
      <c r="AJ294" s="158">
        <f t="shared" si="82"/>
        <v>10.630026900000001</v>
      </c>
      <c r="AK294" s="158">
        <f t="shared" si="83"/>
        <v>427.36773565674599</v>
      </c>
      <c r="AL294" s="158">
        <f t="shared" si="84"/>
        <v>1152.1069516055184</v>
      </c>
      <c r="AM294" s="158">
        <f t="shared" si="85"/>
        <v>0.21368386782837301</v>
      </c>
      <c r="AN294" s="158">
        <f t="shared" si="86"/>
        <v>0.57605347580275923</v>
      </c>
      <c r="AO294" s="158">
        <f t="shared" si="87"/>
        <v>0.19654642162853747</v>
      </c>
      <c r="AP294" s="157"/>
      <c r="AQ294" s="161"/>
      <c r="AR294" s="161"/>
      <c r="AS294" s="161" t="str">
        <f>IF(ISNA(VLOOKUP($B294,'2017 Emission Inventory'!$B$2:$B$803,1,FALSE)),"No","Yes")</f>
        <v>Yes</v>
      </c>
      <c r="AT294" s="161" t="str">
        <f>IFERROR(INDEX('2017 Emission Inventory'!$C$2:$C$803,MATCH($B294,'2017 Emission Inventory'!$B$2:$B$803,0)),"")</f>
        <v>Cargo Tractor</v>
      </c>
      <c r="AU294" s="161" t="str">
        <f>IFERROR(INDEX('2017 Emission Inventory'!$D$2:$D$803,MATCH($B294,'2017 Emission Inventory'!$B$2:$B$803,0)),"")</f>
        <v>Gasoline</v>
      </c>
      <c r="AV294" s="161">
        <f>IFERROR(INDEX('2017 Emission Inventory'!$E$2:$E$803,MATCH($B294,'2017 Emission Inventory'!$B$2:$B$803,0)),"")</f>
        <v>1992</v>
      </c>
      <c r="AW294" s="161">
        <f>IFERROR(INDEX('2017 Emission Inventory'!$F$2:$F$803,MATCH($B294,'2017 Emission Inventory'!$B$2:$B$803,0)),"")</f>
        <v>80</v>
      </c>
      <c r="AX294" s="161">
        <f>IFERROR(INDEX('2017 Emission Inventory'!$G$2:$G$803,MATCH($B294,'2017 Emission Inventory'!$B$2:$B$803,0)),"")</f>
        <v>1137.9951923076924</v>
      </c>
      <c r="AY294" s="162">
        <f>IFERROR(INDEX('2017 Emission Inventory'!$AL$2:$AL$803,MATCH($B294,'2017 Emission Inventory'!$B$2:$B$803,0)),"")</f>
        <v>1152.1069516055184</v>
      </c>
      <c r="AZ294" s="163">
        <f t="shared" si="88"/>
        <v>0</v>
      </c>
      <c r="BB294" s="166"/>
    </row>
    <row r="295" spans="1:54" s="160" customFormat="1" x14ac:dyDescent="0.35">
      <c r="A295" s="157">
        <v>294</v>
      </c>
      <c r="B295" s="157">
        <v>393279</v>
      </c>
      <c r="C295" s="157" t="s">
        <v>205</v>
      </c>
      <c r="D295" s="157" t="s">
        <v>16</v>
      </c>
      <c r="E295" s="157">
        <v>1992</v>
      </c>
      <c r="F295" s="157">
        <v>80</v>
      </c>
      <c r="G295" s="157">
        <v>1137.9951923076924</v>
      </c>
      <c r="H295" s="157"/>
      <c r="I295" s="157">
        <f t="shared" si="72"/>
        <v>100</v>
      </c>
      <c r="J295" s="157" t="str">
        <f>IF(D295="Electric","--",IF(D295="Diesel",VLOOKUP(C295,[2]ORDLF!A:B,2,FALSE),""))</f>
        <v/>
      </c>
      <c r="K295" s="157">
        <f>IF(D295="Electric","--",IF(D295="Gasoline",VLOOKUP(C295,LSILF!A:C,3,FALSE),""))</f>
        <v>0.54</v>
      </c>
      <c r="L295" s="158">
        <f t="shared" si="89"/>
        <v>0.54</v>
      </c>
      <c r="M295" s="157" t="str" cm="1">
        <f t="array" ref="M295">IF(D295="Electric","--",IF(D295="Diesel",_xlfn._xlws.FILTER(DIESCH[CH Cap],(DIESCH[HP Bin]=I295)),""))</f>
        <v/>
      </c>
      <c r="N295" s="157" cm="1">
        <f t="array" ref="N295">IF(D295="Electric","--",IF(D295="Gasoline",_xlfn._xlws.FILTER(LSICH[CH Cap],(LSICH[Fuel Type]=D295)*(LSICH[MY]=E295)),""))</f>
        <v>7000</v>
      </c>
      <c r="O295" s="157">
        <f t="shared" si="73"/>
        <v>7000</v>
      </c>
      <c r="P295" s="157">
        <f t="shared" si="74"/>
        <v>31863.865384615387</v>
      </c>
      <c r="Q295" s="157" t="str" cm="1">
        <f t="array" ref="Q295">IF(D295="Electric","--",IF(D295="Diesel",_xlfn._xlws.FILTER(ORDEF[HC-ZH (g/hp-hr)],(ORDEF[HP]=I295)*(ORDEF[Model_Year]=E295)),""))</f>
        <v/>
      </c>
      <c r="R295" s="157" cm="1">
        <f t="array" ref="R295">IF(D295="Electric","--",IF(D295="Gasoline",_xlfn._xlws.FILTER(LSIEF[HC-ZH (g/hp-hr)],(LSIEF[Fuel]=D295)*(LSIEF[HP Bin]=I295)*(LSIEF[Model Year]=E295)),""))</f>
        <v>2.63</v>
      </c>
      <c r="S295" s="158">
        <f t="shared" si="75"/>
        <v>2.63</v>
      </c>
      <c r="T295" s="159" t="str" cm="1">
        <f t="array" ref="T295">IF(D295="Electric","--",IF(D295="Diesel",_xlfn._xlws.FILTER(ORDEF[HCDR],(ORDEF[HP]=I295)*(ORDEF[Model_Year]=E295),),""))</f>
        <v/>
      </c>
      <c r="U295" s="159" cm="1">
        <f t="array" ref="U295">IF(D295="Electric","--",IF(D295="Gasoline",_xlfn._xlws.FILTER(LSIEF[HC DR],(LSIEF[Fuel]=D295)*(LSIEF[HP Bin]=I295)*(LSIEF[Model Year]=E295)),""))</f>
        <v>2.8699999999999998E-4</v>
      </c>
      <c r="V295" s="159">
        <f t="shared" si="76"/>
        <v>2.8699999999999998E-4</v>
      </c>
      <c r="W295" s="158" t="str" cm="1">
        <f t="array" ref="W295">IF(D295="Electric","--",IF(D295="Diesel",_xlfn._xlws.FILTER(ORDEF[NOXzh],(ORDEF[HP]=I295)*(ORDEF[Model_Year]=E295)),""))</f>
        <v/>
      </c>
      <c r="X295" s="158" cm="1">
        <f t="array" ref="X295">IF(D295="Electric","--",IF(D295="Gasoline",_xlfn._xlws.FILTER(LSIEF[NOX-ZH (g/hp-hr)],(LSIEF[Fuel]=D295)*(LSIEF[HP Bin]=I295)*(LSIEF[Model Year]=E295)),""))</f>
        <v>11.84</v>
      </c>
      <c r="Y295" s="158">
        <f t="shared" si="77"/>
        <v>11.84</v>
      </c>
      <c r="Z295" s="159" t="str" cm="1">
        <f t="array" ref="Z295">IF(D295="Electric","--",IF(D295="Diesel",_xlfn._xlws.FILTER(ORDEF[NOXdr],(ORDEF[HP]=I295)*(ORDEF[Model_Year]=E295)),""))</f>
        <v/>
      </c>
      <c r="AA295" s="159" cm="1">
        <f t="array" ref="AA295">IF(E295="Electric","--",IF(D295="Gasoline",_xlfn._xlws.FILTER(LSIEF[NOX DR],(LSIEF[Fuel]=D295)*(LSIEF[HP Bin]=I295)*(LSIEF[Model Year]=E295)),""))</f>
        <v>6.0099999999999997E-5</v>
      </c>
      <c r="AB295" s="159">
        <f t="shared" si="78"/>
        <v>6.0099999999999997E-5</v>
      </c>
      <c r="AC295" s="158" t="str" cm="1">
        <f t="array" ref="AC295">IF(D295="Electric","--",IF(D295="Diesel",_xlfn._xlws.FILTER(DFCF2[Fuel_HC],(DFCF2[MY]=E295)),""))</f>
        <v/>
      </c>
      <c r="AD295" s="158" cm="1">
        <f t="array" ref="AD295">IF(D295="Electric","--",IF(D295="Gasoline",_xlfn._xlws.FILTER(GFCF2[Fuel_HC],(GFCF2[MY]=E295)),""))</f>
        <v>0.85</v>
      </c>
      <c r="AE295" s="158">
        <f t="shared" si="79"/>
        <v>0.85</v>
      </c>
      <c r="AF295" s="157" t="str" cm="1">
        <f t="array" ref="AF295">IF(D295="Electric","--",IF(D295="Diesel",_xlfn._xlws.FILTER(DFCF2[Fuel_NOX],(DFCF2[MY]=E295)),""))</f>
        <v/>
      </c>
      <c r="AG295" s="157" cm="1">
        <f t="array" ref="AG295">IF(D295="Electric","--",IF(D295="Gasoline",_xlfn._xlws.FILTER(GFCF2[Fuel_NOX],(GFCF2[MY]=E295)),""))</f>
        <v>0.86699999999999999</v>
      </c>
      <c r="AH295" s="157">
        <f t="shared" si="80"/>
        <v>0.86699999999999999</v>
      </c>
      <c r="AI295" s="158">
        <f t="shared" si="81"/>
        <v>3.9431499999999993</v>
      </c>
      <c r="AJ295" s="158">
        <f t="shared" si="82"/>
        <v>10.630026900000001</v>
      </c>
      <c r="AK295" s="158">
        <f t="shared" si="83"/>
        <v>427.36773565674599</v>
      </c>
      <c r="AL295" s="158">
        <f t="shared" si="84"/>
        <v>1152.1069516055184</v>
      </c>
      <c r="AM295" s="158">
        <f t="shared" si="85"/>
        <v>0.21368386782837301</v>
      </c>
      <c r="AN295" s="158">
        <f t="shared" si="86"/>
        <v>0.57605347580275923</v>
      </c>
      <c r="AO295" s="158">
        <f t="shared" si="87"/>
        <v>0.19654642162853747</v>
      </c>
      <c r="AP295" s="157"/>
      <c r="AQ295" s="161"/>
      <c r="AR295" s="161"/>
      <c r="AS295" s="161" t="str">
        <f>IF(ISNA(VLOOKUP($B295,'2017 Emission Inventory'!$B$2:$B$803,1,FALSE)),"No","Yes")</f>
        <v>Yes</v>
      </c>
      <c r="AT295" s="161" t="str">
        <f>IFERROR(INDEX('2017 Emission Inventory'!$C$2:$C$803,MATCH($B295,'2017 Emission Inventory'!$B$2:$B$803,0)),"")</f>
        <v>Cargo Tractor</v>
      </c>
      <c r="AU295" s="161" t="str">
        <f>IFERROR(INDEX('2017 Emission Inventory'!$D$2:$D$803,MATCH($B295,'2017 Emission Inventory'!$B$2:$B$803,0)),"")</f>
        <v>Gasoline</v>
      </c>
      <c r="AV295" s="161">
        <f>IFERROR(INDEX('2017 Emission Inventory'!$E$2:$E$803,MATCH($B295,'2017 Emission Inventory'!$B$2:$B$803,0)),"")</f>
        <v>1992</v>
      </c>
      <c r="AW295" s="161">
        <f>IFERROR(INDEX('2017 Emission Inventory'!$F$2:$F$803,MATCH($B295,'2017 Emission Inventory'!$B$2:$B$803,0)),"")</f>
        <v>80</v>
      </c>
      <c r="AX295" s="161">
        <f>IFERROR(INDEX('2017 Emission Inventory'!$G$2:$G$803,MATCH($B295,'2017 Emission Inventory'!$B$2:$B$803,0)),"")</f>
        <v>1137.9951923076924</v>
      </c>
      <c r="AY295" s="162">
        <f>IFERROR(INDEX('2017 Emission Inventory'!$AL$2:$AL$803,MATCH($B295,'2017 Emission Inventory'!$B$2:$B$803,0)),"")</f>
        <v>1152.1069516055184</v>
      </c>
      <c r="AZ295" s="163">
        <f t="shared" si="88"/>
        <v>0</v>
      </c>
      <c r="BB295" s="166"/>
    </row>
    <row r="296" spans="1:54" s="160" customFormat="1" x14ac:dyDescent="0.35">
      <c r="A296" s="157">
        <v>295</v>
      </c>
      <c r="B296" s="157">
        <v>393280</v>
      </c>
      <c r="C296" s="157" t="s">
        <v>205</v>
      </c>
      <c r="D296" s="157" t="s">
        <v>16</v>
      </c>
      <c r="E296" s="157">
        <v>1992</v>
      </c>
      <c r="F296" s="157">
        <v>80</v>
      </c>
      <c r="G296" s="157">
        <v>1137.9951923076924</v>
      </c>
      <c r="H296" s="157"/>
      <c r="I296" s="157">
        <f t="shared" si="72"/>
        <v>100</v>
      </c>
      <c r="J296" s="157" t="str">
        <f>IF(D296="Electric","--",IF(D296="Diesel",VLOOKUP(C296,[2]ORDLF!A:B,2,FALSE),""))</f>
        <v/>
      </c>
      <c r="K296" s="157">
        <f>IF(D296="Electric","--",IF(D296="Gasoline",VLOOKUP(C296,LSILF!A:C,3,FALSE),""))</f>
        <v>0.54</v>
      </c>
      <c r="L296" s="158">
        <f t="shared" si="89"/>
        <v>0.54</v>
      </c>
      <c r="M296" s="157" t="str" cm="1">
        <f t="array" ref="M296">IF(D296="Electric","--",IF(D296="Diesel",_xlfn._xlws.FILTER(DIESCH[CH Cap],(DIESCH[HP Bin]=I296)),""))</f>
        <v/>
      </c>
      <c r="N296" s="157" cm="1">
        <f t="array" ref="N296">IF(D296="Electric","--",IF(D296="Gasoline",_xlfn._xlws.FILTER(LSICH[CH Cap],(LSICH[Fuel Type]=D296)*(LSICH[MY]=E296)),""))</f>
        <v>7000</v>
      </c>
      <c r="O296" s="157">
        <f t="shared" si="73"/>
        <v>7000</v>
      </c>
      <c r="P296" s="157">
        <f t="shared" si="74"/>
        <v>31863.865384615387</v>
      </c>
      <c r="Q296" s="157" t="str" cm="1">
        <f t="array" ref="Q296">IF(D296="Electric","--",IF(D296="Diesel",_xlfn._xlws.FILTER(ORDEF[HC-ZH (g/hp-hr)],(ORDEF[HP]=I296)*(ORDEF[Model_Year]=E296)),""))</f>
        <v/>
      </c>
      <c r="R296" s="157" cm="1">
        <f t="array" ref="R296">IF(D296="Electric","--",IF(D296="Gasoline",_xlfn._xlws.FILTER(LSIEF[HC-ZH (g/hp-hr)],(LSIEF[Fuel]=D296)*(LSIEF[HP Bin]=I296)*(LSIEF[Model Year]=E296)),""))</f>
        <v>2.63</v>
      </c>
      <c r="S296" s="158">
        <f t="shared" si="75"/>
        <v>2.63</v>
      </c>
      <c r="T296" s="159" t="str" cm="1">
        <f t="array" ref="T296">IF(D296="Electric","--",IF(D296="Diesel",_xlfn._xlws.FILTER(ORDEF[HCDR],(ORDEF[HP]=I296)*(ORDEF[Model_Year]=E296),),""))</f>
        <v/>
      </c>
      <c r="U296" s="159" cm="1">
        <f t="array" ref="U296">IF(D296="Electric","--",IF(D296="Gasoline",_xlfn._xlws.FILTER(LSIEF[HC DR],(LSIEF[Fuel]=D296)*(LSIEF[HP Bin]=I296)*(LSIEF[Model Year]=E296)),""))</f>
        <v>2.8699999999999998E-4</v>
      </c>
      <c r="V296" s="159">
        <f t="shared" si="76"/>
        <v>2.8699999999999998E-4</v>
      </c>
      <c r="W296" s="158" t="str" cm="1">
        <f t="array" ref="W296">IF(D296="Electric","--",IF(D296="Diesel",_xlfn._xlws.FILTER(ORDEF[NOXzh],(ORDEF[HP]=I296)*(ORDEF[Model_Year]=E296)),""))</f>
        <v/>
      </c>
      <c r="X296" s="158" cm="1">
        <f t="array" ref="X296">IF(D296="Electric","--",IF(D296="Gasoline",_xlfn._xlws.FILTER(LSIEF[NOX-ZH (g/hp-hr)],(LSIEF[Fuel]=D296)*(LSIEF[HP Bin]=I296)*(LSIEF[Model Year]=E296)),""))</f>
        <v>11.84</v>
      </c>
      <c r="Y296" s="158">
        <f t="shared" si="77"/>
        <v>11.84</v>
      </c>
      <c r="Z296" s="159" t="str" cm="1">
        <f t="array" ref="Z296">IF(D296="Electric","--",IF(D296="Diesel",_xlfn._xlws.FILTER(ORDEF[NOXdr],(ORDEF[HP]=I296)*(ORDEF[Model_Year]=E296)),""))</f>
        <v/>
      </c>
      <c r="AA296" s="159" cm="1">
        <f t="array" ref="AA296">IF(E296="Electric","--",IF(D296="Gasoline",_xlfn._xlws.FILTER(LSIEF[NOX DR],(LSIEF[Fuel]=D296)*(LSIEF[HP Bin]=I296)*(LSIEF[Model Year]=E296)),""))</f>
        <v>6.0099999999999997E-5</v>
      </c>
      <c r="AB296" s="159">
        <f t="shared" si="78"/>
        <v>6.0099999999999997E-5</v>
      </c>
      <c r="AC296" s="158" t="str" cm="1">
        <f t="array" ref="AC296">IF(D296="Electric","--",IF(D296="Diesel",_xlfn._xlws.FILTER(DFCF2[Fuel_HC],(DFCF2[MY]=E296)),""))</f>
        <v/>
      </c>
      <c r="AD296" s="158" cm="1">
        <f t="array" ref="AD296">IF(D296="Electric","--",IF(D296="Gasoline",_xlfn._xlws.FILTER(GFCF2[Fuel_HC],(GFCF2[MY]=E296)),""))</f>
        <v>0.85</v>
      </c>
      <c r="AE296" s="158">
        <f t="shared" si="79"/>
        <v>0.85</v>
      </c>
      <c r="AF296" s="157" t="str" cm="1">
        <f t="array" ref="AF296">IF(D296="Electric","--",IF(D296="Diesel",_xlfn._xlws.FILTER(DFCF2[Fuel_NOX],(DFCF2[MY]=E296)),""))</f>
        <v/>
      </c>
      <c r="AG296" s="157" cm="1">
        <f t="array" ref="AG296">IF(D296="Electric","--",IF(D296="Gasoline",_xlfn._xlws.FILTER(GFCF2[Fuel_NOX],(GFCF2[MY]=E296)),""))</f>
        <v>0.86699999999999999</v>
      </c>
      <c r="AH296" s="157">
        <f t="shared" si="80"/>
        <v>0.86699999999999999</v>
      </c>
      <c r="AI296" s="158">
        <f t="shared" si="81"/>
        <v>3.9431499999999993</v>
      </c>
      <c r="AJ296" s="158">
        <f t="shared" si="82"/>
        <v>10.630026900000001</v>
      </c>
      <c r="AK296" s="158">
        <f t="shared" si="83"/>
        <v>427.36773565674599</v>
      </c>
      <c r="AL296" s="158">
        <f t="shared" si="84"/>
        <v>1152.1069516055184</v>
      </c>
      <c r="AM296" s="158">
        <f t="shared" si="85"/>
        <v>0.21368386782837301</v>
      </c>
      <c r="AN296" s="158">
        <f t="shared" si="86"/>
        <v>0.57605347580275923</v>
      </c>
      <c r="AO296" s="158">
        <f t="shared" si="87"/>
        <v>0.19654642162853747</v>
      </c>
      <c r="AP296" s="157"/>
      <c r="AQ296" s="161"/>
      <c r="AR296" s="161"/>
      <c r="AS296" s="161" t="str">
        <f>IF(ISNA(VLOOKUP($B296,'2017 Emission Inventory'!$B$2:$B$803,1,FALSE)),"No","Yes")</f>
        <v>Yes</v>
      </c>
      <c r="AT296" s="161" t="str">
        <f>IFERROR(INDEX('2017 Emission Inventory'!$C$2:$C$803,MATCH($B296,'2017 Emission Inventory'!$B$2:$B$803,0)),"")</f>
        <v>Cargo Tractor</v>
      </c>
      <c r="AU296" s="161" t="str">
        <f>IFERROR(INDEX('2017 Emission Inventory'!$D$2:$D$803,MATCH($B296,'2017 Emission Inventory'!$B$2:$B$803,0)),"")</f>
        <v>Gasoline</v>
      </c>
      <c r="AV296" s="161">
        <f>IFERROR(INDEX('2017 Emission Inventory'!$E$2:$E$803,MATCH($B296,'2017 Emission Inventory'!$B$2:$B$803,0)),"")</f>
        <v>1992</v>
      </c>
      <c r="AW296" s="161">
        <f>IFERROR(INDEX('2017 Emission Inventory'!$F$2:$F$803,MATCH($B296,'2017 Emission Inventory'!$B$2:$B$803,0)),"")</f>
        <v>80</v>
      </c>
      <c r="AX296" s="161">
        <f>IFERROR(INDEX('2017 Emission Inventory'!$G$2:$G$803,MATCH($B296,'2017 Emission Inventory'!$B$2:$B$803,0)),"")</f>
        <v>1137.9951923076924</v>
      </c>
      <c r="AY296" s="162">
        <f>IFERROR(INDEX('2017 Emission Inventory'!$AL$2:$AL$803,MATCH($B296,'2017 Emission Inventory'!$B$2:$B$803,0)),"")</f>
        <v>1152.1069516055184</v>
      </c>
      <c r="AZ296" s="163">
        <f t="shared" si="88"/>
        <v>0</v>
      </c>
      <c r="BB296" s="166"/>
    </row>
    <row r="297" spans="1:54" s="160" customFormat="1" x14ac:dyDescent="0.35">
      <c r="A297" s="157">
        <v>296</v>
      </c>
      <c r="B297" s="157">
        <v>393281</v>
      </c>
      <c r="C297" s="157" t="s">
        <v>205</v>
      </c>
      <c r="D297" s="157" t="s">
        <v>16</v>
      </c>
      <c r="E297" s="157">
        <v>1992</v>
      </c>
      <c r="F297" s="157">
        <v>80</v>
      </c>
      <c r="G297" s="157">
        <v>1137.9951923076924</v>
      </c>
      <c r="H297" s="157"/>
      <c r="I297" s="157">
        <f t="shared" si="72"/>
        <v>100</v>
      </c>
      <c r="J297" s="157" t="str">
        <f>IF(D297="Electric","--",IF(D297="Diesel",VLOOKUP(C297,[2]ORDLF!A:B,2,FALSE),""))</f>
        <v/>
      </c>
      <c r="K297" s="157">
        <f>IF(D297="Electric","--",IF(D297="Gasoline",VLOOKUP(C297,LSILF!A:C,3,FALSE),""))</f>
        <v>0.54</v>
      </c>
      <c r="L297" s="158">
        <f t="shared" si="89"/>
        <v>0.54</v>
      </c>
      <c r="M297" s="157" t="str" cm="1">
        <f t="array" ref="M297">IF(D297="Electric","--",IF(D297="Diesel",_xlfn._xlws.FILTER(DIESCH[CH Cap],(DIESCH[HP Bin]=I297)),""))</f>
        <v/>
      </c>
      <c r="N297" s="157" cm="1">
        <f t="array" ref="N297">IF(D297="Electric","--",IF(D297="Gasoline",_xlfn._xlws.FILTER(LSICH[CH Cap],(LSICH[Fuel Type]=D297)*(LSICH[MY]=E297)),""))</f>
        <v>7000</v>
      </c>
      <c r="O297" s="157">
        <f t="shared" si="73"/>
        <v>7000</v>
      </c>
      <c r="P297" s="157">
        <f t="shared" si="74"/>
        <v>31863.865384615387</v>
      </c>
      <c r="Q297" s="157" t="str" cm="1">
        <f t="array" ref="Q297">IF(D297="Electric","--",IF(D297="Diesel",_xlfn._xlws.FILTER(ORDEF[HC-ZH (g/hp-hr)],(ORDEF[HP]=I297)*(ORDEF[Model_Year]=E297)),""))</f>
        <v/>
      </c>
      <c r="R297" s="157" cm="1">
        <f t="array" ref="R297">IF(D297="Electric","--",IF(D297="Gasoline",_xlfn._xlws.FILTER(LSIEF[HC-ZH (g/hp-hr)],(LSIEF[Fuel]=D297)*(LSIEF[HP Bin]=I297)*(LSIEF[Model Year]=E297)),""))</f>
        <v>2.63</v>
      </c>
      <c r="S297" s="158">
        <f t="shared" si="75"/>
        <v>2.63</v>
      </c>
      <c r="T297" s="159" t="str" cm="1">
        <f t="array" ref="T297">IF(D297="Electric","--",IF(D297="Diesel",_xlfn._xlws.FILTER(ORDEF[HCDR],(ORDEF[HP]=I297)*(ORDEF[Model_Year]=E297),),""))</f>
        <v/>
      </c>
      <c r="U297" s="159" cm="1">
        <f t="array" ref="U297">IF(D297="Electric","--",IF(D297="Gasoline",_xlfn._xlws.FILTER(LSIEF[HC DR],(LSIEF[Fuel]=D297)*(LSIEF[HP Bin]=I297)*(LSIEF[Model Year]=E297)),""))</f>
        <v>2.8699999999999998E-4</v>
      </c>
      <c r="V297" s="159">
        <f t="shared" si="76"/>
        <v>2.8699999999999998E-4</v>
      </c>
      <c r="W297" s="158" t="str" cm="1">
        <f t="array" ref="W297">IF(D297="Electric","--",IF(D297="Diesel",_xlfn._xlws.FILTER(ORDEF[NOXzh],(ORDEF[HP]=I297)*(ORDEF[Model_Year]=E297)),""))</f>
        <v/>
      </c>
      <c r="X297" s="158" cm="1">
        <f t="array" ref="X297">IF(D297="Electric","--",IF(D297="Gasoline",_xlfn._xlws.FILTER(LSIEF[NOX-ZH (g/hp-hr)],(LSIEF[Fuel]=D297)*(LSIEF[HP Bin]=I297)*(LSIEF[Model Year]=E297)),""))</f>
        <v>11.84</v>
      </c>
      <c r="Y297" s="158">
        <f t="shared" si="77"/>
        <v>11.84</v>
      </c>
      <c r="Z297" s="159" t="str" cm="1">
        <f t="array" ref="Z297">IF(D297="Electric","--",IF(D297="Diesel",_xlfn._xlws.FILTER(ORDEF[NOXdr],(ORDEF[HP]=I297)*(ORDEF[Model_Year]=E297)),""))</f>
        <v/>
      </c>
      <c r="AA297" s="159" cm="1">
        <f t="array" ref="AA297">IF(E297="Electric","--",IF(D297="Gasoline",_xlfn._xlws.FILTER(LSIEF[NOX DR],(LSIEF[Fuel]=D297)*(LSIEF[HP Bin]=I297)*(LSIEF[Model Year]=E297)),""))</f>
        <v>6.0099999999999997E-5</v>
      </c>
      <c r="AB297" s="159">
        <f t="shared" si="78"/>
        <v>6.0099999999999997E-5</v>
      </c>
      <c r="AC297" s="158" t="str" cm="1">
        <f t="array" ref="AC297">IF(D297="Electric","--",IF(D297="Diesel",_xlfn._xlws.FILTER(DFCF2[Fuel_HC],(DFCF2[MY]=E297)),""))</f>
        <v/>
      </c>
      <c r="AD297" s="158" cm="1">
        <f t="array" ref="AD297">IF(D297="Electric","--",IF(D297="Gasoline",_xlfn._xlws.FILTER(GFCF2[Fuel_HC],(GFCF2[MY]=E297)),""))</f>
        <v>0.85</v>
      </c>
      <c r="AE297" s="158">
        <f t="shared" si="79"/>
        <v>0.85</v>
      </c>
      <c r="AF297" s="157" t="str" cm="1">
        <f t="array" ref="AF297">IF(D297="Electric","--",IF(D297="Diesel",_xlfn._xlws.FILTER(DFCF2[Fuel_NOX],(DFCF2[MY]=E297)),""))</f>
        <v/>
      </c>
      <c r="AG297" s="157" cm="1">
        <f t="array" ref="AG297">IF(D297="Electric","--",IF(D297="Gasoline",_xlfn._xlws.FILTER(GFCF2[Fuel_NOX],(GFCF2[MY]=E297)),""))</f>
        <v>0.86699999999999999</v>
      </c>
      <c r="AH297" s="157">
        <f t="shared" si="80"/>
        <v>0.86699999999999999</v>
      </c>
      <c r="AI297" s="158">
        <f t="shared" si="81"/>
        <v>3.9431499999999993</v>
      </c>
      <c r="AJ297" s="158">
        <f t="shared" si="82"/>
        <v>10.630026900000001</v>
      </c>
      <c r="AK297" s="158">
        <f t="shared" si="83"/>
        <v>427.36773565674599</v>
      </c>
      <c r="AL297" s="158">
        <f t="shared" si="84"/>
        <v>1152.1069516055184</v>
      </c>
      <c r="AM297" s="158">
        <f t="shared" si="85"/>
        <v>0.21368386782837301</v>
      </c>
      <c r="AN297" s="158">
        <f t="shared" si="86"/>
        <v>0.57605347580275923</v>
      </c>
      <c r="AO297" s="158">
        <f t="shared" si="87"/>
        <v>0.19654642162853747</v>
      </c>
      <c r="AP297" s="157"/>
      <c r="AQ297" s="161"/>
      <c r="AR297" s="161"/>
      <c r="AS297" s="161" t="str">
        <f>IF(ISNA(VLOOKUP($B297,'2017 Emission Inventory'!$B$2:$B$803,1,FALSE)),"No","Yes")</f>
        <v>Yes</v>
      </c>
      <c r="AT297" s="161" t="str">
        <f>IFERROR(INDEX('2017 Emission Inventory'!$C$2:$C$803,MATCH($B297,'2017 Emission Inventory'!$B$2:$B$803,0)),"")</f>
        <v>Cargo Tractor</v>
      </c>
      <c r="AU297" s="161" t="str">
        <f>IFERROR(INDEX('2017 Emission Inventory'!$D$2:$D$803,MATCH($B297,'2017 Emission Inventory'!$B$2:$B$803,0)),"")</f>
        <v>Gasoline</v>
      </c>
      <c r="AV297" s="161">
        <f>IFERROR(INDEX('2017 Emission Inventory'!$E$2:$E$803,MATCH($B297,'2017 Emission Inventory'!$B$2:$B$803,0)),"")</f>
        <v>1992</v>
      </c>
      <c r="AW297" s="161">
        <f>IFERROR(INDEX('2017 Emission Inventory'!$F$2:$F$803,MATCH($B297,'2017 Emission Inventory'!$B$2:$B$803,0)),"")</f>
        <v>80</v>
      </c>
      <c r="AX297" s="161">
        <f>IFERROR(INDEX('2017 Emission Inventory'!$G$2:$G$803,MATCH($B297,'2017 Emission Inventory'!$B$2:$B$803,0)),"")</f>
        <v>1137.9951923076924</v>
      </c>
      <c r="AY297" s="162">
        <f>IFERROR(INDEX('2017 Emission Inventory'!$AL$2:$AL$803,MATCH($B297,'2017 Emission Inventory'!$B$2:$B$803,0)),"")</f>
        <v>1152.1069516055184</v>
      </c>
      <c r="AZ297" s="163">
        <f t="shared" si="88"/>
        <v>0</v>
      </c>
      <c r="BB297" s="166"/>
    </row>
    <row r="298" spans="1:54" s="160" customFormat="1" x14ac:dyDescent="0.35">
      <c r="A298" s="157">
        <v>297</v>
      </c>
      <c r="B298" s="157">
        <v>393282</v>
      </c>
      <c r="C298" s="157" t="s">
        <v>205</v>
      </c>
      <c r="D298" s="157" t="s">
        <v>16</v>
      </c>
      <c r="E298" s="157">
        <v>1992</v>
      </c>
      <c r="F298" s="157">
        <v>80</v>
      </c>
      <c r="G298" s="157">
        <v>1137.9951923076924</v>
      </c>
      <c r="H298" s="157"/>
      <c r="I298" s="157">
        <f t="shared" si="72"/>
        <v>100</v>
      </c>
      <c r="J298" s="157" t="str">
        <f>IF(D298="Electric","--",IF(D298="Diesel",VLOOKUP(C298,[2]ORDLF!A:B,2,FALSE),""))</f>
        <v/>
      </c>
      <c r="K298" s="157">
        <f>IF(D298="Electric","--",IF(D298="Gasoline",VLOOKUP(C298,LSILF!A:C,3,FALSE),""))</f>
        <v>0.54</v>
      </c>
      <c r="L298" s="158">
        <f t="shared" si="89"/>
        <v>0.54</v>
      </c>
      <c r="M298" s="157" t="str" cm="1">
        <f t="array" ref="M298">IF(D298="Electric","--",IF(D298="Diesel",_xlfn._xlws.FILTER(DIESCH[CH Cap],(DIESCH[HP Bin]=I298)),""))</f>
        <v/>
      </c>
      <c r="N298" s="157" cm="1">
        <f t="array" ref="N298">IF(D298="Electric","--",IF(D298="Gasoline",_xlfn._xlws.FILTER(LSICH[CH Cap],(LSICH[Fuel Type]=D298)*(LSICH[MY]=E298)),""))</f>
        <v>7000</v>
      </c>
      <c r="O298" s="157">
        <f t="shared" si="73"/>
        <v>7000</v>
      </c>
      <c r="P298" s="157">
        <f t="shared" si="74"/>
        <v>31863.865384615387</v>
      </c>
      <c r="Q298" s="157" t="str" cm="1">
        <f t="array" ref="Q298">IF(D298="Electric","--",IF(D298="Diesel",_xlfn._xlws.FILTER(ORDEF[HC-ZH (g/hp-hr)],(ORDEF[HP]=I298)*(ORDEF[Model_Year]=E298)),""))</f>
        <v/>
      </c>
      <c r="R298" s="157" cm="1">
        <f t="array" ref="R298">IF(D298="Electric","--",IF(D298="Gasoline",_xlfn._xlws.FILTER(LSIEF[HC-ZH (g/hp-hr)],(LSIEF[Fuel]=D298)*(LSIEF[HP Bin]=I298)*(LSIEF[Model Year]=E298)),""))</f>
        <v>2.63</v>
      </c>
      <c r="S298" s="158">
        <f t="shared" si="75"/>
        <v>2.63</v>
      </c>
      <c r="T298" s="159" t="str" cm="1">
        <f t="array" ref="T298">IF(D298="Electric","--",IF(D298="Diesel",_xlfn._xlws.FILTER(ORDEF[HCDR],(ORDEF[HP]=I298)*(ORDEF[Model_Year]=E298),),""))</f>
        <v/>
      </c>
      <c r="U298" s="159" cm="1">
        <f t="array" ref="U298">IF(D298="Electric","--",IF(D298="Gasoline",_xlfn._xlws.FILTER(LSIEF[HC DR],(LSIEF[Fuel]=D298)*(LSIEF[HP Bin]=I298)*(LSIEF[Model Year]=E298)),""))</f>
        <v>2.8699999999999998E-4</v>
      </c>
      <c r="V298" s="159">
        <f t="shared" si="76"/>
        <v>2.8699999999999998E-4</v>
      </c>
      <c r="W298" s="158" t="str" cm="1">
        <f t="array" ref="W298">IF(D298="Electric","--",IF(D298="Diesel",_xlfn._xlws.FILTER(ORDEF[NOXzh],(ORDEF[HP]=I298)*(ORDEF[Model_Year]=E298)),""))</f>
        <v/>
      </c>
      <c r="X298" s="158" cm="1">
        <f t="array" ref="X298">IF(D298="Electric","--",IF(D298="Gasoline",_xlfn._xlws.FILTER(LSIEF[NOX-ZH (g/hp-hr)],(LSIEF[Fuel]=D298)*(LSIEF[HP Bin]=I298)*(LSIEF[Model Year]=E298)),""))</f>
        <v>11.84</v>
      </c>
      <c r="Y298" s="158">
        <f t="shared" si="77"/>
        <v>11.84</v>
      </c>
      <c r="Z298" s="159" t="str" cm="1">
        <f t="array" ref="Z298">IF(D298="Electric","--",IF(D298="Diesel",_xlfn._xlws.FILTER(ORDEF[NOXdr],(ORDEF[HP]=I298)*(ORDEF[Model_Year]=E298)),""))</f>
        <v/>
      </c>
      <c r="AA298" s="159" cm="1">
        <f t="array" ref="AA298">IF(E298="Electric","--",IF(D298="Gasoline",_xlfn._xlws.FILTER(LSIEF[NOX DR],(LSIEF[Fuel]=D298)*(LSIEF[HP Bin]=I298)*(LSIEF[Model Year]=E298)),""))</f>
        <v>6.0099999999999997E-5</v>
      </c>
      <c r="AB298" s="159">
        <f t="shared" si="78"/>
        <v>6.0099999999999997E-5</v>
      </c>
      <c r="AC298" s="158" t="str" cm="1">
        <f t="array" ref="AC298">IF(D298="Electric","--",IF(D298="Diesel",_xlfn._xlws.FILTER(DFCF2[Fuel_HC],(DFCF2[MY]=E298)),""))</f>
        <v/>
      </c>
      <c r="AD298" s="158" cm="1">
        <f t="array" ref="AD298">IF(D298="Electric","--",IF(D298="Gasoline",_xlfn._xlws.FILTER(GFCF2[Fuel_HC],(GFCF2[MY]=E298)),""))</f>
        <v>0.85</v>
      </c>
      <c r="AE298" s="158">
        <f t="shared" si="79"/>
        <v>0.85</v>
      </c>
      <c r="AF298" s="157" t="str" cm="1">
        <f t="array" ref="AF298">IF(D298="Electric","--",IF(D298="Diesel",_xlfn._xlws.FILTER(DFCF2[Fuel_NOX],(DFCF2[MY]=E298)),""))</f>
        <v/>
      </c>
      <c r="AG298" s="157" cm="1">
        <f t="array" ref="AG298">IF(D298="Electric","--",IF(D298="Gasoline",_xlfn._xlws.FILTER(GFCF2[Fuel_NOX],(GFCF2[MY]=E298)),""))</f>
        <v>0.86699999999999999</v>
      </c>
      <c r="AH298" s="157">
        <f t="shared" si="80"/>
        <v>0.86699999999999999</v>
      </c>
      <c r="AI298" s="158">
        <f t="shared" si="81"/>
        <v>3.9431499999999993</v>
      </c>
      <c r="AJ298" s="158">
        <f t="shared" si="82"/>
        <v>10.630026900000001</v>
      </c>
      <c r="AK298" s="158">
        <f t="shared" si="83"/>
        <v>427.36773565674599</v>
      </c>
      <c r="AL298" s="158">
        <f t="shared" si="84"/>
        <v>1152.1069516055184</v>
      </c>
      <c r="AM298" s="158">
        <f t="shared" si="85"/>
        <v>0.21368386782837301</v>
      </c>
      <c r="AN298" s="158">
        <f t="shared" si="86"/>
        <v>0.57605347580275923</v>
      </c>
      <c r="AO298" s="158">
        <f t="shared" si="87"/>
        <v>0.19654642162853747</v>
      </c>
      <c r="AP298" s="157"/>
      <c r="AQ298" s="161"/>
      <c r="AR298" s="161"/>
      <c r="AS298" s="161" t="str">
        <f>IF(ISNA(VLOOKUP($B298,'2017 Emission Inventory'!$B$2:$B$803,1,FALSE)),"No","Yes")</f>
        <v>Yes</v>
      </c>
      <c r="AT298" s="161" t="str">
        <f>IFERROR(INDEX('2017 Emission Inventory'!$C$2:$C$803,MATCH($B298,'2017 Emission Inventory'!$B$2:$B$803,0)),"")</f>
        <v>Cargo Tractor</v>
      </c>
      <c r="AU298" s="161" t="str">
        <f>IFERROR(INDEX('2017 Emission Inventory'!$D$2:$D$803,MATCH($B298,'2017 Emission Inventory'!$B$2:$B$803,0)),"")</f>
        <v>Gasoline</v>
      </c>
      <c r="AV298" s="161">
        <f>IFERROR(INDEX('2017 Emission Inventory'!$E$2:$E$803,MATCH($B298,'2017 Emission Inventory'!$B$2:$B$803,0)),"")</f>
        <v>1992</v>
      </c>
      <c r="AW298" s="161">
        <f>IFERROR(INDEX('2017 Emission Inventory'!$F$2:$F$803,MATCH($B298,'2017 Emission Inventory'!$B$2:$B$803,0)),"")</f>
        <v>80</v>
      </c>
      <c r="AX298" s="161">
        <f>IFERROR(INDEX('2017 Emission Inventory'!$G$2:$G$803,MATCH($B298,'2017 Emission Inventory'!$B$2:$B$803,0)),"")</f>
        <v>1137.9951923076924</v>
      </c>
      <c r="AY298" s="162">
        <f>IFERROR(INDEX('2017 Emission Inventory'!$AL$2:$AL$803,MATCH($B298,'2017 Emission Inventory'!$B$2:$B$803,0)),"")</f>
        <v>1152.1069516055184</v>
      </c>
      <c r="AZ298" s="163">
        <f t="shared" si="88"/>
        <v>0</v>
      </c>
      <c r="BB298" s="166"/>
    </row>
    <row r="299" spans="1:54" s="160" customFormat="1" x14ac:dyDescent="0.35">
      <c r="A299" s="157">
        <v>298</v>
      </c>
      <c r="B299" s="157">
        <v>393596</v>
      </c>
      <c r="C299" s="157" t="s">
        <v>205</v>
      </c>
      <c r="D299" s="157" t="s">
        <v>16</v>
      </c>
      <c r="E299" s="157">
        <v>1992</v>
      </c>
      <c r="F299" s="157">
        <v>80</v>
      </c>
      <c r="G299" s="157">
        <v>1137.9951923076924</v>
      </c>
      <c r="H299" s="157"/>
      <c r="I299" s="157">
        <f t="shared" si="72"/>
        <v>100</v>
      </c>
      <c r="J299" s="157" t="str">
        <f>IF(D299="Electric","--",IF(D299="Diesel",VLOOKUP(C299,[2]ORDLF!A:B,2,FALSE),""))</f>
        <v/>
      </c>
      <c r="K299" s="157">
        <f>IF(D299="Electric","--",IF(D299="Gasoline",VLOOKUP(C299,LSILF!A:C,3,FALSE),""))</f>
        <v>0.54</v>
      </c>
      <c r="L299" s="158">
        <f t="shared" si="89"/>
        <v>0.54</v>
      </c>
      <c r="M299" s="157" t="str" cm="1">
        <f t="array" ref="M299">IF(D299="Electric","--",IF(D299="Diesel",_xlfn._xlws.FILTER(DIESCH[CH Cap],(DIESCH[HP Bin]=I299)),""))</f>
        <v/>
      </c>
      <c r="N299" s="157" cm="1">
        <f t="array" ref="N299">IF(D299="Electric","--",IF(D299="Gasoline",_xlfn._xlws.FILTER(LSICH[CH Cap],(LSICH[Fuel Type]=D299)*(LSICH[MY]=E299)),""))</f>
        <v>7000</v>
      </c>
      <c r="O299" s="157">
        <f t="shared" si="73"/>
        <v>7000</v>
      </c>
      <c r="P299" s="157">
        <f t="shared" si="74"/>
        <v>31863.865384615387</v>
      </c>
      <c r="Q299" s="157" t="str" cm="1">
        <f t="array" ref="Q299">IF(D299="Electric","--",IF(D299="Diesel",_xlfn._xlws.FILTER(ORDEF[HC-ZH (g/hp-hr)],(ORDEF[HP]=I299)*(ORDEF[Model_Year]=E299)),""))</f>
        <v/>
      </c>
      <c r="R299" s="157" cm="1">
        <f t="array" ref="R299">IF(D299="Electric","--",IF(D299="Gasoline",_xlfn._xlws.FILTER(LSIEF[HC-ZH (g/hp-hr)],(LSIEF[Fuel]=D299)*(LSIEF[HP Bin]=I299)*(LSIEF[Model Year]=E299)),""))</f>
        <v>2.63</v>
      </c>
      <c r="S299" s="158">
        <f t="shared" si="75"/>
        <v>2.63</v>
      </c>
      <c r="T299" s="159" t="str" cm="1">
        <f t="array" ref="T299">IF(D299="Electric","--",IF(D299="Diesel",_xlfn._xlws.FILTER(ORDEF[HCDR],(ORDEF[HP]=I299)*(ORDEF[Model_Year]=E299),),""))</f>
        <v/>
      </c>
      <c r="U299" s="159" cm="1">
        <f t="array" ref="U299">IF(D299="Electric","--",IF(D299="Gasoline",_xlfn._xlws.FILTER(LSIEF[HC DR],(LSIEF[Fuel]=D299)*(LSIEF[HP Bin]=I299)*(LSIEF[Model Year]=E299)),""))</f>
        <v>2.8699999999999998E-4</v>
      </c>
      <c r="V299" s="159">
        <f t="shared" si="76"/>
        <v>2.8699999999999998E-4</v>
      </c>
      <c r="W299" s="158" t="str" cm="1">
        <f t="array" ref="W299">IF(D299="Electric","--",IF(D299="Diesel",_xlfn._xlws.FILTER(ORDEF[NOXzh],(ORDEF[HP]=I299)*(ORDEF[Model_Year]=E299)),""))</f>
        <v/>
      </c>
      <c r="X299" s="158" cm="1">
        <f t="array" ref="X299">IF(D299="Electric","--",IF(D299="Gasoline",_xlfn._xlws.FILTER(LSIEF[NOX-ZH (g/hp-hr)],(LSIEF[Fuel]=D299)*(LSIEF[HP Bin]=I299)*(LSIEF[Model Year]=E299)),""))</f>
        <v>11.84</v>
      </c>
      <c r="Y299" s="158">
        <f t="shared" si="77"/>
        <v>11.84</v>
      </c>
      <c r="Z299" s="159" t="str" cm="1">
        <f t="array" ref="Z299">IF(D299="Electric","--",IF(D299="Diesel",_xlfn._xlws.FILTER(ORDEF[NOXdr],(ORDEF[HP]=I299)*(ORDEF[Model_Year]=E299)),""))</f>
        <v/>
      </c>
      <c r="AA299" s="159" cm="1">
        <f t="array" ref="AA299">IF(E299="Electric","--",IF(D299="Gasoline",_xlfn._xlws.FILTER(LSIEF[NOX DR],(LSIEF[Fuel]=D299)*(LSIEF[HP Bin]=I299)*(LSIEF[Model Year]=E299)),""))</f>
        <v>6.0099999999999997E-5</v>
      </c>
      <c r="AB299" s="159">
        <f t="shared" si="78"/>
        <v>6.0099999999999997E-5</v>
      </c>
      <c r="AC299" s="158" t="str" cm="1">
        <f t="array" ref="AC299">IF(D299="Electric","--",IF(D299="Diesel",_xlfn._xlws.FILTER(DFCF2[Fuel_HC],(DFCF2[MY]=E299)),""))</f>
        <v/>
      </c>
      <c r="AD299" s="158" cm="1">
        <f t="array" ref="AD299">IF(D299="Electric","--",IF(D299="Gasoline",_xlfn._xlws.FILTER(GFCF2[Fuel_HC],(GFCF2[MY]=E299)),""))</f>
        <v>0.85</v>
      </c>
      <c r="AE299" s="158">
        <f t="shared" si="79"/>
        <v>0.85</v>
      </c>
      <c r="AF299" s="157" t="str" cm="1">
        <f t="array" ref="AF299">IF(D299="Electric","--",IF(D299="Diesel",_xlfn._xlws.FILTER(DFCF2[Fuel_NOX],(DFCF2[MY]=E299)),""))</f>
        <v/>
      </c>
      <c r="AG299" s="157" cm="1">
        <f t="array" ref="AG299">IF(D299="Electric","--",IF(D299="Gasoline",_xlfn._xlws.FILTER(GFCF2[Fuel_NOX],(GFCF2[MY]=E299)),""))</f>
        <v>0.86699999999999999</v>
      </c>
      <c r="AH299" s="157">
        <f t="shared" si="80"/>
        <v>0.86699999999999999</v>
      </c>
      <c r="AI299" s="158">
        <f t="shared" si="81"/>
        <v>3.9431499999999993</v>
      </c>
      <c r="AJ299" s="158">
        <f t="shared" si="82"/>
        <v>10.630026900000001</v>
      </c>
      <c r="AK299" s="158">
        <f t="shared" si="83"/>
        <v>427.36773565674599</v>
      </c>
      <c r="AL299" s="158">
        <f t="shared" si="84"/>
        <v>1152.1069516055184</v>
      </c>
      <c r="AM299" s="158">
        <f t="shared" si="85"/>
        <v>0.21368386782837301</v>
      </c>
      <c r="AN299" s="158">
        <f t="shared" si="86"/>
        <v>0.57605347580275923</v>
      </c>
      <c r="AO299" s="158">
        <f t="shared" si="87"/>
        <v>0.19654642162853747</v>
      </c>
      <c r="AP299" s="157"/>
      <c r="AQ299" s="161"/>
      <c r="AR299" s="161"/>
      <c r="AS299" s="161" t="str">
        <f>IF(ISNA(VLOOKUP($B299,'2017 Emission Inventory'!$B$2:$B$803,1,FALSE)),"No","Yes")</f>
        <v>Yes</v>
      </c>
      <c r="AT299" s="161" t="str">
        <f>IFERROR(INDEX('2017 Emission Inventory'!$C$2:$C$803,MATCH($B299,'2017 Emission Inventory'!$B$2:$B$803,0)),"")</f>
        <v>Cargo Tractor</v>
      </c>
      <c r="AU299" s="161" t="str">
        <f>IFERROR(INDEX('2017 Emission Inventory'!$D$2:$D$803,MATCH($B299,'2017 Emission Inventory'!$B$2:$B$803,0)),"")</f>
        <v>Gasoline</v>
      </c>
      <c r="AV299" s="161">
        <f>IFERROR(INDEX('2017 Emission Inventory'!$E$2:$E$803,MATCH($B299,'2017 Emission Inventory'!$B$2:$B$803,0)),"")</f>
        <v>1992</v>
      </c>
      <c r="AW299" s="161">
        <f>IFERROR(INDEX('2017 Emission Inventory'!$F$2:$F$803,MATCH($B299,'2017 Emission Inventory'!$B$2:$B$803,0)),"")</f>
        <v>80</v>
      </c>
      <c r="AX299" s="161">
        <f>IFERROR(INDEX('2017 Emission Inventory'!$G$2:$G$803,MATCH($B299,'2017 Emission Inventory'!$B$2:$B$803,0)),"")</f>
        <v>1137.9951923076924</v>
      </c>
      <c r="AY299" s="162">
        <f>IFERROR(INDEX('2017 Emission Inventory'!$AL$2:$AL$803,MATCH($B299,'2017 Emission Inventory'!$B$2:$B$803,0)),"")</f>
        <v>1152.1069516055184</v>
      </c>
      <c r="AZ299" s="163">
        <f t="shared" si="88"/>
        <v>0</v>
      </c>
      <c r="BB299" s="166"/>
    </row>
    <row r="300" spans="1:54" s="160" customFormat="1" x14ac:dyDescent="0.35">
      <c r="A300" s="157">
        <v>299</v>
      </c>
      <c r="B300" s="157">
        <v>393597</v>
      </c>
      <c r="C300" s="157" t="s">
        <v>205</v>
      </c>
      <c r="D300" s="157" t="s">
        <v>16</v>
      </c>
      <c r="E300" s="157">
        <v>1992</v>
      </c>
      <c r="F300" s="157">
        <v>80</v>
      </c>
      <c r="G300" s="157">
        <v>1137.9951923076924</v>
      </c>
      <c r="H300" s="157"/>
      <c r="I300" s="157">
        <f t="shared" si="72"/>
        <v>100</v>
      </c>
      <c r="J300" s="157" t="str">
        <f>IF(D300="Electric","--",IF(D300="Diesel",VLOOKUP(C300,[2]ORDLF!A:B,2,FALSE),""))</f>
        <v/>
      </c>
      <c r="K300" s="157">
        <f>IF(D300="Electric","--",IF(D300="Gasoline",VLOOKUP(C300,LSILF!A:C,3,FALSE),""))</f>
        <v>0.54</v>
      </c>
      <c r="L300" s="158">
        <f t="shared" si="89"/>
        <v>0.54</v>
      </c>
      <c r="M300" s="157" t="str" cm="1">
        <f t="array" ref="M300">IF(D300="Electric","--",IF(D300="Diesel",_xlfn._xlws.FILTER(DIESCH[CH Cap],(DIESCH[HP Bin]=I300)),""))</f>
        <v/>
      </c>
      <c r="N300" s="157" cm="1">
        <f t="array" ref="N300">IF(D300="Electric","--",IF(D300="Gasoline",_xlfn._xlws.FILTER(LSICH[CH Cap],(LSICH[Fuel Type]=D300)*(LSICH[MY]=E300)),""))</f>
        <v>7000</v>
      </c>
      <c r="O300" s="157">
        <f t="shared" si="73"/>
        <v>7000</v>
      </c>
      <c r="P300" s="157">
        <f t="shared" si="74"/>
        <v>31863.865384615387</v>
      </c>
      <c r="Q300" s="157" t="str" cm="1">
        <f t="array" ref="Q300">IF(D300="Electric","--",IF(D300="Diesel",_xlfn._xlws.FILTER(ORDEF[HC-ZH (g/hp-hr)],(ORDEF[HP]=I300)*(ORDEF[Model_Year]=E300)),""))</f>
        <v/>
      </c>
      <c r="R300" s="157" cm="1">
        <f t="array" ref="R300">IF(D300="Electric","--",IF(D300="Gasoline",_xlfn._xlws.FILTER(LSIEF[HC-ZH (g/hp-hr)],(LSIEF[Fuel]=D300)*(LSIEF[HP Bin]=I300)*(LSIEF[Model Year]=E300)),""))</f>
        <v>2.63</v>
      </c>
      <c r="S300" s="158">
        <f t="shared" si="75"/>
        <v>2.63</v>
      </c>
      <c r="T300" s="159" t="str" cm="1">
        <f t="array" ref="T300">IF(D300="Electric","--",IF(D300="Diesel",_xlfn._xlws.FILTER(ORDEF[HCDR],(ORDEF[HP]=I300)*(ORDEF[Model_Year]=E300),),""))</f>
        <v/>
      </c>
      <c r="U300" s="159" cm="1">
        <f t="array" ref="U300">IF(D300="Electric","--",IF(D300="Gasoline",_xlfn._xlws.FILTER(LSIEF[HC DR],(LSIEF[Fuel]=D300)*(LSIEF[HP Bin]=I300)*(LSIEF[Model Year]=E300)),""))</f>
        <v>2.8699999999999998E-4</v>
      </c>
      <c r="V300" s="159">
        <f t="shared" si="76"/>
        <v>2.8699999999999998E-4</v>
      </c>
      <c r="W300" s="158" t="str" cm="1">
        <f t="array" ref="W300">IF(D300="Electric","--",IF(D300="Diesel",_xlfn._xlws.FILTER(ORDEF[NOXzh],(ORDEF[HP]=I300)*(ORDEF[Model_Year]=E300)),""))</f>
        <v/>
      </c>
      <c r="X300" s="158" cm="1">
        <f t="array" ref="X300">IF(D300="Electric","--",IF(D300="Gasoline",_xlfn._xlws.FILTER(LSIEF[NOX-ZH (g/hp-hr)],(LSIEF[Fuel]=D300)*(LSIEF[HP Bin]=I300)*(LSIEF[Model Year]=E300)),""))</f>
        <v>11.84</v>
      </c>
      <c r="Y300" s="158">
        <f t="shared" si="77"/>
        <v>11.84</v>
      </c>
      <c r="Z300" s="159" t="str" cm="1">
        <f t="array" ref="Z300">IF(D300="Electric","--",IF(D300="Diesel",_xlfn._xlws.FILTER(ORDEF[NOXdr],(ORDEF[HP]=I300)*(ORDEF[Model_Year]=E300)),""))</f>
        <v/>
      </c>
      <c r="AA300" s="159" cm="1">
        <f t="array" ref="AA300">IF(E300="Electric","--",IF(D300="Gasoline",_xlfn._xlws.FILTER(LSIEF[NOX DR],(LSIEF[Fuel]=D300)*(LSIEF[HP Bin]=I300)*(LSIEF[Model Year]=E300)),""))</f>
        <v>6.0099999999999997E-5</v>
      </c>
      <c r="AB300" s="159">
        <f t="shared" si="78"/>
        <v>6.0099999999999997E-5</v>
      </c>
      <c r="AC300" s="158" t="str" cm="1">
        <f t="array" ref="AC300">IF(D300="Electric","--",IF(D300="Diesel",_xlfn._xlws.FILTER(DFCF2[Fuel_HC],(DFCF2[MY]=E300)),""))</f>
        <v/>
      </c>
      <c r="AD300" s="158" cm="1">
        <f t="array" ref="AD300">IF(D300="Electric","--",IF(D300="Gasoline",_xlfn._xlws.FILTER(GFCF2[Fuel_HC],(GFCF2[MY]=E300)),""))</f>
        <v>0.85</v>
      </c>
      <c r="AE300" s="158">
        <f t="shared" si="79"/>
        <v>0.85</v>
      </c>
      <c r="AF300" s="157" t="str" cm="1">
        <f t="array" ref="AF300">IF(D300="Electric","--",IF(D300="Diesel",_xlfn._xlws.FILTER(DFCF2[Fuel_NOX],(DFCF2[MY]=E300)),""))</f>
        <v/>
      </c>
      <c r="AG300" s="157" cm="1">
        <f t="array" ref="AG300">IF(D300="Electric","--",IF(D300="Gasoline",_xlfn._xlws.FILTER(GFCF2[Fuel_NOX],(GFCF2[MY]=E300)),""))</f>
        <v>0.86699999999999999</v>
      </c>
      <c r="AH300" s="157">
        <f t="shared" si="80"/>
        <v>0.86699999999999999</v>
      </c>
      <c r="AI300" s="158">
        <f t="shared" si="81"/>
        <v>3.9431499999999993</v>
      </c>
      <c r="AJ300" s="158">
        <f t="shared" si="82"/>
        <v>10.630026900000001</v>
      </c>
      <c r="AK300" s="158">
        <f t="shared" si="83"/>
        <v>427.36773565674599</v>
      </c>
      <c r="AL300" s="158">
        <f t="shared" si="84"/>
        <v>1152.1069516055184</v>
      </c>
      <c r="AM300" s="158">
        <f t="shared" si="85"/>
        <v>0.21368386782837301</v>
      </c>
      <c r="AN300" s="158">
        <f t="shared" si="86"/>
        <v>0.57605347580275923</v>
      </c>
      <c r="AO300" s="158">
        <f t="shared" si="87"/>
        <v>0.19654642162853747</v>
      </c>
      <c r="AP300" s="157"/>
      <c r="AQ300" s="161"/>
      <c r="AR300" s="161"/>
      <c r="AS300" s="161" t="str">
        <f>IF(ISNA(VLOOKUP($B300,'2017 Emission Inventory'!$B$2:$B$803,1,FALSE)),"No","Yes")</f>
        <v>Yes</v>
      </c>
      <c r="AT300" s="161" t="str">
        <f>IFERROR(INDEX('2017 Emission Inventory'!$C$2:$C$803,MATCH($B300,'2017 Emission Inventory'!$B$2:$B$803,0)),"")</f>
        <v>Cargo Tractor</v>
      </c>
      <c r="AU300" s="161" t="str">
        <f>IFERROR(INDEX('2017 Emission Inventory'!$D$2:$D$803,MATCH($B300,'2017 Emission Inventory'!$B$2:$B$803,0)),"")</f>
        <v>Gasoline</v>
      </c>
      <c r="AV300" s="161">
        <f>IFERROR(INDEX('2017 Emission Inventory'!$E$2:$E$803,MATCH($B300,'2017 Emission Inventory'!$B$2:$B$803,0)),"")</f>
        <v>1992</v>
      </c>
      <c r="AW300" s="161">
        <f>IFERROR(INDEX('2017 Emission Inventory'!$F$2:$F$803,MATCH($B300,'2017 Emission Inventory'!$B$2:$B$803,0)),"")</f>
        <v>80</v>
      </c>
      <c r="AX300" s="161">
        <f>IFERROR(INDEX('2017 Emission Inventory'!$G$2:$G$803,MATCH($B300,'2017 Emission Inventory'!$B$2:$B$803,0)),"")</f>
        <v>1137.9951923076924</v>
      </c>
      <c r="AY300" s="162">
        <f>IFERROR(INDEX('2017 Emission Inventory'!$AL$2:$AL$803,MATCH($B300,'2017 Emission Inventory'!$B$2:$B$803,0)),"")</f>
        <v>1152.1069516055184</v>
      </c>
      <c r="AZ300" s="163">
        <f t="shared" si="88"/>
        <v>0</v>
      </c>
      <c r="BB300" s="166"/>
    </row>
    <row r="301" spans="1:54" s="160" customFormat="1" x14ac:dyDescent="0.35">
      <c r="A301" s="157">
        <v>300</v>
      </c>
      <c r="B301" s="157">
        <v>393598</v>
      </c>
      <c r="C301" s="157" t="s">
        <v>205</v>
      </c>
      <c r="D301" s="157" t="s">
        <v>16</v>
      </c>
      <c r="E301" s="157">
        <v>1992</v>
      </c>
      <c r="F301" s="157">
        <v>80</v>
      </c>
      <c r="G301" s="157">
        <v>1137.9951923076924</v>
      </c>
      <c r="H301" s="157"/>
      <c r="I301" s="157">
        <f t="shared" si="72"/>
        <v>100</v>
      </c>
      <c r="J301" s="157" t="str">
        <f>IF(D301="Electric","--",IF(D301="Diesel",VLOOKUP(C301,[2]ORDLF!A:B,2,FALSE),""))</f>
        <v/>
      </c>
      <c r="K301" s="157">
        <f>IF(D301="Electric","--",IF(D301="Gasoline",VLOOKUP(C301,LSILF!A:C,3,FALSE),""))</f>
        <v>0.54</v>
      </c>
      <c r="L301" s="158">
        <f t="shared" si="89"/>
        <v>0.54</v>
      </c>
      <c r="M301" s="157" t="str" cm="1">
        <f t="array" ref="M301">IF(D301="Electric","--",IF(D301="Diesel",_xlfn._xlws.FILTER(DIESCH[CH Cap],(DIESCH[HP Bin]=I301)),""))</f>
        <v/>
      </c>
      <c r="N301" s="157" cm="1">
        <f t="array" ref="N301">IF(D301="Electric","--",IF(D301="Gasoline",_xlfn._xlws.FILTER(LSICH[CH Cap],(LSICH[Fuel Type]=D301)*(LSICH[MY]=E301)),""))</f>
        <v>7000</v>
      </c>
      <c r="O301" s="157">
        <f t="shared" si="73"/>
        <v>7000</v>
      </c>
      <c r="P301" s="157">
        <f t="shared" si="74"/>
        <v>31863.865384615387</v>
      </c>
      <c r="Q301" s="157" t="str" cm="1">
        <f t="array" ref="Q301">IF(D301="Electric","--",IF(D301="Diesel",_xlfn._xlws.FILTER(ORDEF[HC-ZH (g/hp-hr)],(ORDEF[HP]=I301)*(ORDEF[Model_Year]=E301)),""))</f>
        <v/>
      </c>
      <c r="R301" s="157" cm="1">
        <f t="array" ref="R301">IF(D301="Electric","--",IF(D301="Gasoline",_xlfn._xlws.FILTER(LSIEF[HC-ZH (g/hp-hr)],(LSIEF[Fuel]=D301)*(LSIEF[HP Bin]=I301)*(LSIEF[Model Year]=E301)),""))</f>
        <v>2.63</v>
      </c>
      <c r="S301" s="158">
        <f t="shared" si="75"/>
        <v>2.63</v>
      </c>
      <c r="T301" s="159" t="str" cm="1">
        <f t="array" ref="T301">IF(D301="Electric","--",IF(D301="Diesel",_xlfn._xlws.FILTER(ORDEF[HCDR],(ORDEF[HP]=I301)*(ORDEF[Model_Year]=E301),),""))</f>
        <v/>
      </c>
      <c r="U301" s="159" cm="1">
        <f t="array" ref="U301">IF(D301="Electric","--",IF(D301="Gasoline",_xlfn._xlws.FILTER(LSIEF[HC DR],(LSIEF[Fuel]=D301)*(LSIEF[HP Bin]=I301)*(LSIEF[Model Year]=E301)),""))</f>
        <v>2.8699999999999998E-4</v>
      </c>
      <c r="V301" s="159">
        <f t="shared" si="76"/>
        <v>2.8699999999999998E-4</v>
      </c>
      <c r="W301" s="158" t="str" cm="1">
        <f t="array" ref="W301">IF(D301="Electric","--",IF(D301="Diesel",_xlfn._xlws.FILTER(ORDEF[NOXzh],(ORDEF[HP]=I301)*(ORDEF[Model_Year]=E301)),""))</f>
        <v/>
      </c>
      <c r="X301" s="158" cm="1">
        <f t="array" ref="X301">IF(D301="Electric","--",IF(D301="Gasoline",_xlfn._xlws.FILTER(LSIEF[NOX-ZH (g/hp-hr)],(LSIEF[Fuel]=D301)*(LSIEF[HP Bin]=I301)*(LSIEF[Model Year]=E301)),""))</f>
        <v>11.84</v>
      </c>
      <c r="Y301" s="158">
        <f t="shared" si="77"/>
        <v>11.84</v>
      </c>
      <c r="Z301" s="159" t="str" cm="1">
        <f t="array" ref="Z301">IF(D301="Electric","--",IF(D301="Diesel",_xlfn._xlws.FILTER(ORDEF[NOXdr],(ORDEF[HP]=I301)*(ORDEF[Model_Year]=E301)),""))</f>
        <v/>
      </c>
      <c r="AA301" s="159" cm="1">
        <f t="array" ref="AA301">IF(E301="Electric","--",IF(D301="Gasoline",_xlfn._xlws.FILTER(LSIEF[NOX DR],(LSIEF[Fuel]=D301)*(LSIEF[HP Bin]=I301)*(LSIEF[Model Year]=E301)),""))</f>
        <v>6.0099999999999997E-5</v>
      </c>
      <c r="AB301" s="159">
        <f t="shared" si="78"/>
        <v>6.0099999999999997E-5</v>
      </c>
      <c r="AC301" s="158" t="str" cm="1">
        <f t="array" ref="AC301">IF(D301="Electric","--",IF(D301="Diesel",_xlfn._xlws.FILTER(DFCF2[Fuel_HC],(DFCF2[MY]=E301)),""))</f>
        <v/>
      </c>
      <c r="AD301" s="158" cm="1">
        <f t="array" ref="AD301">IF(D301="Electric","--",IF(D301="Gasoline",_xlfn._xlws.FILTER(GFCF2[Fuel_HC],(GFCF2[MY]=E301)),""))</f>
        <v>0.85</v>
      </c>
      <c r="AE301" s="158">
        <f t="shared" si="79"/>
        <v>0.85</v>
      </c>
      <c r="AF301" s="157" t="str" cm="1">
        <f t="array" ref="AF301">IF(D301="Electric","--",IF(D301="Diesel",_xlfn._xlws.FILTER(DFCF2[Fuel_NOX],(DFCF2[MY]=E301)),""))</f>
        <v/>
      </c>
      <c r="AG301" s="157" cm="1">
        <f t="array" ref="AG301">IF(D301="Electric","--",IF(D301="Gasoline",_xlfn._xlws.FILTER(GFCF2[Fuel_NOX],(GFCF2[MY]=E301)),""))</f>
        <v>0.86699999999999999</v>
      </c>
      <c r="AH301" s="157">
        <f t="shared" si="80"/>
        <v>0.86699999999999999</v>
      </c>
      <c r="AI301" s="158">
        <f t="shared" si="81"/>
        <v>3.9431499999999993</v>
      </c>
      <c r="AJ301" s="158">
        <f t="shared" si="82"/>
        <v>10.630026900000001</v>
      </c>
      <c r="AK301" s="158">
        <f t="shared" si="83"/>
        <v>427.36773565674599</v>
      </c>
      <c r="AL301" s="158">
        <f t="shared" si="84"/>
        <v>1152.1069516055184</v>
      </c>
      <c r="AM301" s="158">
        <f t="shared" si="85"/>
        <v>0.21368386782837301</v>
      </c>
      <c r="AN301" s="158">
        <f t="shared" si="86"/>
        <v>0.57605347580275923</v>
      </c>
      <c r="AO301" s="158">
        <f t="shared" si="87"/>
        <v>0.19654642162853747</v>
      </c>
      <c r="AP301" s="157"/>
      <c r="AQ301" s="161"/>
      <c r="AR301" s="161"/>
      <c r="AS301" s="161" t="str">
        <f>IF(ISNA(VLOOKUP($B301,'2017 Emission Inventory'!$B$2:$B$803,1,FALSE)),"No","Yes")</f>
        <v>Yes</v>
      </c>
      <c r="AT301" s="161" t="str">
        <f>IFERROR(INDEX('2017 Emission Inventory'!$C$2:$C$803,MATCH($B301,'2017 Emission Inventory'!$B$2:$B$803,0)),"")</f>
        <v>Cargo Tractor</v>
      </c>
      <c r="AU301" s="161" t="str">
        <f>IFERROR(INDEX('2017 Emission Inventory'!$D$2:$D$803,MATCH($B301,'2017 Emission Inventory'!$B$2:$B$803,0)),"")</f>
        <v>Gasoline</v>
      </c>
      <c r="AV301" s="161">
        <f>IFERROR(INDEX('2017 Emission Inventory'!$E$2:$E$803,MATCH($B301,'2017 Emission Inventory'!$B$2:$B$803,0)),"")</f>
        <v>1992</v>
      </c>
      <c r="AW301" s="161">
        <f>IFERROR(INDEX('2017 Emission Inventory'!$F$2:$F$803,MATCH($B301,'2017 Emission Inventory'!$B$2:$B$803,0)),"")</f>
        <v>80</v>
      </c>
      <c r="AX301" s="161">
        <f>IFERROR(INDEX('2017 Emission Inventory'!$G$2:$G$803,MATCH($B301,'2017 Emission Inventory'!$B$2:$B$803,0)),"")</f>
        <v>1137.9951923076924</v>
      </c>
      <c r="AY301" s="162">
        <f>IFERROR(INDEX('2017 Emission Inventory'!$AL$2:$AL$803,MATCH($B301,'2017 Emission Inventory'!$B$2:$B$803,0)),"")</f>
        <v>1152.1069516055184</v>
      </c>
      <c r="AZ301" s="163">
        <f t="shared" si="88"/>
        <v>0</v>
      </c>
      <c r="BB301" s="166"/>
    </row>
    <row r="302" spans="1:54" s="160" customFormat="1" x14ac:dyDescent="0.35">
      <c r="A302" s="157">
        <v>301</v>
      </c>
      <c r="B302" s="157">
        <v>393599</v>
      </c>
      <c r="C302" s="157" t="s">
        <v>205</v>
      </c>
      <c r="D302" s="157" t="s">
        <v>16</v>
      </c>
      <c r="E302" s="157">
        <v>1992</v>
      </c>
      <c r="F302" s="157">
        <v>80</v>
      </c>
      <c r="G302" s="157">
        <v>1137.9951923076924</v>
      </c>
      <c r="H302" s="157"/>
      <c r="I302" s="157">
        <f t="shared" si="72"/>
        <v>100</v>
      </c>
      <c r="J302" s="157" t="str">
        <f>IF(D302="Electric","--",IF(D302="Diesel",VLOOKUP(C302,[2]ORDLF!A:B,2,FALSE),""))</f>
        <v/>
      </c>
      <c r="K302" s="157">
        <f>IF(D302="Electric","--",IF(D302="Gasoline",VLOOKUP(C302,LSILF!A:C,3,FALSE),""))</f>
        <v>0.54</v>
      </c>
      <c r="L302" s="158">
        <f t="shared" si="89"/>
        <v>0.54</v>
      </c>
      <c r="M302" s="157" t="str" cm="1">
        <f t="array" ref="M302">IF(D302="Electric","--",IF(D302="Diesel",_xlfn._xlws.FILTER(DIESCH[CH Cap],(DIESCH[HP Bin]=I302)),""))</f>
        <v/>
      </c>
      <c r="N302" s="157" cm="1">
        <f t="array" ref="N302">IF(D302="Electric","--",IF(D302="Gasoline",_xlfn._xlws.FILTER(LSICH[CH Cap],(LSICH[Fuel Type]=D302)*(LSICH[MY]=E302)),""))</f>
        <v>7000</v>
      </c>
      <c r="O302" s="157">
        <f t="shared" si="73"/>
        <v>7000</v>
      </c>
      <c r="P302" s="157">
        <f t="shared" si="74"/>
        <v>31863.865384615387</v>
      </c>
      <c r="Q302" s="157" t="str" cm="1">
        <f t="array" ref="Q302">IF(D302="Electric","--",IF(D302="Diesel",_xlfn._xlws.FILTER(ORDEF[HC-ZH (g/hp-hr)],(ORDEF[HP]=I302)*(ORDEF[Model_Year]=E302)),""))</f>
        <v/>
      </c>
      <c r="R302" s="157" cm="1">
        <f t="array" ref="R302">IF(D302="Electric","--",IF(D302="Gasoline",_xlfn._xlws.FILTER(LSIEF[HC-ZH (g/hp-hr)],(LSIEF[Fuel]=D302)*(LSIEF[HP Bin]=I302)*(LSIEF[Model Year]=E302)),""))</f>
        <v>2.63</v>
      </c>
      <c r="S302" s="158">
        <f t="shared" si="75"/>
        <v>2.63</v>
      </c>
      <c r="T302" s="159" t="str" cm="1">
        <f t="array" ref="T302">IF(D302="Electric","--",IF(D302="Diesel",_xlfn._xlws.FILTER(ORDEF[HCDR],(ORDEF[HP]=I302)*(ORDEF[Model_Year]=E302),),""))</f>
        <v/>
      </c>
      <c r="U302" s="159" cm="1">
        <f t="array" ref="U302">IF(D302="Electric","--",IF(D302="Gasoline",_xlfn._xlws.FILTER(LSIEF[HC DR],(LSIEF[Fuel]=D302)*(LSIEF[HP Bin]=I302)*(LSIEF[Model Year]=E302)),""))</f>
        <v>2.8699999999999998E-4</v>
      </c>
      <c r="V302" s="159">
        <f t="shared" si="76"/>
        <v>2.8699999999999998E-4</v>
      </c>
      <c r="W302" s="158" t="str" cm="1">
        <f t="array" ref="W302">IF(D302="Electric","--",IF(D302="Diesel",_xlfn._xlws.FILTER(ORDEF[NOXzh],(ORDEF[HP]=I302)*(ORDEF[Model_Year]=E302)),""))</f>
        <v/>
      </c>
      <c r="X302" s="158" cm="1">
        <f t="array" ref="X302">IF(D302="Electric","--",IF(D302="Gasoline",_xlfn._xlws.FILTER(LSIEF[NOX-ZH (g/hp-hr)],(LSIEF[Fuel]=D302)*(LSIEF[HP Bin]=I302)*(LSIEF[Model Year]=E302)),""))</f>
        <v>11.84</v>
      </c>
      <c r="Y302" s="158">
        <f t="shared" si="77"/>
        <v>11.84</v>
      </c>
      <c r="Z302" s="159" t="str" cm="1">
        <f t="array" ref="Z302">IF(D302="Electric","--",IF(D302="Diesel",_xlfn._xlws.FILTER(ORDEF[NOXdr],(ORDEF[HP]=I302)*(ORDEF[Model_Year]=E302)),""))</f>
        <v/>
      </c>
      <c r="AA302" s="159" cm="1">
        <f t="array" ref="AA302">IF(E302="Electric","--",IF(D302="Gasoline",_xlfn._xlws.FILTER(LSIEF[NOX DR],(LSIEF[Fuel]=D302)*(LSIEF[HP Bin]=I302)*(LSIEF[Model Year]=E302)),""))</f>
        <v>6.0099999999999997E-5</v>
      </c>
      <c r="AB302" s="159">
        <f t="shared" si="78"/>
        <v>6.0099999999999997E-5</v>
      </c>
      <c r="AC302" s="158" t="str" cm="1">
        <f t="array" ref="AC302">IF(D302="Electric","--",IF(D302="Diesel",_xlfn._xlws.FILTER(DFCF2[Fuel_HC],(DFCF2[MY]=E302)),""))</f>
        <v/>
      </c>
      <c r="AD302" s="158" cm="1">
        <f t="array" ref="AD302">IF(D302="Electric","--",IF(D302="Gasoline",_xlfn._xlws.FILTER(GFCF2[Fuel_HC],(GFCF2[MY]=E302)),""))</f>
        <v>0.85</v>
      </c>
      <c r="AE302" s="158">
        <f t="shared" si="79"/>
        <v>0.85</v>
      </c>
      <c r="AF302" s="157" t="str" cm="1">
        <f t="array" ref="AF302">IF(D302="Electric","--",IF(D302="Diesel",_xlfn._xlws.FILTER(DFCF2[Fuel_NOX],(DFCF2[MY]=E302)),""))</f>
        <v/>
      </c>
      <c r="AG302" s="157" cm="1">
        <f t="array" ref="AG302">IF(D302="Electric","--",IF(D302="Gasoline",_xlfn._xlws.FILTER(GFCF2[Fuel_NOX],(GFCF2[MY]=E302)),""))</f>
        <v>0.86699999999999999</v>
      </c>
      <c r="AH302" s="157">
        <f t="shared" si="80"/>
        <v>0.86699999999999999</v>
      </c>
      <c r="AI302" s="158">
        <f t="shared" si="81"/>
        <v>3.9431499999999993</v>
      </c>
      <c r="AJ302" s="158">
        <f t="shared" si="82"/>
        <v>10.630026900000001</v>
      </c>
      <c r="AK302" s="158">
        <f t="shared" si="83"/>
        <v>427.36773565674599</v>
      </c>
      <c r="AL302" s="158">
        <f t="shared" si="84"/>
        <v>1152.1069516055184</v>
      </c>
      <c r="AM302" s="158">
        <f t="shared" si="85"/>
        <v>0.21368386782837301</v>
      </c>
      <c r="AN302" s="158">
        <f t="shared" si="86"/>
        <v>0.57605347580275923</v>
      </c>
      <c r="AO302" s="158">
        <f t="shared" si="87"/>
        <v>0.19654642162853747</v>
      </c>
      <c r="AP302" s="157"/>
      <c r="AQ302" s="161"/>
      <c r="AR302" s="161"/>
      <c r="AS302" s="161" t="str">
        <f>IF(ISNA(VLOOKUP($B302,'2017 Emission Inventory'!$B$2:$B$803,1,FALSE)),"No","Yes")</f>
        <v>Yes</v>
      </c>
      <c r="AT302" s="161" t="str">
        <f>IFERROR(INDEX('2017 Emission Inventory'!$C$2:$C$803,MATCH($B302,'2017 Emission Inventory'!$B$2:$B$803,0)),"")</f>
        <v>Cargo Tractor</v>
      </c>
      <c r="AU302" s="161" t="str">
        <f>IFERROR(INDEX('2017 Emission Inventory'!$D$2:$D$803,MATCH($B302,'2017 Emission Inventory'!$B$2:$B$803,0)),"")</f>
        <v>Gasoline</v>
      </c>
      <c r="AV302" s="161">
        <f>IFERROR(INDEX('2017 Emission Inventory'!$E$2:$E$803,MATCH($B302,'2017 Emission Inventory'!$B$2:$B$803,0)),"")</f>
        <v>1992</v>
      </c>
      <c r="AW302" s="161">
        <f>IFERROR(INDEX('2017 Emission Inventory'!$F$2:$F$803,MATCH($B302,'2017 Emission Inventory'!$B$2:$B$803,0)),"")</f>
        <v>80</v>
      </c>
      <c r="AX302" s="161">
        <f>IFERROR(INDEX('2017 Emission Inventory'!$G$2:$G$803,MATCH($B302,'2017 Emission Inventory'!$B$2:$B$803,0)),"")</f>
        <v>1137.9951923076924</v>
      </c>
      <c r="AY302" s="162">
        <f>IFERROR(INDEX('2017 Emission Inventory'!$AL$2:$AL$803,MATCH($B302,'2017 Emission Inventory'!$B$2:$B$803,0)),"")</f>
        <v>1152.1069516055184</v>
      </c>
      <c r="AZ302" s="163">
        <f t="shared" si="88"/>
        <v>0</v>
      </c>
      <c r="BB302" s="166"/>
    </row>
    <row r="303" spans="1:54" s="160" customFormat="1" x14ac:dyDescent="0.35">
      <c r="A303" s="157">
        <v>302</v>
      </c>
      <c r="B303" s="157">
        <v>393600</v>
      </c>
      <c r="C303" s="157" t="s">
        <v>205</v>
      </c>
      <c r="D303" s="157" t="s">
        <v>16</v>
      </c>
      <c r="E303" s="157">
        <v>1992</v>
      </c>
      <c r="F303" s="157">
        <v>80</v>
      </c>
      <c r="G303" s="157">
        <v>1137.9951923076924</v>
      </c>
      <c r="H303" s="157"/>
      <c r="I303" s="157">
        <f t="shared" si="72"/>
        <v>100</v>
      </c>
      <c r="J303" s="157" t="str">
        <f>IF(D303="Electric","--",IF(D303="Diesel",VLOOKUP(C303,[2]ORDLF!A:B,2,FALSE),""))</f>
        <v/>
      </c>
      <c r="K303" s="157">
        <f>IF(D303="Electric","--",IF(D303="Gasoline",VLOOKUP(C303,LSILF!A:C,3,FALSE),""))</f>
        <v>0.54</v>
      </c>
      <c r="L303" s="158">
        <f t="shared" si="89"/>
        <v>0.54</v>
      </c>
      <c r="M303" s="157" t="str" cm="1">
        <f t="array" ref="M303">IF(D303="Electric","--",IF(D303="Diesel",_xlfn._xlws.FILTER(DIESCH[CH Cap],(DIESCH[HP Bin]=I303)),""))</f>
        <v/>
      </c>
      <c r="N303" s="157" cm="1">
        <f t="array" ref="N303">IF(D303="Electric","--",IF(D303="Gasoline",_xlfn._xlws.FILTER(LSICH[CH Cap],(LSICH[Fuel Type]=D303)*(LSICH[MY]=E303)),""))</f>
        <v>7000</v>
      </c>
      <c r="O303" s="157">
        <f t="shared" si="73"/>
        <v>7000</v>
      </c>
      <c r="P303" s="157">
        <f t="shared" si="74"/>
        <v>31863.865384615387</v>
      </c>
      <c r="Q303" s="157" t="str" cm="1">
        <f t="array" ref="Q303">IF(D303="Electric","--",IF(D303="Diesel",_xlfn._xlws.FILTER(ORDEF[HC-ZH (g/hp-hr)],(ORDEF[HP]=I303)*(ORDEF[Model_Year]=E303)),""))</f>
        <v/>
      </c>
      <c r="R303" s="157" cm="1">
        <f t="array" ref="R303">IF(D303="Electric","--",IF(D303="Gasoline",_xlfn._xlws.FILTER(LSIEF[HC-ZH (g/hp-hr)],(LSIEF[Fuel]=D303)*(LSIEF[HP Bin]=I303)*(LSIEF[Model Year]=E303)),""))</f>
        <v>2.63</v>
      </c>
      <c r="S303" s="158">
        <f t="shared" si="75"/>
        <v>2.63</v>
      </c>
      <c r="T303" s="159" t="str" cm="1">
        <f t="array" ref="T303">IF(D303="Electric","--",IF(D303="Diesel",_xlfn._xlws.FILTER(ORDEF[HCDR],(ORDEF[HP]=I303)*(ORDEF[Model_Year]=E303),),""))</f>
        <v/>
      </c>
      <c r="U303" s="159" cm="1">
        <f t="array" ref="U303">IF(D303="Electric","--",IF(D303="Gasoline",_xlfn._xlws.FILTER(LSIEF[HC DR],(LSIEF[Fuel]=D303)*(LSIEF[HP Bin]=I303)*(LSIEF[Model Year]=E303)),""))</f>
        <v>2.8699999999999998E-4</v>
      </c>
      <c r="V303" s="159">
        <f t="shared" si="76"/>
        <v>2.8699999999999998E-4</v>
      </c>
      <c r="W303" s="158" t="str" cm="1">
        <f t="array" ref="W303">IF(D303="Electric","--",IF(D303="Diesel",_xlfn._xlws.FILTER(ORDEF[NOXzh],(ORDEF[HP]=I303)*(ORDEF[Model_Year]=E303)),""))</f>
        <v/>
      </c>
      <c r="X303" s="158" cm="1">
        <f t="array" ref="X303">IF(D303="Electric","--",IF(D303="Gasoline",_xlfn._xlws.FILTER(LSIEF[NOX-ZH (g/hp-hr)],(LSIEF[Fuel]=D303)*(LSIEF[HP Bin]=I303)*(LSIEF[Model Year]=E303)),""))</f>
        <v>11.84</v>
      </c>
      <c r="Y303" s="158">
        <f t="shared" si="77"/>
        <v>11.84</v>
      </c>
      <c r="Z303" s="159" t="str" cm="1">
        <f t="array" ref="Z303">IF(D303="Electric","--",IF(D303="Diesel",_xlfn._xlws.FILTER(ORDEF[NOXdr],(ORDEF[HP]=I303)*(ORDEF[Model_Year]=E303)),""))</f>
        <v/>
      </c>
      <c r="AA303" s="159" cm="1">
        <f t="array" ref="AA303">IF(E303="Electric","--",IF(D303="Gasoline",_xlfn._xlws.FILTER(LSIEF[NOX DR],(LSIEF[Fuel]=D303)*(LSIEF[HP Bin]=I303)*(LSIEF[Model Year]=E303)),""))</f>
        <v>6.0099999999999997E-5</v>
      </c>
      <c r="AB303" s="159">
        <f t="shared" si="78"/>
        <v>6.0099999999999997E-5</v>
      </c>
      <c r="AC303" s="158" t="str" cm="1">
        <f t="array" ref="AC303">IF(D303="Electric","--",IF(D303="Diesel",_xlfn._xlws.FILTER(DFCF2[Fuel_HC],(DFCF2[MY]=E303)),""))</f>
        <v/>
      </c>
      <c r="AD303" s="158" cm="1">
        <f t="array" ref="AD303">IF(D303="Electric","--",IF(D303="Gasoline",_xlfn._xlws.FILTER(GFCF2[Fuel_HC],(GFCF2[MY]=E303)),""))</f>
        <v>0.85</v>
      </c>
      <c r="AE303" s="158">
        <f t="shared" si="79"/>
        <v>0.85</v>
      </c>
      <c r="AF303" s="157" t="str" cm="1">
        <f t="array" ref="AF303">IF(D303="Electric","--",IF(D303="Diesel",_xlfn._xlws.FILTER(DFCF2[Fuel_NOX],(DFCF2[MY]=E303)),""))</f>
        <v/>
      </c>
      <c r="AG303" s="157" cm="1">
        <f t="array" ref="AG303">IF(D303="Electric","--",IF(D303="Gasoline",_xlfn._xlws.FILTER(GFCF2[Fuel_NOX],(GFCF2[MY]=E303)),""))</f>
        <v>0.86699999999999999</v>
      </c>
      <c r="AH303" s="157">
        <f t="shared" si="80"/>
        <v>0.86699999999999999</v>
      </c>
      <c r="AI303" s="158">
        <f t="shared" si="81"/>
        <v>3.9431499999999993</v>
      </c>
      <c r="AJ303" s="158">
        <f t="shared" si="82"/>
        <v>10.630026900000001</v>
      </c>
      <c r="AK303" s="158">
        <f t="shared" si="83"/>
        <v>427.36773565674599</v>
      </c>
      <c r="AL303" s="158">
        <f t="shared" si="84"/>
        <v>1152.1069516055184</v>
      </c>
      <c r="AM303" s="158">
        <f t="shared" si="85"/>
        <v>0.21368386782837301</v>
      </c>
      <c r="AN303" s="158">
        <f t="shared" si="86"/>
        <v>0.57605347580275923</v>
      </c>
      <c r="AO303" s="158">
        <f t="shared" si="87"/>
        <v>0.19654642162853747</v>
      </c>
      <c r="AP303" s="157"/>
      <c r="AQ303" s="161"/>
      <c r="AR303" s="161"/>
      <c r="AS303" s="161" t="str">
        <f>IF(ISNA(VLOOKUP($B303,'2017 Emission Inventory'!$B$2:$B$803,1,FALSE)),"No","Yes")</f>
        <v>Yes</v>
      </c>
      <c r="AT303" s="161" t="str">
        <f>IFERROR(INDEX('2017 Emission Inventory'!$C$2:$C$803,MATCH($B303,'2017 Emission Inventory'!$B$2:$B$803,0)),"")</f>
        <v>Cargo Tractor</v>
      </c>
      <c r="AU303" s="161" t="str">
        <f>IFERROR(INDEX('2017 Emission Inventory'!$D$2:$D$803,MATCH($B303,'2017 Emission Inventory'!$B$2:$B$803,0)),"")</f>
        <v>Gasoline</v>
      </c>
      <c r="AV303" s="161">
        <f>IFERROR(INDEX('2017 Emission Inventory'!$E$2:$E$803,MATCH($B303,'2017 Emission Inventory'!$B$2:$B$803,0)),"")</f>
        <v>1992</v>
      </c>
      <c r="AW303" s="161">
        <f>IFERROR(INDEX('2017 Emission Inventory'!$F$2:$F$803,MATCH($B303,'2017 Emission Inventory'!$B$2:$B$803,0)),"")</f>
        <v>80</v>
      </c>
      <c r="AX303" s="161">
        <f>IFERROR(INDEX('2017 Emission Inventory'!$G$2:$G$803,MATCH($B303,'2017 Emission Inventory'!$B$2:$B$803,0)),"")</f>
        <v>1137.9951923076924</v>
      </c>
      <c r="AY303" s="162">
        <f>IFERROR(INDEX('2017 Emission Inventory'!$AL$2:$AL$803,MATCH($B303,'2017 Emission Inventory'!$B$2:$B$803,0)),"")</f>
        <v>1152.1069516055184</v>
      </c>
      <c r="AZ303" s="163">
        <f t="shared" si="88"/>
        <v>0</v>
      </c>
      <c r="BB303" s="166"/>
    </row>
    <row r="304" spans="1:54" s="160" customFormat="1" x14ac:dyDescent="0.35">
      <c r="A304" s="157">
        <v>303</v>
      </c>
      <c r="B304" s="157">
        <v>393601</v>
      </c>
      <c r="C304" s="157" t="s">
        <v>205</v>
      </c>
      <c r="D304" s="157" t="s">
        <v>16</v>
      </c>
      <c r="E304" s="157">
        <v>1992</v>
      </c>
      <c r="F304" s="157">
        <v>80</v>
      </c>
      <c r="G304" s="157">
        <v>1137.9951923076924</v>
      </c>
      <c r="H304" s="157"/>
      <c r="I304" s="157">
        <f t="shared" si="72"/>
        <v>100</v>
      </c>
      <c r="J304" s="157" t="str">
        <f>IF(D304="Electric","--",IF(D304="Diesel",VLOOKUP(C304,[2]ORDLF!A:B,2,FALSE),""))</f>
        <v/>
      </c>
      <c r="K304" s="157">
        <f>IF(D304="Electric","--",IF(D304="Gasoline",VLOOKUP(C304,LSILF!A:C,3,FALSE),""))</f>
        <v>0.54</v>
      </c>
      <c r="L304" s="158">
        <f t="shared" si="89"/>
        <v>0.54</v>
      </c>
      <c r="M304" s="157" t="str" cm="1">
        <f t="array" ref="M304">IF(D304="Electric","--",IF(D304="Diesel",_xlfn._xlws.FILTER(DIESCH[CH Cap],(DIESCH[HP Bin]=I304)),""))</f>
        <v/>
      </c>
      <c r="N304" s="157" cm="1">
        <f t="array" ref="N304">IF(D304="Electric","--",IF(D304="Gasoline",_xlfn._xlws.FILTER(LSICH[CH Cap],(LSICH[Fuel Type]=D304)*(LSICH[MY]=E304)),""))</f>
        <v>7000</v>
      </c>
      <c r="O304" s="157">
        <f t="shared" si="73"/>
        <v>7000</v>
      </c>
      <c r="P304" s="157">
        <f t="shared" si="74"/>
        <v>31863.865384615387</v>
      </c>
      <c r="Q304" s="157" t="str" cm="1">
        <f t="array" ref="Q304">IF(D304="Electric","--",IF(D304="Diesel",_xlfn._xlws.FILTER(ORDEF[HC-ZH (g/hp-hr)],(ORDEF[HP]=I304)*(ORDEF[Model_Year]=E304)),""))</f>
        <v/>
      </c>
      <c r="R304" s="157" cm="1">
        <f t="array" ref="R304">IF(D304="Electric","--",IF(D304="Gasoline",_xlfn._xlws.FILTER(LSIEF[HC-ZH (g/hp-hr)],(LSIEF[Fuel]=D304)*(LSIEF[HP Bin]=I304)*(LSIEF[Model Year]=E304)),""))</f>
        <v>2.63</v>
      </c>
      <c r="S304" s="158">
        <f t="shared" si="75"/>
        <v>2.63</v>
      </c>
      <c r="T304" s="159" t="str" cm="1">
        <f t="array" ref="T304">IF(D304="Electric","--",IF(D304="Diesel",_xlfn._xlws.FILTER(ORDEF[HCDR],(ORDEF[HP]=I304)*(ORDEF[Model_Year]=E304),),""))</f>
        <v/>
      </c>
      <c r="U304" s="159" cm="1">
        <f t="array" ref="U304">IF(D304="Electric","--",IF(D304="Gasoline",_xlfn._xlws.FILTER(LSIEF[HC DR],(LSIEF[Fuel]=D304)*(LSIEF[HP Bin]=I304)*(LSIEF[Model Year]=E304)),""))</f>
        <v>2.8699999999999998E-4</v>
      </c>
      <c r="V304" s="159">
        <f t="shared" si="76"/>
        <v>2.8699999999999998E-4</v>
      </c>
      <c r="W304" s="158" t="str" cm="1">
        <f t="array" ref="W304">IF(D304="Electric","--",IF(D304="Diesel",_xlfn._xlws.FILTER(ORDEF[NOXzh],(ORDEF[HP]=I304)*(ORDEF[Model_Year]=E304)),""))</f>
        <v/>
      </c>
      <c r="X304" s="158" cm="1">
        <f t="array" ref="X304">IF(D304="Electric","--",IF(D304="Gasoline",_xlfn._xlws.FILTER(LSIEF[NOX-ZH (g/hp-hr)],(LSIEF[Fuel]=D304)*(LSIEF[HP Bin]=I304)*(LSIEF[Model Year]=E304)),""))</f>
        <v>11.84</v>
      </c>
      <c r="Y304" s="158">
        <f t="shared" si="77"/>
        <v>11.84</v>
      </c>
      <c r="Z304" s="159" t="str" cm="1">
        <f t="array" ref="Z304">IF(D304="Electric","--",IF(D304="Diesel",_xlfn._xlws.FILTER(ORDEF[NOXdr],(ORDEF[HP]=I304)*(ORDEF[Model_Year]=E304)),""))</f>
        <v/>
      </c>
      <c r="AA304" s="159" cm="1">
        <f t="array" ref="AA304">IF(E304="Electric","--",IF(D304="Gasoline",_xlfn._xlws.FILTER(LSIEF[NOX DR],(LSIEF[Fuel]=D304)*(LSIEF[HP Bin]=I304)*(LSIEF[Model Year]=E304)),""))</f>
        <v>6.0099999999999997E-5</v>
      </c>
      <c r="AB304" s="159">
        <f t="shared" si="78"/>
        <v>6.0099999999999997E-5</v>
      </c>
      <c r="AC304" s="158" t="str" cm="1">
        <f t="array" ref="AC304">IF(D304="Electric","--",IF(D304="Diesel",_xlfn._xlws.FILTER(DFCF2[Fuel_HC],(DFCF2[MY]=E304)),""))</f>
        <v/>
      </c>
      <c r="AD304" s="158" cm="1">
        <f t="array" ref="AD304">IF(D304="Electric","--",IF(D304="Gasoline",_xlfn._xlws.FILTER(GFCF2[Fuel_HC],(GFCF2[MY]=E304)),""))</f>
        <v>0.85</v>
      </c>
      <c r="AE304" s="158">
        <f t="shared" si="79"/>
        <v>0.85</v>
      </c>
      <c r="AF304" s="157" t="str" cm="1">
        <f t="array" ref="AF304">IF(D304="Electric","--",IF(D304="Diesel",_xlfn._xlws.FILTER(DFCF2[Fuel_NOX],(DFCF2[MY]=E304)),""))</f>
        <v/>
      </c>
      <c r="AG304" s="157" cm="1">
        <f t="array" ref="AG304">IF(D304="Electric","--",IF(D304="Gasoline",_xlfn._xlws.FILTER(GFCF2[Fuel_NOX],(GFCF2[MY]=E304)),""))</f>
        <v>0.86699999999999999</v>
      </c>
      <c r="AH304" s="157">
        <f t="shared" si="80"/>
        <v>0.86699999999999999</v>
      </c>
      <c r="AI304" s="158">
        <f t="shared" si="81"/>
        <v>3.9431499999999993</v>
      </c>
      <c r="AJ304" s="158">
        <f t="shared" si="82"/>
        <v>10.630026900000001</v>
      </c>
      <c r="AK304" s="158">
        <f t="shared" si="83"/>
        <v>427.36773565674599</v>
      </c>
      <c r="AL304" s="158">
        <f t="shared" si="84"/>
        <v>1152.1069516055184</v>
      </c>
      <c r="AM304" s="158">
        <f t="shared" si="85"/>
        <v>0.21368386782837301</v>
      </c>
      <c r="AN304" s="158">
        <f t="shared" si="86"/>
        <v>0.57605347580275923</v>
      </c>
      <c r="AO304" s="158">
        <f t="shared" si="87"/>
        <v>0.19654642162853747</v>
      </c>
      <c r="AP304" s="157"/>
      <c r="AQ304" s="161"/>
      <c r="AR304" s="161"/>
      <c r="AS304" s="161" t="str">
        <f>IF(ISNA(VLOOKUP($B304,'2017 Emission Inventory'!$B$2:$B$803,1,FALSE)),"No","Yes")</f>
        <v>Yes</v>
      </c>
      <c r="AT304" s="161" t="str">
        <f>IFERROR(INDEX('2017 Emission Inventory'!$C$2:$C$803,MATCH($B304,'2017 Emission Inventory'!$B$2:$B$803,0)),"")</f>
        <v>Cargo Tractor</v>
      </c>
      <c r="AU304" s="161" t="str">
        <f>IFERROR(INDEX('2017 Emission Inventory'!$D$2:$D$803,MATCH($B304,'2017 Emission Inventory'!$B$2:$B$803,0)),"")</f>
        <v>Gasoline</v>
      </c>
      <c r="AV304" s="161">
        <f>IFERROR(INDEX('2017 Emission Inventory'!$E$2:$E$803,MATCH($B304,'2017 Emission Inventory'!$B$2:$B$803,0)),"")</f>
        <v>1992</v>
      </c>
      <c r="AW304" s="161">
        <f>IFERROR(INDEX('2017 Emission Inventory'!$F$2:$F$803,MATCH($B304,'2017 Emission Inventory'!$B$2:$B$803,0)),"")</f>
        <v>80</v>
      </c>
      <c r="AX304" s="161">
        <f>IFERROR(INDEX('2017 Emission Inventory'!$G$2:$G$803,MATCH($B304,'2017 Emission Inventory'!$B$2:$B$803,0)),"")</f>
        <v>1137.9951923076924</v>
      </c>
      <c r="AY304" s="162">
        <f>IFERROR(INDEX('2017 Emission Inventory'!$AL$2:$AL$803,MATCH($B304,'2017 Emission Inventory'!$B$2:$B$803,0)),"")</f>
        <v>1152.1069516055184</v>
      </c>
      <c r="AZ304" s="163">
        <f t="shared" si="88"/>
        <v>0</v>
      </c>
      <c r="BB304" s="166"/>
    </row>
    <row r="305" spans="1:54" s="160" customFormat="1" x14ac:dyDescent="0.35">
      <c r="A305" s="157">
        <v>304</v>
      </c>
      <c r="B305" s="157">
        <v>393602</v>
      </c>
      <c r="C305" s="157" t="s">
        <v>205</v>
      </c>
      <c r="D305" s="157" t="s">
        <v>16</v>
      </c>
      <c r="E305" s="157">
        <v>1992</v>
      </c>
      <c r="F305" s="157">
        <v>80</v>
      </c>
      <c r="G305" s="157">
        <v>1137.9951923076924</v>
      </c>
      <c r="H305" s="157"/>
      <c r="I305" s="157">
        <f t="shared" si="72"/>
        <v>100</v>
      </c>
      <c r="J305" s="157" t="str">
        <f>IF(D305="Electric","--",IF(D305="Diesel",VLOOKUP(C305,[2]ORDLF!A:B,2,FALSE),""))</f>
        <v/>
      </c>
      <c r="K305" s="157">
        <f>IF(D305="Electric","--",IF(D305="Gasoline",VLOOKUP(C305,LSILF!A:C,3,FALSE),""))</f>
        <v>0.54</v>
      </c>
      <c r="L305" s="158">
        <f t="shared" si="89"/>
        <v>0.54</v>
      </c>
      <c r="M305" s="157" t="str" cm="1">
        <f t="array" ref="M305">IF(D305="Electric","--",IF(D305="Diesel",_xlfn._xlws.FILTER(DIESCH[CH Cap],(DIESCH[HP Bin]=I305)),""))</f>
        <v/>
      </c>
      <c r="N305" s="157" cm="1">
        <f t="array" ref="N305">IF(D305="Electric","--",IF(D305="Gasoline",_xlfn._xlws.FILTER(LSICH[CH Cap],(LSICH[Fuel Type]=D305)*(LSICH[MY]=E305)),""))</f>
        <v>7000</v>
      </c>
      <c r="O305" s="157">
        <f t="shared" si="73"/>
        <v>7000</v>
      </c>
      <c r="P305" s="157">
        <f t="shared" si="74"/>
        <v>31863.865384615387</v>
      </c>
      <c r="Q305" s="157" t="str" cm="1">
        <f t="array" ref="Q305">IF(D305="Electric","--",IF(D305="Diesel",_xlfn._xlws.FILTER(ORDEF[HC-ZH (g/hp-hr)],(ORDEF[HP]=I305)*(ORDEF[Model_Year]=E305)),""))</f>
        <v/>
      </c>
      <c r="R305" s="157" cm="1">
        <f t="array" ref="R305">IF(D305="Electric","--",IF(D305="Gasoline",_xlfn._xlws.FILTER(LSIEF[HC-ZH (g/hp-hr)],(LSIEF[Fuel]=D305)*(LSIEF[HP Bin]=I305)*(LSIEF[Model Year]=E305)),""))</f>
        <v>2.63</v>
      </c>
      <c r="S305" s="158">
        <f t="shared" si="75"/>
        <v>2.63</v>
      </c>
      <c r="T305" s="159" t="str" cm="1">
        <f t="array" ref="T305">IF(D305="Electric","--",IF(D305="Diesel",_xlfn._xlws.FILTER(ORDEF[HCDR],(ORDEF[HP]=I305)*(ORDEF[Model_Year]=E305),),""))</f>
        <v/>
      </c>
      <c r="U305" s="159" cm="1">
        <f t="array" ref="U305">IF(D305="Electric","--",IF(D305="Gasoline",_xlfn._xlws.FILTER(LSIEF[HC DR],(LSIEF[Fuel]=D305)*(LSIEF[HP Bin]=I305)*(LSIEF[Model Year]=E305)),""))</f>
        <v>2.8699999999999998E-4</v>
      </c>
      <c r="V305" s="159">
        <f t="shared" si="76"/>
        <v>2.8699999999999998E-4</v>
      </c>
      <c r="W305" s="158" t="str" cm="1">
        <f t="array" ref="W305">IF(D305="Electric","--",IF(D305="Diesel",_xlfn._xlws.FILTER(ORDEF[NOXzh],(ORDEF[HP]=I305)*(ORDEF[Model_Year]=E305)),""))</f>
        <v/>
      </c>
      <c r="X305" s="158" cm="1">
        <f t="array" ref="X305">IF(D305="Electric","--",IF(D305="Gasoline",_xlfn._xlws.FILTER(LSIEF[NOX-ZH (g/hp-hr)],(LSIEF[Fuel]=D305)*(LSIEF[HP Bin]=I305)*(LSIEF[Model Year]=E305)),""))</f>
        <v>11.84</v>
      </c>
      <c r="Y305" s="158">
        <f t="shared" si="77"/>
        <v>11.84</v>
      </c>
      <c r="Z305" s="159" t="str" cm="1">
        <f t="array" ref="Z305">IF(D305="Electric","--",IF(D305="Diesel",_xlfn._xlws.FILTER(ORDEF[NOXdr],(ORDEF[HP]=I305)*(ORDEF[Model_Year]=E305)),""))</f>
        <v/>
      </c>
      <c r="AA305" s="159" cm="1">
        <f t="array" ref="AA305">IF(E305="Electric","--",IF(D305="Gasoline",_xlfn._xlws.FILTER(LSIEF[NOX DR],(LSIEF[Fuel]=D305)*(LSIEF[HP Bin]=I305)*(LSIEF[Model Year]=E305)),""))</f>
        <v>6.0099999999999997E-5</v>
      </c>
      <c r="AB305" s="159">
        <f t="shared" si="78"/>
        <v>6.0099999999999997E-5</v>
      </c>
      <c r="AC305" s="158" t="str" cm="1">
        <f t="array" ref="AC305">IF(D305="Electric","--",IF(D305="Diesel",_xlfn._xlws.FILTER(DFCF2[Fuel_HC],(DFCF2[MY]=E305)),""))</f>
        <v/>
      </c>
      <c r="AD305" s="158" cm="1">
        <f t="array" ref="AD305">IF(D305="Electric","--",IF(D305="Gasoline",_xlfn._xlws.FILTER(GFCF2[Fuel_HC],(GFCF2[MY]=E305)),""))</f>
        <v>0.85</v>
      </c>
      <c r="AE305" s="158">
        <f t="shared" si="79"/>
        <v>0.85</v>
      </c>
      <c r="AF305" s="157" t="str" cm="1">
        <f t="array" ref="AF305">IF(D305="Electric","--",IF(D305="Diesel",_xlfn._xlws.FILTER(DFCF2[Fuel_NOX],(DFCF2[MY]=E305)),""))</f>
        <v/>
      </c>
      <c r="AG305" s="157" cm="1">
        <f t="array" ref="AG305">IF(D305="Electric","--",IF(D305="Gasoline",_xlfn._xlws.FILTER(GFCF2[Fuel_NOX],(GFCF2[MY]=E305)),""))</f>
        <v>0.86699999999999999</v>
      </c>
      <c r="AH305" s="157">
        <f t="shared" si="80"/>
        <v>0.86699999999999999</v>
      </c>
      <c r="AI305" s="158">
        <f t="shared" si="81"/>
        <v>3.9431499999999993</v>
      </c>
      <c r="AJ305" s="158">
        <f t="shared" si="82"/>
        <v>10.630026900000001</v>
      </c>
      <c r="AK305" s="158">
        <f t="shared" si="83"/>
        <v>427.36773565674599</v>
      </c>
      <c r="AL305" s="158">
        <f t="shared" si="84"/>
        <v>1152.1069516055184</v>
      </c>
      <c r="AM305" s="158">
        <f t="shared" si="85"/>
        <v>0.21368386782837301</v>
      </c>
      <c r="AN305" s="158">
        <f t="shared" si="86"/>
        <v>0.57605347580275923</v>
      </c>
      <c r="AO305" s="158">
        <f t="shared" si="87"/>
        <v>0.19654642162853747</v>
      </c>
      <c r="AP305" s="157"/>
      <c r="AQ305" s="161"/>
      <c r="AR305" s="161"/>
      <c r="AS305" s="161" t="str">
        <f>IF(ISNA(VLOOKUP($B305,'2017 Emission Inventory'!$B$2:$B$803,1,FALSE)),"No","Yes")</f>
        <v>Yes</v>
      </c>
      <c r="AT305" s="161" t="str">
        <f>IFERROR(INDEX('2017 Emission Inventory'!$C$2:$C$803,MATCH($B305,'2017 Emission Inventory'!$B$2:$B$803,0)),"")</f>
        <v>Cargo Tractor</v>
      </c>
      <c r="AU305" s="161" t="str">
        <f>IFERROR(INDEX('2017 Emission Inventory'!$D$2:$D$803,MATCH($B305,'2017 Emission Inventory'!$B$2:$B$803,0)),"")</f>
        <v>Gasoline</v>
      </c>
      <c r="AV305" s="161">
        <f>IFERROR(INDEX('2017 Emission Inventory'!$E$2:$E$803,MATCH($B305,'2017 Emission Inventory'!$B$2:$B$803,0)),"")</f>
        <v>1992</v>
      </c>
      <c r="AW305" s="161">
        <f>IFERROR(INDEX('2017 Emission Inventory'!$F$2:$F$803,MATCH($B305,'2017 Emission Inventory'!$B$2:$B$803,0)),"")</f>
        <v>80</v>
      </c>
      <c r="AX305" s="161">
        <f>IFERROR(INDEX('2017 Emission Inventory'!$G$2:$G$803,MATCH($B305,'2017 Emission Inventory'!$B$2:$B$803,0)),"")</f>
        <v>1137.9951923076924</v>
      </c>
      <c r="AY305" s="162">
        <f>IFERROR(INDEX('2017 Emission Inventory'!$AL$2:$AL$803,MATCH($B305,'2017 Emission Inventory'!$B$2:$B$803,0)),"")</f>
        <v>1152.1069516055184</v>
      </c>
      <c r="AZ305" s="163">
        <f t="shared" si="88"/>
        <v>0</v>
      </c>
      <c r="BB305" s="166"/>
    </row>
    <row r="306" spans="1:54" s="160" customFormat="1" x14ac:dyDescent="0.35">
      <c r="A306" s="157">
        <v>305</v>
      </c>
      <c r="B306" s="157">
        <v>393603</v>
      </c>
      <c r="C306" s="157" t="s">
        <v>205</v>
      </c>
      <c r="D306" s="157" t="s">
        <v>16</v>
      </c>
      <c r="E306" s="157">
        <v>1992</v>
      </c>
      <c r="F306" s="157">
        <v>80</v>
      </c>
      <c r="G306" s="157">
        <v>1137.9951923076924</v>
      </c>
      <c r="H306" s="157"/>
      <c r="I306" s="157">
        <f t="shared" si="72"/>
        <v>100</v>
      </c>
      <c r="J306" s="157" t="str">
        <f>IF(D306="Electric","--",IF(D306="Diesel",VLOOKUP(C306,[2]ORDLF!A:B,2,FALSE),""))</f>
        <v/>
      </c>
      <c r="K306" s="157">
        <f>IF(D306="Electric","--",IF(D306="Gasoline",VLOOKUP(C306,LSILF!A:C,3,FALSE),""))</f>
        <v>0.54</v>
      </c>
      <c r="L306" s="158">
        <f t="shared" si="89"/>
        <v>0.54</v>
      </c>
      <c r="M306" s="157" t="str" cm="1">
        <f t="array" ref="M306">IF(D306="Electric","--",IF(D306="Diesel",_xlfn._xlws.FILTER(DIESCH[CH Cap],(DIESCH[HP Bin]=I306)),""))</f>
        <v/>
      </c>
      <c r="N306" s="157" cm="1">
        <f t="array" ref="N306">IF(D306="Electric","--",IF(D306="Gasoline",_xlfn._xlws.FILTER(LSICH[CH Cap],(LSICH[Fuel Type]=D306)*(LSICH[MY]=E306)),""))</f>
        <v>7000</v>
      </c>
      <c r="O306" s="157">
        <f t="shared" si="73"/>
        <v>7000</v>
      </c>
      <c r="P306" s="157">
        <f t="shared" si="74"/>
        <v>31863.865384615387</v>
      </c>
      <c r="Q306" s="157" t="str" cm="1">
        <f t="array" ref="Q306">IF(D306="Electric","--",IF(D306="Diesel",_xlfn._xlws.FILTER(ORDEF[HC-ZH (g/hp-hr)],(ORDEF[HP]=I306)*(ORDEF[Model_Year]=E306)),""))</f>
        <v/>
      </c>
      <c r="R306" s="157" cm="1">
        <f t="array" ref="R306">IF(D306="Electric","--",IF(D306="Gasoline",_xlfn._xlws.FILTER(LSIEF[HC-ZH (g/hp-hr)],(LSIEF[Fuel]=D306)*(LSIEF[HP Bin]=I306)*(LSIEF[Model Year]=E306)),""))</f>
        <v>2.63</v>
      </c>
      <c r="S306" s="158">
        <f t="shared" si="75"/>
        <v>2.63</v>
      </c>
      <c r="T306" s="159" t="str" cm="1">
        <f t="array" ref="T306">IF(D306="Electric","--",IF(D306="Diesel",_xlfn._xlws.FILTER(ORDEF[HCDR],(ORDEF[HP]=I306)*(ORDEF[Model_Year]=E306),),""))</f>
        <v/>
      </c>
      <c r="U306" s="159" cm="1">
        <f t="array" ref="U306">IF(D306="Electric","--",IF(D306="Gasoline",_xlfn._xlws.FILTER(LSIEF[HC DR],(LSIEF[Fuel]=D306)*(LSIEF[HP Bin]=I306)*(LSIEF[Model Year]=E306)),""))</f>
        <v>2.8699999999999998E-4</v>
      </c>
      <c r="V306" s="159">
        <f t="shared" si="76"/>
        <v>2.8699999999999998E-4</v>
      </c>
      <c r="W306" s="158" t="str" cm="1">
        <f t="array" ref="W306">IF(D306="Electric","--",IF(D306="Diesel",_xlfn._xlws.FILTER(ORDEF[NOXzh],(ORDEF[HP]=I306)*(ORDEF[Model_Year]=E306)),""))</f>
        <v/>
      </c>
      <c r="X306" s="158" cm="1">
        <f t="array" ref="X306">IF(D306="Electric","--",IF(D306="Gasoline",_xlfn._xlws.FILTER(LSIEF[NOX-ZH (g/hp-hr)],(LSIEF[Fuel]=D306)*(LSIEF[HP Bin]=I306)*(LSIEF[Model Year]=E306)),""))</f>
        <v>11.84</v>
      </c>
      <c r="Y306" s="158">
        <f t="shared" si="77"/>
        <v>11.84</v>
      </c>
      <c r="Z306" s="159" t="str" cm="1">
        <f t="array" ref="Z306">IF(D306="Electric","--",IF(D306="Diesel",_xlfn._xlws.FILTER(ORDEF[NOXdr],(ORDEF[HP]=I306)*(ORDEF[Model_Year]=E306)),""))</f>
        <v/>
      </c>
      <c r="AA306" s="159" cm="1">
        <f t="array" ref="AA306">IF(E306="Electric","--",IF(D306="Gasoline",_xlfn._xlws.FILTER(LSIEF[NOX DR],(LSIEF[Fuel]=D306)*(LSIEF[HP Bin]=I306)*(LSIEF[Model Year]=E306)),""))</f>
        <v>6.0099999999999997E-5</v>
      </c>
      <c r="AB306" s="159">
        <f t="shared" si="78"/>
        <v>6.0099999999999997E-5</v>
      </c>
      <c r="AC306" s="158" t="str" cm="1">
        <f t="array" ref="AC306">IF(D306="Electric","--",IF(D306="Diesel",_xlfn._xlws.FILTER(DFCF2[Fuel_HC],(DFCF2[MY]=E306)),""))</f>
        <v/>
      </c>
      <c r="AD306" s="158" cm="1">
        <f t="array" ref="AD306">IF(D306="Electric","--",IF(D306="Gasoline",_xlfn._xlws.FILTER(GFCF2[Fuel_HC],(GFCF2[MY]=E306)),""))</f>
        <v>0.85</v>
      </c>
      <c r="AE306" s="158">
        <f t="shared" si="79"/>
        <v>0.85</v>
      </c>
      <c r="AF306" s="157" t="str" cm="1">
        <f t="array" ref="AF306">IF(D306="Electric","--",IF(D306="Diesel",_xlfn._xlws.FILTER(DFCF2[Fuel_NOX],(DFCF2[MY]=E306)),""))</f>
        <v/>
      </c>
      <c r="AG306" s="157" cm="1">
        <f t="array" ref="AG306">IF(D306="Electric","--",IF(D306="Gasoline",_xlfn._xlws.FILTER(GFCF2[Fuel_NOX],(GFCF2[MY]=E306)),""))</f>
        <v>0.86699999999999999</v>
      </c>
      <c r="AH306" s="157">
        <f t="shared" si="80"/>
        <v>0.86699999999999999</v>
      </c>
      <c r="AI306" s="158">
        <f t="shared" si="81"/>
        <v>3.9431499999999993</v>
      </c>
      <c r="AJ306" s="158">
        <f t="shared" si="82"/>
        <v>10.630026900000001</v>
      </c>
      <c r="AK306" s="158">
        <f t="shared" si="83"/>
        <v>427.36773565674599</v>
      </c>
      <c r="AL306" s="158">
        <f t="shared" si="84"/>
        <v>1152.1069516055184</v>
      </c>
      <c r="AM306" s="158">
        <f t="shared" si="85"/>
        <v>0.21368386782837301</v>
      </c>
      <c r="AN306" s="158">
        <f t="shared" si="86"/>
        <v>0.57605347580275923</v>
      </c>
      <c r="AO306" s="158">
        <f t="shared" si="87"/>
        <v>0.19654642162853747</v>
      </c>
      <c r="AP306" s="157"/>
      <c r="AQ306" s="161"/>
      <c r="AR306" s="161"/>
      <c r="AS306" s="161" t="str">
        <f>IF(ISNA(VLOOKUP($B306,'2017 Emission Inventory'!$B$2:$B$803,1,FALSE)),"No","Yes")</f>
        <v>Yes</v>
      </c>
      <c r="AT306" s="161" t="str">
        <f>IFERROR(INDEX('2017 Emission Inventory'!$C$2:$C$803,MATCH($B306,'2017 Emission Inventory'!$B$2:$B$803,0)),"")</f>
        <v>Cargo Tractor</v>
      </c>
      <c r="AU306" s="161" t="str">
        <f>IFERROR(INDEX('2017 Emission Inventory'!$D$2:$D$803,MATCH($B306,'2017 Emission Inventory'!$B$2:$B$803,0)),"")</f>
        <v>Gasoline</v>
      </c>
      <c r="AV306" s="161">
        <f>IFERROR(INDEX('2017 Emission Inventory'!$E$2:$E$803,MATCH($B306,'2017 Emission Inventory'!$B$2:$B$803,0)),"")</f>
        <v>1992</v>
      </c>
      <c r="AW306" s="161">
        <f>IFERROR(INDEX('2017 Emission Inventory'!$F$2:$F$803,MATCH($B306,'2017 Emission Inventory'!$B$2:$B$803,0)),"")</f>
        <v>80</v>
      </c>
      <c r="AX306" s="161">
        <f>IFERROR(INDEX('2017 Emission Inventory'!$G$2:$G$803,MATCH($B306,'2017 Emission Inventory'!$B$2:$B$803,0)),"")</f>
        <v>1137.9951923076924</v>
      </c>
      <c r="AY306" s="162">
        <f>IFERROR(INDEX('2017 Emission Inventory'!$AL$2:$AL$803,MATCH($B306,'2017 Emission Inventory'!$B$2:$B$803,0)),"")</f>
        <v>1152.1069516055184</v>
      </c>
      <c r="AZ306" s="163">
        <f t="shared" si="88"/>
        <v>0</v>
      </c>
      <c r="BB306" s="166"/>
    </row>
    <row r="307" spans="1:54" s="160" customFormat="1" x14ac:dyDescent="0.35">
      <c r="A307" s="157">
        <v>306</v>
      </c>
      <c r="B307" s="157">
        <v>393604</v>
      </c>
      <c r="C307" s="157" t="s">
        <v>205</v>
      </c>
      <c r="D307" s="157" t="s">
        <v>16</v>
      </c>
      <c r="E307" s="157">
        <v>1992</v>
      </c>
      <c r="F307" s="157">
        <v>80</v>
      </c>
      <c r="G307" s="157">
        <v>1137.9951923076924</v>
      </c>
      <c r="H307" s="157"/>
      <c r="I307" s="157">
        <f t="shared" si="72"/>
        <v>100</v>
      </c>
      <c r="J307" s="157" t="str">
        <f>IF(D307="Electric","--",IF(D307="Diesel",VLOOKUP(C307,[2]ORDLF!A:B,2,FALSE),""))</f>
        <v/>
      </c>
      <c r="K307" s="157">
        <f>IF(D307="Electric","--",IF(D307="Gasoline",VLOOKUP(C307,LSILF!A:C,3,FALSE),""))</f>
        <v>0.54</v>
      </c>
      <c r="L307" s="158">
        <f t="shared" si="89"/>
        <v>0.54</v>
      </c>
      <c r="M307" s="157" t="str" cm="1">
        <f t="array" ref="M307">IF(D307="Electric","--",IF(D307="Diesel",_xlfn._xlws.FILTER(DIESCH[CH Cap],(DIESCH[HP Bin]=I307)),""))</f>
        <v/>
      </c>
      <c r="N307" s="157" cm="1">
        <f t="array" ref="N307">IF(D307="Electric","--",IF(D307="Gasoline",_xlfn._xlws.FILTER(LSICH[CH Cap],(LSICH[Fuel Type]=D307)*(LSICH[MY]=E307)),""))</f>
        <v>7000</v>
      </c>
      <c r="O307" s="157">
        <f t="shared" si="73"/>
        <v>7000</v>
      </c>
      <c r="P307" s="157">
        <f t="shared" si="74"/>
        <v>31863.865384615387</v>
      </c>
      <c r="Q307" s="157" t="str" cm="1">
        <f t="array" ref="Q307">IF(D307="Electric","--",IF(D307="Diesel",_xlfn._xlws.FILTER(ORDEF[HC-ZH (g/hp-hr)],(ORDEF[HP]=I307)*(ORDEF[Model_Year]=E307)),""))</f>
        <v/>
      </c>
      <c r="R307" s="157" cm="1">
        <f t="array" ref="R307">IF(D307="Electric","--",IF(D307="Gasoline",_xlfn._xlws.FILTER(LSIEF[HC-ZH (g/hp-hr)],(LSIEF[Fuel]=D307)*(LSIEF[HP Bin]=I307)*(LSIEF[Model Year]=E307)),""))</f>
        <v>2.63</v>
      </c>
      <c r="S307" s="158">
        <f t="shared" si="75"/>
        <v>2.63</v>
      </c>
      <c r="T307" s="159" t="str" cm="1">
        <f t="array" ref="T307">IF(D307="Electric","--",IF(D307="Diesel",_xlfn._xlws.FILTER(ORDEF[HCDR],(ORDEF[HP]=I307)*(ORDEF[Model_Year]=E307),),""))</f>
        <v/>
      </c>
      <c r="U307" s="159" cm="1">
        <f t="array" ref="U307">IF(D307="Electric","--",IF(D307="Gasoline",_xlfn._xlws.FILTER(LSIEF[HC DR],(LSIEF[Fuel]=D307)*(LSIEF[HP Bin]=I307)*(LSIEF[Model Year]=E307)),""))</f>
        <v>2.8699999999999998E-4</v>
      </c>
      <c r="V307" s="159">
        <f t="shared" si="76"/>
        <v>2.8699999999999998E-4</v>
      </c>
      <c r="W307" s="158" t="str" cm="1">
        <f t="array" ref="W307">IF(D307="Electric","--",IF(D307="Diesel",_xlfn._xlws.FILTER(ORDEF[NOXzh],(ORDEF[HP]=I307)*(ORDEF[Model_Year]=E307)),""))</f>
        <v/>
      </c>
      <c r="X307" s="158" cm="1">
        <f t="array" ref="X307">IF(D307="Electric","--",IF(D307="Gasoline",_xlfn._xlws.FILTER(LSIEF[NOX-ZH (g/hp-hr)],(LSIEF[Fuel]=D307)*(LSIEF[HP Bin]=I307)*(LSIEF[Model Year]=E307)),""))</f>
        <v>11.84</v>
      </c>
      <c r="Y307" s="158">
        <f t="shared" si="77"/>
        <v>11.84</v>
      </c>
      <c r="Z307" s="159" t="str" cm="1">
        <f t="array" ref="Z307">IF(D307="Electric","--",IF(D307="Diesel",_xlfn._xlws.FILTER(ORDEF[NOXdr],(ORDEF[HP]=I307)*(ORDEF[Model_Year]=E307)),""))</f>
        <v/>
      </c>
      <c r="AA307" s="159" cm="1">
        <f t="array" ref="AA307">IF(E307="Electric","--",IF(D307="Gasoline",_xlfn._xlws.FILTER(LSIEF[NOX DR],(LSIEF[Fuel]=D307)*(LSIEF[HP Bin]=I307)*(LSIEF[Model Year]=E307)),""))</f>
        <v>6.0099999999999997E-5</v>
      </c>
      <c r="AB307" s="159">
        <f t="shared" si="78"/>
        <v>6.0099999999999997E-5</v>
      </c>
      <c r="AC307" s="158" t="str" cm="1">
        <f t="array" ref="AC307">IF(D307="Electric","--",IF(D307="Diesel",_xlfn._xlws.FILTER(DFCF2[Fuel_HC],(DFCF2[MY]=E307)),""))</f>
        <v/>
      </c>
      <c r="AD307" s="158" cm="1">
        <f t="array" ref="AD307">IF(D307="Electric","--",IF(D307="Gasoline",_xlfn._xlws.FILTER(GFCF2[Fuel_HC],(GFCF2[MY]=E307)),""))</f>
        <v>0.85</v>
      </c>
      <c r="AE307" s="158">
        <f t="shared" si="79"/>
        <v>0.85</v>
      </c>
      <c r="AF307" s="157" t="str" cm="1">
        <f t="array" ref="AF307">IF(D307="Electric","--",IF(D307="Diesel",_xlfn._xlws.FILTER(DFCF2[Fuel_NOX],(DFCF2[MY]=E307)),""))</f>
        <v/>
      </c>
      <c r="AG307" s="157" cm="1">
        <f t="array" ref="AG307">IF(D307="Electric","--",IF(D307="Gasoline",_xlfn._xlws.FILTER(GFCF2[Fuel_NOX],(GFCF2[MY]=E307)),""))</f>
        <v>0.86699999999999999</v>
      </c>
      <c r="AH307" s="157">
        <f t="shared" si="80"/>
        <v>0.86699999999999999</v>
      </c>
      <c r="AI307" s="158">
        <f t="shared" si="81"/>
        <v>3.9431499999999993</v>
      </c>
      <c r="AJ307" s="158">
        <f t="shared" si="82"/>
        <v>10.630026900000001</v>
      </c>
      <c r="AK307" s="158">
        <f t="shared" si="83"/>
        <v>427.36773565674599</v>
      </c>
      <c r="AL307" s="158">
        <f t="shared" si="84"/>
        <v>1152.1069516055184</v>
      </c>
      <c r="AM307" s="158">
        <f t="shared" si="85"/>
        <v>0.21368386782837301</v>
      </c>
      <c r="AN307" s="158">
        <f t="shared" si="86"/>
        <v>0.57605347580275923</v>
      </c>
      <c r="AO307" s="158">
        <f t="shared" si="87"/>
        <v>0.19654642162853747</v>
      </c>
      <c r="AP307" s="157"/>
      <c r="AQ307" s="161"/>
      <c r="AR307" s="161"/>
      <c r="AS307" s="161" t="str">
        <f>IF(ISNA(VLOOKUP($B307,'2017 Emission Inventory'!$B$2:$B$803,1,FALSE)),"No","Yes")</f>
        <v>Yes</v>
      </c>
      <c r="AT307" s="161" t="str">
        <f>IFERROR(INDEX('2017 Emission Inventory'!$C$2:$C$803,MATCH($B307,'2017 Emission Inventory'!$B$2:$B$803,0)),"")</f>
        <v>Cargo Tractor</v>
      </c>
      <c r="AU307" s="161" t="str">
        <f>IFERROR(INDEX('2017 Emission Inventory'!$D$2:$D$803,MATCH($B307,'2017 Emission Inventory'!$B$2:$B$803,0)),"")</f>
        <v>Gasoline</v>
      </c>
      <c r="AV307" s="161">
        <f>IFERROR(INDEX('2017 Emission Inventory'!$E$2:$E$803,MATCH($B307,'2017 Emission Inventory'!$B$2:$B$803,0)),"")</f>
        <v>1992</v>
      </c>
      <c r="AW307" s="161">
        <f>IFERROR(INDEX('2017 Emission Inventory'!$F$2:$F$803,MATCH($B307,'2017 Emission Inventory'!$B$2:$B$803,0)),"")</f>
        <v>80</v>
      </c>
      <c r="AX307" s="161">
        <f>IFERROR(INDEX('2017 Emission Inventory'!$G$2:$G$803,MATCH($B307,'2017 Emission Inventory'!$B$2:$B$803,0)),"")</f>
        <v>1137.9951923076924</v>
      </c>
      <c r="AY307" s="162">
        <f>IFERROR(INDEX('2017 Emission Inventory'!$AL$2:$AL$803,MATCH($B307,'2017 Emission Inventory'!$B$2:$B$803,0)),"")</f>
        <v>1152.1069516055184</v>
      </c>
      <c r="AZ307" s="163">
        <f t="shared" si="88"/>
        <v>0</v>
      </c>
      <c r="BB307" s="166"/>
    </row>
    <row r="308" spans="1:54" s="160" customFormat="1" x14ac:dyDescent="0.35">
      <c r="A308" s="157">
        <v>307</v>
      </c>
      <c r="B308" s="157">
        <v>394196</v>
      </c>
      <c r="C308" s="157" t="s">
        <v>205</v>
      </c>
      <c r="D308" s="157" t="s">
        <v>16</v>
      </c>
      <c r="E308" s="157">
        <v>1993</v>
      </c>
      <c r="F308" s="157">
        <v>80</v>
      </c>
      <c r="G308" s="157">
        <v>1137.9951923076924</v>
      </c>
      <c r="H308" s="157"/>
      <c r="I308" s="157">
        <f t="shared" si="72"/>
        <v>100</v>
      </c>
      <c r="J308" s="157" t="str">
        <f>IF(D308="Electric","--",IF(D308="Diesel",VLOOKUP(C308,[2]ORDLF!A:B,2,FALSE),""))</f>
        <v/>
      </c>
      <c r="K308" s="157">
        <f>IF(D308="Electric","--",IF(D308="Gasoline",VLOOKUP(C308,LSILF!A:C,3,FALSE),""))</f>
        <v>0.54</v>
      </c>
      <c r="L308" s="158">
        <f t="shared" si="89"/>
        <v>0.54</v>
      </c>
      <c r="M308" s="157" t="str" cm="1">
        <f t="array" ref="M308">IF(D308="Electric","--",IF(D308="Diesel",_xlfn._xlws.FILTER(DIESCH[CH Cap],(DIESCH[HP Bin]=I308)),""))</f>
        <v/>
      </c>
      <c r="N308" s="157" cm="1">
        <f t="array" ref="N308">IF(D308="Electric","--",IF(D308="Gasoline",_xlfn._xlws.FILTER(LSICH[CH Cap],(LSICH[Fuel Type]=D308)*(LSICH[MY]=E308)),""))</f>
        <v>7000</v>
      </c>
      <c r="O308" s="157">
        <f t="shared" si="73"/>
        <v>7000</v>
      </c>
      <c r="P308" s="157">
        <f t="shared" si="74"/>
        <v>30725.870192307695</v>
      </c>
      <c r="Q308" s="157" t="str" cm="1">
        <f t="array" ref="Q308">IF(D308="Electric","--",IF(D308="Diesel",_xlfn._xlws.FILTER(ORDEF[HC-ZH (g/hp-hr)],(ORDEF[HP]=I308)*(ORDEF[Model_Year]=E308)),""))</f>
        <v/>
      </c>
      <c r="R308" s="157" cm="1">
        <f t="array" ref="R308">IF(D308="Electric","--",IF(D308="Gasoline",_xlfn._xlws.FILTER(LSIEF[HC-ZH (g/hp-hr)],(LSIEF[Fuel]=D308)*(LSIEF[HP Bin]=I308)*(LSIEF[Model Year]=E308)),""))</f>
        <v>2.63</v>
      </c>
      <c r="S308" s="158">
        <f t="shared" si="75"/>
        <v>2.63</v>
      </c>
      <c r="T308" s="159" t="str" cm="1">
        <f t="array" ref="T308">IF(D308="Electric","--",IF(D308="Diesel",_xlfn._xlws.FILTER(ORDEF[HCDR],(ORDEF[HP]=I308)*(ORDEF[Model_Year]=E308),),""))</f>
        <v/>
      </c>
      <c r="U308" s="159" cm="1">
        <f t="array" ref="U308">IF(D308="Electric","--",IF(D308="Gasoline",_xlfn._xlws.FILTER(LSIEF[HC DR],(LSIEF[Fuel]=D308)*(LSIEF[HP Bin]=I308)*(LSIEF[Model Year]=E308)),""))</f>
        <v>2.8699999999999998E-4</v>
      </c>
      <c r="V308" s="159">
        <f t="shared" si="76"/>
        <v>2.8699999999999998E-4</v>
      </c>
      <c r="W308" s="158" t="str" cm="1">
        <f t="array" ref="W308">IF(D308="Electric","--",IF(D308="Diesel",_xlfn._xlws.FILTER(ORDEF[NOXzh],(ORDEF[HP]=I308)*(ORDEF[Model_Year]=E308)),""))</f>
        <v/>
      </c>
      <c r="X308" s="158" cm="1">
        <f t="array" ref="X308">IF(D308="Electric","--",IF(D308="Gasoline",_xlfn._xlws.FILTER(LSIEF[NOX-ZH (g/hp-hr)],(LSIEF[Fuel]=D308)*(LSIEF[HP Bin]=I308)*(LSIEF[Model Year]=E308)),""))</f>
        <v>11.84</v>
      </c>
      <c r="Y308" s="158">
        <f t="shared" si="77"/>
        <v>11.84</v>
      </c>
      <c r="Z308" s="159" t="str" cm="1">
        <f t="array" ref="Z308">IF(D308="Electric","--",IF(D308="Diesel",_xlfn._xlws.FILTER(ORDEF[NOXdr],(ORDEF[HP]=I308)*(ORDEF[Model_Year]=E308)),""))</f>
        <v/>
      </c>
      <c r="AA308" s="159" cm="1">
        <f t="array" ref="AA308">IF(E308="Electric","--",IF(D308="Gasoline",_xlfn._xlws.FILTER(LSIEF[NOX DR],(LSIEF[Fuel]=D308)*(LSIEF[HP Bin]=I308)*(LSIEF[Model Year]=E308)),""))</f>
        <v>6.0099999999999997E-5</v>
      </c>
      <c r="AB308" s="159">
        <f t="shared" si="78"/>
        <v>6.0099999999999997E-5</v>
      </c>
      <c r="AC308" s="158" t="str" cm="1">
        <f t="array" ref="AC308">IF(D308="Electric","--",IF(D308="Diesel",_xlfn._xlws.FILTER(DFCF2[Fuel_HC],(DFCF2[MY]=E308)),""))</f>
        <v/>
      </c>
      <c r="AD308" s="158" cm="1">
        <f t="array" ref="AD308">IF(D308="Electric","--",IF(D308="Gasoline",_xlfn._xlws.FILTER(GFCF2[Fuel_HC],(GFCF2[MY]=E308)),""))</f>
        <v>0.85</v>
      </c>
      <c r="AE308" s="158">
        <f t="shared" si="79"/>
        <v>0.85</v>
      </c>
      <c r="AF308" s="157" t="str" cm="1">
        <f t="array" ref="AF308">IF(D308="Electric","--",IF(D308="Diesel",_xlfn._xlws.FILTER(DFCF2[Fuel_NOX],(DFCF2[MY]=E308)),""))</f>
        <v/>
      </c>
      <c r="AG308" s="157" cm="1">
        <f t="array" ref="AG308">IF(D308="Electric","--",IF(D308="Gasoline",_xlfn._xlws.FILTER(GFCF2[Fuel_NOX],(GFCF2[MY]=E308)),""))</f>
        <v>0.86699999999999999</v>
      </c>
      <c r="AH308" s="157">
        <f t="shared" si="80"/>
        <v>0.86699999999999999</v>
      </c>
      <c r="AI308" s="158">
        <f t="shared" si="81"/>
        <v>3.9431499999999993</v>
      </c>
      <c r="AJ308" s="158">
        <f t="shared" si="82"/>
        <v>10.630026900000001</v>
      </c>
      <c r="AK308" s="158">
        <f t="shared" si="83"/>
        <v>427.36773565674599</v>
      </c>
      <c r="AL308" s="158">
        <f t="shared" si="84"/>
        <v>1152.1069516055184</v>
      </c>
      <c r="AM308" s="158">
        <f t="shared" si="85"/>
        <v>0.21368386782837301</v>
      </c>
      <c r="AN308" s="158">
        <f t="shared" si="86"/>
        <v>0.57605347580275923</v>
      </c>
      <c r="AO308" s="158">
        <f t="shared" si="87"/>
        <v>0.19654642162853747</v>
      </c>
      <c r="AP308" s="157"/>
      <c r="AQ308" s="161"/>
      <c r="AR308" s="161"/>
      <c r="AS308" s="161" t="str">
        <f>IF(ISNA(VLOOKUP($B308,'2017 Emission Inventory'!$B$2:$B$803,1,FALSE)),"No","Yes")</f>
        <v>Yes</v>
      </c>
      <c r="AT308" s="161" t="str">
        <f>IFERROR(INDEX('2017 Emission Inventory'!$C$2:$C$803,MATCH($B308,'2017 Emission Inventory'!$B$2:$B$803,0)),"")</f>
        <v>Cargo Tractor</v>
      </c>
      <c r="AU308" s="161" t="str">
        <f>IFERROR(INDEX('2017 Emission Inventory'!$D$2:$D$803,MATCH($B308,'2017 Emission Inventory'!$B$2:$B$803,0)),"")</f>
        <v>Gasoline</v>
      </c>
      <c r="AV308" s="161">
        <f>IFERROR(INDEX('2017 Emission Inventory'!$E$2:$E$803,MATCH($B308,'2017 Emission Inventory'!$B$2:$B$803,0)),"")</f>
        <v>1993</v>
      </c>
      <c r="AW308" s="161">
        <f>IFERROR(INDEX('2017 Emission Inventory'!$F$2:$F$803,MATCH($B308,'2017 Emission Inventory'!$B$2:$B$803,0)),"")</f>
        <v>80</v>
      </c>
      <c r="AX308" s="161">
        <f>IFERROR(INDEX('2017 Emission Inventory'!$G$2:$G$803,MATCH($B308,'2017 Emission Inventory'!$B$2:$B$803,0)),"")</f>
        <v>1137.9951923076924</v>
      </c>
      <c r="AY308" s="162">
        <f>IFERROR(INDEX('2017 Emission Inventory'!$AL$2:$AL$803,MATCH($B308,'2017 Emission Inventory'!$B$2:$B$803,0)),"")</f>
        <v>1152.1069516055184</v>
      </c>
      <c r="AZ308" s="163">
        <f t="shared" si="88"/>
        <v>0</v>
      </c>
      <c r="BB308" s="166"/>
    </row>
    <row r="309" spans="1:54" s="160" customFormat="1" x14ac:dyDescent="0.35">
      <c r="A309" s="157">
        <v>308</v>
      </c>
      <c r="B309" s="157">
        <v>394198</v>
      </c>
      <c r="C309" s="157" t="s">
        <v>205</v>
      </c>
      <c r="D309" s="157" t="s">
        <v>16</v>
      </c>
      <c r="E309" s="157">
        <v>1993</v>
      </c>
      <c r="F309" s="157">
        <v>80</v>
      </c>
      <c r="G309" s="157">
        <v>1137.9951923076924</v>
      </c>
      <c r="H309" s="157"/>
      <c r="I309" s="157">
        <f t="shared" si="72"/>
        <v>100</v>
      </c>
      <c r="J309" s="157" t="str">
        <f>IF(D309="Electric","--",IF(D309="Diesel",VLOOKUP(C309,[2]ORDLF!A:B,2,FALSE),""))</f>
        <v/>
      </c>
      <c r="K309" s="157">
        <f>IF(D309="Electric","--",IF(D309="Gasoline",VLOOKUP(C309,LSILF!A:C,3,FALSE),""))</f>
        <v>0.54</v>
      </c>
      <c r="L309" s="158">
        <f t="shared" si="89"/>
        <v>0.54</v>
      </c>
      <c r="M309" s="157" t="str" cm="1">
        <f t="array" ref="M309">IF(D309="Electric","--",IF(D309="Diesel",_xlfn._xlws.FILTER(DIESCH[CH Cap],(DIESCH[HP Bin]=I309)),""))</f>
        <v/>
      </c>
      <c r="N309" s="157" cm="1">
        <f t="array" ref="N309">IF(D309="Electric","--",IF(D309="Gasoline",_xlfn._xlws.FILTER(LSICH[CH Cap],(LSICH[Fuel Type]=D309)*(LSICH[MY]=E309)),""))</f>
        <v>7000</v>
      </c>
      <c r="O309" s="157">
        <f t="shared" si="73"/>
        <v>7000</v>
      </c>
      <c r="P309" s="157">
        <f t="shared" si="74"/>
        <v>30725.870192307695</v>
      </c>
      <c r="Q309" s="157" t="str" cm="1">
        <f t="array" ref="Q309">IF(D309="Electric","--",IF(D309="Diesel",_xlfn._xlws.FILTER(ORDEF[HC-ZH (g/hp-hr)],(ORDEF[HP]=I309)*(ORDEF[Model_Year]=E309)),""))</f>
        <v/>
      </c>
      <c r="R309" s="157" cm="1">
        <f t="array" ref="R309">IF(D309="Electric","--",IF(D309="Gasoline",_xlfn._xlws.FILTER(LSIEF[HC-ZH (g/hp-hr)],(LSIEF[Fuel]=D309)*(LSIEF[HP Bin]=I309)*(LSIEF[Model Year]=E309)),""))</f>
        <v>2.63</v>
      </c>
      <c r="S309" s="158">
        <f t="shared" si="75"/>
        <v>2.63</v>
      </c>
      <c r="T309" s="159" t="str" cm="1">
        <f t="array" ref="T309">IF(D309="Electric","--",IF(D309="Diesel",_xlfn._xlws.FILTER(ORDEF[HCDR],(ORDEF[HP]=I309)*(ORDEF[Model_Year]=E309),),""))</f>
        <v/>
      </c>
      <c r="U309" s="159" cm="1">
        <f t="array" ref="U309">IF(D309="Electric","--",IF(D309="Gasoline",_xlfn._xlws.FILTER(LSIEF[HC DR],(LSIEF[Fuel]=D309)*(LSIEF[HP Bin]=I309)*(LSIEF[Model Year]=E309)),""))</f>
        <v>2.8699999999999998E-4</v>
      </c>
      <c r="V309" s="159">
        <f t="shared" si="76"/>
        <v>2.8699999999999998E-4</v>
      </c>
      <c r="W309" s="158" t="str" cm="1">
        <f t="array" ref="W309">IF(D309="Electric","--",IF(D309="Diesel",_xlfn._xlws.FILTER(ORDEF[NOXzh],(ORDEF[HP]=I309)*(ORDEF[Model_Year]=E309)),""))</f>
        <v/>
      </c>
      <c r="X309" s="158" cm="1">
        <f t="array" ref="X309">IF(D309="Electric","--",IF(D309="Gasoline",_xlfn._xlws.FILTER(LSIEF[NOX-ZH (g/hp-hr)],(LSIEF[Fuel]=D309)*(LSIEF[HP Bin]=I309)*(LSIEF[Model Year]=E309)),""))</f>
        <v>11.84</v>
      </c>
      <c r="Y309" s="158">
        <f t="shared" si="77"/>
        <v>11.84</v>
      </c>
      <c r="Z309" s="159" t="str" cm="1">
        <f t="array" ref="Z309">IF(D309="Electric","--",IF(D309="Diesel",_xlfn._xlws.FILTER(ORDEF[NOXdr],(ORDEF[HP]=I309)*(ORDEF[Model_Year]=E309)),""))</f>
        <v/>
      </c>
      <c r="AA309" s="159" cm="1">
        <f t="array" ref="AA309">IF(E309="Electric","--",IF(D309="Gasoline",_xlfn._xlws.FILTER(LSIEF[NOX DR],(LSIEF[Fuel]=D309)*(LSIEF[HP Bin]=I309)*(LSIEF[Model Year]=E309)),""))</f>
        <v>6.0099999999999997E-5</v>
      </c>
      <c r="AB309" s="159">
        <f t="shared" si="78"/>
        <v>6.0099999999999997E-5</v>
      </c>
      <c r="AC309" s="158" t="str" cm="1">
        <f t="array" ref="AC309">IF(D309="Electric","--",IF(D309="Diesel",_xlfn._xlws.FILTER(DFCF2[Fuel_HC],(DFCF2[MY]=E309)),""))</f>
        <v/>
      </c>
      <c r="AD309" s="158" cm="1">
        <f t="array" ref="AD309">IF(D309="Electric","--",IF(D309="Gasoline",_xlfn._xlws.FILTER(GFCF2[Fuel_HC],(GFCF2[MY]=E309)),""))</f>
        <v>0.85</v>
      </c>
      <c r="AE309" s="158">
        <f t="shared" si="79"/>
        <v>0.85</v>
      </c>
      <c r="AF309" s="157" t="str" cm="1">
        <f t="array" ref="AF309">IF(D309="Electric","--",IF(D309="Diesel",_xlfn._xlws.FILTER(DFCF2[Fuel_NOX],(DFCF2[MY]=E309)),""))</f>
        <v/>
      </c>
      <c r="AG309" s="157" cm="1">
        <f t="array" ref="AG309">IF(D309="Electric","--",IF(D309="Gasoline",_xlfn._xlws.FILTER(GFCF2[Fuel_NOX],(GFCF2[MY]=E309)),""))</f>
        <v>0.86699999999999999</v>
      </c>
      <c r="AH309" s="157">
        <f t="shared" si="80"/>
        <v>0.86699999999999999</v>
      </c>
      <c r="AI309" s="158">
        <f t="shared" si="81"/>
        <v>3.9431499999999993</v>
      </c>
      <c r="AJ309" s="158">
        <f t="shared" si="82"/>
        <v>10.630026900000001</v>
      </c>
      <c r="AK309" s="158">
        <f t="shared" si="83"/>
        <v>427.36773565674599</v>
      </c>
      <c r="AL309" s="158">
        <f t="shared" si="84"/>
        <v>1152.1069516055184</v>
      </c>
      <c r="AM309" s="158">
        <f t="shared" si="85"/>
        <v>0.21368386782837301</v>
      </c>
      <c r="AN309" s="158">
        <f t="shared" si="86"/>
        <v>0.57605347580275923</v>
      </c>
      <c r="AO309" s="158">
        <f t="shared" si="87"/>
        <v>0.19654642162853747</v>
      </c>
      <c r="AP309" s="157"/>
      <c r="AQ309" s="161"/>
      <c r="AR309" s="161"/>
      <c r="AS309" s="161" t="str">
        <f>IF(ISNA(VLOOKUP($B309,'2017 Emission Inventory'!$B$2:$B$803,1,FALSE)),"No","Yes")</f>
        <v>Yes</v>
      </c>
      <c r="AT309" s="161" t="str">
        <f>IFERROR(INDEX('2017 Emission Inventory'!$C$2:$C$803,MATCH($B309,'2017 Emission Inventory'!$B$2:$B$803,0)),"")</f>
        <v>Cargo Tractor</v>
      </c>
      <c r="AU309" s="161" t="str">
        <f>IFERROR(INDEX('2017 Emission Inventory'!$D$2:$D$803,MATCH($B309,'2017 Emission Inventory'!$B$2:$B$803,0)),"")</f>
        <v>Gasoline</v>
      </c>
      <c r="AV309" s="161">
        <f>IFERROR(INDEX('2017 Emission Inventory'!$E$2:$E$803,MATCH($B309,'2017 Emission Inventory'!$B$2:$B$803,0)),"")</f>
        <v>1993</v>
      </c>
      <c r="AW309" s="161">
        <f>IFERROR(INDEX('2017 Emission Inventory'!$F$2:$F$803,MATCH($B309,'2017 Emission Inventory'!$B$2:$B$803,0)),"")</f>
        <v>80</v>
      </c>
      <c r="AX309" s="161">
        <f>IFERROR(INDEX('2017 Emission Inventory'!$G$2:$G$803,MATCH($B309,'2017 Emission Inventory'!$B$2:$B$803,0)),"")</f>
        <v>1137.9951923076924</v>
      </c>
      <c r="AY309" s="162">
        <f>IFERROR(INDEX('2017 Emission Inventory'!$AL$2:$AL$803,MATCH($B309,'2017 Emission Inventory'!$B$2:$B$803,0)),"")</f>
        <v>1152.1069516055184</v>
      </c>
      <c r="AZ309" s="163">
        <f t="shared" si="88"/>
        <v>0</v>
      </c>
      <c r="BB309" s="166"/>
    </row>
    <row r="310" spans="1:54" s="160" customFormat="1" x14ac:dyDescent="0.35">
      <c r="A310" s="157">
        <v>309</v>
      </c>
      <c r="B310" s="157">
        <v>394199</v>
      </c>
      <c r="C310" s="157" t="s">
        <v>205</v>
      </c>
      <c r="D310" s="157" t="s">
        <v>16</v>
      </c>
      <c r="E310" s="157">
        <v>1993</v>
      </c>
      <c r="F310" s="157">
        <v>80</v>
      </c>
      <c r="G310" s="157">
        <v>1137.9951923076924</v>
      </c>
      <c r="H310" s="157"/>
      <c r="I310" s="157">
        <f t="shared" si="72"/>
        <v>100</v>
      </c>
      <c r="J310" s="157" t="str">
        <f>IF(D310="Electric","--",IF(D310="Diesel",VLOOKUP(C310,[2]ORDLF!A:B,2,FALSE),""))</f>
        <v/>
      </c>
      <c r="K310" s="157">
        <f>IF(D310="Electric","--",IF(D310="Gasoline",VLOOKUP(C310,LSILF!A:C,3,FALSE),""))</f>
        <v>0.54</v>
      </c>
      <c r="L310" s="158">
        <f t="shared" si="89"/>
        <v>0.54</v>
      </c>
      <c r="M310" s="157" t="str" cm="1">
        <f t="array" ref="M310">IF(D310="Electric","--",IF(D310="Diesel",_xlfn._xlws.FILTER(DIESCH[CH Cap],(DIESCH[HP Bin]=I310)),""))</f>
        <v/>
      </c>
      <c r="N310" s="157" cm="1">
        <f t="array" ref="N310">IF(D310="Electric","--",IF(D310="Gasoline",_xlfn._xlws.FILTER(LSICH[CH Cap],(LSICH[Fuel Type]=D310)*(LSICH[MY]=E310)),""))</f>
        <v>7000</v>
      </c>
      <c r="O310" s="157">
        <f t="shared" si="73"/>
        <v>7000</v>
      </c>
      <c r="P310" s="157">
        <f t="shared" si="74"/>
        <v>30725.870192307695</v>
      </c>
      <c r="Q310" s="157" t="str" cm="1">
        <f t="array" ref="Q310">IF(D310="Electric","--",IF(D310="Diesel",_xlfn._xlws.FILTER(ORDEF[HC-ZH (g/hp-hr)],(ORDEF[HP]=I310)*(ORDEF[Model_Year]=E310)),""))</f>
        <v/>
      </c>
      <c r="R310" s="157" cm="1">
        <f t="array" ref="R310">IF(D310="Electric","--",IF(D310="Gasoline",_xlfn._xlws.FILTER(LSIEF[HC-ZH (g/hp-hr)],(LSIEF[Fuel]=D310)*(LSIEF[HP Bin]=I310)*(LSIEF[Model Year]=E310)),""))</f>
        <v>2.63</v>
      </c>
      <c r="S310" s="158">
        <f t="shared" si="75"/>
        <v>2.63</v>
      </c>
      <c r="T310" s="159" t="str" cm="1">
        <f t="array" ref="T310">IF(D310="Electric","--",IF(D310="Diesel",_xlfn._xlws.FILTER(ORDEF[HCDR],(ORDEF[HP]=I310)*(ORDEF[Model_Year]=E310),),""))</f>
        <v/>
      </c>
      <c r="U310" s="159" cm="1">
        <f t="array" ref="U310">IF(D310="Electric","--",IF(D310="Gasoline",_xlfn._xlws.FILTER(LSIEF[HC DR],(LSIEF[Fuel]=D310)*(LSIEF[HP Bin]=I310)*(LSIEF[Model Year]=E310)),""))</f>
        <v>2.8699999999999998E-4</v>
      </c>
      <c r="V310" s="159">
        <f t="shared" si="76"/>
        <v>2.8699999999999998E-4</v>
      </c>
      <c r="W310" s="158" t="str" cm="1">
        <f t="array" ref="W310">IF(D310="Electric","--",IF(D310="Diesel",_xlfn._xlws.FILTER(ORDEF[NOXzh],(ORDEF[HP]=I310)*(ORDEF[Model_Year]=E310)),""))</f>
        <v/>
      </c>
      <c r="X310" s="158" cm="1">
        <f t="array" ref="X310">IF(D310="Electric","--",IF(D310="Gasoline",_xlfn._xlws.FILTER(LSIEF[NOX-ZH (g/hp-hr)],(LSIEF[Fuel]=D310)*(LSIEF[HP Bin]=I310)*(LSIEF[Model Year]=E310)),""))</f>
        <v>11.84</v>
      </c>
      <c r="Y310" s="158">
        <f t="shared" si="77"/>
        <v>11.84</v>
      </c>
      <c r="Z310" s="159" t="str" cm="1">
        <f t="array" ref="Z310">IF(D310="Electric","--",IF(D310="Diesel",_xlfn._xlws.FILTER(ORDEF[NOXdr],(ORDEF[HP]=I310)*(ORDEF[Model_Year]=E310)),""))</f>
        <v/>
      </c>
      <c r="AA310" s="159" cm="1">
        <f t="array" ref="AA310">IF(E310="Electric","--",IF(D310="Gasoline",_xlfn._xlws.FILTER(LSIEF[NOX DR],(LSIEF[Fuel]=D310)*(LSIEF[HP Bin]=I310)*(LSIEF[Model Year]=E310)),""))</f>
        <v>6.0099999999999997E-5</v>
      </c>
      <c r="AB310" s="159">
        <f t="shared" si="78"/>
        <v>6.0099999999999997E-5</v>
      </c>
      <c r="AC310" s="158" t="str" cm="1">
        <f t="array" ref="AC310">IF(D310="Electric","--",IF(D310="Diesel",_xlfn._xlws.FILTER(DFCF2[Fuel_HC],(DFCF2[MY]=E310)),""))</f>
        <v/>
      </c>
      <c r="AD310" s="158" cm="1">
        <f t="array" ref="AD310">IF(D310="Electric","--",IF(D310="Gasoline",_xlfn._xlws.FILTER(GFCF2[Fuel_HC],(GFCF2[MY]=E310)),""))</f>
        <v>0.85</v>
      </c>
      <c r="AE310" s="158">
        <f t="shared" si="79"/>
        <v>0.85</v>
      </c>
      <c r="AF310" s="157" t="str" cm="1">
        <f t="array" ref="AF310">IF(D310="Electric","--",IF(D310="Diesel",_xlfn._xlws.FILTER(DFCF2[Fuel_NOX],(DFCF2[MY]=E310)),""))</f>
        <v/>
      </c>
      <c r="AG310" s="157" cm="1">
        <f t="array" ref="AG310">IF(D310="Electric","--",IF(D310="Gasoline",_xlfn._xlws.FILTER(GFCF2[Fuel_NOX],(GFCF2[MY]=E310)),""))</f>
        <v>0.86699999999999999</v>
      </c>
      <c r="AH310" s="157">
        <f t="shared" si="80"/>
        <v>0.86699999999999999</v>
      </c>
      <c r="AI310" s="158">
        <f t="shared" si="81"/>
        <v>3.9431499999999993</v>
      </c>
      <c r="AJ310" s="158">
        <f t="shared" si="82"/>
        <v>10.630026900000001</v>
      </c>
      <c r="AK310" s="158">
        <f t="shared" si="83"/>
        <v>427.36773565674599</v>
      </c>
      <c r="AL310" s="158">
        <f t="shared" si="84"/>
        <v>1152.1069516055184</v>
      </c>
      <c r="AM310" s="158">
        <f t="shared" si="85"/>
        <v>0.21368386782837301</v>
      </c>
      <c r="AN310" s="158">
        <f t="shared" si="86"/>
        <v>0.57605347580275923</v>
      </c>
      <c r="AO310" s="158">
        <f t="shared" si="87"/>
        <v>0.19654642162853747</v>
      </c>
      <c r="AP310" s="157"/>
      <c r="AQ310" s="161"/>
      <c r="AR310" s="161"/>
      <c r="AS310" s="161" t="str">
        <f>IF(ISNA(VLOOKUP($B310,'2017 Emission Inventory'!$B$2:$B$803,1,FALSE)),"No","Yes")</f>
        <v>Yes</v>
      </c>
      <c r="AT310" s="161" t="str">
        <f>IFERROR(INDEX('2017 Emission Inventory'!$C$2:$C$803,MATCH($B310,'2017 Emission Inventory'!$B$2:$B$803,0)),"")</f>
        <v>Cargo Tractor</v>
      </c>
      <c r="AU310" s="161" t="str">
        <f>IFERROR(INDEX('2017 Emission Inventory'!$D$2:$D$803,MATCH($B310,'2017 Emission Inventory'!$B$2:$B$803,0)),"")</f>
        <v>Gasoline</v>
      </c>
      <c r="AV310" s="161">
        <f>IFERROR(INDEX('2017 Emission Inventory'!$E$2:$E$803,MATCH($B310,'2017 Emission Inventory'!$B$2:$B$803,0)),"")</f>
        <v>1993</v>
      </c>
      <c r="AW310" s="161">
        <f>IFERROR(INDEX('2017 Emission Inventory'!$F$2:$F$803,MATCH($B310,'2017 Emission Inventory'!$B$2:$B$803,0)),"")</f>
        <v>80</v>
      </c>
      <c r="AX310" s="161">
        <f>IFERROR(INDEX('2017 Emission Inventory'!$G$2:$G$803,MATCH($B310,'2017 Emission Inventory'!$B$2:$B$803,0)),"")</f>
        <v>1137.9951923076924</v>
      </c>
      <c r="AY310" s="162">
        <f>IFERROR(INDEX('2017 Emission Inventory'!$AL$2:$AL$803,MATCH($B310,'2017 Emission Inventory'!$B$2:$B$803,0)),"")</f>
        <v>1152.1069516055184</v>
      </c>
      <c r="AZ310" s="163">
        <f t="shared" si="88"/>
        <v>0</v>
      </c>
      <c r="BB310" s="166"/>
    </row>
    <row r="311" spans="1:54" s="160" customFormat="1" x14ac:dyDescent="0.35">
      <c r="A311" s="157">
        <v>310</v>
      </c>
      <c r="B311" s="157">
        <v>394211</v>
      </c>
      <c r="C311" s="157" t="s">
        <v>205</v>
      </c>
      <c r="D311" s="157" t="s">
        <v>16</v>
      </c>
      <c r="E311" s="157">
        <v>1993</v>
      </c>
      <c r="F311" s="157">
        <v>80</v>
      </c>
      <c r="G311" s="157">
        <v>1137.9951923076924</v>
      </c>
      <c r="H311" s="157"/>
      <c r="I311" s="157">
        <f t="shared" si="72"/>
        <v>100</v>
      </c>
      <c r="J311" s="157" t="str">
        <f>IF(D311="Electric","--",IF(D311="Diesel",VLOOKUP(C311,[2]ORDLF!A:B,2,FALSE),""))</f>
        <v/>
      </c>
      <c r="K311" s="157">
        <f>IF(D311="Electric","--",IF(D311="Gasoline",VLOOKUP(C311,LSILF!A:C,3,FALSE),""))</f>
        <v>0.54</v>
      </c>
      <c r="L311" s="158">
        <f t="shared" si="89"/>
        <v>0.54</v>
      </c>
      <c r="M311" s="157" t="str" cm="1">
        <f t="array" ref="M311">IF(D311="Electric","--",IF(D311="Diesel",_xlfn._xlws.FILTER(DIESCH[CH Cap],(DIESCH[HP Bin]=I311)),""))</f>
        <v/>
      </c>
      <c r="N311" s="157" cm="1">
        <f t="array" ref="N311">IF(D311="Electric","--",IF(D311="Gasoline",_xlfn._xlws.FILTER(LSICH[CH Cap],(LSICH[Fuel Type]=D311)*(LSICH[MY]=E311)),""))</f>
        <v>7000</v>
      </c>
      <c r="O311" s="157">
        <f t="shared" si="73"/>
        <v>7000</v>
      </c>
      <c r="P311" s="157">
        <f t="shared" si="74"/>
        <v>30725.870192307695</v>
      </c>
      <c r="Q311" s="157" t="str" cm="1">
        <f t="array" ref="Q311">IF(D311="Electric","--",IF(D311="Diesel",_xlfn._xlws.FILTER(ORDEF[HC-ZH (g/hp-hr)],(ORDEF[HP]=I311)*(ORDEF[Model_Year]=E311)),""))</f>
        <v/>
      </c>
      <c r="R311" s="157" cm="1">
        <f t="array" ref="R311">IF(D311="Electric","--",IF(D311="Gasoline",_xlfn._xlws.FILTER(LSIEF[HC-ZH (g/hp-hr)],(LSIEF[Fuel]=D311)*(LSIEF[HP Bin]=I311)*(LSIEF[Model Year]=E311)),""))</f>
        <v>2.63</v>
      </c>
      <c r="S311" s="158">
        <f t="shared" si="75"/>
        <v>2.63</v>
      </c>
      <c r="T311" s="159" t="str" cm="1">
        <f t="array" ref="T311">IF(D311="Electric","--",IF(D311="Diesel",_xlfn._xlws.FILTER(ORDEF[HCDR],(ORDEF[HP]=I311)*(ORDEF[Model_Year]=E311),),""))</f>
        <v/>
      </c>
      <c r="U311" s="159" cm="1">
        <f t="array" ref="U311">IF(D311="Electric","--",IF(D311="Gasoline",_xlfn._xlws.FILTER(LSIEF[HC DR],(LSIEF[Fuel]=D311)*(LSIEF[HP Bin]=I311)*(LSIEF[Model Year]=E311)),""))</f>
        <v>2.8699999999999998E-4</v>
      </c>
      <c r="V311" s="159">
        <f t="shared" si="76"/>
        <v>2.8699999999999998E-4</v>
      </c>
      <c r="W311" s="158" t="str" cm="1">
        <f t="array" ref="W311">IF(D311="Electric","--",IF(D311="Diesel",_xlfn._xlws.FILTER(ORDEF[NOXzh],(ORDEF[HP]=I311)*(ORDEF[Model_Year]=E311)),""))</f>
        <v/>
      </c>
      <c r="X311" s="158" cm="1">
        <f t="array" ref="X311">IF(D311="Electric","--",IF(D311="Gasoline",_xlfn._xlws.FILTER(LSIEF[NOX-ZH (g/hp-hr)],(LSIEF[Fuel]=D311)*(LSIEF[HP Bin]=I311)*(LSIEF[Model Year]=E311)),""))</f>
        <v>11.84</v>
      </c>
      <c r="Y311" s="158">
        <f t="shared" si="77"/>
        <v>11.84</v>
      </c>
      <c r="Z311" s="159" t="str" cm="1">
        <f t="array" ref="Z311">IF(D311="Electric","--",IF(D311="Diesel",_xlfn._xlws.FILTER(ORDEF[NOXdr],(ORDEF[HP]=I311)*(ORDEF[Model_Year]=E311)),""))</f>
        <v/>
      </c>
      <c r="AA311" s="159" cm="1">
        <f t="array" ref="AA311">IF(E311="Electric","--",IF(D311="Gasoline",_xlfn._xlws.FILTER(LSIEF[NOX DR],(LSIEF[Fuel]=D311)*(LSIEF[HP Bin]=I311)*(LSIEF[Model Year]=E311)),""))</f>
        <v>6.0099999999999997E-5</v>
      </c>
      <c r="AB311" s="159">
        <f t="shared" si="78"/>
        <v>6.0099999999999997E-5</v>
      </c>
      <c r="AC311" s="158" t="str" cm="1">
        <f t="array" ref="AC311">IF(D311="Electric","--",IF(D311="Diesel",_xlfn._xlws.FILTER(DFCF2[Fuel_HC],(DFCF2[MY]=E311)),""))</f>
        <v/>
      </c>
      <c r="AD311" s="158" cm="1">
        <f t="array" ref="AD311">IF(D311="Electric","--",IF(D311="Gasoline",_xlfn._xlws.FILTER(GFCF2[Fuel_HC],(GFCF2[MY]=E311)),""))</f>
        <v>0.85</v>
      </c>
      <c r="AE311" s="158">
        <f t="shared" si="79"/>
        <v>0.85</v>
      </c>
      <c r="AF311" s="157" t="str" cm="1">
        <f t="array" ref="AF311">IF(D311="Electric","--",IF(D311="Diesel",_xlfn._xlws.FILTER(DFCF2[Fuel_NOX],(DFCF2[MY]=E311)),""))</f>
        <v/>
      </c>
      <c r="AG311" s="157" cm="1">
        <f t="array" ref="AG311">IF(D311="Electric","--",IF(D311="Gasoline",_xlfn._xlws.FILTER(GFCF2[Fuel_NOX],(GFCF2[MY]=E311)),""))</f>
        <v>0.86699999999999999</v>
      </c>
      <c r="AH311" s="157">
        <f t="shared" si="80"/>
        <v>0.86699999999999999</v>
      </c>
      <c r="AI311" s="158">
        <f t="shared" si="81"/>
        <v>3.9431499999999993</v>
      </c>
      <c r="AJ311" s="158">
        <f t="shared" si="82"/>
        <v>10.630026900000001</v>
      </c>
      <c r="AK311" s="158">
        <f t="shared" si="83"/>
        <v>427.36773565674599</v>
      </c>
      <c r="AL311" s="158">
        <f t="shared" si="84"/>
        <v>1152.1069516055184</v>
      </c>
      <c r="AM311" s="158">
        <f t="shared" si="85"/>
        <v>0.21368386782837301</v>
      </c>
      <c r="AN311" s="158">
        <f t="shared" si="86"/>
        <v>0.57605347580275923</v>
      </c>
      <c r="AO311" s="158">
        <f t="shared" si="87"/>
        <v>0.19654642162853747</v>
      </c>
      <c r="AP311" s="157"/>
      <c r="AQ311" s="161"/>
      <c r="AR311" s="161"/>
      <c r="AS311" s="161" t="str">
        <f>IF(ISNA(VLOOKUP($B311,'2017 Emission Inventory'!$B$2:$B$803,1,FALSE)),"No","Yes")</f>
        <v>Yes</v>
      </c>
      <c r="AT311" s="161" t="str">
        <f>IFERROR(INDEX('2017 Emission Inventory'!$C$2:$C$803,MATCH($B311,'2017 Emission Inventory'!$B$2:$B$803,0)),"")</f>
        <v>Cargo Tractor</v>
      </c>
      <c r="AU311" s="161" t="str">
        <f>IFERROR(INDEX('2017 Emission Inventory'!$D$2:$D$803,MATCH($B311,'2017 Emission Inventory'!$B$2:$B$803,0)),"")</f>
        <v>Gasoline</v>
      </c>
      <c r="AV311" s="161">
        <f>IFERROR(INDEX('2017 Emission Inventory'!$E$2:$E$803,MATCH($B311,'2017 Emission Inventory'!$B$2:$B$803,0)),"")</f>
        <v>1993</v>
      </c>
      <c r="AW311" s="161">
        <f>IFERROR(INDEX('2017 Emission Inventory'!$F$2:$F$803,MATCH($B311,'2017 Emission Inventory'!$B$2:$B$803,0)),"")</f>
        <v>80</v>
      </c>
      <c r="AX311" s="161">
        <f>IFERROR(INDEX('2017 Emission Inventory'!$G$2:$G$803,MATCH($B311,'2017 Emission Inventory'!$B$2:$B$803,0)),"")</f>
        <v>1137.9951923076924</v>
      </c>
      <c r="AY311" s="162">
        <f>IFERROR(INDEX('2017 Emission Inventory'!$AL$2:$AL$803,MATCH($B311,'2017 Emission Inventory'!$B$2:$B$803,0)),"")</f>
        <v>1152.1069516055184</v>
      </c>
      <c r="AZ311" s="163">
        <f t="shared" si="88"/>
        <v>0</v>
      </c>
      <c r="BB311" s="166"/>
    </row>
    <row r="312" spans="1:54" s="160" customFormat="1" x14ac:dyDescent="0.35">
      <c r="A312" s="157">
        <v>311</v>
      </c>
      <c r="B312" s="157">
        <v>394233</v>
      </c>
      <c r="C312" s="157" t="s">
        <v>205</v>
      </c>
      <c r="D312" s="157" t="s">
        <v>16</v>
      </c>
      <c r="E312" s="157">
        <v>1993</v>
      </c>
      <c r="F312" s="157">
        <v>80</v>
      </c>
      <c r="G312" s="157">
        <v>1137.9951923076924</v>
      </c>
      <c r="H312" s="157"/>
      <c r="I312" s="157">
        <f t="shared" si="72"/>
        <v>100</v>
      </c>
      <c r="J312" s="157" t="str">
        <f>IF(D312="Electric","--",IF(D312="Diesel",VLOOKUP(C312,[2]ORDLF!A:B,2,FALSE),""))</f>
        <v/>
      </c>
      <c r="K312" s="157">
        <f>IF(D312="Electric","--",IF(D312="Gasoline",VLOOKUP(C312,LSILF!A:C,3,FALSE),""))</f>
        <v>0.54</v>
      </c>
      <c r="L312" s="158">
        <f t="shared" si="89"/>
        <v>0.54</v>
      </c>
      <c r="M312" s="157" t="str" cm="1">
        <f t="array" ref="M312">IF(D312="Electric","--",IF(D312="Diesel",_xlfn._xlws.FILTER(DIESCH[CH Cap],(DIESCH[HP Bin]=I312)),""))</f>
        <v/>
      </c>
      <c r="N312" s="157" cm="1">
        <f t="array" ref="N312">IF(D312="Electric","--",IF(D312="Gasoline",_xlfn._xlws.FILTER(LSICH[CH Cap],(LSICH[Fuel Type]=D312)*(LSICH[MY]=E312)),""))</f>
        <v>7000</v>
      </c>
      <c r="O312" s="157">
        <f t="shared" si="73"/>
        <v>7000</v>
      </c>
      <c r="P312" s="157">
        <f t="shared" si="74"/>
        <v>30725.870192307695</v>
      </c>
      <c r="Q312" s="157" t="str" cm="1">
        <f t="array" ref="Q312">IF(D312="Electric","--",IF(D312="Diesel",_xlfn._xlws.FILTER(ORDEF[HC-ZH (g/hp-hr)],(ORDEF[HP]=I312)*(ORDEF[Model_Year]=E312)),""))</f>
        <v/>
      </c>
      <c r="R312" s="157" cm="1">
        <f t="array" ref="R312">IF(D312="Electric","--",IF(D312="Gasoline",_xlfn._xlws.FILTER(LSIEF[HC-ZH (g/hp-hr)],(LSIEF[Fuel]=D312)*(LSIEF[HP Bin]=I312)*(LSIEF[Model Year]=E312)),""))</f>
        <v>2.63</v>
      </c>
      <c r="S312" s="158">
        <f t="shared" si="75"/>
        <v>2.63</v>
      </c>
      <c r="T312" s="159" t="str" cm="1">
        <f t="array" ref="T312">IF(D312="Electric","--",IF(D312="Diesel",_xlfn._xlws.FILTER(ORDEF[HCDR],(ORDEF[HP]=I312)*(ORDEF[Model_Year]=E312),),""))</f>
        <v/>
      </c>
      <c r="U312" s="159" cm="1">
        <f t="array" ref="U312">IF(D312="Electric","--",IF(D312="Gasoline",_xlfn._xlws.FILTER(LSIEF[HC DR],(LSIEF[Fuel]=D312)*(LSIEF[HP Bin]=I312)*(LSIEF[Model Year]=E312)),""))</f>
        <v>2.8699999999999998E-4</v>
      </c>
      <c r="V312" s="159">
        <f t="shared" si="76"/>
        <v>2.8699999999999998E-4</v>
      </c>
      <c r="W312" s="158" t="str" cm="1">
        <f t="array" ref="W312">IF(D312="Electric","--",IF(D312="Diesel",_xlfn._xlws.FILTER(ORDEF[NOXzh],(ORDEF[HP]=I312)*(ORDEF[Model_Year]=E312)),""))</f>
        <v/>
      </c>
      <c r="X312" s="158" cm="1">
        <f t="array" ref="X312">IF(D312="Electric","--",IF(D312="Gasoline",_xlfn._xlws.FILTER(LSIEF[NOX-ZH (g/hp-hr)],(LSIEF[Fuel]=D312)*(LSIEF[HP Bin]=I312)*(LSIEF[Model Year]=E312)),""))</f>
        <v>11.84</v>
      </c>
      <c r="Y312" s="158">
        <f t="shared" si="77"/>
        <v>11.84</v>
      </c>
      <c r="Z312" s="159" t="str" cm="1">
        <f t="array" ref="Z312">IF(D312="Electric","--",IF(D312="Diesel",_xlfn._xlws.FILTER(ORDEF[NOXdr],(ORDEF[HP]=I312)*(ORDEF[Model_Year]=E312)),""))</f>
        <v/>
      </c>
      <c r="AA312" s="159" cm="1">
        <f t="array" ref="AA312">IF(E312="Electric","--",IF(D312="Gasoline",_xlfn._xlws.FILTER(LSIEF[NOX DR],(LSIEF[Fuel]=D312)*(LSIEF[HP Bin]=I312)*(LSIEF[Model Year]=E312)),""))</f>
        <v>6.0099999999999997E-5</v>
      </c>
      <c r="AB312" s="159">
        <f t="shared" si="78"/>
        <v>6.0099999999999997E-5</v>
      </c>
      <c r="AC312" s="158" t="str" cm="1">
        <f t="array" ref="AC312">IF(D312="Electric","--",IF(D312="Diesel",_xlfn._xlws.FILTER(DFCF2[Fuel_HC],(DFCF2[MY]=E312)),""))</f>
        <v/>
      </c>
      <c r="AD312" s="158" cm="1">
        <f t="array" ref="AD312">IF(D312="Electric","--",IF(D312="Gasoline",_xlfn._xlws.FILTER(GFCF2[Fuel_HC],(GFCF2[MY]=E312)),""))</f>
        <v>0.85</v>
      </c>
      <c r="AE312" s="158">
        <f t="shared" si="79"/>
        <v>0.85</v>
      </c>
      <c r="AF312" s="157" t="str" cm="1">
        <f t="array" ref="AF312">IF(D312="Electric","--",IF(D312="Diesel",_xlfn._xlws.FILTER(DFCF2[Fuel_NOX],(DFCF2[MY]=E312)),""))</f>
        <v/>
      </c>
      <c r="AG312" s="157" cm="1">
        <f t="array" ref="AG312">IF(D312="Electric","--",IF(D312="Gasoline",_xlfn._xlws.FILTER(GFCF2[Fuel_NOX],(GFCF2[MY]=E312)),""))</f>
        <v>0.86699999999999999</v>
      </c>
      <c r="AH312" s="157">
        <f t="shared" si="80"/>
        <v>0.86699999999999999</v>
      </c>
      <c r="AI312" s="158">
        <f t="shared" si="81"/>
        <v>3.9431499999999993</v>
      </c>
      <c r="AJ312" s="158">
        <f t="shared" si="82"/>
        <v>10.630026900000001</v>
      </c>
      <c r="AK312" s="158">
        <f t="shared" si="83"/>
        <v>427.36773565674599</v>
      </c>
      <c r="AL312" s="158">
        <f t="shared" si="84"/>
        <v>1152.1069516055184</v>
      </c>
      <c r="AM312" s="158">
        <f t="shared" si="85"/>
        <v>0.21368386782837301</v>
      </c>
      <c r="AN312" s="158">
        <f t="shared" si="86"/>
        <v>0.57605347580275923</v>
      </c>
      <c r="AO312" s="158">
        <f t="shared" si="87"/>
        <v>0.19654642162853747</v>
      </c>
      <c r="AP312" s="157"/>
      <c r="AQ312" s="161"/>
      <c r="AR312" s="161"/>
      <c r="AS312" s="161" t="str">
        <f>IF(ISNA(VLOOKUP($B312,'2017 Emission Inventory'!$B$2:$B$803,1,FALSE)),"No","Yes")</f>
        <v>Yes</v>
      </c>
      <c r="AT312" s="161" t="str">
        <f>IFERROR(INDEX('2017 Emission Inventory'!$C$2:$C$803,MATCH($B312,'2017 Emission Inventory'!$B$2:$B$803,0)),"")</f>
        <v>Cargo Tractor</v>
      </c>
      <c r="AU312" s="161" t="str">
        <f>IFERROR(INDEX('2017 Emission Inventory'!$D$2:$D$803,MATCH($B312,'2017 Emission Inventory'!$B$2:$B$803,0)),"")</f>
        <v>Gasoline</v>
      </c>
      <c r="AV312" s="161">
        <f>IFERROR(INDEX('2017 Emission Inventory'!$E$2:$E$803,MATCH($B312,'2017 Emission Inventory'!$B$2:$B$803,0)),"")</f>
        <v>1993</v>
      </c>
      <c r="AW312" s="161">
        <f>IFERROR(INDEX('2017 Emission Inventory'!$F$2:$F$803,MATCH($B312,'2017 Emission Inventory'!$B$2:$B$803,0)),"")</f>
        <v>80</v>
      </c>
      <c r="AX312" s="161">
        <f>IFERROR(INDEX('2017 Emission Inventory'!$G$2:$G$803,MATCH($B312,'2017 Emission Inventory'!$B$2:$B$803,0)),"")</f>
        <v>1137.9951923076924</v>
      </c>
      <c r="AY312" s="162">
        <f>IFERROR(INDEX('2017 Emission Inventory'!$AL$2:$AL$803,MATCH($B312,'2017 Emission Inventory'!$B$2:$B$803,0)),"")</f>
        <v>1152.1069516055184</v>
      </c>
      <c r="AZ312" s="163">
        <f t="shared" si="88"/>
        <v>0</v>
      </c>
      <c r="BB312" s="166"/>
    </row>
    <row r="313" spans="1:54" s="160" customFormat="1" x14ac:dyDescent="0.35">
      <c r="A313" s="157">
        <v>312</v>
      </c>
      <c r="B313" s="157">
        <v>394234</v>
      </c>
      <c r="C313" s="157" t="s">
        <v>205</v>
      </c>
      <c r="D313" s="157" t="s">
        <v>16</v>
      </c>
      <c r="E313" s="157">
        <v>1993</v>
      </c>
      <c r="F313" s="157">
        <v>80</v>
      </c>
      <c r="G313" s="157">
        <v>1137.9951923076924</v>
      </c>
      <c r="H313" s="157"/>
      <c r="I313" s="157">
        <f t="shared" si="72"/>
        <v>100</v>
      </c>
      <c r="J313" s="157" t="str">
        <f>IF(D313="Electric","--",IF(D313="Diesel",VLOOKUP(C313,[2]ORDLF!A:B,2,FALSE),""))</f>
        <v/>
      </c>
      <c r="K313" s="157">
        <f>IF(D313="Electric","--",IF(D313="Gasoline",VLOOKUP(C313,LSILF!A:C,3,FALSE),""))</f>
        <v>0.54</v>
      </c>
      <c r="L313" s="158">
        <f t="shared" si="89"/>
        <v>0.54</v>
      </c>
      <c r="M313" s="157" t="str" cm="1">
        <f t="array" ref="M313">IF(D313="Electric","--",IF(D313="Diesel",_xlfn._xlws.FILTER(DIESCH[CH Cap],(DIESCH[HP Bin]=I313)),""))</f>
        <v/>
      </c>
      <c r="N313" s="157" cm="1">
        <f t="array" ref="N313">IF(D313="Electric","--",IF(D313="Gasoline",_xlfn._xlws.FILTER(LSICH[CH Cap],(LSICH[Fuel Type]=D313)*(LSICH[MY]=E313)),""))</f>
        <v>7000</v>
      </c>
      <c r="O313" s="157">
        <f t="shared" si="73"/>
        <v>7000</v>
      </c>
      <c r="P313" s="157">
        <f t="shared" si="74"/>
        <v>30725.870192307695</v>
      </c>
      <c r="Q313" s="157" t="str" cm="1">
        <f t="array" ref="Q313">IF(D313="Electric","--",IF(D313="Diesel",_xlfn._xlws.FILTER(ORDEF[HC-ZH (g/hp-hr)],(ORDEF[HP]=I313)*(ORDEF[Model_Year]=E313)),""))</f>
        <v/>
      </c>
      <c r="R313" s="157" cm="1">
        <f t="array" ref="R313">IF(D313="Electric","--",IF(D313="Gasoline",_xlfn._xlws.FILTER(LSIEF[HC-ZH (g/hp-hr)],(LSIEF[Fuel]=D313)*(LSIEF[HP Bin]=I313)*(LSIEF[Model Year]=E313)),""))</f>
        <v>2.63</v>
      </c>
      <c r="S313" s="158">
        <f t="shared" si="75"/>
        <v>2.63</v>
      </c>
      <c r="T313" s="159" t="str" cm="1">
        <f t="array" ref="T313">IF(D313="Electric","--",IF(D313="Diesel",_xlfn._xlws.FILTER(ORDEF[HCDR],(ORDEF[HP]=I313)*(ORDEF[Model_Year]=E313),),""))</f>
        <v/>
      </c>
      <c r="U313" s="159" cm="1">
        <f t="array" ref="U313">IF(D313="Electric","--",IF(D313="Gasoline",_xlfn._xlws.FILTER(LSIEF[HC DR],(LSIEF[Fuel]=D313)*(LSIEF[HP Bin]=I313)*(LSIEF[Model Year]=E313)),""))</f>
        <v>2.8699999999999998E-4</v>
      </c>
      <c r="V313" s="159">
        <f t="shared" si="76"/>
        <v>2.8699999999999998E-4</v>
      </c>
      <c r="W313" s="158" t="str" cm="1">
        <f t="array" ref="W313">IF(D313="Electric","--",IF(D313="Diesel",_xlfn._xlws.FILTER(ORDEF[NOXzh],(ORDEF[HP]=I313)*(ORDEF[Model_Year]=E313)),""))</f>
        <v/>
      </c>
      <c r="X313" s="158" cm="1">
        <f t="array" ref="X313">IF(D313="Electric","--",IF(D313="Gasoline",_xlfn._xlws.FILTER(LSIEF[NOX-ZH (g/hp-hr)],(LSIEF[Fuel]=D313)*(LSIEF[HP Bin]=I313)*(LSIEF[Model Year]=E313)),""))</f>
        <v>11.84</v>
      </c>
      <c r="Y313" s="158">
        <f t="shared" si="77"/>
        <v>11.84</v>
      </c>
      <c r="Z313" s="159" t="str" cm="1">
        <f t="array" ref="Z313">IF(D313="Electric","--",IF(D313="Diesel",_xlfn._xlws.FILTER(ORDEF[NOXdr],(ORDEF[HP]=I313)*(ORDEF[Model_Year]=E313)),""))</f>
        <v/>
      </c>
      <c r="AA313" s="159" cm="1">
        <f t="array" ref="AA313">IF(E313="Electric","--",IF(D313="Gasoline",_xlfn._xlws.FILTER(LSIEF[NOX DR],(LSIEF[Fuel]=D313)*(LSIEF[HP Bin]=I313)*(LSIEF[Model Year]=E313)),""))</f>
        <v>6.0099999999999997E-5</v>
      </c>
      <c r="AB313" s="159">
        <f t="shared" si="78"/>
        <v>6.0099999999999997E-5</v>
      </c>
      <c r="AC313" s="158" t="str" cm="1">
        <f t="array" ref="AC313">IF(D313="Electric","--",IF(D313="Diesel",_xlfn._xlws.FILTER(DFCF2[Fuel_HC],(DFCF2[MY]=E313)),""))</f>
        <v/>
      </c>
      <c r="AD313" s="158" cm="1">
        <f t="array" ref="AD313">IF(D313="Electric","--",IF(D313="Gasoline",_xlfn._xlws.FILTER(GFCF2[Fuel_HC],(GFCF2[MY]=E313)),""))</f>
        <v>0.85</v>
      </c>
      <c r="AE313" s="158">
        <f t="shared" si="79"/>
        <v>0.85</v>
      </c>
      <c r="AF313" s="157" t="str" cm="1">
        <f t="array" ref="AF313">IF(D313="Electric","--",IF(D313="Diesel",_xlfn._xlws.FILTER(DFCF2[Fuel_NOX],(DFCF2[MY]=E313)),""))</f>
        <v/>
      </c>
      <c r="AG313" s="157" cm="1">
        <f t="array" ref="AG313">IF(D313="Electric","--",IF(D313="Gasoline",_xlfn._xlws.FILTER(GFCF2[Fuel_NOX],(GFCF2[MY]=E313)),""))</f>
        <v>0.86699999999999999</v>
      </c>
      <c r="AH313" s="157">
        <f t="shared" si="80"/>
        <v>0.86699999999999999</v>
      </c>
      <c r="AI313" s="158">
        <f t="shared" si="81"/>
        <v>3.9431499999999993</v>
      </c>
      <c r="AJ313" s="158">
        <f t="shared" si="82"/>
        <v>10.630026900000001</v>
      </c>
      <c r="AK313" s="158">
        <f t="shared" si="83"/>
        <v>427.36773565674599</v>
      </c>
      <c r="AL313" s="158">
        <f t="shared" si="84"/>
        <v>1152.1069516055184</v>
      </c>
      <c r="AM313" s="158">
        <f t="shared" si="85"/>
        <v>0.21368386782837301</v>
      </c>
      <c r="AN313" s="158">
        <f t="shared" si="86"/>
        <v>0.57605347580275923</v>
      </c>
      <c r="AO313" s="158">
        <f t="shared" si="87"/>
        <v>0.19654642162853747</v>
      </c>
      <c r="AP313" s="157"/>
      <c r="AQ313" s="161"/>
      <c r="AR313" s="161"/>
      <c r="AS313" s="161" t="str">
        <f>IF(ISNA(VLOOKUP($B313,'2017 Emission Inventory'!$B$2:$B$803,1,FALSE)),"No","Yes")</f>
        <v>Yes</v>
      </c>
      <c r="AT313" s="161" t="str">
        <f>IFERROR(INDEX('2017 Emission Inventory'!$C$2:$C$803,MATCH($B313,'2017 Emission Inventory'!$B$2:$B$803,0)),"")</f>
        <v>Cargo Tractor</v>
      </c>
      <c r="AU313" s="161" t="str">
        <f>IFERROR(INDEX('2017 Emission Inventory'!$D$2:$D$803,MATCH($B313,'2017 Emission Inventory'!$B$2:$B$803,0)),"")</f>
        <v>Gasoline</v>
      </c>
      <c r="AV313" s="161">
        <f>IFERROR(INDEX('2017 Emission Inventory'!$E$2:$E$803,MATCH($B313,'2017 Emission Inventory'!$B$2:$B$803,0)),"")</f>
        <v>1993</v>
      </c>
      <c r="AW313" s="161">
        <f>IFERROR(INDEX('2017 Emission Inventory'!$F$2:$F$803,MATCH($B313,'2017 Emission Inventory'!$B$2:$B$803,0)),"")</f>
        <v>80</v>
      </c>
      <c r="AX313" s="161">
        <f>IFERROR(INDEX('2017 Emission Inventory'!$G$2:$G$803,MATCH($B313,'2017 Emission Inventory'!$B$2:$B$803,0)),"")</f>
        <v>1137.9951923076924</v>
      </c>
      <c r="AY313" s="162">
        <f>IFERROR(INDEX('2017 Emission Inventory'!$AL$2:$AL$803,MATCH($B313,'2017 Emission Inventory'!$B$2:$B$803,0)),"")</f>
        <v>1152.1069516055184</v>
      </c>
      <c r="AZ313" s="163">
        <f t="shared" si="88"/>
        <v>0</v>
      </c>
      <c r="BB313" s="166"/>
    </row>
    <row r="314" spans="1:54" s="160" customFormat="1" x14ac:dyDescent="0.35">
      <c r="A314" s="157">
        <v>313</v>
      </c>
      <c r="B314" s="157">
        <v>995944</v>
      </c>
      <c r="C314" s="157" t="s">
        <v>205</v>
      </c>
      <c r="D314" s="157" t="s">
        <v>16</v>
      </c>
      <c r="E314" s="157">
        <v>1994</v>
      </c>
      <c r="F314" s="157">
        <v>80</v>
      </c>
      <c r="G314" s="157">
        <v>1137.9951923076924</v>
      </c>
      <c r="H314" s="157"/>
      <c r="I314" s="157">
        <f t="shared" si="72"/>
        <v>100</v>
      </c>
      <c r="J314" s="157" t="str">
        <f>IF(D314="Electric","--",IF(D314="Diesel",VLOOKUP(C314,[2]ORDLF!A:B,2,FALSE),""))</f>
        <v/>
      </c>
      <c r="K314" s="157">
        <f>IF(D314="Electric","--",IF(D314="Gasoline",VLOOKUP(C314,LSILF!A:C,3,FALSE),""))</f>
        <v>0.54</v>
      </c>
      <c r="L314" s="158">
        <f t="shared" si="89"/>
        <v>0.54</v>
      </c>
      <c r="M314" s="157" t="str" cm="1">
        <f t="array" ref="M314">IF(D314="Electric","--",IF(D314="Diesel",_xlfn._xlws.FILTER(DIESCH[CH Cap],(DIESCH[HP Bin]=I314)),""))</f>
        <v/>
      </c>
      <c r="N314" s="157" cm="1">
        <f t="array" ref="N314">IF(D314="Electric","--",IF(D314="Gasoline",_xlfn._xlws.FILTER(LSICH[CH Cap],(LSICH[Fuel Type]=D314)*(LSICH[MY]=E314)),""))</f>
        <v>7000</v>
      </c>
      <c r="O314" s="157">
        <f t="shared" si="73"/>
        <v>7000</v>
      </c>
      <c r="P314" s="157">
        <f t="shared" si="74"/>
        <v>29587.875</v>
      </c>
      <c r="Q314" s="157" t="str" cm="1">
        <f t="array" ref="Q314">IF(D314="Electric","--",IF(D314="Diesel",_xlfn._xlws.FILTER(ORDEF[HC-ZH (g/hp-hr)],(ORDEF[HP]=I314)*(ORDEF[Model_Year]=E314)),""))</f>
        <v/>
      </c>
      <c r="R314" s="157" cm="1">
        <f t="array" ref="R314">IF(D314="Electric","--",IF(D314="Gasoline",_xlfn._xlws.FILTER(LSIEF[HC-ZH (g/hp-hr)],(LSIEF[Fuel]=D314)*(LSIEF[HP Bin]=I314)*(LSIEF[Model Year]=E314)),""))</f>
        <v>2.63</v>
      </c>
      <c r="S314" s="158">
        <f t="shared" si="75"/>
        <v>2.63</v>
      </c>
      <c r="T314" s="159" t="str" cm="1">
        <f t="array" ref="T314">IF(D314="Electric","--",IF(D314="Diesel",_xlfn._xlws.FILTER(ORDEF[HCDR],(ORDEF[HP]=I314)*(ORDEF[Model_Year]=E314),),""))</f>
        <v/>
      </c>
      <c r="U314" s="159" cm="1">
        <f t="array" ref="U314">IF(D314="Electric","--",IF(D314="Gasoline",_xlfn._xlws.FILTER(LSIEF[HC DR],(LSIEF[Fuel]=D314)*(LSIEF[HP Bin]=I314)*(LSIEF[Model Year]=E314)),""))</f>
        <v>2.8699999999999998E-4</v>
      </c>
      <c r="V314" s="159">
        <f t="shared" si="76"/>
        <v>2.8699999999999998E-4</v>
      </c>
      <c r="W314" s="158" t="str" cm="1">
        <f t="array" ref="W314">IF(D314="Electric","--",IF(D314="Diesel",_xlfn._xlws.FILTER(ORDEF[NOXzh],(ORDEF[HP]=I314)*(ORDEF[Model_Year]=E314)),""))</f>
        <v/>
      </c>
      <c r="X314" s="158" cm="1">
        <f t="array" ref="X314">IF(D314="Electric","--",IF(D314="Gasoline",_xlfn._xlws.FILTER(LSIEF[NOX-ZH (g/hp-hr)],(LSIEF[Fuel]=D314)*(LSIEF[HP Bin]=I314)*(LSIEF[Model Year]=E314)),""))</f>
        <v>11.84</v>
      </c>
      <c r="Y314" s="158">
        <f t="shared" si="77"/>
        <v>11.84</v>
      </c>
      <c r="Z314" s="159" t="str" cm="1">
        <f t="array" ref="Z314">IF(D314="Electric","--",IF(D314="Diesel",_xlfn._xlws.FILTER(ORDEF[NOXdr],(ORDEF[HP]=I314)*(ORDEF[Model_Year]=E314)),""))</f>
        <v/>
      </c>
      <c r="AA314" s="159" cm="1">
        <f t="array" ref="AA314">IF(E314="Electric","--",IF(D314="Gasoline",_xlfn._xlws.FILTER(LSIEF[NOX DR],(LSIEF[Fuel]=D314)*(LSIEF[HP Bin]=I314)*(LSIEF[Model Year]=E314)),""))</f>
        <v>6.0099999999999997E-5</v>
      </c>
      <c r="AB314" s="159">
        <f t="shared" si="78"/>
        <v>6.0099999999999997E-5</v>
      </c>
      <c r="AC314" s="158" t="str" cm="1">
        <f t="array" ref="AC314">IF(D314="Electric","--",IF(D314="Diesel",_xlfn._xlws.FILTER(DFCF2[Fuel_HC],(DFCF2[MY]=E314)),""))</f>
        <v/>
      </c>
      <c r="AD314" s="158" cm="1">
        <f t="array" ref="AD314">IF(D314="Electric","--",IF(D314="Gasoline",_xlfn._xlws.FILTER(GFCF2[Fuel_HC],(GFCF2[MY]=E314)),""))</f>
        <v>0.85</v>
      </c>
      <c r="AE314" s="158">
        <f t="shared" si="79"/>
        <v>0.85</v>
      </c>
      <c r="AF314" s="157" t="str" cm="1">
        <f t="array" ref="AF314">IF(D314="Electric","--",IF(D314="Diesel",_xlfn._xlws.FILTER(DFCF2[Fuel_NOX],(DFCF2[MY]=E314)),""))</f>
        <v/>
      </c>
      <c r="AG314" s="157" cm="1">
        <f t="array" ref="AG314">IF(D314="Electric","--",IF(D314="Gasoline",_xlfn._xlws.FILTER(GFCF2[Fuel_NOX],(GFCF2[MY]=E314)),""))</f>
        <v>0.86699999999999999</v>
      </c>
      <c r="AH314" s="157">
        <f t="shared" si="80"/>
        <v>0.86699999999999999</v>
      </c>
      <c r="AI314" s="158">
        <f t="shared" si="81"/>
        <v>3.9431499999999993</v>
      </c>
      <c r="AJ314" s="158">
        <f t="shared" si="82"/>
        <v>10.630026900000001</v>
      </c>
      <c r="AK314" s="158">
        <f t="shared" si="83"/>
        <v>427.36773565674599</v>
      </c>
      <c r="AL314" s="158">
        <f t="shared" si="84"/>
        <v>1152.1069516055184</v>
      </c>
      <c r="AM314" s="158">
        <f t="shared" si="85"/>
        <v>0.21368386782837301</v>
      </c>
      <c r="AN314" s="158">
        <f t="shared" si="86"/>
        <v>0.57605347580275923</v>
      </c>
      <c r="AO314" s="158">
        <f t="shared" si="87"/>
        <v>0.19654642162853747</v>
      </c>
      <c r="AP314" s="157"/>
      <c r="AQ314" s="161"/>
      <c r="AR314" s="161"/>
      <c r="AS314" s="161" t="str">
        <f>IF(ISNA(VLOOKUP($B314,'2017 Emission Inventory'!$B$2:$B$803,1,FALSE)),"No","Yes")</f>
        <v>Yes</v>
      </c>
      <c r="AT314" s="161" t="str">
        <f>IFERROR(INDEX('2017 Emission Inventory'!$C$2:$C$803,MATCH($B314,'2017 Emission Inventory'!$B$2:$B$803,0)),"")</f>
        <v>Cargo Tractor</v>
      </c>
      <c r="AU314" s="161" t="str">
        <f>IFERROR(INDEX('2017 Emission Inventory'!$D$2:$D$803,MATCH($B314,'2017 Emission Inventory'!$B$2:$B$803,0)),"")</f>
        <v>Gasoline</v>
      </c>
      <c r="AV314" s="161">
        <f>IFERROR(INDEX('2017 Emission Inventory'!$E$2:$E$803,MATCH($B314,'2017 Emission Inventory'!$B$2:$B$803,0)),"")</f>
        <v>1994</v>
      </c>
      <c r="AW314" s="161">
        <f>IFERROR(INDEX('2017 Emission Inventory'!$F$2:$F$803,MATCH($B314,'2017 Emission Inventory'!$B$2:$B$803,0)),"")</f>
        <v>100</v>
      </c>
      <c r="AX314" s="161">
        <f>IFERROR(INDEX('2017 Emission Inventory'!$G$2:$G$803,MATCH($B314,'2017 Emission Inventory'!$B$2:$B$803,0)),"")</f>
        <v>121.66666666666667</v>
      </c>
      <c r="AY314" s="162">
        <f>IFERROR(INDEX('2017 Emission Inventory'!$AL$2:$AL$803,MATCH($B314,'2017 Emission Inventory'!$B$2:$B$803,0)),"")</f>
        <v>166.96281304390109</v>
      </c>
      <c r="AZ314" s="163">
        <f t="shared" si="88"/>
        <v>985.1441385616173</v>
      </c>
      <c r="BB314" s="166"/>
    </row>
    <row r="315" spans="1:54" s="160" customFormat="1" x14ac:dyDescent="0.35">
      <c r="A315" s="157">
        <v>314</v>
      </c>
      <c r="B315" s="157">
        <v>302272</v>
      </c>
      <c r="C315" s="157" t="s">
        <v>205</v>
      </c>
      <c r="D315" s="157" t="s">
        <v>16</v>
      </c>
      <c r="E315" s="157">
        <v>1995</v>
      </c>
      <c r="F315" s="157">
        <v>80</v>
      </c>
      <c r="G315" s="157">
        <v>1137.9951923076924</v>
      </c>
      <c r="H315" s="157"/>
      <c r="I315" s="157">
        <f t="shared" si="72"/>
        <v>100</v>
      </c>
      <c r="J315" s="157" t="str">
        <f>IF(D315="Electric","--",IF(D315="Diesel",VLOOKUP(C315,[2]ORDLF!A:B,2,FALSE),""))</f>
        <v/>
      </c>
      <c r="K315" s="157">
        <f>IF(D315="Electric","--",IF(D315="Gasoline",VLOOKUP(C315,LSILF!A:C,3,FALSE),""))</f>
        <v>0.54</v>
      </c>
      <c r="L315" s="158">
        <f t="shared" si="89"/>
        <v>0.54</v>
      </c>
      <c r="M315" s="157" t="str" cm="1">
        <f t="array" ref="M315">IF(D315="Electric","--",IF(D315="Diesel",_xlfn._xlws.FILTER(DIESCH[CH Cap],(DIESCH[HP Bin]=I315)),""))</f>
        <v/>
      </c>
      <c r="N315" s="157" cm="1">
        <f t="array" ref="N315">IF(D315="Electric","--",IF(D315="Gasoline",_xlfn._xlws.FILTER(LSICH[CH Cap],(LSICH[Fuel Type]=D315)*(LSICH[MY]=E315)),""))</f>
        <v>7000</v>
      </c>
      <c r="O315" s="157">
        <f t="shared" si="73"/>
        <v>7000</v>
      </c>
      <c r="P315" s="157">
        <f t="shared" si="74"/>
        <v>28449.879807692309</v>
      </c>
      <c r="Q315" s="157" t="str" cm="1">
        <f t="array" ref="Q315">IF(D315="Electric","--",IF(D315="Diesel",_xlfn._xlws.FILTER(ORDEF[HC-ZH (g/hp-hr)],(ORDEF[HP]=I315)*(ORDEF[Model_Year]=E315)),""))</f>
        <v/>
      </c>
      <c r="R315" s="157" cm="1">
        <f t="array" ref="R315">IF(D315="Electric","--",IF(D315="Gasoline",_xlfn._xlws.FILTER(LSIEF[HC-ZH (g/hp-hr)],(LSIEF[Fuel]=D315)*(LSIEF[HP Bin]=I315)*(LSIEF[Model Year]=E315)),""))</f>
        <v>2.63</v>
      </c>
      <c r="S315" s="158">
        <f t="shared" si="75"/>
        <v>2.63</v>
      </c>
      <c r="T315" s="159" t="str" cm="1">
        <f t="array" ref="T315">IF(D315="Electric","--",IF(D315="Diesel",_xlfn._xlws.FILTER(ORDEF[HCDR],(ORDEF[HP]=I315)*(ORDEF[Model_Year]=E315),),""))</f>
        <v/>
      </c>
      <c r="U315" s="159" cm="1">
        <f t="array" ref="U315">IF(D315="Electric","--",IF(D315="Gasoline",_xlfn._xlws.FILTER(LSIEF[HC DR],(LSIEF[Fuel]=D315)*(LSIEF[HP Bin]=I315)*(LSIEF[Model Year]=E315)),""))</f>
        <v>2.8699999999999998E-4</v>
      </c>
      <c r="V315" s="159">
        <f t="shared" si="76"/>
        <v>2.8699999999999998E-4</v>
      </c>
      <c r="W315" s="158" t="str" cm="1">
        <f t="array" ref="W315">IF(D315="Electric","--",IF(D315="Diesel",_xlfn._xlws.FILTER(ORDEF[NOXzh],(ORDEF[HP]=I315)*(ORDEF[Model_Year]=E315)),""))</f>
        <v/>
      </c>
      <c r="X315" s="158" cm="1">
        <f t="array" ref="X315">IF(D315="Electric","--",IF(D315="Gasoline",_xlfn._xlws.FILTER(LSIEF[NOX-ZH (g/hp-hr)],(LSIEF[Fuel]=D315)*(LSIEF[HP Bin]=I315)*(LSIEF[Model Year]=E315)),""))</f>
        <v>11.84</v>
      </c>
      <c r="Y315" s="158">
        <f t="shared" si="77"/>
        <v>11.84</v>
      </c>
      <c r="Z315" s="159" t="str" cm="1">
        <f t="array" ref="Z315">IF(D315="Electric","--",IF(D315="Diesel",_xlfn._xlws.FILTER(ORDEF[NOXdr],(ORDEF[HP]=I315)*(ORDEF[Model_Year]=E315)),""))</f>
        <v/>
      </c>
      <c r="AA315" s="159" cm="1">
        <f t="array" ref="AA315">IF(E315="Electric","--",IF(D315="Gasoline",_xlfn._xlws.FILTER(LSIEF[NOX DR],(LSIEF[Fuel]=D315)*(LSIEF[HP Bin]=I315)*(LSIEF[Model Year]=E315)),""))</f>
        <v>6.0099999999999997E-5</v>
      </c>
      <c r="AB315" s="159">
        <f t="shared" si="78"/>
        <v>6.0099999999999997E-5</v>
      </c>
      <c r="AC315" s="158" t="str" cm="1">
        <f t="array" ref="AC315">IF(D315="Electric","--",IF(D315="Diesel",_xlfn._xlws.FILTER(DFCF2[Fuel_HC],(DFCF2[MY]=E315)),""))</f>
        <v/>
      </c>
      <c r="AD315" s="158" cm="1">
        <f t="array" ref="AD315">IF(D315="Electric","--",IF(D315="Gasoline",_xlfn._xlws.FILTER(GFCF2[Fuel_HC],(GFCF2[MY]=E315)),""))</f>
        <v>0.85</v>
      </c>
      <c r="AE315" s="158">
        <f t="shared" si="79"/>
        <v>0.85</v>
      </c>
      <c r="AF315" s="157" t="str" cm="1">
        <f t="array" ref="AF315">IF(D315="Electric","--",IF(D315="Diesel",_xlfn._xlws.FILTER(DFCF2[Fuel_NOX],(DFCF2[MY]=E315)),""))</f>
        <v/>
      </c>
      <c r="AG315" s="157" cm="1">
        <f t="array" ref="AG315">IF(D315="Electric","--",IF(D315="Gasoline",_xlfn._xlws.FILTER(GFCF2[Fuel_NOX],(GFCF2[MY]=E315)),""))</f>
        <v>0.86699999999999999</v>
      </c>
      <c r="AH315" s="157">
        <f t="shared" si="80"/>
        <v>0.86699999999999999</v>
      </c>
      <c r="AI315" s="158">
        <f t="shared" si="81"/>
        <v>3.9431499999999993</v>
      </c>
      <c r="AJ315" s="158">
        <f t="shared" si="82"/>
        <v>10.630026900000001</v>
      </c>
      <c r="AK315" s="158">
        <f t="shared" si="83"/>
        <v>427.36773565674599</v>
      </c>
      <c r="AL315" s="158">
        <f t="shared" si="84"/>
        <v>1152.1069516055184</v>
      </c>
      <c r="AM315" s="158">
        <f t="shared" si="85"/>
        <v>0.21368386782837301</v>
      </c>
      <c r="AN315" s="158">
        <f t="shared" si="86"/>
        <v>0.57605347580275923</v>
      </c>
      <c r="AO315" s="158">
        <f t="shared" si="87"/>
        <v>0.19654642162853747</v>
      </c>
      <c r="AP315" s="157"/>
      <c r="AQ315" s="161"/>
      <c r="AR315" s="161"/>
      <c r="AS315" s="161" t="str">
        <f>IF(ISNA(VLOOKUP($B315,'2017 Emission Inventory'!$B$2:$B$803,1,FALSE)),"No","Yes")</f>
        <v>Yes</v>
      </c>
      <c r="AT315" s="161" t="str">
        <f>IFERROR(INDEX('2017 Emission Inventory'!$C$2:$C$803,MATCH($B315,'2017 Emission Inventory'!$B$2:$B$803,0)),"")</f>
        <v>Cargo Tractor</v>
      </c>
      <c r="AU315" s="161" t="str">
        <f>IFERROR(INDEX('2017 Emission Inventory'!$D$2:$D$803,MATCH($B315,'2017 Emission Inventory'!$B$2:$B$803,0)),"")</f>
        <v>Gasoline</v>
      </c>
      <c r="AV315" s="161">
        <f>IFERROR(INDEX('2017 Emission Inventory'!$E$2:$E$803,MATCH($B315,'2017 Emission Inventory'!$B$2:$B$803,0)),"")</f>
        <v>1995</v>
      </c>
      <c r="AW315" s="161">
        <f>IFERROR(INDEX('2017 Emission Inventory'!$F$2:$F$803,MATCH($B315,'2017 Emission Inventory'!$B$2:$B$803,0)),"")</f>
        <v>150</v>
      </c>
      <c r="AX315" s="161">
        <f>IFERROR(INDEX('2017 Emission Inventory'!$G$2:$G$803,MATCH($B315,'2017 Emission Inventory'!$B$2:$B$803,0)),"")</f>
        <v>121.66666666666667</v>
      </c>
      <c r="AY315" s="162">
        <f>IFERROR(INDEX('2017 Emission Inventory'!$AL$2:$AL$803,MATCH($B315,'2017 Emission Inventory'!$B$2:$B$803,0)),"")</f>
        <v>250.15315769520112</v>
      </c>
      <c r="AZ315" s="163">
        <f t="shared" si="88"/>
        <v>901.95379391031724</v>
      </c>
      <c r="BB315" s="166"/>
    </row>
    <row r="316" spans="1:54" s="160" customFormat="1" x14ac:dyDescent="0.35">
      <c r="A316" s="157">
        <v>315</v>
      </c>
      <c r="B316" s="157">
        <v>302273</v>
      </c>
      <c r="C316" s="157" t="s">
        <v>205</v>
      </c>
      <c r="D316" s="157" t="s">
        <v>16</v>
      </c>
      <c r="E316" s="157">
        <v>1995</v>
      </c>
      <c r="F316" s="157">
        <v>80</v>
      </c>
      <c r="G316" s="157">
        <v>1137.9951923076924</v>
      </c>
      <c r="H316" s="157"/>
      <c r="I316" s="157">
        <f t="shared" si="72"/>
        <v>100</v>
      </c>
      <c r="J316" s="157" t="str">
        <f>IF(D316="Electric","--",IF(D316="Diesel",VLOOKUP(C316,[2]ORDLF!A:B,2,FALSE),""))</f>
        <v/>
      </c>
      <c r="K316" s="157">
        <f>IF(D316="Electric","--",IF(D316="Gasoline",VLOOKUP(C316,LSILF!A:C,3,FALSE),""))</f>
        <v>0.54</v>
      </c>
      <c r="L316" s="158">
        <f t="shared" si="89"/>
        <v>0.54</v>
      </c>
      <c r="M316" s="157" t="str" cm="1">
        <f t="array" ref="M316">IF(D316="Electric","--",IF(D316="Diesel",_xlfn._xlws.FILTER(DIESCH[CH Cap],(DIESCH[HP Bin]=I316)),""))</f>
        <v/>
      </c>
      <c r="N316" s="157" cm="1">
        <f t="array" ref="N316">IF(D316="Electric","--",IF(D316="Gasoline",_xlfn._xlws.FILTER(LSICH[CH Cap],(LSICH[Fuel Type]=D316)*(LSICH[MY]=E316)),""))</f>
        <v>7000</v>
      </c>
      <c r="O316" s="157">
        <f t="shared" si="73"/>
        <v>7000</v>
      </c>
      <c r="P316" s="157">
        <f t="shared" si="74"/>
        <v>28449.879807692309</v>
      </c>
      <c r="Q316" s="157" t="str" cm="1">
        <f t="array" ref="Q316">IF(D316="Electric","--",IF(D316="Diesel",_xlfn._xlws.FILTER(ORDEF[HC-ZH (g/hp-hr)],(ORDEF[HP]=I316)*(ORDEF[Model_Year]=E316)),""))</f>
        <v/>
      </c>
      <c r="R316" s="157" cm="1">
        <f t="array" ref="R316">IF(D316="Electric","--",IF(D316="Gasoline",_xlfn._xlws.FILTER(LSIEF[HC-ZH (g/hp-hr)],(LSIEF[Fuel]=D316)*(LSIEF[HP Bin]=I316)*(LSIEF[Model Year]=E316)),""))</f>
        <v>2.63</v>
      </c>
      <c r="S316" s="158">
        <f t="shared" si="75"/>
        <v>2.63</v>
      </c>
      <c r="T316" s="159" t="str" cm="1">
        <f t="array" ref="T316">IF(D316="Electric","--",IF(D316="Diesel",_xlfn._xlws.FILTER(ORDEF[HCDR],(ORDEF[HP]=I316)*(ORDEF[Model_Year]=E316),),""))</f>
        <v/>
      </c>
      <c r="U316" s="159" cm="1">
        <f t="array" ref="U316">IF(D316="Electric","--",IF(D316="Gasoline",_xlfn._xlws.FILTER(LSIEF[HC DR],(LSIEF[Fuel]=D316)*(LSIEF[HP Bin]=I316)*(LSIEF[Model Year]=E316)),""))</f>
        <v>2.8699999999999998E-4</v>
      </c>
      <c r="V316" s="159">
        <f t="shared" si="76"/>
        <v>2.8699999999999998E-4</v>
      </c>
      <c r="W316" s="158" t="str" cm="1">
        <f t="array" ref="W316">IF(D316="Electric","--",IF(D316="Diesel",_xlfn._xlws.FILTER(ORDEF[NOXzh],(ORDEF[HP]=I316)*(ORDEF[Model_Year]=E316)),""))</f>
        <v/>
      </c>
      <c r="X316" s="158" cm="1">
        <f t="array" ref="X316">IF(D316="Electric","--",IF(D316="Gasoline",_xlfn._xlws.FILTER(LSIEF[NOX-ZH (g/hp-hr)],(LSIEF[Fuel]=D316)*(LSIEF[HP Bin]=I316)*(LSIEF[Model Year]=E316)),""))</f>
        <v>11.84</v>
      </c>
      <c r="Y316" s="158">
        <f t="shared" si="77"/>
        <v>11.84</v>
      </c>
      <c r="Z316" s="159" t="str" cm="1">
        <f t="array" ref="Z316">IF(D316="Electric","--",IF(D316="Diesel",_xlfn._xlws.FILTER(ORDEF[NOXdr],(ORDEF[HP]=I316)*(ORDEF[Model_Year]=E316)),""))</f>
        <v/>
      </c>
      <c r="AA316" s="159" cm="1">
        <f t="array" ref="AA316">IF(E316="Electric","--",IF(D316="Gasoline",_xlfn._xlws.FILTER(LSIEF[NOX DR],(LSIEF[Fuel]=D316)*(LSIEF[HP Bin]=I316)*(LSIEF[Model Year]=E316)),""))</f>
        <v>6.0099999999999997E-5</v>
      </c>
      <c r="AB316" s="159">
        <f t="shared" si="78"/>
        <v>6.0099999999999997E-5</v>
      </c>
      <c r="AC316" s="158" t="str" cm="1">
        <f t="array" ref="AC316">IF(D316="Electric","--",IF(D316="Diesel",_xlfn._xlws.FILTER(DFCF2[Fuel_HC],(DFCF2[MY]=E316)),""))</f>
        <v/>
      </c>
      <c r="AD316" s="158" cm="1">
        <f t="array" ref="AD316">IF(D316="Electric","--",IF(D316="Gasoline",_xlfn._xlws.FILTER(GFCF2[Fuel_HC],(GFCF2[MY]=E316)),""))</f>
        <v>0.85</v>
      </c>
      <c r="AE316" s="158">
        <f t="shared" si="79"/>
        <v>0.85</v>
      </c>
      <c r="AF316" s="157" t="str" cm="1">
        <f t="array" ref="AF316">IF(D316="Electric","--",IF(D316="Diesel",_xlfn._xlws.FILTER(DFCF2[Fuel_NOX],(DFCF2[MY]=E316)),""))</f>
        <v/>
      </c>
      <c r="AG316" s="157" cm="1">
        <f t="array" ref="AG316">IF(D316="Electric","--",IF(D316="Gasoline",_xlfn._xlws.FILTER(GFCF2[Fuel_NOX],(GFCF2[MY]=E316)),""))</f>
        <v>0.86699999999999999</v>
      </c>
      <c r="AH316" s="157">
        <f t="shared" si="80"/>
        <v>0.86699999999999999</v>
      </c>
      <c r="AI316" s="158">
        <f t="shared" si="81"/>
        <v>3.9431499999999993</v>
      </c>
      <c r="AJ316" s="158">
        <f t="shared" si="82"/>
        <v>10.630026900000001</v>
      </c>
      <c r="AK316" s="158">
        <f t="shared" si="83"/>
        <v>427.36773565674599</v>
      </c>
      <c r="AL316" s="158">
        <f t="shared" si="84"/>
        <v>1152.1069516055184</v>
      </c>
      <c r="AM316" s="158">
        <f t="shared" si="85"/>
        <v>0.21368386782837301</v>
      </c>
      <c r="AN316" s="158">
        <f t="shared" si="86"/>
        <v>0.57605347580275923</v>
      </c>
      <c r="AO316" s="158">
        <f t="shared" si="87"/>
        <v>0.19654642162853747</v>
      </c>
      <c r="AP316" s="157"/>
      <c r="AQ316" s="161"/>
      <c r="AR316" s="161"/>
      <c r="AS316" s="161" t="str">
        <f>IF(ISNA(VLOOKUP($B316,'2017 Emission Inventory'!$B$2:$B$803,1,FALSE)),"No","Yes")</f>
        <v>Yes</v>
      </c>
      <c r="AT316" s="161" t="str">
        <f>IFERROR(INDEX('2017 Emission Inventory'!$C$2:$C$803,MATCH($B316,'2017 Emission Inventory'!$B$2:$B$803,0)),"")</f>
        <v>Cargo Tractor</v>
      </c>
      <c r="AU316" s="161" t="str">
        <f>IFERROR(INDEX('2017 Emission Inventory'!$D$2:$D$803,MATCH($B316,'2017 Emission Inventory'!$B$2:$B$803,0)),"")</f>
        <v>Gasoline</v>
      </c>
      <c r="AV316" s="161">
        <f>IFERROR(INDEX('2017 Emission Inventory'!$E$2:$E$803,MATCH($B316,'2017 Emission Inventory'!$B$2:$B$803,0)),"")</f>
        <v>1995</v>
      </c>
      <c r="AW316" s="161">
        <f>IFERROR(INDEX('2017 Emission Inventory'!$F$2:$F$803,MATCH($B316,'2017 Emission Inventory'!$B$2:$B$803,0)),"")</f>
        <v>150</v>
      </c>
      <c r="AX316" s="161">
        <f>IFERROR(INDEX('2017 Emission Inventory'!$G$2:$G$803,MATCH($B316,'2017 Emission Inventory'!$B$2:$B$803,0)),"")</f>
        <v>121.66666666666667</v>
      </c>
      <c r="AY316" s="162">
        <f>IFERROR(INDEX('2017 Emission Inventory'!$AL$2:$AL$803,MATCH($B316,'2017 Emission Inventory'!$B$2:$B$803,0)),"")</f>
        <v>250.15315769520112</v>
      </c>
      <c r="AZ316" s="163">
        <f t="shared" si="88"/>
        <v>901.95379391031724</v>
      </c>
      <c r="BB316" s="166"/>
    </row>
    <row r="317" spans="1:54" s="160" customFormat="1" x14ac:dyDescent="0.35">
      <c r="A317" s="157">
        <v>316</v>
      </c>
      <c r="B317" s="157">
        <v>302274</v>
      </c>
      <c r="C317" s="157" t="s">
        <v>205</v>
      </c>
      <c r="D317" s="157" t="s">
        <v>16</v>
      </c>
      <c r="E317" s="157">
        <v>1995</v>
      </c>
      <c r="F317" s="157">
        <v>80</v>
      </c>
      <c r="G317" s="157">
        <v>1137.9951923076924</v>
      </c>
      <c r="H317" s="157"/>
      <c r="I317" s="157">
        <f t="shared" si="72"/>
        <v>100</v>
      </c>
      <c r="J317" s="157" t="str">
        <f>IF(D317="Electric","--",IF(D317="Diesel",VLOOKUP(C317,[2]ORDLF!A:B,2,FALSE),""))</f>
        <v/>
      </c>
      <c r="K317" s="157">
        <f>IF(D317="Electric","--",IF(D317="Gasoline",VLOOKUP(C317,LSILF!A:C,3,FALSE),""))</f>
        <v>0.54</v>
      </c>
      <c r="L317" s="158">
        <f t="shared" si="89"/>
        <v>0.54</v>
      </c>
      <c r="M317" s="157" t="str" cm="1">
        <f t="array" ref="M317">IF(D317="Electric","--",IF(D317="Diesel",_xlfn._xlws.FILTER(DIESCH[CH Cap],(DIESCH[HP Bin]=I317)),""))</f>
        <v/>
      </c>
      <c r="N317" s="157" cm="1">
        <f t="array" ref="N317">IF(D317="Electric","--",IF(D317="Gasoline",_xlfn._xlws.FILTER(LSICH[CH Cap],(LSICH[Fuel Type]=D317)*(LSICH[MY]=E317)),""))</f>
        <v>7000</v>
      </c>
      <c r="O317" s="157">
        <f t="shared" si="73"/>
        <v>7000</v>
      </c>
      <c r="P317" s="157">
        <f t="shared" si="74"/>
        <v>28449.879807692309</v>
      </c>
      <c r="Q317" s="157" t="str" cm="1">
        <f t="array" ref="Q317">IF(D317="Electric","--",IF(D317="Diesel",_xlfn._xlws.FILTER(ORDEF[HC-ZH (g/hp-hr)],(ORDEF[HP]=I317)*(ORDEF[Model_Year]=E317)),""))</f>
        <v/>
      </c>
      <c r="R317" s="157" cm="1">
        <f t="array" ref="R317">IF(D317="Electric","--",IF(D317="Gasoline",_xlfn._xlws.FILTER(LSIEF[HC-ZH (g/hp-hr)],(LSIEF[Fuel]=D317)*(LSIEF[HP Bin]=I317)*(LSIEF[Model Year]=E317)),""))</f>
        <v>2.63</v>
      </c>
      <c r="S317" s="158">
        <f t="shared" si="75"/>
        <v>2.63</v>
      </c>
      <c r="T317" s="159" t="str" cm="1">
        <f t="array" ref="T317">IF(D317="Electric","--",IF(D317="Diesel",_xlfn._xlws.FILTER(ORDEF[HCDR],(ORDEF[HP]=I317)*(ORDEF[Model_Year]=E317),),""))</f>
        <v/>
      </c>
      <c r="U317" s="159" cm="1">
        <f t="array" ref="U317">IF(D317="Electric","--",IF(D317="Gasoline",_xlfn._xlws.FILTER(LSIEF[HC DR],(LSIEF[Fuel]=D317)*(LSIEF[HP Bin]=I317)*(LSIEF[Model Year]=E317)),""))</f>
        <v>2.8699999999999998E-4</v>
      </c>
      <c r="V317" s="159">
        <f t="shared" si="76"/>
        <v>2.8699999999999998E-4</v>
      </c>
      <c r="W317" s="158" t="str" cm="1">
        <f t="array" ref="W317">IF(D317="Electric","--",IF(D317="Diesel",_xlfn._xlws.FILTER(ORDEF[NOXzh],(ORDEF[HP]=I317)*(ORDEF[Model_Year]=E317)),""))</f>
        <v/>
      </c>
      <c r="X317" s="158" cm="1">
        <f t="array" ref="X317">IF(D317="Electric","--",IF(D317="Gasoline",_xlfn._xlws.FILTER(LSIEF[NOX-ZH (g/hp-hr)],(LSIEF[Fuel]=D317)*(LSIEF[HP Bin]=I317)*(LSIEF[Model Year]=E317)),""))</f>
        <v>11.84</v>
      </c>
      <c r="Y317" s="158">
        <f t="shared" si="77"/>
        <v>11.84</v>
      </c>
      <c r="Z317" s="159" t="str" cm="1">
        <f t="array" ref="Z317">IF(D317="Electric","--",IF(D317="Diesel",_xlfn._xlws.FILTER(ORDEF[NOXdr],(ORDEF[HP]=I317)*(ORDEF[Model_Year]=E317)),""))</f>
        <v/>
      </c>
      <c r="AA317" s="159" cm="1">
        <f t="array" ref="AA317">IF(E317="Electric","--",IF(D317="Gasoline",_xlfn._xlws.FILTER(LSIEF[NOX DR],(LSIEF[Fuel]=D317)*(LSIEF[HP Bin]=I317)*(LSIEF[Model Year]=E317)),""))</f>
        <v>6.0099999999999997E-5</v>
      </c>
      <c r="AB317" s="159">
        <f t="shared" si="78"/>
        <v>6.0099999999999997E-5</v>
      </c>
      <c r="AC317" s="158" t="str" cm="1">
        <f t="array" ref="AC317">IF(D317="Electric","--",IF(D317="Diesel",_xlfn._xlws.FILTER(DFCF2[Fuel_HC],(DFCF2[MY]=E317)),""))</f>
        <v/>
      </c>
      <c r="AD317" s="158" cm="1">
        <f t="array" ref="AD317">IF(D317="Electric","--",IF(D317="Gasoline",_xlfn._xlws.FILTER(GFCF2[Fuel_HC],(GFCF2[MY]=E317)),""))</f>
        <v>0.85</v>
      </c>
      <c r="AE317" s="158">
        <f t="shared" si="79"/>
        <v>0.85</v>
      </c>
      <c r="AF317" s="157" t="str" cm="1">
        <f t="array" ref="AF317">IF(D317="Electric","--",IF(D317="Diesel",_xlfn._xlws.FILTER(DFCF2[Fuel_NOX],(DFCF2[MY]=E317)),""))</f>
        <v/>
      </c>
      <c r="AG317" s="157" cm="1">
        <f t="array" ref="AG317">IF(D317="Electric","--",IF(D317="Gasoline",_xlfn._xlws.FILTER(GFCF2[Fuel_NOX],(GFCF2[MY]=E317)),""))</f>
        <v>0.86699999999999999</v>
      </c>
      <c r="AH317" s="157">
        <f t="shared" si="80"/>
        <v>0.86699999999999999</v>
      </c>
      <c r="AI317" s="158">
        <f t="shared" si="81"/>
        <v>3.9431499999999993</v>
      </c>
      <c r="AJ317" s="158">
        <f t="shared" si="82"/>
        <v>10.630026900000001</v>
      </c>
      <c r="AK317" s="158">
        <f t="shared" si="83"/>
        <v>427.36773565674599</v>
      </c>
      <c r="AL317" s="158">
        <f t="shared" si="84"/>
        <v>1152.1069516055184</v>
      </c>
      <c r="AM317" s="158">
        <f t="shared" si="85"/>
        <v>0.21368386782837301</v>
      </c>
      <c r="AN317" s="158">
        <f t="shared" si="86"/>
        <v>0.57605347580275923</v>
      </c>
      <c r="AO317" s="158">
        <f t="shared" si="87"/>
        <v>0.19654642162853747</v>
      </c>
      <c r="AP317" s="157"/>
      <c r="AQ317" s="161"/>
      <c r="AR317" s="161"/>
      <c r="AS317" s="161" t="str">
        <f>IF(ISNA(VLOOKUP($B317,'2017 Emission Inventory'!$B$2:$B$803,1,FALSE)),"No","Yes")</f>
        <v>Yes</v>
      </c>
      <c r="AT317" s="161" t="str">
        <f>IFERROR(INDEX('2017 Emission Inventory'!$C$2:$C$803,MATCH($B317,'2017 Emission Inventory'!$B$2:$B$803,0)),"")</f>
        <v>Cargo Tractor</v>
      </c>
      <c r="AU317" s="161" t="str">
        <f>IFERROR(INDEX('2017 Emission Inventory'!$D$2:$D$803,MATCH($B317,'2017 Emission Inventory'!$B$2:$B$803,0)),"")</f>
        <v>Gasoline</v>
      </c>
      <c r="AV317" s="161">
        <f>IFERROR(INDEX('2017 Emission Inventory'!$E$2:$E$803,MATCH($B317,'2017 Emission Inventory'!$B$2:$B$803,0)),"")</f>
        <v>1995</v>
      </c>
      <c r="AW317" s="161">
        <f>IFERROR(INDEX('2017 Emission Inventory'!$F$2:$F$803,MATCH($B317,'2017 Emission Inventory'!$B$2:$B$803,0)),"")</f>
        <v>80</v>
      </c>
      <c r="AX317" s="161">
        <f>IFERROR(INDEX('2017 Emission Inventory'!$G$2:$G$803,MATCH($B317,'2017 Emission Inventory'!$B$2:$B$803,0)),"")</f>
        <v>1137.9951923076924</v>
      </c>
      <c r="AY317" s="162">
        <f>IFERROR(INDEX('2017 Emission Inventory'!$AL$2:$AL$803,MATCH($B317,'2017 Emission Inventory'!$B$2:$B$803,0)),"")</f>
        <v>1152.1069516055184</v>
      </c>
      <c r="AZ317" s="163">
        <f t="shared" si="88"/>
        <v>0</v>
      </c>
      <c r="BB317" s="166"/>
    </row>
    <row r="318" spans="1:54" s="160" customFormat="1" x14ac:dyDescent="0.35">
      <c r="A318" s="157">
        <v>317</v>
      </c>
      <c r="B318" s="157">
        <v>302275</v>
      </c>
      <c r="C318" s="157" t="s">
        <v>205</v>
      </c>
      <c r="D318" s="157" t="s">
        <v>16</v>
      </c>
      <c r="E318" s="157">
        <v>1995</v>
      </c>
      <c r="F318" s="157">
        <v>80</v>
      </c>
      <c r="G318" s="157">
        <v>1137.9951923076924</v>
      </c>
      <c r="H318" s="157"/>
      <c r="I318" s="157">
        <f t="shared" si="72"/>
        <v>100</v>
      </c>
      <c r="J318" s="157" t="str">
        <f>IF(D318="Electric","--",IF(D318="Diesel",VLOOKUP(C318,[2]ORDLF!A:B,2,FALSE),""))</f>
        <v/>
      </c>
      <c r="K318" s="157">
        <f>IF(D318="Electric","--",IF(D318="Gasoline",VLOOKUP(C318,LSILF!A:C,3,FALSE),""))</f>
        <v>0.54</v>
      </c>
      <c r="L318" s="158">
        <f t="shared" si="89"/>
        <v>0.54</v>
      </c>
      <c r="M318" s="157" t="str" cm="1">
        <f t="array" ref="M318">IF(D318="Electric","--",IF(D318="Diesel",_xlfn._xlws.FILTER(DIESCH[CH Cap],(DIESCH[HP Bin]=I318)),""))</f>
        <v/>
      </c>
      <c r="N318" s="157" cm="1">
        <f t="array" ref="N318">IF(D318="Electric","--",IF(D318="Gasoline",_xlfn._xlws.FILTER(LSICH[CH Cap],(LSICH[Fuel Type]=D318)*(LSICH[MY]=E318)),""))</f>
        <v>7000</v>
      </c>
      <c r="O318" s="157">
        <f t="shared" si="73"/>
        <v>7000</v>
      </c>
      <c r="P318" s="157">
        <f t="shared" si="74"/>
        <v>28449.879807692309</v>
      </c>
      <c r="Q318" s="157" t="str" cm="1">
        <f t="array" ref="Q318">IF(D318="Electric","--",IF(D318="Diesel",_xlfn._xlws.FILTER(ORDEF[HC-ZH (g/hp-hr)],(ORDEF[HP]=I318)*(ORDEF[Model_Year]=E318)),""))</f>
        <v/>
      </c>
      <c r="R318" s="157" cm="1">
        <f t="array" ref="R318">IF(D318="Electric","--",IF(D318="Gasoline",_xlfn._xlws.FILTER(LSIEF[HC-ZH (g/hp-hr)],(LSIEF[Fuel]=D318)*(LSIEF[HP Bin]=I318)*(LSIEF[Model Year]=E318)),""))</f>
        <v>2.63</v>
      </c>
      <c r="S318" s="158">
        <f t="shared" si="75"/>
        <v>2.63</v>
      </c>
      <c r="T318" s="159" t="str" cm="1">
        <f t="array" ref="T318">IF(D318="Electric","--",IF(D318="Diesel",_xlfn._xlws.FILTER(ORDEF[HCDR],(ORDEF[HP]=I318)*(ORDEF[Model_Year]=E318),),""))</f>
        <v/>
      </c>
      <c r="U318" s="159" cm="1">
        <f t="array" ref="U318">IF(D318="Electric","--",IF(D318="Gasoline",_xlfn._xlws.FILTER(LSIEF[HC DR],(LSIEF[Fuel]=D318)*(LSIEF[HP Bin]=I318)*(LSIEF[Model Year]=E318)),""))</f>
        <v>2.8699999999999998E-4</v>
      </c>
      <c r="V318" s="159">
        <f t="shared" si="76"/>
        <v>2.8699999999999998E-4</v>
      </c>
      <c r="W318" s="158" t="str" cm="1">
        <f t="array" ref="W318">IF(D318="Electric","--",IF(D318="Diesel",_xlfn._xlws.FILTER(ORDEF[NOXzh],(ORDEF[HP]=I318)*(ORDEF[Model_Year]=E318)),""))</f>
        <v/>
      </c>
      <c r="X318" s="158" cm="1">
        <f t="array" ref="X318">IF(D318="Electric","--",IF(D318="Gasoline",_xlfn._xlws.FILTER(LSIEF[NOX-ZH (g/hp-hr)],(LSIEF[Fuel]=D318)*(LSIEF[HP Bin]=I318)*(LSIEF[Model Year]=E318)),""))</f>
        <v>11.84</v>
      </c>
      <c r="Y318" s="158">
        <f t="shared" si="77"/>
        <v>11.84</v>
      </c>
      <c r="Z318" s="159" t="str" cm="1">
        <f t="array" ref="Z318">IF(D318="Electric","--",IF(D318="Diesel",_xlfn._xlws.FILTER(ORDEF[NOXdr],(ORDEF[HP]=I318)*(ORDEF[Model_Year]=E318)),""))</f>
        <v/>
      </c>
      <c r="AA318" s="159" cm="1">
        <f t="array" ref="AA318">IF(E318="Electric","--",IF(D318="Gasoline",_xlfn._xlws.FILTER(LSIEF[NOX DR],(LSIEF[Fuel]=D318)*(LSIEF[HP Bin]=I318)*(LSIEF[Model Year]=E318)),""))</f>
        <v>6.0099999999999997E-5</v>
      </c>
      <c r="AB318" s="159">
        <f t="shared" si="78"/>
        <v>6.0099999999999997E-5</v>
      </c>
      <c r="AC318" s="158" t="str" cm="1">
        <f t="array" ref="AC318">IF(D318="Electric","--",IF(D318="Diesel",_xlfn._xlws.FILTER(DFCF2[Fuel_HC],(DFCF2[MY]=E318)),""))</f>
        <v/>
      </c>
      <c r="AD318" s="158" cm="1">
        <f t="array" ref="AD318">IF(D318="Electric","--",IF(D318="Gasoline",_xlfn._xlws.FILTER(GFCF2[Fuel_HC],(GFCF2[MY]=E318)),""))</f>
        <v>0.85</v>
      </c>
      <c r="AE318" s="158">
        <f t="shared" si="79"/>
        <v>0.85</v>
      </c>
      <c r="AF318" s="157" t="str" cm="1">
        <f t="array" ref="AF318">IF(D318="Electric","--",IF(D318="Diesel",_xlfn._xlws.FILTER(DFCF2[Fuel_NOX],(DFCF2[MY]=E318)),""))</f>
        <v/>
      </c>
      <c r="AG318" s="157" cm="1">
        <f t="array" ref="AG318">IF(D318="Electric","--",IF(D318="Gasoline",_xlfn._xlws.FILTER(GFCF2[Fuel_NOX],(GFCF2[MY]=E318)),""))</f>
        <v>0.86699999999999999</v>
      </c>
      <c r="AH318" s="157">
        <f t="shared" si="80"/>
        <v>0.86699999999999999</v>
      </c>
      <c r="AI318" s="158">
        <f t="shared" si="81"/>
        <v>3.9431499999999993</v>
      </c>
      <c r="AJ318" s="158">
        <f t="shared" si="82"/>
        <v>10.630026900000001</v>
      </c>
      <c r="AK318" s="158">
        <f t="shared" si="83"/>
        <v>427.36773565674599</v>
      </c>
      <c r="AL318" s="158">
        <f t="shared" si="84"/>
        <v>1152.1069516055184</v>
      </c>
      <c r="AM318" s="158">
        <f t="shared" si="85"/>
        <v>0.21368386782837301</v>
      </c>
      <c r="AN318" s="158">
        <f t="shared" si="86"/>
        <v>0.57605347580275923</v>
      </c>
      <c r="AO318" s="158">
        <f t="shared" si="87"/>
        <v>0.19654642162853747</v>
      </c>
      <c r="AP318" s="157"/>
      <c r="AQ318" s="161"/>
      <c r="AR318" s="161"/>
      <c r="AS318" s="161" t="str">
        <f>IF(ISNA(VLOOKUP($B318,'2017 Emission Inventory'!$B$2:$B$803,1,FALSE)),"No","Yes")</f>
        <v>Yes</v>
      </c>
      <c r="AT318" s="161" t="str">
        <f>IFERROR(INDEX('2017 Emission Inventory'!$C$2:$C$803,MATCH($B318,'2017 Emission Inventory'!$B$2:$B$803,0)),"")</f>
        <v>Cargo Tractor</v>
      </c>
      <c r="AU318" s="161" t="str">
        <f>IFERROR(INDEX('2017 Emission Inventory'!$D$2:$D$803,MATCH($B318,'2017 Emission Inventory'!$B$2:$B$803,0)),"")</f>
        <v>Gasoline</v>
      </c>
      <c r="AV318" s="161">
        <f>IFERROR(INDEX('2017 Emission Inventory'!$E$2:$E$803,MATCH($B318,'2017 Emission Inventory'!$B$2:$B$803,0)),"")</f>
        <v>1995</v>
      </c>
      <c r="AW318" s="161">
        <f>IFERROR(INDEX('2017 Emission Inventory'!$F$2:$F$803,MATCH($B318,'2017 Emission Inventory'!$B$2:$B$803,0)),"")</f>
        <v>150</v>
      </c>
      <c r="AX318" s="161">
        <f>IFERROR(INDEX('2017 Emission Inventory'!$G$2:$G$803,MATCH($B318,'2017 Emission Inventory'!$B$2:$B$803,0)),"")</f>
        <v>121.66666666666667</v>
      </c>
      <c r="AY318" s="162">
        <f>IFERROR(INDEX('2017 Emission Inventory'!$AL$2:$AL$803,MATCH($B318,'2017 Emission Inventory'!$B$2:$B$803,0)),"")</f>
        <v>250.15315769520112</v>
      </c>
      <c r="AZ318" s="163">
        <f t="shared" si="88"/>
        <v>901.95379391031724</v>
      </c>
      <c r="BB318" s="166"/>
    </row>
    <row r="319" spans="1:54" s="160" customFormat="1" x14ac:dyDescent="0.35">
      <c r="A319" s="157">
        <v>318</v>
      </c>
      <c r="B319" s="157">
        <v>302276</v>
      </c>
      <c r="C319" s="157" t="s">
        <v>205</v>
      </c>
      <c r="D319" s="157" t="s">
        <v>16</v>
      </c>
      <c r="E319" s="157">
        <v>1995</v>
      </c>
      <c r="F319" s="157">
        <v>80</v>
      </c>
      <c r="G319" s="157">
        <v>1137.9951923076924</v>
      </c>
      <c r="H319" s="157"/>
      <c r="I319" s="157">
        <f t="shared" si="72"/>
        <v>100</v>
      </c>
      <c r="J319" s="157" t="str">
        <f>IF(D319="Electric","--",IF(D319="Diesel",VLOOKUP(C319,[2]ORDLF!A:B,2,FALSE),""))</f>
        <v/>
      </c>
      <c r="K319" s="157">
        <f>IF(D319="Electric","--",IF(D319="Gasoline",VLOOKUP(C319,LSILF!A:C,3,FALSE),""))</f>
        <v>0.54</v>
      </c>
      <c r="L319" s="158">
        <f t="shared" si="89"/>
        <v>0.54</v>
      </c>
      <c r="M319" s="157" t="str" cm="1">
        <f t="array" ref="M319">IF(D319="Electric","--",IF(D319="Diesel",_xlfn._xlws.FILTER(DIESCH[CH Cap],(DIESCH[HP Bin]=I319)),""))</f>
        <v/>
      </c>
      <c r="N319" s="157" cm="1">
        <f t="array" ref="N319">IF(D319="Electric","--",IF(D319="Gasoline",_xlfn._xlws.FILTER(LSICH[CH Cap],(LSICH[Fuel Type]=D319)*(LSICH[MY]=E319)),""))</f>
        <v>7000</v>
      </c>
      <c r="O319" s="157">
        <f t="shared" si="73"/>
        <v>7000</v>
      </c>
      <c r="P319" s="157">
        <f t="shared" si="74"/>
        <v>28449.879807692309</v>
      </c>
      <c r="Q319" s="157" t="str" cm="1">
        <f t="array" ref="Q319">IF(D319="Electric","--",IF(D319="Diesel",_xlfn._xlws.FILTER(ORDEF[HC-ZH (g/hp-hr)],(ORDEF[HP]=I319)*(ORDEF[Model_Year]=E319)),""))</f>
        <v/>
      </c>
      <c r="R319" s="157" cm="1">
        <f t="array" ref="R319">IF(D319="Electric","--",IF(D319="Gasoline",_xlfn._xlws.FILTER(LSIEF[HC-ZH (g/hp-hr)],(LSIEF[Fuel]=D319)*(LSIEF[HP Bin]=I319)*(LSIEF[Model Year]=E319)),""))</f>
        <v>2.63</v>
      </c>
      <c r="S319" s="158">
        <f t="shared" si="75"/>
        <v>2.63</v>
      </c>
      <c r="T319" s="159" t="str" cm="1">
        <f t="array" ref="T319">IF(D319="Electric","--",IF(D319="Diesel",_xlfn._xlws.FILTER(ORDEF[HCDR],(ORDEF[HP]=I319)*(ORDEF[Model_Year]=E319),),""))</f>
        <v/>
      </c>
      <c r="U319" s="159" cm="1">
        <f t="array" ref="U319">IF(D319="Electric","--",IF(D319="Gasoline",_xlfn._xlws.FILTER(LSIEF[HC DR],(LSIEF[Fuel]=D319)*(LSIEF[HP Bin]=I319)*(LSIEF[Model Year]=E319)),""))</f>
        <v>2.8699999999999998E-4</v>
      </c>
      <c r="V319" s="159">
        <f t="shared" si="76"/>
        <v>2.8699999999999998E-4</v>
      </c>
      <c r="W319" s="158" t="str" cm="1">
        <f t="array" ref="W319">IF(D319="Electric","--",IF(D319="Diesel",_xlfn._xlws.FILTER(ORDEF[NOXzh],(ORDEF[HP]=I319)*(ORDEF[Model_Year]=E319)),""))</f>
        <v/>
      </c>
      <c r="X319" s="158" cm="1">
        <f t="array" ref="X319">IF(D319="Electric","--",IF(D319="Gasoline",_xlfn._xlws.FILTER(LSIEF[NOX-ZH (g/hp-hr)],(LSIEF[Fuel]=D319)*(LSIEF[HP Bin]=I319)*(LSIEF[Model Year]=E319)),""))</f>
        <v>11.84</v>
      </c>
      <c r="Y319" s="158">
        <f t="shared" si="77"/>
        <v>11.84</v>
      </c>
      <c r="Z319" s="159" t="str" cm="1">
        <f t="array" ref="Z319">IF(D319="Electric","--",IF(D319="Diesel",_xlfn._xlws.FILTER(ORDEF[NOXdr],(ORDEF[HP]=I319)*(ORDEF[Model_Year]=E319)),""))</f>
        <v/>
      </c>
      <c r="AA319" s="159" cm="1">
        <f t="array" ref="AA319">IF(E319="Electric","--",IF(D319="Gasoline",_xlfn._xlws.FILTER(LSIEF[NOX DR],(LSIEF[Fuel]=D319)*(LSIEF[HP Bin]=I319)*(LSIEF[Model Year]=E319)),""))</f>
        <v>6.0099999999999997E-5</v>
      </c>
      <c r="AB319" s="159">
        <f t="shared" si="78"/>
        <v>6.0099999999999997E-5</v>
      </c>
      <c r="AC319" s="158" t="str" cm="1">
        <f t="array" ref="AC319">IF(D319="Electric","--",IF(D319="Diesel",_xlfn._xlws.FILTER(DFCF2[Fuel_HC],(DFCF2[MY]=E319)),""))</f>
        <v/>
      </c>
      <c r="AD319" s="158" cm="1">
        <f t="array" ref="AD319">IF(D319="Electric","--",IF(D319="Gasoline",_xlfn._xlws.FILTER(GFCF2[Fuel_HC],(GFCF2[MY]=E319)),""))</f>
        <v>0.85</v>
      </c>
      <c r="AE319" s="158">
        <f t="shared" si="79"/>
        <v>0.85</v>
      </c>
      <c r="AF319" s="157" t="str" cm="1">
        <f t="array" ref="AF319">IF(D319="Electric","--",IF(D319="Diesel",_xlfn._xlws.FILTER(DFCF2[Fuel_NOX],(DFCF2[MY]=E319)),""))</f>
        <v/>
      </c>
      <c r="AG319" s="157" cm="1">
        <f t="array" ref="AG319">IF(D319="Electric","--",IF(D319="Gasoline",_xlfn._xlws.FILTER(GFCF2[Fuel_NOX],(GFCF2[MY]=E319)),""))</f>
        <v>0.86699999999999999</v>
      </c>
      <c r="AH319" s="157">
        <f t="shared" si="80"/>
        <v>0.86699999999999999</v>
      </c>
      <c r="AI319" s="158">
        <f t="shared" si="81"/>
        <v>3.9431499999999993</v>
      </c>
      <c r="AJ319" s="158">
        <f t="shared" si="82"/>
        <v>10.630026900000001</v>
      </c>
      <c r="AK319" s="158">
        <f t="shared" si="83"/>
        <v>427.36773565674599</v>
      </c>
      <c r="AL319" s="158">
        <f t="shared" si="84"/>
        <v>1152.1069516055184</v>
      </c>
      <c r="AM319" s="158">
        <f t="shared" si="85"/>
        <v>0.21368386782837301</v>
      </c>
      <c r="AN319" s="158">
        <f t="shared" si="86"/>
        <v>0.57605347580275923</v>
      </c>
      <c r="AO319" s="158">
        <f t="shared" si="87"/>
        <v>0.19654642162853747</v>
      </c>
      <c r="AP319" s="157"/>
      <c r="AQ319" s="161"/>
      <c r="AR319" s="161"/>
      <c r="AS319" s="161" t="str">
        <f>IF(ISNA(VLOOKUP($B319,'2017 Emission Inventory'!$B$2:$B$803,1,FALSE)),"No","Yes")</f>
        <v>Yes</v>
      </c>
      <c r="AT319" s="161" t="str">
        <f>IFERROR(INDEX('2017 Emission Inventory'!$C$2:$C$803,MATCH($B319,'2017 Emission Inventory'!$B$2:$B$803,0)),"")</f>
        <v>Cargo Tractor</v>
      </c>
      <c r="AU319" s="161" t="str">
        <f>IFERROR(INDEX('2017 Emission Inventory'!$D$2:$D$803,MATCH($B319,'2017 Emission Inventory'!$B$2:$B$803,0)),"")</f>
        <v>Gasoline</v>
      </c>
      <c r="AV319" s="161">
        <f>IFERROR(INDEX('2017 Emission Inventory'!$E$2:$E$803,MATCH($B319,'2017 Emission Inventory'!$B$2:$B$803,0)),"")</f>
        <v>1995</v>
      </c>
      <c r="AW319" s="161">
        <f>IFERROR(INDEX('2017 Emission Inventory'!$F$2:$F$803,MATCH($B319,'2017 Emission Inventory'!$B$2:$B$803,0)),"")</f>
        <v>80</v>
      </c>
      <c r="AX319" s="161">
        <f>IFERROR(INDEX('2017 Emission Inventory'!$G$2:$G$803,MATCH($B319,'2017 Emission Inventory'!$B$2:$B$803,0)),"")</f>
        <v>1137.9951923076924</v>
      </c>
      <c r="AY319" s="162">
        <f>IFERROR(INDEX('2017 Emission Inventory'!$AL$2:$AL$803,MATCH($B319,'2017 Emission Inventory'!$B$2:$B$803,0)),"")</f>
        <v>1152.1069516055184</v>
      </c>
      <c r="AZ319" s="163">
        <f t="shared" si="88"/>
        <v>0</v>
      </c>
      <c r="BB319" s="166"/>
    </row>
    <row r="320" spans="1:54" s="160" customFormat="1" x14ac:dyDescent="0.35">
      <c r="A320" s="157">
        <v>319</v>
      </c>
      <c r="B320" s="157">
        <v>302277</v>
      </c>
      <c r="C320" s="157" t="s">
        <v>205</v>
      </c>
      <c r="D320" s="157" t="s">
        <v>16</v>
      </c>
      <c r="E320" s="157">
        <v>1995</v>
      </c>
      <c r="F320" s="157">
        <v>80</v>
      </c>
      <c r="G320" s="157">
        <v>1137.9951923076924</v>
      </c>
      <c r="H320" s="157"/>
      <c r="I320" s="157">
        <f t="shared" si="72"/>
        <v>100</v>
      </c>
      <c r="J320" s="157" t="str">
        <f>IF(D320="Electric","--",IF(D320="Diesel",VLOOKUP(C320,[2]ORDLF!A:B,2,FALSE),""))</f>
        <v/>
      </c>
      <c r="K320" s="157">
        <f>IF(D320="Electric","--",IF(D320="Gasoline",VLOOKUP(C320,LSILF!A:C,3,FALSE),""))</f>
        <v>0.54</v>
      </c>
      <c r="L320" s="158">
        <f t="shared" si="89"/>
        <v>0.54</v>
      </c>
      <c r="M320" s="157" t="str" cm="1">
        <f t="array" ref="M320">IF(D320="Electric","--",IF(D320="Diesel",_xlfn._xlws.FILTER(DIESCH[CH Cap],(DIESCH[HP Bin]=I320)),""))</f>
        <v/>
      </c>
      <c r="N320" s="157" cm="1">
        <f t="array" ref="N320">IF(D320="Electric","--",IF(D320="Gasoline",_xlfn._xlws.FILTER(LSICH[CH Cap],(LSICH[Fuel Type]=D320)*(LSICH[MY]=E320)),""))</f>
        <v>7000</v>
      </c>
      <c r="O320" s="157">
        <f t="shared" si="73"/>
        <v>7000</v>
      </c>
      <c r="P320" s="157">
        <f t="shared" si="74"/>
        <v>28449.879807692309</v>
      </c>
      <c r="Q320" s="157" t="str" cm="1">
        <f t="array" ref="Q320">IF(D320="Electric","--",IF(D320="Diesel",_xlfn._xlws.FILTER(ORDEF[HC-ZH (g/hp-hr)],(ORDEF[HP]=I320)*(ORDEF[Model_Year]=E320)),""))</f>
        <v/>
      </c>
      <c r="R320" s="157" cm="1">
        <f t="array" ref="R320">IF(D320="Electric","--",IF(D320="Gasoline",_xlfn._xlws.FILTER(LSIEF[HC-ZH (g/hp-hr)],(LSIEF[Fuel]=D320)*(LSIEF[HP Bin]=I320)*(LSIEF[Model Year]=E320)),""))</f>
        <v>2.63</v>
      </c>
      <c r="S320" s="158">
        <f t="shared" si="75"/>
        <v>2.63</v>
      </c>
      <c r="T320" s="159" t="str" cm="1">
        <f t="array" ref="T320">IF(D320="Electric","--",IF(D320="Diesel",_xlfn._xlws.FILTER(ORDEF[HCDR],(ORDEF[HP]=I320)*(ORDEF[Model_Year]=E320),),""))</f>
        <v/>
      </c>
      <c r="U320" s="159" cm="1">
        <f t="array" ref="U320">IF(D320="Electric","--",IF(D320="Gasoline",_xlfn._xlws.FILTER(LSIEF[HC DR],(LSIEF[Fuel]=D320)*(LSIEF[HP Bin]=I320)*(LSIEF[Model Year]=E320)),""))</f>
        <v>2.8699999999999998E-4</v>
      </c>
      <c r="V320" s="159">
        <f t="shared" si="76"/>
        <v>2.8699999999999998E-4</v>
      </c>
      <c r="W320" s="158" t="str" cm="1">
        <f t="array" ref="W320">IF(D320="Electric","--",IF(D320="Diesel",_xlfn._xlws.FILTER(ORDEF[NOXzh],(ORDEF[HP]=I320)*(ORDEF[Model_Year]=E320)),""))</f>
        <v/>
      </c>
      <c r="X320" s="158" cm="1">
        <f t="array" ref="X320">IF(D320="Electric","--",IF(D320="Gasoline",_xlfn._xlws.FILTER(LSIEF[NOX-ZH (g/hp-hr)],(LSIEF[Fuel]=D320)*(LSIEF[HP Bin]=I320)*(LSIEF[Model Year]=E320)),""))</f>
        <v>11.84</v>
      </c>
      <c r="Y320" s="158">
        <f t="shared" si="77"/>
        <v>11.84</v>
      </c>
      <c r="Z320" s="159" t="str" cm="1">
        <f t="array" ref="Z320">IF(D320="Electric","--",IF(D320="Diesel",_xlfn._xlws.FILTER(ORDEF[NOXdr],(ORDEF[HP]=I320)*(ORDEF[Model_Year]=E320)),""))</f>
        <v/>
      </c>
      <c r="AA320" s="159" cm="1">
        <f t="array" ref="AA320">IF(E320="Electric","--",IF(D320="Gasoline",_xlfn._xlws.FILTER(LSIEF[NOX DR],(LSIEF[Fuel]=D320)*(LSIEF[HP Bin]=I320)*(LSIEF[Model Year]=E320)),""))</f>
        <v>6.0099999999999997E-5</v>
      </c>
      <c r="AB320" s="159">
        <f t="shared" si="78"/>
        <v>6.0099999999999997E-5</v>
      </c>
      <c r="AC320" s="158" t="str" cm="1">
        <f t="array" ref="AC320">IF(D320="Electric","--",IF(D320="Diesel",_xlfn._xlws.FILTER(DFCF2[Fuel_HC],(DFCF2[MY]=E320)),""))</f>
        <v/>
      </c>
      <c r="AD320" s="158" cm="1">
        <f t="array" ref="AD320">IF(D320="Electric","--",IF(D320="Gasoline",_xlfn._xlws.FILTER(GFCF2[Fuel_HC],(GFCF2[MY]=E320)),""))</f>
        <v>0.85</v>
      </c>
      <c r="AE320" s="158">
        <f t="shared" si="79"/>
        <v>0.85</v>
      </c>
      <c r="AF320" s="157" t="str" cm="1">
        <f t="array" ref="AF320">IF(D320="Electric","--",IF(D320="Diesel",_xlfn._xlws.FILTER(DFCF2[Fuel_NOX],(DFCF2[MY]=E320)),""))</f>
        <v/>
      </c>
      <c r="AG320" s="157" cm="1">
        <f t="array" ref="AG320">IF(D320="Electric","--",IF(D320="Gasoline",_xlfn._xlws.FILTER(GFCF2[Fuel_NOX],(GFCF2[MY]=E320)),""))</f>
        <v>0.86699999999999999</v>
      </c>
      <c r="AH320" s="157">
        <f t="shared" si="80"/>
        <v>0.86699999999999999</v>
      </c>
      <c r="AI320" s="158">
        <f t="shared" si="81"/>
        <v>3.9431499999999993</v>
      </c>
      <c r="AJ320" s="158">
        <f t="shared" si="82"/>
        <v>10.630026900000001</v>
      </c>
      <c r="AK320" s="158">
        <f t="shared" si="83"/>
        <v>427.36773565674599</v>
      </c>
      <c r="AL320" s="158">
        <f t="shared" si="84"/>
        <v>1152.1069516055184</v>
      </c>
      <c r="AM320" s="158">
        <f t="shared" si="85"/>
        <v>0.21368386782837301</v>
      </c>
      <c r="AN320" s="158">
        <f t="shared" si="86"/>
        <v>0.57605347580275923</v>
      </c>
      <c r="AO320" s="158">
        <f t="shared" si="87"/>
        <v>0.19654642162853747</v>
      </c>
      <c r="AP320" s="157"/>
      <c r="AQ320" s="161"/>
      <c r="AR320" s="161"/>
      <c r="AS320" s="161" t="str">
        <f>IF(ISNA(VLOOKUP($B320,'2017 Emission Inventory'!$B$2:$B$803,1,FALSE)),"No","Yes")</f>
        <v>Yes</v>
      </c>
      <c r="AT320" s="161" t="str">
        <f>IFERROR(INDEX('2017 Emission Inventory'!$C$2:$C$803,MATCH($B320,'2017 Emission Inventory'!$B$2:$B$803,0)),"")</f>
        <v>Cargo Tractor</v>
      </c>
      <c r="AU320" s="161" t="str">
        <f>IFERROR(INDEX('2017 Emission Inventory'!$D$2:$D$803,MATCH($B320,'2017 Emission Inventory'!$B$2:$B$803,0)),"")</f>
        <v>Gasoline</v>
      </c>
      <c r="AV320" s="161">
        <f>IFERROR(INDEX('2017 Emission Inventory'!$E$2:$E$803,MATCH($B320,'2017 Emission Inventory'!$B$2:$B$803,0)),"")</f>
        <v>1995</v>
      </c>
      <c r="AW320" s="161">
        <f>IFERROR(INDEX('2017 Emission Inventory'!$F$2:$F$803,MATCH($B320,'2017 Emission Inventory'!$B$2:$B$803,0)),"")</f>
        <v>80</v>
      </c>
      <c r="AX320" s="161">
        <f>IFERROR(INDEX('2017 Emission Inventory'!$G$2:$G$803,MATCH($B320,'2017 Emission Inventory'!$B$2:$B$803,0)),"")</f>
        <v>1137.9951923076924</v>
      </c>
      <c r="AY320" s="162">
        <f>IFERROR(INDEX('2017 Emission Inventory'!$AL$2:$AL$803,MATCH($B320,'2017 Emission Inventory'!$B$2:$B$803,0)),"")</f>
        <v>1152.1069516055184</v>
      </c>
      <c r="AZ320" s="163">
        <f t="shared" si="88"/>
        <v>0</v>
      </c>
      <c r="BB320" s="166"/>
    </row>
    <row r="321" spans="1:54" s="160" customFormat="1" x14ac:dyDescent="0.35">
      <c r="A321" s="157">
        <v>320</v>
      </c>
      <c r="B321" s="157">
        <v>302278</v>
      </c>
      <c r="C321" s="157" t="s">
        <v>205</v>
      </c>
      <c r="D321" s="157" t="s">
        <v>16</v>
      </c>
      <c r="E321" s="157">
        <v>1995</v>
      </c>
      <c r="F321" s="157">
        <v>80</v>
      </c>
      <c r="G321" s="157">
        <v>1137.9951923076924</v>
      </c>
      <c r="H321" s="157"/>
      <c r="I321" s="157">
        <f t="shared" si="72"/>
        <v>100</v>
      </c>
      <c r="J321" s="157" t="str">
        <f>IF(D321="Electric","--",IF(D321="Diesel",VLOOKUP(C321,[2]ORDLF!A:B,2,FALSE),""))</f>
        <v/>
      </c>
      <c r="K321" s="157">
        <f>IF(D321="Electric","--",IF(D321="Gasoline",VLOOKUP(C321,LSILF!A:C,3,FALSE),""))</f>
        <v>0.54</v>
      </c>
      <c r="L321" s="158">
        <f t="shared" si="89"/>
        <v>0.54</v>
      </c>
      <c r="M321" s="157" t="str" cm="1">
        <f t="array" ref="M321">IF(D321="Electric","--",IF(D321="Diesel",_xlfn._xlws.FILTER(DIESCH[CH Cap],(DIESCH[HP Bin]=I321)),""))</f>
        <v/>
      </c>
      <c r="N321" s="157" cm="1">
        <f t="array" ref="N321">IF(D321="Electric","--",IF(D321="Gasoline",_xlfn._xlws.FILTER(LSICH[CH Cap],(LSICH[Fuel Type]=D321)*(LSICH[MY]=E321)),""))</f>
        <v>7000</v>
      </c>
      <c r="O321" s="157">
        <f t="shared" si="73"/>
        <v>7000</v>
      </c>
      <c r="P321" s="157">
        <f t="shared" si="74"/>
        <v>28449.879807692309</v>
      </c>
      <c r="Q321" s="157" t="str" cm="1">
        <f t="array" ref="Q321">IF(D321="Electric","--",IF(D321="Diesel",_xlfn._xlws.FILTER(ORDEF[HC-ZH (g/hp-hr)],(ORDEF[HP]=I321)*(ORDEF[Model_Year]=E321)),""))</f>
        <v/>
      </c>
      <c r="R321" s="157" cm="1">
        <f t="array" ref="R321">IF(D321="Electric","--",IF(D321="Gasoline",_xlfn._xlws.FILTER(LSIEF[HC-ZH (g/hp-hr)],(LSIEF[Fuel]=D321)*(LSIEF[HP Bin]=I321)*(LSIEF[Model Year]=E321)),""))</f>
        <v>2.63</v>
      </c>
      <c r="S321" s="158">
        <f t="shared" si="75"/>
        <v>2.63</v>
      </c>
      <c r="T321" s="159" t="str" cm="1">
        <f t="array" ref="T321">IF(D321="Electric","--",IF(D321="Diesel",_xlfn._xlws.FILTER(ORDEF[HCDR],(ORDEF[HP]=I321)*(ORDEF[Model_Year]=E321),),""))</f>
        <v/>
      </c>
      <c r="U321" s="159" cm="1">
        <f t="array" ref="U321">IF(D321="Electric","--",IF(D321="Gasoline",_xlfn._xlws.FILTER(LSIEF[HC DR],(LSIEF[Fuel]=D321)*(LSIEF[HP Bin]=I321)*(LSIEF[Model Year]=E321)),""))</f>
        <v>2.8699999999999998E-4</v>
      </c>
      <c r="V321" s="159">
        <f t="shared" si="76"/>
        <v>2.8699999999999998E-4</v>
      </c>
      <c r="W321" s="158" t="str" cm="1">
        <f t="array" ref="W321">IF(D321="Electric","--",IF(D321="Diesel",_xlfn._xlws.FILTER(ORDEF[NOXzh],(ORDEF[HP]=I321)*(ORDEF[Model_Year]=E321)),""))</f>
        <v/>
      </c>
      <c r="X321" s="158" cm="1">
        <f t="array" ref="X321">IF(D321="Electric","--",IF(D321="Gasoline",_xlfn._xlws.FILTER(LSIEF[NOX-ZH (g/hp-hr)],(LSIEF[Fuel]=D321)*(LSIEF[HP Bin]=I321)*(LSIEF[Model Year]=E321)),""))</f>
        <v>11.84</v>
      </c>
      <c r="Y321" s="158">
        <f t="shared" si="77"/>
        <v>11.84</v>
      </c>
      <c r="Z321" s="159" t="str" cm="1">
        <f t="array" ref="Z321">IF(D321="Electric","--",IF(D321="Diesel",_xlfn._xlws.FILTER(ORDEF[NOXdr],(ORDEF[HP]=I321)*(ORDEF[Model_Year]=E321)),""))</f>
        <v/>
      </c>
      <c r="AA321" s="159" cm="1">
        <f t="array" ref="AA321">IF(E321="Electric","--",IF(D321="Gasoline",_xlfn._xlws.FILTER(LSIEF[NOX DR],(LSIEF[Fuel]=D321)*(LSIEF[HP Bin]=I321)*(LSIEF[Model Year]=E321)),""))</f>
        <v>6.0099999999999997E-5</v>
      </c>
      <c r="AB321" s="159">
        <f t="shared" si="78"/>
        <v>6.0099999999999997E-5</v>
      </c>
      <c r="AC321" s="158" t="str" cm="1">
        <f t="array" ref="AC321">IF(D321="Electric","--",IF(D321="Diesel",_xlfn._xlws.FILTER(DFCF2[Fuel_HC],(DFCF2[MY]=E321)),""))</f>
        <v/>
      </c>
      <c r="AD321" s="158" cm="1">
        <f t="array" ref="AD321">IF(D321="Electric","--",IF(D321="Gasoline",_xlfn._xlws.FILTER(GFCF2[Fuel_HC],(GFCF2[MY]=E321)),""))</f>
        <v>0.85</v>
      </c>
      <c r="AE321" s="158">
        <f t="shared" si="79"/>
        <v>0.85</v>
      </c>
      <c r="AF321" s="157" t="str" cm="1">
        <f t="array" ref="AF321">IF(D321="Electric","--",IF(D321="Diesel",_xlfn._xlws.FILTER(DFCF2[Fuel_NOX],(DFCF2[MY]=E321)),""))</f>
        <v/>
      </c>
      <c r="AG321" s="157" cm="1">
        <f t="array" ref="AG321">IF(D321="Electric","--",IF(D321="Gasoline",_xlfn._xlws.FILTER(GFCF2[Fuel_NOX],(GFCF2[MY]=E321)),""))</f>
        <v>0.86699999999999999</v>
      </c>
      <c r="AH321" s="157">
        <f t="shared" si="80"/>
        <v>0.86699999999999999</v>
      </c>
      <c r="AI321" s="158">
        <f t="shared" si="81"/>
        <v>3.9431499999999993</v>
      </c>
      <c r="AJ321" s="158">
        <f t="shared" si="82"/>
        <v>10.630026900000001</v>
      </c>
      <c r="AK321" s="158">
        <f t="shared" si="83"/>
        <v>427.36773565674599</v>
      </c>
      <c r="AL321" s="158">
        <f t="shared" si="84"/>
        <v>1152.1069516055184</v>
      </c>
      <c r="AM321" s="158">
        <f t="shared" si="85"/>
        <v>0.21368386782837301</v>
      </c>
      <c r="AN321" s="158">
        <f t="shared" si="86"/>
        <v>0.57605347580275923</v>
      </c>
      <c r="AO321" s="158">
        <f t="shared" si="87"/>
        <v>0.19654642162853747</v>
      </c>
      <c r="AP321" s="157"/>
      <c r="AQ321" s="161"/>
      <c r="AR321" s="161"/>
      <c r="AS321" s="161" t="str">
        <f>IF(ISNA(VLOOKUP($B321,'2017 Emission Inventory'!$B$2:$B$803,1,FALSE)),"No","Yes")</f>
        <v>Yes</v>
      </c>
      <c r="AT321" s="161" t="str">
        <f>IFERROR(INDEX('2017 Emission Inventory'!$C$2:$C$803,MATCH($B321,'2017 Emission Inventory'!$B$2:$B$803,0)),"")</f>
        <v>Cargo Tractor</v>
      </c>
      <c r="AU321" s="161" t="str">
        <f>IFERROR(INDEX('2017 Emission Inventory'!$D$2:$D$803,MATCH($B321,'2017 Emission Inventory'!$B$2:$B$803,0)),"")</f>
        <v>Gasoline</v>
      </c>
      <c r="AV321" s="161">
        <f>IFERROR(INDEX('2017 Emission Inventory'!$E$2:$E$803,MATCH($B321,'2017 Emission Inventory'!$B$2:$B$803,0)),"")</f>
        <v>1995</v>
      </c>
      <c r="AW321" s="161">
        <f>IFERROR(INDEX('2017 Emission Inventory'!$F$2:$F$803,MATCH($B321,'2017 Emission Inventory'!$B$2:$B$803,0)),"")</f>
        <v>150</v>
      </c>
      <c r="AX321" s="161">
        <f>IFERROR(INDEX('2017 Emission Inventory'!$G$2:$G$803,MATCH($B321,'2017 Emission Inventory'!$B$2:$B$803,0)),"")</f>
        <v>121.66666666666667</v>
      </c>
      <c r="AY321" s="162">
        <f>IFERROR(INDEX('2017 Emission Inventory'!$AL$2:$AL$803,MATCH($B321,'2017 Emission Inventory'!$B$2:$B$803,0)),"")</f>
        <v>250.15315769520112</v>
      </c>
      <c r="AZ321" s="163">
        <f t="shared" si="88"/>
        <v>901.95379391031724</v>
      </c>
      <c r="BB321" s="166"/>
    </row>
    <row r="322" spans="1:54" s="160" customFormat="1" x14ac:dyDescent="0.35">
      <c r="A322" s="157">
        <v>321</v>
      </c>
      <c r="B322" s="157">
        <v>497246</v>
      </c>
      <c r="C322" s="157" t="s">
        <v>205</v>
      </c>
      <c r="D322" s="157" t="s">
        <v>16</v>
      </c>
      <c r="E322" s="157">
        <v>1996</v>
      </c>
      <c r="F322" s="157">
        <v>80</v>
      </c>
      <c r="G322" s="157">
        <v>1137.9951923076924</v>
      </c>
      <c r="H322" s="157"/>
      <c r="I322" s="157">
        <f t="shared" ref="I322:I385" si="90">IF(AND(F322&lt;25,F322&gt;0),25,IF(AND(F322&lt;50,F322&gt;=25),50,IF(AND(F322&lt;75,F322&gt;=50),75,IF(AND(F322&lt;100,F322&gt;=75),100,IF(AND(F322&lt;175,F322&gt;=100),175,IF(AND(F322&lt;300,F322&gt;=175),300,IF(AND(F322&lt;600,F322&gt;=300),600,IF(AND(F322&lt;750,F322&gt;=600),750,IF(F322&gt;750,9999)))))))))</f>
        <v>100</v>
      </c>
      <c r="J322" s="157" t="str">
        <f>IF(D322="Electric","--",IF(D322="Diesel",VLOOKUP(C322,[2]ORDLF!A:B,2,FALSE),""))</f>
        <v/>
      </c>
      <c r="K322" s="157">
        <f>IF(D322="Electric","--",IF(D322="Gasoline",VLOOKUP(C322,LSILF!A:C,3,FALSE),""))</f>
        <v>0.54</v>
      </c>
      <c r="L322" s="158">
        <f t="shared" si="89"/>
        <v>0.54</v>
      </c>
      <c r="M322" s="157" t="str" cm="1">
        <f t="array" ref="M322">IF(D322="Electric","--",IF(D322="Diesel",_xlfn._xlws.FILTER(DIESCH[CH Cap],(DIESCH[HP Bin]=I322)),""))</f>
        <v/>
      </c>
      <c r="N322" s="157" cm="1">
        <f t="array" ref="N322">IF(D322="Electric","--",IF(D322="Gasoline",_xlfn._xlws.FILTER(LSICH[CH Cap],(LSICH[Fuel Type]=D322)*(LSICH[MY]=E322)),""))</f>
        <v>7000</v>
      </c>
      <c r="O322" s="157">
        <f t="shared" ref="O322:O385" si="91">SUM(M322:N322)</f>
        <v>7000</v>
      </c>
      <c r="P322" s="157">
        <f t="shared" ref="P322:P385" si="92">ABS(IF(E322=$AR$1,G322,(G322*($AR$1-E322))))</f>
        <v>27311.884615384617</v>
      </c>
      <c r="Q322" s="157" t="str" cm="1">
        <f t="array" ref="Q322">IF(D322="Electric","--",IF(D322="Diesel",_xlfn._xlws.FILTER(ORDEF[HC-ZH (g/hp-hr)],(ORDEF[HP]=I322)*(ORDEF[Model_Year]=E322)),""))</f>
        <v/>
      </c>
      <c r="R322" s="157" cm="1">
        <f t="array" ref="R322">IF(D322="Electric","--",IF(D322="Gasoline",_xlfn._xlws.FILTER(LSIEF[HC-ZH (g/hp-hr)],(LSIEF[Fuel]=D322)*(LSIEF[HP Bin]=I322)*(LSIEF[Model Year]=E322)),""))</f>
        <v>2.63</v>
      </c>
      <c r="S322" s="158">
        <f t="shared" ref="S322:S385" si="93">SUM(Q322:R322)</f>
        <v>2.63</v>
      </c>
      <c r="T322" s="159" t="str" cm="1">
        <f t="array" ref="T322">IF(D322="Electric","--",IF(D322="Diesel",_xlfn._xlws.FILTER(ORDEF[HCDR],(ORDEF[HP]=I322)*(ORDEF[Model_Year]=E322),),""))</f>
        <v/>
      </c>
      <c r="U322" s="159" cm="1">
        <f t="array" ref="U322">IF(D322="Electric","--",IF(D322="Gasoline",_xlfn._xlws.FILTER(LSIEF[HC DR],(LSIEF[Fuel]=D322)*(LSIEF[HP Bin]=I322)*(LSIEF[Model Year]=E322)),""))</f>
        <v>2.8699999999999998E-4</v>
      </c>
      <c r="V322" s="159">
        <f t="shared" ref="V322:V385" si="94">SUM(T322:U322)</f>
        <v>2.8699999999999998E-4</v>
      </c>
      <c r="W322" s="158" t="str" cm="1">
        <f t="array" ref="W322">IF(D322="Electric","--",IF(D322="Diesel",_xlfn._xlws.FILTER(ORDEF[NOXzh],(ORDEF[HP]=I322)*(ORDEF[Model_Year]=E322)),""))</f>
        <v/>
      </c>
      <c r="X322" s="158" cm="1">
        <f t="array" ref="X322">IF(D322="Electric","--",IF(D322="Gasoline",_xlfn._xlws.FILTER(LSIEF[NOX-ZH (g/hp-hr)],(LSIEF[Fuel]=D322)*(LSIEF[HP Bin]=I322)*(LSIEF[Model Year]=E322)),""))</f>
        <v>11.84</v>
      </c>
      <c r="Y322" s="158">
        <f t="shared" ref="Y322:Y385" si="95">SUM(W322:X322)</f>
        <v>11.84</v>
      </c>
      <c r="Z322" s="159" t="str" cm="1">
        <f t="array" ref="Z322">IF(D322="Electric","--",IF(D322="Diesel",_xlfn._xlws.FILTER(ORDEF[NOXdr],(ORDEF[HP]=I322)*(ORDEF[Model_Year]=E322)),""))</f>
        <v/>
      </c>
      <c r="AA322" s="159" cm="1">
        <f t="array" ref="AA322">IF(E322="Electric","--",IF(D322="Gasoline",_xlfn._xlws.FILTER(LSIEF[NOX DR],(LSIEF[Fuel]=D322)*(LSIEF[HP Bin]=I322)*(LSIEF[Model Year]=E322)),""))</f>
        <v>6.0099999999999997E-5</v>
      </c>
      <c r="AB322" s="159">
        <f t="shared" ref="AB322:AB385" si="96">SUM(Z322:AA322)</f>
        <v>6.0099999999999997E-5</v>
      </c>
      <c r="AC322" s="158" t="str" cm="1">
        <f t="array" ref="AC322">IF(D322="Electric","--",IF(D322="Diesel",_xlfn._xlws.FILTER(DFCF2[Fuel_HC],(DFCF2[MY]=E322)),""))</f>
        <v/>
      </c>
      <c r="AD322" s="158" cm="1">
        <f t="array" ref="AD322">IF(D322="Electric","--",IF(D322="Gasoline",_xlfn._xlws.FILTER(GFCF2[Fuel_HC],(GFCF2[MY]=E322)),""))</f>
        <v>1</v>
      </c>
      <c r="AE322" s="158">
        <f t="shared" ref="AE322:AE385" si="97">SUM(AC322:AD322)</f>
        <v>1</v>
      </c>
      <c r="AF322" s="157" t="str" cm="1">
        <f t="array" ref="AF322">IF(D322="Electric","--",IF(D322="Diesel",_xlfn._xlws.FILTER(DFCF2[Fuel_NOX],(DFCF2[MY]=E322)),""))</f>
        <v/>
      </c>
      <c r="AG322" s="157" cm="1">
        <f t="array" ref="AG322">IF(D322="Electric","--",IF(D322="Gasoline",_xlfn._xlws.FILTER(GFCF2[Fuel_NOX],(GFCF2[MY]=E322)),""))</f>
        <v>0.97699999999999998</v>
      </c>
      <c r="AH322" s="157">
        <f t="shared" ref="AH322:AH385" si="98">SUM(AF322:AG322)</f>
        <v>0.97699999999999998</v>
      </c>
      <c r="AI322" s="158">
        <f t="shared" ref="AI322:AI385" si="99">IFERROR((S322+V322*IF(P322&gt;O322,O322,P322))*AE322,"0")</f>
        <v>4.6389999999999993</v>
      </c>
      <c r="AJ322" s="158">
        <f t="shared" ref="AJ322:AJ385" si="100">IFERROR((Y322+AB322*IF(P322&gt;O322,O322,P322))*AH322,"0")</f>
        <v>11.978703899999999</v>
      </c>
      <c r="AK322" s="158">
        <f t="shared" ref="AK322:AK385" si="101">IF($D322="Electric","--",CONVERT(AI322*$F322*$L322*$G322,"g","lbm"))</f>
        <v>502.78557136087767</v>
      </c>
      <c r="AL322" s="158">
        <f t="shared" ref="AL322:AL385" si="102">IF($D322="Electric","--",CONVERT(AJ322*$F322*$L322*$G322,"g","lbm"))</f>
        <v>1298.2796905635425</v>
      </c>
      <c r="AM322" s="158">
        <f t="shared" ref="AM322:AM385" si="103">IF($D322="Electric","--",CONVERT(AK322,"lbm","ton"))</f>
        <v>0.25139278568043882</v>
      </c>
      <c r="AN322" s="158">
        <f t="shared" ref="AN322:AN385" si="104">IF($D322="Electric","--",CONVERT(AL322,"lbm","ton"))</f>
        <v>0.64913984528177127</v>
      </c>
      <c r="AO322" s="158">
        <f t="shared" ref="AO322:AO385" si="105">IF(D322="Electric",AM322,IF(D322="Diesel",AM322*1.21,AM322*0.9198))</f>
        <v>0.23123108426886763</v>
      </c>
      <c r="AP322" s="157"/>
      <c r="AQ322" s="161"/>
      <c r="AR322" s="161"/>
      <c r="AS322" s="161" t="str">
        <f>IF(ISNA(VLOOKUP($B322,'2017 Emission Inventory'!$B$2:$B$803,1,FALSE)),"No","Yes")</f>
        <v>Yes</v>
      </c>
      <c r="AT322" s="161" t="str">
        <f>IFERROR(INDEX('2017 Emission Inventory'!$C$2:$C$803,MATCH($B322,'2017 Emission Inventory'!$B$2:$B$803,0)),"")</f>
        <v>Cargo Tractor</v>
      </c>
      <c r="AU322" s="161" t="str">
        <f>IFERROR(INDEX('2017 Emission Inventory'!$D$2:$D$803,MATCH($B322,'2017 Emission Inventory'!$B$2:$B$803,0)),"")</f>
        <v>Gasoline</v>
      </c>
      <c r="AV322" s="161">
        <f>IFERROR(INDEX('2017 Emission Inventory'!$E$2:$E$803,MATCH($B322,'2017 Emission Inventory'!$B$2:$B$803,0)),"")</f>
        <v>1996</v>
      </c>
      <c r="AW322" s="161">
        <f>IFERROR(INDEX('2017 Emission Inventory'!$F$2:$F$803,MATCH($B322,'2017 Emission Inventory'!$B$2:$B$803,0)),"")</f>
        <v>150</v>
      </c>
      <c r="AX322" s="161">
        <f>IFERROR(INDEX('2017 Emission Inventory'!$G$2:$G$803,MATCH($B322,'2017 Emission Inventory'!$B$2:$B$803,0)),"")</f>
        <v>182.5</v>
      </c>
      <c r="AY322" s="162">
        <f>IFERROR(INDEX('2017 Emission Inventory'!$AL$2:$AL$803,MATCH($B322,'2017 Emission Inventory'!$B$2:$B$803,0)),"")</f>
        <v>427.5105983056302</v>
      </c>
      <c r="AZ322" s="163">
        <f t="shared" ref="AZ322:AZ385" si="106">AL322-AY322</f>
        <v>870.76909225791235</v>
      </c>
      <c r="BB322" s="166"/>
    </row>
    <row r="323" spans="1:54" s="160" customFormat="1" x14ac:dyDescent="0.35">
      <c r="A323" s="157">
        <v>322</v>
      </c>
      <c r="B323" s="157">
        <v>497247</v>
      </c>
      <c r="C323" s="157" t="s">
        <v>205</v>
      </c>
      <c r="D323" s="157" t="s">
        <v>16</v>
      </c>
      <c r="E323" s="157">
        <v>1996</v>
      </c>
      <c r="F323" s="157">
        <v>80</v>
      </c>
      <c r="G323" s="157">
        <v>1137.9951923076924</v>
      </c>
      <c r="H323" s="157"/>
      <c r="I323" s="157">
        <f t="shared" si="90"/>
        <v>100</v>
      </c>
      <c r="J323" s="157" t="str">
        <f>IF(D323="Electric","--",IF(D323="Diesel",VLOOKUP(C323,[2]ORDLF!A:B,2,FALSE),""))</f>
        <v/>
      </c>
      <c r="K323" s="157">
        <f>IF(D323="Electric","--",IF(D323="Gasoline",VLOOKUP(C323,LSILF!A:C,3,FALSE),""))</f>
        <v>0.54</v>
      </c>
      <c r="L323" s="158">
        <f t="shared" si="89"/>
        <v>0.54</v>
      </c>
      <c r="M323" s="157" t="str" cm="1">
        <f t="array" ref="M323">IF(D323="Electric","--",IF(D323="Diesel",_xlfn._xlws.FILTER(DIESCH[CH Cap],(DIESCH[HP Bin]=I323)),""))</f>
        <v/>
      </c>
      <c r="N323" s="157" cm="1">
        <f t="array" ref="N323">IF(D323="Electric","--",IF(D323="Gasoline",_xlfn._xlws.FILTER(LSICH[CH Cap],(LSICH[Fuel Type]=D323)*(LSICH[MY]=E323)),""))</f>
        <v>7000</v>
      </c>
      <c r="O323" s="157">
        <f t="shared" si="91"/>
        <v>7000</v>
      </c>
      <c r="P323" s="157">
        <f t="shared" si="92"/>
        <v>27311.884615384617</v>
      </c>
      <c r="Q323" s="157" t="str" cm="1">
        <f t="array" ref="Q323">IF(D323="Electric","--",IF(D323="Diesel",_xlfn._xlws.FILTER(ORDEF[HC-ZH (g/hp-hr)],(ORDEF[HP]=I323)*(ORDEF[Model_Year]=E323)),""))</f>
        <v/>
      </c>
      <c r="R323" s="157" cm="1">
        <f t="array" ref="R323">IF(D323="Electric","--",IF(D323="Gasoline",_xlfn._xlws.FILTER(LSIEF[HC-ZH (g/hp-hr)],(LSIEF[Fuel]=D323)*(LSIEF[HP Bin]=I323)*(LSIEF[Model Year]=E323)),""))</f>
        <v>2.63</v>
      </c>
      <c r="S323" s="158">
        <f t="shared" si="93"/>
        <v>2.63</v>
      </c>
      <c r="T323" s="159" t="str" cm="1">
        <f t="array" ref="T323">IF(D323="Electric","--",IF(D323="Diesel",_xlfn._xlws.FILTER(ORDEF[HCDR],(ORDEF[HP]=I323)*(ORDEF[Model_Year]=E323),),""))</f>
        <v/>
      </c>
      <c r="U323" s="159" cm="1">
        <f t="array" ref="U323">IF(D323="Electric","--",IF(D323="Gasoline",_xlfn._xlws.FILTER(LSIEF[HC DR],(LSIEF[Fuel]=D323)*(LSIEF[HP Bin]=I323)*(LSIEF[Model Year]=E323)),""))</f>
        <v>2.8699999999999998E-4</v>
      </c>
      <c r="V323" s="159">
        <f t="shared" si="94"/>
        <v>2.8699999999999998E-4</v>
      </c>
      <c r="W323" s="158" t="str" cm="1">
        <f t="array" ref="W323">IF(D323="Electric","--",IF(D323="Diesel",_xlfn._xlws.FILTER(ORDEF[NOXzh],(ORDEF[HP]=I323)*(ORDEF[Model_Year]=E323)),""))</f>
        <v/>
      </c>
      <c r="X323" s="158" cm="1">
        <f t="array" ref="X323">IF(D323="Electric","--",IF(D323="Gasoline",_xlfn._xlws.FILTER(LSIEF[NOX-ZH (g/hp-hr)],(LSIEF[Fuel]=D323)*(LSIEF[HP Bin]=I323)*(LSIEF[Model Year]=E323)),""))</f>
        <v>11.84</v>
      </c>
      <c r="Y323" s="158">
        <f t="shared" si="95"/>
        <v>11.84</v>
      </c>
      <c r="Z323" s="159" t="str" cm="1">
        <f t="array" ref="Z323">IF(D323="Electric","--",IF(D323="Diesel",_xlfn._xlws.FILTER(ORDEF[NOXdr],(ORDEF[HP]=I323)*(ORDEF[Model_Year]=E323)),""))</f>
        <v/>
      </c>
      <c r="AA323" s="159" cm="1">
        <f t="array" ref="AA323">IF(E323="Electric","--",IF(D323="Gasoline",_xlfn._xlws.FILTER(LSIEF[NOX DR],(LSIEF[Fuel]=D323)*(LSIEF[HP Bin]=I323)*(LSIEF[Model Year]=E323)),""))</f>
        <v>6.0099999999999997E-5</v>
      </c>
      <c r="AB323" s="159">
        <f t="shared" si="96"/>
        <v>6.0099999999999997E-5</v>
      </c>
      <c r="AC323" s="158" t="str" cm="1">
        <f t="array" ref="AC323">IF(D323="Electric","--",IF(D323="Diesel",_xlfn._xlws.FILTER(DFCF2[Fuel_HC],(DFCF2[MY]=E323)),""))</f>
        <v/>
      </c>
      <c r="AD323" s="158" cm="1">
        <f t="array" ref="AD323">IF(D323="Electric","--",IF(D323="Gasoline",_xlfn._xlws.FILTER(GFCF2[Fuel_HC],(GFCF2[MY]=E323)),""))</f>
        <v>1</v>
      </c>
      <c r="AE323" s="158">
        <f t="shared" si="97"/>
        <v>1</v>
      </c>
      <c r="AF323" s="157" t="str" cm="1">
        <f t="array" ref="AF323">IF(D323="Electric","--",IF(D323="Diesel",_xlfn._xlws.FILTER(DFCF2[Fuel_NOX],(DFCF2[MY]=E323)),""))</f>
        <v/>
      </c>
      <c r="AG323" s="157" cm="1">
        <f t="array" ref="AG323">IF(D323="Electric","--",IF(D323="Gasoline",_xlfn._xlws.FILTER(GFCF2[Fuel_NOX],(GFCF2[MY]=E323)),""))</f>
        <v>0.97699999999999998</v>
      </c>
      <c r="AH323" s="157">
        <f t="shared" si="98"/>
        <v>0.97699999999999998</v>
      </c>
      <c r="AI323" s="158">
        <f t="shared" si="99"/>
        <v>4.6389999999999993</v>
      </c>
      <c r="AJ323" s="158">
        <f t="shared" si="100"/>
        <v>11.978703899999999</v>
      </c>
      <c r="AK323" s="158">
        <f t="shared" si="101"/>
        <v>502.78557136087767</v>
      </c>
      <c r="AL323" s="158">
        <f t="shared" si="102"/>
        <v>1298.2796905635425</v>
      </c>
      <c r="AM323" s="158">
        <f t="shared" si="103"/>
        <v>0.25139278568043882</v>
      </c>
      <c r="AN323" s="158">
        <f t="shared" si="104"/>
        <v>0.64913984528177127</v>
      </c>
      <c r="AO323" s="158">
        <f t="shared" si="105"/>
        <v>0.23123108426886763</v>
      </c>
      <c r="AP323" s="157"/>
      <c r="AQ323" s="161"/>
      <c r="AR323" s="161"/>
      <c r="AS323" s="161" t="str">
        <f>IF(ISNA(VLOOKUP($B323,'2017 Emission Inventory'!$B$2:$B$803,1,FALSE)),"No","Yes")</f>
        <v>Yes</v>
      </c>
      <c r="AT323" s="161" t="str">
        <f>IFERROR(INDEX('2017 Emission Inventory'!$C$2:$C$803,MATCH($B323,'2017 Emission Inventory'!$B$2:$B$803,0)),"")</f>
        <v>Cargo Tractor</v>
      </c>
      <c r="AU323" s="161" t="str">
        <f>IFERROR(INDEX('2017 Emission Inventory'!$D$2:$D$803,MATCH($B323,'2017 Emission Inventory'!$B$2:$B$803,0)),"")</f>
        <v>Gasoline</v>
      </c>
      <c r="AV323" s="161">
        <f>IFERROR(INDEX('2017 Emission Inventory'!$E$2:$E$803,MATCH($B323,'2017 Emission Inventory'!$B$2:$B$803,0)),"")</f>
        <v>1996</v>
      </c>
      <c r="AW323" s="161">
        <f>IFERROR(INDEX('2017 Emission Inventory'!$F$2:$F$803,MATCH($B323,'2017 Emission Inventory'!$B$2:$B$803,0)),"")</f>
        <v>80</v>
      </c>
      <c r="AX323" s="161">
        <f>IFERROR(INDEX('2017 Emission Inventory'!$G$2:$G$803,MATCH($B323,'2017 Emission Inventory'!$B$2:$B$803,0)),"")</f>
        <v>1137.9951923076924</v>
      </c>
      <c r="AY323" s="162">
        <f>IFERROR(INDEX('2017 Emission Inventory'!$AL$2:$AL$803,MATCH($B323,'2017 Emission Inventory'!$B$2:$B$803,0)),"")</f>
        <v>1298.2796905635425</v>
      </c>
      <c r="AZ323" s="163">
        <f t="shared" si="106"/>
        <v>0</v>
      </c>
      <c r="BB323" s="166"/>
    </row>
    <row r="324" spans="1:54" s="160" customFormat="1" x14ac:dyDescent="0.35">
      <c r="A324" s="157">
        <v>323</v>
      </c>
      <c r="B324" s="157">
        <v>497248</v>
      </c>
      <c r="C324" s="157" t="s">
        <v>205</v>
      </c>
      <c r="D324" s="157" t="s">
        <v>16</v>
      </c>
      <c r="E324" s="157">
        <v>1996</v>
      </c>
      <c r="F324" s="157">
        <v>80</v>
      </c>
      <c r="G324" s="157">
        <v>1137.9951923076924</v>
      </c>
      <c r="H324" s="157"/>
      <c r="I324" s="157">
        <f t="shared" si="90"/>
        <v>100</v>
      </c>
      <c r="J324" s="157" t="str">
        <f>IF(D324="Electric","--",IF(D324="Diesel",VLOOKUP(C324,[2]ORDLF!A:B,2,FALSE),""))</f>
        <v/>
      </c>
      <c r="K324" s="157">
        <f>IF(D324="Electric","--",IF(D324="Gasoline",VLOOKUP(C324,LSILF!A:C,3,FALSE),""))</f>
        <v>0.54</v>
      </c>
      <c r="L324" s="158">
        <f t="shared" si="89"/>
        <v>0.54</v>
      </c>
      <c r="M324" s="157" t="str" cm="1">
        <f t="array" ref="M324">IF(D324="Electric","--",IF(D324="Diesel",_xlfn._xlws.FILTER(DIESCH[CH Cap],(DIESCH[HP Bin]=I324)),""))</f>
        <v/>
      </c>
      <c r="N324" s="157" cm="1">
        <f t="array" ref="N324">IF(D324="Electric","--",IF(D324="Gasoline",_xlfn._xlws.FILTER(LSICH[CH Cap],(LSICH[Fuel Type]=D324)*(LSICH[MY]=E324)),""))</f>
        <v>7000</v>
      </c>
      <c r="O324" s="157">
        <f t="shared" si="91"/>
        <v>7000</v>
      </c>
      <c r="P324" s="157">
        <f t="shared" si="92"/>
        <v>27311.884615384617</v>
      </c>
      <c r="Q324" s="157" t="str" cm="1">
        <f t="array" ref="Q324">IF(D324="Electric","--",IF(D324="Diesel",_xlfn._xlws.FILTER(ORDEF[HC-ZH (g/hp-hr)],(ORDEF[HP]=I324)*(ORDEF[Model_Year]=E324)),""))</f>
        <v/>
      </c>
      <c r="R324" s="157" cm="1">
        <f t="array" ref="R324">IF(D324="Electric","--",IF(D324="Gasoline",_xlfn._xlws.FILTER(LSIEF[HC-ZH (g/hp-hr)],(LSIEF[Fuel]=D324)*(LSIEF[HP Bin]=I324)*(LSIEF[Model Year]=E324)),""))</f>
        <v>2.63</v>
      </c>
      <c r="S324" s="158">
        <f t="shared" si="93"/>
        <v>2.63</v>
      </c>
      <c r="T324" s="159" t="str" cm="1">
        <f t="array" ref="T324">IF(D324="Electric","--",IF(D324="Diesel",_xlfn._xlws.FILTER(ORDEF[HCDR],(ORDEF[HP]=I324)*(ORDEF[Model_Year]=E324),),""))</f>
        <v/>
      </c>
      <c r="U324" s="159" cm="1">
        <f t="array" ref="U324">IF(D324="Electric","--",IF(D324="Gasoline",_xlfn._xlws.FILTER(LSIEF[HC DR],(LSIEF[Fuel]=D324)*(LSIEF[HP Bin]=I324)*(LSIEF[Model Year]=E324)),""))</f>
        <v>2.8699999999999998E-4</v>
      </c>
      <c r="V324" s="159">
        <f t="shared" si="94"/>
        <v>2.8699999999999998E-4</v>
      </c>
      <c r="W324" s="158" t="str" cm="1">
        <f t="array" ref="W324">IF(D324="Electric","--",IF(D324="Diesel",_xlfn._xlws.FILTER(ORDEF[NOXzh],(ORDEF[HP]=I324)*(ORDEF[Model_Year]=E324)),""))</f>
        <v/>
      </c>
      <c r="X324" s="158" cm="1">
        <f t="array" ref="X324">IF(D324="Electric","--",IF(D324="Gasoline",_xlfn._xlws.FILTER(LSIEF[NOX-ZH (g/hp-hr)],(LSIEF[Fuel]=D324)*(LSIEF[HP Bin]=I324)*(LSIEF[Model Year]=E324)),""))</f>
        <v>11.84</v>
      </c>
      <c r="Y324" s="158">
        <f t="shared" si="95"/>
        <v>11.84</v>
      </c>
      <c r="Z324" s="159" t="str" cm="1">
        <f t="array" ref="Z324">IF(D324="Electric","--",IF(D324="Diesel",_xlfn._xlws.FILTER(ORDEF[NOXdr],(ORDEF[HP]=I324)*(ORDEF[Model_Year]=E324)),""))</f>
        <v/>
      </c>
      <c r="AA324" s="159" cm="1">
        <f t="array" ref="AA324">IF(E324="Electric","--",IF(D324="Gasoline",_xlfn._xlws.FILTER(LSIEF[NOX DR],(LSIEF[Fuel]=D324)*(LSIEF[HP Bin]=I324)*(LSIEF[Model Year]=E324)),""))</f>
        <v>6.0099999999999997E-5</v>
      </c>
      <c r="AB324" s="159">
        <f t="shared" si="96"/>
        <v>6.0099999999999997E-5</v>
      </c>
      <c r="AC324" s="158" t="str" cm="1">
        <f t="array" ref="AC324">IF(D324="Electric","--",IF(D324="Diesel",_xlfn._xlws.FILTER(DFCF2[Fuel_HC],(DFCF2[MY]=E324)),""))</f>
        <v/>
      </c>
      <c r="AD324" s="158" cm="1">
        <f t="array" ref="AD324">IF(D324="Electric","--",IF(D324="Gasoline",_xlfn._xlws.FILTER(GFCF2[Fuel_HC],(GFCF2[MY]=E324)),""))</f>
        <v>1</v>
      </c>
      <c r="AE324" s="158">
        <f t="shared" si="97"/>
        <v>1</v>
      </c>
      <c r="AF324" s="157" t="str" cm="1">
        <f t="array" ref="AF324">IF(D324="Electric","--",IF(D324="Diesel",_xlfn._xlws.FILTER(DFCF2[Fuel_NOX],(DFCF2[MY]=E324)),""))</f>
        <v/>
      </c>
      <c r="AG324" s="157" cm="1">
        <f t="array" ref="AG324">IF(D324="Electric","--",IF(D324="Gasoline",_xlfn._xlws.FILTER(GFCF2[Fuel_NOX],(GFCF2[MY]=E324)),""))</f>
        <v>0.97699999999999998</v>
      </c>
      <c r="AH324" s="157">
        <f t="shared" si="98"/>
        <v>0.97699999999999998</v>
      </c>
      <c r="AI324" s="158">
        <f t="shared" si="99"/>
        <v>4.6389999999999993</v>
      </c>
      <c r="AJ324" s="158">
        <f t="shared" si="100"/>
        <v>11.978703899999999</v>
      </c>
      <c r="AK324" s="158">
        <f t="shared" si="101"/>
        <v>502.78557136087767</v>
      </c>
      <c r="AL324" s="158">
        <f t="shared" si="102"/>
        <v>1298.2796905635425</v>
      </c>
      <c r="AM324" s="158">
        <f t="shared" si="103"/>
        <v>0.25139278568043882</v>
      </c>
      <c r="AN324" s="158">
        <f t="shared" si="104"/>
        <v>0.64913984528177127</v>
      </c>
      <c r="AO324" s="158">
        <f t="shared" si="105"/>
        <v>0.23123108426886763</v>
      </c>
      <c r="AP324" s="157"/>
      <c r="AQ324" s="161"/>
      <c r="AR324" s="161"/>
      <c r="AS324" s="161" t="str">
        <f>IF(ISNA(VLOOKUP($B324,'2017 Emission Inventory'!$B$2:$B$803,1,FALSE)),"No","Yes")</f>
        <v>Yes</v>
      </c>
      <c r="AT324" s="161" t="str">
        <f>IFERROR(INDEX('2017 Emission Inventory'!$C$2:$C$803,MATCH($B324,'2017 Emission Inventory'!$B$2:$B$803,0)),"")</f>
        <v>Cargo Tractor</v>
      </c>
      <c r="AU324" s="161" t="str">
        <f>IFERROR(INDEX('2017 Emission Inventory'!$D$2:$D$803,MATCH($B324,'2017 Emission Inventory'!$B$2:$B$803,0)),"")</f>
        <v>Gasoline</v>
      </c>
      <c r="AV324" s="161">
        <f>IFERROR(INDEX('2017 Emission Inventory'!$E$2:$E$803,MATCH($B324,'2017 Emission Inventory'!$B$2:$B$803,0)),"")</f>
        <v>1996</v>
      </c>
      <c r="AW324" s="161">
        <f>IFERROR(INDEX('2017 Emission Inventory'!$F$2:$F$803,MATCH($B324,'2017 Emission Inventory'!$B$2:$B$803,0)),"")</f>
        <v>80</v>
      </c>
      <c r="AX324" s="161">
        <f>IFERROR(INDEX('2017 Emission Inventory'!$G$2:$G$803,MATCH($B324,'2017 Emission Inventory'!$B$2:$B$803,0)),"")</f>
        <v>1137.9951923076924</v>
      </c>
      <c r="AY324" s="162">
        <f>IFERROR(INDEX('2017 Emission Inventory'!$AL$2:$AL$803,MATCH($B324,'2017 Emission Inventory'!$B$2:$B$803,0)),"")</f>
        <v>1298.2796905635425</v>
      </c>
      <c r="AZ324" s="163">
        <f t="shared" si="106"/>
        <v>0</v>
      </c>
      <c r="BB324" s="166"/>
    </row>
    <row r="325" spans="1:54" s="160" customFormat="1" x14ac:dyDescent="0.35">
      <c r="A325" s="157">
        <v>324</v>
      </c>
      <c r="B325" s="157">
        <v>497249</v>
      </c>
      <c r="C325" s="157" t="s">
        <v>205</v>
      </c>
      <c r="D325" s="157" t="s">
        <v>16</v>
      </c>
      <c r="E325" s="157">
        <v>1996</v>
      </c>
      <c r="F325" s="157">
        <v>80</v>
      </c>
      <c r="G325" s="157">
        <v>1137.9951923076924</v>
      </c>
      <c r="H325" s="157"/>
      <c r="I325" s="157">
        <f t="shared" si="90"/>
        <v>100</v>
      </c>
      <c r="J325" s="157" t="str">
        <f>IF(D325="Electric","--",IF(D325="Diesel",VLOOKUP(C325,[2]ORDLF!A:B,2,FALSE),""))</f>
        <v/>
      </c>
      <c r="K325" s="157">
        <f>IF(D325="Electric","--",IF(D325="Gasoline",VLOOKUP(C325,LSILF!A:C,3,FALSE),""))</f>
        <v>0.54</v>
      </c>
      <c r="L325" s="158">
        <f t="shared" si="89"/>
        <v>0.54</v>
      </c>
      <c r="M325" s="157" t="str" cm="1">
        <f t="array" ref="M325">IF(D325="Electric","--",IF(D325="Diesel",_xlfn._xlws.FILTER(DIESCH[CH Cap],(DIESCH[HP Bin]=I325)),""))</f>
        <v/>
      </c>
      <c r="N325" s="157" cm="1">
        <f t="array" ref="N325">IF(D325="Electric","--",IF(D325="Gasoline",_xlfn._xlws.FILTER(LSICH[CH Cap],(LSICH[Fuel Type]=D325)*(LSICH[MY]=E325)),""))</f>
        <v>7000</v>
      </c>
      <c r="O325" s="157">
        <f t="shared" si="91"/>
        <v>7000</v>
      </c>
      <c r="P325" s="157">
        <f t="shared" si="92"/>
        <v>27311.884615384617</v>
      </c>
      <c r="Q325" s="157" t="str" cm="1">
        <f t="array" ref="Q325">IF(D325="Electric","--",IF(D325="Diesel",_xlfn._xlws.FILTER(ORDEF[HC-ZH (g/hp-hr)],(ORDEF[HP]=I325)*(ORDEF[Model_Year]=E325)),""))</f>
        <v/>
      </c>
      <c r="R325" s="157" cm="1">
        <f t="array" ref="R325">IF(D325="Electric","--",IF(D325="Gasoline",_xlfn._xlws.FILTER(LSIEF[HC-ZH (g/hp-hr)],(LSIEF[Fuel]=D325)*(LSIEF[HP Bin]=I325)*(LSIEF[Model Year]=E325)),""))</f>
        <v>2.63</v>
      </c>
      <c r="S325" s="158">
        <f t="shared" si="93"/>
        <v>2.63</v>
      </c>
      <c r="T325" s="159" t="str" cm="1">
        <f t="array" ref="T325">IF(D325="Electric","--",IF(D325="Diesel",_xlfn._xlws.FILTER(ORDEF[HCDR],(ORDEF[HP]=I325)*(ORDEF[Model_Year]=E325),),""))</f>
        <v/>
      </c>
      <c r="U325" s="159" cm="1">
        <f t="array" ref="U325">IF(D325="Electric","--",IF(D325="Gasoline",_xlfn._xlws.FILTER(LSIEF[HC DR],(LSIEF[Fuel]=D325)*(LSIEF[HP Bin]=I325)*(LSIEF[Model Year]=E325)),""))</f>
        <v>2.8699999999999998E-4</v>
      </c>
      <c r="V325" s="159">
        <f t="shared" si="94"/>
        <v>2.8699999999999998E-4</v>
      </c>
      <c r="W325" s="158" t="str" cm="1">
        <f t="array" ref="W325">IF(D325="Electric","--",IF(D325="Diesel",_xlfn._xlws.FILTER(ORDEF[NOXzh],(ORDEF[HP]=I325)*(ORDEF[Model_Year]=E325)),""))</f>
        <v/>
      </c>
      <c r="X325" s="158" cm="1">
        <f t="array" ref="X325">IF(D325="Electric","--",IF(D325="Gasoline",_xlfn._xlws.FILTER(LSIEF[NOX-ZH (g/hp-hr)],(LSIEF[Fuel]=D325)*(LSIEF[HP Bin]=I325)*(LSIEF[Model Year]=E325)),""))</f>
        <v>11.84</v>
      </c>
      <c r="Y325" s="158">
        <f t="shared" si="95"/>
        <v>11.84</v>
      </c>
      <c r="Z325" s="159" t="str" cm="1">
        <f t="array" ref="Z325">IF(D325="Electric","--",IF(D325="Diesel",_xlfn._xlws.FILTER(ORDEF[NOXdr],(ORDEF[HP]=I325)*(ORDEF[Model_Year]=E325)),""))</f>
        <v/>
      </c>
      <c r="AA325" s="159" cm="1">
        <f t="array" ref="AA325">IF(E325="Electric","--",IF(D325="Gasoline",_xlfn._xlws.FILTER(LSIEF[NOX DR],(LSIEF[Fuel]=D325)*(LSIEF[HP Bin]=I325)*(LSIEF[Model Year]=E325)),""))</f>
        <v>6.0099999999999997E-5</v>
      </c>
      <c r="AB325" s="159">
        <f t="shared" si="96"/>
        <v>6.0099999999999997E-5</v>
      </c>
      <c r="AC325" s="158" t="str" cm="1">
        <f t="array" ref="AC325">IF(D325="Electric","--",IF(D325="Diesel",_xlfn._xlws.FILTER(DFCF2[Fuel_HC],(DFCF2[MY]=E325)),""))</f>
        <v/>
      </c>
      <c r="AD325" s="158" cm="1">
        <f t="array" ref="AD325">IF(D325="Electric","--",IF(D325="Gasoline",_xlfn._xlws.FILTER(GFCF2[Fuel_HC],(GFCF2[MY]=E325)),""))</f>
        <v>1</v>
      </c>
      <c r="AE325" s="158">
        <f t="shared" si="97"/>
        <v>1</v>
      </c>
      <c r="AF325" s="157" t="str" cm="1">
        <f t="array" ref="AF325">IF(D325="Electric","--",IF(D325="Diesel",_xlfn._xlws.FILTER(DFCF2[Fuel_NOX],(DFCF2[MY]=E325)),""))</f>
        <v/>
      </c>
      <c r="AG325" s="157" cm="1">
        <f t="array" ref="AG325">IF(D325="Electric","--",IF(D325="Gasoline",_xlfn._xlws.FILTER(GFCF2[Fuel_NOX],(GFCF2[MY]=E325)),""))</f>
        <v>0.97699999999999998</v>
      </c>
      <c r="AH325" s="157">
        <f t="shared" si="98"/>
        <v>0.97699999999999998</v>
      </c>
      <c r="AI325" s="158">
        <f t="shared" si="99"/>
        <v>4.6389999999999993</v>
      </c>
      <c r="AJ325" s="158">
        <f t="shared" si="100"/>
        <v>11.978703899999999</v>
      </c>
      <c r="AK325" s="158">
        <f t="shared" si="101"/>
        <v>502.78557136087767</v>
      </c>
      <c r="AL325" s="158">
        <f t="shared" si="102"/>
        <v>1298.2796905635425</v>
      </c>
      <c r="AM325" s="158">
        <f t="shared" si="103"/>
        <v>0.25139278568043882</v>
      </c>
      <c r="AN325" s="158">
        <f t="shared" si="104"/>
        <v>0.64913984528177127</v>
      </c>
      <c r="AO325" s="158">
        <f t="shared" si="105"/>
        <v>0.23123108426886763</v>
      </c>
      <c r="AP325" s="157"/>
      <c r="AQ325" s="161"/>
      <c r="AR325" s="161"/>
      <c r="AS325" s="161" t="str">
        <f>IF(ISNA(VLOOKUP($B325,'2017 Emission Inventory'!$B$2:$B$803,1,FALSE)),"No","Yes")</f>
        <v>Yes</v>
      </c>
      <c r="AT325" s="161" t="str">
        <f>IFERROR(INDEX('2017 Emission Inventory'!$C$2:$C$803,MATCH($B325,'2017 Emission Inventory'!$B$2:$B$803,0)),"")</f>
        <v>Cargo Tractor</v>
      </c>
      <c r="AU325" s="161" t="str">
        <f>IFERROR(INDEX('2017 Emission Inventory'!$D$2:$D$803,MATCH($B325,'2017 Emission Inventory'!$B$2:$B$803,0)),"")</f>
        <v>Gasoline</v>
      </c>
      <c r="AV325" s="161">
        <f>IFERROR(INDEX('2017 Emission Inventory'!$E$2:$E$803,MATCH($B325,'2017 Emission Inventory'!$B$2:$B$803,0)),"")</f>
        <v>1996</v>
      </c>
      <c r="AW325" s="161">
        <f>IFERROR(INDEX('2017 Emission Inventory'!$F$2:$F$803,MATCH($B325,'2017 Emission Inventory'!$B$2:$B$803,0)),"")</f>
        <v>80</v>
      </c>
      <c r="AX325" s="161">
        <f>IFERROR(INDEX('2017 Emission Inventory'!$G$2:$G$803,MATCH($B325,'2017 Emission Inventory'!$B$2:$B$803,0)),"")</f>
        <v>1137.9951923076924</v>
      </c>
      <c r="AY325" s="162">
        <f>IFERROR(INDEX('2017 Emission Inventory'!$AL$2:$AL$803,MATCH($B325,'2017 Emission Inventory'!$B$2:$B$803,0)),"")</f>
        <v>1298.2796905635425</v>
      </c>
      <c r="AZ325" s="163">
        <f t="shared" si="106"/>
        <v>0</v>
      </c>
      <c r="BB325" s="166"/>
    </row>
    <row r="326" spans="1:54" s="160" customFormat="1" x14ac:dyDescent="0.35">
      <c r="A326" s="157">
        <v>325</v>
      </c>
      <c r="B326" s="157">
        <v>497250</v>
      </c>
      <c r="C326" s="157" t="s">
        <v>205</v>
      </c>
      <c r="D326" s="157" t="s">
        <v>16</v>
      </c>
      <c r="E326" s="157">
        <v>1996</v>
      </c>
      <c r="F326" s="157">
        <v>80</v>
      </c>
      <c r="G326" s="157">
        <v>1137.9951923076924</v>
      </c>
      <c r="H326" s="157"/>
      <c r="I326" s="157">
        <f t="shared" si="90"/>
        <v>100</v>
      </c>
      <c r="J326" s="157" t="str">
        <f>IF(D326="Electric","--",IF(D326="Diesel",VLOOKUP(C326,[2]ORDLF!A:B,2,FALSE),""))</f>
        <v/>
      </c>
      <c r="K326" s="157">
        <f>IF(D326="Electric","--",IF(D326="Gasoline",VLOOKUP(C326,LSILF!A:C,3,FALSE),""))</f>
        <v>0.54</v>
      </c>
      <c r="L326" s="158">
        <f t="shared" si="89"/>
        <v>0.54</v>
      </c>
      <c r="M326" s="157" t="str" cm="1">
        <f t="array" ref="M326">IF(D326="Electric","--",IF(D326="Diesel",_xlfn._xlws.FILTER(DIESCH[CH Cap],(DIESCH[HP Bin]=I326)),""))</f>
        <v/>
      </c>
      <c r="N326" s="157" cm="1">
        <f t="array" ref="N326">IF(D326="Electric","--",IF(D326="Gasoline",_xlfn._xlws.FILTER(LSICH[CH Cap],(LSICH[Fuel Type]=D326)*(LSICH[MY]=E326)),""))</f>
        <v>7000</v>
      </c>
      <c r="O326" s="157">
        <f t="shared" si="91"/>
        <v>7000</v>
      </c>
      <c r="P326" s="157">
        <f t="shared" si="92"/>
        <v>27311.884615384617</v>
      </c>
      <c r="Q326" s="157" t="str" cm="1">
        <f t="array" ref="Q326">IF(D326="Electric","--",IF(D326="Diesel",_xlfn._xlws.FILTER(ORDEF[HC-ZH (g/hp-hr)],(ORDEF[HP]=I326)*(ORDEF[Model_Year]=E326)),""))</f>
        <v/>
      </c>
      <c r="R326" s="157" cm="1">
        <f t="array" ref="R326">IF(D326="Electric","--",IF(D326="Gasoline",_xlfn._xlws.FILTER(LSIEF[HC-ZH (g/hp-hr)],(LSIEF[Fuel]=D326)*(LSIEF[HP Bin]=I326)*(LSIEF[Model Year]=E326)),""))</f>
        <v>2.63</v>
      </c>
      <c r="S326" s="158">
        <f t="shared" si="93"/>
        <v>2.63</v>
      </c>
      <c r="T326" s="159" t="str" cm="1">
        <f t="array" ref="T326">IF(D326="Electric","--",IF(D326="Diesel",_xlfn._xlws.FILTER(ORDEF[HCDR],(ORDEF[HP]=I326)*(ORDEF[Model_Year]=E326),),""))</f>
        <v/>
      </c>
      <c r="U326" s="159" cm="1">
        <f t="array" ref="U326">IF(D326="Electric","--",IF(D326="Gasoline",_xlfn._xlws.FILTER(LSIEF[HC DR],(LSIEF[Fuel]=D326)*(LSIEF[HP Bin]=I326)*(LSIEF[Model Year]=E326)),""))</f>
        <v>2.8699999999999998E-4</v>
      </c>
      <c r="V326" s="159">
        <f t="shared" si="94"/>
        <v>2.8699999999999998E-4</v>
      </c>
      <c r="W326" s="158" t="str" cm="1">
        <f t="array" ref="W326">IF(D326="Electric","--",IF(D326="Diesel",_xlfn._xlws.FILTER(ORDEF[NOXzh],(ORDEF[HP]=I326)*(ORDEF[Model_Year]=E326)),""))</f>
        <v/>
      </c>
      <c r="X326" s="158" cm="1">
        <f t="array" ref="X326">IF(D326="Electric","--",IF(D326="Gasoline",_xlfn._xlws.FILTER(LSIEF[NOX-ZH (g/hp-hr)],(LSIEF[Fuel]=D326)*(LSIEF[HP Bin]=I326)*(LSIEF[Model Year]=E326)),""))</f>
        <v>11.84</v>
      </c>
      <c r="Y326" s="158">
        <f t="shared" si="95"/>
        <v>11.84</v>
      </c>
      <c r="Z326" s="159" t="str" cm="1">
        <f t="array" ref="Z326">IF(D326="Electric","--",IF(D326="Diesel",_xlfn._xlws.FILTER(ORDEF[NOXdr],(ORDEF[HP]=I326)*(ORDEF[Model_Year]=E326)),""))</f>
        <v/>
      </c>
      <c r="AA326" s="159" cm="1">
        <f t="array" ref="AA326">IF(E326="Electric","--",IF(D326="Gasoline",_xlfn._xlws.FILTER(LSIEF[NOX DR],(LSIEF[Fuel]=D326)*(LSIEF[HP Bin]=I326)*(LSIEF[Model Year]=E326)),""))</f>
        <v>6.0099999999999997E-5</v>
      </c>
      <c r="AB326" s="159">
        <f t="shared" si="96"/>
        <v>6.0099999999999997E-5</v>
      </c>
      <c r="AC326" s="158" t="str" cm="1">
        <f t="array" ref="AC326">IF(D326="Electric","--",IF(D326="Diesel",_xlfn._xlws.FILTER(DFCF2[Fuel_HC],(DFCF2[MY]=E326)),""))</f>
        <v/>
      </c>
      <c r="AD326" s="158" cm="1">
        <f t="array" ref="AD326">IF(D326="Electric","--",IF(D326="Gasoline",_xlfn._xlws.FILTER(GFCF2[Fuel_HC],(GFCF2[MY]=E326)),""))</f>
        <v>1</v>
      </c>
      <c r="AE326" s="158">
        <f t="shared" si="97"/>
        <v>1</v>
      </c>
      <c r="AF326" s="157" t="str" cm="1">
        <f t="array" ref="AF326">IF(D326="Electric","--",IF(D326="Diesel",_xlfn._xlws.FILTER(DFCF2[Fuel_NOX],(DFCF2[MY]=E326)),""))</f>
        <v/>
      </c>
      <c r="AG326" s="157" cm="1">
        <f t="array" ref="AG326">IF(D326="Electric","--",IF(D326="Gasoline",_xlfn._xlws.FILTER(GFCF2[Fuel_NOX],(GFCF2[MY]=E326)),""))</f>
        <v>0.97699999999999998</v>
      </c>
      <c r="AH326" s="157">
        <f t="shared" si="98"/>
        <v>0.97699999999999998</v>
      </c>
      <c r="AI326" s="158">
        <f t="shared" si="99"/>
        <v>4.6389999999999993</v>
      </c>
      <c r="AJ326" s="158">
        <f t="shared" si="100"/>
        <v>11.978703899999999</v>
      </c>
      <c r="AK326" s="158">
        <f t="shared" si="101"/>
        <v>502.78557136087767</v>
      </c>
      <c r="AL326" s="158">
        <f t="shared" si="102"/>
        <v>1298.2796905635425</v>
      </c>
      <c r="AM326" s="158">
        <f t="shared" si="103"/>
        <v>0.25139278568043882</v>
      </c>
      <c r="AN326" s="158">
        <f t="shared" si="104"/>
        <v>0.64913984528177127</v>
      </c>
      <c r="AO326" s="158">
        <f t="shared" si="105"/>
        <v>0.23123108426886763</v>
      </c>
      <c r="AP326" s="157"/>
      <c r="AQ326" s="161"/>
      <c r="AR326" s="161"/>
      <c r="AS326" s="161" t="str">
        <f>IF(ISNA(VLOOKUP($B326,'2017 Emission Inventory'!$B$2:$B$803,1,FALSE)),"No","Yes")</f>
        <v>Yes</v>
      </c>
      <c r="AT326" s="161" t="str">
        <f>IFERROR(INDEX('2017 Emission Inventory'!$C$2:$C$803,MATCH($B326,'2017 Emission Inventory'!$B$2:$B$803,0)),"")</f>
        <v>Cargo Tractor</v>
      </c>
      <c r="AU326" s="161" t="str">
        <f>IFERROR(INDEX('2017 Emission Inventory'!$D$2:$D$803,MATCH($B326,'2017 Emission Inventory'!$B$2:$B$803,0)),"")</f>
        <v>Gasoline</v>
      </c>
      <c r="AV326" s="161">
        <f>IFERROR(INDEX('2017 Emission Inventory'!$E$2:$E$803,MATCH($B326,'2017 Emission Inventory'!$B$2:$B$803,0)),"")</f>
        <v>1996</v>
      </c>
      <c r="AW326" s="161">
        <f>IFERROR(INDEX('2017 Emission Inventory'!$F$2:$F$803,MATCH($B326,'2017 Emission Inventory'!$B$2:$B$803,0)),"")</f>
        <v>80</v>
      </c>
      <c r="AX326" s="161">
        <f>IFERROR(INDEX('2017 Emission Inventory'!$G$2:$G$803,MATCH($B326,'2017 Emission Inventory'!$B$2:$B$803,0)),"")</f>
        <v>1137.9951923076924</v>
      </c>
      <c r="AY326" s="162">
        <f>IFERROR(INDEX('2017 Emission Inventory'!$AL$2:$AL$803,MATCH($B326,'2017 Emission Inventory'!$B$2:$B$803,0)),"")</f>
        <v>1298.2796905635425</v>
      </c>
      <c r="AZ326" s="163">
        <f t="shared" si="106"/>
        <v>0</v>
      </c>
      <c r="BB326" s="166"/>
    </row>
    <row r="327" spans="1:54" s="160" customFormat="1" x14ac:dyDescent="0.35">
      <c r="A327" s="157">
        <v>326</v>
      </c>
      <c r="B327" s="157">
        <v>497251</v>
      </c>
      <c r="C327" s="157" t="s">
        <v>205</v>
      </c>
      <c r="D327" s="157" t="s">
        <v>16</v>
      </c>
      <c r="E327" s="157">
        <v>1996</v>
      </c>
      <c r="F327" s="157">
        <v>80</v>
      </c>
      <c r="G327" s="157">
        <v>1137.9951923076924</v>
      </c>
      <c r="H327" s="157"/>
      <c r="I327" s="157">
        <f t="shared" si="90"/>
        <v>100</v>
      </c>
      <c r="J327" s="157" t="str">
        <f>IF(D327="Electric","--",IF(D327="Diesel",VLOOKUP(C327,[2]ORDLF!A:B,2,FALSE),""))</f>
        <v/>
      </c>
      <c r="K327" s="157">
        <f>IF(D327="Electric","--",IF(D327="Gasoline",VLOOKUP(C327,LSILF!A:C,3,FALSE),""))</f>
        <v>0.54</v>
      </c>
      <c r="L327" s="158">
        <f t="shared" si="89"/>
        <v>0.54</v>
      </c>
      <c r="M327" s="157" t="str" cm="1">
        <f t="array" ref="M327">IF(D327="Electric","--",IF(D327="Diesel",_xlfn._xlws.FILTER(DIESCH[CH Cap],(DIESCH[HP Bin]=I327)),""))</f>
        <v/>
      </c>
      <c r="N327" s="157" cm="1">
        <f t="array" ref="N327">IF(D327="Electric","--",IF(D327="Gasoline",_xlfn._xlws.FILTER(LSICH[CH Cap],(LSICH[Fuel Type]=D327)*(LSICH[MY]=E327)),""))</f>
        <v>7000</v>
      </c>
      <c r="O327" s="157">
        <f t="shared" si="91"/>
        <v>7000</v>
      </c>
      <c r="P327" s="157">
        <f t="shared" si="92"/>
        <v>27311.884615384617</v>
      </c>
      <c r="Q327" s="157" t="str" cm="1">
        <f t="array" ref="Q327">IF(D327="Electric","--",IF(D327="Diesel",_xlfn._xlws.FILTER(ORDEF[HC-ZH (g/hp-hr)],(ORDEF[HP]=I327)*(ORDEF[Model_Year]=E327)),""))</f>
        <v/>
      </c>
      <c r="R327" s="157" cm="1">
        <f t="array" ref="R327">IF(D327="Electric","--",IF(D327="Gasoline",_xlfn._xlws.FILTER(LSIEF[HC-ZH (g/hp-hr)],(LSIEF[Fuel]=D327)*(LSIEF[HP Bin]=I327)*(LSIEF[Model Year]=E327)),""))</f>
        <v>2.63</v>
      </c>
      <c r="S327" s="158">
        <f t="shared" si="93"/>
        <v>2.63</v>
      </c>
      <c r="T327" s="159" t="str" cm="1">
        <f t="array" ref="T327">IF(D327="Electric","--",IF(D327="Diesel",_xlfn._xlws.FILTER(ORDEF[HCDR],(ORDEF[HP]=I327)*(ORDEF[Model_Year]=E327),),""))</f>
        <v/>
      </c>
      <c r="U327" s="159" cm="1">
        <f t="array" ref="U327">IF(D327="Electric","--",IF(D327="Gasoline",_xlfn._xlws.FILTER(LSIEF[HC DR],(LSIEF[Fuel]=D327)*(LSIEF[HP Bin]=I327)*(LSIEF[Model Year]=E327)),""))</f>
        <v>2.8699999999999998E-4</v>
      </c>
      <c r="V327" s="159">
        <f t="shared" si="94"/>
        <v>2.8699999999999998E-4</v>
      </c>
      <c r="W327" s="158" t="str" cm="1">
        <f t="array" ref="W327">IF(D327="Electric","--",IF(D327="Diesel",_xlfn._xlws.FILTER(ORDEF[NOXzh],(ORDEF[HP]=I327)*(ORDEF[Model_Year]=E327)),""))</f>
        <v/>
      </c>
      <c r="X327" s="158" cm="1">
        <f t="array" ref="X327">IF(D327="Electric","--",IF(D327="Gasoline",_xlfn._xlws.FILTER(LSIEF[NOX-ZH (g/hp-hr)],(LSIEF[Fuel]=D327)*(LSIEF[HP Bin]=I327)*(LSIEF[Model Year]=E327)),""))</f>
        <v>11.84</v>
      </c>
      <c r="Y327" s="158">
        <f t="shared" si="95"/>
        <v>11.84</v>
      </c>
      <c r="Z327" s="159" t="str" cm="1">
        <f t="array" ref="Z327">IF(D327="Electric","--",IF(D327="Diesel",_xlfn._xlws.FILTER(ORDEF[NOXdr],(ORDEF[HP]=I327)*(ORDEF[Model_Year]=E327)),""))</f>
        <v/>
      </c>
      <c r="AA327" s="159" cm="1">
        <f t="array" ref="AA327">IF(E327="Electric","--",IF(D327="Gasoline",_xlfn._xlws.FILTER(LSIEF[NOX DR],(LSIEF[Fuel]=D327)*(LSIEF[HP Bin]=I327)*(LSIEF[Model Year]=E327)),""))</f>
        <v>6.0099999999999997E-5</v>
      </c>
      <c r="AB327" s="159">
        <f t="shared" si="96"/>
        <v>6.0099999999999997E-5</v>
      </c>
      <c r="AC327" s="158" t="str" cm="1">
        <f t="array" ref="AC327">IF(D327="Electric","--",IF(D327="Diesel",_xlfn._xlws.FILTER(DFCF2[Fuel_HC],(DFCF2[MY]=E327)),""))</f>
        <v/>
      </c>
      <c r="AD327" s="158" cm="1">
        <f t="array" ref="AD327">IF(D327="Electric","--",IF(D327="Gasoline",_xlfn._xlws.FILTER(GFCF2[Fuel_HC],(GFCF2[MY]=E327)),""))</f>
        <v>1</v>
      </c>
      <c r="AE327" s="158">
        <f t="shared" si="97"/>
        <v>1</v>
      </c>
      <c r="AF327" s="157" t="str" cm="1">
        <f t="array" ref="AF327">IF(D327="Electric","--",IF(D327="Diesel",_xlfn._xlws.FILTER(DFCF2[Fuel_NOX],(DFCF2[MY]=E327)),""))</f>
        <v/>
      </c>
      <c r="AG327" s="157" cm="1">
        <f t="array" ref="AG327">IF(D327="Electric","--",IF(D327="Gasoline",_xlfn._xlws.FILTER(GFCF2[Fuel_NOX],(GFCF2[MY]=E327)),""))</f>
        <v>0.97699999999999998</v>
      </c>
      <c r="AH327" s="157">
        <f t="shared" si="98"/>
        <v>0.97699999999999998</v>
      </c>
      <c r="AI327" s="158">
        <f t="shared" si="99"/>
        <v>4.6389999999999993</v>
      </c>
      <c r="AJ327" s="158">
        <f t="shared" si="100"/>
        <v>11.978703899999999</v>
      </c>
      <c r="AK327" s="158">
        <f t="shared" si="101"/>
        <v>502.78557136087767</v>
      </c>
      <c r="AL327" s="158">
        <f t="shared" si="102"/>
        <v>1298.2796905635425</v>
      </c>
      <c r="AM327" s="158">
        <f t="shared" si="103"/>
        <v>0.25139278568043882</v>
      </c>
      <c r="AN327" s="158">
        <f t="shared" si="104"/>
        <v>0.64913984528177127</v>
      </c>
      <c r="AO327" s="158">
        <f t="shared" si="105"/>
        <v>0.23123108426886763</v>
      </c>
      <c r="AP327" s="157"/>
      <c r="AQ327" s="161"/>
      <c r="AR327" s="161"/>
      <c r="AS327" s="161" t="str">
        <f>IF(ISNA(VLOOKUP($B327,'2017 Emission Inventory'!$B$2:$B$803,1,FALSE)),"No","Yes")</f>
        <v>Yes</v>
      </c>
      <c r="AT327" s="161" t="str">
        <f>IFERROR(INDEX('2017 Emission Inventory'!$C$2:$C$803,MATCH($B327,'2017 Emission Inventory'!$B$2:$B$803,0)),"")</f>
        <v>Cargo Tractor</v>
      </c>
      <c r="AU327" s="161" t="str">
        <f>IFERROR(INDEX('2017 Emission Inventory'!$D$2:$D$803,MATCH($B327,'2017 Emission Inventory'!$B$2:$B$803,0)),"")</f>
        <v>Gasoline</v>
      </c>
      <c r="AV327" s="161">
        <f>IFERROR(INDEX('2017 Emission Inventory'!$E$2:$E$803,MATCH($B327,'2017 Emission Inventory'!$B$2:$B$803,0)),"")</f>
        <v>1996</v>
      </c>
      <c r="AW327" s="161">
        <f>IFERROR(INDEX('2017 Emission Inventory'!$F$2:$F$803,MATCH($B327,'2017 Emission Inventory'!$B$2:$B$803,0)),"")</f>
        <v>80</v>
      </c>
      <c r="AX327" s="161">
        <f>IFERROR(INDEX('2017 Emission Inventory'!$G$2:$G$803,MATCH($B327,'2017 Emission Inventory'!$B$2:$B$803,0)),"")</f>
        <v>1137.9951923076924</v>
      </c>
      <c r="AY327" s="162">
        <f>IFERROR(INDEX('2017 Emission Inventory'!$AL$2:$AL$803,MATCH($B327,'2017 Emission Inventory'!$B$2:$B$803,0)),"")</f>
        <v>1298.2796905635425</v>
      </c>
      <c r="AZ327" s="163">
        <f t="shared" si="106"/>
        <v>0</v>
      </c>
      <c r="BB327" s="166"/>
    </row>
    <row r="328" spans="1:54" s="160" customFormat="1" x14ac:dyDescent="0.35">
      <c r="A328" s="157">
        <v>327</v>
      </c>
      <c r="B328" s="157">
        <v>497252</v>
      </c>
      <c r="C328" s="157" t="s">
        <v>205</v>
      </c>
      <c r="D328" s="157" t="s">
        <v>16</v>
      </c>
      <c r="E328" s="157">
        <v>1996</v>
      </c>
      <c r="F328" s="157">
        <v>80</v>
      </c>
      <c r="G328" s="157">
        <v>1137.9951923076924</v>
      </c>
      <c r="H328" s="157"/>
      <c r="I328" s="157">
        <f t="shared" si="90"/>
        <v>100</v>
      </c>
      <c r="J328" s="157" t="str">
        <f>IF(D328="Electric","--",IF(D328="Diesel",VLOOKUP(C328,[2]ORDLF!A:B,2,FALSE),""))</f>
        <v/>
      </c>
      <c r="K328" s="157">
        <f>IF(D328="Electric","--",IF(D328="Gasoline",VLOOKUP(C328,LSILF!A:C,3,FALSE),""))</f>
        <v>0.54</v>
      </c>
      <c r="L328" s="158">
        <f t="shared" si="89"/>
        <v>0.54</v>
      </c>
      <c r="M328" s="157" t="str" cm="1">
        <f t="array" ref="M328">IF(D328="Electric","--",IF(D328="Diesel",_xlfn._xlws.FILTER(DIESCH[CH Cap],(DIESCH[HP Bin]=I328)),""))</f>
        <v/>
      </c>
      <c r="N328" s="157" cm="1">
        <f t="array" ref="N328">IF(D328="Electric","--",IF(D328="Gasoline",_xlfn._xlws.FILTER(LSICH[CH Cap],(LSICH[Fuel Type]=D328)*(LSICH[MY]=E328)),""))</f>
        <v>7000</v>
      </c>
      <c r="O328" s="157">
        <f t="shared" si="91"/>
        <v>7000</v>
      </c>
      <c r="P328" s="157">
        <f t="shared" si="92"/>
        <v>27311.884615384617</v>
      </c>
      <c r="Q328" s="157" t="str" cm="1">
        <f t="array" ref="Q328">IF(D328="Electric","--",IF(D328="Diesel",_xlfn._xlws.FILTER(ORDEF[HC-ZH (g/hp-hr)],(ORDEF[HP]=I328)*(ORDEF[Model_Year]=E328)),""))</f>
        <v/>
      </c>
      <c r="R328" s="157" cm="1">
        <f t="array" ref="R328">IF(D328="Electric","--",IF(D328="Gasoline",_xlfn._xlws.FILTER(LSIEF[HC-ZH (g/hp-hr)],(LSIEF[Fuel]=D328)*(LSIEF[HP Bin]=I328)*(LSIEF[Model Year]=E328)),""))</f>
        <v>2.63</v>
      </c>
      <c r="S328" s="158">
        <f t="shared" si="93"/>
        <v>2.63</v>
      </c>
      <c r="T328" s="159" t="str" cm="1">
        <f t="array" ref="T328">IF(D328="Electric","--",IF(D328="Diesel",_xlfn._xlws.FILTER(ORDEF[HCDR],(ORDEF[HP]=I328)*(ORDEF[Model_Year]=E328),),""))</f>
        <v/>
      </c>
      <c r="U328" s="159" cm="1">
        <f t="array" ref="U328">IF(D328="Electric","--",IF(D328="Gasoline",_xlfn._xlws.FILTER(LSIEF[HC DR],(LSIEF[Fuel]=D328)*(LSIEF[HP Bin]=I328)*(LSIEF[Model Year]=E328)),""))</f>
        <v>2.8699999999999998E-4</v>
      </c>
      <c r="V328" s="159">
        <f t="shared" si="94"/>
        <v>2.8699999999999998E-4</v>
      </c>
      <c r="W328" s="158" t="str" cm="1">
        <f t="array" ref="W328">IF(D328="Electric","--",IF(D328="Diesel",_xlfn._xlws.FILTER(ORDEF[NOXzh],(ORDEF[HP]=I328)*(ORDEF[Model_Year]=E328)),""))</f>
        <v/>
      </c>
      <c r="X328" s="158" cm="1">
        <f t="array" ref="X328">IF(D328="Electric","--",IF(D328="Gasoline",_xlfn._xlws.FILTER(LSIEF[NOX-ZH (g/hp-hr)],(LSIEF[Fuel]=D328)*(LSIEF[HP Bin]=I328)*(LSIEF[Model Year]=E328)),""))</f>
        <v>11.84</v>
      </c>
      <c r="Y328" s="158">
        <f t="shared" si="95"/>
        <v>11.84</v>
      </c>
      <c r="Z328" s="159" t="str" cm="1">
        <f t="array" ref="Z328">IF(D328="Electric","--",IF(D328="Diesel",_xlfn._xlws.FILTER(ORDEF[NOXdr],(ORDEF[HP]=I328)*(ORDEF[Model_Year]=E328)),""))</f>
        <v/>
      </c>
      <c r="AA328" s="159" cm="1">
        <f t="array" ref="AA328">IF(E328="Electric","--",IF(D328="Gasoline",_xlfn._xlws.FILTER(LSIEF[NOX DR],(LSIEF[Fuel]=D328)*(LSIEF[HP Bin]=I328)*(LSIEF[Model Year]=E328)),""))</f>
        <v>6.0099999999999997E-5</v>
      </c>
      <c r="AB328" s="159">
        <f t="shared" si="96"/>
        <v>6.0099999999999997E-5</v>
      </c>
      <c r="AC328" s="158" t="str" cm="1">
        <f t="array" ref="AC328">IF(D328="Electric","--",IF(D328="Diesel",_xlfn._xlws.FILTER(DFCF2[Fuel_HC],(DFCF2[MY]=E328)),""))</f>
        <v/>
      </c>
      <c r="AD328" s="158" cm="1">
        <f t="array" ref="AD328">IF(D328="Electric","--",IF(D328="Gasoline",_xlfn._xlws.FILTER(GFCF2[Fuel_HC],(GFCF2[MY]=E328)),""))</f>
        <v>1</v>
      </c>
      <c r="AE328" s="158">
        <f t="shared" si="97"/>
        <v>1</v>
      </c>
      <c r="AF328" s="157" t="str" cm="1">
        <f t="array" ref="AF328">IF(D328="Electric","--",IF(D328="Diesel",_xlfn._xlws.FILTER(DFCF2[Fuel_NOX],(DFCF2[MY]=E328)),""))</f>
        <v/>
      </c>
      <c r="AG328" s="157" cm="1">
        <f t="array" ref="AG328">IF(D328="Electric","--",IF(D328="Gasoline",_xlfn._xlws.FILTER(GFCF2[Fuel_NOX],(GFCF2[MY]=E328)),""))</f>
        <v>0.97699999999999998</v>
      </c>
      <c r="AH328" s="157">
        <f t="shared" si="98"/>
        <v>0.97699999999999998</v>
      </c>
      <c r="AI328" s="158">
        <f t="shared" si="99"/>
        <v>4.6389999999999993</v>
      </c>
      <c r="AJ328" s="158">
        <f t="shared" si="100"/>
        <v>11.978703899999999</v>
      </c>
      <c r="AK328" s="158">
        <f t="shared" si="101"/>
        <v>502.78557136087767</v>
      </c>
      <c r="AL328" s="158">
        <f t="shared" si="102"/>
        <v>1298.2796905635425</v>
      </c>
      <c r="AM328" s="158">
        <f t="shared" si="103"/>
        <v>0.25139278568043882</v>
      </c>
      <c r="AN328" s="158">
        <f t="shared" si="104"/>
        <v>0.64913984528177127</v>
      </c>
      <c r="AO328" s="158">
        <f t="shared" si="105"/>
        <v>0.23123108426886763</v>
      </c>
      <c r="AP328" s="157"/>
      <c r="AQ328" s="161"/>
      <c r="AR328" s="161"/>
      <c r="AS328" s="161" t="str">
        <f>IF(ISNA(VLOOKUP($B328,'2017 Emission Inventory'!$B$2:$B$803,1,FALSE)),"No","Yes")</f>
        <v>Yes</v>
      </c>
      <c r="AT328" s="161" t="str">
        <f>IFERROR(INDEX('2017 Emission Inventory'!$C$2:$C$803,MATCH($B328,'2017 Emission Inventory'!$B$2:$B$803,0)),"")</f>
        <v>Cargo Tractor</v>
      </c>
      <c r="AU328" s="161" t="str">
        <f>IFERROR(INDEX('2017 Emission Inventory'!$D$2:$D$803,MATCH($B328,'2017 Emission Inventory'!$B$2:$B$803,0)),"")</f>
        <v>Gasoline</v>
      </c>
      <c r="AV328" s="161">
        <f>IFERROR(INDEX('2017 Emission Inventory'!$E$2:$E$803,MATCH($B328,'2017 Emission Inventory'!$B$2:$B$803,0)),"")</f>
        <v>1996</v>
      </c>
      <c r="AW328" s="161">
        <f>IFERROR(INDEX('2017 Emission Inventory'!$F$2:$F$803,MATCH($B328,'2017 Emission Inventory'!$B$2:$B$803,0)),"")</f>
        <v>80</v>
      </c>
      <c r="AX328" s="161">
        <f>IFERROR(INDEX('2017 Emission Inventory'!$G$2:$G$803,MATCH($B328,'2017 Emission Inventory'!$B$2:$B$803,0)),"")</f>
        <v>1137.9951923076924</v>
      </c>
      <c r="AY328" s="162">
        <f>IFERROR(INDEX('2017 Emission Inventory'!$AL$2:$AL$803,MATCH($B328,'2017 Emission Inventory'!$B$2:$B$803,0)),"")</f>
        <v>1298.2796905635425</v>
      </c>
      <c r="AZ328" s="163">
        <f t="shared" si="106"/>
        <v>0</v>
      </c>
      <c r="BB328" s="166"/>
    </row>
    <row r="329" spans="1:54" s="160" customFormat="1" x14ac:dyDescent="0.35">
      <c r="A329" s="157">
        <v>328</v>
      </c>
      <c r="B329" s="157">
        <v>497253</v>
      </c>
      <c r="C329" s="157" t="s">
        <v>205</v>
      </c>
      <c r="D329" s="157" t="s">
        <v>16</v>
      </c>
      <c r="E329" s="157">
        <v>1996</v>
      </c>
      <c r="F329" s="157">
        <v>80</v>
      </c>
      <c r="G329" s="157">
        <v>1137.9951923076924</v>
      </c>
      <c r="H329" s="157"/>
      <c r="I329" s="157">
        <f t="shared" si="90"/>
        <v>100</v>
      </c>
      <c r="J329" s="157" t="str">
        <f>IF(D329="Electric","--",IF(D329="Diesel",VLOOKUP(C329,[2]ORDLF!A:B,2,FALSE),""))</f>
        <v/>
      </c>
      <c r="K329" s="157">
        <f>IF(D329="Electric","--",IF(D329="Gasoline",VLOOKUP(C329,LSILF!A:C,3,FALSE),""))</f>
        <v>0.54</v>
      </c>
      <c r="L329" s="158">
        <f t="shared" si="89"/>
        <v>0.54</v>
      </c>
      <c r="M329" s="157" t="str" cm="1">
        <f t="array" ref="M329">IF(D329="Electric","--",IF(D329="Diesel",_xlfn._xlws.FILTER(DIESCH[CH Cap],(DIESCH[HP Bin]=I329)),""))</f>
        <v/>
      </c>
      <c r="N329" s="157" cm="1">
        <f t="array" ref="N329">IF(D329="Electric","--",IF(D329="Gasoline",_xlfn._xlws.FILTER(LSICH[CH Cap],(LSICH[Fuel Type]=D329)*(LSICH[MY]=E329)),""))</f>
        <v>7000</v>
      </c>
      <c r="O329" s="157">
        <f t="shared" si="91"/>
        <v>7000</v>
      </c>
      <c r="P329" s="157">
        <f t="shared" si="92"/>
        <v>27311.884615384617</v>
      </c>
      <c r="Q329" s="157" t="str" cm="1">
        <f t="array" ref="Q329">IF(D329="Electric","--",IF(D329="Diesel",_xlfn._xlws.FILTER(ORDEF[HC-ZH (g/hp-hr)],(ORDEF[HP]=I329)*(ORDEF[Model_Year]=E329)),""))</f>
        <v/>
      </c>
      <c r="R329" s="157" cm="1">
        <f t="array" ref="R329">IF(D329="Electric","--",IF(D329="Gasoline",_xlfn._xlws.FILTER(LSIEF[HC-ZH (g/hp-hr)],(LSIEF[Fuel]=D329)*(LSIEF[HP Bin]=I329)*(LSIEF[Model Year]=E329)),""))</f>
        <v>2.63</v>
      </c>
      <c r="S329" s="158">
        <f t="shared" si="93"/>
        <v>2.63</v>
      </c>
      <c r="T329" s="159" t="str" cm="1">
        <f t="array" ref="T329">IF(D329="Electric","--",IF(D329="Diesel",_xlfn._xlws.FILTER(ORDEF[HCDR],(ORDEF[HP]=I329)*(ORDEF[Model_Year]=E329),),""))</f>
        <v/>
      </c>
      <c r="U329" s="159" cm="1">
        <f t="array" ref="U329">IF(D329="Electric","--",IF(D329="Gasoline",_xlfn._xlws.FILTER(LSIEF[HC DR],(LSIEF[Fuel]=D329)*(LSIEF[HP Bin]=I329)*(LSIEF[Model Year]=E329)),""))</f>
        <v>2.8699999999999998E-4</v>
      </c>
      <c r="V329" s="159">
        <f t="shared" si="94"/>
        <v>2.8699999999999998E-4</v>
      </c>
      <c r="W329" s="158" t="str" cm="1">
        <f t="array" ref="W329">IF(D329="Electric","--",IF(D329="Diesel",_xlfn._xlws.FILTER(ORDEF[NOXzh],(ORDEF[HP]=I329)*(ORDEF[Model_Year]=E329)),""))</f>
        <v/>
      </c>
      <c r="X329" s="158" cm="1">
        <f t="array" ref="X329">IF(D329="Electric","--",IF(D329="Gasoline",_xlfn._xlws.FILTER(LSIEF[NOX-ZH (g/hp-hr)],(LSIEF[Fuel]=D329)*(LSIEF[HP Bin]=I329)*(LSIEF[Model Year]=E329)),""))</f>
        <v>11.84</v>
      </c>
      <c r="Y329" s="158">
        <f t="shared" si="95"/>
        <v>11.84</v>
      </c>
      <c r="Z329" s="159" t="str" cm="1">
        <f t="array" ref="Z329">IF(D329="Electric","--",IF(D329="Diesel",_xlfn._xlws.FILTER(ORDEF[NOXdr],(ORDEF[HP]=I329)*(ORDEF[Model_Year]=E329)),""))</f>
        <v/>
      </c>
      <c r="AA329" s="159" cm="1">
        <f t="array" ref="AA329">IF(E329="Electric","--",IF(D329="Gasoline",_xlfn._xlws.FILTER(LSIEF[NOX DR],(LSIEF[Fuel]=D329)*(LSIEF[HP Bin]=I329)*(LSIEF[Model Year]=E329)),""))</f>
        <v>6.0099999999999997E-5</v>
      </c>
      <c r="AB329" s="159">
        <f t="shared" si="96"/>
        <v>6.0099999999999997E-5</v>
      </c>
      <c r="AC329" s="158" t="str" cm="1">
        <f t="array" ref="AC329">IF(D329="Electric","--",IF(D329="Diesel",_xlfn._xlws.FILTER(DFCF2[Fuel_HC],(DFCF2[MY]=E329)),""))</f>
        <v/>
      </c>
      <c r="AD329" s="158" cm="1">
        <f t="array" ref="AD329">IF(D329="Electric","--",IF(D329="Gasoline",_xlfn._xlws.FILTER(GFCF2[Fuel_HC],(GFCF2[MY]=E329)),""))</f>
        <v>1</v>
      </c>
      <c r="AE329" s="158">
        <f t="shared" si="97"/>
        <v>1</v>
      </c>
      <c r="AF329" s="157" t="str" cm="1">
        <f t="array" ref="AF329">IF(D329="Electric","--",IF(D329="Diesel",_xlfn._xlws.FILTER(DFCF2[Fuel_NOX],(DFCF2[MY]=E329)),""))</f>
        <v/>
      </c>
      <c r="AG329" s="157" cm="1">
        <f t="array" ref="AG329">IF(D329="Electric","--",IF(D329="Gasoline",_xlfn._xlws.FILTER(GFCF2[Fuel_NOX],(GFCF2[MY]=E329)),""))</f>
        <v>0.97699999999999998</v>
      </c>
      <c r="AH329" s="157">
        <f t="shared" si="98"/>
        <v>0.97699999999999998</v>
      </c>
      <c r="AI329" s="158">
        <f t="shared" si="99"/>
        <v>4.6389999999999993</v>
      </c>
      <c r="AJ329" s="158">
        <f t="shared" si="100"/>
        <v>11.978703899999999</v>
      </c>
      <c r="AK329" s="158">
        <f t="shared" si="101"/>
        <v>502.78557136087767</v>
      </c>
      <c r="AL329" s="158">
        <f t="shared" si="102"/>
        <v>1298.2796905635425</v>
      </c>
      <c r="AM329" s="158">
        <f t="shared" si="103"/>
        <v>0.25139278568043882</v>
      </c>
      <c r="AN329" s="158">
        <f t="shared" si="104"/>
        <v>0.64913984528177127</v>
      </c>
      <c r="AO329" s="158">
        <f t="shared" si="105"/>
        <v>0.23123108426886763</v>
      </c>
      <c r="AP329" s="157"/>
      <c r="AQ329" s="161"/>
      <c r="AR329" s="161"/>
      <c r="AS329" s="161" t="str">
        <f>IF(ISNA(VLOOKUP($B329,'2017 Emission Inventory'!$B$2:$B$803,1,FALSE)),"No","Yes")</f>
        <v>Yes</v>
      </c>
      <c r="AT329" s="161" t="str">
        <f>IFERROR(INDEX('2017 Emission Inventory'!$C$2:$C$803,MATCH($B329,'2017 Emission Inventory'!$B$2:$B$803,0)),"")</f>
        <v>Cargo Tractor</v>
      </c>
      <c r="AU329" s="161" t="str">
        <f>IFERROR(INDEX('2017 Emission Inventory'!$D$2:$D$803,MATCH($B329,'2017 Emission Inventory'!$B$2:$B$803,0)),"")</f>
        <v>Gasoline</v>
      </c>
      <c r="AV329" s="161">
        <f>IFERROR(INDEX('2017 Emission Inventory'!$E$2:$E$803,MATCH($B329,'2017 Emission Inventory'!$B$2:$B$803,0)),"")</f>
        <v>1996</v>
      </c>
      <c r="AW329" s="161">
        <f>IFERROR(INDEX('2017 Emission Inventory'!$F$2:$F$803,MATCH($B329,'2017 Emission Inventory'!$B$2:$B$803,0)),"")</f>
        <v>150</v>
      </c>
      <c r="AX329" s="161">
        <f>IFERROR(INDEX('2017 Emission Inventory'!$G$2:$G$803,MATCH($B329,'2017 Emission Inventory'!$B$2:$B$803,0)),"")</f>
        <v>182.5</v>
      </c>
      <c r="AY329" s="162">
        <f>IFERROR(INDEX('2017 Emission Inventory'!$AL$2:$AL$803,MATCH($B329,'2017 Emission Inventory'!$B$2:$B$803,0)),"")</f>
        <v>427.5105983056302</v>
      </c>
      <c r="AZ329" s="163">
        <f t="shared" si="106"/>
        <v>870.76909225791235</v>
      </c>
      <c r="BB329" s="166"/>
    </row>
    <row r="330" spans="1:54" s="160" customFormat="1" x14ac:dyDescent="0.35">
      <c r="A330" s="157">
        <v>329</v>
      </c>
      <c r="B330" s="157">
        <v>497254</v>
      </c>
      <c r="C330" s="157" t="s">
        <v>205</v>
      </c>
      <c r="D330" s="157" t="s">
        <v>16</v>
      </c>
      <c r="E330" s="157">
        <v>1996</v>
      </c>
      <c r="F330" s="157">
        <v>80</v>
      </c>
      <c r="G330" s="157">
        <v>1137.9951923076924</v>
      </c>
      <c r="H330" s="157"/>
      <c r="I330" s="157">
        <f t="shared" si="90"/>
        <v>100</v>
      </c>
      <c r="J330" s="157" t="str">
        <f>IF(D330="Electric","--",IF(D330="Diesel",VLOOKUP(C330,[2]ORDLF!A:B,2,FALSE),""))</f>
        <v/>
      </c>
      <c r="K330" s="157">
        <f>IF(D330="Electric","--",IF(D330="Gasoline",VLOOKUP(C330,LSILF!A:C,3,FALSE),""))</f>
        <v>0.54</v>
      </c>
      <c r="L330" s="158">
        <f t="shared" si="89"/>
        <v>0.54</v>
      </c>
      <c r="M330" s="157" t="str" cm="1">
        <f t="array" ref="M330">IF(D330="Electric","--",IF(D330="Diesel",_xlfn._xlws.FILTER(DIESCH[CH Cap],(DIESCH[HP Bin]=I330)),""))</f>
        <v/>
      </c>
      <c r="N330" s="157" cm="1">
        <f t="array" ref="N330">IF(D330="Electric","--",IF(D330="Gasoline",_xlfn._xlws.FILTER(LSICH[CH Cap],(LSICH[Fuel Type]=D330)*(LSICH[MY]=E330)),""))</f>
        <v>7000</v>
      </c>
      <c r="O330" s="157">
        <f t="shared" si="91"/>
        <v>7000</v>
      </c>
      <c r="P330" s="157">
        <f t="shared" si="92"/>
        <v>27311.884615384617</v>
      </c>
      <c r="Q330" s="157" t="str" cm="1">
        <f t="array" ref="Q330">IF(D330="Electric","--",IF(D330="Diesel",_xlfn._xlws.FILTER(ORDEF[HC-ZH (g/hp-hr)],(ORDEF[HP]=I330)*(ORDEF[Model_Year]=E330)),""))</f>
        <v/>
      </c>
      <c r="R330" s="157" cm="1">
        <f t="array" ref="R330">IF(D330="Electric","--",IF(D330="Gasoline",_xlfn._xlws.FILTER(LSIEF[HC-ZH (g/hp-hr)],(LSIEF[Fuel]=D330)*(LSIEF[HP Bin]=I330)*(LSIEF[Model Year]=E330)),""))</f>
        <v>2.63</v>
      </c>
      <c r="S330" s="158">
        <f t="shared" si="93"/>
        <v>2.63</v>
      </c>
      <c r="T330" s="159" t="str" cm="1">
        <f t="array" ref="T330">IF(D330="Electric","--",IF(D330="Diesel",_xlfn._xlws.FILTER(ORDEF[HCDR],(ORDEF[HP]=I330)*(ORDEF[Model_Year]=E330),),""))</f>
        <v/>
      </c>
      <c r="U330" s="159" cm="1">
        <f t="array" ref="U330">IF(D330="Electric","--",IF(D330="Gasoline",_xlfn._xlws.FILTER(LSIEF[HC DR],(LSIEF[Fuel]=D330)*(LSIEF[HP Bin]=I330)*(LSIEF[Model Year]=E330)),""))</f>
        <v>2.8699999999999998E-4</v>
      </c>
      <c r="V330" s="159">
        <f t="shared" si="94"/>
        <v>2.8699999999999998E-4</v>
      </c>
      <c r="W330" s="158" t="str" cm="1">
        <f t="array" ref="W330">IF(D330="Electric","--",IF(D330="Diesel",_xlfn._xlws.FILTER(ORDEF[NOXzh],(ORDEF[HP]=I330)*(ORDEF[Model_Year]=E330)),""))</f>
        <v/>
      </c>
      <c r="X330" s="158" cm="1">
        <f t="array" ref="X330">IF(D330="Electric","--",IF(D330="Gasoline",_xlfn._xlws.FILTER(LSIEF[NOX-ZH (g/hp-hr)],(LSIEF[Fuel]=D330)*(LSIEF[HP Bin]=I330)*(LSIEF[Model Year]=E330)),""))</f>
        <v>11.84</v>
      </c>
      <c r="Y330" s="158">
        <f t="shared" si="95"/>
        <v>11.84</v>
      </c>
      <c r="Z330" s="159" t="str" cm="1">
        <f t="array" ref="Z330">IF(D330="Electric","--",IF(D330="Diesel",_xlfn._xlws.FILTER(ORDEF[NOXdr],(ORDEF[HP]=I330)*(ORDEF[Model_Year]=E330)),""))</f>
        <v/>
      </c>
      <c r="AA330" s="159" cm="1">
        <f t="array" ref="AA330">IF(E330="Electric","--",IF(D330="Gasoline",_xlfn._xlws.FILTER(LSIEF[NOX DR],(LSIEF[Fuel]=D330)*(LSIEF[HP Bin]=I330)*(LSIEF[Model Year]=E330)),""))</f>
        <v>6.0099999999999997E-5</v>
      </c>
      <c r="AB330" s="159">
        <f t="shared" si="96"/>
        <v>6.0099999999999997E-5</v>
      </c>
      <c r="AC330" s="158" t="str" cm="1">
        <f t="array" ref="AC330">IF(D330="Electric","--",IF(D330="Diesel",_xlfn._xlws.FILTER(DFCF2[Fuel_HC],(DFCF2[MY]=E330)),""))</f>
        <v/>
      </c>
      <c r="AD330" s="158" cm="1">
        <f t="array" ref="AD330">IF(D330="Electric","--",IF(D330="Gasoline",_xlfn._xlws.FILTER(GFCF2[Fuel_HC],(GFCF2[MY]=E330)),""))</f>
        <v>1</v>
      </c>
      <c r="AE330" s="158">
        <f t="shared" si="97"/>
        <v>1</v>
      </c>
      <c r="AF330" s="157" t="str" cm="1">
        <f t="array" ref="AF330">IF(D330="Electric","--",IF(D330="Diesel",_xlfn._xlws.FILTER(DFCF2[Fuel_NOX],(DFCF2[MY]=E330)),""))</f>
        <v/>
      </c>
      <c r="AG330" s="157" cm="1">
        <f t="array" ref="AG330">IF(D330="Electric","--",IF(D330="Gasoline",_xlfn._xlws.FILTER(GFCF2[Fuel_NOX],(GFCF2[MY]=E330)),""))</f>
        <v>0.97699999999999998</v>
      </c>
      <c r="AH330" s="157">
        <f t="shared" si="98"/>
        <v>0.97699999999999998</v>
      </c>
      <c r="AI330" s="158">
        <f t="shared" si="99"/>
        <v>4.6389999999999993</v>
      </c>
      <c r="AJ330" s="158">
        <f t="shared" si="100"/>
        <v>11.978703899999999</v>
      </c>
      <c r="AK330" s="158">
        <f t="shared" si="101"/>
        <v>502.78557136087767</v>
      </c>
      <c r="AL330" s="158">
        <f t="shared" si="102"/>
        <v>1298.2796905635425</v>
      </c>
      <c r="AM330" s="158">
        <f t="shared" si="103"/>
        <v>0.25139278568043882</v>
      </c>
      <c r="AN330" s="158">
        <f t="shared" si="104"/>
        <v>0.64913984528177127</v>
      </c>
      <c r="AO330" s="158">
        <f t="shared" si="105"/>
        <v>0.23123108426886763</v>
      </c>
      <c r="AP330" s="157"/>
      <c r="AQ330" s="161"/>
      <c r="AR330" s="161"/>
      <c r="AS330" s="161" t="str">
        <f>IF(ISNA(VLOOKUP($B330,'2017 Emission Inventory'!$B$2:$B$803,1,FALSE)),"No","Yes")</f>
        <v>Yes</v>
      </c>
      <c r="AT330" s="161" t="str">
        <f>IFERROR(INDEX('2017 Emission Inventory'!$C$2:$C$803,MATCH($B330,'2017 Emission Inventory'!$B$2:$B$803,0)),"")</f>
        <v>Cargo Tractor</v>
      </c>
      <c r="AU330" s="161" t="str">
        <f>IFERROR(INDEX('2017 Emission Inventory'!$D$2:$D$803,MATCH($B330,'2017 Emission Inventory'!$B$2:$B$803,0)),"")</f>
        <v>Gasoline</v>
      </c>
      <c r="AV330" s="161">
        <f>IFERROR(INDEX('2017 Emission Inventory'!$E$2:$E$803,MATCH($B330,'2017 Emission Inventory'!$B$2:$B$803,0)),"")</f>
        <v>1996</v>
      </c>
      <c r="AW330" s="161">
        <f>IFERROR(INDEX('2017 Emission Inventory'!$F$2:$F$803,MATCH($B330,'2017 Emission Inventory'!$B$2:$B$803,0)),"")</f>
        <v>80</v>
      </c>
      <c r="AX330" s="161">
        <f>IFERROR(INDEX('2017 Emission Inventory'!$G$2:$G$803,MATCH($B330,'2017 Emission Inventory'!$B$2:$B$803,0)),"")</f>
        <v>1137.9951923076924</v>
      </c>
      <c r="AY330" s="162">
        <f>IFERROR(INDEX('2017 Emission Inventory'!$AL$2:$AL$803,MATCH($B330,'2017 Emission Inventory'!$B$2:$B$803,0)),"")</f>
        <v>1298.2796905635425</v>
      </c>
      <c r="AZ330" s="163">
        <f t="shared" si="106"/>
        <v>0</v>
      </c>
      <c r="BB330" s="166"/>
    </row>
    <row r="331" spans="1:54" s="160" customFormat="1" x14ac:dyDescent="0.35">
      <c r="A331" s="157">
        <v>330</v>
      </c>
      <c r="B331" s="157">
        <v>497255</v>
      </c>
      <c r="C331" s="157" t="s">
        <v>205</v>
      </c>
      <c r="D331" s="157" t="s">
        <v>16</v>
      </c>
      <c r="E331" s="157">
        <v>1996</v>
      </c>
      <c r="F331" s="157">
        <v>80</v>
      </c>
      <c r="G331" s="157">
        <v>1137.9951923076924</v>
      </c>
      <c r="H331" s="157"/>
      <c r="I331" s="157">
        <f t="shared" si="90"/>
        <v>100</v>
      </c>
      <c r="J331" s="157" t="str">
        <f>IF(D331="Electric","--",IF(D331="Diesel",VLOOKUP(C331,[2]ORDLF!A:B,2,FALSE),""))</f>
        <v/>
      </c>
      <c r="K331" s="157">
        <f>IF(D331="Electric","--",IF(D331="Gasoline",VLOOKUP(C331,LSILF!A:C,3,FALSE),""))</f>
        <v>0.54</v>
      </c>
      <c r="L331" s="158">
        <f t="shared" si="89"/>
        <v>0.54</v>
      </c>
      <c r="M331" s="157" t="str" cm="1">
        <f t="array" ref="M331">IF(D331="Electric","--",IF(D331="Diesel",_xlfn._xlws.FILTER(DIESCH[CH Cap],(DIESCH[HP Bin]=I331)),""))</f>
        <v/>
      </c>
      <c r="N331" s="157" cm="1">
        <f t="array" ref="N331">IF(D331="Electric","--",IF(D331="Gasoline",_xlfn._xlws.FILTER(LSICH[CH Cap],(LSICH[Fuel Type]=D331)*(LSICH[MY]=E331)),""))</f>
        <v>7000</v>
      </c>
      <c r="O331" s="157">
        <f t="shared" si="91"/>
        <v>7000</v>
      </c>
      <c r="P331" s="157">
        <f t="shared" si="92"/>
        <v>27311.884615384617</v>
      </c>
      <c r="Q331" s="157" t="str" cm="1">
        <f t="array" ref="Q331">IF(D331="Electric","--",IF(D331="Diesel",_xlfn._xlws.FILTER(ORDEF[HC-ZH (g/hp-hr)],(ORDEF[HP]=I331)*(ORDEF[Model_Year]=E331)),""))</f>
        <v/>
      </c>
      <c r="R331" s="157" cm="1">
        <f t="array" ref="R331">IF(D331="Electric","--",IF(D331="Gasoline",_xlfn._xlws.FILTER(LSIEF[HC-ZH (g/hp-hr)],(LSIEF[Fuel]=D331)*(LSIEF[HP Bin]=I331)*(LSIEF[Model Year]=E331)),""))</f>
        <v>2.63</v>
      </c>
      <c r="S331" s="158">
        <f t="shared" si="93"/>
        <v>2.63</v>
      </c>
      <c r="T331" s="159" t="str" cm="1">
        <f t="array" ref="T331">IF(D331="Electric","--",IF(D331="Diesel",_xlfn._xlws.FILTER(ORDEF[HCDR],(ORDEF[HP]=I331)*(ORDEF[Model_Year]=E331),),""))</f>
        <v/>
      </c>
      <c r="U331" s="159" cm="1">
        <f t="array" ref="U331">IF(D331="Electric","--",IF(D331="Gasoline",_xlfn._xlws.FILTER(LSIEF[HC DR],(LSIEF[Fuel]=D331)*(LSIEF[HP Bin]=I331)*(LSIEF[Model Year]=E331)),""))</f>
        <v>2.8699999999999998E-4</v>
      </c>
      <c r="V331" s="159">
        <f t="shared" si="94"/>
        <v>2.8699999999999998E-4</v>
      </c>
      <c r="W331" s="158" t="str" cm="1">
        <f t="array" ref="W331">IF(D331="Electric","--",IF(D331="Diesel",_xlfn._xlws.FILTER(ORDEF[NOXzh],(ORDEF[HP]=I331)*(ORDEF[Model_Year]=E331)),""))</f>
        <v/>
      </c>
      <c r="X331" s="158" cm="1">
        <f t="array" ref="X331">IF(D331="Electric","--",IF(D331="Gasoline",_xlfn._xlws.FILTER(LSIEF[NOX-ZH (g/hp-hr)],(LSIEF[Fuel]=D331)*(LSIEF[HP Bin]=I331)*(LSIEF[Model Year]=E331)),""))</f>
        <v>11.84</v>
      </c>
      <c r="Y331" s="158">
        <f t="shared" si="95"/>
        <v>11.84</v>
      </c>
      <c r="Z331" s="159" t="str" cm="1">
        <f t="array" ref="Z331">IF(D331="Electric","--",IF(D331="Diesel",_xlfn._xlws.FILTER(ORDEF[NOXdr],(ORDEF[HP]=I331)*(ORDEF[Model_Year]=E331)),""))</f>
        <v/>
      </c>
      <c r="AA331" s="159" cm="1">
        <f t="array" ref="AA331">IF(E331="Electric","--",IF(D331="Gasoline",_xlfn._xlws.FILTER(LSIEF[NOX DR],(LSIEF[Fuel]=D331)*(LSIEF[HP Bin]=I331)*(LSIEF[Model Year]=E331)),""))</f>
        <v>6.0099999999999997E-5</v>
      </c>
      <c r="AB331" s="159">
        <f t="shared" si="96"/>
        <v>6.0099999999999997E-5</v>
      </c>
      <c r="AC331" s="158" t="str" cm="1">
        <f t="array" ref="AC331">IF(D331="Electric","--",IF(D331="Diesel",_xlfn._xlws.FILTER(DFCF2[Fuel_HC],(DFCF2[MY]=E331)),""))</f>
        <v/>
      </c>
      <c r="AD331" s="158" cm="1">
        <f t="array" ref="AD331">IF(D331="Electric","--",IF(D331="Gasoline",_xlfn._xlws.FILTER(GFCF2[Fuel_HC],(GFCF2[MY]=E331)),""))</f>
        <v>1</v>
      </c>
      <c r="AE331" s="158">
        <f t="shared" si="97"/>
        <v>1</v>
      </c>
      <c r="AF331" s="157" t="str" cm="1">
        <f t="array" ref="AF331">IF(D331="Electric","--",IF(D331="Diesel",_xlfn._xlws.FILTER(DFCF2[Fuel_NOX],(DFCF2[MY]=E331)),""))</f>
        <v/>
      </c>
      <c r="AG331" s="157" cm="1">
        <f t="array" ref="AG331">IF(D331="Electric","--",IF(D331="Gasoline",_xlfn._xlws.FILTER(GFCF2[Fuel_NOX],(GFCF2[MY]=E331)),""))</f>
        <v>0.97699999999999998</v>
      </c>
      <c r="AH331" s="157">
        <f t="shared" si="98"/>
        <v>0.97699999999999998</v>
      </c>
      <c r="AI331" s="158">
        <f t="shared" si="99"/>
        <v>4.6389999999999993</v>
      </c>
      <c r="AJ331" s="158">
        <f t="shared" si="100"/>
        <v>11.978703899999999</v>
      </c>
      <c r="AK331" s="158">
        <f t="shared" si="101"/>
        <v>502.78557136087767</v>
      </c>
      <c r="AL331" s="158">
        <f t="shared" si="102"/>
        <v>1298.2796905635425</v>
      </c>
      <c r="AM331" s="158">
        <f t="shared" si="103"/>
        <v>0.25139278568043882</v>
      </c>
      <c r="AN331" s="158">
        <f t="shared" si="104"/>
        <v>0.64913984528177127</v>
      </c>
      <c r="AO331" s="158">
        <f t="shared" si="105"/>
        <v>0.23123108426886763</v>
      </c>
      <c r="AP331" s="157"/>
      <c r="AQ331" s="161"/>
      <c r="AR331" s="161"/>
      <c r="AS331" s="161" t="str">
        <f>IF(ISNA(VLOOKUP($B331,'2017 Emission Inventory'!$B$2:$B$803,1,FALSE)),"No","Yes")</f>
        <v>Yes</v>
      </c>
      <c r="AT331" s="161" t="str">
        <f>IFERROR(INDEX('2017 Emission Inventory'!$C$2:$C$803,MATCH($B331,'2017 Emission Inventory'!$B$2:$B$803,0)),"")</f>
        <v>Cargo Tractor</v>
      </c>
      <c r="AU331" s="161" t="str">
        <f>IFERROR(INDEX('2017 Emission Inventory'!$D$2:$D$803,MATCH($B331,'2017 Emission Inventory'!$B$2:$B$803,0)),"")</f>
        <v>Gasoline</v>
      </c>
      <c r="AV331" s="161">
        <f>IFERROR(INDEX('2017 Emission Inventory'!$E$2:$E$803,MATCH($B331,'2017 Emission Inventory'!$B$2:$B$803,0)),"")</f>
        <v>1996</v>
      </c>
      <c r="AW331" s="161">
        <f>IFERROR(INDEX('2017 Emission Inventory'!$F$2:$F$803,MATCH($B331,'2017 Emission Inventory'!$B$2:$B$803,0)),"")</f>
        <v>150</v>
      </c>
      <c r="AX331" s="161">
        <f>IFERROR(INDEX('2017 Emission Inventory'!$G$2:$G$803,MATCH($B331,'2017 Emission Inventory'!$B$2:$B$803,0)),"")</f>
        <v>182.5</v>
      </c>
      <c r="AY331" s="162">
        <f>IFERROR(INDEX('2017 Emission Inventory'!$AL$2:$AL$803,MATCH($B331,'2017 Emission Inventory'!$B$2:$B$803,0)),"")</f>
        <v>427.5105983056302</v>
      </c>
      <c r="AZ331" s="163">
        <f t="shared" si="106"/>
        <v>870.76909225791235</v>
      </c>
      <c r="BB331" s="166"/>
    </row>
    <row r="332" spans="1:54" s="160" customFormat="1" x14ac:dyDescent="0.35">
      <c r="A332" s="157">
        <v>331</v>
      </c>
      <c r="B332" s="157">
        <v>497256</v>
      </c>
      <c r="C332" s="157" t="s">
        <v>205</v>
      </c>
      <c r="D332" s="157" t="s">
        <v>16</v>
      </c>
      <c r="E332" s="157">
        <v>1996</v>
      </c>
      <c r="F332" s="157">
        <v>80</v>
      </c>
      <c r="G332" s="157">
        <v>1137.9951923076924</v>
      </c>
      <c r="H332" s="157"/>
      <c r="I332" s="157">
        <f t="shared" si="90"/>
        <v>100</v>
      </c>
      <c r="J332" s="157" t="str">
        <f>IF(D332="Electric","--",IF(D332="Diesel",VLOOKUP(C332,[2]ORDLF!A:B,2,FALSE),""))</f>
        <v/>
      </c>
      <c r="K332" s="157">
        <f>IF(D332="Electric","--",IF(D332="Gasoline",VLOOKUP(C332,LSILF!A:C,3,FALSE),""))</f>
        <v>0.54</v>
      </c>
      <c r="L332" s="158">
        <f t="shared" si="89"/>
        <v>0.54</v>
      </c>
      <c r="M332" s="157" t="str" cm="1">
        <f t="array" ref="M332">IF(D332="Electric","--",IF(D332="Diesel",_xlfn._xlws.FILTER(DIESCH[CH Cap],(DIESCH[HP Bin]=I332)),""))</f>
        <v/>
      </c>
      <c r="N332" s="157" cm="1">
        <f t="array" ref="N332">IF(D332="Electric","--",IF(D332="Gasoline",_xlfn._xlws.FILTER(LSICH[CH Cap],(LSICH[Fuel Type]=D332)*(LSICH[MY]=E332)),""))</f>
        <v>7000</v>
      </c>
      <c r="O332" s="157">
        <f t="shared" si="91"/>
        <v>7000</v>
      </c>
      <c r="P332" s="157">
        <f t="shared" si="92"/>
        <v>27311.884615384617</v>
      </c>
      <c r="Q332" s="157" t="str" cm="1">
        <f t="array" ref="Q332">IF(D332="Electric","--",IF(D332="Diesel",_xlfn._xlws.FILTER(ORDEF[HC-ZH (g/hp-hr)],(ORDEF[HP]=I332)*(ORDEF[Model_Year]=E332)),""))</f>
        <v/>
      </c>
      <c r="R332" s="157" cm="1">
        <f t="array" ref="R332">IF(D332="Electric","--",IF(D332="Gasoline",_xlfn._xlws.FILTER(LSIEF[HC-ZH (g/hp-hr)],(LSIEF[Fuel]=D332)*(LSIEF[HP Bin]=I332)*(LSIEF[Model Year]=E332)),""))</f>
        <v>2.63</v>
      </c>
      <c r="S332" s="158">
        <f t="shared" si="93"/>
        <v>2.63</v>
      </c>
      <c r="T332" s="159" t="str" cm="1">
        <f t="array" ref="T332">IF(D332="Electric","--",IF(D332="Diesel",_xlfn._xlws.FILTER(ORDEF[HCDR],(ORDEF[HP]=I332)*(ORDEF[Model_Year]=E332),),""))</f>
        <v/>
      </c>
      <c r="U332" s="159" cm="1">
        <f t="array" ref="U332">IF(D332="Electric","--",IF(D332="Gasoline",_xlfn._xlws.FILTER(LSIEF[HC DR],(LSIEF[Fuel]=D332)*(LSIEF[HP Bin]=I332)*(LSIEF[Model Year]=E332)),""))</f>
        <v>2.8699999999999998E-4</v>
      </c>
      <c r="V332" s="159">
        <f t="shared" si="94"/>
        <v>2.8699999999999998E-4</v>
      </c>
      <c r="W332" s="158" t="str" cm="1">
        <f t="array" ref="W332">IF(D332="Electric","--",IF(D332="Diesel",_xlfn._xlws.FILTER(ORDEF[NOXzh],(ORDEF[HP]=I332)*(ORDEF[Model_Year]=E332)),""))</f>
        <v/>
      </c>
      <c r="X332" s="158" cm="1">
        <f t="array" ref="X332">IF(D332="Electric","--",IF(D332="Gasoline",_xlfn._xlws.FILTER(LSIEF[NOX-ZH (g/hp-hr)],(LSIEF[Fuel]=D332)*(LSIEF[HP Bin]=I332)*(LSIEF[Model Year]=E332)),""))</f>
        <v>11.84</v>
      </c>
      <c r="Y332" s="158">
        <f t="shared" si="95"/>
        <v>11.84</v>
      </c>
      <c r="Z332" s="159" t="str" cm="1">
        <f t="array" ref="Z332">IF(D332="Electric","--",IF(D332="Diesel",_xlfn._xlws.FILTER(ORDEF[NOXdr],(ORDEF[HP]=I332)*(ORDEF[Model_Year]=E332)),""))</f>
        <v/>
      </c>
      <c r="AA332" s="159" cm="1">
        <f t="array" ref="AA332">IF(E332="Electric","--",IF(D332="Gasoline",_xlfn._xlws.FILTER(LSIEF[NOX DR],(LSIEF[Fuel]=D332)*(LSIEF[HP Bin]=I332)*(LSIEF[Model Year]=E332)),""))</f>
        <v>6.0099999999999997E-5</v>
      </c>
      <c r="AB332" s="159">
        <f t="shared" si="96"/>
        <v>6.0099999999999997E-5</v>
      </c>
      <c r="AC332" s="158" t="str" cm="1">
        <f t="array" ref="AC332">IF(D332="Electric","--",IF(D332="Diesel",_xlfn._xlws.FILTER(DFCF2[Fuel_HC],(DFCF2[MY]=E332)),""))</f>
        <v/>
      </c>
      <c r="AD332" s="158" cm="1">
        <f t="array" ref="AD332">IF(D332="Electric","--",IF(D332="Gasoline",_xlfn._xlws.FILTER(GFCF2[Fuel_HC],(GFCF2[MY]=E332)),""))</f>
        <v>1</v>
      </c>
      <c r="AE332" s="158">
        <f t="shared" si="97"/>
        <v>1</v>
      </c>
      <c r="AF332" s="157" t="str" cm="1">
        <f t="array" ref="AF332">IF(D332="Electric","--",IF(D332="Diesel",_xlfn._xlws.FILTER(DFCF2[Fuel_NOX],(DFCF2[MY]=E332)),""))</f>
        <v/>
      </c>
      <c r="AG332" s="157" cm="1">
        <f t="array" ref="AG332">IF(D332="Electric","--",IF(D332="Gasoline",_xlfn._xlws.FILTER(GFCF2[Fuel_NOX],(GFCF2[MY]=E332)),""))</f>
        <v>0.97699999999999998</v>
      </c>
      <c r="AH332" s="157">
        <f t="shared" si="98"/>
        <v>0.97699999999999998</v>
      </c>
      <c r="AI332" s="158">
        <f t="shared" si="99"/>
        <v>4.6389999999999993</v>
      </c>
      <c r="AJ332" s="158">
        <f t="shared" si="100"/>
        <v>11.978703899999999</v>
      </c>
      <c r="AK332" s="158">
        <f t="shared" si="101"/>
        <v>502.78557136087767</v>
      </c>
      <c r="AL332" s="158">
        <f t="shared" si="102"/>
        <v>1298.2796905635425</v>
      </c>
      <c r="AM332" s="158">
        <f t="shared" si="103"/>
        <v>0.25139278568043882</v>
      </c>
      <c r="AN332" s="158">
        <f t="shared" si="104"/>
        <v>0.64913984528177127</v>
      </c>
      <c r="AO332" s="158">
        <f t="shared" si="105"/>
        <v>0.23123108426886763</v>
      </c>
      <c r="AP332" s="157"/>
      <c r="AQ332" s="161"/>
      <c r="AR332" s="161"/>
      <c r="AS332" s="161" t="str">
        <f>IF(ISNA(VLOOKUP($B332,'2017 Emission Inventory'!$B$2:$B$803,1,FALSE)),"No","Yes")</f>
        <v>Yes</v>
      </c>
      <c r="AT332" s="161" t="str">
        <f>IFERROR(INDEX('2017 Emission Inventory'!$C$2:$C$803,MATCH($B332,'2017 Emission Inventory'!$B$2:$B$803,0)),"")</f>
        <v>Cargo Tractor</v>
      </c>
      <c r="AU332" s="161" t="str">
        <f>IFERROR(INDEX('2017 Emission Inventory'!$D$2:$D$803,MATCH($B332,'2017 Emission Inventory'!$B$2:$B$803,0)),"")</f>
        <v>Gasoline</v>
      </c>
      <c r="AV332" s="161">
        <f>IFERROR(INDEX('2017 Emission Inventory'!$E$2:$E$803,MATCH($B332,'2017 Emission Inventory'!$B$2:$B$803,0)),"")</f>
        <v>1996</v>
      </c>
      <c r="AW332" s="161">
        <f>IFERROR(INDEX('2017 Emission Inventory'!$F$2:$F$803,MATCH($B332,'2017 Emission Inventory'!$B$2:$B$803,0)),"")</f>
        <v>150</v>
      </c>
      <c r="AX332" s="161">
        <f>IFERROR(INDEX('2017 Emission Inventory'!$G$2:$G$803,MATCH($B332,'2017 Emission Inventory'!$B$2:$B$803,0)),"")</f>
        <v>182.5</v>
      </c>
      <c r="AY332" s="162">
        <f>IFERROR(INDEX('2017 Emission Inventory'!$AL$2:$AL$803,MATCH($B332,'2017 Emission Inventory'!$B$2:$B$803,0)),"")</f>
        <v>427.5105983056302</v>
      </c>
      <c r="AZ332" s="163">
        <f t="shared" si="106"/>
        <v>870.76909225791235</v>
      </c>
      <c r="BB332" s="166"/>
    </row>
    <row r="333" spans="1:54" s="160" customFormat="1" x14ac:dyDescent="0.35">
      <c r="A333" s="157">
        <v>332</v>
      </c>
      <c r="B333" s="157">
        <v>497257</v>
      </c>
      <c r="C333" s="157" t="s">
        <v>205</v>
      </c>
      <c r="D333" s="157" t="s">
        <v>16</v>
      </c>
      <c r="E333" s="157">
        <v>1996</v>
      </c>
      <c r="F333" s="157">
        <v>80</v>
      </c>
      <c r="G333" s="157">
        <v>1137.9951923076924</v>
      </c>
      <c r="H333" s="157"/>
      <c r="I333" s="157">
        <f t="shared" si="90"/>
        <v>100</v>
      </c>
      <c r="J333" s="157" t="str">
        <f>IF(D333="Electric","--",IF(D333="Diesel",VLOOKUP(C333,[2]ORDLF!A:B,2,FALSE),""))</f>
        <v/>
      </c>
      <c r="K333" s="157">
        <f>IF(D333="Electric","--",IF(D333="Gasoline",VLOOKUP(C333,LSILF!A:C,3,FALSE),""))</f>
        <v>0.54</v>
      </c>
      <c r="L333" s="158">
        <f t="shared" si="89"/>
        <v>0.54</v>
      </c>
      <c r="M333" s="157" t="str" cm="1">
        <f t="array" ref="M333">IF(D333="Electric","--",IF(D333="Diesel",_xlfn._xlws.FILTER(DIESCH[CH Cap],(DIESCH[HP Bin]=I333)),""))</f>
        <v/>
      </c>
      <c r="N333" s="157" cm="1">
        <f t="array" ref="N333">IF(D333="Electric","--",IF(D333="Gasoline",_xlfn._xlws.FILTER(LSICH[CH Cap],(LSICH[Fuel Type]=D333)*(LSICH[MY]=E333)),""))</f>
        <v>7000</v>
      </c>
      <c r="O333" s="157">
        <f t="shared" si="91"/>
        <v>7000</v>
      </c>
      <c r="P333" s="157">
        <f t="shared" si="92"/>
        <v>27311.884615384617</v>
      </c>
      <c r="Q333" s="157" t="str" cm="1">
        <f t="array" ref="Q333">IF(D333="Electric","--",IF(D333="Diesel",_xlfn._xlws.FILTER(ORDEF[HC-ZH (g/hp-hr)],(ORDEF[HP]=I333)*(ORDEF[Model_Year]=E333)),""))</f>
        <v/>
      </c>
      <c r="R333" s="157" cm="1">
        <f t="array" ref="R333">IF(D333="Electric","--",IF(D333="Gasoline",_xlfn._xlws.FILTER(LSIEF[HC-ZH (g/hp-hr)],(LSIEF[Fuel]=D333)*(LSIEF[HP Bin]=I333)*(LSIEF[Model Year]=E333)),""))</f>
        <v>2.63</v>
      </c>
      <c r="S333" s="158">
        <f t="shared" si="93"/>
        <v>2.63</v>
      </c>
      <c r="T333" s="159" t="str" cm="1">
        <f t="array" ref="T333">IF(D333="Electric","--",IF(D333="Diesel",_xlfn._xlws.FILTER(ORDEF[HCDR],(ORDEF[HP]=I333)*(ORDEF[Model_Year]=E333),),""))</f>
        <v/>
      </c>
      <c r="U333" s="159" cm="1">
        <f t="array" ref="U333">IF(D333="Electric","--",IF(D333="Gasoline",_xlfn._xlws.FILTER(LSIEF[HC DR],(LSIEF[Fuel]=D333)*(LSIEF[HP Bin]=I333)*(LSIEF[Model Year]=E333)),""))</f>
        <v>2.8699999999999998E-4</v>
      </c>
      <c r="V333" s="159">
        <f t="shared" si="94"/>
        <v>2.8699999999999998E-4</v>
      </c>
      <c r="W333" s="158" t="str" cm="1">
        <f t="array" ref="W333">IF(D333="Electric","--",IF(D333="Diesel",_xlfn._xlws.FILTER(ORDEF[NOXzh],(ORDEF[HP]=I333)*(ORDEF[Model_Year]=E333)),""))</f>
        <v/>
      </c>
      <c r="X333" s="158" cm="1">
        <f t="array" ref="X333">IF(D333="Electric","--",IF(D333="Gasoline",_xlfn._xlws.FILTER(LSIEF[NOX-ZH (g/hp-hr)],(LSIEF[Fuel]=D333)*(LSIEF[HP Bin]=I333)*(LSIEF[Model Year]=E333)),""))</f>
        <v>11.84</v>
      </c>
      <c r="Y333" s="158">
        <f t="shared" si="95"/>
        <v>11.84</v>
      </c>
      <c r="Z333" s="159" t="str" cm="1">
        <f t="array" ref="Z333">IF(D333="Electric","--",IF(D333="Diesel",_xlfn._xlws.FILTER(ORDEF[NOXdr],(ORDEF[HP]=I333)*(ORDEF[Model_Year]=E333)),""))</f>
        <v/>
      </c>
      <c r="AA333" s="159" cm="1">
        <f t="array" ref="AA333">IF(E333="Electric","--",IF(D333="Gasoline",_xlfn._xlws.FILTER(LSIEF[NOX DR],(LSIEF[Fuel]=D333)*(LSIEF[HP Bin]=I333)*(LSIEF[Model Year]=E333)),""))</f>
        <v>6.0099999999999997E-5</v>
      </c>
      <c r="AB333" s="159">
        <f t="shared" si="96"/>
        <v>6.0099999999999997E-5</v>
      </c>
      <c r="AC333" s="158" t="str" cm="1">
        <f t="array" ref="AC333">IF(D333="Electric","--",IF(D333="Diesel",_xlfn._xlws.FILTER(DFCF2[Fuel_HC],(DFCF2[MY]=E333)),""))</f>
        <v/>
      </c>
      <c r="AD333" s="158" cm="1">
        <f t="array" ref="AD333">IF(D333="Electric","--",IF(D333="Gasoline",_xlfn._xlws.FILTER(GFCF2[Fuel_HC],(GFCF2[MY]=E333)),""))</f>
        <v>1</v>
      </c>
      <c r="AE333" s="158">
        <f t="shared" si="97"/>
        <v>1</v>
      </c>
      <c r="AF333" s="157" t="str" cm="1">
        <f t="array" ref="AF333">IF(D333="Electric","--",IF(D333="Diesel",_xlfn._xlws.FILTER(DFCF2[Fuel_NOX],(DFCF2[MY]=E333)),""))</f>
        <v/>
      </c>
      <c r="AG333" s="157" cm="1">
        <f t="array" ref="AG333">IF(D333="Electric","--",IF(D333="Gasoline",_xlfn._xlws.FILTER(GFCF2[Fuel_NOX],(GFCF2[MY]=E333)),""))</f>
        <v>0.97699999999999998</v>
      </c>
      <c r="AH333" s="157">
        <f t="shared" si="98"/>
        <v>0.97699999999999998</v>
      </c>
      <c r="AI333" s="158">
        <f t="shared" si="99"/>
        <v>4.6389999999999993</v>
      </c>
      <c r="AJ333" s="158">
        <f t="shared" si="100"/>
        <v>11.978703899999999</v>
      </c>
      <c r="AK333" s="158">
        <f t="shared" si="101"/>
        <v>502.78557136087767</v>
      </c>
      <c r="AL333" s="158">
        <f t="shared" si="102"/>
        <v>1298.2796905635425</v>
      </c>
      <c r="AM333" s="158">
        <f t="shared" si="103"/>
        <v>0.25139278568043882</v>
      </c>
      <c r="AN333" s="158">
        <f t="shared" si="104"/>
        <v>0.64913984528177127</v>
      </c>
      <c r="AO333" s="158">
        <f t="shared" si="105"/>
        <v>0.23123108426886763</v>
      </c>
      <c r="AP333" s="157"/>
      <c r="AQ333" s="161"/>
      <c r="AR333" s="161"/>
      <c r="AS333" s="161" t="str">
        <f>IF(ISNA(VLOOKUP($B333,'2017 Emission Inventory'!$B$2:$B$803,1,FALSE)),"No","Yes")</f>
        <v>Yes</v>
      </c>
      <c r="AT333" s="161" t="str">
        <f>IFERROR(INDEX('2017 Emission Inventory'!$C$2:$C$803,MATCH($B333,'2017 Emission Inventory'!$B$2:$B$803,0)),"")</f>
        <v>Cargo Tractor</v>
      </c>
      <c r="AU333" s="161" t="str">
        <f>IFERROR(INDEX('2017 Emission Inventory'!$D$2:$D$803,MATCH($B333,'2017 Emission Inventory'!$B$2:$B$803,0)),"")</f>
        <v>Gasoline</v>
      </c>
      <c r="AV333" s="161">
        <f>IFERROR(INDEX('2017 Emission Inventory'!$E$2:$E$803,MATCH($B333,'2017 Emission Inventory'!$B$2:$B$803,0)),"")</f>
        <v>1996</v>
      </c>
      <c r="AW333" s="161">
        <f>IFERROR(INDEX('2017 Emission Inventory'!$F$2:$F$803,MATCH($B333,'2017 Emission Inventory'!$B$2:$B$803,0)),"")</f>
        <v>150</v>
      </c>
      <c r="AX333" s="161">
        <f>IFERROR(INDEX('2017 Emission Inventory'!$G$2:$G$803,MATCH($B333,'2017 Emission Inventory'!$B$2:$B$803,0)),"")</f>
        <v>182.5</v>
      </c>
      <c r="AY333" s="162">
        <f>IFERROR(INDEX('2017 Emission Inventory'!$AL$2:$AL$803,MATCH($B333,'2017 Emission Inventory'!$B$2:$B$803,0)),"")</f>
        <v>427.5105983056302</v>
      </c>
      <c r="AZ333" s="163">
        <f t="shared" si="106"/>
        <v>870.76909225791235</v>
      </c>
      <c r="BB333" s="166"/>
    </row>
    <row r="334" spans="1:54" s="160" customFormat="1" x14ac:dyDescent="0.35">
      <c r="A334" s="157">
        <v>333</v>
      </c>
      <c r="B334" s="157">
        <v>497258</v>
      </c>
      <c r="C334" s="157" t="s">
        <v>205</v>
      </c>
      <c r="D334" s="157" t="s">
        <v>16</v>
      </c>
      <c r="E334" s="157">
        <v>1996</v>
      </c>
      <c r="F334" s="157">
        <v>80</v>
      </c>
      <c r="G334" s="157">
        <v>1137.9951923076924</v>
      </c>
      <c r="H334" s="157"/>
      <c r="I334" s="157">
        <f t="shared" si="90"/>
        <v>100</v>
      </c>
      <c r="J334" s="157" t="str">
        <f>IF(D334="Electric","--",IF(D334="Diesel",VLOOKUP(C334,[2]ORDLF!A:B,2,FALSE),""))</f>
        <v/>
      </c>
      <c r="K334" s="157">
        <f>IF(D334="Electric","--",IF(D334="Gasoline",VLOOKUP(C334,LSILF!A:C,3,FALSE),""))</f>
        <v>0.54</v>
      </c>
      <c r="L334" s="158">
        <f t="shared" si="89"/>
        <v>0.54</v>
      </c>
      <c r="M334" s="157" t="str" cm="1">
        <f t="array" ref="M334">IF(D334="Electric","--",IF(D334="Diesel",_xlfn._xlws.FILTER(DIESCH[CH Cap],(DIESCH[HP Bin]=I334)),""))</f>
        <v/>
      </c>
      <c r="N334" s="157" cm="1">
        <f t="array" ref="N334">IF(D334="Electric","--",IF(D334="Gasoline",_xlfn._xlws.FILTER(LSICH[CH Cap],(LSICH[Fuel Type]=D334)*(LSICH[MY]=E334)),""))</f>
        <v>7000</v>
      </c>
      <c r="O334" s="157">
        <f t="shared" si="91"/>
        <v>7000</v>
      </c>
      <c r="P334" s="157">
        <f t="shared" si="92"/>
        <v>27311.884615384617</v>
      </c>
      <c r="Q334" s="157" t="str" cm="1">
        <f t="array" ref="Q334">IF(D334="Electric","--",IF(D334="Diesel",_xlfn._xlws.FILTER(ORDEF[HC-ZH (g/hp-hr)],(ORDEF[HP]=I334)*(ORDEF[Model_Year]=E334)),""))</f>
        <v/>
      </c>
      <c r="R334" s="157" cm="1">
        <f t="array" ref="R334">IF(D334="Electric","--",IF(D334="Gasoline",_xlfn._xlws.FILTER(LSIEF[HC-ZH (g/hp-hr)],(LSIEF[Fuel]=D334)*(LSIEF[HP Bin]=I334)*(LSIEF[Model Year]=E334)),""))</f>
        <v>2.63</v>
      </c>
      <c r="S334" s="158">
        <f t="shared" si="93"/>
        <v>2.63</v>
      </c>
      <c r="T334" s="159" t="str" cm="1">
        <f t="array" ref="T334">IF(D334="Electric","--",IF(D334="Diesel",_xlfn._xlws.FILTER(ORDEF[HCDR],(ORDEF[HP]=I334)*(ORDEF[Model_Year]=E334),),""))</f>
        <v/>
      </c>
      <c r="U334" s="159" cm="1">
        <f t="array" ref="U334">IF(D334="Electric","--",IF(D334="Gasoline",_xlfn._xlws.FILTER(LSIEF[HC DR],(LSIEF[Fuel]=D334)*(LSIEF[HP Bin]=I334)*(LSIEF[Model Year]=E334)),""))</f>
        <v>2.8699999999999998E-4</v>
      </c>
      <c r="V334" s="159">
        <f t="shared" si="94"/>
        <v>2.8699999999999998E-4</v>
      </c>
      <c r="W334" s="158" t="str" cm="1">
        <f t="array" ref="W334">IF(D334="Electric","--",IF(D334="Diesel",_xlfn._xlws.FILTER(ORDEF[NOXzh],(ORDEF[HP]=I334)*(ORDEF[Model_Year]=E334)),""))</f>
        <v/>
      </c>
      <c r="X334" s="158" cm="1">
        <f t="array" ref="X334">IF(D334="Electric","--",IF(D334="Gasoline",_xlfn._xlws.FILTER(LSIEF[NOX-ZH (g/hp-hr)],(LSIEF[Fuel]=D334)*(LSIEF[HP Bin]=I334)*(LSIEF[Model Year]=E334)),""))</f>
        <v>11.84</v>
      </c>
      <c r="Y334" s="158">
        <f t="shared" si="95"/>
        <v>11.84</v>
      </c>
      <c r="Z334" s="159" t="str" cm="1">
        <f t="array" ref="Z334">IF(D334="Electric","--",IF(D334="Diesel",_xlfn._xlws.FILTER(ORDEF[NOXdr],(ORDEF[HP]=I334)*(ORDEF[Model_Year]=E334)),""))</f>
        <v/>
      </c>
      <c r="AA334" s="159" cm="1">
        <f t="array" ref="AA334">IF(E334="Electric","--",IF(D334="Gasoline",_xlfn._xlws.FILTER(LSIEF[NOX DR],(LSIEF[Fuel]=D334)*(LSIEF[HP Bin]=I334)*(LSIEF[Model Year]=E334)),""))</f>
        <v>6.0099999999999997E-5</v>
      </c>
      <c r="AB334" s="159">
        <f t="shared" si="96"/>
        <v>6.0099999999999997E-5</v>
      </c>
      <c r="AC334" s="158" t="str" cm="1">
        <f t="array" ref="AC334">IF(D334="Electric","--",IF(D334="Diesel",_xlfn._xlws.FILTER(DFCF2[Fuel_HC],(DFCF2[MY]=E334)),""))</f>
        <v/>
      </c>
      <c r="AD334" s="158" cm="1">
        <f t="array" ref="AD334">IF(D334="Electric","--",IF(D334="Gasoline",_xlfn._xlws.FILTER(GFCF2[Fuel_HC],(GFCF2[MY]=E334)),""))</f>
        <v>1</v>
      </c>
      <c r="AE334" s="158">
        <f t="shared" si="97"/>
        <v>1</v>
      </c>
      <c r="AF334" s="157" t="str" cm="1">
        <f t="array" ref="AF334">IF(D334="Electric","--",IF(D334="Diesel",_xlfn._xlws.FILTER(DFCF2[Fuel_NOX],(DFCF2[MY]=E334)),""))</f>
        <v/>
      </c>
      <c r="AG334" s="157" cm="1">
        <f t="array" ref="AG334">IF(D334="Electric","--",IF(D334="Gasoline",_xlfn._xlws.FILTER(GFCF2[Fuel_NOX],(GFCF2[MY]=E334)),""))</f>
        <v>0.97699999999999998</v>
      </c>
      <c r="AH334" s="157">
        <f t="shared" si="98"/>
        <v>0.97699999999999998</v>
      </c>
      <c r="AI334" s="158">
        <f t="shared" si="99"/>
        <v>4.6389999999999993</v>
      </c>
      <c r="AJ334" s="158">
        <f t="shared" si="100"/>
        <v>11.978703899999999</v>
      </c>
      <c r="AK334" s="158">
        <f t="shared" si="101"/>
        <v>502.78557136087767</v>
      </c>
      <c r="AL334" s="158">
        <f t="shared" si="102"/>
        <v>1298.2796905635425</v>
      </c>
      <c r="AM334" s="158">
        <f t="shared" si="103"/>
        <v>0.25139278568043882</v>
      </c>
      <c r="AN334" s="158">
        <f t="shared" si="104"/>
        <v>0.64913984528177127</v>
      </c>
      <c r="AO334" s="158">
        <f t="shared" si="105"/>
        <v>0.23123108426886763</v>
      </c>
      <c r="AP334" s="157"/>
      <c r="AQ334" s="161"/>
      <c r="AR334" s="161"/>
      <c r="AS334" s="161" t="str">
        <f>IF(ISNA(VLOOKUP($B334,'2017 Emission Inventory'!$B$2:$B$803,1,FALSE)),"No","Yes")</f>
        <v>Yes</v>
      </c>
      <c r="AT334" s="161" t="str">
        <f>IFERROR(INDEX('2017 Emission Inventory'!$C$2:$C$803,MATCH($B334,'2017 Emission Inventory'!$B$2:$B$803,0)),"")</f>
        <v>Cargo Tractor</v>
      </c>
      <c r="AU334" s="161" t="str">
        <f>IFERROR(INDEX('2017 Emission Inventory'!$D$2:$D$803,MATCH($B334,'2017 Emission Inventory'!$B$2:$B$803,0)),"")</f>
        <v>Gasoline</v>
      </c>
      <c r="AV334" s="161">
        <f>IFERROR(INDEX('2017 Emission Inventory'!$E$2:$E$803,MATCH($B334,'2017 Emission Inventory'!$B$2:$B$803,0)),"")</f>
        <v>1996</v>
      </c>
      <c r="AW334" s="161">
        <f>IFERROR(INDEX('2017 Emission Inventory'!$F$2:$F$803,MATCH($B334,'2017 Emission Inventory'!$B$2:$B$803,0)),"")</f>
        <v>80</v>
      </c>
      <c r="AX334" s="161">
        <f>IFERROR(INDEX('2017 Emission Inventory'!$G$2:$G$803,MATCH($B334,'2017 Emission Inventory'!$B$2:$B$803,0)),"")</f>
        <v>1137.9951923076924</v>
      </c>
      <c r="AY334" s="162">
        <f>IFERROR(INDEX('2017 Emission Inventory'!$AL$2:$AL$803,MATCH($B334,'2017 Emission Inventory'!$B$2:$B$803,0)),"")</f>
        <v>1298.2796905635425</v>
      </c>
      <c r="AZ334" s="163">
        <f t="shared" si="106"/>
        <v>0</v>
      </c>
      <c r="BB334" s="166"/>
    </row>
    <row r="335" spans="1:54" s="160" customFormat="1" x14ac:dyDescent="0.35">
      <c r="A335" s="157">
        <v>334</v>
      </c>
      <c r="B335" s="157">
        <v>497259</v>
      </c>
      <c r="C335" s="157" t="s">
        <v>205</v>
      </c>
      <c r="D335" s="157" t="s">
        <v>16</v>
      </c>
      <c r="E335" s="157">
        <v>1996</v>
      </c>
      <c r="F335" s="157">
        <v>80</v>
      </c>
      <c r="G335" s="157">
        <v>1137.9951923076924</v>
      </c>
      <c r="H335" s="157"/>
      <c r="I335" s="157">
        <f t="shared" si="90"/>
        <v>100</v>
      </c>
      <c r="J335" s="157" t="str">
        <f>IF(D335="Electric","--",IF(D335="Diesel",VLOOKUP(C335,[2]ORDLF!A:B,2,FALSE),""))</f>
        <v/>
      </c>
      <c r="K335" s="157">
        <f>IF(D335="Electric","--",IF(D335="Gasoline",VLOOKUP(C335,LSILF!A:C,3,FALSE),""))</f>
        <v>0.54</v>
      </c>
      <c r="L335" s="158">
        <f t="shared" si="89"/>
        <v>0.54</v>
      </c>
      <c r="M335" s="157" t="str" cm="1">
        <f t="array" ref="M335">IF(D335="Electric","--",IF(D335="Diesel",_xlfn._xlws.FILTER(DIESCH[CH Cap],(DIESCH[HP Bin]=I335)),""))</f>
        <v/>
      </c>
      <c r="N335" s="157" cm="1">
        <f t="array" ref="N335">IF(D335="Electric","--",IF(D335="Gasoline",_xlfn._xlws.FILTER(LSICH[CH Cap],(LSICH[Fuel Type]=D335)*(LSICH[MY]=E335)),""))</f>
        <v>7000</v>
      </c>
      <c r="O335" s="157">
        <f t="shared" si="91"/>
        <v>7000</v>
      </c>
      <c r="P335" s="157">
        <f t="shared" si="92"/>
        <v>27311.884615384617</v>
      </c>
      <c r="Q335" s="157" t="str" cm="1">
        <f t="array" ref="Q335">IF(D335="Electric","--",IF(D335="Diesel",_xlfn._xlws.FILTER(ORDEF[HC-ZH (g/hp-hr)],(ORDEF[HP]=I335)*(ORDEF[Model_Year]=E335)),""))</f>
        <v/>
      </c>
      <c r="R335" s="157" cm="1">
        <f t="array" ref="R335">IF(D335="Electric","--",IF(D335="Gasoline",_xlfn._xlws.FILTER(LSIEF[HC-ZH (g/hp-hr)],(LSIEF[Fuel]=D335)*(LSIEF[HP Bin]=I335)*(LSIEF[Model Year]=E335)),""))</f>
        <v>2.63</v>
      </c>
      <c r="S335" s="158">
        <f t="shared" si="93"/>
        <v>2.63</v>
      </c>
      <c r="T335" s="159" t="str" cm="1">
        <f t="array" ref="T335">IF(D335="Electric","--",IF(D335="Diesel",_xlfn._xlws.FILTER(ORDEF[HCDR],(ORDEF[HP]=I335)*(ORDEF[Model_Year]=E335),),""))</f>
        <v/>
      </c>
      <c r="U335" s="159" cm="1">
        <f t="array" ref="U335">IF(D335="Electric","--",IF(D335="Gasoline",_xlfn._xlws.FILTER(LSIEF[HC DR],(LSIEF[Fuel]=D335)*(LSIEF[HP Bin]=I335)*(LSIEF[Model Year]=E335)),""))</f>
        <v>2.8699999999999998E-4</v>
      </c>
      <c r="V335" s="159">
        <f t="shared" si="94"/>
        <v>2.8699999999999998E-4</v>
      </c>
      <c r="W335" s="158" t="str" cm="1">
        <f t="array" ref="W335">IF(D335="Electric","--",IF(D335="Diesel",_xlfn._xlws.FILTER(ORDEF[NOXzh],(ORDEF[HP]=I335)*(ORDEF[Model_Year]=E335)),""))</f>
        <v/>
      </c>
      <c r="X335" s="158" cm="1">
        <f t="array" ref="X335">IF(D335="Electric","--",IF(D335="Gasoline",_xlfn._xlws.FILTER(LSIEF[NOX-ZH (g/hp-hr)],(LSIEF[Fuel]=D335)*(LSIEF[HP Bin]=I335)*(LSIEF[Model Year]=E335)),""))</f>
        <v>11.84</v>
      </c>
      <c r="Y335" s="158">
        <f t="shared" si="95"/>
        <v>11.84</v>
      </c>
      <c r="Z335" s="159" t="str" cm="1">
        <f t="array" ref="Z335">IF(D335="Electric","--",IF(D335="Diesel",_xlfn._xlws.FILTER(ORDEF[NOXdr],(ORDEF[HP]=I335)*(ORDEF[Model_Year]=E335)),""))</f>
        <v/>
      </c>
      <c r="AA335" s="159" cm="1">
        <f t="array" ref="AA335">IF(E335="Electric","--",IF(D335="Gasoline",_xlfn._xlws.FILTER(LSIEF[NOX DR],(LSIEF[Fuel]=D335)*(LSIEF[HP Bin]=I335)*(LSIEF[Model Year]=E335)),""))</f>
        <v>6.0099999999999997E-5</v>
      </c>
      <c r="AB335" s="159">
        <f t="shared" si="96"/>
        <v>6.0099999999999997E-5</v>
      </c>
      <c r="AC335" s="158" t="str" cm="1">
        <f t="array" ref="AC335">IF(D335="Electric","--",IF(D335="Diesel",_xlfn._xlws.FILTER(DFCF2[Fuel_HC],(DFCF2[MY]=E335)),""))</f>
        <v/>
      </c>
      <c r="AD335" s="158" cm="1">
        <f t="array" ref="AD335">IF(D335="Electric","--",IF(D335="Gasoline",_xlfn._xlws.FILTER(GFCF2[Fuel_HC],(GFCF2[MY]=E335)),""))</f>
        <v>1</v>
      </c>
      <c r="AE335" s="158">
        <f t="shared" si="97"/>
        <v>1</v>
      </c>
      <c r="AF335" s="157" t="str" cm="1">
        <f t="array" ref="AF335">IF(D335="Electric","--",IF(D335="Diesel",_xlfn._xlws.FILTER(DFCF2[Fuel_NOX],(DFCF2[MY]=E335)),""))</f>
        <v/>
      </c>
      <c r="AG335" s="157" cm="1">
        <f t="array" ref="AG335">IF(D335="Electric","--",IF(D335="Gasoline",_xlfn._xlws.FILTER(GFCF2[Fuel_NOX],(GFCF2[MY]=E335)),""))</f>
        <v>0.97699999999999998</v>
      </c>
      <c r="AH335" s="157">
        <f t="shared" si="98"/>
        <v>0.97699999999999998</v>
      </c>
      <c r="AI335" s="158">
        <f t="shared" si="99"/>
        <v>4.6389999999999993</v>
      </c>
      <c r="AJ335" s="158">
        <f t="shared" si="100"/>
        <v>11.978703899999999</v>
      </c>
      <c r="AK335" s="158">
        <f t="shared" si="101"/>
        <v>502.78557136087767</v>
      </c>
      <c r="AL335" s="158">
        <f t="shared" si="102"/>
        <v>1298.2796905635425</v>
      </c>
      <c r="AM335" s="158">
        <f t="shared" si="103"/>
        <v>0.25139278568043882</v>
      </c>
      <c r="AN335" s="158">
        <f t="shared" si="104"/>
        <v>0.64913984528177127</v>
      </c>
      <c r="AO335" s="158">
        <f t="shared" si="105"/>
        <v>0.23123108426886763</v>
      </c>
      <c r="AP335" s="157"/>
      <c r="AQ335" s="161"/>
      <c r="AR335" s="161"/>
      <c r="AS335" s="161" t="str">
        <f>IF(ISNA(VLOOKUP($B335,'2017 Emission Inventory'!$B$2:$B$803,1,FALSE)),"No","Yes")</f>
        <v>Yes</v>
      </c>
      <c r="AT335" s="161" t="str">
        <f>IFERROR(INDEX('2017 Emission Inventory'!$C$2:$C$803,MATCH($B335,'2017 Emission Inventory'!$B$2:$B$803,0)),"")</f>
        <v>Cargo Tractor</v>
      </c>
      <c r="AU335" s="161" t="str">
        <f>IFERROR(INDEX('2017 Emission Inventory'!$D$2:$D$803,MATCH($B335,'2017 Emission Inventory'!$B$2:$B$803,0)),"")</f>
        <v>Gasoline</v>
      </c>
      <c r="AV335" s="161">
        <f>IFERROR(INDEX('2017 Emission Inventory'!$E$2:$E$803,MATCH($B335,'2017 Emission Inventory'!$B$2:$B$803,0)),"")</f>
        <v>1996</v>
      </c>
      <c r="AW335" s="161">
        <f>IFERROR(INDEX('2017 Emission Inventory'!$F$2:$F$803,MATCH($B335,'2017 Emission Inventory'!$B$2:$B$803,0)),"")</f>
        <v>80</v>
      </c>
      <c r="AX335" s="161">
        <f>IFERROR(INDEX('2017 Emission Inventory'!$G$2:$G$803,MATCH($B335,'2017 Emission Inventory'!$B$2:$B$803,0)),"")</f>
        <v>1137.9951923076924</v>
      </c>
      <c r="AY335" s="162">
        <f>IFERROR(INDEX('2017 Emission Inventory'!$AL$2:$AL$803,MATCH($B335,'2017 Emission Inventory'!$B$2:$B$803,0)),"")</f>
        <v>1298.2796905635425</v>
      </c>
      <c r="AZ335" s="163">
        <f t="shared" si="106"/>
        <v>0</v>
      </c>
      <c r="BB335" s="166"/>
    </row>
    <row r="336" spans="1:54" s="160" customFormat="1" x14ac:dyDescent="0.35">
      <c r="A336" s="157">
        <v>335</v>
      </c>
      <c r="B336" s="157">
        <v>497263</v>
      </c>
      <c r="C336" s="157" t="s">
        <v>205</v>
      </c>
      <c r="D336" s="157" t="s">
        <v>16</v>
      </c>
      <c r="E336" s="157">
        <v>1997</v>
      </c>
      <c r="F336" s="157">
        <v>80</v>
      </c>
      <c r="G336" s="157">
        <v>1137.9951923076924</v>
      </c>
      <c r="H336" s="157"/>
      <c r="I336" s="157">
        <f t="shared" si="90"/>
        <v>100</v>
      </c>
      <c r="J336" s="157" t="str">
        <f>IF(D336="Electric","--",IF(D336="Diesel",VLOOKUP(C336,[2]ORDLF!A:B,2,FALSE),""))</f>
        <v/>
      </c>
      <c r="K336" s="157">
        <f>IF(D336="Electric","--",IF(D336="Gasoline",VLOOKUP(C336,LSILF!A:C,3,FALSE),""))</f>
        <v>0.54</v>
      </c>
      <c r="L336" s="158">
        <f t="shared" si="89"/>
        <v>0.54</v>
      </c>
      <c r="M336" s="157" t="str" cm="1">
        <f t="array" ref="M336">IF(D336="Electric","--",IF(D336="Diesel",_xlfn._xlws.FILTER(DIESCH[CH Cap],(DIESCH[HP Bin]=I336)),""))</f>
        <v/>
      </c>
      <c r="N336" s="157" cm="1">
        <f t="array" ref="N336">IF(D336="Electric","--",IF(D336="Gasoline",_xlfn._xlws.FILTER(LSICH[CH Cap],(LSICH[Fuel Type]=D336)*(LSICH[MY]=E336)),""))</f>
        <v>7000</v>
      </c>
      <c r="O336" s="157">
        <f t="shared" si="91"/>
        <v>7000</v>
      </c>
      <c r="P336" s="157">
        <f t="shared" si="92"/>
        <v>26173.889423076926</v>
      </c>
      <c r="Q336" s="157" t="str" cm="1">
        <f t="array" ref="Q336">IF(D336="Electric","--",IF(D336="Diesel",_xlfn._xlws.FILTER(ORDEF[HC-ZH (g/hp-hr)],(ORDEF[HP]=I336)*(ORDEF[Model_Year]=E336)),""))</f>
        <v/>
      </c>
      <c r="R336" s="157" cm="1">
        <f t="array" ref="R336">IF(D336="Electric","--",IF(D336="Gasoline",_xlfn._xlws.FILTER(LSIEF[HC-ZH (g/hp-hr)],(LSIEF[Fuel]=D336)*(LSIEF[HP Bin]=I336)*(LSIEF[Model Year]=E336)),""))</f>
        <v>2.63</v>
      </c>
      <c r="S336" s="158">
        <f t="shared" si="93"/>
        <v>2.63</v>
      </c>
      <c r="T336" s="159" t="str" cm="1">
        <f t="array" ref="T336">IF(D336="Electric","--",IF(D336="Diesel",_xlfn._xlws.FILTER(ORDEF[HCDR],(ORDEF[HP]=I336)*(ORDEF[Model_Year]=E336),),""))</f>
        <v/>
      </c>
      <c r="U336" s="159" cm="1">
        <f t="array" ref="U336">IF(D336="Electric","--",IF(D336="Gasoline",_xlfn._xlws.FILTER(LSIEF[HC DR],(LSIEF[Fuel]=D336)*(LSIEF[HP Bin]=I336)*(LSIEF[Model Year]=E336)),""))</f>
        <v>2.8699999999999998E-4</v>
      </c>
      <c r="V336" s="159">
        <f t="shared" si="94"/>
        <v>2.8699999999999998E-4</v>
      </c>
      <c r="W336" s="158" t="str" cm="1">
        <f t="array" ref="W336">IF(D336="Electric","--",IF(D336="Diesel",_xlfn._xlws.FILTER(ORDEF[NOXzh],(ORDEF[HP]=I336)*(ORDEF[Model_Year]=E336)),""))</f>
        <v/>
      </c>
      <c r="X336" s="158" cm="1">
        <f t="array" ref="X336">IF(D336="Electric","--",IF(D336="Gasoline",_xlfn._xlws.FILTER(LSIEF[NOX-ZH (g/hp-hr)],(LSIEF[Fuel]=D336)*(LSIEF[HP Bin]=I336)*(LSIEF[Model Year]=E336)),""))</f>
        <v>11.84</v>
      </c>
      <c r="Y336" s="158">
        <f t="shared" si="95"/>
        <v>11.84</v>
      </c>
      <c r="Z336" s="159" t="str" cm="1">
        <f t="array" ref="Z336">IF(D336="Electric","--",IF(D336="Diesel",_xlfn._xlws.FILTER(ORDEF[NOXdr],(ORDEF[HP]=I336)*(ORDEF[Model_Year]=E336)),""))</f>
        <v/>
      </c>
      <c r="AA336" s="159" cm="1">
        <f t="array" ref="AA336">IF(E336="Electric","--",IF(D336="Gasoline",_xlfn._xlws.FILTER(LSIEF[NOX DR],(LSIEF[Fuel]=D336)*(LSIEF[HP Bin]=I336)*(LSIEF[Model Year]=E336)),""))</f>
        <v>6.0099999999999997E-5</v>
      </c>
      <c r="AB336" s="159">
        <f t="shared" si="96"/>
        <v>6.0099999999999997E-5</v>
      </c>
      <c r="AC336" s="158" t="str" cm="1">
        <f t="array" ref="AC336">IF(D336="Electric","--",IF(D336="Diesel",_xlfn._xlws.FILTER(DFCF2[Fuel_HC],(DFCF2[MY]=E336)),""))</f>
        <v/>
      </c>
      <c r="AD336" s="158" cm="1">
        <f t="array" ref="AD336">IF(D336="Electric","--",IF(D336="Gasoline",_xlfn._xlws.FILTER(GFCF2[Fuel_HC],(GFCF2[MY]=E336)),""))</f>
        <v>1</v>
      </c>
      <c r="AE336" s="158">
        <f t="shared" si="97"/>
        <v>1</v>
      </c>
      <c r="AF336" s="157" t="str" cm="1">
        <f t="array" ref="AF336">IF(D336="Electric","--",IF(D336="Diesel",_xlfn._xlws.FILTER(DFCF2[Fuel_NOX],(DFCF2[MY]=E336)),""))</f>
        <v/>
      </c>
      <c r="AG336" s="157" cm="1">
        <f t="array" ref="AG336">IF(D336="Electric","--",IF(D336="Gasoline",_xlfn._xlws.FILTER(GFCF2[Fuel_NOX],(GFCF2[MY]=E336)),""))</f>
        <v>0.97699999999999998</v>
      </c>
      <c r="AH336" s="157">
        <f t="shared" si="98"/>
        <v>0.97699999999999998</v>
      </c>
      <c r="AI336" s="158">
        <f t="shared" si="99"/>
        <v>4.6389999999999993</v>
      </c>
      <c r="AJ336" s="158">
        <f t="shared" si="100"/>
        <v>11.978703899999999</v>
      </c>
      <c r="AK336" s="158">
        <f t="shared" si="101"/>
        <v>502.78557136087767</v>
      </c>
      <c r="AL336" s="158">
        <f t="shared" si="102"/>
        <v>1298.2796905635425</v>
      </c>
      <c r="AM336" s="158">
        <f t="shared" si="103"/>
        <v>0.25139278568043882</v>
      </c>
      <c r="AN336" s="158">
        <f t="shared" si="104"/>
        <v>0.64913984528177127</v>
      </c>
      <c r="AO336" s="158">
        <f t="shared" si="105"/>
        <v>0.23123108426886763</v>
      </c>
      <c r="AP336" s="157"/>
      <c r="AQ336" s="161"/>
      <c r="AR336" s="161"/>
      <c r="AS336" s="161" t="str">
        <f>IF(ISNA(VLOOKUP($B336,'2017 Emission Inventory'!$B$2:$B$803,1,FALSE)),"No","Yes")</f>
        <v>Yes</v>
      </c>
      <c r="AT336" s="161" t="str">
        <f>IFERROR(INDEX('2017 Emission Inventory'!$C$2:$C$803,MATCH($B336,'2017 Emission Inventory'!$B$2:$B$803,0)),"")</f>
        <v>Cargo Tractor</v>
      </c>
      <c r="AU336" s="161" t="str">
        <f>IFERROR(INDEX('2017 Emission Inventory'!$D$2:$D$803,MATCH($B336,'2017 Emission Inventory'!$B$2:$B$803,0)),"")</f>
        <v>Gasoline</v>
      </c>
      <c r="AV336" s="161">
        <f>IFERROR(INDEX('2017 Emission Inventory'!$E$2:$E$803,MATCH($B336,'2017 Emission Inventory'!$B$2:$B$803,0)),"")</f>
        <v>1997</v>
      </c>
      <c r="AW336" s="161">
        <f>IFERROR(INDEX('2017 Emission Inventory'!$F$2:$F$803,MATCH($B336,'2017 Emission Inventory'!$B$2:$B$803,0)),"")</f>
        <v>80</v>
      </c>
      <c r="AX336" s="161">
        <f>IFERROR(INDEX('2017 Emission Inventory'!$G$2:$G$803,MATCH($B336,'2017 Emission Inventory'!$B$2:$B$803,0)),"")</f>
        <v>1137.9951923076924</v>
      </c>
      <c r="AY336" s="162">
        <f>IFERROR(INDEX('2017 Emission Inventory'!$AL$2:$AL$803,MATCH($B336,'2017 Emission Inventory'!$B$2:$B$803,0)),"")</f>
        <v>1298.2796905635425</v>
      </c>
      <c r="AZ336" s="163">
        <f t="shared" si="106"/>
        <v>0</v>
      </c>
      <c r="BB336" s="166"/>
    </row>
    <row r="337" spans="1:54" s="160" customFormat="1" x14ac:dyDescent="0.35">
      <c r="A337" s="157">
        <v>336</v>
      </c>
      <c r="B337" s="157">
        <v>497297</v>
      </c>
      <c r="C337" s="157" t="s">
        <v>205</v>
      </c>
      <c r="D337" s="157" t="s">
        <v>16</v>
      </c>
      <c r="E337" s="157">
        <v>1997</v>
      </c>
      <c r="F337" s="157">
        <v>80</v>
      </c>
      <c r="G337" s="157">
        <v>1137.9951923076924</v>
      </c>
      <c r="H337" s="157"/>
      <c r="I337" s="157">
        <f t="shared" si="90"/>
        <v>100</v>
      </c>
      <c r="J337" s="157" t="str">
        <f>IF(D337="Electric","--",IF(D337="Diesel",VLOOKUP(C337,[2]ORDLF!A:B,2,FALSE),""))</f>
        <v/>
      </c>
      <c r="K337" s="157">
        <f>IF(D337="Electric","--",IF(D337="Gasoline",VLOOKUP(C337,LSILF!A:C,3,FALSE),""))</f>
        <v>0.54</v>
      </c>
      <c r="L337" s="158">
        <f t="shared" si="89"/>
        <v>0.54</v>
      </c>
      <c r="M337" s="157" t="str" cm="1">
        <f t="array" ref="M337">IF(D337="Electric","--",IF(D337="Diesel",_xlfn._xlws.FILTER(DIESCH[CH Cap],(DIESCH[HP Bin]=I337)),""))</f>
        <v/>
      </c>
      <c r="N337" s="157" cm="1">
        <f t="array" ref="N337">IF(D337="Electric","--",IF(D337="Gasoline",_xlfn._xlws.FILTER(LSICH[CH Cap],(LSICH[Fuel Type]=D337)*(LSICH[MY]=E337)),""))</f>
        <v>7000</v>
      </c>
      <c r="O337" s="157">
        <f t="shared" si="91"/>
        <v>7000</v>
      </c>
      <c r="P337" s="157">
        <f t="shared" si="92"/>
        <v>26173.889423076926</v>
      </c>
      <c r="Q337" s="157" t="str" cm="1">
        <f t="array" ref="Q337">IF(D337="Electric","--",IF(D337="Diesel",_xlfn._xlws.FILTER(ORDEF[HC-ZH (g/hp-hr)],(ORDEF[HP]=I337)*(ORDEF[Model_Year]=E337)),""))</f>
        <v/>
      </c>
      <c r="R337" s="157" cm="1">
        <f t="array" ref="R337">IF(D337="Electric","--",IF(D337="Gasoline",_xlfn._xlws.FILTER(LSIEF[HC-ZH (g/hp-hr)],(LSIEF[Fuel]=D337)*(LSIEF[HP Bin]=I337)*(LSIEF[Model Year]=E337)),""))</f>
        <v>2.63</v>
      </c>
      <c r="S337" s="158">
        <f t="shared" si="93"/>
        <v>2.63</v>
      </c>
      <c r="T337" s="159" t="str" cm="1">
        <f t="array" ref="T337">IF(D337="Electric","--",IF(D337="Diesel",_xlfn._xlws.FILTER(ORDEF[HCDR],(ORDEF[HP]=I337)*(ORDEF[Model_Year]=E337),),""))</f>
        <v/>
      </c>
      <c r="U337" s="159" cm="1">
        <f t="array" ref="U337">IF(D337="Electric","--",IF(D337="Gasoline",_xlfn._xlws.FILTER(LSIEF[HC DR],(LSIEF[Fuel]=D337)*(LSIEF[HP Bin]=I337)*(LSIEF[Model Year]=E337)),""))</f>
        <v>2.8699999999999998E-4</v>
      </c>
      <c r="V337" s="159">
        <f t="shared" si="94"/>
        <v>2.8699999999999998E-4</v>
      </c>
      <c r="W337" s="158" t="str" cm="1">
        <f t="array" ref="W337">IF(D337="Electric","--",IF(D337="Diesel",_xlfn._xlws.FILTER(ORDEF[NOXzh],(ORDEF[HP]=I337)*(ORDEF[Model_Year]=E337)),""))</f>
        <v/>
      </c>
      <c r="X337" s="158" cm="1">
        <f t="array" ref="X337">IF(D337="Electric","--",IF(D337="Gasoline",_xlfn._xlws.FILTER(LSIEF[NOX-ZH (g/hp-hr)],(LSIEF[Fuel]=D337)*(LSIEF[HP Bin]=I337)*(LSIEF[Model Year]=E337)),""))</f>
        <v>11.84</v>
      </c>
      <c r="Y337" s="158">
        <f t="shared" si="95"/>
        <v>11.84</v>
      </c>
      <c r="Z337" s="159" t="str" cm="1">
        <f t="array" ref="Z337">IF(D337="Electric","--",IF(D337="Diesel",_xlfn._xlws.FILTER(ORDEF[NOXdr],(ORDEF[HP]=I337)*(ORDEF[Model_Year]=E337)),""))</f>
        <v/>
      </c>
      <c r="AA337" s="159" cm="1">
        <f t="array" ref="AA337">IF(E337="Electric","--",IF(D337="Gasoline",_xlfn._xlws.FILTER(LSIEF[NOX DR],(LSIEF[Fuel]=D337)*(LSIEF[HP Bin]=I337)*(LSIEF[Model Year]=E337)),""))</f>
        <v>6.0099999999999997E-5</v>
      </c>
      <c r="AB337" s="159">
        <f t="shared" si="96"/>
        <v>6.0099999999999997E-5</v>
      </c>
      <c r="AC337" s="158" t="str" cm="1">
        <f t="array" ref="AC337">IF(D337="Electric","--",IF(D337="Diesel",_xlfn._xlws.FILTER(DFCF2[Fuel_HC],(DFCF2[MY]=E337)),""))</f>
        <v/>
      </c>
      <c r="AD337" s="158" cm="1">
        <f t="array" ref="AD337">IF(D337="Electric","--",IF(D337="Gasoline",_xlfn._xlws.FILTER(GFCF2[Fuel_HC],(GFCF2[MY]=E337)),""))</f>
        <v>1</v>
      </c>
      <c r="AE337" s="158">
        <f t="shared" si="97"/>
        <v>1</v>
      </c>
      <c r="AF337" s="157" t="str" cm="1">
        <f t="array" ref="AF337">IF(D337="Electric","--",IF(D337="Diesel",_xlfn._xlws.FILTER(DFCF2[Fuel_NOX],(DFCF2[MY]=E337)),""))</f>
        <v/>
      </c>
      <c r="AG337" s="157" cm="1">
        <f t="array" ref="AG337">IF(D337="Electric","--",IF(D337="Gasoline",_xlfn._xlws.FILTER(GFCF2[Fuel_NOX],(GFCF2[MY]=E337)),""))</f>
        <v>0.97699999999999998</v>
      </c>
      <c r="AH337" s="157">
        <f t="shared" si="98"/>
        <v>0.97699999999999998</v>
      </c>
      <c r="AI337" s="158">
        <f t="shared" si="99"/>
        <v>4.6389999999999993</v>
      </c>
      <c r="AJ337" s="158">
        <f t="shared" si="100"/>
        <v>11.978703899999999</v>
      </c>
      <c r="AK337" s="158">
        <f t="shared" si="101"/>
        <v>502.78557136087767</v>
      </c>
      <c r="AL337" s="158">
        <f t="shared" si="102"/>
        <v>1298.2796905635425</v>
      </c>
      <c r="AM337" s="158">
        <f t="shared" si="103"/>
        <v>0.25139278568043882</v>
      </c>
      <c r="AN337" s="158">
        <f t="shared" si="104"/>
        <v>0.64913984528177127</v>
      </c>
      <c r="AO337" s="158">
        <f t="shared" si="105"/>
        <v>0.23123108426886763</v>
      </c>
      <c r="AP337" s="157"/>
      <c r="AQ337" s="161"/>
      <c r="AR337" s="161"/>
      <c r="AS337" s="161" t="str">
        <f>IF(ISNA(VLOOKUP($B337,'2017 Emission Inventory'!$B$2:$B$803,1,FALSE)),"No","Yes")</f>
        <v>Yes</v>
      </c>
      <c r="AT337" s="161" t="str">
        <f>IFERROR(INDEX('2017 Emission Inventory'!$C$2:$C$803,MATCH($B337,'2017 Emission Inventory'!$B$2:$B$803,0)),"")</f>
        <v>Cargo Tractor</v>
      </c>
      <c r="AU337" s="161" t="str">
        <f>IFERROR(INDEX('2017 Emission Inventory'!$D$2:$D$803,MATCH($B337,'2017 Emission Inventory'!$B$2:$B$803,0)),"")</f>
        <v>Gasoline</v>
      </c>
      <c r="AV337" s="161">
        <f>IFERROR(INDEX('2017 Emission Inventory'!$E$2:$E$803,MATCH($B337,'2017 Emission Inventory'!$B$2:$B$803,0)),"")</f>
        <v>1997</v>
      </c>
      <c r="AW337" s="161">
        <f>IFERROR(INDEX('2017 Emission Inventory'!$F$2:$F$803,MATCH($B337,'2017 Emission Inventory'!$B$2:$B$803,0)),"")</f>
        <v>80</v>
      </c>
      <c r="AX337" s="161">
        <f>IFERROR(INDEX('2017 Emission Inventory'!$G$2:$G$803,MATCH($B337,'2017 Emission Inventory'!$B$2:$B$803,0)),"")</f>
        <v>1137.9951923076924</v>
      </c>
      <c r="AY337" s="162">
        <f>IFERROR(INDEX('2017 Emission Inventory'!$AL$2:$AL$803,MATCH($B337,'2017 Emission Inventory'!$B$2:$B$803,0)),"")</f>
        <v>1298.2796905635425</v>
      </c>
      <c r="AZ337" s="163">
        <f t="shared" si="106"/>
        <v>0</v>
      </c>
      <c r="BB337" s="166"/>
    </row>
    <row r="338" spans="1:54" s="160" customFormat="1" x14ac:dyDescent="0.35">
      <c r="A338" s="157">
        <v>337</v>
      </c>
      <c r="B338" s="157">
        <v>497298</v>
      </c>
      <c r="C338" s="157" t="s">
        <v>205</v>
      </c>
      <c r="D338" s="157" t="s">
        <v>16</v>
      </c>
      <c r="E338" s="157">
        <v>1997</v>
      </c>
      <c r="F338" s="157">
        <v>80</v>
      </c>
      <c r="G338" s="157">
        <v>1137.9951923076924</v>
      </c>
      <c r="H338" s="157"/>
      <c r="I338" s="157">
        <f t="shared" si="90"/>
        <v>100</v>
      </c>
      <c r="J338" s="157" t="str">
        <f>IF(D338="Electric","--",IF(D338="Diesel",VLOOKUP(C338,[2]ORDLF!A:B,2,FALSE),""))</f>
        <v/>
      </c>
      <c r="K338" s="157">
        <f>IF(D338="Electric","--",IF(D338="Gasoline",VLOOKUP(C338,LSILF!A:C,3,FALSE),""))</f>
        <v>0.54</v>
      </c>
      <c r="L338" s="158">
        <f t="shared" si="89"/>
        <v>0.54</v>
      </c>
      <c r="M338" s="157" t="str" cm="1">
        <f t="array" ref="M338">IF(D338="Electric","--",IF(D338="Diesel",_xlfn._xlws.FILTER(DIESCH[CH Cap],(DIESCH[HP Bin]=I338)),""))</f>
        <v/>
      </c>
      <c r="N338" s="157" cm="1">
        <f t="array" ref="N338">IF(D338="Electric","--",IF(D338="Gasoline",_xlfn._xlws.FILTER(LSICH[CH Cap],(LSICH[Fuel Type]=D338)*(LSICH[MY]=E338)),""))</f>
        <v>7000</v>
      </c>
      <c r="O338" s="157">
        <f t="shared" si="91"/>
        <v>7000</v>
      </c>
      <c r="P338" s="157">
        <f t="shared" si="92"/>
        <v>26173.889423076926</v>
      </c>
      <c r="Q338" s="157" t="str" cm="1">
        <f t="array" ref="Q338">IF(D338="Electric","--",IF(D338="Diesel",_xlfn._xlws.FILTER(ORDEF[HC-ZH (g/hp-hr)],(ORDEF[HP]=I338)*(ORDEF[Model_Year]=E338)),""))</f>
        <v/>
      </c>
      <c r="R338" s="157" cm="1">
        <f t="array" ref="R338">IF(D338="Electric","--",IF(D338="Gasoline",_xlfn._xlws.FILTER(LSIEF[HC-ZH (g/hp-hr)],(LSIEF[Fuel]=D338)*(LSIEF[HP Bin]=I338)*(LSIEF[Model Year]=E338)),""))</f>
        <v>2.63</v>
      </c>
      <c r="S338" s="158">
        <f t="shared" si="93"/>
        <v>2.63</v>
      </c>
      <c r="T338" s="159" t="str" cm="1">
        <f t="array" ref="T338">IF(D338="Electric","--",IF(D338="Diesel",_xlfn._xlws.FILTER(ORDEF[HCDR],(ORDEF[HP]=I338)*(ORDEF[Model_Year]=E338),),""))</f>
        <v/>
      </c>
      <c r="U338" s="159" cm="1">
        <f t="array" ref="U338">IF(D338="Electric","--",IF(D338="Gasoline",_xlfn._xlws.FILTER(LSIEF[HC DR],(LSIEF[Fuel]=D338)*(LSIEF[HP Bin]=I338)*(LSIEF[Model Year]=E338)),""))</f>
        <v>2.8699999999999998E-4</v>
      </c>
      <c r="V338" s="159">
        <f t="shared" si="94"/>
        <v>2.8699999999999998E-4</v>
      </c>
      <c r="W338" s="158" t="str" cm="1">
        <f t="array" ref="W338">IF(D338="Electric","--",IF(D338="Diesel",_xlfn._xlws.FILTER(ORDEF[NOXzh],(ORDEF[HP]=I338)*(ORDEF[Model_Year]=E338)),""))</f>
        <v/>
      </c>
      <c r="X338" s="158" cm="1">
        <f t="array" ref="X338">IF(D338="Electric","--",IF(D338="Gasoline",_xlfn._xlws.FILTER(LSIEF[NOX-ZH (g/hp-hr)],(LSIEF[Fuel]=D338)*(LSIEF[HP Bin]=I338)*(LSIEF[Model Year]=E338)),""))</f>
        <v>11.84</v>
      </c>
      <c r="Y338" s="158">
        <f t="shared" si="95"/>
        <v>11.84</v>
      </c>
      <c r="Z338" s="159" t="str" cm="1">
        <f t="array" ref="Z338">IF(D338="Electric","--",IF(D338="Diesel",_xlfn._xlws.FILTER(ORDEF[NOXdr],(ORDEF[HP]=I338)*(ORDEF[Model_Year]=E338)),""))</f>
        <v/>
      </c>
      <c r="AA338" s="159" cm="1">
        <f t="array" ref="AA338">IF(E338="Electric","--",IF(D338="Gasoline",_xlfn._xlws.FILTER(LSIEF[NOX DR],(LSIEF[Fuel]=D338)*(LSIEF[HP Bin]=I338)*(LSIEF[Model Year]=E338)),""))</f>
        <v>6.0099999999999997E-5</v>
      </c>
      <c r="AB338" s="159">
        <f t="shared" si="96"/>
        <v>6.0099999999999997E-5</v>
      </c>
      <c r="AC338" s="158" t="str" cm="1">
        <f t="array" ref="AC338">IF(D338="Electric","--",IF(D338="Diesel",_xlfn._xlws.FILTER(DFCF2[Fuel_HC],(DFCF2[MY]=E338)),""))</f>
        <v/>
      </c>
      <c r="AD338" s="158" cm="1">
        <f t="array" ref="AD338">IF(D338="Electric","--",IF(D338="Gasoline",_xlfn._xlws.FILTER(GFCF2[Fuel_HC],(GFCF2[MY]=E338)),""))</f>
        <v>1</v>
      </c>
      <c r="AE338" s="158">
        <f t="shared" si="97"/>
        <v>1</v>
      </c>
      <c r="AF338" s="157" t="str" cm="1">
        <f t="array" ref="AF338">IF(D338="Electric","--",IF(D338="Diesel",_xlfn._xlws.FILTER(DFCF2[Fuel_NOX],(DFCF2[MY]=E338)),""))</f>
        <v/>
      </c>
      <c r="AG338" s="157" cm="1">
        <f t="array" ref="AG338">IF(D338="Electric","--",IF(D338="Gasoline",_xlfn._xlws.FILTER(GFCF2[Fuel_NOX],(GFCF2[MY]=E338)),""))</f>
        <v>0.97699999999999998</v>
      </c>
      <c r="AH338" s="157">
        <f t="shared" si="98"/>
        <v>0.97699999999999998</v>
      </c>
      <c r="AI338" s="158">
        <f t="shared" si="99"/>
        <v>4.6389999999999993</v>
      </c>
      <c r="AJ338" s="158">
        <f t="shared" si="100"/>
        <v>11.978703899999999</v>
      </c>
      <c r="AK338" s="158">
        <f t="shared" si="101"/>
        <v>502.78557136087767</v>
      </c>
      <c r="AL338" s="158">
        <f t="shared" si="102"/>
        <v>1298.2796905635425</v>
      </c>
      <c r="AM338" s="158">
        <f t="shared" si="103"/>
        <v>0.25139278568043882</v>
      </c>
      <c r="AN338" s="158">
        <f t="shared" si="104"/>
        <v>0.64913984528177127</v>
      </c>
      <c r="AO338" s="158">
        <f t="shared" si="105"/>
        <v>0.23123108426886763</v>
      </c>
      <c r="AP338" s="157"/>
      <c r="AQ338" s="161"/>
      <c r="AR338" s="161"/>
      <c r="AS338" s="161" t="str">
        <f>IF(ISNA(VLOOKUP($B338,'2017 Emission Inventory'!$B$2:$B$803,1,FALSE)),"No","Yes")</f>
        <v>Yes</v>
      </c>
      <c r="AT338" s="161" t="str">
        <f>IFERROR(INDEX('2017 Emission Inventory'!$C$2:$C$803,MATCH($B338,'2017 Emission Inventory'!$B$2:$B$803,0)),"")</f>
        <v>Cargo Tractor</v>
      </c>
      <c r="AU338" s="161" t="str">
        <f>IFERROR(INDEX('2017 Emission Inventory'!$D$2:$D$803,MATCH($B338,'2017 Emission Inventory'!$B$2:$B$803,0)),"")</f>
        <v>Gasoline</v>
      </c>
      <c r="AV338" s="161">
        <f>IFERROR(INDEX('2017 Emission Inventory'!$E$2:$E$803,MATCH($B338,'2017 Emission Inventory'!$B$2:$B$803,0)),"")</f>
        <v>1997</v>
      </c>
      <c r="AW338" s="161">
        <f>IFERROR(INDEX('2017 Emission Inventory'!$F$2:$F$803,MATCH($B338,'2017 Emission Inventory'!$B$2:$B$803,0)),"")</f>
        <v>80</v>
      </c>
      <c r="AX338" s="161">
        <f>IFERROR(INDEX('2017 Emission Inventory'!$G$2:$G$803,MATCH($B338,'2017 Emission Inventory'!$B$2:$B$803,0)),"")</f>
        <v>1137.9951923076924</v>
      </c>
      <c r="AY338" s="162">
        <f>IFERROR(INDEX('2017 Emission Inventory'!$AL$2:$AL$803,MATCH($B338,'2017 Emission Inventory'!$B$2:$B$803,0)),"")</f>
        <v>1298.2796905635425</v>
      </c>
      <c r="AZ338" s="163">
        <f t="shared" si="106"/>
        <v>0</v>
      </c>
      <c r="BB338" s="166"/>
    </row>
    <row r="339" spans="1:54" s="160" customFormat="1" x14ac:dyDescent="0.35">
      <c r="A339" s="157">
        <v>338</v>
      </c>
      <c r="B339" s="157">
        <v>497306</v>
      </c>
      <c r="C339" s="157" t="s">
        <v>205</v>
      </c>
      <c r="D339" s="157" t="s">
        <v>16</v>
      </c>
      <c r="E339" s="157">
        <v>1997</v>
      </c>
      <c r="F339" s="157">
        <v>80</v>
      </c>
      <c r="G339" s="157">
        <v>1137.9951923076924</v>
      </c>
      <c r="H339" s="157"/>
      <c r="I339" s="157">
        <f t="shared" si="90"/>
        <v>100</v>
      </c>
      <c r="J339" s="157" t="str">
        <f>IF(D339="Electric","--",IF(D339="Diesel",VLOOKUP(C339,[2]ORDLF!A:B,2,FALSE),""))</f>
        <v/>
      </c>
      <c r="K339" s="157">
        <f>IF(D339="Electric","--",IF(D339="Gasoline",VLOOKUP(C339,LSILF!A:C,3,FALSE),""))</f>
        <v>0.54</v>
      </c>
      <c r="L339" s="158">
        <f t="shared" si="89"/>
        <v>0.54</v>
      </c>
      <c r="M339" s="157" t="str" cm="1">
        <f t="array" ref="M339">IF(D339="Electric","--",IF(D339="Diesel",_xlfn._xlws.FILTER(DIESCH[CH Cap],(DIESCH[HP Bin]=I339)),""))</f>
        <v/>
      </c>
      <c r="N339" s="157" cm="1">
        <f t="array" ref="N339">IF(D339="Electric","--",IF(D339="Gasoline",_xlfn._xlws.FILTER(LSICH[CH Cap],(LSICH[Fuel Type]=D339)*(LSICH[MY]=E339)),""))</f>
        <v>7000</v>
      </c>
      <c r="O339" s="157">
        <f t="shared" si="91"/>
        <v>7000</v>
      </c>
      <c r="P339" s="157">
        <f t="shared" si="92"/>
        <v>26173.889423076926</v>
      </c>
      <c r="Q339" s="157" t="str" cm="1">
        <f t="array" ref="Q339">IF(D339="Electric","--",IF(D339="Diesel",_xlfn._xlws.FILTER(ORDEF[HC-ZH (g/hp-hr)],(ORDEF[HP]=I339)*(ORDEF[Model_Year]=E339)),""))</f>
        <v/>
      </c>
      <c r="R339" s="157" cm="1">
        <f t="array" ref="R339">IF(D339="Electric","--",IF(D339="Gasoline",_xlfn._xlws.FILTER(LSIEF[HC-ZH (g/hp-hr)],(LSIEF[Fuel]=D339)*(LSIEF[HP Bin]=I339)*(LSIEF[Model Year]=E339)),""))</f>
        <v>2.63</v>
      </c>
      <c r="S339" s="158">
        <f t="shared" si="93"/>
        <v>2.63</v>
      </c>
      <c r="T339" s="159" t="str" cm="1">
        <f t="array" ref="T339">IF(D339="Electric","--",IF(D339="Diesel",_xlfn._xlws.FILTER(ORDEF[HCDR],(ORDEF[HP]=I339)*(ORDEF[Model_Year]=E339),),""))</f>
        <v/>
      </c>
      <c r="U339" s="159" cm="1">
        <f t="array" ref="U339">IF(D339="Electric","--",IF(D339="Gasoline",_xlfn._xlws.FILTER(LSIEF[HC DR],(LSIEF[Fuel]=D339)*(LSIEF[HP Bin]=I339)*(LSIEF[Model Year]=E339)),""))</f>
        <v>2.8699999999999998E-4</v>
      </c>
      <c r="V339" s="159">
        <f t="shared" si="94"/>
        <v>2.8699999999999998E-4</v>
      </c>
      <c r="W339" s="158" t="str" cm="1">
        <f t="array" ref="W339">IF(D339="Electric","--",IF(D339="Diesel",_xlfn._xlws.FILTER(ORDEF[NOXzh],(ORDEF[HP]=I339)*(ORDEF[Model_Year]=E339)),""))</f>
        <v/>
      </c>
      <c r="X339" s="158" cm="1">
        <f t="array" ref="X339">IF(D339="Electric","--",IF(D339="Gasoline",_xlfn._xlws.FILTER(LSIEF[NOX-ZH (g/hp-hr)],(LSIEF[Fuel]=D339)*(LSIEF[HP Bin]=I339)*(LSIEF[Model Year]=E339)),""))</f>
        <v>11.84</v>
      </c>
      <c r="Y339" s="158">
        <f t="shared" si="95"/>
        <v>11.84</v>
      </c>
      <c r="Z339" s="159" t="str" cm="1">
        <f t="array" ref="Z339">IF(D339="Electric","--",IF(D339="Diesel",_xlfn._xlws.FILTER(ORDEF[NOXdr],(ORDEF[HP]=I339)*(ORDEF[Model_Year]=E339)),""))</f>
        <v/>
      </c>
      <c r="AA339" s="159" cm="1">
        <f t="array" ref="AA339">IF(E339="Electric","--",IF(D339="Gasoline",_xlfn._xlws.FILTER(LSIEF[NOX DR],(LSIEF[Fuel]=D339)*(LSIEF[HP Bin]=I339)*(LSIEF[Model Year]=E339)),""))</f>
        <v>6.0099999999999997E-5</v>
      </c>
      <c r="AB339" s="159">
        <f t="shared" si="96"/>
        <v>6.0099999999999997E-5</v>
      </c>
      <c r="AC339" s="158" t="str" cm="1">
        <f t="array" ref="AC339">IF(D339="Electric","--",IF(D339="Diesel",_xlfn._xlws.FILTER(DFCF2[Fuel_HC],(DFCF2[MY]=E339)),""))</f>
        <v/>
      </c>
      <c r="AD339" s="158" cm="1">
        <f t="array" ref="AD339">IF(D339="Electric","--",IF(D339="Gasoline",_xlfn._xlws.FILTER(GFCF2[Fuel_HC],(GFCF2[MY]=E339)),""))</f>
        <v>1</v>
      </c>
      <c r="AE339" s="158">
        <f t="shared" si="97"/>
        <v>1</v>
      </c>
      <c r="AF339" s="157" t="str" cm="1">
        <f t="array" ref="AF339">IF(D339="Electric","--",IF(D339="Diesel",_xlfn._xlws.FILTER(DFCF2[Fuel_NOX],(DFCF2[MY]=E339)),""))</f>
        <v/>
      </c>
      <c r="AG339" s="157" cm="1">
        <f t="array" ref="AG339">IF(D339="Electric","--",IF(D339="Gasoline",_xlfn._xlws.FILTER(GFCF2[Fuel_NOX],(GFCF2[MY]=E339)),""))</f>
        <v>0.97699999999999998</v>
      </c>
      <c r="AH339" s="157">
        <f t="shared" si="98"/>
        <v>0.97699999999999998</v>
      </c>
      <c r="AI339" s="158">
        <f t="shared" si="99"/>
        <v>4.6389999999999993</v>
      </c>
      <c r="AJ339" s="158">
        <f t="shared" si="100"/>
        <v>11.978703899999999</v>
      </c>
      <c r="AK339" s="158">
        <f t="shared" si="101"/>
        <v>502.78557136087767</v>
      </c>
      <c r="AL339" s="158">
        <f t="shared" si="102"/>
        <v>1298.2796905635425</v>
      </c>
      <c r="AM339" s="158">
        <f t="shared" si="103"/>
        <v>0.25139278568043882</v>
      </c>
      <c r="AN339" s="158">
        <f t="shared" si="104"/>
        <v>0.64913984528177127</v>
      </c>
      <c r="AO339" s="158">
        <f t="shared" si="105"/>
        <v>0.23123108426886763</v>
      </c>
      <c r="AP339" s="157"/>
      <c r="AQ339" s="161"/>
      <c r="AR339" s="161"/>
      <c r="AS339" s="161" t="str">
        <f>IF(ISNA(VLOOKUP($B339,'2017 Emission Inventory'!$B$2:$B$803,1,FALSE)),"No","Yes")</f>
        <v>Yes</v>
      </c>
      <c r="AT339" s="161" t="str">
        <f>IFERROR(INDEX('2017 Emission Inventory'!$C$2:$C$803,MATCH($B339,'2017 Emission Inventory'!$B$2:$B$803,0)),"")</f>
        <v>Cargo Tractor</v>
      </c>
      <c r="AU339" s="161" t="str">
        <f>IFERROR(INDEX('2017 Emission Inventory'!$D$2:$D$803,MATCH($B339,'2017 Emission Inventory'!$B$2:$B$803,0)),"")</f>
        <v>Gasoline</v>
      </c>
      <c r="AV339" s="161">
        <f>IFERROR(INDEX('2017 Emission Inventory'!$E$2:$E$803,MATCH($B339,'2017 Emission Inventory'!$B$2:$B$803,0)),"")</f>
        <v>1997</v>
      </c>
      <c r="AW339" s="161">
        <f>IFERROR(INDEX('2017 Emission Inventory'!$F$2:$F$803,MATCH($B339,'2017 Emission Inventory'!$B$2:$B$803,0)),"")</f>
        <v>150</v>
      </c>
      <c r="AX339" s="161">
        <f>IFERROR(INDEX('2017 Emission Inventory'!$G$2:$G$803,MATCH($B339,'2017 Emission Inventory'!$B$2:$B$803,0)),"")</f>
        <v>182.5</v>
      </c>
      <c r="AY339" s="162">
        <f>IFERROR(INDEX('2017 Emission Inventory'!$AL$2:$AL$803,MATCH($B339,'2017 Emission Inventory'!$B$2:$B$803,0)),"")</f>
        <v>426.77262050037353</v>
      </c>
      <c r="AZ339" s="163">
        <f t="shared" si="106"/>
        <v>871.50707006316907</v>
      </c>
      <c r="BB339" s="166"/>
    </row>
    <row r="340" spans="1:54" s="160" customFormat="1" x14ac:dyDescent="0.35">
      <c r="A340" s="157">
        <v>339</v>
      </c>
      <c r="B340" s="157">
        <v>497307</v>
      </c>
      <c r="C340" s="157" t="s">
        <v>205</v>
      </c>
      <c r="D340" s="157" t="s">
        <v>16</v>
      </c>
      <c r="E340" s="157">
        <v>1997</v>
      </c>
      <c r="F340" s="157">
        <v>80</v>
      </c>
      <c r="G340" s="157">
        <v>1137.9951923076924</v>
      </c>
      <c r="H340" s="157"/>
      <c r="I340" s="157">
        <f t="shared" si="90"/>
        <v>100</v>
      </c>
      <c r="J340" s="157" t="str">
        <f>IF(D340="Electric","--",IF(D340="Diesel",VLOOKUP(C340,[2]ORDLF!A:B,2,FALSE),""))</f>
        <v/>
      </c>
      <c r="K340" s="157">
        <f>IF(D340="Electric","--",IF(D340="Gasoline",VLOOKUP(C340,LSILF!A:C,3,FALSE),""))</f>
        <v>0.54</v>
      </c>
      <c r="L340" s="158">
        <f t="shared" si="89"/>
        <v>0.54</v>
      </c>
      <c r="M340" s="157" t="str" cm="1">
        <f t="array" ref="M340">IF(D340="Electric","--",IF(D340="Diesel",_xlfn._xlws.FILTER(DIESCH[CH Cap],(DIESCH[HP Bin]=I340)),""))</f>
        <v/>
      </c>
      <c r="N340" s="157" cm="1">
        <f t="array" ref="N340">IF(D340="Electric","--",IF(D340="Gasoline",_xlfn._xlws.FILTER(LSICH[CH Cap],(LSICH[Fuel Type]=D340)*(LSICH[MY]=E340)),""))</f>
        <v>7000</v>
      </c>
      <c r="O340" s="157">
        <f t="shared" si="91"/>
        <v>7000</v>
      </c>
      <c r="P340" s="157">
        <f t="shared" si="92"/>
        <v>26173.889423076926</v>
      </c>
      <c r="Q340" s="157" t="str" cm="1">
        <f t="array" ref="Q340">IF(D340="Electric","--",IF(D340="Diesel",_xlfn._xlws.FILTER(ORDEF[HC-ZH (g/hp-hr)],(ORDEF[HP]=I340)*(ORDEF[Model_Year]=E340)),""))</f>
        <v/>
      </c>
      <c r="R340" s="157" cm="1">
        <f t="array" ref="R340">IF(D340="Electric","--",IF(D340="Gasoline",_xlfn._xlws.FILTER(LSIEF[HC-ZH (g/hp-hr)],(LSIEF[Fuel]=D340)*(LSIEF[HP Bin]=I340)*(LSIEF[Model Year]=E340)),""))</f>
        <v>2.63</v>
      </c>
      <c r="S340" s="158">
        <f t="shared" si="93"/>
        <v>2.63</v>
      </c>
      <c r="T340" s="159" t="str" cm="1">
        <f t="array" ref="T340">IF(D340="Electric","--",IF(D340="Diesel",_xlfn._xlws.FILTER(ORDEF[HCDR],(ORDEF[HP]=I340)*(ORDEF[Model_Year]=E340),),""))</f>
        <v/>
      </c>
      <c r="U340" s="159" cm="1">
        <f t="array" ref="U340">IF(D340="Electric","--",IF(D340="Gasoline",_xlfn._xlws.FILTER(LSIEF[HC DR],(LSIEF[Fuel]=D340)*(LSIEF[HP Bin]=I340)*(LSIEF[Model Year]=E340)),""))</f>
        <v>2.8699999999999998E-4</v>
      </c>
      <c r="V340" s="159">
        <f t="shared" si="94"/>
        <v>2.8699999999999998E-4</v>
      </c>
      <c r="W340" s="158" t="str" cm="1">
        <f t="array" ref="W340">IF(D340="Electric","--",IF(D340="Diesel",_xlfn._xlws.FILTER(ORDEF[NOXzh],(ORDEF[HP]=I340)*(ORDEF[Model_Year]=E340)),""))</f>
        <v/>
      </c>
      <c r="X340" s="158" cm="1">
        <f t="array" ref="X340">IF(D340="Electric","--",IF(D340="Gasoline",_xlfn._xlws.FILTER(LSIEF[NOX-ZH (g/hp-hr)],(LSIEF[Fuel]=D340)*(LSIEF[HP Bin]=I340)*(LSIEF[Model Year]=E340)),""))</f>
        <v>11.84</v>
      </c>
      <c r="Y340" s="158">
        <f t="shared" si="95"/>
        <v>11.84</v>
      </c>
      <c r="Z340" s="159" t="str" cm="1">
        <f t="array" ref="Z340">IF(D340="Electric","--",IF(D340="Diesel",_xlfn._xlws.FILTER(ORDEF[NOXdr],(ORDEF[HP]=I340)*(ORDEF[Model_Year]=E340)),""))</f>
        <v/>
      </c>
      <c r="AA340" s="159" cm="1">
        <f t="array" ref="AA340">IF(E340="Electric","--",IF(D340="Gasoline",_xlfn._xlws.FILTER(LSIEF[NOX DR],(LSIEF[Fuel]=D340)*(LSIEF[HP Bin]=I340)*(LSIEF[Model Year]=E340)),""))</f>
        <v>6.0099999999999997E-5</v>
      </c>
      <c r="AB340" s="159">
        <f t="shared" si="96"/>
        <v>6.0099999999999997E-5</v>
      </c>
      <c r="AC340" s="158" t="str" cm="1">
        <f t="array" ref="AC340">IF(D340="Electric","--",IF(D340="Diesel",_xlfn._xlws.FILTER(DFCF2[Fuel_HC],(DFCF2[MY]=E340)),""))</f>
        <v/>
      </c>
      <c r="AD340" s="158" cm="1">
        <f t="array" ref="AD340">IF(D340="Electric","--",IF(D340="Gasoline",_xlfn._xlws.FILTER(GFCF2[Fuel_HC],(GFCF2[MY]=E340)),""))</f>
        <v>1</v>
      </c>
      <c r="AE340" s="158">
        <f t="shared" si="97"/>
        <v>1</v>
      </c>
      <c r="AF340" s="157" t="str" cm="1">
        <f t="array" ref="AF340">IF(D340="Electric","--",IF(D340="Diesel",_xlfn._xlws.FILTER(DFCF2[Fuel_NOX],(DFCF2[MY]=E340)),""))</f>
        <v/>
      </c>
      <c r="AG340" s="157" cm="1">
        <f t="array" ref="AG340">IF(D340="Electric","--",IF(D340="Gasoline",_xlfn._xlws.FILTER(GFCF2[Fuel_NOX],(GFCF2[MY]=E340)),""))</f>
        <v>0.97699999999999998</v>
      </c>
      <c r="AH340" s="157">
        <f t="shared" si="98"/>
        <v>0.97699999999999998</v>
      </c>
      <c r="AI340" s="158">
        <f t="shared" si="99"/>
        <v>4.6389999999999993</v>
      </c>
      <c r="AJ340" s="158">
        <f t="shared" si="100"/>
        <v>11.978703899999999</v>
      </c>
      <c r="AK340" s="158">
        <f t="shared" si="101"/>
        <v>502.78557136087767</v>
      </c>
      <c r="AL340" s="158">
        <f t="shared" si="102"/>
        <v>1298.2796905635425</v>
      </c>
      <c r="AM340" s="158">
        <f t="shared" si="103"/>
        <v>0.25139278568043882</v>
      </c>
      <c r="AN340" s="158">
        <f t="shared" si="104"/>
        <v>0.64913984528177127</v>
      </c>
      <c r="AO340" s="158">
        <f t="shared" si="105"/>
        <v>0.23123108426886763</v>
      </c>
      <c r="AP340" s="157"/>
      <c r="AQ340" s="161"/>
      <c r="AR340" s="161"/>
      <c r="AS340" s="161" t="str">
        <f>IF(ISNA(VLOOKUP($B340,'2017 Emission Inventory'!$B$2:$B$803,1,FALSE)),"No","Yes")</f>
        <v>Yes</v>
      </c>
      <c r="AT340" s="161" t="str">
        <f>IFERROR(INDEX('2017 Emission Inventory'!$C$2:$C$803,MATCH($B340,'2017 Emission Inventory'!$B$2:$B$803,0)),"")</f>
        <v>Cargo Tractor</v>
      </c>
      <c r="AU340" s="161" t="str">
        <f>IFERROR(INDEX('2017 Emission Inventory'!$D$2:$D$803,MATCH($B340,'2017 Emission Inventory'!$B$2:$B$803,0)),"")</f>
        <v>Gasoline</v>
      </c>
      <c r="AV340" s="161">
        <f>IFERROR(INDEX('2017 Emission Inventory'!$E$2:$E$803,MATCH($B340,'2017 Emission Inventory'!$B$2:$B$803,0)),"")</f>
        <v>1997</v>
      </c>
      <c r="AW340" s="161">
        <f>IFERROR(INDEX('2017 Emission Inventory'!$F$2:$F$803,MATCH($B340,'2017 Emission Inventory'!$B$2:$B$803,0)),"")</f>
        <v>150</v>
      </c>
      <c r="AX340" s="161">
        <f>IFERROR(INDEX('2017 Emission Inventory'!$G$2:$G$803,MATCH($B340,'2017 Emission Inventory'!$B$2:$B$803,0)),"")</f>
        <v>182.5</v>
      </c>
      <c r="AY340" s="162">
        <f>IFERROR(INDEX('2017 Emission Inventory'!$AL$2:$AL$803,MATCH($B340,'2017 Emission Inventory'!$B$2:$B$803,0)),"")</f>
        <v>426.77262050037353</v>
      </c>
      <c r="AZ340" s="163">
        <f t="shared" si="106"/>
        <v>871.50707006316907</v>
      </c>
      <c r="BB340" s="166"/>
    </row>
    <row r="341" spans="1:54" s="160" customFormat="1" x14ac:dyDescent="0.35">
      <c r="A341" s="157">
        <v>340</v>
      </c>
      <c r="B341" s="157">
        <v>497309</v>
      </c>
      <c r="C341" s="157" t="s">
        <v>205</v>
      </c>
      <c r="D341" s="157" t="s">
        <v>16</v>
      </c>
      <c r="E341" s="157">
        <v>1997</v>
      </c>
      <c r="F341" s="157">
        <v>80</v>
      </c>
      <c r="G341" s="157">
        <v>1137.9951923076924</v>
      </c>
      <c r="H341" s="157"/>
      <c r="I341" s="157">
        <f t="shared" si="90"/>
        <v>100</v>
      </c>
      <c r="J341" s="157" t="str">
        <f>IF(D341="Electric","--",IF(D341="Diesel",VLOOKUP(C341,[2]ORDLF!A:B,2,FALSE),""))</f>
        <v/>
      </c>
      <c r="K341" s="157">
        <f>IF(D341="Electric","--",IF(D341="Gasoline",VLOOKUP(C341,LSILF!A:C,3,FALSE),""))</f>
        <v>0.54</v>
      </c>
      <c r="L341" s="158">
        <f t="shared" si="89"/>
        <v>0.54</v>
      </c>
      <c r="M341" s="157" t="str" cm="1">
        <f t="array" ref="M341">IF(D341="Electric","--",IF(D341="Diesel",_xlfn._xlws.FILTER(DIESCH[CH Cap],(DIESCH[HP Bin]=I341)),""))</f>
        <v/>
      </c>
      <c r="N341" s="157" cm="1">
        <f t="array" ref="N341">IF(D341="Electric","--",IF(D341="Gasoline",_xlfn._xlws.FILTER(LSICH[CH Cap],(LSICH[Fuel Type]=D341)*(LSICH[MY]=E341)),""))</f>
        <v>7000</v>
      </c>
      <c r="O341" s="157">
        <f t="shared" si="91"/>
        <v>7000</v>
      </c>
      <c r="P341" s="157">
        <f t="shared" si="92"/>
        <v>26173.889423076926</v>
      </c>
      <c r="Q341" s="157" t="str" cm="1">
        <f t="array" ref="Q341">IF(D341="Electric","--",IF(D341="Diesel",_xlfn._xlws.FILTER(ORDEF[HC-ZH (g/hp-hr)],(ORDEF[HP]=I341)*(ORDEF[Model_Year]=E341)),""))</f>
        <v/>
      </c>
      <c r="R341" s="157" cm="1">
        <f t="array" ref="R341">IF(D341="Electric","--",IF(D341="Gasoline",_xlfn._xlws.FILTER(LSIEF[HC-ZH (g/hp-hr)],(LSIEF[Fuel]=D341)*(LSIEF[HP Bin]=I341)*(LSIEF[Model Year]=E341)),""))</f>
        <v>2.63</v>
      </c>
      <c r="S341" s="158">
        <f t="shared" si="93"/>
        <v>2.63</v>
      </c>
      <c r="T341" s="159" t="str" cm="1">
        <f t="array" ref="T341">IF(D341="Electric","--",IF(D341="Diesel",_xlfn._xlws.FILTER(ORDEF[HCDR],(ORDEF[HP]=I341)*(ORDEF[Model_Year]=E341),),""))</f>
        <v/>
      </c>
      <c r="U341" s="159" cm="1">
        <f t="array" ref="U341">IF(D341="Electric","--",IF(D341="Gasoline",_xlfn._xlws.FILTER(LSIEF[HC DR],(LSIEF[Fuel]=D341)*(LSIEF[HP Bin]=I341)*(LSIEF[Model Year]=E341)),""))</f>
        <v>2.8699999999999998E-4</v>
      </c>
      <c r="V341" s="159">
        <f t="shared" si="94"/>
        <v>2.8699999999999998E-4</v>
      </c>
      <c r="W341" s="158" t="str" cm="1">
        <f t="array" ref="W341">IF(D341="Electric","--",IF(D341="Diesel",_xlfn._xlws.FILTER(ORDEF[NOXzh],(ORDEF[HP]=I341)*(ORDEF[Model_Year]=E341)),""))</f>
        <v/>
      </c>
      <c r="X341" s="158" cm="1">
        <f t="array" ref="X341">IF(D341="Electric","--",IF(D341="Gasoline",_xlfn._xlws.FILTER(LSIEF[NOX-ZH (g/hp-hr)],(LSIEF[Fuel]=D341)*(LSIEF[HP Bin]=I341)*(LSIEF[Model Year]=E341)),""))</f>
        <v>11.84</v>
      </c>
      <c r="Y341" s="158">
        <f t="shared" si="95"/>
        <v>11.84</v>
      </c>
      <c r="Z341" s="159" t="str" cm="1">
        <f t="array" ref="Z341">IF(D341="Electric","--",IF(D341="Diesel",_xlfn._xlws.FILTER(ORDEF[NOXdr],(ORDEF[HP]=I341)*(ORDEF[Model_Year]=E341)),""))</f>
        <v/>
      </c>
      <c r="AA341" s="159" cm="1">
        <f t="array" ref="AA341">IF(E341="Electric","--",IF(D341="Gasoline",_xlfn._xlws.FILTER(LSIEF[NOX DR],(LSIEF[Fuel]=D341)*(LSIEF[HP Bin]=I341)*(LSIEF[Model Year]=E341)),""))</f>
        <v>6.0099999999999997E-5</v>
      </c>
      <c r="AB341" s="159">
        <f t="shared" si="96"/>
        <v>6.0099999999999997E-5</v>
      </c>
      <c r="AC341" s="158" t="str" cm="1">
        <f t="array" ref="AC341">IF(D341="Electric","--",IF(D341="Diesel",_xlfn._xlws.FILTER(DFCF2[Fuel_HC],(DFCF2[MY]=E341)),""))</f>
        <v/>
      </c>
      <c r="AD341" s="158" cm="1">
        <f t="array" ref="AD341">IF(D341="Electric","--",IF(D341="Gasoline",_xlfn._xlws.FILTER(GFCF2[Fuel_HC],(GFCF2[MY]=E341)),""))</f>
        <v>1</v>
      </c>
      <c r="AE341" s="158">
        <f t="shared" si="97"/>
        <v>1</v>
      </c>
      <c r="AF341" s="157" t="str" cm="1">
        <f t="array" ref="AF341">IF(D341="Electric","--",IF(D341="Diesel",_xlfn._xlws.FILTER(DFCF2[Fuel_NOX],(DFCF2[MY]=E341)),""))</f>
        <v/>
      </c>
      <c r="AG341" s="157" cm="1">
        <f t="array" ref="AG341">IF(D341="Electric","--",IF(D341="Gasoline",_xlfn._xlws.FILTER(GFCF2[Fuel_NOX],(GFCF2[MY]=E341)),""))</f>
        <v>0.97699999999999998</v>
      </c>
      <c r="AH341" s="157">
        <f t="shared" si="98"/>
        <v>0.97699999999999998</v>
      </c>
      <c r="AI341" s="158">
        <f t="shared" si="99"/>
        <v>4.6389999999999993</v>
      </c>
      <c r="AJ341" s="158">
        <f t="shared" si="100"/>
        <v>11.978703899999999</v>
      </c>
      <c r="AK341" s="158">
        <f t="shared" si="101"/>
        <v>502.78557136087767</v>
      </c>
      <c r="AL341" s="158">
        <f t="shared" si="102"/>
        <v>1298.2796905635425</v>
      </c>
      <c r="AM341" s="158">
        <f t="shared" si="103"/>
        <v>0.25139278568043882</v>
      </c>
      <c r="AN341" s="158">
        <f t="shared" si="104"/>
        <v>0.64913984528177127</v>
      </c>
      <c r="AO341" s="158">
        <f t="shared" si="105"/>
        <v>0.23123108426886763</v>
      </c>
      <c r="AP341" s="157"/>
      <c r="AQ341" s="161"/>
      <c r="AR341" s="161"/>
      <c r="AS341" s="161" t="str">
        <f>IF(ISNA(VLOOKUP($B341,'2017 Emission Inventory'!$B$2:$B$803,1,FALSE)),"No","Yes")</f>
        <v>Yes</v>
      </c>
      <c r="AT341" s="161" t="str">
        <f>IFERROR(INDEX('2017 Emission Inventory'!$C$2:$C$803,MATCH($B341,'2017 Emission Inventory'!$B$2:$B$803,0)),"")</f>
        <v>Cargo Tractor</v>
      </c>
      <c r="AU341" s="161" t="str">
        <f>IFERROR(INDEX('2017 Emission Inventory'!$D$2:$D$803,MATCH($B341,'2017 Emission Inventory'!$B$2:$B$803,0)),"")</f>
        <v>Gasoline</v>
      </c>
      <c r="AV341" s="161">
        <f>IFERROR(INDEX('2017 Emission Inventory'!$E$2:$E$803,MATCH($B341,'2017 Emission Inventory'!$B$2:$B$803,0)),"")</f>
        <v>1997</v>
      </c>
      <c r="AW341" s="161">
        <f>IFERROR(INDEX('2017 Emission Inventory'!$F$2:$F$803,MATCH($B341,'2017 Emission Inventory'!$B$2:$B$803,0)),"")</f>
        <v>150</v>
      </c>
      <c r="AX341" s="161">
        <f>IFERROR(INDEX('2017 Emission Inventory'!$G$2:$G$803,MATCH($B341,'2017 Emission Inventory'!$B$2:$B$803,0)),"")</f>
        <v>182.5</v>
      </c>
      <c r="AY341" s="162">
        <f>IFERROR(INDEX('2017 Emission Inventory'!$AL$2:$AL$803,MATCH($B341,'2017 Emission Inventory'!$B$2:$B$803,0)),"")</f>
        <v>426.77262050037353</v>
      </c>
      <c r="AZ341" s="163">
        <f t="shared" si="106"/>
        <v>871.50707006316907</v>
      </c>
      <c r="BB341" s="166"/>
    </row>
    <row r="342" spans="1:54" s="160" customFormat="1" x14ac:dyDescent="0.35">
      <c r="A342" s="157">
        <v>341</v>
      </c>
      <c r="B342" s="157">
        <v>497310</v>
      </c>
      <c r="C342" s="157" t="s">
        <v>205</v>
      </c>
      <c r="D342" s="157" t="s">
        <v>16</v>
      </c>
      <c r="E342" s="157">
        <v>1997</v>
      </c>
      <c r="F342" s="157">
        <v>80</v>
      </c>
      <c r="G342" s="157">
        <v>1137.9951923076924</v>
      </c>
      <c r="H342" s="157"/>
      <c r="I342" s="157">
        <f t="shared" si="90"/>
        <v>100</v>
      </c>
      <c r="J342" s="157" t="str">
        <f>IF(D342="Electric","--",IF(D342="Diesel",VLOOKUP(C342,[2]ORDLF!A:B,2,FALSE),""))</f>
        <v/>
      </c>
      <c r="K342" s="157">
        <f>IF(D342="Electric","--",IF(D342="Gasoline",VLOOKUP(C342,LSILF!A:C,3,FALSE),""))</f>
        <v>0.54</v>
      </c>
      <c r="L342" s="158">
        <f t="shared" si="89"/>
        <v>0.54</v>
      </c>
      <c r="M342" s="157" t="str" cm="1">
        <f t="array" ref="M342">IF(D342="Electric","--",IF(D342="Diesel",_xlfn._xlws.FILTER(DIESCH[CH Cap],(DIESCH[HP Bin]=I342)),""))</f>
        <v/>
      </c>
      <c r="N342" s="157" cm="1">
        <f t="array" ref="N342">IF(D342="Electric","--",IF(D342="Gasoline",_xlfn._xlws.FILTER(LSICH[CH Cap],(LSICH[Fuel Type]=D342)*(LSICH[MY]=E342)),""))</f>
        <v>7000</v>
      </c>
      <c r="O342" s="157">
        <f t="shared" si="91"/>
        <v>7000</v>
      </c>
      <c r="P342" s="157">
        <f t="shared" si="92"/>
        <v>26173.889423076926</v>
      </c>
      <c r="Q342" s="157" t="str" cm="1">
        <f t="array" ref="Q342">IF(D342="Electric","--",IF(D342="Diesel",_xlfn._xlws.FILTER(ORDEF[HC-ZH (g/hp-hr)],(ORDEF[HP]=I342)*(ORDEF[Model_Year]=E342)),""))</f>
        <v/>
      </c>
      <c r="R342" s="157" cm="1">
        <f t="array" ref="R342">IF(D342="Electric","--",IF(D342="Gasoline",_xlfn._xlws.FILTER(LSIEF[HC-ZH (g/hp-hr)],(LSIEF[Fuel]=D342)*(LSIEF[HP Bin]=I342)*(LSIEF[Model Year]=E342)),""))</f>
        <v>2.63</v>
      </c>
      <c r="S342" s="158">
        <f t="shared" si="93"/>
        <v>2.63</v>
      </c>
      <c r="T342" s="159" t="str" cm="1">
        <f t="array" ref="T342">IF(D342="Electric","--",IF(D342="Diesel",_xlfn._xlws.FILTER(ORDEF[HCDR],(ORDEF[HP]=I342)*(ORDEF[Model_Year]=E342),),""))</f>
        <v/>
      </c>
      <c r="U342" s="159" cm="1">
        <f t="array" ref="U342">IF(D342="Electric","--",IF(D342="Gasoline",_xlfn._xlws.FILTER(LSIEF[HC DR],(LSIEF[Fuel]=D342)*(LSIEF[HP Bin]=I342)*(LSIEF[Model Year]=E342)),""))</f>
        <v>2.8699999999999998E-4</v>
      </c>
      <c r="V342" s="159">
        <f t="shared" si="94"/>
        <v>2.8699999999999998E-4</v>
      </c>
      <c r="W342" s="158" t="str" cm="1">
        <f t="array" ref="W342">IF(D342="Electric","--",IF(D342="Diesel",_xlfn._xlws.FILTER(ORDEF[NOXzh],(ORDEF[HP]=I342)*(ORDEF[Model_Year]=E342)),""))</f>
        <v/>
      </c>
      <c r="X342" s="158" cm="1">
        <f t="array" ref="X342">IF(D342="Electric","--",IF(D342="Gasoline",_xlfn._xlws.FILTER(LSIEF[NOX-ZH (g/hp-hr)],(LSIEF[Fuel]=D342)*(LSIEF[HP Bin]=I342)*(LSIEF[Model Year]=E342)),""))</f>
        <v>11.84</v>
      </c>
      <c r="Y342" s="158">
        <f t="shared" si="95"/>
        <v>11.84</v>
      </c>
      <c r="Z342" s="159" t="str" cm="1">
        <f t="array" ref="Z342">IF(D342="Electric","--",IF(D342="Diesel",_xlfn._xlws.FILTER(ORDEF[NOXdr],(ORDEF[HP]=I342)*(ORDEF[Model_Year]=E342)),""))</f>
        <v/>
      </c>
      <c r="AA342" s="159" cm="1">
        <f t="array" ref="AA342">IF(E342="Electric","--",IF(D342="Gasoline",_xlfn._xlws.FILTER(LSIEF[NOX DR],(LSIEF[Fuel]=D342)*(LSIEF[HP Bin]=I342)*(LSIEF[Model Year]=E342)),""))</f>
        <v>6.0099999999999997E-5</v>
      </c>
      <c r="AB342" s="159">
        <f t="shared" si="96"/>
        <v>6.0099999999999997E-5</v>
      </c>
      <c r="AC342" s="158" t="str" cm="1">
        <f t="array" ref="AC342">IF(D342="Electric","--",IF(D342="Diesel",_xlfn._xlws.FILTER(DFCF2[Fuel_HC],(DFCF2[MY]=E342)),""))</f>
        <v/>
      </c>
      <c r="AD342" s="158" cm="1">
        <f t="array" ref="AD342">IF(D342="Electric","--",IF(D342="Gasoline",_xlfn._xlws.FILTER(GFCF2[Fuel_HC],(GFCF2[MY]=E342)),""))</f>
        <v>1</v>
      </c>
      <c r="AE342" s="158">
        <f t="shared" si="97"/>
        <v>1</v>
      </c>
      <c r="AF342" s="157" t="str" cm="1">
        <f t="array" ref="AF342">IF(D342="Electric","--",IF(D342="Diesel",_xlfn._xlws.FILTER(DFCF2[Fuel_NOX],(DFCF2[MY]=E342)),""))</f>
        <v/>
      </c>
      <c r="AG342" s="157" cm="1">
        <f t="array" ref="AG342">IF(D342="Electric","--",IF(D342="Gasoline",_xlfn._xlws.FILTER(GFCF2[Fuel_NOX],(GFCF2[MY]=E342)),""))</f>
        <v>0.97699999999999998</v>
      </c>
      <c r="AH342" s="157">
        <f t="shared" si="98"/>
        <v>0.97699999999999998</v>
      </c>
      <c r="AI342" s="158">
        <f t="shared" si="99"/>
        <v>4.6389999999999993</v>
      </c>
      <c r="AJ342" s="158">
        <f t="shared" si="100"/>
        <v>11.978703899999999</v>
      </c>
      <c r="AK342" s="158">
        <f t="shared" si="101"/>
        <v>502.78557136087767</v>
      </c>
      <c r="AL342" s="158">
        <f t="shared" si="102"/>
        <v>1298.2796905635425</v>
      </c>
      <c r="AM342" s="158">
        <f t="shared" si="103"/>
        <v>0.25139278568043882</v>
      </c>
      <c r="AN342" s="158">
        <f t="shared" si="104"/>
        <v>0.64913984528177127</v>
      </c>
      <c r="AO342" s="158">
        <f t="shared" si="105"/>
        <v>0.23123108426886763</v>
      </c>
      <c r="AP342" s="157"/>
      <c r="AQ342" s="161"/>
      <c r="AR342" s="161"/>
      <c r="AS342" s="161" t="str">
        <f>IF(ISNA(VLOOKUP($B342,'2017 Emission Inventory'!$B$2:$B$803,1,FALSE)),"No","Yes")</f>
        <v>Yes</v>
      </c>
      <c r="AT342" s="161" t="str">
        <f>IFERROR(INDEX('2017 Emission Inventory'!$C$2:$C$803,MATCH($B342,'2017 Emission Inventory'!$B$2:$B$803,0)),"")</f>
        <v>Cargo Tractor</v>
      </c>
      <c r="AU342" s="161" t="str">
        <f>IFERROR(INDEX('2017 Emission Inventory'!$D$2:$D$803,MATCH($B342,'2017 Emission Inventory'!$B$2:$B$803,0)),"")</f>
        <v>Gasoline</v>
      </c>
      <c r="AV342" s="161">
        <f>IFERROR(INDEX('2017 Emission Inventory'!$E$2:$E$803,MATCH($B342,'2017 Emission Inventory'!$B$2:$B$803,0)),"")</f>
        <v>1997</v>
      </c>
      <c r="AW342" s="161">
        <f>IFERROR(INDEX('2017 Emission Inventory'!$F$2:$F$803,MATCH($B342,'2017 Emission Inventory'!$B$2:$B$803,0)),"")</f>
        <v>150</v>
      </c>
      <c r="AX342" s="161">
        <f>IFERROR(INDEX('2017 Emission Inventory'!$G$2:$G$803,MATCH($B342,'2017 Emission Inventory'!$B$2:$B$803,0)),"")</f>
        <v>182.5</v>
      </c>
      <c r="AY342" s="162">
        <f>IFERROR(INDEX('2017 Emission Inventory'!$AL$2:$AL$803,MATCH($B342,'2017 Emission Inventory'!$B$2:$B$803,0)),"")</f>
        <v>426.77262050037353</v>
      </c>
      <c r="AZ342" s="163">
        <f t="shared" si="106"/>
        <v>871.50707006316907</v>
      </c>
      <c r="BB342" s="166"/>
    </row>
    <row r="343" spans="1:54" s="160" customFormat="1" x14ac:dyDescent="0.35">
      <c r="A343" s="157">
        <v>342</v>
      </c>
      <c r="B343" s="157" t="s">
        <v>216</v>
      </c>
      <c r="C343" s="157" t="s">
        <v>205</v>
      </c>
      <c r="D343" s="157" t="s">
        <v>16</v>
      </c>
      <c r="E343" s="157">
        <v>1998</v>
      </c>
      <c r="F343" s="157">
        <v>105</v>
      </c>
      <c r="G343" s="157">
        <v>1137.9951923076924</v>
      </c>
      <c r="H343" s="157"/>
      <c r="I343" s="157">
        <f t="shared" si="90"/>
        <v>175</v>
      </c>
      <c r="J343" s="157" t="str">
        <f>IF(D343="Electric","--",IF(D343="Diesel",VLOOKUP(C343,[2]ORDLF!A:B,2,FALSE),""))</f>
        <v/>
      </c>
      <c r="K343" s="157">
        <f>IF(D343="Electric","--",IF(D343="Gasoline",VLOOKUP(C343,LSILF!A:C,3,FALSE),""))</f>
        <v>0.54</v>
      </c>
      <c r="L343" s="158">
        <f t="shared" si="89"/>
        <v>0.54</v>
      </c>
      <c r="M343" s="157" t="str" cm="1">
        <f t="array" ref="M343">IF(D343="Electric","--",IF(D343="Diesel",_xlfn._xlws.FILTER(DIESCH[CH Cap],(DIESCH[HP Bin]=I343)),""))</f>
        <v/>
      </c>
      <c r="N343" s="157" cm="1">
        <f t="array" ref="N343">IF(D343="Electric","--",IF(D343="Gasoline",_xlfn._xlws.FILTER(LSICH[CH Cap],(LSICH[Fuel Type]=D343)*(LSICH[MY]=E343)),""))</f>
        <v>7000</v>
      </c>
      <c r="O343" s="157">
        <f t="shared" si="91"/>
        <v>7000</v>
      </c>
      <c r="P343" s="157">
        <f t="shared" si="92"/>
        <v>25035.894230769234</v>
      </c>
      <c r="Q343" s="157" t="str" cm="1">
        <f t="array" ref="Q343">IF(D343="Electric","--",IF(D343="Diesel",_xlfn._xlws.FILTER(ORDEF[HC-ZH (g/hp-hr)],(ORDEF[HP]=I343)*(ORDEF[Model_Year]=E343)),""))</f>
        <v/>
      </c>
      <c r="R343" s="157" cm="1">
        <f t="array" ref="R343">IF(D343="Electric","--",IF(D343="Gasoline",_xlfn._xlws.FILTER(LSIEF[HC-ZH (g/hp-hr)],(LSIEF[Fuel]=D343)*(LSIEF[HP Bin]=I343)*(LSIEF[Model Year]=E343)),""))</f>
        <v>1.61</v>
      </c>
      <c r="S343" s="158">
        <f t="shared" si="93"/>
        <v>1.61</v>
      </c>
      <c r="T343" s="159" t="str" cm="1">
        <f t="array" ref="T343">IF(D343="Electric","--",IF(D343="Diesel",_xlfn._xlws.FILTER(ORDEF[HCDR],(ORDEF[HP]=I343)*(ORDEF[Model_Year]=E343),),""))</f>
        <v/>
      </c>
      <c r="U343" s="159" cm="1">
        <f t="array" ref="U343">IF(D343="Electric","--",IF(D343="Gasoline",_xlfn._xlws.FILTER(LSIEF[HC DR],(LSIEF[Fuel]=D343)*(LSIEF[HP Bin]=I343)*(LSIEF[Model Year]=E343)),""))</f>
        <v>4.1499999999999999E-5</v>
      </c>
      <c r="V343" s="159">
        <f t="shared" si="94"/>
        <v>4.1499999999999999E-5</v>
      </c>
      <c r="W343" s="158" t="str" cm="1">
        <f t="array" ref="W343">IF(D343="Electric","--",IF(D343="Diesel",_xlfn._xlws.FILTER(ORDEF[NOXzh],(ORDEF[HP]=I343)*(ORDEF[Model_Year]=E343)),""))</f>
        <v/>
      </c>
      <c r="X343" s="158" cm="1">
        <f t="array" ref="X343">IF(D343="Electric","--",IF(D343="Gasoline",_xlfn._xlws.FILTER(LSIEF[NOX-ZH (g/hp-hr)],(LSIEF[Fuel]=D343)*(LSIEF[HP Bin]=I343)*(LSIEF[Model Year]=E343)),""))</f>
        <v>12.94</v>
      </c>
      <c r="Y343" s="158">
        <f t="shared" si="95"/>
        <v>12.94</v>
      </c>
      <c r="Z343" s="159" t="str" cm="1">
        <f t="array" ref="Z343">IF(D343="Electric","--",IF(D343="Diesel",_xlfn._xlws.FILTER(ORDEF[NOXdr],(ORDEF[HP]=I343)*(ORDEF[Model_Year]=E343)),""))</f>
        <v/>
      </c>
      <c r="AA343" s="159" cm="1">
        <f t="array" ref="AA343">IF(E343="Electric","--",IF(D343="Gasoline",_xlfn._xlws.FILTER(LSIEF[NOX DR],(LSIEF[Fuel]=D343)*(LSIEF[HP Bin]=I343)*(LSIEF[Model Year]=E343)),""))</f>
        <v>1.27E-4</v>
      </c>
      <c r="AB343" s="159">
        <f t="shared" si="96"/>
        <v>1.27E-4</v>
      </c>
      <c r="AC343" s="158" t="str" cm="1">
        <f t="array" ref="AC343">IF(D343="Electric","--",IF(D343="Diesel",_xlfn._xlws.FILTER(DFCF2[Fuel_HC],(DFCF2[MY]=E343)),""))</f>
        <v/>
      </c>
      <c r="AD343" s="158" cm="1">
        <f t="array" ref="AD343">IF(D343="Electric","--",IF(D343="Gasoline",_xlfn._xlws.FILTER(GFCF2[Fuel_HC],(GFCF2[MY]=E343)),""))</f>
        <v>1</v>
      </c>
      <c r="AE343" s="158">
        <f t="shared" si="97"/>
        <v>1</v>
      </c>
      <c r="AF343" s="157" t="str" cm="1">
        <f t="array" ref="AF343">IF(D343="Electric","--",IF(D343="Diesel",_xlfn._xlws.FILTER(DFCF2[Fuel_NOX],(DFCF2[MY]=E343)),""))</f>
        <v/>
      </c>
      <c r="AG343" s="157" cm="1">
        <f t="array" ref="AG343">IF(D343="Electric","--",IF(D343="Gasoline",_xlfn._xlws.FILTER(GFCF2[Fuel_NOX],(GFCF2[MY]=E343)),""))</f>
        <v>0.97699999999999998</v>
      </c>
      <c r="AH343" s="157">
        <f t="shared" si="98"/>
        <v>0.97699999999999998</v>
      </c>
      <c r="AI343" s="158">
        <f t="shared" si="99"/>
        <v>1.9005000000000001</v>
      </c>
      <c r="AJ343" s="158">
        <f t="shared" si="100"/>
        <v>13.510932999999998</v>
      </c>
      <c r="AK343" s="158">
        <f t="shared" si="101"/>
        <v>270.34953041870972</v>
      </c>
      <c r="AL343" s="158">
        <f t="shared" si="102"/>
        <v>1921.9544288706388</v>
      </c>
      <c r="AM343" s="158">
        <f t="shared" si="103"/>
        <v>0.13517476520935487</v>
      </c>
      <c r="AN343" s="158">
        <f t="shared" si="104"/>
        <v>0.96097721443531936</v>
      </c>
      <c r="AO343" s="158">
        <f t="shared" si="105"/>
        <v>0.1243337490395646</v>
      </c>
      <c r="AP343" s="157"/>
      <c r="AQ343" s="161"/>
      <c r="AR343" s="161"/>
      <c r="AS343" s="161" t="str">
        <f>IF(ISNA(VLOOKUP($B343,'2017 Emission Inventory'!$B$2:$B$803,1,FALSE)),"No","Yes")</f>
        <v>Yes</v>
      </c>
      <c r="AT343" s="161" t="str">
        <f>IFERROR(INDEX('2017 Emission Inventory'!$C$2:$C$803,MATCH($B343,'2017 Emission Inventory'!$B$2:$B$803,0)),"")</f>
        <v>Cargo Tractor</v>
      </c>
      <c r="AU343" s="161" t="str">
        <f>IFERROR(INDEX('2017 Emission Inventory'!$D$2:$D$803,MATCH($B343,'2017 Emission Inventory'!$B$2:$B$803,0)),"")</f>
        <v>Electric</v>
      </c>
      <c r="AV343" s="161">
        <f>IFERROR(INDEX('2017 Emission Inventory'!$E$2:$E$803,MATCH($B343,'2017 Emission Inventory'!$B$2:$B$803,0)),"")</f>
        <v>1998</v>
      </c>
      <c r="AW343" s="161">
        <f>IFERROR(INDEX('2017 Emission Inventory'!$F$2:$F$803,MATCH($B343,'2017 Emission Inventory'!$B$2:$B$803,0)),"")</f>
        <v>101</v>
      </c>
      <c r="AX343" s="161">
        <f>IFERROR(INDEX('2017 Emission Inventory'!$G$2:$G$803,MATCH($B343,'2017 Emission Inventory'!$B$2:$B$803,0)),"")</f>
        <v>1137.9951923076924</v>
      </c>
      <c r="AY343" s="162" t="str">
        <f>IFERROR(INDEX('2017 Emission Inventory'!$AL$2:$AL$803,MATCH($B343,'2017 Emission Inventory'!$B$2:$B$803,0)),"")</f>
        <v>--</v>
      </c>
      <c r="AZ343" s="163" t="e">
        <f t="shared" si="106"/>
        <v>#VALUE!</v>
      </c>
      <c r="BB343" s="166"/>
    </row>
    <row r="344" spans="1:54" s="160" customFormat="1" x14ac:dyDescent="0.35">
      <c r="A344" s="157">
        <v>343</v>
      </c>
      <c r="B344" s="157">
        <v>48413</v>
      </c>
      <c r="C344" s="157" t="s">
        <v>205</v>
      </c>
      <c r="D344" s="157" t="s">
        <v>16</v>
      </c>
      <c r="E344" s="157">
        <v>2000</v>
      </c>
      <c r="F344" s="157">
        <v>217</v>
      </c>
      <c r="G344" s="157">
        <v>1137.9951923076924</v>
      </c>
      <c r="H344" s="157"/>
      <c r="I344" s="157">
        <f t="shared" si="90"/>
        <v>300</v>
      </c>
      <c r="J344" s="157" t="str">
        <f>IF(D344="Electric","--",IF(D344="Diesel",VLOOKUP(C344,[2]ORDLF!A:B,2,FALSE),""))</f>
        <v/>
      </c>
      <c r="K344" s="157">
        <f>IF(D344="Electric","--",IF(D344="Gasoline",VLOOKUP(C344,LSILF!A:C,3,FALSE),""))</f>
        <v>0.54</v>
      </c>
      <c r="L344" s="158">
        <f t="shared" ref="L344:L407" si="107">SUM(J344:K344)</f>
        <v>0.54</v>
      </c>
      <c r="M344" s="157" t="str" cm="1">
        <f t="array" ref="M344">IF(D344="Electric","--",IF(D344="Diesel",_xlfn._xlws.FILTER(DIESCH[CH Cap],(DIESCH[HP Bin]=I344)),""))</f>
        <v/>
      </c>
      <c r="N344" s="157" cm="1">
        <f t="array" ref="N344">IF(D344="Electric","--",IF(D344="Gasoline",_xlfn._xlws.FILTER(LSICH[CH Cap],(LSICH[Fuel Type]=D344)*(LSICH[MY]=E344)),""))</f>
        <v>7000</v>
      </c>
      <c r="O344" s="157">
        <f t="shared" si="91"/>
        <v>7000</v>
      </c>
      <c r="P344" s="157">
        <f t="shared" si="92"/>
        <v>22759.903846153848</v>
      </c>
      <c r="Q344" s="157" t="str" cm="1">
        <f t="array" ref="Q344">IF(D344="Electric","--",IF(D344="Diesel",_xlfn._xlws.FILTER(ORDEF[HC-ZH (g/hp-hr)],(ORDEF[HP]=I344)*(ORDEF[Model_Year]=E344)),""))</f>
        <v/>
      </c>
      <c r="R344" s="157" cm="1">
        <f t="array" ref="R344">IF(D344="Electric","--",IF(D344="Gasoline",_xlfn._xlws.FILTER(LSIEF[HC-ZH (g/hp-hr)],(LSIEF[Fuel]=D344)*(LSIEF[HP Bin]=I344)*(LSIEF[Model Year]=E344)),""))</f>
        <v>1.61</v>
      </c>
      <c r="S344" s="158">
        <f t="shared" si="93"/>
        <v>1.61</v>
      </c>
      <c r="T344" s="159" t="str" cm="1">
        <f t="array" ref="T344">IF(D344="Electric","--",IF(D344="Diesel",_xlfn._xlws.FILTER(ORDEF[HCDR],(ORDEF[HP]=I344)*(ORDEF[Model_Year]=E344),),""))</f>
        <v/>
      </c>
      <c r="U344" s="159" cm="1">
        <f t="array" ref="U344">IF(D344="Electric","--",IF(D344="Gasoline",_xlfn._xlws.FILTER(LSIEF[HC DR],(LSIEF[Fuel]=D344)*(LSIEF[HP Bin]=I344)*(LSIEF[Model Year]=E344)),""))</f>
        <v>4.1499999999999999E-5</v>
      </c>
      <c r="V344" s="159">
        <f t="shared" si="94"/>
        <v>4.1499999999999999E-5</v>
      </c>
      <c r="W344" s="158" t="str" cm="1">
        <f t="array" ref="W344">IF(D344="Electric","--",IF(D344="Diesel",_xlfn._xlws.FILTER(ORDEF[NOXzh],(ORDEF[HP]=I344)*(ORDEF[Model_Year]=E344)),""))</f>
        <v/>
      </c>
      <c r="X344" s="158" cm="1">
        <f t="array" ref="X344">IF(D344="Electric","--",IF(D344="Gasoline",_xlfn._xlws.FILTER(LSIEF[NOX-ZH (g/hp-hr)],(LSIEF[Fuel]=D344)*(LSIEF[HP Bin]=I344)*(LSIEF[Model Year]=E344)),""))</f>
        <v>12.94</v>
      </c>
      <c r="Y344" s="158">
        <f t="shared" si="95"/>
        <v>12.94</v>
      </c>
      <c r="Z344" s="159" t="str" cm="1">
        <f t="array" ref="Z344">IF(D344="Electric","--",IF(D344="Diesel",_xlfn._xlws.FILTER(ORDEF[NOXdr],(ORDEF[HP]=I344)*(ORDEF[Model_Year]=E344)),""))</f>
        <v/>
      </c>
      <c r="AA344" s="159" cm="1">
        <f t="array" ref="AA344">IF(E344="Electric","--",IF(D344="Gasoline",_xlfn._xlws.FILTER(LSIEF[NOX DR],(LSIEF[Fuel]=D344)*(LSIEF[HP Bin]=I344)*(LSIEF[Model Year]=E344)),""))</f>
        <v>1.27E-4</v>
      </c>
      <c r="AB344" s="159">
        <f t="shared" si="96"/>
        <v>1.27E-4</v>
      </c>
      <c r="AC344" s="158" t="str" cm="1">
        <f t="array" ref="AC344">IF(D344="Electric","--",IF(D344="Diesel",_xlfn._xlws.FILTER(DFCF2[Fuel_HC],(DFCF2[MY]=E344)),""))</f>
        <v/>
      </c>
      <c r="AD344" s="158" cm="1">
        <f t="array" ref="AD344">IF(D344="Electric","--",IF(D344="Gasoline",_xlfn._xlws.FILTER(GFCF2[Fuel_HC],(GFCF2[MY]=E344)),""))</f>
        <v>1</v>
      </c>
      <c r="AE344" s="158">
        <f t="shared" si="97"/>
        <v>1</v>
      </c>
      <c r="AF344" s="157" t="str" cm="1">
        <f t="array" ref="AF344">IF(D344="Electric","--",IF(D344="Diesel",_xlfn._xlws.FILTER(DFCF2[Fuel_NOX],(DFCF2[MY]=E344)),""))</f>
        <v/>
      </c>
      <c r="AG344" s="157" cm="1">
        <f t="array" ref="AG344">IF(D344="Electric","--",IF(D344="Gasoline",_xlfn._xlws.FILTER(GFCF2[Fuel_NOX],(GFCF2[MY]=E344)),""))</f>
        <v>0.97699999999999998</v>
      </c>
      <c r="AH344" s="157">
        <f t="shared" si="98"/>
        <v>0.97699999999999998</v>
      </c>
      <c r="AI344" s="158">
        <f t="shared" si="99"/>
        <v>1.9005000000000001</v>
      </c>
      <c r="AJ344" s="158">
        <f t="shared" si="100"/>
        <v>13.510932999999998</v>
      </c>
      <c r="AK344" s="158">
        <f t="shared" si="101"/>
        <v>558.72236286533337</v>
      </c>
      <c r="AL344" s="158">
        <f t="shared" si="102"/>
        <v>3972.039152999319</v>
      </c>
      <c r="AM344" s="158">
        <f t="shared" si="103"/>
        <v>0.27936118143266669</v>
      </c>
      <c r="AN344" s="158">
        <f t="shared" si="104"/>
        <v>1.9860195764996595</v>
      </c>
      <c r="AO344" s="158">
        <f t="shared" si="105"/>
        <v>0.25695641468176683</v>
      </c>
      <c r="AP344" s="157"/>
      <c r="AQ344" s="161"/>
      <c r="AR344" s="161"/>
      <c r="AS344" s="161" t="str">
        <f>IF(ISNA(VLOOKUP($B344,'2017 Emission Inventory'!$B$2:$B$803,1,FALSE)),"No","Yes")</f>
        <v>Yes</v>
      </c>
      <c r="AT344" s="161" t="str">
        <f>IFERROR(INDEX('2017 Emission Inventory'!$C$2:$C$803,MATCH($B344,'2017 Emission Inventory'!$B$2:$B$803,0)),"")</f>
        <v>Cargo Tractor</v>
      </c>
      <c r="AU344" s="161" t="str">
        <f>IFERROR(INDEX('2017 Emission Inventory'!$D$2:$D$803,MATCH($B344,'2017 Emission Inventory'!$B$2:$B$803,0)),"")</f>
        <v>Gasoline</v>
      </c>
      <c r="AV344" s="161">
        <f>IFERROR(INDEX('2017 Emission Inventory'!$E$2:$E$803,MATCH($B344,'2017 Emission Inventory'!$B$2:$B$803,0)),"")</f>
        <v>2000</v>
      </c>
      <c r="AW344" s="161">
        <f>IFERROR(INDEX('2017 Emission Inventory'!$F$2:$F$803,MATCH($B344,'2017 Emission Inventory'!$B$2:$B$803,0)),"")</f>
        <v>101</v>
      </c>
      <c r="AX344" s="161">
        <f>IFERROR(INDEX('2017 Emission Inventory'!$G$2:$G$803,MATCH($B344,'2017 Emission Inventory'!$B$2:$B$803,0)),"")</f>
        <v>182.5</v>
      </c>
      <c r="AY344" s="162">
        <f>IFERROR(INDEX('2017 Emission Inventory'!$AL$2:$AL$803,MATCH($B344,'2017 Emission Inventory'!$B$2:$B$803,0)),"")</f>
        <v>285.86951597029974</v>
      </c>
      <c r="AZ344" s="163">
        <f t="shared" si="106"/>
        <v>3686.1696370290192</v>
      </c>
      <c r="BB344" s="166"/>
    </row>
    <row r="345" spans="1:54" s="160" customFormat="1" x14ac:dyDescent="0.35">
      <c r="A345" s="157">
        <v>344</v>
      </c>
      <c r="B345" s="157">
        <v>48416</v>
      </c>
      <c r="C345" s="157" t="s">
        <v>205</v>
      </c>
      <c r="D345" s="157" t="s">
        <v>16</v>
      </c>
      <c r="E345" s="157">
        <v>2000</v>
      </c>
      <c r="F345" s="157">
        <v>217</v>
      </c>
      <c r="G345" s="157">
        <v>1137.9951923076924</v>
      </c>
      <c r="H345" s="157"/>
      <c r="I345" s="157">
        <f t="shared" si="90"/>
        <v>300</v>
      </c>
      <c r="J345" s="157" t="str">
        <f>IF(D345="Electric","--",IF(D345="Diesel",VLOOKUP(C345,[2]ORDLF!A:B,2,FALSE),""))</f>
        <v/>
      </c>
      <c r="K345" s="157">
        <f>IF(D345="Electric","--",IF(D345="Gasoline",VLOOKUP(C345,LSILF!A:C,3,FALSE),""))</f>
        <v>0.54</v>
      </c>
      <c r="L345" s="158">
        <f t="shared" si="107"/>
        <v>0.54</v>
      </c>
      <c r="M345" s="157" t="str" cm="1">
        <f t="array" ref="M345">IF(D345="Electric","--",IF(D345="Diesel",_xlfn._xlws.FILTER(DIESCH[CH Cap],(DIESCH[HP Bin]=I345)),""))</f>
        <v/>
      </c>
      <c r="N345" s="157" cm="1">
        <f t="array" ref="N345">IF(D345="Electric","--",IF(D345="Gasoline",_xlfn._xlws.FILTER(LSICH[CH Cap],(LSICH[Fuel Type]=D345)*(LSICH[MY]=E345)),""))</f>
        <v>7000</v>
      </c>
      <c r="O345" s="157">
        <f t="shared" si="91"/>
        <v>7000</v>
      </c>
      <c r="P345" s="157">
        <f t="shared" si="92"/>
        <v>22759.903846153848</v>
      </c>
      <c r="Q345" s="157" t="str" cm="1">
        <f t="array" ref="Q345">IF(D345="Electric","--",IF(D345="Diesel",_xlfn._xlws.FILTER(ORDEF[HC-ZH (g/hp-hr)],(ORDEF[HP]=I345)*(ORDEF[Model_Year]=E345)),""))</f>
        <v/>
      </c>
      <c r="R345" s="157" cm="1">
        <f t="array" ref="R345">IF(D345="Electric","--",IF(D345="Gasoline",_xlfn._xlws.FILTER(LSIEF[HC-ZH (g/hp-hr)],(LSIEF[Fuel]=D345)*(LSIEF[HP Bin]=I345)*(LSIEF[Model Year]=E345)),""))</f>
        <v>1.61</v>
      </c>
      <c r="S345" s="158">
        <f t="shared" si="93"/>
        <v>1.61</v>
      </c>
      <c r="T345" s="159" t="str" cm="1">
        <f t="array" ref="T345">IF(D345="Electric","--",IF(D345="Diesel",_xlfn._xlws.FILTER(ORDEF[HCDR],(ORDEF[HP]=I345)*(ORDEF[Model_Year]=E345),),""))</f>
        <v/>
      </c>
      <c r="U345" s="159" cm="1">
        <f t="array" ref="U345">IF(D345="Electric","--",IF(D345="Gasoline",_xlfn._xlws.FILTER(LSIEF[HC DR],(LSIEF[Fuel]=D345)*(LSIEF[HP Bin]=I345)*(LSIEF[Model Year]=E345)),""))</f>
        <v>4.1499999999999999E-5</v>
      </c>
      <c r="V345" s="159">
        <f t="shared" si="94"/>
        <v>4.1499999999999999E-5</v>
      </c>
      <c r="W345" s="158" t="str" cm="1">
        <f t="array" ref="W345">IF(D345="Electric","--",IF(D345="Diesel",_xlfn._xlws.FILTER(ORDEF[NOXzh],(ORDEF[HP]=I345)*(ORDEF[Model_Year]=E345)),""))</f>
        <v/>
      </c>
      <c r="X345" s="158" cm="1">
        <f t="array" ref="X345">IF(D345="Electric","--",IF(D345="Gasoline",_xlfn._xlws.FILTER(LSIEF[NOX-ZH (g/hp-hr)],(LSIEF[Fuel]=D345)*(LSIEF[HP Bin]=I345)*(LSIEF[Model Year]=E345)),""))</f>
        <v>12.94</v>
      </c>
      <c r="Y345" s="158">
        <f t="shared" si="95"/>
        <v>12.94</v>
      </c>
      <c r="Z345" s="159" t="str" cm="1">
        <f t="array" ref="Z345">IF(D345="Electric","--",IF(D345="Diesel",_xlfn._xlws.FILTER(ORDEF[NOXdr],(ORDEF[HP]=I345)*(ORDEF[Model_Year]=E345)),""))</f>
        <v/>
      </c>
      <c r="AA345" s="159" cm="1">
        <f t="array" ref="AA345">IF(E345="Electric","--",IF(D345="Gasoline",_xlfn._xlws.FILTER(LSIEF[NOX DR],(LSIEF[Fuel]=D345)*(LSIEF[HP Bin]=I345)*(LSIEF[Model Year]=E345)),""))</f>
        <v>1.27E-4</v>
      </c>
      <c r="AB345" s="159">
        <f t="shared" si="96"/>
        <v>1.27E-4</v>
      </c>
      <c r="AC345" s="158" t="str" cm="1">
        <f t="array" ref="AC345">IF(D345="Electric","--",IF(D345="Diesel",_xlfn._xlws.FILTER(DFCF2[Fuel_HC],(DFCF2[MY]=E345)),""))</f>
        <v/>
      </c>
      <c r="AD345" s="158" cm="1">
        <f t="array" ref="AD345">IF(D345="Electric","--",IF(D345="Gasoline",_xlfn._xlws.FILTER(GFCF2[Fuel_HC],(GFCF2[MY]=E345)),""))</f>
        <v>1</v>
      </c>
      <c r="AE345" s="158">
        <f t="shared" si="97"/>
        <v>1</v>
      </c>
      <c r="AF345" s="157" t="str" cm="1">
        <f t="array" ref="AF345">IF(D345="Electric","--",IF(D345="Diesel",_xlfn._xlws.FILTER(DFCF2[Fuel_NOX],(DFCF2[MY]=E345)),""))</f>
        <v/>
      </c>
      <c r="AG345" s="157" cm="1">
        <f t="array" ref="AG345">IF(D345="Electric","--",IF(D345="Gasoline",_xlfn._xlws.FILTER(GFCF2[Fuel_NOX],(GFCF2[MY]=E345)),""))</f>
        <v>0.97699999999999998</v>
      </c>
      <c r="AH345" s="157">
        <f t="shared" si="98"/>
        <v>0.97699999999999998</v>
      </c>
      <c r="AI345" s="158">
        <f t="shared" si="99"/>
        <v>1.9005000000000001</v>
      </c>
      <c r="AJ345" s="158">
        <f t="shared" si="100"/>
        <v>13.510932999999998</v>
      </c>
      <c r="AK345" s="158">
        <f t="shared" si="101"/>
        <v>558.72236286533337</v>
      </c>
      <c r="AL345" s="158">
        <f t="shared" si="102"/>
        <v>3972.039152999319</v>
      </c>
      <c r="AM345" s="158">
        <f t="shared" si="103"/>
        <v>0.27936118143266669</v>
      </c>
      <c r="AN345" s="158">
        <f t="shared" si="104"/>
        <v>1.9860195764996595</v>
      </c>
      <c r="AO345" s="158">
        <f t="shared" si="105"/>
        <v>0.25695641468176683</v>
      </c>
      <c r="AP345" s="157"/>
      <c r="AQ345" s="161"/>
      <c r="AR345" s="161"/>
      <c r="AS345" s="161" t="str">
        <f>IF(ISNA(VLOOKUP($B345,'2017 Emission Inventory'!$B$2:$B$803,1,FALSE)),"No","Yes")</f>
        <v>Yes</v>
      </c>
      <c r="AT345" s="161" t="str">
        <f>IFERROR(INDEX('2017 Emission Inventory'!$C$2:$C$803,MATCH($B345,'2017 Emission Inventory'!$B$2:$B$803,0)),"")</f>
        <v>Cargo Tractor</v>
      </c>
      <c r="AU345" s="161" t="str">
        <f>IFERROR(INDEX('2017 Emission Inventory'!$D$2:$D$803,MATCH($B345,'2017 Emission Inventory'!$B$2:$B$803,0)),"")</f>
        <v>Gasoline</v>
      </c>
      <c r="AV345" s="161">
        <f>IFERROR(INDEX('2017 Emission Inventory'!$E$2:$E$803,MATCH($B345,'2017 Emission Inventory'!$B$2:$B$803,0)),"")</f>
        <v>2000</v>
      </c>
      <c r="AW345" s="161">
        <f>IFERROR(INDEX('2017 Emission Inventory'!$F$2:$F$803,MATCH($B345,'2017 Emission Inventory'!$B$2:$B$803,0)),"")</f>
        <v>217</v>
      </c>
      <c r="AX345" s="161">
        <f>IFERROR(INDEX('2017 Emission Inventory'!$G$2:$G$803,MATCH($B345,'2017 Emission Inventory'!$B$2:$B$803,0)),"")</f>
        <v>1137.9951923076924</v>
      </c>
      <c r="AY345" s="162">
        <f>IFERROR(INDEX('2017 Emission Inventory'!$AL$2:$AL$803,MATCH($B345,'2017 Emission Inventory'!$B$2:$B$803,0)),"")</f>
        <v>3972.039152999319</v>
      </c>
      <c r="AZ345" s="163">
        <f t="shared" si="106"/>
        <v>0</v>
      </c>
      <c r="BB345" s="166"/>
    </row>
    <row r="346" spans="1:54" s="160" customFormat="1" x14ac:dyDescent="0.35">
      <c r="A346" s="157">
        <v>345</v>
      </c>
      <c r="B346" s="157">
        <v>48418</v>
      </c>
      <c r="C346" s="157" t="s">
        <v>205</v>
      </c>
      <c r="D346" s="157" t="s">
        <v>16</v>
      </c>
      <c r="E346" s="157">
        <v>2000</v>
      </c>
      <c r="F346" s="157">
        <v>217</v>
      </c>
      <c r="G346" s="157">
        <v>1137.9951923076924</v>
      </c>
      <c r="H346" s="157"/>
      <c r="I346" s="157">
        <f t="shared" si="90"/>
        <v>300</v>
      </c>
      <c r="J346" s="157" t="str">
        <f>IF(D346="Electric","--",IF(D346="Diesel",VLOOKUP(C346,[2]ORDLF!A:B,2,FALSE),""))</f>
        <v/>
      </c>
      <c r="K346" s="157">
        <f>IF(D346="Electric","--",IF(D346="Gasoline",VLOOKUP(C346,LSILF!A:C,3,FALSE),""))</f>
        <v>0.54</v>
      </c>
      <c r="L346" s="158">
        <f t="shared" si="107"/>
        <v>0.54</v>
      </c>
      <c r="M346" s="157" t="str" cm="1">
        <f t="array" ref="M346">IF(D346="Electric","--",IF(D346="Diesel",_xlfn._xlws.FILTER(DIESCH[CH Cap],(DIESCH[HP Bin]=I346)),""))</f>
        <v/>
      </c>
      <c r="N346" s="157" cm="1">
        <f t="array" ref="N346">IF(D346="Electric","--",IF(D346="Gasoline",_xlfn._xlws.FILTER(LSICH[CH Cap],(LSICH[Fuel Type]=D346)*(LSICH[MY]=E346)),""))</f>
        <v>7000</v>
      </c>
      <c r="O346" s="157">
        <f t="shared" si="91"/>
        <v>7000</v>
      </c>
      <c r="P346" s="157">
        <f t="shared" si="92"/>
        <v>22759.903846153848</v>
      </c>
      <c r="Q346" s="157" t="str" cm="1">
        <f t="array" ref="Q346">IF(D346="Electric","--",IF(D346="Diesel",_xlfn._xlws.FILTER(ORDEF[HC-ZH (g/hp-hr)],(ORDEF[HP]=I346)*(ORDEF[Model_Year]=E346)),""))</f>
        <v/>
      </c>
      <c r="R346" s="157" cm="1">
        <f t="array" ref="R346">IF(D346="Electric","--",IF(D346="Gasoline",_xlfn._xlws.FILTER(LSIEF[HC-ZH (g/hp-hr)],(LSIEF[Fuel]=D346)*(LSIEF[HP Bin]=I346)*(LSIEF[Model Year]=E346)),""))</f>
        <v>1.61</v>
      </c>
      <c r="S346" s="158">
        <f t="shared" si="93"/>
        <v>1.61</v>
      </c>
      <c r="T346" s="159" t="str" cm="1">
        <f t="array" ref="T346">IF(D346="Electric","--",IF(D346="Diesel",_xlfn._xlws.FILTER(ORDEF[HCDR],(ORDEF[HP]=I346)*(ORDEF[Model_Year]=E346),),""))</f>
        <v/>
      </c>
      <c r="U346" s="159" cm="1">
        <f t="array" ref="U346">IF(D346="Electric","--",IF(D346="Gasoline",_xlfn._xlws.FILTER(LSIEF[HC DR],(LSIEF[Fuel]=D346)*(LSIEF[HP Bin]=I346)*(LSIEF[Model Year]=E346)),""))</f>
        <v>4.1499999999999999E-5</v>
      </c>
      <c r="V346" s="159">
        <f t="shared" si="94"/>
        <v>4.1499999999999999E-5</v>
      </c>
      <c r="W346" s="158" t="str" cm="1">
        <f t="array" ref="W346">IF(D346="Electric","--",IF(D346="Diesel",_xlfn._xlws.FILTER(ORDEF[NOXzh],(ORDEF[HP]=I346)*(ORDEF[Model_Year]=E346)),""))</f>
        <v/>
      </c>
      <c r="X346" s="158" cm="1">
        <f t="array" ref="X346">IF(D346="Electric","--",IF(D346="Gasoline",_xlfn._xlws.FILTER(LSIEF[NOX-ZH (g/hp-hr)],(LSIEF[Fuel]=D346)*(LSIEF[HP Bin]=I346)*(LSIEF[Model Year]=E346)),""))</f>
        <v>12.94</v>
      </c>
      <c r="Y346" s="158">
        <f t="shared" si="95"/>
        <v>12.94</v>
      </c>
      <c r="Z346" s="159" t="str" cm="1">
        <f t="array" ref="Z346">IF(D346="Electric","--",IF(D346="Diesel",_xlfn._xlws.FILTER(ORDEF[NOXdr],(ORDEF[HP]=I346)*(ORDEF[Model_Year]=E346)),""))</f>
        <v/>
      </c>
      <c r="AA346" s="159" cm="1">
        <f t="array" ref="AA346">IF(E346="Electric","--",IF(D346="Gasoline",_xlfn._xlws.FILTER(LSIEF[NOX DR],(LSIEF[Fuel]=D346)*(LSIEF[HP Bin]=I346)*(LSIEF[Model Year]=E346)),""))</f>
        <v>1.27E-4</v>
      </c>
      <c r="AB346" s="159">
        <f t="shared" si="96"/>
        <v>1.27E-4</v>
      </c>
      <c r="AC346" s="158" t="str" cm="1">
        <f t="array" ref="AC346">IF(D346="Electric","--",IF(D346="Diesel",_xlfn._xlws.FILTER(DFCF2[Fuel_HC],(DFCF2[MY]=E346)),""))</f>
        <v/>
      </c>
      <c r="AD346" s="158" cm="1">
        <f t="array" ref="AD346">IF(D346="Electric","--",IF(D346="Gasoline",_xlfn._xlws.FILTER(GFCF2[Fuel_HC],(GFCF2[MY]=E346)),""))</f>
        <v>1</v>
      </c>
      <c r="AE346" s="158">
        <f t="shared" si="97"/>
        <v>1</v>
      </c>
      <c r="AF346" s="157" t="str" cm="1">
        <f t="array" ref="AF346">IF(D346="Electric","--",IF(D346="Diesel",_xlfn._xlws.FILTER(DFCF2[Fuel_NOX],(DFCF2[MY]=E346)),""))</f>
        <v/>
      </c>
      <c r="AG346" s="157" cm="1">
        <f t="array" ref="AG346">IF(D346="Electric","--",IF(D346="Gasoline",_xlfn._xlws.FILTER(GFCF2[Fuel_NOX],(GFCF2[MY]=E346)),""))</f>
        <v>0.97699999999999998</v>
      </c>
      <c r="AH346" s="157">
        <f t="shared" si="98"/>
        <v>0.97699999999999998</v>
      </c>
      <c r="AI346" s="158">
        <f t="shared" si="99"/>
        <v>1.9005000000000001</v>
      </c>
      <c r="AJ346" s="158">
        <f t="shared" si="100"/>
        <v>13.510932999999998</v>
      </c>
      <c r="AK346" s="158">
        <f t="shared" si="101"/>
        <v>558.72236286533337</v>
      </c>
      <c r="AL346" s="158">
        <f t="shared" si="102"/>
        <v>3972.039152999319</v>
      </c>
      <c r="AM346" s="158">
        <f t="shared" si="103"/>
        <v>0.27936118143266669</v>
      </c>
      <c r="AN346" s="158">
        <f t="shared" si="104"/>
        <v>1.9860195764996595</v>
      </c>
      <c r="AO346" s="158">
        <f t="shared" si="105"/>
        <v>0.25695641468176683</v>
      </c>
      <c r="AP346" s="157"/>
      <c r="AQ346" s="161"/>
      <c r="AR346" s="161"/>
      <c r="AS346" s="161" t="str">
        <f>IF(ISNA(VLOOKUP($B346,'2017 Emission Inventory'!$B$2:$B$803,1,FALSE)),"No","Yes")</f>
        <v>Yes</v>
      </c>
      <c r="AT346" s="161" t="str">
        <f>IFERROR(INDEX('2017 Emission Inventory'!$C$2:$C$803,MATCH($B346,'2017 Emission Inventory'!$B$2:$B$803,0)),"")</f>
        <v>Cargo Tractor</v>
      </c>
      <c r="AU346" s="161" t="str">
        <f>IFERROR(INDEX('2017 Emission Inventory'!$D$2:$D$803,MATCH($B346,'2017 Emission Inventory'!$B$2:$B$803,0)),"")</f>
        <v>Gasoline</v>
      </c>
      <c r="AV346" s="161">
        <f>IFERROR(INDEX('2017 Emission Inventory'!$E$2:$E$803,MATCH($B346,'2017 Emission Inventory'!$B$2:$B$803,0)),"")</f>
        <v>2000</v>
      </c>
      <c r="AW346" s="161">
        <f>IFERROR(INDEX('2017 Emission Inventory'!$F$2:$F$803,MATCH($B346,'2017 Emission Inventory'!$B$2:$B$803,0)),"")</f>
        <v>217</v>
      </c>
      <c r="AX346" s="161">
        <f>IFERROR(INDEX('2017 Emission Inventory'!$G$2:$G$803,MATCH($B346,'2017 Emission Inventory'!$B$2:$B$803,0)),"")</f>
        <v>1137.9951923076924</v>
      </c>
      <c r="AY346" s="162">
        <f>IFERROR(INDEX('2017 Emission Inventory'!$AL$2:$AL$803,MATCH($B346,'2017 Emission Inventory'!$B$2:$B$803,0)),"")</f>
        <v>3972.039152999319</v>
      </c>
      <c r="AZ346" s="163">
        <f t="shared" si="106"/>
        <v>0</v>
      </c>
      <c r="BB346" s="166"/>
    </row>
    <row r="347" spans="1:54" s="160" customFormat="1" x14ac:dyDescent="0.35">
      <c r="A347" s="157">
        <v>346</v>
      </c>
      <c r="B347" s="157">
        <v>48419</v>
      </c>
      <c r="C347" s="157" t="s">
        <v>205</v>
      </c>
      <c r="D347" s="157" t="s">
        <v>16</v>
      </c>
      <c r="E347" s="157">
        <v>2000</v>
      </c>
      <c r="F347" s="157">
        <v>217</v>
      </c>
      <c r="G347" s="157">
        <v>1137.9951923076924</v>
      </c>
      <c r="H347" s="157"/>
      <c r="I347" s="157">
        <f t="shared" si="90"/>
        <v>300</v>
      </c>
      <c r="J347" s="157" t="str">
        <f>IF(D347="Electric","--",IF(D347="Diesel",VLOOKUP(C347,[2]ORDLF!A:B,2,FALSE),""))</f>
        <v/>
      </c>
      <c r="K347" s="157">
        <f>IF(D347="Electric","--",IF(D347="Gasoline",VLOOKUP(C347,LSILF!A:C,3,FALSE),""))</f>
        <v>0.54</v>
      </c>
      <c r="L347" s="158">
        <f t="shared" si="107"/>
        <v>0.54</v>
      </c>
      <c r="M347" s="157" t="str" cm="1">
        <f t="array" ref="M347">IF(D347="Electric","--",IF(D347="Diesel",_xlfn._xlws.FILTER(DIESCH[CH Cap],(DIESCH[HP Bin]=I347)),""))</f>
        <v/>
      </c>
      <c r="N347" s="157" cm="1">
        <f t="array" ref="N347">IF(D347="Electric","--",IF(D347="Gasoline",_xlfn._xlws.FILTER(LSICH[CH Cap],(LSICH[Fuel Type]=D347)*(LSICH[MY]=E347)),""))</f>
        <v>7000</v>
      </c>
      <c r="O347" s="157">
        <f t="shared" si="91"/>
        <v>7000</v>
      </c>
      <c r="P347" s="157">
        <f t="shared" si="92"/>
        <v>22759.903846153848</v>
      </c>
      <c r="Q347" s="157" t="str" cm="1">
        <f t="array" ref="Q347">IF(D347="Electric","--",IF(D347="Diesel",_xlfn._xlws.FILTER(ORDEF[HC-ZH (g/hp-hr)],(ORDEF[HP]=I347)*(ORDEF[Model_Year]=E347)),""))</f>
        <v/>
      </c>
      <c r="R347" s="157" cm="1">
        <f t="array" ref="R347">IF(D347="Electric","--",IF(D347="Gasoline",_xlfn._xlws.FILTER(LSIEF[HC-ZH (g/hp-hr)],(LSIEF[Fuel]=D347)*(LSIEF[HP Bin]=I347)*(LSIEF[Model Year]=E347)),""))</f>
        <v>1.61</v>
      </c>
      <c r="S347" s="158">
        <f t="shared" si="93"/>
        <v>1.61</v>
      </c>
      <c r="T347" s="159" t="str" cm="1">
        <f t="array" ref="T347">IF(D347="Electric","--",IF(D347="Diesel",_xlfn._xlws.FILTER(ORDEF[HCDR],(ORDEF[HP]=I347)*(ORDEF[Model_Year]=E347),),""))</f>
        <v/>
      </c>
      <c r="U347" s="159" cm="1">
        <f t="array" ref="U347">IF(D347="Electric","--",IF(D347="Gasoline",_xlfn._xlws.FILTER(LSIEF[HC DR],(LSIEF[Fuel]=D347)*(LSIEF[HP Bin]=I347)*(LSIEF[Model Year]=E347)),""))</f>
        <v>4.1499999999999999E-5</v>
      </c>
      <c r="V347" s="159">
        <f t="shared" si="94"/>
        <v>4.1499999999999999E-5</v>
      </c>
      <c r="W347" s="158" t="str" cm="1">
        <f t="array" ref="W347">IF(D347="Electric","--",IF(D347="Diesel",_xlfn._xlws.FILTER(ORDEF[NOXzh],(ORDEF[HP]=I347)*(ORDEF[Model_Year]=E347)),""))</f>
        <v/>
      </c>
      <c r="X347" s="158" cm="1">
        <f t="array" ref="X347">IF(D347="Electric","--",IF(D347="Gasoline",_xlfn._xlws.FILTER(LSIEF[NOX-ZH (g/hp-hr)],(LSIEF[Fuel]=D347)*(LSIEF[HP Bin]=I347)*(LSIEF[Model Year]=E347)),""))</f>
        <v>12.94</v>
      </c>
      <c r="Y347" s="158">
        <f t="shared" si="95"/>
        <v>12.94</v>
      </c>
      <c r="Z347" s="159" t="str" cm="1">
        <f t="array" ref="Z347">IF(D347="Electric","--",IF(D347="Diesel",_xlfn._xlws.FILTER(ORDEF[NOXdr],(ORDEF[HP]=I347)*(ORDEF[Model_Year]=E347)),""))</f>
        <v/>
      </c>
      <c r="AA347" s="159" cm="1">
        <f t="array" ref="AA347">IF(E347="Electric","--",IF(D347="Gasoline",_xlfn._xlws.FILTER(LSIEF[NOX DR],(LSIEF[Fuel]=D347)*(LSIEF[HP Bin]=I347)*(LSIEF[Model Year]=E347)),""))</f>
        <v>1.27E-4</v>
      </c>
      <c r="AB347" s="159">
        <f t="shared" si="96"/>
        <v>1.27E-4</v>
      </c>
      <c r="AC347" s="158" t="str" cm="1">
        <f t="array" ref="AC347">IF(D347="Electric","--",IF(D347="Diesel",_xlfn._xlws.FILTER(DFCF2[Fuel_HC],(DFCF2[MY]=E347)),""))</f>
        <v/>
      </c>
      <c r="AD347" s="158" cm="1">
        <f t="array" ref="AD347">IF(D347="Electric","--",IF(D347="Gasoline",_xlfn._xlws.FILTER(GFCF2[Fuel_HC],(GFCF2[MY]=E347)),""))</f>
        <v>1</v>
      </c>
      <c r="AE347" s="158">
        <f t="shared" si="97"/>
        <v>1</v>
      </c>
      <c r="AF347" s="157" t="str" cm="1">
        <f t="array" ref="AF347">IF(D347="Electric","--",IF(D347="Diesel",_xlfn._xlws.FILTER(DFCF2[Fuel_NOX],(DFCF2[MY]=E347)),""))</f>
        <v/>
      </c>
      <c r="AG347" s="157" cm="1">
        <f t="array" ref="AG347">IF(D347="Electric","--",IF(D347="Gasoline",_xlfn._xlws.FILTER(GFCF2[Fuel_NOX],(GFCF2[MY]=E347)),""))</f>
        <v>0.97699999999999998</v>
      </c>
      <c r="AH347" s="157">
        <f t="shared" si="98"/>
        <v>0.97699999999999998</v>
      </c>
      <c r="AI347" s="158">
        <f t="shared" si="99"/>
        <v>1.9005000000000001</v>
      </c>
      <c r="AJ347" s="158">
        <f t="shared" si="100"/>
        <v>13.510932999999998</v>
      </c>
      <c r="AK347" s="158">
        <f t="shared" si="101"/>
        <v>558.72236286533337</v>
      </c>
      <c r="AL347" s="158">
        <f t="shared" si="102"/>
        <v>3972.039152999319</v>
      </c>
      <c r="AM347" s="158">
        <f t="shared" si="103"/>
        <v>0.27936118143266669</v>
      </c>
      <c r="AN347" s="158">
        <f t="shared" si="104"/>
        <v>1.9860195764996595</v>
      </c>
      <c r="AO347" s="158">
        <f t="shared" si="105"/>
        <v>0.25695641468176683</v>
      </c>
      <c r="AP347" s="157"/>
      <c r="AQ347" s="161"/>
      <c r="AR347" s="161"/>
      <c r="AS347" s="161" t="str">
        <f>IF(ISNA(VLOOKUP($B347,'2017 Emission Inventory'!$B$2:$B$803,1,FALSE)),"No","Yes")</f>
        <v>Yes</v>
      </c>
      <c r="AT347" s="161" t="str">
        <f>IFERROR(INDEX('2017 Emission Inventory'!$C$2:$C$803,MATCH($B347,'2017 Emission Inventory'!$B$2:$B$803,0)),"")</f>
        <v>Cargo Tractor</v>
      </c>
      <c r="AU347" s="161" t="str">
        <f>IFERROR(INDEX('2017 Emission Inventory'!$D$2:$D$803,MATCH($B347,'2017 Emission Inventory'!$B$2:$B$803,0)),"")</f>
        <v>Gasoline</v>
      </c>
      <c r="AV347" s="161">
        <f>IFERROR(INDEX('2017 Emission Inventory'!$E$2:$E$803,MATCH($B347,'2017 Emission Inventory'!$B$2:$B$803,0)),"")</f>
        <v>2000</v>
      </c>
      <c r="AW347" s="161">
        <f>IFERROR(INDEX('2017 Emission Inventory'!$F$2:$F$803,MATCH($B347,'2017 Emission Inventory'!$B$2:$B$803,0)),"")</f>
        <v>217</v>
      </c>
      <c r="AX347" s="161">
        <f>IFERROR(INDEX('2017 Emission Inventory'!$G$2:$G$803,MATCH($B347,'2017 Emission Inventory'!$B$2:$B$803,0)),"")</f>
        <v>1137.9951923076924</v>
      </c>
      <c r="AY347" s="162">
        <f>IFERROR(INDEX('2017 Emission Inventory'!$AL$2:$AL$803,MATCH($B347,'2017 Emission Inventory'!$B$2:$B$803,0)),"")</f>
        <v>3972.039152999319</v>
      </c>
      <c r="AZ347" s="163">
        <f t="shared" si="106"/>
        <v>0</v>
      </c>
      <c r="BB347" s="166"/>
    </row>
    <row r="348" spans="1:54" s="160" customFormat="1" x14ac:dyDescent="0.35">
      <c r="A348" s="157">
        <v>347</v>
      </c>
      <c r="B348" s="157">
        <v>48420</v>
      </c>
      <c r="C348" s="157" t="s">
        <v>205</v>
      </c>
      <c r="D348" s="157" t="s">
        <v>16</v>
      </c>
      <c r="E348" s="157">
        <v>2000</v>
      </c>
      <c r="F348" s="157">
        <v>217</v>
      </c>
      <c r="G348" s="157">
        <v>1137.9951923076924</v>
      </c>
      <c r="H348" s="157"/>
      <c r="I348" s="157">
        <f t="shared" si="90"/>
        <v>300</v>
      </c>
      <c r="J348" s="157" t="str">
        <f>IF(D348="Electric","--",IF(D348="Diesel",VLOOKUP(C348,[2]ORDLF!A:B,2,FALSE),""))</f>
        <v/>
      </c>
      <c r="K348" s="157">
        <f>IF(D348="Electric","--",IF(D348="Gasoline",VLOOKUP(C348,LSILF!A:C,3,FALSE),""))</f>
        <v>0.54</v>
      </c>
      <c r="L348" s="158">
        <f t="shared" si="107"/>
        <v>0.54</v>
      </c>
      <c r="M348" s="157" t="str" cm="1">
        <f t="array" ref="M348">IF(D348="Electric","--",IF(D348="Diesel",_xlfn._xlws.FILTER(DIESCH[CH Cap],(DIESCH[HP Bin]=I348)),""))</f>
        <v/>
      </c>
      <c r="N348" s="157" cm="1">
        <f t="array" ref="N348">IF(D348="Electric","--",IF(D348="Gasoline",_xlfn._xlws.FILTER(LSICH[CH Cap],(LSICH[Fuel Type]=D348)*(LSICH[MY]=E348)),""))</f>
        <v>7000</v>
      </c>
      <c r="O348" s="157">
        <f t="shared" si="91"/>
        <v>7000</v>
      </c>
      <c r="P348" s="157">
        <f t="shared" si="92"/>
        <v>22759.903846153848</v>
      </c>
      <c r="Q348" s="157" t="str" cm="1">
        <f t="array" ref="Q348">IF(D348="Electric","--",IF(D348="Diesel",_xlfn._xlws.FILTER(ORDEF[HC-ZH (g/hp-hr)],(ORDEF[HP]=I348)*(ORDEF[Model_Year]=E348)),""))</f>
        <v/>
      </c>
      <c r="R348" s="157" cm="1">
        <f t="array" ref="R348">IF(D348="Electric","--",IF(D348="Gasoline",_xlfn._xlws.FILTER(LSIEF[HC-ZH (g/hp-hr)],(LSIEF[Fuel]=D348)*(LSIEF[HP Bin]=I348)*(LSIEF[Model Year]=E348)),""))</f>
        <v>1.61</v>
      </c>
      <c r="S348" s="158">
        <f t="shared" si="93"/>
        <v>1.61</v>
      </c>
      <c r="T348" s="159" t="str" cm="1">
        <f t="array" ref="T348">IF(D348="Electric","--",IF(D348="Diesel",_xlfn._xlws.FILTER(ORDEF[HCDR],(ORDEF[HP]=I348)*(ORDEF[Model_Year]=E348),),""))</f>
        <v/>
      </c>
      <c r="U348" s="159" cm="1">
        <f t="array" ref="U348">IF(D348="Electric","--",IF(D348="Gasoline",_xlfn._xlws.FILTER(LSIEF[HC DR],(LSIEF[Fuel]=D348)*(LSIEF[HP Bin]=I348)*(LSIEF[Model Year]=E348)),""))</f>
        <v>4.1499999999999999E-5</v>
      </c>
      <c r="V348" s="159">
        <f t="shared" si="94"/>
        <v>4.1499999999999999E-5</v>
      </c>
      <c r="W348" s="158" t="str" cm="1">
        <f t="array" ref="W348">IF(D348="Electric","--",IF(D348="Diesel",_xlfn._xlws.FILTER(ORDEF[NOXzh],(ORDEF[HP]=I348)*(ORDEF[Model_Year]=E348)),""))</f>
        <v/>
      </c>
      <c r="X348" s="158" cm="1">
        <f t="array" ref="X348">IF(D348="Electric","--",IF(D348="Gasoline",_xlfn._xlws.FILTER(LSIEF[NOX-ZH (g/hp-hr)],(LSIEF[Fuel]=D348)*(LSIEF[HP Bin]=I348)*(LSIEF[Model Year]=E348)),""))</f>
        <v>12.94</v>
      </c>
      <c r="Y348" s="158">
        <f t="shared" si="95"/>
        <v>12.94</v>
      </c>
      <c r="Z348" s="159" t="str" cm="1">
        <f t="array" ref="Z348">IF(D348="Electric","--",IF(D348="Diesel",_xlfn._xlws.FILTER(ORDEF[NOXdr],(ORDEF[HP]=I348)*(ORDEF[Model_Year]=E348)),""))</f>
        <v/>
      </c>
      <c r="AA348" s="159" cm="1">
        <f t="array" ref="AA348">IF(E348="Electric","--",IF(D348="Gasoline",_xlfn._xlws.FILTER(LSIEF[NOX DR],(LSIEF[Fuel]=D348)*(LSIEF[HP Bin]=I348)*(LSIEF[Model Year]=E348)),""))</f>
        <v>1.27E-4</v>
      </c>
      <c r="AB348" s="159">
        <f t="shared" si="96"/>
        <v>1.27E-4</v>
      </c>
      <c r="AC348" s="158" t="str" cm="1">
        <f t="array" ref="AC348">IF(D348="Electric","--",IF(D348="Diesel",_xlfn._xlws.FILTER(DFCF2[Fuel_HC],(DFCF2[MY]=E348)),""))</f>
        <v/>
      </c>
      <c r="AD348" s="158" cm="1">
        <f t="array" ref="AD348">IF(D348="Electric","--",IF(D348="Gasoline",_xlfn._xlws.FILTER(GFCF2[Fuel_HC],(GFCF2[MY]=E348)),""))</f>
        <v>1</v>
      </c>
      <c r="AE348" s="158">
        <f t="shared" si="97"/>
        <v>1</v>
      </c>
      <c r="AF348" s="157" t="str" cm="1">
        <f t="array" ref="AF348">IF(D348="Electric","--",IF(D348="Diesel",_xlfn._xlws.FILTER(DFCF2[Fuel_NOX],(DFCF2[MY]=E348)),""))</f>
        <v/>
      </c>
      <c r="AG348" s="157" cm="1">
        <f t="array" ref="AG348">IF(D348="Electric","--",IF(D348="Gasoline",_xlfn._xlws.FILTER(GFCF2[Fuel_NOX],(GFCF2[MY]=E348)),""))</f>
        <v>0.97699999999999998</v>
      </c>
      <c r="AH348" s="157">
        <f t="shared" si="98"/>
        <v>0.97699999999999998</v>
      </c>
      <c r="AI348" s="158">
        <f t="shared" si="99"/>
        <v>1.9005000000000001</v>
      </c>
      <c r="AJ348" s="158">
        <f t="shared" si="100"/>
        <v>13.510932999999998</v>
      </c>
      <c r="AK348" s="158">
        <f t="shared" si="101"/>
        <v>558.72236286533337</v>
      </c>
      <c r="AL348" s="158">
        <f t="shared" si="102"/>
        <v>3972.039152999319</v>
      </c>
      <c r="AM348" s="158">
        <f t="shared" si="103"/>
        <v>0.27936118143266669</v>
      </c>
      <c r="AN348" s="158">
        <f t="shared" si="104"/>
        <v>1.9860195764996595</v>
      </c>
      <c r="AO348" s="158">
        <f t="shared" si="105"/>
        <v>0.25695641468176683</v>
      </c>
      <c r="AP348" s="157"/>
      <c r="AQ348" s="161"/>
      <c r="AR348" s="161"/>
      <c r="AS348" s="161" t="str">
        <f>IF(ISNA(VLOOKUP($B348,'2017 Emission Inventory'!$B$2:$B$803,1,FALSE)),"No","Yes")</f>
        <v>Yes</v>
      </c>
      <c r="AT348" s="161" t="str">
        <f>IFERROR(INDEX('2017 Emission Inventory'!$C$2:$C$803,MATCH($B348,'2017 Emission Inventory'!$B$2:$B$803,0)),"")</f>
        <v>Cargo Tractor</v>
      </c>
      <c r="AU348" s="161" t="str">
        <f>IFERROR(INDEX('2017 Emission Inventory'!$D$2:$D$803,MATCH($B348,'2017 Emission Inventory'!$B$2:$B$803,0)),"")</f>
        <v>Gasoline</v>
      </c>
      <c r="AV348" s="161">
        <f>IFERROR(INDEX('2017 Emission Inventory'!$E$2:$E$803,MATCH($B348,'2017 Emission Inventory'!$B$2:$B$803,0)),"")</f>
        <v>2000</v>
      </c>
      <c r="AW348" s="161">
        <f>IFERROR(INDEX('2017 Emission Inventory'!$F$2:$F$803,MATCH($B348,'2017 Emission Inventory'!$B$2:$B$803,0)),"")</f>
        <v>217</v>
      </c>
      <c r="AX348" s="161">
        <f>IFERROR(INDEX('2017 Emission Inventory'!$G$2:$G$803,MATCH($B348,'2017 Emission Inventory'!$B$2:$B$803,0)),"")</f>
        <v>1137.9951923076924</v>
      </c>
      <c r="AY348" s="162">
        <f>IFERROR(INDEX('2017 Emission Inventory'!$AL$2:$AL$803,MATCH($B348,'2017 Emission Inventory'!$B$2:$B$803,0)),"")</f>
        <v>3972.039152999319</v>
      </c>
      <c r="AZ348" s="163">
        <f t="shared" si="106"/>
        <v>0</v>
      </c>
      <c r="BB348" s="166"/>
    </row>
    <row r="349" spans="1:54" s="160" customFormat="1" x14ac:dyDescent="0.35">
      <c r="A349" s="157">
        <v>348</v>
      </c>
      <c r="B349" s="157">
        <v>48421</v>
      </c>
      <c r="C349" s="157" t="s">
        <v>205</v>
      </c>
      <c r="D349" s="157" t="s">
        <v>16</v>
      </c>
      <c r="E349" s="157">
        <v>2000</v>
      </c>
      <c r="F349" s="157">
        <v>217</v>
      </c>
      <c r="G349" s="157">
        <v>1137.9951923076924</v>
      </c>
      <c r="H349" s="157"/>
      <c r="I349" s="157">
        <f t="shared" si="90"/>
        <v>300</v>
      </c>
      <c r="J349" s="157" t="str">
        <f>IF(D349="Electric","--",IF(D349="Diesel",VLOOKUP(C349,[2]ORDLF!A:B,2,FALSE),""))</f>
        <v/>
      </c>
      <c r="K349" s="157">
        <f>IF(D349="Electric","--",IF(D349="Gasoline",VLOOKUP(C349,LSILF!A:C,3,FALSE),""))</f>
        <v>0.54</v>
      </c>
      <c r="L349" s="158">
        <f t="shared" si="107"/>
        <v>0.54</v>
      </c>
      <c r="M349" s="157" t="str" cm="1">
        <f t="array" ref="M349">IF(D349="Electric","--",IF(D349="Diesel",_xlfn._xlws.FILTER(DIESCH[CH Cap],(DIESCH[HP Bin]=I349)),""))</f>
        <v/>
      </c>
      <c r="N349" s="157" cm="1">
        <f t="array" ref="N349">IF(D349="Electric","--",IF(D349="Gasoline",_xlfn._xlws.FILTER(LSICH[CH Cap],(LSICH[Fuel Type]=D349)*(LSICH[MY]=E349)),""))</f>
        <v>7000</v>
      </c>
      <c r="O349" s="157">
        <f t="shared" si="91"/>
        <v>7000</v>
      </c>
      <c r="P349" s="157">
        <f t="shared" si="92"/>
        <v>22759.903846153848</v>
      </c>
      <c r="Q349" s="157" t="str" cm="1">
        <f t="array" ref="Q349">IF(D349="Electric","--",IF(D349="Diesel",_xlfn._xlws.FILTER(ORDEF[HC-ZH (g/hp-hr)],(ORDEF[HP]=I349)*(ORDEF[Model_Year]=E349)),""))</f>
        <v/>
      </c>
      <c r="R349" s="157" cm="1">
        <f t="array" ref="R349">IF(D349="Electric","--",IF(D349="Gasoline",_xlfn._xlws.FILTER(LSIEF[HC-ZH (g/hp-hr)],(LSIEF[Fuel]=D349)*(LSIEF[HP Bin]=I349)*(LSIEF[Model Year]=E349)),""))</f>
        <v>1.61</v>
      </c>
      <c r="S349" s="158">
        <f t="shared" si="93"/>
        <v>1.61</v>
      </c>
      <c r="T349" s="159" t="str" cm="1">
        <f t="array" ref="T349">IF(D349="Electric","--",IF(D349="Diesel",_xlfn._xlws.FILTER(ORDEF[HCDR],(ORDEF[HP]=I349)*(ORDEF[Model_Year]=E349),),""))</f>
        <v/>
      </c>
      <c r="U349" s="159" cm="1">
        <f t="array" ref="U349">IF(D349="Electric","--",IF(D349="Gasoline",_xlfn._xlws.FILTER(LSIEF[HC DR],(LSIEF[Fuel]=D349)*(LSIEF[HP Bin]=I349)*(LSIEF[Model Year]=E349)),""))</f>
        <v>4.1499999999999999E-5</v>
      </c>
      <c r="V349" s="159">
        <f t="shared" si="94"/>
        <v>4.1499999999999999E-5</v>
      </c>
      <c r="W349" s="158" t="str" cm="1">
        <f t="array" ref="W349">IF(D349="Electric","--",IF(D349="Diesel",_xlfn._xlws.FILTER(ORDEF[NOXzh],(ORDEF[HP]=I349)*(ORDEF[Model_Year]=E349)),""))</f>
        <v/>
      </c>
      <c r="X349" s="158" cm="1">
        <f t="array" ref="X349">IF(D349="Electric","--",IF(D349="Gasoline",_xlfn._xlws.FILTER(LSIEF[NOX-ZH (g/hp-hr)],(LSIEF[Fuel]=D349)*(LSIEF[HP Bin]=I349)*(LSIEF[Model Year]=E349)),""))</f>
        <v>12.94</v>
      </c>
      <c r="Y349" s="158">
        <f t="shared" si="95"/>
        <v>12.94</v>
      </c>
      <c r="Z349" s="159" t="str" cm="1">
        <f t="array" ref="Z349">IF(D349="Electric","--",IF(D349="Diesel",_xlfn._xlws.FILTER(ORDEF[NOXdr],(ORDEF[HP]=I349)*(ORDEF[Model_Year]=E349)),""))</f>
        <v/>
      </c>
      <c r="AA349" s="159" cm="1">
        <f t="array" ref="AA349">IF(E349="Electric","--",IF(D349="Gasoline",_xlfn._xlws.FILTER(LSIEF[NOX DR],(LSIEF[Fuel]=D349)*(LSIEF[HP Bin]=I349)*(LSIEF[Model Year]=E349)),""))</f>
        <v>1.27E-4</v>
      </c>
      <c r="AB349" s="159">
        <f t="shared" si="96"/>
        <v>1.27E-4</v>
      </c>
      <c r="AC349" s="158" t="str" cm="1">
        <f t="array" ref="AC349">IF(D349="Electric","--",IF(D349="Diesel",_xlfn._xlws.FILTER(DFCF2[Fuel_HC],(DFCF2[MY]=E349)),""))</f>
        <v/>
      </c>
      <c r="AD349" s="158" cm="1">
        <f t="array" ref="AD349">IF(D349="Electric","--",IF(D349="Gasoline",_xlfn._xlws.FILTER(GFCF2[Fuel_HC],(GFCF2[MY]=E349)),""))</f>
        <v>1</v>
      </c>
      <c r="AE349" s="158">
        <f t="shared" si="97"/>
        <v>1</v>
      </c>
      <c r="AF349" s="157" t="str" cm="1">
        <f t="array" ref="AF349">IF(D349="Electric","--",IF(D349="Diesel",_xlfn._xlws.FILTER(DFCF2[Fuel_NOX],(DFCF2[MY]=E349)),""))</f>
        <v/>
      </c>
      <c r="AG349" s="157" cm="1">
        <f t="array" ref="AG349">IF(D349="Electric","--",IF(D349="Gasoline",_xlfn._xlws.FILTER(GFCF2[Fuel_NOX],(GFCF2[MY]=E349)),""))</f>
        <v>0.97699999999999998</v>
      </c>
      <c r="AH349" s="157">
        <f t="shared" si="98"/>
        <v>0.97699999999999998</v>
      </c>
      <c r="AI349" s="158">
        <f t="shared" si="99"/>
        <v>1.9005000000000001</v>
      </c>
      <c r="AJ349" s="158">
        <f t="shared" si="100"/>
        <v>13.510932999999998</v>
      </c>
      <c r="AK349" s="158">
        <f t="shared" si="101"/>
        <v>558.72236286533337</v>
      </c>
      <c r="AL349" s="158">
        <f t="shared" si="102"/>
        <v>3972.039152999319</v>
      </c>
      <c r="AM349" s="158">
        <f t="shared" si="103"/>
        <v>0.27936118143266669</v>
      </c>
      <c r="AN349" s="158">
        <f t="shared" si="104"/>
        <v>1.9860195764996595</v>
      </c>
      <c r="AO349" s="158">
        <f t="shared" si="105"/>
        <v>0.25695641468176683</v>
      </c>
      <c r="AP349" s="157"/>
      <c r="AQ349" s="161"/>
      <c r="AR349" s="161"/>
      <c r="AS349" s="161" t="str">
        <f>IF(ISNA(VLOOKUP($B349,'2017 Emission Inventory'!$B$2:$B$803,1,FALSE)),"No","Yes")</f>
        <v>Yes</v>
      </c>
      <c r="AT349" s="161" t="str">
        <f>IFERROR(INDEX('2017 Emission Inventory'!$C$2:$C$803,MATCH($B349,'2017 Emission Inventory'!$B$2:$B$803,0)),"")</f>
        <v>Cargo Tractor</v>
      </c>
      <c r="AU349" s="161" t="str">
        <f>IFERROR(INDEX('2017 Emission Inventory'!$D$2:$D$803,MATCH($B349,'2017 Emission Inventory'!$B$2:$B$803,0)),"")</f>
        <v>Gasoline</v>
      </c>
      <c r="AV349" s="161">
        <f>IFERROR(INDEX('2017 Emission Inventory'!$E$2:$E$803,MATCH($B349,'2017 Emission Inventory'!$B$2:$B$803,0)),"")</f>
        <v>2000</v>
      </c>
      <c r="AW349" s="161">
        <f>IFERROR(INDEX('2017 Emission Inventory'!$F$2:$F$803,MATCH($B349,'2017 Emission Inventory'!$B$2:$B$803,0)),"")</f>
        <v>217</v>
      </c>
      <c r="AX349" s="161">
        <f>IFERROR(INDEX('2017 Emission Inventory'!$G$2:$G$803,MATCH($B349,'2017 Emission Inventory'!$B$2:$B$803,0)),"")</f>
        <v>1137.9951923076924</v>
      </c>
      <c r="AY349" s="162">
        <f>IFERROR(INDEX('2017 Emission Inventory'!$AL$2:$AL$803,MATCH($B349,'2017 Emission Inventory'!$B$2:$B$803,0)),"")</f>
        <v>3972.039152999319</v>
      </c>
      <c r="AZ349" s="163">
        <f t="shared" si="106"/>
        <v>0</v>
      </c>
      <c r="BB349" s="166"/>
    </row>
    <row r="350" spans="1:54" s="160" customFormat="1" x14ac:dyDescent="0.35">
      <c r="A350" s="157">
        <v>349</v>
      </c>
      <c r="B350" s="157">
        <v>48422</v>
      </c>
      <c r="C350" s="157" t="s">
        <v>205</v>
      </c>
      <c r="D350" s="157" t="s">
        <v>16</v>
      </c>
      <c r="E350" s="157">
        <v>2000</v>
      </c>
      <c r="F350" s="157">
        <v>217</v>
      </c>
      <c r="G350" s="157">
        <v>1137.9951923076924</v>
      </c>
      <c r="H350" s="157"/>
      <c r="I350" s="157">
        <f t="shared" si="90"/>
        <v>300</v>
      </c>
      <c r="J350" s="157" t="str">
        <f>IF(D350="Electric","--",IF(D350="Diesel",VLOOKUP(C350,[2]ORDLF!A:B,2,FALSE),""))</f>
        <v/>
      </c>
      <c r="K350" s="157">
        <f>IF(D350="Electric","--",IF(D350="Gasoline",VLOOKUP(C350,LSILF!A:C,3,FALSE),""))</f>
        <v>0.54</v>
      </c>
      <c r="L350" s="158">
        <f t="shared" si="107"/>
        <v>0.54</v>
      </c>
      <c r="M350" s="157" t="str" cm="1">
        <f t="array" ref="M350">IF(D350="Electric","--",IF(D350="Diesel",_xlfn._xlws.FILTER(DIESCH[CH Cap],(DIESCH[HP Bin]=I350)),""))</f>
        <v/>
      </c>
      <c r="N350" s="157" cm="1">
        <f t="array" ref="N350">IF(D350="Electric","--",IF(D350="Gasoline",_xlfn._xlws.FILTER(LSICH[CH Cap],(LSICH[Fuel Type]=D350)*(LSICH[MY]=E350)),""))</f>
        <v>7000</v>
      </c>
      <c r="O350" s="157">
        <f t="shared" si="91"/>
        <v>7000</v>
      </c>
      <c r="P350" s="157">
        <f t="shared" si="92"/>
        <v>22759.903846153848</v>
      </c>
      <c r="Q350" s="157" t="str" cm="1">
        <f t="array" ref="Q350">IF(D350="Electric","--",IF(D350="Diesel",_xlfn._xlws.FILTER(ORDEF[HC-ZH (g/hp-hr)],(ORDEF[HP]=I350)*(ORDEF[Model_Year]=E350)),""))</f>
        <v/>
      </c>
      <c r="R350" s="157" cm="1">
        <f t="array" ref="R350">IF(D350="Electric","--",IF(D350="Gasoline",_xlfn._xlws.FILTER(LSIEF[HC-ZH (g/hp-hr)],(LSIEF[Fuel]=D350)*(LSIEF[HP Bin]=I350)*(LSIEF[Model Year]=E350)),""))</f>
        <v>1.61</v>
      </c>
      <c r="S350" s="158">
        <f t="shared" si="93"/>
        <v>1.61</v>
      </c>
      <c r="T350" s="159" t="str" cm="1">
        <f t="array" ref="T350">IF(D350="Electric","--",IF(D350="Diesel",_xlfn._xlws.FILTER(ORDEF[HCDR],(ORDEF[HP]=I350)*(ORDEF[Model_Year]=E350),),""))</f>
        <v/>
      </c>
      <c r="U350" s="159" cm="1">
        <f t="array" ref="U350">IF(D350="Electric","--",IF(D350="Gasoline",_xlfn._xlws.FILTER(LSIEF[HC DR],(LSIEF[Fuel]=D350)*(LSIEF[HP Bin]=I350)*(LSIEF[Model Year]=E350)),""))</f>
        <v>4.1499999999999999E-5</v>
      </c>
      <c r="V350" s="159">
        <f t="shared" si="94"/>
        <v>4.1499999999999999E-5</v>
      </c>
      <c r="W350" s="158" t="str" cm="1">
        <f t="array" ref="W350">IF(D350="Electric","--",IF(D350="Diesel",_xlfn._xlws.FILTER(ORDEF[NOXzh],(ORDEF[HP]=I350)*(ORDEF[Model_Year]=E350)),""))</f>
        <v/>
      </c>
      <c r="X350" s="158" cm="1">
        <f t="array" ref="X350">IF(D350="Electric","--",IF(D350="Gasoline",_xlfn._xlws.FILTER(LSIEF[NOX-ZH (g/hp-hr)],(LSIEF[Fuel]=D350)*(LSIEF[HP Bin]=I350)*(LSIEF[Model Year]=E350)),""))</f>
        <v>12.94</v>
      </c>
      <c r="Y350" s="158">
        <f t="shared" si="95"/>
        <v>12.94</v>
      </c>
      <c r="Z350" s="159" t="str" cm="1">
        <f t="array" ref="Z350">IF(D350="Electric","--",IF(D350="Diesel",_xlfn._xlws.FILTER(ORDEF[NOXdr],(ORDEF[HP]=I350)*(ORDEF[Model_Year]=E350)),""))</f>
        <v/>
      </c>
      <c r="AA350" s="159" cm="1">
        <f t="array" ref="AA350">IF(E350="Electric","--",IF(D350="Gasoline",_xlfn._xlws.FILTER(LSIEF[NOX DR],(LSIEF[Fuel]=D350)*(LSIEF[HP Bin]=I350)*(LSIEF[Model Year]=E350)),""))</f>
        <v>1.27E-4</v>
      </c>
      <c r="AB350" s="159">
        <f t="shared" si="96"/>
        <v>1.27E-4</v>
      </c>
      <c r="AC350" s="158" t="str" cm="1">
        <f t="array" ref="AC350">IF(D350="Electric","--",IF(D350="Diesel",_xlfn._xlws.FILTER(DFCF2[Fuel_HC],(DFCF2[MY]=E350)),""))</f>
        <v/>
      </c>
      <c r="AD350" s="158" cm="1">
        <f t="array" ref="AD350">IF(D350="Electric","--",IF(D350="Gasoline",_xlfn._xlws.FILTER(GFCF2[Fuel_HC],(GFCF2[MY]=E350)),""))</f>
        <v>1</v>
      </c>
      <c r="AE350" s="158">
        <f t="shared" si="97"/>
        <v>1</v>
      </c>
      <c r="AF350" s="157" t="str" cm="1">
        <f t="array" ref="AF350">IF(D350="Electric","--",IF(D350="Diesel",_xlfn._xlws.FILTER(DFCF2[Fuel_NOX],(DFCF2[MY]=E350)),""))</f>
        <v/>
      </c>
      <c r="AG350" s="157" cm="1">
        <f t="array" ref="AG350">IF(D350="Electric","--",IF(D350="Gasoline",_xlfn._xlws.FILTER(GFCF2[Fuel_NOX],(GFCF2[MY]=E350)),""))</f>
        <v>0.97699999999999998</v>
      </c>
      <c r="AH350" s="157">
        <f t="shared" si="98"/>
        <v>0.97699999999999998</v>
      </c>
      <c r="AI350" s="158">
        <f t="shared" si="99"/>
        <v>1.9005000000000001</v>
      </c>
      <c r="AJ350" s="158">
        <f t="shared" si="100"/>
        <v>13.510932999999998</v>
      </c>
      <c r="AK350" s="158">
        <f t="shared" si="101"/>
        <v>558.72236286533337</v>
      </c>
      <c r="AL350" s="158">
        <f t="shared" si="102"/>
        <v>3972.039152999319</v>
      </c>
      <c r="AM350" s="158">
        <f t="shared" si="103"/>
        <v>0.27936118143266669</v>
      </c>
      <c r="AN350" s="158">
        <f t="shared" si="104"/>
        <v>1.9860195764996595</v>
      </c>
      <c r="AO350" s="158">
        <f t="shared" si="105"/>
        <v>0.25695641468176683</v>
      </c>
      <c r="AP350" s="157"/>
      <c r="AQ350" s="161"/>
      <c r="AR350" s="161"/>
      <c r="AS350" s="161" t="str">
        <f>IF(ISNA(VLOOKUP($B350,'2017 Emission Inventory'!$B$2:$B$803,1,FALSE)),"No","Yes")</f>
        <v>Yes</v>
      </c>
      <c r="AT350" s="161" t="str">
        <f>IFERROR(INDEX('2017 Emission Inventory'!$C$2:$C$803,MATCH($B350,'2017 Emission Inventory'!$B$2:$B$803,0)),"")</f>
        <v>Cargo Tractor</v>
      </c>
      <c r="AU350" s="161" t="str">
        <f>IFERROR(INDEX('2017 Emission Inventory'!$D$2:$D$803,MATCH($B350,'2017 Emission Inventory'!$B$2:$B$803,0)),"")</f>
        <v>Gasoline</v>
      </c>
      <c r="AV350" s="161">
        <f>IFERROR(INDEX('2017 Emission Inventory'!$E$2:$E$803,MATCH($B350,'2017 Emission Inventory'!$B$2:$B$803,0)),"")</f>
        <v>2000</v>
      </c>
      <c r="AW350" s="161">
        <f>IFERROR(INDEX('2017 Emission Inventory'!$F$2:$F$803,MATCH($B350,'2017 Emission Inventory'!$B$2:$B$803,0)),"")</f>
        <v>217</v>
      </c>
      <c r="AX350" s="161">
        <f>IFERROR(INDEX('2017 Emission Inventory'!$G$2:$G$803,MATCH($B350,'2017 Emission Inventory'!$B$2:$B$803,0)),"")</f>
        <v>1137.9951923076924</v>
      </c>
      <c r="AY350" s="162">
        <f>IFERROR(INDEX('2017 Emission Inventory'!$AL$2:$AL$803,MATCH($B350,'2017 Emission Inventory'!$B$2:$B$803,0)),"")</f>
        <v>3972.039152999319</v>
      </c>
      <c r="AZ350" s="163">
        <f t="shared" si="106"/>
        <v>0</v>
      </c>
      <c r="BB350" s="166"/>
    </row>
    <row r="351" spans="1:54" s="160" customFormat="1" x14ac:dyDescent="0.35">
      <c r="A351" s="157">
        <v>350</v>
      </c>
      <c r="B351" s="157">
        <v>48430</v>
      </c>
      <c r="C351" s="157" t="s">
        <v>205</v>
      </c>
      <c r="D351" s="157" t="s">
        <v>16</v>
      </c>
      <c r="E351" s="157">
        <v>2000</v>
      </c>
      <c r="F351" s="157">
        <v>217</v>
      </c>
      <c r="G351" s="157">
        <v>1137.9951923076924</v>
      </c>
      <c r="H351" s="157"/>
      <c r="I351" s="157">
        <f t="shared" si="90"/>
        <v>300</v>
      </c>
      <c r="J351" s="157" t="str">
        <f>IF(D351="Electric","--",IF(D351="Diesel",VLOOKUP(C351,[2]ORDLF!A:B,2,FALSE),""))</f>
        <v/>
      </c>
      <c r="K351" s="157">
        <f>IF(D351="Electric","--",IF(D351="Gasoline",VLOOKUP(C351,LSILF!A:C,3,FALSE),""))</f>
        <v>0.54</v>
      </c>
      <c r="L351" s="158">
        <f t="shared" si="107"/>
        <v>0.54</v>
      </c>
      <c r="M351" s="157" t="str" cm="1">
        <f t="array" ref="M351">IF(D351="Electric","--",IF(D351="Diesel",_xlfn._xlws.FILTER(DIESCH[CH Cap],(DIESCH[HP Bin]=I351)),""))</f>
        <v/>
      </c>
      <c r="N351" s="157" cm="1">
        <f t="array" ref="N351">IF(D351="Electric","--",IF(D351="Gasoline",_xlfn._xlws.FILTER(LSICH[CH Cap],(LSICH[Fuel Type]=D351)*(LSICH[MY]=E351)),""))</f>
        <v>7000</v>
      </c>
      <c r="O351" s="157">
        <f t="shared" si="91"/>
        <v>7000</v>
      </c>
      <c r="P351" s="157">
        <f t="shared" si="92"/>
        <v>22759.903846153848</v>
      </c>
      <c r="Q351" s="157" t="str" cm="1">
        <f t="array" ref="Q351">IF(D351="Electric","--",IF(D351="Diesel",_xlfn._xlws.FILTER(ORDEF[HC-ZH (g/hp-hr)],(ORDEF[HP]=I351)*(ORDEF[Model_Year]=E351)),""))</f>
        <v/>
      </c>
      <c r="R351" s="157" cm="1">
        <f t="array" ref="R351">IF(D351="Electric","--",IF(D351="Gasoline",_xlfn._xlws.FILTER(LSIEF[HC-ZH (g/hp-hr)],(LSIEF[Fuel]=D351)*(LSIEF[HP Bin]=I351)*(LSIEF[Model Year]=E351)),""))</f>
        <v>1.61</v>
      </c>
      <c r="S351" s="158">
        <f t="shared" si="93"/>
        <v>1.61</v>
      </c>
      <c r="T351" s="159" t="str" cm="1">
        <f t="array" ref="T351">IF(D351="Electric","--",IF(D351="Diesel",_xlfn._xlws.FILTER(ORDEF[HCDR],(ORDEF[HP]=I351)*(ORDEF[Model_Year]=E351),),""))</f>
        <v/>
      </c>
      <c r="U351" s="159" cm="1">
        <f t="array" ref="U351">IF(D351="Electric","--",IF(D351="Gasoline",_xlfn._xlws.FILTER(LSIEF[HC DR],(LSIEF[Fuel]=D351)*(LSIEF[HP Bin]=I351)*(LSIEF[Model Year]=E351)),""))</f>
        <v>4.1499999999999999E-5</v>
      </c>
      <c r="V351" s="159">
        <f t="shared" si="94"/>
        <v>4.1499999999999999E-5</v>
      </c>
      <c r="W351" s="158" t="str" cm="1">
        <f t="array" ref="W351">IF(D351="Electric","--",IF(D351="Diesel",_xlfn._xlws.FILTER(ORDEF[NOXzh],(ORDEF[HP]=I351)*(ORDEF[Model_Year]=E351)),""))</f>
        <v/>
      </c>
      <c r="X351" s="158" cm="1">
        <f t="array" ref="X351">IF(D351="Electric","--",IF(D351="Gasoline",_xlfn._xlws.FILTER(LSIEF[NOX-ZH (g/hp-hr)],(LSIEF[Fuel]=D351)*(LSIEF[HP Bin]=I351)*(LSIEF[Model Year]=E351)),""))</f>
        <v>12.94</v>
      </c>
      <c r="Y351" s="158">
        <f t="shared" si="95"/>
        <v>12.94</v>
      </c>
      <c r="Z351" s="159" t="str" cm="1">
        <f t="array" ref="Z351">IF(D351="Electric","--",IF(D351="Diesel",_xlfn._xlws.FILTER(ORDEF[NOXdr],(ORDEF[HP]=I351)*(ORDEF[Model_Year]=E351)),""))</f>
        <v/>
      </c>
      <c r="AA351" s="159" cm="1">
        <f t="array" ref="AA351">IF(E351="Electric","--",IF(D351="Gasoline",_xlfn._xlws.FILTER(LSIEF[NOX DR],(LSIEF[Fuel]=D351)*(LSIEF[HP Bin]=I351)*(LSIEF[Model Year]=E351)),""))</f>
        <v>1.27E-4</v>
      </c>
      <c r="AB351" s="159">
        <f t="shared" si="96"/>
        <v>1.27E-4</v>
      </c>
      <c r="AC351" s="158" t="str" cm="1">
        <f t="array" ref="AC351">IF(D351="Electric","--",IF(D351="Diesel",_xlfn._xlws.FILTER(DFCF2[Fuel_HC],(DFCF2[MY]=E351)),""))</f>
        <v/>
      </c>
      <c r="AD351" s="158" cm="1">
        <f t="array" ref="AD351">IF(D351="Electric","--",IF(D351="Gasoline",_xlfn._xlws.FILTER(GFCF2[Fuel_HC],(GFCF2[MY]=E351)),""))</f>
        <v>1</v>
      </c>
      <c r="AE351" s="158">
        <f t="shared" si="97"/>
        <v>1</v>
      </c>
      <c r="AF351" s="157" t="str" cm="1">
        <f t="array" ref="AF351">IF(D351="Electric","--",IF(D351="Diesel",_xlfn._xlws.FILTER(DFCF2[Fuel_NOX],(DFCF2[MY]=E351)),""))</f>
        <v/>
      </c>
      <c r="AG351" s="157" cm="1">
        <f t="array" ref="AG351">IF(D351="Electric","--",IF(D351="Gasoline",_xlfn._xlws.FILTER(GFCF2[Fuel_NOX],(GFCF2[MY]=E351)),""))</f>
        <v>0.97699999999999998</v>
      </c>
      <c r="AH351" s="157">
        <f t="shared" si="98"/>
        <v>0.97699999999999998</v>
      </c>
      <c r="AI351" s="158">
        <f t="shared" si="99"/>
        <v>1.9005000000000001</v>
      </c>
      <c r="AJ351" s="158">
        <f t="shared" si="100"/>
        <v>13.510932999999998</v>
      </c>
      <c r="AK351" s="158">
        <f t="shared" si="101"/>
        <v>558.72236286533337</v>
      </c>
      <c r="AL351" s="158">
        <f t="shared" si="102"/>
        <v>3972.039152999319</v>
      </c>
      <c r="AM351" s="158">
        <f t="shared" si="103"/>
        <v>0.27936118143266669</v>
      </c>
      <c r="AN351" s="158">
        <f t="shared" si="104"/>
        <v>1.9860195764996595</v>
      </c>
      <c r="AO351" s="158">
        <f t="shared" si="105"/>
        <v>0.25695641468176683</v>
      </c>
      <c r="AP351" s="157"/>
      <c r="AQ351" s="161"/>
      <c r="AR351" s="161"/>
      <c r="AS351" s="161" t="str">
        <f>IF(ISNA(VLOOKUP($B351,'2017 Emission Inventory'!$B$2:$B$803,1,FALSE)),"No","Yes")</f>
        <v>Yes</v>
      </c>
      <c r="AT351" s="161" t="str">
        <f>IFERROR(INDEX('2017 Emission Inventory'!$C$2:$C$803,MATCH($B351,'2017 Emission Inventory'!$B$2:$B$803,0)),"")</f>
        <v>Cargo Tractor</v>
      </c>
      <c r="AU351" s="161" t="str">
        <f>IFERROR(INDEX('2017 Emission Inventory'!$D$2:$D$803,MATCH($B351,'2017 Emission Inventory'!$B$2:$B$803,0)),"")</f>
        <v>Gasoline</v>
      </c>
      <c r="AV351" s="161">
        <f>IFERROR(INDEX('2017 Emission Inventory'!$E$2:$E$803,MATCH($B351,'2017 Emission Inventory'!$B$2:$B$803,0)),"")</f>
        <v>2000</v>
      </c>
      <c r="AW351" s="161">
        <f>IFERROR(INDEX('2017 Emission Inventory'!$F$2:$F$803,MATCH($B351,'2017 Emission Inventory'!$B$2:$B$803,0)),"")</f>
        <v>217</v>
      </c>
      <c r="AX351" s="161">
        <f>IFERROR(INDEX('2017 Emission Inventory'!$G$2:$G$803,MATCH($B351,'2017 Emission Inventory'!$B$2:$B$803,0)),"")</f>
        <v>1137.9951923076924</v>
      </c>
      <c r="AY351" s="162">
        <f>IFERROR(INDEX('2017 Emission Inventory'!$AL$2:$AL$803,MATCH($B351,'2017 Emission Inventory'!$B$2:$B$803,0)),"")</f>
        <v>3972.039152999319</v>
      </c>
      <c r="AZ351" s="163">
        <f t="shared" si="106"/>
        <v>0</v>
      </c>
      <c r="BB351" s="166"/>
    </row>
    <row r="352" spans="1:54" s="160" customFormat="1" x14ac:dyDescent="0.35">
      <c r="A352" s="157">
        <v>351</v>
      </c>
      <c r="B352" s="157">
        <v>48543</v>
      </c>
      <c r="C352" s="157" t="s">
        <v>205</v>
      </c>
      <c r="D352" s="157" t="s">
        <v>16</v>
      </c>
      <c r="E352" s="157">
        <v>2000</v>
      </c>
      <c r="F352" s="157">
        <v>217</v>
      </c>
      <c r="G352" s="157">
        <v>1137.9951923076924</v>
      </c>
      <c r="H352" s="157"/>
      <c r="I352" s="157">
        <f t="shared" si="90"/>
        <v>300</v>
      </c>
      <c r="J352" s="157" t="str">
        <f>IF(D352="Electric","--",IF(D352="Diesel",VLOOKUP(C352,[2]ORDLF!A:B,2,FALSE),""))</f>
        <v/>
      </c>
      <c r="K352" s="157">
        <f>IF(D352="Electric","--",IF(D352="Gasoline",VLOOKUP(C352,LSILF!A:C,3,FALSE),""))</f>
        <v>0.54</v>
      </c>
      <c r="L352" s="158">
        <f t="shared" si="107"/>
        <v>0.54</v>
      </c>
      <c r="M352" s="157" t="str" cm="1">
        <f t="array" ref="M352">IF(D352="Electric","--",IF(D352="Diesel",_xlfn._xlws.FILTER(DIESCH[CH Cap],(DIESCH[HP Bin]=I352)),""))</f>
        <v/>
      </c>
      <c r="N352" s="157" cm="1">
        <f t="array" ref="N352">IF(D352="Electric","--",IF(D352="Gasoline",_xlfn._xlws.FILTER(LSICH[CH Cap],(LSICH[Fuel Type]=D352)*(LSICH[MY]=E352)),""))</f>
        <v>7000</v>
      </c>
      <c r="O352" s="157">
        <f t="shared" si="91"/>
        <v>7000</v>
      </c>
      <c r="P352" s="157">
        <f t="shared" si="92"/>
        <v>22759.903846153848</v>
      </c>
      <c r="Q352" s="157" t="str" cm="1">
        <f t="array" ref="Q352">IF(D352="Electric","--",IF(D352="Diesel",_xlfn._xlws.FILTER(ORDEF[HC-ZH (g/hp-hr)],(ORDEF[HP]=I352)*(ORDEF[Model_Year]=E352)),""))</f>
        <v/>
      </c>
      <c r="R352" s="157" cm="1">
        <f t="array" ref="R352">IF(D352="Electric","--",IF(D352="Gasoline",_xlfn._xlws.FILTER(LSIEF[HC-ZH (g/hp-hr)],(LSIEF[Fuel]=D352)*(LSIEF[HP Bin]=I352)*(LSIEF[Model Year]=E352)),""))</f>
        <v>1.61</v>
      </c>
      <c r="S352" s="158">
        <f t="shared" si="93"/>
        <v>1.61</v>
      </c>
      <c r="T352" s="159" t="str" cm="1">
        <f t="array" ref="T352">IF(D352="Electric","--",IF(D352="Diesel",_xlfn._xlws.FILTER(ORDEF[HCDR],(ORDEF[HP]=I352)*(ORDEF[Model_Year]=E352),),""))</f>
        <v/>
      </c>
      <c r="U352" s="159" cm="1">
        <f t="array" ref="U352">IF(D352="Electric","--",IF(D352="Gasoline",_xlfn._xlws.FILTER(LSIEF[HC DR],(LSIEF[Fuel]=D352)*(LSIEF[HP Bin]=I352)*(LSIEF[Model Year]=E352)),""))</f>
        <v>4.1499999999999999E-5</v>
      </c>
      <c r="V352" s="159">
        <f t="shared" si="94"/>
        <v>4.1499999999999999E-5</v>
      </c>
      <c r="W352" s="158" t="str" cm="1">
        <f t="array" ref="W352">IF(D352="Electric","--",IF(D352="Diesel",_xlfn._xlws.FILTER(ORDEF[NOXzh],(ORDEF[HP]=I352)*(ORDEF[Model_Year]=E352)),""))</f>
        <v/>
      </c>
      <c r="X352" s="158" cm="1">
        <f t="array" ref="X352">IF(D352="Electric","--",IF(D352="Gasoline",_xlfn._xlws.FILTER(LSIEF[NOX-ZH (g/hp-hr)],(LSIEF[Fuel]=D352)*(LSIEF[HP Bin]=I352)*(LSIEF[Model Year]=E352)),""))</f>
        <v>12.94</v>
      </c>
      <c r="Y352" s="158">
        <f t="shared" si="95"/>
        <v>12.94</v>
      </c>
      <c r="Z352" s="159" t="str" cm="1">
        <f t="array" ref="Z352">IF(D352="Electric","--",IF(D352="Diesel",_xlfn._xlws.FILTER(ORDEF[NOXdr],(ORDEF[HP]=I352)*(ORDEF[Model_Year]=E352)),""))</f>
        <v/>
      </c>
      <c r="AA352" s="159" cm="1">
        <f t="array" ref="AA352">IF(E352="Electric","--",IF(D352="Gasoline",_xlfn._xlws.FILTER(LSIEF[NOX DR],(LSIEF[Fuel]=D352)*(LSIEF[HP Bin]=I352)*(LSIEF[Model Year]=E352)),""))</f>
        <v>1.27E-4</v>
      </c>
      <c r="AB352" s="159">
        <f t="shared" si="96"/>
        <v>1.27E-4</v>
      </c>
      <c r="AC352" s="158" t="str" cm="1">
        <f t="array" ref="AC352">IF(D352="Electric","--",IF(D352="Diesel",_xlfn._xlws.FILTER(DFCF2[Fuel_HC],(DFCF2[MY]=E352)),""))</f>
        <v/>
      </c>
      <c r="AD352" s="158" cm="1">
        <f t="array" ref="AD352">IF(D352="Electric","--",IF(D352="Gasoline",_xlfn._xlws.FILTER(GFCF2[Fuel_HC],(GFCF2[MY]=E352)),""))</f>
        <v>1</v>
      </c>
      <c r="AE352" s="158">
        <f t="shared" si="97"/>
        <v>1</v>
      </c>
      <c r="AF352" s="157" t="str" cm="1">
        <f t="array" ref="AF352">IF(D352="Electric","--",IF(D352="Diesel",_xlfn._xlws.FILTER(DFCF2[Fuel_NOX],(DFCF2[MY]=E352)),""))</f>
        <v/>
      </c>
      <c r="AG352" s="157" cm="1">
        <f t="array" ref="AG352">IF(D352="Electric","--",IF(D352="Gasoline",_xlfn._xlws.FILTER(GFCF2[Fuel_NOX],(GFCF2[MY]=E352)),""))</f>
        <v>0.97699999999999998</v>
      </c>
      <c r="AH352" s="157">
        <f t="shared" si="98"/>
        <v>0.97699999999999998</v>
      </c>
      <c r="AI352" s="158">
        <f t="shared" si="99"/>
        <v>1.9005000000000001</v>
      </c>
      <c r="AJ352" s="158">
        <f t="shared" si="100"/>
        <v>13.510932999999998</v>
      </c>
      <c r="AK352" s="158">
        <f t="shared" si="101"/>
        <v>558.72236286533337</v>
      </c>
      <c r="AL352" s="158">
        <f t="shared" si="102"/>
        <v>3972.039152999319</v>
      </c>
      <c r="AM352" s="158">
        <f t="shared" si="103"/>
        <v>0.27936118143266669</v>
      </c>
      <c r="AN352" s="158">
        <f t="shared" si="104"/>
        <v>1.9860195764996595</v>
      </c>
      <c r="AO352" s="158">
        <f t="shared" si="105"/>
        <v>0.25695641468176683</v>
      </c>
      <c r="AP352" s="157"/>
      <c r="AQ352" s="161"/>
      <c r="AR352" s="161"/>
      <c r="AS352" s="161" t="str">
        <f>IF(ISNA(VLOOKUP($B352,'2017 Emission Inventory'!$B$2:$B$803,1,FALSE)),"No","Yes")</f>
        <v>Yes</v>
      </c>
      <c r="AT352" s="161" t="str">
        <f>IFERROR(INDEX('2017 Emission Inventory'!$C$2:$C$803,MATCH($B352,'2017 Emission Inventory'!$B$2:$B$803,0)),"")</f>
        <v>Cargo Tractor</v>
      </c>
      <c r="AU352" s="161" t="str">
        <f>IFERROR(INDEX('2017 Emission Inventory'!$D$2:$D$803,MATCH($B352,'2017 Emission Inventory'!$B$2:$B$803,0)),"")</f>
        <v>Gasoline</v>
      </c>
      <c r="AV352" s="161">
        <f>IFERROR(INDEX('2017 Emission Inventory'!$E$2:$E$803,MATCH($B352,'2017 Emission Inventory'!$B$2:$B$803,0)),"")</f>
        <v>2000</v>
      </c>
      <c r="AW352" s="161">
        <f>IFERROR(INDEX('2017 Emission Inventory'!$F$2:$F$803,MATCH($B352,'2017 Emission Inventory'!$B$2:$B$803,0)),"")</f>
        <v>217</v>
      </c>
      <c r="AX352" s="161">
        <f>IFERROR(INDEX('2017 Emission Inventory'!$G$2:$G$803,MATCH($B352,'2017 Emission Inventory'!$B$2:$B$803,0)),"")</f>
        <v>1137.9951923076924</v>
      </c>
      <c r="AY352" s="162">
        <f>IFERROR(INDEX('2017 Emission Inventory'!$AL$2:$AL$803,MATCH($B352,'2017 Emission Inventory'!$B$2:$B$803,0)),"")</f>
        <v>3972.039152999319</v>
      </c>
      <c r="AZ352" s="163">
        <f t="shared" si="106"/>
        <v>0</v>
      </c>
      <c r="BB352" s="166"/>
    </row>
    <row r="353" spans="1:54" s="160" customFormat="1" x14ac:dyDescent="0.35">
      <c r="A353" s="157">
        <v>352</v>
      </c>
      <c r="B353" s="157">
        <v>48544</v>
      </c>
      <c r="C353" s="157" t="s">
        <v>205</v>
      </c>
      <c r="D353" s="157" t="s">
        <v>16</v>
      </c>
      <c r="E353" s="157">
        <v>2000</v>
      </c>
      <c r="F353" s="157">
        <v>217</v>
      </c>
      <c r="G353" s="157">
        <v>1137.9951923076924</v>
      </c>
      <c r="H353" s="157"/>
      <c r="I353" s="157">
        <f t="shared" si="90"/>
        <v>300</v>
      </c>
      <c r="J353" s="157" t="str">
        <f>IF(D353="Electric","--",IF(D353="Diesel",VLOOKUP(C353,[2]ORDLF!A:B,2,FALSE),""))</f>
        <v/>
      </c>
      <c r="K353" s="157">
        <f>IF(D353="Electric","--",IF(D353="Gasoline",VLOOKUP(C353,LSILF!A:C,3,FALSE),""))</f>
        <v>0.54</v>
      </c>
      <c r="L353" s="158">
        <f t="shared" si="107"/>
        <v>0.54</v>
      </c>
      <c r="M353" s="157" t="str" cm="1">
        <f t="array" ref="M353">IF(D353="Electric","--",IF(D353="Diesel",_xlfn._xlws.FILTER(DIESCH[CH Cap],(DIESCH[HP Bin]=I353)),""))</f>
        <v/>
      </c>
      <c r="N353" s="157" cm="1">
        <f t="array" ref="N353">IF(D353="Electric","--",IF(D353="Gasoline",_xlfn._xlws.FILTER(LSICH[CH Cap],(LSICH[Fuel Type]=D353)*(LSICH[MY]=E353)),""))</f>
        <v>7000</v>
      </c>
      <c r="O353" s="157">
        <f t="shared" si="91"/>
        <v>7000</v>
      </c>
      <c r="P353" s="157">
        <f t="shared" si="92"/>
        <v>22759.903846153848</v>
      </c>
      <c r="Q353" s="157" t="str" cm="1">
        <f t="array" ref="Q353">IF(D353="Electric","--",IF(D353="Diesel",_xlfn._xlws.FILTER(ORDEF[HC-ZH (g/hp-hr)],(ORDEF[HP]=I353)*(ORDEF[Model_Year]=E353)),""))</f>
        <v/>
      </c>
      <c r="R353" s="157" cm="1">
        <f t="array" ref="R353">IF(D353="Electric","--",IF(D353="Gasoline",_xlfn._xlws.FILTER(LSIEF[HC-ZH (g/hp-hr)],(LSIEF[Fuel]=D353)*(LSIEF[HP Bin]=I353)*(LSIEF[Model Year]=E353)),""))</f>
        <v>1.61</v>
      </c>
      <c r="S353" s="158">
        <f t="shared" si="93"/>
        <v>1.61</v>
      </c>
      <c r="T353" s="159" t="str" cm="1">
        <f t="array" ref="T353">IF(D353="Electric","--",IF(D353="Diesel",_xlfn._xlws.FILTER(ORDEF[HCDR],(ORDEF[HP]=I353)*(ORDEF[Model_Year]=E353),),""))</f>
        <v/>
      </c>
      <c r="U353" s="159" cm="1">
        <f t="array" ref="U353">IF(D353="Electric","--",IF(D353="Gasoline",_xlfn._xlws.FILTER(LSIEF[HC DR],(LSIEF[Fuel]=D353)*(LSIEF[HP Bin]=I353)*(LSIEF[Model Year]=E353)),""))</f>
        <v>4.1499999999999999E-5</v>
      </c>
      <c r="V353" s="159">
        <f t="shared" si="94"/>
        <v>4.1499999999999999E-5</v>
      </c>
      <c r="W353" s="158" t="str" cm="1">
        <f t="array" ref="W353">IF(D353="Electric","--",IF(D353="Diesel",_xlfn._xlws.FILTER(ORDEF[NOXzh],(ORDEF[HP]=I353)*(ORDEF[Model_Year]=E353)),""))</f>
        <v/>
      </c>
      <c r="X353" s="158" cm="1">
        <f t="array" ref="X353">IF(D353="Electric","--",IF(D353="Gasoline",_xlfn._xlws.FILTER(LSIEF[NOX-ZH (g/hp-hr)],(LSIEF[Fuel]=D353)*(LSIEF[HP Bin]=I353)*(LSIEF[Model Year]=E353)),""))</f>
        <v>12.94</v>
      </c>
      <c r="Y353" s="158">
        <f t="shared" si="95"/>
        <v>12.94</v>
      </c>
      <c r="Z353" s="159" t="str" cm="1">
        <f t="array" ref="Z353">IF(D353="Electric","--",IF(D353="Diesel",_xlfn._xlws.FILTER(ORDEF[NOXdr],(ORDEF[HP]=I353)*(ORDEF[Model_Year]=E353)),""))</f>
        <v/>
      </c>
      <c r="AA353" s="159" cm="1">
        <f t="array" ref="AA353">IF(E353="Electric","--",IF(D353="Gasoline",_xlfn._xlws.FILTER(LSIEF[NOX DR],(LSIEF[Fuel]=D353)*(LSIEF[HP Bin]=I353)*(LSIEF[Model Year]=E353)),""))</f>
        <v>1.27E-4</v>
      </c>
      <c r="AB353" s="159">
        <f t="shared" si="96"/>
        <v>1.27E-4</v>
      </c>
      <c r="AC353" s="158" t="str" cm="1">
        <f t="array" ref="AC353">IF(D353="Electric","--",IF(D353="Diesel",_xlfn._xlws.FILTER(DFCF2[Fuel_HC],(DFCF2[MY]=E353)),""))</f>
        <v/>
      </c>
      <c r="AD353" s="158" cm="1">
        <f t="array" ref="AD353">IF(D353="Electric","--",IF(D353="Gasoline",_xlfn._xlws.FILTER(GFCF2[Fuel_HC],(GFCF2[MY]=E353)),""))</f>
        <v>1</v>
      </c>
      <c r="AE353" s="158">
        <f t="shared" si="97"/>
        <v>1</v>
      </c>
      <c r="AF353" s="157" t="str" cm="1">
        <f t="array" ref="AF353">IF(D353="Electric","--",IF(D353="Diesel",_xlfn._xlws.FILTER(DFCF2[Fuel_NOX],(DFCF2[MY]=E353)),""))</f>
        <v/>
      </c>
      <c r="AG353" s="157" cm="1">
        <f t="array" ref="AG353">IF(D353="Electric","--",IF(D353="Gasoline",_xlfn._xlws.FILTER(GFCF2[Fuel_NOX],(GFCF2[MY]=E353)),""))</f>
        <v>0.97699999999999998</v>
      </c>
      <c r="AH353" s="157">
        <f t="shared" si="98"/>
        <v>0.97699999999999998</v>
      </c>
      <c r="AI353" s="158">
        <f t="shared" si="99"/>
        <v>1.9005000000000001</v>
      </c>
      <c r="AJ353" s="158">
        <f t="shared" si="100"/>
        <v>13.510932999999998</v>
      </c>
      <c r="AK353" s="158">
        <f t="shared" si="101"/>
        <v>558.72236286533337</v>
      </c>
      <c r="AL353" s="158">
        <f t="shared" si="102"/>
        <v>3972.039152999319</v>
      </c>
      <c r="AM353" s="158">
        <f t="shared" si="103"/>
        <v>0.27936118143266669</v>
      </c>
      <c r="AN353" s="158">
        <f t="shared" si="104"/>
        <v>1.9860195764996595</v>
      </c>
      <c r="AO353" s="158">
        <f t="shared" si="105"/>
        <v>0.25695641468176683</v>
      </c>
      <c r="AP353" s="157"/>
      <c r="AQ353" s="161"/>
      <c r="AR353" s="161"/>
      <c r="AS353" s="161" t="str">
        <f>IF(ISNA(VLOOKUP($B353,'2017 Emission Inventory'!$B$2:$B$803,1,FALSE)),"No","Yes")</f>
        <v>Yes</v>
      </c>
      <c r="AT353" s="161" t="str">
        <f>IFERROR(INDEX('2017 Emission Inventory'!$C$2:$C$803,MATCH($B353,'2017 Emission Inventory'!$B$2:$B$803,0)),"")</f>
        <v>Cargo Tractor</v>
      </c>
      <c r="AU353" s="161" t="str">
        <f>IFERROR(INDEX('2017 Emission Inventory'!$D$2:$D$803,MATCH($B353,'2017 Emission Inventory'!$B$2:$B$803,0)),"")</f>
        <v>Gasoline</v>
      </c>
      <c r="AV353" s="161">
        <f>IFERROR(INDEX('2017 Emission Inventory'!$E$2:$E$803,MATCH($B353,'2017 Emission Inventory'!$B$2:$B$803,0)),"")</f>
        <v>2000</v>
      </c>
      <c r="AW353" s="161">
        <f>IFERROR(INDEX('2017 Emission Inventory'!$F$2:$F$803,MATCH($B353,'2017 Emission Inventory'!$B$2:$B$803,0)),"")</f>
        <v>217</v>
      </c>
      <c r="AX353" s="161">
        <f>IFERROR(INDEX('2017 Emission Inventory'!$G$2:$G$803,MATCH($B353,'2017 Emission Inventory'!$B$2:$B$803,0)),"")</f>
        <v>1137.9951923076924</v>
      </c>
      <c r="AY353" s="162">
        <f>IFERROR(INDEX('2017 Emission Inventory'!$AL$2:$AL$803,MATCH($B353,'2017 Emission Inventory'!$B$2:$B$803,0)),"")</f>
        <v>3972.039152999319</v>
      </c>
      <c r="AZ353" s="163">
        <f t="shared" si="106"/>
        <v>0</v>
      </c>
      <c r="BB353" s="166"/>
    </row>
    <row r="354" spans="1:54" s="160" customFormat="1" x14ac:dyDescent="0.35">
      <c r="A354" s="157">
        <v>353</v>
      </c>
      <c r="B354" s="157">
        <v>48545</v>
      </c>
      <c r="C354" s="157" t="s">
        <v>205</v>
      </c>
      <c r="D354" s="157" t="s">
        <v>16</v>
      </c>
      <c r="E354" s="157">
        <v>2000</v>
      </c>
      <c r="F354" s="157">
        <v>217</v>
      </c>
      <c r="G354" s="157">
        <v>1137.9951923076924</v>
      </c>
      <c r="H354" s="157"/>
      <c r="I354" s="157">
        <f t="shared" si="90"/>
        <v>300</v>
      </c>
      <c r="J354" s="157" t="str">
        <f>IF(D354="Electric","--",IF(D354="Diesel",VLOOKUP(C354,[2]ORDLF!A:B,2,FALSE),""))</f>
        <v/>
      </c>
      <c r="K354" s="157">
        <f>IF(D354="Electric","--",IF(D354="Gasoline",VLOOKUP(C354,LSILF!A:C,3,FALSE),""))</f>
        <v>0.54</v>
      </c>
      <c r="L354" s="158">
        <f t="shared" si="107"/>
        <v>0.54</v>
      </c>
      <c r="M354" s="157" t="str" cm="1">
        <f t="array" ref="M354">IF(D354="Electric","--",IF(D354="Diesel",_xlfn._xlws.FILTER(DIESCH[CH Cap],(DIESCH[HP Bin]=I354)),""))</f>
        <v/>
      </c>
      <c r="N354" s="157" cm="1">
        <f t="array" ref="N354">IF(D354="Electric","--",IF(D354="Gasoline",_xlfn._xlws.FILTER(LSICH[CH Cap],(LSICH[Fuel Type]=D354)*(LSICH[MY]=E354)),""))</f>
        <v>7000</v>
      </c>
      <c r="O354" s="157">
        <f t="shared" si="91"/>
        <v>7000</v>
      </c>
      <c r="P354" s="157">
        <f t="shared" si="92"/>
        <v>22759.903846153848</v>
      </c>
      <c r="Q354" s="157" t="str" cm="1">
        <f t="array" ref="Q354">IF(D354="Electric","--",IF(D354="Diesel",_xlfn._xlws.FILTER(ORDEF[HC-ZH (g/hp-hr)],(ORDEF[HP]=I354)*(ORDEF[Model_Year]=E354)),""))</f>
        <v/>
      </c>
      <c r="R354" s="157" cm="1">
        <f t="array" ref="R354">IF(D354="Electric","--",IF(D354="Gasoline",_xlfn._xlws.FILTER(LSIEF[HC-ZH (g/hp-hr)],(LSIEF[Fuel]=D354)*(LSIEF[HP Bin]=I354)*(LSIEF[Model Year]=E354)),""))</f>
        <v>1.61</v>
      </c>
      <c r="S354" s="158">
        <f t="shared" si="93"/>
        <v>1.61</v>
      </c>
      <c r="T354" s="159" t="str" cm="1">
        <f t="array" ref="T354">IF(D354="Electric","--",IF(D354="Diesel",_xlfn._xlws.FILTER(ORDEF[HCDR],(ORDEF[HP]=I354)*(ORDEF[Model_Year]=E354),),""))</f>
        <v/>
      </c>
      <c r="U354" s="159" cm="1">
        <f t="array" ref="U354">IF(D354="Electric","--",IF(D354="Gasoline",_xlfn._xlws.FILTER(LSIEF[HC DR],(LSIEF[Fuel]=D354)*(LSIEF[HP Bin]=I354)*(LSIEF[Model Year]=E354)),""))</f>
        <v>4.1499999999999999E-5</v>
      </c>
      <c r="V354" s="159">
        <f t="shared" si="94"/>
        <v>4.1499999999999999E-5</v>
      </c>
      <c r="W354" s="158" t="str" cm="1">
        <f t="array" ref="W354">IF(D354="Electric","--",IF(D354="Diesel",_xlfn._xlws.FILTER(ORDEF[NOXzh],(ORDEF[HP]=I354)*(ORDEF[Model_Year]=E354)),""))</f>
        <v/>
      </c>
      <c r="X354" s="158" cm="1">
        <f t="array" ref="X354">IF(D354="Electric","--",IF(D354="Gasoline",_xlfn._xlws.FILTER(LSIEF[NOX-ZH (g/hp-hr)],(LSIEF[Fuel]=D354)*(LSIEF[HP Bin]=I354)*(LSIEF[Model Year]=E354)),""))</f>
        <v>12.94</v>
      </c>
      <c r="Y354" s="158">
        <f t="shared" si="95"/>
        <v>12.94</v>
      </c>
      <c r="Z354" s="159" t="str" cm="1">
        <f t="array" ref="Z354">IF(D354="Electric","--",IF(D354="Diesel",_xlfn._xlws.FILTER(ORDEF[NOXdr],(ORDEF[HP]=I354)*(ORDEF[Model_Year]=E354)),""))</f>
        <v/>
      </c>
      <c r="AA354" s="159" cm="1">
        <f t="array" ref="AA354">IF(E354="Electric","--",IF(D354="Gasoline",_xlfn._xlws.FILTER(LSIEF[NOX DR],(LSIEF[Fuel]=D354)*(LSIEF[HP Bin]=I354)*(LSIEF[Model Year]=E354)),""))</f>
        <v>1.27E-4</v>
      </c>
      <c r="AB354" s="159">
        <f t="shared" si="96"/>
        <v>1.27E-4</v>
      </c>
      <c r="AC354" s="158" t="str" cm="1">
        <f t="array" ref="AC354">IF(D354="Electric","--",IF(D354="Diesel",_xlfn._xlws.FILTER(DFCF2[Fuel_HC],(DFCF2[MY]=E354)),""))</f>
        <v/>
      </c>
      <c r="AD354" s="158" cm="1">
        <f t="array" ref="AD354">IF(D354="Electric","--",IF(D354="Gasoline",_xlfn._xlws.FILTER(GFCF2[Fuel_HC],(GFCF2[MY]=E354)),""))</f>
        <v>1</v>
      </c>
      <c r="AE354" s="158">
        <f t="shared" si="97"/>
        <v>1</v>
      </c>
      <c r="AF354" s="157" t="str" cm="1">
        <f t="array" ref="AF354">IF(D354="Electric","--",IF(D354="Diesel",_xlfn._xlws.FILTER(DFCF2[Fuel_NOX],(DFCF2[MY]=E354)),""))</f>
        <v/>
      </c>
      <c r="AG354" s="157" cm="1">
        <f t="array" ref="AG354">IF(D354="Electric","--",IF(D354="Gasoline",_xlfn._xlws.FILTER(GFCF2[Fuel_NOX],(GFCF2[MY]=E354)),""))</f>
        <v>0.97699999999999998</v>
      </c>
      <c r="AH354" s="157">
        <f t="shared" si="98"/>
        <v>0.97699999999999998</v>
      </c>
      <c r="AI354" s="158">
        <f t="shared" si="99"/>
        <v>1.9005000000000001</v>
      </c>
      <c r="AJ354" s="158">
        <f t="shared" si="100"/>
        <v>13.510932999999998</v>
      </c>
      <c r="AK354" s="158">
        <f t="shared" si="101"/>
        <v>558.72236286533337</v>
      </c>
      <c r="AL354" s="158">
        <f t="shared" si="102"/>
        <v>3972.039152999319</v>
      </c>
      <c r="AM354" s="158">
        <f t="shared" si="103"/>
        <v>0.27936118143266669</v>
      </c>
      <c r="AN354" s="158">
        <f t="shared" si="104"/>
        <v>1.9860195764996595</v>
      </c>
      <c r="AO354" s="158">
        <f t="shared" si="105"/>
        <v>0.25695641468176683</v>
      </c>
      <c r="AP354" s="157"/>
      <c r="AQ354" s="161"/>
      <c r="AR354" s="161"/>
      <c r="AS354" s="161" t="str">
        <f>IF(ISNA(VLOOKUP($B354,'2017 Emission Inventory'!$B$2:$B$803,1,FALSE)),"No","Yes")</f>
        <v>Yes</v>
      </c>
      <c r="AT354" s="161" t="str">
        <f>IFERROR(INDEX('2017 Emission Inventory'!$C$2:$C$803,MATCH($B354,'2017 Emission Inventory'!$B$2:$B$803,0)),"")</f>
        <v>Cargo Tractor</v>
      </c>
      <c r="AU354" s="161" t="str">
        <f>IFERROR(INDEX('2017 Emission Inventory'!$D$2:$D$803,MATCH($B354,'2017 Emission Inventory'!$B$2:$B$803,0)),"")</f>
        <v>Gasoline</v>
      </c>
      <c r="AV354" s="161">
        <f>IFERROR(INDEX('2017 Emission Inventory'!$E$2:$E$803,MATCH($B354,'2017 Emission Inventory'!$B$2:$B$803,0)),"")</f>
        <v>2000</v>
      </c>
      <c r="AW354" s="161">
        <f>IFERROR(INDEX('2017 Emission Inventory'!$F$2:$F$803,MATCH($B354,'2017 Emission Inventory'!$B$2:$B$803,0)),"")</f>
        <v>217</v>
      </c>
      <c r="AX354" s="161">
        <f>IFERROR(INDEX('2017 Emission Inventory'!$G$2:$G$803,MATCH($B354,'2017 Emission Inventory'!$B$2:$B$803,0)),"")</f>
        <v>1137.9951923076924</v>
      </c>
      <c r="AY354" s="162">
        <f>IFERROR(INDEX('2017 Emission Inventory'!$AL$2:$AL$803,MATCH($B354,'2017 Emission Inventory'!$B$2:$B$803,0)),"")</f>
        <v>3972.039152999319</v>
      </c>
      <c r="AZ354" s="163">
        <f t="shared" si="106"/>
        <v>0</v>
      </c>
      <c r="BB354" s="166"/>
    </row>
    <row r="355" spans="1:54" s="160" customFormat="1" x14ac:dyDescent="0.35">
      <c r="A355" s="157">
        <v>354</v>
      </c>
      <c r="B355" s="157">
        <v>48546</v>
      </c>
      <c r="C355" s="157" t="s">
        <v>205</v>
      </c>
      <c r="D355" s="157" t="s">
        <v>16</v>
      </c>
      <c r="E355" s="157">
        <v>2000</v>
      </c>
      <c r="F355" s="157">
        <v>217</v>
      </c>
      <c r="G355" s="157">
        <v>1137.9951923076924</v>
      </c>
      <c r="H355" s="157"/>
      <c r="I355" s="157">
        <f t="shared" si="90"/>
        <v>300</v>
      </c>
      <c r="J355" s="157" t="str">
        <f>IF(D355="Electric","--",IF(D355="Diesel",VLOOKUP(C355,[2]ORDLF!A:B,2,FALSE),""))</f>
        <v/>
      </c>
      <c r="K355" s="157">
        <f>IF(D355="Electric","--",IF(D355="Gasoline",VLOOKUP(C355,LSILF!A:C,3,FALSE),""))</f>
        <v>0.54</v>
      </c>
      <c r="L355" s="158">
        <f t="shared" si="107"/>
        <v>0.54</v>
      </c>
      <c r="M355" s="157" t="str" cm="1">
        <f t="array" ref="M355">IF(D355="Electric","--",IF(D355="Diesel",_xlfn._xlws.FILTER(DIESCH[CH Cap],(DIESCH[HP Bin]=I355)),""))</f>
        <v/>
      </c>
      <c r="N355" s="157" cm="1">
        <f t="array" ref="N355">IF(D355="Electric","--",IF(D355="Gasoline",_xlfn._xlws.FILTER(LSICH[CH Cap],(LSICH[Fuel Type]=D355)*(LSICH[MY]=E355)),""))</f>
        <v>7000</v>
      </c>
      <c r="O355" s="157">
        <f t="shared" si="91"/>
        <v>7000</v>
      </c>
      <c r="P355" s="157">
        <f t="shared" si="92"/>
        <v>22759.903846153848</v>
      </c>
      <c r="Q355" s="157" t="str" cm="1">
        <f t="array" ref="Q355">IF(D355="Electric","--",IF(D355="Diesel",_xlfn._xlws.FILTER(ORDEF[HC-ZH (g/hp-hr)],(ORDEF[HP]=I355)*(ORDEF[Model_Year]=E355)),""))</f>
        <v/>
      </c>
      <c r="R355" s="157" cm="1">
        <f t="array" ref="R355">IF(D355="Electric","--",IF(D355="Gasoline",_xlfn._xlws.FILTER(LSIEF[HC-ZH (g/hp-hr)],(LSIEF[Fuel]=D355)*(LSIEF[HP Bin]=I355)*(LSIEF[Model Year]=E355)),""))</f>
        <v>1.61</v>
      </c>
      <c r="S355" s="158">
        <f t="shared" si="93"/>
        <v>1.61</v>
      </c>
      <c r="T355" s="159" t="str" cm="1">
        <f t="array" ref="T355">IF(D355="Electric","--",IF(D355="Diesel",_xlfn._xlws.FILTER(ORDEF[HCDR],(ORDEF[HP]=I355)*(ORDEF[Model_Year]=E355),),""))</f>
        <v/>
      </c>
      <c r="U355" s="159" cm="1">
        <f t="array" ref="U355">IF(D355="Electric","--",IF(D355="Gasoline",_xlfn._xlws.FILTER(LSIEF[HC DR],(LSIEF[Fuel]=D355)*(LSIEF[HP Bin]=I355)*(LSIEF[Model Year]=E355)),""))</f>
        <v>4.1499999999999999E-5</v>
      </c>
      <c r="V355" s="159">
        <f t="shared" si="94"/>
        <v>4.1499999999999999E-5</v>
      </c>
      <c r="W355" s="158" t="str" cm="1">
        <f t="array" ref="W355">IF(D355="Electric","--",IF(D355="Diesel",_xlfn._xlws.FILTER(ORDEF[NOXzh],(ORDEF[HP]=I355)*(ORDEF[Model_Year]=E355)),""))</f>
        <v/>
      </c>
      <c r="X355" s="158" cm="1">
        <f t="array" ref="X355">IF(D355="Electric","--",IF(D355="Gasoline",_xlfn._xlws.FILTER(LSIEF[NOX-ZH (g/hp-hr)],(LSIEF[Fuel]=D355)*(LSIEF[HP Bin]=I355)*(LSIEF[Model Year]=E355)),""))</f>
        <v>12.94</v>
      </c>
      <c r="Y355" s="158">
        <f t="shared" si="95"/>
        <v>12.94</v>
      </c>
      <c r="Z355" s="159" t="str" cm="1">
        <f t="array" ref="Z355">IF(D355="Electric","--",IF(D355="Diesel",_xlfn._xlws.FILTER(ORDEF[NOXdr],(ORDEF[HP]=I355)*(ORDEF[Model_Year]=E355)),""))</f>
        <v/>
      </c>
      <c r="AA355" s="159" cm="1">
        <f t="array" ref="AA355">IF(E355="Electric","--",IF(D355="Gasoline",_xlfn._xlws.FILTER(LSIEF[NOX DR],(LSIEF[Fuel]=D355)*(LSIEF[HP Bin]=I355)*(LSIEF[Model Year]=E355)),""))</f>
        <v>1.27E-4</v>
      </c>
      <c r="AB355" s="159">
        <f t="shared" si="96"/>
        <v>1.27E-4</v>
      </c>
      <c r="AC355" s="158" t="str" cm="1">
        <f t="array" ref="AC355">IF(D355="Electric","--",IF(D355="Diesel",_xlfn._xlws.FILTER(DFCF2[Fuel_HC],(DFCF2[MY]=E355)),""))</f>
        <v/>
      </c>
      <c r="AD355" s="158" cm="1">
        <f t="array" ref="AD355">IF(D355="Electric","--",IF(D355="Gasoline",_xlfn._xlws.FILTER(GFCF2[Fuel_HC],(GFCF2[MY]=E355)),""))</f>
        <v>1</v>
      </c>
      <c r="AE355" s="158">
        <f t="shared" si="97"/>
        <v>1</v>
      </c>
      <c r="AF355" s="157" t="str" cm="1">
        <f t="array" ref="AF355">IF(D355="Electric","--",IF(D355="Diesel",_xlfn._xlws.FILTER(DFCF2[Fuel_NOX],(DFCF2[MY]=E355)),""))</f>
        <v/>
      </c>
      <c r="AG355" s="157" cm="1">
        <f t="array" ref="AG355">IF(D355="Electric","--",IF(D355="Gasoline",_xlfn._xlws.FILTER(GFCF2[Fuel_NOX],(GFCF2[MY]=E355)),""))</f>
        <v>0.97699999999999998</v>
      </c>
      <c r="AH355" s="157">
        <f t="shared" si="98"/>
        <v>0.97699999999999998</v>
      </c>
      <c r="AI355" s="158">
        <f t="shared" si="99"/>
        <v>1.9005000000000001</v>
      </c>
      <c r="AJ355" s="158">
        <f t="shared" si="100"/>
        <v>13.510932999999998</v>
      </c>
      <c r="AK355" s="158">
        <f t="shared" si="101"/>
        <v>558.72236286533337</v>
      </c>
      <c r="AL355" s="158">
        <f t="shared" si="102"/>
        <v>3972.039152999319</v>
      </c>
      <c r="AM355" s="158">
        <f t="shared" si="103"/>
        <v>0.27936118143266669</v>
      </c>
      <c r="AN355" s="158">
        <f t="shared" si="104"/>
        <v>1.9860195764996595</v>
      </c>
      <c r="AO355" s="158">
        <f t="shared" si="105"/>
        <v>0.25695641468176683</v>
      </c>
      <c r="AP355" s="157"/>
      <c r="AQ355" s="161"/>
      <c r="AR355" s="161"/>
      <c r="AS355" s="161" t="str">
        <f>IF(ISNA(VLOOKUP($B355,'2017 Emission Inventory'!$B$2:$B$803,1,FALSE)),"No","Yes")</f>
        <v>Yes</v>
      </c>
      <c r="AT355" s="161" t="str">
        <f>IFERROR(INDEX('2017 Emission Inventory'!$C$2:$C$803,MATCH($B355,'2017 Emission Inventory'!$B$2:$B$803,0)),"")</f>
        <v>Cargo Tractor</v>
      </c>
      <c r="AU355" s="161" t="str">
        <f>IFERROR(INDEX('2017 Emission Inventory'!$D$2:$D$803,MATCH($B355,'2017 Emission Inventory'!$B$2:$B$803,0)),"")</f>
        <v>Gasoline</v>
      </c>
      <c r="AV355" s="161">
        <f>IFERROR(INDEX('2017 Emission Inventory'!$E$2:$E$803,MATCH($B355,'2017 Emission Inventory'!$B$2:$B$803,0)),"")</f>
        <v>2000</v>
      </c>
      <c r="AW355" s="161">
        <f>IFERROR(INDEX('2017 Emission Inventory'!$F$2:$F$803,MATCH($B355,'2017 Emission Inventory'!$B$2:$B$803,0)),"")</f>
        <v>217</v>
      </c>
      <c r="AX355" s="161">
        <f>IFERROR(INDEX('2017 Emission Inventory'!$G$2:$G$803,MATCH($B355,'2017 Emission Inventory'!$B$2:$B$803,0)),"")</f>
        <v>1137.9951923076924</v>
      </c>
      <c r="AY355" s="162">
        <f>IFERROR(INDEX('2017 Emission Inventory'!$AL$2:$AL$803,MATCH($B355,'2017 Emission Inventory'!$B$2:$B$803,0)),"")</f>
        <v>3972.039152999319</v>
      </c>
      <c r="AZ355" s="163">
        <f t="shared" si="106"/>
        <v>0</v>
      </c>
      <c r="BB355" s="166"/>
    </row>
    <row r="356" spans="1:54" s="160" customFormat="1" x14ac:dyDescent="0.35">
      <c r="A356" s="157">
        <v>355</v>
      </c>
      <c r="B356" s="157">
        <v>48548</v>
      </c>
      <c r="C356" s="157" t="s">
        <v>205</v>
      </c>
      <c r="D356" s="157" t="s">
        <v>16</v>
      </c>
      <c r="E356" s="157">
        <v>2000</v>
      </c>
      <c r="F356" s="157">
        <v>217</v>
      </c>
      <c r="G356" s="157">
        <v>1137.9951923076924</v>
      </c>
      <c r="H356" s="157"/>
      <c r="I356" s="157">
        <f t="shared" si="90"/>
        <v>300</v>
      </c>
      <c r="J356" s="157" t="str">
        <f>IF(D356="Electric","--",IF(D356="Diesel",VLOOKUP(C356,[2]ORDLF!A:B,2,FALSE),""))</f>
        <v/>
      </c>
      <c r="K356" s="157">
        <f>IF(D356="Electric","--",IF(D356="Gasoline",VLOOKUP(C356,LSILF!A:C,3,FALSE),""))</f>
        <v>0.54</v>
      </c>
      <c r="L356" s="158">
        <f t="shared" si="107"/>
        <v>0.54</v>
      </c>
      <c r="M356" s="157" t="str" cm="1">
        <f t="array" ref="M356">IF(D356="Electric","--",IF(D356="Diesel",_xlfn._xlws.FILTER(DIESCH[CH Cap],(DIESCH[HP Bin]=I356)),""))</f>
        <v/>
      </c>
      <c r="N356" s="157" cm="1">
        <f t="array" ref="N356">IF(D356="Electric","--",IF(D356="Gasoline",_xlfn._xlws.FILTER(LSICH[CH Cap],(LSICH[Fuel Type]=D356)*(LSICH[MY]=E356)),""))</f>
        <v>7000</v>
      </c>
      <c r="O356" s="157">
        <f t="shared" si="91"/>
        <v>7000</v>
      </c>
      <c r="P356" s="157">
        <f t="shared" si="92"/>
        <v>22759.903846153848</v>
      </c>
      <c r="Q356" s="157" t="str" cm="1">
        <f t="array" ref="Q356">IF(D356="Electric","--",IF(D356="Diesel",_xlfn._xlws.FILTER(ORDEF[HC-ZH (g/hp-hr)],(ORDEF[HP]=I356)*(ORDEF[Model_Year]=E356)),""))</f>
        <v/>
      </c>
      <c r="R356" s="157" cm="1">
        <f t="array" ref="R356">IF(D356="Electric","--",IF(D356="Gasoline",_xlfn._xlws.FILTER(LSIEF[HC-ZH (g/hp-hr)],(LSIEF[Fuel]=D356)*(LSIEF[HP Bin]=I356)*(LSIEF[Model Year]=E356)),""))</f>
        <v>1.61</v>
      </c>
      <c r="S356" s="158">
        <f t="shared" si="93"/>
        <v>1.61</v>
      </c>
      <c r="T356" s="159" t="str" cm="1">
        <f t="array" ref="T356">IF(D356="Electric","--",IF(D356="Diesel",_xlfn._xlws.FILTER(ORDEF[HCDR],(ORDEF[HP]=I356)*(ORDEF[Model_Year]=E356),),""))</f>
        <v/>
      </c>
      <c r="U356" s="159" cm="1">
        <f t="array" ref="U356">IF(D356="Electric","--",IF(D356="Gasoline",_xlfn._xlws.FILTER(LSIEF[HC DR],(LSIEF[Fuel]=D356)*(LSIEF[HP Bin]=I356)*(LSIEF[Model Year]=E356)),""))</f>
        <v>4.1499999999999999E-5</v>
      </c>
      <c r="V356" s="159">
        <f t="shared" si="94"/>
        <v>4.1499999999999999E-5</v>
      </c>
      <c r="W356" s="158" t="str" cm="1">
        <f t="array" ref="W356">IF(D356="Electric","--",IF(D356="Diesel",_xlfn._xlws.FILTER(ORDEF[NOXzh],(ORDEF[HP]=I356)*(ORDEF[Model_Year]=E356)),""))</f>
        <v/>
      </c>
      <c r="X356" s="158" cm="1">
        <f t="array" ref="X356">IF(D356="Electric","--",IF(D356="Gasoline",_xlfn._xlws.FILTER(LSIEF[NOX-ZH (g/hp-hr)],(LSIEF[Fuel]=D356)*(LSIEF[HP Bin]=I356)*(LSIEF[Model Year]=E356)),""))</f>
        <v>12.94</v>
      </c>
      <c r="Y356" s="158">
        <f t="shared" si="95"/>
        <v>12.94</v>
      </c>
      <c r="Z356" s="159" t="str" cm="1">
        <f t="array" ref="Z356">IF(D356="Electric","--",IF(D356="Diesel",_xlfn._xlws.FILTER(ORDEF[NOXdr],(ORDEF[HP]=I356)*(ORDEF[Model_Year]=E356)),""))</f>
        <v/>
      </c>
      <c r="AA356" s="159" cm="1">
        <f t="array" ref="AA356">IF(E356="Electric","--",IF(D356="Gasoline",_xlfn._xlws.FILTER(LSIEF[NOX DR],(LSIEF[Fuel]=D356)*(LSIEF[HP Bin]=I356)*(LSIEF[Model Year]=E356)),""))</f>
        <v>1.27E-4</v>
      </c>
      <c r="AB356" s="159">
        <f t="shared" si="96"/>
        <v>1.27E-4</v>
      </c>
      <c r="AC356" s="158" t="str" cm="1">
        <f t="array" ref="AC356">IF(D356="Electric","--",IF(D356="Diesel",_xlfn._xlws.FILTER(DFCF2[Fuel_HC],(DFCF2[MY]=E356)),""))</f>
        <v/>
      </c>
      <c r="AD356" s="158" cm="1">
        <f t="array" ref="AD356">IF(D356="Electric","--",IF(D356="Gasoline",_xlfn._xlws.FILTER(GFCF2[Fuel_HC],(GFCF2[MY]=E356)),""))</f>
        <v>1</v>
      </c>
      <c r="AE356" s="158">
        <f t="shared" si="97"/>
        <v>1</v>
      </c>
      <c r="AF356" s="157" t="str" cm="1">
        <f t="array" ref="AF356">IF(D356="Electric","--",IF(D356="Diesel",_xlfn._xlws.FILTER(DFCF2[Fuel_NOX],(DFCF2[MY]=E356)),""))</f>
        <v/>
      </c>
      <c r="AG356" s="157" cm="1">
        <f t="array" ref="AG356">IF(D356="Electric","--",IF(D356="Gasoline",_xlfn._xlws.FILTER(GFCF2[Fuel_NOX],(GFCF2[MY]=E356)),""))</f>
        <v>0.97699999999999998</v>
      </c>
      <c r="AH356" s="157">
        <f t="shared" si="98"/>
        <v>0.97699999999999998</v>
      </c>
      <c r="AI356" s="158">
        <f t="shared" si="99"/>
        <v>1.9005000000000001</v>
      </c>
      <c r="AJ356" s="158">
        <f t="shared" si="100"/>
        <v>13.510932999999998</v>
      </c>
      <c r="AK356" s="158">
        <f t="shared" si="101"/>
        <v>558.72236286533337</v>
      </c>
      <c r="AL356" s="158">
        <f t="shared" si="102"/>
        <v>3972.039152999319</v>
      </c>
      <c r="AM356" s="158">
        <f t="shared" si="103"/>
        <v>0.27936118143266669</v>
      </c>
      <c r="AN356" s="158">
        <f t="shared" si="104"/>
        <v>1.9860195764996595</v>
      </c>
      <c r="AO356" s="158">
        <f t="shared" si="105"/>
        <v>0.25695641468176683</v>
      </c>
      <c r="AP356" s="157"/>
      <c r="AQ356" s="161"/>
      <c r="AR356" s="161"/>
      <c r="AS356" s="161" t="str">
        <f>IF(ISNA(VLOOKUP($B356,'2017 Emission Inventory'!$B$2:$B$803,1,FALSE)),"No","Yes")</f>
        <v>Yes</v>
      </c>
      <c r="AT356" s="161" t="str">
        <f>IFERROR(INDEX('2017 Emission Inventory'!$C$2:$C$803,MATCH($B356,'2017 Emission Inventory'!$B$2:$B$803,0)),"")</f>
        <v>Cargo Tractor</v>
      </c>
      <c r="AU356" s="161" t="str">
        <f>IFERROR(INDEX('2017 Emission Inventory'!$D$2:$D$803,MATCH($B356,'2017 Emission Inventory'!$B$2:$B$803,0)),"")</f>
        <v>Gasoline</v>
      </c>
      <c r="AV356" s="161">
        <f>IFERROR(INDEX('2017 Emission Inventory'!$E$2:$E$803,MATCH($B356,'2017 Emission Inventory'!$B$2:$B$803,0)),"")</f>
        <v>2000</v>
      </c>
      <c r="AW356" s="161">
        <f>IFERROR(INDEX('2017 Emission Inventory'!$F$2:$F$803,MATCH($B356,'2017 Emission Inventory'!$B$2:$B$803,0)),"")</f>
        <v>217</v>
      </c>
      <c r="AX356" s="161">
        <f>IFERROR(INDEX('2017 Emission Inventory'!$G$2:$G$803,MATCH($B356,'2017 Emission Inventory'!$B$2:$B$803,0)),"")</f>
        <v>1137.9951923076924</v>
      </c>
      <c r="AY356" s="162">
        <f>IFERROR(INDEX('2017 Emission Inventory'!$AL$2:$AL$803,MATCH($B356,'2017 Emission Inventory'!$B$2:$B$803,0)),"")</f>
        <v>3972.039152999319</v>
      </c>
      <c r="AZ356" s="163">
        <f t="shared" si="106"/>
        <v>0</v>
      </c>
      <c r="BB356" s="166"/>
    </row>
    <row r="357" spans="1:54" s="160" customFormat="1" x14ac:dyDescent="0.35">
      <c r="A357" s="157">
        <v>356</v>
      </c>
      <c r="B357" s="157">
        <v>48550</v>
      </c>
      <c r="C357" s="157" t="s">
        <v>205</v>
      </c>
      <c r="D357" s="157" t="s">
        <v>16</v>
      </c>
      <c r="E357" s="157">
        <v>2000</v>
      </c>
      <c r="F357" s="157">
        <v>217</v>
      </c>
      <c r="G357" s="157">
        <v>1137.9951923076924</v>
      </c>
      <c r="H357" s="157"/>
      <c r="I357" s="157">
        <f t="shared" si="90"/>
        <v>300</v>
      </c>
      <c r="J357" s="157" t="str">
        <f>IF(D357="Electric","--",IF(D357="Diesel",VLOOKUP(C357,[2]ORDLF!A:B,2,FALSE),""))</f>
        <v/>
      </c>
      <c r="K357" s="157">
        <f>IF(D357="Electric","--",IF(D357="Gasoline",VLOOKUP(C357,LSILF!A:C,3,FALSE),""))</f>
        <v>0.54</v>
      </c>
      <c r="L357" s="158">
        <f t="shared" si="107"/>
        <v>0.54</v>
      </c>
      <c r="M357" s="157" t="str" cm="1">
        <f t="array" ref="M357">IF(D357="Electric","--",IF(D357="Diesel",_xlfn._xlws.FILTER(DIESCH[CH Cap],(DIESCH[HP Bin]=I357)),""))</f>
        <v/>
      </c>
      <c r="N357" s="157" cm="1">
        <f t="array" ref="N357">IF(D357="Electric","--",IF(D357="Gasoline",_xlfn._xlws.FILTER(LSICH[CH Cap],(LSICH[Fuel Type]=D357)*(LSICH[MY]=E357)),""))</f>
        <v>7000</v>
      </c>
      <c r="O357" s="157">
        <f t="shared" si="91"/>
        <v>7000</v>
      </c>
      <c r="P357" s="157">
        <f t="shared" si="92"/>
        <v>22759.903846153848</v>
      </c>
      <c r="Q357" s="157" t="str" cm="1">
        <f t="array" ref="Q357">IF(D357="Electric","--",IF(D357="Diesel",_xlfn._xlws.FILTER(ORDEF[HC-ZH (g/hp-hr)],(ORDEF[HP]=I357)*(ORDEF[Model_Year]=E357)),""))</f>
        <v/>
      </c>
      <c r="R357" s="157" cm="1">
        <f t="array" ref="R357">IF(D357="Electric","--",IF(D357="Gasoline",_xlfn._xlws.FILTER(LSIEF[HC-ZH (g/hp-hr)],(LSIEF[Fuel]=D357)*(LSIEF[HP Bin]=I357)*(LSIEF[Model Year]=E357)),""))</f>
        <v>1.61</v>
      </c>
      <c r="S357" s="158">
        <f t="shared" si="93"/>
        <v>1.61</v>
      </c>
      <c r="T357" s="159" t="str" cm="1">
        <f t="array" ref="T357">IF(D357="Electric","--",IF(D357="Diesel",_xlfn._xlws.FILTER(ORDEF[HCDR],(ORDEF[HP]=I357)*(ORDEF[Model_Year]=E357),),""))</f>
        <v/>
      </c>
      <c r="U357" s="159" cm="1">
        <f t="array" ref="U357">IF(D357="Electric","--",IF(D357="Gasoline",_xlfn._xlws.FILTER(LSIEF[HC DR],(LSIEF[Fuel]=D357)*(LSIEF[HP Bin]=I357)*(LSIEF[Model Year]=E357)),""))</f>
        <v>4.1499999999999999E-5</v>
      </c>
      <c r="V357" s="159">
        <f t="shared" si="94"/>
        <v>4.1499999999999999E-5</v>
      </c>
      <c r="W357" s="158" t="str" cm="1">
        <f t="array" ref="W357">IF(D357="Electric","--",IF(D357="Diesel",_xlfn._xlws.FILTER(ORDEF[NOXzh],(ORDEF[HP]=I357)*(ORDEF[Model_Year]=E357)),""))</f>
        <v/>
      </c>
      <c r="X357" s="158" cm="1">
        <f t="array" ref="X357">IF(D357="Electric","--",IF(D357="Gasoline",_xlfn._xlws.FILTER(LSIEF[NOX-ZH (g/hp-hr)],(LSIEF[Fuel]=D357)*(LSIEF[HP Bin]=I357)*(LSIEF[Model Year]=E357)),""))</f>
        <v>12.94</v>
      </c>
      <c r="Y357" s="158">
        <f t="shared" si="95"/>
        <v>12.94</v>
      </c>
      <c r="Z357" s="159" t="str" cm="1">
        <f t="array" ref="Z357">IF(D357="Electric","--",IF(D357="Diesel",_xlfn._xlws.FILTER(ORDEF[NOXdr],(ORDEF[HP]=I357)*(ORDEF[Model_Year]=E357)),""))</f>
        <v/>
      </c>
      <c r="AA357" s="159" cm="1">
        <f t="array" ref="AA357">IF(E357="Electric","--",IF(D357="Gasoline",_xlfn._xlws.FILTER(LSIEF[NOX DR],(LSIEF[Fuel]=D357)*(LSIEF[HP Bin]=I357)*(LSIEF[Model Year]=E357)),""))</f>
        <v>1.27E-4</v>
      </c>
      <c r="AB357" s="159">
        <f t="shared" si="96"/>
        <v>1.27E-4</v>
      </c>
      <c r="AC357" s="158" t="str" cm="1">
        <f t="array" ref="AC357">IF(D357="Electric","--",IF(D357="Diesel",_xlfn._xlws.FILTER(DFCF2[Fuel_HC],(DFCF2[MY]=E357)),""))</f>
        <v/>
      </c>
      <c r="AD357" s="158" cm="1">
        <f t="array" ref="AD357">IF(D357="Electric","--",IF(D357="Gasoline",_xlfn._xlws.FILTER(GFCF2[Fuel_HC],(GFCF2[MY]=E357)),""))</f>
        <v>1</v>
      </c>
      <c r="AE357" s="158">
        <f t="shared" si="97"/>
        <v>1</v>
      </c>
      <c r="AF357" s="157" t="str" cm="1">
        <f t="array" ref="AF357">IF(D357="Electric","--",IF(D357="Diesel",_xlfn._xlws.FILTER(DFCF2[Fuel_NOX],(DFCF2[MY]=E357)),""))</f>
        <v/>
      </c>
      <c r="AG357" s="157" cm="1">
        <f t="array" ref="AG357">IF(D357="Electric","--",IF(D357="Gasoline",_xlfn._xlws.FILTER(GFCF2[Fuel_NOX],(GFCF2[MY]=E357)),""))</f>
        <v>0.97699999999999998</v>
      </c>
      <c r="AH357" s="157">
        <f t="shared" si="98"/>
        <v>0.97699999999999998</v>
      </c>
      <c r="AI357" s="158">
        <f t="shared" si="99"/>
        <v>1.9005000000000001</v>
      </c>
      <c r="AJ357" s="158">
        <f t="shared" si="100"/>
        <v>13.510932999999998</v>
      </c>
      <c r="AK357" s="158">
        <f t="shared" si="101"/>
        <v>558.72236286533337</v>
      </c>
      <c r="AL357" s="158">
        <f t="shared" si="102"/>
        <v>3972.039152999319</v>
      </c>
      <c r="AM357" s="158">
        <f t="shared" si="103"/>
        <v>0.27936118143266669</v>
      </c>
      <c r="AN357" s="158">
        <f t="shared" si="104"/>
        <v>1.9860195764996595</v>
      </c>
      <c r="AO357" s="158">
        <f t="shared" si="105"/>
        <v>0.25695641468176683</v>
      </c>
      <c r="AP357" s="157"/>
      <c r="AQ357" s="161"/>
      <c r="AR357" s="161"/>
      <c r="AS357" s="161" t="str">
        <f>IF(ISNA(VLOOKUP($B357,'2017 Emission Inventory'!$B$2:$B$803,1,FALSE)),"No","Yes")</f>
        <v>Yes</v>
      </c>
      <c r="AT357" s="161" t="str">
        <f>IFERROR(INDEX('2017 Emission Inventory'!$C$2:$C$803,MATCH($B357,'2017 Emission Inventory'!$B$2:$B$803,0)),"")</f>
        <v>Cargo Tractor</v>
      </c>
      <c r="AU357" s="161" t="str">
        <f>IFERROR(INDEX('2017 Emission Inventory'!$D$2:$D$803,MATCH($B357,'2017 Emission Inventory'!$B$2:$B$803,0)),"")</f>
        <v>Gasoline</v>
      </c>
      <c r="AV357" s="161">
        <f>IFERROR(INDEX('2017 Emission Inventory'!$E$2:$E$803,MATCH($B357,'2017 Emission Inventory'!$B$2:$B$803,0)),"")</f>
        <v>2000</v>
      </c>
      <c r="AW357" s="161">
        <f>IFERROR(INDEX('2017 Emission Inventory'!$F$2:$F$803,MATCH($B357,'2017 Emission Inventory'!$B$2:$B$803,0)),"")</f>
        <v>217</v>
      </c>
      <c r="AX357" s="161">
        <f>IFERROR(INDEX('2017 Emission Inventory'!$G$2:$G$803,MATCH($B357,'2017 Emission Inventory'!$B$2:$B$803,0)),"")</f>
        <v>1137.9951923076924</v>
      </c>
      <c r="AY357" s="162">
        <f>IFERROR(INDEX('2017 Emission Inventory'!$AL$2:$AL$803,MATCH($B357,'2017 Emission Inventory'!$B$2:$B$803,0)),"")</f>
        <v>3972.039152999319</v>
      </c>
      <c r="AZ357" s="163">
        <f t="shared" si="106"/>
        <v>0</v>
      </c>
      <c r="BB357" s="166"/>
    </row>
    <row r="358" spans="1:54" s="160" customFormat="1" x14ac:dyDescent="0.35">
      <c r="A358" s="157">
        <v>357</v>
      </c>
      <c r="B358" s="157">
        <v>9705</v>
      </c>
      <c r="C358" s="157" t="s">
        <v>205</v>
      </c>
      <c r="D358" s="157" t="s">
        <v>16</v>
      </c>
      <c r="E358" s="157">
        <v>2001</v>
      </c>
      <c r="F358" s="157">
        <v>80</v>
      </c>
      <c r="G358" s="157">
        <v>1137.9951923076924</v>
      </c>
      <c r="H358" s="157"/>
      <c r="I358" s="157">
        <f t="shared" si="90"/>
        <v>100</v>
      </c>
      <c r="J358" s="157" t="str">
        <f>IF(D358="Electric","--",IF(D358="Diesel",VLOOKUP(C358,[2]ORDLF!A:B,2,FALSE),""))</f>
        <v/>
      </c>
      <c r="K358" s="157">
        <f>IF(D358="Electric","--",IF(D358="Gasoline",VLOOKUP(C358,LSILF!A:C,3,FALSE),""))</f>
        <v>0.54</v>
      </c>
      <c r="L358" s="158">
        <f t="shared" si="107"/>
        <v>0.54</v>
      </c>
      <c r="M358" s="157" t="str" cm="1">
        <f t="array" ref="M358">IF(D358="Electric","--",IF(D358="Diesel",_xlfn._xlws.FILTER(DIESCH[CH Cap],(DIESCH[HP Bin]=I358)),""))</f>
        <v/>
      </c>
      <c r="N358" s="157" cm="1">
        <f t="array" ref="N358">IF(D358="Electric","--",IF(D358="Gasoline",_xlfn._xlws.FILTER(LSICH[CH Cap],(LSICH[Fuel Type]=D358)*(LSICH[MY]=E358)),""))</f>
        <v>7000</v>
      </c>
      <c r="O358" s="157">
        <f t="shared" si="91"/>
        <v>7000</v>
      </c>
      <c r="P358" s="157">
        <f t="shared" si="92"/>
        <v>21621.908653846156</v>
      </c>
      <c r="Q358" s="157" t="str" cm="1">
        <f t="array" ref="Q358">IF(D358="Electric","--",IF(D358="Diesel",_xlfn._xlws.FILTER(ORDEF[HC-ZH (g/hp-hr)],(ORDEF[HP]=I358)*(ORDEF[Model_Year]=E358)),""))</f>
        <v/>
      </c>
      <c r="R358" s="157" cm="1">
        <f t="array" ref="R358">IF(D358="Electric","--",IF(D358="Gasoline",_xlfn._xlws.FILTER(LSIEF[HC-ZH (g/hp-hr)],(LSIEF[Fuel]=D358)*(LSIEF[HP Bin]=I358)*(LSIEF[Model Year]=E358)),""))</f>
        <v>2.08</v>
      </c>
      <c r="S358" s="158">
        <f t="shared" si="93"/>
        <v>2.08</v>
      </c>
      <c r="T358" s="159" t="str" cm="1">
        <f t="array" ref="T358">IF(D358="Electric","--",IF(D358="Diesel",_xlfn._xlws.FILTER(ORDEF[HCDR],(ORDEF[HP]=I358)*(ORDEF[Model_Year]=E358),),""))</f>
        <v/>
      </c>
      <c r="U358" s="159" cm="1">
        <f t="array" ref="U358">IF(D358="Electric","--",IF(D358="Gasoline",_xlfn._xlws.FILTER(LSIEF[HC DR],(LSIEF[Fuel]=D358)*(LSIEF[HP Bin]=I358)*(LSIEF[Model Year]=E358)),""))</f>
        <v>2.5599999999999999E-4</v>
      </c>
      <c r="V358" s="159">
        <f t="shared" si="94"/>
        <v>2.5599999999999999E-4</v>
      </c>
      <c r="W358" s="158" t="str" cm="1">
        <f t="array" ref="W358">IF(D358="Electric","--",IF(D358="Diesel",_xlfn._xlws.FILTER(ORDEF[NOXzh],(ORDEF[HP]=I358)*(ORDEF[Model_Year]=E358)),""))</f>
        <v/>
      </c>
      <c r="X358" s="158" cm="1">
        <f t="array" ref="X358">IF(D358="Electric","--",IF(D358="Gasoline",_xlfn._xlws.FILTER(LSIEF[NOX-ZH (g/hp-hr)],(LSIEF[Fuel]=D358)*(LSIEF[HP Bin]=I358)*(LSIEF[Model Year]=E358)),""))</f>
        <v>9.58</v>
      </c>
      <c r="Y358" s="158">
        <f t="shared" si="95"/>
        <v>9.58</v>
      </c>
      <c r="Z358" s="159" t="str" cm="1">
        <f t="array" ref="Z358">IF(D358="Electric","--",IF(D358="Diesel",_xlfn._xlws.FILTER(ORDEF[NOXdr],(ORDEF[HP]=I358)*(ORDEF[Model_Year]=E358)),""))</f>
        <v/>
      </c>
      <c r="AA358" s="159" cm="1">
        <f t="array" ref="AA358">IF(E358="Electric","--",IF(D358="Gasoline",_xlfn._xlws.FILTER(LSIEF[NOX DR],(LSIEF[Fuel]=D358)*(LSIEF[HP Bin]=I358)*(LSIEF[Model Year]=E358)),""))</f>
        <v>1.63E-4</v>
      </c>
      <c r="AB358" s="159">
        <f t="shared" si="96"/>
        <v>1.63E-4</v>
      </c>
      <c r="AC358" s="158" t="str" cm="1">
        <f t="array" ref="AC358">IF(D358="Electric","--",IF(D358="Diesel",_xlfn._xlws.FILTER(DFCF2[Fuel_HC],(DFCF2[MY]=E358)),""))</f>
        <v/>
      </c>
      <c r="AD358" s="158" cm="1">
        <f t="array" ref="AD358">IF(D358="Electric","--",IF(D358="Gasoline",_xlfn._xlws.FILTER(GFCF2[Fuel_HC],(GFCF2[MY]=E358)),""))</f>
        <v>1</v>
      </c>
      <c r="AE358" s="158">
        <f t="shared" si="97"/>
        <v>1</v>
      </c>
      <c r="AF358" s="157" t="str" cm="1">
        <f t="array" ref="AF358">IF(D358="Electric","--",IF(D358="Diesel",_xlfn._xlws.FILTER(DFCF2[Fuel_NOX],(DFCF2[MY]=E358)),""))</f>
        <v/>
      </c>
      <c r="AG358" s="157" cm="1">
        <f t="array" ref="AG358">IF(D358="Electric","--",IF(D358="Gasoline",_xlfn._xlws.FILTER(GFCF2[Fuel_NOX],(GFCF2[MY]=E358)),""))</f>
        <v>0.97699999999999998</v>
      </c>
      <c r="AH358" s="157">
        <f t="shared" si="98"/>
        <v>0.97699999999999998</v>
      </c>
      <c r="AI358" s="158">
        <f t="shared" si="99"/>
        <v>3.8719999999999999</v>
      </c>
      <c r="AJ358" s="158">
        <f t="shared" si="100"/>
        <v>10.474416999999999</v>
      </c>
      <c r="AK358" s="158">
        <f t="shared" si="101"/>
        <v>419.65633375928394</v>
      </c>
      <c r="AL358" s="158">
        <f t="shared" si="102"/>
        <v>1135.2415900015283</v>
      </c>
      <c r="AM358" s="158">
        <f t="shared" si="103"/>
        <v>0.20982816687964198</v>
      </c>
      <c r="AN358" s="158">
        <f t="shared" si="104"/>
        <v>0.56762079500076423</v>
      </c>
      <c r="AO358" s="158">
        <f t="shared" si="105"/>
        <v>0.1929999478958947</v>
      </c>
      <c r="AP358" s="157"/>
      <c r="AQ358" s="161"/>
      <c r="AR358" s="161"/>
      <c r="AS358" s="161" t="str">
        <f>IF(ISNA(VLOOKUP($B358,'2017 Emission Inventory'!$B$2:$B$803,1,FALSE)),"No","Yes")</f>
        <v>Yes</v>
      </c>
      <c r="AT358" s="161" t="str">
        <f>IFERROR(INDEX('2017 Emission Inventory'!$C$2:$C$803,MATCH($B358,'2017 Emission Inventory'!$B$2:$B$803,0)),"")</f>
        <v>Cargo Tractor</v>
      </c>
      <c r="AU358" s="161" t="str">
        <f>IFERROR(INDEX('2017 Emission Inventory'!$D$2:$D$803,MATCH($B358,'2017 Emission Inventory'!$B$2:$B$803,0)),"")</f>
        <v>Gasoline</v>
      </c>
      <c r="AV358" s="161">
        <f>IFERROR(INDEX('2017 Emission Inventory'!$E$2:$E$803,MATCH($B358,'2017 Emission Inventory'!$B$2:$B$803,0)),"")</f>
        <v>1989</v>
      </c>
      <c r="AW358" s="161">
        <f>IFERROR(INDEX('2017 Emission Inventory'!$F$2:$F$803,MATCH($B358,'2017 Emission Inventory'!$B$2:$B$803,0)),"")</f>
        <v>80</v>
      </c>
      <c r="AX358" s="161">
        <f>IFERROR(INDEX('2017 Emission Inventory'!$G$2:$G$803,MATCH($B358,'2017 Emission Inventory'!$B$2:$B$803,0)),"")</f>
        <v>1137.9951923076924</v>
      </c>
      <c r="AY358" s="162">
        <f>IFERROR(INDEX('2017 Emission Inventory'!$AL$2:$AL$803,MATCH($B358,'2017 Emission Inventory'!$B$2:$B$803,0)),"")</f>
        <v>1152.1069516055184</v>
      </c>
      <c r="AZ358" s="163">
        <f t="shared" si="106"/>
        <v>-16.865361603990095</v>
      </c>
      <c r="BB358" s="166"/>
    </row>
    <row r="359" spans="1:54" s="160" customFormat="1" x14ac:dyDescent="0.35">
      <c r="A359" s="157">
        <v>358</v>
      </c>
      <c r="B359" s="157" t="s">
        <v>266</v>
      </c>
      <c r="C359" s="157" t="s">
        <v>205</v>
      </c>
      <c r="D359" s="157" t="s">
        <v>16</v>
      </c>
      <c r="E359" s="157">
        <v>2001</v>
      </c>
      <c r="F359" s="157">
        <v>95</v>
      </c>
      <c r="G359" s="157">
        <v>1137.9951923076924</v>
      </c>
      <c r="H359" s="157"/>
      <c r="I359" s="157">
        <f t="shared" si="90"/>
        <v>100</v>
      </c>
      <c r="J359" s="157" t="str">
        <f>IF(D359="Electric","--",IF(D359="Diesel",VLOOKUP(C359,[2]ORDLF!A:B,2,FALSE),""))</f>
        <v/>
      </c>
      <c r="K359" s="157">
        <f>IF(D359="Electric","--",IF(D359="Gasoline",VLOOKUP(C359,LSILF!A:C,3,FALSE),""))</f>
        <v>0.54</v>
      </c>
      <c r="L359" s="158">
        <f t="shared" si="107"/>
        <v>0.54</v>
      </c>
      <c r="M359" s="157" t="str" cm="1">
        <f t="array" ref="M359">IF(D359="Electric","--",IF(D359="Diesel",_xlfn._xlws.FILTER(DIESCH[CH Cap],(DIESCH[HP Bin]=I359)),""))</f>
        <v/>
      </c>
      <c r="N359" s="157" cm="1">
        <f t="array" ref="N359">IF(D359="Electric","--",IF(D359="Gasoline",_xlfn._xlws.FILTER(LSICH[CH Cap],(LSICH[Fuel Type]=D359)*(LSICH[MY]=E359)),""))</f>
        <v>7000</v>
      </c>
      <c r="O359" s="157">
        <f t="shared" si="91"/>
        <v>7000</v>
      </c>
      <c r="P359" s="157">
        <f t="shared" si="92"/>
        <v>21621.908653846156</v>
      </c>
      <c r="Q359" s="157" t="str" cm="1">
        <f t="array" ref="Q359">IF(D359="Electric","--",IF(D359="Diesel",_xlfn._xlws.FILTER(ORDEF[HC-ZH (g/hp-hr)],(ORDEF[HP]=I359)*(ORDEF[Model_Year]=E359)),""))</f>
        <v/>
      </c>
      <c r="R359" s="157" cm="1">
        <f t="array" ref="R359">IF(D359="Electric","--",IF(D359="Gasoline",_xlfn._xlws.FILTER(LSIEF[HC-ZH (g/hp-hr)],(LSIEF[Fuel]=D359)*(LSIEF[HP Bin]=I359)*(LSIEF[Model Year]=E359)),""))</f>
        <v>2.08</v>
      </c>
      <c r="S359" s="158">
        <f t="shared" si="93"/>
        <v>2.08</v>
      </c>
      <c r="T359" s="159" t="str" cm="1">
        <f t="array" ref="T359">IF(D359="Electric","--",IF(D359="Diesel",_xlfn._xlws.FILTER(ORDEF[HCDR],(ORDEF[HP]=I359)*(ORDEF[Model_Year]=E359),),""))</f>
        <v/>
      </c>
      <c r="U359" s="159" cm="1">
        <f t="array" ref="U359">IF(D359="Electric","--",IF(D359="Gasoline",_xlfn._xlws.FILTER(LSIEF[HC DR],(LSIEF[Fuel]=D359)*(LSIEF[HP Bin]=I359)*(LSIEF[Model Year]=E359)),""))</f>
        <v>2.5599999999999999E-4</v>
      </c>
      <c r="V359" s="159">
        <f t="shared" si="94"/>
        <v>2.5599999999999999E-4</v>
      </c>
      <c r="W359" s="158" t="str" cm="1">
        <f t="array" ref="W359">IF(D359="Electric","--",IF(D359="Diesel",_xlfn._xlws.FILTER(ORDEF[NOXzh],(ORDEF[HP]=I359)*(ORDEF[Model_Year]=E359)),""))</f>
        <v/>
      </c>
      <c r="X359" s="158" cm="1">
        <f t="array" ref="X359">IF(D359="Electric","--",IF(D359="Gasoline",_xlfn._xlws.FILTER(LSIEF[NOX-ZH (g/hp-hr)],(LSIEF[Fuel]=D359)*(LSIEF[HP Bin]=I359)*(LSIEF[Model Year]=E359)),""))</f>
        <v>9.58</v>
      </c>
      <c r="Y359" s="158">
        <f t="shared" si="95"/>
        <v>9.58</v>
      </c>
      <c r="Z359" s="159" t="str" cm="1">
        <f t="array" ref="Z359">IF(D359="Electric","--",IF(D359="Diesel",_xlfn._xlws.FILTER(ORDEF[NOXdr],(ORDEF[HP]=I359)*(ORDEF[Model_Year]=E359)),""))</f>
        <v/>
      </c>
      <c r="AA359" s="159" cm="1">
        <f t="array" ref="AA359">IF(E359="Electric","--",IF(D359="Gasoline",_xlfn._xlws.FILTER(LSIEF[NOX DR],(LSIEF[Fuel]=D359)*(LSIEF[HP Bin]=I359)*(LSIEF[Model Year]=E359)),""))</f>
        <v>1.63E-4</v>
      </c>
      <c r="AB359" s="159">
        <f t="shared" si="96"/>
        <v>1.63E-4</v>
      </c>
      <c r="AC359" s="158" t="str" cm="1">
        <f t="array" ref="AC359">IF(D359="Electric","--",IF(D359="Diesel",_xlfn._xlws.FILTER(DFCF2[Fuel_HC],(DFCF2[MY]=E359)),""))</f>
        <v/>
      </c>
      <c r="AD359" s="158" cm="1">
        <f t="array" ref="AD359">IF(D359="Electric","--",IF(D359="Gasoline",_xlfn._xlws.FILTER(GFCF2[Fuel_HC],(GFCF2[MY]=E359)),""))</f>
        <v>1</v>
      </c>
      <c r="AE359" s="158">
        <f t="shared" si="97"/>
        <v>1</v>
      </c>
      <c r="AF359" s="157" t="str" cm="1">
        <f t="array" ref="AF359">IF(D359="Electric","--",IF(D359="Diesel",_xlfn._xlws.FILTER(DFCF2[Fuel_NOX],(DFCF2[MY]=E359)),""))</f>
        <v/>
      </c>
      <c r="AG359" s="157" cm="1">
        <f t="array" ref="AG359">IF(D359="Electric","--",IF(D359="Gasoline",_xlfn._xlws.FILTER(GFCF2[Fuel_NOX],(GFCF2[MY]=E359)),""))</f>
        <v>0.97699999999999998</v>
      </c>
      <c r="AH359" s="157">
        <f t="shared" si="98"/>
        <v>0.97699999999999998</v>
      </c>
      <c r="AI359" s="158">
        <f t="shared" si="99"/>
        <v>3.8719999999999999</v>
      </c>
      <c r="AJ359" s="158">
        <f t="shared" si="100"/>
        <v>10.474416999999999</v>
      </c>
      <c r="AK359" s="158">
        <f t="shared" si="101"/>
        <v>498.34189633914974</v>
      </c>
      <c r="AL359" s="158">
        <f t="shared" si="102"/>
        <v>1348.0993881268148</v>
      </c>
      <c r="AM359" s="158">
        <f t="shared" si="103"/>
        <v>0.24917094816957489</v>
      </c>
      <c r="AN359" s="158">
        <f t="shared" si="104"/>
        <v>0.67404969406340742</v>
      </c>
      <c r="AO359" s="158">
        <f t="shared" si="105"/>
        <v>0.22918743812637496</v>
      </c>
      <c r="AP359" s="157"/>
      <c r="AQ359" s="161"/>
      <c r="AR359" s="161"/>
      <c r="AS359" s="161" t="str">
        <f>IF(ISNA(VLOOKUP($B359,'2017 Emission Inventory'!$B$2:$B$803,1,FALSE)),"No","Yes")</f>
        <v>Yes</v>
      </c>
      <c r="AT359" s="161" t="str">
        <f>IFERROR(INDEX('2017 Emission Inventory'!$C$2:$C$803,MATCH($B359,'2017 Emission Inventory'!$B$2:$B$803,0)),"")</f>
        <v>Cargo Tractor</v>
      </c>
      <c r="AU359" s="161" t="str">
        <f>IFERROR(INDEX('2017 Emission Inventory'!$D$2:$D$803,MATCH($B359,'2017 Emission Inventory'!$B$2:$B$803,0)),"")</f>
        <v>Gasoline</v>
      </c>
      <c r="AV359" s="161">
        <f>IFERROR(INDEX('2017 Emission Inventory'!$E$2:$E$803,MATCH($B359,'2017 Emission Inventory'!$B$2:$B$803,0)),"")</f>
        <v>2001</v>
      </c>
      <c r="AW359" s="161">
        <f>IFERROR(INDEX('2017 Emission Inventory'!$F$2:$F$803,MATCH($B359,'2017 Emission Inventory'!$B$2:$B$803,0)),"")</f>
        <v>95</v>
      </c>
      <c r="AX359" s="161">
        <f>IFERROR(INDEX('2017 Emission Inventory'!$G$2:$G$803,MATCH($B359,'2017 Emission Inventory'!$B$2:$B$803,0)),"")</f>
        <v>1137.9951923076924</v>
      </c>
      <c r="AY359" s="162">
        <f>IFERROR(INDEX('2017 Emission Inventory'!$AL$2:$AL$803,MATCH($B359,'2017 Emission Inventory'!$B$2:$B$803,0)),"")</f>
        <v>1348.0993881268148</v>
      </c>
      <c r="AZ359" s="163">
        <f t="shared" si="106"/>
        <v>0</v>
      </c>
      <c r="BB359" s="166"/>
    </row>
    <row r="360" spans="1:54" s="160" customFormat="1" x14ac:dyDescent="0.35">
      <c r="A360" s="157">
        <v>359</v>
      </c>
      <c r="B360" s="157" t="s">
        <v>247</v>
      </c>
      <c r="C360" s="157" t="s">
        <v>205</v>
      </c>
      <c r="D360" s="157" t="s">
        <v>16</v>
      </c>
      <c r="E360" s="157">
        <v>2004</v>
      </c>
      <c r="F360" s="157">
        <v>100</v>
      </c>
      <c r="G360" s="157">
        <v>1137.9951923076924</v>
      </c>
      <c r="H360" s="157"/>
      <c r="I360" s="157">
        <f t="shared" si="90"/>
        <v>175</v>
      </c>
      <c r="J360" s="157" t="str">
        <f>IF(D360="Electric","--",IF(D360="Diesel",VLOOKUP(C360,[2]ORDLF!A:B,2,FALSE),""))</f>
        <v/>
      </c>
      <c r="K360" s="157">
        <f>IF(D360="Electric","--",IF(D360="Gasoline",VLOOKUP(C360,LSILF!A:C,3,FALSE),""))</f>
        <v>0.54</v>
      </c>
      <c r="L360" s="158">
        <f t="shared" si="107"/>
        <v>0.54</v>
      </c>
      <c r="M360" s="157" t="str" cm="1">
        <f t="array" ref="M360">IF(D360="Electric","--",IF(D360="Diesel",_xlfn._xlws.FILTER(DIESCH[CH Cap],(DIESCH[HP Bin]=I360)),""))</f>
        <v/>
      </c>
      <c r="N360" s="157" cm="1">
        <f t="array" ref="N360">IF(D360="Electric","--",IF(D360="Gasoline",_xlfn._xlws.FILTER(LSICH[CH Cap],(LSICH[Fuel Type]=D360)*(LSICH[MY]=E360)),""))</f>
        <v>7000</v>
      </c>
      <c r="O360" s="157">
        <f t="shared" si="91"/>
        <v>7000</v>
      </c>
      <c r="P360" s="157">
        <f t="shared" si="92"/>
        <v>18207.923076923078</v>
      </c>
      <c r="Q360" s="157" t="str" cm="1">
        <f t="array" ref="Q360">IF(D360="Electric","--",IF(D360="Diesel",_xlfn._xlws.FILTER(ORDEF[HC-ZH (g/hp-hr)],(ORDEF[HP]=I360)*(ORDEF[Model_Year]=E360)),""))</f>
        <v/>
      </c>
      <c r="R360" s="157" cm="1">
        <f t="array" ref="R360">IF(D360="Electric","--",IF(D360="Gasoline",_xlfn._xlws.FILTER(LSIEF[HC-ZH (g/hp-hr)],(LSIEF[Fuel]=D360)*(LSIEF[HP Bin]=I360)*(LSIEF[Model Year]=E360)),""))</f>
        <v>0.129</v>
      </c>
      <c r="S360" s="158">
        <f t="shared" si="93"/>
        <v>0.129</v>
      </c>
      <c r="T360" s="159" t="str" cm="1">
        <f t="array" ref="T360">IF(D360="Electric","--",IF(D360="Diesel",_xlfn._xlws.FILTER(ORDEF[HCDR],(ORDEF[HP]=I360)*(ORDEF[Model_Year]=E360),),""))</f>
        <v/>
      </c>
      <c r="U360" s="159" cm="1">
        <f t="array" ref="U360">IF(D360="Electric","--",IF(D360="Gasoline",_xlfn._xlws.FILTER(LSIEF[HC DR],(LSIEF[Fuel]=D360)*(LSIEF[HP Bin]=I360)*(LSIEF[Model Year]=E360)),""))</f>
        <v>3.746E-4</v>
      </c>
      <c r="V360" s="159">
        <f t="shared" si="94"/>
        <v>3.746E-4</v>
      </c>
      <c r="W360" s="158" t="str" cm="1">
        <f t="array" ref="W360">IF(D360="Electric","--",IF(D360="Diesel",_xlfn._xlws.FILTER(ORDEF[NOXzh],(ORDEF[HP]=I360)*(ORDEF[Model_Year]=E360)),""))</f>
        <v/>
      </c>
      <c r="X360" s="158" cm="1">
        <f t="array" ref="X360">IF(D360="Electric","--",IF(D360="Gasoline",_xlfn._xlws.FILTER(LSIEF[NOX-ZH (g/hp-hr)],(LSIEF[Fuel]=D360)*(LSIEF[HP Bin]=I360)*(LSIEF[Model Year]=E360)),""))</f>
        <v>0.13700000000000001</v>
      </c>
      <c r="Y360" s="158">
        <f t="shared" si="95"/>
        <v>0.13700000000000001</v>
      </c>
      <c r="Z360" s="159" t="str" cm="1">
        <f t="array" ref="Z360">IF(D360="Electric","--",IF(D360="Diesel",_xlfn._xlws.FILTER(ORDEF[NOXdr],(ORDEF[HP]=I360)*(ORDEF[Model_Year]=E360)),""))</f>
        <v/>
      </c>
      <c r="AA360" s="159" cm="1">
        <f t="array" ref="AA360">IF(E360="Electric","--",IF(D360="Gasoline",_xlfn._xlws.FILTER(LSIEF[NOX DR],(LSIEF[Fuel]=D360)*(LSIEF[HP Bin]=I360)*(LSIEF[Model Year]=E360)),""))</f>
        <v>4.0660000000000002E-4</v>
      </c>
      <c r="AB360" s="159">
        <f t="shared" si="96"/>
        <v>4.0660000000000002E-4</v>
      </c>
      <c r="AC360" s="158" t="str" cm="1">
        <f t="array" ref="AC360">IF(D360="Electric","--",IF(D360="Diesel",_xlfn._xlws.FILTER(DFCF2[Fuel_HC],(DFCF2[MY]=E360)),""))</f>
        <v/>
      </c>
      <c r="AD360" s="158" cm="1">
        <f t="array" ref="AD360">IF(D360="Electric","--",IF(D360="Gasoline",_xlfn._xlws.FILTER(GFCF2[Fuel_HC],(GFCF2[MY]=E360)),""))</f>
        <v>1</v>
      </c>
      <c r="AE360" s="158">
        <f t="shared" si="97"/>
        <v>1</v>
      </c>
      <c r="AF360" s="157" t="str" cm="1">
        <f t="array" ref="AF360">IF(D360="Electric","--",IF(D360="Diesel",_xlfn._xlws.FILTER(DFCF2[Fuel_NOX],(DFCF2[MY]=E360)),""))</f>
        <v/>
      </c>
      <c r="AG360" s="157" cm="1">
        <f t="array" ref="AG360">IF(D360="Electric","--",IF(D360="Gasoline",_xlfn._xlws.FILTER(GFCF2[Fuel_NOX],(GFCF2[MY]=E360)),""))</f>
        <v>0.97699999999999998</v>
      </c>
      <c r="AH360" s="157">
        <f t="shared" si="98"/>
        <v>0.97699999999999998</v>
      </c>
      <c r="AI360" s="158">
        <f t="shared" si="99"/>
        <v>2.7511999999999999</v>
      </c>
      <c r="AJ360" s="158">
        <f t="shared" si="100"/>
        <v>2.9145864000000001</v>
      </c>
      <c r="AK360" s="158">
        <f t="shared" si="101"/>
        <v>372.72679023713266</v>
      </c>
      <c r="AL360" s="158">
        <f t="shared" si="102"/>
        <v>394.86203610817086</v>
      </c>
      <c r="AM360" s="158">
        <f t="shared" si="103"/>
        <v>0.18636339511856634</v>
      </c>
      <c r="AN360" s="158">
        <f t="shared" si="104"/>
        <v>0.19743101805408542</v>
      </c>
      <c r="AO360" s="158">
        <f t="shared" si="105"/>
        <v>0.17141705083005732</v>
      </c>
      <c r="AP360" s="157"/>
      <c r="AQ360" s="161"/>
      <c r="AR360" s="161"/>
      <c r="AS360" s="161" t="str">
        <f>IF(ISNA(VLOOKUP($B360,'2017 Emission Inventory'!$B$2:$B$803,1,FALSE)),"No","Yes")</f>
        <v>Yes</v>
      </c>
      <c r="AT360" s="161" t="str">
        <f>IFERROR(INDEX('2017 Emission Inventory'!$C$2:$C$803,MATCH($B360,'2017 Emission Inventory'!$B$2:$B$803,0)),"")</f>
        <v>Cargo Tractor</v>
      </c>
      <c r="AU360" s="161" t="str">
        <f>IFERROR(INDEX('2017 Emission Inventory'!$D$2:$D$803,MATCH($B360,'2017 Emission Inventory'!$B$2:$B$803,0)),"")</f>
        <v>Electric</v>
      </c>
      <c r="AV360" s="161">
        <f>IFERROR(INDEX('2017 Emission Inventory'!$E$2:$E$803,MATCH($B360,'2017 Emission Inventory'!$B$2:$B$803,0)),"")</f>
        <v>2004</v>
      </c>
      <c r="AW360" s="161">
        <f>IFERROR(INDEX('2017 Emission Inventory'!$F$2:$F$803,MATCH($B360,'2017 Emission Inventory'!$B$2:$B$803,0)),"")</f>
        <v>19</v>
      </c>
      <c r="AX360" s="161">
        <f>IFERROR(INDEX('2017 Emission Inventory'!$G$2:$G$803,MATCH($B360,'2017 Emission Inventory'!$B$2:$B$803,0)),"")</f>
        <v>1137.9951923076924</v>
      </c>
      <c r="AY360" s="162" t="str">
        <f>IFERROR(INDEX('2017 Emission Inventory'!$AL$2:$AL$803,MATCH($B360,'2017 Emission Inventory'!$B$2:$B$803,0)),"")</f>
        <v>--</v>
      </c>
      <c r="AZ360" s="163" t="e">
        <f t="shared" si="106"/>
        <v>#VALUE!</v>
      </c>
      <c r="BB360" s="166"/>
    </row>
    <row r="361" spans="1:54" s="160" customFormat="1" x14ac:dyDescent="0.35">
      <c r="A361" s="157">
        <v>360</v>
      </c>
      <c r="B361" s="157">
        <v>833914</v>
      </c>
      <c r="C361" s="157" t="s">
        <v>205</v>
      </c>
      <c r="D361" s="157" t="s">
        <v>16</v>
      </c>
      <c r="E361" s="157">
        <v>2007</v>
      </c>
      <c r="F361" s="157">
        <v>100</v>
      </c>
      <c r="G361" s="157">
        <v>1137.9951923076924</v>
      </c>
      <c r="H361" s="157"/>
      <c r="I361" s="157">
        <f t="shared" si="90"/>
        <v>175</v>
      </c>
      <c r="J361" s="157" t="str">
        <f>IF(D361="Electric","--",IF(D361="Diesel",VLOOKUP(C361,[2]ORDLF!A:B,2,FALSE),""))</f>
        <v/>
      </c>
      <c r="K361" s="157">
        <f>IF(D361="Electric","--",IF(D361="Gasoline",VLOOKUP(C361,LSILF!A:C,3,FALSE),""))</f>
        <v>0.54</v>
      </c>
      <c r="L361" s="158">
        <f t="shared" si="107"/>
        <v>0.54</v>
      </c>
      <c r="M361" s="157" t="str" cm="1">
        <f t="array" ref="M361">IF(D361="Electric","--",IF(D361="Diesel",_xlfn._xlws.FILTER(DIESCH[CH Cap],(DIESCH[HP Bin]=I361)),""))</f>
        <v/>
      </c>
      <c r="N361" s="157" cm="1">
        <f t="array" ref="N361">IF(D361="Electric","--",IF(D361="Gasoline",_xlfn._xlws.FILTER(LSICH[CH Cap],(LSICH[Fuel Type]=D361)*(LSICH[MY]=E361)),""))</f>
        <v>7000</v>
      </c>
      <c r="O361" s="157">
        <f t="shared" si="91"/>
        <v>7000</v>
      </c>
      <c r="P361" s="157">
        <f t="shared" si="92"/>
        <v>14793.9375</v>
      </c>
      <c r="Q361" s="157" t="str" cm="1">
        <f t="array" ref="Q361">IF(D361="Electric","--",IF(D361="Diesel",_xlfn._xlws.FILTER(ORDEF[HC-ZH (g/hp-hr)],(ORDEF[HP]=I361)*(ORDEF[Model_Year]=E361)),""))</f>
        <v/>
      </c>
      <c r="R361" s="157" cm="1">
        <f t="array" ref="R361">IF(D361="Electric","--",IF(D361="Gasoline",_xlfn._xlws.FILTER(LSIEF[HC-ZH (g/hp-hr)],(LSIEF[Fuel]=D361)*(LSIEF[HP Bin]=I361)*(LSIEF[Model Year]=E361)),""))</f>
        <v>0.129</v>
      </c>
      <c r="S361" s="158">
        <f t="shared" si="93"/>
        <v>0.129</v>
      </c>
      <c r="T361" s="159" t="str" cm="1">
        <f t="array" ref="T361">IF(D361="Electric","--",IF(D361="Diesel",_xlfn._xlws.FILTER(ORDEF[HCDR],(ORDEF[HP]=I361)*(ORDEF[Model_Year]=E361),),""))</f>
        <v/>
      </c>
      <c r="U361" s="159" cm="1">
        <f t="array" ref="U361">IF(D361="Electric","--",IF(D361="Gasoline",_xlfn._xlws.FILTER(LSIEF[HC DR],(LSIEF[Fuel]=D361)*(LSIEF[HP Bin]=I361)*(LSIEF[Model Year]=E361)),""))</f>
        <v>1.662E-4</v>
      </c>
      <c r="V361" s="159">
        <f t="shared" si="94"/>
        <v>1.662E-4</v>
      </c>
      <c r="W361" s="158" t="str" cm="1">
        <f t="array" ref="W361">IF(D361="Electric","--",IF(D361="Diesel",_xlfn._xlws.FILTER(ORDEF[NOXzh],(ORDEF[HP]=I361)*(ORDEF[Model_Year]=E361)),""))</f>
        <v/>
      </c>
      <c r="X361" s="158" cm="1">
        <f t="array" ref="X361">IF(D361="Electric","--",IF(D361="Gasoline",_xlfn._xlws.FILTER(LSIEF[NOX-ZH (g/hp-hr)],(LSIEF[Fuel]=D361)*(LSIEF[HP Bin]=I361)*(LSIEF[Model Year]=E361)),""))</f>
        <v>0.13700000000000001</v>
      </c>
      <c r="Y361" s="158">
        <f t="shared" si="95"/>
        <v>0.13700000000000001</v>
      </c>
      <c r="Z361" s="159" t="str" cm="1">
        <f t="array" ref="Z361">IF(D361="Electric","--",IF(D361="Diesel",_xlfn._xlws.FILTER(ORDEF[NOXdr],(ORDEF[HP]=I361)*(ORDEF[Model_Year]=E361)),""))</f>
        <v/>
      </c>
      <c r="AA361" s="159" cm="1">
        <f t="array" ref="AA361">IF(E361="Electric","--",IF(D361="Gasoline",_xlfn._xlws.FILTER(LSIEF[NOX DR],(LSIEF[Fuel]=D361)*(LSIEF[HP Bin]=I361)*(LSIEF[Model Year]=E361)),""))</f>
        <v>1.806E-4</v>
      </c>
      <c r="AB361" s="159">
        <f t="shared" si="96"/>
        <v>1.806E-4</v>
      </c>
      <c r="AC361" s="158" t="str" cm="1">
        <f t="array" ref="AC361">IF(D361="Electric","--",IF(D361="Diesel",_xlfn._xlws.FILTER(DFCF2[Fuel_HC],(DFCF2[MY]=E361)),""))</f>
        <v/>
      </c>
      <c r="AD361" s="158" cm="1">
        <f t="array" ref="AD361">IF(D361="Electric","--",IF(D361="Gasoline",_xlfn._xlws.FILTER(GFCF2[Fuel_HC],(GFCF2[MY]=E361)),""))</f>
        <v>1</v>
      </c>
      <c r="AE361" s="158">
        <f t="shared" si="97"/>
        <v>1</v>
      </c>
      <c r="AF361" s="157" t="str" cm="1">
        <f t="array" ref="AF361">IF(D361="Electric","--",IF(D361="Diesel",_xlfn._xlws.FILTER(DFCF2[Fuel_NOX],(DFCF2[MY]=E361)),""))</f>
        <v/>
      </c>
      <c r="AG361" s="157" cm="1">
        <f t="array" ref="AG361">IF(D361="Electric","--",IF(D361="Gasoline",_xlfn._xlws.FILTER(GFCF2[Fuel_NOX],(GFCF2[MY]=E361)),""))</f>
        <v>0.97699999999999998</v>
      </c>
      <c r="AH361" s="157">
        <f t="shared" si="98"/>
        <v>0.97699999999999998</v>
      </c>
      <c r="AI361" s="158">
        <f t="shared" si="99"/>
        <v>1.2924</v>
      </c>
      <c r="AJ361" s="158">
        <f t="shared" si="100"/>
        <v>1.3689723999999999</v>
      </c>
      <c r="AK361" s="158">
        <f t="shared" si="101"/>
        <v>175.09163408784178</v>
      </c>
      <c r="AL361" s="158">
        <f t="shared" si="102"/>
        <v>185.46550180838327</v>
      </c>
      <c r="AM361" s="158">
        <f t="shared" si="103"/>
        <v>8.7545817043920893E-2</v>
      </c>
      <c r="AN361" s="158">
        <f t="shared" si="104"/>
        <v>9.2732750904191627E-2</v>
      </c>
      <c r="AO361" s="158">
        <f t="shared" si="105"/>
        <v>8.0524642516998438E-2</v>
      </c>
      <c r="AP361" s="157"/>
      <c r="AQ361" s="161"/>
      <c r="AR361" s="161"/>
      <c r="AS361" s="161" t="str">
        <f>IF(ISNA(VLOOKUP($B361,'2017 Emission Inventory'!$B$2:$B$803,1,FALSE)),"No","Yes")</f>
        <v>No</v>
      </c>
      <c r="AT361" s="161" t="str">
        <f>IFERROR(INDEX('2017 Emission Inventory'!$C$2:$C$803,MATCH($B361,'2017 Emission Inventory'!$B$2:$B$803,0)),"")</f>
        <v/>
      </c>
      <c r="AU361" s="161" t="str">
        <f>IFERROR(INDEX('2017 Emission Inventory'!$D$2:$D$803,MATCH($B361,'2017 Emission Inventory'!$B$2:$B$803,0)),"")</f>
        <v/>
      </c>
      <c r="AV361" s="161" t="str">
        <f>IFERROR(INDEX('2017 Emission Inventory'!$E$2:$E$803,MATCH($B361,'2017 Emission Inventory'!$B$2:$B$803,0)),"")</f>
        <v/>
      </c>
      <c r="AW361" s="161" t="str">
        <f>IFERROR(INDEX('2017 Emission Inventory'!$F$2:$F$803,MATCH($B361,'2017 Emission Inventory'!$B$2:$B$803,0)),"")</f>
        <v/>
      </c>
      <c r="AX361" s="161" t="str">
        <f>IFERROR(INDEX('2017 Emission Inventory'!$G$2:$G$803,MATCH($B361,'2017 Emission Inventory'!$B$2:$B$803,0)),"")</f>
        <v/>
      </c>
      <c r="AY361" s="162" t="str">
        <f>IFERROR(INDEX('2017 Emission Inventory'!$AL$2:$AL$803,MATCH($B361,'2017 Emission Inventory'!$B$2:$B$803,0)),"")</f>
        <v/>
      </c>
      <c r="AZ361" s="163" t="e">
        <f t="shared" si="106"/>
        <v>#VALUE!</v>
      </c>
      <c r="BB361" s="166"/>
    </row>
    <row r="362" spans="1:54" s="160" customFormat="1" x14ac:dyDescent="0.35">
      <c r="A362" s="157">
        <v>361</v>
      </c>
      <c r="B362" s="157">
        <v>833915</v>
      </c>
      <c r="C362" s="157" t="s">
        <v>205</v>
      </c>
      <c r="D362" s="157" t="s">
        <v>16</v>
      </c>
      <c r="E362" s="157">
        <v>2007</v>
      </c>
      <c r="F362" s="157">
        <v>100</v>
      </c>
      <c r="G362" s="157">
        <v>1137.9951923076924</v>
      </c>
      <c r="H362" s="157"/>
      <c r="I362" s="157">
        <f t="shared" si="90"/>
        <v>175</v>
      </c>
      <c r="J362" s="157" t="str">
        <f>IF(D362="Electric","--",IF(D362="Diesel",VLOOKUP(C362,[2]ORDLF!A:B,2,FALSE),""))</f>
        <v/>
      </c>
      <c r="K362" s="157">
        <f>IF(D362="Electric","--",IF(D362="Gasoline",VLOOKUP(C362,LSILF!A:C,3,FALSE),""))</f>
        <v>0.54</v>
      </c>
      <c r="L362" s="158">
        <f t="shared" si="107"/>
        <v>0.54</v>
      </c>
      <c r="M362" s="157" t="str" cm="1">
        <f t="array" ref="M362">IF(D362="Electric","--",IF(D362="Diesel",_xlfn._xlws.FILTER(DIESCH[CH Cap],(DIESCH[HP Bin]=I362)),""))</f>
        <v/>
      </c>
      <c r="N362" s="157" cm="1">
        <f t="array" ref="N362">IF(D362="Electric","--",IF(D362="Gasoline",_xlfn._xlws.FILTER(LSICH[CH Cap],(LSICH[Fuel Type]=D362)*(LSICH[MY]=E362)),""))</f>
        <v>7000</v>
      </c>
      <c r="O362" s="157">
        <f t="shared" si="91"/>
        <v>7000</v>
      </c>
      <c r="P362" s="157">
        <f t="shared" si="92"/>
        <v>14793.9375</v>
      </c>
      <c r="Q362" s="157" t="str" cm="1">
        <f t="array" ref="Q362">IF(D362="Electric","--",IF(D362="Diesel",_xlfn._xlws.FILTER(ORDEF[HC-ZH (g/hp-hr)],(ORDEF[HP]=I362)*(ORDEF[Model_Year]=E362)),""))</f>
        <v/>
      </c>
      <c r="R362" s="157" cm="1">
        <f t="array" ref="R362">IF(D362="Electric","--",IF(D362="Gasoline",_xlfn._xlws.FILTER(LSIEF[HC-ZH (g/hp-hr)],(LSIEF[Fuel]=D362)*(LSIEF[HP Bin]=I362)*(LSIEF[Model Year]=E362)),""))</f>
        <v>0.129</v>
      </c>
      <c r="S362" s="158">
        <f t="shared" si="93"/>
        <v>0.129</v>
      </c>
      <c r="T362" s="159" t="str" cm="1">
        <f t="array" ref="T362">IF(D362="Electric","--",IF(D362="Diesel",_xlfn._xlws.FILTER(ORDEF[HCDR],(ORDEF[HP]=I362)*(ORDEF[Model_Year]=E362),),""))</f>
        <v/>
      </c>
      <c r="U362" s="159" cm="1">
        <f t="array" ref="U362">IF(D362="Electric","--",IF(D362="Gasoline",_xlfn._xlws.FILTER(LSIEF[HC DR],(LSIEF[Fuel]=D362)*(LSIEF[HP Bin]=I362)*(LSIEF[Model Year]=E362)),""))</f>
        <v>1.662E-4</v>
      </c>
      <c r="V362" s="159">
        <f t="shared" si="94"/>
        <v>1.662E-4</v>
      </c>
      <c r="W362" s="158" t="str" cm="1">
        <f t="array" ref="W362">IF(D362="Electric","--",IF(D362="Diesel",_xlfn._xlws.FILTER(ORDEF[NOXzh],(ORDEF[HP]=I362)*(ORDEF[Model_Year]=E362)),""))</f>
        <v/>
      </c>
      <c r="X362" s="158" cm="1">
        <f t="array" ref="X362">IF(D362="Electric","--",IF(D362="Gasoline",_xlfn._xlws.FILTER(LSIEF[NOX-ZH (g/hp-hr)],(LSIEF[Fuel]=D362)*(LSIEF[HP Bin]=I362)*(LSIEF[Model Year]=E362)),""))</f>
        <v>0.13700000000000001</v>
      </c>
      <c r="Y362" s="158">
        <f t="shared" si="95"/>
        <v>0.13700000000000001</v>
      </c>
      <c r="Z362" s="159" t="str" cm="1">
        <f t="array" ref="Z362">IF(D362="Electric","--",IF(D362="Diesel",_xlfn._xlws.FILTER(ORDEF[NOXdr],(ORDEF[HP]=I362)*(ORDEF[Model_Year]=E362)),""))</f>
        <v/>
      </c>
      <c r="AA362" s="159" cm="1">
        <f t="array" ref="AA362">IF(E362="Electric","--",IF(D362="Gasoline",_xlfn._xlws.FILTER(LSIEF[NOX DR],(LSIEF[Fuel]=D362)*(LSIEF[HP Bin]=I362)*(LSIEF[Model Year]=E362)),""))</f>
        <v>1.806E-4</v>
      </c>
      <c r="AB362" s="159">
        <f t="shared" si="96"/>
        <v>1.806E-4</v>
      </c>
      <c r="AC362" s="158" t="str" cm="1">
        <f t="array" ref="AC362">IF(D362="Electric","--",IF(D362="Diesel",_xlfn._xlws.FILTER(DFCF2[Fuel_HC],(DFCF2[MY]=E362)),""))</f>
        <v/>
      </c>
      <c r="AD362" s="158" cm="1">
        <f t="array" ref="AD362">IF(D362="Electric","--",IF(D362="Gasoline",_xlfn._xlws.FILTER(GFCF2[Fuel_HC],(GFCF2[MY]=E362)),""))</f>
        <v>1</v>
      </c>
      <c r="AE362" s="158">
        <f t="shared" si="97"/>
        <v>1</v>
      </c>
      <c r="AF362" s="157" t="str" cm="1">
        <f t="array" ref="AF362">IF(D362="Electric","--",IF(D362="Diesel",_xlfn._xlws.FILTER(DFCF2[Fuel_NOX],(DFCF2[MY]=E362)),""))</f>
        <v/>
      </c>
      <c r="AG362" s="157" cm="1">
        <f t="array" ref="AG362">IF(D362="Electric","--",IF(D362="Gasoline",_xlfn._xlws.FILTER(GFCF2[Fuel_NOX],(GFCF2[MY]=E362)),""))</f>
        <v>0.97699999999999998</v>
      </c>
      <c r="AH362" s="157">
        <f t="shared" si="98"/>
        <v>0.97699999999999998</v>
      </c>
      <c r="AI362" s="158">
        <f t="shared" si="99"/>
        <v>1.2924</v>
      </c>
      <c r="AJ362" s="158">
        <f t="shared" si="100"/>
        <v>1.3689723999999999</v>
      </c>
      <c r="AK362" s="158">
        <f t="shared" si="101"/>
        <v>175.09163408784178</v>
      </c>
      <c r="AL362" s="158">
        <f t="shared" si="102"/>
        <v>185.46550180838327</v>
      </c>
      <c r="AM362" s="158">
        <f t="shared" si="103"/>
        <v>8.7545817043920893E-2</v>
      </c>
      <c r="AN362" s="158">
        <f t="shared" si="104"/>
        <v>9.2732750904191627E-2</v>
      </c>
      <c r="AO362" s="158">
        <f t="shared" si="105"/>
        <v>8.0524642516998438E-2</v>
      </c>
      <c r="AP362" s="157"/>
      <c r="AQ362" s="161"/>
      <c r="AR362" s="161"/>
      <c r="AS362" s="161" t="str">
        <f>IF(ISNA(VLOOKUP($B362,'2017 Emission Inventory'!$B$2:$B$803,1,FALSE)),"No","Yes")</f>
        <v>No</v>
      </c>
      <c r="AT362" s="161" t="str">
        <f>IFERROR(INDEX('2017 Emission Inventory'!$C$2:$C$803,MATCH($B362,'2017 Emission Inventory'!$B$2:$B$803,0)),"")</f>
        <v/>
      </c>
      <c r="AU362" s="161" t="str">
        <f>IFERROR(INDEX('2017 Emission Inventory'!$D$2:$D$803,MATCH($B362,'2017 Emission Inventory'!$B$2:$B$803,0)),"")</f>
        <v/>
      </c>
      <c r="AV362" s="161" t="str">
        <f>IFERROR(INDEX('2017 Emission Inventory'!$E$2:$E$803,MATCH($B362,'2017 Emission Inventory'!$B$2:$B$803,0)),"")</f>
        <v/>
      </c>
      <c r="AW362" s="161" t="str">
        <f>IFERROR(INDEX('2017 Emission Inventory'!$F$2:$F$803,MATCH($B362,'2017 Emission Inventory'!$B$2:$B$803,0)),"")</f>
        <v/>
      </c>
      <c r="AX362" s="161" t="str">
        <f>IFERROR(INDEX('2017 Emission Inventory'!$G$2:$G$803,MATCH($B362,'2017 Emission Inventory'!$B$2:$B$803,0)),"")</f>
        <v/>
      </c>
      <c r="AY362" s="162" t="str">
        <f>IFERROR(INDEX('2017 Emission Inventory'!$AL$2:$AL$803,MATCH($B362,'2017 Emission Inventory'!$B$2:$B$803,0)),"")</f>
        <v/>
      </c>
      <c r="AZ362" s="163" t="e">
        <f t="shared" si="106"/>
        <v>#VALUE!</v>
      </c>
      <c r="BB362" s="166"/>
    </row>
    <row r="363" spans="1:54" s="160" customFormat="1" x14ac:dyDescent="0.35">
      <c r="A363" s="157">
        <v>362</v>
      </c>
      <c r="B363" s="157">
        <v>833916</v>
      </c>
      <c r="C363" s="157" t="s">
        <v>205</v>
      </c>
      <c r="D363" s="157" t="s">
        <v>16</v>
      </c>
      <c r="E363" s="157">
        <v>2007</v>
      </c>
      <c r="F363" s="157">
        <v>100</v>
      </c>
      <c r="G363" s="157">
        <v>1137.9951923076924</v>
      </c>
      <c r="H363" s="157"/>
      <c r="I363" s="157">
        <f t="shared" si="90"/>
        <v>175</v>
      </c>
      <c r="J363" s="157" t="str">
        <f>IF(D363="Electric","--",IF(D363="Diesel",VLOOKUP(C363,[2]ORDLF!A:B,2,FALSE),""))</f>
        <v/>
      </c>
      <c r="K363" s="157">
        <f>IF(D363="Electric","--",IF(D363="Gasoline",VLOOKUP(C363,LSILF!A:C,3,FALSE),""))</f>
        <v>0.54</v>
      </c>
      <c r="L363" s="158">
        <f t="shared" si="107"/>
        <v>0.54</v>
      </c>
      <c r="M363" s="157" t="str" cm="1">
        <f t="array" ref="M363">IF(D363="Electric","--",IF(D363="Diesel",_xlfn._xlws.FILTER(DIESCH[CH Cap],(DIESCH[HP Bin]=I363)),""))</f>
        <v/>
      </c>
      <c r="N363" s="157" cm="1">
        <f t="array" ref="N363">IF(D363="Electric","--",IF(D363="Gasoline",_xlfn._xlws.FILTER(LSICH[CH Cap],(LSICH[Fuel Type]=D363)*(LSICH[MY]=E363)),""))</f>
        <v>7000</v>
      </c>
      <c r="O363" s="157">
        <f t="shared" si="91"/>
        <v>7000</v>
      </c>
      <c r="P363" s="157">
        <f t="shared" si="92"/>
        <v>14793.9375</v>
      </c>
      <c r="Q363" s="157" t="str" cm="1">
        <f t="array" ref="Q363">IF(D363="Electric","--",IF(D363="Diesel",_xlfn._xlws.FILTER(ORDEF[HC-ZH (g/hp-hr)],(ORDEF[HP]=I363)*(ORDEF[Model_Year]=E363)),""))</f>
        <v/>
      </c>
      <c r="R363" s="157" cm="1">
        <f t="array" ref="R363">IF(D363="Electric","--",IF(D363="Gasoline",_xlfn._xlws.FILTER(LSIEF[HC-ZH (g/hp-hr)],(LSIEF[Fuel]=D363)*(LSIEF[HP Bin]=I363)*(LSIEF[Model Year]=E363)),""))</f>
        <v>0.129</v>
      </c>
      <c r="S363" s="158">
        <f t="shared" si="93"/>
        <v>0.129</v>
      </c>
      <c r="T363" s="159" t="str" cm="1">
        <f t="array" ref="T363">IF(D363="Electric","--",IF(D363="Diesel",_xlfn._xlws.FILTER(ORDEF[HCDR],(ORDEF[HP]=I363)*(ORDEF[Model_Year]=E363),),""))</f>
        <v/>
      </c>
      <c r="U363" s="159" cm="1">
        <f t="array" ref="U363">IF(D363="Electric","--",IF(D363="Gasoline",_xlfn._xlws.FILTER(LSIEF[HC DR],(LSIEF[Fuel]=D363)*(LSIEF[HP Bin]=I363)*(LSIEF[Model Year]=E363)),""))</f>
        <v>1.662E-4</v>
      </c>
      <c r="V363" s="159">
        <f t="shared" si="94"/>
        <v>1.662E-4</v>
      </c>
      <c r="W363" s="158" t="str" cm="1">
        <f t="array" ref="W363">IF(D363="Electric","--",IF(D363="Diesel",_xlfn._xlws.FILTER(ORDEF[NOXzh],(ORDEF[HP]=I363)*(ORDEF[Model_Year]=E363)),""))</f>
        <v/>
      </c>
      <c r="X363" s="158" cm="1">
        <f t="array" ref="X363">IF(D363="Electric","--",IF(D363="Gasoline",_xlfn._xlws.FILTER(LSIEF[NOX-ZH (g/hp-hr)],(LSIEF[Fuel]=D363)*(LSIEF[HP Bin]=I363)*(LSIEF[Model Year]=E363)),""))</f>
        <v>0.13700000000000001</v>
      </c>
      <c r="Y363" s="158">
        <f t="shared" si="95"/>
        <v>0.13700000000000001</v>
      </c>
      <c r="Z363" s="159" t="str" cm="1">
        <f t="array" ref="Z363">IF(D363="Electric","--",IF(D363="Diesel",_xlfn._xlws.FILTER(ORDEF[NOXdr],(ORDEF[HP]=I363)*(ORDEF[Model_Year]=E363)),""))</f>
        <v/>
      </c>
      <c r="AA363" s="159" cm="1">
        <f t="array" ref="AA363">IF(E363="Electric","--",IF(D363="Gasoline",_xlfn._xlws.FILTER(LSIEF[NOX DR],(LSIEF[Fuel]=D363)*(LSIEF[HP Bin]=I363)*(LSIEF[Model Year]=E363)),""))</f>
        <v>1.806E-4</v>
      </c>
      <c r="AB363" s="159">
        <f t="shared" si="96"/>
        <v>1.806E-4</v>
      </c>
      <c r="AC363" s="158" t="str" cm="1">
        <f t="array" ref="AC363">IF(D363="Electric","--",IF(D363="Diesel",_xlfn._xlws.FILTER(DFCF2[Fuel_HC],(DFCF2[MY]=E363)),""))</f>
        <v/>
      </c>
      <c r="AD363" s="158" cm="1">
        <f t="array" ref="AD363">IF(D363="Electric","--",IF(D363="Gasoline",_xlfn._xlws.FILTER(GFCF2[Fuel_HC],(GFCF2[MY]=E363)),""))</f>
        <v>1</v>
      </c>
      <c r="AE363" s="158">
        <f t="shared" si="97"/>
        <v>1</v>
      </c>
      <c r="AF363" s="157" t="str" cm="1">
        <f t="array" ref="AF363">IF(D363="Electric","--",IF(D363="Diesel",_xlfn._xlws.FILTER(DFCF2[Fuel_NOX],(DFCF2[MY]=E363)),""))</f>
        <v/>
      </c>
      <c r="AG363" s="157" cm="1">
        <f t="array" ref="AG363">IF(D363="Electric","--",IF(D363="Gasoline",_xlfn._xlws.FILTER(GFCF2[Fuel_NOX],(GFCF2[MY]=E363)),""))</f>
        <v>0.97699999999999998</v>
      </c>
      <c r="AH363" s="157">
        <f t="shared" si="98"/>
        <v>0.97699999999999998</v>
      </c>
      <c r="AI363" s="158">
        <f t="shared" si="99"/>
        <v>1.2924</v>
      </c>
      <c r="AJ363" s="158">
        <f t="shared" si="100"/>
        <v>1.3689723999999999</v>
      </c>
      <c r="AK363" s="158">
        <f t="shared" si="101"/>
        <v>175.09163408784178</v>
      </c>
      <c r="AL363" s="158">
        <f t="shared" si="102"/>
        <v>185.46550180838327</v>
      </c>
      <c r="AM363" s="158">
        <f t="shared" si="103"/>
        <v>8.7545817043920893E-2</v>
      </c>
      <c r="AN363" s="158">
        <f t="shared" si="104"/>
        <v>9.2732750904191627E-2</v>
      </c>
      <c r="AO363" s="158">
        <f t="shared" si="105"/>
        <v>8.0524642516998438E-2</v>
      </c>
      <c r="AP363" s="157"/>
      <c r="AQ363" s="161"/>
      <c r="AR363" s="161"/>
      <c r="AS363" s="161" t="str">
        <f>IF(ISNA(VLOOKUP($B363,'2017 Emission Inventory'!$B$2:$B$803,1,FALSE)),"No","Yes")</f>
        <v>No</v>
      </c>
      <c r="AT363" s="161" t="str">
        <f>IFERROR(INDEX('2017 Emission Inventory'!$C$2:$C$803,MATCH($B363,'2017 Emission Inventory'!$B$2:$B$803,0)),"")</f>
        <v/>
      </c>
      <c r="AU363" s="161" t="str">
        <f>IFERROR(INDEX('2017 Emission Inventory'!$D$2:$D$803,MATCH($B363,'2017 Emission Inventory'!$B$2:$B$803,0)),"")</f>
        <v/>
      </c>
      <c r="AV363" s="161" t="str">
        <f>IFERROR(INDEX('2017 Emission Inventory'!$E$2:$E$803,MATCH($B363,'2017 Emission Inventory'!$B$2:$B$803,0)),"")</f>
        <v/>
      </c>
      <c r="AW363" s="161" t="str">
        <f>IFERROR(INDEX('2017 Emission Inventory'!$F$2:$F$803,MATCH($B363,'2017 Emission Inventory'!$B$2:$B$803,0)),"")</f>
        <v/>
      </c>
      <c r="AX363" s="161" t="str">
        <f>IFERROR(INDEX('2017 Emission Inventory'!$G$2:$G$803,MATCH($B363,'2017 Emission Inventory'!$B$2:$B$803,0)),"")</f>
        <v/>
      </c>
      <c r="AY363" s="162" t="str">
        <f>IFERROR(INDEX('2017 Emission Inventory'!$AL$2:$AL$803,MATCH($B363,'2017 Emission Inventory'!$B$2:$B$803,0)),"")</f>
        <v/>
      </c>
      <c r="AZ363" s="163" t="e">
        <f t="shared" si="106"/>
        <v>#VALUE!</v>
      </c>
      <c r="BB363" s="166"/>
    </row>
    <row r="364" spans="1:54" s="160" customFormat="1" x14ac:dyDescent="0.35">
      <c r="A364" s="157">
        <v>363</v>
      </c>
      <c r="B364" s="157">
        <v>833917</v>
      </c>
      <c r="C364" s="157" t="s">
        <v>205</v>
      </c>
      <c r="D364" s="157" t="s">
        <v>16</v>
      </c>
      <c r="E364" s="157">
        <v>2007</v>
      </c>
      <c r="F364" s="157">
        <v>100</v>
      </c>
      <c r="G364" s="157">
        <v>1137.9951923076924</v>
      </c>
      <c r="H364" s="157"/>
      <c r="I364" s="157">
        <f t="shared" si="90"/>
        <v>175</v>
      </c>
      <c r="J364" s="157" t="str">
        <f>IF(D364="Electric","--",IF(D364="Diesel",VLOOKUP(C364,[2]ORDLF!A:B,2,FALSE),""))</f>
        <v/>
      </c>
      <c r="K364" s="157">
        <f>IF(D364="Electric","--",IF(D364="Gasoline",VLOOKUP(C364,LSILF!A:C,3,FALSE),""))</f>
        <v>0.54</v>
      </c>
      <c r="L364" s="158">
        <f t="shared" si="107"/>
        <v>0.54</v>
      </c>
      <c r="M364" s="157" t="str" cm="1">
        <f t="array" ref="M364">IF(D364="Electric","--",IF(D364="Diesel",_xlfn._xlws.FILTER(DIESCH[CH Cap],(DIESCH[HP Bin]=I364)),""))</f>
        <v/>
      </c>
      <c r="N364" s="157" cm="1">
        <f t="array" ref="N364">IF(D364="Electric","--",IF(D364="Gasoline",_xlfn._xlws.FILTER(LSICH[CH Cap],(LSICH[Fuel Type]=D364)*(LSICH[MY]=E364)),""))</f>
        <v>7000</v>
      </c>
      <c r="O364" s="157">
        <f t="shared" si="91"/>
        <v>7000</v>
      </c>
      <c r="P364" s="157">
        <f t="shared" si="92"/>
        <v>14793.9375</v>
      </c>
      <c r="Q364" s="157" t="str" cm="1">
        <f t="array" ref="Q364">IF(D364="Electric","--",IF(D364="Diesel",_xlfn._xlws.FILTER(ORDEF[HC-ZH (g/hp-hr)],(ORDEF[HP]=I364)*(ORDEF[Model_Year]=E364)),""))</f>
        <v/>
      </c>
      <c r="R364" s="157" cm="1">
        <f t="array" ref="R364">IF(D364="Electric","--",IF(D364="Gasoline",_xlfn._xlws.FILTER(LSIEF[HC-ZH (g/hp-hr)],(LSIEF[Fuel]=D364)*(LSIEF[HP Bin]=I364)*(LSIEF[Model Year]=E364)),""))</f>
        <v>0.129</v>
      </c>
      <c r="S364" s="158">
        <f t="shared" si="93"/>
        <v>0.129</v>
      </c>
      <c r="T364" s="159" t="str" cm="1">
        <f t="array" ref="T364">IF(D364="Electric","--",IF(D364="Diesel",_xlfn._xlws.FILTER(ORDEF[HCDR],(ORDEF[HP]=I364)*(ORDEF[Model_Year]=E364),),""))</f>
        <v/>
      </c>
      <c r="U364" s="159" cm="1">
        <f t="array" ref="U364">IF(D364="Electric","--",IF(D364="Gasoline",_xlfn._xlws.FILTER(LSIEF[HC DR],(LSIEF[Fuel]=D364)*(LSIEF[HP Bin]=I364)*(LSIEF[Model Year]=E364)),""))</f>
        <v>1.662E-4</v>
      </c>
      <c r="V364" s="159">
        <f t="shared" si="94"/>
        <v>1.662E-4</v>
      </c>
      <c r="W364" s="158" t="str" cm="1">
        <f t="array" ref="W364">IF(D364="Electric","--",IF(D364="Diesel",_xlfn._xlws.FILTER(ORDEF[NOXzh],(ORDEF[HP]=I364)*(ORDEF[Model_Year]=E364)),""))</f>
        <v/>
      </c>
      <c r="X364" s="158" cm="1">
        <f t="array" ref="X364">IF(D364="Electric","--",IF(D364="Gasoline",_xlfn._xlws.FILTER(LSIEF[NOX-ZH (g/hp-hr)],(LSIEF[Fuel]=D364)*(LSIEF[HP Bin]=I364)*(LSIEF[Model Year]=E364)),""))</f>
        <v>0.13700000000000001</v>
      </c>
      <c r="Y364" s="158">
        <f t="shared" si="95"/>
        <v>0.13700000000000001</v>
      </c>
      <c r="Z364" s="159" t="str" cm="1">
        <f t="array" ref="Z364">IF(D364="Electric","--",IF(D364="Diesel",_xlfn._xlws.FILTER(ORDEF[NOXdr],(ORDEF[HP]=I364)*(ORDEF[Model_Year]=E364)),""))</f>
        <v/>
      </c>
      <c r="AA364" s="159" cm="1">
        <f t="array" ref="AA364">IF(E364="Electric","--",IF(D364="Gasoline",_xlfn._xlws.FILTER(LSIEF[NOX DR],(LSIEF[Fuel]=D364)*(LSIEF[HP Bin]=I364)*(LSIEF[Model Year]=E364)),""))</f>
        <v>1.806E-4</v>
      </c>
      <c r="AB364" s="159">
        <f t="shared" si="96"/>
        <v>1.806E-4</v>
      </c>
      <c r="AC364" s="158" t="str" cm="1">
        <f t="array" ref="AC364">IF(D364="Electric","--",IF(D364="Diesel",_xlfn._xlws.FILTER(DFCF2[Fuel_HC],(DFCF2[MY]=E364)),""))</f>
        <v/>
      </c>
      <c r="AD364" s="158" cm="1">
        <f t="array" ref="AD364">IF(D364="Electric","--",IF(D364="Gasoline",_xlfn._xlws.FILTER(GFCF2[Fuel_HC],(GFCF2[MY]=E364)),""))</f>
        <v>1</v>
      </c>
      <c r="AE364" s="158">
        <f t="shared" si="97"/>
        <v>1</v>
      </c>
      <c r="AF364" s="157" t="str" cm="1">
        <f t="array" ref="AF364">IF(D364="Electric","--",IF(D364="Diesel",_xlfn._xlws.FILTER(DFCF2[Fuel_NOX],(DFCF2[MY]=E364)),""))</f>
        <v/>
      </c>
      <c r="AG364" s="157" cm="1">
        <f t="array" ref="AG364">IF(D364="Electric","--",IF(D364="Gasoline",_xlfn._xlws.FILTER(GFCF2[Fuel_NOX],(GFCF2[MY]=E364)),""))</f>
        <v>0.97699999999999998</v>
      </c>
      <c r="AH364" s="157">
        <f t="shared" si="98"/>
        <v>0.97699999999999998</v>
      </c>
      <c r="AI364" s="158">
        <f t="shared" si="99"/>
        <v>1.2924</v>
      </c>
      <c r="AJ364" s="158">
        <f t="shared" si="100"/>
        <v>1.3689723999999999</v>
      </c>
      <c r="AK364" s="158">
        <f t="shared" si="101"/>
        <v>175.09163408784178</v>
      </c>
      <c r="AL364" s="158">
        <f t="shared" si="102"/>
        <v>185.46550180838327</v>
      </c>
      <c r="AM364" s="158">
        <f t="shared" si="103"/>
        <v>8.7545817043920893E-2</v>
      </c>
      <c r="AN364" s="158">
        <f t="shared" si="104"/>
        <v>9.2732750904191627E-2</v>
      </c>
      <c r="AO364" s="158">
        <f t="shared" si="105"/>
        <v>8.0524642516998438E-2</v>
      </c>
      <c r="AP364" s="157"/>
      <c r="AQ364" s="161"/>
      <c r="AR364" s="161"/>
      <c r="AS364" s="161" t="str">
        <f>IF(ISNA(VLOOKUP($B364,'2017 Emission Inventory'!$B$2:$B$803,1,FALSE)),"No","Yes")</f>
        <v>No</v>
      </c>
      <c r="AT364" s="161" t="str">
        <f>IFERROR(INDEX('2017 Emission Inventory'!$C$2:$C$803,MATCH($B364,'2017 Emission Inventory'!$B$2:$B$803,0)),"")</f>
        <v/>
      </c>
      <c r="AU364" s="161" t="str">
        <f>IFERROR(INDEX('2017 Emission Inventory'!$D$2:$D$803,MATCH($B364,'2017 Emission Inventory'!$B$2:$B$803,0)),"")</f>
        <v/>
      </c>
      <c r="AV364" s="161" t="str">
        <f>IFERROR(INDEX('2017 Emission Inventory'!$E$2:$E$803,MATCH($B364,'2017 Emission Inventory'!$B$2:$B$803,0)),"")</f>
        <v/>
      </c>
      <c r="AW364" s="161" t="str">
        <f>IFERROR(INDEX('2017 Emission Inventory'!$F$2:$F$803,MATCH($B364,'2017 Emission Inventory'!$B$2:$B$803,0)),"")</f>
        <v/>
      </c>
      <c r="AX364" s="161" t="str">
        <f>IFERROR(INDEX('2017 Emission Inventory'!$G$2:$G$803,MATCH($B364,'2017 Emission Inventory'!$B$2:$B$803,0)),"")</f>
        <v/>
      </c>
      <c r="AY364" s="162" t="str">
        <f>IFERROR(INDEX('2017 Emission Inventory'!$AL$2:$AL$803,MATCH($B364,'2017 Emission Inventory'!$B$2:$B$803,0)),"")</f>
        <v/>
      </c>
      <c r="AZ364" s="163" t="e">
        <f t="shared" si="106"/>
        <v>#VALUE!</v>
      </c>
      <c r="BB364" s="166"/>
    </row>
    <row r="365" spans="1:54" s="160" customFormat="1" x14ac:dyDescent="0.35">
      <c r="A365" s="157">
        <v>364</v>
      </c>
      <c r="B365" s="157">
        <v>833918</v>
      </c>
      <c r="C365" s="157" t="s">
        <v>205</v>
      </c>
      <c r="D365" s="157" t="s">
        <v>16</v>
      </c>
      <c r="E365" s="157">
        <v>2007</v>
      </c>
      <c r="F365" s="157">
        <v>100</v>
      </c>
      <c r="G365" s="157">
        <v>1137.9951923076924</v>
      </c>
      <c r="H365" s="157"/>
      <c r="I365" s="157">
        <f t="shared" si="90"/>
        <v>175</v>
      </c>
      <c r="J365" s="157" t="str">
        <f>IF(D365="Electric","--",IF(D365="Diesel",VLOOKUP(C365,[2]ORDLF!A:B,2,FALSE),""))</f>
        <v/>
      </c>
      <c r="K365" s="157">
        <f>IF(D365="Electric","--",IF(D365="Gasoline",VLOOKUP(C365,LSILF!A:C,3,FALSE),""))</f>
        <v>0.54</v>
      </c>
      <c r="L365" s="158">
        <f t="shared" si="107"/>
        <v>0.54</v>
      </c>
      <c r="M365" s="157" t="str" cm="1">
        <f t="array" ref="M365">IF(D365="Electric","--",IF(D365="Diesel",_xlfn._xlws.FILTER(DIESCH[CH Cap],(DIESCH[HP Bin]=I365)),""))</f>
        <v/>
      </c>
      <c r="N365" s="157" cm="1">
        <f t="array" ref="N365">IF(D365="Electric","--",IF(D365="Gasoline",_xlfn._xlws.FILTER(LSICH[CH Cap],(LSICH[Fuel Type]=D365)*(LSICH[MY]=E365)),""))</f>
        <v>7000</v>
      </c>
      <c r="O365" s="157">
        <f t="shared" si="91"/>
        <v>7000</v>
      </c>
      <c r="P365" s="157">
        <f t="shared" si="92"/>
        <v>14793.9375</v>
      </c>
      <c r="Q365" s="157" t="str" cm="1">
        <f t="array" ref="Q365">IF(D365="Electric","--",IF(D365="Diesel",_xlfn._xlws.FILTER(ORDEF[HC-ZH (g/hp-hr)],(ORDEF[HP]=I365)*(ORDEF[Model_Year]=E365)),""))</f>
        <v/>
      </c>
      <c r="R365" s="157" cm="1">
        <f t="array" ref="R365">IF(D365="Electric","--",IF(D365="Gasoline",_xlfn._xlws.FILTER(LSIEF[HC-ZH (g/hp-hr)],(LSIEF[Fuel]=D365)*(LSIEF[HP Bin]=I365)*(LSIEF[Model Year]=E365)),""))</f>
        <v>0.129</v>
      </c>
      <c r="S365" s="158">
        <f t="shared" si="93"/>
        <v>0.129</v>
      </c>
      <c r="T365" s="159" t="str" cm="1">
        <f t="array" ref="T365">IF(D365="Electric","--",IF(D365="Diesel",_xlfn._xlws.FILTER(ORDEF[HCDR],(ORDEF[HP]=I365)*(ORDEF[Model_Year]=E365),),""))</f>
        <v/>
      </c>
      <c r="U365" s="159" cm="1">
        <f t="array" ref="U365">IF(D365="Electric","--",IF(D365="Gasoline",_xlfn._xlws.FILTER(LSIEF[HC DR],(LSIEF[Fuel]=D365)*(LSIEF[HP Bin]=I365)*(LSIEF[Model Year]=E365)),""))</f>
        <v>1.662E-4</v>
      </c>
      <c r="V365" s="159">
        <f t="shared" si="94"/>
        <v>1.662E-4</v>
      </c>
      <c r="W365" s="158" t="str" cm="1">
        <f t="array" ref="W365">IF(D365="Electric","--",IF(D365="Diesel",_xlfn._xlws.FILTER(ORDEF[NOXzh],(ORDEF[HP]=I365)*(ORDEF[Model_Year]=E365)),""))</f>
        <v/>
      </c>
      <c r="X365" s="158" cm="1">
        <f t="array" ref="X365">IF(D365="Electric","--",IF(D365="Gasoline",_xlfn._xlws.FILTER(LSIEF[NOX-ZH (g/hp-hr)],(LSIEF[Fuel]=D365)*(LSIEF[HP Bin]=I365)*(LSIEF[Model Year]=E365)),""))</f>
        <v>0.13700000000000001</v>
      </c>
      <c r="Y365" s="158">
        <f t="shared" si="95"/>
        <v>0.13700000000000001</v>
      </c>
      <c r="Z365" s="159" t="str" cm="1">
        <f t="array" ref="Z365">IF(D365="Electric","--",IF(D365="Diesel",_xlfn._xlws.FILTER(ORDEF[NOXdr],(ORDEF[HP]=I365)*(ORDEF[Model_Year]=E365)),""))</f>
        <v/>
      </c>
      <c r="AA365" s="159" cm="1">
        <f t="array" ref="AA365">IF(E365="Electric","--",IF(D365="Gasoline",_xlfn._xlws.FILTER(LSIEF[NOX DR],(LSIEF[Fuel]=D365)*(LSIEF[HP Bin]=I365)*(LSIEF[Model Year]=E365)),""))</f>
        <v>1.806E-4</v>
      </c>
      <c r="AB365" s="159">
        <f t="shared" si="96"/>
        <v>1.806E-4</v>
      </c>
      <c r="AC365" s="158" t="str" cm="1">
        <f t="array" ref="AC365">IF(D365="Electric","--",IF(D365="Diesel",_xlfn._xlws.FILTER(DFCF2[Fuel_HC],(DFCF2[MY]=E365)),""))</f>
        <v/>
      </c>
      <c r="AD365" s="158" cm="1">
        <f t="array" ref="AD365">IF(D365="Electric","--",IF(D365="Gasoline",_xlfn._xlws.FILTER(GFCF2[Fuel_HC],(GFCF2[MY]=E365)),""))</f>
        <v>1</v>
      </c>
      <c r="AE365" s="158">
        <f t="shared" si="97"/>
        <v>1</v>
      </c>
      <c r="AF365" s="157" t="str" cm="1">
        <f t="array" ref="AF365">IF(D365="Electric","--",IF(D365="Diesel",_xlfn._xlws.FILTER(DFCF2[Fuel_NOX],(DFCF2[MY]=E365)),""))</f>
        <v/>
      </c>
      <c r="AG365" s="157" cm="1">
        <f t="array" ref="AG365">IF(D365="Electric","--",IF(D365="Gasoline",_xlfn._xlws.FILTER(GFCF2[Fuel_NOX],(GFCF2[MY]=E365)),""))</f>
        <v>0.97699999999999998</v>
      </c>
      <c r="AH365" s="157">
        <f t="shared" si="98"/>
        <v>0.97699999999999998</v>
      </c>
      <c r="AI365" s="158">
        <f t="shared" si="99"/>
        <v>1.2924</v>
      </c>
      <c r="AJ365" s="158">
        <f t="shared" si="100"/>
        <v>1.3689723999999999</v>
      </c>
      <c r="AK365" s="158">
        <f t="shared" si="101"/>
        <v>175.09163408784178</v>
      </c>
      <c r="AL365" s="158">
        <f t="shared" si="102"/>
        <v>185.46550180838327</v>
      </c>
      <c r="AM365" s="158">
        <f t="shared" si="103"/>
        <v>8.7545817043920893E-2</v>
      </c>
      <c r="AN365" s="158">
        <f t="shared" si="104"/>
        <v>9.2732750904191627E-2</v>
      </c>
      <c r="AO365" s="158">
        <f t="shared" si="105"/>
        <v>8.0524642516998438E-2</v>
      </c>
      <c r="AP365" s="157"/>
      <c r="AQ365" s="161"/>
      <c r="AR365" s="161"/>
      <c r="AS365" s="161" t="str">
        <f>IF(ISNA(VLOOKUP($B365,'2017 Emission Inventory'!$B$2:$B$803,1,FALSE)),"No","Yes")</f>
        <v>No</v>
      </c>
      <c r="AT365" s="161" t="str">
        <f>IFERROR(INDEX('2017 Emission Inventory'!$C$2:$C$803,MATCH($B365,'2017 Emission Inventory'!$B$2:$B$803,0)),"")</f>
        <v/>
      </c>
      <c r="AU365" s="161" t="str">
        <f>IFERROR(INDEX('2017 Emission Inventory'!$D$2:$D$803,MATCH($B365,'2017 Emission Inventory'!$B$2:$B$803,0)),"")</f>
        <v/>
      </c>
      <c r="AV365" s="161" t="str">
        <f>IFERROR(INDEX('2017 Emission Inventory'!$E$2:$E$803,MATCH($B365,'2017 Emission Inventory'!$B$2:$B$803,0)),"")</f>
        <v/>
      </c>
      <c r="AW365" s="161" t="str">
        <f>IFERROR(INDEX('2017 Emission Inventory'!$F$2:$F$803,MATCH($B365,'2017 Emission Inventory'!$B$2:$B$803,0)),"")</f>
        <v/>
      </c>
      <c r="AX365" s="161" t="str">
        <f>IFERROR(INDEX('2017 Emission Inventory'!$G$2:$G$803,MATCH($B365,'2017 Emission Inventory'!$B$2:$B$803,0)),"")</f>
        <v/>
      </c>
      <c r="AY365" s="162" t="str">
        <f>IFERROR(INDEX('2017 Emission Inventory'!$AL$2:$AL$803,MATCH($B365,'2017 Emission Inventory'!$B$2:$B$803,0)),"")</f>
        <v/>
      </c>
      <c r="AZ365" s="163" t="e">
        <f t="shared" si="106"/>
        <v>#VALUE!</v>
      </c>
      <c r="BB365" s="166"/>
    </row>
    <row r="366" spans="1:54" s="160" customFormat="1" x14ac:dyDescent="0.35">
      <c r="A366" s="157">
        <v>365</v>
      </c>
      <c r="B366" s="157">
        <v>833919</v>
      </c>
      <c r="C366" s="157" t="s">
        <v>205</v>
      </c>
      <c r="D366" s="157" t="s">
        <v>16</v>
      </c>
      <c r="E366" s="157">
        <v>2007</v>
      </c>
      <c r="F366" s="157">
        <v>100</v>
      </c>
      <c r="G366" s="157">
        <v>1137.9951923076924</v>
      </c>
      <c r="H366" s="157"/>
      <c r="I366" s="157">
        <f t="shared" si="90"/>
        <v>175</v>
      </c>
      <c r="J366" s="157" t="str">
        <f>IF(D366="Electric","--",IF(D366="Diesel",VLOOKUP(C366,[2]ORDLF!A:B,2,FALSE),""))</f>
        <v/>
      </c>
      <c r="K366" s="157">
        <f>IF(D366="Electric","--",IF(D366="Gasoline",VLOOKUP(C366,LSILF!A:C,3,FALSE),""))</f>
        <v>0.54</v>
      </c>
      <c r="L366" s="158">
        <f t="shared" si="107"/>
        <v>0.54</v>
      </c>
      <c r="M366" s="157" t="str" cm="1">
        <f t="array" ref="M366">IF(D366="Electric","--",IF(D366="Diesel",_xlfn._xlws.FILTER(DIESCH[CH Cap],(DIESCH[HP Bin]=I366)),""))</f>
        <v/>
      </c>
      <c r="N366" s="157" cm="1">
        <f t="array" ref="N366">IF(D366="Electric","--",IF(D366="Gasoline",_xlfn._xlws.FILTER(LSICH[CH Cap],(LSICH[Fuel Type]=D366)*(LSICH[MY]=E366)),""))</f>
        <v>7000</v>
      </c>
      <c r="O366" s="157">
        <f t="shared" si="91"/>
        <v>7000</v>
      </c>
      <c r="P366" s="157">
        <f t="shared" si="92"/>
        <v>14793.9375</v>
      </c>
      <c r="Q366" s="157" t="str" cm="1">
        <f t="array" ref="Q366">IF(D366="Electric","--",IF(D366="Diesel",_xlfn._xlws.FILTER(ORDEF[HC-ZH (g/hp-hr)],(ORDEF[HP]=I366)*(ORDEF[Model_Year]=E366)),""))</f>
        <v/>
      </c>
      <c r="R366" s="157" cm="1">
        <f t="array" ref="R366">IF(D366="Electric","--",IF(D366="Gasoline",_xlfn._xlws.FILTER(LSIEF[HC-ZH (g/hp-hr)],(LSIEF[Fuel]=D366)*(LSIEF[HP Bin]=I366)*(LSIEF[Model Year]=E366)),""))</f>
        <v>0.129</v>
      </c>
      <c r="S366" s="158">
        <f t="shared" si="93"/>
        <v>0.129</v>
      </c>
      <c r="T366" s="159" t="str" cm="1">
        <f t="array" ref="T366">IF(D366="Electric","--",IF(D366="Diesel",_xlfn._xlws.FILTER(ORDEF[HCDR],(ORDEF[HP]=I366)*(ORDEF[Model_Year]=E366),),""))</f>
        <v/>
      </c>
      <c r="U366" s="159" cm="1">
        <f t="array" ref="U366">IF(D366="Electric","--",IF(D366="Gasoline",_xlfn._xlws.FILTER(LSIEF[HC DR],(LSIEF[Fuel]=D366)*(LSIEF[HP Bin]=I366)*(LSIEF[Model Year]=E366)),""))</f>
        <v>1.662E-4</v>
      </c>
      <c r="V366" s="159">
        <f t="shared" si="94"/>
        <v>1.662E-4</v>
      </c>
      <c r="W366" s="158" t="str" cm="1">
        <f t="array" ref="W366">IF(D366="Electric","--",IF(D366="Diesel",_xlfn._xlws.FILTER(ORDEF[NOXzh],(ORDEF[HP]=I366)*(ORDEF[Model_Year]=E366)),""))</f>
        <v/>
      </c>
      <c r="X366" s="158" cm="1">
        <f t="array" ref="X366">IF(D366="Electric","--",IF(D366="Gasoline",_xlfn._xlws.FILTER(LSIEF[NOX-ZH (g/hp-hr)],(LSIEF[Fuel]=D366)*(LSIEF[HP Bin]=I366)*(LSIEF[Model Year]=E366)),""))</f>
        <v>0.13700000000000001</v>
      </c>
      <c r="Y366" s="158">
        <f t="shared" si="95"/>
        <v>0.13700000000000001</v>
      </c>
      <c r="Z366" s="159" t="str" cm="1">
        <f t="array" ref="Z366">IF(D366="Electric","--",IF(D366="Diesel",_xlfn._xlws.FILTER(ORDEF[NOXdr],(ORDEF[HP]=I366)*(ORDEF[Model_Year]=E366)),""))</f>
        <v/>
      </c>
      <c r="AA366" s="159" cm="1">
        <f t="array" ref="AA366">IF(E366="Electric","--",IF(D366="Gasoline",_xlfn._xlws.FILTER(LSIEF[NOX DR],(LSIEF[Fuel]=D366)*(LSIEF[HP Bin]=I366)*(LSIEF[Model Year]=E366)),""))</f>
        <v>1.806E-4</v>
      </c>
      <c r="AB366" s="159">
        <f t="shared" si="96"/>
        <v>1.806E-4</v>
      </c>
      <c r="AC366" s="158" t="str" cm="1">
        <f t="array" ref="AC366">IF(D366="Electric","--",IF(D366="Diesel",_xlfn._xlws.FILTER(DFCF2[Fuel_HC],(DFCF2[MY]=E366)),""))</f>
        <v/>
      </c>
      <c r="AD366" s="158" cm="1">
        <f t="array" ref="AD366">IF(D366="Electric","--",IF(D366="Gasoline",_xlfn._xlws.FILTER(GFCF2[Fuel_HC],(GFCF2[MY]=E366)),""))</f>
        <v>1</v>
      </c>
      <c r="AE366" s="158">
        <f t="shared" si="97"/>
        <v>1</v>
      </c>
      <c r="AF366" s="157" t="str" cm="1">
        <f t="array" ref="AF366">IF(D366="Electric","--",IF(D366="Diesel",_xlfn._xlws.FILTER(DFCF2[Fuel_NOX],(DFCF2[MY]=E366)),""))</f>
        <v/>
      </c>
      <c r="AG366" s="157" cm="1">
        <f t="array" ref="AG366">IF(D366="Electric","--",IF(D366="Gasoline",_xlfn._xlws.FILTER(GFCF2[Fuel_NOX],(GFCF2[MY]=E366)),""))</f>
        <v>0.97699999999999998</v>
      </c>
      <c r="AH366" s="157">
        <f t="shared" si="98"/>
        <v>0.97699999999999998</v>
      </c>
      <c r="AI366" s="158">
        <f t="shared" si="99"/>
        <v>1.2924</v>
      </c>
      <c r="AJ366" s="158">
        <f t="shared" si="100"/>
        <v>1.3689723999999999</v>
      </c>
      <c r="AK366" s="158">
        <f t="shared" si="101"/>
        <v>175.09163408784178</v>
      </c>
      <c r="AL366" s="158">
        <f t="shared" si="102"/>
        <v>185.46550180838327</v>
      </c>
      <c r="AM366" s="158">
        <f t="shared" si="103"/>
        <v>8.7545817043920893E-2</v>
      </c>
      <c r="AN366" s="158">
        <f t="shared" si="104"/>
        <v>9.2732750904191627E-2</v>
      </c>
      <c r="AO366" s="158">
        <f t="shared" si="105"/>
        <v>8.0524642516998438E-2</v>
      </c>
      <c r="AP366" s="157"/>
      <c r="AQ366" s="161"/>
      <c r="AR366" s="161"/>
      <c r="AS366" s="161" t="str">
        <f>IF(ISNA(VLOOKUP($B366,'2017 Emission Inventory'!$B$2:$B$803,1,FALSE)),"No","Yes")</f>
        <v>No</v>
      </c>
      <c r="AT366" s="161" t="str">
        <f>IFERROR(INDEX('2017 Emission Inventory'!$C$2:$C$803,MATCH($B366,'2017 Emission Inventory'!$B$2:$B$803,0)),"")</f>
        <v/>
      </c>
      <c r="AU366" s="161" t="str">
        <f>IFERROR(INDEX('2017 Emission Inventory'!$D$2:$D$803,MATCH($B366,'2017 Emission Inventory'!$B$2:$B$803,0)),"")</f>
        <v/>
      </c>
      <c r="AV366" s="161" t="str">
        <f>IFERROR(INDEX('2017 Emission Inventory'!$E$2:$E$803,MATCH($B366,'2017 Emission Inventory'!$B$2:$B$803,0)),"")</f>
        <v/>
      </c>
      <c r="AW366" s="161" t="str">
        <f>IFERROR(INDEX('2017 Emission Inventory'!$F$2:$F$803,MATCH($B366,'2017 Emission Inventory'!$B$2:$B$803,0)),"")</f>
        <v/>
      </c>
      <c r="AX366" s="161" t="str">
        <f>IFERROR(INDEX('2017 Emission Inventory'!$G$2:$G$803,MATCH($B366,'2017 Emission Inventory'!$B$2:$B$803,0)),"")</f>
        <v/>
      </c>
      <c r="AY366" s="162" t="str">
        <f>IFERROR(INDEX('2017 Emission Inventory'!$AL$2:$AL$803,MATCH($B366,'2017 Emission Inventory'!$B$2:$B$803,0)),"")</f>
        <v/>
      </c>
      <c r="AZ366" s="163" t="e">
        <f t="shared" si="106"/>
        <v>#VALUE!</v>
      </c>
      <c r="BB366" s="166"/>
    </row>
    <row r="367" spans="1:54" s="160" customFormat="1" x14ac:dyDescent="0.35">
      <c r="A367" s="157">
        <v>366</v>
      </c>
      <c r="B367" s="157">
        <v>69592</v>
      </c>
      <c r="C367" s="157" t="s">
        <v>205</v>
      </c>
      <c r="D367" s="157" t="s">
        <v>16</v>
      </c>
      <c r="E367" s="157">
        <v>2008</v>
      </c>
      <c r="F367" s="157">
        <v>75</v>
      </c>
      <c r="G367" s="157">
        <v>1137.9951923076924</v>
      </c>
      <c r="H367" s="157"/>
      <c r="I367" s="157">
        <f t="shared" si="90"/>
        <v>100</v>
      </c>
      <c r="J367" s="157" t="str">
        <f>IF(D367="Electric","--",IF(D367="Diesel",VLOOKUP(C367,[2]ORDLF!A:B,2,FALSE),""))</f>
        <v/>
      </c>
      <c r="K367" s="157">
        <f>IF(D367="Electric","--",IF(D367="Gasoline",VLOOKUP(C367,LSILF!A:C,3,FALSE),""))</f>
        <v>0.54</v>
      </c>
      <c r="L367" s="158">
        <f t="shared" si="107"/>
        <v>0.54</v>
      </c>
      <c r="M367" s="157" t="str" cm="1">
        <f t="array" ref="M367">IF(D367="Electric","--",IF(D367="Diesel",_xlfn._xlws.FILTER(DIESCH[CH Cap],(DIESCH[HP Bin]=I367)),""))</f>
        <v/>
      </c>
      <c r="N367" s="157" cm="1">
        <f t="array" ref="N367">IF(D367="Electric","--",IF(D367="Gasoline",_xlfn._xlws.FILTER(LSICH[CH Cap],(LSICH[Fuel Type]=D367)*(LSICH[MY]=E367)),""))</f>
        <v>10000</v>
      </c>
      <c r="O367" s="157">
        <f t="shared" si="91"/>
        <v>10000</v>
      </c>
      <c r="P367" s="157">
        <f t="shared" si="92"/>
        <v>13655.942307692309</v>
      </c>
      <c r="Q367" s="157" t="str" cm="1">
        <f t="array" ref="Q367">IF(D367="Electric","--",IF(D367="Diesel",_xlfn._xlws.FILTER(ORDEF[HC-ZH (g/hp-hr)],(ORDEF[HP]=I367)*(ORDEF[Model_Year]=E367)),""))</f>
        <v/>
      </c>
      <c r="R367" s="157" cm="1">
        <f t="array" ref="R367">IF(D367="Electric","--",IF(D367="Gasoline",_xlfn._xlws.FILTER(LSIEF[HC-ZH (g/hp-hr)],(LSIEF[Fuel]=D367)*(LSIEF[HP Bin]=I367)*(LSIEF[Model Year]=E367)),""))</f>
        <v>0.27400000000000002</v>
      </c>
      <c r="S367" s="158">
        <f t="shared" si="93"/>
        <v>0.27400000000000002</v>
      </c>
      <c r="T367" s="159" t="str" cm="1">
        <f t="array" ref="T367">IF(D367="Electric","--",IF(D367="Diesel",_xlfn._xlws.FILTER(ORDEF[HCDR],(ORDEF[HP]=I367)*(ORDEF[Model_Year]=E367),),""))</f>
        <v/>
      </c>
      <c r="U367" s="159" cm="1">
        <f t="array" ref="U367">IF(D367="Electric","--",IF(D367="Gasoline",_xlfn._xlws.FILTER(LSIEF[HC DR],(LSIEF[Fuel]=D367)*(LSIEF[HP Bin]=I367)*(LSIEF[Model Year]=E367)),""))</f>
        <v>3.278E-4</v>
      </c>
      <c r="V367" s="159">
        <f t="shared" si="94"/>
        <v>3.278E-4</v>
      </c>
      <c r="W367" s="158" t="str" cm="1">
        <f t="array" ref="W367">IF(D367="Electric","--",IF(D367="Diesel",_xlfn._xlws.FILTER(ORDEF[NOXzh],(ORDEF[HP]=I367)*(ORDEF[Model_Year]=E367)),""))</f>
        <v/>
      </c>
      <c r="X367" s="158" cm="1">
        <f t="array" ref="X367">IF(D367="Electric","--",IF(D367="Gasoline",_xlfn._xlws.FILTER(LSIEF[NOX-ZH (g/hp-hr)],(LSIEF[Fuel]=D367)*(LSIEF[HP Bin]=I367)*(LSIEF[Model Year]=E367)),""))</f>
        <v>2.9000000000000001E-2</v>
      </c>
      <c r="Y367" s="158">
        <f t="shared" si="95"/>
        <v>2.9000000000000001E-2</v>
      </c>
      <c r="Z367" s="159" t="str" cm="1">
        <f t="array" ref="Z367">IF(D367="Electric","--",IF(D367="Diesel",_xlfn._xlws.FILTER(ORDEF[NOXdr],(ORDEF[HP]=I367)*(ORDEF[Model_Year]=E367)),""))</f>
        <v/>
      </c>
      <c r="AA367" s="159" cm="1">
        <f t="array" ref="AA367">IF(E367="Electric","--",IF(D367="Gasoline",_xlfn._xlws.FILTER(LSIEF[NOX DR],(LSIEF[Fuel]=D367)*(LSIEF[HP Bin]=I367)*(LSIEF[Model Year]=E367)),""))</f>
        <v>1.1600000000000011E-5</v>
      </c>
      <c r="AB367" s="159">
        <f t="shared" si="96"/>
        <v>1.1600000000000011E-5</v>
      </c>
      <c r="AC367" s="158" t="str" cm="1">
        <f t="array" ref="AC367">IF(D367="Electric","--",IF(D367="Diesel",_xlfn._xlws.FILTER(DFCF2[Fuel_HC],(DFCF2[MY]=E367)),""))</f>
        <v/>
      </c>
      <c r="AD367" s="158" cm="1">
        <f t="array" ref="AD367">IF(D367="Electric","--",IF(D367="Gasoline",_xlfn._xlws.FILTER(GFCF2[Fuel_HC],(GFCF2[MY]=E367)),""))</f>
        <v>1</v>
      </c>
      <c r="AE367" s="158">
        <f t="shared" si="97"/>
        <v>1</v>
      </c>
      <c r="AF367" s="157" t="str" cm="1">
        <f t="array" ref="AF367">IF(D367="Electric","--",IF(D367="Diesel",_xlfn._xlws.FILTER(DFCF2[Fuel_NOX],(DFCF2[MY]=E367)),""))</f>
        <v/>
      </c>
      <c r="AG367" s="157" cm="1">
        <f t="array" ref="AG367">IF(D367="Electric","--",IF(D367="Gasoline",_xlfn._xlws.FILTER(GFCF2[Fuel_NOX],(GFCF2[MY]=E367)),""))</f>
        <v>0.97699999999999998</v>
      </c>
      <c r="AH367" s="157">
        <f t="shared" si="98"/>
        <v>0.97699999999999998</v>
      </c>
      <c r="AI367" s="158">
        <f t="shared" si="99"/>
        <v>3.552</v>
      </c>
      <c r="AJ367" s="158">
        <f t="shared" si="100"/>
        <v>0.1416650000000001</v>
      </c>
      <c r="AK367" s="158">
        <f t="shared" si="101"/>
        <v>360.91311761839245</v>
      </c>
      <c r="AL367" s="158">
        <f t="shared" si="102"/>
        <v>14.394357209293243</v>
      </c>
      <c r="AM367" s="158">
        <f t="shared" si="103"/>
        <v>0.18045655880919625</v>
      </c>
      <c r="AN367" s="158">
        <f t="shared" si="104"/>
        <v>7.1971786046466221E-3</v>
      </c>
      <c r="AO367" s="158">
        <f t="shared" si="105"/>
        <v>0.16598394279269871</v>
      </c>
      <c r="AP367" s="157"/>
      <c r="AQ367" s="161"/>
      <c r="AR367" s="161"/>
      <c r="AS367" s="161" t="str">
        <f>IF(ISNA(VLOOKUP($B367,'2017 Emission Inventory'!$B$2:$B$803,1,FALSE)),"No","Yes")</f>
        <v>Yes</v>
      </c>
      <c r="AT367" s="161" t="str">
        <f>IFERROR(INDEX('2017 Emission Inventory'!$C$2:$C$803,MATCH($B367,'2017 Emission Inventory'!$B$2:$B$803,0)),"")</f>
        <v>Cargo Tractor</v>
      </c>
      <c r="AU367" s="161" t="str">
        <f>IFERROR(INDEX('2017 Emission Inventory'!$D$2:$D$803,MATCH($B367,'2017 Emission Inventory'!$B$2:$B$803,0)),"")</f>
        <v>Gasoline</v>
      </c>
      <c r="AV367" s="161">
        <f>IFERROR(INDEX('2017 Emission Inventory'!$E$2:$E$803,MATCH($B367,'2017 Emission Inventory'!$B$2:$B$803,0)),"")</f>
        <v>2007</v>
      </c>
      <c r="AW367" s="161">
        <f>IFERROR(INDEX('2017 Emission Inventory'!$F$2:$F$803,MATCH($B367,'2017 Emission Inventory'!$B$2:$B$803,0)),"")</f>
        <v>101</v>
      </c>
      <c r="AX367" s="161">
        <f>IFERROR(INDEX('2017 Emission Inventory'!$G$2:$G$803,MATCH($B367,'2017 Emission Inventory'!$B$2:$B$803,0)),"")</f>
        <v>165.90909090909091</v>
      </c>
      <c r="AY367" s="162">
        <f>IFERROR(INDEX('2017 Emission Inventory'!$AL$2:$AL$803,MATCH($B367,'2017 Emission Inventory'!$B$2:$B$803,0)),"")</f>
        <v>8.5099992298146319</v>
      </c>
      <c r="AZ367" s="163">
        <f t="shared" si="106"/>
        <v>5.8843579794786116</v>
      </c>
      <c r="BB367" s="166"/>
    </row>
    <row r="368" spans="1:54" s="160" customFormat="1" x14ac:dyDescent="0.35">
      <c r="A368" s="157">
        <v>367</v>
      </c>
      <c r="B368" s="157">
        <v>69593</v>
      </c>
      <c r="C368" s="157" t="s">
        <v>205</v>
      </c>
      <c r="D368" s="157" t="s">
        <v>16</v>
      </c>
      <c r="E368" s="157">
        <v>2008</v>
      </c>
      <c r="F368" s="157">
        <v>75</v>
      </c>
      <c r="G368" s="157">
        <v>1137.9951923076924</v>
      </c>
      <c r="H368" s="157"/>
      <c r="I368" s="157">
        <f t="shared" si="90"/>
        <v>100</v>
      </c>
      <c r="J368" s="157" t="str">
        <f>IF(D368="Electric","--",IF(D368="Diesel",VLOOKUP(C368,[2]ORDLF!A:B,2,FALSE),""))</f>
        <v/>
      </c>
      <c r="K368" s="157">
        <f>IF(D368="Electric","--",IF(D368="Gasoline",VLOOKUP(C368,LSILF!A:C,3,FALSE),""))</f>
        <v>0.54</v>
      </c>
      <c r="L368" s="158">
        <f t="shared" si="107"/>
        <v>0.54</v>
      </c>
      <c r="M368" s="157" t="str" cm="1">
        <f t="array" ref="M368">IF(D368="Electric","--",IF(D368="Diesel",_xlfn._xlws.FILTER(DIESCH[CH Cap],(DIESCH[HP Bin]=I368)),""))</f>
        <v/>
      </c>
      <c r="N368" s="157" cm="1">
        <f t="array" ref="N368">IF(D368="Electric","--",IF(D368="Gasoline",_xlfn._xlws.FILTER(LSICH[CH Cap],(LSICH[Fuel Type]=D368)*(LSICH[MY]=E368)),""))</f>
        <v>10000</v>
      </c>
      <c r="O368" s="157">
        <f t="shared" si="91"/>
        <v>10000</v>
      </c>
      <c r="P368" s="157">
        <f t="shared" si="92"/>
        <v>13655.942307692309</v>
      </c>
      <c r="Q368" s="157" t="str" cm="1">
        <f t="array" ref="Q368">IF(D368="Electric","--",IF(D368="Diesel",_xlfn._xlws.FILTER(ORDEF[HC-ZH (g/hp-hr)],(ORDEF[HP]=I368)*(ORDEF[Model_Year]=E368)),""))</f>
        <v/>
      </c>
      <c r="R368" s="157" cm="1">
        <f t="array" ref="R368">IF(D368="Electric","--",IF(D368="Gasoline",_xlfn._xlws.FILTER(LSIEF[HC-ZH (g/hp-hr)],(LSIEF[Fuel]=D368)*(LSIEF[HP Bin]=I368)*(LSIEF[Model Year]=E368)),""))</f>
        <v>0.27400000000000002</v>
      </c>
      <c r="S368" s="158">
        <f t="shared" si="93"/>
        <v>0.27400000000000002</v>
      </c>
      <c r="T368" s="159" t="str" cm="1">
        <f t="array" ref="T368">IF(D368="Electric","--",IF(D368="Diesel",_xlfn._xlws.FILTER(ORDEF[HCDR],(ORDEF[HP]=I368)*(ORDEF[Model_Year]=E368),),""))</f>
        <v/>
      </c>
      <c r="U368" s="159" cm="1">
        <f t="array" ref="U368">IF(D368="Electric","--",IF(D368="Gasoline",_xlfn._xlws.FILTER(LSIEF[HC DR],(LSIEF[Fuel]=D368)*(LSIEF[HP Bin]=I368)*(LSIEF[Model Year]=E368)),""))</f>
        <v>3.278E-4</v>
      </c>
      <c r="V368" s="159">
        <f t="shared" si="94"/>
        <v>3.278E-4</v>
      </c>
      <c r="W368" s="158" t="str" cm="1">
        <f t="array" ref="W368">IF(D368="Electric","--",IF(D368="Diesel",_xlfn._xlws.FILTER(ORDEF[NOXzh],(ORDEF[HP]=I368)*(ORDEF[Model_Year]=E368)),""))</f>
        <v/>
      </c>
      <c r="X368" s="158" cm="1">
        <f t="array" ref="X368">IF(D368="Electric","--",IF(D368="Gasoline",_xlfn._xlws.FILTER(LSIEF[NOX-ZH (g/hp-hr)],(LSIEF[Fuel]=D368)*(LSIEF[HP Bin]=I368)*(LSIEF[Model Year]=E368)),""))</f>
        <v>2.9000000000000001E-2</v>
      </c>
      <c r="Y368" s="158">
        <f t="shared" si="95"/>
        <v>2.9000000000000001E-2</v>
      </c>
      <c r="Z368" s="159" t="str" cm="1">
        <f t="array" ref="Z368">IF(D368="Electric","--",IF(D368="Diesel",_xlfn._xlws.FILTER(ORDEF[NOXdr],(ORDEF[HP]=I368)*(ORDEF[Model_Year]=E368)),""))</f>
        <v/>
      </c>
      <c r="AA368" s="159" cm="1">
        <f t="array" ref="AA368">IF(E368="Electric","--",IF(D368="Gasoline",_xlfn._xlws.FILTER(LSIEF[NOX DR],(LSIEF[Fuel]=D368)*(LSIEF[HP Bin]=I368)*(LSIEF[Model Year]=E368)),""))</f>
        <v>1.1600000000000011E-5</v>
      </c>
      <c r="AB368" s="159">
        <f t="shared" si="96"/>
        <v>1.1600000000000011E-5</v>
      </c>
      <c r="AC368" s="158" t="str" cm="1">
        <f t="array" ref="AC368">IF(D368="Electric","--",IF(D368="Diesel",_xlfn._xlws.FILTER(DFCF2[Fuel_HC],(DFCF2[MY]=E368)),""))</f>
        <v/>
      </c>
      <c r="AD368" s="158" cm="1">
        <f t="array" ref="AD368">IF(D368="Electric","--",IF(D368="Gasoline",_xlfn._xlws.FILTER(GFCF2[Fuel_HC],(GFCF2[MY]=E368)),""))</f>
        <v>1</v>
      </c>
      <c r="AE368" s="158">
        <f t="shared" si="97"/>
        <v>1</v>
      </c>
      <c r="AF368" s="157" t="str" cm="1">
        <f t="array" ref="AF368">IF(D368="Electric","--",IF(D368="Diesel",_xlfn._xlws.FILTER(DFCF2[Fuel_NOX],(DFCF2[MY]=E368)),""))</f>
        <v/>
      </c>
      <c r="AG368" s="157" cm="1">
        <f t="array" ref="AG368">IF(D368="Electric","--",IF(D368="Gasoline",_xlfn._xlws.FILTER(GFCF2[Fuel_NOX],(GFCF2[MY]=E368)),""))</f>
        <v>0.97699999999999998</v>
      </c>
      <c r="AH368" s="157">
        <f t="shared" si="98"/>
        <v>0.97699999999999998</v>
      </c>
      <c r="AI368" s="158">
        <f t="shared" si="99"/>
        <v>3.552</v>
      </c>
      <c r="AJ368" s="158">
        <f t="shared" si="100"/>
        <v>0.1416650000000001</v>
      </c>
      <c r="AK368" s="158">
        <f t="shared" si="101"/>
        <v>360.91311761839245</v>
      </c>
      <c r="AL368" s="158">
        <f t="shared" si="102"/>
        <v>14.394357209293243</v>
      </c>
      <c r="AM368" s="158">
        <f t="shared" si="103"/>
        <v>0.18045655880919625</v>
      </c>
      <c r="AN368" s="158">
        <f t="shared" si="104"/>
        <v>7.1971786046466221E-3</v>
      </c>
      <c r="AO368" s="158">
        <f t="shared" si="105"/>
        <v>0.16598394279269871</v>
      </c>
      <c r="AP368" s="157"/>
      <c r="AQ368" s="161"/>
      <c r="AR368" s="161"/>
      <c r="AS368" s="161" t="str">
        <f>IF(ISNA(VLOOKUP($B368,'2017 Emission Inventory'!$B$2:$B$803,1,FALSE)),"No","Yes")</f>
        <v>Yes</v>
      </c>
      <c r="AT368" s="161" t="str">
        <f>IFERROR(INDEX('2017 Emission Inventory'!$C$2:$C$803,MATCH($B368,'2017 Emission Inventory'!$B$2:$B$803,0)),"")</f>
        <v>Cargo Tractor</v>
      </c>
      <c r="AU368" s="161" t="str">
        <f>IFERROR(INDEX('2017 Emission Inventory'!$D$2:$D$803,MATCH($B368,'2017 Emission Inventory'!$B$2:$B$803,0)),"")</f>
        <v>Gasoline</v>
      </c>
      <c r="AV368" s="161">
        <f>IFERROR(INDEX('2017 Emission Inventory'!$E$2:$E$803,MATCH($B368,'2017 Emission Inventory'!$B$2:$B$803,0)),"")</f>
        <v>2007</v>
      </c>
      <c r="AW368" s="161">
        <f>IFERROR(INDEX('2017 Emission Inventory'!$F$2:$F$803,MATCH($B368,'2017 Emission Inventory'!$B$2:$B$803,0)),"")</f>
        <v>101</v>
      </c>
      <c r="AX368" s="161">
        <f>IFERROR(INDEX('2017 Emission Inventory'!$G$2:$G$803,MATCH($B368,'2017 Emission Inventory'!$B$2:$B$803,0)),"")</f>
        <v>165.90909090909091</v>
      </c>
      <c r="AY368" s="162">
        <f>IFERROR(INDEX('2017 Emission Inventory'!$AL$2:$AL$803,MATCH($B368,'2017 Emission Inventory'!$B$2:$B$803,0)),"")</f>
        <v>8.5099992298146319</v>
      </c>
      <c r="AZ368" s="163">
        <f t="shared" si="106"/>
        <v>5.8843579794786116</v>
      </c>
      <c r="BB368" s="166"/>
    </row>
    <row r="369" spans="1:54" s="160" customFormat="1" x14ac:dyDescent="0.35">
      <c r="A369" s="157">
        <v>368</v>
      </c>
      <c r="B369" s="157">
        <v>69594</v>
      </c>
      <c r="C369" s="157" t="s">
        <v>205</v>
      </c>
      <c r="D369" s="157" t="s">
        <v>16</v>
      </c>
      <c r="E369" s="157">
        <v>2008</v>
      </c>
      <c r="F369" s="157">
        <v>75</v>
      </c>
      <c r="G369" s="157">
        <v>1137.9951923076924</v>
      </c>
      <c r="H369" s="157"/>
      <c r="I369" s="157">
        <f t="shared" si="90"/>
        <v>100</v>
      </c>
      <c r="J369" s="157" t="str">
        <f>IF(D369="Electric","--",IF(D369="Diesel",VLOOKUP(C369,[2]ORDLF!A:B,2,FALSE),""))</f>
        <v/>
      </c>
      <c r="K369" s="157">
        <f>IF(D369="Electric","--",IF(D369="Gasoline",VLOOKUP(C369,LSILF!A:C,3,FALSE),""))</f>
        <v>0.54</v>
      </c>
      <c r="L369" s="158">
        <f t="shared" si="107"/>
        <v>0.54</v>
      </c>
      <c r="M369" s="157" t="str" cm="1">
        <f t="array" ref="M369">IF(D369="Electric","--",IF(D369="Diesel",_xlfn._xlws.FILTER(DIESCH[CH Cap],(DIESCH[HP Bin]=I369)),""))</f>
        <v/>
      </c>
      <c r="N369" s="157" cm="1">
        <f t="array" ref="N369">IF(D369="Electric","--",IF(D369="Gasoline",_xlfn._xlws.FILTER(LSICH[CH Cap],(LSICH[Fuel Type]=D369)*(LSICH[MY]=E369)),""))</f>
        <v>10000</v>
      </c>
      <c r="O369" s="157">
        <f t="shared" si="91"/>
        <v>10000</v>
      </c>
      <c r="P369" s="157">
        <f t="shared" si="92"/>
        <v>13655.942307692309</v>
      </c>
      <c r="Q369" s="157" t="str" cm="1">
        <f t="array" ref="Q369">IF(D369="Electric","--",IF(D369="Diesel",_xlfn._xlws.FILTER(ORDEF[HC-ZH (g/hp-hr)],(ORDEF[HP]=I369)*(ORDEF[Model_Year]=E369)),""))</f>
        <v/>
      </c>
      <c r="R369" s="157" cm="1">
        <f t="array" ref="R369">IF(D369="Electric","--",IF(D369="Gasoline",_xlfn._xlws.FILTER(LSIEF[HC-ZH (g/hp-hr)],(LSIEF[Fuel]=D369)*(LSIEF[HP Bin]=I369)*(LSIEF[Model Year]=E369)),""))</f>
        <v>0.27400000000000002</v>
      </c>
      <c r="S369" s="158">
        <f t="shared" si="93"/>
        <v>0.27400000000000002</v>
      </c>
      <c r="T369" s="159" t="str" cm="1">
        <f t="array" ref="T369">IF(D369="Electric","--",IF(D369="Diesel",_xlfn._xlws.FILTER(ORDEF[HCDR],(ORDEF[HP]=I369)*(ORDEF[Model_Year]=E369),),""))</f>
        <v/>
      </c>
      <c r="U369" s="159" cm="1">
        <f t="array" ref="U369">IF(D369="Electric","--",IF(D369="Gasoline",_xlfn._xlws.FILTER(LSIEF[HC DR],(LSIEF[Fuel]=D369)*(LSIEF[HP Bin]=I369)*(LSIEF[Model Year]=E369)),""))</f>
        <v>3.278E-4</v>
      </c>
      <c r="V369" s="159">
        <f t="shared" si="94"/>
        <v>3.278E-4</v>
      </c>
      <c r="W369" s="158" t="str" cm="1">
        <f t="array" ref="W369">IF(D369="Electric","--",IF(D369="Diesel",_xlfn._xlws.FILTER(ORDEF[NOXzh],(ORDEF[HP]=I369)*(ORDEF[Model_Year]=E369)),""))</f>
        <v/>
      </c>
      <c r="X369" s="158" cm="1">
        <f t="array" ref="X369">IF(D369="Electric","--",IF(D369="Gasoline",_xlfn._xlws.FILTER(LSIEF[NOX-ZH (g/hp-hr)],(LSIEF[Fuel]=D369)*(LSIEF[HP Bin]=I369)*(LSIEF[Model Year]=E369)),""))</f>
        <v>2.9000000000000001E-2</v>
      </c>
      <c r="Y369" s="158">
        <f t="shared" si="95"/>
        <v>2.9000000000000001E-2</v>
      </c>
      <c r="Z369" s="159" t="str" cm="1">
        <f t="array" ref="Z369">IF(D369="Electric","--",IF(D369="Diesel",_xlfn._xlws.FILTER(ORDEF[NOXdr],(ORDEF[HP]=I369)*(ORDEF[Model_Year]=E369)),""))</f>
        <v/>
      </c>
      <c r="AA369" s="159" cm="1">
        <f t="array" ref="AA369">IF(E369="Electric","--",IF(D369="Gasoline",_xlfn._xlws.FILTER(LSIEF[NOX DR],(LSIEF[Fuel]=D369)*(LSIEF[HP Bin]=I369)*(LSIEF[Model Year]=E369)),""))</f>
        <v>1.1600000000000011E-5</v>
      </c>
      <c r="AB369" s="159">
        <f t="shared" si="96"/>
        <v>1.1600000000000011E-5</v>
      </c>
      <c r="AC369" s="158" t="str" cm="1">
        <f t="array" ref="AC369">IF(D369="Electric","--",IF(D369="Diesel",_xlfn._xlws.FILTER(DFCF2[Fuel_HC],(DFCF2[MY]=E369)),""))</f>
        <v/>
      </c>
      <c r="AD369" s="158" cm="1">
        <f t="array" ref="AD369">IF(D369="Electric","--",IF(D369="Gasoline",_xlfn._xlws.FILTER(GFCF2[Fuel_HC],(GFCF2[MY]=E369)),""))</f>
        <v>1</v>
      </c>
      <c r="AE369" s="158">
        <f t="shared" si="97"/>
        <v>1</v>
      </c>
      <c r="AF369" s="157" t="str" cm="1">
        <f t="array" ref="AF369">IF(D369="Electric","--",IF(D369="Diesel",_xlfn._xlws.FILTER(DFCF2[Fuel_NOX],(DFCF2[MY]=E369)),""))</f>
        <v/>
      </c>
      <c r="AG369" s="157" cm="1">
        <f t="array" ref="AG369">IF(D369="Electric","--",IF(D369="Gasoline",_xlfn._xlws.FILTER(GFCF2[Fuel_NOX],(GFCF2[MY]=E369)),""))</f>
        <v>0.97699999999999998</v>
      </c>
      <c r="AH369" s="157">
        <f t="shared" si="98"/>
        <v>0.97699999999999998</v>
      </c>
      <c r="AI369" s="158">
        <f t="shared" si="99"/>
        <v>3.552</v>
      </c>
      <c r="AJ369" s="158">
        <f t="shared" si="100"/>
        <v>0.1416650000000001</v>
      </c>
      <c r="AK369" s="158">
        <f t="shared" si="101"/>
        <v>360.91311761839245</v>
      </c>
      <c r="AL369" s="158">
        <f t="shared" si="102"/>
        <v>14.394357209293243</v>
      </c>
      <c r="AM369" s="158">
        <f t="shared" si="103"/>
        <v>0.18045655880919625</v>
      </c>
      <c r="AN369" s="158">
        <f t="shared" si="104"/>
        <v>7.1971786046466221E-3</v>
      </c>
      <c r="AO369" s="158">
        <f t="shared" si="105"/>
        <v>0.16598394279269871</v>
      </c>
      <c r="AP369" s="157"/>
      <c r="AQ369" s="161"/>
      <c r="AR369" s="161"/>
      <c r="AS369" s="161" t="str">
        <f>IF(ISNA(VLOOKUP($B369,'2017 Emission Inventory'!$B$2:$B$803,1,FALSE)),"No","Yes")</f>
        <v>Yes</v>
      </c>
      <c r="AT369" s="161" t="str">
        <f>IFERROR(INDEX('2017 Emission Inventory'!$C$2:$C$803,MATCH($B369,'2017 Emission Inventory'!$B$2:$B$803,0)),"")</f>
        <v>Cargo Tractor</v>
      </c>
      <c r="AU369" s="161" t="str">
        <f>IFERROR(INDEX('2017 Emission Inventory'!$D$2:$D$803,MATCH($B369,'2017 Emission Inventory'!$B$2:$B$803,0)),"")</f>
        <v>Gasoline</v>
      </c>
      <c r="AV369" s="161">
        <f>IFERROR(INDEX('2017 Emission Inventory'!$E$2:$E$803,MATCH($B369,'2017 Emission Inventory'!$B$2:$B$803,0)),"")</f>
        <v>2008</v>
      </c>
      <c r="AW369" s="161">
        <f>IFERROR(INDEX('2017 Emission Inventory'!$F$2:$F$803,MATCH($B369,'2017 Emission Inventory'!$B$2:$B$803,0)),"")</f>
        <v>75</v>
      </c>
      <c r="AX369" s="161">
        <f>IFERROR(INDEX('2017 Emission Inventory'!$G$2:$G$803,MATCH($B369,'2017 Emission Inventory'!$B$2:$B$803,0)),"")</f>
        <v>1137.9951923076924</v>
      </c>
      <c r="AY369" s="162">
        <f>IFERROR(INDEX('2017 Emission Inventory'!$AL$2:$AL$803,MATCH($B369,'2017 Emission Inventory'!$B$2:$B$803,0)),"")</f>
        <v>14.394357209293243</v>
      </c>
      <c r="AZ369" s="163">
        <f t="shared" si="106"/>
        <v>0</v>
      </c>
      <c r="BB369" s="166"/>
    </row>
    <row r="370" spans="1:54" s="160" customFormat="1" x14ac:dyDescent="0.35">
      <c r="A370" s="157">
        <v>369</v>
      </c>
      <c r="B370" s="157">
        <v>69595</v>
      </c>
      <c r="C370" s="157" t="s">
        <v>205</v>
      </c>
      <c r="D370" s="157" t="s">
        <v>16</v>
      </c>
      <c r="E370" s="157">
        <v>2008</v>
      </c>
      <c r="F370" s="157">
        <v>75</v>
      </c>
      <c r="G370" s="157">
        <v>1137.9951923076924</v>
      </c>
      <c r="H370" s="157"/>
      <c r="I370" s="157">
        <f t="shared" si="90"/>
        <v>100</v>
      </c>
      <c r="J370" s="157" t="str">
        <f>IF(D370="Electric","--",IF(D370="Diesel",VLOOKUP(C370,[2]ORDLF!A:B,2,FALSE),""))</f>
        <v/>
      </c>
      <c r="K370" s="157">
        <f>IF(D370="Electric","--",IF(D370="Gasoline",VLOOKUP(C370,LSILF!A:C,3,FALSE),""))</f>
        <v>0.54</v>
      </c>
      <c r="L370" s="158">
        <f t="shared" si="107"/>
        <v>0.54</v>
      </c>
      <c r="M370" s="157" t="str" cm="1">
        <f t="array" ref="M370">IF(D370="Electric","--",IF(D370="Diesel",_xlfn._xlws.FILTER(DIESCH[CH Cap],(DIESCH[HP Bin]=I370)),""))</f>
        <v/>
      </c>
      <c r="N370" s="157" cm="1">
        <f t="array" ref="N370">IF(D370="Electric","--",IF(D370="Gasoline",_xlfn._xlws.FILTER(LSICH[CH Cap],(LSICH[Fuel Type]=D370)*(LSICH[MY]=E370)),""))</f>
        <v>10000</v>
      </c>
      <c r="O370" s="157">
        <f t="shared" si="91"/>
        <v>10000</v>
      </c>
      <c r="P370" s="157">
        <f t="shared" si="92"/>
        <v>13655.942307692309</v>
      </c>
      <c r="Q370" s="157" t="str" cm="1">
        <f t="array" ref="Q370">IF(D370="Electric","--",IF(D370="Diesel",_xlfn._xlws.FILTER(ORDEF[HC-ZH (g/hp-hr)],(ORDEF[HP]=I370)*(ORDEF[Model_Year]=E370)),""))</f>
        <v/>
      </c>
      <c r="R370" s="157" cm="1">
        <f t="array" ref="R370">IF(D370="Electric","--",IF(D370="Gasoline",_xlfn._xlws.FILTER(LSIEF[HC-ZH (g/hp-hr)],(LSIEF[Fuel]=D370)*(LSIEF[HP Bin]=I370)*(LSIEF[Model Year]=E370)),""))</f>
        <v>0.27400000000000002</v>
      </c>
      <c r="S370" s="158">
        <f t="shared" si="93"/>
        <v>0.27400000000000002</v>
      </c>
      <c r="T370" s="159" t="str" cm="1">
        <f t="array" ref="T370">IF(D370="Electric","--",IF(D370="Diesel",_xlfn._xlws.FILTER(ORDEF[HCDR],(ORDEF[HP]=I370)*(ORDEF[Model_Year]=E370),),""))</f>
        <v/>
      </c>
      <c r="U370" s="159" cm="1">
        <f t="array" ref="U370">IF(D370="Electric","--",IF(D370="Gasoline",_xlfn._xlws.FILTER(LSIEF[HC DR],(LSIEF[Fuel]=D370)*(LSIEF[HP Bin]=I370)*(LSIEF[Model Year]=E370)),""))</f>
        <v>3.278E-4</v>
      </c>
      <c r="V370" s="159">
        <f t="shared" si="94"/>
        <v>3.278E-4</v>
      </c>
      <c r="W370" s="158" t="str" cm="1">
        <f t="array" ref="W370">IF(D370="Electric","--",IF(D370="Diesel",_xlfn._xlws.FILTER(ORDEF[NOXzh],(ORDEF[HP]=I370)*(ORDEF[Model_Year]=E370)),""))</f>
        <v/>
      </c>
      <c r="X370" s="158" cm="1">
        <f t="array" ref="X370">IF(D370="Electric","--",IF(D370="Gasoline",_xlfn._xlws.FILTER(LSIEF[NOX-ZH (g/hp-hr)],(LSIEF[Fuel]=D370)*(LSIEF[HP Bin]=I370)*(LSIEF[Model Year]=E370)),""))</f>
        <v>2.9000000000000001E-2</v>
      </c>
      <c r="Y370" s="158">
        <f t="shared" si="95"/>
        <v>2.9000000000000001E-2</v>
      </c>
      <c r="Z370" s="159" t="str" cm="1">
        <f t="array" ref="Z370">IF(D370="Electric","--",IF(D370="Diesel",_xlfn._xlws.FILTER(ORDEF[NOXdr],(ORDEF[HP]=I370)*(ORDEF[Model_Year]=E370)),""))</f>
        <v/>
      </c>
      <c r="AA370" s="159" cm="1">
        <f t="array" ref="AA370">IF(E370="Electric","--",IF(D370="Gasoline",_xlfn._xlws.FILTER(LSIEF[NOX DR],(LSIEF[Fuel]=D370)*(LSIEF[HP Bin]=I370)*(LSIEF[Model Year]=E370)),""))</f>
        <v>1.1600000000000011E-5</v>
      </c>
      <c r="AB370" s="159">
        <f t="shared" si="96"/>
        <v>1.1600000000000011E-5</v>
      </c>
      <c r="AC370" s="158" t="str" cm="1">
        <f t="array" ref="AC370">IF(D370="Electric","--",IF(D370="Diesel",_xlfn._xlws.FILTER(DFCF2[Fuel_HC],(DFCF2[MY]=E370)),""))</f>
        <v/>
      </c>
      <c r="AD370" s="158" cm="1">
        <f t="array" ref="AD370">IF(D370="Electric","--",IF(D370="Gasoline",_xlfn._xlws.FILTER(GFCF2[Fuel_HC],(GFCF2[MY]=E370)),""))</f>
        <v>1</v>
      </c>
      <c r="AE370" s="158">
        <f t="shared" si="97"/>
        <v>1</v>
      </c>
      <c r="AF370" s="157" t="str" cm="1">
        <f t="array" ref="AF370">IF(D370="Electric","--",IF(D370="Diesel",_xlfn._xlws.FILTER(DFCF2[Fuel_NOX],(DFCF2[MY]=E370)),""))</f>
        <v/>
      </c>
      <c r="AG370" s="157" cm="1">
        <f t="array" ref="AG370">IF(D370="Electric","--",IF(D370="Gasoline",_xlfn._xlws.FILTER(GFCF2[Fuel_NOX],(GFCF2[MY]=E370)),""))</f>
        <v>0.97699999999999998</v>
      </c>
      <c r="AH370" s="157">
        <f t="shared" si="98"/>
        <v>0.97699999999999998</v>
      </c>
      <c r="AI370" s="158">
        <f t="shared" si="99"/>
        <v>3.552</v>
      </c>
      <c r="AJ370" s="158">
        <f t="shared" si="100"/>
        <v>0.1416650000000001</v>
      </c>
      <c r="AK370" s="158">
        <f t="shared" si="101"/>
        <v>360.91311761839245</v>
      </c>
      <c r="AL370" s="158">
        <f t="shared" si="102"/>
        <v>14.394357209293243</v>
      </c>
      <c r="AM370" s="158">
        <f t="shared" si="103"/>
        <v>0.18045655880919625</v>
      </c>
      <c r="AN370" s="158">
        <f t="shared" si="104"/>
        <v>7.1971786046466221E-3</v>
      </c>
      <c r="AO370" s="158">
        <f t="shared" si="105"/>
        <v>0.16598394279269871</v>
      </c>
      <c r="AP370" s="157"/>
      <c r="AQ370" s="161"/>
      <c r="AR370" s="161"/>
      <c r="AS370" s="161" t="str">
        <f>IF(ISNA(VLOOKUP($B370,'2017 Emission Inventory'!$B$2:$B$803,1,FALSE)),"No","Yes")</f>
        <v>Yes</v>
      </c>
      <c r="AT370" s="161" t="str">
        <f>IFERROR(INDEX('2017 Emission Inventory'!$C$2:$C$803,MATCH($B370,'2017 Emission Inventory'!$B$2:$B$803,0)),"")</f>
        <v>Cargo Tractor</v>
      </c>
      <c r="AU370" s="161" t="str">
        <f>IFERROR(INDEX('2017 Emission Inventory'!$D$2:$D$803,MATCH($B370,'2017 Emission Inventory'!$B$2:$B$803,0)),"")</f>
        <v>Gasoline</v>
      </c>
      <c r="AV370" s="161">
        <f>IFERROR(INDEX('2017 Emission Inventory'!$E$2:$E$803,MATCH($B370,'2017 Emission Inventory'!$B$2:$B$803,0)),"")</f>
        <v>2008</v>
      </c>
      <c r="AW370" s="161">
        <f>IFERROR(INDEX('2017 Emission Inventory'!$F$2:$F$803,MATCH($B370,'2017 Emission Inventory'!$B$2:$B$803,0)),"")</f>
        <v>75</v>
      </c>
      <c r="AX370" s="161">
        <f>IFERROR(INDEX('2017 Emission Inventory'!$G$2:$G$803,MATCH($B370,'2017 Emission Inventory'!$B$2:$B$803,0)),"")</f>
        <v>1137.9951923076924</v>
      </c>
      <c r="AY370" s="162">
        <f>IFERROR(INDEX('2017 Emission Inventory'!$AL$2:$AL$803,MATCH($B370,'2017 Emission Inventory'!$B$2:$B$803,0)),"")</f>
        <v>14.394357209293243</v>
      </c>
      <c r="AZ370" s="163">
        <f t="shared" si="106"/>
        <v>0</v>
      </c>
      <c r="BB370" s="166"/>
    </row>
    <row r="371" spans="1:54" s="160" customFormat="1" x14ac:dyDescent="0.35">
      <c r="A371" s="157">
        <v>370</v>
      </c>
      <c r="B371" s="157" t="s">
        <v>281</v>
      </c>
      <c r="C371" s="157" t="s">
        <v>205</v>
      </c>
      <c r="D371" s="157" t="s">
        <v>16</v>
      </c>
      <c r="E371" s="157">
        <v>2008</v>
      </c>
      <c r="F371" s="157">
        <v>75</v>
      </c>
      <c r="G371" s="157">
        <v>1137.9951923076924</v>
      </c>
      <c r="H371" s="157"/>
      <c r="I371" s="157">
        <f t="shared" si="90"/>
        <v>100</v>
      </c>
      <c r="J371" s="157" t="str">
        <f>IF(D371="Electric","--",IF(D371="Diesel",VLOOKUP(C371,[2]ORDLF!A:B,2,FALSE),""))</f>
        <v/>
      </c>
      <c r="K371" s="157">
        <f>IF(D371="Electric","--",IF(D371="Gasoline",VLOOKUP(C371,LSILF!A:C,3,FALSE),""))</f>
        <v>0.54</v>
      </c>
      <c r="L371" s="158">
        <f t="shared" si="107"/>
        <v>0.54</v>
      </c>
      <c r="M371" s="157" t="str" cm="1">
        <f t="array" ref="M371">IF(D371="Electric","--",IF(D371="Diesel",_xlfn._xlws.FILTER(DIESCH[CH Cap],(DIESCH[HP Bin]=I371)),""))</f>
        <v/>
      </c>
      <c r="N371" s="157" cm="1">
        <f t="array" ref="N371">IF(D371="Electric","--",IF(D371="Gasoline",_xlfn._xlws.FILTER(LSICH[CH Cap],(LSICH[Fuel Type]=D371)*(LSICH[MY]=E371)),""))</f>
        <v>10000</v>
      </c>
      <c r="O371" s="157">
        <f t="shared" si="91"/>
        <v>10000</v>
      </c>
      <c r="P371" s="157">
        <f t="shared" si="92"/>
        <v>13655.942307692309</v>
      </c>
      <c r="Q371" s="157" t="str" cm="1">
        <f t="array" ref="Q371">IF(D371="Electric","--",IF(D371="Diesel",_xlfn._xlws.FILTER(ORDEF[HC-ZH (g/hp-hr)],(ORDEF[HP]=I371)*(ORDEF[Model_Year]=E371)),""))</f>
        <v/>
      </c>
      <c r="R371" s="157" cm="1">
        <f t="array" ref="R371">IF(D371="Electric","--",IF(D371="Gasoline",_xlfn._xlws.FILTER(LSIEF[HC-ZH (g/hp-hr)],(LSIEF[Fuel]=D371)*(LSIEF[HP Bin]=I371)*(LSIEF[Model Year]=E371)),""))</f>
        <v>0.27400000000000002</v>
      </c>
      <c r="S371" s="158">
        <f t="shared" si="93"/>
        <v>0.27400000000000002</v>
      </c>
      <c r="T371" s="159" t="str" cm="1">
        <f t="array" ref="T371">IF(D371="Electric","--",IF(D371="Diesel",_xlfn._xlws.FILTER(ORDEF[HCDR],(ORDEF[HP]=I371)*(ORDEF[Model_Year]=E371),),""))</f>
        <v/>
      </c>
      <c r="U371" s="159" cm="1">
        <f t="array" ref="U371">IF(D371="Electric","--",IF(D371="Gasoline",_xlfn._xlws.FILTER(LSIEF[HC DR],(LSIEF[Fuel]=D371)*(LSIEF[HP Bin]=I371)*(LSIEF[Model Year]=E371)),""))</f>
        <v>3.278E-4</v>
      </c>
      <c r="V371" s="159">
        <f t="shared" si="94"/>
        <v>3.278E-4</v>
      </c>
      <c r="W371" s="158" t="str" cm="1">
        <f t="array" ref="W371">IF(D371="Electric","--",IF(D371="Diesel",_xlfn._xlws.FILTER(ORDEF[NOXzh],(ORDEF[HP]=I371)*(ORDEF[Model_Year]=E371)),""))</f>
        <v/>
      </c>
      <c r="X371" s="158" cm="1">
        <f t="array" ref="X371">IF(D371="Electric","--",IF(D371="Gasoline",_xlfn._xlws.FILTER(LSIEF[NOX-ZH (g/hp-hr)],(LSIEF[Fuel]=D371)*(LSIEF[HP Bin]=I371)*(LSIEF[Model Year]=E371)),""))</f>
        <v>2.9000000000000001E-2</v>
      </c>
      <c r="Y371" s="158">
        <f t="shared" si="95"/>
        <v>2.9000000000000001E-2</v>
      </c>
      <c r="Z371" s="159" t="str" cm="1">
        <f t="array" ref="Z371">IF(D371="Electric","--",IF(D371="Diesel",_xlfn._xlws.FILTER(ORDEF[NOXdr],(ORDEF[HP]=I371)*(ORDEF[Model_Year]=E371)),""))</f>
        <v/>
      </c>
      <c r="AA371" s="159" cm="1">
        <f t="array" ref="AA371">IF(E371="Electric","--",IF(D371="Gasoline",_xlfn._xlws.FILTER(LSIEF[NOX DR],(LSIEF[Fuel]=D371)*(LSIEF[HP Bin]=I371)*(LSIEF[Model Year]=E371)),""))</f>
        <v>1.1600000000000011E-5</v>
      </c>
      <c r="AB371" s="159">
        <f t="shared" si="96"/>
        <v>1.1600000000000011E-5</v>
      </c>
      <c r="AC371" s="158" t="str" cm="1">
        <f t="array" ref="AC371">IF(D371="Electric","--",IF(D371="Diesel",_xlfn._xlws.FILTER(DFCF2[Fuel_HC],(DFCF2[MY]=E371)),""))</f>
        <v/>
      </c>
      <c r="AD371" s="158" cm="1">
        <f t="array" ref="AD371">IF(D371="Electric","--",IF(D371="Gasoline",_xlfn._xlws.FILTER(GFCF2[Fuel_HC],(GFCF2[MY]=E371)),""))</f>
        <v>1</v>
      </c>
      <c r="AE371" s="158">
        <f t="shared" si="97"/>
        <v>1</v>
      </c>
      <c r="AF371" s="157" t="str" cm="1">
        <f t="array" ref="AF371">IF(D371="Electric","--",IF(D371="Diesel",_xlfn._xlws.FILTER(DFCF2[Fuel_NOX],(DFCF2[MY]=E371)),""))</f>
        <v/>
      </c>
      <c r="AG371" s="157" cm="1">
        <f t="array" ref="AG371">IF(D371="Electric","--",IF(D371="Gasoline",_xlfn._xlws.FILTER(GFCF2[Fuel_NOX],(GFCF2[MY]=E371)),""))</f>
        <v>0.97699999999999998</v>
      </c>
      <c r="AH371" s="157">
        <f t="shared" si="98"/>
        <v>0.97699999999999998</v>
      </c>
      <c r="AI371" s="158">
        <f t="shared" si="99"/>
        <v>3.552</v>
      </c>
      <c r="AJ371" s="158">
        <f t="shared" si="100"/>
        <v>0.1416650000000001</v>
      </c>
      <c r="AK371" s="158">
        <f t="shared" si="101"/>
        <v>360.91311761839245</v>
      </c>
      <c r="AL371" s="158">
        <f t="shared" si="102"/>
        <v>14.394357209293243</v>
      </c>
      <c r="AM371" s="158">
        <f t="shared" si="103"/>
        <v>0.18045655880919625</v>
      </c>
      <c r="AN371" s="158">
        <f t="shared" si="104"/>
        <v>7.1971786046466221E-3</v>
      </c>
      <c r="AO371" s="158">
        <f t="shared" si="105"/>
        <v>0.16598394279269871</v>
      </c>
      <c r="AP371" s="157"/>
      <c r="AQ371" s="161"/>
      <c r="AR371" s="161"/>
      <c r="AS371" s="161" t="str">
        <f>IF(ISNA(VLOOKUP($B371,'2017 Emission Inventory'!$B$2:$B$803,1,FALSE)),"No","Yes")</f>
        <v>Yes</v>
      </c>
      <c r="AT371" s="161" t="str">
        <f>IFERROR(INDEX('2017 Emission Inventory'!$C$2:$C$803,MATCH($B371,'2017 Emission Inventory'!$B$2:$B$803,0)),"")</f>
        <v>Cargo Tractor</v>
      </c>
      <c r="AU371" s="161" t="str">
        <f>IFERROR(INDEX('2017 Emission Inventory'!$D$2:$D$803,MATCH($B371,'2017 Emission Inventory'!$B$2:$B$803,0)),"")</f>
        <v>Gasoline</v>
      </c>
      <c r="AV371" s="161">
        <f>IFERROR(INDEX('2017 Emission Inventory'!$E$2:$E$803,MATCH($B371,'2017 Emission Inventory'!$B$2:$B$803,0)),"")</f>
        <v>2008</v>
      </c>
      <c r="AW371" s="161">
        <f>IFERROR(INDEX('2017 Emission Inventory'!$F$2:$F$803,MATCH($B371,'2017 Emission Inventory'!$B$2:$B$803,0)),"")</f>
        <v>75</v>
      </c>
      <c r="AX371" s="161">
        <f>IFERROR(INDEX('2017 Emission Inventory'!$G$2:$G$803,MATCH($B371,'2017 Emission Inventory'!$B$2:$B$803,0)),"")</f>
        <v>1137.9951923076924</v>
      </c>
      <c r="AY371" s="162">
        <f>IFERROR(INDEX('2017 Emission Inventory'!$AL$2:$AL$803,MATCH($B371,'2017 Emission Inventory'!$B$2:$B$803,0)),"")</f>
        <v>14.394357209293243</v>
      </c>
      <c r="AZ371" s="163">
        <f t="shared" si="106"/>
        <v>0</v>
      </c>
      <c r="BB371" s="166"/>
    </row>
    <row r="372" spans="1:54" s="160" customFormat="1" x14ac:dyDescent="0.35">
      <c r="A372" s="157">
        <v>371</v>
      </c>
      <c r="B372" s="157" t="s">
        <v>282</v>
      </c>
      <c r="C372" s="157" t="s">
        <v>205</v>
      </c>
      <c r="D372" s="157" t="s">
        <v>16</v>
      </c>
      <c r="E372" s="157">
        <v>2008</v>
      </c>
      <c r="F372" s="157">
        <v>75</v>
      </c>
      <c r="G372" s="157">
        <v>1137.9951923076924</v>
      </c>
      <c r="H372" s="157"/>
      <c r="I372" s="157">
        <f t="shared" si="90"/>
        <v>100</v>
      </c>
      <c r="J372" s="157" t="str">
        <f>IF(D372="Electric","--",IF(D372="Diesel",VLOOKUP(C372,[2]ORDLF!A:B,2,FALSE),""))</f>
        <v/>
      </c>
      <c r="K372" s="157">
        <f>IF(D372="Electric","--",IF(D372="Gasoline",VLOOKUP(C372,LSILF!A:C,3,FALSE),""))</f>
        <v>0.54</v>
      </c>
      <c r="L372" s="158">
        <f t="shared" si="107"/>
        <v>0.54</v>
      </c>
      <c r="M372" s="157" t="str" cm="1">
        <f t="array" ref="M372">IF(D372="Electric","--",IF(D372="Diesel",_xlfn._xlws.FILTER(DIESCH[CH Cap],(DIESCH[HP Bin]=I372)),""))</f>
        <v/>
      </c>
      <c r="N372" s="157" cm="1">
        <f t="array" ref="N372">IF(D372="Electric","--",IF(D372="Gasoline",_xlfn._xlws.FILTER(LSICH[CH Cap],(LSICH[Fuel Type]=D372)*(LSICH[MY]=E372)),""))</f>
        <v>10000</v>
      </c>
      <c r="O372" s="157">
        <f t="shared" si="91"/>
        <v>10000</v>
      </c>
      <c r="P372" s="157">
        <f t="shared" si="92"/>
        <v>13655.942307692309</v>
      </c>
      <c r="Q372" s="157" t="str" cm="1">
        <f t="array" ref="Q372">IF(D372="Electric","--",IF(D372="Diesel",_xlfn._xlws.FILTER(ORDEF[HC-ZH (g/hp-hr)],(ORDEF[HP]=I372)*(ORDEF[Model_Year]=E372)),""))</f>
        <v/>
      </c>
      <c r="R372" s="157" cm="1">
        <f t="array" ref="R372">IF(D372="Electric","--",IF(D372="Gasoline",_xlfn._xlws.FILTER(LSIEF[HC-ZH (g/hp-hr)],(LSIEF[Fuel]=D372)*(LSIEF[HP Bin]=I372)*(LSIEF[Model Year]=E372)),""))</f>
        <v>0.27400000000000002</v>
      </c>
      <c r="S372" s="158">
        <f t="shared" si="93"/>
        <v>0.27400000000000002</v>
      </c>
      <c r="T372" s="159" t="str" cm="1">
        <f t="array" ref="T372">IF(D372="Electric","--",IF(D372="Diesel",_xlfn._xlws.FILTER(ORDEF[HCDR],(ORDEF[HP]=I372)*(ORDEF[Model_Year]=E372),),""))</f>
        <v/>
      </c>
      <c r="U372" s="159" cm="1">
        <f t="array" ref="U372">IF(D372="Electric","--",IF(D372="Gasoline",_xlfn._xlws.FILTER(LSIEF[HC DR],(LSIEF[Fuel]=D372)*(LSIEF[HP Bin]=I372)*(LSIEF[Model Year]=E372)),""))</f>
        <v>3.278E-4</v>
      </c>
      <c r="V372" s="159">
        <f t="shared" si="94"/>
        <v>3.278E-4</v>
      </c>
      <c r="W372" s="158" t="str" cm="1">
        <f t="array" ref="W372">IF(D372="Electric","--",IF(D372="Diesel",_xlfn._xlws.FILTER(ORDEF[NOXzh],(ORDEF[HP]=I372)*(ORDEF[Model_Year]=E372)),""))</f>
        <v/>
      </c>
      <c r="X372" s="158" cm="1">
        <f t="array" ref="X372">IF(D372="Electric","--",IF(D372="Gasoline",_xlfn._xlws.FILTER(LSIEF[NOX-ZH (g/hp-hr)],(LSIEF[Fuel]=D372)*(LSIEF[HP Bin]=I372)*(LSIEF[Model Year]=E372)),""))</f>
        <v>2.9000000000000001E-2</v>
      </c>
      <c r="Y372" s="158">
        <f t="shared" si="95"/>
        <v>2.9000000000000001E-2</v>
      </c>
      <c r="Z372" s="159" t="str" cm="1">
        <f t="array" ref="Z372">IF(D372="Electric","--",IF(D372="Diesel",_xlfn._xlws.FILTER(ORDEF[NOXdr],(ORDEF[HP]=I372)*(ORDEF[Model_Year]=E372)),""))</f>
        <v/>
      </c>
      <c r="AA372" s="159" cm="1">
        <f t="array" ref="AA372">IF(E372="Electric","--",IF(D372="Gasoline",_xlfn._xlws.FILTER(LSIEF[NOX DR],(LSIEF[Fuel]=D372)*(LSIEF[HP Bin]=I372)*(LSIEF[Model Year]=E372)),""))</f>
        <v>1.1600000000000011E-5</v>
      </c>
      <c r="AB372" s="159">
        <f t="shared" si="96"/>
        <v>1.1600000000000011E-5</v>
      </c>
      <c r="AC372" s="158" t="str" cm="1">
        <f t="array" ref="AC372">IF(D372="Electric","--",IF(D372="Diesel",_xlfn._xlws.FILTER(DFCF2[Fuel_HC],(DFCF2[MY]=E372)),""))</f>
        <v/>
      </c>
      <c r="AD372" s="158" cm="1">
        <f t="array" ref="AD372">IF(D372="Electric","--",IF(D372="Gasoline",_xlfn._xlws.FILTER(GFCF2[Fuel_HC],(GFCF2[MY]=E372)),""))</f>
        <v>1</v>
      </c>
      <c r="AE372" s="158">
        <f t="shared" si="97"/>
        <v>1</v>
      </c>
      <c r="AF372" s="157" t="str" cm="1">
        <f t="array" ref="AF372">IF(D372="Electric","--",IF(D372="Diesel",_xlfn._xlws.FILTER(DFCF2[Fuel_NOX],(DFCF2[MY]=E372)),""))</f>
        <v/>
      </c>
      <c r="AG372" s="157" cm="1">
        <f t="array" ref="AG372">IF(D372="Electric","--",IF(D372="Gasoline",_xlfn._xlws.FILTER(GFCF2[Fuel_NOX],(GFCF2[MY]=E372)),""))</f>
        <v>0.97699999999999998</v>
      </c>
      <c r="AH372" s="157">
        <f t="shared" si="98"/>
        <v>0.97699999999999998</v>
      </c>
      <c r="AI372" s="158">
        <f t="shared" si="99"/>
        <v>3.552</v>
      </c>
      <c r="AJ372" s="158">
        <f t="shared" si="100"/>
        <v>0.1416650000000001</v>
      </c>
      <c r="AK372" s="158">
        <f t="shared" si="101"/>
        <v>360.91311761839245</v>
      </c>
      <c r="AL372" s="158">
        <f t="shared" si="102"/>
        <v>14.394357209293243</v>
      </c>
      <c r="AM372" s="158">
        <f t="shared" si="103"/>
        <v>0.18045655880919625</v>
      </c>
      <c r="AN372" s="158">
        <f t="shared" si="104"/>
        <v>7.1971786046466221E-3</v>
      </c>
      <c r="AO372" s="158">
        <f t="shared" si="105"/>
        <v>0.16598394279269871</v>
      </c>
      <c r="AP372" s="157"/>
      <c r="AQ372" s="161"/>
      <c r="AR372" s="161"/>
      <c r="AS372" s="161" t="str">
        <f>IF(ISNA(VLOOKUP($B372,'2017 Emission Inventory'!$B$2:$B$803,1,FALSE)),"No","Yes")</f>
        <v>Yes</v>
      </c>
      <c r="AT372" s="161" t="str">
        <f>IFERROR(INDEX('2017 Emission Inventory'!$C$2:$C$803,MATCH($B372,'2017 Emission Inventory'!$B$2:$B$803,0)),"")</f>
        <v>Cargo Tractor</v>
      </c>
      <c r="AU372" s="161" t="str">
        <f>IFERROR(INDEX('2017 Emission Inventory'!$D$2:$D$803,MATCH($B372,'2017 Emission Inventory'!$B$2:$B$803,0)),"")</f>
        <v>Gasoline</v>
      </c>
      <c r="AV372" s="161">
        <f>IFERROR(INDEX('2017 Emission Inventory'!$E$2:$E$803,MATCH($B372,'2017 Emission Inventory'!$B$2:$B$803,0)),"")</f>
        <v>2008</v>
      </c>
      <c r="AW372" s="161">
        <f>IFERROR(INDEX('2017 Emission Inventory'!$F$2:$F$803,MATCH($B372,'2017 Emission Inventory'!$B$2:$B$803,0)),"")</f>
        <v>75</v>
      </c>
      <c r="AX372" s="161">
        <f>IFERROR(INDEX('2017 Emission Inventory'!$G$2:$G$803,MATCH($B372,'2017 Emission Inventory'!$B$2:$B$803,0)),"")</f>
        <v>1137.9951923076924</v>
      </c>
      <c r="AY372" s="162">
        <f>IFERROR(INDEX('2017 Emission Inventory'!$AL$2:$AL$803,MATCH($B372,'2017 Emission Inventory'!$B$2:$B$803,0)),"")</f>
        <v>14.394357209293243</v>
      </c>
      <c r="AZ372" s="163">
        <f t="shared" si="106"/>
        <v>0</v>
      </c>
      <c r="BB372" s="166"/>
    </row>
    <row r="373" spans="1:54" s="160" customFormat="1" x14ac:dyDescent="0.35">
      <c r="A373" s="157">
        <v>372</v>
      </c>
      <c r="B373" s="157" t="s">
        <v>283</v>
      </c>
      <c r="C373" s="157" t="s">
        <v>205</v>
      </c>
      <c r="D373" s="157" t="s">
        <v>16</v>
      </c>
      <c r="E373" s="157">
        <v>2008</v>
      </c>
      <c r="F373" s="157">
        <v>75</v>
      </c>
      <c r="G373" s="157">
        <v>1137.9951923076924</v>
      </c>
      <c r="H373" s="157"/>
      <c r="I373" s="157">
        <f t="shared" si="90"/>
        <v>100</v>
      </c>
      <c r="J373" s="157" t="str">
        <f>IF(D373="Electric","--",IF(D373="Diesel",VLOOKUP(C373,[2]ORDLF!A:B,2,FALSE),""))</f>
        <v/>
      </c>
      <c r="K373" s="157">
        <f>IF(D373="Electric","--",IF(D373="Gasoline",VLOOKUP(C373,LSILF!A:C,3,FALSE),""))</f>
        <v>0.54</v>
      </c>
      <c r="L373" s="158">
        <f t="shared" si="107"/>
        <v>0.54</v>
      </c>
      <c r="M373" s="157" t="str" cm="1">
        <f t="array" ref="M373">IF(D373="Electric","--",IF(D373="Diesel",_xlfn._xlws.FILTER(DIESCH[CH Cap],(DIESCH[HP Bin]=I373)),""))</f>
        <v/>
      </c>
      <c r="N373" s="157" cm="1">
        <f t="array" ref="N373">IF(D373="Electric","--",IF(D373="Gasoline",_xlfn._xlws.FILTER(LSICH[CH Cap],(LSICH[Fuel Type]=D373)*(LSICH[MY]=E373)),""))</f>
        <v>10000</v>
      </c>
      <c r="O373" s="157">
        <f t="shared" si="91"/>
        <v>10000</v>
      </c>
      <c r="P373" s="157">
        <f t="shared" si="92"/>
        <v>13655.942307692309</v>
      </c>
      <c r="Q373" s="157" t="str" cm="1">
        <f t="array" ref="Q373">IF(D373="Electric","--",IF(D373="Diesel",_xlfn._xlws.FILTER(ORDEF[HC-ZH (g/hp-hr)],(ORDEF[HP]=I373)*(ORDEF[Model_Year]=E373)),""))</f>
        <v/>
      </c>
      <c r="R373" s="157" cm="1">
        <f t="array" ref="R373">IF(D373="Electric","--",IF(D373="Gasoline",_xlfn._xlws.FILTER(LSIEF[HC-ZH (g/hp-hr)],(LSIEF[Fuel]=D373)*(LSIEF[HP Bin]=I373)*(LSIEF[Model Year]=E373)),""))</f>
        <v>0.27400000000000002</v>
      </c>
      <c r="S373" s="158">
        <f t="shared" si="93"/>
        <v>0.27400000000000002</v>
      </c>
      <c r="T373" s="159" t="str" cm="1">
        <f t="array" ref="T373">IF(D373="Electric","--",IF(D373="Diesel",_xlfn._xlws.FILTER(ORDEF[HCDR],(ORDEF[HP]=I373)*(ORDEF[Model_Year]=E373),),""))</f>
        <v/>
      </c>
      <c r="U373" s="159" cm="1">
        <f t="array" ref="U373">IF(D373="Electric","--",IF(D373="Gasoline",_xlfn._xlws.FILTER(LSIEF[HC DR],(LSIEF[Fuel]=D373)*(LSIEF[HP Bin]=I373)*(LSIEF[Model Year]=E373)),""))</f>
        <v>3.278E-4</v>
      </c>
      <c r="V373" s="159">
        <f t="shared" si="94"/>
        <v>3.278E-4</v>
      </c>
      <c r="W373" s="158" t="str" cm="1">
        <f t="array" ref="W373">IF(D373="Electric","--",IF(D373="Diesel",_xlfn._xlws.FILTER(ORDEF[NOXzh],(ORDEF[HP]=I373)*(ORDEF[Model_Year]=E373)),""))</f>
        <v/>
      </c>
      <c r="X373" s="158" cm="1">
        <f t="array" ref="X373">IF(D373="Electric","--",IF(D373="Gasoline",_xlfn._xlws.FILTER(LSIEF[NOX-ZH (g/hp-hr)],(LSIEF[Fuel]=D373)*(LSIEF[HP Bin]=I373)*(LSIEF[Model Year]=E373)),""))</f>
        <v>2.9000000000000001E-2</v>
      </c>
      <c r="Y373" s="158">
        <f t="shared" si="95"/>
        <v>2.9000000000000001E-2</v>
      </c>
      <c r="Z373" s="159" t="str" cm="1">
        <f t="array" ref="Z373">IF(D373="Electric","--",IF(D373="Diesel",_xlfn._xlws.FILTER(ORDEF[NOXdr],(ORDEF[HP]=I373)*(ORDEF[Model_Year]=E373)),""))</f>
        <v/>
      </c>
      <c r="AA373" s="159" cm="1">
        <f t="array" ref="AA373">IF(E373="Electric","--",IF(D373="Gasoline",_xlfn._xlws.FILTER(LSIEF[NOX DR],(LSIEF[Fuel]=D373)*(LSIEF[HP Bin]=I373)*(LSIEF[Model Year]=E373)),""))</f>
        <v>1.1600000000000011E-5</v>
      </c>
      <c r="AB373" s="159">
        <f t="shared" si="96"/>
        <v>1.1600000000000011E-5</v>
      </c>
      <c r="AC373" s="158" t="str" cm="1">
        <f t="array" ref="AC373">IF(D373="Electric","--",IF(D373="Diesel",_xlfn._xlws.FILTER(DFCF2[Fuel_HC],(DFCF2[MY]=E373)),""))</f>
        <v/>
      </c>
      <c r="AD373" s="158" cm="1">
        <f t="array" ref="AD373">IF(D373="Electric","--",IF(D373="Gasoline",_xlfn._xlws.FILTER(GFCF2[Fuel_HC],(GFCF2[MY]=E373)),""))</f>
        <v>1</v>
      </c>
      <c r="AE373" s="158">
        <f t="shared" si="97"/>
        <v>1</v>
      </c>
      <c r="AF373" s="157" t="str" cm="1">
        <f t="array" ref="AF373">IF(D373="Electric","--",IF(D373="Diesel",_xlfn._xlws.FILTER(DFCF2[Fuel_NOX],(DFCF2[MY]=E373)),""))</f>
        <v/>
      </c>
      <c r="AG373" s="157" cm="1">
        <f t="array" ref="AG373">IF(D373="Electric","--",IF(D373="Gasoline",_xlfn._xlws.FILTER(GFCF2[Fuel_NOX],(GFCF2[MY]=E373)),""))</f>
        <v>0.97699999999999998</v>
      </c>
      <c r="AH373" s="157">
        <f t="shared" si="98"/>
        <v>0.97699999999999998</v>
      </c>
      <c r="AI373" s="158">
        <f t="shared" si="99"/>
        <v>3.552</v>
      </c>
      <c r="AJ373" s="158">
        <f t="shared" si="100"/>
        <v>0.1416650000000001</v>
      </c>
      <c r="AK373" s="158">
        <f t="shared" si="101"/>
        <v>360.91311761839245</v>
      </c>
      <c r="AL373" s="158">
        <f t="shared" si="102"/>
        <v>14.394357209293243</v>
      </c>
      <c r="AM373" s="158">
        <f t="shared" si="103"/>
        <v>0.18045655880919625</v>
      </c>
      <c r="AN373" s="158">
        <f t="shared" si="104"/>
        <v>7.1971786046466221E-3</v>
      </c>
      <c r="AO373" s="158">
        <f t="shared" si="105"/>
        <v>0.16598394279269871</v>
      </c>
      <c r="AP373" s="157"/>
      <c r="AQ373" s="161"/>
      <c r="AR373" s="161"/>
      <c r="AS373" s="161" t="str">
        <f>IF(ISNA(VLOOKUP($B373,'2017 Emission Inventory'!$B$2:$B$803,1,FALSE)),"No","Yes")</f>
        <v>Yes</v>
      </c>
      <c r="AT373" s="161" t="str">
        <f>IFERROR(INDEX('2017 Emission Inventory'!$C$2:$C$803,MATCH($B373,'2017 Emission Inventory'!$B$2:$B$803,0)),"")</f>
        <v>Cargo Tractor</v>
      </c>
      <c r="AU373" s="161" t="str">
        <f>IFERROR(INDEX('2017 Emission Inventory'!$D$2:$D$803,MATCH($B373,'2017 Emission Inventory'!$B$2:$B$803,0)),"")</f>
        <v>Gasoline</v>
      </c>
      <c r="AV373" s="161">
        <f>IFERROR(INDEX('2017 Emission Inventory'!$E$2:$E$803,MATCH($B373,'2017 Emission Inventory'!$B$2:$B$803,0)),"")</f>
        <v>2008</v>
      </c>
      <c r="AW373" s="161">
        <f>IFERROR(INDEX('2017 Emission Inventory'!$F$2:$F$803,MATCH($B373,'2017 Emission Inventory'!$B$2:$B$803,0)),"")</f>
        <v>75</v>
      </c>
      <c r="AX373" s="161">
        <f>IFERROR(INDEX('2017 Emission Inventory'!$G$2:$G$803,MATCH($B373,'2017 Emission Inventory'!$B$2:$B$803,0)),"")</f>
        <v>1137.9951923076924</v>
      </c>
      <c r="AY373" s="162">
        <f>IFERROR(INDEX('2017 Emission Inventory'!$AL$2:$AL$803,MATCH($B373,'2017 Emission Inventory'!$B$2:$B$803,0)),"")</f>
        <v>14.394357209293243</v>
      </c>
      <c r="AZ373" s="163">
        <f t="shared" si="106"/>
        <v>0</v>
      </c>
      <c r="BB373" s="166"/>
    </row>
    <row r="374" spans="1:54" s="160" customFormat="1" x14ac:dyDescent="0.35">
      <c r="A374" s="157">
        <v>373</v>
      </c>
      <c r="B374" s="157" t="s">
        <v>284</v>
      </c>
      <c r="C374" s="157" t="s">
        <v>205</v>
      </c>
      <c r="D374" s="157" t="s">
        <v>16</v>
      </c>
      <c r="E374" s="157">
        <v>2008</v>
      </c>
      <c r="F374" s="157">
        <v>75</v>
      </c>
      <c r="G374" s="157">
        <v>1137.9951923076924</v>
      </c>
      <c r="H374" s="157"/>
      <c r="I374" s="157">
        <f t="shared" si="90"/>
        <v>100</v>
      </c>
      <c r="J374" s="157" t="str">
        <f>IF(D374="Electric","--",IF(D374="Diesel",VLOOKUP(C374,[2]ORDLF!A:B,2,FALSE),""))</f>
        <v/>
      </c>
      <c r="K374" s="157">
        <f>IF(D374="Electric","--",IF(D374="Gasoline",VLOOKUP(C374,LSILF!A:C,3,FALSE),""))</f>
        <v>0.54</v>
      </c>
      <c r="L374" s="158">
        <f t="shared" si="107"/>
        <v>0.54</v>
      </c>
      <c r="M374" s="157" t="str" cm="1">
        <f t="array" ref="M374">IF(D374="Electric","--",IF(D374="Diesel",_xlfn._xlws.FILTER(DIESCH[CH Cap],(DIESCH[HP Bin]=I374)),""))</f>
        <v/>
      </c>
      <c r="N374" s="157" cm="1">
        <f t="array" ref="N374">IF(D374="Electric","--",IF(D374="Gasoline",_xlfn._xlws.FILTER(LSICH[CH Cap],(LSICH[Fuel Type]=D374)*(LSICH[MY]=E374)),""))</f>
        <v>10000</v>
      </c>
      <c r="O374" s="157">
        <f t="shared" si="91"/>
        <v>10000</v>
      </c>
      <c r="P374" s="157">
        <f t="shared" si="92"/>
        <v>13655.942307692309</v>
      </c>
      <c r="Q374" s="157" t="str" cm="1">
        <f t="array" ref="Q374">IF(D374="Electric","--",IF(D374="Diesel",_xlfn._xlws.FILTER(ORDEF[HC-ZH (g/hp-hr)],(ORDEF[HP]=I374)*(ORDEF[Model_Year]=E374)),""))</f>
        <v/>
      </c>
      <c r="R374" s="157" cm="1">
        <f t="array" ref="R374">IF(D374="Electric","--",IF(D374="Gasoline",_xlfn._xlws.FILTER(LSIEF[HC-ZH (g/hp-hr)],(LSIEF[Fuel]=D374)*(LSIEF[HP Bin]=I374)*(LSIEF[Model Year]=E374)),""))</f>
        <v>0.27400000000000002</v>
      </c>
      <c r="S374" s="158">
        <f t="shared" si="93"/>
        <v>0.27400000000000002</v>
      </c>
      <c r="T374" s="159" t="str" cm="1">
        <f t="array" ref="T374">IF(D374="Electric","--",IF(D374="Diesel",_xlfn._xlws.FILTER(ORDEF[HCDR],(ORDEF[HP]=I374)*(ORDEF[Model_Year]=E374),),""))</f>
        <v/>
      </c>
      <c r="U374" s="159" cm="1">
        <f t="array" ref="U374">IF(D374="Electric","--",IF(D374="Gasoline",_xlfn._xlws.FILTER(LSIEF[HC DR],(LSIEF[Fuel]=D374)*(LSIEF[HP Bin]=I374)*(LSIEF[Model Year]=E374)),""))</f>
        <v>3.278E-4</v>
      </c>
      <c r="V374" s="159">
        <f t="shared" si="94"/>
        <v>3.278E-4</v>
      </c>
      <c r="W374" s="158" t="str" cm="1">
        <f t="array" ref="W374">IF(D374="Electric","--",IF(D374="Diesel",_xlfn._xlws.FILTER(ORDEF[NOXzh],(ORDEF[HP]=I374)*(ORDEF[Model_Year]=E374)),""))</f>
        <v/>
      </c>
      <c r="X374" s="158" cm="1">
        <f t="array" ref="X374">IF(D374="Electric","--",IF(D374="Gasoline",_xlfn._xlws.FILTER(LSIEF[NOX-ZH (g/hp-hr)],(LSIEF[Fuel]=D374)*(LSIEF[HP Bin]=I374)*(LSIEF[Model Year]=E374)),""))</f>
        <v>2.9000000000000001E-2</v>
      </c>
      <c r="Y374" s="158">
        <f t="shared" si="95"/>
        <v>2.9000000000000001E-2</v>
      </c>
      <c r="Z374" s="159" t="str" cm="1">
        <f t="array" ref="Z374">IF(D374="Electric","--",IF(D374="Diesel",_xlfn._xlws.FILTER(ORDEF[NOXdr],(ORDEF[HP]=I374)*(ORDEF[Model_Year]=E374)),""))</f>
        <v/>
      </c>
      <c r="AA374" s="159" cm="1">
        <f t="array" ref="AA374">IF(E374="Electric","--",IF(D374="Gasoline",_xlfn._xlws.FILTER(LSIEF[NOX DR],(LSIEF[Fuel]=D374)*(LSIEF[HP Bin]=I374)*(LSIEF[Model Year]=E374)),""))</f>
        <v>1.1600000000000011E-5</v>
      </c>
      <c r="AB374" s="159">
        <f t="shared" si="96"/>
        <v>1.1600000000000011E-5</v>
      </c>
      <c r="AC374" s="158" t="str" cm="1">
        <f t="array" ref="AC374">IF(D374="Electric","--",IF(D374="Diesel",_xlfn._xlws.FILTER(DFCF2[Fuel_HC],(DFCF2[MY]=E374)),""))</f>
        <v/>
      </c>
      <c r="AD374" s="158" cm="1">
        <f t="array" ref="AD374">IF(D374="Electric","--",IF(D374="Gasoline",_xlfn._xlws.FILTER(GFCF2[Fuel_HC],(GFCF2[MY]=E374)),""))</f>
        <v>1</v>
      </c>
      <c r="AE374" s="158">
        <f t="shared" si="97"/>
        <v>1</v>
      </c>
      <c r="AF374" s="157" t="str" cm="1">
        <f t="array" ref="AF374">IF(D374="Electric","--",IF(D374="Diesel",_xlfn._xlws.FILTER(DFCF2[Fuel_NOX],(DFCF2[MY]=E374)),""))</f>
        <v/>
      </c>
      <c r="AG374" s="157" cm="1">
        <f t="array" ref="AG374">IF(D374="Electric","--",IF(D374="Gasoline",_xlfn._xlws.FILTER(GFCF2[Fuel_NOX],(GFCF2[MY]=E374)),""))</f>
        <v>0.97699999999999998</v>
      </c>
      <c r="AH374" s="157">
        <f t="shared" si="98"/>
        <v>0.97699999999999998</v>
      </c>
      <c r="AI374" s="158">
        <f t="shared" si="99"/>
        <v>3.552</v>
      </c>
      <c r="AJ374" s="158">
        <f t="shared" si="100"/>
        <v>0.1416650000000001</v>
      </c>
      <c r="AK374" s="158">
        <f t="shared" si="101"/>
        <v>360.91311761839245</v>
      </c>
      <c r="AL374" s="158">
        <f t="shared" si="102"/>
        <v>14.394357209293243</v>
      </c>
      <c r="AM374" s="158">
        <f t="shared" si="103"/>
        <v>0.18045655880919625</v>
      </c>
      <c r="AN374" s="158">
        <f t="shared" si="104"/>
        <v>7.1971786046466221E-3</v>
      </c>
      <c r="AO374" s="158">
        <f t="shared" si="105"/>
        <v>0.16598394279269871</v>
      </c>
      <c r="AP374" s="157"/>
      <c r="AQ374" s="161"/>
      <c r="AR374" s="161"/>
      <c r="AS374" s="161" t="str">
        <f>IF(ISNA(VLOOKUP($B374,'2017 Emission Inventory'!$B$2:$B$803,1,FALSE)),"No","Yes")</f>
        <v>Yes</v>
      </c>
      <c r="AT374" s="161" t="str">
        <f>IFERROR(INDEX('2017 Emission Inventory'!$C$2:$C$803,MATCH($B374,'2017 Emission Inventory'!$B$2:$B$803,0)),"")</f>
        <v>Cargo Tractor</v>
      </c>
      <c r="AU374" s="161" t="str">
        <f>IFERROR(INDEX('2017 Emission Inventory'!$D$2:$D$803,MATCH($B374,'2017 Emission Inventory'!$B$2:$B$803,0)),"")</f>
        <v>Gasoline</v>
      </c>
      <c r="AV374" s="161">
        <f>IFERROR(INDEX('2017 Emission Inventory'!$E$2:$E$803,MATCH($B374,'2017 Emission Inventory'!$B$2:$B$803,0)),"")</f>
        <v>2008</v>
      </c>
      <c r="AW374" s="161">
        <f>IFERROR(INDEX('2017 Emission Inventory'!$F$2:$F$803,MATCH($B374,'2017 Emission Inventory'!$B$2:$B$803,0)),"")</f>
        <v>75</v>
      </c>
      <c r="AX374" s="161">
        <f>IFERROR(INDEX('2017 Emission Inventory'!$G$2:$G$803,MATCH($B374,'2017 Emission Inventory'!$B$2:$B$803,0)),"")</f>
        <v>1137.9951923076924</v>
      </c>
      <c r="AY374" s="162">
        <f>IFERROR(INDEX('2017 Emission Inventory'!$AL$2:$AL$803,MATCH($B374,'2017 Emission Inventory'!$B$2:$B$803,0)),"")</f>
        <v>14.394357209293243</v>
      </c>
      <c r="AZ374" s="163">
        <f t="shared" si="106"/>
        <v>0</v>
      </c>
      <c r="BB374" s="166"/>
    </row>
    <row r="375" spans="1:54" s="160" customFormat="1" x14ac:dyDescent="0.35">
      <c r="A375" s="157">
        <v>374</v>
      </c>
      <c r="B375" s="157" t="s">
        <v>285</v>
      </c>
      <c r="C375" s="157" t="s">
        <v>205</v>
      </c>
      <c r="D375" s="157" t="s">
        <v>16</v>
      </c>
      <c r="E375" s="157">
        <v>2008</v>
      </c>
      <c r="F375" s="157">
        <v>75</v>
      </c>
      <c r="G375" s="157">
        <v>1137.9951923076924</v>
      </c>
      <c r="H375" s="157"/>
      <c r="I375" s="157">
        <f t="shared" si="90"/>
        <v>100</v>
      </c>
      <c r="J375" s="157" t="str">
        <f>IF(D375="Electric","--",IF(D375="Diesel",VLOOKUP(C375,[2]ORDLF!A:B,2,FALSE),""))</f>
        <v/>
      </c>
      <c r="K375" s="157">
        <f>IF(D375="Electric","--",IF(D375="Gasoline",VLOOKUP(C375,LSILF!A:C,3,FALSE),""))</f>
        <v>0.54</v>
      </c>
      <c r="L375" s="158">
        <f t="shared" si="107"/>
        <v>0.54</v>
      </c>
      <c r="M375" s="157" t="str" cm="1">
        <f t="array" ref="M375">IF(D375="Electric","--",IF(D375="Diesel",_xlfn._xlws.FILTER(DIESCH[CH Cap],(DIESCH[HP Bin]=I375)),""))</f>
        <v/>
      </c>
      <c r="N375" s="157" cm="1">
        <f t="array" ref="N375">IF(D375="Electric","--",IF(D375="Gasoline",_xlfn._xlws.FILTER(LSICH[CH Cap],(LSICH[Fuel Type]=D375)*(LSICH[MY]=E375)),""))</f>
        <v>10000</v>
      </c>
      <c r="O375" s="157">
        <f t="shared" si="91"/>
        <v>10000</v>
      </c>
      <c r="P375" s="157">
        <f t="shared" si="92"/>
        <v>13655.942307692309</v>
      </c>
      <c r="Q375" s="157" t="str" cm="1">
        <f t="array" ref="Q375">IF(D375="Electric","--",IF(D375="Diesel",_xlfn._xlws.FILTER(ORDEF[HC-ZH (g/hp-hr)],(ORDEF[HP]=I375)*(ORDEF[Model_Year]=E375)),""))</f>
        <v/>
      </c>
      <c r="R375" s="157" cm="1">
        <f t="array" ref="R375">IF(D375="Electric","--",IF(D375="Gasoline",_xlfn._xlws.FILTER(LSIEF[HC-ZH (g/hp-hr)],(LSIEF[Fuel]=D375)*(LSIEF[HP Bin]=I375)*(LSIEF[Model Year]=E375)),""))</f>
        <v>0.27400000000000002</v>
      </c>
      <c r="S375" s="158">
        <f t="shared" si="93"/>
        <v>0.27400000000000002</v>
      </c>
      <c r="T375" s="159" t="str" cm="1">
        <f t="array" ref="T375">IF(D375="Electric","--",IF(D375="Diesel",_xlfn._xlws.FILTER(ORDEF[HCDR],(ORDEF[HP]=I375)*(ORDEF[Model_Year]=E375),),""))</f>
        <v/>
      </c>
      <c r="U375" s="159" cm="1">
        <f t="array" ref="U375">IF(D375="Electric","--",IF(D375="Gasoline",_xlfn._xlws.FILTER(LSIEF[HC DR],(LSIEF[Fuel]=D375)*(LSIEF[HP Bin]=I375)*(LSIEF[Model Year]=E375)),""))</f>
        <v>3.278E-4</v>
      </c>
      <c r="V375" s="159">
        <f t="shared" si="94"/>
        <v>3.278E-4</v>
      </c>
      <c r="W375" s="158" t="str" cm="1">
        <f t="array" ref="W375">IF(D375="Electric","--",IF(D375="Diesel",_xlfn._xlws.FILTER(ORDEF[NOXzh],(ORDEF[HP]=I375)*(ORDEF[Model_Year]=E375)),""))</f>
        <v/>
      </c>
      <c r="X375" s="158" cm="1">
        <f t="array" ref="X375">IF(D375="Electric","--",IF(D375="Gasoline",_xlfn._xlws.FILTER(LSIEF[NOX-ZH (g/hp-hr)],(LSIEF[Fuel]=D375)*(LSIEF[HP Bin]=I375)*(LSIEF[Model Year]=E375)),""))</f>
        <v>2.9000000000000001E-2</v>
      </c>
      <c r="Y375" s="158">
        <f t="shared" si="95"/>
        <v>2.9000000000000001E-2</v>
      </c>
      <c r="Z375" s="159" t="str" cm="1">
        <f t="array" ref="Z375">IF(D375="Electric","--",IF(D375="Diesel",_xlfn._xlws.FILTER(ORDEF[NOXdr],(ORDEF[HP]=I375)*(ORDEF[Model_Year]=E375)),""))</f>
        <v/>
      </c>
      <c r="AA375" s="159" cm="1">
        <f t="array" ref="AA375">IF(E375="Electric","--",IF(D375="Gasoline",_xlfn._xlws.FILTER(LSIEF[NOX DR],(LSIEF[Fuel]=D375)*(LSIEF[HP Bin]=I375)*(LSIEF[Model Year]=E375)),""))</f>
        <v>1.1600000000000011E-5</v>
      </c>
      <c r="AB375" s="159">
        <f t="shared" si="96"/>
        <v>1.1600000000000011E-5</v>
      </c>
      <c r="AC375" s="158" t="str" cm="1">
        <f t="array" ref="AC375">IF(D375="Electric","--",IF(D375="Diesel",_xlfn._xlws.FILTER(DFCF2[Fuel_HC],(DFCF2[MY]=E375)),""))</f>
        <v/>
      </c>
      <c r="AD375" s="158" cm="1">
        <f t="array" ref="AD375">IF(D375="Electric","--",IF(D375="Gasoline",_xlfn._xlws.FILTER(GFCF2[Fuel_HC],(GFCF2[MY]=E375)),""))</f>
        <v>1</v>
      </c>
      <c r="AE375" s="158">
        <f t="shared" si="97"/>
        <v>1</v>
      </c>
      <c r="AF375" s="157" t="str" cm="1">
        <f t="array" ref="AF375">IF(D375="Electric","--",IF(D375="Diesel",_xlfn._xlws.FILTER(DFCF2[Fuel_NOX],(DFCF2[MY]=E375)),""))</f>
        <v/>
      </c>
      <c r="AG375" s="157" cm="1">
        <f t="array" ref="AG375">IF(D375="Electric","--",IF(D375="Gasoline",_xlfn._xlws.FILTER(GFCF2[Fuel_NOX],(GFCF2[MY]=E375)),""))</f>
        <v>0.97699999999999998</v>
      </c>
      <c r="AH375" s="157">
        <f t="shared" si="98"/>
        <v>0.97699999999999998</v>
      </c>
      <c r="AI375" s="158">
        <f t="shared" si="99"/>
        <v>3.552</v>
      </c>
      <c r="AJ375" s="158">
        <f t="shared" si="100"/>
        <v>0.1416650000000001</v>
      </c>
      <c r="AK375" s="158">
        <f t="shared" si="101"/>
        <v>360.91311761839245</v>
      </c>
      <c r="AL375" s="158">
        <f t="shared" si="102"/>
        <v>14.394357209293243</v>
      </c>
      <c r="AM375" s="158">
        <f t="shared" si="103"/>
        <v>0.18045655880919625</v>
      </c>
      <c r="AN375" s="158">
        <f t="shared" si="104"/>
        <v>7.1971786046466221E-3</v>
      </c>
      <c r="AO375" s="158">
        <f t="shared" si="105"/>
        <v>0.16598394279269871</v>
      </c>
      <c r="AP375" s="157"/>
      <c r="AQ375" s="161"/>
      <c r="AR375" s="161"/>
      <c r="AS375" s="161" t="str">
        <f>IF(ISNA(VLOOKUP($B375,'2017 Emission Inventory'!$B$2:$B$803,1,FALSE)),"No","Yes")</f>
        <v>Yes</v>
      </c>
      <c r="AT375" s="161" t="str">
        <f>IFERROR(INDEX('2017 Emission Inventory'!$C$2:$C$803,MATCH($B375,'2017 Emission Inventory'!$B$2:$B$803,0)),"")</f>
        <v>Cargo Tractor</v>
      </c>
      <c r="AU375" s="161" t="str">
        <f>IFERROR(INDEX('2017 Emission Inventory'!$D$2:$D$803,MATCH($B375,'2017 Emission Inventory'!$B$2:$B$803,0)),"")</f>
        <v>Gasoline</v>
      </c>
      <c r="AV375" s="161">
        <f>IFERROR(INDEX('2017 Emission Inventory'!$E$2:$E$803,MATCH($B375,'2017 Emission Inventory'!$B$2:$B$803,0)),"")</f>
        <v>2008</v>
      </c>
      <c r="AW375" s="161">
        <f>IFERROR(INDEX('2017 Emission Inventory'!$F$2:$F$803,MATCH($B375,'2017 Emission Inventory'!$B$2:$B$803,0)),"")</f>
        <v>75</v>
      </c>
      <c r="AX375" s="161">
        <f>IFERROR(INDEX('2017 Emission Inventory'!$G$2:$G$803,MATCH($B375,'2017 Emission Inventory'!$B$2:$B$803,0)),"")</f>
        <v>1137.9951923076924</v>
      </c>
      <c r="AY375" s="162">
        <f>IFERROR(INDEX('2017 Emission Inventory'!$AL$2:$AL$803,MATCH($B375,'2017 Emission Inventory'!$B$2:$B$803,0)),"")</f>
        <v>14.394357209293243</v>
      </c>
      <c r="AZ375" s="163">
        <f t="shared" si="106"/>
        <v>0</v>
      </c>
      <c r="BB375" s="166"/>
    </row>
    <row r="376" spans="1:54" s="160" customFormat="1" x14ac:dyDescent="0.35">
      <c r="A376" s="157">
        <v>375</v>
      </c>
      <c r="B376" s="157" t="s">
        <v>279</v>
      </c>
      <c r="C376" s="157" t="s">
        <v>205</v>
      </c>
      <c r="D376" s="157" t="s">
        <v>16</v>
      </c>
      <c r="E376" s="157">
        <v>2009</v>
      </c>
      <c r="F376" s="157">
        <v>75</v>
      </c>
      <c r="G376" s="157">
        <v>1137.9951923076924</v>
      </c>
      <c r="H376" s="157"/>
      <c r="I376" s="157">
        <f t="shared" si="90"/>
        <v>100</v>
      </c>
      <c r="J376" s="157" t="str">
        <f>IF(D376="Electric","--",IF(D376="Diesel",VLOOKUP(C376,[2]ORDLF!A:B,2,FALSE),""))</f>
        <v/>
      </c>
      <c r="K376" s="157">
        <f>IF(D376="Electric","--",IF(D376="Gasoline",VLOOKUP(C376,LSILF!A:C,3,FALSE),""))</f>
        <v>0.54</v>
      </c>
      <c r="L376" s="158">
        <f t="shared" si="107"/>
        <v>0.54</v>
      </c>
      <c r="M376" s="157" t="str" cm="1">
        <f t="array" ref="M376">IF(D376="Electric","--",IF(D376="Diesel",_xlfn._xlws.FILTER(DIESCH[CH Cap],(DIESCH[HP Bin]=I376)),""))</f>
        <v/>
      </c>
      <c r="N376" s="157" cm="1">
        <f t="array" ref="N376">IF(D376="Electric","--",IF(D376="Gasoline",_xlfn._xlws.FILTER(LSICH[CH Cap],(LSICH[Fuel Type]=D376)*(LSICH[MY]=E376)),""))</f>
        <v>10000</v>
      </c>
      <c r="O376" s="157">
        <f t="shared" si="91"/>
        <v>10000</v>
      </c>
      <c r="P376" s="157">
        <f t="shared" si="92"/>
        <v>12517.947115384617</v>
      </c>
      <c r="Q376" s="157" t="str" cm="1">
        <f t="array" ref="Q376">IF(D376="Electric","--",IF(D376="Diesel",_xlfn._xlws.FILTER(ORDEF[HC-ZH (g/hp-hr)],(ORDEF[HP]=I376)*(ORDEF[Model_Year]=E376)),""))</f>
        <v/>
      </c>
      <c r="R376" s="157" cm="1">
        <f t="array" ref="R376">IF(D376="Electric","--",IF(D376="Gasoline",_xlfn._xlws.FILTER(LSIEF[HC-ZH (g/hp-hr)],(LSIEF[Fuel]=D376)*(LSIEF[HP Bin]=I376)*(LSIEF[Model Year]=E376)),""))</f>
        <v>0.27400000000000002</v>
      </c>
      <c r="S376" s="158">
        <f t="shared" si="93"/>
        <v>0.27400000000000002</v>
      </c>
      <c r="T376" s="159" t="str" cm="1">
        <f t="array" ref="T376">IF(D376="Electric","--",IF(D376="Diesel",_xlfn._xlws.FILTER(ORDEF[HCDR],(ORDEF[HP]=I376)*(ORDEF[Model_Year]=E376),),""))</f>
        <v/>
      </c>
      <c r="U376" s="159" cm="1">
        <f t="array" ref="U376">IF(D376="Electric","--",IF(D376="Gasoline",_xlfn._xlws.FILTER(LSIEF[HC DR],(LSIEF[Fuel]=D376)*(LSIEF[HP Bin]=I376)*(LSIEF[Model Year]=E376)),""))</f>
        <v>3.278E-4</v>
      </c>
      <c r="V376" s="159">
        <f t="shared" si="94"/>
        <v>3.278E-4</v>
      </c>
      <c r="W376" s="158" t="str" cm="1">
        <f t="array" ref="W376">IF(D376="Electric","--",IF(D376="Diesel",_xlfn._xlws.FILTER(ORDEF[NOXzh],(ORDEF[HP]=I376)*(ORDEF[Model_Year]=E376)),""))</f>
        <v/>
      </c>
      <c r="X376" s="158" cm="1">
        <f t="array" ref="X376">IF(D376="Electric","--",IF(D376="Gasoline",_xlfn._xlws.FILTER(LSIEF[NOX-ZH (g/hp-hr)],(LSIEF[Fuel]=D376)*(LSIEF[HP Bin]=I376)*(LSIEF[Model Year]=E376)),""))</f>
        <v>2.9000000000000001E-2</v>
      </c>
      <c r="Y376" s="158">
        <f t="shared" si="95"/>
        <v>2.9000000000000001E-2</v>
      </c>
      <c r="Z376" s="159" t="str" cm="1">
        <f t="array" ref="Z376">IF(D376="Electric","--",IF(D376="Diesel",_xlfn._xlws.FILTER(ORDEF[NOXdr],(ORDEF[HP]=I376)*(ORDEF[Model_Year]=E376)),""))</f>
        <v/>
      </c>
      <c r="AA376" s="159" cm="1">
        <f t="array" ref="AA376">IF(E376="Electric","--",IF(D376="Gasoline",_xlfn._xlws.FILTER(LSIEF[NOX DR],(LSIEF[Fuel]=D376)*(LSIEF[HP Bin]=I376)*(LSIEF[Model Year]=E376)),""))</f>
        <v>1.1600000000000011E-5</v>
      </c>
      <c r="AB376" s="159">
        <f t="shared" si="96"/>
        <v>1.1600000000000011E-5</v>
      </c>
      <c r="AC376" s="158" t="str" cm="1">
        <f t="array" ref="AC376">IF(D376="Electric","--",IF(D376="Diesel",_xlfn._xlws.FILTER(DFCF2[Fuel_HC],(DFCF2[MY]=E376)),""))</f>
        <v/>
      </c>
      <c r="AD376" s="158" cm="1">
        <f t="array" ref="AD376">IF(D376="Electric","--",IF(D376="Gasoline",_xlfn._xlws.FILTER(GFCF2[Fuel_HC],(GFCF2[MY]=E376)),""))</f>
        <v>1</v>
      </c>
      <c r="AE376" s="158">
        <f t="shared" si="97"/>
        <v>1</v>
      </c>
      <c r="AF376" s="157" t="str" cm="1">
        <f t="array" ref="AF376">IF(D376="Electric","--",IF(D376="Diesel",_xlfn._xlws.FILTER(DFCF2[Fuel_NOX],(DFCF2[MY]=E376)),""))</f>
        <v/>
      </c>
      <c r="AG376" s="157" cm="1">
        <f t="array" ref="AG376">IF(D376="Electric","--",IF(D376="Gasoline",_xlfn._xlws.FILTER(GFCF2[Fuel_NOX],(GFCF2[MY]=E376)),""))</f>
        <v>0.97699999999999998</v>
      </c>
      <c r="AH376" s="157">
        <f t="shared" si="98"/>
        <v>0.97699999999999998</v>
      </c>
      <c r="AI376" s="158">
        <f t="shared" si="99"/>
        <v>3.552</v>
      </c>
      <c r="AJ376" s="158">
        <f t="shared" si="100"/>
        <v>0.1416650000000001</v>
      </c>
      <c r="AK376" s="158">
        <f t="shared" si="101"/>
        <v>360.91311761839245</v>
      </c>
      <c r="AL376" s="158">
        <f t="shared" si="102"/>
        <v>14.394357209293243</v>
      </c>
      <c r="AM376" s="158">
        <f t="shared" si="103"/>
        <v>0.18045655880919625</v>
      </c>
      <c r="AN376" s="158">
        <f t="shared" si="104"/>
        <v>7.1971786046466221E-3</v>
      </c>
      <c r="AO376" s="158">
        <f t="shared" si="105"/>
        <v>0.16598394279269871</v>
      </c>
      <c r="AP376" s="157"/>
      <c r="AQ376" s="161"/>
      <c r="AR376" s="161"/>
      <c r="AS376" s="161" t="str">
        <f>IF(ISNA(VLOOKUP($B376,'2017 Emission Inventory'!$B$2:$B$803,1,FALSE)),"No","Yes")</f>
        <v>Yes</v>
      </c>
      <c r="AT376" s="161" t="str">
        <f>IFERROR(INDEX('2017 Emission Inventory'!$C$2:$C$803,MATCH($B376,'2017 Emission Inventory'!$B$2:$B$803,0)),"")</f>
        <v>Cargo Tractor</v>
      </c>
      <c r="AU376" s="161" t="str">
        <f>IFERROR(INDEX('2017 Emission Inventory'!$D$2:$D$803,MATCH($B376,'2017 Emission Inventory'!$B$2:$B$803,0)),"")</f>
        <v>Gasoline</v>
      </c>
      <c r="AV376" s="161">
        <f>IFERROR(INDEX('2017 Emission Inventory'!$E$2:$E$803,MATCH($B376,'2017 Emission Inventory'!$B$2:$B$803,0)),"")</f>
        <v>2008</v>
      </c>
      <c r="AW376" s="161">
        <f>IFERROR(INDEX('2017 Emission Inventory'!$F$2:$F$803,MATCH($B376,'2017 Emission Inventory'!$B$2:$B$803,0)),"")</f>
        <v>75</v>
      </c>
      <c r="AX376" s="161">
        <f>IFERROR(INDEX('2017 Emission Inventory'!$G$2:$G$803,MATCH($B376,'2017 Emission Inventory'!$B$2:$B$803,0)),"")</f>
        <v>1137.9951923076924</v>
      </c>
      <c r="AY376" s="162">
        <f>IFERROR(INDEX('2017 Emission Inventory'!$AL$2:$AL$803,MATCH($B376,'2017 Emission Inventory'!$B$2:$B$803,0)),"")</f>
        <v>14.394357209293243</v>
      </c>
      <c r="AZ376" s="163">
        <f t="shared" si="106"/>
        <v>0</v>
      </c>
      <c r="BB376" s="166"/>
    </row>
    <row r="377" spans="1:54" s="160" customFormat="1" x14ac:dyDescent="0.35">
      <c r="A377" s="157">
        <v>376</v>
      </c>
      <c r="B377" s="157" t="s">
        <v>280</v>
      </c>
      <c r="C377" s="157" t="s">
        <v>205</v>
      </c>
      <c r="D377" s="157" t="s">
        <v>16</v>
      </c>
      <c r="E377" s="157">
        <v>2009</v>
      </c>
      <c r="F377" s="157">
        <v>75</v>
      </c>
      <c r="G377" s="157">
        <v>1137.9951923076924</v>
      </c>
      <c r="H377" s="157"/>
      <c r="I377" s="157">
        <f t="shared" si="90"/>
        <v>100</v>
      </c>
      <c r="J377" s="157" t="str">
        <f>IF(D377="Electric","--",IF(D377="Diesel",VLOOKUP(C377,[2]ORDLF!A:B,2,FALSE),""))</f>
        <v/>
      </c>
      <c r="K377" s="157">
        <f>IF(D377="Electric","--",IF(D377="Gasoline",VLOOKUP(C377,LSILF!A:C,3,FALSE),""))</f>
        <v>0.54</v>
      </c>
      <c r="L377" s="158">
        <f t="shared" si="107"/>
        <v>0.54</v>
      </c>
      <c r="M377" s="157" t="str" cm="1">
        <f t="array" ref="M377">IF(D377="Electric","--",IF(D377="Diesel",_xlfn._xlws.FILTER(DIESCH[CH Cap],(DIESCH[HP Bin]=I377)),""))</f>
        <v/>
      </c>
      <c r="N377" s="157" cm="1">
        <f t="array" ref="N377">IF(D377="Electric","--",IF(D377="Gasoline",_xlfn._xlws.FILTER(LSICH[CH Cap],(LSICH[Fuel Type]=D377)*(LSICH[MY]=E377)),""))</f>
        <v>10000</v>
      </c>
      <c r="O377" s="157">
        <f t="shared" si="91"/>
        <v>10000</v>
      </c>
      <c r="P377" s="157">
        <f t="shared" si="92"/>
        <v>12517.947115384617</v>
      </c>
      <c r="Q377" s="157" t="str" cm="1">
        <f t="array" ref="Q377">IF(D377="Electric","--",IF(D377="Diesel",_xlfn._xlws.FILTER(ORDEF[HC-ZH (g/hp-hr)],(ORDEF[HP]=I377)*(ORDEF[Model_Year]=E377)),""))</f>
        <v/>
      </c>
      <c r="R377" s="157" cm="1">
        <f t="array" ref="R377">IF(D377="Electric","--",IF(D377="Gasoline",_xlfn._xlws.FILTER(LSIEF[HC-ZH (g/hp-hr)],(LSIEF[Fuel]=D377)*(LSIEF[HP Bin]=I377)*(LSIEF[Model Year]=E377)),""))</f>
        <v>0.27400000000000002</v>
      </c>
      <c r="S377" s="158">
        <f t="shared" si="93"/>
        <v>0.27400000000000002</v>
      </c>
      <c r="T377" s="159" t="str" cm="1">
        <f t="array" ref="T377">IF(D377="Electric","--",IF(D377="Diesel",_xlfn._xlws.FILTER(ORDEF[HCDR],(ORDEF[HP]=I377)*(ORDEF[Model_Year]=E377),),""))</f>
        <v/>
      </c>
      <c r="U377" s="159" cm="1">
        <f t="array" ref="U377">IF(D377="Electric","--",IF(D377="Gasoline",_xlfn._xlws.FILTER(LSIEF[HC DR],(LSIEF[Fuel]=D377)*(LSIEF[HP Bin]=I377)*(LSIEF[Model Year]=E377)),""))</f>
        <v>3.278E-4</v>
      </c>
      <c r="V377" s="159">
        <f t="shared" si="94"/>
        <v>3.278E-4</v>
      </c>
      <c r="W377" s="158" t="str" cm="1">
        <f t="array" ref="W377">IF(D377="Electric","--",IF(D377="Diesel",_xlfn._xlws.FILTER(ORDEF[NOXzh],(ORDEF[HP]=I377)*(ORDEF[Model_Year]=E377)),""))</f>
        <v/>
      </c>
      <c r="X377" s="158" cm="1">
        <f t="array" ref="X377">IF(D377="Electric","--",IF(D377="Gasoline",_xlfn._xlws.FILTER(LSIEF[NOX-ZH (g/hp-hr)],(LSIEF[Fuel]=D377)*(LSIEF[HP Bin]=I377)*(LSIEF[Model Year]=E377)),""))</f>
        <v>2.9000000000000001E-2</v>
      </c>
      <c r="Y377" s="158">
        <f t="shared" si="95"/>
        <v>2.9000000000000001E-2</v>
      </c>
      <c r="Z377" s="159" t="str" cm="1">
        <f t="array" ref="Z377">IF(D377="Electric","--",IF(D377="Diesel",_xlfn._xlws.FILTER(ORDEF[NOXdr],(ORDEF[HP]=I377)*(ORDEF[Model_Year]=E377)),""))</f>
        <v/>
      </c>
      <c r="AA377" s="159" cm="1">
        <f t="array" ref="AA377">IF(E377="Electric","--",IF(D377="Gasoline",_xlfn._xlws.FILTER(LSIEF[NOX DR],(LSIEF[Fuel]=D377)*(LSIEF[HP Bin]=I377)*(LSIEF[Model Year]=E377)),""))</f>
        <v>1.1600000000000011E-5</v>
      </c>
      <c r="AB377" s="159">
        <f t="shared" si="96"/>
        <v>1.1600000000000011E-5</v>
      </c>
      <c r="AC377" s="158" t="str" cm="1">
        <f t="array" ref="AC377">IF(D377="Electric","--",IF(D377="Diesel",_xlfn._xlws.FILTER(DFCF2[Fuel_HC],(DFCF2[MY]=E377)),""))</f>
        <v/>
      </c>
      <c r="AD377" s="158" cm="1">
        <f t="array" ref="AD377">IF(D377="Electric","--",IF(D377="Gasoline",_xlfn._xlws.FILTER(GFCF2[Fuel_HC],(GFCF2[MY]=E377)),""))</f>
        <v>1</v>
      </c>
      <c r="AE377" s="158">
        <f t="shared" si="97"/>
        <v>1</v>
      </c>
      <c r="AF377" s="157" t="str" cm="1">
        <f t="array" ref="AF377">IF(D377="Electric","--",IF(D377="Diesel",_xlfn._xlws.FILTER(DFCF2[Fuel_NOX],(DFCF2[MY]=E377)),""))</f>
        <v/>
      </c>
      <c r="AG377" s="157" cm="1">
        <f t="array" ref="AG377">IF(D377="Electric","--",IF(D377="Gasoline",_xlfn._xlws.FILTER(GFCF2[Fuel_NOX],(GFCF2[MY]=E377)),""))</f>
        <v>0.97699999999999998</v>
      </c>
      <c r="AH377" s="157">
        <f t="shared" si="98"/>
        <v>0.97699999999999998</v>
      </c>
      <c r="AI377" s="158">
        <f t="shared" si="99"/>
        <v>3.552</v>
      </c>
      <c r="AJ377" s="158">
        <f t="shared" si="100"/>
        <v>0.1416650000000001</v>
      </c>
      <c r="AK377" s="158">
        <f t="shared" si="101"/>
        <v>360.91311761839245</v>
      </c>
      <c r="AL377" s="158">
        <f t="shared" si="102"/>
        <v>14.394357209293243</v>
      </c>
      <c r="AM377" s="158">
        <f t="shared" si="103"/>
        <v>0.18045655880919625</v>
      </c>
      <c r="AN377" s="158">
        <f t="shared" si="104"/>
        <v>7.1971786046466221E-3</v>
      </c>
      <c r="AO377" s="158">
        <f t="shared" si="105"/>
        <v>0.16598394279269871</v>
      </c>
      <c r="AP377" s="157"/>
      <c r="AQ377" s="161"/>
      <c r="AR377" s="161"/>
      <c r="AS377" s="161" t="str">
        <f>IF(ISNA(VLOOKUP($B377,'2017 Emission Inventory'!$B$2:$B$803,1,FALSE)),"No","Yes")</f>
        <v>Yes</v>
      </c>
      <c r="AT377" s="161" t="str">
        <f>IFERROR(INDEX('2017 Emission Inventory'!$C$2:$C$803,MATCH($B377,'2017 Emission Inventory'!$B$2:$B$803,0)),"")</f>
        <v>Cargo Tractor</v>
      </c>
      <c r="AU377" s="161" t="str">
        <f>IFERROR(INDEX('2017 Emission Inventory'!$D$2:$D$803,MATCH($B377,'2017 Emission Inventory'!$B$2:$B$803,0)),"")</f>
        <v>Gasoline</v>
      </c>
      <c r="AV377" s="161">
        <f>IFERROR(INDEX('2017 Emission Inventory'!$E$2:$E$803,MATCH($B377,'2017 Emission Inventory'!$B$2:$B$803,0)),"")</f>
        <v>2008</v>
      </c>
      <c r="AW377" s="161">
        <f>IFERROR(INDEX('2017 Emission Inventory'!$F$2:$F$803,MATCH($B377,'2017 Emission Inventory'!$B$2:$B$803,0)),"")</f>
        <v>75</v>
      </c>
      <c r="AX377" s="161">
        <f>IFERROR(INDEX('2017 Emission Inventory'!$G$2:$G$803,MATCH($B377,'2017 Emission Inventory'!$B$2:$B$803,0)),"")</f>
        <v>1137.9951923076924</v>
      </c>
      <c r="AY377" s="162">
        <f>IFERROR(INDEX('2017 Emission Inventory'!$AL$2:$AL$803,MATCH($B377,'2017 Emission Inventory'!$B$2:$B$803,0)),"")</f>
        <v>14.394357209293243</v>
      </c>
      <c r="AZ377" s="163">
        <f t="shared" si="106"/>
        <v>0</v>
      </c>
      <c r="BB377" s="166"/>
    </row>
    <row r="378" spans="1:54" s="160" customFormat="1" x14ac:dyDescent="0.35">
      <c r="A378" s="157">
        <v>377</v>
      </c>
      <c r="B378" s="157" t="s">
        <v>251</v>
      </c>
      <c r="C378" s="157" t="s">
        <v>205</v>
      </c>
      <c r="D378" s="157" t="s">
        <v>16</v>
      </c>
      <c r="E378" s="157">
        <v>2010</v>
      </c>
      <c r="F378" s="157">
        <v>80</v>
      </c>
      <c r="G378" s="157">
        <v>1137.9951923076924</v>
      </c>
      <c r="H378" s="157"/>
      <c r="I378" s="157">
        <f t="shared" si="90"/>
        <v>100</v>
      </c>
      <c r="J378" s="157" t="str">
        <f>IF(D378="Electric","--",IF(D378="Diesel",VLOOKUP(C378,[2]ORDLF!A:B,2,FALSE),""))</f>
        <v/>
      </c>
      <c r="K378" s="157">
        <f>IF(D378="Electric","--",IF(D378="Gasoline",VLOOKUP(C378,LSILF!A:C,3,FALSE),""))</f>
        <v>0.54</v>
      </c>
      <c r="L378" s="158">
        <f t="shared" si="107"/>
        <v>0.54</v>
      </c>
      <c r="M378" s="157" t="str" cm="1">
        <f t="array" ref="M378">IF(D378="Electric","--",IF(D378="Diesel",_xlfn._xlws.FILTER(DIESCH[CH Cap],(DIESCH[HP Bin]=I378)),""))</f>
        <v/>
      </c>
      <c r="N378" s="157" cm="1">
        <f t="array" ref="N378">IF(D378="Electric","--",IF(D378="Gasoline",_xlfn._xlws.FILTER(LSICH[CH Cap],(LSICH[Fuel Type]=D378)*(LSICH[MY]=E378)),""))</f>
        <v>10000</v>
      </c>
      <c r="O378" s="157">
        <f t="shared" si="91"/>
        <v>10000</v>
      </c>
      <c r="P378" s="157">
        <f t="shared" si="92"/>
        <v>11379.951923076924</v>
      </c>
      <c r="Q378" s="157" t="str" cm="1">
        <f t="array" ref="Q378">IF(D378="Electric","--",IF(D378="Diesel",_xlfn._xlws.FILTER(ORDEF[HC-ZH (g/hp-hr)],(ORDEF[HP]=I378)*(ORDEF[Model_Year]=E378)),""))</f>
        <v/>
      </c>
      <c r="R378" s="157" cm="1">
        <f t="array" ref="R378">IF(D378="Electric","--",IF(D378="Gasoline",_xlfn._xlws.FILTER(LSIEF[HC-ZH (g/hp-hr)],(LSIEF[Fuel]=D378)*(LSIEF[HP Bin]=I378)*(LSIEF[Model Year]=E378)),""))</f>
        <v>1.7000000000000001E-2</v>
      </c>
      <c r="S378" s="158">
        <f t="shared" si="93"/>
        <v>1.7000000000000001E-2</v>
      </c>
      <c r="T378" s="159" t="str" cm="1">
        <f t="array" ref="T378">IF(D378="Electric","--",IF(D378="Diesel",_xlfn._xlws.FILTER(ORDEF[HCDR],(ORDEF[HP]=I378)*(ORDEF[Model_Year]=E378),),""))</f>
        <v/>
      </c>
      <c r="U378" s="159" cm="1">
        <f t="array" ref="U378">IF(D378="Electric","--",IF(D378="Gasoline",_xlfn._xlws.FILTER(LSIEF[HC DR],(LSIEF[Fuel]=D378)*(LSIEF[HP Bin]=I378)*(LSIEF[Model Year]=E378)),""))</f>
        <v>3.2639999999999999E-5</v>
      </c>
      <c r="V378" s="159">
        <f t="shared" si="94"/>
        <v>3.2639999999999999E-5</v>
      </c>
      <c r="W378" s="158" t="str" cm="1">
        <f t="array" ref="W378">IF(D378="Electric","--",IF(D378="Diesel",_xlfn._xlws.FILTER(ORDEF[NOXzh],(ORDEF[HP]=I378)*(ORDEF[Model_Year]=E378)),""))</f>
        <v/>
      </c>
      <c r="X378" s="158" cm="1">
        <f t="array" ref="X378">IF(D378="Electric","--",IF(D378="Gasoline",_xlfn._xlws.FILTER(LSIEF[NOX-ZH (g/hp-hr)],(LSIEF[Fuel]=D378)*(LSIEF[HP Bin]=I378)*(LSIEF[Model Year]=E378)),""))</f>
        <v>3.7999999999999999E-2</v>
      </c>
      <c r="Y378" s="158">
        <f t="shared" si="95"/>
        <v>3.7999999999999999E-2</v>
      </c>
      <c r="Z378" s="159" t="str" cm="1">
        <f t="array" ref="Z378">IF(D378="Electric","--",IF(D378="Diesel",_xlfn._xlws.FILTER(ORDEF[NOXdr],(ORDEF[HP]=I378)*(ORDEF[Model_Year]=E378)),""))</f>
        <v/>
      </c>
      <c r="AA378" s="159" cm="1">
        <f t="array" ref="AA378">IF(E378="Electric","--",IF(D378="Gasoline",_xlfn._xlws.FILTER(LSIEF[NOX DR],(LSIEF[Fuel]=D378)*(LSIEF[HP Bin]=I378)*(LSIEF[Model Year]=E378)),""))</f>
        <v>7.5559999999999988E-5</v>
      </c>
      <c r="AB378" s="159">
        <f t="shared" si="96"/>
        <v>7.5559999999999988E-5</v>
      </c>
      <c r="AC378" s="158" t="str" cm="1">
        <f t="array" ref="AC378">IF(D378="Electric","--",IF(D378="Diesel",_xlfn._xlws.FILTER(DFCF2[Fuel_HC],(DFCF2[MY]=E378)),""))</f>
        <v/>
      </c>
      <c r="AD378" s="158" cm="1">
        <f t="array" ref="AD378">IF(D378="Electric","--",IF(D378="Gasoline",_xlfn._xlws.FILTER(GFCF2[Fuel_HC],(GFCF2[MY]=E378)),""))</f>
        <v>1</v>
      </c>
      <c r="AE378" s="158">
        <f t="shared" si="97"/>
        <v>1</v>
      </c>
      <c r="AF378" s="157" t="str" cm="1">
        <f t="array" ref="AF378">IF(D378="Electric","--",IF(D378="Diesel",_xlfn._xlws.FILTER(DFCF2[Fuel_NOX],(DFCF2[MY]=E378)),""))</f>
        <v/>
      </c>
      <c r="AG378" s="157" cm="1">
        <f t="array" ref="AG378">IF(D378="Electric","--",IF(D378="Gasoline",_xlfn._xlws.FILTER(GFCF2[Fuel_NOX],(GFCF2[MY]=E378)),""))</f>
        <v>0.97699999999999998</v>
      </c>
      <c r="AH378" s="157">
        <f t="shared" si="98"/>
        <v>0.97699999999999998</v>
      </c>
      <c r="AI378" s="158">
        <f t="shared" si="99"/>
        <v>0.34339999999999998</v>
      </c>
      <c r="AJ378" s="158">
        <f t="shared" si="100"/>
        <v>0.7753471999999999</v>
      </c>
      <c r="AK378" s="158">
        <f t="shared" si="101"/>
        <v>37.218487864911701</v>
      </c>
      <c r="AL378" s="158">
        <f t="shared" si="102"/>
        <v>84.033926483090454</v>
      </c>
      <c r="AM378" s="158">
        <f t="shared" si="103"/>
        <v>1.8609243932455853E-2</v>
      </c>
      <c r="AN378" s="158">
        <f t="shared" si="104"/>
        <v>4.2016963241545233E-2</v>
      </c>
      <c r="AO378" s="158">
        <f t="shared" si="105"/>
        <v>1.7116782569072893E-2</v>
      </c>
      <c r="AP378" s="157"/>
      <c r="AQ378" s="161"/>
      <c r="AR378" s="161"/>
      <c r="AS378" s="161" t="str">
        <f>IF(ISNA(VLOOKUP($B378,'2017 Emission Inventory'!$B$2:$B$803,1,FALSE)),"No","Yes")</f>
        <v>Yes</v>
      </c>
      <c r="AT378" s="161" t="str">
        <f>IFERROR(INDEX('2017 Emission Inventory'!$C$2:$C$803,MATCH($B378,'2017 Emission Inventory'!$B$2:$B$803,0)),"")</f>
        <v>Cargo Tractor</v>
      </c>
      <c r="AU378" s="161" t="str">
        <f>IFERROR(INDEX('2017 Emission Inventory'!$D$2:$D$803,MATCH($B378,'2017 Emission Inventory'!$B$2:$B$803,0)),"")</f>
        <v>Electric</v>
      </c>
      <c r="AV378" s="161">
        <f>IFERROR(INDEX('2017 Emission Inventory'!$E$2:$E$803,MATCH($B378,'2017 Emission Inventory'!$B$2:$B$803,0)),"")</f>
        <v>2010</v>
      </c>
      <c r="AW378" s="161">
        <f>IFERROR(INDEX('2017 Emission Inventory'!$F$2:$F$803,MATCH($B378,'2017 Emission Inventory'!$B$2:$B$803,0)),"")</f>
        <v>80</v>
      </c>
      <c r="AX378" s="161">
        <f>IFERROR(INDEX('2017 Emission Inventory'!$G$2:$G$803,MATCH($B378,'2017 Emission Inventory'!$B$2:$B$803,0)),"")</f>
        <v>1137.9951923076924</v>
      </c>
      <c r="AY378" s="162" t="str">
        <f>IFERROR(INDEX('2017 Emission Inventory'!$AL$2:$AL$803,MATCH($B378,'2017 Emission Inventory'!$B$2:$B$803,0)),"")</f>
        <v>--</v>
      </c>
      <c r="AZ378" s="163" t="e">
        <f t="shared" si="106"/>
        <v>#VALUE!</v>
      </c>
      <c r="BB378" s="166"/>
    </row>
    <row r="379" spans="1:54" s="160" customFormat="1" x14ac:dyDescent="0.35">
      <c r="A379" s="157">
        <v>378</v>
      </c>
      <c r="B379" s="157" t="s">
        <v>252</v>
      </c>
      <c r="C379" s="157" t="s">
        <v>205</v>
      </c>
      <c r="D379" s="157" t="s">
        <v>16</v>
      </c>
      <c r="E379" s="157">
        <v>2010</v>
      </c>
      <c r="F379" s="157">
        <v>80</v>
      </c>
      <c r="G379" s="157">
        <v>1137.9951923076924</v>
      </c>
      <c r="H379" s="157"/>
      <c r="I379" s="157">
        <f t="shared" si="90"/>
        <v>100</v>
      </c>
      <c r="J379" s="157" t="str">
        <f>IF(D379="Electric","--",IF(D379="Diesel",VLOOKUP(C379,[2]ORDLF!A:B,2,FALSE),""))</f>
        <v/>
      </c>
      <c r="K379" s="157">
        <f>IF(D379="Electric","--",IF(D379="Gasoline",VLOOKUP(C379,LSILF!A:C,3,FALSE),""))</f>
        <v>0.54</v>
      </c>
      <c r="L379" s="158">
        <f t="shared" si="107"/>
        <v>0.54</v>
      </c>
      <c r="M379" s="157" t="str" cm="1">
        <f t="array" ref="M379">IF(D379="Electric","--",IF(D379="Diesel",_xlfn._xlws.FILTER(DIESCH[CH Cap],(DIESCH[HP Bin]=I379)),""))</f>
        <v/>
      </c>
      <c r="N379" s="157" cm="1">
        <f t="array" ref="N379">IF(D379="Electric","--",IF(D379="Gasoline",_xlfn._xlws.FILTER(LSICH[CH Cap],(LSICH[Fuel Type]=D379)*(LSICH[MY]=E379)),""))</f>
        <v>10000</v>
      </c>
      <c r="O379" s="157">
        <f t="shared" si="91"/>
        <v>10000</v>
      </c>
      <c r="P379" s="157">
        <f t="shared" si="92"/>
        <v>11379.951923076924</v>
      </c>
      <c r="Q379" s="157" t="str" cm="1">
        <f t="array" ref="Q379">IF(D379="Electric","--",IF(D379="Diesel",_xlfn._xlws.FILTER(ORDEF[HC-ZH (g/hp-hr)],(ORDEF[HP]=I379)*(ORDEF[Model_Year]=E379)),""))</f>
        <v/>
      </c>
      <c r="R379" s="157" cm="1">
        <f t="array" ref="R379">IF(D379="Electric","--",IF(D379="Gasoline",_xlfn._xlws.FILTER(LSIEF[HC-ZH (g/hp-hr)],(LSIEF[Fuel]=D379)*(LSIEF[HP Bin]=I379)*(LSIEF[Model Year]=E379)),""))</f>
        <v>1.7000000000000001E-2</v>
      </c>
      <c r="S379" s="158">
        <f t="shared" si="93"/>
        <v>1.7000000000000001E-2</v>
      </c>
      <c r="T379" s="159" t="str" cm="1">
        <f t="array" ref="T379">IF(D379="Electric","--",IF(D379="Diesel",_xlfn._xlws.FILTER(ORDEF[HCDR],(ORDEF[HP]=I379)*(ORDEF[Model_Year]=E379),),""))</f>
        <v/>
      </c>
      <c r="U379" s="159" cm="1">
        <f t="array" ref="U379">IF(D379="Electric","--",IF(D379="Gasoline",_xlfn._xlws.FILTER(LSIEF[HC DR],(LSIEF[Fuel]=D379)*(LSIEF[HP Bin]=I379)*(LSIEF[Model Year]=E379)),""))</f>
        <v>3.2639999999999999E-5</v>
      </c>
      <c r="V379" s="159">
        <f t="shared" si="94"/>
        <v>3.2639999999999999E-5</v>
      </c>
      <c r="W379" s="158" t="str" cm="1">
        <f t="array" ref="W379">IF(D379="Electric","--",IF(D379="Diesel",_xlfn._xlws.FILTER(ORDEF[NOXzh],(ORDEF[HP]=I379)*(ORDEF[Model_Year]=E379)),""))</f>
        <v/>
      </c>
      <c r="X379" s="158" cm="1">
        <f t="array" ref="X379">IF(D379="Electric","--",IF(D379="Gasoline",_xlfn._xlws.FILTER(LSIEF[NOX-ZH (g/hp-hr)],(LSIEF[Fuel]=D379)*(LSIEF[HP Bin]=I379)*(LSIEF[Model Year]=E379)),""))</f>
        <v>3.7999999999999999E-2</v>
      </c>
      <c r="Y379" s="158">
        <f t="shared" si="95"/>
        <v>3.7999999999999999E-2</v>
      </c>
      <c r="Z379" s="159" t="str" cm="1">
        <f t="array" ref="Z379">IF(D379="Electric","--",IF(D379="Diesel",_xlfn._xlws.FILTER(ORDEF[NOXdr],(ORDEF[HP]=I379)*(ORDEF[Model_Year]=E379)),""))</f>
        <v/>
      </c>
      <c r="AA379" s="159" cm="1">
        <f t="array" ref="AA379">IF(E379="Electric","--",IF(D379="Gasoline",_xlfn._xlws.FILTER(LSIEF[NOX DR],(LSIEF[Fuel]=D379)*(LSIEF[HP Bin]=I379)*(LSIEF[Model Year]=E379)),""))</f>
        <v>7.5559999999999988E-5</v>
      </c>
      <c r="AB379" s="159">
        <f t="shared" si="96"/>
        <v>7.5559999999999988E-5</v>
      </c>
      <c r="AC379" s="158" t="str" cm="1">
        <f t="array" ref="AC379">IF(D379="Electric","--",IF(D379="Diesel",_xlfn._xlws.FILTER(DFCF2[Fuel_HC],(DFCF2[MY]=E379)),""))</f>
        <v/>
      </c>
      <c r="AD379" s="158" cm="1">
        <f t="array" ref="AD379">IF(D379="Electric","--",IF(D379="Gasoline",_xlfn._xlws.FILTER(GFCF2[Fuel_HC],(GFCF2[MY]=E379)),""))</f>
        <v>1</v>
      </c>
      <c r="AE379" s="158">
        <f t="shared" si="97"/>
        <v>1</v>
      </c>
      <c r="AF379" s="157" t="str" cm="1">
        <f t="array" ref="AF379">IF(D379="Electric","--",IF(D379="Diesel",_xlfn._xlws.FILTER(DFCF2[Fuel_NOX],(DFCF2[MY]=E379)),""))</f>
        <v/>
      </c>
      <c r="AG379" s="157" cm="1">
        <f t="array" ref="AG379">IF(D379="Electric","--",IF(D379="Gasoline",_xlfn._xlws.FILTER(GFCF2[Fuel_NOX],(GFCF2[MY]=E379)),""))</f>
        <v>0.97699999999999998</v>
      </c>
      <c r="AH379" s="157">
        <f t="shared" si="98"/>
        <v>0.97699999999999998</v>
      </c>
      <c r="AI379" s="158">
        <f t="shared" si="99"/>
        <v>0.34339999999999998</v>
      </c>
      <c r="AJ379" s="158">
        <f t="shared" si="100"/>
        <v>0.7753471999999999</v>
      </c>
      <c r="AK379" s="158">
        <f t="shared" si="101"/>
        <v>37.218487864911701</v>
      </c>
      <c r="AL379" s="158">
        <f t="shared" si="102"/>
        <v>84.033926483090454</v>
      </c>
      <c r="AM379" s="158">
        <f t="shared" si="103"/>
        <v>1.8609243932455853E-2</v>
      </c>
      <c r="AN379" s="158">
        <f t="shared" si="104"/>
        <v>4.2016963241545233E-2</v>
      </c>
      <c r="AO379" s="158">
        <f t="shared" si="105"/>
        <v>1.7116782569072893E-2</v>
      </c>
      <c r="AP379" s="157"/>
      <c r="AQ379" s="161"/>
      <c r="AR379" s="161"/>
      <c r="AS379" s="161" t="str">
        <f>IF(ISNA(VLOOKUP($B379,'2017 Emission Inventory'!$B$2:$B$803,1,FALSE)),"No","Yes")</f>
        <v>Yes</v>
      </c>
      <c r="AT379" s="161" t="str">
        <f>IFERROR(INDEX('2017 Emission Inventory'!$C$2:$C$803,MATCH($B379,'2017 Emission Inventory'!$B$2:$B$803,0)),"")</f>
        <v>Cargo Tractor</v>
      </c>
      <c r="AU379" s="161" t="str">
        <f>IFERROR(INDEX('2017 Emission Inventory'!$D$2:$D$803,MATCH($B379,'2017 Emission Inventory'!$B$2:$B$803,0)),"")</f>
        <v>Electric</v>
      </c>
      <c r="AV379" s="161">
        <f>IFERROR(INDEX('2017 Emission Inventory'!$E$2:$E$803,MATCH($B379,'2017 Emission Inventory'!$B$2:$B$803,0)),"")</f>
        <v>2010</v>
      </c>
      <c r="AW379" s="161">
        <f>IFERROR(INDEX('2017 Emission Inventory'!$F$2:$F$803,MATCH($B379,'2017 Emission Inventory'!$B$2:$B$803,0)),"")</f>
        <v>80</v>
      </c>
      <c r="AX379" s="161">
        <f>IFERROR(INDEX('2017 Emission Inventory'!$G$2:$G$803,MATCH($B379,'2017 Emission Inventory'!$B$2:$B$803,0)),"")</f>
        <v>1137.9951923076924</v>
      </c>
      <c r="AY379" s="162" t="str">
        <f>IFERROR(INDEX('2017 Emission Inventory'!$AL$2:$AL$803,MATCH($B379,'2017 Emission Inventory'!$B$2:$B$803,0)),"")</f>
        <v>--</v>
      </c>
      <c r="AZ379" s="163" t="e">
        <f t="shared" si="106"/>
        <v>#VALUE!</v>
      </c>
      <c r="BB379" s="166"/>
    </row>
    <row r="380" spans="1:54" s="160" customFormat="1" x14ac:dyDescent="0.35">
      <c r="A380" s="157">
        <v>379</v>
      </c>
      <c r="B380" s="157" t="s">
        <v>288</v>
      </c>
      <c r="C380" s="157" t="s">
        <v>205</v>
      </c>
      <c r="D380" s="157" t="s">
        <v>16</v>
      </c>
      <c r="E380" s="157">
        <v>2010</v>
      </c>
      <c r="F380" s="157">
        <v>80</v>
      </c>
      <c r="G380" s="157">
        <v>1137.9951923076924</v>
      </c>
      <c r="H380" s="157"/>
      <c r="I380" s="157">
        <f t="shared" si="90"/>
        <v>100</v>
      </c>
      <c r="J380" s="157" t="str">
        <f>IF(D380="Electric","--",IF(D380="Diesel",VLOOKUP(C380,[2]ORDLF!A:B,2,FALSE),""))</f>
        <v/>
      </c>
      <c r="K380" s="157">
        <f>IF(D380="Electric","--",IF(D380="Gasoline",VLOOKUP(C380,LSILF!A:C,3,FALSE),""))</f>
        <v>0.54</v>
      </c>
      <c r="L380" s="158">
        <f t="shared" si="107"/>
        <v>0.54</v>
      </c>
      <c r="M380" s="157" t="str" cm="1">
        <f t="array" ref="M380">IF(D380="Electric","--",IF(D380="Diesel",_xlfn._xlws.FILTER(DIESCH[CH Cap],(DIESCH[HP Bin]=I380)),""))</f>
        <v/>
      </c>
      <c r="N380" s="157" cm="1">
        <f t="array" ref="N380">IF(D380="Electric","--",IF(D380="Gasoline",_xlfn._xlws.FILTER(LSICH[CH Cap],(LSICH[Fuel Type]=D380)*(LSICH[MY]=E380)),""))</f>
        <v>10000</v>
      </c>
      <c r="O380" s="157">
        <f t="shared" si="91"/>
        <v>10000</v>
      </c>
      <c r="P380" s="157">
        <f t="shared" si="92"/>
        <v>11379.951923076924</v>
      </c>
      <c r="Q380" s="157" t="str" cm="1">
        <f t="array" ref="Q380">IF(D380="Electric","--",IF(D380="Diesel",_xlfn._xlws.FILTER(ORDEF[HC-ZH (g/hp-hr)],(ORDEF[HP]=I380)*(ORDEF[Model_Year]=E380)),""))</f>
        <v/>
      </c>
      <c r="R380" s="157" cm="1">
        <f t="array" ref="R380">IF(D380="Electric","--",IF(D380="Gasoline",_xlfn._xlws.FILTER(LSIEF[HC-ZH (g/hp-hr)],(LSIEF[Fuel]=D380)*(LSIEF[HP Bin]=I380)*(LSIEF[Model Year]=E380)),""))</f>
        <v>1.7000000000000001E-2</v>
      </c>
      <c r="S380" s="158">
        <f t="shared" si="93"/>
        <v>1.7000000000000001E-2</v>
      </c>
      <c r="T380" s="159" t="str" cm="1">
        <f t="array" ref="T380">IF(D380="Electric","--",IF(D380="Diesel",_xlfn._xlws.FILTER(ORDEF[HCDR],(ORDEF[HP]=I380)*(ORDEF[Model_Year]=E380),),""))</f>
        <v/>
      </c>
      <c r="U380" s="159" cm="1">
        <f t="array" ref="U380">IF(D380="Electric","--",IF(D380="Gasoline",_xlfn._xlws.FILTER(LSIEF[HC DR],(LSIEF[Fuel]=D380)*(LSIEF[HP Bin]=I380)*(LSIEF[Model Year]=E380)),""))</f>
        <v>3.2639999999999999E-5</v>
      </c>
      <c r="V380" s="159">
        <f t="shared" si="94"/>
        <v>3.2639999999999999E-5</v>
      </c>
      <c r="W380" s="158" t="str" cm="1">
        <f t="array" ref="W380">IF(D380="Electric","--",IF(D380="Diesel",_xlfn._xlws.FILTER(ORDEF[NOXzh],(ORDEF[HP]=I380)*(ORDEF[Model_Year]=E380)),""))</f>
        <v/>
      </c>
      <c r="X380" s="158" cm="1">
        <f t="array" ref="X380">IF(D380="Electric","--",IF(D380="Gasoline",_xlfn._xlws.FILTER(LSIEF[NOX-ZH (g/hp-hr)],(LSIEF[Fuel]=D380)*(LSIEF[HP Bin]=I380)*(LSIEF[Model Year]=E380)),""))</f>
        <v>3.7999999999999999E-2</v>
      </c>
      <c r="Y380" s="158">
        <f t="shared" si="95"/>
        <v>3.7999999999999999E-2</v>
      </c>
      <c r="Z380" s="159" t="str" cm="1">
        <f t="array" ref="Z380">IF(D380="Electric","--",IF(D380="Diesel",_xlfn._xlws.FILTER(ORDEF[NOXdr],(ORDEF[HP]=I380)*(ORDEF[Model_Year]=E380)),""))</f>
        <v/>
      </c>
      <c r="AA380" s="159" cm="1">
        <f t="array" ref="AA380">IF(E380="Electric","--",IF(D380="Gasoline",_xlfn._xlws.FILTER(LSIEF[NOX DR],(LSIEF[Fuel]=D380)*(LSIEF[HP Bin]=I380)*(LSIEF[Model Year]=E380)),""))</f>
        <v>7.5559999999999988E-5</v>
      </c>
      <c r="AB380" s="159">
        <f t="shared" si="96"/>
        <v>7.5559999999999988E-5</v>
      </c>
      <c r="AC380" s="158" t="str" cm="1">
        <f t="array" ref="AC380">IF(D380="Electric","--",IF(D380="Diesel",_xlfn._xlws.FILTER(DFCF2[Fuel_HC],(DFCF2[MY]=E380)),""))</f>
        <v/>
      </c>
      <c r="AD380" s="158" cm="1">
        <f t="array" ref="AD380">IF(D380="Electric","--",IF(D380="Gasoline",_xlfn._xlws.FILTER(GFCF2[Fuel_HC],(GFCF2[MY]=E380)),""))</f>
        <v>1</v>
      </c>
      <c r="AE380" s="158">
        <f t="shared" si="97"/>
        <v>1</v>
      </c>
      <c r="AF380" s="157" t="str" cm="1">
        <f t="array" ref="AF380">IF(D380="Electric","--",IF(D380="Diesel",_xlfn._xlws.FILTER(DFCF2[Fuel_NOX],(DFCF2[MY]=E380)),""))</f>
        <v/>
      </c>
      <c r="AG380" s="157" cm="1">
        <f t="array" ref="AG380">IF(D380="Electric","--",IF(D380="Gasoline",_xlfn._xlws.FILTER(GFCF2[Fuel_NOX],(GFCF2[MY]=E380)),""))</f>
        <v>0.97699999999999998</v>
      </c>
      <c r="AH380" s="157">
        <f t="shared" si="98"/>
        <v>0.97699999999999998</v>
      </c>
      <c r="AI380" s="158">
        <f t="shared" si="99"/>
        <v>0.34339999999999998</v>
      </c>
      <c r="AJ380" s="158">
        <f t="shared" si="100"/>
        <v>0.7753471999999999</v>
      </c>
      <c r="AK380" s="158">
        <f t="shared" si="101"/>
        <v>37.218487864911701</v>
      </c>
      <c r="AL380" s="158">
        <f t="shared" si="102"/>
        <v>84.033926483090454</v>
      </c>
      <c r="AM380" s="158">
        <f t="shared" si="103"/>
        <v>1.8609243932455853E-2</v>
      </c>
      <c r="AN380" s="158">
        <f t="shared" si="104"/>
        <v>4.2016963241545233E-2</v>
      </c>
      <c r="AO380" s="158">
        <f t="shared" si="105"/>
        <v>1.7116782569072893E-2</v>
      </c>
      <c r="AP380" s="157"/>
      <c r="AQ380" s="161"/>
      <c r="AR380" s="161"/>
      <c r="AS380" s="161" t="str">
        <f>IF(ISNA(VLOOKUP($B380,'2017 Emission Inventory'!$B$2:$B$803,1,FALSE)),"No","Yes")</f>
        <v>Yes</v>
      </c>
      <c r="AT380" s="161" t="str">
        <f>IFERROR(INDEX('2017 Emission Inventory'!$C$2:$C$803,MATCH($B380,'2017 Emission Inventory'!$B$2:$B$803,0)),"")</f>
        <v>Cargo Tractor</v>
      </c>
      <c r="AU380" s="161" t="str">
        <f>IFERROR(INDEX('2017 Emission Inventory'!$D$2:$D$803,MATCH($B380,'2017 Emission Inventory'!$B$2:$B$803,0)),"")</f>
        <v>Gasoline</v>
      </c>
      <c r="AV380" s="161">
        <f>IFERROR(INDEX('2017 Emission Inventory'!$E$2:$E$803,MATCH($B380,'2017 Emission Inventory'!$B$2:$B$803,0)),"")</f>
        <v>2010</v>
      </c>
      <c r="AW380" s="161">
        <f>IFERROR(INDEX('2017 Emission Inventory'!$F$2:$F$803,MATCH($B380,'2017 Emission Inventory'!$B$2:$B$803,0)),"")</f>
        <v>80</v>
      </c>
      <c r="AX380" s="161">
        <f>IFERROR(INDEX('2017 Emission Inventory'!$G$2:$G$803,MATCH($B380,'2017 Emission Inventory'!$B$2:$B$803,0)),"")</f>
        <v>1137.9951923076924</v>
      </c>
      <c r="AY380" s="162">
        <f>IFERROR(INDEX('2017 Emission Inventory'!$AL$2:$AL$803,MATCH($B380,'2017 Emission Inventory'!$B$2:$B$803,0)),"")</f>
        <v>67.759597882793628</v>
      </c>
      <c r="AZ380" s="163">
        <f t="shared" si="106"/>
        <v>16.274328600296826</v>
      </c>
      <c r="BB380" s="166"/>
    </row>
    <row r="381" spans="1:54" s="160" customFormat="1" x14ac:dyDescent="0.35">
      <c r="A381" s="157">
        <v>380</v>
      </c>
      <c r="B381" s="157" t="s">
        <v>289</v>
      </c>
      <c r="C381" s="157" t="s">
        <v>205</v>
      </c>
      <c r="D381" s="157" t="s">
        <v>16</v>
      </c>
      <c r="E381" s="157">
        <v>2010</v>
      </c>
      <c r="F381" s="157">
        <v>80</v>
      </c>
      <c r="G381" s="157">
        <v>1137.9951923076924</v>
      </c>
      <c r="H381" s="157"/>
      <c r="I381" s="157">
        <f t="shared" si="90"/>
        <v>100</v>
      </c>
      <c r="J381" s="157" t="str">
        <f>IF(D381="Electric","--",IF(D381="Diesel",VLOOKUP(C381,[2]ORDLF!A:B,2,FALSE),""))</f>
        <v/>
      </c>
      <c r="K381" s="157">
        <f>IF(D381="Electric","--",IF(D381="Gasoline",VLOOKUP(C381,LSILF!A:C,3,FALSE),""))</f>
        <v>0.54</v>
      </c>
      <c r="L381" s="158">
        <f t="shared" si="107"/>
        <v>0.54</v>
      </c>
      <c r="M381" s="157" t="str" cm="1">
        <f t="array" ref="M381">IF(D381="Electric","--",IF(D381="Diesel",_xlfn._xlws.FILTER(DIESCH[CH Cap],(DIESCH[HP Bin]=I381)),""))</f>
        <v/>
      </c>
      <c r="N381" s="157" cm="1">
        <f t="array" ref="N381">IF(D381="Electric","--",IF(D381="Gasoline",_xlfn._xlws.FILTER(LSICH[CH Cap],(LSICH[Fuel Type]=D381)*(LSICH[MY]=E381)),""))</f>
        <v>10000</v>
      </c>
      <c r="O381" s="157">
        <f t="shared" si="91"/>
        <v>10000</v>
      </c>
      <c r="P381" s="157">
        <f t="shared" si="92"/>
        <v>11379.951923076924</v>
      </c>
      <c r="Q381" s="157" t="str" cm="1">
        <f t="array" ref="Q381">IF(D381="Electric","--",IF(D381="Diesel",_xlfn._xlws.FILTER(ORDEF[HC-ZH (g/hp-hr)],(ORDEF[HP]=I381)*(ORDEF[Model_Year]=E381)),""))</f>
        <v/>
      </c>
      <c r="R381" s="157" cm="1">
        <f t="array" ref="R381">IF(D381="Electric","--",IF(D381="Gasoline",_xlfn._xlws.FILTER(LSIEF[HC-ZH (g/hp-hr)],(LSIEF[Fuel]=D381)*(LSIEF[HP Bin]=I381)*(LSIEF[Model Year]=E381)),""))</f>
        <v>1.7000000000000001E-2</v>
      </c>
      <c r="S381" s="158">
        <f t="shared" si="93"/>
        <v>1.7000000000000001E-2</v>
      </c>
      <c r="T381" s="159" t="str" cm="1">
        <f t="array" ref="T381">IF(D381="Electric","--",IF(D381="Diesel",_xlfn._xlws.FILTER(ORDEF[HCDR],(ORDEF[HP]=I381)*(ORDEF[Model_Year]=E381),),""))</f>
        <v/>
      </c>
      <c r="U381" s="159" cm="1">
        <f t="array" ref="U381">IF(D381="Electric","--",IF(D381="Gasoline",_xlfn._xlws.FILTER(LSIEF[HC DR],(LSIEF[Fuel]=D381)*(LSIEF[HP Bin]=I381)*(LSIEF[Model Year]=E381)),""))</f>
        <v>3.2639999999999999E-5</v>
      </c>
      <c r="V381" s="159">
        <f t="shared" si="94"/>
        <v>3.2639999999999999E-5</v>
      </c>
      <c r="W381" s="158" t="str" cm="1">
        <f t="array" ref="W381">IF(D381="Electric","--",IF(D381="Diesel",_xlfn._xlws.FILTER(ORDEF[NOXzh],(ORDEF[HP]=I381)*(ORDEF[Model_Year]=E381)),""))</f>
        <v/>
      </c>
      <c r="X381" s="158" cm="1">
        <f t="array" ref="X381">IF(D381="Electric","--",IF(D381="Gasoline",_xlfn._xlws.FILTER(LSIEF[NOX-ZH (g/hp-hr)],(LSIEF[Fuel]=D381)*(LSIEF[HP Bin]=I381)*(LSIEF[Model Year]=E381)),""))</f>
        <v>3.7999999999999999E-2</v>
      </c>
      <c r="Y381" s="158">
        <f t="shared" si="95"/>
        <v>3.7999999999999999E-2</v>
      </c>
      <c r="Z381" s="159" t="str" cm="1">
        <f t="array" ref="Z381">IF(D381="Electric","--",IF(D381="Diesel",_xlfn._xlws.FILTER(ORDEF[NOXdr],(ORDEF[HP]=I381)*(ORDEF[Model_Year]=E381)),""))</f>
        <v/>
      </c>
      <c r="AA381" s="159" cm="1">
        <f t="array" ref="AA381">IF(E381="Electric","--",IF(D381="Gasoline",_xlfn._xlws.FILTER(LSIEF[NOX DR],(LSIEF[Fuel]=D381)*(LSIEF[HP Bin]=I381)*(LSIEF[Model Year]=E381)),""))</f>
        <v>7.5559999999999988E-5</v>
      </c>
      <c r="AB381" s="159">
        <f t="shared" si="96"/>
        <v>7.5559999999999988E-5</v>
      </c>
      <c r="AC381" s="158" t="str" cm="1">
        <f t="array" ref="AC381">IF(D381="Electric","--",IF(D381="Diesel",_xlfn._xlws.FILTER(DFCF2[Fuel_HC],(DFCF2[MY]=E381)),""))</f>
        <v/>
      </c>
      <c r="AD381" s="158" cm="1">
        <f t="array" ref="AD381">IF(D381="Electric","--",IF(D381="Gasoline",_xlfn._xlws.FILTER(GFCF2[Fuel_HC],(GFCF2[MY]=E381)),""))</f>
        <v>1</v>
      </c>
      <c r="AE381" s="158">
        <f t="shared" si="97"/>
        <v>1</v>
      </c>
      <c r="AF381" s="157" t="str" cm="1">
        <f t="array" ref="AF381">IF(D381="Electric","--",IF(D381="Diesel",_xlfn._xlws.FILTER(DFCF2[Fuel_NOX],(DFCF2[MY]=E381)),""))</f>
        <v/>
      </c>
      <c r="AG381" s="157" cm="1">
        <f t="array" ref="AG381">IF(D381="Electric","--",IF(D381="Gasoline",_xlfn._xlws.FILTER(GFCF2[Fuel_NOX],(GFCF2[MY]=E381)),""))</f>
        <v>0.97699999999999998</v>
      </c>
      <c r="AH381" s="157">
        <f t="shared" si="98"/>
        <v>0.97699999999999998</v>
      </c>
      <c r="AI381" s="158">
        <f t="shared" si="99"/>
        <v>0.34339999999999998</v>
      </c>
      <c r="AJ381" s="158">
        <f t="shared" si="100"/>
        <v>0.7753471999999999</v>
      </c>
      <c r="AK381" s="158">
        <f t="shared" si="101"/>
        <v>37.218487864911701</v>
      </c>
      <c r="AL381" s="158">
        <f t="shared" si="102"/>
        <v>84.033926483090454</v>
      </c>
      <c r="AM381" s="158">
        <f t="shared" si="103"/>
        <v>1.8609243932455853E-2</v>
      </c>
      <c r="AN381" s="158">
        <f t="shared" si="104"/>
        <v>4.2016963241545233E-2</v>
      </c>
      <c r="AO381" s="158">
        <f t="shared" si="105"/>
        <v>1.7116782569072893E-2</v>
      </c>
      <c r="AP381" s="157"/>
      <c r="AQ381" s="161"/>
      <c r="AR381" s="161"/>
      <c r="AS381" s="161" t="str">
        <f>IF(ISNA(VLOOKUP($B381,'2017 Emission Inventory'!$B$2:$B$803,1,FALSE)),"No","Yes")</f>
        <v>Yes</v>
      </c>
      <c r="AT381" s="161" t="str">
        <f>IFERROR(INDEX('2017 Emission Inventory'!$C$2:$C$803,MATCH($B381,'2017 Emission Inventory'!$B$2:$B$803,0)),"")</f>
        <v>Cargo Tractor</v>
      </c>
      <c r="AU381" s="161" t="str">
        <f>IFERROR(INDEX('2017 Emission Inventory'!$D$2:$D$803,MATCH($B381,'2017 Emission Inventory'!$B$2:$B$803,0)),"")</f>
        <v>Gasoline</v>
      </c>
      <c r="AV381" s="161">
        <f>IFERROR(INDEX('2017 Emission Inventory'!$E$2:$E$803,MATCH($B381,'2017 Emission Inventory'!$B$2:$B$803,0)),"")</f>
        <v>2010</v>
      </c>
      <c r="AW381" s="161">
        <f>IFERROR(INDEX('2017 Emission Inventory'!$F$2:$F$803,MATCH($B381,'2017 Emission Inventory'!$B$2:$B$803,0)),"")</f>
        <v>80</v>
      </c>
      <c r="AX381" s="161">
        <f>IFERROR(INDEX('2017 Emission Inventory'!$G$2:$G$803,MATCH($B381,'2017 Emission Inventory'!$B$2:$B$803,0)),"")</f>
        <v>1137.9951923076924</v>
      </c>
      <c r="AY381" s="162">
        <f>IFERROR(INDEX('2017 Emission Inventory'!$AL$2:$AL$803,MATCH($B381,'2017 Emission Inventory'!$B$2:$B$803,0)),"")</f>
        <v>67.759597882793628</v>
      </c>
      <c r="AZ381" s="163">
        <f t="shared" si="106"/>
        <v>16.274328600296826</v>
      </c>
      <c r="BB381" s="166"/>
    </row>
    <row r="382" spans="1:54" s="160" customFormat="1" x14ac:dyDescent="0.35">
      <c r="A382" s="157">
        <v>381</v>
      </c>
      <c r="B382" s="157" t="s">
        <v>290</v>
      </c>
      <c r="C382" s="157" t="s">
        <v>205</v>
      </c>
      <c r="D382" s="157" t="s">
        <v>16</v>
      </c>
      <c r="E382" s="157">
        <v>2010</v>
      </c>
      <c r="F382" s="157">
        <v>80</v>
      </c>
      <c r="G382" s="157">
        <v>1137.9951923076924</v>
      </c>
      <c r="H382" s="157"/>
      <c r="I382" s="157">
        <f t="shared" si="90"/>
        <v>100</v>
      </c>
      <c r="J382" s="157" t="str">
        <f>IF(D382="Electric","--",IF(D382="Diesel",VLOOKUP(C382,[2]ORDLF!A:B,2,FALSE),""))</f>
        <v/>
      </c>
      <c r="K382" s="157">
        <f>IF(D382="Electric","--",IF(D382="Gasoline",VLOOKUP(C382,LSILF!A:C,3,FALSE),""))</f>
        <v>0.54</v>
      </c>
      <c r="L382" s="158">
        <f t="shared" si="107"/>
        <v>0.54</v>
      </c>
      <c r="M382" s="157" t="str" cm="1">
        <f t="array" ref="M382">IF(D382="Electric","--",IF(D382="Diesel",_xlfn._xlws.FILTER(DIESCH[CH Cap],(DIESCH[HP Bin]=I382)),""))</f>
        <v/>
      </c>
      <c r="N382" s="157" cm="1">
        <f t="array" ref="N382">IF(D382="Electric","--",IF(D382="Gasoline",_xlfn._xlws.FILTER(LSICH[CH Cap],(LSICH[Fuel Type]=D382)*(LSICH[MY]=E382)),""))</f>
        <v>10000</v>
      </c>
      <c r="O382" s="157">
        <f t="shared" si="91"/>
        <v>10000</v>
      </c>
      <c r="P382" s="157">
        <f t="shared" si="92"/>
        <v>11379.951923076924</v>
      </c>
      <c r="Q382" s="157" t="str" cm="1">
        <f t="array" ref="Q382">IF(D382="Electric","--",IF(D382="Diesel",_xlfn._xlws.FILTER(ORDEF[HC-ZH (g/hp-hr)],(ORDEF[HP]=I382)*(ORDEF[Model_Year]=E382)),""))</f>
        <v/>
      </c>
      <c r="R382" s="157" cm="1">
        <f t="array" ref="R382">IF(D382="Electric","--",IF(D382="Gasoline",_xlfn._xlws.FILTER(LSIEF[HC-ZH (g/hp-hr)],(LSIEF[Fuel]=D382)*(LSIEF[HP Bin]=I382)*(LSIEF[Model Year]=E382)),""))</f>
        <v>1.7000000000000001E-2</v>
      </c>
      <c r="S382" s="158">
        <f t="shared" si="93"/>
        <v>1.7000000000000001E-2</v>
      </c>
      <c r="T382" s="159" t="str" cm="1">
        <f t="array" ref="T382">IF(D382="Electric","--",IF(D382="Diesel",_xlfn._xlws.FILTER(ORDEF[HCDR],(ORDEF[HP]=I382)*(ORDEF[Model_Year]=E382),),""))</f>
        <v/>
      </c>
      <c r="U382" s="159" cm="1">
        <f t="array" ref="U382">IF(D382="Electric","--",IF(D382="Gasoline",_xlfn._xlws.FILTER(LSIEF[HC DR],(LSIEF[Fuel]=D382)*(LSIEF[HP Bin]=I382)*(LSIEF[Model Year]=E382)),""))</f>
        <v>3.2639999999999999E-5</v>
      </c>
      <c r="V382" s="159">
        <f t="shared" si="94"/>
        <v>3.2639999999999999E-5</v>
      </c>
      <c r="W382" s="158" t="str" cm="1">
        <f t="array" ref="W382">IF(D382="Electric","--",IF(D382="Diesel",_xlfn._xlws.FILTER(ORDEF[NOXzh],(ORDEF[HP]=I382)*(ORDEF[Model_Year]=E382)),""))</f>
        <v/>
      </c>
      <c r="X382" s="158" cm="1">
        <f t="array" ref="X382">IF(D382="Electric","--",IF(D382="Gasoline",_xlfn._xlws.FILTER(LSIEF[NOX-ZH (g/hp-hr)],(LSIEF[Fuel]=D382)*(LSIEF[HP Bin]=I382)*(LSIEF[Model Year]=E382)),""))</f>
        <v>3.7999999999999999E-2</v>
      </c>
      <c r="Y382" s="158">
        <f t="shared" si="95"/>
        <v>3.7999999999999999E-2</v>
      </c>
      <c r="Z382" s="159" t="str" cm="1">
        <f t="array" ref="Z382">IF(D382="Electric","--",IF(D382="Diesel",_xlfn._xlws.FILTER(ORDEF[NOXdr],(ORDEF[HP]=I382)*(ORDEF[Model_Year]=E382)),""))</f>
        <v/>
      </c>
      <c r="AA382" s="159" cm="1">
        <f t="array" ref="AA382">IF(E382="Electric","--",IF(D382="Gasoline",_xlfn._xlws.FILTER(LSIEF[NOX DR],(LSIEF[Fuel]=D382)*(LSIEF[HP Bin]=I382)*(LSIEF[Model Year]=E382)),""))</f>
        <v>7.5559999999999988E-5</v>
      </c>
      <c r="AB382" s="159">
        <f t="shared" si="96"/>
        <v>7.5559999999999988E-5</v>
      </c>
      <c r="AC382" s="158" t="str" cm="1">
        <f t="array" ref="AC382">IF(D382="Electric","--",IF(D382="Diesel",_xlfn._xlws.FILTER(DFCF2[Fuel_HC],(DFCF2[MY]=E382)),""))</f>
        <v/>
      </c>
      <c r="AD382" s="158" cm="1">
        <f t="array" ref="AD382">IF(D382="Electric","--",IF(D382="Gasoline",_xlfn._xlws.FILTER(GFCF2[Fuel_HC],(GFCF2[MY]=E382)),""))</f>
        <v>1</v>
      </c>
      <c r="AE382" s="158">
        <f t="shared" si="97"/>
        <v>1</v>
      </c>
      <c r="AF382" s="157" t="str" cm="1">
        <f t="array" ref="AF382">IF(D382="Electric","--",IF(D382="Diesel",_xlfn._xlws.FILTER(DFCF2[Fuel_NOX],(DFCF2[MY]=E382)),""))</f>
        <v/>
      </c>
      <c r="AG382" s="157" cm="1">
        <f t="array" ref="AG382">IF(D382="Electric","--",IF(D382="Gasoline",_xlfn._xlws.FILTER(GFCF2[Fuel_NOX],(GFCF2[MY]=E382)),""))</f>
        <v>0.97699999999999998</v>
      </c>
      <c r="AH382" s="157">
        <f t="shared" si="98"/>
        <v>0.97699999999999998</v>
      </c>
      <c r="AI382" s="158">
        <f t="shared" si="99"/>
        <v>0.34339999999999998</v>
      </c>
      <c r="AJ382" s="158">
        <f t="shared" si="100"/>
        <v>0.7753471999999999</v>
      </c>
      <c r="AK382" s="158">
        <f t="shared" si="101"/>
        <v>37.218487864911701</v>
      </c>
      <c r="AL382" s="158">
        <f t="shared" si="102"/>
        <v>84.033926483090454</v>
      </c>
      <c r="AM382" s="158">
        <f t="shared" si="103"/>
        <v>1.8609243932455853E-2</v>
      </c>
      <c r="AN382" s="158">
        <f t="shared" si="104"/>
        <v>4.2016963241545233E-2</v>
      </c>
      <c r="AO382" s="158">
        <f t="shared" si="105"/>
        <v>1.7116782569072893E-2</v>
      </c>
      <c r="AP382" s="157"/>
      <c r="AQ382" s="161"/>
      <c r="AR382" s="161"/>
      <c r="AS382" s="161" t="str">
        <f>IF(ISNA(VLOOKUP($B382,'2017 Emission Inventory'!$B$2:$B$803,1,FALSE)),"No","Yes")</f>
        <v>Yes</v>
      </c>
      <c r="AT382" s="161" t="str">
        <f>IFERROR(INDEX('2017 Emission Inventory'!$C$2:$C$803,MATCH($B382,'2017 Emission Inventory'!$B$2:$B$803,0)),"")</f>
        <v>Cargo Tractor</v>
      </c>
      <c r="AU382" s="161" t="str">
        <f>IFERROR(INDEX('2017 Emission Inventory'!$D$2:$D$803,MATCH($B382,'2017 Emission Inventory'!$B$2:$B$803,0)),"")</f>
        <v>Gasoline</v>
      </c>
      <c r="AV382" s="161">
        <f>IFERROR(INDEX('2017 Emission Inventory'!$E$2:$E$803,MATCH($B382,'2017 Emission Inventory'!$B$2:$B$803,0)),"")</f>
        <v>2010</v>
      </c>
      <c r="AW382" s="161">
        <f>IFERROR(INDEX('2017 Emission Inventory'!$F$2:$F$803,MATCH($B382,'2017 Emission Inventory'!$B$2:$B$803,0)),"")</f>
        <v>80</v>
      </c>
      <c r="AX382" s="161">
        <f>IFERROR(INDEX('2017 Emission Inventory'!$G$2:$G$803,MATCH($B382,'2017 Emission Inventory'!$B$2:$B$803,0)),"")</f>
        <v>1137.9951923076924</v>
      </c>
      <c r="AY382" s="162">
        <f>IFERROR(INDEX('2017 Emission Inventory'!$AL$2:$AL$803,MATCH($B382,'2017 Emission Inventory'!$B$2:$B$803,0)),"")</f>
        <v>67.759597882793628</v>
      </c>
      <c r="AZ382" s="163">
        <f t="shared" si="106"/>
        <v>16.274328600296826</v>
      </c>
      <c r="BB382" s="166"/>
    </row>
    <row r="383" spans="1:54" s="160" customFormat="1" x14ac:dyDescent="0.35">
      <c r="A383" s="157">
        <v>382</v>
      </c>
      <c r="B383" s="157" t="s">
        <v>291</v>
      </c>
      <c r="C383" s="157" t="s">
        <v>205</v>
      </c>
      <c r="D383" s="157" t="s">
        <v>16</v>
      </c>
      <c r="E383" s="157">
        <v>2010</v>
      </c>
      <c r="F383" s="157">
        <v>80</v>
      </c>
      <c r="G383" s="157">
        <v>1137.9951923076924</v>
      </c>
      <c r="H383" s="157"/>
      <c r="I383" s="157">
        <f t="shared" si="90"/>
        <v>100</v>
      </c>
      <c r="J383" s="157" t="str">
        <f>IF(D383="Electric","--",IF(D383="Diesel",VLOOKUP(C383,[2]ORDLF!A:B,2,FALSE),""))</f>
        <v/>
      </c>
      <c r="K383" s="157">
        <f>IF(D383="Electric","--",IF(D383="Gasoline",VLOOKUP(C383,LSILF!A:C,3,FALSE),""))</f>
        <v>0.54</v>
      </c>
      <c r="L383" s="158">
        <f t="shared" si="107"/>
        <v>0.54</v>
      </c>
      <c r="M383" s="157" t="str" cm="1">
        <f t="array" ref="M383">IF(D383="Electric","--",IF(D383="Diesel",_xlfn._xlws.FILTER(DIESCH[CH Cap],(DIESCH[HP Bin]=I383)),""))</f>
        <v/>
      </c>
      <c r="N383" s="157" cm="1">
        <f t="array" ref="N383">IF(D383="Electric","--",IF(D383="Gasoline",_xlfn._xlws.FILTER(LSICH[CH Cap],(LSICH[Fuel Type]=D383)*(LSICH[MY]=E383)),""))</f>
        <v>10000</v>
      </c>
      <c r="O383" s="157">
        <f t="shared" si="91"/>
        <v>10000</v>
      </c>
      <c r="P383" s="157">
        <f t="shared" si="92"/>
        <v>11379.951923076924</v>
      </c>
      <c r="Q383" s="157" t="str" cm="1">
        <f t="array" ref="Q383">IF(D383="Electric","--",IF(D383="Diesel",_xlfn._xlws.FILTER(ORDEF[HC-ZH (g/hp-hr)],(ORDEF[HP]=I383)*(ORDEF[Model_Year]=E383)),""))</f>
        <v/>
      </c>
      <c r="R383" s="157" cm="1">
        <f t="array" ref="R383">IF(D383="Electric","--",IF(D383="Gasoline",_xlfn._xlws.FILTER(LSIEF[HC-ZH (g/hp-hr)],(LSIEF[Fuel]=D383)*(LSIEF[HP Bin]=I383)*(LSIEF[Model Year]=E383)),""))</f>
        <v>1.7000000000000001E-2</v>
      </c>
      <c r="S383" s="158">
        <f t="shared" si="93"/>
        <v>1.7000000000000001E-2</v>
      </c>
      <c r="T383" s="159" t="str" cm="1">
        <f t="array" ref="T383">IF(D383="Electric","--",IF(D383="Diesel",_xlfn._xlws.FILTER(ORDEF[HCDR],(ORDEF[HP]=I383)*(ORDEF[Model_Year]=E383),),""))</f>
        <v/>
      </c>
      <c r="U383" s="159" cm="1">
        <f t="array" ref="U383">IF(D383="Electric","--",IF(D383="Gasoline",_xlfn._xlws.FILTER(LSIEF[HC DR],(LSIEF[Fuel]=D383)*(LSIEF[HP Bin]=I383)*(LSIEF[Model Year]=E383)),""))</f>
        <v>3.2639999999999999E-5</v>
      </c>
      <c r="V383" s="159">
        <f t="shared" si="94"/>
        <v>3.2639999999999999E-5</v>
      </c>
      <c r="W383" s="158" t="str" cm="1">
        <f t="array" ref="W383">IF(D383="Electric","--",IF(D383="Diesel",_xlfn._xlws.FILTER(ORDEF[NOXzh],(ORDEF[HP]=I383)*(ORDEF[Model_Year]=E383)),""))</f>
        <v/>
      </c>
      <c r="X383" s="158" cm="1">
        <f t="array" ref="X383">IF(D383="Electric","--",IF(D383="Gasoline",_xlfn._xlws.FILTER(LSIEF[NOX-ZH (g/hp-hr)],(LSIEF[Fuel]=D383)*(LSIEF[HP Bin]=I383)*(LSIEF[Model Year]=E383)),""))</f>
        <v>3.7999999999999999E-2</v>
      </c>
      <c r="Y383" s="158">
        <f t="shared" si="95"/>
        <v>3.7999999999999999E-2</v>
      </c>
      <c r="Z383" s="159" t="str" cm="1">
        <f t="array" ref="Z383">IF(D383="Electric","--",IF(D383="Diesel",_xlfn._xlws.FILTER(ORDEF[NOXdr],(ORDEF[HP]=I383)*(ORDEF[Model_Year]=E383)),""))</f>
        <v/>
      </c>
      <c r="AA383" s="159" cm="1">
        <f t="array" ref="AA383">IF(E383="Electric","--",IF(D383="Gasoline",_xlfn._xlws.FILTER(LSIEF[NOX DR],(LSIEF[Fuel]=D383)*(LSIEF[HP Bin]=I383)*(LSIEF[Model Year]=E383)),""))</f>
        <v>7.5559999999999988E-5</v>
      </c>
      <c r="AB383" s="159">
        <f t="shared" si="96"/>
        <v>7.5559999999999988E-5</v>
      </c>
      <c r="AC383" s="158" t="str" cm="1">
        <f t="array" ref="AC383">IF(D383="Electric","--",IF(D383="Diesel",_xlfn._xlws.FILTER(DFCF2[Fuel_HC],(DFCF2[MY]=E383)),""))</f>
        <v/>
      </c>
      <c r="AD383" s="158" cm="1">
        <f t="array" ref="AD383">IF(D383="Electric","--",IF(D383="Gasoline",_xlfn._xlws.FILTER(GFCF2[Fuel_HC],(GFCF2[MY]=E383)),""))</f>
        <v>1</v>
      </c>
      <c r="AE383" s="158">
        <f t="shared" si="97"/>
        <v>1</v>
      </c>
      <c r="AF383" s="157" t="str" cm="1">
        <f t="array" ref="AF383">IF(D383="Electric","--",IF(D383="Diesel",_xlfn._xlws.FILTER(DFCF2[Fuel_NOX],(DFCF2[MY]=E383)),""))</f>
        <v/>
      </c>
      <c r="AG383" s="157" cm="1">
        <f t="array" ref="AG383">IF(D383="Electric","--",IF(D383="Gasoline",_xlfn._xlws.FILTER(GFCF2[Fuel_NOX],(GFCF2[MY]=E383)),""))</f>
        <v>0.97699999999999998</v>
      </c>
      <c r="AH383" s="157">
        <f t="shared" si="98"/>
        <v>0.97699999999999998</v>
      </c>
      <c r="AI383" s="158">
        <f t="shared" si="99"/>
        <v>0.34339999999999998</v>
      </c>
      <c r="AJ383" s="158">
        <f t="shared" si="100"/>
        <v>0.7753471999999999</v>
      </c>
      <c r="AK383" s="158">
        <f t="shared" si="101"/>
        <v>37.218487864911701</v>
      </c>
      <c r="AL383" s="158">
        <f t="shared" si="102"/>
        <v>84.033926483090454</v>
      </c>
      <c r="AM383" s="158">
        <f t="shared" si="103"/>
        <v>1.8609243932455853E-2</v>
      </c>
      <c r="AN383" s="158">
        <f t="shared" si="104"/>
        <v>4.2016963241545233E-2</v>
      </c>
      <c r="AO383" s="158">
        <f t="shared" si="105"/>
        <v>1.7116782569072893E-2</v>
      </c>
      <c r="AP383" s="157"/>
      <c r="AQ383" s="161"/>
      <c r="AR383" s="161"/>
      <c r="AS383" s="161" t="str">
        <f>IF(ISNA(VLOOKUP($B383,'2017 Emission Inventory'!$B$2:$B$803,1,FALSE)),"No","Yes")</f>
        <v>Yes</v>
      </c>
      <c r="AT383" s="161" t="str">
        <f>IFERROR(INDEX('2017 Emission Inventory'!$C$2:$C$803,MATCH($B383,'2017 Emission Inventory'!$B$2:$B$803,0)),"")</f>
        <v>Cargo Tractor</v>
      </c>
      <c r="AU383" s="161" t="str">
        <f>IFERROR(INDEX('2017 Emission Inventory'!$D$2:$D$803,MATCH($B383,'2017 Emission Inventory'!$B$2:$B$803,0)),"")</f>
        <v>Gasoline</v>
      </c>
      <c r="AV383" s="161">
        <f>IFERROR(INDEX('2017 Emission Inventory'!$E$2:$E$803,MATCH($B383,'2017 Emission Inventory'!$B$2:$B$803,0)),"")</f>
        <v>2010</v>
      </c>
      <c r="AW383" s="161">
        <f>IFERROR(INDEX('2017 Emission Inventory'!$F$2:$F$803,MATCH($B383,'2017 Emission Inventory'!$B$2:$B$803,0)),"")</f>
        <v>80</v>
      </c>
      <c r="AX383" s="161">
        <f>IFERROR(INDEX('2017 Emission Inventory'!$G$2:$G$803,MATCH($B383,'2017 Emission Inventory'!$B$2:$B$803,0)),"")</f>
        <v>1137.9951923076924</v>
      </c>
      <c r="AY383" s="162">
        <f>IFERROR(INDEX('2017 Emission Inventory'!$AL$2:$AL$803,MATCH($B383,'2017 Emission Inventory'!$B$2:$B$803,0)),"")</f>
        <v>67.759597882793628</v>
      </c>
      <c r="AZ383" s="163">
        <f t="shared" si="106"/>
        <v>16.274328600296826</v>
      </c>
      <c r="BB383" s="166"/>
    </row>
    <row r="384" spans="1:54" s="160" customFormat="1" x14ac:dyDescent="0.35">
      <c r="A384" s="157">
        <v>383</v>
      </c>
      <c r="B384" s="157" t="s">
        <v>292</v>
      </c>
      <c r="C384" s="157" t="s">
        <v>205</v>
      </c>
      <c r="D384" s="157" t="s">
        <v>16</v>
      </c>
      <c r="E384" s="157">
        <v>2010</v>
      </c>
      <c r="F384" s="157">
        <v>80</v>
      </c>
      <c r="G384" s="157">
        <v>1137.9951923076924</v>
      </c>
      <c r="H384" s="157"/>
      <c r="I384" s="157">
        <f t="shared" si="90"/>
        <v>100</v>
      </c>
      <c r="J384" s="157" t="str">
        <f>IF(D384="Electric","--",IF(D384="Diesel",VLOOKUP(C384,[2]ORDLF!A:B,2,FALSE),""))</f>
        <v/>
      </c>
      <c r="K384" s="157">
        <f>IF(D384="Electric","--",IF(D384="Gasoline",VLOOKUP(C384,LSILF!A:C,3,FALSE),""))</f>
        <v>0.54</v>
      </c>
      <c r="L384" s="158">
        <f t="shared" si="107"/>
        <v>0.54</v>
      </c>
      <c r="M384" s="157" t="str" cm="1">
        <f t="array" ref="M384">IF(D384="Electric","--",IF(D384="Diesel",_xlfn._xlws.FILTER(DIESCH[CH Cap],(DIESCH[HP Bin]=I384)),""))</f>
        <v/>
      </c>
      <c r="N384" s="157" cm="1">
        <f t="array" ref="N384">IF(D384="Electric","--",IF(D384="Gasoline",_xlfn._xlws.FILTER(LSICH[CH Cap],(LSICH[Fuel Type]=D384)*(LSICH[MY]=E384)),""))</f>
        <v>10000</v>
      </c>
      <c r="O384" s="157">
        <f t="shared" si="91"/>
        <v>10000</v>
      </c>
      <c r="P384" s="157">
        <f t="shared" si="92"/>
        <v>11379.951923076924</v>
      </c>
      <c r="Q384" s="157" t="str" cm="1">
        <f t="array" ref="Q384">IF(D384="Electric","--",IF(D384="Diesel",_xlfn._xlws.FILTER(ORDEF[HC-ZH (g/hp-hr)],(ORDEF[HP]=I384)*(ORDEF[Model_Year]=E384)),""))</f>
        <v/>
      </c>
      <c r="R384" s="157" cm="1">
        <f t="array" ref="R384">IF(D384="Electric","--",IF(D384="Gasoline",_xlfn._xlws.FILTER(LSIEF[HC-ZH (g/hp-hr)],(LSIEF[Fuel]=D384)*(LSIEF[HP Bin]=I384)*(LSIEF[Model Year]=E384)),""))</f>
        <v>1.7000000000000001E-2</v>
      </c>
      <c r="S384" s="158">
        <f t="shared" si="93"/>
        <v>1.7000000000000001E-2</v>
      </c>
      <c r="T384" s="159" t="str" cm="1">
        <f t="array" ref="T384">IF(D384="Electric","--",IF(D384="Diesel",_xlfn._xlws.FILTER(ORDEF[HCDR],(ORDEF[HP]=I384)*(ORDEF[Model_Year]=E384),),""))</f>
        <v/>
      </c>
      <c r="U384" s="159" cm="1">
        <f t="array" ref="U384">IF(D384="Electric","--",IF(D384="Gasoline",_xlfn._xlws.FILTER(LSIEF[HC DR],(LSIEF[Fuel]=D384)*(LSIEF[HP Bin]=I384)*(LSIEF[Model Year]=E384)),""))</f>
        <v>3.2639999999999999E-5</v>
      </c>
      <c r="V384" s="159">
        <f t="shared" si="94"/>
        <v>3.2639999999999999E-5</v>
      </c>
      <c r="W384" s="158" t="str" cm="1">
        <f t="array" ref="W384">IF(D384="Electric","--",IF(D384="Diesel",_xlfn._xlws.FILTER(ORDEF[NOXzh],(ORDEF[HP]=I384)*(ORDEF[Model_Year]=E384)),""))</f>
        <v/>
      </c>
      <c r="X384" s="158" cm="1">
        <f t="array" ref="X384">IF(D384="Electric","--",IF(D384="Gasoline",_xlfn._xlws.FILTER(LSIEF[NOX-ZH (g/hp-hr)],(LSIEF[Fuel]=D384)*(LSIEF[HP Bin]=I384)*(LSIEF[Model Year]=E384)),""))</f>
        <v>3.7999999999999999E-2</v>
      </c>
      <c r="Y384" s="158">
        <f t="shared" si="95"/>
        <v>3.7999999999999999E-2</v>
      </c>
      <c r="Z384" s="159" t="str" cm="1">
        <f t="array" ref="Z384">IF(D384="Electric","--",IF(D384="Diesel",_xlfn._xlws.FILTER(ORDEF[NOXdr],(ORDEF[HP]=I384)*(ORDEF[Model_Year]=E384)),""))</f>
        <v/>
      </c>
      <c r="AA384" s="159" cm="1">
        <f t="array" ref="AA384">IF(E384="Electric","--",IF(D384="Gasoline",_xlfn._xlws.FILTER(LSIEF[NOX DR],(LSIEF[Fuel]=D384)*(LSIEF[HP Bin]=I384)*(LSIEF[Model Year]=E384)),""))</f>
        <v>7.5559999999999988E-5</v>
      </c>
      <c r="AB384" s="159">
        <f t="shared" si="96"/>
        <v>7.5559999999999988E-5</v>
      </c>
      <c r="AC384" s="158" t="str" cm="1">
        <f t="array" ref="AC384">IF(D384="Electric","--",IF(D384="Diesel",_xlfn._xlws.FILTER(DFCF2[Fuel_HC],(DFCF2[MY]=E384)),""))</f>
        <v/>
      </c>
      <c r="AD384" s="158" cm="1">
        <f t="array" ref="AD384">IF(D384="Electric","--",IF(D384="Gasoline",_xlfn._xlws.FILTER(GFCF2[Fuel_HC],(GFCF2[MY]=E384)),""))</f>
        <v>1</v>
      </c>
      <c r="AE384" s="158">
        <f t="shared" si="97"/>
        <v>1</v>
      </c>
      <c r="AF384" s="157" t="str" cm="1">
        <f t="array" ref="AF384">IF(D384="Electric","--",IF(D384="Diesel",_xlfn._xlws.FILTER(DFCF2[Fuel_NOX],(DFCF2[MY]=E384)),""))</f>
        <v/>
      </c>
      <c r="AG384" s="157" cm="1">
        <f t="array" ref="AG384">IF(D384="Electric","--",IF(D384="Gasoline",_xlfn._xlws.FILTER(GFCF2[Fuel_NOX],(GFCF2[MY]=E384)),""))</f>
        <v>0.97699999999999998</v>
      </c>
      <c r="AH384" s="157">
        <f t="shared" si="98"/>
        <v>0.97699999999999998</v>
      </c>
      <c r="AI384" s="158">
        <f t="shared" si="99"/>
        <v>0.34339999999999998</v>
      </c>
      <c r="AJ384" s="158">
        <f t="shared" si="100"/>
        <v>0.7753471999999999</v>
      </c>
      <c r="AK384" s="158">
        <f t="shared" si="101"/>
        <v>37.218487864911701</v>
      </c>
      <c r="AL384" s="158">
        <f t="shared" si="102"/>
        <v>84.033926483090454</v>
      </c>
      <c r="AM384" s="158">
        <f t="shared" si="103"/>
        <v>1.8609243932455853E-2</v>
      </c>
      <c r="AN384" s="158">
        <f t="shared" si="104"/>
        <v>4.2016963241545233E-2</v>
      </c>
      <c r="AO384" s="158">
        <f t="shared" si="105"/>
        <v>1.7116782569072893E-2</v>
      </c>
      <c r="AP384" s="157"/>
      <c r="AQ384" s="161"/>
      <c r="AR384" s="161"/>
      <c r="AS384" s="161" t="str">
        <f>IF(ISNA(VLOOKUP($B384,'2017 Emission Inventory'!$B$2:$B$803,1,FALSE)),"No","Yes")</f>
        <v>Yes</v>
      </c>
      <c r="AT384" s="161" t="str">
        <f>IFERROR(INDEX('2017 Emission Inventory'!$C$2:$C$803,MATCH($B384,'2017 Emission Inventory'!$B$2:$B$803,0)),"")</f>
        <v>Cargo Tractor</v>
      </c>
      <c r="AU384" s="161" t="str">
        <f>IFERROR(INDEX('2017 Emission Inventory'!$D$2:$D$803,MATCH($B384,'2017 Emission Inventory'!$B$2:$B$803,0)),"")</f>
        <v>Gasoline</v>
      </c>
      <c r="AV384" s="161">
        <f>IFERROR(INDEX('2017 Emission Inventory'!$E$2:$E$803,MATCH($B384,'2017 Emission Inventory'!$B$2:$B$803,0)),"")</f>
        <v>2010</v>
      </c>
      <c r="AW384" s="161">
        <f>IFERROR(INDEX('2017 Emission Inventory'!$F$2:$F$803,MATCH($B384,'2017 Emission Inventory'!$B$2:$B$803,0)),"")</f>
        <v>80</v>
      </c>
      <c r="AX384" s="161">
        <f>IFERROR(INDEX('2017 Emission Inventory'!$G$2:$G$803,MATCH($B384,'2017 Emission Inventory'!$B$2:$B$803,0)),"")</f>
        <v>1137.9951923076924</v>
      </c>
      <c r="AY384" s="162">
        <f>IFERROR(INDEX('2017 Emission Inventory'!$AL$2:$AL$803,MATCH($B384,'2017 Emission Inventory'!$B$2:$B$803,0)),"")</f>
        <v>67.759597882793628</v>
      </c>
      <c r="AZ384" s="163">
        <f t="shared" si="106"/>
        <v>16.274328600296826</v>
      </c>
      <c r="BB384" s="166"/>
    </row>
    <row r="385" spans="1:54" s="160" customFormat="1" x14ac:dyDescent="0.35">
      <c r="A385" s="157">
        <v>384</v>
      </c>
      <c r="B385" s="157" t="s">
        <v>293</v>
      </c>
      <c r="C385" s="157" t="s">
        <v>205</v>
      </c>
      <c r="D385" s="157" t="s">
        <v>16</v>
      </c>
      <c r="E385" s="157">
        <v>2010</v>
      </c>
      <c r="F385" s="157">
        <v>80</v>
      </c>
      <c r="G385" s="157">
        <v>1137.9951923076924</v>
      </c>
      <c r="H385" s="157"/>
      <c r="I385" s="157">
        <f t="shared" si="90"/>
        <v>100</v>
      </c>
      <c r="J385" s="157" t="str">
        <f>IF(D385="Electric","--",IF(D385="Diesel",VLOOKUP(C385,[2]ORDLF!A:B,2,FALSE),""))</f>
        <v/>
      </c>
      <c r="K385" s="157">
        <f>IF(D385="Electric","--",IF(D385="Gasoline",VLOOKUP(C385,LSILF!A:C,3,FALSE),""))</f>
        <v>0.54</v>
      </c>
      <c r="L385" s="158">
        <f t="shared" si="107"/>
        <v>0.54</v>
      </c>
      <c r="M385" s="157" t="str" cm="1">
        <f t="array" ref="M385">IF(D385="Electric","--",IF(D385="Diesel",_xlfn._xlws.FILTER(DIESCH[CH Cap],(DIESCH[HP Bin]=I385)),""))</f>
        <v/>
      </c>
      <c r="N385" s="157" cm="1">
        <f t="array" ref="N385">IF(D385="Electric","--",IF(D385="Gasoline",_xlfn._xlws.FILTER(LSICH[CH Cap],(LSICH[Fuel Type]=D385)*(LSICH[MY]=E385)),""))</f>
        <v>10000</v>
      </c>
      <c r="O385" s="157">
        <f t="shared" si="91"/>
        <v>10000</v>
      </c>
      <c r="P385" s="157">
        <f t="shared" si="92"/>
        <v>11379.951923076924</v>
      </c>
      <c r="Q385" s="157" t="str" cm="1">
        <f t="array" ref="Q385">IF(D385="Electric","--",IF(D385="Diesel",_xlfn._xlws.FILTER(ORDEF[HC-ZH (g/hp-hr)],(ORDEF[HP]=I385)*(ORDEF[Model_Year]=E385)),""))</f>
        <v/>
      </c>
      <c r="R385" s="157" cm="1">
        <f t="array" ref="R385">IF(D385="Electric","--",IF(D385="Gasoline",_xlfn._xlws.FILTER(LSIEF[HC-ZH (g/hp-hr)],(LSIEF[Fuel]=D385)*(LSIEF[HP Bin]=I385)*(LSIEF[Model Year]=E385)),""))</f>
        <v>1.7000000000000001E-2</v>
      </c>
      <c r="S385" s="158">
        <f t="shared" si="93"/>
        <v>1.7000000000000001E-2</v>
      </c>
      <c r="T385" s="159" t="str" cm="1">
        <f t="array" ref="T385">IF(D385="Electric","--",IF(D385="Diesel",_xlfn._xlws.FILTER(ORDEF[HCDR],(ORDEF[HP]=I385)*(ORDEF[Model_Year]=E385),),""))</f>
        <v/>
      </c>
      <c r="U385" s="159" cm="1">
        <f t="array" ref="U385">IF(D385="Electric","--",IF(D385="Gasoline",_xlfn._xlws.FILTER(LSIEF[HC DR],(LSIEF[Fuel]=D385)*(LSIEF[HP Bin]=I385)*(LSIEF[Model Year]=E385)),""))</f>
        <v>3.2639999999999999E-5</v>
      </c>
      <c r="V385" s="159">
        <f t="shared" si="94"/>
        <v>3.2639999999999999E-5</v>
      </c>
      <c r="W385" s="158" t="str" cm="1">
        <f t="array" ref="W385">IF(D385="Electric","--",IF(D385="Diesel",_xlfn._xlws.FILTER(ORDEF[NOXzh],(ORDEF[HP]=I385)*(ORDEF[Model_Year]=E385)),""))</f>
        <v/>
      </c>
      <c r="X385" s="158" cm="1">
        <f t="array" ref="X385">IF(D385="Electric","--",IF(D385="Gasoline",_xlfn._xlws.FILTER(LSIEF[NOX-ZH (g/hp-hr)],(LSIEF[Fuel]=D385)*(LSIEF[HP Bin]=I385)*(LSIEF[Model Year]=E385)),""))</f>
        <v>3.7999999999999999E-2</v>
      </c>
      <c r="Y385" s="158">
        <f t="shared" si="95"/>
        <v>3.7999999999999999E-2</v>
      </c>
      <c r="Z385" s="159" t="str" cm="1">
        <f t="array" ref="Z385">IF(D385="Electric","--",IF(D385="Diesel",_xlfn._xlws.FILTER(ORDEF[NOXdr],(ORDEF[HP]=I385)*(ORDEF[Model_Year]=E385)),""))</f>
        <v/>
      </c>
      <c r="AA385" s="159" cm="1">
        <f t="array" ref="AA385">IF(E385="Electric","--",IF(D385="Gasoline",_xlfn._xlws.FILTER(LSIEF[NOX DR],(LSIEF[Fuel]=D385)*(LSIEF[HP Bin]=I385)*(LSIEF[Model Year]=E385)),""))</f>
        <v>7.5559999999999988E-5</v>
      </c>
      <c r="AB385" s="159">
        <f t="shared" si="96"/>
        <v>7.5559999999999988E-5</v>
      </c>
      <c r="AC385" s="158" t="str" cm="1">
        <f t="array" ref="AC385">IF(D385="Electric","--",IF(D385="Diesel",_xlfn._xlws.FILTER(DFCF2[Fuel_HC],(DFCF2[MY]=E385)),""))</f>
        <v/>
      </c>
      <c r="AD385" s="158" cm="1">
        <f t="array" ref="AD385">IF(D385="Electric","--",IF(D385="Gasoline",_xlfn._xlws.FILTER(GFCF2[Fuel_HC],(GFCF2[MY]=E385)),""))</f>
        <v>1</v>
      </c>
      <c r="AE385" s="158">
        <f t="shared" si="97"/>
        <v>1</v>
      </c>
      <c r="AF385" s="157" t="str" cm="1">
        <f t="array" ref="AF385">IF(D385="Electric","--",IF(D385="Diesel",_xlfn._xlws.FILTER(DFCF2[Fuel_NOX],(DFCF2[MY]=E385)),""))</f>
        <v/>
      </c>
      <c r="AG385" s="157" cm="1">
        <f t="array" ref="AG385">IF(D385="Electric","--",IF(D385="Gasoline",_xlfn._xlws.FILTER(GFCF2[Fuel_NOX],(GFCF2[MY]=E385)),""))</f>
        <v>0.97699999999999998</v>
      </c>
      <c r="AH385" s="157">
        <f t="shared" si="98"/>
        <v>0.97699999999999998</v>
      </c>
      <c r="AI385" s="158">
        <f t="shared" si="99"/>
        <v>0.34339999999999998</v>
      </c>
      <c r="AJ385" s="158">
        <f t="shared" si="100"/>
        <v>0.7753471999999999</v>
      </c>
      <c r="AK385" s="158">
        <f t="shared" si="101"/>
        <v>37.218487864911701</v>
      </c>
      <c r="AL385" s="158">
        <f t="shared" si="102"/>
        <v>84.033926483090454</v>
      </c>
      <c r="AM385" s="158">
        <f t="shared" si="103"/>
        <v>1.8609243932455853E-2</v>
      </c>
      <c r="AN385" s="158">
        <f t="shared" si="104"/>
        <v>4.2016963241545233E-2</v>
      </c>
      <c r="AO385" s="158">
        <f t="shared" si="105"/>
        <v>1.7116782569072893E-2</v>
      </c>
      <c r="AP385" s="157"/>
      <c r="AQ385" s="161"/>
      <c r="AR385" s="161"/>
      <c r="AS385" s="161" t="str">
        <f>IF(ISNA(VLOOKUP($B385,'2017 Emission Inventory'!$B$2:$B$803,1,FALSE)),"No","Yes")</f>
        <v>Yes</v>
      </c>
      <c r="AT385" s="161" t="str">
        <f>IFERROR(INDEX('2017 Emission Inventory'!$C$2:$C$803,MATCH($B385,'2017 Emission Inventory'!$B$2:$B$803,0)),"")</f>
        <v>Cargo Tractor</v>
      </c>
      <c r="AU385" s="161" t="str">
        <f>IFERROR(INDEX('2017 Emission Inventory'!$D$2:$D$803,MATCH($B385,'2017 Emission Inventory'!$B$2:$B$803,0)),"")</f>
        <v>Gasoline</v>
      </c>
      <c r="AV385" s="161">
        <f>IFERROR(INDEX('2017 Emission Inventory'!$E$2:$E$803,MATCH($B385,'2017 Emission Inventory'!$B$2:$B$803,0)),"")</f>
        <v>2010</v>
      </c>
      <c r="AW385" s="161">
        <f>IFERROR(INDEX('2017 Emission Inventory'!$F$2:$F$803,MATCH($B385,'2017 Emission Inventory'!$B$2:$B$803,0)),"")</f>
        <v>80</v>
      </c>
      <c r="AX385" s="161">
        <f>IFERROR(INDEX('2017 Emission Inventory'!$G$2:$G$803,MATCH($B385,'2017 Emission Inventory'!$B$2:$B$803,0)),"")</f>
        <v>1137.9951923076924</v>
      </c>
      <c r="AY385" s="162">
        <f>IFERROR(INDEX('2017 Emission Inventory'!$AL$2:$AL$803,MATCH($B385,'2017 Emission Inventory'!$B$2:$B$803,0)),"")</f>
        <v>67.759597882793628</v>
      </c>
      <c r="AZ385" s="163">
        <f t="shared" si="106"/>
        <v>16.274328600296826</v>
      </c>
      <c r="BB385" s="166"/>
    </row>
    <row r="386" spans="1:54" s="160" customFormat="1" x14ac:dyDescent="0.35">
      <c r="A386" s="157">
        <v>385</v>
      </c>
      <c r="B386" s="157" t="s">
        <v>286</v>
      </c>
      <c r="C386" s="157" t="s">
        <v>205</v>
      </c>
      <c r="D386" s="157" t="s">
        <v>16</v>
      </c>
      <c r="E386" s="157">
        <v>2010</v>
      </c>
      <c r="F386" s="157">
        <v>75</v>
      </c>
      <c r="G386" s="157">
        <v>1137.9951923076924</v>
      </c>
      <c r="H386" s="157"/>
      <c r="I386" s="157">
        <f t="shared" ref="I386:I449" si="108">IF(AND(F386&lt;25,F386&gt;0),25,IF(AND(F386&lt;50,F386&gt;=25),50,IF(AND(F386&lt;75,F386&gt;=50),75,IF(AND(F386&lt;100,F386&gt;=75),100,IF(AND(F386&lt;175,F386&gt;=100),175,IF(AND(F386&lt;300,F386&gt;=175),300,IF(AND(F386&lt;600,F386&gt;=300),600,IF(AND(F386&lt;750,F386&gt;=600),750,IF(F386&gt;750,9999)))))))))</f>
        <v>100</v>
      </c>
      <c r="J386" s="157" t="str">
        <f>IF(D386="Electric","--",IF(D386="Diesel",VLOOKUP(C386,[2]ORDLF!A:B,2,FALSE),""))</f>
        <v/>
      </c>
      <c r="K386" s="157">
        <f>IF(D386="Electric","--",IF(D386="Gasoline",VLOOKUP(C386,LSILF!A:C,3,FALSE),""))</f>
        <v>0.54</v>
      </c>
      <c r="L386" s="158">
        <f t="shared" si="107"/>
        <v>0.54</v>
      </c>
      <c r="M386" s="157" t="str" cm="1">
        <f t="array" ref="M386">IF(D386="Electric","--",IF(D386="Diesel",_xlfn._xlws.FILTER(DIESCH[CH Cap],(DIESCH[HP Bin]=I386)),""))</f>
        <v/>
      </c>
      <c r="N386" s="157" cm="1">
        <f t="array" ref="N386">IF(D386="Electric","--",IF(D386="Gasoline",_xlfn._xlws.FILTER(LSICH[CH Cap],(LSICH[Fuel Type]=D386)*(LSICH[MY]=E386)),""))</f>
        <v>10000</v>
      </c>
      <c r="O386" s="157">
        <f t="shared" ref="O386:O449" si="109">SUM(M386:N386)</f>
        <v>10000</v>
      </c>
      <c r="P386" s="157">
        <f t="shared" ref="P386:P449" si="110">ABS(IF(E386=$AR$1,G386,(G386*($AR$1-E386))))</f>
        <v>11379.951923076924</v>
      </c>
      <c r="Q386" s="157" t="str" cm="1">
        <f t="array" ref="Q386">IF(D386="Electric","--",IF(D386="Diesel",_xlfn._xlws.FILTER(ORDEF[HC-ZH (g/hp-hr)],(ORDEF[HP]=I386)*(ORDEF[Model_Year]=E386)),""))</f>
        <v/>
      </c>
      <c r="R386" s="157" cm="1">
        <f t="array" ref="R386">IF(D386="Electric","--",IF(D386="Gasoline",_xlfn._xlws.FILTER(LSIEF[HC-ZH (g/hp-hr)],(LSIEF[Fuel]=D386)*(LSIEF[HP Bin]=I386)*(LSIEF[Model Year]=E386)),""))</f>
        <v>1.7000000000000001E-2</v>
      </c>
      <c r="S386" s="158">
        <f t="shared" ref="S386:S449" si="111">SUM(Q386:R386)</f>
        <v>1.7000000000000001E-2</v>
      </c>
      <c r="T386" s="159" t="str" cm="1">
        <f t="array" ref="T386">IF(D386="Electric","--",IF(D386="Diesel",_xlfn._xlws.FILTER(ORDEF[HCDR],(ORDEF[HP]=I386)*(ORDEF[Model_Year]=E386),),""))</f>
        <v/>
      </c>
      <c r="U386" s="159" cm="1">
        <f t="array" ref="U386">IF(D386="Electric","--",IF(D386="Gasoline",_xlfn._xlws.FILTER(LSIEF[HC DR],(LSIEF[Fuel]=D386)*(LSIEF[HP Bin]=I386)*(LSIEF[Model Year]=E386)),""))</f>
        <v>3.2639999999999999E-5</v>
      </c>
      <c r="V386" s="159">
        <f t="shared" ref="V386:V449" si="112">SUM(T386:U386)</f>
        <v>3.2639999999999999E-5</v>
      </c>
      <c r="W386" s="158" t="str" cm="1">
        <f t="array" ref="W386">IF(D386="Electric","--",IF(D386="Diesel",_xlfn._xlws.FILTER(ORDEF[NOXzh],(ORDEF[HP]=I386)*(ORDEF[Model_Year]=E386)),""))</f>
        <v/>
      </c>
      <c r="X386" s="158" cm="1">
        <f t="array" ref="X386">IF(D386="Electric","--",IF(D386="Gasoline",_xlfn._xlws.FILTER(LSIEF[NOX-ZH (g/hp-hr)],(LSIEF[Fuel]=D386)*(LSIEF[HP Bin]=I386)*(LSIEF[Model Year]=E386)),""))</f>
        <v>3.7999999999999999E-2</v>
      </c>
      <c r="Y386" s="158">
        <f t="shared" ref="Y386:Y449" si="113">SUM(W386:X386)</f>
        <v>3.7999999999999999E-2</v>
      </c>
      <c r="Z386" s="159" t="str" cm="1">
        <f t="array" ref="Z386">IF(D386="Electric","--",IF(D386="Diesel",_xlfn._xlws.FILTER(ORDEF[NOXdr],(ORDEF[HP]=I386)*(ORDEF[Model_Year]=E386)),""))</f>
        <v/>
      </c>
      <c r="AA386" s="159" cm="1">
        <f t="array" ref="AA386">IF(E386="Electric","--",IF(D386="Gasoline",_xlfn._xlws.FILTER(LSIEF[NOX DR],(LSIEF[Fuel]=D386)*(LSIEF[HP Bin]=I386)*(LSIEF[Model Year]=E386)),""))</f>
        <v>7.5559999999999988E-5</v>
      </c>
      <c r="AB386" s="159">
        <f t="shared" ref="AB386:AB449" si="114">SUM(Z386:AA386)</f>
        <v>7.5559999999999988E-5</v>
      </c>
      <c r="AC386" s="158" t="str" cm="1">
        <f t="array" ref="AC386">IF(D386="Electric","--",IF(D386="Diesel",_xlfn._xlws.FILTER(DFCF2[Fuel_HC],(DFCF2[MY]=E386)),""))</f>
        <v/>
      </c>
      <c r="AD386" s="158" cm="1">
        <f t="array" ref="AD386">IF(D386="Electric","--",IF(D386="Gasoline",_xlfn._xlws.FILTER(GFCF2[Fuel_HC],(GFCF2[MY]=E386)),""))</f>
        <v>1</v>
      </c>
      <c r="AE386" s="158">
        <f t="shared" ref="AE386:AE449" si="115">SUM(AC386:AD386)</f>
        <v>1</v>
      </c>
      <c r="AF386" s="157" t="str" cm="1">
        <f t="array" ref="AF386">IF(D386="Electric","--",IF(D386="Diesel",_xlfn._xlws.FILTER(DFCF2[Fuel_NOX],(DFCF2[MY]=E386)),""))</f>
        <v/>
      </c>
      <c r="AG386" s="157" cm="1">
        <f t="array" ref="AG386">IF(D386="Electric","--",IF(D386="Gasoline",_xlfn._xlws.FILTER(GFCF2[Fuel_NOX],(GFCF2[MY]=E386)),""))</f>
        <v>0.97699999999999998</v>
      </c>
      <c r="AH386" s="157">
        <f t="shared" ref="AH386:AH449" si="116">SUM(AF386:AG386)</f>
        <v>0.97699999999999998</v>
      </c>
      <c r="AI386" s="158">
        <f t="shared" ref="AI386:AI449" si="117">IFERROR((S386+V386*IF(P386&gt;O386,O386,P386))*AE386,"0")</f>
        <v>0.34339999999999998</v>
      </c>
      <c r="AJ386" s="158">
        <f t="shared" ref="AJ386:AJ449" si="118">IFERROR((Y386+AB386*IF(P386&gt;O386,O386,P386))*AH386,"0")</f>
        <v>0.7753471999999999</v>
      </c>
      <c r="AK386" s="158">
        <f t="shared" ref="AK386:AK449" si="119">IF($D386="Electric","--",CONVERT(AI386*$F386*$L386*$G386,"g","lbm"))</f>
        <v>34.892332373354719</v>
      </c>
      <c r="AL386" s="158">
        <f t="shared" ref="AL386:AL449" si="120">IF($D386="Electric","--",CONVERT(AJ386*$F386*$L386*$G386,"g","lbm"))</f>
        <v>78.781806077897315</v>
      </c>
      <c r="AM386" s="158">
        <f t="shared" ref="AM386:AM449" si="121">IF($D386="Electric","--",CONVERT(AK386,"lbm","ton"))</f>
        <v>1.744616618667736E-2</v>
      </c>
      <c r="AN386" s="158">
        <f t="shared" ref="AN386:AN449" si="122">IF($D386="Electric","--",CONVERT(AL386,"lbm","ton"))</f>
        <v>3.9390903038948662E-2</v>
      </c>
      <c r="AO386" s="158">
        <f t="shared" ref="AO386:AO449" si="123">IF(D386="Electric",AM386,IF(D386="Diesel",AM386*1.21,AM386*0.9198))</f>
        <v>1.6046983658505834E-2</v>
      </c>
      <c r="AP386" s="157"/>
      <c r="AQ386" s="161"/>
      <c r="AR386" s="161"/>
      <c r="AS386" s="161" t="str">
        <f>IF(ISNA(VLOOKUP($B386,'2017 Emission Inventory'!$B$2:$B$803,1,FALSE)),"No","Yes")</f>
        <v>Yes</v>
      </c>
      <c r="AT386" s="161" t="str">
        <f>IFERROR(INDEX('2017 Emission Inventory'!$C$2:$C$803,MATCH($B386,'2017 Emission Inventory'!$B$2:$B$803,0)),"")</f>
        <v>Cargo Tractor</v>
      </c>
      <c r="AU386" s="161" t="str">
        <f>IFERROR(INDEX('2017 Emission Inventory'!$D$2:$D$803,MATCH($B386,'2017 Emission Inventory'!$B$2:$B$803,0)),"")</f>
        <v>Gasoline</v>
      </c>
      <c r="AV386" s="161">
        <f>IFERROR(INDEX('2017 Emission Inventory'!$E$2:$E$803,MATCH($B386,'2017 Emission Inventory'!$B$2:$B$803,0)),"")</f>
        <v>2009</v>
      </c>
      <c r="AW386" s="161">
        <f>IFERROR(INDEX('2017 Emission Inventory'!$F$2:$F$803,MATCH($B386,'2017 Emission Inventory'!$B$2:$B$803,0)),"")</f>
        <v>75</v>
      </c>
      <c r="AX386" s="161">
        <f>IFERROR(INDEX('2017 Emission Inventory'!$G$2:$G$803,MATCH($B386,'2017 Emission Inventory'!$B$2:$B$803,0)),"")</f>
        <v>1137.9951923076924</v>
      </c>
      <c r="AY386" s="162">
        <f>IFERROR(INDEX('2017 Emission Inventory'!$AL$2:$AL$803,MATCH($B386,'2017 Emission Inventory'!$B$2:$B$803,0)),"")</f>
        <v>13.36252539420123</v>
      </c>
      <c r="AZ386" s="163">
        <f t="shared" ref="AZ386:AZ449" si="124">AL386-AY386</f>
        <v>65.419280683696087</v>
      </c>
      <c r="BB386" s="166"/>
    </row>
    <row r="387" spans="1:54" s="160" customFormat="1" x14ac:dyDescent="0.35">
      <c r="A387" s="157">
        <v>386</v>
      </c>
      <c r="B387" s="157" t="s">
        <v>287</v>
      </c>
      <c r="C387" s="157" t="s">
        <v>205</v>
      </c>
      <c r="D387" s="157" t="s">
        <v>16</v>
      </c>
      <c r="E387" s="157">
        <v>2010</v>
      </c>
      <c r="F387" s="157">
        <v>75</v>
      </c>
      <c r="G387" s="157">
        <v>1137.9951923076924</v>
      </c>
      <c r="H387" s="157"/>
      <c r="I387" s="157">
        <f t="shared" si="108"/>
        <v>100</v>
      </c>
      <c r="J387" s="157" t="str">
        <f>IF(D387="Electric","--",IF(D387="Diesel",VLOOKUP(C387,[2]ORDLF!A:B,2,FALSE),""))</f>
        <v/>
      </c>
      <c r="K387" s="157">
        <f>IF(D387="Electric","--",IF(D387="Gasoline",VLOOKUP(C387,LSILF!A:C,3,FALSE),""))</f>
        <v>0.54</v>
      </c>
      <c r="L387" s="158">
        <f t="shared" si="107"/>
        <v>0.54</v>
      </c>
      <c r="M387" s="157" t="str" cm="1">
        <f t="array" ref="M387">IF(D387="Electric","--",IF(D387="Diesel",_xlfn._xlws.FILTER(DIESCH[CH Cap],(DIESCH[HP Bin]=I387)),""))</f>
        <v/>
      </c>
      <c r="N387" s="157" cm="1">
        <f t="array" ref="N387">IF(D387="Electric","--",IF(D387="Gasoline",_xlfn._xlws.FILTER(LSICH[CH Cap],(LSICH[Fuel Type]=D387)*(LSICH[MY]=E387)),""))</f>
        <v>10000</v>
      </c>
      <c r="O387" s="157">
        <f t="shared" si="109"/>
        <v>10000</v>
      </c>
      <c r="P387" s="157">
        <f t="shared" si="110"/>
        <v>11379.951923076924</v>
      </c>
      <c r="Q387" s="157" t="str" cm="1">
        <f t="array" ref="Q387">IF(D387="Electric","--",IF(D387="Diesel",_xlfn._xlws.FILTER(ORDEF[HC-ZH (g/hp-hr)],(ORDEF[HP]=I387)*(ORDEF[Model_Year]=E387)),""))</f>
        <v/>
      </c>
      <c r="R387" s="157" cm="1">
        <f t="array" ref="R387">IF(D387="Electric","--",IF(D387="Gasoline",_xlfn._xlws.FILTER(LSIEF[HC-ZH (g/hp-hr)],(LSIEF[Fuel]=D387)*(LSIEF[HP Bin]=I387)*(LSIEF[Model Year]=E387)),""))</f>
        <v>1.7000000000000001E-2</v>
      </c>
      <c r="S387" s="158">
        <f t="shared" si="111"/>
        <v>1.7000000000000001E-2</v>
      </c>
      <c r="T387" s="159" t="str" cm="1">
        <f t="array" ref="T387">IF(D387="Electric","--",IF(D387="Diesel",_xlfn._xlws.FILTER(ORDEF[HCDR],(ORDEF[HP]=I387)*(ORDEF[Model_Year]=E387),),""))</f>
        <v/>
      </c>
      <c r="U387" s="159" cm="1">
        <f t="array" ref="U387">IF(D387="Electric","--",IF(D387="Gasoline",_xlfn._xlws.FILTER(LSIEF[HC DR],(LSIEF[Fuel]=D387)*(LSIEF[HP Bin]=I387)*(LSIEF[Model Year]=E387)),""))</f>
        <v>3.2639999999999999E-5</v>
      </c>
      <c r="V387" s="159">
        <f t="shared" si="112"/>
        <v>3.2639999999999999E-5</v>
      </c>
      <c r="W387" s="158" t="str" cm="1">
        <f t="array" ref="W387">IF(D387="Electric","--",IF(D387="Diesel",_xlfn._xlws.FILTER(ORDEF[NOXzh],(ORDEF[HP]=I387)*(ORDEF[Model_Year]=E387)),""))</f>
        <v/>
      </c>
      <c r="X387" s="158" cm="1">
        <f t="array" ref="X387">IF(D387="Electric","--",IF(D387="Gasoline",_xlfn._xlws.FILTER(LSIEF[NOX-ZH (g/hp-hr)],(LSIEF[Fuel]=D387)*(LSIEF[HP Bin]=I387)*(LSIEF[Model Year]=E387)),""))</f>
        <v>3.7999999999999999E-2</v>
      </c>
      <c r="Y387" s="158">
        <f t="shared" si="113"/>
        <v>3.7999999999999999E-2</v>
      </c>
      <c r="Z387" s="159" t="str" cm="1">
        <f t="array" ref="Z387">IF(D387="Electric","--",IF(D387="Diesel",_xlfn._xlws.FILTER(ORDEF[NOXdr],(ORDEF[HP]=I387)*(ORDEF[Model_Year]=E387)),""))</f>
        <v/>
      </c>
      <c r="AA387" s="159" cm="1">
        <f t="array" ref="AA387">IF(E387="Electric","--",IF(D387="Gasoline",_xlfn._xlws.FILTER(LSIEF[NOX DR],(LSIEF[Fuel]=D387)*(LSIEF[HP Bin]=I387)*(LSIEF[Model Year]=E387)),""))</f>
        <v>7.5559999999999988E-5</v>
      </c>
      <c r="AB387" s="159">
        <f t="shared" si="114"/>
        <v>7.5559999999999988E-5</v>
      </c>
      <c r="AC387" s="158" t="str" cm="1">
        <f t="array" ref="AC387">IF(D387="Electric","--",IF(D387="Diesel",_xlfn._xlws.FILTER(DFCF2[Fuel_HC],(DFCF2[MY]=E387)),""))</f>
        <v/>
      </c>
      <c r="AD387" s="158" cm="1">
        <f t="array" ref="AD387">IF(D387="Electric","--",IF(D387="Gasoline",_xlfn._xlws.FILTER(GFCF2[Fuel_HC],(GFCF2[MY]=E387)),""))</f>
        <v>1</v>
      </c>
      <c r="AE387" s="158">
        <f t="shared" si="115"/>
        <v>1</v>
      </c>
      <c r="AF387" s="157" t="str" cm="1">
        <f t="array" ref="AF387">IF(D387="Electric","--",IF(D387="Diesel",_xlfn._xlws.FILTER(DFCF2[Fuel_NOX],(DFCF2[MY]=E387)),""))</f>
        <v/>
      </c>
      <c r="AG387" s="157" cm="1">
        <f t="array" ref="AG387">IF(D387="Electric","--",IF(D387="Gasoline",_xlfn._xlws.FILTER(GFCF2[Fuel_NOX],(GFCF2[MY]=E387)),""))</f>
        <v>0.97699999999999998</v>
      </c>
      <c r="AH387" s="157">
        <f t="shared" si="116"/>
        <v>0.97699999999999998</v>
      </c>
      <c r="AI387" s="158">
        <f t="shared" si="117"/>
        <v>0.34339999999999998</v>
      </c>
      <c r="AJ387" s="158">
        <f t="shared" si="118"/>
        <v>0.7753471999999999</v>
      </c>
      <c r="AK387" s="158">
        <f t="shared" si="119"/>
        <v>34.892332373354719</v>
      </c>
      <c r="AL387" s="158">
        <f t="shared" si="120"/>
        <v>78.781806077897315</v>
      </c>
      <c r="AM387" s="158">
        <f t="shared" si="121"/>
        <v>1.744616618667736E-2</v>
      </c>
      <c r="AN387" s="158">
        <f t="shared" si="122"/>
        <v>3.9390903038948662E-2</v>
      </c>
      <c r="AO387" s="158">
        <f t="shared" si="123"/>
        <v>1.6046983658505834E-2</v>
      </c>
      <c r="AP387" s="157"/>
      <c r="AQ387" s="161"/>
      <c r="AR387" s="161"/>
      <c r="AS387" s="161" t="str">
        <f>IF(ISNA(VLOOKUP($B387,'2017 Emission Inventory'!$B$2:$B$803,1,FALSE)),"No","Yes")</f>
        <v>Yes</v>
      </c>
      <c r="AT387" s="161" t="str">
        <f>IFERROR(INDEX('2017 Emission Inventory'!$C$2:$C$803,MATCH($B387,'2017 Emission Inventory'!$B$2:$B$803,0)),"")</f>
        <v>Cargo Tractor</v>
      </c>
      <c r="AU387" s="161" t="str">
        <f>IFERROR(INDEX('2017 Emission Inventory'!$D$2:$D$803,MATCH($B387,'2017 Emission Inventory'!$B$2:$B$803,0)),"")</f>
        <v>Gasoline</v>
      </c>
      <c r="AV387" s="161">
        <f>IFERROR(INDEX('2017 Emission Inventory'!$E$2:$E$803,MATCH($B387,'2017 Emission Inventory'!$B$2:$B$803,0)),"")</f>
        <v>2009</v>
      </c>
      <c r="AW387" s="161">
        <f>IFERROR(INDEX('2017 Emission Inventory'!$F$2:$F$803,MATCH($B387,'2017 Emission Inventory'!$B$2:$B$803,0)),"")</f>
        <v>75</v>
      </c>
      <c r="AX387" s="161">
        <f>IFERROR(INDEX('2017 Emission Inventory'!$G$2:$G$803,MATCH($B387,'2017 Emission Inventory'!$B$2:$B$803,0)),"")</f>
        <v>1137.9951923076924</v>
      </c>
      <c r="AY387" s="162">
        <f>IFERROR(INDEX('2017 Emission Inventory'!$AL$2:$AL$803,MATCH($B387,'2017 Emission Inventory'!$B$2:$B$803,0)),"")</f>
        <v>13.36252539420123</v>
      </c>
      <c r="AZ387" s="163">
        <f t="shared" si="124"/>
        <v>65.419280683696087</v>
      </c>
      <c r="BB387" s="166"/>
    </row>
    <row r="388" spans="1:54" s="160" customFormat="1" x14ac:dyDescent="0.35">
      <c r="A388" s="157">
        <v>387</v>
      </c>
      <c r="B388" s="157" t="s">
        <v>294</v>
      </c>
      <c r="C388" s="157" t="s">
        <v>205</v>
      </c>
      <c r="D388" s="157" t="s">
        <v>16</v>
      </c>
      <c r="E388" s="157">
        <v>2010</v>
      </c>
      <c r="F388" s="157">
        <v>75</v>
      </c>
      <c r="G388" s="157">
        <v>1137.9951923076924</v>
      </c>
      <c r="H388" s="157"/>
      <c r="I388" s="157">
        <f t="shared" si="108"/>
        <v>100</v>
      </c>
      <c r="J388" s="157" t="str">
        <f>IF(D388="Electric","--",IF(D388="Diesel",VLOOKUP(C388,[2]ORDLF!A:B,2,FALSE),""))</f>
        <v/>
      </c>
      <c r="K388" s="157">
        <f>IF(D388="Electric","--",IF(D388="Gasoline",VLOOKUP(C388,LSILF!A:C,3,FALSE),""))</f>
        <v>0.54</v>
      </c>
      <c r="L388" s="158">
        <f t="shared" si="107"/>
        <v>0.54</v>
      </c>
      <c r="M388" s="157" t="str" cm="1">
        <f t="array" ref="M388">IF(D388="Electric","--",IF(D388="Diesel",_xlfn._xlws.FILTER(DIESCH[CH Cap],(DIESCH[HP Bin]=I388)),""))</f>
        <v/>
      </c>
      <c r="N388" s="157" cm="1">
        <f t="array" ref="N388">IF(D388="Electric","--",IF(D388="Gasoline",_xlfn._xlws.FILTER(LSICH[CH Cap],(LSICH[Fuel Type]=D388)*(LSICH[MY]=E388)),""))</f>
        <v>10000</v>
      </c>
      <c r="O388" s="157">
        <f t="shared" si="109"/>
        <v>10000</v>
      </c>
      <c r="P388" s="157">
        <f t="shared" si="110"/>
        <v>11379.951923076924</v>
      </c>
      <c r="Q388" s="157" t="str" cm="1">
        <f t="array" ref="Q388">IF(D388="Electric","--",IF(D388="Diesel",_xlfn._xlws.FILTER(ORDEF[HC-ZH (g/hp-hr)],(ORDEF[HP]=I388)*(ORDEF[Model_Year]=E388)),""))</f>
        <v/>
      </c>
      <c r="R388" s="157" cm="1">
        <f t="array" ref="R388">IF(D388="Electric","--",IF(D388="Gasoline",_xlfn._xlws.FILTER(LSIEF[HC-ZH (g/hp-hr)],(LSIEF[Fuel]=D388)*(LSIEF[HP Bin]=I388)*(LSIEF[Model Year]=E388)),""))</f>
        <v>1.7000000000000001E-2</v>
      </c>
      <c r="S388" s="158">
        <f t="shared" si="111"/>
        <v>1.7000000000000001E-2</v>
      </c>
      <c r="T388" s="159" t="str" cm="1">
        <f t="array" ref="T388">IF(D388="Electric","--",IF(D388="Diesel",_xlfn._xlws.FILTER(ORDEF[HCDR],(ORDEF[HP]=I388)*(ORDEF[Model_Year]=E388),),""))</f>
        <v/>
      </c>
      <c r="U388" s="159" cm="1">
        <f t="array" ref="U388">IF(D388="Electric","--",IF(D388="Gasoline",_xlfn._xlws.FILTER(LSIEF[HC DR],(LSIEF[Fuel]=D388)*(LSIEF[HP Bin]=I388)*(LSIEF[Model Year]=E388)),""))</f>
        <v>3.2639999999999999E-5</v>
      </c>
      <c r="V388" s="159">
        <f t="shared" si="112"/>
        <v>3.2639999999999999E-5</v>
      </c>
      <c r="W388" s="158" t="str" cm="1">
        <f t="array" ref="W388">IF(D388="Electric","--",IF(D388="Diesel",_xlfn._xlws.FILTER(ORDEF[NOXzh],(ORDEF[HP]=I388)*(ORDEF[Model_Year]=E388)),""))</f>
        <v/>
      </c>
      <c r="X388" s="158" cm="1">
        <f t="array" ref="X388">IF(D388="Electric","--",IF(D388="Gasoline",_xlfn._xlws.FILTER(LSIEF[NOX-ZH (g/hp-hr)],(LSIEF[Fuel]=D388)*(LSIEF[HP Bin]=I388)*(LSIEF[Model Year]=E388)),""))</f>
        <v>3.7999999999999999E-2</v>
      </c>
      <c r="Y388" s="158">
        <f t="shared" si="113"/>
        <v>3.7999999999999999E-2</v>
      </c>
      <c r="Z388" s="159" t="str" cm="1">
        <f t="array" ref="Z388">IF(D388="Electric","--",IF(D388="Diesel",_xlfn._xlws.FILTER(ORDEF[NOXdr],(ORDEF[HP]=I388)*(ORDEF[Model_Year]=E388)),""))</f>
        <v/>
      </c>
      <c r="AA388" s="159" cm="1">
        <f t="array" ref="AA388">IF(E388="Electric","--",IF(D388="Gasoline",_xlfn._xlws.FILTER(LSIEF[NOX DR],(LSIEF[Fuel]=D388)*(LSIEF[HP Bin]=I388)*(LSIEF[Model Year]=E388)),""))</f>
        <v>7.5559999999999988E-5</v>
      </c>
      <c r="AB388" s="159">
        <f t="shared" si="114"/>
        <v>7.5559999999999988E-5</v>
      </c>
      <c r="AC388" s="158" t="str" cm="1">
        <f t="array" ref="AC388">IF(D388="Electric","--",IF(D388="Diesel",_xlfn._xlws.FILTER(DFCF2[Fuel_HC],(DFCF2[MY]=E388)),""))</f>
        <v/>
      </c>
      <c r="AD388" s="158" cm="1">
        <f t="array" ref="AD388">IF(D388="Electric","--",IF(D388="Gasoline",_xlfn._xlws.FILTER(GFCF2[Fuel_HC],(GFCF2[MY]=E388)),""))</f>
        <v>1</v>
      </c>
      <c r="AE388" s="158">
        <f t="shared" si="115"/>
        <v>1</v>
      </c>
      <c r="AF388" s="157" t="str" cm="1">
        <f t="array" ref="AF388">IF(D388="Electric","--",IF(D388="Diesel",_xlfn._xlws.FILTER(DFCF2[Fuel_NOX],(DFCF2[MY]=E388)),""))</f>
        <v/>
      </c>
      <c r="AG388" s="157" cm="1">
        <f t="array" ref="AG388">IF(D388="Electric","--",IF(D388="Gasoline",_xlfn._xlws.FILTER(GFCF2[Fuel_NOX],(GFCF2[MY]=E388)),""))</f>
        <v>0.97699999999999998</v>
      </c>
      <c r="AH388" s="157">
        <f t="shared" si="116"/>
        <v>0.97699999999999998</v>
      </c>
      <c r="AI388" s="158">
        <f t="shared" si="117"/>
        <v>0.34339999999999998</v>
      </c>
      <c r="AJ388" s="158">
        <f t="shared" si="118"/>
        <v>0.7753471999999999</v>
      </c>
      <c r="AK388" s="158">
        <f t="shared" si="119"/>
        <v>34.892332373354719</v>
      </c>
      <c r="AL388" s="158">
        <f t="shared" si="120"/>
        <v>78.781806077897315</v>
      </c>
      <c r="AM388" s="158">
        <f t="shared" si="121"/>
        <v>1.744616618667736E-2</v>
      </c>
      <c r="AN388" s="158">
        <f t="shared" si="122"/>
        <v>3.9390903038948662E-2</v>
      </c>
      <c r="AO388" s="158">
        <f t="shared" si="123"/>
        <v>1.6046983658505834E-2</v>
      </c>
      <c r="AP388" s="157"/>
      <c r="AQ388" s="161"/>
      <c r="AR388" s="161"/>
      <c r="AS388" s="161" t="str">
        <f>IF(ISNA(VLOOKUP($B388,'2017 Emission Inventory'!$B$2:$B$803,1,FALSE)),"No","Yes")</f>
        <v>Yes</v>
      </c>
      <c r="AT388" s="161" t="str">
        <f>IFERROR(INDEX('2017 Emission Inventory'!$C$2:$C$803,MATCH($B388,'2017 Emission Inventory'!$B$2:$B$803,0)),"")</f>
        <v>Cargo Tractor</v>
      </c>
      <c r="AU388" s="161" t="str">
        <f>IFERROR(INDEX('2017 Emission Inventory'!$D$2:$D$803,MATCH($B388,'2017 Emission Inventory'!$B$2:$B$803,0)),"")</f>
        <v>Gasoline</v>
      </c>
      <c r="AV388" s="161">
        <f>IFERROR(INDEX('2017 Emission Inventory'!$E$2:$E$803,MATCH($B388,'2017 Emission Inventory'!$B$2:$B$803,0)),"")</f>
        <v>2010</v>
      </c>
      <c r="AW388" s="161">
        <f>IFERROR(INDEX('2017 Emission Inventory'!$F$2:$F$803,MATCH($B388,'2017 Emission Inventory'!$B$2:$B$803,0)),"")</f>
        <v>75</v>
      </c>
      <c r="AX388" s="161">
        <f>IFERROR(INDEX('2017 Emission Inventory'!$G$2:$G$803,MATCH($B388,'2017 Emission Inventory'!$B$2:$B$803,0)),"")</f>
        <v>1137.9951923076924</v>
      </c>
      <c r="AY388" s="162">
        <f>IFERROR(INDEX('2017 Emission Inventory'!$AL$2:$AL$803,MATCH($B388,'2017 Emission Inventory'!$B$2:$B$803,0)),"")</f>
        <v>63.524623015119026</v>
      </c>
      <c r="AZ388" s="163">
        <f t="shared" si="124"/>
        <v>15.257183062778289</v>
      </c>
      <c r="BB388" s="166"/>
    </row>
    <row r="389" spans="1:54" s="160" customFormat="1" x14ac:dyDescent="0.35">
      <c r="A389" s="157">
        <v>388</v>
      </c>
      <c r="B389" s="157" t="s">
        <v>299</v>
      </c>
      <c r="C389" s="157" t="s">
        <v>205</v>
      </c>
      <c r="D389" s="157" t="s">
        <v>16</v>
      </c>
      <c r="E389" s="157">
        <v>2010</v>
      </c>
      <c r="F389" s="157">
        <v>100</v>
      </c>
      <c r="G389" s="157">
        <v>1137.9951923076924</v>
      </c>
      <c r="H389" s="157"/>
      <c r="I389" s="157">
        <f t="shared" si="108"/>
        <v>175</v>
      </c>
      <c r="J389" s="157" t="str">
        <f>IF(D389="Electric","--",IF(D389="Diesel",VLOOKUP(C389,[2]ORDLF!A:B,2,FALSE),""))</f>
        <v/>
      </c>
      <c r="K389" s="157">
        <f>IF(D389="Electric","--",IF(D389="Gasoline",VLOOKUP(C389,LSILF!A:C,3,FALSE),""))</f>
        <v>0.54</v>
      </c>
      <c r="L389" s="158">
        <f t="shared" si="107"/>
        <v>0.54</v>
      </c>
      <c r="M389" s="157" t="str" cm="1">
        <f t="array" ref="M389">IF(D389="Electric","--",IF(D389="Diesel",_xlfn._xlws.FILTER(DIESCH[CH Cap],(DIESCH[HP Bin]=I389)),""))</f>
        <v/>
      </c>
      <c r="N389" s="157" cm="1">
        <f t="array" ref="N389">IF(D389="Electric","--",IF(D389="Gasoline",_xlfn._xlws.FILTER(LSICH[CH Cap],(LSICH[Fuel Type]=D389)*(LSICH[MY]=E389)),""))</f>
        <v>10000</v>
      </c>
      <c r="O389" s="157">
        <f t="shared" si="109"/>
        <v>10000</v>
      </c>
      <c r="P389" s="157">
        <f t="shared" si="110"/>
        <v>11379.951923076924</v>
      </c>
      <c r="Q389" s="157" t="str" cm="1">
        <f t="array" ref="Q389">IF(D389="Electric","--",IF(D389="Diesel",_xlfn._xlws.FILTER(ORDEF[HC-ZH (g/hp-hr)],(ORDEF[HP]=I389)*(ORDEF[Model_Year]=E389)),""))</f>
        <v/>
      </c>
      <c r="R389" s="157" cm="1">
        <f t="array" ref="R389">IF(D389="Electric","--",IF(D389="Gasoline",_xlfn._xlws.FILTER(LSIEF[HC-ZH (g/hp-hr)],(LSIEF[Fuel]=D389)*(LSIEF[HP Bin]=I389)*(LSIEF[Model Year]=E389)),""))</f>
        <v>0.129</v>
      </c>
      <c r="S389" s="158">
        <f t="shared" si="111"/>
        <v>0.129</v>
      </c>
      <c r="T389" s="159" t="str" cm="1">
        <f t="array" ref="T389">IF(D389="Electric","--",IF(D389="Diesel",_xlfn._xlws.FILTER(ORDEF[HCDR],(ORDEF[HP]=I389)*(ORDEF[Model_Year]=E389),),""))</f>
        <v/>
      </c>
      <c r="U389" s="159" cm="1">
        <f t="array" ref="U389">IF(D389="Electric","--",IF(D389="Gasoline",_xlfn._xlws.FILTER(LSIEF[HC DR],(LSIEF[Fuel]=D389)*(LSIEF[HP Bin]=I389)*(LSIEF[Model Year]=E389)),""))</f>
        <v>1.0200000000000001E-5</v>
      </c>
      <c r="V389" s="159">
        <f t="shared" si="112"/>
        <v>1.0200000000000001E-5</v>
      </c>
      <c r="W389" s="158" t="str" cm="1">
        <f t="array" ref="W389">IF(D389="Electric","--",IF(D389="Diesel",_xlfn._xlws.FILTER(ORDEF[NOXzh],(ORDEF[HP]=I389)*(ORDEF[Model_Year]=E389)),""))</f>
        <v/>
      </c>
      <c r="X389" s="158" cm="1">
        <f t="array" ref="X389">IF(D389="Electric","--",IF(D389="Gasoline",_xlfn._xlws.FILTER(LSIEF[NOX-ZH (g/hp-hr)],(LSIEF[Fuel]=D389)*(LSIEF[HP Bin]=I389)*(LSIEF[Model Year]=E389)),""))</f>
        <v>0.13700000000000001</v>
      </c>
      <c r="Y389" s="158">
        <f t="shared" si="113"/>
        <v>0.13700000000000001</v>
      </c>
      <c r="Z389" s="159" t="str" cm="1">
        <f t="array" ref="Z389">IF(D389="Electric","--",IF(D389="Diesel",_xlfn._xlws.FILTER(ORDEF[NOXdr],(ORDEF[HP]=I389)*(ORDEF[Model_Year]=E389)),""))</f>
        <v/>
      </c>
      <c r="AA389" s="159" cm="1">
        <f t="array" ref="AA389">IF(E389="Electric","--",IF(D389="Gasoline",_xlfn._xlws.FILTER(LSIEF[NOX DR],(LSIEF[Fuel]=D389)*(LSIEF[HP Bin]=I389)*(LSIEF[Model Year]=E389)),""))</f>
        <v>5.66E-5</v>
      </c>
      <c r="AB389" s="159">
        <f t="shared" si="114"/>
        <v>5.66E-5</v>
      </c>
      <c r="AC389" s="158" t="str" cm="1">
        <f t="array" ref="AC389">IF(D389="Electric","--",IF(D389="Diesel",_xlfn._xlws.FILTER(DFCF2[Fuel_HC],(DFCF2[MY]=E389)),""))</f>
        <v/>
      </c>
      <c r="AD389" s="158" cm="1">
        <f t="array" ref="AD389">IF(D389="Electric","--",IF(D389="Gasoline",_xlfn._xlws.FILTER(GFCF2[Fuel_HC],(GFCF2[MY]=E389)),""))</f>
        <v>1</v>
      </c>
      <c r="AE389" s="158">
        <f t="shared" si="115"/>
        <v>1</v>
      </c>
      <c r="AF389" s="157" t="str" cm="1">
        <f t="array" ref="AF389">IF(D389="Electric","--",IF(D389="Diesel",_xlfn._xlws.FILTER(DFCF2[Fuel_NOX],(DFCF2[MY]=E389)),""))</f>
        <v/>
      </c>
      <c r="AG389" s="157" cm="1">
        <f t="array" ref="AG389">IF(D389="Electric","--",IF(D389="Gasoline",_xlfn._xlws.FILTER(GFCF2[Fuel_NOX],(GFCF2[MY]=E389)),""))</f>
        <v>0.97699999999999998</v>
      </c>
      <c r="AH389" s="157">
        <f t="shared" si="116"/>
        <v>0.97699999999999998</v>
      </c>
      <c r="AI389" s="158">
        <f t="shared" si="117"/>
        <v>0.23100000000000001</v>
      </c>
      <c r="AJ389" s="158">
        <f t="shared" si="118"/>
        <v>0.68683099999999997</v>
      </c>
      <c r="AK389" s="158">
        <f t="shared" si="119"/>
        <v>31.29539420790115</v>
      </c>
      <c r="AL389" s="158">
        <f t="shared" si="120"/>
        <v>93.050419477086365</v>
      </c>
      <c r="AM389" s="158">
        <f t="shared" si="121"/>
        <v>1.5647697103950576E-2</v>
      </c>
      <c r="AN389" s="158">
        <f t="shared" si="122"/>
        <v>4.652520973854319E-2</v>
      </c>
      <c r="AO389" s="158">
        <f t="shared" si="123"/>
        <v>1.439275179621374E-2</v>
      </c>
      <c r="AP389" s="157"/>
      <c r="AQ389" s="161"/>
      <c r="AR389" s="161"/>
      <c r="AS389" s="161" t="str">
        <f>IF(ISNA(VLOOKUP($B389,'2017 Emission Inventory'!$B$2:$B$803,1,FALSE)),"No","Yes")</f>
        <v>Yes</v>
      </c>
      <c r="AT389" s="161" t="str">
        <f>IFERROR(INDEX('2017 Emission Inventory'!$C$2:$C$803,MATCH($B389,'2017 Emission Inventory'!$B$2:$B$803,0)),"")</f>
        <v>Cargo Tractor</v>
      </c>
      <c r="AU389" s="161" t="str">
        <f>IFERROR(INDEX('2017 Emission Inventory'!$D$2:$D$803,MATCH($B389,'2017 Emission Inventory'!$B$2:$B$803,0)),"")</f>
        <v>Gasoline</v>
      </c>
      <c r="AV389" s="161">
        <f>IFERROR(INDEX('2017 Emission Inventory'!$E$2:$E$803,MATCH($B389,'2017 Emission Inventory'!$B$2:$B$803,0)),"")</f>
        <v>2010</v>
      </c>
      <c r="AW389" s="161">
        <f>IFERROR(INDEX('2017 Emission Inventory'!$F$2:$F$803,MATCH($B389,'2017 Emission Inventory'!$B$2:$B$803,0)),"")</f>
        <v>80</v>
      </c>
      <c r="AX389" s="161">
        <f>IFERROR(INDEX('2017 Emission Inventory'!$G$2:$G$803,MATCH($B389,'2017 Emission Inventory'!$B$2:$B$803,0)),"")</f>
        <v>1137.9951923076924</v>
      </c>
      <c r="AY389" s="162">
        <f>IFERROR(INDEX('2017 Emission Inventory'!$AL$2:$AL$803,MATCH($B389,'2017 Emission Inventory'!$B$2:$B$803,0)),"")</f>
        <v>67.759597882793628</v>
      </c>
      <c r="AZ389" s="163">
        <f t="shared" si="124"/>
        <v>25.290821594292737</v>
      </c>
      <c r="BB389" s="166"/>
    </row>
    <row r="390" spans="1:54" s="160" customFormat="1" x14ac:dyDescent="0.35">
      <c r="A390" s="157">
        <v>389</v>
      </c>
      <c r="B390" s="157" t="s">
        <v>298</v>
      </c>
      <c r="C390" s="157" t="s">
        <v>205</v>
      </c>
      <c r="D390" s="157" t="s">
        <v>16</v>
      </c>
      <c r="E390" s="157">
        <v>2011</v>
      </c>
      <c r="F390" s="157">
        <v>79</v>
      </c>
      <c r="G390" s="157">
        <v>1137.9951923076924</v>
      </c>
      <c r="H390" s="157"/>
      <c r="I390" s="157">
        <f t="shared" si="108"/>
        <v>100</v>
      </c>
      <c r="J390" s="157" t="str">
        <f>IF(D390="Electric","--",IF(D390="Diesel",VLOOKUP(C390,[2]ORDLF!A:B,2,FALSE),""))</f>
        <v/>
      </c>
      <c r="K390" s="157">
        <f>IF(D390="Electric","--",IF(D390="Gasoline",VLOOKUP(C390,LSILF!A:C,3,FALSE),""))</f>
        <v>0.54</v>
      </c>
      <c r="L390" s="158">
        <f t="shared" si="107"/>
        <v>0.54</v>
      </c>
      <c r="M390" s="157" t="str" cm="1">
        <f t="array" ref="M390">IF(D390="Electric","--",IF(D390="Diesel",_xlfn._xlws.FILTER(DIESCH[CH Cap],(DIESCH[HP Bin]=I390)),""))</f>
        <v/>
      </c>
      <c r="N390" s="157" cm="1">
        <f t="array" ref="N390">IF(D390="Electric","--",IF(D390="Gasoline",_xlfn._xlws.FILTER(LSICH[CH Cap],(LSICH[Fuel Type]=D390)*(LSICH[MY]=E390)),""))</f>
        <v>10000</v>
      </c>
      <c r="O390" s="157">
        <f t="shared" si="109"/>
        <v>10000</v>
      </c>
      <c r="P390" s="157">
        <f t="shared" si="110"/>
        <v>10241.95673076923</v>
      </c>
      <c r="Q390" s="157" t="str" cm="1">
        <f t="array" ref="Q390">IF(D390="Electric","--",IF(D390="Diesel",_xlfn._xlws.FILTER(ORDEF[HC-ZH (g/hp-hr)],(ORDEF[HP]=I390)*(ORDEF[Model_Year]=E390)),""))</f>
        <v/>
      </c>
      <c r="R390" s="157" cm="1">
        <f t="array" ref="R390">IF(D390="Electric","--",IF(D390="Gasoline",_xlfn._xlws.FILTER(LSIEF[HC-ZH (g/hp-hr)],(LSIEF[Fuel]=D390)*(LSIEF[HP Bin]=I390)*(LSIEF[Model Year]=E390)),""))</f>
        <v>1.7000000000000001E-2</v>
      </c>
      <c r="S390" s="158">
        <f t="shared" si="111"/>
        <v>1.7000000000000001E-2</v>
      </c>
      <c r="T390" s="159" t="str" cm="1">
        <f t="array" ref="T390">IF(D390="Electric","--",IF(D390="Diesel",_xlfn._xlws.FILTER(ORDEF[HCDR],(ORDEF[HP]=I390)*(ORDEF[Model_Year]=E390),),""))</f>
        <v/>
      </c>
      <c r="U390" s="159" cm="1">
        <f t="array" ref="U390">IF(D390="Electric","--",IF(D390="Gasoline",_xlfn._xlws.FILTER(LSIEF[HC DR],(LSIEF[Fuel]=D390)*(LSIEF[HP Bin]=I390)*(LSIEF[Model Year]=E390)),""))</f>
        <v>3.2639999999999999E-5</v>
      </c>
      <c r="V390" s="159">
        <f t="shared" si="112"/>
        <v>3.2639999999999999E-5</v>
      </c>
      <c r="W390" s="158" t="str" cm="1">
        <f t="array" ref="W390">IF(D390="Electric","--",IF(D390="Diesel",_xlfn._xlws.FILTER(ORDEF[NOXzh],(ORDEF[HP]=I390)*(ORDEF[Model_Year]=E390)),""))</f>
        <v/>
      </c>
      <c r="X390" s="158" cm="1">
        <f t="array" ref="X390">IF(D390="Electric","--",IF(D390="Gasoline",_xlfn._xlws.FILTER(LSIEF[NOX-ZH (g/hp-hr)],(LSIEF[Fuel]=D390)*(LSIEF[HP Bin]=I390)*(LSIEF[Model Year]=E390)),""))</f>
        <v>3.7999999999999999E-2</v>
      </c>
      <c r="Y390" s="158">
        <f t="shared" si="113"/>
        <v>3.7999999999999999E-2</v>
      </c>
      <c r="Z390" s="159" t="str" cm="1">
        <f t="array" ref="Z390">IF(D390="Electric","--",IF(D390="Diesel",_xlfn._xlws.FILTER(ORDEF[NOXdr],(ORDEF[HP]=I390)*(ORDEF[Model_Year]=E390)),""))</f>
        <v/>
      </c>
      <c r="AA390" s="159" cm="1">
        <f t="array" ref="AA390">IF(E390="Electric","--",IF(D390="Gasoline",_xlfn._xlws.FILTER(LSIEF[NOX DR],(LSIEF[Fuel]=D390)*(LSIEF[HP Bin]=I390)*(LSIEF[Model Year]=E390)),""))</f>
        <v>7.5559999999999988E-5</v>
      </c>
      <c r="AB390" s="159">
        <f t="shared" si="114"/>
        <v>7.5559999999999988E-5</v>
      </c>
      <c r="AC390" s="158" t="str" cm="1">
        <f t="array" ref="AC390">IF(D390="Electric","--",IF(D390="Diesel",_xlfn._xlws.FILTER(DFCF2[Fuel_HC],(DFCF2[MY]=E390)),""))</f>
        <v/>
      </c>
      <c r="AD390" s="158" cm="1">
        <f t="array" ref="AD390">IF(D390="Electric","--",IF(D390="Gasoline",_xlfn._xlws.FILTER(GFCF2[Fuel_HC],(GFCF2[MY]=E390)),""))</f>
        <v>1</v>
      </c>
      <c r="AE390" s="158">
        <f t="shared" si="115"/>
        <v>1</v>
      </c>
      <c r="AF390" s="157" t="str" cm="1">
        <f t="array" ref="AF390">IF(D390="Electric","--",IF(D390="Diesel",_xlfn._xlws.FILTER(DFCF2[Fuel_NOX],(DFCF2[MY]=E390)),""))</f>
        <v/>
      </c>
      <c r="AG390" s="157" cm="1">
        <f t="array" ref="AG390">IF(D390="Electric","--",IF(D390="Gasoline",_xlfn._xlws.FILTER(GFCF2[Fuel_NOX],(GFCF2[MY]=E390)),""))</f>
        <v>0.97699999999999998</v>
      </c>
      <c r="AH390" s="157">
        <f t="shared" si="116"/>
        <v>0.97699999999999998</v>
      </c>
      <c r="AI390" s="158">
        <f t="shared" si="117"/>
        <v>0.34339999999999998</v>
      </c>
      <c r="AJ390" s="158">
        <f t="shared" si="118"/>
        <v>0.7753471999999999</v>
      </c>
      <c r="AK390" s="158">
        <f t="shared" si="119"/>
        <v>36.753256766600309</v>
      </c>
      <c r="AL390" s="158">
        <f t="shared" si="120"/>
        <v>82.983502402051826</v>
      </c>
      <c r="AM390" s="158">
        <f t="shared" si="121"/>
        <v>1.8376628383300155E-2</v>
      </c>
      <c r="AN390" s="158">
        <f t="shared" si="122"/>
        <v>4.1491751201025918E-2</v>
      </c>
      <c r="AO390" s="158">
        <f t="shared" si="123"/>
        <v>1.6902822786959482E-2</v>
      </c>
      <c r="AP390" s="157"/>
      <c r="AQ390" s="161"/>
      <c r="AR390" s="161"/>
      <c r="AS390" s="161" t="str">
        <f>IF(ISNA(VLOOKUP($B390,'2017 Emission Inventory'!$B$2:$B$803,1,FALSE)),"No","Yes")</f>
        <v>Yes</v>
      </c>
      <c r="AT390" s="161" t="str">
        <f>IFERROR(INDEX('2017 Emission Inventory'!$C$2:$C$803,MATCH($B390,'2017 Emission Inventory'!$B$2:$B$803,0)),"")</f>
        <v>Cargo Tractor</v>
      </c>
      <c r="AU390" s="161" t="str">
        <f>IFERROR(INDEX('2017 Emission Inventory'!$D$2:$D$803,MATCH($B390,'2017 Emission Inventory'!$B$2:$B$803,0)),"")</f>
        <v>Gasoline</v>
      </c>
      <c r="AV390" s="161">
        <f>IFERROR(INDEX('2017 Emission Inventory'!$E$2:$E$803,MATCH($B390,'2017 Emission Inventory'!$B$2:$B$803,0)),"")</f>
        <v>2010</v>
      </c>
      <c r="AW390" s="161">
        <f>IFERROR(INDEX('2017 Emission Inventory'!$F$2:$F$803,MATCH($B390,'2017 Emission Inventory'!$B$2:$B$803,0)),"")</f>
        <v>101</v>
      </c>
      <c r="AX390" s="161">
        <f>IFERROR(INDEX('2017 Emission Inventory'!$G$2:$G$803,MATCH($B390,'2017 Emission Inventory'!$B$2:$B$803,0)),"")</f>
        <v>154.42307692307691</v>
      </c>
      <c r="AY390" s="162">
        <f>IFERROR(INDEX('2017 Emission Inventory'!$AL$2:$AL$803,MATCH($B390,'2017 Emission Inventory'!$B$2:$B$803,0)),"")</f>
        <v>3.595185408281619</v>
      </c>
      <c r="AZ390" s="163">
        <f t="shared" si="124"/>
        <v>79.388316993770204</v>
      </c>
      <c r="BB390" s="166"/>
    </row>
    <row r="391" spans="1:54" s="160" customFormat="1" x14ac:dyDescent="0.35">
      <c r="A391" s="157">
        <v>390</v>
      </c>
      <c r="B391" s="157" t="s">
        <v>703</v>
      </c>
      <c r="C391" s="157" t="s">
        <v>205</v>
      </c>
      <c r="D391" s="157" t="s">
        <v>16</v>
      </c>
      <c r="E391" s="157">
        <v>2014</v>
      </c>
      <c r="F391" s="157">
        <v>95</v>
      </c>
      <c r="G391" s="157">
        <v>1137.9951923076924</v>
      </c>
      <c r="H391" s="157"/>
      <c r="I391" s="157">
        <f t="shared" si="108"/>
        <v>100</v>
      </c>
      <c r="J391" s="157" t="str">
        <f>IF(D391="Electric","--",IF(D391="Diesel",VLOOKUP(C391,[2]ORDLF!A:B,2,FALSE),""))</f>
        <v/>
      </c>
      <c r="K391" s="157">
        <f>IF(D391="Electric","--",IF(D391="Gasoline",VLOOKUP(C391,LSILF!A:C,3,FALSE),""))</f>
        <v>0.54</v>
      </c>
      <c r="L391" s="158">
        <f t="shared" si="107"/>
        <v>0.54</v>
      </c>
      <c r="M391" s="157" t="str" cm="1">
        <f t="array" ref="M391">IF(D391="Electric","--",IF(D391="Diesel",_xlfn._xlws.FILTER(DIESCH[CH Cap],(DIESCH[HP Bin]=I391)),""))</f>
        <v/>
      </c>
      <c r="N391" s="157" cm="1">
        <f t="array" ref="N391">IF(D391="Electric","--",IF(D391="Gasoline",_xlfn._xlws.FILTER(LSICH[CH Cap],(LSICH[Fuel Type]=D391)*(LSICH[MY]=E391)),""))</f>
        <v>10000</v>
      </c>
      <c r="O391" s="157">
        <f t="shared" si="109"/>
        <v>10000</v>
      </c>
      <c r="P391" s="157">
        <f t="shared" si="110"/>
        <v>6827.9711538461543</v>
      </c>
      <c r="Q391" s="157" t="str" cm="1">
        <f t="array" ref="Q391">IF(D391="Electric","--",IF(D391="Diesel",_xlfn._xlws.FILTER(ORDEF[HC-ZH (g/hp-hr)],(ORDEF[HP]=I391)*(ORDEF[Model_Year]=E391)),""))</f>
        <v/>
      </c>
      <c r="R391" s="157" cm="1">
        <f t="array" ref="R391">IF(D391="Electric","--",IF(D391="Gasoline",_xlfn._xlws.FILTER(LSIEF[HC-ZH (g/hp-hr)],(LSIEF[Fuel]=D391)*(LSIEF[HP Bin]=I391)*(LSIEF[Model Year]=E391)),""))</f>
        <v>1.7000000000000001E-2</v>
      </c>
      <c r="S391" s="158">
        <f t="shared" si="111"/>
        <v>1.7000000000000001E-2</v>
      </c>
      <c r="T391" s="159" t="str" cm="1">
        <f t="array" ref="T391">IF(D391="Electric","--",IF(D391="Diesel",_xlfn._xlws.FILTER(ORDEF[HCDR],(ORDEF[HP]=I391)*(ORDEF[Model_Year]=E391),),""))</f>
        <v/>
      </c>
      <c r="U391" s="159" cm="1">
        <f t="array" ref="U391">IF(D391="Electric","--",IF(D391="Gasoline",_xlfn._xlws.FILTER(LSIEF[HC DR],(LSIEF[Fuel]=D391)*(LSIEF[HP Bin]=I391)*(LSIEF[Model Year]=E391)),""))</f>
        <v>3.2639999999999999E-5</v>
      </c>
      <c r="V391" s="159">
        <f t="shared" si="112"/>
        <v>3.2639999999999999E-5</v>
      </c>
      <c r="W391" s="158" t="str" cm="1">
        <f t="array" ref="W391">IF(D391="Electric","--",IF(D391="Diesel",_xlfn._xlws.FILTER(ORDEF[NOXzh],(ORDEF[HP]=I391)*(ORDEF[Model_Year]=E391)),""))</f>
        <v/>
      </c>
      <c r="X391" s="158" cm="1">
        <f t="array" ref="X391">IF(D391="Electric","--",IF(D391="Gasoline",_xlfn._xlws.FILTER(LSIEF[NOX-ZH (g/hp-hr)],(LSIEF[Fuel]=D391)*(LSIEF[HP Bin]=I391)*(LSIEF[Model Year]=E391)),""))</f>
        <v>3.7999999999999999E-2</v>
      </c>
      <c r="Y391" s="158">
        <f t="shared" si="113"/>
        <v>3.7999999999999999E-2</v>
      </c>
      <c r="Z391" s="159" t="str" cm="1">
        <f t="array" ref="Z391">IF(D391="Electric","--",IF(D391="Diesel",_xlfn._xlws.FILTER(ORDEF[NOXdr],(ORDEF[HP]=I391)*(ORDEF[Model_Year]=E391)),""))</f>
        <v/>
      </c>
      <c r="AA391" s="159" cm="1">
        <f t="array" ref="AA391">IF(E391="Electric","--",IF(D391="Gasoline",_xlfn._xlws.FILTER(LSIEF[NOX DR],(LSIEF[Fuel]=D391)*(LSIEF[HP Bin]=I391)*(LSIEF[Model Year]=E391)),""))</f>
        <v>7.5559999999999988E-5</v>
      </c>
      <c r="AB391" s="159">
        <f t="shared" si="114"/>
        <v>7.5559999999999988E-5</v>
      </c>
      <c r="AC391" s="158" t="str" cm="1">
        <f t="array" ref="AC391">IF(D391="Electric","--",IF(D391="Diesel",_xlfn._xlws.FILTER(DFCF2[Fuel_HC],(DFCF2[MY]=E391)),""))</f>
        <v/>
      </c>
      <c r="AD391" s="158" cm="1">
        <f t="array" ref="AD391">IF(D391="Electric","--",IF(D391="Gasoline",_xlfn._xlws.FILTER(GFCF2[Fuel_HC],(GFCF2[MY]=E391)),""))</f>
        <v>1</v>
      </c>
      <c r="AE391" s="158">
        <f t="shared" si="115"/>
        <v>1</v>
      </c>
      <c r="AF391" s="157" t="str" cm="1">
        <f t="array" ref="AF391">IF(D391="Electric","--",IF(D391="Diesel",_xlfn._xlws.FILTER(DFCF2[Fuel_NOX],(DFCF2[MY]=E391)),""))</f>
        <v/>
      </c>
      <c r="AG391" s="157" cm="1">
        <f t="array" ref="AG391">IF(D391="Electric","--",IF(D391="Gasoline",_xlfn._xlws.FILTER(GFCF2[Fuel_NOX],(GFCF2[MY]=E391)),""))</f>
        <v>0.97699999999999998</v>
      </c>
      <c r="AH391" s="157">
        <f t="shared" si="116"/>
        <v>0.97699999999999998</v>
      </c>
      <c r="AI391" s="158">
        <f t="shared" si="117"/>
        <v>0.23986497846153848</v>
      </c>
      <c r="AJ391" s="158">
        <f t="shared" si="118"/>
        <v>0.54118130587576929</v>
      </c>
      <c r="AK391" s="158">
        <f t="shared" si="119"/>
        <v>30.871582704512498</v>
      </c>
      <c r="AL391" s="158">
        <f t="shared" si="120"/>
        <v>69.652199956980454</v>
      </c>
      <c r="AM391" s="158">
        <f t="shared" si="121"/>
        <v>1.5435791352256249E-2</v>
      </c>
      <c r="AN391" s="158">
        <f t="shared" si="122"/>
        <v>3.4826099978490226E-2</v>
      </c>
      <c r="AO391" s="158">
        <f t="shared" si="123"/>
        <v>1.4197840885805297E-2</v>
      </c>
      <c r="AP391" s="157"/>
      <c r="AQ391" s="161"/>
      <c r="AR391" s="161"/>
      <c r="AS391" s="161" t="str">
        <f>IF(ISNA(VLOOKUP($B391,'2017 Emission Inventory'!$B$2:$B$803,1,FALSE)),"No","Yes")</f>
        <v>No</v>
      </c>
      <c r="AT391" s="161" t="str">
        <f>IFERROR(INDEX('2017 Emission Inventory'!$C$2:$C$803,MATCH($B391,'2017 Emission Inventory'!$B$2:$B$803,0)),"")</f>
        <v/>
      </c>
      <c r="AU391" s="161" t="str">
        <f>IFERROR(INDEX('2017 Emission Inventory'!$D$2:$D$803,MATCH($B391,'2017 Emission Inventory'!$B$2:$B$803,0)),"")</f>
        <v/>
      </c>
      <c r="AV391" s="161" t="str">
        <f>IFERROR(INDEX('2017 Emission Inventory'!$E$2:$E$803,MATCH($B391,'2017 Emission Inventory'!$B$2:$B$803,0)),"")</f>
        <v/>
      </c>
      <c r="AW391" s="161" t="str">
        <f>IFERROR(INDEX('2017 Emission Inventory'!$F$2:$F$803,MATCH($B391,'2017 Emission Inventory'!$B$2:$B$803,0)),"")</f>
        <v/>
      </c>
      <c r="AX391" s="161" t="str">
        <f>IFERROR(INDEX('2017 Emission Inventory'!$G$2:$G$803,MATCH($B391,'2017 Emission Inventory'!$B$2:$B$803,0)),"")</f>
        <v/>
      </c>
      <c r="AY391" s="162" t="str">
        <f>IFERROR(INDEX('2017 Emission Inventory'!$AL$2:$AL$803,MATCH($B391,'2017 Emission Inventory'!$B$2:$B$803,0)),"")</f>
        <v/>
      </c>
      <c r="AZ391" s="163" t="e">
        <f t="shared" si="124"/>
        <v>#VALUE!</v>
      </c>
      <c r="BB391" s="166"/>
    </row>
    <row r="392" spans="1:54" s="160" customFormat="1" x14ac:dyDescent="0.35">
      <c r="A392" s="157">
        <v>391</v>
      </c>
      <c r="B392" s="157" t="s">
        <v>303</v>
      </c>
      <c r="C392" s="157" t="s">
        <v>205</v>
      </c>
      <c r="D392" s="157" t="s">
        <v>16</v>
      </c>
      <c r="E392" s="157">
        <v>2015</v>
      </c>
      <c r="F392" s="157">
        <v>86</v>
      </c>
      <c r="G392" s="157">
        <v>1137.9951923076924</v>
      </c>
      <c r="H392" s="157"/>
      <c r="I392" s="157">
        <f t="shared" si="108"/>
        <v>100</v>
      </c>
      <c r="J392" s="157" t="str">
        <f>IF(D392="Electric","--",IF(D392="Diesel",VLOOKUP(C392,[2]ORDLF!A:B,2,FALSE),""))</f>
        <v/>
      </c>
      <c r="K392" s="157">
        <f>IF(D392="Electric","--",IF(D392="Gasoline",VLOOKUP(C392,LSILF!A:C,3,FALSE),""))</f>
        <v>0.54</v>
      </c>
      <c r="L392" s="158">
        <f t="shared" si="107"/>
        <v>0.54</v>
      </c>
      <c r="M392" s="157" t="str" cm="1">
        <f t="array" ref="M392">IF(D392="Electric","--",IF(D392="Diesel",_xlfn._xlws.FILTER(DIESCH[CH Cap],(DIESCH[HP Bin]=I392)),""))</f>
        <v/>
      </c>
      <c r="N392" s="157" cm="1">
        <f t="array" ref="N392">IF(D392="Electric","--",IF(D392="Gasoline",_xlfn._xlws.FILTER(LSICH[CH Cap],(LSICH[Fuel Type]=D392)*(LSICH[MY]=E392)),""))</f>
        <v>10000</v>
      </c>
      <c r="O392" s="157">
        <f t="shared" si="109"/>
        <v>10000</v>
      </c>
      <c r="P392" s="157">
        <f t="shared" si="110"/>
        <v>5689.9759615384619</v>
      </c>
      <c r="Q392" s="157" t="str" cm="1">
        <f t="array" ref="Q392">IF(D392="Electric","--",IF(D392="Diesel",_xlfn._xlws.FILTER(ORDEF[HC-ZH (g/hp-hr)],(ORDEF[HP]=I392)*(ORDEF[Model_Year]=E392)),""))</f>
        <v/>
      </c>
      <c r="R392" s="157" cm="1">
        <f t="array" ref="R392">IF(D392="Electric","--",IF(D392="Gasoline",_xlfn._xlws.FILTER(LSIEF[HC-ZH (g/hp-hr)],(LSIEF[Fuel]=D392)*(LSIEF[HP Bin]=I392)*(LSIEF[Model Year]=E392)),""))</f>
        <v>1.7000000000000001E-2</v>
      </c>
      <c r="S392" s="158">
        <f t="shared" si="111"/>
        <v>1.7000000000000001E-2</v>
      </c>
      <c r="T392" s="159" t="str" cm="1">
        <f t="array" ref="T392">IF(D392="Electric","--",IF(D392="Diesel",_xlfn._xlws.FILTER(ORDEF[HCDR],(ORDEF[HP]=I392)*(ORDEF[Model_Year]=E392),),""))</f>
        <v/>
      </c>
      <c r="U392" s="159" cm="1">
        <f t="array" ref="U392">IF(D392="Electric","--",IF(D392="Gasoline",_xlfn._xlws.FILTER(LSIEF[HC DR],(LSIEF[Fuel]=D392)*(LSIEF[HP Bin]=I392)*(LSIEF[Model Year]=E392)),""))</f>
        <v>3.2639999999999999E-5</v>
      </c>
      <c r="V392" s="159">
        <f t="shared" si="112"/>
        <v>3.2639999999999999E-5</v>
      </c>
      <c r="W392" s="158" t="str" cm="1">
        <f t="array" ref="W392">IF(D392="Electric","--",IF(D392="Diesel",_xlfn._xlws.FILTER(ORDEF[NOXzh],(ORDEF[HP]=I392)*(ORDEF[Model_Year]=E392)),""))</f>
        <v/>
      </c>
      <c r="X392" s="158" cm="1">
        <f t="array" ref="X392">IF(D392="Electric","--",IF(D392="Gasoline",_xlfn._xlws.FILTER(LSIEF[NOX-ZH (g/hp-hr)],(LSIEF[Fuel]=D392)*(LSIEF[HP Bin]=I392)*(LSIEF[Model Year]=E392)),""))</f>
        <v>3.7999999999999999E-2</v>
      </c>
      <c r="Y392" s="158">
        <f t="shared" si="113"/>
        <v>3.7999999999999999E-2</v>
      </c>
      <c r="Z392" s="159" t="str" cm="1">
        <f t="array" ref="Z392">IF(D392="Electric","--",IF(D392="Diesel",_xlfn._xlws.FILTER(ORDEF[NOXdr],(ORDEF[HP]=I392)*(ORDEF[Model_Year]=E392)),""))</f>
        <v/>
      </c>
      <c r="AA392" s="159" cm="1">
        <f t="array" ref="AA392">IF(E392="Electric","--",IF(D392="Gasoline",_xlfn._xlws.FILTER(LSIEF[NOX DR],(LSIEF[Fuel]=D392)*(LSIEF[HP Bin]=I392)*(LSIEF[Model Year]=E392)),""))</f>
        <v>7.5559999999999988E-5</v>
      </c>
      <c r="AB392" s="159">
        <f t="shared" si="114"/>
        <v>7.5559999999999988E-5</v>
      </c>
      <c r="AC392" s="158" t="str" cm="1">
        <f t="array" ref="AC392">IF(D392="Electric","--",IF(D392="Diesel",_xlfn._xlws.FILTER(DFCF2[Fuel_HC],(DFCF2[MY]=E392)),""))</f>
        <v/>
      </c>
      <c r="AD392" s="158" cm="1">
        <f t="array" ref="AD392">IF(D392="Electric","--",IF(D392="Gasoline",_xlfn._xlws.FILTER(GFCF2[Fuel_HC],(GFCF2[MY]=E392)),""))</f>
        <v>1</v>
      </c>
      <c r="AE392" s="158">
        <f t="shared" si="115"/>
        <v>1</v>
      </c>
      <c r="AF392" s="157" t="str" cm="1">
        <f t="array" ref="AF392">IF(D392="Electric","--",IF(D392="Diesel",_xlfn._xlws.FILTER(DFCF2[Fuel_NOX],(DFCF2[MY]=E392)),""))</f>
        <v/>
      </c>
      <c r="AG392" s="157" cm="1">
        <f t="array" ref="AG392">IF(D392="Electric","--",IF(D392="Gasoline",_xlfn._xlws.FILTER(GFCF2[Fuel_NOX],(GFCF2[MY]=E392)),""))</f>
        <v>0.97699999999999998</v>
      </c>
      <c r="AH392" s="157">
        <f t="shared" si="116"/>
        <v>0.97699999999999998</v>
      </c>
      <c r="AI392" s="158">
        <f t="shared" si="117"/>
        <v>0.20272081538461539</v>
      </c>
      <c r="AJ392" s="158">
        <f t="shared" si="118"/>
        <v>0.45717208822980765</v>
      </c>
      <c r="AK392" s="158">
        <f t="shared" si="119"/>
        <v>23.619203182612441</v>
      </c>
      <c r="AL392" s="158">
        <f t="shared" si="120"/>
        <v>53.265573250740381</v>
      </c>
      <c r="AM392" s="158">
        <f t="shared" si="121"/>
        <v>1.1809601591306222E-2</v>
      </c>
      <c r="AN392" s="158">
        <f t="shared" si="122"/>
        <v>2.6632786625370192E-2</v>
      </c>
      <c r="AO392" s="158">
        <f t="shared" si="123"/>
        <v>1.0862471543683463E-2</v>
      </c>
      <c r="AP392" s="157"/>
      <c r="AQ392" s="161"/>
      <c r="AR392" s="161"/>
      <c r="AS392" s="161" t="str">
        <f>IF(ISNA(VLOOKUP($B392,'2017 Emission Inventory'!$B$2:$B$803,1,FALSE)),"No","Yes")</f>
        <v>Yes</v>
      </c>
      <c r="AT392" s="161" t="str">
        <f>IFERROR(INDEX('2017 Emission Inventory'!$C$2:$C$803,MATCH($B392,'2017 Emission Inventory'!$B$2:$B$803,0)),"")</f>
        <v>Cargo Tractor</v>
      </c>
      <c r="AU392" s="161" t="str">
        <f>IFERROR(INDEX('2017 Emission Inventory'!$D$2:$D$803,MATCH($B392,'2017 Emission Inventory'!$B$2:$B$803,0)),"")</f>
        <v>Gasoline</v>
      </c>
      <c r="AV392" s="161">
        <f>IFERROR(INDEX('2017 Emission Inventory'!$E$2:$E$803,MATCH($B392,'2017 Emission Inventory'!$B$2:$B$803,0)),"")</f>
        <v>2012</v>
      </c>
      <c r="AW392" s="161">
        <f>IFERROR(INDEX('2017 Emission Inventory'!$F$2:$F$803,MATCH($B392,'2017 Emission Inventory'!$B$2:$B$803,0)),"")</f>
        <v>101</v>
      </c>
      <c r="AX392" s="161">
        <f>IFERROR(INDEX('2017 Emission Inventory'!$G$2:$G$803,MATCH($B392,'2017 Emission Inventory'!$B$2:$B$803,0)),"")</f>
        <v>158.69565217391303</v>
      </c>
      <c r="AY392" s="162">
        <f>IFERROR(INDEX('2017 Emission Inventory'!$AL$2:$AL$803,MATCH($B392,'2017 Emission Inventory'!$B$2:$B$803,0)),"")</f>
        <v>3.3913111289354161</v>
      </c>
      <c r="AZ392" s="163">
        <f t="shared" si="124"/>
        <v>49.874262121804968</v>
      </c>
      <c r="BB392" s="166"/>
    </row>
    <row r="393" spans="1:54" s="160" customFormat="1" x14ac:dyDescent="0.35">
      <c r="A393" s="157">
        <v>392</v>
      </c>
      <c r="B393" s="157" t="s">
        <v>304</v>
      </c>
      <c r="C393" s="157" t="s">
        <v>205</v>
      </c>
      <c r="D393" s="157" t="s">
        <v>16</v>
      </c>
      <c r="E393" s="157">
        <v>2015</v>
      </c>
      <c r="F393" s="157">
        <v>86</v>
      </c>
      <c r="G393" s="157">
        <v>1137.9951923076924</v>
      </c>
      <c r="H393" s="157"/>
      <c r="I393" s="157">
        <f t="shared" si="108"/>
        <v>100</v>
      </c>
      <c r="J393" s="157" t="str">
        <f>IF(D393="Electric","--",IF(D393="Diesel",VLOOKUP(C393,[2]ORDLF!A:B,2,FALSE),""))</f>
        <v/>
      </c>
      <c r="K393" s="157">
        <f>IF(D393="Electric","--",IF(D393="Gasoline",VLOOKUP(C393,LSILF!A:C,3,FALSE),""))</f>
        <v>0.54</v>
      </c>
      <c r="L393" s="158">
        <f t="shared" si="107"/>
        <v>0.54</v>
      </c>
      <c r="M393" s="157" t="str" cm="1">
        <f t="array" ref="M393">IF(D393="Electric","--",IF(D393="Diesel",_xlfn._xlws.FILTER(DIESCH[CH Cap],(DIESCH[HP Bin]=I393)),""))</f>
        <v/>
      </c>
      <c r="N393" s="157" cm="1">
        <f t="array" ref="N393">IF(D393="Electric","--",IF(D393="Gasoline",_xlfn._xlws.FILTER(LSICH[CH Cap],(LSICH[Fuel Type]=D393)*(LSICH[MY]=E393)),""))</f>
        <v>10000</v>
      </c>
      <c r="O393" s="157">
        <f t="shared" si="109"/>
        <v>10000</v>
      </c>
      <c r="P393" s="157">
        <f t="shared" si="110"/>
        <v>5689.9759615384619</v>
      </c>
      <c r="Q393" s="157" t="str" cm="1">
        <f t="array" ref="Q393">IF(D393="Electric","--",IF(D393="Diesel",_xlfn._xlws.FILTER(ORDEF[HC-ZH (g/hp-hr)],(ORDEF[HP]=I393)*(ORDEF[Model_Year]=E393)),""))</f>
        <v/>
      </c>
      <c r="R393" s="157" cm="1">
        <f t="array" ref="R393">IF(D393="Electric","--",IF(D393="Gasoline",_xlfn._xlws.FILTER(LSIEF[HC-ZH (g/hp-hr)],(LSIEF[Fuel]=D393)*(LSIEF[HP Bin]=I393)*(LSIEF[Model Year]=E393)),""))</f>
        <v>1.7000000000000001E-2</v>
      </c>
      <c r="S393" s="158">
        <f t="shared" si="111"/>
        <v>1.7000000000000001E-2</v>
      </c>
      <c r="T393" s="159" t="str" cm="1">
        <f t="array" ref="T393">IF(D393="Electric","--",IF(D393="Diesel",_xlfn._xlws.FILTER(ORDEF[HCDR],(ORDEF[HP]=I393)*(ORDEF[Model_Year]=E393),),""))</f>
        <v/>
      </c>
      <c r="U393" s="159" cm="1">
        <f t="array" ref="U393">IF(D393="Electric","--",IF(D393="Gasoline",_xlfn._xlws.FILTER(LSIEF[HC DR],(LSIEF[Fuel]=D393)*(LSIEF[HP Bin]=I393)*(LSIEF[Model Year]=E393)),""))</f>
        <v>3.2639999999999999E-5</v>
      </c>
      <c r="V393" s="159">
        <f t="shared" si="112"/>
        <v>3.2639999999999999E-5</v>
      </c>
      <c r="W393" s="158" t="str" cm="1">
        <f t="array" ref="W393">IF(D393="Electric","--",IF(D393="Diesel",_xlfn._xlws.FILTER(ORDEF[NOXzh],(ORDEF[HP]=I393)*(ORDEF[Model_Year]=E393)),""))</f>
        <v/>
      </c>
      <c r="X393" s="158" cm="1">
        <f t="array" ref="X393">IF(D393="Electric","--",IF(D393="Gasoline",_xlfn._xlws.FILTER(LSIEF[NOX-ZH (g/hp-hr)],(LSIEF[Fuel]=D393)*(LSIEF[HP Bin]=I393)*(LSIEF[Model Year]=E393)),""))</f>
        <v>3.7999999999999999E-2</v>
      </c>
      <c r="Y393" s="158">
        <f t="shared" si="113"/>
        <v>3.7999999999999999E-2</v>
      </c>
      <c r="Z393" s="159" t="str" cm="1">
        <f t="array" ref="Z393">IF(D393="Electric","--",IF(D393="Diesel",_xlfn._xlws.FILTER(ORDEF[NOXdr],(ORDEF[HP]=I393)*(ORDEF[Model_Year]=E393)),""))</f>
        <v/>
      </c>
      <c r="AA393" s="159" cm="1">
        <f t="array" ref="AA393">IF(E393="Electric","--",IF(D393="Gasoline",_xlfn._xlws.FILTER(LSIEF[NOX DR],(LSIEF[Fuel]=D393)*(LSIEF[HP Bin]=I393)*(LSIEF[Model Year]=E393)),""))</f>
        <v>7.5559999999999988E-5</v>
      </c>
      <c r="AB393" s="159">
        <f t="shared" si="114"/>
        <v>7.5559999999999988E-5</v>
      </c>
      <c r="AC393" s="158" t="str" cm="1">
        <f t="array" ref="AC393">IF(D393="Electric","--",IF(D393="Diesel",_xlfn._xlws.FILTER(DFCF2[Fuel_HC],(DFCF2[MY]=E393)),""))</f>
        <v/>
      </c>
      <c r="AD393" s="158" cm="1">
        <f t="array" ref="AD393">IF(D393="Electric","--",IF(D393="Gasoline",_xlfn._xlws.FILTER(GFCF2[Fuel_HC],(GFCF2[MY]=E393)),""))</f>
        <v>1</v>
      </c>
      <c r="AE393" s="158">
        <f t="shared" si="115"/>
        <v>1</v>
      </c>
      <c r="AF393" s="157" t="str" cm="1">
        <f t="array" ref="AF393">IF(D393="Electric","--",IF(D393="Diesel",_xlfn._xlws.FILTER(DFCF2[Fuel_NOX],(DFCF2[MY]=E393)),""))</f>
        <v/>
      </c>
      <c r="AG393" s="157" cm="1">
        <f t="array" ref="AG393">IF(D393="Electric","--",IF(D393="Gasoline",_xlfn._xlws.FILTER(GFCF2[Fuel_NOX],(GFCF2[MY]=E393)),""))</f>
        <v>0.97699999999999998</v>
      </c>
      <c r="AH393" s="157">
        <f t="shared" si="116"/>
        <v>0.97699999999999998</v>
      </c>
      <c r="AI393" s="158">
        <f t="shared" si="117"/>
        <v>0.20272081538461539</v>
      </c>
      <c r="AJ393" s="158">
        <f t="shared" si="118"/>
        <v>0.45717208822980765</v>
      </c>
      <c r="AK393" s="158">
        <f t="shared" si="119"/>
        <v>23.619203182612441</v>
      </c>
      <c r="AL393" s="158">
        <f t="shared" si="120"/>
        <v>53.265573250740381</v>
      </c>
      <c r="AM393" s="158">
        <f t="shared" si="121"/>
        <v>1.1809601591306222E-2</v>
      </c>
      <c r="AN393" s="158">
        <f t="shared" si="122"/>
        <v>2.6632786625370192E-2</v>
      </c>
      <c r="AO393" s="158">
        <f t="shared" si="123"/>
        <v>1.0862471543683463E-2</v>
      </c>
      <c r="AP393" s="157"/>
      <c r="AQ393" s="161"/>
      <c r="AR393" s="161"/>
      <c r="AS393" s="161" t="str">
        <f>IF(ISNA(VLOOKUP($B393,'2017 Emission Inventory'!$B$2:$B$803,1,FALSE)),"No","Yes")</f>
        <v>Yes</v>
      </c>
      <c r="AT393" s="161" t="str">
        <f>IFERROR(INDEX('2017 Emission Inventory'!$C$2:$C$803,MATCH($B393,'2017 Emission Inventory'!$B$2:$B$803,0)),"")</f>
        <v>Cargo Tractor</v>
      </c>
      <c r="AU393" s="161" t="str">
        <f>IFERROR(INDEX('2017 Emission Inventory'!$D$2:$D$803,MATCH($B393,'2017 Emission Inventory'!$B$2:$B$803,0)),"")</f>
        <v>Gasoline</v>
      </c>
      <c r="AV393" s="161">
        <f>IFERROR(INDEX('2017 Emission Inventory'!$E$2:$E$803,MATCH($B393,'2017 Emission Inventory'!$B$2:$B$803,0)),"")</f>
        <v>2012</v>
      </c>
      <c r="AW393" s="161">
        <f>IFERROR(INDEX('2017 Emission Inventory'!$F$2:$F$803,MATCH($B393,'2017 Emission Inventory'!$B$2:$B$803,0)),"")</f>
        <v>101</v>
      </c>
      <c r="AX393" s="161">
        <f>IFERROR(INDEX('2017 Emission Inventory'!$G$2:$G$803,MATCH($B393,'2017 Emission Inventory'!$B$2:$B$803,0)),"")</f>
        <v>158.69565217391303</v>
      </c>
      <c r="AY393" s="162">
        <f>IFERROR(INDEX('2017 Emission Inventory'!$AL$2:$AL$803,MATCH($B393,'2017 Emission Inventory'!$B$2:$B$803,0)),"")</f>
        <v>3.3913111289354161</v>
      </c>
      <c r="AZ393" s="163">
        <f t="shared" si="124"/>
        <v>49.874262121804968</v>
      </c>
      <c r="BB393" s="166"/>
    </row>
    <row r="394" spans="1:54" s="160" customFormat="1" x14ac:dyDescent="0.35">
      <c r="A394" s="157">
        <v>393</v>
      </c>
      <c r="B394" s="157" t="s">
        <v>305</v>
      </c>
      <c r="C394" s="157" t="s">
        <v>205</v>
      </c>
      <c r="D394" s="157" t="s">
        <v>16</v>
      </c>
      <c r="E394" s="157">
        <v>2015</v>
      </c>
      <c r="F394" s="157">
        <v>86</v>
      </c>
      <c r="G394" s="157">
        <v>1137.9951923076924</v>
      </c>
      <c r="H394" s="157"/>
      <c r="I394" s="157">
        <f t="shared" si="108"/>
        <v>100</v>
      </c>
      <c r="J394" s="157" t="str">
        <f>IF(D394="Electric","--",IF(D394="Diesel",VLOOKUP(C394,[2]ORDLF!A:B,2,FALSE),""))</f>
        <v/>
      </c>
      <c r="K394" s="157">
        <f>IF(D394="Electric","--",IF(D394="Gasoline",VLOOKUP(C394,LSILF!A:C,3,FALSE),""))</f>
        <v>0.54</v>
      </c>
      <c r="L394" s="158">
        <f t="shared" si="107"/>
        <v>0.54</v>
      </c>
      <c r="M394" s="157" t="str" cm="1">
        <f t="array" ref="M394">IF(D394="Electric","--",IF(D394="Diesel",_xlfn._xlws.FILTER(DIESCH[CH Cap],(DIESCH[HP Bin]=I394)),""))</f>
        <v/>
      </c>
      <c r="N394" s="157" cm="1">
        <f t="array" ref="N394">IF(D394="Electric","--",IF(D394="Gasoline",_xlfn._xlws.FILTER(LSICH[CH Cap],(LSICH[Fuel Type]=D394)*(LSICH[MY]=E394)),""))</f>
        <v>10000</v>
      </c>
      <c r="O394" s="157">
        <f t="shared" si="109"/>
        <v>10000</v>
      </c>
      <c r="P394" s="157">
        <f t="shared" si="110"/>
        <v>5689.9759615384619</v>
      </c>
      <c r="Q394" s="157" t="str" cm="1">
        <f t="array" ref="Q394">IF(D394="Electric","--",IF(D394="Diesel",_xlfn._xlws.FILTER(ORDEF[HC-ZH (g/hp-hr)],(ORDEF[HP]=I394)*(ORDEF[Model_Year]=E394)),""))</f>
        <v/>
      </c>
      <c r="R394" s="157" cm="1">
        <f t="array" ref="R394">IF(D394="Electric","--",IF(D394="Gasoline",_xlfn._xlws.FILTER(LSIEF[HC-ZH (g/hp-hr)],(LSIEF[Fuel]=D394)*(LSIEF[HP Bin]=I394)*(LSIEF[Model Year]=E394)),""))</f>
        <v>1.7000000000000001E-2</v>
      </c>
      <c r="S394" s="158">
        <f t="shared" si="111"/>
        <v>1.7000000000000001E-2</v>
      </c>
      <c r="T394" s="159" t="str" cm="1">
        <f t="array" ref="T394">IF(D394="Electric","--",IF(D394="Diesel",_xlfn._xlws.FILTER(ORDEF[HCDR],(ORDEF[HP]=I394)*(ORDEF[Model_Year]=E394),),""))</f>
        <v/>
      </c>
      <c r="U394" s="159" cm="1">
        <f t="array" ref="U394">IF(D394="Electric","--",IF(D394="Gasoline",_xlfn._xlws.FILTER(LSIEF[HC DR],(LSIEF[Fuel]=D394)*(LSIEF[HP Bin]=I394)*(LSIEF[Model Year]=E394)),""))</f>
        <v>3.2639999999999999E-5</v>
      </c>
      <c r="V394" s="159">
        <f t="shared" si="112"/>
        <v>3.2639999999999999E-5</v>
      </c>
      <c r="W394" s="158" t="str" cm="1">
        <f t="array" ref="W394">IF(D394="Electric","--",IF(D394="Diesel",_xlfn._xlws.FILTER(ORDEF[NOXzh],(ORDEF[HP]=I394)*(ORDEF[Model_Year]=E394)),""))</f>
        <v/>
      </c>
      <c r="X394" s="158" cm="1">
        <f t="array" ref="X394">IF(D394="Electric","--",IF(D394="Gasoline",_xlfn._xlws.FILTER(LSIEF[NOX-ZH (g/hp-hr)],(LSIEF[Fuel]=D394)*(LSIEF[HP Bin]=I394)*(LSIEF[Model Year]=E394)),""))</f>
        <v>3.7999999999999999E-2</v>
      </c>
      <c r="Y394" s="158">
        <f t="shared" si="113"/>
        <v>3.7999999999999999E-2</v>
      </c>
      <c r="Z394" s="159" t="str" cm="1">
        <f t="array" ref="Z394">IF(D394="Electric","--",IF(D394="Diesel",_xlfn._xlws.FILTER(ORDEF[NOXdr],(ORDEF[HP]=I394)*(ORDEF[Model_Year]=E394)),""))</f>
        <v/>
      </c>
      <c r="AA394" s="159" cm="1">
        <f t="array" ref="AA394">IF(E394="Electric","--",IF(D394="Gasoline",_xlfn._xlws.FILTER(LSIEF[NOX DR],(LSIEF[Fuel]=D394)*(LSIEF[HP Bin]=I394)*(LSIEF[Model Year]=E394)),""))</f>
        <v>7.5559999999999988E-5</v>
      </c>
      <c r="AB394" s="159">
        <f t="shared" si="114"/>
        <v>7.5559999999999988E-5</v>
      </c>
      <c r="AC394" s="158" t="str" cm="1">
        <f t="array" ref="AC394">IF(D394="Electric","--",IF(D394="Diesel",_xlfn._xlws.FILTER(DFCF2[Fuel_HC],(DFCF2[MY]=E394)),""))</f>
        <v/>
      </c>
      <c r="AD394" s="158" cm="1">
        <f t="array" ref="AD394">IF(D394="Electric","--",IF(D394="Gasoline",_xlfn._xlws.FILTER(GFCF2[Fuel_HC],(GFCF2[MY]=E394)),""))</f>
        <v>1</v>
      </c>
      <c r="AE394" s="158">
        <f t="shared" si="115"/>
        <v>1</v>
      </c>
      <c r="AF394" s="157" t="str" cm="1">
        <f t="array" ref="AF394">IF(D394="Electric","--",IF(D394="Diesel",_xlfn._xlws.FILTER(DFCF2[Fuel_NOX],(DFCF2[MY]=E394)),""))</f>
        <v/>
      </c>
      <c r="AG394" s="157" cm="1">
        <f t="array" ref="AG394">IF(D394="Electric","--",IF(D394="Gasoline",_xlfn._xlws.FILTER(GFCF2[Fuel_NOX],(GFCF2[MY]=E394)),""))</f>
        <v>0.97699999999999998</v>
      </c>
      <c r="AH394" s="157">
        <f t="shared" si="116"/>
        <v>0.97699999999999998</v>
      </c>
      <c r="AI394" s="158">
        <f t="shared" si="117"/>
        <v>0.20272081538461539</v>
      </c>
      <c r="AJ394" s="158">
        <f t="shared" si="118"/>
        <v>0.45717208822980765</v>
      </c>
      <c r="AK394" s="158">
        <f t="shared" si="119"/>
        <v>23.619203182612441</v>
      </c>
      <c r="AL394" s="158">
        <f t="shared" si="120"/>
        <v>53.265573250740381</v>
      </c>
      <c r="AM394" s="158">
        <f t="shared" si="121"/>
        <v>1.1809601591306222E-2</v>
      </c>
      <c r="AN394" s="158">
        <f t="shared" si="122"/>
        <v>2.6632786625370192E-2</v>
      </c>
      <c r="AO394" s="158">
        <f t="shared" si="123"/>
        <v>1.0862471543683463E-2</v>
      </c>
      <c r="AP394" s="157"/>
      <c r="AQ394" s="161"/>
      <c r="AR394" s="161"/>
      <c r="AS394" s="161" t="str">
        <f>IF(ISNA(VLOOKUP($B394,'2017 Emission Inventory'!$B$2:$B$803,1,FALSE)),"No","Yes")</f>
        <v>Yes</v>
      </c>
      <c r="AT394" s="161" t="str">
        <f>IFERROR(INDEX('2017 Emission Inventory'!$C$2:$C$803,MATCH($B394,'2017 Emission Inventory'!$B$2:$B$803,0)),"")</f>
        <v>Cargo Tractor</v>
      </c>
      <c r="AU394" s="161" t="str">
        <f>IFERROR(INDEX('2017 Emission Inventory'!$D$2:$D$803,MATCH($B394,'2017 Emission Inventory'!$B$2:$B$803,0)),"")</f>
        <v>Gasoline</v>
      </c>
      <c r="AV394" s="161">
        <f>IFERROR(INDEX('2017 Emission Inventory'!$E$2:$E$803,MATCH($B394,'2017 Emission Inventory'!$B$2:$B$803,0)),"")</f>
        <v>2012</v>
      </c>
      <c r="AW394" s="161">
        <f>IFERROR(INDEX('2017 Emission Inventory'!$F$2:$F$803,MATCH($B394,'2017 Emission Inventory'!$B$2:$B$803,0)),"")</f>
        <v>101</v>
      </c>
      <c r="AX394" s="161">
        <f>IFERROR(INDEX('2017 Emission Inventory'!$G$2:$G$803,MATCH($B394,'2017 Emission Inventory'!$B$2:$B$803,0)),"")</f>
        <v>158.69565217391303</v>
      </c>
      <c r="AY394" s="162">
        <f>IFERROR(INDEX('2017 Emission Inventory'!$AL$2:$AL$803,MATCH($B394,'2017 Emission Inventory'!$B$2:$B$803,0)),"")</f>
        <v>3.3913111289354161</v>
      </c>
      <c r="AZ394" s="163">
        <f t="shared" si="124"/>
        <v>49.874262121804968</v>
      </c>
      <c r="BB394" s="166"/>
    </row>
    <row r="395" spans="1:54" s="160" customFormat="1" x14ac:dyDescent="0.35">
      <c r="A395" s="157">
        <v>394</v>
      </c>
      <c r="B395" s="157" t="s">
        <v>363</v>
      </c>
      <c r="C395" s="157" t="s">
        <v>205</v>
      </c>
      <c r="D395" s="157" t="s">
        <v>16</v>
      </c>
      <c r="E395" s="157">
        <v>2015</v>
      </c>
      <c r="F395" s="157">
        <v>86</v>
      </c>
      <c r="G395" s="157">
        <v>1137.9951923076924</v>
      </c>
      <c r="H395" s="157"/>
      <c r="I395" s="157">
        <f t="shared" si="108"/>
        <v>100</v>
      </c>
      <c r="J395" s="157" t="str">
        <f>IF(D395="Electric","--",IF(D395="Diesel",VLOOKUP(C395,[2]ORDLF!A:B,2,FALSE),""))</f>
        <v/>
      </c>
      <c r="K395" s="157">
        <f>IF(D395="Electric","--",IF(D395="Gasoline",VLOOKUP(C395,LSILF!A:C,3,FALSE),""))</f>
        <v>0.54</v>
      </c>
      <c r="L395" s="158">
        <f t="shared" si="107"/>
        <v>0.54</v>
      </c>
      <c r="M395" s="157" t="str" cm="1">
        <f t="array" ref="M395">IF(D395="Electric","--",IF(D395="Diesel",_xlfn._xlws.FILTER(DIESCH[CH Cap],(DIESCH[HP Bin]=I395)),""))</f>
        <v/>
      </c>
      <c r="N395" s="157" cm="1">
        <f t="array" ref="N395">IF(D395="Electric","--",IF(D395="Gasoline",_xlfn._xlws.FILTER(LSICH[CH Cap],(LSICH[Fuel Type]=D395)*(LSICH[MY]=E395)),""))</f>
        <v>10000</v>
      </c>
      <c r="O395" s="157">
        <f t="shared" si="109"/>
        <v>10000</v>
      </c>
      <c r="P395" s="157">
        <f t="shared" si="110"/>
        <v>5689.9759615384619</v>
      </c>
      <c r="Q395" s="157" t="str" cm="1">
        <f t="array" ref="Q395">IF(D395="Electric","--",IF(D395="Diesel",_xlfn._xlws.FILTER(ORDEF[HC-ZH (g/hp-hr)],(ORDEF[HP]=I395)*(ORDEF[Model_Year]=E395)),""))</f>
        <v/>
      </c>
      <c r="R395" s="157" cm="1">
        <f t="array" ref="R395">IF(D395="Electric","--",IF(D395="Gasoline",_xlfn._xlws.FILTER(LSIEF[HC-ZH (g/hp-hr)],(LSIEF[Fuel]=D395)*(LSIEF[HP Bin]=I395)*(LSIEF[Model Year]=E395)),""))</f>
        <v>1.7000000000000001E-2</v>
      </c>
      <c r="S395" s="158">
        <f t="shared" si="111"/>
        <v>1.7000000000000001E-2</v>
      </c>
      <c r="T395" s="159" t="str" cm="1">
        <f t="array" ref="T395">IF(D395="Electric","--",IF(D395="Diesel",_xlfn._xlws.FILTER(ORDEF[HCDR],(ORDEF[HP]=I395)*(ORDEF[Model_Year]=E395),),""))</f>
        <v/>
      </c>
      <c r="U395" s="159" cm="1">
        <f t="array" ref="U395">IF(D395="Electric","--",IF(D395="Gasoline",_xlfn._xlws.FILTER(LSIEF[HC DR],(LSIEF[Fuel]=D395)*(LSIEF[HP Bin]=I395)*(LSIEF[Model Year]=E395)),""))</f>
        <v>3.2639999999999999E-5</v>
      </c>
      <c r="V395" s="159">
        <f t="shared" si="112"/>
        <v>3.2639999999999999E-5</v>
      </c>
      <c r="W395" s="158" t="str" cm="1">
        <f t="array" ref="W395">IF(D395="Electric","--",IF(D395="Diesel",_xlfn._xlws.FILTER(ORDEF[NOXzh],(ORDEF[HP]=I395)*(ORDEF[Model_Year]=E395)),""))</f>
        <v/>
      </c>
      <c r="X395" s="158" cm="1">
        <f t="array" ref="X395">IF(D395="Electric","--",IF(D395="Gasoline",_xlfn._xlws.FILTER(LSIEF[NOX-ZH (g/hp-hr)],(LSIEF[Fuel]=D395)*(LSIEF[HP Bin]=I395)*(LSIEF[Model Year]=E395)),""))</f>
        <v>3.7999999999999999E-2</v>
      </c>
      <c r="Y395" s="158">
        <f t="shared" si="113"/>
        <v>3.7999999999999999E-2</v>
      </c>
      <c r="Z395" s="159" t="str" cm="1">
        <f t="array" ref="Z395">IF(D395="Electric","--",IF(D395="Diesel",_xlfn._xlws.FILTER(ORDEF[NOXdr],(ORDEF[HP]=I395)*(ORDEF[Model_Year]=E395)),""))</f>
        <v/>
      </c>
      <c r="AA395" s="159" cm="1">
        <f t="array" ref="AA395">IF(E395="Electric","--",IF(D395="Gasoline",_xlfn._xlws.FILTER(LSIEF[NOX DR],(LSIEF[Fuel]=D395)*(LSIEF[HP Bin]=I395)*(LSIEF[Model Year]=E395)),""))</f>
        <v>7.5559999999999988E-5</v>
      </c>
      <c r="AB395" s="159">
        <f t="shared" si="114"/>
        <v>7.5559999999999988E-5</v>
      </c>
      <c r="AC395" s="158" t="str" cm="1">
        <f t="array" ref="AC395">IF(D395="Electric","--",IF(D395="Diesel",_xlfn._xlws.FILTER(DFCF2[Fuel_HC],(DFCF2[MY]=E395)),""))</f>
        <v/>
      </c>
      <c r="AD395" s="158" cm="1">
        <f t="array" ref="AD395">IF(D395="Electric","--",IF(D395="Gasoline",_xlfn._xlws.FILTER(GFCF2[Fuel_HC],(GFCF2[MY]=E395)),""))</f>
        <v>1</v>
      </c>
      <c r="AE395" s="158">
        <f t="shared" si="115"/>
        <v>1</v>
      </c>
      <c r="AF395" s="157" t="str" cm="1">
        <f t="array" ref="AF395">IF(D395="Electric","--",IF(D395="Diesel",_xlfn._xlws.FILTER(DFCF2[Fuel_NOX],(DFCF2[MY]=E395)),""))</f>
        <v/>
      </c>
      <c r="AG395" s="157" cm="1">
        <f t="array" ref="AG395">IF(D395="Electric","--",IF(D395="Gasoline",_xlfn._xlws.FILTER(GFCF2[Fuel_NOX],(GFCF2[MY]=E395)),""))</f>
        <v>0.97699999999999998</v>
      </c>
      <c r="AH395" s="157">
        <f t="shared" si="116"/>
        <v>0.97699999999999998</v>
      </c>
      <c r="AI395" s="158">
        <f t="shared" si="117"/>
        <v>0.20272081538461539</v>
      </c>
      <c r="AJ395" s="158">
        <f t="shared" si="118"/>
        <v>0.45717208822980765</v>
      </c>
      <c r="AK395" s="158">
        <f t="shared" si="119"/>
        <v>23.619203182612441</v>
      </c>
      <c r="AL395" s="158">
        <f t="shared" si="120"/>
        <v>53.265573250740381</v>
      </c>
      <c r="AM395" s="158">
        <f t="shared" si="121"/>
        <v>1.1809601591306222E-2</v>
      </c>
      <c r="AN395" s="158">
        <f t="shared" si="122"/>
        <v>2.6632786625370192E-2</v>
      </c>
      <c r="AO395" s="158">
        <f t="shared" si="123"/>
        <v>1.0862471543683463E-2</v>
      </c>
      <c r="AP395" s="157"/>
      <c r="AQ395" s="161"/>
      <c r="AR395" s="161"/>
      <c r="AS395" s="161" t="str">
        <f>IF(ISNA(VLOOKUP($B395,'2017 Emission Inventory'!$B$2:$B$803,1,FALSE)),"No","Yes")</f>
        <v>Yes</v>
      </c>
      <c r="AT395" s="161" t="str">
        <f>IFERROR(INDEX('2017 Emission Inventory'!$C$2:$C$803,MATCH($B395,'2017 Emission Inventory'!$B$2:$B$803,0)),"")</f>
        <v>Cargo Tractor</v>
      </c>
      <c r="AU395" s="161" t="str">
        <f>IFERROR(INDEX('2017 Emission Inventory'!$D$2:$D$803,MATCH($B395,'2017 Emission Inventory'!$B$2:$B$803,0)),"")</f>
        <v>Gasoline</v>
      </c>
      <c r="AV395" s="161">
        <f>IFERROR(INDEX('2017 Emission Inventory'!$E$2:$E$803,MATCH($B395,'2017 Emission Inventory'!$B$2:$B$803,0)),"")</f>
        <v>2015</v>
      </c>
      <c r="AW395" s="161">
        <f>IFERROR(INDEX('2017 Emission Inventory'!$F$2:$F$803,MATCH($B395,'2017 Emission Inventory'!$B$2:$B$803,0)),"")</f>
        <v>86</v>
      </c>
      <c r="AX395" s="161">
        <f>IFERROR(INDEX('2017 Emission Inventory'!$G$2:$G$803,MATCH($B395,'2017 Emission Inventory'!$B$2:$B$803,0)),"")</f>
        <v>1137.9951923076924</v>
      </c>
      <c r="AY395" s="162">
        <f>IFERROR(INDEX('2017 Emission Inventory'!$AL$2:$AL$803,MATCH($B395,'2017 Emission Inventory'!$B$2:$B$803,0)),"")</f>
        <v>23.901581540846237</v>
      </c>
      <c r="AZ395" s="163">
        <f t="shared" si="124"/>
        <v>29.363991709894144</v>
      </c>
      <c r="BB395" s="166"/>
    </row>
    <row r="396" spans="1:54" s="160" customFormat="1" x14ac:dyDescent="0.35">
      <c r="A396" s="157">
        <v>395</v>
      </c>
      <c r="B396" s="157" t="s">
        <v>364</v>
      </c>
      <c r="C396" s="157" t="s">
        <v>205</v>
      </c>
      <c r="D396" s="157" t="s">
        <v>16</v>
      </c>
      <c r="E396" s="157">
        <v>2015</v>
      </c>
      <c r="F396" s="157">
        <v>86</v>
      </c>
      <c r="G396" s="157">
        <v>1137.9951923076924</v>
      </c>
      <c r="H396" s="157"/>
      <c r="I396" s="157">
        <f t="shared" si="108"/>
        <v>100</v>
      </c>
      <c r="J396" s="157" t="str">
        <f>IF(D396="Electric","--",IF(D396="Diesel",VLOOKUP(C396,[2]ORDLF!A:B,2,FALSE),""))</f>
        <v/>
      </c>
      <c r="K396" s="157">
        <f>IF(D396="Electric","--",IF(D396="Gasoline",VLOOKUP(C396,LSILF!A:C,3,FALSE),""))</f>
        <v>0.54</v>
      </c>
      <c r="L396" s="158">
        <f t="shared" si="107"/>
        <v>0.54</v>
      </c>
      <c r="M396" s="157" t="str" cm="1">
        <f t="array" ref="M396">IF(D396="Electric","--",IF(D396="Diesel",_xlfn._xlws.FILTER(DIESCH[CH Cap],(DIESCH[HP Bin]=I396)),""))</f>
        <v/>
      </c>
      <c r="N396" s="157" cm="1">
        <f t="array" ref="N396">IF(D396="Electric","--",IF(D396="Gasoline",_xlfn._xlws.FILTER(LSICH[CH Cap],(LSICH[Fuel Type]=D396)*(LSICH[MY]=E396)),""))</f>
        <v>10000</v>
      </c>
      <c r="O396" s="157">
        <f t="shared" si="109"/>
        <v>10000</v>
      </c>
      <c r="P396" s="157">
        <f t="shared" si="110"/>
        <v>5689.9759615384619</v>
      </c>
      <c r="Q396" s="157" t="str" cm="1">
        <f t="array" ref="Q396">IF(D396="Electric","--",IF(D396="Diesel",_xlfn._xlws.FILTER(ORDEF[HC-ZH (g/hp-hr)],(ORDEF[HP]=I396)*(ORDEF[Model_Year]=E396)),""))</f>
        <v/>
      </c>
      <c r="R396" s="157" cm="1">
        <f t="array" ref="R396">IF(D396="Electric","--",IF(D396="Gasoline",_xlfn._xlws.FILTER(LSIEF[HC-ZH (g/hp-hr)],(LSIEF[Fuel]=D396)*(LSIEF[HP Bin]=I396)*(LSIEF[Model Year]=E396)),""))</f>
        <v>1.7000000000000001E-2</v>
      </c>
      <c r="S396" s="158">
        <f t="shared" si="111"/>
        <v>1.7000000000000001E-2</v>
      </c>
      <c r="T396" s="159" t="str" cm="1">
        <f t="array" ref="T396">IF(D396="Electric","--",IF(D396="Diesel",_xlfn._xlws.FILTER(ORDEF[HCDR],(ORDEF[HP]=I396)*(ORDEF[Model_Year]=E396),),""))</f>
        <v/>
      </c>
      <c r="U396" s="159" cm="1">
        <f t="array" ref="U396">IF(D396="Electric","--",IF(D396="Gasoline",_xlfn._xlws.FILTER(LSIEF[HC DR],(LSIEF[Fuel]=D396)*(LSIEF[HP Bin]=I396)*(LSIEF[Model Year]=E396)),""))</f>
        <v>3.2639999999999999E-5</v>
      </c>
      <c r="V396" s="159">
        <f t="shared" si="112"/>
        <v>3.2639999999999999E-5</v>
      </c>
      <c r="W396" s="158" t="str" cm="1">
        <f t="array" ref="W396">IF(D396="Electric","--",IF(D396="Diesel",_xlfn._xlws.FILTER(ORDEF[NOXzh],(ORDEF[HP]=I396)*(ORDEF[Model_Year]=E396)),""))</f>
        <v/>
      </c>
      <c r="X396" s="158" cm="1">
        <f t="array" ref="X396">IF(D396="Electric","--",IF(D396="Gasoline",_xlfn._xlws.FILTER(LSIEF[NOX-ZH (g/hp-hr)],(LSIEF[Fuel]=D396)*(LSIEF[HP Bin]=I396)*(LSIEF[Model Year]=E396)),""))</f>
        <v>3.7999999999999999E-2</v>
      </c>
      <c r="Y396" s="158">
        <f t="shared" si="113"/>
        <v>3.7999999999999999E-2</v>
      </c>
      <c r="Z396" s="159" t="str" cm="1">
        <f t="array" ref="Z396">IF(D396="Electric","--",IF(D396="Diesel",_xlfn._xlws.FILTER(ORDEF[NOXdr],(ORDEF[HP]=I396)*(ORDEF[Model_Year]=E396)),""))</f>
        <v/>
      </c>
      <c r="AA396" s="159" cm="1">
        <f t="array" ref="AA396">IF(E396="Electric","--",IF(D396="Gasoline",_xlfn._xlws.FILTER(LSIEF[NOX DR],(LSIEF[Fuel]=D396)*(LSIEF[HP Bin]=I396)*(LSIEF[Model Year]=E396)),""))</f>
        <v>7.5559999999999988E-5</v>
      </c>
      <c r="AB396" s="159">
        <f t="shared" si="114"/>
        <v>7.5559999999999988E-5</v>
      </c>
      <c r="AC396" s="158" t="str" cm="1">
        <f t="array" ref="AC396">IF(D396="Electric","--",IF(D396="Diesel",_xlfn._xlws.FILTER(DFCF2[Fuel_HC],(DFCF2[MY]=E396)),""))</f>
        <v/>
      </c>
      <c r="AD396" s="158" cm="1">
        <f t="array" ref="AD396">IF(D396="Electric","--",IF(D396="Gasoline",_xlfn._xlws.FILTER(GFCF2[Fuel_HC],(GFCF2[MY]=E396)),""))</f>
        <v>1</v>
      </c>
      <c r="AE396" s="158">
        <f t="shared" si="115"/>
        <v>1</v>
      </c>
      <c r="AF396" s="157" t="str" cm="1">
        <f t="array" ref="AF396">IF(D396="Electric","--",IF(D396="Diesel",_xlfn._xlws.FILTER(DFCF2[Fuel_NOX],(DFCF2[MY]=E396)),""))</f>
        <v/>
      </c>
      <c r="AG396" s="157" cm="1">
        <f t="array" ref="AG396">IF(D396="Electric","--",IF(D396="Gasoline",_xlfn._xlws.FILTER(GFCF2[Fuel_NOX],(GFCF2[MY]=E396)),""))</f>
        <v>0.97699999999999998</v>
      </c>
      <c r="AH396" s="157">
        <f t="shared" si="116"/>
        <v>0.97699999999999998</v>
      </c>
      <c r="AI396" s="158">
        <f t="shared" si="117"/>
        <v>0.20272081538461539</v>
      </c>
      <c r="AJ396" s="158">
        <f t="shared" si="118"/>
        <v>0.45717208822980765</v>
      </c>
      <c r="AK396" s="158">
        <f t="shared" si="119"/>
        <v>23.619203182612441</v>
      </c>
      <c r="AL396" s="158">
        <f t="shared" si="120"/>
        <v>53.265573250740381</v>
      </c>
      <c r="AM396" s="158">
        <f t="shared" si="121"/>
        <v>1.1809601591306222E-2</v>
      </c>
      <c r="AN396" s="158">
        <f t="shared" si="122"/>
        <v>2.6632786625370192E-2</v>
      </c>
      <c r="AO396" s="158">
        <f t="shared" si="123"/>
        <v>1.0862471543683463E-2</v>
      </c>
      <c r="AP396" s="157"/>
      <c r="AQ396" s="161"/>
      <c r="AR396" s="161"/>
      <c r="AS396" s="161" t="str">
        <f>IF(ISNA(VLOOKUP($B396,'2017 Emission Inventory'!$B$2:$B$803,1,FALSE)),"No","Yes")</f>
        <v>Yes</v>
      </c>
      <c r="AT396" s="161" t="str">
        <f>IFERROR(INDEX('2017 Emission Inventory'!$C$2:$C$803,MATCH($B396,'2017 Emission Inventory'!$B$2:$B$803,0)),"")</f>
        <v>Cargo Tractor</v>
      </c>
      <c r="AU396" s="161" t="str">
        <f>IFERROR(INDEX('2017 Emission Inventory'!$D$2:$D$803,MATCH($B396,'2017 Emission Inventory'!$B$2:$B$803,0)),"")</f>
        <v>Gasoline</v>
      </c>
      <c r="AV396" s="161">
        <f>IFERROR(INDEX('2017 Emission Inventory'!$E$2:$E$803,MATCH($B396,'2017 Emission Inventory'!$B$2:$B$803,0)),"")</f>
        <v>2015</v>
      </c>
      <c r="AW396" s="161">
        <f>IFERROR(INDEX('2017 Emission Inventory'!$F$2:$F$803,MATCH($B396,'2017 Emission Inventory'!$B$2:$B$803,0)),"")</f>
        <v>86</v>
      </c>
      <c r="AX396" s="161">
        <f>IFERROR(INDEX('2017 Emission Inventory'!$G$2:$G$803,MATCH($B396,'2017 Emission Inventory'!$B$2:$B$803,0)),"")</f>
        <v>1137.9951923076924</v>
      </c>
      <c r="AY396" s="162">
        <f>IFERROR(INDEX('2017 Emission Inventory'!$AL$2:$AL$803,MATCH($B396,'2017 Emission Inventory'!$B$2:$B$803,0)),"")</f>
        <v>23.901581540846237</v>
      </c>
      <c r="AZ396" s="163">
        <f t="shared" si="124"/>
        <v>29.363991709894144</v>
      </c>
      <c r="BB396" s="166"/>
    </row>
    <row r="397" spans="1:54" s="160" customFormat="1" x14ac:dyDescent="0.35">
      <c r="A397" s="157">
        <v>396</v>
      </c>
      <c r="B397" s="157" t="s">
        <v>365</v>
      </c>
      <c r="C397" s="157" t="s">
        <v>205</v>
      </c>
      <c r="D397" s="157" t="s">
        <v>16</v>
      </c>
      <c r="E397" s="157">
        <v>2015</v>
      </c>
      <c r="F397" s="157">
        <v>86</v>
      </c>
      <c r="G397" s="157">
        <v>1137.9951923076924</v>
      </c>
      <c r="H397" s="157"/>
      <c r="I397" s="157">
        <f t="shared" si="108"/>
        <v>100</v>
      </c>
      <c r="J397" s="157" t="str">
        <f>IF(D397="Electric","--",IF(D397="Diesel",VLOOKUP(C397,[2]ORDLF!A:B,2,FALSE),""))</f>
        <v/>
      </c>
      <c r="K397" s="157">
        <f>IF(D397="Electric","--",IF(D397="Gasoline",VLOOKUP(C397,LSILF!A:C,3,FALSE),""))</f>
        <v>0.54</v>
      </c>
      <c r="L397" s="158">
        <f t="shared" si="107"/>
        <v>0.54</v>
      </c>
      <c r="M397" s="157" t="str" cm="1">
        <f t="array" ref="M397">IF(D397="Electric","--",IF(D397="Diesel",_xlfn._xlws.FILTER(DIESCH[CH Cap],(DIESCH[HP Bin]=I397)),""))</f>
        <v/>
      </c>
      <c r="N397" s="157" cm="1">
        <f t="array" ref="N397">IF(D397="Electric","--",IF(D397="Gasoline",_xlfn._xlws.FILTER(LSICH[CH Cap],(LSICH[Fuel Type]=D397)*(LSICH[MY]=E397)),""))</f>
        <v>10000</v>
      </c>
      <c r="O397" s="157">
        <f t="shared" si="109"/>
        <v>10000</v>
      </c>
      <c r="P397" s="157">
        <f t="shared" si="110"/>
        <v>5689.9759615384619</v>
      </c>
      <c r="Q397" s="157" t="str" cm="1">
        <f t="array" ref="Q397">IF(D397="Electric","--",IF(D397="Diesel",_xlfn._xlws.FILTER(ORDEF[HC-ZH (g/hp-hr)],(ORDEF[HP]=I397)*(ORDEF[Model_Year]=E397)),""))</f>
        <v/>
      </c>
      <c r="R397" s="157" cm="1">
        <f t="array" ref="R397">IF(D397="Electric","--",IF(D397="Gasoline",_xlfn._xlws.FILTER(LSIEF[HC-ZH (g/hp-hr)],(LSIEF[Fuel]=D397)*(LSIEF[HP Bin]=I397)*(LSIEF[Model Year]=E397)),""))</f>
        <v>1.7000000000000001E-2</v>
      </c>
      <c r="S397" s="158">
        <f t="shared" si="111"/>
        <v>1.7000000000000001E-2</v>
      </c>
      <c r="T397" s="159" t="str" cm="1">
        <f t="array" ref="T397">IF(D397="Electric","--",IF(D397="Diesel",_xlfn._xlws.FILTER(ORDEF[HCDR],(ORDEF[HP]=I397)*(ORDEF[Model_Year]=E397),),""))</f>
        <v/>
      </c>
      <c r="U397" s="159" cm="1">
        <f t="array" ref="U397">IF(D397="Electric","--",IF(D397="Gasoline",_xlfn._xlws.FILTER(LSIEF[HC DR],(LSIEF[Fuel]=D397)*(LSIEF[HP Bin]=I397)*(LSIEF[Model Year]=E397)),""))</f>
        <v>3.2639999999999999E-5</v>
      </c>
      <c r="V397" s="159">
        <f t="shared" si="112"/>
        <v>3.2639999999999999E-5</v>
      </c>
      <c r="W397" s="158" t="str" cm="1">
        <f t="array" ref="W397">IF(D397="Electric","--",IF(D397="Diesel",_xlfn._xlws.FILTER(ORDEF[NOXzh],(ORDEF[HP]=I397)*(ORDEF[Model_Year]=E397)),""))</f>
        <v/>
      </c>
      <c r="X397" s="158" cm="1">
        <f t="array" ref="X397">IF(D397="Electric","--",IF(D397="Gasoline",_xlfn._xlws.FILTER(LSIEF[NOX-ZH (g/hp-hr)],(LSIEF[Fuel]=D397)*(LSIEF[HP Bin]=I397)*(LSIEF[Model Year]=E397)),""))</f>
        <v>3.7999999999999999E-2</v>
      </c>
      <c r="Y397" s="158">
        <f t="shared" si="113"/>
        <v>3.7999999999999999E-2</v>
      </c>
      <c r="Z397" s="159" t="str" cm="1">
        <f t="array" ref="Z397">IF(D397="Electric","--",IF(D397="Diesel",_xlfn._xlws.FILTER(ORDEF[NOXdr],(ORDEF[HP]=I397)*(ORDEF[Model_Year]=E397)),""))</f>
        <v/>
      </c>
      <c r="AA397" s="159" cm="1">
        <f t="array" ref="AA397">IF(E397="Electric","--",IF(D397="Gasoline",_xlfn._xlws.FILTER(LSIEF[NOX DR],(LSIEF[Fuel]=D397)*(LSIEF[HP Bin]=I397)*(LSIEF[Model Year]=E397)),""))</f>
        <v>7.5559999999999988E-5</v>
      </c>
      <c r="AB397" s="159">
        <f t="shared" si="114"/>
        <v>7.5559999999999988E-5</v>
      </c>
      <c r="AC397" s="158" t="str" cm="1">
        <f t="array" ref="AC397">IF(D397="Electric","--",IF(D397="Diesel",_xlfn._xlws.FILTER(DFCF2[Fuel_HC],(DFCF2[MY]=E397)),""))</f>
        <v/>
      </c>
      <c r="AD397" s="158" cm="1">
        <f t="array" ref="AD397">IF(D397="Electric","--",IF(D397="Gasoline",_xlfn._xlws.FILTER(GFCF2[Fuel_HC],(GFCF2[MY]=E397)),""))</f>
        <v>1</v>
      </c>
      <c r="AE397" s="158">
        <f t="shared" si="115"/>
        <v>1</v>
      </c>
      <c r="AF397" s="157" t="str" cm="1">
        <f t="array" ref="AF397">IF(D397="Electric","--",IF(D397="Diesel",_xlfn._xlws.FILTER(DFCF2[Fuel_NOX],(DFCF2[MY]=E397)),""))</f>
        <v/>
      </c>
      <c r="AG397" s="157" cm="1">
        <f t="array" ref="AG397">IF(D397="Electric","--",IF(D397="Gasoline",_xlfn._xlws.FILTER(GFCF2[Fuel_NOX],(GFCF2[MY]=E397)),""))</f>
        <v>0.97699999999999998</v>
      </c>
      <c r="AH397" s="157">
        <f t="shared" si="116"/>
        <v>0.97699999999999998</v>
      </c>
      <c r="AI397" s="158">
        <f t="shared" si="117"/>
        <v>0.20272081538461539</v>
      </c>
      <c r="AJ397" s="158">
        <f t="shared" si="118"/>
        <v>0.45717208822980765</v>
      </c>
      <c r="AK397" s="158">
        <f t="shared" si="119"/>
        <v>23.619203182612441</v>
      </c>
      <c r="AL397" s="158">
        <f t="shared" si="120"/>
        <v>53.265573250740381</v>
      </c>
      <c r="AM397" s="158">
        <f t="shared" si="121"/>
        <v>1.1809601591306222E-2</v>
      </c>
      <c r="AN397" s="158">
        <f t="shared" si="122"/>
        <v>2.6632786625370192E-2</v>
      </c>
      <c r="AO397" s="158">
        <f t="shared" si="123"/>
        <v>1.0862471543683463E-2</v>
      </c>
      <c r="AP397" s="157"/>
      <c r="AQ397" s="161"/>
      <c r="AR397" s="161"/>
      <c r="AS397" s="161" t="str">
        <f>IF(ISNA(VLOOKUP($B397,'2017 Emission Inventory'!$B$2:$B$803,1,FALSE)),"No","Yes")</f>
        <v>Yes</v>
      </c>
      <c r="AT397" s="161" t="str">
        <f>IFERROR(INDEX('2017 Emission Inventory'!$C$2:$C$803,MATCH($B397,'2017 Emission Inventory'!$B$2:$B$803,0)),"")</f>
        <v>Cargo Tractor</v>
      </c>
      <c r="AU397" s="161" t="str">
        <f>IFERROR(INDEX('2017 Emission Inventory'!$D$2:$D$803,MATCH($B397,'2017 Emission Inventory'!$B$2:$B$803,0)),"")</f>
        <v>Gasoline</v>
      </c>
      <c r="AV397" s="161">
        <f>IFERROR(INDEX('2017 Emission Inventory'!$E$2:$E$803,MATCH($B397,'2017 Emission Inventory'!$B$2:$B$803,0)),"")</f>
        <v>2015</v>
      </c>
      <c r="AW397" s="161">
        <f>IFERROR(INDEX('2017 Emission Inventory'!$F$2:$F$803,MATCH($B397,'2017 Emission Inventory'!$B$2:$B$803,0)),"")</f>
        <v>86</v>
      </c>
      <c r="AX397" s="161">
        <f>IFERROR(INDEX('2017 Emission Inventory'!$G$2:$G$803,MATCH($B397,'2017 Emission Inventory'!$B$2:$B$803,0)),"")</f>
        <v>1137.9951923076924</v>
      </c>
      <c r="AY397" s="162">
        <f>IFERROR(INDEX('2017 Emission Inventory'!$AL$2:$AL$803,MATCH($B397,'2017 Emission Inventory'!$B$2:$B$803,0)),"")</f>
        <v>23.901581540846237</v>
      </c>
      <c r="AZ397" s="163">
        <f t="shared" si="124"/>
        <v>29.363991709894144</v>
      </c>
      <c r="BB397" s="166"/>
    </row>
    <row r="398" spans="1:54" s="160" customFormat="1" x14ac:dyDescent="0.35">
      <c r="A398" s="157">
        <v>397</v>
      </c>
      <c r="B398" s="157" t="s">
        <v>704</v>
      </c>
      <c r="C398" s="157" t="s">
        <v>205</v>
      </c>
      <c r="D398" s="157" t="s">
        <v>16</v>
      </c>
      <c r="E398" s="157">
        <v>2015</v>
      </c>
      <c r="F398" s="157">
        <v>75</v>
      </c>
      <c r="G398" s="157">
        <v>1137.9951923076924</v>
      </c>
      <c r="H398" s="157"/>
      <c r="I398" s="157">
        <f t="shared" si="108"/>
        <v>100</v>
      </c>
      <c r="J398" s="157" t="str">
        <f>IF(D398="Electric","--",IF(D398="Diesel",VLOOKUP(C398,[2]ORDLF!A:B,2,FALSE),""))</f>
        <v/>
      </c>
      <c r="K398" s="157">
        <f>IF(D398="Electric","--",IF(D398="Gasoline",VLOOKUP(C398,LSILF!A:C,3,FALSE),""))</f>
        <v>0.54</v>
      </c>
      <c r="L398" s="158">
        <f t="shared" si="107"/>
        <v>0.54</v>
      </c>
      <c r="M398" s="157" t="str" cm="1">
        <f t="array" ref="M398">IF(D398="Electric","--",IF(D398="Diesel",_xlfn._xlws.FILTER(DIESCH[CH Cap],(DIESCH[HP Bin]=I398)),""))</f>
        <v/>
      </c>
      <c r="N398" s="157" cm="1">
        <f t="array" ref="N398">IF(D398="Electric","--",IF(D398="Gasoline",_xlfn._xlws.FILTER(LSICH[CH Cap],(LSICH[Fuel Type]=D398)*(LSICH[MY]=E398)),""))</f>
        <v>10000</v>
      </c>
      <c r="O398" s="157">
        <f t="shared" si="109"/>
        <v>10000</v>
      </c>
      <c r="P398" s="157">
        <f t="shared" si="110"/>
        <v>5689.9759615384619</v>
      </c>
      <c r="Q398" s="157" t="str" cm="1">
        <f t="array" ref="Q398">IF(D398="Electric","--",IF(D398="Diesel",_xlfn._xlws.FILTER(ORDEF[HC-ZH (g/hp-hr)],(ORDEF[HP]=I398)*(ORDEF[Model_Year]=E398)),""))</f>
        <v/>
      </c>
      <c r="R398" s="157" cm="1">
        <f t="array" ref="R398">IF(D398="Electric","--",IF(D398="Gasoline",_xlfn._xlws.FILTER(LSIEF[HC-ZH (g/hp-hr)],(LSIEF[Fuel]=D398)*(LSIEF[HP Bin]=I398)*(LSIEF[Model Year]=E398)),""))</f>
        <v>1.7000000000000001E-2</v>
      </c>
      <c r="S398" s="158">
        <f t="shared" si="111"/>
        <v>1.7000000000000001E-2</v>
      </c>
      <c r="T398" s="159" t="str" cm="1">
        <f t="array" ref="T398">IF(D398="Electric","--",IF(D398="Diesel",_xlfn._xlws.FILTER(ORDEF[HCDR],(ORDEF[HP]=I398)*(ORDEF[Model_Year]=E398),),""))</f>
        <v/>
      </c>
      <c r="U398" s="159" cm="1">
        <f t="array" ref="U398">IF(D398="Electric","--",IF(D398="Gasoline",_xlfn._xlws.FILTER(LSIEF[HC DR],(LSIEF[Fuel]=D398)*(LSIEF[HP Bin]=I398)*(LSIEF[Model Year]=E398)),""))</f>
        <v>3.2639999999999999E-5</v>
      </c>
      <c r="V398" s="159">
        <f t="shared" si="112"/>
        <v>3.2639999999999999E-5</v>
      </c>
      <c r="W398" s="158" t="str" cm="1">
        <f t="array" ref="W398">IF(D398="Electric","--",IF(D398="Diesel",_xlfn._xlws.FILTER(ORDEF[NOXzh],(ORDEF[HP]=I398)*(ORDEF[Model_Year]=E398)),""))</f>
        <v/>
      </c>
      <c r="X398" s="158" cm="1">
        <f t="array" ref="X398">IF(D398="Electric","--",IF(D398="Gasoline",_xlfn._xlws.FILTER(LSIEF[NOX-ZH (g/hp-hr)],(LSIEF[Fuel]=D398)*(LSIEF[HP Bin]=I398)*(LSIEF[Model Year]=E398)),""))</f>
        <v>3.7999999999999999E-2</v>
      </c>
      <c r="Y398" s="158">
        <f t="shared" si="113"/>
        <v>3.7999999999999999E-2</v>
      </c>
      <c r="Z398" s="159" t="str" cm="1">
        <f t="array" ref="Z398">IF(D398="Electric","--",IF(D398="Diesel",_xlfn._xlws.FILTER(ORDEF[NOXdr],(ORDEF[HP]=I398)*(ORDEF[Model_Year]=E398)),""))</f>
        <v/>
      </c>
      <c r="AA398" s="159" cm="1">
        <f t="array" ref="AA398">IF(E398="Electric","--",IF(D398="Gasoline",_xlfn._xlws.FILTER(LSIEF[NOX DR],(LSIEF[Fuel]=D398)*(LSIEF[HP Bin]=I398)*(LSIEF[Model Year]=E398)),""))</f>
        <v>7.5559999999999988E-5</v>
      </c>
      <c r="AB398" s="159">
        <f t="shared" si="114"/>
        <v>7.5559999999999988E-5</v>
      </c>
      <c r="AC398" s="158" t="str" cm="1">
        <f t="array" ref="AC398">IF(D398="Electric","--",IF(D398="Diesel",_xlfn._xlws.FILTER(DFCF2[Fuel_HC],(DFCF2[MY]=E398)),""))</f>
        <v/>
      </c>
      <c r="AD398" s="158" cm="1">
        <f t="array" ref="AD398">IF(D398="Electric","--",IF(D398="Gasoline",_xlfn._xlws.FILTER(GFCF2[Fuel_HC],(GFCF2[MY]=E398)),""))</f>
        <v>1</v>
      </c>
      <c r="AE398" s="158">
        <f t="shared" si="115"/>
        <v>1</v>
      </c>
      <c r="AF398" s="157" t="str" cm="1">
        <f t="array" ref="AF398">IF(D398="Electric","--",IF(D398="Diesel",_xlfn._xlws.FILTER(DFCF2[Fuel_NOX],(DFCF2[MY]=E398)),""))</f>
        <v/>
      </c>
      <c r="AG398" s="157" cm="1">
        <f t="array" ref="AG398">IF(D398="Electric","--",IF(D398="Gasoline",_xlfn._xlws.FILTER(GFCF2[Fuel_NOX],(GFCF2[MY]=E398)),""))</f>
        <v>0.97699999999999998</v>
      </c>
      <c r="AH398" s="157">
        <f t="shared" si="116"/>
        <v>0.97699999999999998</v>
      </c>
      <c r="AI398" s="158">
        <f t="shared" si="117"/>
        <v>0.20272081538461539</v>
      </c>
      <c r="AJ398" s="158">
        <f t="shared" si="118"/>
        <v>0.45717208822980765</v>
      </c>
      <c r="AK398" s="158">
        <f t="shared" si="119"/>
        <v>20.598142310417828</v>
      </c>
      <c r="AL398" s="158">
        <f t="shared" si="120"/>
        <v>46.452534811692196</v>
      </c>
      <c r="AM398" s="158">
        <f t="shared" si="121"/>
        <v>1.0299071155208913E-2</v>
      </c>
      <c r="AN398" s="158">
        <f t="shared" si="122"/>
        <v>2.3226267405846098E-2</v>
      </c>
      <c r="AO398" s="158">
        <f t="shared" si="123"/>
        <v>9.4730856485611588E-3</v>
      </c>
      <c r="AP398" s="157"/>
      <c r="AQ398" s="161"/>
      <c r="AR398" s="161"/>
      <c r="AS398" s="161" t="str">
        <f>IF(ISNA(VLOOKUP($B398,'2017 Emission Inventory'!$B$2:$B$803,1,FALSE)),"No","Yes")</f>
        <v>No</v>
      </c>
      <c r="AT398" s="161" t="str">
        <f>IFERROR(INDEX('2017 Emission Inventory'!$C$2:$C$803,MATCH($B398,'2017 Emission Inventory'!$B$2:$B$803,0)),"")</f>
        <v/>
      </c>
      <c r="AU398" s="161" t="str">
        <f>IFERROR(INDEX('2017 Emission Inventory'!$D$2:$D$803,MATCH($B398,'2017 Emission Inventory'!$B$2:$B$803,0)),"")</f>
        <v/>
      </c>
      <c r="AV398" s="161" t="str">
        <f>IFERROR(INDEX('2017 Emission Inventory'!$E$2:$E$803,MATCH($B398,'2017 Emission Inventory'!$B$2:$B$803,0)),"")</f>
        <v/>
      </c>
      <c r="AW398" s="161" t="str">
        <f>IFERROR(INDEX('2017 Emission Inventory'!$F$2:$F$803,MATCH($B398,'2017 Emission Inventory'!$B$2:$B$803,0)),"")</f>
        <v/>
      </c>
      <c r="AX398" s="161" t="str">
        <f>IFERROR(INDEX('2017 Emission Inventory'!$G$2:$G$803,MATCH($B398,'2017 Emission Inventory'!$B$2:$B$803,0)),"")</f>
        <v/>
      </c>
      <c r="AY398" s="162" t="str">
        <f>IFERROR(INDEX('2017 Emission Inventory'!$AL$2:$AL$803,MATCH($B398,'2017 Emission Inventory'!$B$2:$B$803,0)),"")</f>
        <v/>
      </c>
      <c r="AZ398" s="163" t="e">
        <f t="shared" si="124"/>
        <v>#VALUE!</v>
      </c>
      <c r="BB398" s="166"/>
    </row>
    <row r="399" spans="1:54" s="160" customFormat="1" x14ac:dyDescent="0.35">
      <c r="A399" s="157">
        <v>398</v>
      </c>
      <c r="B399" s="157" t="s">
        <v>369</v>
      </c>
      <c r="C399" s="157" t="s">
        <v>205</v>
      </c>
      <c r="D399" s="157" t="s">
        <v>16</v>
      </c>
      <c r="E399" s="157">
        <v>2016</v>
      </c>
      <c r="F399" s="157">
        <v>169</v>
      </c>
      <c r="G399" s="157">
        <v>1137.9951923076924</v>
      </c>
      <c r="H399" s="157"/>
      <c r="I399" s="157">
        <f t="shared" si="108"/>
        <v>175</v>
      </c>
      <c r="J399" s="157" t="str">
        <f>IF(D399="Electric","--",IF(D399="Diesel",VLOOKUP(C399,[2]ORDLF!A:B,2,FALSE),""))</f>
        <v/>
      </c>
      <c r="K399" s="157">
        <f>IF(D399="Electric","--",IF(D399="Gasoline",VLOOKUP(C399,LSILF!A:C,3,FALSE),""))</f>
        <v>0.54</v>
      </c>
      <c r="L399" s="158">
        <f t="shared" si="107"/>
        <v>0.54</v>
      </c>
      <c r="M399" s="157" t="str" cm="1">
        <f t="array" ref="M399">IF(D399="Electric","--",IF(D399="Diesel",_xlfn._xlws.FILTER(DIESCH[CH Cap],(DIESCH[HP Bin]=I399)),""))</f>
        <v/>
      </c>
      <c r="N399" s="157" cm="1">
        <f t="array" ref="N399">IF(D399="Electric","--",IF(D399="Gasoline",_xlfn._xlws.FILTER(LSICH[CH Cap],(LSICH[Fuel Type]=D399)*(LSICH[MY]=E399)),""))</f>
        <v>10000</v>
      </c>
      <c r="O399" s="157">
        <f t="shared" si="109"/>
        <v>10000</v>
      </c>
      <c r="P399" s="157">
        <f t="shared" si="110"/>
        <v>4551.9807692307695</v>
      </c>
      <c r="Q399" s="157" t="str" cm="1">
        <f t="array" ref="Q399">IF(D399="Electric","--",IF(D399="Diesel",_xlfn._xlws.FILTER(ORDEF[HC-ZH (g/hp-hr)],(ORDEF[HP]=I399)*(ORDEF[Model_Year]=E399)),""))</f>
        <v/>
      </c>
      <c r="R399" s="157" cm="1">
        <f t="array" ref="R399">IF(D399="Electric","--",IF(D399="Gasoline",_xlfn._xlws.FILTER(LSIEF[HC-ZH (g/hp-hr)],(LSIEF[Fuel]=D399)*(LSIEF[HP Bin]=I399)*(LSIEF[Model Year]=E399)),""))</f>
        <v>0.129</v>
      </c>
      <c r="S399" s="158">
        <f t="shared" si="111"/>
        <v>0.129</v>
      </c>
      <c r="T399" s="159" t="str" cm="1">
        <f t="array" ref="T399">IF(D399="Electric","--",IF(D399="Diesel",_xlfn._xlws.FILTER(ORDEF[HCDR],(ORDEF[HP]=I399)*(ORDEF[Model_Year]=E399),),""))</f>
        <v/>
      </c>
      <c r="U399" s="159" cm="1">
        <f t="array" ref="U399">IF(D399="Electric","--",IF(D399="Gasoline",_xlfn._xlws.FILTER(LSIEF[HC DR],(LSIEF[Fuel]=D399)*(LSIEF[HP Bin]=I399)*(LSIEF[Model Year]=E399)),""))</f>
        <v>1.0200000000000001E-5</v>
      </c>
      <c r="V399" s="159">
        <f t="shared" si="112"/>
        <v>1.0200000000000001E-5</v>
      </c>
      <c r="W399" s="158" t="str" cm="1">
        <f t="array" ref="W399">IF(D399="Electric","--",IF(D399="Diesel",_xlfn._xlws.FILTER(ORDEF[NOXzh],(ORDEF[HP]=I399)*(ORDEF[Model_Year]=E399)),""))</f>
        <v/>
      </c>
      <c r="X399" s="158" cm="1">
        <f t="array" ref="X399">IF(D399="Electric","--",IF(D399="Gasoline",_xlfn._xlws.FILTER(LSIEF[NOX-ZH (g/hp-hr)],(LSIEF[Fuel]=D399)*(LSIEF[HP Bin]=I399)*(LSIEF[Model Year]=E399)),""))</f>
        <v>0.13700000000000001</v>
      </c>
      <c r="Y399" s="158">
        <f t="shared" si="113"/>
        <v>0.13700000000000001</v>
      </c>
      <c r="Z399" s="159" t="str" cm="1">
        <f t="array" ref="Z399">IF(D399="Electric","--",IF(D399="Diesel",_xlfn._xlws.FILTER(ORDEF[NOXdr],(ORDEF[HP]=I399)*(ORDEF[Model_Year]=E399)),""))</f>
        <v/>
      </c>
      <c r="AA399" s="159" cm="1">
        <f t="array" ref="AA399">IF(E399="Electric","--",IF(D399="Gasoline",_xlfn._xlws.FILTER(LSIEF[NOX DR],(LSIEF[Fuel]=D399)*(LSIEF[HP Bin]=I399)*(LSIEF[Model Year]=E399)),""))</f>
        <v>5.66E-5</v>
      </c>
      <c r="AB399" s="159">
        <f t="shared" si="114"/>
        <v>5.66E-5</v>
      </c>
      <c r="AC399" s="158" t="str" cm="1">
        <f t="array" ref="AC399">IF(D399="Electric","--",IF(D399="Diesel",_xlfn._xlws.FILTER(DFCF2[Fuel_HC],(DFCF2[MY]=E399)),""))</f>
        <v/>
      </c>
      <c r="AD399" s="158" cm="1">
        <f t="array" ref="AD399">IF(D399="Electric","--",IF(D399="Gasoline",_xlfn._xlws.FILTER(GFCF2[Fuel_HC],(GFCF2[MY]=E399)),""))</f>
        <v>1</v>
      </c>
      <c r="AE399" s="158">
        <f t="shared" si="115"/>
        <v>1</v>
      </c>
      <c r="AF399" s="157" t="str" cm="1">
        <f t="array" ref="AF399">IF(D399="Electric","--",IF(D399="Diesel",_xlfn._xlws.FILTER(DFCF2[Fuel_NOX],(DFCF2[MY]=E399)),""))</f>
        <v/>
      </c>
      <c r="AG399" s="157" cm="1">
        <f t="array" ref="AG399">IF(D399="Electric","--",IF(D399="Gasoline",_xlfn._xlws.FILTER(GFCF2[Fuel_NOX],(GFCF2[MY]=E399)),""))</f>
        <v>0.97699999999999998</v>
      </c>
      <c r="AH399" s="157">
        <f t="shared" si="116"/>
        <v>0.97699999999999998</v>
      </c>
      <c r="AI399" s="158">
        <f t="shared" si="117"/>
        <v>0.17543020384615385</v>
      </c>
      <c r="AJ399" s="158">
        <f t="shared" si="118"/>
        <v>0.38556534297307693</v>
      </c>
      <c r="AK399" s="158">
        <f t="shared" si="119"/>
        <v>40.166086498791998</v>
      </c>
      <c r="AL399" s="158">
        <f t="shared" si="120"/>
        <v>88.278133281850728</v>
      </c>
      <c r="AM399" s="158">
        <f t="shared" si="121"/>
        <v>2.0083043249395999E-2</v>
      </c>
      <c r="AN399" s="158">
        <f t="shared" si="122"/>
        <v>4.4139066640925366E-2</v>
      </c>
      <c r="AO399" s="158">
        <f t="shared" si="123"/>
        <v>1.8472383180794437E-2</v>
      </c>
      <c r="AP399" s="157"/>
      <c r="AQ399" s="161"/>
      <c r="AR399" s="161"/>
      <c r="AS399" s="161" t="str">
        <f>IF(ISNA(VLOOKUP($B399,'2017 Emission Inventory'!$B$2:$B$803,1,FALSE)),"No","Yes")</f>
        <v>Yes</v>
      </c>
      <c r="AT399" s="161" t="str">
        <f>IFERROR(INDEX('2017 Emission Inventory'!$C$2:$C$803,MATCH($B399,'2017 Emission Inventory'!$B$2:$B$803,0)),"")</f>
        <v>Cargo Tractor</v>
      </c>
      <c r="AU399" s="161" t="str">
        <f>IFERROR(INDEX('2017 Emission Inventory'!$D$2:$D$803,MATCH($B399,'2017 Emission Inventory'!$B$2:$B$803,0)),"")</f>
        <v>Gasoline</v>
      </c>
      <c r="AV399" s="161">
        <f>IFERROR(INDEX('2017 Emission Inventory'!$E$2:$E$803,MATCH($B399,'2017 Emission Inventory'!$B$2:$B$803,0)),"")</f>
        <v>2016</v>
      </c>
      <c r="AW399" s="161">
        <f>IFERROR(INDEX('2017 Emission Inventory'!$F$2:$F$803,MATCH($B399,'2017 Emission Inventory'!$B$2:$B$803,0)),"")</f>
        <v>101</v>
      </c>
      <c r="AX399" s="161">
        <f>IFERROR(INDEX('2017 Emission Inventory'!$G$2:$G$803,MATCH($B399,'2017 Emission Inventory'!$B$2:$B$803,0)),"")</f>
        <v>152.08333333333334</v>
      </c>
      <c r="AY399" s="162">
        <f>IFERROR(INDEX('2017 Emission Inventory'!$AL$2:$AL$803,MATCH($B399,'2017 Emission Inventory'!$B$2:$B$803,0)),"")</f>
        <v>2.6014205557917154</v>
      </c>
      <c r="AZ399" s="163">
        <f t="shared" si="124"/>
        <v>85.676712726059009</v>
      </c>
      <c r="BB399" s="166"/>
    </row>
    <row r="400" spans="1:54" s="160" customFormat="1" x14ac:dyDescent="0.35">
      <c r="A400" s="157">
        <v>399</v>
      </c>
      <c r="B400" s="157" t="s">
        <v>370</v>
      </c>
      <c r="C400" s="157" t="s">
        <v>205</v>
      </c>
      <c r="D400" s="157" t="s">
        <v>16</v>
      </c>
      <c r="E400" s="157">
        <v>2016</v>
      </c>
      <c r="F400" s="157">
        <v>169</v>
      </c>
      <c r="G400" s="157">
        <v>1137.9951923076924</v>
      </c>
      <c r="H400" s="157"/>
      <c r="I400" s="157">
        <f t="shared" si="108"/>
        <v>175</v>
      </c>
      <c r="J400" s="157" t="str">
        <f>IF(D400="Electric","--",IF(D400="Diesel",VLOOKUP(C400,[2]ORDLF!A:B,2,FALSE),""))</f>
        <v/>
      </c>
      <c r="K400" s="157">
        <f>IF(D400="Electric","--",IF(D400="Gasoline",VLOOKUP(C400,LSILF!A:C,3,FALSE),""))</f>
        <v>0.54</v>
      </c>
      <c r="L400" s="158">
        <f t="shared" si="107"/>
        <v>0.54</v>
      </c>
      <c r="M400" s="157" t="str" cm="1">
        <f t="array" ref="M400">IF(D400="Electric","--",IF(D400="Diesel",_xlfn._xlws.FILTER(DIESCH[CH Cap],(DIESCH[HP Bin]=I400)),""))</f>
        <v/>
      </c>
      <c r="N400" s="157" cm="1">
        <f t="array" ref="N400">IF(D400="Electric","--",IF(D400="Gasoline",_xlfn._xlws.FILTER(LSICH[CH Cap],(LSICH[Fuel Type]=D400)*(LSICH[MY]=E400)),""))</f>
        <v>10000</v>
      </c>
      <c r="O400" s="157">
        <f t="shared" si="109"/>
        <v>10000</v>
      </c>
      <c r="P400" s="157">
        <f t="shared" si="110"/>
        <v>4551.9807692307695</v>
      </c>
      <c r="Q400" s="157" t="str" cm="1">
        <f t="array" ref="Q400">IF(D400="Electric","--",IF(D400="Diesel",_xlfn._xlws.FILTER(ORDEF[HC-ZH (g/hp-hr)],(ORDEF[HP]=I400)*(ORDEF[Model_Year]=E400)),""))</f>
        <v/>
      </c>
      <c r="R400" s="157" cm="1">
        <f t="array" ref="R400">IF(D400="Electric","--",IF(D400="Gasoline",_xlfn._xlws.FILTER(LSIEF[HC-ZH (g/hp-hr)],(LSIEF[Fuel]=D400)*(LSIEF[HP Bin]=I400)*(LSIEF[Model Year]=E400)),""))</f>
        <v>0.129</v>
      </c>
      <c r="S400" s="158">
        <f t="shared" si="111"/>
        <v>0.129</v>
      </c>
      <c r="T400" s="159" t="str" cm="1">
        <f t="array" ref="T400">IF(D400="Electric","--",IF(D400="Diesel",_xlfn._xlws.FILTER(ORDEF[HCDR],(ORDEF[HP]=I400)*(ORDEF[Model_Year]=E400),),""))</f>
        <v/>
      </c>
      <c r="U400" s="159" cm="1">
        <f t="array" ref="U400">IF(D400="Electric","--",IF(D400="Gasoline",_xlfn._xlws.FILTER(LSIEF[HC DR],(LSIEF[Fuel]=D400)*(LSIEF[HP Bin]=I400)*(LSIEF[Model Year]=E400)),""))</f>
        <v>1.0200000000000001E-5</v>
      </c>
      <c r="V400" s="159">
        <f t="shared" si="112"/>
        <v>1.0200000000000001E-5</v>
      </c>
      <c r="W400" s="158" t="str" cm="1">
        <f t="array" ref="W400">IF(D400="Electric","--",IF(D400="Diesel",_xlfn._xlws.FILTER(ORDEF[NOXzh],(ORDEF[HP]=I400)*(ORDEF[Model_Year]=E400)),""))</f>
        <v/>
      </c>
      <c r="X400" s="158" cm="1">
        <f t="array" ref="X400">IF(D400="Electric","--",IF(D400="Gasoline",_xlfn._xlws.FILTER(LSIEF[NOX-ZH (g/hp-hr)],(LSIEF[Fuel]=D400)*(LSIEF[HP Bin]=I400)*(LSIEF[Model Year]=E400)),""))</f>
        <v>0.13700000000000001</v>
      </c>
      <c r="Y400" s="158">
        <f t="shared" si="113"/>
        <v>0.13700000000000001</v>
      </c>
      <c r="Z400" s="159" t="str" cm="1">
        <f t="array" ref="Z400">IF(D400="Electric","--",IF(D400="Diesel",_xlfn._xlws.FILTER(ORDEF[NOXdr],(ORDEF[HP]=I400)*(ORDEF[Model_Year]=E400)),""))</f>
        <v/>
      </c>
      <c r="AA400" s="159" cm="1">
        <f t="array" ref="AA400">IF(E400="Electric","--",IF(D400="Gasoline",_xlfn._xlws.FILTER(LSIEF[NOX DR],(LSIEF[Fuel]=D400)*(LSIEF[HP Bin]=I400)*(LSIEF[Model Year]=E400)),""))</f>
        <v>5.66E-5</v>
      </c>
      <c r="AB400" s="159">
        <f t="shared" si="114"/>
        <v>5.66E-5</v>
      </c>
      <c r="AC400" s="158" t="str" cm="1">
        <f t="array" ref="AC400">IF(D400="Electric","--",IF(D400="Diesel",_xlfn._xlws.FILTER(DFCF2[Fuel_HC],(DFCF2[MY]=E400)),""))</f>
        <v/>
      </c>
      <c r="AD400" s="158" cm="1">
        <f t="array" ref="AD400">IF(D400="Electric","--",IF(D400="Gasoline",_xlfn._xlws.FILTER(GFCF2[Fuel_HC],(GFCF2[MY]=E400)),""))</f>
        <v>1</v>
      </c>
      <c r="AE400" s="158">
        <f t="shared" si="115"/>
        <v>1</v>
      </c>
      <c r="AF400" s="157" t="str" cm="1">
        <f t="array" ref="AF400">IF(D400="Electric","--",IF(D400="Diesel",_xlfn._xlws.FILTER(DFCF2[Fuel_NOX],(DFCF2[MY]=E400)),""))</f>
        <v/>
      </c>
      <c r="AG400" s="157" cm="1">
        <f t="array" ref="AG400">IF(D400="Electric","--",IF(D400="Gasoline",_xlfn._xlws.FILTER(GFCF2[Fuel_NOX],(GFCF2[MY]=E400)),""))</f>
        <v>0.97699999999999998</v>
      </c>
      <c r="AH400" s="157">
        <f t="shared" si="116"/>
        <v>0.97699999999999998</v>
      </c>
      <c r="AI400" s="158">
        <f t="shared" si="117"/>
        <v>0.17543020384615385</v>
      </c>
      <c r="AJ400" s="158">
        <f t="shared" si="118"/>
        <v>0.38556534297307693</v>
      </c>
      <c r="AK400" s="158">
        <f t="shared" si="119"/>
        <v>40.166086498791998</v>
      </c>
      <c r="AL400" s="158">
        <f t="shared" si="120"/>
        <v>88.278133281850728</v>
      </c>
      <c r="AM400" s="158">
        <f t="shared" si="121"/>
        <v>2.0083043249395999E-2</v>
      </c>
      <c r="AN400" s="158">
        <f t="shared" si="122"/>
        <v>4.4139066640925366E-2</v>
      </c>
      <c r="AO400" s="158">
        <f t="shared" si="123"/>
        <v>1.8472383180794437E-2</v>
      </c>
      <c r="AP400" s="157"/>
      <c r="AQ400" s="161"/>
      <c r="AR400" s="161"/>
      <c r="AS400" s="161" t="str">
        <f>IF(ISNA(VLOOKUP($B400,'2017 Emission Inventory'!$B$2:$B$803,1,FALSE)),"No","Yes")</f>
        <v>Yes</v>
      </c>
      <c r="AT400" s="161" t="str">
        <f>IFERROR(INDEX('2017 Emission Inventory'!$C$2:$C$803,MATCH($B400,'2017 Emission Inventory'!$B$2:$B$803,0)),"")</f>
        <v>Cargo Tractor</v>
      </c>
      <c r="AU400" s="161" t="str">
        <f>IFERROR(INDEX('2017 Emission Inventory'!$D$2:$D$803,MATCH($B400,'2017 Emission Inventory'!$B$2:$B$803,0)),"")</f>
        <v>Gasoline</v>
      </c>
      <c r="AV400" s="161">
        <f>IFERROR(INDEX('2017 Emission Inventory'!$E$2:$E$803,MATCH($B400,'2017 Emission Inventory'!$B$2:$B$803,0)),"")</f>
        <v>2016</v>
      </c>
      <c r="AW400" s="161">
        <f>IFERROR(INDEX('2017 Emission Inventory'!$F$2:$F$803,MATCH($B400,'2017 Emission Inventory'!$B$2:$B$803,0)),"")</f>
        <v>101</v>
      </c>
      <c r="AX400" s="161">
        <f>IFERROR(INDEX('2017 Emission Inventory'!$G$2:$G$803,MATCH($B400,'2017 Emission Inventory'!$B$2:$B$803,0)),"")</f>
        <v>152.08333333333334</v>
      </c>
      <c r="AY400" s="162">
        <f>IFERROR(INDEX('2017 Emission Inventory'!$AL$2:$AL$803,MATCH($B400,'2017 Emission Inventory'!$B$2:$B$803,0)),"")</f>
        <v>2.6014205557917154</v>
      </c>
      <c r="AZ400" s="163">
        <f t="shared" si="124"/>
        <v>85.676712726059009</v>
      </c>
      <c r="BB400" s="166"/>
    </row>
    <row r="401" spans="1:54" s="160" customFormat="1" x14ac:dyDescent="0.35">
      <c r="A401" s="157">
        <v>400</v>
      </c>
      <c r="B401" s="157" t="s">
        <v>371</v>
      </c>
      <c r="C401" s="157" t="s">
        <v>205</v>
      </c>
      <c r="D401" s="157" t="s">
        <v>16</v>
      </c>
      <c r="E401" s="157">
        <v>2016</v>
      </c>
      <c r="F401" s="157">
        <v>86</v>
      </c>
      <c r="G401" s="157">
        <v>1137.9951923076924</v>
      </c>
      <c r="H401" s="157"/>
      <c r="I401" s="157">
        <f t="shared" si="108"/>
        <v>100</v>
      </c>
      <c r="J401" s="157" t="str">
        <f>IF(D401="Electric","--",IF(D401="Diesel",VLOOKUP(C401,[2]ORDLF!A:B,2,FALSE),""))</f>
        <v/>
      </c>
      <c r="K401" s="157">
        <f>IF(D401="Electric","--",IF(D401="Gasoline",VLOOKUP(C401,LSILF!A:C,3,FALSE),""))</f>
        <v>0.54</v>
      </c>
      <c r="L401" s="158">
        <f t="shared" si="107"/>
        <v>0.54</v>
      </c>
      <c r="M401" s="157" t="str" cm="1">
        <f t="array" ref="M401">IF(D401="Electric","--",IF(D401="Diesel",_xlfn._xlws.FILTER(DIESCH[CH Cap],(DIESCH[HP Bin]=I401)),""))</f>
        <v/>
      </c>
      <c r="N401" s="157" cm="1">
        <f t="array" ref="N401">IF(D401="Electric","--",IF(D401="Gasoline",_xlfn._xlws.FILTER(LSICH[CH Cap],(LSICH[Fuel Type]=D401)*(LSICH[MY]=E401)),""))</f>
        <v>10000</v>
      </c>
      <c r="O401" s="157">
        <f t="shared" si="109"/>
        <v>10000</v>
      </c>
      <c r="P401" s="157">
        <f t="shared" si="110"/>
        <v>4551.9807692307695</v>
      </c>
      <c r="Q401" s="157" t="str" cm="1">
        <f t="array" ref="Q401">IF(D401="Electric","--",IF(D401="Diesel",_xlfn._xlws.FILTER(ORDEF[HC-ZH (g/hp-hr)],(ORDEF[HP]=I401)*(ORDEF[Model_Year]=E401)),""))</f>
        <v/>
      </c>
      <c r="R401" s="157" cm="1">
        <f t="array" ref="R401">IF(D401="Electric","--",IF(D401="Gasoline",_xlfn._xlws.FILTER(LSIEF[HC-ZH (g/hp-hr)],(LSIEF[Fuel]=D401)*(LSIEF[HP Bin]=I401)*(LSIEF[Model Year]=E401)),""))</f>
        <v>1.7000000000000001E-2</v>
      </c>
      <c r="S401" s="158">
        <f t="shared" si="111"/>
        <v>1.7000000000000001E-2</v>
      </c>
      <c r="T401" s="159" t="str" cm="1">
        <f t="array" ref="T401">IF(D401="Electric","--",IF(D401="Diesel",_xlfn._xlws.FILTER(ORDEF[HCDR],(ORDEF[HP]=I401)*(ORDEF[Model_Year]=E401),),""))</f>
        <v/>
      </c>
      <c r="U401" s="159" cm="1">
        <f t="array" ref="U401">IF(D401="Electric","--",IF(D401="Gasoline",_xlfn._xlws.FILTER(LSIEF[HC DR],(LSIEF[Fuel]=D401)*(LSIEF[HP Bin]=I401)*(LSIEF[Model Year]=E401)),""))</f>
        <v>3.2639999999999999E-5</v>
      </c>
      <c r="V401" s="159">
        <f t="shared" si="112"/>
        <v>3.2639999999999999E-5</v>
      </c>
      <c r="W401" s="158" t="str" cm="1">
        <f t="array" ref="W401">IF(D401="Electric","--",IF(D401="Diesel",_xlfn._xlws.FILTER(ORDEF[NOXzh],(ORDEF[HP]=I401)*(ORDEF[Model_Year]=E401)),""))</f>
        <v/>
      </c>
      <c r="X401" s="158" cm="1">
        <f t="array" ref="X401">IF(D401="Electric","--",IF(D401="Gasoline",_xlfn._xlws.FILTER(LSIEF[NOX-ZH (g/hp-hr)],(LSIEF[Fuel]=D401)*(LSIEF[HP Bin]=I401)*(LSIEF[Model Year]=E401)),""))</f>
        <v>3.7999999999999999E-2</v>
      </c>
      <c r="Y401" s="158">
        <f t="shared" si="113"/>
        <v>3.7999999999999999E-2</v>
      </c>
      <c r="Z401" s="159" t="str" cm="1">
        <f t="array" ref="Z401">IF(D401="Electric","--",IF(D401="Diesel",_xlfn._xlws.FILTER(ORDEF[NOXdr],(ORDEF[HP]=I401)*(ORDEF[Model_Year]=E401)),""))</f>
        <v/>
      </c>
      <c r="AA401" s="159" cm="1">
        <f t="array" ref="AA401">IF(E401="Electric","--",IF(D401="Gasoline",_xlfn._xlws.FILTER(LSIEF[NOX DR],(LSIEF[Fuel]=D401)*(LSIEF[HP Bin]=I401)*(LSIEF[Model Year]=E401)),""))</f>
        <v>7.5559999999999988E-5</v>
      </c>
      <c r="AB401" s="159">
        <f t="shared" si="114"/>
        <v>7.5559999999999988E-5</v>
      </c>
      <c r="AC401" s="158" t="str" cm="1">
        <f t="array" ref="AC401">IF(D401="Electric","--",IF(D401="Diesel",_xlfn._xlws.FILTER(DFCF2[Fuel_HC],(DFCF2[MY]=E401)),""))</f>
        <v/>
      </c>
      <c r="AD401" s="158" cm="1">
        <f t="array" ref="AD401">IF(D401="Electric","--",IF(D401="Gasoline",_xlfn._xlws.FILTER(GFCF2[Fuel_HC],(GFCF2[MY]=E401)),""))</f>
        <v>1</v>
      </c>
      <c r="AE401" s="158">
        <f t="shared" si="115"/>
        <v>1</v>
      </c>
      <c r="AF401" s="157" t="str" cm="1">
        <f t="array" ref="AF401">IF(D401="Electric","--",IF(D401="Diesel",_xlfn._xlws.FILTER(DFCF2[Fuel_NOX],(DFCF2[MY]=E401)),""))</f>
        <v/>
      </c>
      <c r="AG401" s="157" cm="1">
        <f t="array" ref="AG401">IF(D401="Electric","--",IF(D401="Gasoline",_xlfn._xlws.FILTER(GFCF2[Fuel_NOX],(GFCF2[MY]=E401)),""))</f>
        <v>0.97699999999999998</v>
      </c>
      <c r="AH401" s="157">
        <f t="shared" si="116"/>
        <v>0.97699999999999998</v>
      </c>
      <c r="AI401" s="158">
        <f t="shared" si="117"/>
        <v>0.16557665230769231</v>
      </c>
      <c r="AJ401" s="158">
        <f t="shared" si="118"/>
        <v>0.37316287058384606</v>
      </c>
      <c r="AK401" s="158">
        <f t="shared" si="119"/>
        <v>19.291499916929361</v>
      </c>
      <c r="AL401" s="158">
        <f t="shared" si="120"/>
        <v>43.47757601410899</v>
      </c>
      <c r="AM401" s="158">
        <f t="shared" si="121"/>
        <v>9.6457499584646795E-3</v>
      </c>
      <c r="AN401" s="158">
        <f t="shared" si="122"/>
        <v>2.1738788007054498E-2</v>
      </c>
      <c r="AO401" s="158">
        <f t="shared" si="123"/>
        <v>8.8721608117958116E-3</v>
      </c>
      <c r="AP401" s="157"/>
      <c r="AQ401" s="161"/>
      <c r="AR401" s="161"/>
      <c r="AS401" s="161" t="str">
        <f>IF(ISNA(VLOOKUP($B401,'2017 Emission Inventory'!$B$2:$B$803,1,FALSE)),"No","Yes")</f>
        <v>Yes</v>
      </c>
      <c r="AT401" s="161" t="str">
        <f>IFERROR(INDEX('2017 Emission Inventory'!$C$2:$C$803,MATCH($B401,'2017 Emission Inventory'!$B$2:$B$803,0)),"")</f>
        <v>Cargo Tractor</v>
      </c>
      <c r="AU401" s="161" t="str">
        <f>IFERROR(INDEX('2017 Emission Inventory'!$D$2:$D$803,MATCH($B401,'2017 Emission Inventory'!$B$2:$B$803,0)),"")</f>
        <v>Gasoline</v>
      </c>
      <c r="AV401" s="161">
        <f>IFERROR(INDEX('2017 Emission Inventory'!$E$2:$E$803,MATCH($B401,'2017 Emission Inventory'!$B$2:$B$803,0)),"")</f>
        <v>2016</v>
      </c>
      <c r="AW401" s="161">
        <f>IFERROR(INDEX('2017 Emission Inventory'!$F$2:$F$803,MATCH($B401,'2017 Emission Inventory'!$B$2:$B$803,0)),"")</f>
        <v>86</v>
      </c>
      <c r="AX401" s="161">
        <f>IFERROR(INDEX('2017 Emission Inventory'!$G$2:$G$803,MATCH($B401,'2017 Emission Inventory'!$B$2:$B$803,0)),"")</f>
        <v>1137.9951923076924</v>
      </c>
      <c r="AY401" s="162">
        <f>IFERROR(INDEX('2017 Emission Inventory'!$AL$2:$AL$803,MATCH($B401,'2017 Emission Inventory'!$B$2:$B$803,0)),"")</f>
        <v>14.113584304214855</v>
      </c>
      <c r="AZ401" s="163">
        <f t="shared" si="124"/>
        <v>29.363991709894137</v>
      </c>
      <c r="BB401" s="166"/>
    </row>
    <row r="402" spans="1:54" s="160" customFormat="1" x14ac:dyDescent="0.35">
      <c r="A402" s="157">
        <v>401</v>
      </c>
      <c r="B402" s="157" t="s">
        <v>372</v>
      </c>
      <c r="C402" s="157" t="s">
        <v>205</v>
      </c>
      <c r="D402" s="157" t="s">
        <v>16</v>
      </c>
      <c r="E402" s="157">
        <v>2016</v>
      </c>
      <c r="F402" s="157">
        <v>86</v>
      </c>
      <c r="G402" s="157">
        <v>1137.9951923076924</v>
      </c>
      <c r="H402" s="157"/>
      <c r="I402" s="157">
        <f t="shared" si="108"/>
        <v>100</v>
      </c>
      <c r="J402" s="157" t="str">
        <f>IF(D402="Electric","--",IF(D402="Diesel",VLOOKUP(C402,[2]ORDLF!A:B,2,FALSE),""))</f>
        <v/>
      </c>
      <c r="K402" s="157">
        <f>IF(D402="Electric","--",IF(D402="Gasoline",VLOOKUP(C402,LSILF!A:C,3,FALSE),""))</f>
        <v>0.54</v>
      </c>
      <c r="L402" s="158">
        <f t="shared" si="107"/>
        <v>0.54</v>
      </c>
      <c r="M402" s="157" t="str" cm="1">
        <f t="array" ref="M402">IF(D402="Electric","--",IF(D402="Diesel",_xlfn._xlws.FILTER(DIESCH[CH Cap],(DIESCH[HP Bin]=I402)),""))</f>
        <v/>
      </c>
      <c r="N402" s="157" cm="1">
        <f t="array" ref="N402">IF(D402="Electric","--",IF(D402="Gasoline",_xlfn._xlws.FILTER(LSICH[CH Cap],(LSICH[Fuel Type]=D402)*(LSICH[MY]=E402)),""))</f>
        <v>10000</v>
      </c>
      <c r="O402" s="157">
        <f t="shared" si="109"/>
        <v>10000</v>
      </c>
      <c r="P402" s="157">
        <f t="shared" si="110"/>
        <v>4551.9807692307695</v>
      </c>
      <c r="Q402" s="157" t="str" cm="1">
        <f t="array" ref="Q402">IF(D402="Electric","--",IF(D402="Diesel",_xlfn._xlws.FILTER(ORDEF[HC-ZH (g/hp-hr)],(ORDEF[HP]=I402)*(ORDEF[Model_Year]=E402)),""))</f>
        <v/>
      </c>
      <c r="R402" s="157" cm="1">
        <f t="array" ref="R402">IF(D402="Electric","--",IF(D402="Gasoline",_xlfn._xlws.FILTER(LSIEF[HC-ZH (g/hp-hr)],(LSIEF[Fuel]=D402)*(LSIEF[HP Bin]=I402)*(LSIEF[Model Year]=E402)),""))</f>
        <v>1.7000000000000001E-2</v>
      </c>
      <c r="S402" s="158">
        <f t="shared" si="111"/>
        <v>1.7000000000000001E-2</v>
      </c>
      <c r="T402" s="159" t="str" cm="1">
        <f t="array" ref="T402">IF(D402="Electric","--",IF(D402="Diesel",_xlfn._xlws.FILTER(ORDEF[HCDR],(ORDEF[HP]=I402)*(ORDEF[Model_Year]=E402),),""))</f>
        <v/>
      </c>
      <c r="U402" s="159" cm="1">
        <f t="array" ref="U402">IF(D402="Electric","--",IF(D402="Gasoline",_xlfn._xlws.FILTER(LSIEF[HC DR],(LSIEF[Fuel]=D402)*(LSIEF[HP Bin]=I402)*(LSIEF[Model Year]=E402)),""))</f>
        <v>3.2639999999999999E-5</v>
      </c>
      <c r="V402" s="159">
        <f t="shared" si="112"/>
        <v>3.2639999999999999E-5</v>
      </c>
      <c r="W402" s="158" t="str" cm="1">
        <f t="array" ref="W402">IF(D402="Electric","--",IF(D402="Diesel",_xlfn._xlws.FILTER(ORDEF[NOXzh],(ORDEF[HP]=I402)*(ORDEF[Model_Year]=E402)),""))</f>
        <v/>
      </c>
      <c r="X402" s="158" cm="1">
        <f t="array" ref="X402">IF(D402="Electric","--",IF(D402="Gasoline",_xlfn._xlws.FILTER(LSIEF[NOX-ZH (g/hp-hr)],(LSIEF[Fuel]=D402)*(LSIEF[HP Bin]=I402)*(LSIEF[Model Year]=E402)),""))</f>
        <v>3.7999999999999999E-2</v>
      </c>
      <c r="Y402" s="158">
        <f t="shared" si="113"/>
        <v>3.7999999999999999E-2</v>
      </c>
      <c r="Z402" s="159" t="str" cm="1">
        <f t="array" ref="Z402">IF(D402="Electric","--",IF(D402="Diesel",_xlfn._xlws.FILTER(ORDEF[NOXdr],(ORDEF[HP]=I402)*(ORDEF[Model_Year]=E402)),""))</f>
        <v/>
      </c>
      <c r="AA402" s="159" cm="1">
        <f t="array" ref="AA402">IF(E402="Electric","--",IF(D402="Gasoline",_xlfn._xlws.FILTER(LSIEF[NOX DR],(LSIEF[Fuel]=D402)*(LSIEF[HP Bin]=I402)*(LSIEF[Model Year]=E402)),""))</f>
        <v>7.5559999999999988E-5</v>
      </c>
      <c r="AB402" s="159">
        <f t="shared" si="114"/>
        <v>7.5559999999999988E-5</v>
      </c>
      <c r="AC402" s="158" t="str" cm="1">
        <f t="array" ref="AC402">IF(D402="Electric","--",IF(D402="Diesel",_xlfn._xlws.FILTER(DFCF2[Fuel_HC],(DFCF2[MY]=E402)),""))</f>
        <v/>
      </c>
      <c r="AD402" s="158" cm="1">
        <f t="array" ref="AD402">IF(D402="Electric","--",IF(D402="Gasoline",_xlfn._xlws.FILTER(GFCF2[Fuel_HC],(GFCF2[MY]=E402)),""))</f>
        <v>1</v>
      </c>
      <c r="AE402" s="158">
        <f t="shared" si="115"/>
        <v>1</v>
      </c>
      <c r="AF402" s="157" t="str" cm="1">
        <f t="array" ref="AF402">IF(D402="Electric","--",IF(D402="Diesel",_xlfn._xlws.FILTER(DFCF2[Fuel_NOX],(DFCF2[MY]=E402)),""))</f>
        <v/>
      </c>
      <c r="AG402" s="157" cm="1">
        <f t="array" ref="AG402">IF(D402="Electric","--",IF(D402="Gasoline",_xlfn._xlws.FILTER(GFCF2[Fuel_NOX],(GFCF2[MY]=E402)),""))</f>
        <v>0.97699999999999998</v>
      </c>
      <c r="AH402" s="157">
        <f t="shared" si="116"/>
        <v>0.97699999999999998</v>
      </c>
      <c r="AI402" s="158">
        <f t="shared" si="117"/>
        <v>0.16557665230769231</v>
      </c>
      <c r="AJ402" s="158">
        <f t="shared" si="118"/>
        <v>0.37316287058384606</v>
      </c>
      <c r="AK402" s="158">
        <f t="shared" si="119"/>
        <v>19.291499916929361</v>
      </c>
      <c r="AL402" s="158">
        <f t="shared" si="120"/>
        <v>43.47757601410899</v>
      </c>
      <c r="AM402" s="158">
        <f t="shared" si="121"/>
        <v>9.6457499584646795E-3</v>
      </c>
      <c r="AN402" s="158">
        <f t="shared" si="122"/>
        <v>2.1738788007054498E-2</v>
      </c>
      <c r="AO402" s="158">
        <f t="shared" si="123"/>
        <v>8.8721608117958116E-3</v>
      </c>
      <c r="AP402" s="157"/>
      <c r="AQ402" s="161"/>
      <c r="AR402" s="161"/>
      <c r="AS402" s="161" t="str">
        <f>IF(ISNA(VLOOKUP($B402,'2017 Emission Inventory'!$B$2:$B$803,1,FALSE)),"No","Yes")</f>
        <v>Yes</v>
      </c>
      <c r="AT402" s="161" t="str">
        <f>IFERROR(INDEX('2017 Emission Inventory'!$C$2:$C$803,MATCH($B402,'2017 Emission Inventory'!$B$2:$B$803,0)),"")</f>
        <v>Cargo Tractor</v>
      </c>
      <c r="AU402" s="161" t="str">
        <f>IFERROR(INDEX('2017 Emission Inventory'!$D$2:$D$803,MATCH($B402,'2017 Emission Inventory'!$B$2:$B$803,0)),"")</f>
        <v>Gasoline</v>
      </c>
      <c r="AV402" s="161">
        <f>IFERROR(INDEX('2017 Emission Inventory'!$E$2:$E$803,MATCH($B402,'2017 Emission Inventory'!$B$2:$B$803,0)),"")</f>
        <v>2016</v>
      </c>
      <c r="AW402" s="161">
        <f>IFERROR(INDEX('2017 Emission Inventory'!$F$2:$F$803,MATCH($B402,'2017 Emission Inventory'!$B$2:$B$803,0)),"")</f>
        <v>86</v>
      </c>
      <c r="AX402" s="161">
        <f>IFERROR(INDEX('2017 Emission Inventory'!$G$2:$G$803,MATCH($B402,'2017 Emission Inventory'!$B$2:$B$803,0)),"")</f>
        <v>1137.9951923076924</v>
      </c>
      <c r="AY402" s="162">
        <f>IFERROR(INDEX('2017 Emission Inventory'!$AL$2:$AL$803,MATCH($B402,'2017 Emission Inventory'!$B$2:$B$803,0)),"")</f>
        <v>14.113584304214855</v>
      </c>
      <c r="AZ402" s="163">
        <f t="shared" si="124"/>
        <v>29.363991709894137</v>
      </c>
      <c r="BB402" s="166"/>
    </row>
    <row r="403" spans="1:54" s="160" customFormat="1" x14ac:dyDescent="0.35">
      <c r="A403" s="157">
        <v>402</v>
      </c>
      <c r="B403" s="157" t="s">
        <v>373</v>
      </c>
      <c r="C403" s="157" t="s">
        <v>205</v>
      </c>
      <c r="D403" s="157" t="s">
        <v>16</v>
      </c>
      <c r="E403" s="157">
        <v>2016</v>
      </c>
      <c r="F403" s="157">
        <v>86</v>
      </c>
      <c r="G403" s="157">
        <v>1137.9951923076924</v>
      </c>
      <c r="H403" s="157"/>
      <c r="I403" s="157">
        <f t="shared" si="108"/>
        <v>100</v>
      </c>
      <c r="J403" s="157" t="str">
        <f>IF(D403="Electric","--",IF(D403="Diesel",VLOOKUP(C403,[2]ORDLF!A:B,2,FALSE),""))</f>
        <v/>
      </c>
      <c r="K403" s="157">
        <f>IF(D403="Electric","--",IF(D403="Gasoline",VLOOKUP(C403,LSILF!A:C,3,FALSE),""))</f>
        <v>0.54</v>
      </c>
      <c r="L403" s="158">
        <f t="shared" si="107"/>
        <v>0.54</v>
      </c>
      <c r="M403" s="157" t="str" cm="1">
        <f t="array" ref="M403">IF(D403="Electric","--",IF(D403="Diesel",_xlfn._xlws.FILTER(DIESCH[CH Cap],(DIESCH[HP Bin]=I403)),""))</f>
        <v/>
      </c>
      <c r="N403" s="157" cm="1">
        <f t="array" ref="N403">IF(D403="Electric","--",IF(D403="Gasoline",_xlfn._xlws.FILTER(LSICH[CH Cap],(LSICH[Fuel Type]=D403)*(LSICH[MY]=E403)),""))</f>
        <v>10000</v>
      </c>
      <c r="O403" s="157">
        <f t="shared" si="109"/>
        <v>10000</v>
      </c>
      <c r="P403" s="157">
        <f t="shared" si="110"/>
        <v>4551.9807692307695</v>
      </c>
      <c r="Q403" s="157" t="str" cm="1">
        <f t="array" ref="Q403">IF(D403="Electric","--",IF(D403="Diesel",_xlfn._xlws.FILTER(ORDEF[HC-ZH (g/hp-hr)],(ORDEF[HP]=I403)*(ORDEF[Model_Year]=E403)),""))</f>
        <v/>
      </c>
      <c r="R403" s="157" cm="1">
        <f t="array" ref="R403">IF(D403="Electric","--",IF(D403="Gasoline",_xlfn._xlws.FILTER(LSIEF[HC-ZH (g/hp-hr)],(LSIEF[Fuel]=D403)*(LSIEF[HP Bin]=I403)*(LSIEF[Model Year]=E403)),""))</f>
        <v>1.7000000000000001E-2</v>
      </c>
      <c r="S403" s="158">
        <f t="shared" si="111"/>
        <v>1.7000000000000001E-2</v>
      </c>
      <c r="T403" s="159" t="str" cm="1">
        <f t="array" ref="T403">IF(D403="Electric","--",IF(D403="Diesel",_xlfn._xlws.FILTER(ORDEF[HCDR],(ORDEF[HP]=I403)*(ORDEF[Model_Year]=E403),),""))</f>
        <v/>
      </c>
      <c r="U403" s="159" cm="1">
        <f t="array" ref="U403">IF(D403="Electric","--",IF(D403="Gasoline",_xlfn._xlws.FILTER(LSIEF[HC DR],(LSIEF[Fuel]=D403)*(LSIEF[HP Bin]=I403)*(LSIEF[Model Year]=E403)),""))</f>
        <v>3.2639999999999999E-5</v>
      </c>
      <c r="V403" s="159">
        <f t="shared" si="112"/>
        <v>3.2639999999999999E-5</v>
      </c>
      <c r="W403" s="158" t="str" cm="1">
        <f t="array" ref="W403">IF(D403="Electric","--",IF(D403="Diesel",_xlfn._xlws.FILTER(ORDEF[NOXzh],(ORDEF[HP]=I403)*(ORDEF[Model_Year]=E403)),""))</f>
        <v/>
      </c>
      <c r="X403" s="158" cm="1">
        <f t="array" ref="X403">IF(D403="Electric","--",IF(D403="Gasoline",_xlfn._xlws.FILTER(LSIEF[NOX-ZH (g/hp-hr)],(LSIEF[Fuel]=D403)*(LSIEF[HP Bin]=I403)*(LSIEF[Model Year]=E403)),""))</f>
        <v>3.7999999999999999E-2</v>
      </c>
      <c r="Y403" s="158">
        <f t="shared" si="113"/>
        <v>3.7999999999999999E-2</v>
      </c>
      <c r="Z403" s="159" t="str" cm="1">
        <f t="array" ref="Z403">IF(D403="Electric","--",IF(D403="Diesel",_xlfn._xlws.FILTER(ORDEF[NOXdr],(ORDEF[HP]=I403)*(ORDEF[Model_Year]=E403)),""))</f>
        <v/>
      </c>
      <c r="AA403" s="159" cm="1">
        <f t="array" ref="AA403">IF(E403="Electric","--",IF(D403="Gasoline",_xlfn._xlws.FILTER(LSIEF[NOX DR],(LSIEF[Fuel]=D403)*(LSIEF[HP Bin]=I403)*(LSIEF[Model Year]=E403)),""))</f>
        <v>7.5559999999999988E-5</v>
      </c>
      <c r="AB403" s="159">
        <f t="shared" si="114"/>
        <v>7.5559999999999988E-5</v>
      </c>
      <c r="AC403" s="158" t="str" cm="1">
        <f t="array" ref="AC403">IF(D403="Electric","--",IF(D403="Diesel",_xlfn._xlws.FILTER(DFCF2[Fuel_HC],(DFCF2[MY]=E403)),""))</f>
        <v/>
      </c>
      <c r="AD403" s="158" cm="1">
        <f t="array" ref="AD403">IF(D403="Electric","--",IF(D403="Gasoline",_xlfn._xlws.FILTER(GFCF2[Fuel_HC],(GFCF2[MY]=E403)),""))</f>
        <v>1</v>
      </c>
      <c r="AE403" s="158">
        <f t="shared" si="115"/>
        <v>1</v>
      </c>
      <c r="AF403" s="157" t="str" cm="1">
        <f t="array" ref="AF403">IF(D403="Electric","--",IF(D403="Diesel",_xlfn._xlws.FILTER(DFCF2[Fuel_NOX],(DFCF2[MY]=E403)),""))</f>
        <v/>
      </c>
      <c r="AG403" s="157" cm="1">
        <f t="array" ref="AG403">IF(D403="Electric","--",IF(D403="Gasoline",_xlfn._xlws.FILTER(GFCF2[Fuel_NOX],(GFCF2[MY]=E403)),""))</f>
        <v>0.97699999999999998</v>
      </c>
      <c r="AH403" s="157">
        <f t="shared" si="116"/>
        <v>0.97699999999999998</v>
      </c>
      <c r="AI403" s="158">
        <f t="shared" si="117"/>
        <v>0.16557665230769231</v>
      </c>
      <c r="AJ403" s="158">
        <f t="shared" si="118"/>
        <v>0.37316287058384606</v>
      </c>
      <c r="AK403" s="158">
        <f t="shared" si="119"/>
        <v>19.291499916929361</v>
      </c>
      <c r="AL403" s="158">
        <f t="shared" si="120"/>
        <v>43.47757601410899</v>
      </c>
      <c r="AM403" s="158">
        <f t="shared" si="121"/>
        <v>9.6457499584646795E-3</v>
      </c>
      <c r="AN403" s="158">
        <f t="shared" si="122"/>
        <v>2.1738788007054498E-2</v>
      </c>
      <c r="AO403" s="158">
        <f t="shared" si="123"/>
        <v>8.8721608117958116E-3</v>
      </c>
      <c r="AP403" s="157"/>
      <c r="AQ403" s="161"/>
      <c r="AR403" s="161"/>
      <c r="AS403" s="161" t="str">
        <f>IF(ISNA(VLOOKUP($B403,'2017 Emission Inventory'!$B$2:$B$803,1,FALSE)),"No","Yes")</f>
        <v>Yes</v>
      </c>
      <c r="AT403" s="161" t="str">
        <f>IFERROR(INDEX('2017 Emission Inventory'!$C$2:$C$803,MATCH($B403,'2017 Emission Inventory'!$B$2:$B$803,0)),"")</f>
        <v>Cargo Tractor</v>
      </c>
      <c r="AU403" s="161" t="str">
        <f>IFERROR(INDEX('2017 Emission Inventory'!$D$2:$D$803,MATCH($B403,'2017 Emission Inventory'!$B$2:$B$803,0)),"")</f>
        <v>Gasoline</v>
      </c>
      <c r="AV403" s="161">
        <f>IFERROR(INDEX('2017 Emission Inventory'!$E$2:$E$803,MATCH($B403,'2017 Emission Inventory'!$B$2:$B$803,0)),"")</f>
        <v>2016</v>
      </c>
      <c r="AW403" s="161">
        <f>IFERROR(INDEX('2017 Emission Inventory'!$F$2:$F$803,MATCH($B403,'2017 Emission Inventory'!$B$2:$B$803,0)),"")</f>
        <v>86</v>
      </c>
      <c r="AX403" s="161">
        <f>IFERROR(INDEX('2017 Emission Inventory'!$G$2:$G$803,MATCH($B403,'2017 Emission Inventory'!$B$2:$B$803,0)),"")</f>
        <v>1137.9951923076924</v>
      </c>
      <c r="AY403" s="162">
        <f>IFERROR(INDEX('2017 Emission Inventory'!$AL$2:$AL$803,MATCH($B403,'2017 Emission Inventory'!$B$2:$B$803,0)),"")</f>
        <v>14.113584304214855</v>
      </c>
      <c r="AZ403" s="163">
        <f t="shared" si="124"/>
        <v>29.363991709894137</v>
      </c>
      <c r="BB403" s="166"/>
    </row>
    <row r="404" spans="1:54" s="160" customFormat="1" x14ac:dyDescent="0.35">
      <c r="A404" s="157">
        <v>403</v>
      </c>
      <c r="B404" s="157" t="s">
        <v>374</v>
      </c>
      <c r="C404" s="157" t="s">
        <v>205</v>
      </c>
      <c r="D404" s="157" t="s">
        <v>16</v>
      </c>
      <c r="E404" s="157">
        <v>2016</v>
      </c>
      <c r="F404" s="157">
        <v>86</v>
      </c>
      <c r="G404" s="157">
        <v>1137.9951923076924</v>
      </c>
      <c r="H404" s="157"/>
      <c r="I404" s="157">
        <f t="shared" si="108"/>
        <v>100</v>
      </c>
      <c r="J404" s="157" t="str">
        <f>IF(D404="Electric","--",IF(D404="Diesel",VLOOKUP(C404,[2]ORDLF!A:B,2,FALSE),""))</f>
        <v/>
      </c>
      <c r="K404" s="157">
        <f>IF(D404="Electric","--",IF(D404="Gasoline",VLOOKUP(C404,LSILF!A:C,3,FALSE),""))</f>
        <v>0.54</v>
      </c>
      <c r="L404" s="158">
        <f t="shared" si="107"/>
        <v>0.54</v>
      </c>
      <c r="M404" s="157" t="str" cm="1">
        <f t="array" ref="M404">IF(D404="Electric","--",IF(D404="Diesel",_xlfn._xlws.FILTER(DIESCH[CH Cap],(DIESCH[HP Bin]=I404)),""))</f>
        <v/>
      </c>
      <c r="N404" s="157" cm="1">
        <f t="array" ref="N404">IF(D404="Electric","--",IF(D404="Gasoline",_xlfn._xlws.FILTER(LSICH[CH Cap],(LSICH[Fuel Type]=D404)*(LSICH[MY]=E404)),""))</f>
        <v>10000</v>
      </c>
      <c r="O404" s="157">
        <f t="shared" si="109"/>
        <v>10000</v>
      </c>
      <c r="P404" s="157">
        <f t="shared" si="110"/>
        <v>4551.9807692307695</v>
      </c>
      <c r="Q404" s="157" t="str" cm="1">
        <f t="array" ref="Q404">IF(D404="Electric","--",IF(D404="Diesel",_xlfn._xlws.FILTER(ORDEF[HC-ZH (g/hp-hr)],(ORDEF[HP]=I404)*(ORDEF[Model_Year]=E404)),""))</f>
        <v/>
      </c>
      <c r="R404" s="157" cm="1">
        <f t="array" ref="R404">IF(D404="Electric","--",IF(D404="Gasoline",_xlfn._xlws.FILTER(LSIEF[HC-ZH (g/hp-hr)],(LSIEF[Fuel]=D404)*(LSIEF[HP Bin]=I404)*(LSIEF[Model Year]=E404)),""))</f>
        <v>1.7000000000000001E-2</v>
      </c>
      <c r="S404" s="158">
        <f t="shared" si="111"/>
        <v>1.7000000000000001E-2</v>
      </c>
      <c r="T404" s="159" t="str" cm="1">
        <f t="array" ref="T404">IF(D404="Electric","--",IF(D404="Diesel",_xlfn._xlws.FILTER(ORDEF[HCDR],(ORDEF[HP]=I404)*(ORDEF[Model_Year]=E404),),""))</f>
        <v/>
      </c>
      <c r="U404" s="159" cm="1">
        <f t="array" ref="U404">IF(D404="Electric","--",IF(D404="Gasoline",_xlfn._xlws.FILTER(LSIEF[HC DR],(LSIEF[Fuel]=D404)*(LSIEF[HP Bin]=I404)*(LSIEF[Model Year]=E404)),""))</f>
        <v>3.2639999999999999E-5</v>
      </c>
      <c r="V404" s="159">
        <f t="shared" si="112"/>
        <v>3.2639999999999999E-5</v>
      </c>
      <c r="W404" s="158" t="str" cm="1">
        <f t="array" ref="W404">IF(D404="Electric","--",IF(D404="Diesel",_xlfn._xlws.FILTER(ORDEF[NOXzh],(ORDEF[HP]=I404)*(ORDEF[Model_Year]=E404)),""))</f>
        <v/>
      </c>
      <c r="X404" s="158" cm="1">
        <f t="array" ref="X404">IF(D404="Electric","--",IF(D404="Gasoline",_xlfn._xlws.FILTER(LSIEF[NOX-ZH (g/hp-hr)],(LSIEF[Fuel]=D404)*(LSIEF[HP Bin]=I404)*(LSIEF[Model Year]=E404)),""))</f>
        <v>3.7999999999999999E-2</v>
      </c>
      <c r="Y404" s="158">
        <f t="shared" si="113"/>
        <v>3.7999999999999999E-2</v>
      </c>
      <c r="Z404" s="159" t="str" cm="1">
        <f t="array" ref="Z404">IF(D404="Electric","--",IF(D404="Diesel",_xlfn._xlws.FILTER(ORDEF[NOXdr],(ORDEF[HP]=I404)*(ORDEF[Model_Year]=E404)),""))</f>
        <v/>
      </c>
      <c r="AA404" s="159" cm="1">
        <f t="array" ref="AA404">IF(E404="Electric","--",IF(D404="Gasoline",_xlfn._xlws.FILTER(LSIEF[NOX DR],(LSIEF[Fuel]=D404)*(LSIEF[HP Bin]=I404)*(LSIEF[Model Year]=E404)),""))</f>
        <v>7.5559999999999988E-5</v>
      </c>
      <c r="AB404" s="159">
        <f t="shared" si="114"/>
        <v>7.5559999999999988E-5</v>
      </c>
      <c r="AC404" s="158" t="str" cm="1">
        <f t="array" ref="AC404">IF(D404="Electric","--",IF(D404="Diesel",_xlfn._xlws.FILTER(DFCF2[Fuel_HC],(DFCF2[MY]=E404)),""))</f>
        <v/>
      </c>
      <c r="AD404" s="158" cm="1">
        <f t="array" ref="AD404">IF(D404="Electric","--",IF(D404="Gasoline",_xlfn._xlws.FILTER(GFCF2[Fuel_HC],(GFCF2[MY]=E404)),""))</f>
        <v>1</v>
      </c>
      <c r="AE404" s="158">
        <f t="shared" si="115"/>
        <v>1</v>
      </c>
      <c r="AF404" s="157" t="str" cm="1">
        <f t="array" ref="AF404">IF(D404="Electric","--",IF(D404="Diesel",_xlfn._xlws.FILTER(DFCF2[Fuel_NOX],(DFCF2[MY]=E404)),""))</f>
        <v/>
      </c>
      <c r="AG404" s="157" cm="1">
        <f t="array" ref="AG404">IF(D404="Electric","--",IF(D404="Gasoline",_xlfn._xlws.FILTER(GFCF2[Fuel_NOX],(GFCF2[MY]=E404)),""))</f>
        <v>0.97699999999999998</v>
      </c>
      <c r="AH404" s="157">
        <f t="shared" si="116"/>
        <v>0.97699999999999998</v>
      </c>
      <c r="AI404" s="158">
        <f t="shared" si="117"/>
        <v>0.16557665230769231</v>
      </c>
      <c r="AJ404" s="158">
        <f t="shared" si="118"/>
        <v>0.37316287058384606</v>
      </c>
      <c r="AK404" s="158">
        <f t="shared" si="119"/>
        <v>19.291499916929361</v>
      </c>
      <c r="AL404" s="158">
        <f t="shared" si="120"/>
        <v>43.47757601410899</v>
      </c>
      <c r="AM404" s="158">
        <f t="shared" si="121"/>
        <v>9.6457499584646795E-3</v>
      </c>
      <c r="AN404" s="158">
        <f t="shared" si="122"/>
        <v>2.1738788007054498E-2</v>
      </c>
      <c r="AO404" s="158">
        <f t="shared" si="123"/>
        <v>8.8721608117958116E-3</v>
      </c>
      <c r="AP404" s="157"/>
      <c r="AQ404" s="161"/>
      <c r="AR404" s="161"/>
      <c r="AS404" s="161" t="str">
        <f>IF(ISNA(VLOOKUP($B404,'2017 Emission Inventory'!$B$2:$B$803,1,FALSE)),"No","Yes")</f>
        <v>Yes</v>
      </c>
      <c r="AT404" s="161" t="str">
        <f>IFERROR(INDEX('2017 Emission Inventory'!$C$2:$C$803,MATCH($B404,'2017 Emission Inventory'!$B$2:$B$803,0)),"")</f>
        <v>Cargo Tractor</v>
      </c>
      <c r="AU404" s="161" t="str">
        <f>IFERROR(INDEX('2017 Emission Inventory'!$D$2:$D$803,MATCH($B404,'2017 Emission Inventory'!$B$2:$B$803,0)),"")</f>
        <v>Gasoline</v>
      </c>
      <c r="AV404" s="161">
        <f>IFERROR(INDEX('2017 Emission Inventory'!$E$2:$E$803,MATCH($B404,'2017 Emission Inventory'!$B$2:$B$803,0)),"")</f>
        <v>2016</v>
      </c>
      <c r="AW404" s="161">
        <f>IFERROR(INDEX('2017 Emission Inventory'!$F$2:$F$803,MATCH($B404,'2017 Emission Inventory'!$B$2:$B$803,0)),"")</f>
        <v>86</v>
      </c>
      <c r="AX404" s="161">
        <f>IFERROR(INDEX('2017 Emission Inventory'!$G$2:$G$803,MATCH($B404,'2017 Emission Inventory'!$B$2:$B$803,0)),"")</f>
        <v>1137.9951923076924</v>
      </c>
      <c r="AY404" s="162">
        <f>IFERROR(INDEX('2017 Emission Inventory'!$AL$2:$AL$803,MATCH($B404,'2017 Emission Inventory'!$B$2:$B$803,0)),"")</f>
        <v>14.113584304214855</v>
      </c>
      <c r="AZ404" s="163">
        <f t="shared" si="124"/>
        <v>29.363991709894137</v>
      </c>
      <c r="BB404" s="166"/>
    </row>
    <row r="405" spans="1:54" s="160" customFormat="1" x14ac:dyDescent="0.35">
      <c r="A405" s="157">
        <v>404</v>
      </c>
      <c r="B405" s="157" t="s">
        <v>375</v>
      </c>
      <c r="C405" s="157" t="s">
        <v>205</v>
      </c>
      <c r="D405" s="157" t="s">
        <v>16</v>
      </c>
      <c r="E405" s="157">
        <v>2016</v>
      </c>
      <c r="F405" s="157">
        <v>86</v>
      </c>
      <c r="G405" s="157">
        <v>1137.9951923076924</v>
      </c>
      <c r="H405" s="157"/>
      <c r="I405" s="157">
        <f t="shared" si="108"/>
        <v>100</v>
      </c>
      <c r="J405" s="157" t="str">
        <f>IF(D405="Electric","--",IF(D405="Diesel",VLOOKUP(C405,[2]ORDLF!A:B,2,FALSE),""))</f>
        <v/>
      </c>
      <c r="K405" s="157">
        <f>IF(D405="Electric","--",IF(D405="Gasoline",VLOOKUP(C405,LSILF!A:C,3,FALSE),""))</f>
        <v>0.54</v>
      </c>
      <c r="L405" s="158">
        <f t="shared" si="107"/>
        <v>0.54</v>
      </c>
      <c r="M405" s="157" t="str" cm="1">
        <f t="array" ref="M405">IF(D405="Electric","--",IF(D405="Diesel",_xlfn._xlws.FILTER(DIESCH[CH Cap],(DIESCH[HP Bin]=I405)),""))</f>
        <v/>
      </c>
      <c r="N405" s="157" cm="1">
        <f t="array" ref="N405">IF(D405="Electric","--",IF(D405="Gasoline",_xlfn._xlws.FILTER(LSICH[CH Cap],(LSICH[Fuel Type]=D405)*(LSICH[MY]=E405)),""))</f>
        <v>10000</v>
      </c>
      <c r="O405" s="157">
        <f t="shared" si="109"/>
        <v>10000</v>
      </c>
      <c r="P405" s="157">
        <f t="shared" si="110"/>
        <v>4551.9807692307695</v>
      </c>
      <c r="Q405" s="157" t="str" cm="1">
        <f t="array" ref="Q405">IF(D405="Electric","--",IF(D405="Diesel",_xlfn._xlws.FILTER(ORDEF[HC-ZH (g/hp-hr)],(ORDEF[HP]=I405)*(ORDEF[Model_Year]=E405)),""))</f>
        <v/>
      </c>
      <c r="R405" s="157" cm="1">
        <f t="array" ref="R405">IF(D405="Electric","--",IF(D405="Gasoline",_xlfn._xlws.FILTER(LSIEF[HC-ZH (g/hp-hr)],(LSIEF[Fuel]=D405)*(LSIEF[HP Bin]=I405)*(LSIEF[Model Year]=E405)),""))</f>
        <v>1.7000000000000001E-2</v>
      </c>
      <c r="S405" s="158">
        <f t="shared" si="111"/>
        <v>1.7000000000000001E-2</v>
      </c>
      <c r="T405" s="159" t="str" cm="1">
        <f t="array" ref="T405">IF(D405="Electric","--",IF(D405="Diesel",_xlfn._xlws.FILTER(ORDEF[HCDR],(ORDEF[HP]=I405)*(ORDEF[Model_Year]=E405),),""))</f>
        <v/>
      </c>
      <c r="U405" s="159" cm="1">
        <f t="array" ref="U405">IF(D405="Electric","--",IF(D405="Gasoline",_xlfn._xlws.FILTER(LSIEF[HC DR],(LSIEF[Fuel]=D405)*(LSIEF[HP Bin]=I405)*(LSIEF[Model Year]=E405)),""))</f>
        <v>3.2639999999999999E-5</v>
      </c>
      <c r="V405" s="159">
        <f t="shared" si="112"/>
        <v>3.2639999999999999E-5</v>
      </c>
      <c r="W405" s="158" t="str" cm="1">
        <f t="array" ref="W405">IF(D405="Electric","--",IF(D405="Diesel",_xlfn._xlws.FILTER(ORDEF[NOXzh],(ORDEF[HP]=I405)*(ORDEF[Model_Year]=E405)),""))</f>
        <v/>
      </c>
      <c r="X405" s="158" cm="1">
        <f t="array" ref="X405">IF(D405="Electric","--",IF(D405="Gasoline",_xlfn._xlws.FILTER(LSIEF[NOX-ZH (g/hp-hr)],(LSIEF[Fuel]=D405)*(LSIEF[HP Bin]=I405)*(LSIEF[Model Year]=E405)),""))</f>
        <v>3.7999999999999999E-2</v>
      </c>
      <c r="Y405" s="158">
        <f t="shared" si="113"/>
        <v>3.7999999999999999E-2</v>
      </c>
      <c r="Z405" s="159" t="str" cm="1">
        <f t="array" ref="Z405">IF(D405="Electric","--",IF(D405="Diesel",_xlfn._xlws.FILTER(ORDEF[NOXdr],(ORDEF[HP]=I405)*(ORDEF[Model_Year]=E405)),""))</f>
        <v/>
      </c>
      <c r="AA405" s="159" cm="1">
        <f t="array" ref="AA405">IF(E405="Electric","--",IF(D405="Gasoline",_xlfn._xlws.FILTER(LSIEF[NOX DR],(LSIEF[Fuel]=D405)*(LSIEF[HP Bin]=I405)*(LSIEF[Model Year]=E405)),""))</f>
        <v>7.5559999999999988E-5</v>
      </c>
      <c r="AB405" s="159">
        <f t="shared" si="114"/>
        <v>7.5559999999999988E-5</v>
      </c>
      <c r="AC405" s="158" t="str" cm="1">
        <f t="array" ref="AC405">IF(D405="Electric","--",IF(D405="Diesel",_xlfn._xlws.FILTER(DFCF2[Fuel_HC],(DFCF2[MY]=E405)),""))</f>
        <v/>
      </c>
      <c r="AD405" s="158" cm="1">
        <f t="array" ref="AD405">IF(D405="Electric","--",IF(D405="Gasoline",_xlfn._xlws.FILTER(GFCF2[Fuel_HC],(GFCF2[MY]=E405)),""))</f>
        <v>1</v>
      </c>
      <c r="AE405" s="158">
        <f t="shared" si="115"/>
        <v>1</v>
      </c>
      <c r="AF405" s="157" t="str" cm="1">
        <f t="array" ref="AF405">IF(D405="Electric","--",IF(D405="Diesel",_xlfn._xlws.FILTER(DFCF2[Fuel_NOX],(DFCF2[MY]=E405)),""))</f>
        <v/>
      </c>
      <c r="AG405" s="157" cm="1">
        <f t="array" ref="AG405">IF(D405="Electric","--",IF(D405="Gasoline",_xlfn._xlws.FILTER(GFCF2[Fuel_NOX],(GFCF2[MY]=E405)),""))</f>
        <v>0.97699999999999998</v>
      </c>
      <c r="AH405" s="157">
        <f t="shared" si="116"/>
        <v>0.97699999999999998</v>
      </c>
      <c r="AI405" s="158">
        <f t="shared" si="117"/>
        <v>0.16557665230769231</v>
      </c>
      <c r="AJ405" s="158">
        <f t="shared" si="118"/>
        <v>0.37316287058384606</v>
      </c>
      <c r="AK405" s="158">
        <f t="shared" si="119"/>
        <v>19.291499916929361</v>
      </c>
      <c r="AL405" s="158">
        <f t="shared" si="120"/>
        <v>43.47757601410899</v>
      </c>
      <c r="AM405" s="158">
        <f t="shared" si="121"/>
        <v>9.6457499584646795E-3</v>
      </c>
      <c r="AN405" s="158">
        <f t="shared" si="122"/>
        <v>2.1738788007054498E-2</v>
      </c>
      <c r="AO405" s="158">
        <f t="shared" si="123"/>
        <v>8.8721608117958116E-3</v>
      </c>
      <c r="AP405" s="157"/>
      <c r="AQ405" s="161"/>
      <c r="AR405" s="161"/>
      <c r="AS405" s="161" t="str">
        <f>IF(ISNA(VLOOKUP($B405,'2017 Emission Inventory'!$B$2:$B$803,1,FALSE)),"No","Yes")</f>
        <v>Yes</v>
      </c>
      <c r="AT405" s="161" t="str">
        <f>IFERROR(INDEX('2017 Emission Inventory'!$C$2:$C$803,MATCH($B405,'2017 Emission Inventory'!$B$2:$B$803,0)),"")</f>
        <v>Cargo Tractor</v>
      </c>
      <c r="AU405" s="161" t="str">
        <f>IFERROR(INDEX('2017 Emission Inventory'!$D$2:$D$803,MATCH($B405,'2017 Emission Inventory'!$B$2:$B$803,0)),"")</f>
        <v>Gasoline</v>
      </c>
      <c r="AV405" s="161">
        <f>IFERROR(INDEX('2017 Emission Inventory'!$E$2:$E$803,MATCH($B405,'2017 Emission Inventory'!$B$2:$B$803,0)),"")</f>
        <v>2016</v>
      </c>
      <c r="AW405" s="161">
        <f>IFERROR(INDEX('2017 Emission Inventory'!$F$2:$F$803,MATCH($B405,'2017 Emission Inventory'!$B$2:$B$803,0)),"")</f>
        <v>86</v>
      </c>
      <c r="AX405" s="161">
        <f>IFERROR(INDEX('2017 Emission Inventory'!$G$2:$G$803,MATCH($B405,'2017 Emission Inventory'!$B$2:$B$803,0)),"")</f>
        <v>1137.9951923076924</v>
      </c>
      <c r="AY405" s="162">
        <f>IFERROR(INDEX('2017 Emission Inventory'!$AL$2:$AL$803,MATCH($B405,'2017 Emission Inventory'!$B$2:$B$803,0)),"")</f>
        <v>14.113584304214855</v>
      </c>
      <c r="AZ405" s="163">
        <f t="shared" si="124"/>
        <v>29.363991709894137</v>
      </c>
      <c r="BB405" s="166"/>
    </row>
    <row r="406" spans="1:54" s="160" customFormat="1" x14ac:dyDescent="0.35">
      <c r="A406" s="157">
        <v>405</v>
      </c>
      <c r="B406" s="157" t="s">
        <v>376</v>
      </c>
      <c r="C406" s="157" t="s">
        <v>205</v>
      </c>
      <c r="D406" s="157" t="s">
        <v>16</v>
      </c>
      <c r="E406" s="157">
        <v>2016</v>
      </c>
      <c r="F406" s="157">
        <v>86</v>
      </c>
      <c r="G406" s="157">
        <v>1137.9951923076924</v>
      </c>
      <c r="H406" s="157"/>
      <c r="I406" s="157">
        <f t="shared" si="108"/>
        <v>100</v>
      </c>
      <c r="J406" s="157" t="str">
        <f>IF(D406="Electric","--",IF(D406="Diesel",VLOOKUP(C406,[2]ORDLF!A:B,2,FALSE),""))</f>
        <v/>
      </c>
      <c r="K406" s="157">
        <f>IF(D406="Electric","--",IF(D406="Gasoline",VLOOKUP(C406,LSILF!A:C,3,FALSE),""))</f>
        <v>0.54</v>
      </c>
      <c r="L406" s="158">
        <f t="shared" si="107"/>
        <v>0.54</v>
      </c>
      <c r="M406" s="157" t="str" cm="1">
        <f t="array" ref="M406">IF(D406="Electric","--",IF(D406="Diesel",_xlfn._xlws.FILTER(DIESCH[CH Cap],(DIESCH[HP Bin]=I406)),""))</f>
        <v/>
      </c>
      <c r="N406" s="157" cm="1">
        <f t="array" ref="N406">IF(D406="Electric","--",IF(D406="Gasoline",_xlfn._xlws.FILTER(LSICH[CH Cap],(LSICH[Fuel Type]=D406)*(LSICH[MY]=E406)),""))</f>
        <v>10000</v>
      </c>
      <c r="O406" s="157">
        <f t="shared" si="109"/>
        <v>10000</v>
      </c>
      <c r="P406" s="157">
        <f t="shared" si="110"/>
        <v>4551.9807692307695</v>
      </c>
      <c r="Q406" s="157" t="str" cm="1">
        <f t="array" ref="Q406">IF(D406="Electric","--",IF(D406="Diesel",_xlfn._xlws.FILTER(ORDEF[HC-ZH (g/hp-hr)],(ORDEF[HP]=I406)*(ORDEF[Model_Year]=E406)),""))</f>
        <v/>
      </c>
      <c r="R406" s="157" cm="1">
        <f t="array" ref="R406">IF(D406="Electric","--",IF(D406="Gasoline",_xlfn._xlws.FILTER(LSIEF[HC-ZH (g/hp-hr)],(LSIEF[Fuel]=D406)*(LSIEF[HP Bin]=I406)*(LSIEF[Model Year]=E406)),""))</f>
        <v>1.7000000000000001E-2</v>
      </c>
      <c r="S406" s="158">
        <f t="shared" si="111"/>
        <v>1.7000000000000001E-2</v>
      </c>
      <c r="T406" s="159" t="str" cm="1">
        <f t="array" ref="T406">IF(D406="Electric","--",IF(D406="Diesel",_xlfn._xlws.FILTER(ORDEF[HCDR],(ORDEF[HP]=I406)*(ORDEF[Model_Year]=E406),),""))</f>
        <v/>
      </c>
      <c r="U406" s="159" cm="1">
        <f t="array" ref="U406">IF(D406="Electric","--",IF(D406="Gasoline",_xlfn._xlws.FILTER(LSIEF[HC DR],(LSIEF[Fuel]=D406)*(LSIEF[HP Bin]=I406)*(LSIEF[Model Year]=E406)),""))</f>
        <v>3.2639999999999999E-5</v>
      </c>
      <c r="V406" s="159">
        <f t="shared" si="112"/>
        <v>3.2639999999999999E-5</v>
      </c>
      <c r="W406" s="158" t="str" cm="1">
        <f t="array" ref="W406">IF(D406="Electric","--",IF(D406="Diesel",_xlfn._xlws.FILTER(ORDEF[NOXzh],(ORDEF[HP]=I406)*(ORDEF[Model_Year]=E406)),""))</f>
        <v/>
      </c>
      <c r="X406" s="158" cm="1">
        <f t="array" ref="X406">IF(D406="Electric","--",IF(D406="Gasoline",_xlfn._xlws.FILTER(LSIEF[NOX-ZH (g/hp-hr)],(LSIEF[Fuel]=D406)*(LSIEF[HP Bin]=I406)*(LSIEF[Model Year]=E406)),""))</f>
        <v>3.7999999999999999E-2</v>
      </c>
      <c r="Y406" s="158">
        <f t="shared" si="113"/>
        <v>3.7999999999999999E-2</v>
      </c>
      <c r="Z406" s="159" t="str" cm="1">
        <f t="array" ref="Z406">IF(D406="Electric","--",IF(D406="Diesel",_xlfn._xlws.FILTER(ORDEF[NOXdr],(ORDEF[HP]=I406)*(ORDEF[Model_Year]=E406)),""))</f>
        <v/>
      </c>
      <c r="AA406" s="159" cm="1">
        <f t="array" ref="AA406">IF(E406="Electric","--",IF(D406="Gasoline",_xlfn._xlws.FILTER(LSIEF[NOX DR],(LSIEF[Fuel]=D406)*(LSIEF[HP Bin]=I406)*(LSIEF[Model Year]=E406)),""))</f>
        <v>7.5559999999999988E-5</v>
      </c>
      <c r="AB406" s="159">
        <f t="shared" si="114"/>
        <v>7.5559999999999988E-5</v>
      </c>
      <c r="AC406" s="158" t="str" cm="1">
        <f t="array" ref="AC406">IF(D406="Electric","--",IF(D406="Diesel",_xlfn._xlws.FILTER(DFCF2[Fuel_HC],(DFCF2[MY]=E406)),""))</f>
        <v/>
      </c>
      <c r="AD406" s="158" cm="1">
        <f t="array" ref="AD406">IF(D406="Electric","--",IF(D406="Gasoline",_xlfn._xlws.FILTER(GFCF2[Fuel_HC],(GFCF2[MY]=E406)),""))</f>
        <v>1</v>
      </c>
      <c r="AE406" s="158">
        <f t="shared" si="115"/>
        <v>1</v>
      </c>
      <c r="AF406" s="157" t="str" cm="1">
        <f t="array" ref="AF406">IF(D406="Electric","--",IF(D406="Diesel",_xlfn._xlws.FILTER(DFCF2[Fuel_NOX],(DFCF2[MY]=E406)),""))</f>
        <v/>
      </c>
      <c r="AG406" s="157" cm="1">
        <f t="array" ref="AG406">IF(D406="Electric","--",IF(D406="Gasoline",_xlfn._xlws.FILTER(GFCF2[Fuel_NOX],(GFCF2[MY]=E406)),""))</f>
        <v>0.97699999999999998</v>
      </c>
      <c r="AH406" s="157">
        <f t="shared" si="116"/>
        <v>0.97699999999999998</v>
      </c>
      <c r="AI406" s="158">
        <f t="shared" si="117"/>
        <v>0.16557665230769231</v>
      </c>
      <c r="AJ406" s="158">
        <f t="shared" si="118"/>
        <v>0.37316287058384606</v>
      </c>
      <c r="AK406" s="158">
        <f t="shared" si="119"/>
        <v>19.291499916929361</v>
      </c>
      <c r="AL406" s="158">
        <f t="shared" si="120"/>
        <v>43.47757601410899</v>
      </c>
      <c r="AM406" s="158">
        <f t="shared" si="121"/>
        <v>9.6457499584646795E-3</v>
      </c>
      <c r="AN406" s="158">
        <f t="shared" si="122"/>
        <v>2.1738788007054498E-2</v>
      </c>
      <c r="AO406" s="158">
        <f t="shared" si="123"/>
        <v>8.8721608117958116E-3</v>
      </c>
      <c r="AP406" s="157"/>
      <c r="AQ406" s="161"/>
      <c r="AR406" s="161"/>
      <c r="AS406" s="161" t="str">
        <f>IF(ISNA(VLOOKUP($B406,'2017 Emission Inventory'!$B$2:$B$803,1,FALSE)),"No","Yes")</f>
        <v>Yes</v>
      </c>
      <c r="AT406" s="161" t="str">
        <f>IFERROR(INDEX('2017 Emission Inventory'!$C$2:$C$803,MATCH($B406,'2017 Emission Inventory'!$B$2:$B$803,0)),"")</f>
        <v>Cargo Tractor</v>
      </c>
      <c r="AU406" s="161" t="str">
        <f>IFERROR(INDEX('2017 Emission Inventory'!$D$2:$D$803,MATCH($B406,'2017 Emission Inventory'!$B$2:$B$803,0)),"")</f>
        <v>Gasoline</v>
      </c>
      <c r="AV406" s="161">
        <f>IFERROR(INDEX('2017 Emission Inventory'!$E$2:$E$803,MATCH($B406,'2017 Emission Inventory'!$B$2:$B$803,0)),"")</f>
        <v>2016</v>
      </c>
      <c r="AW406" s="161">
        <f>IFERROR(INDEX('2017 Emission Inventory'!$F$2:$F$803,MATCH($B406,'2017 Emission Inventory'!$B$2:$B$803,0)),"")</f>
        <v>86</v>
      </c>
      <c r="AX406" s="161">
        <f>IFERROR(INDEX('2017 Emission Inventory'!$G$2:$G$803,MATCH($B406,'2017 Emission Inventory'!$B$2:$B$803,0)),"")</f>
        <v>1137.9951923076924</v>
      </c>
      <c r="AY406" s="162">
        <f>IFERROR(INDEX('2017 Emission Inventory'!$AL$2:$AL$803,MATCH($B406,'2017 Emission Inventory'!$B$2:$B$803,0)),"")</f>
        <v>14.113584304214855</v>
      </c>
      <c r="AZ406" s="163">
        <f t="shared" si="124"/>
        <v>29.363991709894137</v>
      </c>
      <c r="BB406" s="166"/>
    </row>
    <row r="407" spans="1:54" s="160" customFormat="1" x14ac:dyDescent="0.35">
      <c r="A407" s="157">
        <v>406</v>
      </c>
      <c r="B407" s="157" t="s">
        <v>377</v>
      </c>
      <c r="C407" s="157" t="s">
        <v>205</v>
      </c>
      <c r="D407" s="157" t="s">
        <v>16</v>
      </c>
      <c r="E407" s="157">
        <v>2016</v>
      </c>
      <c r="F407" s="157">
        <v>86</v>
      </c>
      <c r="G407" s="157">
        <v>1137.9951923076924</v>
      </c>
      <c r="H407" s="157"/>
      <c r="I407" s="157">
        <f t="shared" si="108"/>
        <v>100</v>
      </c>
      <c r="J407" s="157" t="str">
        <f>IF(D407="Electric","--",IF(D407="Diesel",VLOOKUP(C407,[2]ORDLF!A:B,2,FALSE),""))</f>
        <v/>
      </c>
      <c r="K407" s="157">
        <f>IF(D407="Electric","--",IF(D407="Gasoline",VLOOKUP(C407,LSILF!A:C,3,FALSE),""))</f>
        <v>0.54</v>
      </c>
      <c r="L407" s="158">
        <f t="shared" si="107"/>
        <v>0.54</v>
      </c>
      <c r="M407" s="157" t="str" cm="1">
        <f t="array" ref="M407">IF(D407="Electric","--",IF(D407="Diesel",_xlfn._xlws.FILTER(DIESCH[CH Cap],(DIESCH[HP Bin]=I407)),""))</f>
        <v/>
      </c>
      <c r="N407" s="157" cm="1">
        <f t="array" ref="N407">IF(D407="Electric","--",IF(D407="Gasoline",_xlfn._xlws.FILTER(LSICH[CH Cap],(LSICH[Fuel Type]=D407)*(LSICH[MY]=E407)),""))</f>
        <v>10000</v>
      </c>
      <c r="O407" s="157">
        <f t="shared" si="109"/>
        <v>10000</v>
      </c>
      <c r="P407" s="157">
        <f t="shared" si="110"/>
        <v>4551.9807692307695</v>
      </c>
      <c r="Q407" s="157" t="str" cm="1">
        <f t="array" ref="Q407">IF(D407="Electric","--",IF(D407="Diesel",_xlfn._xlws.FILTER(ORDEF[HC-ZH (g/hp-hr)],(ORDEF[HP]=I407)*(ORDEF[Model_Year]=E407)),""))</f>
        <v/>
      </c>
      <c r="R407" s="157" cm="1">
        <f t="array" ref="R407">IF(D407="Electric","--",IF(D407="Gasoline",_xlfn._xlws.FILTER(LSIEF[HC-ZH (g/hp-hr)],(LSIEF[Fuel]=D407)*(LSIEF[HP Bin]=I407)*(LSIEF[Model Year]=E407)),""))</f>
        <v>1.7000000000000001E-2</v>
      </c>
      <c r="S407" s="158">
        <f t="shared" si="111"/>
        <v>1.7000000000000001E-2</v>
      </c>
      <c r="T407" s="159" t="str" cm="1">
        <f t="array" ref="T407">IF(D407="Electric","--",IF(D407="Diesel",_xlfn._xlws.FILTER(ORDEF[HCDR],(ORDEF[HP]=I407)*(ORDEF[Model_Year]=E407),),""))</f>
        <v/>
      </c>
      <c r="U407" s="159" cm="1">
        <f t="array" ref="U407">IF(D407="Electric","--",IF(D407="Gasoline",_xlfn._xlws.FILTER(LSIEF[HC DR],(LSIEF[Fuel]=D407)*(LSIEF[HP Bin]=I407)*(LSIEF[Model Year]=E407)),""))</f>
        <v>3.2639999999999999E-5</v>
      </c>
      <c r="V407" s="159">
        <f t="shared" si="112"/>
        <v>3.2639999999999999E-5</v>
      </c>
      <c r="W407" s="158" t="str" cm="1">
        <f t="array" ref="W407">IF(D407="Electric","--",IF(D407="Diesel",_xlfn._xlws.FILTER(ORDEF[NOXzh],(ORDEF[HP]=I407)*(ORDEF[Model_Year]=E407)),""))</f>
        <v/>
      </c>
      <c r="X407" s="158" cm="1">
        <f t="array" ref="X407">IF(D407="Electric","--",IF(D407="Gasoline",_xlfn._xlws.FILTER(LSIEF[NOX-ZH (g/hp-hr)],(LSIEF[Fuel]=D407)*(LSIEF[HP Bin]=I407)*(LSIEF[Model Year]=E407)),""))</f>
        <v>3.7999999999999999E-2</v>
      </c>
      <c r="Y407" s="158">
        <f t="shared" si="113"/>
        <v>3.7999999999999999E-2</v>
      </c>
      <c r="Z407" s="159" t="str" cm="1">
        <f t="array" ref="Z407">IF(D407="Electric","--",IF(D407="Diesel",_xlfn._xlws.FILTER(ORDEF[NOXdr],(ORDEF[HP]=I407)*(ORDEF[Model_Year]=E407)),""))</f>
        <v/>
      </c>
      <c r="AA407" s="159" cm="1">
        <f t="array" ref="AA407">IF(E407="Electric","--",IF(D407="Gasoline",_xlfn._xlws.FILTER(LSIEF[NOX DR],(LSIEF[Fuel]=D407)*(LSIEF[HP Bin]=I407)*(LSIEF[Model Year]=E407)),""))</f>
        <v>7.5559999999999988E-5</v>
      </c>
      <c r="AB407" s="159">
        <f t="shared" si="114"/>
        <v>7.5559999999999988E-5</v>
      </c>
      <c r="AC407" s="158" t="str" cm="1">
        <f t="array" ref="AC407">IF(D407="Electric","--",IF(D407="Diesel",_xlfn._xlws.FILTER(DFCF2[Fuel_HC],(DFCF2[MY]=E407)),""))</f>
        <v/>
      </c>
      <c r="AD407" s="158" cm="1">
        <f t="array" ref="AD407">IF(D407="Electric","--",IF(D407="Gasoline",_xlfn._xlws.FILTER(GFCF2[Fuel_HC],(GFCF2[MY]=E407)),""))</f>
        <v>1</v>
      </c>
      <c r="AE407" s="158">
        <f t="shared" si="115"/>
        <v>1</v>
      </c>
      <c r="AF407" s="157" t="str" cm="1">
        <f t="array" ref="AF407">IF(D407="Electric","--",IF(D407="Diesel",_xlfn._xlws.FILTER(DFCF2[Fuel_NOX],(DFCF2[MY]=E407)),""))</f>
        <v/>
      </c>
      <c r="AG407" s="157" cm="1">
        <f t="array" ref="AG407">IF(D407="Electric","--",IF(D407="Gasoline",_xlfn._xlws.FILTER(GFCF2[Fuel_NOX],(GFCF2[MY]=E407)),""))</f>
        <v>0.97699999999999998</v>
      </c>
      <c r="AH407" s="157">
        <f t="shared" si="116"/>
        <v>0.97699999999999998</v>
      </c>
      <c r="AI407" s="158">
        <f t="shared" si="117"/>
        <v>0.16557665230769231</v>
      </c>
      <c r="AJ407" s="158">
        <f t="shared" si="118"/>
        <v>0.37316287058384606</v>
      </c>
      <c r="AK407" s="158">
        <f t="shared" si="119"/>
        <v>19.291499916929361</v>
      </c>
      <c r="AL407" s="158">
        <f t="shared" si="120"/>
        <v>43.47757601410899</v>
      </c>
      <c r="AM407" s="158">
        <f t="shared" si="121"/>
        <v>9.6457499584646795E-3</v>
      </c>
      <c r="AN407" s="158">
        <f t="shared" si="122"/>
        <v>2.1738788007054498E-2</v>
      </c>
      <c r="AO407" s="158">
        <f t="shared" si="123"/>
        <v>8.8721608117958116E-3</v>
      </c>
      <c r="AP407" s="157"/>
      <c r="AQ407" s="161"/>
      <c r="AR407" s="161"/>
      <c r="AS407" s="161" t="str">
        <f>IF(ISNA(VLOOKUP($B407,'2017 Emission Inventory'!$B$2:$B$803,1,FALSE)),"No","Yes")</f>
        <v>Yes</v>
      </c>
      <c r="AT407" s="161" t="str">
        <f>IFERROR(INDEX('2017 Emission Inventory'!$C$2:$C$803,MATCH($B407,'2017 Emission Inventory'!$B$2:$B$803,0)),"")</f>
        <v>Cargo Tractor</v>
      </c>
      <c r="AU407" s="161" t="str">
        <f>IFERROR(INDEX('2017 Emission Inventory'!$D$2:$D$803,MATCH($B407,'2017 Emission Inventory'!$B$2:$B$803,0)),"")</f>
        <v>Gasoline</v>
      </c>
      <c r="AV407" s="161">
        <f>IFERROR(INDEX('2017 Emission Inventory'!$E$2:$E$803,MATCH($B407,'2017 Emission Inventory'!$B$2:$B$803,0)),"")</f>
        <v>2016</v>
      </c>
      <c r="AW407" s="161">
        <f>IFERROR(INDEX('2017 Emission Inventory'!$F$2:$F$803,MATCH($B407,'2017 Emission Inventory'!$B$2:$B$803,0)),"")</f>
        <v>86</v>
      </c>
      <c r="AX407" s="161">
        <f>IFERROR(INDEX('2017 Emission Inventory'!$G$2:$G$803,MATCH($B407,'2017 Emission Inventory'!$B$2:$B$803,0)),"")</f>
        <v>1137.9951923076924</v>
      </c>
      <c r="AY407" s="162">
        <f>IFERROR(INDEX('2017 Emission Inventory'!$AL$2:$AL$803,MATCH($B407,'2017 Emission Inventory'!$B$2:$B$803,0)),"")</f>
        <v>14.113584304214855</v>
      </c>
      <c r="AZ407" s="163">
        <f t="shared" si="124"/>
        <v>29.363991709894137</v>
      </c>
      <c r="BB407" s="166"/>
    </row>
    <row r="408" spans="1:54" s="160" customFormat="1" x14ac:dyDescent="0.35">
      <c r="A408" s="157">
        <v>407</v>
      </c>
      <c r="B408" s="157" t="s">
        <v>378</v>
      </c>
      <c r="C408" s="157" t="s">
        <v>205</v>
      </c>
      <c r="D408" s="157" t="s">
        <v>16</v>
      </c>
      <c r="E408" s="157">
        <v>2016</v>
      </c>
      <c r="F408" s="157">
        <v>86</v>
      </c>
      <c r="G408" s="157">
        <v>1137.9951923076924</v>
      </c>
      <c r="H408" s="157"/>
      <c r="I408" s="157">
        <f t="shared" si="108"/>
        <v>100</v>
      </c>
      <c r="J408" s="157" t="str">
        <f>IF(D408="Electric","--",IF(D408="Diesel",VLOOKUP(C408,[2]ORDLF!A:B,2,FALSE),""))</f>
        <v/>
      </c>
      <c r="K408" s="157">
        <f>IF(D408="Electric","--",IF(D408="Gasoline",VLOOKUP(C408,LSILF!A:C,3,FALSE),""))</f>
        <v>0.54</v>
      </c>
      <c r="L408" s="158">
        <f t="shared" ref="L408:L471" si="125">SUM(J408:K408)</f>
        <v>0.54</v>
      </c>
      <c r="M408" s="157" t="str" cm="1">
        <f t="array" ref="M408">IF(D408="Electric","--",IF(D408="Diesel",_xlfn._xlws.FILTER(DIESCH[CH Cap],(DIESCH[HP Bin]=I408)),""))</f>
        <v/>
      </c>
      <c r="N408" s="157" cm="1">
        <f t="array" ref="N408">IF(D408="Electric","--",IF(D408="Gasoline",_xlfn._xlws.FILTER(LSICH[CH Cap],(LSICH[Fuel Type]=D408)*(LSICH[MY]=E408)),""))</f>
        <v>10000</v>
      </c>
      <c r="O408" s="157">
        <f t="shared" si="109"/>
        <v>10000</v>
      </c>
      <c r="P408" s="157">
        <f t="shared" si="110"/>
        <v>4551.9807692307695</v>
      </c>
      <c r="Q408" s="157" t="str" cm="1">
        <f t="array" ref="Q408">IF(D408="Electric","--",IF(D408="Diesel",_xlfn._xlws.FILTER(ORDEF[HC-ZH (g/hp-hr)],(ORDEF[HP]=I408)*(ORDEF[Model_Year]=E408)),""))</f>
        <v/>
      </c>
      <c r="R408" s="157" cm="1">
        <f t="array" ref="R408">IF(D408="Electric","--",IF(D408="Gasoline",_xlfn._xlws.FILTER(LSIEF[HC-ZH (g/hp-hr)],(LSIEF[Fuel]=D408)*(LSIEF[HP Bin]=I408)*(LSIEF[Model Year]=E408)),""))</f>
        <v>1.7000000000000001E-2</v>
      </c>
      <c r="S408" s="158">
        <f t="shared" si="111"/>
        <v>1.7000000000000001E-2</v>
      </c>
      <c r="T408" s="159" t="str" cm="1">
        <f t="array" ref="T408">IF(D408="Electric","--",IF(D408="Diesel",_xlfn._xlws.FILTER(ORDEF[HCDR],(ORDEF[HP]=I408)*(ORDEF[Model_Year]=E408),),""))</f>
        <v/>
      </c>
      <c r="U408" s="159" cm="1">
        <f t="array" ref="U408">IF(D408="Electric","--",IF(D408="Gasoline",_xlfn._xlws.FILTER(LSIEF[HC DR],(LSIEF[Fuel]=D408)*(LSIEF[HP Bin]=I408)*(LSIEF[Model Year]=E408)),""))</f>
        <v>3.2639999999999999E-5</v>
      </c>
      <c r="V408" s="159">
        <f t="shared" si="112"/>
        <v>3.2639999999999999E-5</v>
      </c>
      <c r="W408" s="158" t="str" cm="1">
        <f t="array" ref="W408">IF(D408="Electric","--",IF(D408="Diesel",_xlfn._xlws.FILTER(ORDEF[NOXzh],(ORDEF[HP]=I408)*(ORDEF[Model_Year]=E408)),""))</f>
        <v/>
      </c>
      <c r="X408" s="158" cm="1">
        <f t="array" ref="X408">IF(D408="Electric","--",IF(D408="Gasoline",_xlfn._xlws.FILTER(LSIEF[NOX-ZH (g/hp-hr)],(LSIEF[Fuel]=D408)*(LSIEF[HP Bin]=I408)*(LSIEF[Model Year]=E408)),""))</f>
        <v>3.7999999999999999E-2</v>
      </c>
      <c r="Y408" s="158">
        <f t="shared" si="113"/>
        <v>3.7999999999999999E-2</v>
      </c>
      <c r="Z408" s="159" t="str" cm="1">
        <f t="array" ref="Z408">IF(D408="Electric","--",IF(D408="Diesel",_xlfn._xlws.FILTER(ORDEF[NOXdr],(ORDEF[HP]=I408)*(ORDEF[Model_Year]=E408)),""))</f>
        <v/>
      </c>
      <c r="AA408" s="159" cm="1">
        <f t="array" ref="AA408">IF(E408="Electric","--",IF(D408="Gasoline",_xlfn._xlws.FILTER(LSIEF[NOX DR],(LSIEF[Fuel]=D408)*(LSIEF[HP Bin]=I408)*(LSIEF[Model Year]=E408)),""))</f>
        <v>7.5559999999999988E-5</v>
      </c>
      <c r="AB408" s="159">
        <f t="shared" si="114"/>
        <v>7.5559999999999988E-5</v>
      </c>
      <c r="AC408" s="158" t="str" cm="1">
        <f t="array" ref="AC408">IF(D408="Electric","--",IF(D408="Diesel",_xlfn._xlws.FILTER(DFCF2[Fuel_HC],(DFCF2[MY]=E408)),""))</f>
        <v/>
      </c>
      <c r="AD408" s="158" cm="1">
        <f t="array" ref="AD408">IF(D408="Electric","--",IF(D408="Gasoline",_xlfn._xlws.FILTER(GFCF2[Fuel_HC],(GFCF2[MY]=E408)),""))</f>
        <v>1</v>
      </c>
      <c r="AE408" s="158">
        <f t="shared" si="115"/>
        <v>1</v>
      </c>
      <c r="AF408" s="157" t="str" cm="1">
        <f t="array" ref="AF408">IF(D408="Electric","--",IF(D408="Diesel",_xlfn._xlws.FILTER(DFCF2[Fuel_NOX],(DFCF2[MY]=E408)),""))</f>
        <v/>
      </c>
      <c r="AG408" s="157" cm="1">
        <f t="array" ref="AG408">IF(D408="Electric","--",IF(D408="Gasoline",_xlfn._xlws.FILTER(GFCF2[Fuel_NOX],(GFCF2[MY]=E408)),""))</f>
        <v>0.97699999999999998</v>
      </c>
      <c r="AH408" s="157">
        <f t="shared" si="116"/>
        <v>0.97699999999999998</v>
      </c>
      <c r="AI408" s="158">
        <f t="shared" si="117"/>
        <v>0.16557665230769231</v>
      </c>
      <c r="AJ408" s="158">
        <f t="shared" si="118"/>
        <v>0.37316287058384606</v>
      </c>
      <c r="AK408" s="158">
        <f t="shared" si="119"/>
        <v>19.291499916929361</v>
      </c>
      <c r="AL408" s="158">
        <f t="shared" si="120"/>
        <v>43.47757601410899</v>
      </c>
      <c r="AM408" s="158">
        <f t="shared" si="121"/>
        <v>9.6457499584646795E-3</v>
      </c>
      <c r="AN408" s="158">
        <f t="shared" si="122"/>
        <v>2.1738788007054498E-2</v>
      </c>
      <c r="AO408" s="158">
        <f t="shared" si="123"/>
        <v>8.8721608117958116E-3</v>
      </c>
      <c r="AP408" s="157"/>
      <c r="AQ408" s="161"/>
      <c r="AR408" s="161"/>
      <c r="AS408" s="161" t="str">
        <f>IF(ISNA(VLOOKUP($B408,'2017 Emission Inventory'!$B$2:$B$803,1,FALSE)),"No","Yes")</f>
        <v>Yes</v>
      </c>
      <c r="AT408" s="161" t="str">
        <f>IFERROR(INDEX('2017 Emission Inventory'!$C$2:$C$803,MATCH($B408,'2017 Emission Inventory'!$B$2:$B$803,0)),"")</f>
        <v>Cargo Tractor</v>
      </c>
      <c r="AU408" s="161" t="str">
        <f>IFERROR(INDEX('2017 Emission Inventory'!$D$2:$D$803,MATCH($B408,'2017 Emission Inventory'!$B$2:$B$803,0)),"")</f>
        <v>Gasoline</v>
      </c>
      <c r="AV408" s="161">
        <f>IFERROR(INDEX('2017 Emission Inventory'!$E$2:$E$803,MATCH($B408,'2017 Emission Inventory'!$B$2:$B$803,0)),"")</f>
        <v>2016</v>
      </c>
      <c r="AW408" s="161">
        <f>IFERROR(INDEX('2017 Emission Inventory'!$F$2:$F$803,MATCH($B408,'2017 Emission Inventory'!$B$2:$B$803,0)),"")</f>
        <v>86</v>
      </c>
      <c r="AX408" s="161">
        <f>IFERROR(INDEX('2017 Emission Inventory'!$G$2:$G$803,MATCH($B408,'2017 Emission Inventory'!$B$2:$B$803,0)),"")</f>
        <v>1137.9951923076924</v>
      </c>
      <c r="AY408" s="162">
        <f>IFERROR(INDEX('2017 Emission Inventory'!$AL$2:$AL$803,MATCH($B408,'2017 Emission Inventory'!$B$2:$B$803,0)),"")</f>
        <v>14.113584304214855</v>
      </c>
      <c r="AZ408" s="163">
        <f t="shared" si="124"/>
        <v>29.363991709894137</v>
      </c>
      <c r="BB408" s="166"/>
    </row>
    <row r="409" spans="1:54" s="160" customFormat="1" x14ac:dyDescent="0.35">
      <c r="A409" s="157">
        <v>408</v>
      </c>
      <c r="B409" s="157" t="s">
        <v>366</v>
      </c>
      <c r="C409" s="157" t="s">
        <v>205</v>
      </c>
      <c r="D409" s="157" t="s">
        <v>16</v>
      </c>
      <c r="E409" s="157">
        <v>2016</v>
      </c>
      <c r="F409" s="157">
        <v>75</v>
      </c>
      <c r="G409" s="157">
        <v>1137.9951923076924</v>
      </c>
      <c r="H409" s="157"/>
      <c r="I409" s="157">
        <f t="shared" si="108"/>
        <v>100</v>
      </c>
      <c r="J409" s="157" t="str">
        <f>IF(D409="Electric","--",IF(D409="Diesel",VLOOKUP(C409,[2]ORDLF!A:B,2,FALSE),""))</f>
        <v/>
      </c>
      <c r="K409" s="157">
        <f>IF(D409="Electric","--",IF(D409="Gasoline",VLOOKUP(C409,LSILF!A:C,3,FALSE),""))</f>
        <v>0.54</v>
      </c>
      <c r="L409" s="158">
        <f t="shared" si="125"/>
        <v>0.54</v>
      </c>
      <c r="M409" s="157" t="str" cm="1">
        <f t="array" ref="M409">IF(D409="Electric","--",IF(D409="Diesel",_xlfn._xlws.FILTER(DIESCH[CH Cap],(DIESCH[HP Bin]=I409)),""))</f>
        <v/>
      </c>
      <c r="N409" s="157" cm="1">
        <f t="array" ref="N409">IF(D409="Electric","--",IF(D409="Gasoline",_xlfn._xlws.FILTER(LSICH[CH Cap],(LSICH[Fuel Type]=D409)*(LSICH[MY]=E409)),""))</f>
        <v>10000</v>
      </c>
      <c r="O409" s="157">
        <f t="shared" si="109"/>
        <v>10000</v>
      </c>
      <c r="P409" s="157">
        <f t="shared" si="110"/>
        <v>4551.9807692307695</v>
      </c>
      <c r="Q409" s="157" t="str" cm="1">
        <f t="array" ref="Q409">IF(D409="Electric","--",IF(D409="Diesel",_xlfn._xlws.FILTER(ORDEF[HC-ZH (g/hp-hr)],(ORDEF[HP]=I409)*(ORDEF[Model_Year]=E409)),""))</f>
        <v/>
      </c>
      <c r="R409" s="157" cm="1">
        <f t="array" ref="R409">IF(D409="Electric","--",IF(D409="Gasoline",_xlfn._xlws.FILTER(LSIEF[HC-ZH (g/hp-hr)],(LSIEF[Fuel]=D409)*(LSIEF[HP Bin]=I409)*(LSIEF[Model Year]=E409)),""))</f>
        <v>1.7000000000000001E-2</v>
      </c>
      <c r="S409" s="158">
        <f t="shared" si="111"/>
        <v>1.7000000000000001E-2</v>
      </c>
      <c r="T409" s="159" t="str" cm="1">
        <f t="array" ref="T409">IF(D409="Electric","--",IF(D409="Diesel",_xlfn._xlws.FILTER(ORDEF[HCDR],(ORDEF[HP]=I409)*(ORDEF[Model_Year]=E409),),""))</f>
        <v/>
      </c>
      <c r="U409" s="159" cm="1">
        <f t="array" ref="U409">IF(D409="Electric","--",IF(D409="Gasoline",_xlfn._xlws.FILTER(LSIEF[HC DR],(LSIEF[Fuel]=D409)*(LSIEF[HP Bin]=I409)*(LSIEF[Model Year]=E409)),""))</f>
        <v>3.2639999999999999E-5</v>
      </c>
      <c r="V409" s="159">
        <f t="shared" si="112"/>
        <v>3.2639999999999999E-5</v>
      </c>
      <c r="W409" s="158" t="str" cm="1">
        <f t="array" ref="W409">IF(D409="Electric","--",IF(D409="Diesel",_xlfn._xlws.FILTER(ORDEF[NOXzh],(ORDEF[HP]=I409)*(ORDEF[Model_Year]=E409)),""))</f>
        <v/>
      </c>
      <c r="X409" s="158" cm="1">
        <f t="array" ref="X409">IF(D409="Electric","--",IF(D409="Gasoline",_xlfn._xlws.FILTER(LSIEF[NOX-ZH (g/hp-hr)],(LSIEF[Fuel]=D409)*(LSIEF[HP Bin]=I409)*(LSIEF[Model Year]=E409)),""))</f>
        <v>3.7999999999999999E-2</v>
      </c>
      <c r="Y409" s="158">
        <f t="shared" si="113"/>
        <v>3.7999999999999999E-2</v>
      </c>
      <c r="Z409" s="159" t="str" cm="1">
        <f t="array" ref="Z409">IF(D409="Electric","--",IF(D409="Diesel",_xlfn._xlws.FILTER(ORDEF[NOXdr],(ORDEF[HP]=I409)*(ORDEF[Model_Year]=E409)),""))</f>
        <v/>
      </c>
      <c r="AA409" s="159" cm="1">
        <f t="array" ref="AA409">IF(E409="Electric","--",IF(D409="Gasoline",_xlfn._xlws.FILTER(LSIEF[NOX DR],(LSIEF[Fuel]=D409)*(LSIEF[HP Bin]=I409)*(LSIEF[Model Year]=E409)),""))</f>
        <v>7.5559999999999988E-5</v>
      </c>
      <c r="AB409" s="159">
        <f t="shared" si="114"/>
        <v>7.5559999999999988E-5</v>
      </c>
      <c r="AC409" s="158" t="str" cm="1">
        <f t="array" ref="AC409">IF(D409="Electric","--",IF(D409="Diesel",_xlfn._xlws.FILTER(DFCF2[Fuel_HC],(DFCF2[MY]=E409)),""))</f>
        <v/>
      </c>
      <c r="AD409" s="158" cm="1">
        <f t="array" ref="AD409">IF(D409="Electric","--",IF(D409="Gasoline",_xlfn._xlws.FILTER(GFCF2[Fuel_HC],(GFCF2[MY]=E409)),""))</f>
        <v>1</v>
      </c>
      <c r="AE409" s="158">
        <f t="shared" si="115"/>
        <v>1</v>
      </c>
      <c r="AF409" s="157" t="str" cm="1">
        <f t="array" ref="AF409">IF(D409="Electric","--",IF(D409="Diesel",_xlfn._xlws.FILTER(DFCF2[Fuel_NOX],(DFCF2[MY]=E409)),""))</f>
        <v/>
      </c>
      <c r="AG409" s="157" cm="1">
        <f t="array" ref="AG409">IF(D409="Electric","--",IF(D409="Gasoline",_xlfn._xlws.FILTER(GFCF2[Fuel_NOX],(GFCF2[MY]=E409)),""))</f>
        <v>0.97699999999999998</v>
      </c>
      <c r="AH409" s="157">
        <f t="shared" si="116"/>
        <v>0.97699999999999998</v>
      </c>
      <c r="AI409" s="158">
        <f t="shared" si="117"/>
        <v>0.16557665230769231</v>
      </c>
      <c r="AJ409" s="158">
        <f t="shared" si="118"/>
        <v>0.37316287058384606</v>
      </c>
      <c r="AK409" s="158">
        <f t="shared" si="119"/>
        <v>16.823982485694209</v>
      </c>
      <c r="AL409" s="158">
        <f t="shared" si="120"/>
        <v>37.916490709978774</v>
      </c>
      <c r="AM409" s="158">
        <f t="shared" si="121"/>
        <v>8.4119912428471041E-3</v>
      </c>
      <c r="AN409" s="158">
        <f t="shared" si="122"/>
        <v>1.8958245354989391E-2</v>
      </c>
      <c r="AO409" s="158">
        <f t="shared" si="123"/>
        <v>7.7373495451707663E-3</v>
      </c>
      <c r="AP409" s="157"/>
      <c r="AQ409" s="161"/>
      <c r="AR409" s="161"/>
      <c r="AS409" s="161" t="str">
        <f>IF(ISNA(VLOOKUP($B409,'2017 Emission Inventory'!$B$2:$B$803,1,FALSE)),"No","Yes")</f>
        <v>Yes</v>
      </c>
      <c r="AT409" s="161" t="str">
        <f>IFERROR(INDEX('2017 Emission Inventory'!$C$2:$C$803,MATCH($B409,'2017 Emission Inventory'!$B$2:$B$803,0)),"")</f>
        <v>Cargo Tractor</v>
      </c>
      <c r="AU409" s="161" t="str">
        <f>IFERROR(INDEX('2017 Emission Inventory'!$D$2:$D$803,MATCH($B409,'2017 Emission Inventory'!$B$2:$B$803,0)),"")</f>
        <v>Gasoline</v>
      </c>
      <c r="AV409" s="161">
        <f>IFERROR(INDEX('2017 Emission Inventory'!$E$2:$E$803,MATCH($B409,'2017 Emission Inventory'!$B$2:$B$803,0)),"")</f>
        <v>2015</v>
      </c>
      <c r="AW409" s="161">
        <f>IFERROR(INDEX('2017 Emission Inventory'!$F$2:$F$803,MATCH($B409,'2017 Emission Inventory'!$B$2:$B$803,0)),"")</f>
        <v>86</v>
      </c>
      <c r="AX409" s="161">
        <f>IFERROR(INDEX('2017 Emission Inventory'!$G$2:$G$803,MATCH($B409,'2017 Emission Inventory'!$B$2:$B$803,0)),"")</f>
        <v>1137.9951923076924</v>
      </c>
      <c r="AY409" s="162">
        <f>IFERROR(INDEX('2017 Emission Inventory'!$AL$2:$AL$803,MATCH($B409,'2017 Emission Inventory'!$B$2:$B$803,0)),"")</f>
        <v>23.901581540846237</v>
      </c>
      <c r="AZ409" s="163">
        <f t="shared" si="124"/>
        <v>14.014909169132537</v>
      </c>
      <c r="BB409" s="166"/>
    </row>
    <row r="410" spans="1:54" s="160" customFormat="1" x14ac:dyDescent="0.35">
      <c r="A410" s="157">
        <v>409</v>
      </c>
      <c r="B410" s="157" t="s">
        <v>367</v>
      </c>
      <c r="C410" s="157" t="s">
        <v>205</v>
      </c>
      <c r="D410" s="157" t="s">
        <v>16</v>
      </c>
      <c r="E410" s="157">
        <v>2016</v>
      </c>
      <c r="F410" s="157">
        <v>75</v>
      </c>
      <c r="G410" s="157">
        <v>1137.9951923076924</v>
      </c>
      <c r="H410" s="157"/>
      <c r="I410" s="157">
        <f t="shared" si="108"/>
        <v>100</v>
      </c>
      <c r="J410" s="157" t="str">
        <f>IF(D410="Electric","--",IF(D410="Diesel",VLOOKUP(C410,[2]ORDLF!A:B,2,FALSE),""))</f>
        <v/>
      </c>
      <c r="K410" s="157">
        <f>IF(D410="Electric","--",IF(D410="Gasoline",VLOOKUP(C410,LSILF!A:C,3,FALSE),""))</f>
        <v>0.54</v>
      </c>
      <c r="L410" s="158">
        <f t="shared" si="125"/>
        <v>0.54</v>
      </c>
      <c r="M410" s="157" t="str" cm="1">
        <f t="array" ref="M410">IF(D410="Electric","--",IF(D410="Diesel",_xlfn._xlws.FILTER(DIESCH[CH Cap],(DIESCH[HP Bin]=I410)),""))</f>
        <v/>
      </c>
      <c r="N410" s="157" cm="1">
        <f t="array" ref="N410">IF(D410="Electric","--",IF(D410="Gasoline",_xlfn._xlws.FILTER(LSICH[CH Cap],(LSICH[Fuel Type]=D410)*(LSICH[MY]=E410)),""))</f>
        <v>10000</v>
      </c>
      <c r="O410" s="157">
        <f t="shared" si="109"/>
        <v>10000</v>
      </c>
      <c r="P410" s="157">
        <f t="shared" si="110"/>
        <v>4551.9807692307695</v>
      </c>
      <c r="Q410" s="157" t="str" cm="1">
        <f t="array" ref="Q410">IF(D410="Electric","--",IF(D410="Diesel",_xlfn._xlws.FILTER(ORDEF[HC-ZH (g/hp-hr)],(ORDEF[HP]=I410)*(ORDEF[Model_Year]=E410)),""))</f>
        <v/>
      </c>
      <c r="R410" s="157" cm="1">
        <f t="array" ref="R410">IF(D410="Electric","--",IF(D410="Gasoline",_xlfn._xlws.FILTER(LSIEF[HC-ZH (g/hp-hr)],(LSIEF[Fuel]=D410)*(LSIEF[HP Bin]=I410)*(LSIEF[Model Year]=E410)),""))</f>
        <v>1.7000000000000001E-2</v>
      </c>
      <c r="S410" s="158">
        <f t="shared" si="111"/>
        <v>1.7000000000000001E-2</v>
      </c>
      <c r="T410" s="159" t="str" cm="1">
        <f t="array" ref="T410">IF(D410="Electric","--",IF(D410="Diesel",_xlfn._xlws.FILTER(ORDEF[HCDR],(ORDEF[HP]=I410)*(ORDEF[Model_Year]=E410),),""))</f>
        <v/>
      </c>
      <c r="U410" s="159" cm="1">
        <f t="array" ref="U410">IF(D410="Electric","--",IF(D410="Gasoline",_xlfn._xlws.FILTER(LSIEF[HC DR],(LSIEF[Fuel]=D410)*(LSIEF[HP Bin]=I410)*(LSIEF[Model Year]=E410)),""))</f>
        <v>3.2639999999999999E-5</v>
      </c>
      <c r="V410" s="159">
        <f t="shared" si="112"/>
        <v>3.2639999999999999E-5</v>
      </c>
      <c r="W410" s="158" t="str" cm="1">
        <f t="array" ref="W410">IF(D410="Electric","--",IF(D410="Diesel",_xlfn._xlws.FILTER(ORDEF[NOXzh],(ORDEF[HP]=I410)*(ORDEF[Model_Year]=E410)),""))</f>
        <v/>
      </c>
      <c r="X410" s="158" cm="1">
        <f t="array" ref="X410">IF(D410="Electric","--",IF(D410="Gasoline",_xlfn._xlws.FILTER(LSIEF[NOX-ZH (g/hp-hr)],(LSIEF[Fuel]=D410)*(LSIEF[HP Bin]=I410)*(LSIEF[Model Year]=E410)),""))</f>
        <v>3.7999999999999999E-2</v>
      </c>
      <c r="Y410" s="158">
        <f t="shared" si="113"/>
        <v>3.7999999999999999E-2</v>
      </c>
      <c r="Z410" s="159" t="str" cm="1">
        <f t="array" ref="Z410">IF(D410="Electric","--",IF(D410="Diesel",_xlfn._xlws.FILTER(ORDEF[NOXdr],(ORDEF[HP]=I410)*(ORDEF[Model_Year]=E410)),""))</f>
        <v/>
      </c>
      <c r="AA410" s="159" cm="1">
        <f t="array" ref="AA410">IF(E410="Electric","--",IF(D410="Gasoline",_xlfn._xlws.FILTER(LSIEF[NOX DR],(LSIEF[Fuel]=D410)*(LSIEF[HP Bin]=I410)*(LSIEF[Model Year]=E410)),""))</f>
        <v>7.5559999999999988E-5</v>
      </c>
      <c r="AB410" s="159">
        <f t="shared" si="114"/>
        <v>7.5559999999999988E-5</v>
      </c>
      <c r="AC410" s="158" t="str" cm="1">
        <f t="array" ref="AC410">IF(D410="Electric","--",IF(D410="Diesel",_xlfn._xlws.FILTER(DFCF2[Fuel_HC],(DFCF2[MY]=E410)),""))</f>
        <v/>
      </c>
      <c r="AD410" s="158" cm="1">
        <f t="array" ref="AD410">IF(D410="Electric","--",IF(D410="Gasoline",_xlfn._xlws.FILTER(GFCF2[Fuel_HC],(GFCF2[MY]=E410)),""))</f>
        <v>1</v>
      </c>
      <c r="AE410" s="158">
        <f t="shared" si="115"/>
        <v>1</v>
      </c>
      <c r="AF410" s="157" t="str" cm="1">
        <f t="array" ref="AF410">IF(D410="Electric","--",IF(D410="Diesel",_xlfn._xlws.FILTER(DFCF2[Fuel_NOX],(DFCF2[MY]=E410)),""))</f>
        <v/>
      </c>
      <c r="AG410" s="157" cm="1">
        <f t="array" ref="AG410">IF(D410="Electric","--",IF(D410="Gasoline",_xlfn._xlws.FILTER(GFCF2[Fuel_NOX],(GFCF2[MY]=E410)),""))</f>
        <v>0.97699999999999998</v>
      </c>
      <c r="AH410" s="157">
        <f t="shared" si="116"/>
        <v>0.97699999999999998</v>
      </c>
      <c r="AI410" s="158">
        <f t="shared" si="117"/>
        <v>0.16557665230769231</v>
      </c>
      <c r="AJ410" s="158">
        <f t="shared" si="118"/>
        <v>0.37316287058384606</v>
      </c>
      <c r="AK410" s="158">
        <f t="shared" si="119"/>
        <v>16.823982485694209</v>
      </c>
      <c r="AL410" s="158">
        <f t="shared" si="120"/>
        <v>37.916490709978774</v>
      </c>
      <c r="AM410" s="158">
        <f t="shared" si="121"/>
        <v>8.4119912428471041E-3</v>
      </c>
      <c r="AN410" s="158">
        <f t="shared" si="122"/>
        <v>1.8958245354989391E-2</v>
      </c>
      <c r="AO410" s="158">
        <f t="shared" si="123"/>
        <v>7.7373495451707663E-3</v>
      </c>
      <c r="AP410" s="157"/>
      <c r="AQ410" s="161"/>
      <c r="AR410" s="161"/>
      <c r="AS410" s="161" t="str">
        <f>IF(ISNA(VLOOKUP($B410,'2017 Emission Inventory'!$B$2:$B$803,1,FALSE)),"No","Yes")</f>
        <v>Yes</v>
      </c>
      <c r="AT410" s="161" t="str">
        <f>IFERROR(INDEX('2017 Emission Inventory'!$C$2:$C$803,MATCH($B410,'2017 Emission Inventory'!$B$2:$B$803,0)),"")</f>
        <v>Cargo Tractor</v>
      </c>
      <c r="AU410" s="161" t="str">
        <f>IFERROR(INDEX('2017 Emission Inventory'!$D$2:$D$803,MATCH($B410,'2017 Emission Inventory'!$B$2:$B$803,0)),"")</f>
        <v>Gasoline</v>
      </c>
      <c r="AV410" s="161">
        <f>IFERROR(INDEX('2017 Emission Inventory'!$E$2:$E$803,MATCH($B410,'2017 Emission Inventory'!$B$2:$B$803,0)),"")</f>
        <v>2015</v>
      </c>
      <c r="AW410" s="161">
        <f>IFERROR(INDEX('2017 Emission Inventory'!$F$2:$F$803,MATCH($B410,'2017 Emission Inventory'!$B$2:$B$803,0)),"")</f>
        <v>86</v>
      </c>
      <c r="AX410" s="161">
        <f>IFERROR(INDEX('2017 Emission Inventory'!$G$2:$G$803,MATCH($B410,'2017 Emission Inventory'!$B$2:$B$803,0)),"")</f>
        <v>1137.9951923076924</v>
      </c>
      <c r="AY410" s="162">
        <f>IFERROR(INDEX('2017 Emission Inventory'!$AL$2:$AL$803,MATCH($B410,'2017 Emission Inventory'!$B$2:$B$803,0)),"")</f>
        <v>23.901581540846237</v>
      </c>
      <c r="AZ410" s="163">
        <f t="shared" si="124"/>
        <v>14.014909169132537</v>
      </c>
      <c r="BB410" s="166"/>
    </row>
    <row r="411" spans="1:54" s="160" customFormat="1" x14ac:dyDescent="0.35">
      <c r="A411" s="157">
        <v>410</v>
      </c>
      <c r="B411" s="157" t="s">
        <v>368</v>
      </c>
      <c r="C411" s="157" t="s">
        <v>205</v>
      </c>
      <c r="D411" s="157" t="s">
        <v>16</v>
      </c>
      <c r="E411" s="157">
        <v>2016</v>
      </c>
      <c r="F411" s="157">
        <v>75</v>
      </c>
      <c r="G411" s="157">
        <v>1137.9951923076924</v>
      </c>
      <c r="H411" s="157"/>
      <c r="I411" s="157">
        <f t="shared" si="108"/>
        <v>100</v>
      </c>
      <c r="J411" s="157" t="str">
        <f>IF(D411="Electric","--",IF(D411="Diesel",VLOOKUP(C411,[2]ORDLF!A:B,2,FALSE),""))</f>
        <v/>
      </c>
      <c r="K411" s="157">
        <f>IF(D411="Electric","--",IF(D411="Gasoline",VLOOKUP(C411,LSILF!A:C,3,FALSE),""))</f>
        <v>0.54</v>
      </c>
      <c r="L411" s="158">
        <f t="shared" si="125"/>
        <v>0.54</v>
      </c>
      <c r="M411" s="157" t="str" cm="1">
        <f t="array" ref="M411">IF(D411="Electric","--",IF(D411="Diesel",_xlfn._xlws.FILTER(DIESCH[CH Cap],(DIESCH[HP Bin]=I411)),""))</f>
        <v/>
      </c>
      <c r="N411" s="157" cm="1">
        <f t="array" ref="N411">IF(D411="Electric","--",IF(D411="Gasoline",_xlfn._xlws.FILTER(LSICH[CH Cap],(LSICH[Fuel Type]=D411)*(LSICH[MY]=E411)),""))</f>
        <v>10000</v>
      </c>
      <c r="O411" s="157">
        <f t="shared" si="109"/>
        <v>10000</v>
      </c>
      <c r="P411" s="157">
        <f t="shared" si="110"/>
        <v>4551.9807692307695</v>
      </c>
      <c r="Q411" s="157" t="str" cm="1">
        <f t="array" ref="Q411">IF(D411="Electric","--",IF(D411="Diesel",_xlfn._xlws.FILTER(ORDEF[HC-ZH (g/hp-hr)],(ORDEF[HP]=I411)*(ORDEF[Model_Year]=E411)),""))</f>
        <v/>
      </c>
      <c r="R411" s="157" cm="1">
        <f t="array" ref="R411">IF(D411="Electric","--",IF(D411="Gasoline",_xlfn._xlws.FILTER(LSIEF[HC-ZH (g/hp-hr)],(LSIEF[Fuel]=D411)*(LSIEF[HP Bin]=I411)*(LSIEF[Model Year]=E411)),""))</f>
        <v>1.7000000000000001E-2</v>
      </c>
      <c r="S411" s="158">
        <f t="shared" si="111"/>
        <v>1.7000000000000001E-2</v>
      </c>
      <c r="T411" s="159" t="str" cm="1">
        <f t="array" ref="T411">IF(D411="Electric","--",IF(D411="Diesel",_xlfn._xlws.FILTER(ORDEF[HCDR],(ORDEF[HP]=I411)*(ORDEF[Model_Year]=E411),),""))</f>
        <v/>
      </c>
      <c r="U411" s="159" cm="1">
        <f t="array" ref="U411">IF(D411="Electric","--",IF(D411="Gasoline",_xlfn._xlws.FILTER(LSIEF[HC DR],(LSIEF[Fuel]=D411)*(LSIEF[HP Bin]=I411)*(LSIEF[Model Year]=E411)),""))</f>
        <v>3.2639999999999999E-5</v>
      </c>
      <c r="V411" s="159">
        <f t="shared" si="112"/>
        <v>3.2639999999999999E-5</v>
      </c>
      <c r="W411" s="158" t="str" cm="1">
        <f t="array" ref="W411">IF(D411="Electric","--",IF(D411="Diesel",_xlfn._xlws.FILTER(ORDEF[NOXzh],(ORDEF[HP]=I411)*(ORDEF[Model_Year]=E411)),""))</f>
        <v/>
      </c>
      <c r="X411" s="158" cm="1">
        <f t="array" ref="X411">IF(D411="Electric","--",IF(D411="Gasoline",_xlfn._xlws.FILTER(LSIEF[NOX-ZH (g/hp-hr)],(LSIEF[Fuel]=D411)*(LSIEF[HP Bin]=I411)*(LSIEF[Model Year]=E411)),""))</f>
        <v>3.7999999999999999E-2</v>
      </c>
      <c r="Y411" s="158">
        <f t="shared" si="113"/>
        <v>3.7999999999999999E-2</v>
      </c>
      <c r="Z411" s="159" t="str" cm="1">
        <f t="array" ref="Z411">IF(D411="Electric","--",IF(D411="Diesel",_xlfn._xlws.FILTER(ORDEF[NOXdr],(ORDEF[HP]=I411)*(ORDEF[Model_Year]=E411)),""))</f>
        <v/>
      </c>
      <c r="AA411" s="159" cm="1">
        <f t="array" ref="AA411">IF(E411="Electric","--",IF(D411="Gasoline",_xlfn._xlws.FILTER(LSIEF[NOX DR],(LSIEF[Fuel]=D411)*(LSIEF[HP Bin]=I411)*(LSIEF[Model Year]=E411)),""))</f>
        <v>7.5559999999999988E-5</v>
      </c>
      <c r="AB411" s="159">
        <f t="shared" si="114"/>
        <v>7.5559999999999988E-5</v>
      </c>
      <c r="AC411" s="158" t="str" cm="1">
        <f t="array" ref="AC411">IF(D411="Electric","--",IF(D411="Diesel",_xlfn._xlws.FILTER(DFCF2[Fuel_HC],(DFCF2[MY]=E411)),""))</f>
        <v/>
      </c>
      <c r="AD411" s="158" cm="1">
        <f t="array" ref="AD411">IF(D411="Electric","--",IF(D411="Gasoline",_xlfn._xlws.FILTER(GFCF2[Fuel_HC],(GFCF2[MY]=E411)),""))</f>
        <v>1</v>
      </c>
      <c r="AE411" s="158">
        <f t="shared" si="115"/>
        <v>1</v>
      </c>
      <c r="AF411" s="157" t="str" cm="1">
        <f t="array" ref="AF411">IF(D411="Electric","--",IF(D411="Diesel",_xlfn._xlws.FILTER(DFCF2[Fuel_NOX],(DFCF2[MY]=E411)),""))</f>
        <v/>
      </c>
      <c r="AG411" s="157" cm="1">
        <f t="array" ref="AG411">IF(D411="Electric","--",IF(D411="Gasoline",_xlfn._xlws.FILTER(GFCF2[Fuel_NOX],(GFCF2[MY]=E411)),""))</f>
        <v>0.97699999999999998</v>
      </c>
      <c r="AH411" s="157">
        <f t="shared" si="116"/>
        <v>0.97699999999999998</v>
      </c>
      <c r="AI411" s="158">
        <f t="shared" si="117"/>
        <v>0.16557665230769231</v>
      </c>
      <c r="AJ411" s="158">
        <f t="shared" si="118"/>
        <v>0.37316287058384606</v>
      </c>
      <c r="AK411" s="158">
        <f t="shared" si="119"/>
        <v>16.823982485694209</v>
      </c>
      <c r="AL411" s="158">
        <f t="shared" si="120"/>
        <v>37.916490709978774</v>
      </c>
      <c r="AM411" s="158">
        <f t="shared" si="121"/>
        <v>8.4119912428471041E-3</v>
      </c>
      <c r="AN411" s="158">
        <f t="shared" si="122"/>
        <v>1.8958245354989391E-2</v>
      </c>
      <c r="AO411" s="158">
        <f t="shared" si="123"/>
        <v>7.7373495451707663E-3</v>
      </c>
      <c r="AP411" s="157"/>
      <c r="AQ411" s="161"/>
      <c r="AR411" s="161"/>
      <c r="AS411" s="161" t="str">
        <f>IF(ISNA(VLOOKUP($B411,'2017 Emission Inventory'!$B$2:$B$803,1,FALSE)),"No","Yes")</f>
        <v>Yes</v>
      </c>
      <c r="AT411" s="161" t="str">
        <f>IFERROR(INDEX('2017 Emission Inventory'!$C$2:$C$803,MATCH($B411,'2017 Emission Inventory'!$B$2:$B$803,0)),"")</f>
        <v>Cargo Tractor</v>
      </c>
      <c r="AU411" s="161" t="str">
        <f>IFERROR(INDEX('2017 Emission Inventory'!$D$2:$D$803,MATCH($B411,'2017 Emission Inventory'!$B$2:$B$803,0)),"")</f>
        <v>Gasoline</v>
      </c>
      <c r="AV411" s="161">
        <f>IFERROR(INDEX('2017 Emission Inventory'!$E$2:$E$803,MATCH($B411,'2017 Emission Inventory'!$B$2:$B$803,0)),"")</f>
        <v>2015</v>
      </c>
      <c r="AW411" s="161">
        <f>IFERROR(INDEX('2017 Emission Inventory'!$F$2:$F$803,MATCH($B411,'2017 Emission Inventory'!$B$2:$B$803,0)),"")</f>
        <v>86</v>
      </c>
      <c r="AX411" s="161">
        <f>IFERROR(INDEX('2017 Emission Inventory'!$G$2:$G$803,MATCH($B411,'2017 Emission Inventory'!$B$2:$B$803,0)),"")</f>
        <v>1137.9951923076924</v>
      </c>
      <c r="AY411" s="162">
        <f>IFERROR(INDEX('2017 Emission Inventory'!$AL$2:$AL$803,MATCH($B411,'2017 Emission Inventory'!$B$2:$B$803,0)),"")</f>
        <v>23.901581540846237</v>
      </c>
      <c r="AZ411" s="163">
        <f t="shared" si="124"/>
        <v>14.014909169132537</v>
      </c>
      <c r="BB411" s="166"/>
    </row>
    <row r="412" spans="1:54" s="160" customFormat="1" x14ac:dyDescent="0.35">
      <c r="A412" s="157">
        <v>411</v>
      </c>
      <c r="B412" s="157" t="s">
        <v>705</v>
      </c>
      <c r="C412" s="157" t="s">
        <v>205</v>
      </c>
      <c r="D412" s="157" t="s">
        <v>16</v>
      </c>
      <c r="E412" s="157">
        <v>2016</v>
      </c>
      <c r="F412" s="157">
        <v>61</v>
      </c>
      <c r="G412" s="157">
        <v>1137.9951923076924</v>
      </c>
      <c r="H412" s="157"/>
      <c r="I412" s="157">
        <f t="shared" si="108"/>
        <v>75</v>
      </c>
      <c r="J412" s="157" t="str">
        <f>IF(D412="Electric","--",IF(D412="Diesel",VLOOKUP(C412,[2]ORDLF!A:B,2,FALSE),""))</f>
        <v/>
      </c>
      <c r="K412" s="157">
        <f>IF(D412="Electric","--",IF(D412="Gasoline",VLOOKUP(C412,LSILF!A:C,3,FALSE),""))</f>
        <v>0.54</v>
      </c>
      <c r="L412" s="158">
        <f t="shared" si="125"/>
        <v>0.54</v>
      </c>
      <c r="M412" s="157" t="str" cm="1">
        <f t="array" ref="M412">IF(D412="Electric","--",IF(D412="Diesel",_xlfn._xlws.FILTER(DIESCH[CH Cap],(DIESCH[HP Bin]=I412)),""))</f>
        <v/>
      </c>
      <c r="N412" s="157" cm="1">
        <f t="array" ref="N412">IF(D412="Electric","--",IF(D412="Gasoline",_xlfn._xlws.FILTER(LSICH[CH Cap],(LSICH[Fuel Type]=D412)*(LSICH[MY]=E412)),""))</f>
        <v>10000</v>
      </c>
      <c r="O412" s="157">
        <f t="shared" si="109"/>
        <v>10000</v>
      </c>
      <c r="P412" s="157">
        <f t="shared" si="110"/>
        <v>4551.9807692307695</v>
      </c>
      <c r="Q412" s="157" t="str" cm="1">
        <f t="array" ref="Q412">IF(D412="Electric","--",IF(D412="Diesel",_xlfn._xlws.FILTER(ORDEF[HC-ZH (g/hp-hr)],(ORDEF[HP]=I412)*(ORDEF[Model_Year]=E412)),""))</f>
        <v/>
      </c>
      <c r="R412" s="157" cm="1">
        <f t="array" ref="R412">IF(D412="Electric","--",IF(D412="Gasoline",_xlfn._xlws.FILTER(LSIEF[HC-ZH (g/hp-hr)],(LSIEF[Fuel]=D412)*(LSIEF[HP Bin]=I412)*(LSIEF[Model Year]=E412)),""))</f>
        <v>1.2999999999999999E-2</v>
      </c>
      <c r="S412" s="158">
        <f t="shared" si="111"/>
        <v>1.2999999999999999E-2</v>
      </c>
      <c r="T412" s="159" t="str" cm="1">
        <f t="array" ref="T412">IF(D412="Electric","--",IF(D412="Diesel",_xlfn._xlws.FILTER(ORDEF[HCDR],(ORDEF[HP]=I412)*(ORDEF[Model_Year]=E412),),""))</f>
        <v/>
      </c>
      <c r="U412" s="159" cm="1">
        <f t="array" ref="U412">IF(D412="Electric","--",IF(D412="Gasoline",_xlfn._xlws.FILTER(LSIEF[HC DR],(LSIEF[Fuel]=D412)*(LSIEF[HP Bin]=I412)*(LSIEF[Model Year]=E412)),""))</f>
        <v>6.6879999999999997E-5</v>
      </c>
      <c r="V412" s="159">
        <f t="shared" si="112"/>
        <v>6.6879999999999997E-5</v>
      </c>
      <c r="W412" s="158" t="str" cm="1">
        <f t="array" ref="W412">IF(D412="Electric","--",IF(D412="Diesel",_xlfn._xlws.FILTER(ORDEF[NOXzh],(ORDEF[HP]=I412)*(ORDEF[Model_Year]=E412)),""))</f>
        <v/>
      </c>
      <c r="X412" s="158" cm="1">
        <f t="array" ref="X412">IF(D412="Electric","--",IF(D412="Gasoline",_xlfn._xlws.FILTER(LSIEF[NOX-ZH (g/hp-hr)],(LSIEF[Fuel]=D412)*(LSIEF[HP Bin]=I412)*(LSIEF[Model Year]=E412)),""))</f>
        <v>0.01</v>
      </c>
      <c r="Y412" s="158">
        <f t="shared" si="113"/>
        <v>0.01</v>
      </c>
      <c r="Z412" s="159" t="str" cm="1">
        <f t="array" ref="Z412">IF(D412="Electric","--",IF(D412="Diesel",_xlfn._xlws.FILTER(ORDEF[NOXdr],(ORDEF[HP]=I412)*(ORDEF[Model_Year]=E412)),""))</f>
        <v/>
      </c>
      <c r="AA412" s="159" cm="1">
        <f t="array" ref="AA412">IF(E412="Electric","--",IF(D412="Gasoline",_xlfn._xlws.FILTER(LSIEF[NOX DR],(LSIEF[Fuel]=D412)*(LSIEF[HP Bin]=I412)*(LSIEF[Model Year]=E412)),""))</f>
        <v>4.7720000000000004E-5</v>
      </c>
      <c r="AB412" s="159">
        <f t="shared" si="114"/>
        <v>4.7720000000000004E-5</v>
      </c>
      <c r="AC412" s="158" t="str" cm="1">
        <f t="array" ref="AC412">IF(D412="Electric","--",IF(D412="Diesel",_xlfn._xlws.FILTER(DFCF2[Fuel_HC],(DFCF2[MY]=E412)),""))</f>
        <v/>
      </c>
      <c r="AD412" s="158" cm="1">
        <f t="array" ref="AD412">IF(D412="Electric","--",IF(D412="Gasoline",_xlfn._xlws.FILTER(GFCF2[Fuel_HC],(GFCF2[MY]=E412)),""))</f>
        <v>1</v>
      </c>
      <c r="AE412" s="158">
        <f t="shared" si="115"/>
        <v>1</v>
      </c>
      <c r="AF412" s="157" t="str" cm="1">
        <f t="array" ref="AF412">IF(D412="Electric","--",IF(D412="Diesel",_xlfn._xlws.FILTER(DFCF2[Fuel_NOX],(DFCF2[MY]=E412)),""))</f>
        <v/>
      </c>
      <c r="AG412" s="157" cm="1">
        <f t="array" ref="AG412">IF(D412="Electric","--",IF(D412="Gasoline",_xlfn._xlws.FILTER(GFCF2[Fuel_NOX],(GFCF2[MY]=E412)),""))</f>
        <v>0.97699999999999998</v>
      </c>
      <c r="AH412" s="157">
        <f t="shared" si="116"/>
        <v>0.97699999999999998</v>
      </c>
      <c r="AI412" s="158">
        <f t="shared" si="117"/>
        <v>0.31743647384615387</v>
      </c>
      <c r="AJ412" s="158">
        <f t="shared" si="118"/>
        <v>0.22199445029461543</v>
      </c>
      <c r="AK412" s="158">
        <f t="shared" si="119"/>
        <v>26.233431804496572</v>
      </c>
      <c r="AL412" s="158">
        <f t="shared" si="120"/>
        <v>18.345958176195442</v>
      </c>
      <c r="AM412" s="158">
        <f t="shared" si="121"/>
        <v>1.3116715902248286E-2</v>
      </c>
      <c r="AN412" s="158">
        <f t="shared" si="122"/>
        <v>9.1729790880977213E-3</v>
      </c>
      <c r="AO412" s="158">
        <f t="shared" si="123"/>
        <v>1.2064755286887973E-2</v>
      </c>
      <c r="AP412" s="157"/>
      <c r="AQ412" s="161"/>
      <c r="AR412" s="161"/>
      <c r="AS412" s="161" t="str">
        <f>IF(ISNA(VLOOKUP($B412,'2017 Emission Inventory'!$B$2:$B$803,1,FALSE)),"No","Yes")</f>
        <v>No</v>
      </c>
      <c r="AT412" s="161" t="str">
        <f>IFERROR(INDEX('2017 Emission Inventory'!$C$2:$C$803,MATCH($B412,'2017 Emission Inventory'!$B$2:$B$803,0)),"")</f>
        <v/>
      </c>
      <c r="AU412" s="161" t="str">
        <f>IFERROR(INDEX('2017 Emission Inventory'!$D$2:$D$803,MATCH($B412,'2017 Emission Inventory'!$B$2:$B$803,0)),"")</f>
        <v/>
      </c>
      <c r="AV412" s="161" t="str">
        <f>IFERROR(INDEX('2017 Emission Inventory'!$E$2:$E$803,MATCH($B412,'2017 Emission Inventory'!$B$2:$B$803,0)),"")</f>
        <v/>
      </c>
      <c r="AW412" s="161" t="str">
        <f>IFERROR(INDEX('2017 Emission Inventory'!$F$2:$F$803,MATCH($B412,'2017 Emission Inventory'!$B$2:$B$803,0)),"")</f>
        <v/>
      </c>
      <c r="AX412" s="161" t="str">
        <f>IFERROR(INDEX('2017 Emission Inventory'!$G$2:$G$803,MATCH($B412,'2017 Emission Inventory'!$B$2:$B$803,0)),"")</f>
        <v/>
      </c>
      <c r="AY412" s="162" t="str">
        <f>IFERROR(INDEX('2017 Emission Inventory'!$AL$2:$AL$803,MATCH($B412,'2017 Emission Inventory'!$B$2:$B$803,0)),"")</f>
        <v/>
      </c>
      <c r="AZ412" s="163" t="e">
        <f t="shared" si="124"/>
        <v>#VALUE!</v>
      </c>
      <c r="BB412" s="166"/>
    </row>
    <row r="413" spans="1:54" s="160" customFormat="1" x14ac:dyDescent="0.35">
      <c r="A413" s="157">
        <v>412</v>
      </c>
      <c r="B413" s="157" t="s">
        <v>706</v>
      </c>
      <c r="C413" s="157" t="s">
        <v>205</v>
      </c>
      <c r="D413" s="157" t="s">
        <v>16</v>
      </c>
      <c r="E413" s="157">
        <v>2017</v>
      </c>
      <c r="F413" s="157">
        <v>169</v>
      </c>
      <c r="G413" s="157">
        <v>1137.9951923076924</v>
      </c>
      <c r="H413" s="157"/>
      <c r="I413" s="157">
        <f t="shared" si="108"/>
        <v>175</v>
      </c>
      <c r="J413" s="157" t="str">
        <f>IF(D413="Electric","--",IF(D413="Diesel",VLOOKUP(C413,[2]ORDLF!A:B,2,FALSE),""))</f>
        <v/>
      </c>
      <c r="K413" s="157">
        <f>IF(D413="Electric","--",IF(D413="Gasoline",VLOOKUP(C413,LSILF!A:C,3,FALSE),""))</f>
        <v>0.54</v>
      </c>
      <c r="L413" s="158">
        <f t="shared" si="125"/>
        <v>0.54</v>
      </c>
      <c r="M413" s="157" t="str" cm="1">
        <f t="array" ref="M413">IF(D413="Electric","--",IF(D413="Diesel",_xlfn._xlws.FILTER(DIESCH[CH Cap],(DIESCH[HP Bin]=I413)),""))</f>
        <v/>
      </c>
      <c r="N413" s="157" cm="1">
        <f t="array" ref="N413">IF(D413="Electric","--",IF(D413="Gasoline",_xlfn._xlws.FILTER(LSICH[CH Cap],(LSICH[Fuel Type]=D413)*(LSICH[MY]=E413)),""))</f>
        <v>10000</v>
      </c>
      <c r="O413" s="157">
        <f t="shared" si="109"/>
        <v>10000</v>
      </c>
      <c r="P413" s="157">
        <f t="shared" si="110"/>
        <v>3413.9855769230771</v>
      </c>
      <c r="Q413" s="157" t="str" cm="1">
        <f t="array" ref="Q413">IF(D413="Electric","--",IF(D413="Diesel",_xlfn._xlws.FILTER(ORDEF[HC-ZH (g/hp-hr)],(ORDEF[HP]=I413)*(ORDEF[Model_Year]=E413)),""))</f>
        <v/>
      </c>
      <c r="R413" s="157" cm="1">
        <f t="array" ref="R413">IF(D413="Electric","--",IF(D413="Gasoline",_xlfn._xlws.FILTER(LSIEF[HC-ZH (g/hp-hr)],(LSIEF[Fuel]=D413)*(LSIEF[HP Bin]=I413)*(LSIEF[Model Year]=E413)),""))</f>
        <v>0.129</v>
      </c>
      <c r="S413" s="158">
        <f t="shared" si="111"/>
        <v>0.129</v>
      </c>
      <c r="T413" s="159" t="str" cm="1">
        <f t="array" ref="T413">IF(D413="Electric","--",IF(D413="Diesel",_xlfn._xlws.FILTER(ORDEF[HCDR],(ORDEF[HP]=I413)*(ORDEF[Model_Year]=E413),),""))</f>
        <v/>
      </c>
      <c r="U413" s="159" cm="1">
        <f t="array" ref="U413">IF(D413="Electric","--",IF(D413="Gasoline",_xlfn._xlws.FILTER(LSIEF[HC DR],(LSIEF[Fuel]=D413)*(LSIEF[HP Bin]=I413)*(LSIEF[Model Year]=E413)),""))</f>
        <v>1.0200000000000001E-5</v>
      </c>
      <c r="V413" s="159">
        <f t="shared" si="112"/>
        <v>1.0200000000000001E-5</v>
      </c>
      <c r="W413" s="158" t="str" cm="1">
        <f t="array" ref="W413">IF(D413="Electric","--",IF(D413="Diesel",_xlfn._xlws.FILTER(ORDEF[NOXzh],(ORDEF[HP]=I413)*(ORDEF[Model_Year]=E413)),""))</f>
        <v/>
      </c>
      <c r="X413" s="158" cm="1">
        <f t="array" ref="X413">IF(D413="Electric","--",IF(D413="Gasoline",_xlfn._xlws.FILTER(LSIEF[NOX-ZH (g/hp-hr)],(LSIEF[Fuel]=D413)*(LSIEF[HP Bin]=I413)*(LSIEF[Model Year]=E413)),""))</f>
        <v>0.13700000000000001</v>
      </c>
      <c r="Y413" s="158">
        <f t="shared" si="113"/>
        <v>0.13700000000000001</v>
      </c>
      <c r="Z413" s="159" t="str" cm="1">
        <f t="array" ref="Z413">IF(D413="Electric","--",IF(D413="Diesel",_xlfn._xlws.FILTER(ORDEF[NOXdr],(ORDEF[HP]=I413)*(ORDEF[Model_Year]=E413)),""))</f>
        <v/>
      </c>
      <c r="AA413" s="159" cm="1">
        <f t="array" ref="AA413">IF(E413="Electric","--",IF(D413="Gasoline",_xlfn._xlws.FILTER(LSIEF[NOX DR],(LSIEF[Fuel]=D413)*(LSIEF[HP Bin]=I413)*(LSIEF[Model Year]=E413)),""))</f>
        <v>5.66E-5</v>
      </c>
      <c r="AB413" s="159">
        <f t="shared" si="114"/>
        <v>5.66E-5</v>
      </c>
      <c r="AC413" s="158" t="str" cm="1">
        <f t="array" ref="AC413">IF(D413="Electric","--",IF(D413="Diesel",_xlfn._xlws.FILTER(DFCF2[Fuel_HC],(DFCF2[MY]=E413)),""))</f>
        <v/>
      </c>
      <c r="AD413" s="158" cm="1">
        <f t="array" ref="AD413">IF(D413="Electric","--",IF(D413="Gasoline",_xlfn._xlws.FILTER(GFCF2[Fuel_HC],(GFCF2[MY]=E413)),""))</f>
        <v>1</v>
      </c>
      <c r="AE413" s="158">
        <f t="shared" si="115"/>
        <v>1</v>
      </c>
      <c r="AF413" s="157" t="str" cm="1">
        <f t="array" ref="AF413">IF(D413="Electric","--",IF(D413="Diesel",_xlfn._xlws.FILTER(DFCF2[Fuel_NOX],(DFCF2[MY]=E413)),""))</f>
        <v/>
      </c>
      <c r="AG413" s="157" cm="1">
        <f t="array" ref="AG413">IF(D413="Electric","--",IF(D413="Gasoline",_xlfn._xlws.FILTER(GFCF2[Fuel_NOX],(GFCF2[MY]=E413)),""))</f>
        <v>0.97699999999999998</v>
      </c>
      <c r="AH413" s="157">
        <f t="shared" si="116"/>
        <v>0.97699999999999998</v>
      </c>
      <c r="AI413" s="158">
        <f t="shared" si="117"/>
        <v>0.16382265288461539</v>
      </c>
      <c r="AJ413" s="158">
        <f t="shared" si="118"/>
        <v>0.32263625722980771</v>
      </c>
      <c r="AK413" s="158">
        <f t="shared" si="119"/>
        <v>37.50844895554912</v>
      </c>
      <c r="AL413" s="158">
        <f t="shared" si="120"/>
        <v>73.870037949129809</v>
      </c>
      <c r="AM413" s="158">
        <f t="shared" si="121"/>
        <v>1.8754224477774563E-2</v>
      </c>
      <c r="AN413" s="158">
        <f t="shared" si="122"/>
        <v>3.6935018974564908E-2</v>
      </c>
      <c r="AO413" s="158">
        <f t="shared" si="123"/>
        <v>1.7250135674657042E-2</v>
      </c>
      <c r="AP413" s="157"/>
      <c r="AQ413" s="161"/>
      <c r="AR413" s="161"/>
      <c r="AS413" s="161" t="str">
        <f>IF(ISNA(VLOOKUP($B413,'2017 Emission Inventory'!$B$2:$B$803,1,FALSE)),"No","Yes")</f>
        <v>No</v>
      </c>
      <c r="AT413" s="161" t="str">
        <f>IFERROR(INDEX('2017 Emission Inventory'!$C$2:$C$803,MATCH($B413,'2017 Emission Inventory'!$B$2:$B$803,0)),"")</f>
        <v/>
      </c>
      <c r="AU413" s="161" t="str">
        <f>IFERROR(INDEX('2017 Emission Inventory'!$D$2:$D$803,MATCH($B413,'2017 Emission Inventory'!$B$2:$B$803,0)),"")</f>
        <v/>
      </c>
      <c r="AV413" s="161" t="str">
        <f>IFERROR(INDEX('2017 Emission Inventory'!$E$2:$E$803,MATCH($B413,'2017 Emission Inventory'!$B$2:$B$803,0)),"")</f>
        <v/>
      </c>
      <c r="AW413" s="161" t="str">
        <f>IFERROR(INDEX('2017 Emission Inventory'!$F$2:$F$803,MATCH($B413,'2017 Emission Inventory'!$B$2:$B$803,0)),"")</f>
        <v/>
      </c>
      <c r="AX413" s="161" t="str">
        <f>IFERROR(INDEX('2017 Emission Inventory'!$G$2:$G$803,MATCH($B413,'2017 Emission Inventory'!$B$2:$B$803,0)),"")</f>
        <v/>
      </c>
      <c r="AY413" s="162" t="str">
        <f>IFERROR(INDEX('2017 Emission Inventory'!$AL$2:$AL$803,MATCH($B413,'2017 Emission Inventory'!$B$2:$B$803,0)),"")</f>
        <v/>
      </c>
      <c r="AZ413" s="163" t="e">
        <f t="shared" si="124"/>
        <v>#VALUE!</v>
      </c>
      <c r="BB413" s="166"/>
    </row>
    <row r="414" spans="1:54" s="160" customFormat="1" x14ac:dyDescent="0.35">
      <c r="A414" s="157">
        <v>413</v>
      </c>
      <c r="B414" s="157" t="s">
        <v>707</v>
      </c>
      <c r="C414" s="157" t="s">
        <v>205</v>
      </c>
      <c r="D414" s="157" t="s">
        <v>16</v>
      </c>
      <c r="E414" s="157">
        <v>2017</v>
      </c>
      <c r="F414" s="157">
        <v>169</v>
      </c>
      <c r="G414" s="157">
        <v>1137.9951923076924</v>
      </c>
      <c r="H414" s="157"/>
      <c r="I414" s="157">
        <f t="shared" si="108"/>
        <v>175</v>
      </c>
      <c r="J414" s="157" t="str">
        <f>IF(D414="Electric","--",IF(D414="Diesel",VLOOKUP(C414,[2]ORDLF!A:B,2,FALSE),""))</f>
        <v/>
      </c>
      <c r="K414" s="157">
        <f>IF(D414="Electric","--",IF(D414="Gasoline",VLOOKUP(C414,LSILF!A:C,3,FALSE),""))</f>
        <v>0.54</v>
      </c>
      <c r="L414" s="158">
        <f t="shared" si="125"/>
        <v>0.54</v>
      </c>
      <c r="M414" s="157" t="str" cm="1">
        <f t="array" ref="M414">IF(D414="Electric","--",IF(D414="Diesel",_xlfn._xlws.FILTER(DIESCH[CH Cap],(DIESCH[HP Bin]=I414)),""))</f>
        <v/>
      </c>
      <c r="N414" s="157" cm="1">
        <f t="array" ref="N414">IF(D414="Electric","--",IF(D414="Gasoline",_xlfn._xlws.FILTER(LSICH[CH Cap],(LSICH[Fuel Type]=D414)*(LSICH[MY]=E414)),""))</f>
        <v>10000</v>
      </c>
      <c r="O414" s="157">
        <f t="shared" si="109"/>
        <v>10000</v>
      </c>
      <c r="P414" s="157">
        <f t="shared" si="110"/>
        <v>3413.9855769230771</v>
      </c>
      <c r="Q414" s="157" t="str" cm="1">
        <f t="array" ref="Q414">IF(D414="Electric","--",IF(D414="Diesel",_xlfn._xlws.FILTER(ORDEF[HC-ZH (g/hp-hr)],(ORDEF[HP]=I414)*(ORDEF[Model_Year]=E414)),""))</f>
        <v/>
      </c>
      <c r="R414" s="157" cm="1">
        <f t="array" ref="R414">IF(D414="Electric","--",IF(D414="Gasoline",_xlfn._xlws.FILTER(LSIEF[HC-ZH (g/hp-hr)],(LSIEF[Fuel]=D414)*(LSIEF[HP Bin]=I414)*(LSIEF[Model Year]=E414)),""))</f>
        <v>0.129</v>
      </c>
      <c r="S414" s="158">
        <f t="shared" si="111"/>
        <v>0.129</v>
      </c>
      <c r="T414" s="159" t="str" cm="1">
        <f t="array" ref="T414">IF(D414="Electric","--",IF(D414="Diesel",_xlfn._xlws.FILTER(ORDEF[HCDR],(ORDEF[HP]=I414)*(ORDEF[Model_Year]=E414),),""))</f>
        <v/>
      </c>
      <c r="U414" s="159" cm="1">
        <f t="array" ref="U414">IF(D414="Electric","--",IF(D414="Gasoline",_xlfn._xlws.FILTER(LSIEF[HC DR],(LSIEF[Fuel]=D414)*(LSIEF[HP Bin]=I414)*(LSIEF[Model Year]=E414)),""))</f>
        <v>1.0200000000000001E-5</v>
      </c>
      <c r="V414" s="159">
        <f t="shared" si="112"/>
        <v>1.0200000000000001E-5</v>
      </c>
      <c r="W414" s="158" t="str" cm="1">
        <f t="array" ref="W414">IF(D414="Electric","--",IF(D414="Diesel",_xlfn._xlws.FILTER(ORDEF[NOXzh],(ORDEF[HP]=I414)*(ORDEF[Model_Year]=E414)),""))</f>
        <v/>
      </c>
      <c r="X414" s="158" cm="1">
        <f t="array" ref="X414">IF(D414="Electric","--",IF(D414="Gasoline",_xlfn._xlws.FILTER(LSIEF[NOX-ZH (g/hp-hr)],(LSIEF[Fuel]=D414)*(LSIEF[HP Bin]=I414)*(LSIEF[Model Year]=E414)),""))</f>
        <v>0.13700000000000001</v>
      </c>
      <c r="Y414" s="158">
        <f t="shared" si="113"/>
        <v>0.13700000000000001</v>
      </c>
      <c r="Z414" s="159" t="str" cm="1">
        <f t="array" ref="Z414">IF(D414="Electric","--",IF(D414="Diesel",_xlfn._xlws.FILTER(ORDEF[NOXdr],(ORDEF[HP]=I414)*(ORDEF[Model_Year]=E414)),""))</f>
        <v/>
      </c>
      <c r="AA414" s="159" cm="1">
        <f t="array" ref="AA414">IF(E414="Electric","--",IF(D414="Gasoline",_xlfn._xlws.FILTER(LSIEF[NOX DR],(LSIEF[Fuel]=D414)*(LSIEF[HP Bin]=I414)*(LSIEF[Model Year]=E414)),""))</f>
        <v>5.66E-5</v>
      </c>
      <c r="AB414" s="159">
        <f t="shared" si="114"/>
        <v>5.66E-5</v>
      </c>
      <c r="AC414" s="158" t="str" cm="1">
        <f t="array" ref="AC414">IF(D414="Electric","--",IF(D414="Diesel",_xlfn._xlws.FILTER(DFCF2[Fuel_HC],(DFCF2[MY]=E414)),""))</f>
        <v/>
      </c>
      <c r="AD414" s="158" cm="1">
        <f t="array" ref="AD414">IF(D414="Electric","--",IF(D414="Gasoline",_xlfn._xlws.FILTER(GFCF2[Fuel_HC],(GFCF2[MY]=E414)),""))</f>
        <v>1</v>
      </c>
      <c r="AE414" s="158">
        <f t="shared" si="115"/>
        <v>1</v>
      </c>
      <c r="AF414" s="157" t="str" cm="1">
        <f t="array" ref="AF414">IF(D414="Electric","--",IF(D414="Diesel",_xlfn._xlws.FILTER(DFCF2[Fuel_NOX],(DFCF2[MY]=E414)),""))</f>
        <v/>
      </c>
      <c r="AG414" s="157" cm="1">
        <f t="array" ref="AG414">IF(D414="Electric","--",IF(D414="Gasoline",_xlfn._xlws.FILTER(GFCF2[Fuel_NOX],(GFCF2[MY]=E414)),""))</f>
        <v>0.97699999999999998</v>
      </c>
      <c r="AH414" s="157">
        <f t="shared" si="116"/>
        <v>0.97699999999999998</v>
      </c>
      <c r="AI414" s="158">
        <f t="shared" si="117"/>
        <v>0.16382265288461539</v>
      </c>
      <c r="AJ414" s="158">
        <f t="shared" si="118"/>
        <v>0.32263625722980771</v>
      </c>
      <c r="AK414" s="158">
        <f t="shared" si="119"/>
        <v>37.50844895554912</v>
      </c>
      <c r="AL414" s="158">
        <f t="shared" si="120"/>
        <v>73.870037949129809</v>
      </c>
      <c r="AM414" s="158">
        <f t="shared" si="121"/>
        <v>1.8754224477774563E-2</v>
      </c>
      <c r="AN414" s="158">
        <f t="shared" si="122"/>
        <v>3.6935018974564908E-2</v>
      </c>
      <c r="AO414" s="158">
        <f t="shared" si="123"/>
        <v>1.7250135674657042E-2</v>
      </c>
      <c r="AP414" s="157"/>
      <c r="AQ414" s="161"/>
      <c r="AR414" s="161"/>
      <c r="AS414" s="161" t="str">
        <f>IF(ISNA(VLOOKUP($B414,'2017 Emission Inventory'!$B$2:$B$803,1,FALSE)),"No","Yes")</f>
        <v>No</v>
      </c>
      <c r="AT414" s="161" t="str">
        <f>IFERROR(INDEX('2017 Emission Inventory'!$C$2:$C$803,MATCH($B414,'2017 Emission Inventory'!$B$2:$B$803,0)),"")</f>
        <v/>
      </c>
      <c r="AU414" s="161" t="str">
        <f>IFERROR(INDEX('2017 Emission Inventory'!$D$2:$D$803,MATCH($B414,'2017 Emission Inventory'!$B$2:$B$803,0)),"")</f>
        <v/>
      </c>
      <c r="AV414" s="161" t="str">
        <f>IFERROR(INDEX('2017 Emission Inventory'!$E$2:$E$803,MATCH($B414,'2017 Emission Inventory'!$B$2:$B$803,0)),"")</f>
        <v/>
      </c>
      <c r="AW414" s="161" t="str">
        <f>IFERROR(INDEX('2017 Emission Inventory'!$F$2:$F$803,MATCH($B414,'2017 Emission Inventory'!$B$2:$B$803,0)),"")</f>
        <v/>
      </c>
      <c r="AX414" s="161" t="str">
        <f>IFERROR(INDEX('2017 Emission Inventory'!$G$2:$G$803,MATCH($B414,'2017 Emission Inventory'!$B$2:$B$803,0)),"")</f>
        <v/>
      </c>
      <c r="AY414" s="162" t="str">
        <f>IFERROR(INDEX('2017 Emission Inventory'!$AL$2:$AL$803,MATCH($B414,'2017 Emission Inventory'!$B$2:$B$803,0)),"")</f>
        <v/>
      </c>
      <c r="AZ414" s="163" t="e">
        <f t="shared" si="124"/>
        <v>#VALUE!</v>
      </c>
      <c r="BB414" s="166"/>
    </row>
    <row r="415" spans="1:54" s="160" customFormat="1" x14ac:dyDescent="0.35">
      <c r="A415" s="157">
        <v>414</v>
      </c>
      <c r="B415" s="157" t="s">
        <v>708</v>
      </c>
      <c r="C415" s="157" t="s">
        <v>205</v>
      </c>
      <c r="D415" s="157" t="s">
        <v>16</v>
      </c>
      <c r="E415" s="157">
        <v>2017</v>
      </c>
      <c r="F415" s="157">
        <v>169</v>
      </c>
      <c r="G415" s="157">
        <v>1137.9951923076924</v>
      </c>
      <c r="H415" s="157"/>
      <c r="I415" s="157">
        <f t="shared" si="108"/>
        <v>175</v>
      </c>
      <c r="J415" s="157" t="str">
        <f>IF(D415="Electric","--",IF(D415="Diesel",VLOOKUP(C415,[2]ORDLF!A:B,2,FALSE),""))</f>
        <v/>
      </c>
      <c r="K415" s="157">
        <f>IF(D415="Electric","--",IF(D415="Gasoline",VLOOKUP(C415,LSILF!A:C,3,FALSE),""))</f>
        <v>0.54</v>
      </c>
      <c r="L415" s="158">
        <f t="shared" si="125"/>
        <v>0.54</v>
      </c>
      <c r="M415" s="157" t="str" cm="1">
        <f t="array" ref="M415">IF(D415="Electric","--",IF(D415="Diesel",_xlfn._xlws.FILTER(DIESCH[CH Cap],(DIESCH[HP Bin]=I415)),""))</f>
        <v/>
      </c>
      <c r="N415" s="157" cm="1">
        <f t="array" ref="N415">IF(D415="Electric","--",IF(D415="Gasoline",_xlfn._xlws.FILTER(LSICH[CH Cap],(LSICH[Fuel Type]=D415)*(LSICH[MY]=E415)),""))</f>
        <v>10000</v>
      </c>
      <c r="O415" s="157">
        <f t="shared" si="109"/>
        <v>10000</v>
      </c>
      <c r="P415" s="157">
        <f t="shared" si="110"/>
        <v>3413.9855769230771</v>
      </c>
      <c r="Q415" s="157" t="str" cm="1">
        <f t="array" ref="Q415">IF(D415="Electric","--",IF(D415="Diesel",_xlfn._xlws.FILTER(ORDEF[HC-ZH (g/hp-hr)],(ORDEF[HP]=I415)*(ORDEF[Model_Year]=E415)),""))</f>
        <v/>
      </c>
      <c r="R415" s="157" cm="1">
        <f t="array" ref="R415">IF(D415="Electric","--",IF(D415="Gasoline",_xlfn._xlws.FILTER(LSIEF[HC-ZH (g/hp-hr)],(LSIEF[Fuel]=D415)*(LSIEF[HP Bin]=I415)*(LSIEF[Model Year]=E415)),""))</f>
        <v>0.129</v>
      </c>
      <c r="S415" s="158">
        <f t="shared" si="111"/>
        <v>0.129</v>
      </c>
      <c r="T415" s="159" t="str" cm="1">
        <f t="array" ref="T415">IF(D415="Electric","--",IF(D415="Diesel",_xlfn._xlws.FILTER(ORDEF[HCDR],(ORDEF[HP]=I415)*(ORDEF[Model_Year]=E415),),""))</f>
        <v/>
      </c>
      <c r="U415" s="159" cm="1">
        <f t="array" ref="U415">IF(D415="Electric","--",IF(D415="Gasoline",_xlfn._xlws.FILTER(LSIEF[HC DR],(LSIEF[Fuel]=D415)*(LSIEF[HP Bin]=I415)*(LSIEF[Model Year]=E415)),""))</f>
        <v>1.0200000000000001E-5</v>
      </c>
      <c r="V415" s="159">
        <f t="shared" si="112"/>
        <v>1.0200000000000001E-5</v>
      </c>
      <c r="W415" s="158" t="str" cm="1">
        <f t="array" ref="W415">IF(D415="Electric","--",IF(D415="Diesel",_xlfn._xlws.FILTER(ORDEF[NOXzh],(ORDEF[HP]=I415)*(ORDEF[Model_Year]=E415)),""))</f>
        <v/>
      </c>
      <c r="X415" s="158" cm="1">
        <f t="array" ref="X415">IF(D415="Electric","--",IF(D415="Gasoline",_xlfn._xlws.FILTER(LSIEF[NOX-ZH (g/hp-hr)],(LSIEF[Fuel]=D415)*(LSIEF[HP Bin]=I415)*(LSIEF[Model Year]=E415)),""))</f>
        <v>0.13700000000000001</v>
      </c>
      <c r="Y415" s="158">
        <f t="shared" si="113"/>
        <v>0.13700000000000001</v>
      </c>
      <c r="Z415" s="159" t="str" cm="1">
        <f t="array" ref="Z415">IF(D415="Electric","--",IF(D415="Diesel",_xlfn._xlws.FILTER(ORDEF[NOXdr],(ORDEF[HP]=I415)*(ORDEF[Model_Year]=E415)),""))</f>
        <v/>
      </c>
      <c r="AA415" s="159" cm="1">
        <f t="array" ref="AA415">IF(E415="Electric","--",IF(D415="Gasoline",_xlfn._xlws.FILTER(LSIEF[NOX DR],(LSIEF[Fuel]=D415)*(LSIEF[HP Bin]=I415)*(LSIEF[Model Year]=E415)),""))</f>
        <v>5.66E-5</v>
      </c>
      <c r="AB415" s="159">
        <f t="shared" si="114"/>
        <v>5.66E-5</v>
      </c>
      <c r="AC415" s="158" t="str" cm="1">
        <f t="array" ref="AC415">IF(D415="Electric","--",IF(D415="Diesel",_xlfn._xlws.FILTER(DFCF2[Fuel_HC],(DFCF2[MY]=E415)),""))</f>
        <v/>
      </c>
      <c r="AD415" s="158" cm="1">
        <f t="array" ref="AD415">IF(D415="Electric","--",IF(D415="Gasoline",_xlfn._xlws.FILTER(GFCF2[Fuel_HC],(GFCF2[MY]=E415)),""))</f>
        <v>1</v>
      </c>
      <c r="AE415" s="158">
        <f t="shared" si="115"/>
        <v>1</v>
      </c>
      <c r="AF415" s="157" t="str" cm="1">
        <f t="array" ref="AF415">IF(D415="Electric","--",IF(D415="Diesel",_xlfn._xlws.FILTER(DFCF2[Fuel_NOX],(DFCF2[MY]=E415)),""))</f>
        <v/>
      </c>
      <c r="AG415" s="157" cm="1">
        <f t="array" ref="AG415">IF(D415="Electric","--",IF(D415="Gasoline",_xlfn._xlws.FILTER(GFCF2[Fuel_NOX],(GFCF2[MY]=E415)),""))</f>
        <v>0.97699999999999998</v>
      </c>
      <c r="AH415" s="157">
        <f t="shared" si="116"/>
        <v>0.97699999999999998</v>
      </c>
      <c r="AI415" s="158">
        <f t="shared" si="117"/>
        <v>0.16382265288461539</v>
      </c>
      <c r="AJ415" s="158">
        <f t="shared" si="118"/>
        <v>0.32263625722980771</v>
      </c>
      <c r="AK415" s="158">
        <f t="shared" si="119"/>
        <v>37.50844895554912</v>
      </c>
      <c r="AL415" s="158">
        <f t="shared" si="120"/>
        <v>73.870037949129809</v>
      </c>
      <c r="AM415" s="158">
        <f t="shared" si="121"/>
        <v>1.8754224477774563E-2</v>
      </c>
      <c r="AN415" s="158">
        <f t="shared" si="122"/>
        <v>3.6935018974564908E-2</v>
      </c>
      <c r="AO415" s="158">
        <f t="shared" si="123"/>
        <v>1.7250135674657042E-2</v>
      </c>
      <c r="AP415" s="157"/>
      <c r="AQ415" s="161"/>
      <c r="AR415" s="161"/>
      <c r="AS415" s="161" t="str">
        <f>IF(ISNA(VLOOKUP($B415,'2017 Emission Inventory'!$B$2:$B$803,1,FALSE)),"No","Yes")</f>
        <v>No</v>
      </c>
      <c r="AT415" s="161" t="str">
        <f>IFERROR(INDEX('2017 Emission Inventory'!$C$2:$C$803,MATCH($B415,'2017 Emission Inventory'!$B$2:$B$803,0)),"")</f>
        <v/>
      </c>
      <c r="AU415" s="161" t="str">
        <f>IFERROR(INDEX('2017 Emission Inventory'!$D$2:$D$803,MATCH($B415,'2017 Emission Inventory'!$B$2:$B$803,0)),"")</f>
        <v/>
      </c>
      <c r="AV415" s="161" t="str">
        <f>IFERROR(INDEX('2017 Emission Inventory'!$E$2:$E$803,MATCH($B415,'2017 Emission Inventory'!$B$2:$B$803,0)),"")</f>
        <v/>
      </c>
      <c r="AW415" s="161" t="str">
        <f>IFERROR(INDEX('2017 Emission Inventory'!$F$2:$F$803,MATCH($B415,'2017 Emission Inventory'!$B$2:$B$803,0)),"")</f>
        <v/>
      </c>
      <c r="AX415" s="161" t="str">
        <f>IFERROR(INDEX('2017 Emission Inventory'!$G$2:$G$803,MATCH($B415,'2017 Emission Inventory'!$B$2:$B$803,0)),"")</f>
        <v/>
      </c>
      <c r="AY415" s="162" t="str">
        <f>IFERROR(INDEX('2017 Emission Inventory'!$AL$2:$AL$803,MATCH($B415,'2017 Emission Inventory'!$B$2:$B$803,0)),"")</f>
        <v/>
      </c>
      <c r="AZ415" s="163" t="e">
        <f t="shared" si="124"/>
        <v>#VALUE!</v>
      </c>
      <c r="BB415" s="166"/>
    </row>
    <row r="416" spans="1:54" s="160" customFormat="1" x14ac:dyDescent="0.35">
      <c r="A416" s="157">
        <v>415</v>
      </c>
      <c r="B416" s="157" t="s">
        <v>709</v>
      </c>
      <c r="C416" s="157" t="s">
        <v>205</v>
      </c>
      <c r="D416" s="157" t="s">
        <v>16</v>
      </c>
      <c r="E416" s="157">
        <v>2017</v>
      </c>
      <c r="F416" s="157">
        <v>169</v>
      </c>
      <c r="G416" s="157">
        <v>1137.9951923076924</v>
      </c>
      <c r="H416" s="157"/>
      <c r="I416" s="157">
        <f t="shared" si="108"/>
        <v>175</v>
      </c>
      <c r="J416" s="157" t="str">
        <f>IF(D416="Electric","--",IF(D416="Diesel",VLOOKUP(C416,[2]ORDLF!A:B,2,FALSE),""))</f>
        <v/>
      </c>
      <c r="K416" s="157">
        <f>IF(D416="Electric","--",IF(D416="Gasoline",VLOOKUP(C416,LSILF!A:C,3,FALSE),""))</f>
        <v>0.54</v>
      </c>
      <c r="L416" s="158">
        <f t="shared" si="125"/>
        <v>0.54</v>
      </c>
      <c r="M416" s="157" t="str" cm="1">
        <f t="array" ref="M416">IF(D416="Electric","--",IF(D416="Diesel",_xlfn._xlws.FILTER(DIESCH[CH Cap],(DIESCH[HP Bin]=I416)),""))</f>
        <v/>
      </c>
      <c r="N416" s="157" cm="1">
        <f t="array" ref="N416">IF(D416="Electric","--",IF(D416="Gasoline",_xlfn._xlws.FILTER(LSICH[CH Cap],(LSICH[Fuel Type]=D416)*(LSICH[MY]=E416)),""))</f>
        <v>10000</v>
      </c>
      <c r="O416" s="157">
        <f t="shared" si="109"/>
        <v>10000</v>
      </c>
      <c r="P416" s="157">
        <f t="shared" si="110"/>
        <v>3413.9855769230771</v>
      </c>
      <c r="Q416" s="157" t="str" cm="1">
        <f t="array" ref="Q416">IF(D416="Electric","--",IF(D416="Diesel",_xlfn._xlws.FILTER(ORDEF[HC-ZH (g/hp-hr)],(ORDEF[HP]=I416)*(ORDEF[Model_Year]=E416)),""))</f>
        <v/>
      </c>
      <c r="R416" s="157" cm="1">
        <f t="array" ref="R416">IF(D416="Electric","--",IF(D416="Gasoline",_xlfn._xlws.FILTER(LSIEF[HC-ZH (g/hp-hr)],(LSIEF[Fuel]=D416)*(LSIEF[HP Bin]=I416)*(LSIEF[Model Year]=E416)),""))</f>
        <v>0.129</v>
      </c>
      <c r="S416" s="158">
        <f t="shared" si="111"/>
        <v>0.129</v>
      </c>
      <c r="T416" s="159" t="str" cm="1">
        <f t="array" ref="T416">IF(D416="Electric","--",IF(D416="Diesel",_xlfn._xlws.FILTER(ORDEF[HCDR],(ORDEF[HP]=I416)*(ORDEF[Model_Year]=E416),),""))</f>
        <v/>
      </c>
      <c r="U416" s="159" cm="1">
        <f t="array" ref="U416">IF(D416="Electric","--",IF(D416="Gasoline",_xlfn._xlws.FILTER(LSIEF[HC DR],(LSIEF[Fuel]=D416)*(LSIEF[HP Bin]=I416)*(LSIEF[Model Year]=E416)),""))</f>
        <v>1.0200000000000001E-5</v>
      </c>
      <c r="V416" s="159">
        <f t="shared" si="112"/>
        <v>1.0200000000000001E-5</v>
      </c>
      <c r="W416" s="158" t="str" cm="1">
        <f t="array" ref="W416">IF(D416="Electric","--",IF(D416="Diesel",_xlfn._xlws.FILTER(ORDEF[NOXzh],(ORDEF[HP]=I416)*(ORDEF[Model_Year]=E416)),""))</f>
        <v/>
      </c>
      <c r="X416" s="158" cm="1">
        <f t="array" ref="X416">IF(D416="Electric","--",IF(D416="Gasoline",_xlfn._xlws.FILTER(LSIEF[NOX-ZH (g/hp-hr)],(LSIEF[Fuel]=D416)*(LSIEF[HP Bin]=I416)*(LSIEF[Model Year]=E416)),""))</f>
        <v>0.13700000000000001</v>
      </c>
      <c r="Y416" s="158">
        <f t="shared" si="113"/>
        <v>0.13700000000000001</v>
      </c>
      <c r="Z416" s="159" t="str" cm="1">
        <f t="array" ref="Z416">IF(D416="Electric","--",IF(D416="Diesel",_xlfn._xlws.FILTER(ORDEF[NOXdr],(ORDEF[HP]=I416)*(ORDEF[Model_Year]=E416)),""))</f>
        <v/>
      </c>
      <c r="AA416" s="159" cm="1">
        <f t="array" ref="AA416">IF(E416="Electric","--",IF(D416="Gasoline",_xlfn._xlws.FILTER(LSIEF[NOX DR],(LSIEF[Fuel]=D416)*(LSIEF[HP Bin]=I416)*(LSIEF[Model Year]=E416)),""))</f>
        <v>5.66E-5</v>
      </c>
      <c r="AB416" s="159">
        <f t="shared" si="114"/>
        <v>5.66E-5</v>
      </c>
      <c r="AC416" s="158" t="str" cm="1">
        <f t="array" ref="AC416">IF(D416="Electric","--",IF(D416="Diesel",_xlfn._xlws.FILTER(DFCF2[Fuel_HC],(DFCF2[MY]=E416)),""))</f>
        <v/>
      </c>
      <c r="AD416" s="158" cm="1">
        <f t="array" ref="AD416">IF(D416="Electric","--",IF(D416="Gasoline",_xlfn._xlws.FILTER(GFCF2[Fuel_HC],(GFCF2[MY]=E416)),""))</f>
        <v>1</v>
      </c>
      <c r="AE416" s="158">
        <f t="shared" si="115"/>
        <v>1</v>
      </c>
      <c r="AF416" s="157" t="str" cm="1">
        <f t="array" ref="AF416">IF(D416="Electric","--",IF(D416="Diesel",_xlfn._xlws.FILTER(DFCF2[Fuel_NOX],(DFCF2[MY]=E416)),""))</f>
        <v/>
      </c>
      <c r="AG416" s="157" cm="1">
        <f t="array" ref="AG416">IF(D416="Electric","--",IF(D416="Gasoline",_xlfn._xlws.FILTER(GFCF2[Fuel_NOX],(GFCF2[MY]=E416)),""))</f>
        <v>0.97699999999999998</v>
      </c>
      <c r="AH416" s="157">
        <f t="shared" si="116"/>
        <v>0.97699999999999998</v>
      </c>
      <c r="AI416" s="158">
        <f t="shared" si="117"/>
        <v>0.16382265288461539</v>
      </c>
      <c r="AJ416" s="158">
        <f t="shared" si="118"/>
        <v>0.32263625722980771</v>
      </c>
      <c r="AK416" s="158">
        <f t="shared" si="119"/>
        <v>37.50844895554912</v>
      </c>
      <c r="AL416" s="158">
        <f t="shared" si="120"/>
        <v>73.870037949129809</v>
      </c>
      <c r="AM416" s="158">
        <f t="shared" si="121"/>
        <v>1.8754224477774563E-2</v>
      </c>
      <c r="AN416" s="158">
        <f t="shared" si="122"/>
        <v>3.6935018974564908E-2</v>
      </c>
      <c r="AO416" s="158">
        <f t="shared" si="123"/>
        <v>1.7250135674657042E-2</v>
      </c>
      <c r="AP416" s="157"/>
      <c r="AQ416" s="161"/>
      <c r="AR416" s="161"/>
      <c r="AS416" s="161" t="str">
        <f>IF(ISNA(VLOOKUP($B416,'2017 Emission Inventory'!$B$2:$B$803,1,FALSE)),"No","Yes")</f>
        <v>No</v>
      </c>
      <c r="AT416" s="161" t="str">
        <f>IFERROR(INDEX('2017 Emission Inventory'!$C$2:$C$803,MATCH($B416,'2017 Emission Inventory'!$B$2:$B$803,0)),"")</f>
        <v/>
      </c>
      <c r="AU416" s="161" t="str">
        <f>IFERROR(INDEX('2017 Emission Inventory'!$D$2:$D$803,MATCH($B416,'2017 Emission Inventory'!$B$2:$B$803,0)),"")</f>
        <v/>
      </c>
      <c r="AV416" s="161" t="str">
        <f>IFERROR(INDEX('2017 Emission Inventory'!$E$2:$E$803,MATCH($B416,'2017 Emission Inventory'!$B$2:$B$803,0)),"")</f>
        <v/>
      </c>
      <c r="AW416" s="161" t="str">
        <f>IFERROR(INDEX('2017 Emission Inventory'!$F$2:$F$803,MATCH($B416,'2017 Emission Inventory'!$B$2:$B$803,0)),"")</f>
        <v/>
      </c>
      <c r="AX416" s="161" t="str">
        <f>IFERROR(INDEX('2017 Emission Inventory'!$G$2:$G$803,MATCH($B416,'2017 Emission Inventory'!$B$2:$B$803,0)),"")</f>
        <v/>
      </c>
      <c r="AY416" s="162" t="str">
        <f>IFERROR(INDEX('2017 Emission Inventory'!$AL$2:$AL$803,MATCH($B416,'2017 Emission Inventory'!$B$2:$B$803,0)),"")</f>
        <v/>
      </c>
      <c r="AZ416" s="163" t="e">
        <f t="shared" si="124"/>
        <v>#VALUE!</v>
      </c>
      <c r="BB416" s="166"/>
    </row>
    <row r="417" spans="1:54" s="160" customFormat="1" x14ac:dyDescent="0.35">
      <c r="A417" s="157">
        <v>416</v>
      </c>
      <c r="B417" s="157" t="s">
        <v>710</v>
      </c>
      <c r="C417" s="157" t="s">
        <v>205</v>
      </c>
      <c r="D417" s="157" t="s">
        <v>16</v>
      </c>
      <c r="E417" s="157">
        <v>2017</v>
      </c>
      <c r="F417" s="157">
        <v>169</v>
      </c>
      <c r="G417" s="157">
        <v>1137.9951923076924</v>
      </c>
      <c r="H417" s="157"/>
      <c r="I417" s="157">
        <f t="shared" si="108"/>
        <v>175</v>
      </c>
      <c r="J417" s="157" t="str">
        <f>IF(D417="Electric","--",IF(D417="Diesel",VLOOKUP(C417,[2]ORDLF!A:B,2,FALSE),""))</f>
        <v/>
      </c>
      <c r="K417" s="157">
        <f>IF(D417="Electric","--",IF(D417="Gasoline",VLOOKUP(C417,LSILF!A:C,3,FALSE),""))</f>
        <v>0.54</v>
      </c>
      <c r="L417" s="158">
        <f t="shared" si="125"/>
        <v>0.54</v>
      </c>
      <c r="M417" s="157" t="str" cm="1">
        <f t="array" ref="M417">IF(D417="Electric","--",IF(D417="Diesel",_xlfn._xlws.FILTER(DIESCH[CH Cap],(DIESCH[HP Bin]=I417)),""))</f>
        <v/>
      </c>
      <c r="N417" s="157" cm="1">
        <f t="array" ref="N417">IF(D417="Electric","--",IF(D417="Gasoline",_xlfn._xlws.FILTER(LSICH[CH Cap],(LSICH[Fuel Type]=D417)*(LSICH[MY]=E417)),""))</f>
        <v>10000</v>
      </c>
      <c r="O417" s="157">
        <f t="shared" si="109"/>
        <v>10000</v>
      </c>
      <c r="P417" s="157">
        <f t="shared" si="110"/>
        <v>3413.9855769230771</v>
      </c>
      <c r="Q417" s="157" t="str" cm="1">
        <f t="array" ref="Q417">IF(D417="Electric","--",IF(D417="Diesel",_xlfn._xlws.FILTER(ORDEF[HC-ZH (g/hp-hr)],(ORDEF[HP]=I417)*(ORDEF[Model_Year]=E417)),""))</f>
        <v/>
      </c>
      <c r="R417" s="157" cm="1">
        <f t="array" ref="R417">IF(D417="Electric","--",IF(D417="Gasoline",_xlfn._xlws.FILTER(LSIEF[HC-ZH (g/hp-hr)],(LSIEF[Fuel]=D417)*(LSIEF[HP Bin]=I417)*(LSIEF[Model Year]=E417)),""))</f>
        <v>0.129</v>
      </c>
      <c r="S417" s="158">
        <f t="shared" si="111"/>
        <v>0.129</v>
      </c>
      <c r="T417" s="159" t="str" cm="1">
        <f t="array" ref="T417">IF(D417="Electric","--",IF(D417="Diesel",_xlfn._xlws.FILTER(ORDEF[HCDR],(ORDEF[HP]=I417)*(ORDEF[Model_Year]=E417),),""))</f>
        <v/>
      </c>
      <c r="U417" s="159" cm="1">
        <f t="array" ref="U417">IF(D417="Electric","--",IF(D417="Gasoline",_xlfn._xlws.FILTER(LSIEF[HC DR],(LSIEF[Fuel]=D417)*(LSIEF[HP Bin]=I417)*(LSIEF[Model Year]=E417)),""))</f>
        <v>1.0200000000000001E-5</v>
      </c>
      <c r="V417" s="159">
        <f t="shared" si="112"/>
        <v>1.0200000000000001E-5</v>
      </c>
      <c r="W417" s="158" t="str" cm="1">
        <f t="array" ref="W417">IF(D417="Electric","--",IF(D417="Diesel",_xlfn._xlws.FILTER(ORDEF[NOXzh],(ORDEF[HP]=I417)*(ORDEF[Model_Year]=E417)),""))</f>
        <v/>
      </c>
      <c r="X417" s="158" cm="1">
        <f t="array" ref="X417">IF(D417="Electric","--",IF(D417="Gasoline",_xlfn._xlws.FILTER(LSIEF[NOX-ZH (g/hp-hr)],(LSIEF[Fuel]=D417)*(LSIEF[HP Bin]=I417)*(LSIEF[Model Year]=E417)),""))</f>
        <v>0.13700000000000001</v>
      </c>
      <c r="Y417" s="158">
        <f t="shared" si="113"/>
        <v>0.13700000000000001</v>
      </c>
      <c r="Z417" s="159" t="str" cm="1">
        <f t="array" ref="Z417">IF(D417="Electric","--",IF(D417="Diesel",_xlfn._xlws.FILTER(ORDEF[NOXdr],(ORDEF[HP]=I417)*(ORDEF[Model_Year]=E417)),""))</f>
        <v/>
      </c>
      <c r="AA417" s="159" cm="1">
        <f t="array" ref="AA417">IF(E417="Electric","--",IF(D417="Gasoline",_xlfn._xlws.FILTER(LSIEF[NOX DR],(LSIEF[Fuel]=D417)*(LSIEF[HP Bin]=I417)*(LSIEF[Model Year]=E417)),""))</f>
        <v>5.66E-5</v>
      </c>
      <c r="AB417" s="159">
        <f t="shared" si="114"/>
        <v>5.66E-5</v>
      </c>
      <c r="AC417" s="158" t="str" cm="1">
        <f t="array" ref="AC417">IF(D417="Electric","--",IF(D417="Diesel",_xlfn._xlws.FILTER(DFCF2[Fuel_HC],(DFCF2[MY]=E417)),""))</f>
        <v/>
      </c>
      <c r="AD417" s="158" cm="1">
        <f t="array" ref="AD417">IF(D417="Electric","--",IF(D417="Gasoline",_xlfn._xlws.FILTER(GFCF2[Fuel_HC],(GFCF2[MY]=E417)),""))</f>
        <v>1</v>
      </c>
      <c r="AE417" s="158">
        <f t="shared" si="115"/>
        <v>1</v>
      </c>
      <c r="AF417" s="157" t="str" cm="1">
        <f t="array" ref="AF417">IF(D417="Electric","--",IF(D417="Diesel",_xlfn._xlws.FILTER(DFCF2[Fuel_NOX],(DFCF2[MY]=E417)),""))</f>
        <v/>
      </c>
      <c r="AG417" s="157" cm="1">
        <f t="array" ref="AG417">IF(D417="Electric","--",IF(D417="Gasoline",_xlfn._xlws.FILTER(GFCF2[Fuel_NOX],(GFCF2[MY]=E417)),""))</f>
        <v>0.97699999999999998</v>
      </c>
      <c r="AH417" s="157">
        <f t="shared" si="116"/>
        <v>0.97699999999999998</v>
      </c>
      <c r="AI417" s="158">
        <f t="shared" si="117"/>
        <v>0.16382265288461539</v>
      </c>
      <c r="AJ417" s="158">
        <f t="shared" si="118"/>
        <v>0.32263625722980771</v>
      </c>
      <c r="AK417" s="158">
        <f t="shared" si="119"/>
        <v>37.50844895554912</v>
      </c>
      <c r="AL417" s="158">
        <f t="shared" si="120"/>
        <v>73.870037949129809</v>
      </c>
      <c r="AM417" s="158">
        <f t="shared" si="121"/>
        <v>1.8754224477774563E-2</v>
      </c>
      <c r="AN417" s="158">
        <f t="shared" si="122"/>
        <v>3.6935018974564908E-2</v>
      </c>
      <c r="AO417" s="158">
        <f t="shared" si="123"/>
        <v>1.7250135674657042E-2</v>
      </c>
      <c r="AP417" s="157"/>
      <c r="AQ417" s="161"/>
      <c r="AR417" s="161"/>
      <c r="AS417" s="161" t="str">
        <f>IF(ISNA(VLOOKUP($B417,'2017 Emission Inventory'!$B$2:$B$803,1,FALSE)),"No","Yes")</f>
        <v>No</v>
      </c>
      <c r="AT417" s="161" t="str">
        <f>IFERROR(INDEX('2017 Emission Inventory'!$C$2:$C$803,MATCH($B417,'2017 Emission Inventory'!$B$2:$B$803,0)),"")</f>
        <v/>
      </c>
      <c r="AU417" s="161" t="str">
        <f>IFERROR(INDEX('2017 Emission Inventory'!$D$2:$D$803,MATCH($B417,'2017 Emission Inventory'!$B$2:$B$803,0)),"")</f>
        <v/>
      </c>
      <c r="AV417" s="161" t="str">
        <f>IFERROR(INDEX('2017 Emission Inventory'!$E$2:$E$803,MATCH($B417,'2017 Emission Inventory'!$B$2:$B$803,0)),"")</f>
        <v/>
      </c>
      <c r="AW417" s="161" t="str">
        <f>IFERROR(INDEX('2017 Emission Inventory'!$F$2:$F$803,MATCH($B417,'2017 Emission Inventory'!$B$2:$B$803,0)),"")</f>
        <v/>
      </c>
      <c r="AX417" s="161" t="str">
        <f>IFERROR(INDEX('2017 Emission Inventory'!$G$2:$G$803,MATCH($B417,'2017 Emission Inventory'!$B$2:$B$803,0)),"")</f>
        <v/>
      </c>
      <c r="AY417" s="162" t="str">
        <f>IFERROR(INDEX('2017 Emission Inventory'!$AL$2:$AL$803,MATCH($B417,'2017 Emission Inventory'!$B$2:$B$803,0)),"")</f>
        <v/>
      </c>
      <c r="AZ417" s="163" t="e">
        <f t="shared" si="124"/>
        <v>#VALUE!</v>
      </c>
      <c r="BB417" s="166"/>
    </row>
    <row r="418" spans="1:54" s="160" customFormat="1" x14ac:dyDescent="0.35">
      <c r="A418" s="157">
        <v>417</v>
      </c>
      <c r="B418" s="157" t="s">
        <v>379</v>
      </c>
      <c r="C418" s="157" t="s">
        <v>205</v>
      </c>
      <c r="D418" s="157" t="s">
        <v>16</v>
      </c>
      <c r="E418" s="157">
        <v>2017</v>
      </c>
      <c r="F418" s="157">
        <v>86</v>
      </c>
      <c r="G418" s="157">
        <v>1137.9951923076924</v>
      </c>
      <c r="H418" s="157"/>
      <c r="I418" s="157">
        <f t="shared" si="108"/>
        <v>100</v>
      </c>
      <c r="J418" s="157" t="str">
        <f>IF(D418="Electric","--",IF(D418="Diesel",VLOOKUP(C418,[2]ORDLF!A:B,2,FALSE),""))</f>
        <v/>
      </c>
      <c r="K418" s="157">
        <f>IF(D418="Electric","--",IF(D418="Gasoline",VLOOKUP(C418,LSILF!A:C,3,FALSE),""))</f>
        <v>0.54</v>
      </c>
      <c r="L418" s="158">
        <f t="shared" si="125"/>
        <v>0.54</v>
      </c>
      <c r="M418" s="157" t="str" cm="1">
        <f t="array" ref="M418">IF(D418="Electric","--",IF(D418="Diesel",_xlfn._xlws.FILTER(DIESCH[CH Cap],(DIESCH[HP Bin]=I418)),""))</f>
        <v/>
      </c>
      <c r="N418" s="157" cm="1">
        <f t="array" ref="N418">IF(D418="Electric","--",IF(D418="Gasoline",_xlfn._xlws.FILTER(LSICH[CH Cap],(LSICH[Fuel Type]=D418)*(LSICH[MY]=E418)),""))</f>
        <v>10000</v>
      </c>
      <c r="O418" s="157">
        <f t="shared" si="109"/>
        <v>10000</v>
      </c>
      <c r="P418" s="157">
        <f t="shared" si="110"/>
        <v>3413.9855769230771</v>
      </c>
      <c r="Q418" s="157" t="str" cm="1">
        <f t="array" ref="Q418">IF(D418="Electric","--",IF(D418="Diesel",_xlfn._xlws.FILTER(ORDEF[HC-ZH (g/hp-hr)],(ORDEF[HP]=I418)*(ORDEF[Model_Year]=E418)),""))</f>
        <v/>
      </c>
      <c r="R418" s="157" cm="1">
        <f t="array" ref="R418">IF(D418="Electric","--",IF(D418="Gasoline",_xlfn._xlws.FILTER(LSIEF[HC-ZH (g/hp-hr)],(LSIEF[Fuel]=D418)*(LSIEF[HP Bin]=I418)*(LSIEF[Model Year]=E418)),""))</f>
        <v>1.7000000000000001E-2</v>
      </c>
      <c r="S418" s="158">
        <f t="shared" si="111"/>
        <v>1.7000000000000001E-2</v>
      </c>
      <c r="T418" s="159" t="str" cm="1">
        <f t="array" ref="T418">IF(D418="Electric","--",IF(D418="Diesel",_xlfn._xlws.FILTER(ORDEF[HCDR],(ORDEF[HP]=I418)*(ORDEF[Model_Year]=E418),),""))</f>
        <v/>
      </c>
      <c r="U418" s="159" cm="1">
        <f t="array" ref="U418">IF(D418="Electric","--",IF(D418="Gasoline",_xlfn._xlws.FILTER(LSIEF[HC DR],(LSIEF[Fuel]=D418)*(LSIEF[HP Bin]=I418)*(LSIEF[Model Year]=E418)),""))</f>
        <v>3.2639999999999999E-5</v>
      </c>
      <c r="V418" s="159">
        <f t="shared" si="112"/>
        <v>3.2639999999999999E-5</v>
      </c>
      <c r="W418" s="158" t="str" cm="1">
        <f t="array" ref="W418">IF(D418="Electric","--",IF(D418="Diesel",_xlfn._xlws.FILTER(ORDEF[NOXzh],(ORDEF[HP]=I418)*(ORDEF[Model_Year]=E418)),""))</f>
        <v/>
      </c>
      <c r="X418" s="158" cm="1">
        <f t="array" ref="X418">IF(D418="Electric","--",IF(D418="Gasoline",_xlfn._xlws.FILTER(LSIEF[NOX-ZH (g/hp-hr)],(LSIEF[Fuel]=D418)*(LSIEF[HP Bin]=I418)*(LSIEF[Model Year]=E418)),""))</f>
        <v>3.7999999999999999E-2</v>
      </c>
      <c r="Y418" s="158">
        <f t="shared" si="113"/>
        <v>3.7999999999999999E-2</v>
      </c>
      <c r="Z418" s="159" t="str" cm="1">
        <f t="array" ref="Z418">IF(D418="Electric","--",IF(D418="Diesel",_xlfn._xlws.FILTER(ORDEF[NOXdr],(ORDEF[HP]=I418)*(ORDEF[Model_Year]=E418)),""))</f>
        <v/>
      </c>
      <c r="AA418" s="159" cm="1">
        <f t="array" ref="AA418">IF(E418="Electric","--",IF(D418="Gasoline",_xlfn._xlws.FILTER(LSIEF[NOX DR],(LSIEF[Fuel]=D418)*(LSIEF[HP Bin]=I418)*(LSIEF[Model Year]=E418)),""))</f>
        <v>7.5559999999999988E-5</v>
      </c>
      <c r="AB418" s="159">
        <f t="shared" si="114"/>
        <v>7.5559999999999988E-5</v>
      </c>
      <c r="AC418" s="158" t="str" cm="1">
        <f t="array" ref="AC418">IF(D418="Electric","--",IF(D418="Diesel",_xlfn._xlws.FILTER(DFCF2[Fuel_HC],(DFCF2[MY]=E418)),""))</f>
        <v/>
      </c>
      <c r="AD418" s="158" cm="1">
        <f t="array" ref="AD418">IF(D418="Electric","--",IF(D418="Gasoline",_xlfn._xlws.FILTER(GFCF2[Fuel_HC],(GFCF2[MY]=E418)),""))</f>
        <v>1</v>
      </c>
      <c r="AE418" s="158">
        <f t="shared" si="115"/>
        <v>1</v>
      </c>
      <c r="AF418" s="157" t="str" cm="1">
        <f t="array" ref="AF418">IF(D418="Electric","--",IF(D418="Diesel",_xlfn._xlws.FILTER(DFCF2[Fuel_NOX],(DFCF2[MY]=E418)),""))</f>
        <v/>
      </c>
      <c r="AG418" s="157" cm="1">
        <f t="array" ref="AG418">IF(D418="Electric","--",IF(D418="Gasoline",_xlfn._xlws.FILTER(GFCF2[Fuel_NOX],(GFCF2[MY]=E418)),""))</f>
        <v>0.97699999999999998</v>
      </c>
      <c r="AH418" s="157">
        <f t="shared" si="116"/>
        <v>0.97699999999999998</v>
      </c>
      <c r="AI418" s="158">
        <f t="shared" si="117"/>
        <v>0.12843248923076922</v>
      </c>
      <c r="AJ418" s="158">
        <f t="shared" si="118"/>
        <v>0.28915365293788459</v>
      </c>
      <c r="AK418" s="158">
        <f t="shared" si="119"/>
        <v>14.963796651246277</v>
      </c>
      <c r="AL418" s="158">
        <f t="shared" si="120"/>
        <v>33.689578777477621</v>
      </c>
      <c r="AM418" s="158">
        <f t="shared" si="121"/>
        <v>7.4818983256231385E-3</v>
      </c>
      <c r="AN418" s="158">
        <f t="shared" si="122"/>
        <v>1.6844789388738811E-2</v>
      </c>
      <c r="AO418" s="158">
        <f t="shared" si="123"/>
        <v>6.8818500799081627E-3</v>
      </c>
      <c r="AP418" s="157"/>
      <c r="AQ418" s="161"/>
      <c r="AR418" s="161"/>
      <c r="AS418" s="161" t="str">
        <f>IF(ISNA(VLOOKUP($B418,'2017 Emission Inventory'!$B$2:$B$803,1,FALSE)),"No","Yes")</f>
        <v>Yes</v>
      </c>
      <c r="AT418" s="161" t="str">
        <f>IFERROR(INDEX('2017 Emission Inventory'!$C$2:$C$803,MATCH($B418,'2017 Emission Inventory'!$B$2:$B$803,0)),"")</f>
        <v>Cargo Tractor</v>
      </c>
      <c r="AU418" s="161" t="str">
        <f>IFERROR(INDEX('2017 Emission Inventory'!$D$2:$D$803,MATCH($B418,'2017 Emission Inventory'!$B$2:$B$803,0)),"")</f>
        <v>Gasoline</v>
      </c>
      <c r="AV418" s="161">
        <f>IFERROR(INDEX('2017 Emission Inventory'!$E$2:$E$803,MATCH($B418,'2017 Emission Inventory'!$B$2:$B$803,0)),"")</f>
        <v>2017</v>
      </c>
      <c r="AW418" s="161">
        <f>IFERROR(INDEX('2017 Emission Inventory'!$F$2:$F$803,MATCH($B418,'2017 Emission Inventory'!$B$2:$B$803,0)),"")</f>
        <v>84</v>
      </c>
      <c r="AX418" s="161">
        <f>IFERROR(INDEX('2017 Emission Inventory'!$G$2:$G$803,MATCH($B418,'2017 Emission Inventory'!$B$2:$B$803,0)),"")</f>
        <v>1137.9951923076924</v>
      </c>
      <c r="AY418" s="162">
        <f>IFERROR(INDEX('2017 Emission Inventory'!$AL$2:$AL$803,MATCH($B418,'2017 Emission Inventory'!$B$2:$B$803,0)),"")</f>
        <v>13.78536141341916</v>
      </c>
      <c r="AZ418" s="163">
        <f t="shared" si="124"/>
        <v>19.904217364058461</v>
      </c>
      <c r="BB418" s="166"/>
    </row>
    <row r="419" spans="1:54" s="160" customFormat="1" x14ac:dyDescent="0.35">
      <c r="A419" s="157">
        <v>418</v>
      </c>
      <c r="B419" s="157" t="s">
        <v>380</v>
      </c>
      <c r="C419" s="157" t="s">
        <v>205</v>
      </c>
      <c r="D419" s="157" t="s">
        <v>16</v>
      </c>
      <c r="E419" s="157">
        <v>2017</v>
      </c>
      <c r="F419" s="157">
        <v>86</v>
      </c>
      <c r="G419" s="157">
        <v>1137.9951923076924</v>
      </c>
      <c r="H419" s="157"/>
      <c r="I419" s="157">
        <f t="shared" si="108"/>
        <v>100</v>
      </c>
      <c r="J419" s="157" t="str">
        <f>IF(D419="Electric","--",IF(D419="Diesel",VLOOKUP(C419,[2]ORDLF!A:B,2,FALSE),""))</f>
        <v/>
      </c>
      <c r="K419" s="157">
        <f>IF(D419="Electric","--",IF(D419="Gasoline",VLOOKUP(C419,LSILF!A:C,3,FALSE),""))</f>
        <v>0.54</v>
      </c>
      <c r="L419" s="158">
        <f t="shared" si="125"/>
        <v>0.54</v>
      </c>
      <c r="M419" s="157" t="str" cm="1">
        <f t="array" ref="M419">IF(D419="Electric","--",IF(D419="Diesel",_xlfn._xlws.FILTER(DIESCH[CH Cap],(DIESCH[HP Bin]=I419)),""))</f>
        <v/>
      </c>
      <c r="N419" s="157" cm="1">
        <f t="array" ref="N419">IF(D419="Electric","--",IF(D419="Gasoline",_xlfn._xlws.FILTER(LSICH[CH Cap],(LSICH[Fuel Type]=D419)*(LSICH[MY]=E419)),""))</f>
        <v>10000</v>
      </c>
      <c r="O419" s="157">
        <f t="shared" si="109"/>
        <v>10000</v>
      </c>
      <c r="P419" s="157">
        <f t="shared" si="110"/>
        <v>3413.9855769230771</v>
      </c>
      <c r="Q419" s="157" t="str" cm="1">
        <f t="array" ref="Q419">IF(D419="Electric","--",IF(D419="Diesel",_xlfn._xlws.FILTER(ORDEF[HC-ZH (g/hp-hr)],(ORDEF[HP]=I419)*(ORDEF[Model_Year]=E419)),""))</f>
        <v/>
      </c>
      <c r="R419" s="157" cm="1">
        <f t="array" ref="R419">IF(D419="Electric","--",IF(D419="Gasoline",_xlfn._xlws.FILTER(LSIEF[HC-ZH (g/hp-hr)],(LSIEF[Fuel]=D419)*(LSIEF[HP Bin]=I419)*(LSIEF[Model Year]=E419)),""))</f>
        <v>1.7000000000000001E-2</v>
      </c>
      <c r="S419" s="158">
        <f t="shared" si="111"/>
        <v>1.7000000000000001E-2</v>
      </c>
      <c r="T419" s="159" t="str" cm="1">
        <f t="array" ref="T419">IF(D419="Electric","--",IF(D419="Diesel",_xlfn._xlws.FILTER(ORDEF[HCDR],(ORDEF[HP]=I419)*(ORDEF[Model_Year]=E419),),""))</f>
        <v/>
      </c>
      <c r="U419" s="159" cm="1">
        <f t="array" ref="U419">IF(D419="Electric","--",IF(D419="Gasoline",_xlfn._xlws.FILTER(LSIEF[HC DR],(LSIEF[Fuel]=D419)*(LSIEF[HP Bin]=I419)*(LSIEF[Model Year]=E419)),""))</f>
        <v>3.2639999999999999E-5</v>
      </c>
      <c r="V419" s="159">
        <f t="shared" si="112"/>
        <v>3.2639999999999999E-5</v>
      </c>
      <c r="W419" s="158" t="str" cm="1">
        <f t="array" ref="W419">IF(D419="Electric","--",IF(D419="Diesel",_xlfn._xlws.FILTER(ORDEF[NOXzh],(ORDEF[HP]=I419)*(ORDEF[Model_Year]=E419)),""))</f>
        <v/>
      </c>
      <c r="X419" s="158" cm="1">
        <f t="array" ref="X419">IF(D419="Electric","--",IF(D419="Gasoline",_xlfn._xlws.FILTER(LSIEF[NOX-ZH (g/hp-hr)],(LSIEF[Fuel]=D419)*(LSIEF[HP Bin]=I419)*(LSIEF[Model Year]=E419)),""))</f>
        <v>3.7999999999999999E-2</v>
      </c>
      <c r="Y419" s="158">
        <f t="shared" si="113"/>
        <v>3.7999999999999999E-2</v>
      </c>
      <c r="Z419" s="159" t="str" cm="1">
        <f t="array" ref="Z419">IF(D419="Electric","--",IF(D419="Diesel",_xlfn._xlws.FILTER(ORDEF[NOXdr],(ORDEF[HP]=I419)*(ORDEF[Model_Year]=E419)),""))</f>
        <v/>
      </c>
      <c r="AA419" s="159" cm="1">
        <f t="array" ref="AA419">IF(E419="Electric","--",IF(D419="Gasoline",_xlfn._xlws.FILTER(LSIEF[NOX DR],(LSIEF[Fuel]=D419)*(LSIEF[HP Bin]=I419)*(LSIEF[Model Year]=E419)),""))</f>
        <v>7.5559999999999988E-5</v>
      </c>
      <c r="AB419" s="159">
        <f t="shared" si="114"/>
        <v>7.5559999999999988E-5</v>
      </c>
      <c r="AC419" s="158" t="str" cm="1">
        <f t="array" ref="AC419">IF(D419="Electric","--",IF(D419="Diesel",_xlfn._xlws.FILTER(DFCF2[Fuel_HC],(DFCF2[MY]=E419)),""))</f>
        <v/>
      </c>
      <c r="AD419" s="158" cm="1">
        <f t="array" ref="AD419">IF(D419="Electric","--",IF(D419="Gasoline",_xlfn._xlws.FILTER(GFCF2[Fuel_HC],(GFCF2[MY]=E419)),""))</f>
        <v>1</v>
      </c>
      <c r="AE419" s="158">
        <f t="shared" si="115"/>
        <v>1</v>
      </c>
      <c r="AF419" s="157" t="str" cm="1">
        <f t="array" ref="AF419">IF(D419="Electric","--",IF(D419="Diesel",_xlfn._xlws.FILTER(DFCF2[Fuel_NOX],(DFCF2[MY]=E419)),""))</f>
        <v/>
      </c>
      <c r="AG419" s="157" cm="1">
        <f t="array" ref="AG419">IF(D419="Electric","--",IF(D419="Gasoline",_xlfn._xlws.FILTER(GFCF2[Fuel_NOX],(GFCF2[MY]=E419)),""))</f>
        <v>0.97699999999999998</v>
      </c>
      <c r="AH419" s="157">
        <f t="shared" si="116"/>
        <v>0.97699999999999998</v>
      </c>
      <c r="AI419" s="158">
        <f t="shared" si="117"/>
        <v>0.12843248923076922</v>
      </c>
      <c r="AJ419" s="158">
        <f t="shared" si="118"/>
        <v>0.28915365293788459</v>
      </c>
      <c r="AK419" s="158">
        <f t="shared" si="119"/>
        <v>14.963796651246277</v>
      </c>
      <c r="AL419" s="158">
        <f t="shared" si="120"/>
        <v>33.689578777477621</v>
      </c>
      <c r="AM419" s="158">
        <f t="shared" si="121"/>
        <v>7.4818983256231385E-3</v>
      </c>
      <c r="AN419" s="158">
        <f t="shared" si="122"/>
        <v>1.6844789388738811E-2</v>
      </c>
      <c r="AO419" s="158">
        <f t="shared" si="123"/>
        <v>6.8818500799081627E-3</v>
      </c>
      <c r="AP419" s="157"/>
      <c r="AQ419" s="161"/>
      <c r="AR419" s="161"/>
      <c r="AS419" s="161" t="str">
        <f>IF(ISNA(VLOOKUP($B419,'2017 Emission Inventory'!$B$2:$B$803,1,FALSE)),"No","Yes")</f>
        <v>Yes</v>
      </c>
      <c r="AT419" s="161" t="str">
        <f>IFERROR(INDEX('2017 Emission Inventory'!$C$2:$C$803,MATCH($B419,'2017 Emission Inventory'!$B$2:$B$803,0)),"")</f>
        <v>Cargo Tractor</v>
      </c>
      <c r="AU419" s="161" t="str">
        <f>IFERROR(INDEX('2017 Emission Inventory'!$D$2:$D$803,MATCH($B419,'2017 Emission Inventory'!$B$2:$B$803,0)),"")</f>
        <v>Gasoline</v>
      </c>
      <c r="AV419" s="161">
        <f>IFERROR(INDEX('2017 Emission Inventory'!$E$2:$E$803,MATCH($B419,'2017 Emission Inventory'!$B$2:$B$803,0)),"")</f>
        <v>2017</v>
      </c>
      <c r="AW419" s="161">
        <f>IFERROR(INDEX('2017 Emission Inventory'!$F$2:$F$803,MATCH($B419,'2017 Emission Inventory'!$B$2:$B$803,0)),"")</f>
        <v>84</v>
      </c>
      <c r="AX419" s="161">
        <f>IFERROR(INDEX('2017 Emission Inventory'!$G$2:$G$803,MATCH($B419,'2017 Emission Inventory'!$B$2:$B$803,0)),"")</f>
        <v>1137.9951923076924</v>
      </c>
      <c r="AY419" s="162">
        <f>IFERROR(INDEX('2017 Emission Inventory'!$AL$2:$AL$803,MATCH($B419,'2017 Emission Inventory'!$B$2:$B$803,0)),"")</f>
        <v>13.78536141341916</v>
      </c>
      <c r="AZ419" s="163">
        <f t="shared" si="124"/>
        <v>19.904217364058461</v>
      </c>
      <c r="BB419" s="166"/>
    </row>
    <row r="420" spans="1:54" s="160" customFormat="1" x14ac:dyDescent="0.35">
      <c r="A420" s="157">
        <v>419</v>
      </c>
      <c r="B420" s="157" t="s">
        <v>711</v>
      </c>
      <c r="C420" s="157" t="s">
        <v>205</v>
      </c>
      <c r="D420" s="157" t="s">
        <v>16</v>
      </c>
      <c r="E420" s="157">
        <v>2017</v>
      </c>
      <c r="F420" s="157">
        <v>61</v>
      </c>
      <c r="G420" s="157">
        <v>1137.9951923076924</v>
      </c>
      <c r="H420" s="157"/>
      <c r="I420" s="157">
        <f t="shared" si="108"/>
        <v>75</v>
      </c>
      <c r="J420" s="157" t="str">
        <f>IF(D420="Electric","--",IF(D420="Diesel",VLOOKUP(C420,[2]ORDLF!A:B,2,FALSE),""))</f>
        <v/>
      </c>
      <c r="K420" s="157">
        <f>IF(D420="Electric","--",IF(D420="Gasoline",VLOOKUP(C420,LSILF!A:C,3,FALSE),""))</f>
        <v>0.54</v>
      </c>
      <c r="L420" s="158">
        <f t="shared" si="125"/>
        <v>0.54</v>
      </c>
      <c r="M420" s="157" t="str" cm="1">
        <f t="array" ref="M420">IF(D420="Electric","--",IF(D420="Diesel",_xlfn._xlws.FILTER(DIESCH[CH Cap],(DIESCH[HP Bin]=I420)),""))</f>
        <v/>
      </c>
      <c r="N420" s="157" cm="1">
        <f t="array" ref="N420">IF(D420="Electric","--",IF(D420="Gasoline",_xlfn._xlws.FILTER(LSICH[CH Cap],(LSICH[Fuel Type]=D420)*(LSICH[MY]=E420)),""))</f>
        <v>10000</v>
      </c>
      <c r="O420" s="157">
        <f t="shared" si="109"/>
        <v>10000</v>
      </c>
      <c r="P420" s="157">
        <f t="shared" si="110"/>
        <v>3413.9855769230771</v>
      </c>
      <c r="Q420" s="157" t="str" cm="1">
        <f t="array" ref="Q420">IF(D420="Electric","--",IF(D420="Diesel",_xlfn._xlws.FILTER(ORDEF[HC-ZH (g/hp-hr)],(ORDEF[HP]=I420)*(ORDEF[Model_Year]=E420)),""))</f>
        <v/>
      </c>
      <c r="R420" s="157" cm="1">
        <f t="array" ref="R420">IF(D420="Electric","--",IF(D420="Gasoline",_xlfn._xlws.FILTER(LSIEF[HC-ZH (g/hp-hr)],(LSIEF[Fuel]=D420)*(LSIEF[HP Bin]=I420)*(LSIEF[Model Year]=E420)),""))</f>
        <v>1.2999999999999999E-2</v>
      </c>
      <c r="S420" s="158">
        <f t="shared" si="111"/>
        <v>1.2999999999999999E-2</v>
      </c>
      <c r="T420" s="159" t="str" cm="1">
        <f t="array" ref="T420">IF(D420="Electric","--",IF(D420="Diesel",_xlfn._xlws.FILTER(ORDEF[HCDR],(ORDEF[HP]=I420)*(ORDEF[Model_Year]=E420),),""))</f>
        <v/>
      </c>
      <c r="U420" s="159" cm="1">
        <f t="array" ref="U420">IF(D420="Electric","--",IF(D420="Gasoline",_xlfn._xlws.FILTER(LSIEF[HC DR],(LSIEF[Fuel]=D420)*(LSIEF[HP Bin]=I420)*(LSIEF[Model Year]=E420)),""))</f>
        <v>6.6879999999999997E-5</v>
      </c>
      <c r="V420" s="159">
        <f t="shared" si="112"/>
        <v>6.6879999999999997E-5</v>
      </c>
      <c r="W420" s="158" t="str" cm="1">
        <f t="array" ref="W420">IF(D420="Electric","--",IF(D420="Diesel",_xlfn._xlws.FILTER(ORDEF[NOXzh],(ORDEF[HP]=I420)*(ORDEF[Model_Year]=E420)),""))</f>
        <v/>
      </c>
      <c r="X420" s="158" cm="1">
        <f t="array" ref="X420">IF(D420="Electric","--",IF(D420="Gasoline",_xlfn._xlws.FILTER(LSIEF[NOX-ZH (g/hp-hr)],(LSIEF[Fuel]=D420)*(LSIEF[HP Bin]=I420)*(LSIEF[Model Year]=E420)),""))</f>
        <v>0.01</v>
      </c>
      <c r="Y420" s="158">
        <f t="shared" si="113"/>
        <v>0.01</v>
      </c>
      <c r="Z420" s="159" t="str" cm="1">
        <f t="array" ref="Z420">IF(D420="Electric","--",IF(D420="Diesel",_xlfn._xlws.FILTER(ORDEF[NOXdr],(ORDEF[HP]=I420)*(ORDEF[Model_Year]=E420)),""))</f>
        <v/>
      </c>
      <c r="AA420" s="159" cm="1">
        <f t="array" ref="AA420">IF(E420="Electric","--",IF(D420="Gasoline",_xlfn._xlws.FILTER(LSIEF[NOX DR],(LSIEF[Fuel]=D420)*(LSIEF[HP Bin]=I420)*(LSIEF[Model Year]=E420)),""))</f>
        <v>4.7720000000000004E-5</v>
      </c>
      <c r="AB420" s="159">
        <f t="shared" si="114"/>
        <v>4.7720000000000004E-5</v>
      </c>
      <c r="AC420" s="158" t="str" cm="1">
        <f t="array" ref="AC420">IF(D420="Electric","--",IF(D420="Diesel",_xlfn._xlws.FILTER(DFCF2[Fuel_HC],(DFCF2[MY]=E420)),""))</f>
        <v/>
      </c>
      <c r="AD420" s="158" cm="1">
        <f t="array" ref="AD420">IF(D420="Electric","--",IF(D420="Gasoline",_xlfn._xlws.FILTER(GFCF2[Fuel_HC],(GFCF2[MY]=E420)),""))</f>
        <v>1</v>
      </c>
      <c r="AE420" s="158">
        <f t="shared" si="115"/>
        <v>1</v>
      </c>
      <c r="AF420" s="157" t="str" cm="1">
        <f t="array" ref="AF420">IF(D420="Electric","--",IF(D420="Diesel",_xlfn._xlws.FILTER(DFCF2[Fuel_NOX],(DFCF2[MY]=E420)),""))</f>
        <v/>
      </c>
      <c r="AG420" s="157" cm="1">
        <f t="array" ref="AG420">IF(D420="Electric","--",IF(D420="Gasoline",_xlfn._xlws.FILTER(GFCF2[Fuel_NOX],(GFCF2[MY]=E420)),""))</f>
        <v>0.97699999999999998</v>
      </c>
      <c r="AH420" s="157">
        <f t="shared" si="116"/>
        <v>0.97699999999999998</v>
      </c>
      <c r="AI420" s="158">
        <f t="shared" si="117"/>
        <v>0.24132735538461539</v>
      </c>
      <c r="AJ420" s="158">
        <f t="shared" si="118"/>
        <v>0.16893833772096156</v>
      </c>
      <c r="AK420" s="158">
        <f t="shared" si="119"/>
        <v>19.943658784182663</v>
      </c>
      <c r="AL420" s="158">
        <f t="shared" si="120"/>
        <v>13.96132053784012</v>
      </c>
      <c r="AM420" s="158">
        <f t="shared" si="121"/>
        <v>9.9718293920913314E-3</v>
      </c>
      <c r="AN420" s="158">
        <f t="shared" si="122"/>
        <v>6.9806602689200603E-3</v>
      </c>
      <c r="AO420" s="158">
        <f t="shared" si="123"/>
        <v>9.1720886748456066E-3</v>
      </c>
      <c r="AP420" s="157"/>
      <c r="AQ420" s="161"/>
      <c r="AR420" s="161"/>
      <c r="AS420" s="161" t="str">
        <f>IF(ISNA(VLOOKUP($B420,'2017 Emission Inventory'!$B$2:$B$803,1,FALSE)),"No","Yes")</f>
        <v>No</v>
      </c>
      <c r="AT420" s="161" t="str">
        <f>IFERROR(INDEX('2017 Emission Inventory'!$C$2:$C$803,MATCH($B420,'2017 Emission Inventory'!$B$2:$B$803,0)),"")</f>
        <v/>
      </c>
      <c r="AU420" s="161" t="str">
        <f>IFERROR(INDEX('2017 Emission Inventory'!$D$2:$D$803,MATCH($B420,'2017 Emission Inventory'!$B$2:$B$803,0)),"")</f>
        <v/>
      </c>
      <c r="AV420" s="161" t="str">
        <f>IFERROR(INDEX('2017 Emission Inventory'!$E$2:$E$803,MATCH($B420,'2017 Emission Inventory'!$B$2:$B$803,0)),"")</f>
        <v/>
      </c>
      <c r="AW420" s="161" t="str">
        <f>IFERROR(INDEX('2017 Emission Inventory'!$F$2:$F$803,MATCH($B420,'2017 Emission Inventory'!$B$2:$B$803,0)),"")</f>
        <v/>
      </c>
      <c r="AX420" s="161" t="str">
        <f>IFERROR(INDEX('2017 Emission Inventory'!$G$2:$G$803,MATCH($B420,'2017 Emission Inventory'!$B$2:$B$803,0)),"")</f>
        <v/>
      </c>
      <c r="AY420" s="162" t="str">
        <f>IFERROR(INDEX('2017 Emission Inventory'!$AL$2:$AL$803,MATCH($B420,'2017 Emission Inventory'!$B$2:$B$803,0)),"")</f>
        <v/>
      </c>
      <c r="AZ420" s="163" t="e">
        <f t="shared" si="124"/>
        <v>#VALUE!</v>
      </c>
      <c r="BB420" s="166"/>
    </row>
    <row r="421" spans="1:54" s="160" customFormat="1" x14ac:dyDescent="0.35">
      <c r="A421" s="157">
        <v>420</v>
      </c>
      <c r="B421" s="157" t="s">
        <v>385</v>
      </c>
      <c r="C421" s="157" t="s">
        <v>205</v>
      </c>
      <c r="D421" s="157" t="s">
        <v>16</v>
      </c>
      <c r="E421" s="157">
        <v>2017</v>
      </c>
      <c r="F421" s="157">
        <v>61</v>
      </c>
      <c r="G421" s="157">
        <v>1137.9951923076924</v>
      </c>
      <c r="H421" s="157"/>
      <c r="I421" s="157">
        <f t="shared" si="108"/>
        <v>75</v>
      </c>
      <c r="J421" s="157" t="str">
        <f>IF(D421="Electric","--",IF(D421="Diesel",VLOOKUP(C421,[2]ORDLF!A:B,2,FALSE),""))</f>
        <v/>
      </c>
      <c r="K421" s="157">
        <f>IF(D421="Electric","--",IF(D421="Gasoline",VLOOKUP(C421,LSILF!A:C,3,FALSE),""))</f>
        <v>0.54</v>
      </c>
      <c r="L421" s="158">
        <f t="shared" si="125"/>
        <v>0.54</v>
      </c>
      <c r="M421" s="157" t="str" cm="1">
        <f t="array" ref="M421">IF(D421="Electric","--",IF(D421="Diesel",_xlfn._xlws.FILTER(DIESCH[CH Cap],(DIESCH[HP Bin]=I421)),""))</f>
        <v/>
      </c>
      <c r="N421" s="157" cm="1">
        <f t="array" ref="N421">IF(D421="Electric","--",IF(D421="Gasoline",_xlfn._xlws.FILTER(LSICH[CH Cap],(LSICH[Fuel Type]=D421)*(LSICH[MY]=E421)),""))</f>
        <v>10000</v>
      </c>
      <c r="O421" s="157">
        <f t="shared" si="109"/>
        <v>10000</v>
      </c>
      <c r="P421" s="157">
        <f t="shared" si="110"/>
        <v>3413.9855769230771</v>
      </c>
      <c r="Q421" s="157" t="str" cm="1">
        <f t="array" ref="Q421">IF(D421="Electric","--",IF(D421="Diesel",_xlfn._xlws.FILTER(ORDEF[HC-ZH (g/hp-hr)],(ORDEF[HP]=I421)*(ORDEF[Model_Year]=E421)),""))</f>
        <v/>
      </c>
      <c r="R421" s="157" cm="1">
        <f t="array" ref="R421">IF(D421="Electric","--",IF(D421="Gasoline",_xlfn._xlws.FILTER(LSIEF[HC-ZH (g/hp-hr)],(LSIEF[Fuel]=D421)*(LSIEF[HP Bin]=I421)*(LSIEF[Model Year]=E421)),""))</f>
        <v>1.2999999999999999E-2</v>
      </c>
      <c r="S421" s="158">
        <f t="shared" si="111"/>
        <v>1.2999999999999999E-2</v>
      </c>
      <c r="T421" s="159" t="str" cm="1">
        <f t="array" ref="T421">IF(D421="Electric","--",IF(D421="Diesel",_xlfn._xlws.FILTER(ORDEF[HCDR],(ORDEF[HP]=I421)*(ORDEF[Model_Year]=E421),),""))</f>
        <v/>
      </c>
      <c r="U421" s="159" cm="1">
        <f t="array" ref="U421">IF(D421="Electric","--",IF(D421="Gasoline",_xlfn._xlws.FILTER(LSIEF[HC DR],(LSIEF[Fuel]=D421)*(LSIEF[HP Bin]=I421)*(LSIEF[Model Year]=E421)),""))</f>
        <v>6.6879999999999997E-5</v>
      </c>
      <c r="V421" s="159">
        <f t="shared" si="112"/>
        <v>6.6879999999999997E-5</v>
      </c>
      <c r="W421" s="158" t="str" cm="1">
        <f t="array" ref="W421">IF(D421="Electric","--",IF(D421="Diesel",_xlfn._xlws.FILTER(ORDEF[NOXzh],(ORDEF[HP]=I421)*(ORDEF[Model_Year]=E421)),""))</f>
        <v/>
      </c>
      <c r="X421" s="158" cm="1">
        <f t="array" ref="X421">IF(D421="Electric","--",IF(D421="Gasoline",_xlfn._xlws.FILTER(LSIEF[NOX-ZH (g/hp-hr)],(LSIEF[Fuel]=D421)*(LSIEF[HP Bin]=I421)*(LSIEF[Model Year]=E421)),""))</f>
        <v>0.01</v>
      </c>
      <c r="Y421" s="158">
        <f t="shared" si="113"/>
        <v>0.01</v>
      </c>
      <c r="Z421" s="159" t="str" cm="1">
        <f t="array" ref="Z421">IF(D421="Electric","--",IF(D421="Diesel",_xlfn._xlws.FILTER(ORDEF[NOXdr],(ORDEF[HP]=I421)*(ORDEF[Model_Year]=E421)),""))</f>
        <v/>
      </c>
      <c r="AA421" s="159" cm="1">
        <f t="array" ref="AA421">IF(E421="Electric","--",IF(D421="Gasoline",_xlfn._xlws.FILTER(LSIEF[NOX DR],(LSIEF[Fuel]=D421)*(LSIEF[HP Bin]=I421)*(LSIEF[Model Year]=E421)),""))</f>
        <v>4.7720000000000004E-5</v>
      </c>
      <c r="AB421" s="159">
        <f t="shared" si="114"/>
        <v>4.7720000000000004E-5</v>
      </c>
      <c r="AC421" s="158" t="str" cm="1">
        <f t="array" ref="AC421">IF(D421="Electric","--",IF(D421="Diesel",_xlfn._xlws.FILTER(DFCF2[Fuel_HC],(DFCF2[MY]=E421)),""))</f>
        <v/>
      </c>
      <c r="AD421" s="158" cm="1">
        <f t="array" ref="AD421">IF(D421="Electric","--",IF(D421="Gasoline",_xlfn._xlws.FILTER(GFCF2[Fuel_HC],(GFCF2[MY]=E421)),""))</f>
        <v>1</v>
      </c>
      <c r="AE421" s="158">
        <f t="shared" si="115"/>
        <v>1</v>
      </c>
      <c r="AF421" s="157" t="str" cm="1">
        <f t="array" ref="AF421">IF(D421="Electric","--",IF(D421="Diesel",_xlfn._xlws.FILTER(DFCF2[Fuel_NOX],(DFCF2[MY]=E421)),""))</f>
        <v/>
      </c>
      <c r="AG421" s="157" cm="1">
        <f t="array" ref="AG421">IF(D421="Electric","--",IF(D421="Gasoline",_xlfn._xlws.FILTER(GFCF2[Fuel_NOX],(GFCF2[MY]=E421)),""))</f>
        <v>0.97699999999999998</v>
      </c>
      <c r="AH421" s="157">
        <f t="shared" si="116"/>
        <v>0.97699999999999998</v>
      </c>
      <c r="AI421" s="158">
        <f t="shared" si="117"/>
        <v>0.24132735538461539</v>
      </c>
      <c r="AJ421" s="158">
        <f t="shared" si="118"/>
        <v>0.16893833772096156</v>
      </c>
      <c r="AK421" s="158">
        <f t="shared" si="119"/>
        <v>19.943658784182663</v>
      </c>
      <c r="AL421" s="158">
        <f t="shared" si="120"/>
        <v>13.96132053784012</v>
      </c>
      <c r="AM421" s="158">
        <f t="shared" si="121"/>
        <v>9.9718293920913314E-3</v>
      </c>
      <c r="AN421" s="158">
        <f t="shared" si="122"/>
        <v>6.9806602689200603E-3</v>
      </c>
      <c r="AO421" s="158">
        <f t="shared" si="123"/>
        <v>9.1720886748456066E-3</v>
      </c>
      <c r="AP421" s="157"/>
      <c r="AQ421" s="161"/>
      <c r="AR421" s="161"/>
      <c r="AS421" s="161" t="str">
        <f>IF(ISNA(VLOOKUP($B421,'2017 Emission Inventory'!$B$2:$B$803,1,FALSE)),"No","Yes")</f>
        <v>Yes</v>
      </c>
      <c r="AT421" s="161" t="str">
        <f>IFERROR(INDEX('2017 Emission Inventory'!$C$2:$C$803,MATCH($B421,'2017 Emission Inventory'!$B$2:$B$803,0)),"")</f>
        <v>Cargo Tractor</v>
      </c>
      <c r="AU421" s="161" t="str">
        <f>IFERROR(INDEX('2017 Emission Inventory'!$D$2:$D$803,MATCH($B421,'2017 Emission Inventory'!$B$2:$B$803,0)),"")</f>
        <v>Gasoline</v>
      </c>
      <c r="AV421" s="161">
        <f>IFERROR(INDEX('2017 Emission Inventory'!$E$2:$E$803,MATCH($B421,'2017 Emission Inventory'!$B$2:$B$803,0)),"")</f>
        <v>2017</v>
      </c>
      <c r="AW421" s="161">
        <f>IFERROR(INDEX('2017 Emission Inventory'!$F$2:$F$803,MATCH($B421,'2017 Emission Inventory'!$B$2:$B$803,0)),"")</f>
        <v>61</v>
      </c>
      <c r="AX421" s="161">
        <f>IFERROR(INDEX('2017 Emission Inventory'!$G$2:$G$803,MATCH($B421,'2017 Emission Inventory'!$B$2:$B$803,0)),"")</f>
        <v>1137.9951923076924</v>
      </c>
      <c r="AY421" s="162">
        <f>IFERROR(INDEX('2017 Emission Inventory'!$AL$2:$AL$803,MATCH($B421,'2017 Emission Inventory'!$B$2:$B$803,0)),"")</f>
        <v>5.1920452611294721</v>
      </c>
      <c r="AZ421" s="163">
        <f t="shared" si="124"/>
        <v>8.7692752767106477</v>
      </c>
      <c r="BB421" s="166"/>
    </row>
    <row r="422" spans="1:54" s="160" customFormat="1" x14ac:dyDescent="0.35">
      <c r="A422" s="157">
        <v>421</v>
      </c>
      <c r="B422" s="157" t="s">
        <v>386</v>
      </c>
      <c r="C422" s="157" t="s">
        <v>205</v>
      </c>
      <c r="D422" s="157" t="s">
        <v>16</v>
      </c>
      <c r="E422" s="157">
        <v>2017</v>
      </c>
      <c r="F422" s="157">
        <v>75</v>
      </c>
      <c r="G422" s="157">
        <v>1137.9951923076924</v>
      </c>
      <c r="H422" s="157"/>
      <c r="I422" s="157">
        <f t="shared" si="108"/>
        <v>100</v>
      </c>
      <c r="J422" s="157" t="str">
        <f>IF(D422="Electric","--",IF(D422="Diesel",VLOOKUP(C422,[2]ORDLF!A:B,2,FALSE),""))</f>
        <v/>
      </c>
      <c r="K422" s="157">
        <f>IF(D422="Electric","--",IF(D422="Gasoline",VLOOKUP(C422,LSILF!A:C,3,FALSE),""))</f>
        <v>0.54</v>
      </c>
      <c r="L422" s="158">
        <f t="shared" si="125"/>
        <v>0.54</v>
      </c>
      <c r="M422" s="157" t="str" cm="1">
        <f t="array" ref="M422">IF(D422="Electric","--",IF(D422="Diesel",_xlfn._xlws.FILTER(DIESCH[CH Cap],(DIESCH[HP Bin]=I422)),""))</f>
        <v/>
      </c>
      <c r="N422" s="157" cm="1">
        <f t="array" ref="N422">IF(D422="Electric","--",IF(D422="Gasoline",_xlfn._xlws.FILTER(LSICH[CH Cap],(LSICH[Fuel Type]=D422)*(LSICH[MY]=E422)),""))</f>
        <v>10000</v>
      </c>
      <c r="O422" s="157">
        <f t="shared" si="109"/>
        <v>10000</v>
      </c>
      <c r="P422" s="157">
        <f t="shared" si="110"/>
        <v>3413.9855769230771</v>
      </c>
      <c r="Q422" s="157" t="str" cm="1">
        <f t="array" ref="Q422">IF(D422="Electric","--",IF(D422="Diesel",_xlfn._xlws.FILTER(ORDEF[HC-ZH (g/hp-hr)],(ORDEF[HP]=I422)*(ORDEF[Model_Year]=E422)),""))</f>
        <v/>
      </c>
      <c r="R422" s="157" cm="1">
        <f t="array" ref="R422">IF(D422="Electric","--",IF(D422="Gasoline",_xlfn._xlws.FILTER(LSIEF[HC-ZH (g/hp-hr)],(LSIEF[Fuel]=D422)*(LSIEF[HP Bin]=I422)*(LSIEF[Model Year]=E422)),""))</f>
        <v>1.7000000000000001E-2</v>
      </c>
      <c r="S422" s="158">
        <f t="shared" si="111"/>
        <v>1.7000000000000001E-2</v>
      </c>
      <c r="T422" s="159" t="str" cm="1">
        <f t="array" ref="T422">IF(D422="Electric","--",IF(D422="Diesel",_xlfn._xlws.FILTER(ORDEF[HCDR],(ORDEF[HP]=I422)*(ORDEF[Model_Year]=E422),),""))</f>
        <v/>
      </c>
      <c r="U422" s="159" cm="1">
        <f t="array" ref="U422">IF(D422="Electric","--",IF(D422="Gasoline",_xlfn._xlws.FILTER(LSIEF[HC DR],(LSIEF[Fuel]=D422)*(LSIEF[HP Bin]=I422)*(LSIEF[Model Year]=E422)),""))</f>
        <v>3.2639999999999999E-5</v>
      </c>
      <c r="V422" s="159">
        <f t="shared" si="112"/>
        <v>3.2639999999999999E-5</v>
      </c>
      <c r="W422" s="158" t="str" cm="1">
        <f t="array" ref="W422">IF(D422="Electric","--",IF(D422="Diesel",_xlfn._xlws.FILTER(ORDEF[NOXzh],(ORDEF[HP]=I422)*(ORDEF[Model_Year]=E422)),""))</f>
        <v/>
      </c>
      <c r="X422" s="158" cm="1">
        <f t="array" ref="X422">IF(D422="Electric","--",IF(D422="Gasoline",_xlfn._xlws.FILTER(LSIEF[NOX-ZH (g/hp-hr)],(LSIEF[Fuel]=D422)*(LSIEF[HP Bin]=I422)*(LSIEF[Model Year]=E422)),""))</f>
        <v>3.7999999999999999E-2</v>
      </c>
      <c r="Y422" s="158">
        <f t="shared" si="113"/>
        <v>3.7999999999999999E-2</v>
      </c>
      <c r="Z422" s="159" t="str" cm="1">
        <f t="array" ref="Z422">IF(D422="Electric","--",IF(D422="Diesel",_xlfn._xlws.FILTER(ORDEF[NOXdr],(ORDEF[HP]=I422)*(ORDEF[Model_Year]=E422)),""))</f>
        <v/>
      </c>
      <c r="AA422" s="159" cm="1">
        <f t="array" ref="AA422">IF(E422="Electric","--",IF(D422="Gasoline",_xlfn._xlws.FILTER(LSIEF[NOX DR],(LSIEF[Fuel]=D422)*(LSIEF[HP Bin]=I422)*(LSIEF[Model Year]=E422)),""))</f>
        <v>7.5559999999999988E-5</v>
      </c>
      <c r="AB422" s="159">
        <f t="shared" si="114"/>
        <v>7.5559999999999988E-5</v>
      </c>
      <c r="AC422" s="158" t="str" cm="1">
        <f t="array" ref="AC422">IF(D422="Electric","--",IF(D422="Diesel",_xlfn._xlws.FILTER(DFCF2[Fuel_HC],(DFCF2[MY]=E422)),""))</f>
        <v/>
      </c>
      <c r="AD422" s="158" cm="1">
        <f t="array" ref="AD422">IF(D422="Electric","--",IF(D422="Gasoline",_xlfn._xlws.FILTER(GFCF2[Fuel_HC],(GFCF2[MY]=E422)),""))</f>
        <v>1</v>
      </c>
      <c r="AE422" s="158">
        <f t="shared" si="115"/>
        <v>1</v>
      </c>
      <c r="AF422" s="157" t="str" cm="1">
        <f t="array" ref="AF422">IF(D422="Electric","--",IF(D422="Diesel",_xlfn._xlws.FILTER(DFCF2[Fuel_NOX],(DFCF2[MY]=E422)),""))</f>
        <v/>
      </c>
      <c r="AG422" s="157" cm="1">
        <f t="array" ref="AG422">IF(D422="Electric","--",IF(D422="Gasoline",_xlfn._xlws.FILTER(GFCF2[Fuel_NOX],(GFCF2[MY]=E422)),""))</f>
        <v>0.97699999999999998</v>
      </c>
      <c r="AH422" s="157">
        <f t="shared" si="116"/>
        <v>0.97699999999999998</v>
      </c>
      <c r="AI422" s="158">
        <f t="shared" si="117"/>
        <v>0.12843248923076922</v>
      </c>
      <c r="AJ422" s="158">
        <f t="shared" si="118"/>
        <v>0.28915365293788459</v>
      </c>
      <c r="AK422" s="158">
        <f t="shared" si="119"/>
        <v>13.049822660970593</v>
      </c>
      <c r="AL422" s="158">
        <f t="shared" si="120"/>
        <v>29.380446608265366</v>
      </c>
      <c r="AM422" s="158">
        <f t="shared" si="121"/>
        <v>6.5249113304852967E-3</v>
      </c>
      <c r="AN422" s="158">
        <f t="shared" si="122"/>
        <v>1.4690223304132683E-2</v>
      </c>
      <c r="AO422" s="158">
        <f t="shared" si="123"/>
        <v>6.0016134417803756E-3</v>
      </c>
      <c r="AP422" s="157"/>
      <c r="AQ422" s="161"/>
      <c r="AR422" s="161"/>
      <c r="AS422" s="161" t="str">
        <f>IF(ISNA(VLOOKUP($B422,'2017 Emission Inventory'!$B$2:$B$803,1,FALSE)),"No","Yes")</f>
        <v>Yes</v>
      </c>
      <c r="AT422" s="161" t="str">
        <f>IFERROR(INDEX('2017 Emission Inventory'!$C$2:$C$803,MATCH($B422,'2017 Emission Inventory'!$B$2:$B$803,0)),"")</f>
        <v>Cargo Tractor</v>
      </c>
      <c r="AU422" s="161" t="str">
        <f>IFERROR(INDEX('2017 Emission Inventory'!$D$2:$D$803,MATCH($B422,'2017 Emission Inventory'!$B$2:$B$803,0)),"")</f>
        <v>Gasoline</v>
      </c>
      <c r="AV422" s="161">
        <f>IFERROR(INDEX('2017 Emission Inventory'!$E$2:$E$803,MATCH($B422,'2017 Emission Inventory'!$B$2:$B$803,0)),"")</f>
        <v>2017</v>
      </c>
      <c r="AW422" s="161">
        <f>IFERROR(INDEX('2017 Emission Inventory'!$F$2:$F$803,MATCH($B422,'2017 Emission Inventory'!$B$2:$B$803,0)),"")</f>
        <v>84</v>
      </c>
      <c r="AX422" s="161">
        <f>IFERROR(INDEX('2017 Emission Inventory'!$G$2:$G$803,MATCH($B422,'2017 Emission Inventory'!$B$2:$B$803,0)),"")</f>
        <v>1137.9951923076924</v>
      </c>
      <c r="AY422" s="162">
        <f>IFERROR(INDEX('2017 Emission Inventory'!$AL$2:$AL$803,MATCH($B422,'2017 Emission Inventory'!$B$2:$B$803,0)),"")</f>
        <v>13.78536141341916</v>
      </c>
      <c r="AZ422" s="163">
        <f t="shared" si="124"/>
        <v>15.595085194846206</v>
      </c>
      <c r="BB422" s="166"/>
    </row>
    <row r="423" spans="1:54" s="160" customFormat="1" x14ac:dyDescent="0.35">
      <c r="A423" s="157">
        <v>422</v>
      </c>
      <c r="B423" s="157" t="s">
        <v>387</v>
      </c>
      <c r="C423" s="157" t="s">
        <v>205</v>
      </c>
      <c r="D423" s="157" t="s">
        <v>16</v>
      </c>
      <c r="E423" s="157">
        <v>2017</v>
      </c>
      <c r="F423" s="157">
        <v>75</v>
      </c>
      <c r="G423" s="157">
        <v>1137.9951923076924</v>
      </c>
      <c r="H423" s="157"/>
      <c r="I423" s="157">
        <f t="shared" si="108"/>
        <v>100</v>
      </c>
      <c r="J423" s="157" t="str">
        <f>IF(D423="Electric","--",IF(D423="Diesel",VLOOKUP(C423,[2]ORDLF!A:B,2,FALSE),""))</f>
        <v/>
      </c>
      <c r="K423" s="157">
        <f>IF(D423="Electric","--",IF(D423="Gasoline",VLOOKUP(C423,LSILF!A:C,3,FALSE),""))</f>
        <v>0.54</v>
      </c>
      <c r="L423" s="158">
        <f t="shared" si="125"/>
        <v>0.54</v>
      </c>
      <c r="M423" s="157" t="str" cm="1">
        <f t="array" ref="M423">IF(D423="Electric","--",IF(D423="Diesel",_xlfn._xlws.FILTER(DIESCH[CH Cap],(DIESCH[HP Bin]=I423)),""))</f>
        <v/>
      </c>
      <c r="N423" s="157" cm="1">
        <f t="array" ref="N423">IF(D423="Electric","--",IF(D423="Gasoline",_xlfn._xlws.FILTER(LSICH[CH Cap],(LSICH[Fuel Type]=D423)*(LSICH[MY]=E423)),""))</f>
        <v>10000</v>
      </c>
      <c r="O423" s="157">
        <f t="shared" si="109"/>
        <v>10000</v>
      </c>
      <c r="P423" s="157">
        <f t="shared" si="110"/>
        <v>3413.9855769230771</v>
      </c>
      <c r="Q423" s="157" t="str" cm="1">
        <f t="array" ref="Q423">IF(D423="Electric","--",IF(D423="Diesel",_xlfn._xlws.FILTER(ORDEF[HC-ZH (g/hp-hr)],(ORDEF[HP]=I423)*(ORDEF[Model_Year]=E423)),""))</f>
        <v/>
      </c>
      <c r="R423" s="157" cm="1">
        <f t="array" ref="R423">IF(D423="Electric","--",IF(D423="Gasoline",_xlfn._xlws.FILTER(LSIEF[HC-ZH (g/hp-hr)],(LSIEF[Fuel]=D423)*(LSIEF[HP Bin]=I423)*(LSIEF[Model Year]=E423)),""))</f>
        <v>1.7000000000000001E-2</v>
      </c>
      <c r="S423" s="158">
        <f t="shared" si="111"/>
        <v>1.7000000000000001E-2</v>
      </c>
      <c r="T423" s="159" t="str" cm="1">
        <f t="array" ref="T423">IF(D423="Electric","--",IF(D423="Diesel",_xlfn._xlws.FILTER(ORDEF[HCDR],(ORDEF[HP]=I423)*(ORDEF[Model_Year]=E423),),""))</f>
        <v/>
      </c>
      <c r="U423" s="159" cm="1">
        <f t="array" ref="U423">IF(D423="Electric","--",IF(D423="Gasoline",_xlfn._xlws.FILTER(LSIEF[HC DR],(LSIEF[Fuel]=D423)*(LSIEF[HP Bin]=I423)*(LSIEF[Model Year]=E423)),""))</f>
        <v>3.2639999999999999E-5</v>
      </c>
      <c r="V423" s="159">
        <f t="shared" si="112"/>
        <v>3.2639999999999999E-5</v>
      </c>
      <c r="W423" s="158" t="str" cm="1">
        <f t="array" ref="W423">IF(D423="Electric","--",IF(D423="Diesel",_xlfn._xlws.FILTER(ORDEF[NOXzh],(ORDEF[HP]=I423)*(ORDEF[Model_Year]=E423)),""))</f>
        <v/>
      </c>
      <c r="X423" s="158" cm="1">
        <f t="array" ref="X423">IF(D423="Electric","--",IF(D423="Gasoline",_xlfn._xlws.FILTER(LSIEF[NOX-ZH (g/hp-hr)],(LSIEF[Fuel]=D423)*(LSIEF[HP Bin]=I423)*(LSIEF[Model Year]=E423)),""))</f>
        <v>3.7999999999999999E-2</v>
      </c>
      <c r="Y423" s="158">
        <f t="shared" si="113"/>
        <v>3.7999999999999999E-2</v>
      </c>
      <c r="Z423" s="159" t="str" cm="1">
        <f t="array" ref="Z423">IF(D423="Electric","--",IF(D423="Diesel",_xlfn._xlws.FILTER(ORDEF[NOXdr],(ORDEF[HP]=I423)*(ORDEF[Model_Year]=E423)),""))</f>
        <v/>
      </c>
      <c r="AA423" s="159" cm="1">
        <f t="array" ref="AA423">IF(E423="Electric","--",IF(D423="Gasoline",_xlfn._xlws.FILTER(LSIEF[NOX DR],(LSIEF[Fuel]=D423)*(LSIEF[HP Bin]=I423)*(LSIEF[Model Year]=E423)),""))</f>
        <v>7.5559999999999988E-5</v>
      </c>
      <c r="AB423" s="159">
        <f t="shared" si="114"/>
        <v>7.5559999999999988E-5</v>
      </c>
      <c r="AC423" s="158" t="str" cm="1">
        <f t="array" ref="AC423">IF(D423="Electric","--",IF(D423="Diesel",_xlfn._xlws.FILTER(DFCF2[Fuel_HC],(DFCF2[MY]=E423)),""))</f>
        <v/>
      </c>
      <c r="AD423" s="158" cm="1">
        <f t="array" ref="AD423">IF(D423="Electric","--",IF(D423="Gasoline",_xlfn._xlws.FILTER(GFCF2[Fuel_HC],(GFCF2[MY]=E423)),""))</f>
        <v>1</v>
      </c>
      <c r="AE423" s="158">
        <f t="shared" si="115"/>
        <v>1</v>
      </c>
      <c r="AF423" s="157" t="str" cm="1">
        <f t="array" ref="AF423">IF(D423="Electric","--",IF(D423="Diesel",_xlfn._xlws.FILTER(DFCF2[Fuel_NOX],(DFCF2[MY]=E423)),""))</f>
        <v/>
      </c>
      <c r="AG423" s="157" cm="1">
        <f t="array" ref="AG423">IF(D423="Electric","--",IF(D423="Gasoline",_xlfn._xlws.FILTER(GFCF2[Fuel_NOX],(GFCF2[MY]=E423)),""))</f>
        <v>0.97699999999999998</v>
      </c>
      <c r="AH423" s="157">
        <f t="shared" si="116"/>
        <v>0.97699999999999998</v>
      </c>
      <c r="AI423" s="158">
        <f t="shared" si="117"/>
        <v>0.12843248923076922</v>
      </c>
      <c r="AJ423" s="158">
        <f t="shared" si="118"/>
        <v>0.28915365293788459</v>
      </c>
      <c r="AK423" s="158">
        <f t="shared" si="119"/>
        <v>13.049822660970593</v>
      </c>
      <c r="AL423" s="158">
        <f t="shared" si="120"/>
        <v>29.380446608265366</v>
      </c>
      <c r="AM423" s="158">
        <f t="shared" si="121"/>
        <v>6.5249113304852967E-3</v>
      </c>
      <c r="AN423" s="158">
        <f t="shared" si="122"/>
        <v>1.4690223304132683E-2</v>
      </c>
      <c r="AO423" s="158">
        <f t="shared" si="123"/>
        <v>6.0016134417803756E-3</v>
      </c>
      <c r="AP423" s="157"/>
      <c r="AQ423" s="161"/>
      <c r="AR423" s="161"/>
      <c r="AS423" s="161" t="str">
        <f>IF(ISNA(VLOOKUP($B423,'2017 Emission Inventory'!$B$2:$B$803,1,FALSE)),"No","Yes")</f>
        <v>Yes</v>
      </c>
      <c r="AT423" s="161" t="str">
        <f>IFERROR(INDEX('2017 Emission Inventory'!$C$2:$C$803,MATCH($B423,'2017 Emission Inventory'!$B$2:$B$803,0)),"")</f>
        <v>Cargo Tractor</v>
      </c>
      <c r="AU423" s="161" t="str">
        <f>IFERROR(INDEX('2017 Emission Inventory'!$D$2:$D$803,MATCH($B423,'2017 Emission Inventory'!$B$2:$B$803,0)),"")</f>
        <v>Gasoline</v>
      </c>
      <c r="AV423" s="161">
        <f>IFERROR(INDEX('2017 Emission Inventory'!$E$2:$E$803,MATCH($B423,'2017 Emission Inventory'!$B$2:$B$803,0)),"")</f>
        <v>2017</v>
      </c>
      <c r="AW423" s="161">
        <f>IFERROR(INDEX('2017 Emission Inventory'!$F$2:$F$803,MATCH($B423,'2017 Emission Inventory'!$B$2:$B$803,0)),"")</f>
        <v>84</v>
      </c>
      <c r="AX423" s="161">
        <f>IFERROR(INDEX('2017 Emission Inventory'!$G$2:$G$803,MATCH($B423,'2017 Emission Inventory'!$B$2:$B$803,0)),"")</f>
        <v>1137.9951923076924</v>
      </c>
      <c r="AY423" s="162">
        <f>IFERROR(INDEX('2017 Emission Inventory'!$AL$2:$AL$803,MATCH($B423,'2017 Emission Inventory'!$B$2:$B$803,0)),"")</f>
        <v>13.78536141341916</v>
      </c>
      <c r="AZ423" s="163">
        <f t="shared" si="124"/>
        <v>15.595085194846206</v>
      </c>
      <c r="BB423" s="166"/>
    </row>
    <row r="424" spans="1:54" s="160" customFormat="1" x14ac:dyDescent="0.35">
      <c r="A424" s="157">
        <v>423</v>
      </c>
      <c r="B424" s="157" t="s">
        <v>388</v>
      </c>
      <c r="C424" s="157" t="s">
        <v>205</v>
      </c>
      <c r="D424" s="157" t="s">
        <v>16</v>
      </c>
      <c r="E424" s="157">
        <v>2017</v>
      </c>
      <c r="F424" s="157">
        <v>75</v>
      </c>
      <c r="G424" s="157">
        <v>1137.9951923076924</v>
      </c>
      <c r="H424" s="157"/>
      <c r="I424" s="157">
        <f t="shared" si="108"/>
        <v>100</v>
      </c>
      <c r="J424" s="157" t="str">
        <f>IF(D424="Electric","--",IF(D424="Diesel",VLOOKUP(C424,[2]ORDLF!A:B,2,FALSE),""))</f>
        <v/>
      </c>
      <c r="K424" s="157">
        <f>IF(D424="Electric","--",IF(D424="Gasoline",VLOOKUP(C424,LSILF!A:C,3,FALSE),""))</f>
        <v>0.54</v>
      </c>
      <c r="L424" s="158">
        <f t="shared" si="125"/>
        <v>0.54</v>
      </c>
      <c r="M424" s="157" t="str" cm="1">
        <f t="array" ref="M424">IF(D424="Electric","--",IF(D424="Diesel",_xlfn._xlws.FILTER(DIESCH[CH Cap],(DIESCH[HP Bin]=I424)),""))</f>
        <v/>
      </c>
      <c r="N424" s="157" cm="1">
        <f t="array" ref="N424">IF(D424="Electric","--",IF(D424="Gasoline",_xlfn._xlws.FILTER(LSICH[CH Cap],(LSICH[Fuel Type]=D424)*(LSICH[MY]=E424)),""))</f>
        <v>10000</v>
      </c>
      <c r="O424" s="157">
        <f t="shared" si="109"/>
        <v>10000</v>
      </c>
      <c r="P424" s="157">
        <f t="shared" si="110"/>
        <v>3413.9855769230771</v>
      </c>
      <c r="Q424" s="157" t="str" cm="1">
        <f t="array" ref="Q424">IF(D424="Electric","--",IF(D424="Diesel",_xlfn._xlws.FILTER(ORDEF[HC-ZH (g/hp-hr)],(ORDEF[HP]=I424)*(ORDEF[Model_Year]=E424)),""))</f>
        <v/>
      </c>
      <c r="R424" s="157" cm="1">
        <f t="array" ref="R424">IF(D424="Electric","--",IF(D424="Gasoline",_xlfn._xlws.FILTER(LSIEF[HC-ZH (g/hp-hr)],(LSIEF[Fuel]=D424)*(LSIEF[HP Bin]=I424)*(LSIEF[Model Year]=E424)),""))</f>
        <v>1.7000000000000001E-2</v>
      </c>
      <c r="S424" s="158">
        <f t="shared" si="111"/>
        <v>1.7000000000000001E-2</v>
      </c>
      <c r="T424" s="159" t="str" cm="1">
        <f t="array" ref="T424">IF(D424="Electric","--",IF(D424="Diesel",_xlfn._xlws.FILTER(ORDEF[HCDR],(ORDEF[HP]=I424)*(ORDEF[Model_Year]=E424),),""))</f>
        <v/>
      </c>
      <c r="U424" s="159" cm="1">
        <f t="array" ref="U424">IF(D424="Electric","--",IF(D424="Gasoline",_xlfn._xlws.FILTER(LSIEF[HC DR],(LSIEF[Fuel]=D424)*(LSIEF[HP Bin]=I424)*(LSIEF[Model Year]=E424)),""))</f>
        <v>3.2639999999999999E-5</v>
      </c>
      <c r="V424" s="159">
        <f t="shared" si="112"/>
        <v>3.2639999999999999E-5</v>
      </c>
      <c r="W424" s="158" t="str" cm="1">
        <f t="array" ref="W424">IF(D424="Electric","--",IF(D424="Diesel",_xlfn._xlws.FILTER(ORDEF[NOXzh],(ORDEF[HP]=I424)*(ORDEF[Model_Year]=E424)),""))</f>
        <v/>
      </c>
      <c r="X424" s="158" cm="1">
        <f t="array" ref="X424">IF(D424="Electric","--",IF(D424="Gasoline",_xlfn._xlws.FILTER(LSIEF[NOX-ZH (g/hp-hr)],(LSIEF[Fuel]=D424)*(LSIEF[HP Bin]=I424)*(LSIEF[Model Year]=E424)),""))</f>
        <v>3.7999999999999999E-2</v>
      </c>
      <c r="Y424" s="158">
        <f t="shared" si="113"/>
        <v>3.7999999999999999E-2</v>
      </c>
      <c r="Z424" s="159" t="str" cm="1">
        <f t="array" ref="Z424">IF(D424="Electric","--",IF(D424="Diesel",_xlfn._xlws.FILTER(ORDEF[NOXdr],(ORDEF[HP]=I424)*(ORDEF[Model_Year]=E424)),""))</f>
        <v/>
      </c>
      <c r="AA424" s="159" cm="1">
        <f t="array" ref="AA424">IF(E424="Electric","--",IF(D424="Gasoline",_xlfn._xlws.FILTER(LSIEF[NOX DR],(LSIEF[Fuel]=D424)*(LSIEF[HP Bin]=I424)*(LSIEF[Model Year]=E424)),""))</f>
        <v>7.5559999999999988E-5</v>
      </c>
      <c r="AB424" s="159">
        <f t="shared" si="114"/>
        <v>7.5559999999999988E-5</v>
      </c>
      <c r="AC424" s="158" t="str" cm="1">
        <f t="array" ref="AC424">IF(D424="Electric","--",IF(D424="Diesel",_xlfn._xlws.FILTER(DFCF2[Fuel_HC],(DFCF2[MY]=E424)),""))</f>
        <v/>
      </c>
      <c r="AD424" s="158" cm="1">
        <f t="array" ref="AD424">IF(D424="Electric","--",IF(D424="Gasoline",_xlfn._xlws.FILTER(GFCF2[Fuel_HC],(GFCF2[MY]=E424)),""))</f>
        <v>1</v>
      </c>
      <c r="AE424" s="158">
        <f t="shared" si="115"/>
        <v>1</v>
      </c>
      <c r="AF424" s="157" t="str" cm="1">
        <f t="array" ref="AF424">IF(D424="Electric","--",IF(D424="Diesel",_xlfn._xlws.FILTER(DFCF2[Fuel_NOX],(DFCF2[MY]=E424)),""))</f>
        <v/>
      </c>
      <c r="AG424" s="157" cm="1">
        <f t="array" ref="AG424">IF(D424="Electric","--",IF(D424="Gasoline",_xlfn._xlws.FILTER(GFCF2[Fuel_NOX],(GFCF2[MY]=E424)),""))</f>
        <v>0.97699999999999998</v>
      </c>
      <c r="AH424" s="157">
        <f t="shared" si="116"/>
        <v>0.97699999999999998</v>
      </c>
      <c r="AI424" s="158">
        <f t="shared" si="117"/>
        <v>0.12843248923076922</v>
      </c>
      <c r="AJ424" s="158">
        <f t="shared" si="118"/>
        <v>0.28915365293788459</v>
      </c>
      <c r="AK424" s="158">
        <f t="shared" si="119"/>
        <v>13.049822660970593</v>
      </c>
      <c r="AL424" s="158">
        <f t="shared" si="120"/>
        <v>29.380446608265366</v>
      </c>
      <c r="AM424" s="158">
        <f t="shared" si="121"/>
        <v>6.5249113304852967E-3</v>
      </c>
      <c r="AN424" s="158">
        <f t="shared" si="122"/>
        <v>1.4690223304132683E-2</v>
      </c>
      <c r="AO424" s="158">
        <f t="shared" si="123"/>
        <v>6.0016134417803756E-3</v>
      </c>
      <c r="AP424" s="157"/>
      <c r="AQ424" s="161"/>
      <c r="AR424" s="161"/>
      <c r="AS424" s="161" t="str">
        <f>IF(ISNA(VLOOKUP($B424,'2017 Emission Inventory'!$B$2:$B$803,1,FALSE)),"No","Yes")</f>
        <v>Yes</v>
      </c>
      <c r="AT424" s="161" t="str">
        <f>IFERROR(INDEX('2017 Emission Inventory'!$C$2:$C$803,MATCH($B424,'2017 Emission Inventory'!$B$2:$B$803,0)),"")</f>
        <v>Cargo Tractor</v>
      </c>
      <c r="AU424" s="161" t="str">
        <f>IFERROR(INDEX('2017 Emission Inventory'!$D$2:$D$803,MATCH($B424,'2017 Emission Inventory'!$B$2:$B$803,0)),"")</f>
        <v>Gasoline</v>
      </c>
      <c r="AV424" s="161">
        <f>IFERROR(INDEX('2017 Emission Inventory'!$E$2:$E$803,MATCH($B424,'2017 Emission Inventory'!$B$2:$B$803,0)),"")</f>
        <v>2017</v>
      </c>
      <c r="AW424" s="161">
        <f>IFERROR(INDEX('2017 Emission Inventory'!$F$2:$F$803,MATCH($B424,'2017 Emission Inventory'!$B$2:$B$803,0)),"")</f>
        <v>84</v>
      </c>
      <c r="AX424" s="161">
        <f>IFERROR(INDEX('2017 Emission Inventory'!$G$2:$G$803,MATCH($B424,'2017 Emission Inventory'!$B$2:$B$803,0)),"")</f>
        <v>1137.9951923076924</v>
      </c>
      <c r="AY424" s="162">
        <f>IFERROR(INDEX('2017 Emission Inventory'!$AL$2:$AL$803,MATCH($B424,'2017 Emission Inventory'!$B$2:$B$803,0)),"")</f>
        <v>13.78536141341916</v>
      </c>
      <c r="AZ424" s="163">
        <f t="shared" si="124"/>
        <v>15.595085194846206</v>
      </c>
      <c r="BB424" s="166"/>
    </row>
    <row r="425" spans="1:54" s="160" customFormat="1" x14ac:dyDescent="0.35">
      <c r="A425" s="157">
        <v>424</v>
      </c>
      <c r="B425" s="157" t="s">
        <v>389</v>
      </c>
      <c r="C425" s="157" t="s">
        <v>205</v>
      </c>
      <c r="D425" s="157" t="s">
        <v>16</v>
      </c>
      <c r="E425" s="157">
        <v>2017</v>
      </c>
      <c r="F425" s="157">
        <v>61</v>
      </c>
      <c r="G425" s="157">
        <v>1137.9951923076924</v>
      </c>
      <c r="H425" s="157"/>
      <c r="I425" s="157">
        <f t="shared" si="108"/>
        <v>75</v>
      </c>
      <c r="J425" s="157" t="str">
        <f>IF(D425="Electric","--",IF(D425="Diesel",VLOOKUP(C425,[2]ORDLF!A:B,2,FALSE),""))</f>
        <v/>
      </c>
      <c r="K425" s="157">
        <f>IF(D425="Electric","--",IF(D425="Gasoline",VLOOKUP(C425,LSILF!A:C,3,FALSE),""))</f>
        <v>0.54</v>
      </c>
      <c r="L425" s="158">
        <f t="shared" si="125"/>
        <v>0.54</v>
      </c>
      <c r="M425" s="157" t="str" cm="1">
        <f t="array" ref="M425">IF(D425="Electric","--",IF(D425="Diesel",_xlfn._xlws.FILTER(DIESCH[CH Cap],(DIESCH[HP Bin]=I425)),""))</f>
        <v/>
      </c>
      <c r="N425" s="157" cm="1">
        <f t="array" ref="N425">IF(D425="Electric","--",IF(D425="Gasoline",_xlfn._xlws.FILTER(LSICH[CH Cap],(LSICH[Fuel Type]=D425)*(LSICH[MY]=E425)),""))</f>
        <v>10000</v>
      </c>
      <c r="O425" s="157">
        <f t="shared" si="109"/>
        <v>10000</v>
      </c>
      <c r="P425" s="157">
        <f t="shared" si="110"/>
        <v>3413.9855769230771</v>
      </c>
      <c r="Q425" s="157" t="str" cm="1">
        <f t="array" ref="Q425">IF(D425="Electric","--",IF(D425="Diesel",_xlfn._xlws.FILTER(ORDEF[HC-ZH (g/hp-hr)],(ORDEF[HP]=I425)*(ORDEF[Model_Year]=E425)),""))</f>
        <v/>
      </c>
      <c r="R425" s="157" cm="1">
        <f t="array" ref="R425">IF(D425="Electric","--",IF(D425="Gasoline",_xlfn._xlws.FILTER(LSIEF[HC-ZH (g/hp-hr)],(LSIEF[Fuel]=D425)*(LSIEF[HP Bin]=I425)*(LSIEF[Model Year]=E425)),""))</f>
        <v>1.2999999999999999E-2</v>
      </c>
      <c r="S425" s="158">
        <f t="shared" si="111"/>
        <v>1.2999999999999999E-2</v>
      </c>
      <c r="T425" s="159" t="str" cm="1">
        <f t="array" ref="T425">IF(D425="Electric","--",IF(D425="Diesel",_xlfn._xlws.FILTER(ORDEF[HCDR],(ORDEF[HP]=I425)*(ORDEF[Model_Year]=E425),),""))</f>
        <v/>
      </c>
      <c r="U425" s="159" cm="1">
        <f t="array" ref="U425">IF(D425="Electric","--",IF(D425="Gasoline",_xlfn._xlws.FILTER(LSIEF[HC DR],(LSIEF[Fuel]=D425)*(LSIEF[HP Bin]=I425)*(LSIEF[Model Year]=E425)),""))</f>
        <v>6.6879999999999997E-5</v>
      </c>
      <c r="V425" s="159">
        <f t="shared" si="112"/>
        <v>6.6879999999999997E-5</v>
      </c>
      <c r="W425" s="158" t="str" cm="1">
        <f t="array" ref="W425">IF(D425="Electric","--",IF(D425="Diesel",_xlfn._xlws.FILTER(ORDEF[NOXzh],(ORDEF[HP]=I425)*(ORDEF[Model_Year]=E425)),""))</f>
        <v/>
      </c>
      <c r="X425" s="158" cm="1">
        <f t="array" ref="X425">IF(D425="Electric","--",IF(D425="Gasoline",_xlfn._xlws.FILTER(LSIEF[NOX-ZH (g/hp-hr)],(LSIEF[Fuel]=D425)*(LSIEF[HP Bin]=I425)*(LSIEF[Model Year]=E425)),""))</f>
        <v>0.01</v>
      </c>
      <c r="Y425" s="158">
        <f t="shared" si="113"/>
        <v>0.01</v>
      </c>
      <c r="Z425" s="159" t="str" cm="1">
        <f t="array" ref="Z425">IF(D425="Electric","--",IF(D425="Diesel",_xlfn._xlws.FILTER(ORDEF[NOXdr],(ORDEF[HP]=I425)*(ORDEF[Model_Year]=E425)),""))</f>
        <v/>
      </c>
      <c r="AA425" s="159" cm="1">
        <f t="array" ref="AA425">IF(E425="Electric","--",IF(D425="Gasoline",_xlfn._xlws.FILTER(LSIEF[NOX DR],(LSIEF[Fuel]=D425)*(LSIEF[HP Bin]=I425)*(LSIEF[Model Year]=E425)),""))</f>
        <v>4.7720000000000004E-5</v>
      </c>
      <c r="AB425" s="159">
        <f t="shared" si="114"/>
        <v>4.7720000000000004E-5</v>
      </c>
      <c r="AC425" s="158" t="str" cm="1">
        <f t="array" ref="AC425">IF(D425="Electric","--",IF(D425="Diesel",_xlfn._xlws.FILTER(DFCF2[Fuel_HC],(DFCF2[MY]=E425)),""))</f>
        <v/>
      </c>
      <c r="AD425" s="158" cm="1">
        <f t="array" ref="AD425">IF(D425="Electric","--",IF(D425="Gasoline",_xlfn._xlws.FILTER(GFCF2[Fuel_HC],(GFCF2[MY]=E425)),""))</f>
        <v>1</v>
      </c>
      <c r="AE425" s="158">
        <f t="shared" si="115"/>
        <v>1</v>
      </c>
      <c r="AF425" s="157" t="str" cm="1">
        <f t="array" ref="AF425">IF(D425="Electric","--",IF(D425="Diesel",_xlfn._xlws.FILTER(DFCF2[Fuel_NOX],(DFCF2[MY]=E425)),""))</f>
        <v/>
      </c>
      <c r="AG425" s="157" cm="1">
        <f t="array" ref="AG425">IF(D425="Electric","--",IF(D425="Gasoline",_xlfn._xlws.FILTER(GFCF2[Fuel_NOX],(GFCF2[MY]=E425)),""))</f>
        <v>0.97699999999999998</v>
      </c>
      <c r="AH425" s="157">
        <f t="shared" si="116"/>
        <v>0.97699999999999998</v>
      </c>
      <c r="AI425" s="158">
        <f t="shared" si="117"/>
        <v>0.24132735538461539</v>
      </c>
      <c r="AJ425" s="158">
        <f t="shared" si="118"/>
        <v>0.16893833772096156</v>
      </c>
      <c r="AK425" s="158">
        <f t="shared" si="119"/>
        <v>19.943658784182663</v>
      </c>
      <c r="AL425" s="158">
        <f t="shared" si="120"/>
        <v>13.96132053784012</v>
      </c>
      <c r="AM425" s="158">
        <f t="shared" si="121"/>
        <v>9.9718293920913314E-3</v>
      </c>
      <c r="AN425" s="158">
        <f t="shared" si="122"/>
        <v>6.9806602689200603E-3</v>
      </c>
      <c r="AO425" s="158">
        <f t="shared" si="123"/>
        <v>9.1720886748456066E-3</v>
      </c>
      <c r="AP425" s="157"/>
      <c r="AQ425" s="161"/>
      <c r="AR425" s="161"/>
      <c r="AS425" s="161" t="str">
        <f>IF(ISNA(VLOOKUP($B425,'2017 Emission Inventory'!$B$2:$B$803,1,FALSE)),"No","Yes")</f>
        <v>Yes</v>
      </c>
      <c r="AT425" s="161" t="str">
        <f>IFERROR(INDEX('2017 Emission Inventory'!$C$2:$C$803,MATCH($B425,'2017 Emission Inventory'!$B$2:$B$803,0)),"")</f>
        <v>Cargo Tractor</v>
      </c>
      <c r="AU425" s="161" t="str">
        <f>IFERROR(INDEX('2017 Emission Inventory'!$D$2:$D$803,MATCH($B425,'2017 Emission Inventory'!$B$2:$B$803,0)),"")</f>
        <v>Gasoline</v>
      </c>
      <c r="AV425" s="161">
        <f>IFERROR(INDEX('2017 Emission Inventory'!$E$2:$E$803,MATCH($B425,'2017 Emission Inventory'!$B$2:$B$803,0)),"")</f>
        <v>2017</v>
      </c>
      <c r="AW425" s="161">
        <f>IFERROR(INDEX('2017 Emission Inventory'!$F$2:$F$803,MATCH($B425,'2017 Emission Inventory'!$B$2:$B$803,0)),"")</f>
        <v>61</v>
      </c>
      <c r="AX425" s="161">
        <f>IFERROR(INDEX('2017 Emission Inventory'!$G$2:$G$803,MATCH($B425,'2017 Emission Inventory'!$B$2:$B$803,0)),"")</f>
        <v>1137.9951923076924</v>
      </c>
      <c r="AY425" s="162">
        <f>IFERROR(INDEX('2017 Emission Inventory'!$AL$2:$AL$803,MATCH($B425,'2017 Emission Inventory'!$B$2:$B$803,0)),"")</f>
        <v>5.1920452611294721</v>
      </c>
      <c r="AZ425" s="163">
        <f t="shared" si="124"/>
        <v>8.7692752767106477</v>
      </c>
      <c r="BB425" s="166"/>
    </row>
    <row r="426" spans="1:54" s="160" customFormat="1" x14ac:dyDescent="0.35">
      <c r="A426" s="157">
        <v>425</v>
      </c>
      <c r="B426" s="157" t="s">
        <v>391</v>
      </c>
      <c r="C426" s="157" t="s">
        <v>205</v>
      </c>
      <c r="D426" s="157" t="s">
        <v>16</v>
      </c>
      <c r="E426" s="157">
        <v>2017</v>
      </c>
      <c r="F426" s="157">
        <v>61</v>
      </c>
      <c r="G426" s="157">
        <v>1137.9951923076924</v>
      </c>
      <c r="H426" s="157"/>
      <c r="I426" s="157">
        <f t="shared" si="108"/>
        <v>75</v>
      </c>
      <c r="J426" s="157" t="str">
        <f>IF(D426="Electric","--",IF(D426="Diesel",VLOOKUP(C426,[2]ORDLF!A:B,2,FALSE),""))</f>
        <v/>
      </c>
      <c r="K426" s="157">
        <f>IF(D426="Electric","--",IF(D426="Gasoline",VLOOKUP(C426,LSILF!A:C,3,FALSE),""))</f>
        <v>0.54</v>
      </c>
      <c r="L426" s="158">
        <f t="shared" si="125"/>
        <v>0.54</v>
      </c>
      <c r="M426" s="157" t="str" cm="1">
        <f t="array" ref="M426">IF(D426="Electric","--",IF(D426="Diesel",_xlfn._xlws.FILTER(DIESCH[CH Cap],(DIESCH[HP Bin]=I426)),""))</f>
        <v/>
      </c>
      <c r="N426" s="157" cm="1">
        <f t="array" ref="N426">IF(D426="Electric","--",IF(D426="Gasoline",_xlfn._xlws.FILTER(LSICH[CH Cap],(LSICH[Fuel Type]=D426)*(LSICH[MY]=E426)),""))</f>
        <v>10000</v>
      </c>
      <c r="O426" s="157">
        <f t="shared" si="109"/>
        <v>10000</v>
      </c>
      <c r="P426" s="157">
        <f t="shared" si="110"/>
        <v>3413.9855769230771</v>
      </c>
      <c r="Q426" s="157" t="str" cm="1">
        <f t="array" ref="Q426">IF(D426="Electric","--",IF(D426="Diesel",_xlfn._xlws.FILTER(ORDEF[HC-ZH (g/hp-hr)],(ORDEF[HP]=I426)*(ORDEF[Model_Year]=E426)),""))</f>
        <v/>
      </c>
      <c r="R426" s="157" cm="1">
        <f t="array" ref="R426">IF(D426="Electric","--",IF(D426="Gasoline",_xlfn._xlws.FILTER(LSIEF[HC-ZH (g/hp-hr)],(LSIEF[Fuel]=D426)*(LSIEF[HP Bin]=I426)*(LSIEF[Model Year]=E426)),""))</f>
        <v>1.2999999999999999E-2</v>
      </c>
      <c r="S426" s="158">
        <f t="shared" si="111"/>
        <v>1.2999999999999999E-2</v>
      </c>
      <c r="T426" s="159" t="str" cm="1">
        <f t="array" ref="T426">IF(D426="Electric","--",IF(D426="Diesel",_xlfn._xlws.FILTER(ORDEF[HCDR],(ORDEF[HP]=I426)*(ORDEF[Model_Year]=E426),),""))</f>
        <v/>
      </c>
      <c r="U426" s="159" cm="1">
        <f t="array" ref="U426">IF(D426="Electric","--",IF(D426="Gasoline",_xlfn._xlws.FILTER(LSIEF[HC DR],(LSIEF[Fuel]=D426)*(LSIEF[HP Bin]=I426)*(LSIEF[Model Year]=E426)),""))</f>
        <v>6.6879999999999997E-5</v>
      </c>
      <c r="V426" s="159">
        <f t="shared" si="112"/>
        <v>6.6879999999999997E-5</v>
      </c>
      <c r="W426" s="158" t="str" cm="1">
        <f t="array" ref="W426">IF(D426="Electric","--",IF(D426="Diesel",_xlfn._xlws.FILTER(ORDEF[NOXzh],(ORDEF[HP]=I426)*(ORDEF[Model_Year]=E426)),""))</f>
        <v/>
      </c>
      <c r="X426" s="158" cm="1">
        <f t="array" ref="X426">IF(D426="Electric","--",IF(D426="Gasoline",_xlfn._xlws.FILTER(LSIEF[NOX-ZH (g/hp-hr)],(LSIEF[Fuel]=D426)*(LSIEF[HP Bin]=I426)*(LSIEF[Model Year]=E426)),""))</f>
        <v>0.01</v>
      </c>
      <c r="Y426" s="158">
        <f t="shared" si="113"/>
        <v>0.01</v>
      </c>
      <c r="Z426" s="159" t="str" cm="1">
        <f t="array" ref="Z426">IF(D426="Electric","--",IF(D426="Diesel",_xlfn._xlws.FILTER(ORDEF[NOXdr],(ORDEF[HP]=I426)*(ORDEF[Model_Year]=E426)),""))</f>
        <v/>
      </c>
      <c r="AA426" s="159" cm="1">
        <f t="array" ref="AA426">IF(E426="Electric","--",IF(D426="Gasoline",_xlfn._xlws.FILTER(LSIEF[NOX DR],(LSIEF[Fuel]=D426)*(LSIEF[HP Bin]=I426)*(LSIEF[Model Year]=E426)),""))</f>
        <v>4.7720000000000004E-5</v>
      </c>
      <c r="AB426" s="159">
        <f t="shared" si="114"/>
        <v>4.7720000000000004E-5</v>
      </c>
      <c r="AC426" s="158" t="str" cm="1">
        <f t="array" ref="AC426">IF(D426="Electric","--",IF(D426="Diesel",_xlfn._xlws.FILTER(DFCF2[Fuel_HC],(DFCF2[MY]=E426)),""))</f>
        <v/>
      </c>
      <c r="AD426" s="158" cm="1">
        <f t="array" ref="AD426">IF(D426="Electric","--",IF(D426="Gasoline",_xlfn._xlws.FILTER(GFCF2[Fuel_HC],(GFCF2[MY]=E426)),""))</f>
        <v>1</v>
      </c>
      <c r="AE426" s="158">
        <f t="shared" si="115"/>
        <v>1</v>
      </c>
      <c r="AF426" s="157" t="str" cm="1">
        <f t="array" ref="AF426">IF(D426="Electric","--",IF(D426="Diesel",_xlfn._xlws.FILTER(DFCF2[Fuel_NOX],(DFCF2[MY]=E426)),""))</f>
        <v/>
      </c>
      <c r="AG426" s="157" cm="1">
        <f t="array" ref="AG426">IF(D426="Electric","--",IF(D426="Gasoline",_xlfn._xlws.FILTER(GFCF2[Fuel_NOX],(GFCF2[MY]=E426)),""))</f>
        <v>0.97699999999999998</v>
      </c>
      <c r="AH426" s="157">
        <f t="shared" si="116"/>
        <v>0.97699999999999998</v>
      </c>
      <c r="AI426" s="158">
        <f t="shared" si="117"/>
        <v>0.24132735538461539</v>
      </c>
      <c r="AJ426" s="158">
        <f t="shared" si="118"/>
        <v>0.16893833772096156</v>
      </c>
      <c r="AK426" s="158">
        <f t="shared" si="119"/>
        <v>19.943658784182663</v>
      </c>
      <c r="AL426" s="158">
        <f t="shared" si="120"/>
        <v>13.96132053784012</v>
      </c>
      <c r="AM426" s="158">
        <f t="shared" si="121"/>
        <v>9.9718293920913314E-3</v>
      </c>
      <c r="AN426" s="158">
        <f t="shared" si="122"/>
        <v>6.9806602689200603E-3</v>
      </c>
      <c r="AO426" s="158">
        <f t="shared" si="123"/>
        <v>9.1720886748456066E-3</v>
      </c>
      <c r="AP426" s="157"/>
      <c r="AQ426" s="161"/>
      <c r="AR426" s="161"/>
      <c r="AS426" s="161" t="str">
        <f>IF(ISNA(VLOOKUP($B426,'2017 Emission Inventory'!$B$2:$B$803,1,FALSE)),"No","Yes")</f>
        <v>Yes</v>
      </c>
      <c r="AT426" s="161" t="str">
        <f>IFERROR(INDEX('2017 Emission Inventory'!$C$2:$C$803,MATCH($B426,'2017 Emission Inventory'!$B$2:$B$803,0)),"")</f>
        <v>Cargo Tractor</v>
      </c>
      <c r="AU426" s="161" t="str">
        <f>IFERROR(INDEX('2017 Emission Inventory'!$D$2:$D$803,MATCH($B426,'2017 Emission Inventory'!$B$2:$B$803,0)),"")</f>
        <v>Gasoline</v>
      </c>
      <c r="AV426" s="161">
        <f>IFERROR(INDEX('2017 Emission Inventory'!$E$2:$E$803,MATCH($B426,'2017 Emission Inventory'!$B$2:$B$803,0)),"")</f>
        <v>2017</v>
      </c>
      <c r="AW426" s="161">
        <f>IFERROR(INDEX('2017 Emission Inventory'!$F$2:$F$803,MATCH($B426,'2017 Emission Inventory'!$B$2:$B$803,0)),"")</f>
        <v>61</v>
      </c>
      <c r="AX426" s="161">
        <f>IFERROR(INDEX('2017 Emission Inventory'!$G$2:$G$803,MATCH($B426,'2017 Emission Inventory'!$B$2:$B$803,0)),"")</f>
        <v>1137.9951923076924</v>
      </c>
      <c r="AY426" s="162">
        <f>IFERROR(INDEX('2017 Emission Inventory'!$AL$2:$AL$803,MATCH($B426,'2017 Emission Inventory'!$B$2:$B$803,0)),"")</f>
        <v>5.1920452611294721</v>
      </c>
      <c r="AZ426" s="163">
        <f t="shared" si="124"/>
        <v>8.7692752767106477</v>
      </c>
      <c r="BB426" s="166"/>
    </row>
    <row r="427" spans="1:54" s="160" customFormat="1" x14ac:dyDescent="0.35">
      <c r="A427" s="157">
        <v>426</v>
      </c>
      <c r="B427" s="157" t="s">
        <v>392</v>
      </c>
      <c r="C427" s="157" t="s">
        <v>205</v>
      </c>
      <c r="D427" s="157" t="s">
        <v>16</v>
      </c>
      <c r="E427" s="157">
        <v>2017</v>
      </c>
      <c r="F427" s="157">
        <v>61</v>
      </c>
      <c r="G427" s="157">
        <v>1137.9951923076924</v>
      </c>
      <c r="H427" s="157"/>
      <c r="I427" s="157">
        <f t="shared" si="108"/>
        <v>75</v>
      </c>
      <c r="J427" s="157" t="str">
        <f>IF(D427="Electric","--",IF(D427="Diesel",VLOOKUP(C427,[2]ORDLF!A:B,2,FALSE),""))</f>
        <v/>
      </c>
      <c r="K427" s="157">
        <f>IF(D427="Electric","--",IF(D427="Gasoline",VLOOKUP(C427,LSILF!A:C,3,FALSE),""))</f>
        <v>0.54</v>
      </c>
      <c r="L427" s="158">
        <f t="shared" si="125"/>
        <v>0.54</v>
      </c>
      <c r="M427" s="157" t="str" cm="1">
        <f t="array" ref="M427">IF(D427="Electric","--",IF(D427="Diesel",_xlfn._xlws.FILTER(DIESCH[CH Cap],(DIESCH[HP Bin]=I427)),""))</f>
        <v/>
      </c>
      <c r="N427" s="157" cm="1">
        <f t="array" ref="N427">IF(D427="Electric","--",IF(D427="Gasoline",_xlfn._xlws.FILTER(LSICH[CH Cap],(LSICH[Fuel Type]=D427)*(LSICH[MY]=E427)),""))</f>
        <v>10000</v>
      </c>
      <c r="O427" s="157">
        <f t="shared" si="109"/>
        <v>10000</v>
      </c>
      <c r="P427" s="157">
        <f t="shared" si="110"/>
        <v>3413.9855769230771</v>
      </c>
      <c r="Q427" s="157" t="str" cm="1">
        <f t="array" ref="Q427">IF(D427="Electric","--",IF(D427="Diesel",_xlfn._xlws.FILTER(ORDEF[HC-ZH (g/hp-hr)],(ORDEF[HP]=I427)*(ORDEF[Model_Year]=E427)),""))</f>
        <v/>
      </c>
      <c r="R427" s="157" cm="1">
        <f t="array" ref="R427">IF(D427="Electric","--",IF(D427="Gasoline",_xlfn._xlws.FILTER(LSIEF[HC-ZH (g/hp-hr)],(LSIEF[Fuel]=D427)*(LSIEF[HP Bin]=I427)*(LSIEF[Model Year]=E427)),""))</f>
        <v>1.2999999999999999E-2</v>
      </c>
      <c r="S427" s="158">
        <f t="shared" si="111"/>
        <v>1.2999999999999999E-2</v>
      </c>
      <c r="T427" s="159" t="str" cm="1">
        <f t="array" ref="T427">IF(D427="Electric","--",IF(D427="Diesel",_xlfn._xlws.FILTER(ORDEF[HCDR],(ORDEF[HP]=I427)*(ORDEF[Model_Year]=E427),),""))</f>
        <v/>
      </c>
      <c r="U427" s="159" cm="1">
        <f t="array" ref="U427">IF(D427="Electric","--",IF(D427="Gasoline",_xlfn._xlws.FILTER(LSIEF[HC DR],(LSIEF[Fuel]=D427)*(LSIEF[HP Bin]=I427)*(LSIEF[Model Year]=E427)),""))</f>
        <v>6.6879999999999997E-5</v>
      </c>
      <c r="V427" s="159">
        <f t="shared" si="112"/>
        <v>6.6879999999999997E-5</v>
      </c>
      <c r="W427" s="158" t="str" cm="1">
        <f t="array" ref="W427">IF(D427="Electric","--",IF(D427="Diesel",_xlfn._xlws.FILTER(ORDEF[NOXzh],(ORDEF[HP]=I427)*(ORDEF[Model_Year]=E427)),""))</f>
        <v/>
      </c>
      <c r="X427" s="158" cm="1">
        <f t="array" ref="X427">IF(D427="Electric","--",IF(D427="Gasoline",_xlfn._xlws.FILTER(LSIEF[NOX-ZH (g/hp-hr)],(LSIEF[Fuel]=D427)*(LSIEF[HP Bin]=I427)*(LSIEF[Model Year]=E427)),""))</f>
        <v>0.01</v>
      </c>
      <c r="Y427" s="158">
        <f t="shared" si="113"/>
        <v>0.01</v>
      </c>
      <c r="Z427" s="159" t="str" cm="1">
        <f t="array" ref="Z427">IF(D427="Electric","--",IF(D427="Diesel",_xlfn._xlws.FILTER(ORDEF[NOXdr],(ORDEF[HP]=I427)*(ORDEF[Model_Year]=E427)),""))</f>
        <v/>
      </c>
      <c r="AA427" s="159" cm="1">
        <f t="array" ref="AA427">IF(E427="Electric","--",IF(D427="Gasoline",_xlfn._xlws.FILTER(LSIEF[NOX DR],(LSIEF[Fuel]=D427)*(LSIEF[HP Bin]=I427)*(LSIEF[Model Year]=E427)),""))</f>
        <v>4.7720000000000004E-5</v>
      </c>
      <c r="AB427" s="159">
        <f t="shared" si="114"/>
        <v>4.7720000000000004E-5</v>
      </c>
      <c r="AC427" s="158" t="str" cm="1">
        <f t="array" ref="AC427">IF(D427="Electric","--",IF(D427="Diesel",_xlfn._xlws.FILTER(DFCF2[Fuel_HC],(DFCF2[MY]=E427)),""))</f>
        <v/>
      </c>
      <c r="AD427" s="158" cm="1">
        <f t="array" ref="AD427">IF(D427="Electric","--",IF(D427="Gasoline",_xlfn._xlws.FILTER(GFCF2[Fuel_HC],(GFCF2[MY]=E427)),""))</f>
        <v>1</v>
      </c>
      <c r="AE427" s="158">
        <f t="shared" si="115"/>
        <v>1</v>
      </c>
      <c r="AF427" s="157" t="str" cm="1">
        <f t="array" ref="AF427">IF(D427="Electric","--",IF(D427="Diesel",_xlfn._xlws.FILTER(DFCF2[Fuel_NOX],(DFCF2[MY]=E427)),""))</f>
        <v/>
      </c>
      <c r="AG427" s="157" cm="1">
        <f t="array" ref="AG427">IF(D427="Electric","--",IF(D427="Gasoline",_xlfn._xlws.FILTER(GFCF2[Fuel_NOX],(GFCF2[MY]=E427)),""))</f>
        <v>0.97699999999999998</v>
      </c>
      <c r="AH427" s="157">
        <f t="shared" si="116"/>
        <v>0.97699999999999998</v>
      </c>
      <c r="AI427" s="158">
        <f t="shared" si="117"/>
        <v>0.24132735538461539</v>
      </c>
      <c r="AJ427" s="158">
        <f t="shared" si="118"/>
        <v>0.16893833772096156</v>
      </c>
      <c r="AK427" s="158">
        <f t="shared" si="119"/>
        <v>19.943658784182663</v>
      </c>
      <c r="AL427" s="158">
        <f t="shared" si="120"/>
        <v>13.96132053784012</v>
      </c>
      <c r="AM427" s="158">
        <f t="shared" si="121"/>
        <v>9.9718293920913314E-3</v>
      </c>
      <c r="AN427" s="158">
        <f t="shared" si="122"/>
        <v>6.9806602689200603E-3</v>
      </c>
      <c r="AO427" s="158">
        <f t="shared" si="123"/>
        <v>9.1720886748456066E-3</v>
      </c>
      <c r="AP427" s="157"/>
      <c r="AQ427" s="161"/>
      <c r="AR427" s="161"/>
      <c r="AS427" s="161" t="str">
        <f>IF(ISNA(VLOOKUP($B427,'2017 Emission Inventory'!$B$2:$B$803,1,FALSE)),"No","Yes")</f>
        <v>Yes</v>
      </c>
      <c r="AT427" s="161" t="str">
        <f>IFERROR(INDEX('2017 Emission Inventory'!$C$2:$C$803,MATCH($B427,'2017 Emission Inventory'!$B$2:$B$803,0)),"")</f>
        <v>Cargo Tractor</v>
      </c>
      <c r="AU427" s="161" t="str">
        <f>IFERROR(INDEX('2017 Emission Inventory'!$D$2:$D$803,MATCH($B427,'2017 Emission Inventory'!$B$2:$B$803,0)),"")</f>
        <v>Gasoline</v>
      </c>
      <c r="AV427" s="161">
        <f>IFERROR(INDEX('2017 Emission Inventory'!$E$2:$E$803,MATCH($B427,'2017 Emission Inventory'!$B$2:$B$803,0)),"")</f>
        <v>2017</v>
      </c>
      <c r="AW427" s="161">
        <f>IFERROR(INDEX('2017 Emission Inventory'!$F$2:$F$803,MATCH($B427,'2017 Emission Inventory'!$B$2:$B$803,0)),"")</f>
        <v>61</v>
      </c>
      <c r="AX427" s="161">
        <f>IFERROR(INDEX('2017 Emission Inventory'!$G$2:$G$803,MATCH($B427,'2017 Emission Inventory'!$B$2:$B$803,0)),"")</f>
        <v>1137.9951923076924</v>
      </c>
      <c r="AY427" s="162">
        <f>IFERROR(INDEX('2017 Emission Inventory'!$AL$2:$AL$803,MATCH($B427,'2017 Emission Inventory'!$B$2:$B$803,0)),"")</f>
        <v>5.1920452611294721</v>
      </c>
      <c r="AZ427" s="163">
        <f t="shared" si="124"/>
        <v>8.7692752767106477</v>
      </c>
      <c r="BB427" s="166"/>
    </row>
    <row r="428" spans="1:54" s="160" customFormat="1" x14ac:dyDescent="0.35">
      <c r="A428" s="157">
        <v>427</v>
      </c>
      <c r="B428" s="157" t="s">
        <v>394</v>
      </c>
      <c r="C428" s="157" t="s">
        <v>205</v>
      </c>
      <c r="D428" s="157" t="s">
        <v>16</v>
      </c>
      <c r="E428" s="157">
        <v>2017</v>
      </c>
      <c r="F428" s="157">
        <v>61</v>
      </c>
      <c r="G428" s="157">
        <v>1137.9951923076924</v>
      </c>
      <c r="H428" s="157"/>
      <c r="I428" s="157">
        <f t="shared" si="108"/>
        <v>75</v>
      </c>
      <c r="J428" s="157" t="str">
        <f>IF(D428="Electric","--",IF(D428="Diesel",VLOOKUP(C428,[2]ORDLF!A:B,2,FALSE),""))</f>
        <v/>
      </c>
      <c r="K428" s="157">
        <f>IF(D428="Electric","--",IF(D428="Gasoline",VLOOKUP(C428,LSILF!A:C,3,FALSE),""))</f>
        <v>0.54</v>
      </c>
      <c r="L428" s="158">
        <f t="shared" si="125"/>
        <v>0.54</v>
      </c>
      <c r="M428" s="157" t="str" cm="1">
        <f t="array" ref="M428">IF(D428="Electric","--",IF(D428="Diesel",_xlfn._xlws.FILTER(DIESCH[CH Cap],(DIESCH[HP Bin]=I428)),""))</f>
        <v/>
      </c>
      <c r="N428" s="157" cm="1">
        <f t="array" ref="N428">IF(D428="Electric","--",IF(D428="Gasoline",_xlfn._xlws.FILTER(LSICH[CH Cap],(LSICH[Fuel Type]=D428)*(LSICH[MY]=E428)),""))</f>
        <v>10000</v>
      </c>
      <c r="O428" s="157">
        <f t="shared" si="109"/>
        <v>10000</v>
      </c>
      <c r="P428" s="157">
        <f t="shared" si="110"/>
        <v>3413.9855769230771</v>
      </c>
      <c r="Q428" s="157" t="str" cm="1">
        <f t="array" ref="Q428">IF(D428="Electric","--",IF(D428="Diesel",_xlfn._xlws.FILTER(ORDEF[HC-ZH (g/hp-hr)],(ORDEF[HP]=I428)*(ORDEF[Model_Year]=E428)),""))</f>
        <v/>
      </c>
      <c r="R428" s="157" cm="1">
        <f t="array" ref="R428">IF(D428="Electric","--",IF(D428="Gasoline",_xlfn._xlws.FILTER(LSIEF[HC-ZH (g/hp-hr)],(LSIEF[Fuel]=D428)*(LSIEF[HP Bin]=I428)*(LSIEF[Model Year]=E428)),""))</f>
        <v>1.2999999999999999E-2</v>
      </c>
      <c r="S428" s="158">
        <f t="shared" si="111"/>
        <v>1.2999999999999999E-2</v>
      </c>
      <c r="T428" s="159" t="str" cm="1">
        <f t="array" ref="T428">IF(D428="Electric","--",IF(D428="Diesel",_xlfn._xlws.FILTER(ORDEF[HCDR],(ORDEF[HP]=I428)*(ORDEF[Model_Year]=E428),),""))</f>
        <v/>
      </c>
      <c r="U428" s="159" cm="1">
        <f t="array" ref="U428">IF(D428="Electric","--",IF(D428="Gasoline",_xlfn._xlws.FILTER(LSIEF[HC DR],(LSIEF[Fuel]=D428)*(LSIEF[HP Bin]=I428)*(LSIEF[Model Year]=E428)),""))</f>
        <v>6.6879999999999997E-5</v>
      </c>
      <c r="V428" s="159">
        <f t="shared" si="112"/>
        <v>6.6879999999999997E-5</v>
      </c>
      <c r="W428" s="158" t="str" cm="1">
        <f t="array" ref="W428">IF(D428="Electric","--",IF(D428="Diesel",_xlfn._xlws.FILTER(ORDEF[NOXzh],(ORDEF[HP]=I428)*(ORDEF[Model_Year]=E428)),""))</f>
        <v/>
      </c>
      <c r="X428" s="158" cm="1">
        <f t="array" ref="X428">IF(D428="Electric","--",IF(D428="Gasoline",_xlfn._xlws.FILTER(LSIEF[NOX-ZH (g/hp-hr)],(LSIEF[Fuel]=D428)*(LSIEF[HP Bin]=I428)*(LSIEF[Model Year]=E428)),""))</f>
        <v>0.01</v>
      </c>
      <c r="Y428" s="158">
        <f t="shared" si="113"/>
        <v>0.01</v>
      </c>
      <c r="Z428" s="159" t="str" cm="1">
        <f t="array" ref="Z428">IF(D428="Electric","--",IF(D428="Diesel",_xlfn._xlws.FILTER(ORDEF[NOXdr],(ORDEF[HP]=I428)*(ORDEF[Model_Year]=E428)),""))</f>
        <v/>
      </c>
      <c r="AA428" s="159" cm="1">
        <f t="array" ref="AA428">IF(E428="Electric","--",IF(D428="Gasoline",_xlfn._xlws.FILTER(LSIEF[NOX DR],(LSIEF[Fuel]=D428)*(LSIEF[HP Bin]=I428)*(LSIEF[Model Year]=E428)),""))</f>
        <v>4.7720000000000004E-5</v>
      </c>
      <c r="AB428" s="159">
        <f t="shared" si="114"/>
        <v>4.7720000000000004E-5</v>
      </c>
      <c r="AC428" s="158" t="str" cm="1">
        <f t="array" ref="AC428">IF(D428="Electric","--",IF(D428="Diesel",_xlfn._xlws.FILTER(DFCF2[Fuel_HC],(DFCF2[MY]=E428)),""))</f>
        <v/>
      </c>
      <c r="AD428" s="158" cm="1">
        <f t="array" ref="AD428">IF(D428="Electric","--",IF(D428="Gasoline",_xlfn._xlws.FILTER(GFCF2[Fuel_HC],(GFCF2[MY]=E428)),""))</f>
        <v>1</v>
      </c>
      <c r="AE428" s="158">
        <f t="shared" si="115"/>
        <v>1</v>
      </c>
      <c r="AF428" s="157" t="str" cm="1">
        <f t="array" ref="AF428">IF(D428="Electric","--",IF(D428="Diesel",_xlfn._xlws.FILTER(DFCF2[Fuel_NOX],(DFCF2[MY]=E428)),""))</f>
        <v/>
      </c>
      <c r="AG428" s="157" cm="1">
        <f t="array" ref="AG428">IF(D428="Electric","--",IF(D428="Gasoline",_xlfn._xlws.FILTER(GFCF2[Fuel_NOX],(GFCF2[MY]=E428)),""))</f>
        <v>0.97699999999999998</v>
      </c>
      <c r="AH428" s="157">
        <f t="shared" si="116"/>
        <v>0.97699999999999998</v>
      </c>
      <c r="AI428" s="158">
        <f t="shared" si="117"/>
        <v>0.24132735538461539</v>
      </c>
      <c r="AJ428" s="158">
        <f t="shared" si="118"/>
        <v>0.16893833772096156</v>
      </c>
      <c r="AK428" s="158">
        <f t="shared" si="119"/>
        <v>19.943658784182663</v>
      </c>
      <c r="AL428" s="158">
        <f t="shared" si="120"/>
        <v>13.96132053784012</v>
      </c>
      <c r="AM428" s="158">
        <f t="shared" si="121"/>
        <v>9.9718293920913314E-3</v>
      </c>
      <c r="AN428" s="158">
        <f t="shared" si="122"/>
        <v>6.9806602689200603E-3</v>
      </c>
      <c r="AO428" s="158">
        <f t="shared" si="123"/>
        <v>9.1720886748456066E-3</v>
      </c>
      <c r="AP428" s="157"/>
      <c r="AQ428" s="161"/>
      <c r="AR428" s="161"/>
      <c r="AS428" s="161" t="str">
        <f>IF(ISNA(VLOOKUP($B428,'2017 Emission Inventory'!$B$2:$B$803,1,FALSE)),"No","Yes")</f>
        <v>Yes</v>
      </c>
      <c r="AT428" s="161" t="str">
        <f>IFERROR(INDEX('2017 Emission Inventory'!$C$2:$C$803,MATCH($B428,'2017 Emission Inventory'!$B$2:$B$803,0)),"")</f>
        <v>Cargo Tractor</v>
      </c>
      <c r="AU428" s="161" t="str">
        <f>IFERROR(INDEX('2017 Emission Inventory'!$D$2:$D$803,MATCH($B428,'2017 Emission Inventory'!$B$2:$B$803,0)),"")</f>
        <v>Gasoline</v>
      </c>
      <c r="AV428" s="161">
        <f>IFERROR(INDEX('2017 Emission Inventory'!$E$2:$E$803,MATCH($B428,'2017 Emission Inventory'!$B$2:$B$803,0)),"")</f>
        <v>2017</v>
      </c>
      <c r="AW428" s="161">
        <f>IFERROR(INDEX('2017 Emission Inventory'!$F$2:$F$803,MATCH($B428,'2017 Emission Inventory'!$B$2:$B$803,0)),"")</f>
        <v>61</v>
      </c>
      <c r="AX428" s="161">
        <f>IFERROR(INDEX('2017 Emission Inventory'!$G$2:$G$803,MATCH($B428,'2017 Emission Inventory'!$B$2:$B$803,0)),"")</f>
        <v>1137.9951923076924</v>
      </c>
      <c r="AY428" s="162">
        <f>IFERROR(INDEX('2017 Emission Inventory'!$AL$2:$AL$803,MATCH($B428,'2017 Emission Inventory'!$B$2:$B$803,0)),"")</f>
        <v>5.1920452611294721</v>
      </c>
      <c r="AZ428" s="163">
        <f t="shared" si="124"/>
        <v>8.7692752767106477</v>
      </c>
      <c r="BB428" s="166"/>
    </row>
    <row r="429" spans="1:54" s="160" customFormat="1" x14ac:dyDescent="0.35">
      <c r="A429" s="157">
        <v>428</v>
      </c>
      <c r="B429" s="157">
        <v>173862</v>
      </c>
      <c r="C429" s="157" t="s">
        <v>205</v>
      </c>
      <c r="D429" s="157" t="s">
        <v>16</v>
      </c>
      <c r="E429" s="157">
        <v>2018</v>
      </c>
      <c r="F429" s="157">
        <v>100</v>
      </c>
      <c r="G429" s="157">
        <v>1137.9951923076924</v>
      </c>
      <c r="H429" s="157"/>
      <c r="I429" s="157">
        <f t="shared" si="108"/>
        <v>175</v>
      </c>
      <c r="J429" s="157" t="str">
        <f>IF(D429="Electric","--",IF(D429="Diesel",VLOOKUP(C429,[2]ORDLF!A:B,2,FALSE),""))</f>
        <v/>
      </c>
      <c r="K429" s="157">
        <f>IF(D429="Electric","--",IF(D429="Gasoline",VLOOKUP(C429,LSILF!A:C,3,FALSE),""))</f>
        <v>0.54</v>
      </c>
      <c r="L429" s="158">
        <f t="shared" si="125"/>
        <v>0.54</v>
      </c>
      <c r="M429" s="157" t="str" cm="1">
        <f t="array" ref="M429">IF(D429="Electric","--",IF(D429="Diesel",_xlfn._xlws.FILTER(DIESCH[CH Cap],(DIESCH[HP Bin]=I429)),""))</f>
        <v/>
      </c>
      <c r="N429" s="157" cm="1">
        <f t="array" ref="N429">IF(D429="Electric","--",IF(D429="Gasoline",_xlfn._xlws.FILTER(LSICH[CH Cap],(LSICH[Fuel Type]=D429)*(LSICH[MY]=E429)),""))</f>
        <v>10000</v>
      </c>
      <c r="O429" s="157">
        <f t="shared" si="109"/>
        <v>10000</v>
      </c>
      <c r="P429" s="157">
        <f t="shared" si="110"/>
        <v>2275.9903846153848</v>
      </c>
      <c r="Q429" s="157" t="str" cm="1">
        <f t="array" ref="Q429">IF(D429="Electric","--",IF(D429="Diesel",_xlfn._xlws.FILTER(ORDEF[HC-ZH (g/hp-hr)],(ORDEF[HP]=I429)*(ORDEF[Model_Year]=E429)),""))</f>
        <v/>
      </c>
      <c r="R429" s="157" cm="1">
        <f t="array" ref="R429">IF(D429="Electric","--",IF(D429="Gasoline",_xlfn._xlws.FILTER(LSIEF[HC-ZH (g/hp-hr)],(LSIEF[Fuel]=D429)*(LSIEF[HP Bin]=I429)*(LSIEF[Model Year]=E429)),""))</f>
        <v>0.129</v>
      </c>
      <c r="S429" s="158">
        <f t="shared" si="111"/>
        <v>0.129</v>
      </c>
      <c r="T429" s="159" t="str" cm="1">
        <f t="array" ref="T429">IF(D429="Electric","--",IF(D429="Diesel",_xlfn._xlws.FILTER(ORDEF[HCDR],(ORDEF[HP]=I429)*(ORDEF[Model_Year]=E429),),""))</f>
        <v/>
      </c>
      <c r="U429" s="159" cm="1">
        <f t="array" ref="U429">IF(D429="Electric","--",IF(D429="Gasoline",_xlfn._xlws.FILTER(LSIEF[HC DR],(LSIEF[Fuel]=D429)*(LSIEF[HP Bin]=I429)*(LSIEF[Model Year]=E429)),""))</f>
        <v>1.0200000000000001E-5</v>
      </c>
      <c r="V429" s="159">
        <f t="shared" si="112"/>
        <v>1.0200000000000001E-5</v>
      </c>
      <c r="W429" s="158" t="str" cm="1">
        <f t="array" ref="W429">IF(D429="Electric","--",IF(D429="Diesel",_xlfn._xlws.FILTER(ORDEF[NOXzh],(ORDEF[HP]=I429)*(ORDEF[Model_Year]=E429)),""))</f>
        <v/>
      </c>
      <c r="X429" s="158" cm="1">
        <f t="array" ref="X429">IF(D429="Electric","--",IF(D429="Gasoline",_xlfn._xlws.FILTER(LSIEF[NOX-ZH (g/hp-hr)],(LSIEF[Fuel]=D429)*(LSIEF[HP Bin]=I429)*(LSIEF[Model Year]=E429)),""))</f>
        <v>0.13700000000000001</v>
      </c>
      <c r="Y429" s="158">
        <f t="shared" si="113"/>
        <v>0.13700000000000001</v>
      </c>
      <c r="Z429" s="159" t="str" cm="1">
        <f t="array" ref="Z429">IF(D429="Electric","--",IF(D429="Diesel",_xlfn._xlws.FILTER(ORDEF[NOXdr],(ORDEF[HP]=I429)*(ORDEF[Model_Year]=E429)),""))</f>
        <v/>
      </c>
      <c r="AA429" s="159" cm="1">
        <f t="array" ref="AA429">IF(E429="Electric","--",IF(D429="Gasoline",_xlfn._xlws.FILTER(LSIEF[NOX DR],(LSIEF[Fuel]=D429)*(LSIEF[HP Bin]=I429)*(LSIEF[Model Year]=E429)),""))</f>
        <v>5.66E-5</v>
      </c>
      <c r="AB429" s="159">
        <f t="shared" si="114"/>
        <v>5.66E-5</v>
      </c>
      <c r="AC429" s="158" t="str" cm="1">
        <f t="array" ref="AC429">IF(D429="Electric","--",IF(D429="Diesel",_xlfn._xlws.FILTER(DFCF2[Fuel_HC],(DFCF2[MY]=E429)),""))</f>
        <v/>
      </c>
      <c r="AD429" s="158" cm="1">
        <f t="array" ref="AD429">IF(D429="Electric","--",IF(D429="Gasoline",_xlfn._xlws.FILTER(GFCF2[Fuel_HC],(GFCF2[MY]=E429)),""))</f>
        <v>1</v>
      </c>
      <c r="AE429" s="158">
        <f t="shared" si="115"/>
        <v>1</v>
      </c>
      <c r="AF429" s="157" t="str" cm="1">
        <f t="array" ref="AF429">IF(D429="Electric","--",IF(D429="Diesel",_xlfn._xlws.FILTER(DFCF2[Fuel_NOX],(DFCF2[MY]=E429)),""))</f>
        <v/>
      </c>
      <c r="AG429" s="157" cm="1">
        <f t="array" ref="AG429">IF(D429="Electric","--",IF(D429="Gasoline",_xlfn._xlws.FILTER(GFCF2[Fuel_NOX],(GFCF2[MY]=E429)),""))</f>
        <v>0.97699999999999998</v>
      </c>
      <c r="AH429" s="157">
        <f t="shared" si="116"/>
        <v>0.97699999999999998</v>
      </c>
      <c r="AI429" s="158">
        <f t="shared" si="117"/>
        <v>0.15221510192307694</v>
      </c>
      <c r="AJ429" s="158">
        <f t="shared" si="118"/>
        <v>0.25970717148653844</v>
      </c>
      <c r="AK429" s="158">
        <f t="shared" si="119"/>
        <v>20.62178190077292</v>
      </c>
      <c r="AL429" s="158">
        <f t="shared" si="120"/>
        <v>35.18458142982773</v>
      </c>
      <c r="AM429" s="158">
        <f t="shared" si="121"/>
        <v>1.031089095038646E-2</v>
      </c>
      <c r="AN429" s="158">
        <f t="shared" si="122"/>
        <v>1.7592290714913868E-2</v>
      </c>
      <c r="AO429" s="158">
        <f t="shared" si="123"/>
        <v>9.4839574961654658E-3</v>
      </c>
      <c r="AP429" s="157"/>
      <c r="AQ429" s="161"/>
      <c r="AR429" s="161"/>
      <c r="AS429" s="161" t="str">
        <f>IF(ISNA(VLOOKUP($B429,'2017 Emission Inventory'!$B$2:$B$803,1,FALSE)),"No","Yes")</f>
        <v>No</v>
      </c>
      <c r="AT429" s="161" t="str">
        <f>IFERROR(INDEX('2017 Emission Inventory'!$C$2:$C$803,MATCH($B429,'2017 Emission Inventory'!$B$2:$B$803,0)),"")</f>
        <v/>
      </c>
      <c r="AU429" s="161" t="str">
        <f>IFERROR(INDEX('2017 Emission Inventory'!$D$2:$D$803,MATCH($B429,'2017 Emission Inventory'!$B$2:$B$803,0)),"")</f>
        <v/>
      </c>
      <c r="AV429" s="161" t="str">
        <f>IFERROR(INDEX('2017 Emission Inventory'!$E$2:$E$803,MATCH($B429,'2017 Emission Inventory'!$B$2:$B$803,0)),"")</f>
        <v/>
      </c>
      <c r="AW429" s="161" t="str">
        <f>IFERROR(INDEX('2017 Emission Inventory'!$F$2:$F$803,MATCH($B429,'2017 Emission Inventory'!$B$2:$B$803,0)),"")</f>
        <v/>
      </c>
      <c r="AX429" s="161" t="str">
        <f>IFERROR(INDEX('2017 Emission Inventory'!$G$2:$G$803,MATCH($B429,'2017 Emission Inventory'!$B$2:$B$803,0)),"")</f>
        <v/>
      </c>
      <c r="AY429" s="162" t="str">
        <f>IFERROR(INDEX('2017 Emission Inventory'!$AL$2:$AL$803,MATCH($B429,'2017 Emission Inventory'!$B$2:$B$803,0)),"")</f>
        <v/>
      </c>
      <c r="AZ429" s="163" t="e">
        <f t="shared" si="124"/>
        <v>#VALUE!</v>
      </c>
      <c r="BB429" s="166"/>
    </row>
    <row r="430" spans="1:54" s="160" customFormat="1" x14ac:dyDescent="0.35">
      <c r="A430" s="157">
        <v>429</v>
      </c>
      <c r="B430" s="157">
        <v>414659</v>
      </c>
      <c r="C430" s="157" t="s">
        <v>205</v>
      </c>
      <c r="D430" s="157" t="s">
        <v>16</v>
      </c>
      <c r="E430" s="157">
        <v>2018</v>
      </c>
      <c r="F430" s="157">
        <v>169</v>
      </c>
      <c r="G430" s="157">
        <v>1137.9951923076924</v>
      </c>
      <c r="H430" s="157"/>
      <c r="I430" s="157">
        <f t="shared" si="108"/>
        <v>175</v>
      </c>
      <c r="J430" s="157" t="str">
        <f>IF(D430="Electric","--",IF(D430="Diesel",VLOOKUP(C430,[2]ORDLF!A:B,2,FALSE),""))</f>
        <v/>
      </c>
      <c r="K430" s="157">
        <f>IF(D430="Electric","--",IF(D430="Gasoline",VLOOKUP(C430,LSILF!A:C,3,FALSE),""))</f>
        <v>0.54</v>
      </c>
      <c r="L430" s="158">
        <f t="shared" si="125"/>
        <v>0.54</v>
      </c>
      <c r="M430" s="157" t="str" cm="1">
        <f t="array" ref="M430">IF(D430="Electric","--",IF(D430="Diesel",_xlfn._xlws.FILTER(DIESCH[CH Cap],(DIESCH[HP Bin]=I430)),""))</f>
        <v/>
      </c>
      <c r="N430" s="157" cm="1">
        <f t="array" ref="N430">IF(D430="Electric","--",IF(D430="Gasoline",_xlfn._xlws.FILTER(LSICH[CH Cap],(LSICH[Fuel Type]=D430)*(LSICH[MY]=E430)),""))</f>
        <v>10000</v>
      </c>
      <c r="O430" s="157">
        <f t="shared" si="109"/>
        <v>10000</v>
      </c>
      <c r="P430" s="157">
        <f t="shared" si="110"/>
        <v>2275.9903846153848</v>
      </c>
      <c r="Q430" s="157" t="str" cm="1">
        <f t="array" ref="Q430">IF(D430="Electric","--",IF(D430="Diesel",_xlfn._xlws.FILTER(ORDEF[HC-ZH (g/hp-hr)],(ORDEF[HP]=I430)*(ORDEF[Model_Year]=E430)),""))</f>
        <v/>
      </c>
      <c r="R430" s="157" cm="1">
        <f t="array" ref="R430">IF(D430="Electric","--",IF(D430="Gasoline",_xlfn._xlws.FILTER(LSIEF[HC-ZH (g/hp-hr)],(LSIEF[Fuel]=D430)*(LSIEF[HP Bin]=I430)*(LSIEF[Model Year]=E430)),""))</f>
        <v>0.129</v>
      </c>
      <c r="S430" s="158">
        <f t="shared" si="111"/>
        <v>0.129</v>
      </c>
      <c r="T430" s="159" t="str" cm="1">
        <f t="array" ref="T430">IF(D430="Electric","--",IF(D430="Diesel",_xlfn._xlws.FILTER(ORDEF[HCDR],(ORDEF[HP]=I430)*(ORDEF[Model_Year]=E430),),""))</f>
        <v/>
      </c>
      <c r="U430" s="159" cm="1">
        <f t="array" ref="U430">IF(D430="Electric","--",IF(D430="Gasoline",_xlfn._xlws.FILTER(LSIEF[HC DR],(LSIEF[Fuel]=D430)*(LSIEF[HP Bin]=I430)*(LSIEF[Model Year]=E430)),""))</f>
        <v>1.0200000000000001E-5</v>
      </c>
      <c r="V430" s="159">
        <f t="shared" si="112"/>
        <v>1.0200000000000001E-5</v>
      </c>
      <c r="W430" s="158" t="str" cm="1">
        <f t="array" ref="W430">IF(D430="Electric","--",IF(D430="Diesel",_xlfn._xlws.FILTER(ORDEF[NOXzh],(ORDEF[HP]=I430)*(ORDEF[Model_Year]=E430)),""))</f>
        <v/>
      </c>
      <c r="X430" s="158" cm="1">
        <f t="array" ref="X430">IF(D430="Electric","--",IF(D430="Gasoline",_xlfn._xlws.FILTER(LSIEF[NOX-ZH (g/hp-hr)],(LSIEF[Fuel]=D430)*(LSIEF[HP Bin]=I430)*(LSIEF[Model Year]=E430)),""))</f>
        <v>0.13700000000000001</v>
      </c>
      <c r="Y430" s="158">
        <f t="shared" si="113"/>
        <v>0.13700000000000001</v>
      </c>
      <c r="Z430" s="159" t="str" cm="1">
        <f t="array" ref="Z430">IF(D430="Electric","--",IF(D430="Diesel",_xlfn._xlws.FILTER(ORDEF[NOXdr],(ORDEF[HP]=I430)*(ORDEF[Model_Year]=E430)),""))</f>
        <v/>
      </c>
      <c r="AA430" s="159" cm="1">
        <f t="array" ref="AA430">IF(E430="Electric","--",IF(D430="Gasoline",_xlfn._xlws.FILTER(LSIEF[NOX DR],(LSIEF[Fuel]=D430)*(LSIEF[HP Bin]=I430)*(LSIEF[Model Year]=E430)),""))</f>
        <v>5.66E-5</v>
      </c>
      <c r="AB430" s="159">
        <f t="shared" si="114"/>
        <v>5.66E-5</v>
      </c>
      <c r="AC430" s="158" t="str" cm="1">
        <f t="array" ref="AC430">IF(D430="Electric","--",IF(D430="Diesel",_xlfn._xlws.FILTER(DFCF2[Fuel_HC],(DFCF2[MY]=E430)),""))</f>
        <v/>
      </c>
      <c r="AD430" s="158" cm="1">
        <f t="array" ref="AD430">IF(D430="Electric","--",IF(D430="Gasoline",_xlfn._xlws.FILTER(GFCF2[Fuel_HC],(GFCF2[MY]=E430)),""))</f>
        <v>1</v>
      </c>
      <c r="AE430" s="158">
        <f t="shared" si="115"/>
        <v>1</v>
      </c>
      <c r="AF430" s="157" t="str" cm="1">
        <f t="array" ref="AF430">IF(D430="Electric","--",IF(D430="Diesel",_xlfn._xlws.FILTER(DFCF2[Fuel_NOX],(DFCF2[MY]=E430)),""))</f>
        <v/>
      </c>
      <c r="AG430" s="157" cm="1">
        <f t="array" ref="AG430">IF(D430="Electric","--",IF(D430="Gasoline",_xlfn._xlws.FILTER(GFCF2[Fuel_NOX],(GFCF2[MY]=E430)),""))</f>
        <v>0.97699999999999998</v>
      </c>
      <c r="AH430" s="157">
        <f t="shared" si="116"/>
        <v>0.97699999999999998</v>
      </c>
      <c r="AI430" s="158">
        <f t="shared" si="117"/>
        <v>0.15221510192307694</v>
      </c>
      <c r="AJ430" s="158">
        <f t="shared" si="118"/>
        <v>0.25970717148653844</v>
      </c>
      <c r="AK430" s="158">
        <f t="shared" si="119"/>
        <v>34.850811412306243</v>
      </c>
      <c r="AL430" s="158">
        <f t="shared" si="120"/>
        <v>59.461942616408862</v>
      </c>
      <c r="AM430" s="158">
        <f t="shared" si="121"/>
        <v>1.7425405706153124E-2</v>
      </c>
      <c r="AN430" s="158">
        <f t="shared" si="122"/>
        <v>2.9730971308204429E-2</v>
      </c>
      <c r="AO430" s="158">
        <f t="shared" si="123"/>
        <v>1.6027888168519643E-2</v>
      </c>
      <c r="AP430" s="157"/>
      <c r="AQ430" s="161"/>
      <c r="AR430" s="161"/>
      <c r="AS430" s="161" t="str">
        <f>IF(ISNA(VLOOKUP($B430,'2017 Emission Inventory'!$B$2:$B$803,1,FALSE)),"No","Yes")</f>
        <v>No</v>
      </c>
      <c r="AT430" s="161" t="str">
        <f>IFERROR(INDEX('2017 Emission Inventory'!$C$2:$C$803,MATCH($B430,'2017 Emission Inventory'!$B$2:$B$803,0)),"")</f>
        <v/>
      </c>
      <c r="AU430" s="161" t="str">
        <f>IFERROR(INDEX('2017 Emission Inventory'!$D$2:$D$803,MATCH($B430,'2017 Emission Inventory'!$B$2:$B$803,0)),"")</f>
        <v/>
      </c>
      <c r="AV430" s="161" t="str">
        <f>IFERROR(INDEX('2017 Emission Inventory'!$E$2:$E$803,MATCH($B430,'2017 Emission Inventory'!$B$2:$B$803,0)),"")</f>
        <v/>
      </c>
      <c r="AW430" s="161" t="str">
        <f>IFERROR(INDEX('2017 Emission Inventory'!$F$2:$F$803,MATCH($B430,'2017 Emission Inventory'!$B$2:$B$803,0)),"")</f>
        <v/>
      </c>
      <c r="AX430" s="161" t="str">
        <f>IFERROR(INDEX('2017 Emission Inventory'!$G$2:$G$803,MATCH($B430,'2017 Emission Inventory'!$B$2:$B$803,0)),"")</f>
        <v/>
      </c>
      <c r="AY430" s="162" t="str">
        <f>IFERROR(INDEX('2017 Emission Inventory'!$AL$2:$AL$803,MATCH($B430,'2017 Emission Inventory'!$B$2:$B$803,0)),"")</f>
        <v/>
      </c>
      <c r="AZ430" s="163" t="e">
        <f t="shared" si="124"/>
        <v>#VALUE!</v>
      </c>
      <c r="BB430" s="166"/>
    </row>
    <row r="431" spans="1:54" s="160" customFormat="1" x14ac:dyDescent="0.35">
      <c r="A431" s="157">
        <v>430</v>
      </c>
      <c r="B431" s="157">
        <v>414660</v>
      </c>
      <c r="C431" s="157" t="s">
        <v>205</v>
      </c>
      <c r="D431" s="157" t="s">
        <v>16</v>
      </c>
      <c r="E431" s="157">
        <v>2018</v>
      </c>
      <c r="F431" s="157">
        <v>169</v>
      </c>
      <c r="G431" s="157">
        <v>1137.9951923076924</v>
      </c>
      <c r="H431" s="157"/>
      <c r="I431" s="157">
        <f t="shared" si="108"/>
        <v>175</v>
      </c>
      <c r="J431" s="157" t="str">
        <f>IF(D431="Electric","--",IF(D431="Diesel",VLOOKUP(C431,[2]ORDLF!A:B,2,FALSE),""))</f>
        <v/>
      </c>
      <c r="K431" s="157">
        <f>IF(D431="Electric","--",IF(D431="Gasoline",VLOOKUP(C431,LSILF!A:C,3,FALSE),""))</f>
        <v>0.54</v>
      </c>
      <c r="L431" s="158">
        <f t="shared" si="125"/>
        <v>0.54</v>
      </c>
      <c r="M431" s="157" t="str" cm="1">
        <f t="array" ref="M431">IF(D431="Electric","--",IF(D431="Diesel",_xlfn._xlws.FILTER(DIESCH[CH Cap],(DIESCH[HP Bin]=I431)),""))</f>
        <v/>
      </c>
      <c r="N431" s="157" cm="1">
        <f t="array" ref="N431">IF(D431="Electric","--",IF(D431="Gasoline",_xlfn._xlws.FILTER(LSICH[CH Cap],(LSICH[Fuel Type]=D431)*(LSICH[MY]=E431)),""))</f>
        <v>10000</v>
      </c>
      <c r="O431" s="157">
        <f t="shared" si="109"/>
        <v>10000</v>
      </c>
      <c r="P431" s="157">
        <f t="shared" si="110"/>
        <v>2275.9903846153848</v>
      </c>
      <c r="Q431" s="157" t="str" cm="1">
        <f t="array" ref="Q431">IF(D431="Electric","--",IF(D431="Diesel",_xlfn._xlws.FILTER(ORDEF[HC-ZH (g/hp-hr)],(ORDEF[HP]=I431)*(ORDEF[Model_Year]=E431)),""))</f>
        <v/>
      </c>
      <c r="R431" s="157" cm="1">
        <f t="array" ref="R431">IF(D431="Electric","--",IF(D431="Gasoline",_xlfn._xlws.FILTER(LSIEF[HC-ZH (g/hp-hr)],(LSIEF[Fuel]=D431)*(LSIEF[HP Bin]=I431)*(LSIEF[Model Year]=E431)),""))</f>
        <v>0.129</v>
      </c>
      <c r="S431" s="158">
        <f t="shared" si="111"/>
        <v>0.129</v>
      </c>
      <c r="T431" s="159" t="str" cm="1">
        <f t="array" ref="T431">IF(D431="Electric","--",IF(D431="Diesel",_xlfn._xlws.FILTER(ORDEF[HCDR],(ORDEF[HP]=I431)*(ORDEF[Model_Year]=E431),),""))</f>
        <v/>
      </c>
      <c r="U431" s="159" cm="1">
        <f t="array" ref="U431">IF(D431="Electric","--",IF(D431="Gasoline",_xlfn._xlws.FILTER(LSIEF[HC DR],(LSIEF[Fuel]=D431)*(LSIEF[HP Bin]=I431)*(LSIEF[Model Year]=E431)),""))</f>
        <v>1.0200000000000001E-5</v>
      </c>
      <c r="V431" s="159">
        <f t="shared" si="112"/>
        <v>1.0200000000000001E-5</v>
      </c>
      <c r="W431" s="158" t="str" cm="1">
        <f t="array" ref="W431">IF(D431="Electric","--",IF(D431="Diesel",_xlfn._xlws.FILTER(ORDEF[NOXzh],(ORDEF[HP]=I431)*(ORDEF[Model_Year]=E431)),""))</f>
        <v/>
      </c>
      <c r="X431" s="158" cm="1">
        <f t="array" ref="X431">IF(D431="Electric","--",IF(D431="Gasoline",_xlfn._xlws.FILTER(LSIEF[NOX-ZH (g/hp-hr)],(LSIEF[Fuel]=D431)*(LSIEF[HP Bin]=I431)*(LSIEF[Model Year]=E431)),""))</f>
        <v>0.13700000000000001</v>
      </c>
      <c r="Y431" s="158">
        <f t="shared" si="113"/>
        <v>0.13700000000000001</v>
      </c>
      <c r="Z431" s="159" t="str" cm="1">
        <f t="array" ref="Z431">IF(D431="Electric","--",IF(D431="Diesel",_xlfn._xlws.FILTER(ORDEF[NOXdr],(ORDEF[HP]=I431)*(ORDEF[Model_Year]=E431)),""))</f>
        <v/>
      </c>
      <c r="AA431" s="159" cm="1">
        <f t="array" ref="AA431">IF(E431="Electric","--",IF(D431="Gasoline",_xlfn._xlws.FILTER(LSIEF[NOX DR],(LSIEF[Fuel]=D431)*(LSIEF[HP Bin]=I431)*(LSIEF[Model Year]=E431)),""))</f>
        <v>5.66E-5</v>
      </c>
      <c r="AB431" s="159">
        <f t="shared" si="114"/>
        <v>5.66E-5</v>
      </c>
      <c r="AC431" s="158" t="str" cm="1">
        <f t="array" ref="AC431">IF(D431="Electric","--",IF(D431="Diesel",_xlfn._xlws.FILTER(DFCF2[Fuel_HC],(DFCF2[MY]=E431)),""))</f>
        <v/>
      </c>
      <c r="AD431" s="158" cm="1">
        <f t="array" ref="AD431">IF(D431="Electric","--",IF(D431="Gasoline",_xlfn._xlws.FILTER(GFCF2[Fuel_HC],(GFCF2[MY]=E431)),""))</f>
        <v>1</v>
      </c>
      <c r="AE431" s="158">
        <f t="shared" si="115"/>
        <v>1</v>
      </c>
      <c r="AF431" s="157" t="str" cm="1">
        <f t="array" ref="AF431">IF(D431="Electric","--",IF(D431="Diesel",_xlfn._xlws.FILTER(DFCF2[Fuel_NOX],(DFCF2[MY]=E431)),""))</f>
        <v/>
      </c>
      <c r="AG431" s="157" cm="1">
        <f t="array" ref="AG431">IF(D431="Electric","--",IF(D431="Gasoline",_xlfn._xlws.FILTER(GFCF2[Fuel_NOX],(GFCF2[MY]=E431)),""))</f>
        <v>0.97699999999999998</v>
      </c>
      <c r="AH431" s="157">
        <f t="shared" si="116"/>
        <v>0.97699999999999998</v>
      </c>
      <c r="AI431" s="158">
        <f t="shared" si="117"/>
        <v>0.15221510192307694</v>
      </c>
      <c r="AJ431" s="158">
        <f t="shared" si="118"/>
        <v>0.25970717148653844</v>
      </c>
      <c r="AK431" s="158">
        <f t="shared" si="119"/>
        <v>34.850811412306243</v>
      </c>
      <c r="AL431" s="158">
        <f t="shared" si="120"/>
        <v>59.461942616408862</v>
      </c>
      <c r="AM431" s="158">
        <f t="shared" si="121"/>
        <v>1.7425405706153124E-2</v>
      </c>
      <c r="AN431" s="158">
        <f t="shared" si="122"/>
        <v>2.9730971308204429E-2</v>
      </c>
      <c r="AO431" s="158">
        <f t="shared" si="123"/>
        <v>1.6027888168519643E-2</v>
      </c>
      <c r="AP431" s="157"/>
      <c r="AQ431" s="161"/>
      <c r="AR431" s="161"/>
      <c r="AS431" s="161" t="str">
        <f>IF(ISNA(VLOOKUP($B431,'2017 Emission Inventory'!$B$2:$B$803,1,FALSE)),"No","Yes")</f>
        <v>No</v>
      </c>
      <c r="AT431" s="161" t="str">
        <f>IFERROR(INDEX('2017 Emission Inventory'!$C$2:$C$803,MATCH($B431,'2017 Emission Inventory'!$B$2:$B$803,0)),"")</f>
        <v/>
      </c>
      <c r="AU431" s="161" t="str">
        <f>IFERROR(INDEX('2017 Emission Inventory'!$D$2:$D$803,MATCH($B431,'2017 Emission Inventory'!$B$2:$B$803,0)),"")</f>
        <v/>
      </c>
      <c r="AV431" s="161" t="str">
        <f>IFERROR(INDEX('2017 Emission Inventory'!$E$2:$E$803,MATCH($B431,'2017 Emission Inventory'!$B$2:$B$803,0)),"")</f>
        <v/>
      </c>
      <c r="AW431" s="161" t="str">
        <f>IFERROR(INDEX('2017 Emission Inventory'!$F$2:$F$803,MATCH($B431,'2017 Emission Inventory'!$B$2:$B$803,0)),"")</f>
        <v/>
      </c>
      <c r="AX431" s="161" t="str">
        <f>IFERROR(INDEX('2017 Emission Inventory'!$G$2:$G$803,MATCH($B431,'2017 Emission Inventory'!$B$2:$B$803,0)),"")</f>
        <v/>
      </c>
      <c r="AY431" s="162" t="str">
        <f>IFERROR(INDEX('2017 Emission Inventory'!$AL$2:$AL$803,MATCH($B431,'2017 Emission Inventory'!$B$2:$B$803,0)),"")</f>
        <v/>
      </c>
      <c r="AZ431" s="163" t="e">
        <f t="shared" si="124"/>
        <v>#VALUE!</v>
      </c>
      <c r="BB431" s="166"/>
    </row>
    <row r="432" spans="1:54" s="160" customFormat="1" x14ac:dyDescent="0.35">
      <c r="A432" s="157">
        <v>431</v>
      </c>
      <c r="B432" s="157">
        <v>414661</v>
      </c>
      <c r="C432" s="157" t="s">
        <v>205</v>
      </c>
      <c r="D432" s="157" t="s">
        <v>16</v>
      </c>
      <c r="E432" s="157">
        <v>2018</v>
      </c>
      <c r="F432" s="157">
        <v>169</v>
      </c>
      <c r="G432" s="157">
        <v>1137.9951923076924</v>
      </c>
      <c r="H432" s="157"/>
      <c r="I432" s="157">
        <f t="shared" si="108"/>
        <v>175</v>
      </c>
      <c r="J432" s="157" t="str">
        <f>IF(D432="Electric","--",IF(D432="Diesel",VLOOKUP(C432,[2]ORDLF!A:B,2,FALSE),""))</f>
        <v/>
      </c>
      <c r="K432" s="157">
        <f>IF(D432="Electric","--",IF(D432="Gasoline",VLOOKUP(C432,LSILF!A:C,3,FALSE),""))</f>
        <v>0.54</v>
      </c>
      <c r="L432" s="158">
        <f t="shared" si="125"/>
        <v>0.54</v>
      </c>
      <c r="M432" s="157" t="str" cm="1">
        <f t="array" ref="M432">IF(D432="Electric","--",IF(D432="Diesel",_xlfn._xlws.FILTER(DIESCH[CH Cap],(DIESCH[HP Bin]=I432)),""))</f>
        <v/>
      </c>
      <c r="N432" s="157" cm="1">
        <f t="array" ref="N432">IF(D432="Electric","--",IF(D432="Gasoline",_xlfn._xlws.FILTER(LSICH[CH Cap],(LSICH[Fuel Type]=D432)*(LSICH[MY]=E432)),""))</f>
        <v>10000</v>
      </c>
      <c r="O432" s="157">
        <f t="shared" si="109"/>
        <v>10000</v>
      </c>
      <c r="P432" s="157">
        <f t="shared" si="110"/>
        <v>2275.9903846153848</v>
      </c>
      <c r="Q432" s="157" t="str" cm="1">
        <f t="array" ref="Q432">IF(D432="Electric","--",IF(D432="Diesel",_xlfn._xlws.FILTER(ORDEF[HC-ZH (g/hp-hr)],(ORDEF[HP]=I432)*(ORDEF[Model_Year]=E432)),""))</f>
        <v/>
      </c>
      <c r="R432" s="157" cm="1">
        <f t="array" ref="R432">IF(D432="Electric","--",IF(D432="Gasoline",_xlfn._xlws.FILTER(LSIEF[HC-ZH (g/hp-hr)],(LSIEF[Fuel]=D432)*(LSIEF[HP Bin]=I432)*(LSIEF[Model Year]=E432)),""))</f>
        <v>0.129</v>
      </c>
      <c r="S432" s="158">
        <f t="shared" si="111"/>
        <v>0.129</v>
      </c>
      <c r="T432" s="159" t="str" cm="1">
        <f t="array" ref="T432">IF(D432="Electric","--",IF(D432="Diesel",_xlfn._xlws.FILTER(ORDEF[HCDR],(ORDEF[HP]=I432)*(ORDEF[Model_Year]=E432),),""))</f>
        <v/>
      </c>
      <c r="U432" s="159" cm="1">
        <f t="array" ref="U432">IF(D432="Electric","--",IF(D432="Gasoline",_xlfn._xlws.FILTER(LSIEF[HC DR],(LSIEF[Fuel]=D432)*(LSIEF[HP Bin]=I432)*(LSIEF[Model Year]=E432)),""))</f>
        <v>1.0200000000000001E-5</v>
      </c>
      <c r="V432" s="159">
        <f t="shared" si="112"/>
        <v>1.0200000000000001E-5</v>
      </c>
      <c r="W432" s="158" t="str" cm="1">
        <f t="array" ref="W432">IF(D432="Electric","--",IF(D432="Diesel",_xlfn._xlws.FILTER(ORDEF[NOXzh],(ORDEF[HP]=I432)*(ORDEF[Model_Year]=E432)),""))</f>
        <v/>
      </c>
      <c r="X432" s="158" cm="1">
        <f t="array" ref="X432">IF(D432="Electric","--",IF(D432="Gasoline",_xlfn._xlws.FILTER(LSIEF[NOX-ZH (g/hp-hr)],(LSIEF[Fuel]=D432)*(LSIEF[HP Bin]=I432)*(LSIEF[Model Year]=E432)),""))</f>
        <v>0.13700000000000001</v>
      </c>
      <c r="Y432" s="158">
        <f t="shared" si="113"/>
        <v>0.13700000000000001</v>
      </c>
      <c r="Z432" s="159" t="str" cm="1">
        <f t="array" ref="Z432">IF(D432="Electric","--",IF(D432="Diesel",_xlfn._xlws.FILTER(ORDEF[NOXdr],(ORDEF[HP]=I432)*(ORDEF[Model_Year]=E432)),""))</f>
        <v/>
      </c>
      <c r="AA432" s="159" cm="1">
        <f t="array" ref="AA432">IF(E432="Electric","--",IF(D432="Gasoline",_xlfn._xlws.FILTER(LSIEF[NOX DR],(LSIEF[Fuel]=D432)*(LSIEF[HP Bin]=I432)*(LSIEF[Model Year]=E432)),""))</f>
        <v>5.66E-5</v>
      </c>
      <c r="AB432" s="159">
        <f t="shared" si="114"/>
        <v>5.66E-5</v>
      </c>
      <c r="AC432" s="158" t="str" cm="1">
        <f t="array" ref="AC432">IF(D432="Electric","--",IF(D432="Diesel",_xlfn._xlws.FILTER(DFCF2[Fuel_HC],(DFCF2[MY]=E432)),""))</f>
        <v/>
      </c>
      <c r="AD432" s="158" cm="1">
        <f t="array" ref="AD432">IF(D432="Electric","--",IF(D432="Gasoline",_xlfn._xlws.FILTER(GFCF2[Fuel_HC],(GFCF2[MY]=E432)),""))</f>
        <v>1</v>
      </c>
      <c r="AE432" s="158">
        <f t="shared" si="115"/>
        <v>1</v>
      </c>
      <c r="AF432" s="157" t="str" cm="1">
        <f t="array" ref="AF432">IF(D432="Electric","--",IF(D432="Diesel",_xlfn._xlws.FILTER(DFCF2[Fuel_NOX],(DFCF2[MY]=E432)),""))</f>
        <v/>
      </c>
      <c r="AG432" s="157" cm="1">
        <f t="array" ref="AG432">IF(D432="Electric","--",IF(D432="Gasoline",_xlfn._xlws.FILTER(GFCF2[Fuel_NOX],(GFCF2[MY]=E432)),""))</f>
        <v>0.97699999999999998</v>
      </c>
      <c r="AH432" s="157">
        <f t="shared" si="116"/>
        <v>0.97699999999999998</v>
      </c>
      <c r="AI432" s="158">
        <f t="shared" si="117"/>
        <v>0.15221510192307694</v>
      </c>
      <c r="AJ432" s="158">
        <f t="shared" si="118"/>
        <v>0.25970717148653844</v>
      </c>
      <c r="AK432" s="158">
        <f t="shared" si="119"/>
        <v>34.850811412306243</v>
      </c>
      <c r="AL432" s="158">
        <f t="shared" si="120"/>
        <v>59.461942616408862</v>
      </c>
      <c r="AM432" s="158">
        <f t="shared" si="121"/>
        <v>1.7425405706153124E-2</v>
      </c>
      <c r="AN432" s="158">
        <f t="shared" si="122"/>
        <v>2.9730971308204429E-2</v>
      </c>
      <c r="AO432" s="158">
        <f t="shared" si="123"/>
        <v>1.6027888168519643E-2</v>
      </c>
      <c r="AP432" s="157"/>
      <c r="AQ432" s="161"/>
      <c r="AR432" s="161"/>
      <c r="AS432" s="161" t="str">
        <f>IF(ISNA(VLOOKUP($B432,'2017 Emission Inventory'!$B$2:$B$803,1,FALSE)),"No","Yes")</f>
        <v>No</v>
      </c>
      <c r="AT432" s="161" t="str">
        <f>IFERROR(INDEX('2017 Emission Inventory'!$C$2:$C$803,MATCH($B432,'2017 Emission Inventory'!$B$2:$B$803,0)),"")</f>
        <v/>
      </c>
      <c r="AU432" s="161" t="str">
        <f>IFERROR(INDEX('2017 Emission Inventory'!$D$2:$D$803,MATCH($B432,'2017 Emission Inventory'!$B$2:$B$803,0)),"")</f>
        <v/>
      </c>
      <c r="AV432" s="161" t="str">
        <f>IFERROR(INDEX('2017 Emission Inventory'!$E$2:$E$803,MATCH($B432,'2017 Emission Inventory'!$B$2:$B$803,0)),"")</f>
        <v/>
      </c>
      <c r="AW432" s="161" t="str">
        <f>IFERROR(INDEX('2017 Emission Inventory'!$F$2:$F$803,MATCH($B432,'2017 Emission Inventory'!$B$2:$B$803,0)),"")</f>
        <v/>
      </c>
      <c r="AX432" s="161" t="str">
        <f>IFERROR(INDEX('2017 Emission Inventory'!$G$2:$G$803,MATCH($B432,'2017 Emission Inventory'!$B$2:$B$803,0)),"")</f>
        <v/>
      </c>
      <c r="AY432" s="162" t="str">
        <f>IFERROR(INDEX('2017 Emission Inventory'!$AL$2:$AL$803,MATCH($B432,'2017 Emission Inventory'!$B$2:$B$803,0)),"")</f>
        <v/>
      </c>
      <c r="AZ432" s="163" t="e">
        <f t="shared" si="124"/>
        <v>#VALUE!</v>
      </c>
      <c r="BB432" s="166"/>
    </row>
    <row r="433" spans="1:54" s="160" customFormat="1" x14ac:dyDescent="0.35">
      <c r="A433" s="157">
        <v>432</v>
      </c>
      <c r="B433" s="157">
        <v>414662</v>
      </c>
      <c r="C433" s="157" t="s">
        <v>205</v>
      </c>
      <c r="D433" s="157" t="s">
        <v>16</v>
      </c>
      <c r="E433" s="157">
        <v>2018</v>
      </c>
      <c r="F433" s="157">
        <v>169</v>
      </c>
      <c r="G433" s="157">
        <v>1137.9951923076924</v>
      </c>
      <c r="H433" s="157"/>
      <c r="I433" s="157">
        <f t="shared" si="108"/>
        <v>175</v>
      </c>
      <c r="J433" s="157" t="str">
        <f>IF(D433="Electric","--",IF(D433="Diesel",VLOOKUP(C433,[2]ORDLF!A:B,2,FALSE),""))</f>
        <v/>
      </c>
      <c r="K433" s="157">
        <f>IF(D433="Electric","--",IF(D433="Gasoline",VLOOKUP(C433,LSILF!A:C,3,FALSE),""))</f>
        <v>0.54</v>
      </c>
      <c r="L433" s="158">
        <f t="shared" si="125"/>
        <v>0.54</v>
      </c>
      <c r="M433" s="157" t="str" cm="1">
        <f t="array" ref="M433">IF(D433="Electric","--",IF(D433="Diesel",_xlfn._xlws.FILTER(DIESCH[CH Cap],(DIESCH[HP Bin]=I433)),""))</f>
        <v/>
      </c>
      <c r="N433" s="157" cm="1">
        <f t="array" ref="N433">IF(D433="Electric","--",IF(D433="Gasoline",_xlfn._xlws.FILTER(LSICH[CH Cap],(LSICH[Fuel Type]=D433)*(LSICH[MY]=E433)),""))</f>
        <v>10000</v>
      </c>
      <c r="O433" s="157">
        <f t="shared" si="109"/>
        <v>10000</v>
      </c>
      <c r="P433" s="157">
        <f t="shared" si="110"/>
        <v>2275.9903846153848</v>
      </c>
      <c r="Q433" s="157" t="str" cm="1">
        <f t="array" ref="Q433">IF(D433="Electric","--",IF(D433="Diesel",_xlfn._xlws.FILTER(ORDEF[HC-ZH (g/hp-hr)],(ORDEF[HP]=I433)*(ORDEF[Model_Year]=E433)),""))</f>
        <v/>
      </c>
      <c r="R433" s="157" cm="1">
        <f t="array" ref="R433">IF(D433="Electric","--",IF(D433="Gasoline",_xlfn._xlws.FILTER(LSIEF[HC-ZH (g/hp-hr)],(LSIEF[Fuel]=D433)*(LSIEF[HP Bin]=I433)*(LSIEF[Model Year]=E433)),""))</f>
        <v>0.129</v>
      </c>
      <c r="S433" s="158">
        <f t="shared" si="111"/>
        <v>0.129</v>
      </c>
      <c r="T433" s="159" t="str" cm="1">
        <f t="array" ref="T433">IF(D433="Electric","--",IF(D433="Diesel",_xlfn._xlws.FILTER(ORDEF[HCDR],(ORDEF[HP]=I433)*(ORDEF[Model_Year]=E433),),""))</f>
        <v/>
      </c>
      <c r="U433" s="159" cm="1">
        <f t="array" ref="U433">IF(D433="Electric","--",IF(D433="Gasoline",_xlfn._xlws.FILTER(LSIEF[HC DR],(LSIEF[Fuel]=D433)*(LSIEF[HP Bin]=I433)*(LSIEF[Model Year]=E433)),""))</f>
        <v>1.0200000000000001E-5</v>
      </c>
      <c r="V433" s="159">
        <f t="shared" si="112"/>
        <v>1.0200000000000001E-5</v>
      </c>
      <c r="W433" s="158" t="str" cm="1">
        <f t="array" ref="W433">IF(D433="Electric","--",IF(D433="Diesel",_xlfn._xlws.FILTER(ORDEF[NOXzh],(ORDEF[HP]=I433)*(ORDEF[Model_Year]=E433)),""))</f>
        <v/>
      </c>
      <c r="X433" s="158" cm="1">
        <f t="array" ref="X433">IF(D433="Electric","--",IF(D433="Gasoline",_xlfn._xlws.FILTER(LSIEF[NOX-ZH (g/hp-hr)],(LSIEF[Fuel]=D433)*(LSIEF[HP Bin]=I433)*(LSIEF[Model Year]=E433)),""))</f>
        <v>0.13700000000000001</v>
      </c>
      <c r="Y433" s="158">
        <f t="shared" si="113"/>
        <v>0.13700000000000001</v>
      </c>
      <c r="Z433" s="159" t="str" cm="1">
        <f t="array" ref="Z433">IF(D433="Electric","--",IF(D433="Diesel",_xlfn._xlws.FILTER(ORDEF[NOXdr],(ORDEF[HP]=I433)*(ORDEF[Model_Year]=E433)),""))</f>
        <v/>
      </c>
      <c r="AA433" s="159" cm="1">
        <f t="array" ref="AA433">IF(E433="Electric","--",IF(D433="Gasoline",_xlfn._xlws.FILTER(LSIEF[NOX DR],(LSIEF[Fuel]=D433)*(LSIEF[HP Bin]=I433)*(LSIEF[Model Year]=E433)),""))</f>
        <v>5.66E-5</v>
      </c>
      <c r="AB433" s="159">
        <f t="shared" si="114"/>
        <v>5.66E-5</v>
      </c>
      <c r="AC433" s="158" t="str" cm="1">
        <f t="array" ref="AC433">IF(D433="Electric","--",IF(D433="Diesel",_xlfn._xlws.FILTER(DFCF2[Fuel_HC],(DFCF2[MY]=E433)),""))</f>
        <v/>
      </c>
      <c r="AD433" s="158" cm="1">
        <f t="array" ref="AD433">IF(D433="Electric","--",IF(D433="Gasoline",_xlfn._xlws.FILTER(GFCF2[Fuel_HC],(GFCF2[MY]=E433)),""))</f>
        <v>1</v>
      </c>
      <c r="AE433" s="158">
        <f t="shared" si="115"/>
        <v>1</v>
      </c>
      <c r="AF433" s="157" t="str" cm="1">
        <f t="array" ref="AF433">IF(D433="Electric","--",IF(D433="Diesel",_xlfn._xlws.FILTER(DFCF2[Fuel_NOX],(DFCF2[MY]=E433)),""))</f>
        <v/>
      </c>
      <c r="AG433" s="157" cm="1">
        <f t="array" ref="AG433">IF(D433="Electric","--",IF(D433="Gasoline",_xlfn._xlws.FILTER(GFCF2[Fuel_NOX],(GFCF2[MY]=E433)),""))</f>
        <v>0.97699999999999998</v>
      </c>
      <c r="AH433" s="157">
        <f t="shared" si="116"/>
        <v>0.97699999999999998</v>
      </c>
      <c r="AI433" s="158">
        <f t="shared" si="117"/>
        <v>0.15221510192307694</v>
      </c>
      <c r="AJ433" s="158">
        <f t="shared" si="118"/>
        <v>0.25970717148653844</v>
      </c>
      <c r="AK433" s="158">
        <f t="shared" si="119"/>
        <v>34.850811412306243</v>
      </c>
      <c r="AL433" s="158">
        <f t="shared" si="120"/>
        <v>59.461942616408862</v>
      </c>
      <c r="AM433" s="158">
        <f t="shared" si="121"/>
        <v>1.7425405706153124E-2</v>
      </c>
      <c r="AN433" s="158">
        <f t="shared" si="122"/>
        <v>2.9730971308204429E-2</v>
      </c>
      <c r="AO433" s="158">
        <f t="shared" si="123"/>
        <v>1.6027888168519643E-2</v>
      </c>
      <c r="AP433" s="157"/>
      <c r="AQ433" s="161"/>
      <c r="AR433" s="161"/>
      <c r="AS433" s="161" t="str">
        <f>IF(ISNA(VLOOKUP($B433,'2017 Emission Inventory'!$B$2:$B$803,1,FALSE)),"No","Yes")</f>
        <v>No</v>
      </c>
      <c r="AT433" s="161" t="str">
        <f>IFERROR(INDEX('2017 Emission Inventory'!$C$2:$C$803,MATCH($B433,'2017 Emission Inventory'!$B$2:$B$803,0)),"")</f>
        <v/>
      </c>
      <c r="AU433" s="161" t="str">
        <f>IFERROR(INDEX('2017 Emission Inventory'!$D$2:$D$803,MATCH($B433,'2017 Emission Inventory'!$B$2:$B$803,0)),"")</f>
        <v/>
      </c>
      <c r="AV433" s="161" t="str">
        <f>IFERROR(INDEX('2017 Emission Inventory'!$E$2:$E$803,MATCH($B433,'2017 Emission Inventory'!$B$2:$B$803,0)),"")</f>
        <v/>
      </c>
      <c r="AW433" s="161" t="str">
        <f>IFERROR(INDEX('2017 Emission Inventory'!$F$2:$F$803,MATCH($B433,'2017 Emission Inventory'!$B$2:$B$803,0)),"")</f>
        <v/>
      </c>
      <c r="AX433" s="161" t="str">
        <f>IFERROR(INDEX('2017 Emission Inventory'!$G$2:$G$803,MATCH($B433,'2017 Emission Inventory'!$B$2:$B$803,0)),"")</f>
        <v/>
      </c>
      <c r="AY433" s="162" t="str">
        <f>IFERROR(INDEX('2017 Emission Inventory'!$AL$2:$AL$803,MATCH($B433,'2017 Emission Inventory'!$B$2:$B$803,0)),"")</f>
        <v/>
      </c>
      <c r="AZ433" s="163" t="e">
        <f t="shared" si="124"/>
        <v>#VALUE!</v>
      </c>
      <c r="BB433" s="166"/>
    </row>
    <row r="434" spans="1:54" s="160" customFormat="1" x14ac:dyDescent="0.35">
      <c r="A434" s="157">
        <v>433</v>
      </c>
      <c r="B434" s="157">
        <v>414663</v>
      </c>
      <c r="C434" s="157" t="s">
        <v>205</v>
      </c>
      <c r="D434" s="157" t="s">
        <v>16</v>
      </c>
      <c r="E434" s="157">
        <v>2018</v>
      </c>
      <c r="F434" s="157">
        <v>169</v>
      </c>
      <c r="G434" s="157">
        <v>1137.9951923076924</v>
      </c>
      <c r="H434" s="157"/>
      <c r="I434" s="157">
        <f t="shared" si="108"/>
        <v>175</v>
      </c>
      <c r="J434" s="157" t="str">
        <f>IF(D434="Electric","--",IF(D434="Diesel",VLOOKUP(C434,[2]ORDLF!A:B,2,FALSE),""))</f>
        <v/>
      </c>
      <c r="K434" s="157">
        <f>IF(D434="Electric","--",IF(D434="Gasoline",VLOOKUP(C434,LSILF!A:C,3,FALSE),""))</f>
        <v>0.54</v>
      </c>
      <c r="L434" s="158">
        <f t="shared" si="125"/>
        <v>0.54</v>
      </c>
      <c r="M434" s="157" t="str" cm="1">
        <f t="array" ref="M434">IF(D434="Electric","--",IF(D434="Diesel",_xlfn._xlws.FILTER(DIESCH[CH Cap],(DIESCH[HP Bin]=I434)),""))</f>
        <v/>
      </c>
      <c r="N434" s="157" cm="1">
        <f t="array" ref="N434">IF(D434="Electric","--",IF(D434="Gasoline",_xlfn._xlws.FILTER(LSICH[CH Cap],(LSICH[Fuel Type]=D434)*(LSICH[MY]=E434)),""))</f>
        <v>10000</v>
      </c>
      <c r="O434" s="157">
        <f t="shared" si="109"/>
        <v>10000</v>
      </c>
      <c r="P434" s="157">
        <f t="shared" si="110"/>
        <v>2275.9903846153848</v>
      </c>
      <c r="Q434" s="157" t="str" cm="1">
        <f t="array" ref="Q434">IF(D434="Electric","--",IF(D434="Diesel",_xlfn._xlws.FILTER(ORDEF[HC-ZH (g/hp-hr)],(ORDEF[HP]=I434)*(ORDEF[Model_Year]=E434)),""))</f>
        <v/>
      </c>
      <c r="R434" s="157" cm="1">
        <f t="array" ref="R434">IF(D434="Electric","--",IF(D434="Gasoline",_xlfn._xlws.FILTER(LSIEF[HC-ZH (g/hp-hr)],(LSIEF[Fuel]=D434)*(LSIEF[HP Bin]=I434)*(LSIEF[Model Year]=E434)),""))</f>
        <v>0.129</v>
      </c>
      <c r="S434" s="158">
        <f t="shared" si="111"/>
        <v>0.129</v>
      </c>
      <c r="T434" s="159" t="str" cm="1">
        <f t="array" ref="T434">IF(D434="Electric","--",IF(D434="Diesel",_xlfn._xlws.FILTER(ORDEF[HCDR],(ORDEF[HP]=I434)*(ORDEF[Model_Year]=E434),),""))</f>
        <v/>
      </c>
      <c r="U434" s="159" cm="1">
        <f t="array" ref="U434">IF(D434="Electric","--",IF(D434="Gasoline",_xlfn._xlws.FILTER(LSIEF[HC DR],(LSIEF[Fuel]=D434)*(LSIEF[HP Bin]=I434)*(LSIEF[Model Year]=E434)),""))</f>
        <v>1.0200000000000001E-5</v>
      </c>
      <c r="V434" s="159">
        <f t="shared" si="112"/>
        <v>1.0200000000000001E-5</v>
      </c>
      <c r="W434" s="158" t="str" cm="1">
        <f t="array" ref="W434">IF(D434="Electric","--",IF(D434="Diesel",_xlfn._xlws.FILTER(ORDEF[NOXzh],(ORDEF[HP]=I434)*(ORDEF[Model_Year]=E434)),""))</f>
        <v/>
      </c>
      <c r="X434" s="158" cm="1">
        <f t="array" ref="X434">IF(D434="Electric","--",IF(D434="Gasoline",_xlfn._xlws.FILTER(LSIEF[NOX-ZH (g/hp-hr)],(LSIEF[Fuel]=D434)*(LSIEF[HP Bin]=I434)*(LSIEF[Model Year]=E434)),""))</f>
        <v>0.13700000000000001</v>
      </c>
      <c r="Y434" s="158">
        <f t="shared" si="113"/>
        <v>0.13700000000000001</v>
      </c>
      <c r="Z434" s="159" t="str" cm="1">
        <f t="array" ref="Z434">IF(D434="Electric","--",IF(D434="Diesel",_xlfn._xlws.FILTER(ORDEF[NOXdr],(ORDEF[HP]=I434)*(ORDEF[Model_Year]=E434)),""))</f>
        <v/>
      </c>
      <c r="AA434" s="159" cm="1">
        <f t="array" ref="AA434">IF(E434="Electric","--",IF(D434="Gasoline",_xlfn._xlws.FILTER(LSIEF[NOX DR],(LSIEF[Fuel]=D434)*(LSIEF[HP Bin]=I434)*(LSIEF[Model Year]=E434)),""))</f>
        <v>5.66E-5</v>
      </c>
      <c r="AB434" s="159">
        <f t="shared" si="114"/>
        <v>5.66E-5</v>
      </c>
      <c r="AC434" s="158" t="str" cm="1">
        <f t="array" ref="AC434">IF(D434="Electric","--",IF(D434="Diesel",_xlfn._xlws.FILTER(DFCF2[Fuel_HC],(DFCF2[MY]=E434)),""))</f>
        <v/>
      </c>
      <c r="AD434" s="158" cm="1">
        <f t="array" ref="AD434">IF(D434="Electric","--",IF(D434="Gasoline",_xlfn._xlws.FILTER(GFCF2[Fuel_HC],(GFCF2[MY]=E434)),""))</f>
        <v>1</v>
      </c>
      <c r="AE434" s="158">
        <f t="shared" si="115"/>
        <v>1</v>
      </c>
      <c r="AF434" s="157" t="str" cm="1">
        <f t="array" ref="AF434">IF(D434="Electric","--",IF(D434="Diesel",_xlfn._xlws.FILTER(DFCF2[Fuel_NOX],(DFCF2[MY]=E434)),""))</f>
        <v/>
      </c>
      <c r="AG434" s="157" cm="1">
        <f t="array" ref="AG434">IF(D434="Electric","--",IF(D434="Gasoline",_xlfn._xlws.FILTER(GFCF2[Fuel_NOX],(GFCF2[MY]=E434)),""))</f>
        <v>0.97699999999999998</v>
      </c>
      <c r="AH434" s="157">
        <f t="shared" si="116"/>
        <v>0.97699999999999998</v>
      </c>
      <c r="AI434" s="158">
        <f t="shared" si="117"/>
        <v>0.15221510192307694</v>
      </c>
      <c r="AJ434" s="158">
        <f t="shared" si="118"/>
        <v>0.25970717148653844</v>
      </c>
      <c r="AK434" s="158">
        <f t="shared" si="119"/>
        <v>34.850811412306243</v>
      </c>
      <c r="AL434" s="158">
        <f t="shared" si="120"/>
        <v>59.461942616408862</v>
      </c>
      <c r="AM434" s="158">
        <f t="shared" si="121"/>
        <v>1.7425405706153124E-2</v>
      </c>
      <c r="AN434" s="158">
        <f t="shared" si="122"/>
        <v>2.9730971308204429E-2</v>
      </c>
      <c r="AO434" s="158">
        <f t="shared" si="123"/>
        <v>1.6027888168519643E-2</v>
      </c>
      <c r="AP434" s="157"/>
      <c r="AQ434" s="161"/>
      <c r="AR434" s="161"/>
      <c r="AS434" s="161" t="str">
        <f>IF(ISNA(VLOOKUP($B434,'2017 Emission Inventory'!$B$2:$B$803,1,FALSE)),"No","Yes")</f>
        <v>No</v>
      </c>
      <c r="AT434" s="161" t="str">
        <f>IFERROR(INDEX('2017 Emission Inventory'!$C$2:$C$803,MATCH($B434,'2017 Emission Inventory'!$B$2:$B$803,0)),"")</f>
        <v/>
      </c>
      <c r="AU434" s="161" t="str">
        <f>IFERROR(INDEX('2017 Emission Inventory'!$D$2:$D$803,MATCH($B434,'2017 Emission Inventory'!$B$2:$B$803,0)),"")</f>
        <v/>
      </c>
      <c r="AV434" s="161" t="str">
        <f>IFERROR(INDEX('2017 Emission Inventory'!$E$2:$E$803,MATCH($B434,'2017 Emission Inventory'!$B$2:$B$803,0)),"")</f>
        <v/>
      </c>
      <c r="AW434" s="161" t="str">
        <f>IFERROR(INDEX('2017 Emission Inventory'!$F$2:$F$803,MATCH($B434,'2017 Emission Inventory'!$B$2:$B$803,0)),"")</f>
        <v/>
      </c>
      <c r="AX434" s="161" t="str">
        <f>IFERROR(INDEX('2017 Emission Inventory'!$G$2:$G$803,MATCH($B434,'2017 Emission Inventory'!$B$2:$B$803,0)),"")</f>
        <v/>
      </c>
      <c r="AY434" s="162" t="str">
        <f>IFERROR(INDEX('2017 Emission Inventory'!$AL$2:$AL$803,MATCH($B434,'2017 Emission Inventory'!$B$2:$B$803,0)),"")</f>
        <v/>
      </c>
      <c r="AZ434" s="163" t="e">
        <f t="shared" si="124"/>
        <v>#VALUE!</v>
      </c>
      <c r="BB434" s="166"/>
    </row>
    <row r="435" spans="1:54" s="160" customFormat="1" x14ac:dyDescent="0.35">
      <c r="A435" s="157">
        <v>434</v>
      </c>
      <c r="B435" s="157">
        <v>414664</v>
      </c>
      <c r="C435" s="157" t="s">
        <v>205</v>
      </c>
      <c r="D435" s="157" t="s">
        <v>16</v>
      </c>
      <c r="E435" s="157">
        <v>2018</v>
      </c>
      <c r="F435" s="157">
        <v>169</v>
      </c>
      <c r="G435" s="157">
        <v>1137.9951923076924</v>
      </c>
      <c r="H435" s="157"/>
      <c r="I435" s="157">
        <f t="shared" si="108"/>
        <v>175</v>
      </c>
      <c r="J435" s="157" t="str">
        <f>IF(D435="Electric","--",IF(D435="Diesel",VLOOKUP(C435,[2]ORDLF!A:B,2,FALSE),""))</f>
        <v/>
      </c>
      <c r="K435" s="157">
        <f>IF(D435="Electric","--",IF(D435="Gasoline",VLOOKUP(C435,LSILF!A:C,3,FALSE),""))</f>
        <v>0.54</v>
      </c>
      <c r="L435" s="158">
        <f t="shared" si="125"/>
        <v>0.54</v>
      </c>
      <c r="M435" s="157" t="str" cm="1">
        <f t="array" ref="M435">IF(D435="Electric","--",IF(D435="Diesel",_xlfn._xlws.FILTER(DIESCH[CH Cap],(DIESCH[HP Bin]=I435)),""))</f>
        <v/>
      </c>
      <c r="N435" s="157" cm="1">
        <f t="array" ref="N435">IF(D435="Electric","--",IF(D435="Gasoline",_xlfn._xlws.FILTER(LSICH[CH Cap],(LSICH[Fuel Type]=D435)*(LSICH[MY]=E435)),""))</f>
        <v>10000</v>
      </c>
      <c r="O435" s="157">
        <f t="shared" si="109"/>
        <v>10000</v>
      </c>
      <c r="P435" s="157">
        <f t="shared" si="110"/>
        <v>2275.9903846153848</v>
      </c>
      <c r="Q435" s="157" t="str" cm="1">
        <f t="array" ref="Q435">IF(D435="Electric","--",IF(D435="Diesel",_xlfn._xlws.FILTER(ORDEF[HC-ZH (g/hp-hr)],(ORDEF[HP]=I435)*(ORDEF[Model_Year]=E435)),""))</f>
        <v/>
      </c>
      <c r="R435" s="157" cm="1">
        <f t="array" ref="R435">IF(D435="Electric","--",IF(D435="Gasoline",_xlfn._xlws.FILTER(LSIEF[HC-ZH (g/hp-hr)],(LSIEF[Fuel]=D435)*(LSIEF[HP Bin]=I435)*(LSIEF[Model Year]=E435)),""))</f>
        <v>0.129</v>
      </c>
      <c r="S435" s="158">
        <f t="shared" si="111"/>
        <v>0.129</v>
      </c>
      <c r="T435" s="159" t="str" cm="1">
        <f t="array" ref="T435">IF(D435="Electric","--",IF(D435="Diesel",_xlfn._xlws.FILTER(ORDEF[HCDR],(ORDEF[HP]=I435)*(ORDEF[Model_Year]=E435),),""))</f>
        <v/>
      </c>
      <c r="U435" s="159" cm="1">
        <f t="array" ref="U435">IF(D435="Electric","--",IF(D435="Gasoline",_xlfn._xlws.FILTER(LSIEF[HC DR],(LSIEF[Fuel]=D435)*(LSIEF[HP Bin]=I435)*(LSIEF[Model Year]=E435)),""))</f>
        <v>1.0200000000000001E-5</v>
      </c>
      <c r="V435" s="159">
        <f t="shared" si="112"/>
        <v>1.0200000000000001E-5</v>
      </c>
      <c r="W435" s="158" t="str" cm="1">
        <f t="array" ref="W435">IF(D435="Electric","--",IF(D435="Diesel",_xlfn._xlws.FILTER(ORDEF[NOXzh],(ORDEF[HP]=I435)*(ORDEF[Model_Year]=E435)),""))</f>
        <v/>
      </c>
      <c r="X435" s="158" cm="1">
        <f t="array" ref="X435">IF(D435="Electric","--",IF(D435="Gasoline",_xlfn._xlws.FILTER(LSIEF[NOX-ZH (g/hp-hr)],(LSIEF[Fuel]=D435)*(LSIEF[HP Bin]=I435)*(LSIEF[Model Year]=E435)),""))</f>
        <v>0.13700000000000001</v>
      </c>
      <c r="Y435" s="158">
        <f t="shared" si="113"/>
        <v>0.13700000000000001</v>
      </c>
      <c r="Z435" s="159" t="str" cm="1">
        <f t="array" ref="Z435">IF(D435="Electric","--",IF(D435="Diesel",_xlfn._xlws.FILTER(ORDEF[NOXdr],(ORDEF[HP]=I435)*(ORDEF[Model_Year]=E435)),""))</f>
        <v/>
      </c>
      <c r="AA435" s="159" cm="1">
        <f t="array" ref="AA435">IF(E435="Electric","--",IF(D435="Gasoline",_xlfn._xlws.FILTER(LSIEF[NOX DR],(LSIEF[Fuel]=D435)*(LSIEF[HP Bin]=I435)*(LSIEF[Model Year]=E435)),""))</f>
        <v>5.66E-5</v>
      </c>
      <c r="AB435" s="159">
        <f t="shared" si="114"/>
        <v>5.66E-5</v>
      </c>
      <c r="AC435" s="158" t="str" cm="1">
        <f t="array" ref="AC435">IF(D435="Electric","--",IF(D435="Diesel",_xlfn._xlws.FILTER(DFCF2[Fuel_HC],(DFCF2[MY]=E435)),""))</f>
        <v/>
      </c>
      <c r="AD435" s="158" cm="1">
        <f t="array" ref="AD435">IF(D435="Electric","--",IF(D435="Gasoline",_xlfn._xlws.FILTER(GFCF2[Fuel_HC],(GFCF2[MY]=E435)),""))</f>
        <v>1</v>
      </c>
      <c r="AE435" s="158">
        <f t="shared" si="115"/>
        <v>1</v>
      </c>
      <c r="AF435" s="157" t="str" cm="1">
        <f t="array" ref="AF435">IF(D435="Electric","--",IF(D435="Diesel",_xlfn._xlws.FILTER(DFCF2[Fuel_NOX],(DFCF2[MY]=E435)),""))</f>
        <v/>
      </c>
      <c r="AG435" s="157" cm="1">
        <f t="array" ref="AG435">IF(D435="Electric","--",IF(D435="Gasoline",_xlfn._xlws.FILTER(GFCF2[Fuel_NOX],(GFCF2[MY]=E435)),""))</f>
        <v>0.97699999999999998</v>
      </c>
      <c r="AH435" s="157">
        <f t="shared" si="116"/>
        <v>0.97699999999999998</v>
      </c>
      <c r="AI435" s="158">
        <f t="shared" si="117"/>
        <v>0.15221510192307694</v>
      </c>
      <c r="AJ435" s="158">
        <f t="shared" si="118"/>
        <v>0.25970717148653844</v>
      </c>
      <c r="AK435" s="158">
        <f t="shared" si="119"/>
        <v>34.850811412306243</v>
      </c>
      <c r="AL435" s="158">
        <f t="shared" si="120"/>
        <v>59.461942616408862</v>
      </c>
      <c r="AM435" s="158">
        <f t="shared" si="121"/>
        <v>1.7425405706153124E-2</v>
      </c>
      <c r="AN435" s="158">
        <f t="shared" si="122"/>
        <v>2.9730971308204429E-2</v>
      </c>
      <c r="AO435" s="158">
        <f t="shared" si="123"/>
        <v>1.6027888168519643E-2</v>
      </c>
      <c r="AP435" s="157"/>
      <c r="AQ435" s="161"/>
      <c r="AR435" s="161"/>
      <c r="AS435" s="161" t="str">
        <f>IF(ISNA(VLOOKUP($B435,'2017 Emission Inventory'!$B$2:$B$803,1,FALSE)),"No","Yes")</f>
        <v>No</v>
      </c>
      <c r="AT435" s="161" t="str">
        <f>IFERROR(INDEX('2017 Emission Inventory'!$C$2:$C$803,MATCH($B435,'2017 Emission Inventory'!$B$2:$B$803,0)),"")</f>
        <v/>
      </c>
      <c r="AU435" s="161" t="str">
        <f>IFERROR(INDEX('2017 Emission Inventory'!$D$2:$D$803,MATCH($B435,'2017 Emission Inventory'!$B$2:$B$803,0)),"")</f>
        <v/>
      </c>
      <c r="AV435" s="161" t="str">
        <f>IFERROR(INDEX('2017 Emission Inventory'!$E$2:$E$803,MATCH($B435,'2017 Emission Inventory'!$B$2:$B$803,0)),"")</f>
        <v/>
      </c>
      <c r="AW435" s="161" t="str">
        <f>IFERROR(INDEX('2017 Emission Inventory'!$F$2:$F$803,MATCH($B435,'2017 Emission Inventory'!$B$2:$B$803,0)),"")</f>
        <v/>
      </c>
      <c r="AX435" s="161" t="str">
        <f>IFERROR(INDEX('2017 Emission Inventory'!$G$2:$G$803,MATCH($B435,'2017 Emission Inventory'!$B$2:$B$803,0)),"")</f>
        <v/>
      </c>
      <c r="AY435" s="162" t="str">
        <f>IFERROR(INDEX('2017 Emission Inventory'!$AL$2:$AL$803,MATCH($B435,'2017 Emission Inventory'!$B$2:$B$803,0)),"")</f>
        <v/>
      </c>
      <c r="AZ435" s="163" t="e">
        <f t="shared" si="124"/>
        <v>#VALUE!</v>
      </c>
      <c r="BB435" s="166"/>
    </row>
    <row r="436" spans="1:54" s="160" customFormat="1" x14ac:dyDescent="0.35">
      <c r="A436" s="157">
        <v>435</v>
      </c>
      <c r="B436" s="157">
        <v>414665</v>
      </c>
      <c r="C436" s="157" t="s">
        <v>205</v>
      </c>
      <c r="D436" s="157" t="s">
        <v>16</v>
      </c>
      <c r="E436" s="157">
        <v>2018</v>
      </c>
      <c r="F436" s="157">
        <v>169</v>
      </c>
      <c r="G436" s="157">
        <v>1137.9951923076924</v>
      </c>
      <c r="H436" s="157"/>
      <c r="I436" s="157">
        <f t="shared" si="108"/>
        <v>175</v>
      </c>
      <c r="J436" s="157" t="str">
        <f>IF(D436="Electric","--",IF(D436="Diesel",VLOOKUP(C436,[2]ORDLF!A:B,2,FALSE),""))</f>
        <v/>
      </c>
      <c r="K436" s="157">
        <f>IF(D436="Electric","--",IF(D436="Gasoline",VLOOKUP(C436,LSILF!A:C,3,FALSE),""))</f>
        <v>0.54</v>
      </c>
      <c r="L436" s="158">
        <f t="shared" si="125"/>
        <v>0.54</v>
      </c>
      <c r="M436" s="157" t="str" cm="1">
        <f t="array" ref="M436">IF(D436="Electric","--",IF(D436="Diesel",_xlfn._xlws.FILTER(DIESCH[CH Cap],(DIESCH[HP Bin]=I436)),""))</f>
        <v/>
      </c>
      <c r="N436" s="157" cm="1">
        <f t="array" ref="N436">IF(D436="Electric","--",IF(D436="Gasoline",_xlfn._xlws.FILTER(LSICH[CH Cap],(LSICH[Fuel Type]=D436)*(LSICH[MY]=E436)),""))</f>
        <v>10000</v>
      </c>
      <c r="O436" s="157">
        <f t="shared" si="109"/>
        <v>10000</v>
      </c>
      <c r="P436" s="157">
        <f t="shared" si="110"/>
        <v>2275.9903846153848</v>
      </c>
      <c r="Q436" s="157" t="str" cm="1">
        <f t="array" ref="Q436">IF(D436="Electric","--",IF(D436="Diesel",_xlfn._xlws.FILTER(ORDEF[HC-ZH (g/hp-hr)],(ORDEF[HP]=I436)*(ORDEF[Model_Year]=E436)),""))</f>
        <v/>
      </c>
      <c r="R436" s="157" cm="1">
        <f t="array" ref="R436">IF(D436="Electric","--",IF(D436="Gasoline",_xlfn._xlws.FILTER(LSIEF[HC-ZH (g/hp-hr)],(LSIEF[Fuel]=D436)*(LSIEF[HP Bin]=I436)*(LSIEF[Model Year]=E436)),""))</f>
        <v>0.129</v>
      </c>
      <c r="S436" s="158">
        <f t="shared" si="111"/>
        <v>0.129</v>
      </c>
      <c r="T436" s="159" t="str" cm="1">
        <f t="array" ref="T436">IF(D436="Electric","--",IF(D436="Diesel",_xlfn._xlws.FILTER(ORDEF[HCDR],(ORDEF[HP]=I436)*(ORDEF[Model_Year]=E436),),""))</f>
        <v/>
      </c>
      <c r="U436" s="159" cm="1">
        <f t="array" ref="U436">IF(D436="Electric","--",IF(D436="Gasoline",_xlfn._xlws.FILTER(LSIEF[HC DR],(LSIEF[Fuel]=D436)*(LSIEF[HP Bin]=I436)*(LSIEF[Model Year]=E436)),""))</f>
        <v>1.0200000000000001E-5</v>
      </c>
      <c r="V436" s="159">
        <f t="shared" si="112"/>
        <v>1.0200000000000001E-5</v>
      </c>
      <c r="W436" s="158" t="str" cm="1">
        <f t="array" ref="W436">IF(D436="Electric","--",IF(D436="Diesel",_xlfn._xlws.FILTER(ORDEF[NOXzh],(ORDEF[HP]=I436)*(ORDEF[Model_Year]=E436)),""))</f>
        <v/>
      </c>
      <c r="X436" s="158" cm="1">
        <f t="array" ref="X436">IF(D436="Electric","--",IF(D436="Gasoline",_xlfn._xlws.FILTER(LSIEF[NOX-ZH (g/hp-hr)],(LSIEF[Fuel]=D436)*(LSIEF[HP Bin]=I436)*(LSIEF[Model Year]=E436)),""))</f>
        <v>0.13700000000000001</v>
      </c>
      <c r="Y436" s="158">
        <f t="shared" si="113"/>
        <v>0.13700000000000001</v>
      </c>
      <c r="Z436" s="159" t="str" cm="1">
        <f t="array" ref="Z436">IF(D436="Electric","--",IF(D436="Diesel",_xlfn._xlws.FILTER(ORDEF[NOXdr],(ORDEF[HP]=I436)*(ORDEF[Model_Year]=E436)),""))</f>
        <v/>
      </c>
      <c r="AA436" s="159" cm="1">
        <f t="array" ref="AA436">IF(E436="Electric","--",IF(D436="Gasoline",_xlfn._xlws.FILTER(LSIEF[NOX DR],(LSIEF[Fuel]=D436)*(LSIEF[HP Bin]=I436)*(LSIEF[Model Year]=E436)),""))</f>
        <v>5.66E-5</v>
      </c>
      <c r="AB436" s="159">
        <f t="shared" si="114"/>
        <v>5.66E-5</v>
      </c>
      <c r="AC436" s="158" t="str" cm="1">
        <f t="array" ref="AC436">IF(D436="Electric","--",IF(D436="Diesel",_xlfn._xlws.FILTER(DFCF2[Fuel_HC],(DFCF2[MY]=E436)),""))</f>
        <v/>
      </c>
      <c r="AD436" s="158" cm="1">
        <f t="array" ref="AD436">IF(D436="Electric","--",IF(D436="Gasoline",_xlfn._xlws.FILTER(GFCF2[Fuel_HC],(GFCF2[MY]=E436)),""))</f>
        <v>1</v>
      </c>
      <c r="AE436" s="158">
        <f t="shared" si="115"/>
        <v>1</v>
      </c>
      <c r="AF436" s="157" t="str" cm="1">
        <f t="array" ref="AF436">IF(D436="Electric","--",IF(D436="Diesel",_xlfn._xlws.FILTER(DFCF2[Fuel_NOX],(DFCF2[MY]=E436)),""))</f>
        <v/>
      </c>
      <c r="AG436" s="157" cm="1">
        <f t="array" ref="AG436">IF(D436="Electric","--",IF(D436="Gasoline",_xlfn._xlws.FILTER(GFCF2[Fuel_NOX],(GFCF2[MY]=E436)),""))</f>
        <v>0.97699999999999998</v>
      </c>
      <c r="AH436" s="157">
        <f t="shared" si="116"/>
        <v>0.97699999999999998</v>
      </c>
      <c r="AI436" s="158">
        <f t="shared" si="117"/>
        <v>0.15221510192307694</v>
      </c>
      <c r="AJ436" s="158">
        <f t="shared" si="118"/>
        <v>0.25970717148653844</v>
      </c>
      <c r="AK436" s="158">
        <f t="shared" si="119"/>
        <v>34.850811412306243</v>
      </c>
      <c r="AL436" s="158">
        <f t="shared" si="120"/>
        <v>59.461942616408862</v>
      </c>
      <c r="AM436" s="158">
        <f t="shared" si="121"/>
        <v>1.7425405706153124E-2</v>
      </c>
      <c r="AN436" s="158">
        <f t="shared" si="122"/>
        <v>2.9730971308204429E-2</v>
      </c>
      <c r="AO436" s="158">
        <f t="shared" si="123"/>
        <v>1.6027888168519643E-2</v>
      </c>
      <c r="AP436" s="157"/>
      <c r="AQ436" s="161"/>
      <c r="AR436" s="161"/>
      <c r="AS436" s="161" t="str">
        <f>IF(ISNA(VLOOKUP($B436,'2017 Emission Inventory'!$B$2:$B$803,1,FALSE)),"No","Yes")</f>
        <v>No</v>
      </c>
      <c r="AT436" s="161" t="str">
        <f>IFERROR(INDEX('2017 Emission Inventory'!$C$2:$C$803,MATCH($B436,'2017 Emission Inventory'!$B$2:$B$803,0)),"")</f>
        <v/>
      </c>
      <c r="AU436" s="161" t="str">
        <f>IFERROR(INDEX('2017 Emission Inventory'!$D$2:$D$803,MATCH($B436,'2017 Emission Inventory'!$B$2:$B$803,0)),"")</f>
        <v/>
      </c>
      <c r="AV436" s="161" t="str">
        <f>IFERROR(INDEX('2017 Emission Inventory'!$E$2:$E$803,MATCH($B436,'2017 Emission Inventory'!$B$2:$B$803,0)),"")</f>
        <v/>
      </c>
      <c r="AW436" s="161" t="str">
        <f>IFERROR(INDEX('2017 Emission Inventory'!$F$2:$F$803,MATCH($B436,'2017 Emission Inventory'!$B$2:$B$803,0)),"")</f>
        <v/>
      </c>
      <c r="AX436" s="161" t="str">
        <f>IFERROR(INDEX('2017 Emission Inventory'!$G$2:$G$803,MATCH($B436,'2017 Emission Inventory'!$B$2:$B$803,0)),"")</f>
        <v/>
      </c>
      <c r="AY436" s="162" t="str">
        <f>IFERROR(INDEX('2017 Emission Inventory'!$AL$2:$AL$803,MATCH($B436,'2017 Emission Inventory'!$B$2:$B$803,0)),"")</f>
        <v/>
      </c>
      <c r="AZ436" s="163" t="e">
        <f t="shared" si="124"/>
        <v>#VALUE!</v>
      </c>
      <c r="BB436" s="166"/>
    </row>
    <row r="437" spans="1:54" s="160" customFormat="1" x14ac:dyDescent="0.35">
      <c r="A437" s="157">
        <v>436</v>
      </c>
      <c r="B437" s="157">
        <v>414666</v>
      </c>
      <c r="C437" s="157" t="s">
        <v>205</v>
      </c>
      <c r="D437" s="157" t="s">
        <v>16</v>
      </c>
      <c r="E437" s="157">
        <v>2018</v>
      </c>
      <c r="F437" s="157">
        <v>169</v>
      </c>
      <c r="G437" s="157">
        <v>1137.9951923076924</v>
      </c>
      <c r="H437" s="157"/>
      <c r="I437" s="157">
        <f t="shared" si="108"/>
        <v>175</v>
      </c>
      <c r="J437" s="157" t="str">
        <f>IF(D437="Electric","--",IF(D437="Diesel",VLOOKUP(C437,[2]ORDLF!A:B,2,FALSE),""))</f>
        <v/>
      </c>
      <c r="K437" s="157">
        <f>IF(D437="Electric","--",IF(D437="Gasoline",VLOOKUP(C437,LSILF!A:C,3,FALSE),""))</f>
        <v>0.54</v>
      </c>
      <c r="L437" s="158">
        <f t="shared" si="125"/>
        <v>0.54</v>
      </c>
      <c r="M437" s="157" t="str" cm="1">
        <f t="array" ref="M437">IF(D437="Electric","--",IF(D437="Diesel",_xlfn._xlws.FILTER(DIESCH[CH Cap],(DIESCH[HP Bin]=I437)),""))</f>
        <v/>
      </c>
      <c r="N437" s="157" cm="1">
        <f t="array" ref="N437">IF(D437="Electric","--",IF(D437="Gasoline",_xlfn._xlws.FILTER(LSICH[CH Cap],(LSICH[Fuel Type]=D437)*(LSICH[MY]=E437)),""))</f>
        <v>10000</v>
      </c>
      <c r="O437" s="157">
        <f t="shared" si="109"/>
        <v>10000</v>
      </c>
      <c r="P437" s="157">
        <f t="shared" si="110"/>
        <v>2275.9903846153848</v>
      </c>
      <c r="Q437" s="157" t="str" cm="1">
        <f t="array" ref="Q437">IF(D437="Electric","--",IF(D437="Diesel",_xlfn._xlws.FILTER(ORDEF[HC-ZH (g/hp-hr)],(ORDEF[HP]=I437)*(ORDEF[Model_Year]=E437)),""))</f>
        <v/>
      </c>
      <c r="R437" s="157" cm="1">
        <f t="array" ref="R437">IF(D437="Electric","--",IF(D437="Gasoline",_xlfn._xlws.FILTER(LSIEF[HC-ZH (g/hp-hr)],(LSIEF[Fuel]=D437)*(LSIEF[HP Bin]=I437)*(LSIEF[Model Year]=E437)),""))</f>
        <v>0.129</v>
      </c>
      <c r="S437" s="158">
        <f t="shared" si="111"/>
        <v>0.129</v>
      </c>
      <c r="T437" s="159" t="str" cm="1">
        <f t="array" ref="T437">IF(D437="Electric","--",IF(D437="Diesel",_xlfn._xlws.FILTER(ORDEF[HCDR],(ORDEF[HP]=I437)*(ORDEF[Model_Year]=E437),),""))</f>
        <v/>
      </c>
      <c r="U437" s="159" cm="1">
        <f t="array" ref="U437">IF(D437="Electric","--",IF(D437="Gasoline",_xlfn._xlws.FILTER(LSIEF[HC DR],(LSIEF[Fuel]=D437)*(LSIEF[HP Bin]=I437)*(LSIEF[Model Year]=E437)),""))</f>
        <v>1.0200000000000001E-5</v>
      </c>
      <c r="V437" s="159">
        <f t="shared" si="112"/>
        <v>1.0200000000000001E-5</v>
      </c>
      <c r="W437" s="158" t="str" cm="1">
        <f t="array" ref="W437">IF(D437="Electric","--",IF(D437="Diesel",_xlfn._xlws.FILTER(ORDEF[NOXzh],(ORDEF[HP]=I437)*(ORDEF[Model_Year]=E437)),""))</f>
        <v/>
      </c>
      <c r="X437" s="158" cm="1">
        <f t="array" ref="X437">IF(D437="Electric","--",IF(D437="Gasoline",_xlfn._xlws.FILTER(LSIEF[NOX-ZH (g/hp-hr)],(LSIEF[Fuel]=D437)*(LSIEF[HP Bin]=I437)*(LSIEF[Model Year]=E437)),""))</f>
        <v>0.13700000000000001</v>
      </c>
      <c r="Y437" s="158">
        <f t="shared" si="113"/>
        <v>0.13700000000000001</v>
      </c>
      <c r="Z437" s="159" t="str" cm="1">
        <f t="array" ref="Z437">IF(D437="Electric","--",IF(D437="Diesel",_xlfn._xlws.FILTER(ORDEF[NOXdr],(ORDEF[HP]=I437)*(ORDEF[Model_Year]=E437)),""))</f>
        <v/>
      </c>
      <c r="AA437" s="159" cm="1">
        <f t="array" ref="AA437">IF(E437="Electric","--",IF(D437="Gasoline",_xlfn._xlws.FILTER(LSIEF[NOX DR],(LSIEF[Fuel]=D437)*(LSIEF[HP Bin]=I437)*(LSIEF[Model Year]=E437)),""))</f>
        <v>5.66E-5</v>
      </c>
      <c r="AB437" s="159">
        <f t="shared" si="114"/>
        <v>5.66E-5</v>
      </c>
      <c r="AC437" s="158" t="str" cm="1">
        <f t="array" ref="AC437">IF(D437="Electric","--",IF(D437="Diesel",_xlfn._xlws.FILTER(DFCF2[Fuel_HC],(DFCF2[MY]=E437)),""))</f>
        <v/>
      </c>
      <c r="AD437" s="158" cm="1">
        <f t="array" ref="AD437">IF(D437="Electric","--",IF(D437="Gasoline",_xlfn._xlws.FILTER(GFCF2[Fuel_HC],(GFCF2[MY]=E437)),""))</f>
        <v>1</v>
      </c>
      <c r="AE437" s="158">
        <f t="shared" si="115"/>
        <v>1</v>
      </c>
      <c r="AF437" s="157" t="str" cm="1">
        <f t="array" ref="AF437">IF(D437="Electric","--",IF(D437="Diesel",_xlfn._xlws.FILTER(DFCF2[Fuel_NOX],(DFCF2[MY]=E437)),""))</f>
        <v/>
      </c>
      <c r="AG437" s="157" cm="1">
        <f t="array" ref="AG437">IF(D437="Electric","--",IF(D437="Gasoline",_xlfn._xlws.FILTER(GFCF2[Fuel_NOX],(GFCF2[MY]=E437)),""))</f>
        <v>0.97699999999999998</v>
      </c>
      <c r="AH437" s="157">
        <f t="shared" si="116"/>
        <v>0.97699999999999998</v>
      </c>
      <c r="AI437" s="158">
        <f t="shared" si="117"/>
        <v>0.15221510192307694</v>
      </c>
      <c r="AJ437" s="158">
        <f t="shared" si="118"/>
        <v>0.25970717148653844</v>
      </c>
      <c r="AK437" s="158">
        <f t="shared" si="119"/>
        <v>34.850811412306243</v>
      </c>
      <c r="AL437" s="158">
        <f t="shared" si="120"/>
        <v>59.461942616408862</v>
      </c>
      <c r="AM437" s="158">
        <f t="shared" si="121"/>
        <v>1.7425405706153124E-2</v>
      </c>
      <c r="AN437" s="158">
        <f t="shared" si="122"/>
        <v>2.9730971308204429E-2</v>
      </c>
      <c r="AO437" s="158">
        <f t="shared" si="123"/>
        <v>1.6027888168519643E-2</v>
      </c>
      <c r="AP437" s="157"/>
      <c r="AQ437" s="161"/>
      <c r="AR437" s="161"/>
      <c r="AS437" s="161" t="str">
        <f>IF(ISNA(VLOOKUP($B437,'2017 Emission Inventory'!$B$2:$B$803,1,FALSE)),"No","Yes")</f>
        <v>No</v>
      </c>
      <c r="AT437" s="161" t="str">
        <f>IFERROR(INDEX('2017 Emission Inventory'!$C$2:$C$803,MATCH($B437,'2017 Emission Inventory'!$B$2:$B$803,0)),"")</f>
        <v/>
      </c>
      <c r="AU437" s="161" t="str">
        <f>IFERROR(INDEX('2017 Emission Inventory'!$D$2:$D$803,MATCH($B437,'2017 Emission Inventory'!$B$2:$B$803,0)),"")</f>
        <v/>
      </c>
      <c r="AV437" s="161" t="str">
        <f>IFERROR(INDEX('2017 Emission Inventory'!$E$2:$E$803,MATCH($B437,'2017 Emission Inventory'!$B$2:$B$803,0)),"")</f>
        <v/>
      </c>
      <c r="AW437" s="161" t="str">
        <f>IFERROR(INDEX('2017 Emission Inventory'!$F$2:$F$803,MATCH($B437,'2017 Emission Inventory'!$B$2:$B$803,0)),"")</f>
        <v/>
      </c>
      <c r="AX437" s="161" t="str">
        <f>IFERROR(INDEX('2017 Emission Inventory'!$G$2:$G$803,MATCH($B437,'2017 Emission Inventory'!$B$2:$B$803,0)),"")</f>
        <v/>
      </c>
      <c r="AY437" s="162" t="str">
        <f>IFERROR(INDEX('2017 Emission Inventory'!$AL$2:$AL$803,MATCH($B437,'2017 Emission Inventory'!$B$2:$B$803,0)),"")</f>
        <v/>
      </c>
      <c r="AZ437" s="163" t="e">
        <f t="shared" si="124"/>
        <v>#VALUE!</v>
      </c>
      <c r="BB437" s="166"/>
    </row>
    <row r="438" spans="1:54" s="160" customFormat="1" x14ac:dyDescent="0.35">
      <c r="A438" s="157">
        <v>437</v>
      </c>
      <c r="B438" s="157">
        <v>414667</v>
      </c>
      <c r="C438" s="157" t="s">
        <v>205</v>
      </c>
      <c r="D438" s="157" t="s">
        <v>16</v>
      </c>
      <c r="E438" s="157">
        <v>2018</v>
      </c>
      <c r="F438" s="157">
        <v>169</v>
      </c>
      <c r="G438" s="157">
        <v>1137.9951923076924</v>
      </c>
      <c r="H438" s="157"/>
      <c r="I438" s="157">
        <f t="shared" si="108"/>
        <v>175</v>
      </c>
      <c r="J438" s="157" t="str">
        <f>IF(D438="Electric","--",IF(D438="Diesel",VLOOKUP(C438,[2]ORDLF!A:B,2,FALSE),""))</f>
        <v/>
      </c>
      <c r="K438" s="157">
        <f>IF(D438="Electric","--",IF(D438="Gasoline",VLOOKUP(C438,LSILF!A:C,3,FALSE),""))</f>
        <v>0.54</v>
      </c>
      <c r="L438" s="158">
        <f t="shared" si="125"/>
        <v>0.54</v>
      </c>
      <c r="M438" s="157" t="str" cm="1">
        <f t="array" ref="M438">IF(D438="Electric","--",IF(D438="Diesel",_xlfn._xlws.FILTER(DIESCH[CH Cap],(DIESCH[HP Bin]=I438)),""))</f>
        <v/>
      </c>
      <c r="N438" s="157" cm="1">
        <f t="array" ref="N438">IF(D438="Electric","--",IF(D438="Gasoline",_xlfn._xlws.FILTER(LSICH[CH Cap],(LSICH[Fuel Type]=D438)*(LSICH[MY]=E438)),""))</f>
        <v>10000</v>
      </c>
      <c r="O438" s="157">
        <f t="shared" si="109"/>
        <v>10000</v>
      </c>
      <c r="P438" s="157">
        <f t="shared" si="110"/>
        <v>2275.9903846153848</v>
      </c>
      <c r="Q438" s="157" t="str" cm="1">
        <f t="array" ref="Q438">IF(D438="Electric","--",IF(D438="Diesel",_xlfn._xlws.FILTER(ORDEF[HC-ZH (g/hp-hr)],(ORDEF[HP]=I438)*(ORDEF[Model_Year]=E438)),""))</f>
        <v/>
      </c>
      <c r="R438" s="157" cm="1">
        <f t="array" ref="R438">IF(D438="Electric","--",IF(D438="Gasoline",_xlfn._xlws.FILTER(LSIEF[HC-ZH (g/hp-hr)],(LSIEF[Fuel]=D438)*(LSIEF[HP Bin]=I438)*(LSIEF[Model Year]=E438)),""))</f>
        <v>0.129</v>
      </c>
      <c r="S438" s="158">
        <f t="shared" si="111"/>
        <v>0.129</v>
      </c>
      <c r="T438" s="159" t="str" cm="1">
        <f t="array" ref="T438">IF(D438="Electric","--",IF(D438="Diesel",_xlfn._xlws.FILTER(ORDEF[HCDR],(ORDEF[HP]=I438)*(ORDEF[Model_Year]=E438),),""))</f>
        <v/>
      </c>
      <c r="U438" s="159" cm="1">
        <f t="array" ref="U438">IF(D438="Electric","--",IF(D438="Gasoline",_xlfn._xlws.FILTER(LSIEF[HC DR],(LSIEF[Fuel]=D438)*(LSIEF[HP Bin]=I438)*(LSIEF[Model Year]=E438)),""))</f>
        <v>1.0200000000000001E-5</v>
      </c>
      <c r="V438" s="159">
        <f t="shared" si="112"/>
        <v>1.0200000000000001E-5</v>
      </c>
      <c r="W438" s="158" t="str" cm="1">
        <f t="array" ref="W438">IF(D438="Electric","--",IF(D438="Diesel",_xlfn._xlws.FILTER(ORDEF[NOXzh],(ORDEF[HP]=I438)*(ORDEF[Model_Year]=E438)),""))</f>
        <v/>
      </c>
      <c r="X438" s="158" cm="1">
        <f t="array" ref="X438">IF(D438="Electric","--",IF(D438="Gasoline",_xlfn._xlws.FILTER(LSIEF[NOX-ZH (g/hp-hr)],(LSIEF[Fuel]=D438)*(LSIEF[HP Bin]=I438)*(LSIEF[Model Year]=E438)),""))</f>
        <v>0.13700000000000001</v>
      </c>
      <c r="Y438" s="158">
        <f t="shared" si="113"/>
        <v>0.13700000000000001</v>
      </c>
      <c r="Z438" s="159" t="str" cm="1">
        <f t="array" ref="Z438">IF(D438="Electric","--",IF(D438="Diesel",_xlfn._xlws.FILTER(ORDEF[NOXdr],(ORDEF[HP]=I438)*(ORDEF[Model_Year]=E438)),""))</f>
        <v/>
      </c>
      <c r="AA438" s="159" cm="1">
        <f t="array" ref="AA438">IF(E438="Electric","--",IF(D438="Gasoline",_xlfn._xlws.FILTER(LSIEF[NOX DR],(LSIEF[Fuel]=D438)*(LSIEF[HP Bin]=I438)*(LSIEF[Model Year]=E438)),""))</f>
        <v>5.66E-5</v>
      </c>
      <c r="AB438" s="159">
        <f t="shared" si="114"/>
        <v>5.66E-5</v>
      </c>
      <c r="AC438" s="158" t="str" cm="1">
        <f t="array" ref="AC438">IF(D438="Electric","--",IF(D438="Diesel",_xlfn._xlws.FILTER(DFCF2[Fuel_HC],(DFCF2[MY]=E438)),""))</f>
        <v/>
      </c>
      <c r="AD438" s="158" cm="1">
        <f t="array" ref="AD438">IF(D438="Electric","--",IF(D438="Gasoline",_xlfn._xlws.FILTER(GFCF2[Fuel_HC],(GFCF2[MY]=E438)),""))</f>
        <v>1</v>
      </c>
      <c r="AE438" s="158">
        <f t="shared" si="115"/>
        <v>1</v>
      </c>
      <c r="AF438" s="157" t="str" cm="1">
        <f t="array" ref="AF438">IF(D438="Electric","--",IF(D438="Diesel",_xlfn._xlws.FILTER(DFCF2[Fuel_NOX],(DFCF2[MY]=E438)),""))</f>
        <v/>
      </c>
      <c r="AG438" s="157" cm="1">
        <f t="array" ref="AG438">IF(D438="Electric","--",IF(D438="Gasoline",_xlfn._xlws.FILTER(GFCF2[Fuel_NOX],(GFCF2[MY]=E438)),""))</f>
        <v>0.97699999999999998</v>
      </c>
      <c r="AH438" s="157">
        <f t="shared" si="116"/>
        <v>0.97699999999999998</v>
      </c>
      <c r="AI438" s="158">
        <f t="shared" si="117"/>
        <v>0.15221510192307694</v>
      </c>
      <c r="AJ438" s="158">
        <f t="shared" si="118"/>
        <v>0.25970717148653844</v>
      </c>
      <c r="AK438" s="158">
        <f t="shared" si="119"/>
        <v>34.850811412306243</v>
      </c>
      <c r="AL438" s="158">
        <f t="shared" si="120"/>
        <v>59.461942616408862</v>
      </c>
      <c r="AM438" s="158">
        <f t="shared" si="121"/>
        <v>1.7425405706153124E-2</v>
      </c>
      <c r="AN438" s="158">
        <f t="shared" si="122"/>
        <v>2.9730971308204429E-2</v>
      </c>
      <c r="AO438" s="158">
        <f t="shared" si="123"/>
        <v>1.6027888168519643E-2</v>
      </c>
      <c r="AP438" s="157"/>
      <c r="AQ438" s="161"/>
      <c r="AR438" s="161"/>
      <c r="AS438" s="161" t="str">
        <f>IF(ISNA(VLOOKUP($B438,'2017 Emission Inventory'!$B$2:$B$803,1,FALSE)),"No","Yes")</f>
        <v>No</v>
      </c>
      <c r="AT438" s="161" t="str">
        <f>IFERROR(INDEX('2017 Emission Inventory'!$C$2:$C$803,MATCH($B438,'2017 Emission Inventory'!$B$2:$B$803,0)),"")</f>
        <v/>
      </c>
      <c r="AU438" s="161" t="str">
        <f>IFERROR(INDEX('2017 Emission Inventory'!$D$2:$D$803,MATCH($B438,'2017 Emission Inventory'!$B$2:$B$803,0)),"")</f>
        <v/>
      </c>
      <c r="AV438" s="161" t="str">
        <f>IFERROR(INDEX('2017 Emission Inventory'!$E$2:$E$803,MATCH($B438,'2017 Emission Inventory'!$B$2:$B$803,0)),"")</f>
        <v/>
      </c>
      <c r="AW438" s="161" t="str">
        <f>IFERROR(INDEX('2017 Emission Inventory'!$F$2:$F$803,MATCH($B438,'2017 Emission Inventory'!$B$2:$B$803,0)),"")</f>
        <v/>
      </c>
      <c r="AX438" s="161" t="str">
        <f>IFERROR(INDEX('2017 Emission Inventory'!$G$2:$G$803,MATCH($B438,'2017 Emission Inventory'!$B$2:$B$803,0)),"")</f>
        <v/>
      </c>
      <c r="AY438" s="162" t="str">
        <f>IFERROR(INDEX('2017 Emission Inventory'!$AL$2:$AL$803,MATCH($B438,'2017 Emission Inventory'!$B$2:$B$803,0)),"")</f>
        <v/>
      </c>
      <c r="AZ438" s="163" t="e">
        <f t="shared" si="124"/>
        <v>#VALUE!</v>
      </c>
      <c r="BB438" s="166"/>
    </row>
    <row r="439" spans="1:54" s="160" customFormat="1" x14ac:dyDescent="0.35">
      <c r="A439" s="157">
        <v>438</v>
      </c>
      <c r="B439" s="157">
        <v>414668</v>
      </c>
      <c r="C439" s="157" t="s">
        <v>205</v>
      </c>
      <c r="D439" s="157" t="s">
        <v>16</v>
      </c>
      <c r="E439" s="157">
        <v>2018</v>
      </c>
      <c r="F439" s="157">
        <v>169</v>
      </c>
      <c r="G439" s="157">
        <v>1137.9951923076924</v>
      </c>
      <c r="H439" s="157"/>
      <c r="I439" s="157">
        <f t="shared" si="108"/>
        <v>175</v>
      </c>
      <c r="J439" s="157" t="str">
        <f>IF(D439="Electric","--",IF(D439="Diesel",VLOOKUP(C439,[2]ORDLF!A:B,2,FALSE),""))</f>
        <v/>
      </c>
      <c r="K439" s="157">
        <f>IF(D439="Electric","--",IF(D439="Gasoline",VLOOKUP(C439,LSILF!A:C,3,FALSE),""))</f>
        <v>0.54</v>
      </c>
      <c r="L439" s="158">
        <f t="shared" si="125"/>
        <v>0.54</v>
      </c>
      <c r="M439" s="157" t="str" cm="1">
        <f t="array" ref="M439">IF(D439="Electric","--",IF(D439="Diesel",_xlfn._xlws.FILTER(DIESCH[CH Cap],(DIESCH[HP Bin]=I439)),""))</f>
        <v/>
      </c>
      <c r="N439" s="157" cm="1">
        <f t="array" ref="N439">IF(D439="Electric","--",IF(D439="Gasoline",_xlfn._xlws.FILTER(LSICH[CH Cap],(LSICH[Fuel Type]=D439)*(LSICH[MY]=E439)),""))</f>
        <v>10000</v>
      </c>
      <c r="O439" s="157">
        <f t="shared" si="109"/>
        <v>10000</v>
      </c>
      <c r="P439" s="157">
        <f t="shared" si="110"/>
        <v>2275.9903846153848</v>
      </c>
      <c r="Q439" s="157" t="str" cm="1">
        <f t="array" ref="Q439">IF(D439="Electric","--",IF(D439="Diesel",_xlfn._xlws.FILTER(ORDEF[HC-ZH (g/hp-hr)],(ORDEF[HP]=I439)*(ORDEF[Model_Year]=E439)),""))</f>
        <v/>
      </c>
      <c r="R439" s="157" cm="1">
        <f t="array" ref="R439">IF(D439="Electric","--",IF(D439="Gasoline",_xlfn._xlws.FILTER(LSIEF[HC-ZH (g/hp-hr)],(LSIEF[Fuel]=D439)*(LSIEF[HP Bin]=I439)*(LSIEF[Model Year]=E439)),""))</f>
        <v>0.129</v>
      </c>
      <c r="S439" s="158">
        <f t="shared" si="111"/>
        <v>0.129</v>
      </c>
      <c r="T439" s="159" t="str" cm="1">
        <f t="array" ref="T439">IF(D439="Electric","--",IF(D439="Diesel",_xlfn._xlws.FILTER(ORDEF[HCDR],(ORDEF[HP]=I439)*(ORDEF[Model_Year]=E439),),""))</f>
        <v/>
      </c>
      <c r="U439" s="159" cm="1">
        <f t="array" ref="U439">IF(D439="Electric","--",IF(D439="Gasoline",_xlfn._xlws.FILTER(LSIEF[HC DR],(LSIEF[Fuel]=D439)*(LSIEF[HP Bin]=I439)*(LSIEF[Model Year]=E439)),""))</f>
        <v>1.0200000000000001E-5</v>
      </c>
      <c r="V439" s="159">
        <f t="shared" si="112"/>
        <v>1.0200000000000001E-5</v>
      </c>
      <c r="W439" s="158" t="str" cm="1">
        <f t="array" ref="W439">IF(D439="Electric","--",IF(D439="Diesel",_xlfn._xlws.FILTER(ORDEF[NOXzh],(ORDEF[HP]=I439)*(ORDEF[Model_Year]=E439)),""))</f>
        <v/>
      </c>
      <c r="X439" s="158" cm="1">
        <f t="array" ref="X439">IF(D439="Electric","--",IF(D439="Gasoline",_xlfn._xlws.FILTER(LSIEF[NOX-ZH (g/hp-hr)],(LSIEF[Fuel]=D439)*(LSIEF[HP Bin]=I439)*(LSIEF[Model Year]=E439)),""))</f>
        <v>0.13700000000000001</v>
      </c>
      <c r="Y439" s="158">
        <f t="shared" si="113"/>
        <v>0.13700000000000001</v>
      </c>
      <c r="Z439" s="159" t="str" cm="1">
        <f t="array" ref="Z439">IF(D439="Electric","--",IF(D439="Diesel",_xlfn._xlws.FILTER(ORDEF[NOXdr],(ORDEF[HP]=I439)*(ORDEF[Model_Year]=E439)),""))</f>
        <v/>
      </c>
      <c r="AA439" s="159" cm="1">
        <f t="array" ref="AA439">IF(E439="Electric","--",IF(D439="Gasoline",_xlfn._xlws.FILTER(LSIEF[NOX DR],(LSIEF[Fuel]=D439)*(LSIEF[HP Bin]=I439)*(LSIEF[Model Year]=E439)),""))</f>
        <v>5.66E-5</v>
      </c>
      <c r="AB439" s="159">
        <f t="shared" si="114"/>
        <v>5.66E-5</v>
      </c>
      <c r="AC439" s="158" t="str" cm="1">
        <f t="array" ref="AC439">IF(D439="Electric","--",IF(D439="Diesel",_xlfn._xlws.FILTER(DFCF2[Fuel_HC],(DFCF2[MY]=E439)),""))</f>
        <v/>
      </c>
      <c r="AD439" s="158" cm="1">
        <f t="array" ref="AD439">IF(D439="Electric","--",IF(D439="Gasoline",_xlfn._xlws.FILTER(GFCF2[Fuel_HC],(GFCF2[MY]=E439)),""))</f>
        <v>1</v>
      </c>
      <c r="AE439" s="158">
        <f t="shared" si="115"/>
        <v>1</v>
      </c>
      <c r="AF439" s="157" t="str" cm="1">
        <f t="array" ref="AF439">IF(D439="Electric","--",IF(D439="Diesel",_xlfn._xlws.FILTER(DFCF2[Fuel_NOX],(DFCF2[MY]=E439)),""))</f>
        <v/>
      </c>
      <c r="AG439" s="157" cm="1">
        <f t="array" ref="AG439">IF(D439="Electric","--",IF(D439="Gasoline",_xlfn._xlws.FILTER(GFCF2[Fuel_NOX],(GFCF2[MY]=E439)),""))</f>
        <v>0.97699999999999998</v>
      </c>
      <c r="AH439" s="157">
        <f t="shared" si="116"/>
        <v>0.97699999999999998</v>
      </c>
      <c r="AI439" s="158">
        <f t="shared" si="117"/>
        <v>0.15221510192307694</v>
      </c>
      <c r="AJ439" s="158">
        <f t="shared" si="118"/>
        <v>0.25970717148653844</v>
      </c>
      <c r="AK439" s="158">
        <f t="shared" si="119"/>
        <v>34.850811412306243</v>
      </c>
      <c r="AL439" s="158">
        <f t="shared" si="120"/>
        <v>59.461942616408862</v>
      </c>
      <c r="AM439" s="158">
        <f t="shared" si="121"/>
        <v>1.7425405706153124E-2</v>
      </c>
      <c r="AN439" s="158">
        <f t="shared" si="122"/>
        <v>2.9730971308204429E-2</v>
      </c>
      <c r="AO439" s="158">
        <f t="shared" si="123"/>
        <v>1.6027888168519643E-2</v>
      </c>
      <c r="AP439" s="157"/>
      <c r="AQ439" s="161"/>
      <c r="AR439" s="161"/>
      <c r="AS439" s="161" t="str">
        <f>IF(ISNA(VLOOKUP($B439,'2017 Emission Inventory'!$B$2:$B$803,1,FALSE)),"No","Yes")</f>
        <v>No</v>
      </c>
      <c r="AT439" s="161" t="str">
        <f>IFERROR(INDEX('2017 Emission Inventory'!$C$2:$C$803,MATCH($B439,'2017 Emission Inventory'!$B$2:$B$803,0)),"")</f>
        <v/>
      </c>
      <c r="AU439" s="161" t="str">
        <f>IFERROR(INDEX('2017 Emission Inventory'!$D$2:$D$803,MATCH($B439,'2017 Emission Inventory'!$B$2:$B$803,0)),"")</f>
        <v/>
      </c>
      <c r="AV439" s="161" t="str">
        <f>IFERROR(INDEX('2017 Emission Inventory'!$E$2:$E$803,MATCH($B439,'2017 Emission Inventory'!$B$2:$B$803,0)),"")</f>
        <v/>
      </c>
      <c r="AW439" s="161" t="str">
        <f>IFERROR(INDEX('2017 Emission Inventory'!$F$2:$F$803,MATCH($B439,'2017 Emission Inventory'!$B$2:$B$803,0)),"")</f>
        <v/>
      </c>
      <c r="AX439" s="161" t="str">
        <f>IFERROR(INDEX('2017 Emission Inventory'!$G$2:$G$803,MATCH($B439,'2017 Emission Inventory'!$B$2:$B$803,0)),"")</f>
        <v/>
      </c>
      <c r="AY439" s="162" t="str">
        <f>IFERROR(INDEX('2017 Emission Inventory'!$AL$2:$AL$803,MATCH($B439,'2017 Emission Inventory'!$B$2:$B$803,0)),"")</f>
        <v/>
      </c>
      <c r="AZ439" s="163" t="e">
        <f t="shared" si="124"/>
        <v>#VALUE!</v>
      </c>
      <c r="BB439" s="166"/>
    </row>
    <row r="440" spans="1:54" s="160" customFormat="1" x14ac:dyDescent="0.35">
      <c r="A440" s="157">
        <v>439</v>
      </c>
      <c r="B440" s="157">
        <v>414669</v>
      </c>
      <c r="C440" s="157" t="s">
        <v>205</v>
      </c>
      <c r="D440" s="157" t="s">
        <v>16</v>
      </c>
      <c r="E440" s="157">
        <v>2018</v>
      </c>
      <c r="F440" s="157">
        <v>169</v>
      </c>
      <c r="G440" s="157">
        <v>1137.9951923076924</v>
      </c>
      <c r="H440" s="157"/>
      <c r="I440" s="157">
        <f t="shared" si="108"/>
        <v>175</v>
      </c>
      <c r="J440" s="157" t="str">
        <f>IF(D440="Electric","--",IF(D440="Diesel",VLOOKUP(C440,[2]ORDLF!A:B,2,FALSE),""))</f>
        <v/>
      </c>
      <c r="K440" s="157">
        <f>IF(D440="Electric","--",IF(D440="Gasoline",VLOOKUP(C440,LSILF!A:C,3,FALSE),""))</f>
        <v>0.54</v>
      </c>
      <c r="L440" s="158">
        <f t="shared" si="125"/>
        <v>0.54</v>
      </c>
      <c r="M440" s="157" t="str" cm="1">
        <f t="array" ref="M440">IF(D440="Electric","--",IF(D440="Diesel",_xlfn._xlws.FILTER(DIESCH[CH Cap],(DIESCH[HP Bin]=I440)),""))</f>
        <v/>
      </c>
      <c r="N440" s="157" cm="1">
        <f t="array" ref="N440">IF(D440="Electric","--",IF(D440="Gasoline",_xlfn._xlws.FILTER(LSICH[CH Cap],(LSICH[Fuel Type]=D440)*(LSICH[MY]=E440)),""))</f>
        <v>10000</v>
      </c>
      <c r="O440" s="157">
        <f t="shared" si="109"/>
        <v>10000</v>
      </c>
      <c r="P440" s="157">
        <f t="shared" si="110"/>
        <v>2275.9903846153848</v>
      </c>
      <c r="Q440" s="157" t="str" cm="1">
        <f t="array" ref="Q440">IF(D440="Electric","--",IF(D440="Diesel",_xlfn._xlws.FILTER(ORDEF[HC-ZH (g/hp-hr)],(ORDEF[HP]=I440)*(ORDEF[Model_Year]=E440)),""))</f>
        <v/>
      </c>
      <c r="R440" s="157" cm="1">
        <f t="array" ref="R440">IF(D440="Electric","--",IF(D440="Gasoline",_xlfn._xlws.FILTER(LSIEF[HC-ZH (g/hp-hr)],(LSIEF[Fuel]=D440)*(LSIEF[HP Bin]=I440)*(LSIEF[Model Year]=E440)),""))</f>
        <v>0.129</v>
      </c>
      <c r="S440" s="158">
        <f t="shared" si="111"/>
        <v>0.129</v>
      </c>
      <c r="T440" s="159" t="str" cm="1">
        <f t="array" ref="T440">IF(D440="Electric","--",IF(D440="Diesel",_xlfn._xlws.FILTER(ORDEF[HCDR],(ORDEF[HP]=I440)*(ORDEF[Model_Year]=E440),),""))</f>
        <v/>
      </c>
      <c r="U440" s="159" cm="1">
        <f t="array" ref="U440">IF(D440="Electric","--",IF(D440="Gasoline",_xlfn._xlws.FILTER(LSIEF[HC DR],(LSIEF[Fuel]=D440)*(LSIEF[HP Bin]=I440)*(LSIEF[Model Year]=E440)),""))</f>
        <v>1.0200000000000001E-5</v>
      </c>
      <c r="V440" s="159">
        <f t="shared" si="112"/>
        <v>1.0200000000000001E-5</v>
      </c>
      <c r="W440" s="158" t="str" cm="1">
        <f t="array" ref="W440">IF(D440="Electric","--",IF(D440="Diesel",_xlfn._xlws.FILTER(ORDEF[NOXzh],(ORDEF[HP]=I440)*(ORDEF[Model_Year]=E440)),""))</f>
        <v/>
      </c>
      <c r="X440" s="158" cm="1">
        <f t="array" ref="X440">IF(D440="Electric","--",IF(D440="Gasoline",_xlfn._xlws.FILTER(LSIEF[NOX-ZH (g/hp-hr)],(LSIEF[Fuel]=D440)*(LSIEF[HP Bin]=I440)*(LSIEF[Model Year]=E440)),""))</f>
        <v>0.13700000000000001</v>
      </c>
      <c r="Y440" s="158">
        <f t="shared" si="113"/>
        <v>0.13700000000000001</v>
      </c>
      <c r="Z440" s="159" t="str" cm="1">
        <f t="array" ref="Z440">IF(D440="Electric","--",IF(D440="Diesel",_xlfn._xlws.FILTER(ORDEF[NOXdr],(ORDEF[HP]=I440)*(ORDEF[Model_Year]=E440)),""))</f>
        <v/>
      </c>
      <c r="AA440" s="159" cm="1">
        <f t="array" ref="AA440">IF(E440="Electric","--",IF(D440="Gasoline",_xlfn._xlws.FILTER(LSIEF[NOX DR],(LSIEF[Fuel]=D440)*(LSIEF[HP Bin]=I440)*(LSIEF[Model Year]=E440)),""))</f>
        <v>5.66E-5</v>
      </c>
      <c r="AB440" s="159">
        <f t="shared" si="114"/>
        <v>5.66E-5</v>
      </c>
      <c r="AC440" s="158" t="str" cm="1">
        <f t="array" ref="AC440">IF(D440="Electric","--",IF(D440="Diesel",_xlfn._xlws.FILTER(DFCF2[Fuel_HC],(DFCF2[MY]=E440)),""))</f>
        <v/>
      </c>
      <c r="AD440" s="158" cm="1">
        <f t="array" ref="AD440">IF(D440="Electric","--",IF(D440="Gasoline",_xlfn._xlws.FILTER(GFCF2[Fuel_HC],(GFCF2[MY]=E440)),""))</f>
        <v>1</v>
      </c>
      <c r="AE440" s="158">
        <f t="shared" si="115"/>
        <v>1</v>
      </c>
      <c r="AF440" s="157" t="str" cm="1">
        <f t="array" ref="AF440">IF(D440="Electric","--",IF(D440="Diesel",_xlfn._xlws.FILTER(DFCF2[Fuel_NOX],(DFCF2[MY]=E440)),""))</f>
        <v/>
      </c>
      <c r="AG440" s="157" cm="1">
        <f t="array" ref="AG440">IF(D440="Electric","--",IF(D440="Gasoline",_xlfn._xlws.FILTER(GFCF2[Fuel_NOX],(GFCF2[MY]=E440)),""))</f>
        <v>0.97699999999999998</v>
      </c>
      <c r="AH440" s="157">
        <f t="shared" si="116"/>
        <v>0.97699999999999998</v>
      </c>
      <c r="AI440" s="158">
        <f t="shared" si="117"/>
        <v>0.15221510192307694</v>
      </c>
      <c r="AJ440" s="158">
        <f t="shared" si="118"/>
        <v>0.25970717148653844</v>
      </c>
      <c r="AK440" s="158">
        <f t="shared" si="119"/>
        <v>34.850811412306243</v>
      </c>
      <c r="AL440" s="158">
        <f t="shared" si="120"/>
        <v>59.461942616408862</v>
      </c>
      <c r="AM440" s="158">
        <f t="shared" si="121"/>
        <v>1.7425405706153124E-2</v>
      </c>
      <c r="AN440" s="158">
        <f t="shared" si="122"/>
        <v>2.9730971308204429E-2</v>
      </c>
      <c r="AO440" s="158">
        <f t="shared" si="123"/>
        <v>1.6027888168519643E-2</v>
      </c>
      <c r="AP440" s="157"/>
      <c r="AQ440" s="161"/>
      <c r="AR440" s="161"/>
      <c r="AS440" s="161" t="str">
        <f>IF(ISNA(VLOOKUP($B440,'2017 Emission Inventory'!$B$2:$B$803,1,FALSE)),"No","Yes")</f>
        <v>No</v>
      </c>
      <c r="AT440" s="161" t="str">
        <f>IFERROR(INDEX('2017 Emission Inventory'!$C$2:$C$803,MATCH($B440,'2017 Emission Inventory'!$B$2:$B$803,0)),"")</f>
        <v/>
      </c>
      <c r="AU440" s="161" t="str">
        <f>IFERROR(INDEX('2017 Emission Inventory'!$D$2:$D$803,MATCH($B440,'2017 Emission Inventory'!$B$2:$B$803,0)),"")</f>
        <v/>
      </c>
      <c r="AV440" s="161" t="str">
        <f>IFERROR(INDEX('2017 Emission Inventory'!$E$2:$E$803,MATCH($B440,'2017 Emission Inventory'!$B$2:$B$803,0)),"")</f>
        <v/>
      </c>
      <c r="AW440" s="161" t="str">
        <f>IFERROR(INDEX('2017 Emission Inventory'!$F$2:$F$803,MATCH($B440,'2017 Emission Inventory'!$B$2:$B$803,0)),"")</f>
        <v/>
      </c>
      <c r="AX440" s="161" t="str">
        <f>IFERROR(INDEX('2017 Emission Inventory'!$G$2:$G$803,MATCH($B440,'2017 Emission Inventory'!$B$2:$B$803,0)),"")</f>
        <v/>
      </c>
      <c r="AY440" s="162" t="str">
        <f>IFERROR(INDEX('2017 Emission Inventory'!$AL$2:$AL$803,MATCH($B440,'2017 Emission Inventory'!$B$2:$B$803,0)),"")</f>
        <v/>
      </c>
      <c r="AZ440" s="163" t="e">
        <f t="shared" si="124"/>
        <v>#VALUE!</v>
      </c>
      <c r="BB440" s="166"/>
    </row>
    <row r="441" spans="1:54" s="160" customFormat="1" x14ac:dyDescent="0.35">
      <c r="A441" s="157">
        <v>440</v>
      </c>
      <c r="B441" s="157">
        <v>414670</v>
      </c>
      <c r="C441" s="157" t="s">
        <v>205</v>
      </c>
      <c r="D441" s="157" t="s">
        <v>16</v>
      </c>
      <c r="E441" s="157">
        <v>2018</v>
      </c>
      <c r="F441" s="157">
        <v>169</v>
      </c>
      <c r="G441" s="157">
        <v>1137.9951923076924</v>
      </c>
      <c r="H441" s="157"/>
      <c r="I441" s="157">
        <f t="shared" si="108"/>
        <v>175</v>
      </c>
      <c r="J441" s="157" t="str">
        <f>IF(D441="Electric","--",IF(D441="Diesel",VLOOKUP(C441,[2]ORDLF!A:B,2,FALSE),""))</f>
        <v/>
      </c>
      <c r="K441" s="157">
        <f>IF(D441="Electric","--",IF(D441="Gasoline",VLOOKUP(C441,LSILF!A:C,3,FALSE),""))</f>
        <v>0.54</v>
      </c>
      <c r="L441" s="158">
        <f t="shared" si="125"/>
        <v>0.54</v>
      </c>
      <c r="M441" s="157" t="str" cm="1">
        <f t="array" ref="M441">IF(D441="Electric","--",IF(D441="Diesel",_xlfn._xlws.FILTER(DIESCH[CH Cap],(DIESCH[HP Bin]=I441)),""))</f>
        <v/>
      </c>
      <c r="N441" s="157" cm="1">
        <f t="array" ref="N441">IF(D441="Electric","--",IF(D441="Gasoline",_xlfn._xlws.FILTER(LSICH[CH Cap],(LSICH[Fuel Type]=D441)*(LSICH[MY]=E441)),""))</f>
        <v>10000</v>
      </c>
      <c r="O441" s="157">
        <f t="shared" si="109"/>
        <v>10000</v>
      </c>
      <c r="P441" s="157">
        <f t="shared" si="110"/>
        <v>2275.9903846153848</v>
      </c>
      <c r="Q441" s="157" t="str" cm="1">
        <f t="array" ref="Q441">IF(D441="Electric","--",IF(D441="Diesel",_xlfn._xlws.FILTER(ORDEF[HC-ZH (g/hp-hr)],(ORDEF[HP]=I441)*(ORDEF[Model_Year]=E441)),""))</f>
        <v/>
      </c>
      <c r="R441" s="157" cm="1">
        <f t="array" ref="R441">IF(D441="Electric","--",IF(D441="Gasoline",_xlfn._xlws.FILTER(LSIEF[HC-ZH (g/hp-hr)],(LSIEF[Fuel]=D441)*(LSIEF[HP Bin]=I441)*(LSIEF[Model Year]=E441)),""))</f>
        <v>0.129</v>
      </c>
      <c r="S441" s="158">
        <f t="shared" si="111"/>
        <v>0.129</v>
      </c>
      <c r="T441" s="159" t="str" cm="1">
        <f t="array" ref="T441">IF(D441="Electric","--",IF(D441="Diesel",_xlfn._xlws.FILTER(ORDEF[HCDR],(ORDEF[HP]=I441)*(ORDEF[Model_Year]=E441),),""))</f>
        <v/>
      </c>
      <c r="U441" s="159" cm="1">
        <f t="array" ref="U441">IF(D441="Electric","--",IF(D441="Gasoline",_xlfn._xlws.FILTER(LSIEF[HC DR],(LSIEF[Fuel]=D441)*(LSIEF[HP Bin]=I441)*(LSIEF[Model Year]=E441)),""))</f>
        <v>1.0200000000000001E-5</v>
      </c>
      <c r="V441" s="159">
        <f t="shared" si="112"/>
        <v>1.0200000000000001E-5</v>
      </c>
      <c r="W441" s="158" t="str" cm="1">
        <f t="array" ref="W441">IF(D441="Electric","--",IF(D441="Diesel",_xlfn._xlws.FILTER(ORDEF[NOXzh],(ORDEF[HP]=I441)*(ORDEF[Model_Year]=E441)),""))</f>
        <v/>
      </c>
      <c r="X441" s="158" cm="1">
        <f t="array" ref="X441">IF(D441="Electric","--",IF(D441="Gasoline",_xlfn._xlws.FILTER(LSIEF[NOX-ZH (g/hp-hr)],(LSIEF[Fuel]=D441)*(LSIEF[HP Bin]=I441)*(LSIEF[Model Year]=E441)),""))</f>
        <v>0.13700000000000001</v>
      </c>
      <c r="Y441" s="158">
        <f t="shared" si="113"/>
        <v>0.13700000000000001</v>
      </c>
      <c r="Z441" s="159" t="str" cm="1">
        <f t="array" ref="Z441">IF(D441="Electric","--",IF(D441="Diesel",_xlfn._xlws.FILTER(ORDEF[NOXdr],(ORDEF[HP]=I441)*(ORDEF[Model_Year]=E441)),""))</f>
        <v/>
      </c>
      <c r="AA441" s="159" cm="1">
        <f t="array" ref="AA441">IF(E441="Electric","--",IF(D441="Gasoline",_xlfn._xlws.FILTER(LSIEF[NOX DR],(LSIEF[Fuel]=D441)*(LSIEF[HP Bin]=I441)*(LSIEF[Model Year]=E441)),""))</f>
        <v>5.66E-5</v>
      </c>
      <c r="AB441" s="159">
        <f t="shared" si="114"/>
        <v>5.66E-5</v>
      </c>
      <c r="AC441" s="158" t="str" cm="1">
        <f t="array" ref="AC441">IF(D441="Electric","--",IF(D441="Diesel",_xlfn._xlws.FILTER(DFCF2[Fuel_HC],(DFCF2[MY]=E441)),""))</f>
        <v/>
      </c>
      <c r="AD441" s="158" cm="1">
        <f t="array" ref="AD441">IF(D441="Electric","--",IF(D441="Gasoline",_xlfn._xlws.FILTER(GFCF2[Fuel_HC],(GFCF2[MY]=E441)),""))</f>
        <v>1</v>
      </c>
      <c r="AE441" s="158">
        <f t="shared" si="115"/>
        <v>1</v>
      </c>
      <c r="AF441" s="157" t="str" cm="1">
        <f t="array" ref="AF441">IF(D441="Electric","--",IF(D441="Diesel",_xlfn._xlws.FILTER(DFCF2[Fuel_NOX],(DFCF2[MY]=E441)),""))</f>
        <v/>
      </c>
      <c r="AG441" s="157" cm="1">
        <f t="array" ref="AG441">IF(D441="Electric","--",IF(D441="Gasoline",_xlfn._xlws.FILTER(GFCF2[Fuel_NOX],(GFCF2[MY]=E441)),""))</f>
        <v>0.97699999999999998</v>
      </c>
      <c r="AH441" s="157">
        <f t="shared" si="116"/>
        <v>0.97699999999999998</v>
      </c>
      <c r="AI441" s="158">
        <f t="shared" si="117"/>
        <v>0.15221510192307694</v>
      </c>
      <c r="AJ441" s="158">
        <f t="shared" si="118"/>
        <v>0.25970717148653844</v>
      </c>
      <c r="AK441" s="158">
        <f t="shared" si="119"/>
        <v>34.850811412306243</v>
      </c>
      <c r="AL441" s="158">
        <f t="shared" si="120"/>
        <v>59.461942616408862</v>
      </c>
      <c r="AM441" s="158">
        <f t="shared" si="121"/>
        <v>1.7425405706153124E-2</v>
      </c>
      <c r="AN441" s="158">
        <f t="shared" si="122"/>
        <v>2.9730971308204429E-2</v>
      </c>
      <c r="AO441" s="158">
        <f t="shared" si="123"/>
        <v>1.6027888168519643E-2</v>
      </c>
      <c r="AP441" s="157"/>
      <c r="AQ441" s="161"/>
      <c r="AR441" s="161"/>
      <c r="AS441" s="161" t="str">
        <f>IF(ISNA(VLOOKUP($B441,'2017 Emission Inventory'!$B$2:$B$803,1,FALSE)),"No","Yes")</f>
        <v>No</v>
      </c>
      <c r="AT441" s="161" t="str">
        <f>IFERROR(INDEX('2017 Emission Inventory'!$C$2:$C$803,MATCH($B441,'2017 Emission Inventory'!$B$2:$B$803,0)),"")</f>
        <v/>
      </c>
      <c r="AU441" s="161" t="str">
        <f>IFERROR(INDEX('2017 Emission Inventory'!$D$2:$D$803,MATCH($B441,'2017 Emission Inventory'!$B$2:$B$803,0)),"")</f>
        <v/>
      </c>
      <c r="AV441" s="161" t="str">
        <f>IFERROR(INDEX('2017 Emission Inventory'!$E$2:$E$803,MATCH($B441,'2017 Emission Inventory'!$B$2:$B$803,0)),"")</f>
        <v/>
      </c>
      <c r="AW441" s="161" t="str">
        <f>IFERROR(INDEX('2017 Emission Inventory'!$F$2:$F$803,MATCH($B441,'2017 Emission Inventory'!$B$2:$B$803,0)),"")</f>
        <v/>
      </c>
      <c r="AX441" s="161" t="str">
        <f>IFERROR(INDEX('2017 Emission Inventory'!$G$2:$G$803,MATCH($B441,'2017 Emission Inventory'!$B$2:$B$803,0)),"")</f>
        <v/>
      </c>
      <c r="AY441" s="162" t="str">
        <f>IFERROR(INDEX('2017 Emission Inventory'!$AL$2:$AL$803,MATCH($B441,'2017 Emission Inventory'!$B$2:$B$803,0)),"")</f>
        <v/>
      </c>
      <c r="AZ441" s="163" t="e">
        <f t="shared" si="124"/>
        <v>#VALUE!</v>
      </c>
      <c r="BB441" s="166"/>
    </row>
    <row r="442" spans="1:54" s="160" customFormat="1" x14ac:dyDescent="0.35">
      <c r="A442" s="157">
        <v>441</v>
      </c>
      <c r="B442" s="157">
        <v>414671</v>
      </c>
      <c r="C442" s="157" t="s">
        <v>205</v>
      </c>
      <c r="D442" s="157" t="s">
        <v>16</v>
      </c>
      <c r="E442" s="157">
        <v>2018</v>
      </c>
      <c r="F442" s="157">
        <v>169</v>
      </c>
      <c r="G442" s="157">
        <v>1137.9951923076924</v>
      </c>
      <c r="H442" s="157"/>
      <c r="I442" s="157">
        <f t="shared" si="108"/>
        <v>175</v>
      </c>
      <c r="J442" s="157" t="str">
        <f>IF(D442="Electric","--",IF(D442="Diesel",VLOOKUP(C442,[2]ORDLF!A:B,2,FALSE),""))</f>
        <v/>
      </c>
      <c r="K442" s="157">
        <f>IF(D442="Electric","--",IF(D442="Gasoline",VLOOKUP(C442,LSILF!A:C,3,FALSE),""))</f>
        <v>0.54</v>
      </c>
      <c r="L442" s="158">
        <f t="shared" si="125"/>
        <v>0.54</v>
      </c>
      <c r="M442" s="157" t="str" cm="1">
        <f t="array" ref="M442">IF(D442="Electric","--",IF(D442="Diesel",_xlfn._xlws.FILTER(DIESCH[CH Cap],(DIESCH[HP Bin]=I442)),""))</f>
        <v/>
      </c>
      <c r="N442" s="157" cm="1">
        <f t="array" ref="N442">IF(D442="Electric","--",IF(D442="Gasoline",_xlfn._xlws.FILTER(LSICH[CH Cap],(LSICH[Fuel Type]=D442)*(LSICH[MY]=E442)),""))</f>
        <v>10000</v>
      </c>
      <c r="O442" s="157">
        <f t="shared" si="109"/>
        <v>10000</v>
      </c>
      <c r="P442" s="157">
        <f t="shared" si="110"/>
        <v>2275.9903846153848</v>
      </c>
      <c r="Q442" s="157" t="str" cm="1">
        <f t="array" ref="Q442">IF(D442="Electric","--",IF(D442="Diesel",_xlfn._xlws.FILTER(ORDEF[HC-ZH (g/hp-hr)],(ORDEF[HP]=I442)*(ORDEF[Model_Year]=E442)),""))</f>
        <v/>
      </c>
      <c r="R442" s="157" cm="1">
        <f t="array" ref="R442">IF(D442="Electric","--",IF(D442="Gasoline",_xlfn._xlws.FILTER(LSIEF[HC-ZH (g/hp-hr)],(LSIEF[Fuel]=D442)*(LSIEF[HP Bin]=I442)*(LSIEF[Model Year]=E442)),""))</f>
        <v>0.129</v>
      </c>
      <c r="S442" s="158">
        <f t="shared" si="111"/>
        <v>0.129</v>
      </c>
      <c r="T442" s="159" t="str" cm="1">
        <f t="array" ref="T442">IF(D442="Electric","--",IF(D442="Diesel",_xlfn._xlws.FILTER(ORDEF[HCDR],(ORDEF[HP]=I442)*(ORDEF[Model_Year]=E442),),""))</f>
        <v/>
      </c>
      <c r="U442" s="159" cm="1">
        <f t="array" ref="U442">IF(D442="Electric","--",IF(D442="Gasoline",_xlfn._xlws.FILTER(LSIEF[HC DR],(LSIEF[Fuel]=D442)*(LSIEF[HP Bin]=I442)*(LSIEF[Model Year]=E442)),""))</f>
        <v>1.0200000000000001E-5</v>
      </c>
      <c r="V442" s="159">
        <f t="shared" si="112"/>
        <v>1.0200000000000001E-5</v>
      </c>
      <c r="W442" s="158" t="str" cm="1">
        <f t="array" ref="W442">IF(D442="Electric","--",IF(D442="Diesel",_xlfn._xlws.FILTER(ORDEF[NOXzh],(ORDEF[HP]=I442)*(ORDEF[Model_Year]=E442)),""))</f>
        <v/>
      </c>
      <c r="X442" s="158" cm="1">
        <f t="array" ref="X442">IF(D442="Electric","--",IF(D442="Gasoline",_xlfn._xlws.FILTER(LSIEF[NOX-ZH (g/hp-hr)],(LSIEF[Fuel]=D442)*(LSIEF[HP Bin]=I442)*(LSIEF[Model Year]=E442)),""))</f>
        <v>0.13700000000000001</v>
      </c>
      <c r="Y442" s="158">
        <f t="shared" si="113"/>
        <v>0.13700000000000001</v>
      </c>
      <c r="Z442" s="159" t="str" cm="1">
        <f t="array" ref="Z442">IF(D442="Electric","--",IF(D442="Diesel",_xlfn._xlws.FILTER(ORDEF[NOXdr],(ORDEF[HP]=I442)*(ORDEF[Model_Year]=E442)),""))</f>
        <v/>
      </c>
      <c r="AA442" s="159" cm="1">
        <f t="array" ref="AA442">IF(E442="Electric","--",IF(D442="Gasoline",_xlfn._xlws.FILTER(LSIEF[NOX DR],(LSIEF[Fuel]=D442)*(LSIEF[HP Bin]=I442)*(LSIEF[Model Year]=E442)),""))</f>
        <v>5.66E-5</v>
      </c>
      <c r="AB442" s="159">
        <f t="shared" si="114"/>
        <v>5.66E-5</v>
      </c>
      <c r="AC442" s="158" t="str" cm="1">
        <f t="array" ref="AC442">IF(D442="Electric","--",IF(D442="Diesel",_xlfn._xlws.FILTER(DFCF2[Fuel_HC],(DFCF2[MY]=E442)),""))</f>
        <v/>
      </c>
      <c r="AD442" s="158" cm="1">
        <f t="array" ref="AD442">IF(D442="Electric","--",IF(D442="Gasoline",_xlfn._xlws.FILTER(GFCF2[Fuel_HC],(GFCF2[MY]=E442)),""))</f>
        <v>1</v>
      </c>
      <c r="AE442" s="158">
        <f t="shared" si="115"/>
        <v>1</v>
      </c>
      <c r="AF442" s="157" t="str" cm="1">
        <f t="array" ref="AF442">IF(D442="Electric","--",IF(D442="Diesel",_xlfn._xlws.FILTER(DFCF2[Fuel_NOX],(DFCF2[MY]=E442)),""))</f>
        <v/>
      </c>
      <c r="AG442" s="157" cm="1">
        <f t="array" ref="AG442">IF(D442="Electric","--",IF(D442="Gasoline",_xlfn._xlws.FILTER(GFCF2[Fuel_NOX],(GFCF2[MY]=E442)),""))</f>
        <v>0.97699999999999998</v>
      </c>
      <c r="AH442" s="157">
        <f t="shared" si="116"/>
        <v>0.97699999999999998</v>
      </c>
      <c r="AI442" s="158">
        <f t="shared" si="117"/>
        <v>0.15221510192307694</v>
      </c>
      <c r="AJ442" s="158">
        <f t="shared" si="118"/>
        <v>0.25970717148653844</v>
      </c>
      <c r="AK442" s="158">
        <f t="shared" si="119"/>
        <v>34.850811412306243</v>
      </c>
      <c r="AL442" s="158">
        <f t="shared" si="120"/>
        <v>59.461942616408862</v>
      </c>
      <c r="AM442" s="158">
        <f t="shared" si="121"/>
        <v>1.7425405706153124E-2</v>
      </c>
      <c r="AN442" s="158">
        <f t="shared" si="122"/>
        <v>2.9730971308204429E-2</v>
      </c>
      <c r="AO442" s="158">
        <f t="shared" si="123"/>
        <v>1.6027888168519643E-2</v>
      </c>
      <c r="AP442" s="157"/>
      <c r="AQ442" s="161"/>
      <c r="AR442" s="161"/>
      <c r="AS442" s="161" t="str">
        <f>IF(ISNA(VLOOKUP($B442,'2017 Emission Inventory'!$B$2:$B$803,1,FALSE)),"No","Yes")</f>
        <v>No</v>
      </c>
      <c r="AT442" s="161" t="str">
        <f>IFERROR(INDEX('2017 Emission Inventory'!$C$2:$C$803,MATCH($B442,'2017 Emission Inventory'!$B$2:$B$803,0)),"")</f>
        <v/>
      </c>
      <c r="AU442" s="161" t="str">
        <f>IFERROR(INDEX('2017 Emission Inventory'!$D$2:$D$803,MATCH($B442,'2017 Emission Inventory'!$B$2:$B$803,0)),"")</f>
        <v/>
      </c>
      <c r="AV442" s="161" t="str">
        <f>IFERROR(INDEX('2017 Emission Inventory'!$E$2:$E$803,MATCH($B442,'2017 Emission Inventory'!$B$2:$B$803,0)),"")</f>
        <v/>
      </c>
      <c r="AW442" s="161" t="str">
        <f>IFERROR(INDEX('2017 Emission Inventory'!$F$2:$F$803,MATCH($B442,'2017 Emission Inventory'!$B$2:$B$803,0)),"")</f>
        <v/>
      </c>
      <c r="AX442" s="161" t="str">
        <f>IFERROR(INDEX('2017 Emission Inventory'!$G$2:$G$803,MATCH($B442,'2017 Emission Inventory'!$B$2:$B$803,0)),"")</f>
        <v/>
      </c>
      <c r="AY442" s="162" t="str">
        <f>IFERROR(INDEX('2017 Emission Inventory'!$AL$2:$AL$803,MATCH($B442,'2017 Emission Inventory'!$B$2:$B$803,0)),"")</f>
        <v/>
      </c>
      <c r="AZ442" s="163" t="e">
        <f t="shared" si="124"/>
        <v>#VALUE!</v>
      </c>
      <c r="BB442" s="166"/>
    </row>
    <row r="443" spans="1:54" s="160" customFormat="1" x14ac:dyDescent="0.35">
      <c r="A443" s="157">
        <v>442</v>
      </c>
      <c r="B443" s="157">
        <v>414672</v>
      </c>
      <c r="C443" s="157" t="s">
        <v>205</v>
      </c>
      <c r="D443" s="157" t="s">
        <v>16</v>
      </c>
      <c r="E443" s="157">
        <v>2018</v>
      </c>
      <c r="F443" s="157">
        <v>169</v>
      </c>
      <c r="G443" s="157">
        <v>1137.9951923076924</v>
      </c>
      <c r="H443" s="157"/>
      <c r="I443" s="157">
        <f t="shared" si="108"/>
        <v>175</v>
      </c>
      <c r="J443" s="157" t="str">
        <f>IF(D443="Electric","--",IF(D443="Diesel",VLOOKUP(C443,[2]ORDLF!A:B,2,FALSE),""))</f>
        <v/>
      </c>
      <c r="K443" s="157">
        <f>IF(D443="Electric","--",IF(D443="Gasoline",VLOOKUP(C443,LSILF!A:C,3,FALSE),""))</f>
        <v>0.54</v>
      </c>
      <c r="L443" s="158">
        <f t="shared" si="125"/>
        <v>0.54</v>
      </c>
      <c r="M443" s="157" t="str" cm="1">
        <f t="array" ref="M443">IF(D443="Electric","--",IF(D443="Diesel",_xlfn._xlws.FILTER(DIESCH[CH Cap],(DIESCH[HP Bin]=I443)),""))</f>
        <v/>
      </c>
      <c r="N443" s="157" cm="1">
        <f t="array" ref="N443">IF(D443="Electric","--",IF(D443="Gasoline",_xlfn._xlws.FILTER(LSICH[CH Cap],(LSICH[Fuel Type]=D443)*(LSICH[MY]=E443)),""))</f>
        <v>10000</v>
      </c>
      <c r="O443" s="157">
        <f t="shared" si="109"/>
        <v>10000</v>
      </c>
      <c r="P443" s="157">
        <f t="shared" si="110"/>
        <v>2275.9903846153848</v>
      </c>
      <c r="Q443" s="157" t="str" cm="1">
        <f t="array" ref="Q443">IF(D443="Electric","--",IF(D443="Diesel",_xlfn._xlws.FILTER(ORDEF[HC-ZH (g/hp-hr)],(ORDEF[HP]=I443)*(ORDEF[Model_Year]=E443)),""))</f>
        <v/>
      </c>
      <c r="R443" s="157" cm="1">
        <f t="array" ref="R443">IF(D443="Electric","--",IF(D443="Gasoline",_xlfn._xlws.FILTER(LSIEF[HC-ZH (g/hp-hr)],(LSIEF[Fuel]=D443)*(LSIEF[HP Bin]=I443)*(LSIEF[Model Year]=E443)),""))</f>
        <v>0.129</v>
      </c>
      <c r="S443" s="158">
        <f t="shared" si="111"/>
        <v>0.129</v>
      </c>
      <c r="T443" s="159" t="str" cm="1">
        <f t="array" ref="T443">IF(D443="Electric","--",IF(D443="Diesel",_xlfn._xlws.FILTER(ORDEF[HCDR],(ORDEF[HP]=I443)*(ORDEF[Model_Year]=E443),),""))</f>
        <v/>
      </c>
      <c r="U443" s="159" cm="1">
        <f t="array" ref="U443">IF(D443="Electric","--",IF(D443="Gasoline",_xlfn._xlws.FILTER(LSIEF[HC DR],(LSIEF[Fuel]=D443)*(LSIEF[HP Bin]=I443)*(LSIEF[Model Year]=E443)),""))</f>
        <v>1.0200000000000001E-5</v>
      </c>
      <c r="V443" s="159">
        <f t="shared" si="112"/>
        <v>1.0200000000000001E-5</v>
      </c>
      <c r="W443" s="158" t="str" cm="1">
        <f t="array" ref="W443">IF(D443="Electric","--",IF(D443="Diesel",_xlfn._xlws.FILTER(ORDEF[NOXzh],(ORDEF[HP]=I443)*(ORDEF[Model_Year]=E443)),""))</f>
        <v/>
      </c>
      <c r="X443" s="158" cm="1">
        <f t="array" ref="X443">IF(D443="Electric","--",IF(D443="Gasoline",_xlfn._xlws.FILTER(LSIEF[NOX-ZH (g/hp-hr)],(LSIEF[Fuel]=D443)*(LSIEF[HP Bin]=I443)*(LSIEF[Model Year]=E443)),""))</f>
        <v>0.13700000000000001</v>
      </c>
      <c r="Y443" s="158">
        <f t="shared" si="113"/>
        <v>0.13700000000000001</v>
      </c>
      <c r="Z443" s="159" t="str" cm="1">
        <f t="array" ref="Z443">IF(D443="Electric","--",IF(D443="Diesel",_xlfn._xlws.FILTER(ORDEF[NOXdr],(ORDEF[HP]=I443)*(ORDEF[Model_Year]=E443)),""))</f>
        <v/>
      </c>
      <c r="AA443" s="159" cm="1">
        <f t="array" ref="AA443">IF(E443="Electric","--",IF(D443="Gasoline",_xlfn._xlws.FILTER(LSIEF[NOX DR],(LSIEF[Fuel]=D443)*(LSIEF[HP Bin]=I443)*(LSIEF[Model Year]=E443)),""))</f>
        <v>5.66E-5</v>
      </c>
      <c r="AB443" s="159">
        <f t="shared" si="114"/>
        <v>5.66E-5</v>
      </c>
      <c r="AC443" s="158" t="str" cm="1">
        <f t="array" ref="AC443">IF(D443="Electric","--",IF(D443="Diesel",_xlfn._xlws.FILTER(DFCF2[Fuel_HC],(DFCF2[MY]=E443)),""))</f>
        <v/>
      </c>
      <c r="AD443" s="158" cm="1">
        <f t="array" ref="AD443">IF(D443="Electric","--",IF(D443="Gasoline",_xlfn._xlws.FILTER(GFCF2[Fuel_HC],(GFCF2[MY]=E443)),""))</f>
        <v>1</v>
      </c>
      <c r="AE443" s="158">
        <f t="shared" si="115"/>
        <v>1</v>
      </c>
      <c r="AF443" s="157" t="str" cm="1">
        <f t="array" ref="AF443">IF(D443="Electric","--",IF(D443="Diesel",_xlfn._xlws.FILTER(DFCF2[Fuel_NOX],(DFCF2[MY]=E443)),""))</f>
        <v/>
      </c>
      <c r="AG443" s="157" cm="1">
        <f t="array" ref="AG443">IF(D443="Electric","--",IF(D443="Gasoline",_xlfn._xlws.FILTER(GFCF2[Fuel_NOX],(GFCF2[MY]=E443)),""))</f>
        <v>0.97699999999999998</v>
      </c>
      <c r="AH443" s="157">
        <f t="shared" si="116"/>
        <v>0.97699999999999998</v>
      </c>
      <c r="AI443" s="158">
        <f t="shared" si="117"/>
        <v>0.15221510192307694</v>
      </c>
      <c r="AJ443" s="158">
        <f t="shared" si="118"/>
        <v>0.25970717148653844</v>
      </c>
      <c r="AK443" s="158">
        <f t="shared" si="119"/>
        <v>34.850811412306243</v>
      </c>
      <c r="AL443" s="158">
        <f t="shared" si="120"/>
        <v>59.461942616408862</v>
      </c>
      <c r="AM443" s="158">
        <f t="shared" si="121"/>
        <v>1.7425405706153124E-2</v>
      </c>
      <c r="AN443" s="158">
        <f t="shared" si="122"/>
        <v>2.9730971308204429E-2</v>
      </c>
      <c r="AO443" s="158">
        <f t="shared" si="123"/>
        <v>1.6027888168519643E-2</v>
      </c>
      <c r="AP443" s="157"/>
      <c r="AQ443" s="161"/>
      <c r="AR443" s="161"/>
      <c r="AS443" s="161" t="str">
        <f>IF(ISNA(VLOOKUP($B443,'2017 Emission Inventory'!$B$2:$B$803,1,FALSE)),"No","Yes")</f>
        <v>No</v>
      </c>
      <c r="AT443" s="161" t="str">
        <f>IFERROR(INDEX('2017 Emission Inventory'!$C$2:$C$803,MATCH($B443,'2017 Emission Inventory'!$B$2:$B$803,0)),"")</f>
        <v/>
      </c>
      <c r="AU443" s="161" t="str">
        <f>IFERROR(INDEX('2017 Emission Inventory'!$D$2:$D$803,MATCH($B443,'2017 Emission Inventory'!$B$2:$B$803,0)),"")</f>
        <v/>
      </c>
      <c r="AV443" s="161" t="str">
        <f>IFERROR(INDEX('2017 Emission Inventory'!$E$2:$E$803,MATCH($B443,'2017 Emission Inventory'!$B$2:$B$803,0)),"")</f>
        <v/>
      </c>
      <c r="AW443" s="161" t="str">
        <f>IFERROR(INDEX('2017 Emission Inventory'!$F$2:$F$803,MATCH($B443,'2017 Emission Inventory'!$B$2:$B$803,0)),"")</f>
        <v/>
      </c>
      <c r="AX443" s="161" t="str">
        <f>IFERROR(INDEX('2017 Emission Inventory'!$G$2:$G$803,MATCH($B443,'2017 Emission Inventory'!$B$2:$B$803,0)),"")</f>
        <v/>
      </c>
      <c r="AY443" s="162" t="str">
        <f>IFERROR(INDEX('2017 Emission Inventory'!$AL$2:$AL$803,MATCH($B443,'2017 Emission Inventory'!$B$2:$B$803,0)),"")</f>
        <v/>
      </c>
      <c r="AZ443" s="163" t="e">
        <f t="shared" si="124"/>
        <v>#VALUE!</v>
      </c>
      <c r="BB443" s="166"/>
    </row>
    <row r="444" spans="1:54" s="160" customFormat="1" x14ac:dyDescent="0.35">
      <c r="A444" s="157">
        <v>443</v>
      </c>
      <c r="B444" s="157">
        <v>414673</v>
      </c>
      <c r="C444" s="157" t="s">
        <v>205</v>
      </c>
      <c r="D444" s="157" t="s">
        <v>16</v>
      </c>
      <c r="E444" s="157">
        <v>2018</v>
      </c>
      <c r="F444" s="157">
        <v>169</v>
      </c>
      <c r="G444" s="157">
        <v>1137.9951923076924</v>
      </c>
      <c r="H444" s="157"/>
      <c r="I444" s="157">
        <f t="shared" si="108"/>
        <v>175</v>
      </c>
      <c r="J444" s="157" t="str">
        <f>IF(D444="Electric","--",IF(D444="Diesel",VLOOKUP(C444,[2]ORDLF!A:B,2,FALSE),""))</f>
        <v/>
      </c>
      <c r="K444" s="157">
        <f>IF(D444="Electric","--",IF(D444="Gasoline",VLOOKUP(C444,LSILF!A:C,3,FALSE),""))</f>
        <v>0.54</v>
      </c>
      <c r="L444" s="158">
        <f t="shared" si="125"/>
        <v>0.54</v>
      </c>
      <c r="M444" s="157" t="str" cm="1">
        <f t="array" ref="M444">IF(D444="Electric","--",IF(D444="Diesel",_xlfn._xlws.FILTER(DIESCH[CH Cap],(DIESCH[HP Bin]=I444)),""))</f>
        <v/>
      </c>
      <c r="N444" s="157" cm="1">
        <f t="array" ref="N444">IF(D444="Electric","--",IF(D444="Gasoline",_xlfn._xlws.FILTER(LSICH[CH Cap],(LSICH[Fuel Type]=D444)*(LSICH[MY]=E444)),""))</f>
        <v>10000</v>
      </c>
      <c r="O444" s="157">
        <f t="shared" si="109"/>
        <v>10000</v>
      </c>
      <c r="P444" s="157">
        <f t="shared" si="110"/>
        <v>2275.9903846153848</v>
      </c>
      <c r="Q444" s="157" t="str" cm="1">
        <f t="array" ref="Q444">IF(D444="Electric","--",IF(D444="Diesel",_xlfn._xlws.FILTER(ORDEF[HC-ZH (g/hp-hr)],(ORDEF[HP]=I444)*(ORDEF[Model_Year]=E444)),""))</f>
        <v/>
      </c>
      <c r="R444" s="157" cm="1">
        <f t="array" ref="R444">IF(D444="Electric","--",IF(D444="Gasoline",_xlfn._xlws.FILTER(LSIEF[HC-ZH (g/hp-hr)],(LSIEF[Fuel]=D444)*(LSIEF[HP Bin]=I444)*(LSIEF[Model Year]=E444)),""))</f>
        <v>0.129</v>
      </c>
      <c r="S444" s="158">
        <f t="shared" si="111"/>
        <v>0.129</v>
      </c>
      <c r="T444" s="159" t="str" cm="1">
        <f t="array" ref="T444">IF(D444="Electric","--",IF(D444="Diesel",_xlfn._xlws.FILTER(ORDEF[HCDR],(ORDEF[HP]=I444)*(ORDEF[Model_Year]=E444),),""))</f>
        <v/>
      </c>
      <c r="U444" s="159" cm="1">
        <f t="array" ref="U444">IF(D444="Electric","--",IF(D444="Gasoline",_xlfn._xlws.FILTER(LSIEF[HC DR],(LSIEF[Fuel]=D444)*(LSIEF[HP Bin]=I444)*(LSIEF[Model Year]=E444)),""))</f>
        <v>1.0200000000000001E-5</v>
      </c>
      <c r="V444" s="159">
        <f t="shared" si="112"/>
        <v>1.0200000000000001E-5</v>
      </c>
      <c r="W444" s="158" t="str" cm="1">
        <f t="array" ref="W444">IF(D444="Electric","--",IF(D444="Diesel",_xlfn._xlws.FILTER(ORDEF[NOXzh],(ORDEF[HP]=I444)*(ORDEF[Model_Year]=E444)),""))</f>
        <v/>
      </c>
      <c r="X444" s="158" cm="1">
        <f t="array" ref="X444">IF(D444="Electric","--",IF(D444="Gasoline",_xlfn._xlws.FILTER(LSIEF[NOX-ZH (g/hp-hr)],(LSIEF[Fuel]=D444)*(LSIEF[HP Bin]=I444)*(LSIEF[Model Year]=E444)),""))</f>
        <v>0.13700000000000001</v>
      </c>
      <c r="Y444" s="158">
        <f t="shared" si="113"/>
        <v>0.13700000000000001</v>
      </c>
      <c r="Z444" s="159" t="str" cm="1">
        <f t="array" ref="Z444">IF(D444="Electric","--",IF(D444="Diesel",_xlfn._xlws.FILTER(ORDEF[NOXdr],(ORDEF[HP]=I444)*(ORDEF[Model_Year]=E444)),""))</f>
        <v/>
      </c>
      <c r="AA444" s="159" cm="1">
        <f t="array" ref="AA444">IF(E444="Electric","--",IF(D444="Gasoline",_xlfn._xlws.FILTER(LSIEF[NOX DR],(LSIEF[Fuel]=D444)*(LSIEF[HP Bin]=I444)*(LSIEF[Model Year]=E444)),""))</f>
        <v>5.66E-5</v>
      </c>
      <c r="AB444" s="159">
        <f t="shared" si="114"/>
        <v>5.66E-5</v>
      </c>
      <c r="AC444" s="158" t="str" cm="1">
        <f t="array" ref="AC444">IF(D444="Electric","--",IF(D444="Diesel",_xlfn._xlws.FILTER(DFCF2[Fuel_HC],(DFCF2[MY]=E444)),""))</f>
        <v/>
      </c>
      <c r="AD444" s="158" cm="1">
        <f t="array" ref="AD444">IF(D444="Electric","--",IF(D444="Gasoline",_xlfn._xlws.FILTER(GFCF2[Fuel_HC],(GFCF2[MY]=E444)),""))</f>
        <v>1</v>
      </c>
      <c r="AE444" s="158">
        <f t="shared" si="115"/>
        <v>1</v>
      </c>
      <c r="AF444" s="157" t="str" cm="1">
        <f t="array" ref="AF444">IF(D444="Electric","--",IF(D444="Diesel",_xlfn._xlws.FILTER(DFCF2[Fuel_NOX],(DFCF2[MY]=E444)),""))</f>
        <v/>
      </c>
      <c r="AG444" s="157" cm="1">
        <f t="array" ref="AG444">IF(D444="Electric","--",IF(D444="Gasoline",_xlfn._xlws.FILTER(GFCF2[Fuel_NOX],(GFCF2[MY]=E444)),""))</f>
        <v>0.97699999999999998</v>
      </c>
      <c r="AH444" s="157">
        <f t="shared" si="116"/>
        <v>0.97699999999999998</v>
      </c>
      <c r="AI444" s="158">
        <f t="shared" si="117"/>
        <v>0.15221510192307694</v>
      </c>
      <c r="AJ444" s="158">
        <f t="shared" si="118"/>
        <v>0.25970717148653844</v>
      </c>
      <c r="AK444" s="158">
        <f t="shared" si="119"/>
        <v>34.850811412306243</v>
      </c>
      <c r="AL444" s="158">
        <f t="shared" si="120"/>
        <v>59.461942616408862</v>
      </c>
      <c r="AM444" s="158">
        <f t="shared" si="121"/>
        <v>1.7425405706153124E-2</v>
      </c>
      <c r="AN444" s="158">
        <f t="shared" si="122"/>
        <v>2.9730971308204429E-2</v>
      </c>
      <c r="AO444" s="158">
        <f t="shared" si="123"/>
        <v>1.6027888168519643E-2</v>
      </c>
      <c r="AP444" s="157"/>
      <c r="AQ444" s="161"/>
      <c r="AR444" s="161"/>
      <c r="AS444" s="161" t="str">
        <f>IF(ISNA(VLOOKUP($B444,'2017 Emission Inventory'!$B$2:$B$803,1,FALSE)),"No","Yes")</f>
        <v>No</v>
      </c>
      <c r="AT444" s="161" t="str">
        <f>IFERROR(INDEX('2017 Emission Inventory'!$C$2:$C$803,MATCH($B444,'2017 Emission Inventory'!$B$2:$B$803,0)),"")</f>
        <v/>
      </c>
      <c r="AU444" s="161" t="str">
        <f>IFERROR(INDEX('2017 Emission Inventory'!$D$2:$D$803,MATCH($B444,'2017 Emission Inventory'!$B$2:$B$803,0)),"")</f>
        <v/>
      </c>
      <c r="AV444" s="161" t="str">
        <f>IFERROR(INDEX('2017 Emission Inventory'!$E$2:$E$803,MATCH($B444,'2017 Emission Inventory'!$B$2:$B$803,0)),"")</f>
        <v/>
      </c>
      <c r="AW444" s="161" t="str">
        <f>IFERROR(INDEX('2017 Emission Inventory'!$F$2:$F$803,MATCH($B444,'2017 Emission Inventory'!$B$2:$B$803,0)),"")</f>
        <v/>
      </c>
      <c r="AX444" s="161" t="str">
        <f>IFERROR(INDEX('2017 Emission Inventory'!$G$2:$G$803,MATCH($B444,'2017 Emission Inventory'!$B$2:$B$803,0)),"")</f>
        <v/>
      </c>
      <c r="AY444" s="162" t="str">
        <f>IFERROR(INDEX('2017 Emission Inventory'!$AL$2:$AL$803,MATCH($B444,'2017 Emission Inventory'!$B$2:$B$803,0)),"")</f>
        <v/>
      </c>
      <c r="AZ444" s="163" t="e">
        <f t="shared" si="124"/>
        <v>#VALUE!</v>
      </c>
      <c r="BB444" s="166"/>
    </row>
    <row r="445" spans="1:54" s="160" customFormat="1" x14ac:dyDescent="0.35">
      <c r="A445" s="157">
        <v>444</v>
      </c>
      <c r="B445" s="157">
        <v>414674</v>
      </c>
      <c r="C445" s="157" t="s">
        <v>205</v>
      </c>
      <c r="D445" s="157" t="s">
        <v>16</v>
      </c>
      <c r="E445" s="157">
        <v>2018</v>
      </c>
      <c r="F445" s="157">
        <v>169</v>
      </c>
      <c r="G445" s="157">
        <v>1137.9951923076924</v>
      </c>
      <c r="H445" s="157"/>
      <c r="I445" s="157">
        <f t="shared" si="108"/>
        <v>175</v>
      </c>
      <c r="J445" s="157" t="str">
        <f>IF(D445="Electric","--",IF(D445="Diesel",VLOOKUP(C445,[2]ORDLF!A:B,2,FALSE),""))</f>
        <v/>
      </c>
      <c r="K445" s="157">
        <f>IF(D445="Electric","--",IF(D445="Gasoline",VLOOKUP(C445,LSILF!A:C,3,FALSE),""))</f>
        <v>0.54</v>
      </c>
      <c r="L445" s="158">
        <f t="shared" si="125"/>
        <v>0.54</v>
      </c>
      <c r="M445" s="157" t="str" cm="1">
        <f t="array" ref="M445">IF(D445="Electric","--",IF(D445="Diesel",_xlfn._xlws.FILTER(DIESCH[CH Cap],(DIESCH[HP Bin]=I445)),""))</f>
        <v/>
      </c>
      <c r="N445" s="157" cm="1">
        <f t="array" ref="N445">IF(D445="Electric","--",IF(D445="Gasoline",_xlfn._xlws.FILTER(LSICH[CH Cap],(LSICH[Fuel Type]=D445)*(LSICH[MY]=E445)),""))</f>
        <v>10000</v>
      </c>
      <c r="O445" s="157">
        <f t="shared" si="109"/>
        <v>10000</v>
      </c>
      <c r="P445" s="157">
        <f t="shared" si="110"/>
        <v>2275.9903846153848</v>
      </c>
      <c r="Q445" s="157" t="str" cm="1">
        <f t="array" ref="Q445">IF(D445="Electric","--",IF(D445="Diesel",_xlfn._xlws.FILTER(ORDEF[HC-ZH (g/hp-hr)],(ORDEF[HP]=I445)*(ORDEF[Model_Year]=E445)),""))</f>
        <v/>
      </c>
      <c r="R445" s="157" cm="1">
        <f t="array" ref="R445">IF(D445="Electric","--",IF(D445="Gasoline",_xlfn._xlws.FILTER(LSIEF[HC-ZH (g/hp-hr)],(LSIEF[Fuel]=D445)*(LSIEF[HP Bin]=I445)*(LSIEF[Model Year]=E445)),""))</f>
        <v>0.129</v>
      </c>
      <c r="S445" s="158">
        <f t="shared" si="111"/>
        <v>0.129</v>
      </c>
      <c r="T445" s="159" t="str" cm="1">
        <f t="array" ref="T445">IF(D445="Electric","--",IF(D445="Diesel",_xlfn._xlws.FILTER(ORDEF[HCDR],(ORDEF[HP]=I445)*(ORDEF[Model_Year]=E445),),""))</f>
        <v/>
      </c>
      <c r="U445" s="159" cm="1">
        <f t="array" ref="U445">IF(D445="Electric","--",IF(D445="Gasoline",_xlfn._xlws.FILTER(LSIEF[HC DR],(LSIEF[Fuel]=D445)*(LSIEF[HP Bin]=I445)*(LSIEF[Model Year]=E445)),""))</f>
        <v>1.0200000000000001E-5</v>
      </c>
      <c r="V445" s="159">
        <f t="shared" si="112"/>
        <v>1.0200000000000001E-5</v>
      </c>
      <c r="W445" s="158" t="str" cm="1">
        <f t="array" ref="W445">IF(D445="Electric","--",IF(D445="Diesel",_xlfn._xlws.FILTER(ORDEF[NOXzh],(ORDEF[HP]=I445)*(ORDEF[Model_Year]=E445)),""))</f>
        <v/>
      </c>
      <c r="X445" s="158" cm="1">
        <f t="array" ref="X445">IF(D445="Electric","--",IF(D445="Gasoline",_xlfn._xlws.FILTER(LSIEF[NOX-ZH (g/hp-hr)],(LSIEF[Fuel]=D445)*(LSIEF[HP Bin]=I445)*(LSIEF[Model Year]=E445)),""))</f>
        <v>0.13700000000000001</v>
      </c>
      <c r="Y445" s="158">
        <f t="shared" si="113"/>
        <v>0.13700000000000001</v>
      </c>
      <c r="Z445" s="159" t="str" cm="1">
        <f t="array" ref="Z445">IF(D445="Electric","--",IF(D445="Diesel",_xlfn._xlws.FILTER(ORDEF[NOXdr],(ORDEF[HP]=I445)*(ORDEF[Model_Year]=E445)),""))</f>
        <v/>
      </c>
      <c r="AA445" s="159" cm="1">
        <f t="array" ref="AA445">IF(E445="Electric","--",IF(D445="Gasoline",_xlfn._xlws.FILTER(LSIEF[NOX DR],(LSIEF[Fuel]=D445)*(LSIEF[HP Bin]=I445)*(LSIEF[Model Year]=E445)),""))</f>
        <v>5.66E-5</v>
      </c>
      <c r="AB445" s="159">
        <f t="shared" si="114"/>
        <v>5.66E-5</v>
      </c>
      <c r="AC445" s="158" t="str" cm="1">
        <f t="array" ref="AC445">IF(D445="Electric","--",IF(D445="Diesel",_xlfn._xlws.FILTER(DFCF2[Fuel_HC],(DFCF2[MY]=E445)),""))</f>
        <v/>
      </c>
      <c r="AD445" s="158" cm="1">
        <f t="array" ref="AD445">IF(D445="Electric","--",IF(D445="Gasoline",_xlfn._xlws.FILTER(GFCF2[Fuel_HC],(GFCF2[MY]=E445)),""))</f>
        <v>1</v>
      </c>
      <c r="AE445" s="158">
        <f t="shared" si="115"/>
        <v>1</v>
      </c>
      <c r="AF445" s="157" t="str" cm="1">
        <f t="array" ref="AF445">IF(D445="Electric","--",IF(D445="Diesel",_xlfn._xlws.FILTER(DFCF2[Fuel_NOX],(DFCF2[MY]=E445)),""))</f>
        <v/>
      </c>
      <c r="AG445" s="157" cm="1">
        <f t="array" ref="AG445">IF(D445="Electric","--",IF(D445="Gasoline",_xlfn._xlws.FILTER(GFCF2[Fuel_NOX],(GFCF2[MY]=E445)),""))</f>
        <v>0.97699999999999998</v>
      </c>
      <c r="AH445" s="157">
        <f t="shared" si="116"/>
        <v>0.97699999999999998</v>
      </c>
      <c r="AI445" s="158">
        <f t="shared" si="117"/>
        <v>0.15221510192307694</v>
      </c>
      <c r="AJ445" s="158">
        <f t="shared" si="118"/>
        <v>0.25970717148653844</v>
      </c>
      <c r="AK445" s="158">
        <f t="shared" si="119"/>
        <v>34.850811412306243</v>
      </c>
      <c r="AL445" s="158">
        <f t="shared" si="120"/>
        <v>59.461942616408862</v>
      </c>
      <c r="AM445" s="158">
        <f t="shared" si="121"/>
        <v>1.7425405706153124E-2</v>
      </c>
      <c r="AN445" s="158">
        <f t="shared" si="122"/>
        <v>2.9730971308204429E-2</v>
      </c>
      <c r="AO445" s="158">
        <f t="shared" si="123"/>
        <v>1.6027888168519643E-2</v>
      </c>
      <c r="AP445" s="157"/>
      <c r="AQ445" s="161"/>
      <c r="AR445" s="161"/>
      <c r="AS445" s="161" t="str">
        <f>IF(ISNA(VLOOKUP($B445,'2017 Emission Inventory'!$B$2:$B$803,1,FALSE)),"No","Yes")</f>
        <v>No</v>
      </c>
      <c r="AT445" s="161" t="str">
        <f>IFERROR(INDEX('2017 Emission Inventory'!$C$2:$C$803,MATCH($B445,'2017 Emission Inventory'!$B$2:$B$803,0)),"")</f>
        <v/>
      </c>
      <c r="AU445" s="161" t="str">
        <f>IFERROR(INDEX('2017 Emission Inventory'!$D$2:$D$803,MATCH($B445,'2017 Emission Inventory'!$B$2:$B$803,0)),"")</f>
        <v/>
      </c>
      <c r="AV445" s="161" t="str">
        <f>IFERROR(INDEX('2017 Emission Inventory'!$E$2:$E$803,MATCH($B445,'2017 Emission Inventory'!$B$2:$B$803,0)),"")</f>
        <v/>
      </c>
      <c r="AW445" s="161" t="str">
        <f>IFERROR(INDEX('2017 Emission Inventory'!$F$2:$F$803,MATCH($B445,'2017 Emission Inventory'!$B$2:$B$803,0)),"")</f>
        <v/>
      </c>
      <c r="AX445" s="161" t="str">
        <f>IFERROR(INDEX('2017 Emission Inventory'!$G$2:$G$803,MATCH($B445,'2017 Emission Inventory'!$B$2:$B$803,0)),"")</f>
        <v/>
      </c>
      <c r="AY445" s="162" t="str">
        <f>IFERROR(INDEX('2017 Emission Inventory'!$AL$2:$AL$803,MATCH($B445,'2017 Emission Inventory'!$B$2:$B$803,0)),"")</f>
        <v/>
      </c>
      <c r="AZ445" s="163" t="e">
        <f t="shared" si="124"/>
        <v>#VALUE!</v>
      </c>
      <c r="BB445" s="166"/>
    </row>
    <row r="446" spans="1:54" s="160" customFormat="1" x14ac:dyDescent="0.35">
      <c r="A446" s="157">
        <v>445</v>
      </c>
      <c r="B446" s="157">
        <v>414675</v>
      </c>
      <c r="C446" s="157" t="s">
        <v>205</v>
      </c>
      <c r="D446" s="157" t="s">
        <v>16</v>
      </c>
      <c r="E446" s="157">
        <v>2018</v>
      </c>
      <c r="F446" s="157">
        <v>169</v>
      </c>
      <c r="G446" s="157">
        <v>1137.9951923076924</v>
      </c>
      <c r="H446" s="157"/>
      <c r="I446" s="157">
        <f t="shared" si="108"/>
        <v>175</v>
      </c>
      <c r="J446" s="157" t="str">
        <f>IF(D446="Electric","--",IF(D446="Diesel",VLOOKUP(C446,[2]ORDLF!A:B,2,FALSE),""))</f>
        <v/>
      </c>
      <c r="K446" s="157">
        <f>IF(D446="Electric","--",IF(D446="Gasoline",VLOOKUP(C446,LSILF!A:C,3,FALSE),""))</f>
        <v>0.54</v>
      </c>
      <c r="L446" s="158">
        <f t="shared" si="125"/>
        <v>0.54</v>
      </c>
      <c r="M446" s="157" t="str" cm="1">
        <f t="array" ref="M446">IF(D446="Electric","--",IF(D446="Diesel",_xlfn._xlws.FILTER(DIESCH[CH Cap],(DIESCH[HP Bin]=I446)),""))</f>
        <v/>
      </c>
      <c r="N446" s="157" cm="1">
        <f t="array" ref="N446">IF(D446="Electric","--",IF(D446="Gasoline",_xlfn._xlws.FILTER(LSICH[CH Cap],(LSICH[Fuel Type]=D446)*(LSICH[MY]=E446)),""))</f>
        <v>10000</v>
      </c>
      <c r="O446" s="157">
        <f t="shared" si="109"/>
        <v>10000</v>
      </c>
      <c r="P446" s="157">
        <f t="shared" si="110"/>
        <v>2275.9903846153848</v>
      </c>
      <c r="Q446" s="157" t="str" cm="1">
        <f t="array" ref="Q446">IF(D446="Electric","--",IF(D446="Diesel",_xlfn._xlws.FILTER(ORDEF[HC-ZH (g/hp-hr)],(ORDEF[HP]=I446)*(ORDEF[Model_Year]=E446)),""))</f>
        <v/>
      </c>
      <c r="R446" s="157" cm="1">
        <f t="array" ref="R446">IF(D446="Electric","--",IF(D446="Gasoline",_xlfn._xlws.FILTER(LSIEF[HC-ZH (g/hp-hr)],(LSIEF[Fuel]=D446)*(LSIEF[HP Bin]=I446)*(LSIEF[Model Year]=E446)),""))</f>
        <v>0.129</v>
      </c>
      <c r="S446" s="158">
        <f t="shared" si="111"/>
        <v>0.129</v>
      </c>
      <c r="T446" s="159" t="str" cm="1">
        <f t="array" ref="T446">IF(D446="Electric","--",IF(D446="Diesel",_xlfn._xlws.FILTER(ORDEF[HCDR],(ORDEF[HP]=I446)*(ORDEF[Model_Year]=E446),),""))</f>
        <v/>
      </c>
      <c r="U446" s="159" cm="1">
        <f t="array" ref="U446">IF(D446="Electric","--",IF(D446="Gasoline",_xlfn._xlws.FILTER(LSIEF[HC DR],(LSIEF[Fuel]=D446)*(LSIEF[HP Bin]=I446)*(LSIEF[Model Year]=E446)),""))</f>
        <v>1.0200000000000001E-5</v>
      </c>
      <c r="V446" s="159">
        <f t="shared" si="112"/>
        <v>1.0200000000000001E-5</v>
      </c>
      <c r="W446" s="158" t="str" cm="1">
        <f t="array" ref="W446">IF(D446="Electric","--",IF(D446="Diesel",_xlfn._xlws.FILTER(ORDEF[NOXzh],(ORDEF[HP]=I446)*(ORDEF[Model_Year]=E446)),""))</f>
        <v/>
      </c>
      <c r="X446" s="158" cm="1">
        <f t="array" ref="X446">IF(D446="Electric","--",IF(D446="Gasoline",_xlfn._xlws.FILTER(LSIEF[NOX-ZH (g/hp-hr)],(LSIEF[Fuel]=D446)*(LSIEF[HP Bin]=I446)*(LSIEF[Model Year]=E446)),""))</f>
        <v>0.13700000000000001</v>
      </c>
      <c r="Y446" s="158">
        <f t="shared" si="113"/>
        <v>0.13700000000000001</v>
      </c>
      <c r="Z446" s="159" t="str" cm="1">
        <f t="array" ref="Z446">IF(D446="Electric","--",IF(D446="Diesel",_xlfn._xlws.FILTER(ORDEF[NOXdr],(ORDEF[HP]=I446)*(ORDEF[Model_Year]=E446)),""))</f>
        <v/>
      </c>
      <c r="AA446" s="159" cm="1">
        <f t="array" ref="AA446">IF(E446="Electric","--",IF(D446="Gasoline",_xlfn._xlws.FILTER(LSIEF[NOX DR],(LSIEF[Fuel]=D446)*(LSIEF[HP Bin]=I446)*(LSIEF[Model Year]=E446)),""))</f>
        <v>5.66E-5</v>
      </c>
      <c r="AB446" s="159">
        <f t="shared" si="114"/>
        <v>5.66E-5</v>
      </c>
      <c r="AC446" s="158" t="str" cm="1">
        <f t="array" ref="AC446">IF(D446="Electric","--",IF(D446="Diesel",_xlfn._xlws.FILTER(DFCF2[Fuel_HC],(DFCF2[MY]=E446)),""))</f>
        <v/>
      </c>
      <c r="AD446" s="158" cm="1">
        <f t="array" ref="AD446">IF(D446="Electric","--",IF(D446="Gasoline",_xlfn._xlws.FILTER(GFCF2[Fuel_HC],(GFCF2[MY]=E446)),""))</f>
        <v>1</v>
      </c>
      <c r="AE446" s="158">
        <f t="shared" si="115"/>
        <v>1</v>
      </c>
      <c r="AF446" s="157" t="str" cm="1">
        <f t="array" ref="AF446">IF(D446="Electric","--",IF(D446="Diesel",_xlfn._xlws.FILTER(DFCF2[Fuel_NOX],(DFCF2[MY]=E446)),""))</f>
        <v/>
      </c>
      <c r="AG446" s="157" cm="1">
        <f t="array" ref="AG446">IF(D446="Electric","--",IF(D446="Gasoline",_xlfn._xlws.FILTER(GFCF2[Fuel_NOX],(GFCF2[MY]=E446)),""))</f>
        <v>0.97699999999999998</v>
      </c>
      <c r="AH446" s="157">
        <f t="shared" si="116"/>
        <v>0.97699999999999998</v>
      </c>
      <c r="AI446" s="158">
        <f t="shared" si="117"/>
        <v>0.15221510192307694</v>
      </c>
      <c r="AJ446" s="158">
        <f t="shared" si="118"/>
        <v>0.25970717148653844</v>
      </c>
      <c r="AK446" s="158">
        <f t="shared" si="119"/>
        <v>34.850811412306243</v>
      </c>
      <c r="AL446" s="158">
        <f t="shared" si="120"/>
        <v>59.461942616408862</v>
      </c>
      <c r="AM446" s="158">
        <f t="shared" si="121"/>
        <v>1.7425405706153124E-2</v>
      </c>
      <c r="AN446" s="158">
        <f t="shared" si="122"/>
        <v>2.9730971308204429E-2</v>
      </c>
      <c r="AO446" s="158">
        <f t="shared" si="123"/>
        <v>1.6027888168519643E-2</v>
      </c>
      <c r="AP446" s="157"/>
      <c r="AQ446" s="161"/>
      <c r="AR446" s="161"/>
      <c r="AS446" s="161" t="str">
        <f>IF(ISNA(VLOOKUP($B446,'2017 Emission Inventory'!$B$2:$B$803,1,FALSE)),"No","Yes")</f>
        <v>No</v>
      </c>
      <c r="AT446" s="161" t="str">
        <f>IFERROR(INDEX('2017 Emission Inventory'!$C$2:$C$803,MATCH($B446,'2017 Emission Inventory'!$B$2:$B$803,0)),"")</f>
        <v/>
      </c>
      <c r="AU446" s="161" t="str">
        <f>IFERROR(INDEX('2017 Emission Inventory'!$D$2:$D$803,MATCH($B446,'2017 Emission Inventory'!$B$2:$B$803,0)),"")</f>
        <v/>
      </c>
      <c r="AV446" s="161" t="str">
        <f>IFERROR(INDEX('2017 Emission Inventory'!$E$2:$E$803,MATCH($B446,'2017 Emission Inventory'!$B$2:$B$803,0)),"")</f>
        <v/>
      </c>
      <c r="AW446" s="161" t="str">
        <f>IFERROR(INDEX('2017 Emission Inventory'!$F$2:$F$803,MATCH($B446,'2017 Emission Inventory'!$B$2:$B$803,0)),"")</f>
        <v/>
      </c>
      <c r="AX446" s="161" t="str">
        <f>IFERROR(INDEX('2017 Emission Inventory'!$G$2:$G$803,MATCH($B446,'2017 Emission Inventory'!$B$2:$B$803,0)),"")</f>
        <v/>
      </c>
      <c r="AY446" s="162" t="str">
        <f>IFERROR(INDEX('2017 Emission Inventory'!$AL$2:$AL$803,MATCH($B446,'2017 Emission Inventory'!$B$2:$B$803,0)),"")</f>
        <v/>
      </c>
      <c r="AZ446" s="163" t="e">
        <f t="shared" si="124"/>
        <v>#VALUE!</v>
      </c>
      <c r="BB446" s="166"/>
    </row>
    <row r="447" spans="1:54" s="160" customFormat="1" x14ac:dyDescent="0.35">
      <c r="A447" s="157">
        <v>446</v>
      </c>
      <c r="B447" s="157">
        <v>414676</v>
      </c>
      <c r="C447" s="157" t="s">
        <v>205</v>
      </c>
      <c r="D447" s="157" t="s">
        <v>16</v>
      </c>
      <c r="E447" s="157">
        <v>2018</v>
      </c>
      <c r="F447" s="157">
        <v>169</v>
      </c>
      <c r="G447" s="157">
        <v>1137.9951923076924</v>
      </c>
      <c r="H447" s="157"/>
      <c r="I447" s="157">
        <f t="shared" si="108"/>
        <v>175</v>
      </c>
      <c r="J447" s="157" t="str">
        <f>IF(D447="Electric","--",IF(D447="Diesel",VLOOKUP(C447,[2]ORDLF!A:B,2,FALSE),""))</f>
        <v/>
      </c>
      <c r="K447" s="157">
        <f>IF(D447="Electric","--",IF(D447="Gasoline",VLOOKUP(C447,LSILF!A:C,3,FALSE),""))</f>
        <v>0.54</v>
      </c>
      <c r="L447" s="158">
        <f t="shared" si="125"/>
        <v>0.54</v>
      </c>
      <c r="M447" s="157" t="str" cm="1">
        <f t="array" ref="M447">IF(D447="Electric","--",IF(D447="Diesel",_xlfn._xlws.FILTER(DIESCH[CH Cap],(DIESCH[HP Bin]=I447)),""))</f>
        <v/>
      </c>
      <c r="N447" s="157" cm="1">
        <f t="array" ref="N447">IF(D447="Electric","--",IF(D447="Gasoline",_xlfn._xlws.FILTER(LSICH[CH Cap],(LSICH[Fuel Type]=D447)*(LSICH[MY]=E447)),""))</f>
        <v>10000</v>
      </c>
      <c r="O447" s="157">
        <f t="shared" si="109"/>
        <v>10000</v>
      </c>
      <c r="P447" s="157">
        <f t="shared" si="110"/>
        <v>2275.9903846153848</v>
      </c>
      <c r="Q447" s="157" t="str" cm="1">
        <f t="array" ref="Q447">IF(D447="Electric","--",IF(D447="Diesel",_xlfn._xlws.FILTER(ORDEF[HC-ZH (g/hp-hr)],(ORDEF[HP]=I447)*(ORDEF[Model_Year]=E447)),""))</f>
        <v/>
      </c>
      <c r="R447" s="157" cm="1">
        <f t="array" ref="R447">IF(D447="Electric","--",IF(D447="Gasoline",_xlfn._xlws.FILTER(LSIEF[HC-ZH (g/hp-hr)],(LSIEF[Fuel]=D447)*(LSIEF[HP Bin]=I447)*(LSIEF[Model Year]=E447)),""))</f>
        <v>0.129</v>
      </c>
      <c r="S447" s="158">
        <f t="shared" si="111"/>
        <v>0.129</v>
      </c>
      <c r="T447" s="159" t="str" cm="1">
        <f t="array" ref="T447">IF(D447="Electric","--",IF(D447="Diesel",_xlfn._xlws.FILTER(ORDEF[HCDR],(ORDEF[HP]=I447)*(ORDEF[Model_Year]=E447),),""))</f>
        <v/>
      </c>
      <c r="U447" s="159" cm="1">
        <f t="array" ref="U447">IF(D447="Electric","--",IF(D447="Gasoline",_xlfn._xlws.FILTER(LSIEF[HC DR],(LSIEF[Fuel]=D447)*(LSIEF[HP Bin]=I447)*(LSIEF[Model Year]=E447)),""))</f>
        <v>1.0200000000000001E-5</v>
      </c>
      <c r="V447" s="159">
        <f t="shared" si="112"/>
        <v>1.0200000000000001E-5</v>
      </c>
      <c r="W447" s="158" t="str" cm="1">
        <f t="array" ref="W447">IF(D447="Electric","--",IF(D447="Diesel",_xlfn._xlws.FILTER(ORDEF[NOXzh],(ORDEF[HP]=I447)*(ORDEF[Model_Year]=E447)),""))</f>
        <v/>
      </c>
      <c r="X447" s="158" cm="1">
        <f t="array" ref="X447">IF(D447="Electric","--",IF(D447="Gasoline",_xlfn._xlws.FILTER(LSIEF[NOX-ZH (g/hp-hr)],(LSIEF[Fuel]=D447)*(LSIEF[HP Bin]=I447)*(LSIEF[Model Year]=E447)),""))</f>
        <v>0.13700000000000001</v>
      </c>
      <c r="Y447" s="158">
        <f t="shared" si="113"/>
        <v>0.13700000000000001</v>
      </c>
      <c r="Z447" s="159" t="str" cm="1">
        <f t="array" ref="Z447">IF(D447="Electric","--",IF(D447="Diesel",_xlfn._xlws.FILTER(ORDEF[NOXdr],(ORDEF[HP]=I447)*(ORDEF[Model_Year]=E447)),""))</f>
        <v/>
      </c>
      <c r="AA447" s="159" cm="1">
        <f t="array" ref="AA447">IF(E447="Electric","--",IF(D447="Gasoline",_xlfn._xlws.FILTER(LSIEF[NOX DR],(LSIEF[Fuel]=D447)*(LSIEF[HP Bin]=I447)*(LSIEF[Model Year]=E447)),""))</f>
        <v>5.66E-5</v>
      </c>
      <c r="AB447" s="159">
        <f t="shared" si="114"/>
        <v>5.66E-5</v>
      </c>
      <c r="AC447" s="158" t="str" cm="1">
        <f t="array" ref="AC447">IF(D447="Electric","--",IF(D447="Diesel",_xlfn._xlws.FILTER(DFCF2[Fuel_HC],(DFCF2[MY]=E447)),""))</f>
        <v/>
      </c>
      <c r="AD447" s="158" cm="1">
        <f t="array" ref="AD447">IF(D447="Electric","--",IF(D447="Gasoline",_xlfn._xlws.FILTER(GFCF2[Fuel_HC],(GFCF2[MY]=E447)),""))</f>
        <v>1</v>
      </c>
      <c r="AE447" s="158">
        <f t="shared" si="115"/>
        <v>1</v>
      </c>
      <c r="AF447" s="157" t="str" cm="1">
        <f t="array" ref="AF447">IF(D447="Electric","--",IF(D447="Diesel",_xlfn._xlws.FILTER(DFCF2[Fuel_NOX],(DFCF2[MY]=E447)),""))</f>
        <v/>
      </c>
      <c r="AG447" s="157" cm="1">
        <f t="array" ref="AG447">IF(D447="Electric","--",IF(D447="Gasoline",_xlfn._xlws.FILTER(GFCF2[Fuel_NOX],(GFCF2[MY]=E447)),""))</f>
        <v>0.97699999999999998</v>
      </c>
      <c r="AH447" s="157">
        <f t="shared" si="116"/>
        <v>0.97699999999999998</v>
      </c>
      <c r="AI447" s="158">
        <f t="shared" si="117"/>
        <v>0.15221510192307694</v>
      </c>
      <c r="AJ447" s="158">
        <f t="shared" si="118"/>
        <v>0.25970717148653844</v>
      </c>
      <c r="AK447" s="158">
        <f t="shared" si="119"/>
        <v>34.850811412306243</v>
      </c>
      <c r="AL447" s="158">
        <f t="shared" si="120"/>
        <v>59.461942616408862</v>
      </c>
      <c r="AM447" s="158">
        <f t="shared" si="121"/>
        <v>1.7425405706153124E-2</v>
      </c>
      <c r="AN447" s="158">
        <f t="shared" si="122"/>
        <v>2.9730971308204429E-2</v>
      </c>
      <c r="AO447" s="158">
        <f t="shared" si="123"/>
        <v>1.6027888168519643E-2</v>
      </c>
      <c r="AP447" s="157"/>
      <c r="AQ447" s="161"/>
      <c r="AR447" s="161"/>
      <c r="AS447" s="161" t="str">
        <f>IF(ISNA(VLOOKUP($B447,'2017 Emission Inventory'!$B$2:$B$803,1,FALSE)),"No","Yes")</f>
        <v>No</v>
      </c>
      <c r="AT447" s="161" t="str">
        <f>IFERROR(INDEX('2017 Emission Inventory'!$C$2:$C$803,MATCH($B447,'2017 Emission Inventory'!$B$2:$B$803,0)),"")</f>
        <v/>
      </c>
      <c r="AU447" s="161" t="str">
        <f>IFERROR(INDEX('2017 Emission Inventory'!$D$2:$D$803,MATCH($B447,'2017 Emission Inventory'!$B$2:$B$803,0)),"")</f>
        <v/>
      </c>
      <c r="AV447" s="161" t="str">
        <f>IFERROR(INDEX('2017 Emission Inventory'!$E$2:$E$803,MATCH($B447,'2017 Emission Inventory'!$B$2:$B$803,0)),"")</f>
        <v/>
      </c>
      <c r="AW447" s="161" t="str">
        <f>IFERROR(INDEX('2017 Emission Inventory'!$F$2:$F$803,MATCH($B447,'2017 Emission Inventory'!$B$2:$B$803,0)),"")</f>
        <v/>
      </c>
      <c r="AX447" s="161" t="str">
        <f>IFERROR(INDEX('2017 Emission Inventory'!$G$2:$G$803,MATCH($B447,'2017 Emission Inventory'!$B$2:$B$803,0)),"")</f>
        <v/>
      </c>
      <c r="AY447" s="162" t="str">
        <f>IFERROR(INDEX('2017 Emission Inventory'!$AL$2:$AL$803,MATCH($B447,'2017 Emission Inventory'!$B$2:$B$803,0)),"")</f>
        <v/>
      </c>
      <c r="AZ447" s="163" t="e">
        <f t="shared" si="124"/>
        <v>#VALUE!</v>
      </c>
      <c r="BB447" s="166"/>
    </row>
    <row r="448" spans="1:54" s="160" customFormat="1" x14ac:dyDescent="0.35">
      <c r="A448" s="157">
        <v>447</v>
      </c>
      <c r="B448" s="157">
        <v>414677</v>
      </c>
      <c r="C448" s="157" t="s">
        <v>205</v>
      </c>
      <c r="D448" s="157" t="s">
        <v>16</v>
      </c>
      <c r="E448" s="157">
        <v>2018</v>
      </c>
      <c r="F448" s="157">
        <v>169</v>
      </c>
      <c r="G448" s="157">
        <v>1137.9951923076924</v>
      </c>
      <c r="H448" s="157"/>
      <c r="I448" s="157">
        <f t="shared" si="108"/>
        <v>175</v>
      </c>
      <c r="J448" s="157" t="str">
        <f>IF(D448="Electric","--",IF(D448="Diesel",VLOOKUP(C448,[2]ORDLF!A:B,2,FALSE),""))</f>
        <v/>
      </c>
      <c r="K448" s="157">
        <f>IF(D448="Electric","--",IF(D448="Gasoline",VLOOKUP(C448,LSILF!A:C,3,FALSE),""))</f>
        <v>0.54</v>
      </c>
      <c r="L448" s="158">
        <f t="shared" si="125"/>
        <v>0.54</v>
      </c>
      <c r="M448" s="157" t="str" cm="1">
        <f t="array" ref="M448">IF(D448="Electric","--",IF(D448="Diesel",_xlfn._xlws.FILTER(DIESCH[CH Cap],(DIESCH[HP Bin]=I448)),""))</f>
        <v/>
      </c>
      <c r="N448" s="157" cm="1">
        <f t="array" ref="N448">IF(D448="Electric","--",IF(D448="Gasoline",_xlfn._xlws.FILTER(LSICH[CH Cap],(LSICH[Fuel Type]=D448)*(LSICH[MY]=E448)),""))</f>
        <v>10000</v>
      </c>
      <c r="O448" s="157">
        <f t="shared" si="109"/>
        <v>10000</v>
      </c>
      <c r="P448" s="157">
        <f t="shared" si="110"/>
        <v>2275.9903846153848</v>
      </c>
      <c r="Q448" s="157" t="str" cm="1">
        <f t="array" ref="Q448">IF(D448="Electric","--",IF(D448="Diesel",_xlfn._xlws.FILTER(ORDEF[HC-ZH (g/hp-hr)],(ORDEF[HP]=I448)*(ORDEF[Model_Year]=E448)),""))</f>
        <v/>
      </c>
      <c r="R448" s="157" cm="1">
        <f t="array" ref="R448">IF(D448="Electric","--",IF(D448="Gasoline",_xlfn._xlws.FILTER(LSIEF[HC-ZH (g/hp-hr)],(LSIEF[Fuel]=D448)*(LSIEF[HP Bin]=I448)*(LSIEF[Model Year]=E448)),""))</f>
        <v>0.129</v>
      </c>
      <c r="S448" s="158">
        <f t="shared" si="111"/>
        <v>0.129</v>
      </c>
      <c r="T448" s="159" t="str" cm="1">
        <f t="array" ref="T448">IF(D448="Electric","--",IF(D448="Diesel",_xlfn._xlws.FILTER(ORDEF[HCDR],(ORDEF[HP]=I448)*(ORDEF[Model_Year]=E448),),""))</f>
        <v/>
      </c>
      <c r="U448" s="159" cm="1">
        <f t="array" ref="U448">IF(D448="Electric","--",IF(D448="Gasoline",_xlfn._xlws.FILTER(LSIEF[HC DR],(LSIEF[Fuel]=D448)*(LSIEF[HP Bin]=I448)*(LSIEF[Model Year]=E448)),""))</f>
        <v>1.0200000000000001E-5</v>
      </c>
      <c r="V448" s="159">
        <f t="shared" si="112"/>
        <v>1.0200000000000001E-5</v>
      </c>
      <c r="W448" s="158" t="str" cm="1">
        <f t="array" ref="W448">IF(D448="Electric","--",IF(D448="Diesel",_xlfn._xlws.FILTER(ORDEF[NOXzh],(ORDEF[HP]=I448)*(ORDEF[Model_Year]=E448)),""))</f>
        <v/>
      </c>
      <c r="X448" s="158" cm="1">
        <f t="array" ref="X448">IF(D448="Electric","--",IF(D448="Gasoline",_xlfn._xlws.FILTER(LSIEF[NOX-ZH (g/hp-hr)],(LSIEF[Fuel]=D448)*(LSIEF[HP Bin]=I448)*(LSIEF[Model Year]=E448)),""))</f>
        <v>0.13700000000000001</v>
      </c>
      <c r="Y448" s="158">
        <f t="shared" si="113"/>
        <v>0.13700000000000001</v>
      </c>
      <c r="Z448" s="159" t="str" cm="1">
        <f t="array" ref="Z448">IF(D448="Electric","--",IF(D448="Diesel",_xlfn._xlws.FILTER(ORDEF[NOXdr],(ORDEF[HP]=I448)*(ORDEF[Model_Year]=E448)),""))</f>
        <v/>
      </c>
      <c r="AA448" s="159" cm="1">
        <f t="array" ref="AA448">IF(E448="Electric","--",IF(D448="Gasoline",_xlfn._xlws.FILTER(LSIEF[NOX DR],(LSIEF[Fuel]=D448)*(LSIEF[HP Bin]=I448)*(LSIEF[Model Year]=E448)),""))</f>
        <v>5.66E-5</v>
      </c>
      <c r="AB448" s="159">
        <f t="shared" si="114"/>
        <v>5.66E-5</v>
      </c>
      <c r="AC448" s="158" t="str" cm="1">
        <f t="array" ref="AC448">IF(D448="Electric","--",IF(D448="Diesel",_xlfn._xlws.FILTER(DFCF2[Fuel_HC],(DFCF2[MY]=E448)),""))</f>
        <v/>
      </c>
      <c r="AD448" s="158" cm="1">
        <f t="array" ref="AD448">IF(D448="Electric","--",IF(D448="Gasoline",_xlfn._xlws.FILTER(GFCF2[Fuel_HC],(GFCF2[MY]=E448)),""))</f>
        <v>1</v>
      </c>
      <c r="AE448" s="158">
        <f t="shared" si="115"/>
        <v>1</v>
      </c>
      <c r="AF448" s="157" t="str" cm="1">
        <f t="array" ref="AF448">IF(D448="Electric","--",IF(D448="Diesel",_xlfn._xlws.FILTER(DFCF2[Fuel_NOX],(DFCF2[MY]=E448)),""))</f>
        <v/>
      </c>
      <c r="AG448" s="157" cm="1">
        <f t="array" ref="AG448">IF(D448="Electric","--",IF(D448="Gasoline",_xlfn._xlws.FILTER(GFCF2[Fuel_NOX],(GFCF2[MY]=E448)),""))</f>
        <v>0.97699999999999998</v>
      </c>
      <c r="AH448" s="157">
        <f t="shared" si="116"/>
        <v>0.97699999999999998</v>
      </c>
      <c r="AI448" s="158">
        <f t="shared" si="117"/>
        <v>0.15221510192307694</v>
      </c>
      <c r="AJ448" s="158">
        <f t="shared" si="118"/>
        <v>0.25970717148653844</v>
      </c>
      <c r="AK448" s="158">
        <f t="shared" si="119"/>
        <v>34.850811412306243</v>
      </c>
      <c r="AL448" s="158">
        <f t="shared" si="120"/>
        <v>59.461942616408862</v>
      </c>
      <c r="AM448" s="158">
        <f t="shared" si="121"/>
        <v>1.7425405706153124E-2</v>
      </c>
      <c r="AN448" s="158">
        <f t="shared" si="122"/>
        <v>2.9730971308204429E-2</v>
      </c>
      <c r="AO448" s="158">
        <f t="shared" si="123"/>
        <v>1.6027888168519643E-2</v>
      </c>
      <c r="AP448" s="157"/>
      <c r="AQ448" s="161"/>
      <c r="AR448" s="161"/>
      <c r="AS448" s="161" t="str">
        <f>IF(ISNA(VLOOKUP($B448,'2017 Emission Inventory'!$B$2:$B$803,1,FALSE)),"No","Yes")</f>
        <v>No</v>
      </c>
      <c r="AT448" s="161" t="str">
        <f>IFERROR(INDEX('2017 Emission Inventory'!$C$2:$C$803,MATCH($B448,'2017 Emission Inventory'!$B$2:$B$803,0)),"")</f>
        <v/>
      </c>
      <c r="AU448" s="161" t="str">
        <f>IFERROR(INDEX('2017 Emission Inventory'!$D$2:$D$803,MATCH($B448,'2017 Emission Inventory'!$B$2:$B$803,0)),"")</f>
        <v/>
      </c>
      <c r="AV448" s="161" t="str">
        <f>IFERROR(INDEX('2017 Emission Inventory'!$E$2:$E$803,MATCH($B448,'2017 Emission Inventory'!$B$2:$B$803,0)),"")</f>
        <v/>
      </c>
      <c r="AW448" s="161" t="str">
        <f>IFERROR(INDEX('2017 Emission Inventory'!$F$2:$F$803,MATCH($B448,'2017 Emission Inventory'!$B$2:$B$803,0)),"")</f>
        <v/>
      </c>
      <c r="AX448" s="161" t="str">
        <f>IFERROR(INDEX('2017 Emission Inventory'!$G$2:$G$803,MATCH($B448,'2017 Emission Inventory'!$B$2:$B$803,0)),"")</f>
        <v/>
      </c>
      <c r="AY448" s="162" t="str">
        <f>IFERROR(INDEX('2017 Emission Inventory'!$AL$2:$AL$803,MATCH($B448,'2017 Emission Inventory'!$B$2:$B$803,0)),"")</f>
        <v/>
      </c>
      <c r="AZ448" s="163" t="e">
        <f t="shared" si="124"/>
        <v>#VALUE!</v>
      </c>
      <c r="BB448" s="166"/>
    </row>
    <row r="449" spans="1:54" s="160" customFormat="1" x14ac:dyDescent="0.35">
      <c r="A449" s="157">
        <v>448</v>
      </c>
      <c r="B449" s="157">
        <v>414678</v>
      </c>
      <c r="C449" s="157" t="s">
        <v>205</v>
      </c>
      <c r="D449" s="157" t="s">
        <v>16</v>
      </c>
      <c r="E449" s="157">
        <v>2018</v>
      </c>
      <c r="F449" s="157">
        <v>169</v>
      </c>
      <c r="G449" s="157">
        <v>1137.9951923076924</v>
      </c>
      <c r="H449" s="157"/>
      <c r="I449" s="157">
        <f t="shared" si="108"/>
        <v>175</v>
      </c>
      <c r="J449" s="157" t="str">
        <f>IF(D449="Electric","--",IF(D449="Diesel",VLOOKUP(C449,[2]ORDLF!A:B,2,FALSE),""))</f>
        <v/>
      </c>
      <c r="K449" s="157">
        <f>IF(D449="Electric","--",IF(D449="Gasoline",VLOOKUP(C449,LSILF!A:C,3,FALSE),""))</f>
        <v>0.54</v>
      </c>
      <c r="L449" s="158">
        <f t="shared" si="125"/>
        <v>0.54</v>
      </c>
      <c r="M449" s="157" t="str" cm="1">
        <f t="array" ref="M449">IF(D449="Electric","--",IF(D449="Diesel",_xlfn._xlws.FILTER(DIESCH[CH Cap],(DIESCH[HP Bin]=I449)),""))</f>
        <v/>
      </c>
      <c r="N449" s="157" cm="1">
        <f t="array" ref="N449">IF(D449="Electric","--",IF(D449="Gasoline",_xlfn._xlws.FILTER(LSICH[CH Cap],(LSICH[Fuel Type]=D449)*(LSICH[MY]=E449)),""))</f>
        <v>10000</v>
      </c>
      <c r="O449" s="157">
        <f t="shared" si="109"/>
        <v>10000</v>
      </c>
      <c r="P449" s="157">
        <f t="shared" si="110"/>
        <v>2275.9903846153848</v>
      </c>
      <c r="Q449" s="157" t="str" cm="1">
        <f t="array" ref="Q449">IF(D449="Electric","--",IF(D449="Diesel",_xlfn._xlws.FILTER(ORDEF[HC-ZH (g/hp-hr)],(ORDEF[HP]=I449)*(ORDEF[Model_Year]=E449)),""))</f>
        <v/>
      </c>
      <c r="R449" s="157" cm="1">
        <f t="array" ref="R449">IF(D449="Electric","--",IF(D449="Gasoline",_xlfn._xlws.FILTER(LSIEF[HC-ZH (g/hp-hr)],(LSIEF[Fuel]=D449)*(LSIEF[HP Bin]=I449)*(LSIEF[Model Year]=E449)),""))</f>
        <v>0.129</v>
      </c>
      <c r="S449" s="158">
        <f t="shared" si="111"/>
        <v>0.129</v>
      </c>
      <c r="T449" s="159" t="str" cm="1">
        <f t="array" ref="T449">IF(D449="Electric","--",IF(D449="Diesel",_xlfn._xlws.FILTER(ORDEF[HCDR],(ORDEF[HP]=I449)*(ORDEF[Model_Year]=E449),),""))</f>
        <v/>
      </c>
      <c r="U449" s="159" cm="1">
        <f t="array" ref="U449">IF(D449="Electric","--",IF(D449="Gasoline",_xlfn._xlws.FILTER(LSIEF[HC DR],(LSIEF[Fuel]=D449)*(LSIEF[HP Bin]=I449)*(LSIEF[Model Year]=E449)),""))</f>
        <v>1.0200000000000001E-5</v>
      </c>
      <c r="V449" s="159">
        <f t="shared" si="112"/>
        <v>1.0200000000000001E-5</v>
      </c>
      <c r="W449" s="158" t="str" cm="1">
        <f t="array" ref="W449">IF(D449="Electric","--",IF(D449="Diesel",_xlfn._xlws.FILTER(ORDEF[NOXzh],(ORDEF[HP]=I449)*(ORDEF[Model_Year]=E449)),""))</f>
        <v/>
      </c>
      <c r="X449" s="158" cm="1">
        <f t="array" ref="X449">IF(D449="Electric","--",IF(D449="Gasoline",_xlfn._xlws.FILTER(LSIEF[NOX-ZH (g/hp-hr)],(LSIEF[Fuel]=D449)*(LSIEF[HP Bin]=I449)*(LSIEF[Model Year]=E449)),""))</f>
        <v>0.13700000000000001</v>
      </c>
      <c r="Y449" s="158">
        <f t="shared" si="113"/>
        <v>0.13700000000000001</v>
      </c>
      <c r="Z449" s="159" t="str" cm="1">
        <f t="array" ref="Z449">IF(D449="Electric","--",IF(D449="Diesel",_xlfn._xlws.FILTER(ORDEF[NOXdr],(ORDEF[HP]=I449)*(ORDEF[Model_Year]=E449)),""))</f>
        <v/>
      </c>
      <c r="AA449" s="159" cm="1">
        <f t="array" ref="AA449">IF(E449="Electric","--",IF(D449="Gasoline",_xlfn._xlws.FILTER(LSIEF[NOX DR],(LSIEF[Fuel]=D449)*(LSIEF[HP Bin]=I449)*(LSIEF[Model Year]=E449)),""))</f>
        <v>5.66E-5</v>
      </c>
      <c r="AB449" s="159">
        <f t="shared" si="114"/>
        <v>5.66E-5</v>
      </c>
      <c r="AC449" s="158" t="str" cm="1">
        <f t="array" ref="AC449">IF(D449="Electric","--",IF(D449="Diesel",_xlfn._xlws.FILTER(DFCF2[Fuel_HC],(DFCF2[MY]=E449)),""))</f>
        <v/>
      </c>
      <c r="AD449" s="158" cm="1">
        <f t="array" ref="AD449">IF(D449="Electric","--",IF(D449="Gasoline",_xlfn._xlws.FILTER(GFCF2[Fuel_HC],(GFCF2[MY]=E449)),""))</f>
        <v>1</v>
      </c>
      <c r="AE449" s="158">
        <f t="shared" si="115"/>
        <v>1</v>
      </c>
      <c r="AF449" s="157" t="str" cm="1">
        <f t="array" ref="AF449">IF(D449="Electric","--",IF(D449="Diesel",_xlfn._xlws.FILTER(DFCF2[Fuel_NOX],(DFCF2[MY]=E449)),""))</f>
        <v/>
      </c>
      <c r="AG449" s="157" cm="1">
        <f t="array" ref="AG449">IF(D449="Electric","--",IF(D449="Gasoline",_xlfn._xlws.FILTER(GFCF2[Fuel_NOX],(GFCF2[MY]=E449)),""))</f>
        <v>0.97699999999999998</v>
      </c>
      <c r="AH449" s="157">
        <f t="shared" si="116"/>
        <v>0.97699999999999998</v>
      </c>
      <c r="AI449" s="158">
        <f t="shared" si="117"/>
        <v>0.15221510192307694</v>
      </c>
      <c r="AJ449" s="158">
        <f t="shared" si="118"/>
        <v>0.25970717148653844</v>
      </c>
      <c r="AK449" s="158">
        <f t="shared" si="119"/>
        <v>34.850811412306243</v>
      </c>
      <c r="AL449" s="158">
        <f t="shared" si="120"/>
        <v>59.461942616408862</v>
      </c>
      <c r="AM449" s="158">
        <f t="shared" si="121"/>
        <v>1.7425405706153124E-2</v>
      </c>
      <c r="AN449" s="158">
        <f t="shared" si="122"/>
        <v>2.9730971308204429E-2</v>
      </c>
      <c r="AO449" s="158">
        <f t="shared" si="123"/>
        <v>1.6027888168519643E-2</v>
      </c>
      <c r="AP449" s="157"/>
      <c r="AQ449" s="161"/>
      <c r="AR449" s="161"/>
      <c r="AS449" s="161" t="str">
        <f>IF(ISNA(VLOOKUP($B449,'2017 Emission Inventory'!$B$2:$B$803,1,FALSE)),"No","Yes")</f>
        <v>No</v>
      </c>
      <c r="AT449" s="161" t="str">
        <f>IFERROR(INDEX('2017 Emission Inventory'!$C$2:$C$803,MATCH($B449,'2017 Emission Inventory'!$B$2:$B$803,0)),"")</f>
        <v/>
      </c>
      <c r="AU449" s="161" t="str">
        <f>IFERROR(INDEX('2017 Emission Inventory'!$D$2:$D$803,MATCH($B449,'2017 Emission Inventory'!$B$2:$B$803,0)),"")</f>
        <v/>
      </c>
      <c r="AV449" s="161" t="str">
        <f>IFERROR(INDEX('2017 Emission Inventory'!$E$2:$E$803,MATCH($B449,'2017 Emission Inventory'!$B$2:$B$803,0)),"")</f>
        <v/>
      </c>
      <c r="AW449" s="161" t="str">
        <f>IFERROR(INDEX('2017 Emission Inventory'!$F$2:$F$803,MATCH($B449,'2017 Emission Inventory'!$B$2:$B$803,0)),"")</f>
        <v/>
      </c>
      <c r="AX449" s="161" t="str">
        <f>IFERROR(INDEX('2017 Emission Inventory'!$G$2:$G$803,MATCH($B449,'2017 Emission Inventory'!$B$2:$B$803,0)),"")</f>
        <v/>
      </c>
      <c r="AY449" s="162" t="str">
        <f>IFERROR(INDEX('2017 Emission Inventory'!$AL$2:$AL$803,MATCH($B449,'2017 Emission Inventory'!$B$2:$B$803,0)),"")</f>
        <v/>
      </c>
      <c r="AZ449" s="163" t="e">
        <f t="shared" si="124"/>
        <v>#VALUE!</v>
      </c>
      <c r="BB449" s="166"/>
    </row>
    <row r="450" spans="1:54" s="160" customFormat="1" x14ac:dyDescent="0.35">
      <c r="A450" s="157">
        <v>449</v>
      </c>
      <c r="B450" s="157">
        <v>414679</v>
      </c>
      <c r="C450" s="157" t="s">
        <v>205</v>
      </c>
      <c r="D450" s="157" t="s">
        <v>16</v>
      </c>
      <c r="E450" s="157">
        <v>2018</v>
      </c>
      <c r="F450" s="157">
        <v>169</v>
      </c>
      <c r="G450" s="157">
        <v>1137.9951923076924</v>
      </c>
      <c r="H450" s="157"/>
      <c r="I450" s="157">
        <f t="shared" ref="I450:I513" si="126">IF(AND(F450&lt;25,F450&gt;0),25,IF(AND(F450&lt;50,F450&gt;=25),50,IF(AND(F450&lt;75,F450&gt;=50),75,IF(AND(F450&lt;100,F450&gt;=75),100,IF(AND(F450&lt;175,F450&gt;=100),175,IF(AND(F450&lt;300,F450&gt;=175),300,IF(AND(F450&lt;600,F450&gt;=300),600,IF(AND(F450&lt;750,F450&gt;=600),750,IF(F450&gt;750,9999)))))))))</f>
        <v>175</v>
      </c>
      <c r="J450" s="157" t="str">
        <f>IF(D450="Electric","--",IF(D450="Diesel",VLOOKUP(C450,[2]ORDLF!A:B,2,FALSE),""))</f>
        <v/>
      </c>
      <c r="K450" s="157">
        <f>IF(D450="Electric","--",IF(D450="Gasoline",VLOOKUP(C450,LSILF!A:C,3,FALSE),""))</f>
        <v>0.54</v>
      </c>
      <c r="L450" s="158">
        <f t="shared" si="125"/>
        <v>0.54</v>
      </c>
      <c r="M450" s="157" t="str" cm="1">
        <f t="array" ref="M450">IF(D450="Electric","--",IF(D450="Diesel",_xlfn._xlws.FILTER(DIESCH[CH Cap],(DIESCH[HP Bin]=I450)),""))</f>
        <v/>
      </c>
      <c r="N450" s="157" cm="1">
        <f t="array" ref="N450">IF(D450="Electric","--",IF(D450="Gasoline",_xlfn._xlws.FILTER(LSICH[CH Cap],(LSICH[Fuel Type]=D450)*(LSICH[MY]=E450)),""))</f>
        <v>10000</v>
      </c>
      <c r="O450" s="157">
        <f t="shared" ref="O450:O513" si="127">SUM(M450:N450)</f>
        <v>10000</v>
      </c>
      <c r="P450" s="157">
        <f t="shared" ref="P450:P513" si="128">ABS(IF(E450=$AR$1,G450,(G450*($AR$1-E450))))</f>
        <v>2275.9903846153848</v>
      </c>
      <c r="Q450" s="157" t="str" cm="1">
        <f t="array" ref="Q450">IF(D450="Electric","--",IF(D450="Diesel",_xlfn._xlws.FILTER(ORDEF[HC-ZH (g/hp-hr)],(ORDEF[HP]=I450)*(ORDEF[Model_Year]=E450)),""))</f>
        <v/>
      </c>
      <c r="R450" s="157" cm="1">
        <f t="array" ref="R450">IF(D450="Electric","--",IF(D450="Gasoline",_xlfn._xlws.FILTER(LSIEF[HC-ZH (g/hp-hr)],(LSIEF[Fuel]=D450)*(LSIEF[HP Bin]=I450)*(LSIEF[Model Year]=E450)),""))</f>
        <v>0.129</v>
      </c>
      <c r="S450" s="158">
        <f t="shared" ref="S450:S513" si="129">SUM(Q450:R450)</f>
        <v>0.129</v>
      </c>
      <c r="T450" s="159" t="str" cm="1">
        <f t="array" ref="T450">IF(D450="Electric","--",IF(D450="Diesel",_xlfn._xlws.FILTER(ORDEF[HCDR],(ORDEF[HP]=I450)*(ORDEF[Model_Year]=E450),),""))</f>
        <v/>
      </c>
      <c r="U450" s="159" cm="1">
        <f t="array" ref="U450">IF(D450="Electric","--",IF(D450="Gasoline",_xlfn._xlws.FILTER(LSIEF[HC DR],(LSIEF[Fuel]=D450)*(LSIEF[HP Bin]=I450)*(LSIEF[Model Year]=E450)),""))</f>
        <v>1.0200000000000001E-5</v>
      </c>
      <c r="V450" s="159">
        <f t="shared" ref="V450:V513" si="130">SUM(T450:U450)</f>
        <v>1.0200000000000001E-5</v>
      </c>
      <c r="W450" s="158" t="str" cm="1">
        <f t="array" ref="W450">IF(D450="Electric","--",IF(D450="Diesel",_xlfn._xlws.FILTER(ORDEF[NOXzh],(ORDEF[HP]=I450)*(ORDEF[Model_Year]=E450)),""))</f>
        <v/>
      </c>
      <c r="X450" s="158" cm="1">
        <f t="array" ref="X450">IF(D450="Electric","--",IF(D450="Gasoline",_xlfn._xlws.FILTER(LSIEF[NOX-ZH (g/hp-hr)],(LSIEF[Fuel]=D450)*(LSIEF[HP Bin]=I450)*(LSIEF[Model Year]=E450)),""))</f>
        <v>0.13700000000000001</v>
      </c>
      <c r="Y450" s="158">
        <f t="shared" ref="Y450:Y513" si="131">SUM(W450:X450)</f>
        <v>0.13700000000000001</v>
      </c>
      <c r="Z450" s="159" t="str" cm="1">
        <f t="array" ref="Z450">IF(D450="Electric","--",IF(D450="Diesel",_xlfn._xlws.FILTER(ORDEF[NOXdr],(ORDEF[HP]=I450)*(ORDEF[Model_Year]=E450)),""))</f>
        <v/>
      </c>
      <c r="AA450" s="159" cm="1">
        <f t="array" ref="AA450">IF(E450="Electric","--",IF(D450="Gasoline",_xlfn._xlws.FILTER(LSIEF[NOX DR],(LSIEF[Fuel]=D450)*(LSIEF[HP Bin]=I450)*(LSIEF[Model Year]=E450)),""))</f>
        <v>5.66E-5</v>
      </c>
      <c r="AB450" s="159">
        <f t="shared" ref="AB450:AB513" si="132">SUM(Z450:AA450)</f>
        <v>5.66E-5</v>
      </c>
      <c r="AC450" s="158" t="str" cm="1">
        <f t="array" ref="AC450">IF(D450="Electric","--",IF(D450="Diesel",_xlfn._xlws.FILTER(DFCF2[Fuel_HC],(DFCF2[MY]=E450)),""))</f>
        <v/>
      </c>
      <c r="AD450" s="158" cm="1">
        <f t="array" ref="AD450">IF(D450="Electric","--",IF(D450="Gasoline",_xlfn._xlws.FILTER(GFCF2[Fuel_HC],(GFCF2[MY]=E450)),""))</f>
        <v>1</v>
      </c>
      <c r="AE450" s="158">
        <f t="shared" ref="AE450:AE513" si="133">SUM(AC450:AD450)</f>
        <v>1</v>
      </c>
      <c r="AF450" s="157" t="str" cm="1">
        <f t="array" ref="AF450">IF(D450="Electric","--",IF(D450="Diesel",_xlfn._xlws.FILTER(DFCF2[Fuel_NOX],(DFCF2[MY]=E450)),""))</f>
        <v/>
      </c>
      <c r="AG450" s="157" cm="1">
        <f t="array" ref="AG450">IF(D450="Electric","--",IF(D450="Gasoline",_xlfn._xlws.FILTER(GFCF2[Fuel_NOX],(GFCF2[MY]=E450)),""))</f>
        <v>0.97699999999999998</v>
      </c>
      <c r="AH450" s="157">
        <f t="shared" ref="AH450:AH513" si="134">SUM(AF450:AG450)</f>
        <v>0.97699999999999998</v>
      </c>
      <c r="AI450" s="158">
        <f t="shared" ref="AI450:AI513" si="135">IFERROR((S450+V450*IF(P450&gt;O450,O450,P450))*AE450,"0")</f>
        <v>0.15221510192307694</v>
      </c>
      <c r="AJ450" s="158">
        <f t="shared" ref="AJ450:AJ513" si="136">IFERROR((Y450+AB450*IF(P450&gt;O450,O450,P450))*AH450,"0")</f>
        <v>0.25970717148653844</v>
      </c>
      <c r="AK450" s="158">
        <f t="shared" ref="AK450:AK513" si="137">IF($D450="Electric","--",CONVERT(AI450*$F450*$L450*$G450,"g","lbm"))</f>
        <v>34.850811412306243</v>
      </c>
      <c r="AL450" s="158">
        <f t="shared" ref="AL450:AL513" si="138">IF($D450="Electric","--",CONVERT(AJ450*$F450*$L450*$G450,"g","lbm"))</f>
        <v>59.461942616408862</v>
      </c>
      <c r="AM450" s="158">
        <f t="shared" ref="AM450:AM513" si="139">IF($D450="Electric","--",CONVERT(AK450,"lbm","ton"))</f>
        <v>1.7425405706153124E-2</v>
      </c>
      <c r="AN450" s="158">
        <f t="shared" ref="AN450:AN513" si="140">IF($D450="Electric","--",CONVERT(AL450,"lbm","ton"))</f>
        <v>2.9730971308204429E-2</v>
      </c>
      <c r="AO450" s="158">
        <f t="shared" ref="AO450:AO513" si="141">IF(D450="Electric",AM450,IF(D450="Diesel",AM450*1.21,AM450*0.9198))</f>
        <v>1.6027888168519643E-2</v>
      </c>
      <c r="AP450" s="157"/>
      <c r="AQ450" s="161"/>
      <c r="AR450" s="161"/>
      <c r="AS450" s="161" t="str">
        <f>IF(ISNA(VLOOKUP($B450,'2017 Emission Inventory'!$B$2:$B$803,1,FALSE)),"No","Yes")</f>
        <v>No</v>
      </c>
      <c r="AT450" s="161" t="str">
        <f>IFERROR(INDEX('2017 Emission Inventory'!$C$2:$C$803,MATCH($B450,'2017 Emission Inventory'!$B$2:$B$803,0)),"")</f>
        <v/>
      </c>
      <c r="AU450" s="161" t="str">
        <f>IFERROR(INDEX('2017 Emission Inventory'!$D$2:$D$803,MATCH($B450,'2017 Emission Inventory'!$B$2:$B$803,0)),"")</f>
        <v/>
      </c>
      <c r="AV450" s="161" t="str">
        <f>IFERROR(INDEX('2017 Emission Inventory'!$E$2:$E$803,MATCH($B450,'2017 Emission Inventory'!$B$2:$B$803,0)),"")</f>
        <v/>
      </c>
      <c r="AW450" s="161" t="str">
        <f>IFERROR(INDEX('2017 Emission Inventory'!$F$2:$F$803,MATCH($B450,'2017 Emission Inventory'!$B$2:$B$803,0)),"")</f>
        <v/>
      </c>
      <c r="AX450" s="161" t="str">
        <f>IFERROR(INDEX('2017 Emission Inventory'!$G$2:$G$803,MATCH($B450,'2017 Emission Inventory'!$B$2:$B$803,0)),"")</f>
        <v/>
      </c>
      <c r="AY450" s="162" t="str">
        <f>IFERROR(INDEX('2017 Emission Inventory'!$AL$2:$AL$803,MATCH($B450,'2017 Emission Inventory'!$B$2:$B$803,0)),"")</f>
        <v/>
      </c>
      <c r="AZ450" s="163" t="e">
        <f t="shared" ref="AZ450:AZ513" si="142">AL450-AY450</f>
        <v>#VALUE!</v>
      </c>
      <c r="BB450" s="166"/>
    </row>
    <row r="451" spans="1:54" s="160" customFormat="1" x14ac:dyDescent="0.35">
      <c r="A451" s="157">
        <v>450</v>
      </c>
      <c r="B451" s="157">
        <v>414680</v>
      </c>
      <c r="C451" s="157" t="s">
        <v>205</v>
      </c>
      <c r="D451" s="157" t="s">
        <v>16</v>
      </c>
      <c r="E451" s="157">
        <v>2018</v>
      </c>
      <c r="F451" s="157">
        <v>169</v>
      </c>
      <c r="G451" s="157">
        <v>1137.9951923076924</v>
      </c>
      <c r="H451" s="157"/>
      <c r="I451" s="157">
        <f t="shared" si="126"/>
        <v>175</v>
      </c>
      <c r="J451" s="157" t="str">
        <f>IF(D451="Electric","--",IF(D451="Diesel",VLOOKUP(C451,[2]ORDLF!A:B,2,FALSE),""))</f>
        <v/>
      </c>
      <c r="K451" s="157">
        <f>IF(D451="Electric","--",IF(D451="Gasoline",VLOOKUP(C451,LSILF!A:C,3,FALSE),""))</f>
        <v>0.54</v>
      </c>
      <c r="L451" s="158">
        <f t="shared" si="125"/>
        <v>0.54</v>
      </c>
      <c r="M451" s="157" t="str" cm="1">
        <f t="array" ref="M451">IF(D451="Electric","--",IF(D451="Diesel",_xlfn._xlws.FILTER(DIESCH[CH Cap],(DIESCH[HP Bin]=I451)),""))</f>
        <v/>
      </c>
      <c r="N451" s="157" cm="1">
        <f t="array" ref="N451">IF(D451="Electric","--",IF(D451="Gasoline",_xlfn._xlws.FILTER(LSICH[CH Cap],(LSICH[Fuel Type]=D451)*(LSICH[MY]=E451)),""))</f>
        <v>10000</v>
      </c>
      <c r="O451" s="157">
        <f t="shared" si="127"/>
        <v>10000</v>
      </c>
      <c r="P451" s="157">
        <f t="shared" si="128"/>
        <v>2275.9903846153848</v>
      </c>
      <c r="Q451" s="157" t="str" cm="1">
        <f t="array" ref="Q451">IF(D451="Electric","--",IF(D451="Diesel",_xlfn._xlws.FILTER(ORDEF[HC-ZH (g/hp-hr)],(ORDEF[HP]=I451)*(ORDEF[Model_Year]=E451)),""))</f>
        <v/>
      </c>
      <c r="R451" s="157" cm="1">
        <f t="array" ref="R451">IF(D451="Electric","--",IF(D451="Gasoline",_xlfn._xlws.FILTER(LSIEF[HC-ZH (g/hp-hr)],(LSIEF[Fuel]=D451)*(LSIEF[HP Bin]=I451)*(LSIEF[Model Year]=E451)),""))</f>
        <v>0.129</v>
      </c>
      <c r="S451" s="158">
        <f t="shared" si="129"/>
        <v>0.129</v>
      </c>
      <c r="T451" s="159" t="str" cm="1">
        <f t="array" ref="T451">IF(D451="Electric","--",IF(D451="Diesel",_xlfn._xlws.FILTER(ORDEF[HCDR],(ORDEF[HP]=I451)*(ORDEF[Model_Year]=E451),),""))</f>
        <v/>
      </c>
      <c r="U451" s="159" cm="1">
        <f t="array" ref="U451">IF(D451="Electric","--",IF(D451="Gasoline",_xlfn._xlws.FILTER(LSIEF[HC DR],(LSIEF[Fuel]=D451)*(LSIEF[HP Bin]=I451)*(LSIEF[Model Year]=E451)),""))</f>
        <v>1.0200000000000001E-5</v>
      </c>
      <c r="V451" s="159">
        <f t="shared" si="130"/>
        <v>1.0200000000000001E-5</v>
      </c>
      <c r="W451" s="158" t="str" cm="1">
        <f t="array" ref="W451">IF(D451="Electric","--",IF(D451="Diesel",_xlfn._xlws.FILTER(ORDEF[NOXzh],(ORDEF[HP]=I451)*(ORDEF[Model_Year]=E451)),""))</f>
        <v/>
      </c>
      <c r="X451" s="158" cm="1">
        <f t="array" ref="X451">IF(D451="Electric","--",IF(D451="Gasoline",_xlfn._xlws.FILTER(LSIEF[NOX-ZH (g/hp-hr)],(LSIEF[Fuel]=D451)*(LSIEF[HP Bin]=I451)*(LSIEF[Model Year]=E451)),""))</f>
        <v>0.13700000000000001</v>
      </c>
      <c r="Y451" s="158">
        <f t="shared" si="131"/>
        <v>0.13700000000000001</v>
      </c>
      <c r="Z451" s="159" t="str" cm="1">
        <f t="array" ref="Z451">IF(D451="Electric","--",IF(D451="Diesel",_xlfn._xlws.FILTER(ORDEF[NOXdr],(ORDEF[HP]=I451)*(ORDEF[Model_Year]=E451)),""))</f>
        <v/>
      </c>
      <c r="AA451" s="159" cm="1">
        <f t="array" ref="AA451">IF(E451="Electric","--",IF(D451="Gasoline",_xlfn._xlws.FILTER(LSIEF[NOX DR],(LSIEF[Fuel]=D451)*(LSIEF[HP Bin]=I451)*(LSIEF[Model Year]=E451)),""))</f>
        <v>5.66E-5</v>
      </c>
      <c r="AB451" s="159">
        <f t="shared" si="132"/>
        <v>5.66E-5</v>
      </c>
      <c r="AC451" s="158" t="str" cm="1">
        <f t="array" ref="AC451">IF(D451="Electric","--",IF(D451="Diesel",_xlfn._xlws.FILTER(DFCF2[Fuel_HC],(DFCF2[MY]=E451)),""))</f>
        <v/>
      </c>
      <c r="AD451" s="158" cm="1">
        <f t="array" ref="AD451">IF(D451="Electric","--",IF(D451="Gasoline",_xlfn._xlws.FILTER(GFCF2[Fuel_HC],(GFCF2[MY]=E451)),""))</f>
        <v>1</v>
      </c>
      <c r="AE451" s="158">
        <f t="shared" si="133"/>
        <v>1</v>
      </c>
      <c r="AF451" s="157" t="str" cm="1">
        <f t="array" ref="AF451">IF(D451="Electric","--",IF(D451="Diesel",_xlfn._xlws.FILTER(DFCF2[Fuel_NOX],(DFCF2[MY]=E451)),""))</f>
        <v/>
      </c>
      <c r="AG451" s="157" cm="1">
        <f t="array" ref="AG451">IF(D451="Electric","--",IF(D451="Gasoline",_xlfn._xlws.FILTER(GFCF2[Fuel_NOX],(GFCF2[MY]=E451)),""))</f>
        <v>0.97699999999999998</v>
      </c>
      <c r="AH451" s="157">
        <f t="shared" si="134"/>
        <v>0.97699999999999998</v>
      </c>
      <c r="AI451" s="158">
        <f t="shared" si="135"/>
        <v>0.15221510192307694</v>
      </c>
      <c r="AJ451" s="158">
        <f t="shared" si="136"/>
        <v>0.25970717148653844</v>
      </c>
      <c r="AK451" s="158">
        <f t="shared" si="137"/>
        <v>34.850811412306243</v>
      </c>
      <c r="AL451" s="158">
        <f t="shared" si="138"/>
        <v>59.461942616408862</v>
      </c>
      <c r="AM451" s="158">
        <f t="shared" si="139"/>
        <v>1.7425405706153124E-2</v>
      </c>
      <c r="AN451" s="158">
        <f t="shared" si="140"/>
        <v>2.9730971308204429E-2</v>
      </c>
      <c r="AO451" s="158">
        <f t="shared" si="141"/>
        <v>1.6027888168519643E-2</v>
      </c>
      <c r="AP451" s="157"/>
      <c r="AQ451" s="161"/>
      <c r="AR451" s="161"/>
      <c r="AS451" s="161" t="str">
        <f>IF(ISNA(VLOOKUP($B451,'2017 Emission Inventory'!$B$2:$B$803,1,FALSE)),"No","Yes")</f>
        <v>No</v>
      </c>
      <c r="AT451" s="161" t="str">
        <f>IFERROR(INDEX('2017 Emission Inventory'!$C$2:$C$803,MATCH($B451,'2017 Emission Inventory'!$B$2:$B$803,0)),"")</f>
        <v/>
      </c>
      <c r="AU451" s="161" t="str">
        <f>IFERROR(INDEX('2017 Emission Inventory'!$D$2:$D$803,MATCH($B451,'2017 Emission Inventory'!$B$2:$B$803,0)),"")</f>
        <v/>
      </c>
      <c r="AV451" s="161" t="str">
        <f>IFERROR(INDEX('2017 Emission Inventory'!$E$2:$E$803,MATCH($B451,'2017 Emission Inventory'!$B$2:$B$803,0)),"")</f>
        <v/>
      </c>
      <c r="AW451" s="161" t="str">
        <f>IFERROR(INDEX('2017 Emission Inventory'!$F$2:$F$803,MATCH($B451,'2017 Emission Inventory'!$B$2:$B$803,0)),"")</f>
        <v/>
      </c>
      <c r="AX451" s="161" t="str">
        <f>IFERROR(INDEX('2017 Emission Inventory'!$G$2:$G$803,MATCH($B451,'2017 Emission Inventory'!$B$2:$B$803,0)),"")</f>
        <v/>
      </c>
      <c r="AY451" s="162" t="str">
        <f>IFERROR(INDEX('2017 Emission Inventory'!$AL$2:$AL$803,MATCH($B451,'2017 Emission Inventory'!$B$2:$B$803,0)),"")</f>
        <v/>
      </c>
      <c r="AZ451" s="163" t="e">
        <f t="shared" si="142"/>
        <v>#VALUE!</v>
      </c>
      <c r="BB451" s="166"/>
    </row>
    <row r="452" spans="1:54" s="160" customFormat="1" x14ac:dyDescent="0.35">
      <c r="A452" s="157">
        <v>451</v>
      </c>
      <c r="B452" s="157">
        <v>414681</v>
      </c>
      <c r="C452" s="157" t="s">
        <v>205</v>
      </c>
      <c r="D452" s="157" t="s">
        <v>16</v>
      </c>
      <c r="E452" s="157">
        <v>2018</v>
      </c>
      <c r="F452" s="157">
        <v>169</v>
      </c>
      <c r="G452" s="157">
        <v>1137.9951923076924</v>
      </c>
      <c r="H452" s="157"/>
      <c r="I452" s="157">
        <f t="shared" si="126"/>
        <v>175</v>
      </c>
      <c r="J452" s="157" t="str">
        <f>IF(D452="Electric","--",IF(D452="Diesel",VLOOKUP(C452,[2]ORDLF!A:B,2,FALSE),""))</f>
        <v/>
      </c>
      <c r="K452" s="157">
        <f>IF(D452="Electric","--",IF(D452="Gasoline",VLOOKUP(C452,LSILF!A:C,3,FALSE),""))</f>
        <v>0.54</v>
      </c>
      <c r="L452" s="158">
        <f t="shared" si="125"/>
        <v>0.54</v>
      </c>
      <c r="M452" s="157" t="str" cm="1">
        <f t="array" ref="M452">IF(D452="Electric","--",IF(D452="Diesel",_xlfn._xlws.FILTER(DIESCH[CH Cap],(DIESCH[HP Bin]=I452)),""))</f>
        <v/>
      </c>
      <c r="N452" s="157" cm="1">
        <f t="array" ref="N452">IF(D452="Electric","--",IF(D452="Gasoline",_xlfn._xlws.FILTER(LSICH[CH Cap],(LSICH[Fuel Type]=D452)*(LSICH[MY]=E452)),""))</f>
        <v>10000</v>
      </c>
      <c r="O452" s="157">
        <f t="shared" si="127"/>
        <v>10000</v>
      </c>
      <c r="P452" s="157">
        <f t="shared" si="128"/>
        <v>2275.9903846153848</v>
      </c>
      <c r="Q452" s="157" t="str" cm="1">
        <f t="array" ref="Q452">IF(D452="Electric","--",IF(D452="Diesel",_xlfn._xlws.FILTER(ORDEF[HC-ZH (g/hp-hr)],(ORDEF[HP]=I452)*(ORDEF[Model_Year]=E452)),""))</f>
        <v/>
      </c>
      <c r="R452" s="157" cm="1">
        <f t="array" ref="R452">IF(D452="Electric","--",IF(D452="Gasoline",_xlfn._xlws.FILTER(LSIEF[HC-ZH (g/hp-hr)],(LSIEF[Fuel]=D452)*(LSIEF[HP Bin]=I452)*(LSIEF[Model Year]=E452)),""))</f>
        <v>0.129</v>
      </c>
      <c r="S452" s="158">
        <f t="shared" si="129"/>
        <v>0.129</v>
      </c>
      <c r="T452" s="159" t="str" cm="1">
        <f t="array" ref="T452">IF(D452="Electric","--",IF(D452="Diesel",_xlfn._xlws.FILTER(ORDEF[HCDR],(ORDEF[HP]=I452)*(ORDEF[Model_Year]=E452),),""))</f>
        <v/>
      </c>
      <c r="U452" s="159" cm="1">
        <f t="array" ref="U452">IF(D452="Electric","--",IF(D452="Gasoline",_xlfn._xlws.FILTER(LSIEF[HC DR],(LSIEF[Fuel]=D452)*(LSIEF[HP Bin]=I452)*(LSIEF[Model Year]=E452)),""))</f>
        <v>1.0200000000000001E-5</v>
      </c>
      <c r="V452" s="159">
        <f t="shared" si="130"/>
        <v>1.0200000000000001E-5</v>
      </c>
      <c r="W452" s="158" t="str" cm="1">
        <f t="array" ref="W452">IF(D452="Electric","--",IF(D452="Diesel",_xlfn._xlws.FILTER(ORDEF[NOXzh],(ORDEF[HP]=I452)*(ORDEF[Model_Year]=E452)),""))</f>
        <v/>
      </c>
      <c r="X452" s="158" cm="1">
        <f t="array" ref="X452">IF(D452="Electric","--",IF(D452="Gasoline",_xlfn._xlws.FILTER(LSIEF[NOX-ZH (g/hp-hr)],(LSIEF[Fuel]=D452)*(LSIEF[HP Bin]=I452)*(LSIEF[Model Year]=E452)),""))</f>
        <v>0.13700000000000001</v>
      </c>
      <c r="Y452" s="158">
        <f t="shared" si="131"/>
        <v>0.13700000000000001</v>
      </c>
      <c r="Z452" s="159" t="str" cm="1">
        <f t="array" ref="Z452">IF(D452="Electric","--",IF(D452="Diesel",_xlfn._xlws.FILTER(ORDEF[NOXdr],(ORDEF[HP]=I452)*(ORDEF[Model_Year]=E452)),""))</f>
        <v/>
      </c>
      <c r="AA452" s="159" cm="1">
        <f t="array" ref="AA452">IF(E452="Electric","--",IF(D452="Gasoline",_xlfn._xlws.FILTER(LSIEF[NOX DR],(LSIEF[Fuel]=D452)*(LSIEF[HP Bin]=I452)*(LSIEF[Model Year]=E452)),""))</f>
        <v>5.66E-5</v>
      </c>
      <c r="AB452" s="159">
        <f t="shared" si="132"/>
        <v>5.66E-5</v>
      </c>
      <c r="AC452" s="158" t="str" cm="1">
        <f t="array" ref="AC452">IF(D452="Electric","--",IF(D452="Diesel",_xlfn._xlws.FILTER(DFCF2[Fuel_HC],(DFCF2[MY]=E452)),""))</f>
        <v/>
      </c>
      <c r="AD452" s="158" cm="1">
        <f t="array" ref="AD452">IF(D452="Electric","--",IF(D452="Gasoline",_xlfn._xlws.FILTER(GFCF2[Fuel_HC],(GFCF2[MY]=E452)),""))</f>
        <v>1</v>
      </c>
      <c r="AE452" s="158">
        <f t="shared" si="133"/>
        <v>1</v>
      </c>
      <c r="AF452" s="157" t="str" cm="1">
        <f t="array" ref="AF452">IF(D452="Electric","--",IF(D452="Diesel",_xlfn._xlws.FILTER(DFCF2[Fuel_NOX],(DFCF2[MY]=E452)),""))</f>
        <v/>
      </c>
      <c r="AG452" s="157" cm="1">
        <f t="array" ref="AG452">IF(D452="Electric","--",IF(D452="Gasoline",_xlfn._xlws.FILTER(GFCF2[Fuel_NOX],(GFCF2[MY]=E452)),""))</f>
        <v>0.97699999999999998</v>
      </c>
      <c r="AH452" s="157">
        <f t="shared" si="134"/>
        <v>0.97699999999999998</v>
      </c>
      <c r="AI452" s="158">
        <f t="shared" si="135"/>
        <v>0.15221510192307694</v>
      </c>
      <c r="AJ452" s="158">
        <f t="shared" si="136"/>
        <v>0.25970717148653844</v>
      </c>
      <c r="AK452" s="158">
        <f t="shared" si="137"/>
        <v>34.850811412306243</v>
      </c>
      <c r="AL452" s="158">
        <f t="shared" si="138"/>
        <v>59.461942616408862</v>
      </c>
      <c r="AM452" s="158">
        <f t="shared" si="139"/>
        <v>1.7425405706153124E-2</v>
      </c>
      <c r="AN452" s="158">
        <f t="shared" si="140"/>
        <v>2.9730971308204429E-2</v>
      </c>
      <c r="AO452" s="158">
        <f t="shared" si="141"/>
        <v>1.6027888168519643E-2</v>
      </c>
      <c r="AP452" s="157"/>
      <c r="AQ452" s="161"/>
      <c r="AR452" s="161"/>
      <c r="AS452" s="161" t="str">
        <f>IF(ISNA(VLOOKUP($B452,'2017 Emission Inventory'!$B$2:$B$803,1,FALSE)),"No","Yes")</f>
        <v>No</v>
      </c>
      <c r="AT452" s="161" t="str">
        <f>IFERROR(INDEX('2017 Emission Inventory'!$C$2:$C$803,MATCH($B452,'2017 Emission Inventory'!$B$2:$B$803,0)),"")</f>
        <v/>
      </c>
      <c r="AU452" s="161" t="str">
        <f>IFERROR(INDEX('2017 Emission Inventory'!$D$2:$D$803,MATCH($B452,'2017 Emission Inventory'!$B$2:$B$803,0)),"")</f>
        <v/>
      </c>
      <c r="AV452" s="161" t="str">
        <f>IFERROR(INDEX('2017 Emission Inventory'!$E$2:$E$803,MATCH($B452,'2017 Emission Inventory'!$B$2:$B$803,0)),"")</f>
        <v/>
      </c>
      <c r="AW452" s="161" t="str">
        <f>IFERROR(INDEX('2017 Emission Inventory'!$F$2:$F$803,MATCH($B452,'2017 Emission Inventory'!$B$2:$B$803,0)),"")</f>
        <v/>
      </c>
      <c r="AX452" s="161" t="str">
        <f>IFERROR(INDEX('2017 Emission Inventory'!$G$2:$G$803,MATCH($B452,'2017 Emission Inventory'!$B$2:$B$803,0)),"")</f>
        <v/>
      </c>
      <c r="AY452" s="162" t="str">
        <f>IFERROR(INDEX('2017 Emission Inventory'!$AL$2:$AL$803,MATCH($B452,'2017 Emission Inventory'!$B$2:$B$803,0)),"")</f>
        <v/>
      </c>
      <c r="AZ452" s="163" t="e">
        <f t="shared" si="142"/>
        <v>#VALUE!</v>
      </c>
      <c r="BB452" s="166"/>
    </row>
    <row r="453" spans="1:54" s="160" customFormat="1" x14ac:dyDescent="0.35">
      <c r="A453" s="157">
        <v>452</v>
      </c>
      <c r="B453" s="157">
        <v>414682</v>
      </c>
      <c r="C453" s="157" t="s">
        <v>205</v>
      </c>
      <c r="D453" s="157" t="s">
        <v>16</v>
      </c>
      <c r="E453" s="157">
        <v>2018</v>
      </c>
      <c r="F453" s="157">
        <v>169</v>
      </c>
      <c r="G453" s="157">
        <v>1137.9951923076924</v>
      </c>
      <c r="H453" s="157"/>
      <c r="I453" s="157">
        <f t="shared" si="126"/>
        <v>175</v>
      </c>
      <c r="J453" s="157" t="str">
        <f>IF(D453="Electric","--",IF(D453="Diesel",VLOOKUP(C453,[2]ORDLF!A:B,2,FALSE),""))</f>
        <v/>
      </c>
      <c r="K453" s="157">
        <f>IF(D453="Electric","--",IF(D453="Gasoline",VLOOKUP(C453,LSILF!A:C,3,FALSE),""))</f>
        <v>0.54</v>
      </c>
      <c r="L453" s="158">
        <f t="shared" si="125"/>
        <v>0.54</v>
      </c>
      <c r="M453" s="157" t="str" cm="1">
        <f t="array" ref="M453">IF(D453="Electric","--",IF(D453="Diesel",_xlfn._xlws.FILTER(DIESCH[CH Cap],(DIESCH[HP Bin]=I453)),""))</f>
        <v/>
      </c>
      <c r="N453" s="157" cm="1">
        <f t="array" ref="N453">IF(D453="Electric","--",IF(D453="Gasoline",_xlfn._xlws.FILTER(LSICH[CH Cap],(LSICH[Fuel Type]=D453)*(LSICH[MY]=E453)),""))</f>
        <v>10000</v>
      </c>
      <c r="O453" s="157">
        <f t="shared" si="127"/>
        <v>10000</v>
      </c>
      <c r="P453" s="157">
        <f t="shared" si="128"/>
        <v>2275.9903846153848</v>
      </c>
      <c r="Q453" s="157" t="str" cm="1">
        <f t="array" ref="Q453">IF(D453="Electric","--",IF(D453="Diesel",_xlfn._xlws.FILTER(ORDEF[HC-ZH (g/hp-hr)],(ORDEF[HP]=I453)*(ORDEF[Model_Year]=E453)),""))</f>
        <v/>
      </c>
      <c r="R453" s="157" cm="1">
        <f t="array" ref="R453">IF(D453="Electric","--",IF(D453="Gasoline",_xlfn._xlws.FILTER(LSIEF[HC-ZH (g/hp-hr)],(LSIEF[Fuel]=D453)*(LSIEF[HP Bin]=I453)*(LSIEF[Model Year]=E453)),""))</f>
        <v>0.129</v>
      </c>
      <c r="S453" s="158">
        <f t="shared" si="129"/>
        <v>0.129</v>
      </c>
      <c r="T453" s="159" t="str" cm="1">
        <f t="array" ref="T453">IF(D453="Electric","--",IF(D453="Diesel",_xlfn._xlws.FILTER(ORDEF[HCDR],(ORDEF[HP]=I453)*(ORDEF[Model_Year]=E453),),""))</f>
        <v/>
      </c>
      <c r="U453" s="159" cm="1">
        <f t="array" ref="U453">IF(D453="Electric","--",IF(D453="Gasoline",_xlfn._xlws.FILTER(LSIEF[HC DR],(LSIEF[Fuel]=D453)*(LSIEF[HP Bin]=I453)*(LSIEF[Model Year]=E453)),""))</f>
        <v>1.0200000000000001E-5</v>
      </c>
      <c r="V453" s="159">
        <f t="shared" si="130"/>
        <v>1.0200000000000001E-5</v>
      </c>
      <c r="W453" s="158" t="str" cm="1">
        <f t="array" ref="W453">IF(D453="Electric","--",IF(D453="Diesel",_xlfn._xlws.FILTER(ORDEF[NOXzh],(ORDEF[HP]=I453)*(ORDEF[Model_Year]=E453)),""))</f>
        <v/>
      </c>
      <c r="X453" s="158" cm="1">
        <f t="array" ref="X453">IF(D453="Electric","--",IF(D453="Gasoline",_xlfn._xlws.FILTER(LSIEF[NOX-ZH (g/hp-hr)],(LSIEF[Fuel]=D453)*(LSIEF[HP Bin]=I453)*(LSIEF[Model Year]=E453)),""))</f>
        <v>0.13700000000000001</v>
      </c>
      <c r="Y453" s="158">
        <f t="shared" si="131"/>
        <v>0.13700000000000001</v>
      </c>
      <c r="Z453" s="159" t="str" cm="1">
        <f t="array" ref="Z453">IF(D453="Electric","--",IF(D453="Diesel",_xlfn._xlws.FILTER(ORDEF[NOXdr],(ORDEF[HP]=I453)*(ORDEF[Model_Year]=E453)),""))</f>
        <v/>
      </c>
      <c r="AA453" s="159" cm="1">
        <f t="array" ref="AA453">IF(E453="Electric","--",IF(D453="Gasoline",_xlfn._xlws.FILTER(LSIEF[NOX DR],(LSIEF[Fuel]=D453)*(LSIEF[HP Bin]=I453)*(LSIEF[Model Year]=E453)),""))</f>
        <v>5.66E-5</v>
      </c>
      <c r="AB453" s="159">
        <f t="shared" si="132"/>
        <v>5.66E-5</v>
      </c>
      <c r="AC453" s="158" t="str" cm="1">
        <f t="array" ref="AC453">IF(D453="Electric","--",IF(D453="Diesel",_xlfn._xlws.FILTER(DFCF2[Fuel_HC],(DFCF2[MY]=E453)),""))</f>
        <v/>
      </c>
      <c r="AD453" s="158" cm="1">
        <f t="array" ref="AD453">IF(D453="Electric","--",IF(D453="Gasoline",_xlfn._xlws.FILTER(GFCF2[Fuel_HC],(GFCF2[MY]=E453)),""))</f>
        <v>1</v>
      </c>
      <c r="AE453" s="158">
        <f t="shared" si="133"/>
        <v>1</v>
      </c>
      <c r="AF453" s="157" t="str" cm="1">
        <f t="array" ref="AF453">IF(D453="Electric","--",IF(D453="Diesel",_xlfn._xlws.FILTER(DFCF2[Fuel_NOX],(DFCF2[MY]=E453)),""))</f>
        <v/>
      </c>
      <c r="AG453" s="157" cm="1">
        <f t="array" ref="AG453">IF(D453="Electric","--",IF(D453="Gasoline",_xlfn._xlws.FILTER(GFCF2[Fuel_NOX],(GFCF2[MY]=E453)),""))</f>
        <v>0.97699999999999998</v>
      </c>
      <c r="AH453" s="157">
        <f t="shared" si="134"/>
        <v>0.97699999999999998</v>
      </c>
      <c r="AI453" s="158">
        <f t="shared" si="135"/>
        <v>0.15221510192307694</v>
      </c>
      <c r="AJ453" s="158">
        <f t="shared" si="136"/>
        <v>0.25970717148653844</v>
      </c>
      <c r="AK453" s="158">
        <f t="shared" si="137"/>
        <v>34.850811412306243</v>
      </c>
      <c r="AL453" s="158">
        <f t="shared" si="138"/>
        <v>59.461942616408862</v>
      </c>
      <c r="AM453" s="158">
        <f t="shared" si="139"/>
        <v>1.7425405706153124E-2</v>
      </c>
      <c r="AN453" s="158">
        <f t="shared" si="140"/>
        <v>2.9730971308204429E-2</v>
      </c>
      <c r="AO453" s="158">
        <f t="shared" si="141"/>
        <v>1.6027888168519643E-2</v>
      </c>
      <c r="AP453" s="157"/>
      <c r="AQ453" s="161"/>
      <c r="AR453" s="161"/>
      <c r="AS453" s="161" t="str">
        <f>IF(ISNA(VLOOKUP($B453,'2017 Emission Inventory'!$B$2:$B$803,1,FALSE)),"No","Yes")</f>
        <v>No</v>
      </c>
      <c r="AT453" s="161" t="str">
        <f>IFERROR(INDEX('2017 Emission Inventory'!$C$2:$C$803,MATCH($B453,'2017 Emission Inventory'!$B$2:$B$803,0)),"")</f>
        <v/>
      </c>
      <c r="AU453" s="161" t="str">
        <f>IFERROR(INDEX('2017 Emission Inventory'!$D$2:$D$803,MATCH($B453,'2017 Emission Inventory'!$B$2:$B$803,0)),"")</f>
        <v/>
      </c>
      <c r="AV453" s="161" t="str">
        <f>IFERROR(INDEX('2017 Emission Inventory'!$E$2:$E$803,MATCH($B453,'2017 Emission Inventory'!$B$2:$B$803,0)),"")</f>
        <v/>
      </c>
      <c r="AW453" s="161" t="str">
        <f>IFERROR(INDEX('2017 Emission Inventory'!$F$2:$F$803,MATCH($B453,'2017 Emission Inventory'!$B$2:$B$803,0)),"")</f>
        <v/>
      </c>
      <c r="AX453" s="161" t="str">
        <f>IFERROR(INDEX('2017 Emission Inventory'!$G$2:$G$803,MATCH($B453,'2017 Emission Inventory'!$B$2:$B$803,0)),"")</f>
        <v/>
      </c>
      <c r="AY453" s="162" t="str">
        <f>IFERROR(INDEX('2017 Emission Inventory'!$AL$2:$AL$803,MATCH($B453,'2017 Emission Inventory'!$B$2:$B$803,0)),"")</f>
        <v/>
      </c>
      <c r="AZ453" s="163" t="e">
        <f t="shared" si="142"/>
        <v>#VALUE!</v>
      </c>
      <c r="BB453" s="166"/>
    </row>
    <row r="454" spans="1:54" s="160" customFormat="1" x14ac:dyDescent="0.35">
      <c r="A454" s="157">
        <v>453</v>
      </c>
      <c r="B454" s="157">
        <v>414683</v>
      </c>
      <c r="C454" s="157" t="s">
        <v>205</v>
      </c>
      <c r="D454" s="157" t="s">
        <v>16</v>
      </c>
      <c r="E454" s="157">
        <v>2018</v>
      </c>
      <c r="F454" s="157">
        <v>169</v>
      </c>
      <c r="G454" s="157">
        <v>1137.9951923076924</v>
      </c>
      <c r="H454" s="157"/>
      <c r="I454" s="157">
        <f t="shared" si="126"/>
        <v>175</v>
      </c>
      <c r="J454" s="157" t="str">
        <f>IF(D454="Electric","--",IF(D454="Diesel",VLOOKUP(C454,[2]ORDLF!A:B,2,FALSE),""))</f>
        <v/>
      </c>
      <c r="K454" s="157">
        <f>IF(D454="Electric","--",IF(D454="Gasoline",VLOOKUP(C454,LSILF!A:C,3,FALSE),""))</f>
        <v>0.54</v>
      </c>
      <c r="L454" s="158">
        <f t="shared" si="125"/>
        <v>0.54</v>
      </c>
      <c r="M454" s="157" t="str" cm="1">
        <f t="array" ref="M454">IF(D454="Electric","--",IF(D454="Diesel",_xlfn._xlws.FILTER(DIESCH[CH Cap],(DIESCH[HP Bin]=I454)),""))</f>
        <v/>
      </c>
      <c r="N454" s="157" cm="1">
        <f t="array" ref="N454">IF(D454="Electric","--",IF(D454="Gasoline",_xlfn._xlws.FILTER(LSICH[CH Cap],(LSICH[Fuel Type]=D454)*(LSICH[MY]=E454)),""))</f>
        <v>10000</v>
      </c>
      <c r="O454" s="157">
        <f t="shared" si="127"/>
        <v>10000</v>
      </c>
      <c r="P454" s="157">
        <f t="shared" si="128"/>
        <v>2275.9903846153848</v>
      </c>
      <c r="Q454" s="157" t="str" cm="1">
        <f t="array" ref="Q454">IF(D454="Electric","--",IF(D454="Diesel",_xlfn._xlws.FILTER(ORDEF[HC-ZH (g/hp-hr)],(ORDEF[HP]=I454)*(ORDEF[Model_Year]=E454)),""))</f>
        <v/>
      </c>
      <c r="R454" s="157" cm="1">
        <f t="array" ref="R454">IF(D454="Electric","--",IF(D454="Gasoline",_xlfn._xlws.FILTER(LSIEF[HC-ZH (g/hp-hr)],(LSIEF[Fuel]=D454)*(LSIEF[HP Bin]=I454)*(LSIEF[Model Year]=E454)),""))</f>
        <v>0.129</v>
      </c>
      <c r="S454" s="158">
        <f t="shared" si="129"/>
        <v>0.129</v>
      </c>
      <c r="T454" s="159" t="str" cm="1">
        <f t="array" ref="T454">IF(D454="Electric","--",IF(D454="Diesel",_xlfn._xlws.FILTER(ORDEF[HCDR],(ORDEF[HP]=I454)*(ORDEF[Model_Year]=E454),),""))</f>
        <v/>
      </c>
      <c r="U454" s="159" cm="1">
        <f t="array" ref="U454">IF(D454="Electric","--",IF(D454="Gasoline",_xlfn._xlws.FILTER(LSIEF[HC DR],(LSIEF[Fuel]=D454)*(LSIEF[HP Bin]=I454)*(LSIEF[Model Year]=E454)),""))</f>
        <v>1.0200000000000001E-5</v>
      </c>
      <c r="V454" s="159">
        <f t="shared" si="130"/>
        <v>1.0200000000000001E-5</v>
      </c>
      <c r="W454" s="158" t="str" cm="1">
        <f t="array" ref="W454">IF(D454="Electric","--",IF(D454="Diesel",_xlfn._xlws.FILTER(ORDEF[NOXzh],(ORDEF[HP]=I454)*(ORDEF[Model_Year]=E454)),""))</f>
        <v/>
      </c>
      <c r="X454" s="158" cm="1">
        <f t="array" ref="X454">IF(D454="Electric","--",IF(D454="Gasoline",_xlfn._xlws.FILTER(LSIEF[NOX-ZH (g/hp-hr)],(LSIEF[Fuel]=D454)*(LSIEF[HP Bin]=I454)*(LSIEF[Model Year]=E454)),""))</f>
        <v>0.13700000000000001</v>
      </c>
      <c r="Y454" s="158">
        <f t="shared" si="131"/>
        <v>0.13700000000000001</v>
      </c>
      <c r="Z454" s="159" t="str" cm="1">
        <f t="array" ref="Z454">IF(D454="Electric","--",IF(D454="Diesel",_xlfn._xlws.FILTER(ORDEF[NOXdr],(ORDEF[HP]=I454)*(ORDEF[Model_Year]=E454)),""))</f>
        <v/>
      </c>
      <c r="AA454" s="159" cm="1">
        <f t="array" ref="AA454">IF(E454="Electric","--",IF(D454="Gasoline",_xlfn._xlws.FILTER(LSIEF[NOX DR],(LSIEF[Fuel]=D454)*(LSIEF[HP Bin]=I454)*(LSIEF[Model Year]=E454)),""))</f>
        <v>5.66E-5</v>
      </c>
      <c r="AB454" s="159">
        <f t="shared" si="132"/>
        <v>5.66E-5</v>
      </c>
      <c r="AC454" s="158" t="str" cm="1">
        <f t="array" ref="AC454">IF(D454="Electric","--",IF(D454="Diesel",_xlfn._xlws.FILTER(DFCF2[Fuel_HC],(DFCF2[MY]=E454)),""))</f>
        <v/>
      </c>
      <c r="AD454" s="158" cm="1">
        <f t="array" ref="AD454">IF(D454="Electric","--",IF(D454="Gasoline",_xlfn._xlws.FILTER(GFCF2[Fuel_HC],(GFCF2[MY]=E454)),""))</f>
        <v>1</v>
      </c>
      <c r="AE454" s="158">
        <f t="shared" si="133"/>
        <v>1</v>
      </c>
      <c r="AF454" s="157" t="str" cm="1">
        <f t="array" ref="AF454">IF(D454="Electric","--",IF(D454="Diesel",_xlfn._xlws.FILTER(DFCF2[Fuel_NOX],(DFCF2[MY]=E454)),""))</f>
        <v/>
      </c>
      <c r="AG454" s="157" cm="1">
        <f t="array" ref="AG454">IF(D454="Electric","--",IF(D454="Gasoline",_xlfn._xlws.FILTER(GFCF2[Fuel_NOX],(GFCF2[MY]=E454)),""))</f>
        <v>0.97699999999999998</v>
      </c>
      <c r="AH454" s="157">
        <f t="shared" si="134"/>
        <v>0.97699999999999998</v>
      </c>
      <c r="AI454" s="158">
        <f t="shared" si="135"/>
        <v>0.15221510192307694</v>
      </c>
      <c r="AJ454" s="158">
        <f t="shared" si="136"/>
        <v>0.25970717148653844</v>
      </c>
      <c r="AK454" s="158">
        <f t="shared" si="137"/>
        <v>34.850811412306243</v>
      </c>
      <c r="AL454" s="158">
        <f t="shared" si="138"/>
        <v>59.461942616408862</v>
      </c>
      <c r="AM454" s="158">
        <f t="shared" si="139"/>
        <v>1.7425405706153124E-2</v>
      </c>
      <c r="AN454" s="158">
        <f t="shared" si="140"/>
        <v>2.9730971308204429E-2</v>
      </c>
      <c r="AO454" s="158">
        <f t="shared" si="141"/>
        <v>1.6027888168519643E-2</v>
      </c>
      <c r="AP454" s="157"/>
      <c r="AQ454" s="161"/>
      <c r="AR454" s="161"/>
      <c r="AS454" s="161" t="str">
        <f>IF(ISNA(VLOOKUP($B454,'2017 Emission Inventory'!$B$2:$B$803,1,FALSE)),"No","Yes")</f>
        <v>No</v>
      </c>
      <c r="AT454" s="161" t="str">
        <f>IFERROR(INDEX('2017 Emission Inventory'!$C$2:$C$803,MATCH($B454,'2017 Emission Inventory'!$B$2:$B$803,0)),"")</f>
        <v/>
      </c>
      <c r="AU454" s="161" t="str">
        <f>IFERROR(INDEX('2017 Emission Inventory'!$D$2:$D$803,MATCH($B454,'2017 Emission Inventory'!$B$2:$B$803,0)),"")</f>
        <v/>
      </c>
      <c r="AV454" s="161" t="str">
        <f>IFERROR(INDEX('2017 Emission Inventory'!$E$2:$E$803,MATCH($B454,'2017 Emission Inventory'!$B$2:$B$803,0)),"")</f>
        <v/>
      </c>
      <c r="AW454" s="161" t="str">
        <f>IFERROR(INDEX('2017 Emission Inventory'!$F$2:$F$803,MATCH($B454,'2017 Emission Inventory'!$B$2:$B$803,0)),"")</f>
        <v/>
      </c>
      <c r="AX454" s="161" t="str">
        <f>IFERROR(INDEX('2017 Emission Inventory'!$G$2:$G$803,MATCH($B454,'2017 Emission Inventory'!$B$2:$B$803,0)),"")</f>
        <v/>
      </c>
      <c r="AY454" s="162" t="str">
        <f>IFERROR(INDEX('2017 Emission Inventory'!$AL$2:$AL$803,MATCH($B454,'2017 Emission Inventory'!$B$2:$B$803,0)),"")</f>
        <v/>
      </c>
      <c r="AZ454" s="163" t="e">
        <f t="shared" si="142"/>
        <v>#VALUE!</v>
      </c>
      <c r="BB454" s="166"/>
    </row>
    <row r="455" spans="1:54" s="160" customFormat="1" x14ac:dyDescent="0.35">
      <c r="A455" s="157">
        <v>454</v>
      </c>
      <c r="B455" s="157" t="s">
        <v>395</v>
      </c>
      <c r="C455" s="157" t="s">
        <v>205</v>
      </c>
      <c r="D455" s="157" t="s">
        <v>16</v>
      </c>
      <c r="E455" s="157">
        <v>2018</v>
      </c>
      <c r="F455" s="157">
        <v>61</v>
      </c>
      <c r="G455" s="157">
        <v>1137.9951923076924</v>
      </c>
      <c r="H455" s="157"/>
      <c r="I455" s="157">
        <f t="shared" si="126"/>
        <v>75</v>
      </c>
      <c r="J455" s="157" t="str">
        <f>IF(D455="Electric","--",IF(D455="Diesel",VLOOKUP(C455,[2]ORDLF!A:B,2,FALSE),""))</f>
        <v/>
      </c>
      <c r="K455" s="157">
        <f>IF(D455="Electric","--",IF(D455="Gasoline",VLOOKUP(C455,LSILF!A:C,3,FALSE),""))</f>
        <v>0.54</v>
      </c>
      <c r="L455" s="158">
        <f t="shared" si="125"/>
        <v>0.54</v>
      </c>
      <c r="M455" s="157" t="str" cm="1">
        <f t="array" ref="M455">IF(D455="Electric","--",IF(D455="Diesel",_xlfn._xlws.FILTER(DIESCH[CH Cap],(DIESCH[HP Bin]=I455)),""))</f>
        <v/>
      </c>
      <c r="N455" s="157" cm="1">
        <f t="array" ref="N455">IF(D455="Electric","--",IF(D455="Gasoline",_xlfn._xlws.FILTER(LSICH[CH Cap],(LSICH[Fuel Type]=D455)*(LSICH[MY]=E455)),""))</f>
        <v>10000</v>
      </c>
      <c r="O455" s="157">
        <f t="shared" si="127"/>
        <v>10000</v>
      </c>
      <c r="P455" s="157">
        <f t="shared" si="128"/>
        <v>2275.9903846153848</v>
      </c>
      <c r="Q455" s="157" t="str" cm="1">
        <f t="array" ref="Q455">IF(D455="Electric","--",IF(D455="Diesel",_xlfn._xlws.FILTER(ORDEF[HC-ZH (g/hp-hr)],(ORDEF[HP]=I455)*(ORDEF[Model_Year]=E455)),""))</f>
        <v/>
      </c>
      <c r="R455" s="157" cm="1">
        <f t="array" ref="R455">IF(D455="Electric","--",IF(D455="Gasoline",_xlfn._xlws.FILTER(LSIEF[HC-ZH (g/hp-hr)],(LSIEF[Fuel]=D455)*(LSIEF[HP Bin]=I455)*(LSIEF[Model Year]=E455)),""))</f>
        <v>1.2999999999999999E-2</v>
      </c>
      <c r="S455" s="158">
        <f t="shared" si="129"/>
        <v>1.2999999999999999E-2</v>
      </c>
      <c r="T455" s="159" t="str" cm="1">
        <f t="array" ref="T455">IF(D455="Electric","--",IF(D455="Diesel",_xlfn._xlws.FILTER(ORDEF[HCDR],(ORDEF[HP]=I455)*(ORDEF[Model_Year]=E455),),""))</f>
        <v/>
      </c>
      <c r="U455" s="159" cm="1">
        <f t="array" ref="U455">IF(D455="Electric","--",IF(D455="Gasoline",_xlfn._xlws.FILTER(LSIEF[HC DR],(LSIEF[Fuel]=D455)*(LSIEF[HP Bin]=I455)*(LSIEF[Model Year]=E455)),""))</f>
        <v>6.6879999999999997E-5</v>
      </c>
      <c r="V455" s="159">
        <f t="shared" si="130"/>
        <v>6.6879999999999997E-5</v>
      </c>
      <c r="W455" s="158" t="str" cm="1">
        <f t="array" ref="W455">IF(D455="Electric","--",IF(D455="Diesel",_xlfn._xlws.FILTER(ORDEF[NOXzh],(ORDEF[HP]=I455)*(ORDEF[Model_Year]=E455)),""))</f>
        <v/>
      </c>
      <c r="X455" s="158" cm="1">
        <f t="array" ref="X455">IF(D455="Electric","--",IF(D455="Gasoline",_xlfn._xlws.FILTER(LSIEF[NOX-ZH (g/hp-hr)],(LSIEF[Fuel]=D455)*(LSIEF[HP Bin]=I455)*(LSIEF[Model Year]=E455)),""))</f>
        <v>0.01</v>
      </c>
      <c r="Y455" s="158">
        <f t="shared" si="131"/>
        <v>0.01</v>
      </c>
      <c r="Z455" s="159" t="str" cm="1">
        <f t="array" ref="Z455">IF(D455="Electric","--",IF(D455="Diesel",_xlfn._xlws.FILTER(ORDEF[NOXdr],(ORDEF[HP]=I455)*(ORDEF[Model_Year]=E455)),""))</f>
        <v/>
      </c>
      <c r="AA455" s="159" cm="1">
        <f t="array" ref="AA455">IF(E455="Electric","--",IF(D455="Gasoline",_xlfn._xlws.FILTER(LSIEF[NOX DR],(LSIEF[Fuel]=D455)*(LSIEF[HP Bin]=I455)*(LSIEF[Model Year]=E455)),""))</f>
        <v>4.7720000000000004E-5</v>
      </c>
      <c r="AB455" s="159">
        <f t="shared" si="132"/>
        <v>4.7720000000000004E-5</v>
      </c>
      <c r="AC455" s="158" t="str" cm="1">
        <f t="array" ref="AC455">IF(D455="Electric","--",IF(D455="Diesel",_xlfn._xlws.FILTER(DFCF2[Fuel_HC],(DFCF2[MY]=E455)),""))</f>
        <v/>
      </c>
      <c r="AD455" s="158" cm="1">
        <f t="array" ref="AD455">IF(D455="Electric","--",IF(D455="Gasoline",_xlfn._xlws.FILTER(GFCF2[Fuel_HC],(GFCF2[MY]=E455)),""))</f>
        <v>1</v>
      </c>
      <c r="AE455" s="158">
        <f t="shared" si="133"/>
        <v>1</v>
      </c>
      <c r="AF455" s="157" t="str" cm="1">
        <f t="array" ref="AF455">IF(D455="Electric","--",IF(D455="Diesel",_xlfn._xlws.FILTER(DFCF2[Fuel_NOX],(DFCF2[MY]=E455)),""))</f>
        <v/>
      </c>
      <c r="AG455" s="157" cm="1">
        <f t="array" ref="AG455">IF(D455="Electric","--",IF(D455="Gasoline",_xlfn._xlws.FILTER(GFCF2[Fuel_NOX],(GFCF2[MY]=E455)),""))</f>
        <v>0.97699999999999998</v>
      </c>
      <c r="AH455" s="157">
        <f t="shared" si="134"/>
        <v>0.97699999999999998</v>
      </c>
      <c r="AI455" s="158">
        <f t="shared" si="135"/>
        <v>0.16521823692307694</v>
      </c>
      <c r="AJ455" s="158">
        <f t="shared" si="136"/>
        <v>0.1158822251473077</v>
      </c>
      <c r="AK455" s="158">
        <f t="shared" si="137"/>
        <v>13.653885763868756</v>
      </c>
      <c r="AL455" s="158">
        <f t="shared" si="138"/>
        <v>9.5766828994847959</v>
      </c>
      <c r="AM455" s="158">
        <f t="shared" si="139"/>
        <v>6.8269428819343779E-3</v>
      </c>
      <c r="AN455" s="158">
        <f t="shared" si="140"/>
        <v>4.7883414497423985E-3</v>
      </c>
      <c r="AO455" s="158">
        <f t="shared" si="141"/>
        <v>6.2794220628032407E-3</v>
      </c>
      <c r="AP455" s="157"/>
      <c r="AQ455" s="161"/>
      <c r="AR455" s="161"/>
      <c r="AS455" s="161" t="str">
        <f>IF(ISNA(VLOOKUP($B455,'2017 Emission Inventory'!$B$2:$B$803,1,FALSE)),"No","Yes")</f>
        <v>Yes</v>
      </c>
      <c r="AT455" s="161" t="str">
        <f>IFERROR(INDEX('2017 Emission Inventory'!$C$2:$C$803,MATCH($B455,'2017 Emission Inventory'!$B$2:$B$803,0)),"")</f>
        <v>Cargo Tractor</v>
      </c>
      <c r="AU455" s="161" t="str">
        <f>IFERROR(INDEX('2017 Emission Inventory'!$D$2:$D$803,MATCH($B455,'2017 Emission Inventory'!$B$2:$B$803,0)),"")</f>
        <v>Gasoline</v>
      </c>
      <c r="AV455" s="161">
        <f>IFERROR(INDEX('2017 Emission Inventory'!$E$2:$E$803,MATCH($B455,'2017 Emission Inventory'!$B$2:$B$803,0)),"")</f>
        <v>2017</v>
      </c>
      <c r="AW455" s="161">
        <f>IFERROR(INDEX('2017 Emission Inventory'!$F$2:$F$803,MATCH($B455,'2017 Emission Inventory'!$B$2:$B$803,0)),"")</f>
        <v>86</v>
      </c>
      <c r="AX455" s="161">
        <f>IFERROR(INDEX('2017 Emission Inventory'!$G$2:$G$803,MATCH($B455,'2017 Emission Inventory'!$B$2:$B$803,0)),"")</f>
        <v>1137.9951923076924</v>
      </c>
      <c r="AY455" s="162">
        <f>IFERROR(INDEX('2017 Emission Inventory'!$AL$2:$AL$803,MATCH($B455,'2017 Emission Inventory'!$B$2:$B$803,0)),"")</f>
        <v>14.113584304214855</v>
      </c>
      <c r="AZ455" s="163">
        <f t="shared" si="142"/>
        <v>-4.5369014047300595</v>
      </c>
      <c r="BB455" s="166"/>
    </row>
    <row r="456" spans="1:54" s="160" customFormat="1" x14ac:dyDescent="0.35">
      <c r="A456" s="157">
        <v>455</v>
      </c>
      <c r="B456" s="157" t="s">
        <v>396</v>
      </c>
      <c r="C456" s="157" t="s">
        <v>205</v>
      </c>
      <c r="D456" s="157" t="s">
        <v>16</v>
      </c>
      <c r="E456" s="157">
        <v>2018</v>
      </c>
      <c r="F456" s="157">
        <v>61</v>
      </c>
      <c r="G456" s="157">
        <v>1137.9951923076924</v>
      </c>
      <c r="H456" s="157"/>
      <c r="I456" s="157">
        <f t="shared" si="126"/>
        <v>75</v>
      </c>
      <c r="J456" s="157" t="str">
        <f>IF(D456="Electric","--",IF(D456="Diesel",VLOOKUP(C456,[2]ORDLF!A:B,2,FALSE),""))</f>
        <v/>
      </c>
      <c r="K456" s="157">
        <f>IF(D456="Electric","--",IF(D456="Gasoline",VLOOKUP(C456,LSILF!A:C,3,FALSE),""))</f>
        <v>0.54</v>
      </c>
      <c r="L456" s="158">
        <f t="shared" si="125"/>
        <v>0.54</v>
      </c>
      <c r="M456" s="157" t="str" cm="1">
        <f t="array" ref="M456">IF(D456="Electric","--",IF(D456="Diesel",_xlfn._xlws.FILTER(DIESCH[CH Cap],(DIESCH[HP Bin]=I456)),""))</f>
        <v/>
      </c>
      <c r="N456" s="157" cm="1">
        <f t="array" ref="N456">IF(D456="Electric","--",IF(D456="Gasoline",_xlfn._xlws.FILTER(LSICH[CH Cap],(LSICH[Fuel Type]=D456)*(LSICH[MY]=E456)),""))</f>
        <v>10000</v>
      </c>
      <c r="O456" s="157">
        <f t="shared" si="127"/>
        <v>10000</v>
      </c>
      <c r="P456" s="157">
        <f t="shared" si="128"/>
        <v>2275.9903846153848</v>
      </c>
      <c r="Q456" s="157" t="str" cm="1">
        <f t="array" ref="Q456">IF(D456="Electric","--",IF(D456="Diesel",_xlfn._xlws.FILTER(ORDEF[HC-ZH (g/hp-hr)],(ORDEF[HP]=I456)*(ORDEF[Model_Year]=E456)),""))</f>
        <v/>
      </c>
      <c r="R456" s="157" cm="1">
        <f t="array" ref="R456">IF(D456="Electric","--",IF(D456="Gasoline",_xlfn._xlws.FILTER(LSIEF[HC-ZH (g/hp-hr)],(LSIEF[Fuel]=D456)*(LSIEF[HP Bin]=I456)*(LSIEF[Model Year]=E456)),""))</f>
        <v>1.2999999999999999E-2</v>
      </c>
      <c r="S456" s="158">
        <f t="shared" si="129"/>
        <v>1.2999999999999999E-2</v>
      </c>
      <c r="T456" s="159" t="str" cm="1">
        <f t="array" ref="T456">IF(D456="Electric","--",IF(D456="Diesel",_xlfn._xlws.FILTER(ORDEF[HCDR],(ORDEF[HP]=I456)*(ORDEF[Model_Year]=E456),),""))</f>
        <v/>
      </c>
      <c r="U456" s="159" cm="1">
        <f t="array" ref="U456">IF(D456="Electric","--",IF(D456="Gasoline",_xlfn._xlws.FILTER(LSIEF[HC DR],(LSIEF[Fuel]=D456)*(LSIEF[HP Bin]=I456)*(LSIEF[Model Year]=E456)),""))</f>
        <v>6.6879999999999997E-5</v>
      </c>
      <c r="V456" s="159">
        <f t="shared" si="130"/>
        <v>6.6879999999999997E-5</v>
      </c>
      <c r="W456" s="158" t="str" cm="1">
        <f t="array" ref="W456">IF(D456="Electric","--",IF(D456="Diesel",_xlfn._xlws.FILTER(ORDEF[NOXzh],(ORDEF[HP]=I456)*(ORDEF[Model_Year]=E456)),""))</f>
        <v/>
      </c>
      <c r="X456" s="158" cm="1">
        <f t="array" ref="X456">IF(D456="Electric","--",IF(D456="Gasoline",_xlfn._xlws.FILTER(LSIEF[NOX-ZH (g/hp-hr)],(LSIEF[Fuel]=D456)*(LSIEF[HP Bin]=I456)*(LSIEF[Model Year]=E456)),""))</f>
        <v>0.01</v>
      </c>
      <c r="Y456" s="158">
        <f t="shared" si="131"/>
        <v>0.01</v>
      </c>
      <c r="Z456" s="159" t="str" cm="1">
        <f t="array" ref="Z456">IF(D456="Electric","--",IF(D456="Diesel",_xlfn._xlws.FILTER(ORDEF[NOXdr],(ORDEF[HP]=I456)*(ORDEF[Model_Year]=E456)),""))</f>
        <v/>
      </c>
      <c r="AA456" s="159" cm="1">
        <f t="array" ref="AA456">IF(E456="Electric","--",IF(D456="Gasoline",_xlfn._xlws.FILTER(LSIEF[NOX DR],(LSIEF[Fuel]=D456)*(LSIEF[HP Bin]=I456)*(LSIEF[Model Year]=E456)),""))</f>
        <v>4.7720000000000004E-5</v>
      </c>
      <c r="AB456" s="159">
        <f t="shared" si="132"/>
        <v>4.7720000000000004E-5</v>
      </c>
      <c r="AC456" s="158" t="str" cm="1">
        <f t="array" ref="AC456">IF(D456="Electric","--",IF(D456="Diesel",_xlfn._xlws.FILTER(DFCF2[Fuel_HC],(DFCF2[MY]=E456)),""))</f>
        <v/>
      </c>
      <c r="AD456" s="158" cm="1">
        <f t="array" ref="AD456">IF(D456="Electric","--",IF(D456="Gasoline",_xlfn._xlws.FILTER(GFCF2[Fuel_HC],(GFCF2[MY]=E456)),""))</f>
        <v>1</v>
      </c>
      <c r="AE456" s="158">
        <f t="shared" si="133"/>
        <v>1</v>
      </c>
      <c r="AF456" s="157" t="str" cm="1">
        <f t="array" ref="AF456">IF(D456="Electric","--",IF(D456="Diesel",_xlfn._xlws.FILTER(DFCF2[Fuel_NOX],(DFCF2[MY]=E456)),""))</f>
        <v/>
      </c>
      <c r="AG456" s="157" cm="1">
        <f t="array" ref="AG456">IF(D456="Electric","--",IF(D456="Gasoline",_xlfn._xlws.FILTER(GFCF2[Fuel_NOX],(GFCF2[MY]=E456)),""))</f>
        <v>0.97699999999999998</v>
      </c>
      <c r="AH456" s="157">
        <f t="shared" si="134"/>
        <v>0.97699999999999998</v>
      </c>
      <c r="AI456" s="158">
        <f t="shared" si="135"/>
        <v>0.16521823692307694</v>
      </c>
      <c r="AJ456" s="158">
        <f t="shared" si="136"/>
        <v>0.1158822251473077</v>
      </c>
      <c r="AK456" s="158">
        <f t="shared" si="137"/>
        <v>13.653885763868756</v>
      </c>
      <c r="AL456" s="158">
        <f t="shared" si="138"/>
        <v>9.5766828994847959</v>
      </c>
      <c r="AM456" s="158">
        <f t="shared" si="139"/>
        <v>6.8269428819343779E-3</v>
      </c>
      <c r="AN456" s="158">
        <f t="shared" si="140"/>
        <v>4.7883414497423985E-3</v>
      </c>
      <c r="AO456" s="158">
        <f t="shared" si="141"/>
        <v>6.2794220628032407E-3</v>
      </c>
      <c r="AP456" s="157"/>
      <c r="AQ456" s="161"/>
      <c r="AR456" s="161"/>
      <c r="AS456" s="161" t="str">
        <f>IF(ISNA(VLOOKUP($B456,'2017 Emission Inventory'!$B$2:$B$803,1,FALSE)),"No","Yes")</f>
        <v>Yes</v>
      </c>
      <c r="AT456" s="161" t="str">
        <f>IFERROR(INDEX('2017 Emission Inventory'!$C$2:$C$803,MATCH($B456,'2017 Emission Inventory'!$B$2:$B$803,0)),"")</f>
        <v>Cargo Tractor</v>
      </c>
      <c r="AU456" s="161" t="str">
        <f>IFERROR(INDEX('2017 Emission Inventory'!$D$2:$D$803,MATCH($B456,'2017 Emission Inventory'!$B$2:$B$803,0)),"")</f>
        <v>Gasoline</v>
      </c>
      <c r="AV456" s="161">
        <f>IFERROR(INDEX('2017 Emission Inventory'!$E$2:$E$803,MATCH($B456,'2017 Emission Inventory'!$B$2:$B$803,0)),"")</f>
        <v>2017</v>
      </c>
      <c r="AW456" s="161">
        <f>IFERROR(INDEX('2017 Emission Inventory'!$F$2:$F$803,MATCH($B456,'2017 Emission Inventory'!$B$2:$B$803,0)),"")</f>
        <v>86</v>
      </c>
      <c r="AX456" s="161">
        <f>IFERROR(INDEX('2017 Emission Inventory'!$G$2:$G$803,MATCH($B456,'2017 Emission Inventory'!$B$2:$B$803,0)),"")</f>
        <v>1137.9951923076924</v>
      </c>
      <c r="AY456" s="162">
        <f>IFERROR(INDEX('2017 Emission Inventory'!$AL$2:$AL$803,MATCH($B456,'2017 Emission Inventory'!$B$2:$B$803,0)),"")</f>
        <v>14.113584304214855</v>
      </c>
      <c r="AZ456" s="163">
        <f t="shared" si="142"/>
        <v>-4.5369014047300595</v>
      </c>
      <c r="BB456" s="166"/>
    </row>
    <row r="457" spans="1:54" s="160" customFormat="1" x14ac:dyDescent="0.35">
      <c r="A457" s="157">
        <v>456</v>
      </c>
      <c r="B457" s="157" t="s">
        <v>398</v>
      </c>
      <c r="C457" s="157" t="s">
        <v>205</v>
      </c>
      <c r="D457" s="157" t="s">
        <v>16</v>
      </c>
      <c r="E457" s="157">
        <v>2018</v>
      </c>
      <c r="F457" s="157">
        <v>61</v>
      </c>
      <c r="G457" s="157">
        <v>1137.9951923076924</v>
      </c>
      <c r="H457" s="157"/>
      <c r="I457" s="157">
        <f t="shared" si="126"/>
        <v>75</v>
      </c>
      <c r="J457" s="157" t="str">
        <f>IF(D457="Electric","--",IF(D457="Diesel",VLOOKUP(C457,[2]ORDLF!A:B,2,FALSE),""))</f>
        <v/>
      </c>
      <c r="K457" s="157">
        <f>IF(D457="Electric","--",IF(D457="Gasoline",VLOOKUP(C457,LSILF!A:C,3,FALSE),""))</f>
        <v>0.54</v>
      </c>
      <c r="L457" s="158">
        <f t="shared" si="125"/>
        <v>0.54</v>
      </c>
      <c r="M457" s="157" t="str" cm="1">
        <f t="array" ref="M457">IF(D457="Electric","--",IF(D457="Diesel",_xlfn._xlws.FILTER(DIESCH[CH Cap],(DIESCH[HP Bin]=I457)),""))</f>
        <v/>
      </c>
      <c r="N457" s="157" cm="1">
        <f t="array" ref="N457">IF(D457="Electric","--",IF(D457="Gasoline",_xlfn._xlws.FILTER(LSICH[CH Cap],(LSICH[Fuel Type]=D457)*(LSICH[MY]=E457)),""))</f>
        <v>10000</v>
      </c>
      <c r="O457" s="157">
        <f t="shared" si="127"/>
        <v>10000</v>
      </c>
      <c r="P457" s="157">
        <f t="shared" si="128"/>
        <v>2275.9903846153848</v>
      </c>
      <c r="Q457" s="157" t="str" cm="1">
        <f t="array" ref="Q457">IF(D457="Electric","--",IF(D457="Diesel",_xlfn._xlws.FILTER(ORDEF[HC-ZH (g/hp-hr)],(ORDEF[HP]=I457)*(ORDEF[Model_Year]=E457)),""))</f>
        <v/>
      </c>
      <c r="R457" s="157" cm="1">
        <f t="array" ref="R457">IF(D457="Electric","--",IF(D457="Gasoline",_xlfn._xlws.FILTER(LSIEF[HC-ZH (g/hp-hr)],(LSIEF[Fuel]=D457)*(LSIEF[HP Bin]=I457)*(LSIEF[Model Year]=E457)),""))</f>
        <v>1.2999999999999999E-2</v>
      </c>
      <c r="S457" s="158">
        <f t="shared" si="129"/>
        <v>1.2999999999999999E-2</v>
      </c>
      <c r="T457" s="159" t="str" cm="1">
        <f t="array" ref="T457">IF(D457="Electric","--",IF(D457="Diesel",_xlfn._xlws.FILTER(ORDEF[HCDR],(ORDEF[HP]=I457)*(ORDEF[Model_Year]=E457),),""))</f>
        <v/>
      </c>
      <c r="U457" s="159" cm="1">
        <f t="array" ref="U457">IF(D457="Electric","--",IF(D457="Gasoline",_xlfn._xlws.FILTER(LSIEF[HC DR],(LSIEF[Fuel]=D457)*(LSIEF[HP Bin]=I457)*(LSIEF[Model Year]=E457)),""))</f>
        <v>6.6879999999999997E-5</v>
      </c>
      <c r="V457" s="159">
        <f t="shared" si="130"/>
        <v>6.6879999999999997E-5</v>
      </c>
      <c r="W457" s="158" t="str" cm="1">
        <f t="array" ref="W457">IF(D457="Electric","--",IF(D457="Diesel",_xlfn._xlws.FILTER(ORDEF[NOXzh],(ORDEF[HP]=I457)*(ORDEF[Model_Year]=E457)),""))</f>
        <v/>
      </c>
      <c r="X457" s="158" cm="1">
        <f t="array" ref="X457">IF(D457="Electric","--",IF(D457="Gasoline",_xlfn._xlws.FILTER(LSIEF[NOX-ZH (g/hp-hr)],(LSIEF[Fuel]=D457)*(LSIEF[HP Bin]=I457)*(LSIEF[Model Year]=E457)),""))</f>
        <v>0.01</v>
      </c>
      <c r="Y457" s="158">
        <f t="shared" si="131"/>
        <v>0.01</v>
      </c>
      <c r="Z457" s="159" t="str" cm="1">
        <f t="array" ref="Z457">IF(D457="Electric","--",IF(D457="Diesel",_xlfn._xlws.FILTER(ORDEF[NOXdr],(ORDEF[HP]=I457)*(ORDEF[Model_Year]=E457)),""))</f>
        <v/>
      </c>
      <c r="AA457" s="159" cm="1">
        <f t="array" ref="AA457">IF(E457="Electric","--",IF(D457="Gasoline",_xlfn._xlws.FILTER(LSIEF[NOX DR],(LSIEF[Fuel]=D457)*(LSIEF[HP Bin]=I457)*(LSIEF[Model Year]=E457)),""))</f>
        <v>4.7720000000000004E-5</v>
      </c>
      <c r="AB457" s="159">
        <f t="shared" si="132"/>
        <v>4.7720000000000004E-5</v>
      </c>
      <c r="AC457" s="158" t="str" cm="1">
        <f t="array" ref="AC457">IF(D457="Electric","--",IF(D457="Diesel",_xlfn._xlws.FILTER(DFCF2[Fuel_HC],(DFCF2[MY]=E457)),""))</f>
        <v/>
      </c>
      <c r="AD457" s="158" cm="1">
        <f t="array" ref="AD457">IF(D457="Electric","--",IF(D457="Gasoline",_xlfn._xlws.FILTER(GFCF2[Fuel_HC],(GFCF2[MY]=E457)),""))</f>
        <v>1</v>
      </c>
      <c r="AE457" s="158">
        <f t="shared" si="133"/>
        <v>1</v>
      </c>
      <c r="AF457" s="157" t="str" cm="1">
        <f t="array" ref="AF457">IF(D457="Electric","--",IF(D457="Diesel",_xlfn._xlws.FILTER(DFCF2[Fuel_NOX],(DFCF2[MY]=E457)),""))</f>
        <v/>
      </c>
      <c r="AG457" s="157" cm="1">
        <f t="array" ref="AG457">IF(D457="Electric","--",IF(D457="Gasoline",_xlfn._xlws.FILTER(GFCF2[Fuel_NOX],(GFCF2[MY]=E457)),""))</f>
        <v>0.97699999999999998</v>
      </c>
      <c r="AH457" s="157">
        <f t="shared" si="134"/>
        <v>0.97699999999999998</v>
      </c>
      <c r="AI457" s="158">
        <f t="shared" si="135"/>
        <v>0.16521823692307694</v>
      </c>
      <c r="AJ457" s="158">
        <f t="shared" si="136"/>
        <v>0.1158822251473077</v>
      </c>
      <c r="AK457" s="158">
        <f t="shared" si="137"/>
        <v>13.653885763868756</v>
      </c>
      <c r="AL457" s="158">
        <f t="shared" si="138"/>
        <v>9.5766828994847959</v>
      </c>
      <c r="AM457" s="158">
        <f t="shared" si="139"/>
        <v>6.8269428819343779E-3</v>
      </c>
      <c r="AN457" s="167">
        <f t="shared" si="140"/>
        <v>4.7883414497423985E-3</v>
      </c>
      <c r="AO457" s="158">
        <f t="shared" si="141"/>
        <v>6.2794220628032407E-3</v>
      </c>
      <c r="AP457" s="157"/>
      <c r="AQ457" s="161"/>
      <c r="AR457" s="161"/>
      <c r="AS457" s="161" t="str">
        <f>IF(ISNA(VLOOKUP($B457,'2017 Emission Inventory'!$B$2:$B$803,1,FALSE)),"No","Yes")</f>
        <v>Yes</v>
      </c>
      <c r="AT457" s="161" t="str">
        <f>IFERROR(INDEX('2017 Emission Inventory'!$C$2:$C$803,MATCH($B457,'2017 Emission Inventory'!$B$2:$B$803,0)),"")</f>
        <v>Cargo Tractor</v>
      </c>
      <c r="AU457" s="161" t="str">
        <f>IFERROR(INDEX('2017 Emission Inventory'!$D$2:$D$803,MATCH($B457,'2017 Emission Inventory'!$B$2:$B$803,0)),"")</f>
        <v>Gasoline</v>
      </c>
      <c r="AV457" s="161">
        <f>IFERROR(INDEX('2017 Emission Inventory'!$E$2:$E$803,MATCH($B457,'2017 Emission Inventory'!$B$2:$B$803,0)),"")</f>
        <v>2018</v>
      </c>
      <c r="AW457" s="161">
        <f>IFERROR(INDEX('2017 Emission Inventory'!$F$2:$F$803,MATCH($B457,'2017 Emission Inventory'!$B$2:$B$803,0)),"")</f>
        <v>61</v>
      </c>
      <c r="AX457" s="161">
        <f>IFERROR(INDEX('2017 Emission Inventory'!$G$2:$G$803,MATCH($B457,'2017 Emission Inventory'!$B$2:$B$803,0)),"")</f>
        <v>1137.9951923076924</v>
      </c>
      <c r="AY457" s="162">
        <f>IFERROR(INDEX('2017 Emission Inventory'!$AL$2:$AL$803,MATCH($B457,'2017 Emission Inventory'!$B$2:$B$803,0)),"")</f>
        <v>5.1920452611294721</v>
      </c>
      <c r="AZ457" s="163">
        <f t="shared" si="142"/>
        <v>4.3846376383553238</v>
      </c>
      <c r="BB457" s="166"/>
    </row>
    <row r="458" spans="1:54" s="160" customFormat="1" x14ac:dyDescent="0.35">
      <c r="A458" s="157">
        <v>457</v>
      </c>
      <c r="B458" s="157" t="s">
        <v>399</v>
      </c>
      <c r="C458" s="157" t="s">
        <v>205</v>
      </c>
      <c r="D458" s="157" t="s">
        <v>16</v>
      </c>
      <c r="E458" s="157">
        <v>2018</v>
      </c>
      <c r="F458" s="157">
        <v>61</v>
      </c>
      <c r="G458" s="157">
        <v>1137.9951923076924</v>
      </c>
      <c r="H458" s="157"/>
      <c r="I458" s="157">
        <f t="shared" si="126"/>
        <v>75</v>
      </c>
      <c r="J458" s="157" t="str">
        <f>IF(D458="Electric","--",IF(D458="Diesel",VLOOKUP(C458,[2]ORDLF!A:B,2,FALSE),""))</f>
        <v/>
      </c>
      <c r="K458" s="157">
        <f>IF(D458="Electric","--",IF(D458="Gasoline",VLOOKUP(C458,LSILF!A:C,3,FALSE),""))</f>
        <v>0.54</v>
      </c>
      <c r="L458" s="158">
        <f t="shared" si="125"/>
        <v>0.54</v>
      </c>
      <c r="M458" s="157" t="str" cm="1">
        <f t="array" ref="M458">IF(D458="Electric","--",IF(D458="Diesel",_xlfn._xlws.FILTER(DIESCH[CH Cap],(DIESCH[HP Bin]=I458)),""))</f>
        <v/>
      </c>
      <c r="N458" s="157" cm="1">
        <f t="array" ref="N458">IF(D458="Electric","--",IF(D458="Gasoline",_xlfn._xlws.FILTER(LSICH[CH Cap],(LSICH[Fuel Type]=D458)*(LSICH[MY]=E458)),""))</f>
        <v>10000</v>
      </c>
      <c r="O458" s="157">
        <f t="shared" si="127"/>
        <v>10000</v>
      </c>
      <c r="P458" s="157">
        <f t="shared" si="128"/>
        <v>2275.9903846153848</v>
      </c>
      <c r="Q458" s="157" t="str" cm="1">
        <f t="array" ref="Q458">IF(D458="Electric","--",IF(D458="Diesel",_xlfn._xlws.FILTER(ORDEF[HC-ZH (g/hp-hr)],(ORDEF[HP]=I458)*(ORDEF[Model_Year]=E458)),""))</f>
        <v/>
      </c>
      <c r="R458" s="157" cm="1">
        <f t="array" ref="R458">IF(D458="Electric","--",IF(D458="Gasoline",_xlfn._xlws.FILTER(LSIEF[HC-ZH (g/hp-hr)],(LSIEF[Fuel]=D458)*(LSIEF[HP Bin]=I458)*(LSIEF[Model Year]=E458)),""))</f>
        <v>1.2999999999999999E-2</v>
      </c>
      <c r="S458" s="158">
        <f t="shared" si="129"/>
        <v>1.2999999999999999E-2</v>
      </c>
      <c r="T458" s="159" t="str" cm="1">
        <f t="array" ref="T458">IF(D458="Electric","--",IF(D458="Diesel",_xlfn._xlws.FILTER(ORDEF[HCDR],(ORDEF[HP]=I458)*(ORDEF[Model_Year]=E458),),""))</f>
        <v/>
      </c>
      <c r="U458" s="159" cm="1">
        <f t="array" ref="U458">IF(D458="Electric","--",IF(D458="Gasoline",_xlfn._xlws.FILTER(LSIEF[HC DR],(LSIEF[Fuel]=D458)*(LSIEF[HP Bin]=I458)*(LSIEF[Model Year]=E458)),""))</f>
        <v>6.6879999999999997E-5</v>
      </c>
      <c r="V458" s="159">
        <f t="shared" si="130"/>
        <v>6.6879999999999997E-5</v>
      </c>
      <c r="W458" s="158" t="str" cm="1">
        <f t="array" ref="W458">IF(D458="Electric","--",IF(D458="Diesel",_xlfn._xlws.FILTER(ORDEF[NOXzh],(ORDEF[HP]=I458)*(ORDEF[Model_Year]=E458)),""))</f>
        <v/>
      </c>
      <c r="X458" s="158" cm="1">
        <f t="array" ref="X458">IF(D458="Electric","--",IF(D458="Gasoline",_xlfn._xlws.FILTER(LSIEF[NOX-ZH (g/hp-hr)],(LSIEF[Fuel]=D458)*(LSIEF[HP Bin]=I458)*(LSIEF[Model Year]=E458)),""))</f>
        <v>0.01</v>
      </c>
      <c r="Y458" s="158">
        <f t="shared" si="131"/>
        <v>0.01</v>
      </c>
      <c r="Z458" s="159" t="str" cm="1">
        <f t="array" ref="Z458">IF(D458="Electric","--",IF(D458="Diesel",_xlfn._xlws.FILTER(ORDEF[NOXdr],(ORDEF[HP]=I458)*(ORDEF[Model_Year]=E458)),""))</f>
        <v/>
      </c>
      <c r="AA458" s="159" cm="1">
        <f t="array" ref="AA458">IF(E458="Electric","--",IF(D458="Gasoline",_xlfn._xlws.FILTER(LSIEF[NOX DR],(LSIEF[Fuel]=D458)*(LSIEF[HP Bin]=I458)*(LSIEF[Model Year]=E458)),""))</f>
        <v>4.7720000000000004E-5</v>
      </c>
      <c r="AB458" s="159">
        <f t="shared" si="132"/>
        <v>4.7720000000000004E-5</v>
      </c>
      <c r="AC458" s="158" t="str" cm="1">
        <f t="array" ref="AC458">IF(D458="Electric","--",IF(D458="Diesel",_xlfn._xlws.FILTER(DFCF2[Fuel_HC],(DFCF2[MY]=E458)),""))</f>
        <v/>
      </c>
      <c r="AD458" s="158" cm="1">
        <f t="array" ref="AD458">IF(D458="Electric","--",IF(D458="Gasoline",_xlfn._xlws.FILTER(GFCF2[Fuel_HC],(GFCF2[MY]=E458)),""))</f>
        <v>1</v>
      </c>
      <c r="AE458" s="158">
        <f t="shared" si="133"/>
        <v>1</v>
      </c>
      <c r="AF458" s="157" t="str" cm="1">
        <f t="array" ref="AF458">IF(D458="Electric","--",IF(D458="Diesel",_xlfn._xlws.FILTER(DFCF2[Fuel_NOX],(DFCF2[MY]=E458)),""))</f>
        <v/>
      </c>
      <c r="AG458" s="157" cm="1">
        <f t="array" ref="AG458">IF(D458="Electric","--",IF(D458="Gasoline",_xlfn._xlws.FILTER(GFCF2[Fuel_NOX],(GFCF2[MY]=E458)),""))</f>
        <v>0.97699999999999998</v>
      </c>
      <c r="AH458" s="157">
        <f t="shared" si="134"/>
        <v>0.97699999999999998</v>
      </c>
      <c r="AI458" s="158">
        <f t="shared" si="135"/>
        <v>0.16521823692307694</v>
      </c>
      <c r="AJ458" s="158">
        <f t="shared" si="136"/>
        <v>0.1158822251473077</v>
      </c>
      <c r="AK458" s="158">
        <f t="shared" si="137"/>
        <v>13.653885763868756</v>
      </c>
      <c r="AL458" s="158">
        <f t="shared" si="138"/>
        <v>9.5766828994847959</v>
      </c>
      <c r="AM458" s="158">
        <f t="shared" si="139"/>
        <v>6.8269428819343779E-3</v>
      </c>
      <c r="AN458" s="167">
        <f t="shared" si="140"/>
        <v>4.7883414497423985E-3</v>
      </c>
      <c r="AO458" s="158">
        <f t="shared" si="141"/>
        <v>6.2794220628032407E-3</v>
      </c>
      <c r="AP458" s="157"/>
      <c r="AQ458" s="161"/>
      <c r="AR458" s="161"/>
      <c r="AS458" s="161" t="str">
        <f>IF(ISNA(VLOOKUP($B458,'2017 Emission Inventory'!$B$2:$B$803,1,FALSE)),"No","Yes")</f>
        <v>Yes</v>
      </c>
      <c r="AT458" s="161" t="str">
        <f>IFERROR(INDEX('2017 Emission Inventory'!$C$2:$C$803,MATCH($B458,'2017 Emission Inventory'!$B$2:$B$803,0)),"")</f>
        <v>Cargo Tractor</v>
      </c>
      <c r="AU458" s="161" t="str">
        <f>IFERROR(INDEX('2017 Emission Inventory'!$D$2:$D$803,MATCH($B458,'2017 Emission Inventory'!$B$2:$B$803,0)),"")</f>
        <v>Gasoline</v>
      </c>
      <c r="AV458" s="161">
        <f>IFERROR(INDEX('2017 Emission Inventory'!$E$2:$E$803,MATCH($B458,'2017 Emission Inventory'!$B$2:$B$803,0)),"")</f>
        <v>2018</v>
      </c>
      <c r="AW458" s="161">
        <f>IFERROR(INDEX('2017 Emission Inventory'!$F$2:$F$803,MATCH($B458,'2017 Emission Inventory'!$B$2:$B$803,0)),"")</f>
        <v>61</v>
      </c>
      <c r="AX458" s="161">
        <f>IFERROR(INDEX('2017 Emission Inventory'!$G$2:$G$803,MATCH($B458,'2017 Emission Inventory'!$B$2:$B$803,0)),"")</f>
        <v>1137.9951923076924</v>
      </c>
      <c r="AY458" s="162">
        <f>IFERROR(INDEX('2017 Emission Inventory'!$AL$2:$AL$803,MATCH($B458,'2017 Emission Inventory'!$B$2:$B$803,0)),"")</f>
        <v>5.1920452611294721</v>
      </c>
      <c r="AZ458" s="163">
        <f t="shared" si="142"/>
        <v>4.3846376383553238</v>
      </c>
      <c r="BB458" s="166"/>
    </row>
    <row r="459" spans="1:54" s="160" customFormat="1" x14ac:dyDescent="0.35">
      <c r="A459" s="157">
        <v>458</v>
      </c>
      <c r="B459" s="157" t="s">
        <v>400</v>
      </c>
      <c r="C459" s="157" t="s">
        <v>205</v>
      </c>
      <c r="D459" s="157" t="s">
        <v>16</v>
      </c>
      <c r="E459" s="157">
        <v>2018</v>
      </c>
      <c r="F459" s="157">
        <v>61</v>
      </c>
      <c r="G459" s="157">
        <v>1137.9951923076924</v>
      </c>
      <c r="H459" s="157"/>
      <c r="I459" s="157">
        <f t="shared" si="126"/>
        <v>75</v>
      </c>
      <c r="J459" s="157" t="str">
        <f>IF(D459="Electric","--",IF(D459="Diesel",VLOOKUP(C459,[2]ORDLF!A:B,2,FALSE),""))</f>
        <v/>
      </c>
      <c r="K459" s="157">
        <f>IF(D459="Electric","--",IF(D459="Gasoline",VLOOKUP(C459,LSILF!A:C,3,FALSE),""))</f>
        <v>0.54</v>
      </c>
      <c r="L459" s="158">
        <f t="shared" si="125"/>
        <v>0.54</v>
      </c>
      <c r="M459" s="157" t="str" cm="1">
        <f t="array" ref="M459">IF(D459="Electric","--",IF(D459="Diesel",_xlfn._xlws.FILTER(DIESCH[CH Cap],(DIESCH[HP Bin]=I459)),""))</f>
        <v/>
      </c>
      <c r="N459" s="157" cm="1">
        <f t="array" ref="N459">IF(D459="Electric","--",IF(D459="Gasoline",_xlfn._xlws.FILTER(LSICH[CH Cap],(LSICH[Fuel Type]=D459)*(LSICH[MY]=E459)),""))</f>
        <v>10000</v>
      </c>
      <c r="O459" s="157">
        <f t="shared" si="127"/>
        <v>10000</v>
      </c>
      <c r="P459" s="157">
        <f t="shared" si="128"/>
        <v>2275.9903846153848</v>
      </c>
      <c r="Q459" s="157" t="str" cm="1">
        <f t="array" ref="Q459">IF(D459="Electric","--",IF(D459="Diesel",_xlfn._xlws.FILTER(ORDEF[HC-ZH (g/hp-hr)],(ORDEF[HP]=I459)*(ORDEF[Model_Year]=E459)),""))</f>
        <v/>
      </c>
      <c r="R459" s="157" cm="1">
        <f t="array" ref="R459">IF(D459="Electric","--",IF(D459="Gasoline",_xlfn._xlws.FILTER(LSIEF[HC-ZH (g/hp-hr)],(LSIEF[Fuel]=D459)*(LSIEF[HP Bin]=I459)*(LSIEF[Model Year]=E459)),""))</f>
        <v>1.2999999999999999E-2</v>
      </c>
      <c r="S459" s="158">
        <f t="shared" si="129"/>
        <v>1.2999999999999999E-2</v>
      </c>
      <c r="T459" s="159" t="str" cm="1">
        <f t="array" ref="T459">IF(D459="Electric","--",IF(D459="Diesel",_xlfn._xlws.FILTER(ORDEF[HCDR],(ORDEF[HP]=I459)*(ORDEF[Model_Year]=E459),),""))</f>
        <v/>
      </c>
      <c r="U459" s="159" cm="1">
        <f t="array" ref="U459">IF(D459="Electric","--",IF(D459="Gasoline",_xlfn._xlws.FILTER(LSIEF[HC DR],(LSIEF[Fuel]=D459)*(LSIEF[HP Bin]=I459)*(LSIEF[Model Year]=E459)),""))</f>
        <v>6.6879999999999997E-5</v>
      </c>
      <c r="V459" s="159">
        <f t="shared" si="130"/>
        <v>6.6879999999999997E-5</v>
      </c>
      <c r="W459" s="158" t="str" cm="1">
        <f t="array" ref="W459">IF(D459="Electric","--",IF(D459="Diesel",_xlfn._xlws.FILTER(ORDEF[NOXzh],(ORDEF[HP]=I459)*(ORDEF[Model_Year]=E459)),""))</f>
        <v/>
      </c>
      <c r="X459" s="158" cm="1">
        <f t="array" ref="X459">IF(D459="Electric","--",IF(D459="Gasoline",_xlfn._xlws.FILTER(LSIEF[NOX-ZH (g/hp-hr)],(LSIEF[Fuel]=D459)*(LSIEF[HP Bin]=I459)*(LSIEF[Model Year]=E459)),""))</f>
        <v>0.01</v>
      </c>
      <c r="Y459" s="158">
        <f t="shared" si="131"/>
        <v>0.01</v>
      </c>
      <c r="Z459" s="159" t="str" cm="1">
        <f t="array" ref="Z459">IF(D459="Electric","--",IF(D459="Diesel",_xlfn._xlws.FILTER(ORDEF[NOXdr],(ORDEF[HP]=I459)*(ORDEF[Model_Year]=E459)),""))</f>
        <v/>
      </c>
      <c r="AA459" s="159" cm="1">
        <f t="array" ref="AA459">IF(E459="Electric","--",IF(D459="Gasoline",_xlfn._xlws.FILTER(LSIEF[NOX DR],(LSIEF[Fuel]=D459)*(LSIEF[HP Bin]=I459)*(LSIEF[Model Year]=E459)),""))</f>
        <v>4.7720000000000004E-5</v>
      </c>
      <c r="AB459" s="159">
        <f t="shared" si="132"/>
        <v>4.7720000000000004E-5</v>
      </c>
      <c r="AC459" s="158" t="str" cm="1">
        <f t="array" ref="AC459">IF(D459="Electric","--",IF(D459="Diesel",_xlfn._xlws.FILTER(DFCF2[Fuel_HC],(DFCF2[MY]=E459)),""))</f>
        <v/>
      </c>
      <c r="AD459" s="158" cm="1">
        <f t="array" ref="AD459">IF(D459="Electric","--",IF(D459="Gasoline",_xlfn._xlws.FILTER(GFCF2[Fuel_HC],(GFCF2[MY]=E459)),""))</f>
        <v>1</v>
      </c>
      <c r="AE459" s="158">
        <f t="shared" si="133"/>
        <v>1</v>
      </c>
      <c r="AF459" s="157" t="str" cm="1">
        <f t="array" ref="AF459">IF(D459="Electric","--",IF(D459="Diesel",_xlfn._xlws.FILTER(DFCF2[Fuel_NOX],(DFCF2[MY]=E459)),""))</f>
        <v/>
      </c>
      <c r="AG459" s="157" cm="1">
        <f t="array" ref="AG459">IF(D459="Electric","--",IF(D459="Gasoline",_xlfn._xlws.FILTER(GFCF2[Fuel_NOX],(GFCF2[MY]=E459)),""))</f>
        <v>0.97699999999999998</v>
      </c>
      <c r="AH459" s="157">
        <f t="shared" si="134"/>
        <v>0.97699999999999998</v>
      </c>
      <c r="AI459" s="158">
        <f t="shared" si="135"/>
        <v>0.16521823692307694</v>
      </c>
      <c r="AJ459" s="158">
        <f t="shared" si="136"/>
        <v>0.1158822251473077</v>
      </c>
      <c r="AK459" s="158">
        <f t="shared" si="137"/>
        <v>13.653885763868756</v>
      </c>
      <c r="AL459" s="158">
        <f t="shared" si="138"/>
        <v>9.5766828994847959</v>
      </c>
      <c r="AM459" s="158">
        <f t="shared" si="139"/>
        <v>6.8269428819343779E-3</v>
      </c>
      <c r="AN459" s="167">
        <f t="shared" si="140"/>
        <v>4.7883414497423985E-3</v>
      </c>
      <c r="AO459" s="158">
        <f t="shared" si="141"/>
        <v>6.2794220628032407E-3</v>
      </c>
      <c r="AP459" s="157"/>
      <c r="AQ459" s="161"/>
      <c r="AR459" s="161"/>
      <c r="AS459" s="161" t="str">
        <f>IF(ISNA(VLOOKUP($B459,'2017 Emission Inventory'!$B$2:$B$803,1,FALSE)),"No","Yes")</f>
        <v>Yes</v>
      </c>
      <c r="AT459" s="161" t="str">
        <f>IFERROR(INDEX('2017 Emission Inventory'!$C$2:$C$803,MATCH($B459,'2017 Emission Inventory'!$B$2:$B$803,0)),"")</f>
        <v>Cargo Tractor</v>
      </c>
      <c r="AU459" s="161" t="str">
        <f>IFERROR(INDEX('2017 Emission Inventory'!$D$2:$D$803,MATCH($B459,'2017 Emission Inventory'!$B$2:$B$803,0)),"")</f>
        <v>Gasoline</v>
      </c>
      <c r="AV459" s="161">
        <f>IFERROR(INDEX('2017 Emission Inventory'!$E$2:$E$803,MATCH($B459,'2017 Emission Inventory'!$B$2:$B$803,0)),"")</f>
        <v>2018</v>
      </c>
      <c r="AW459" s="161">
        <f>IFERROR(INDEX('2017 Emission Inventory'!$F$2:$F$803,MATCH($B459,'2017 Emission Inventory'!$B$2:$B$803,0)),"")</f>
        <v>61</v>
      </c>
      <c r="AX459" s="161">
        <f>IFERROR(INDEX('2017 Emission Inventory'!$G$2:$G$803,MATCH($B459,'2017 Emission Inventory'!$B$2:$B$803,0)),"")</f>
        <v>1137.9951923076924</v>
      </c>
      <c r="AY459" s="162">
        <f>IFERROR(INDEX('2017 Emission Inventory'!$AL$2:$AL$803,MATCH($B459,'2017 Emission Inventory'!$B$2:$B$803,0)),"")</f>
        <v>5.1920452611294721</v>
      </c>
      <c r="AZ459" s="163">
        <f t="shared" si="142"/>
        <v>4.3846376383553238</v>
      </c>
      <c r="BB459" s="166"/>
    </row>
    <row r="460" spans="1:54" s="160" customFormat="1" x14ac:dyDescent="0.35">
      <c r="A460" s="157">
        <v>459</v>
      </c>
      <c r="B460" s="157" t="s">
        <v>401</v>
      </c>
      <c r="C460" s="157" t="s">
        <v>205</v>
      </c>
      <c r="D460" s="157" t="s">
        <v>16</v>
      </c>
      <c r="E460" s="157">
        <v>2018</v>
      </c>
      <c r="F460" s="157">
        <v>61</v>
      </c>
      <c r="G460" s="157">
        <v>1137.9951923076924</v>
      </c>
      <c r="H460" s="157"/>
      <c r="I460" s="157">
        <f t="shared" si="126"/>
        <v>75</v>
      </c>
      <c r="J460" s="157" t="str">
        <f>IF(D460="Electric","--",IF(D460="Diesel",VLOOKUP(C460,[2]ORDLF!A:B,2,FALSE),""))</f>
        <v/>
      </c>
      <c r="K460" s="157">
        <f>IF(D460="Electric","--",IF(D460="Gasoline",VLOOKUP(C460,LSILF!A:C,3,FALSE),""))</f>
        <v>0.54</v>
      </c>
      <c r="L460" s="158">
        <f t="shared" si="125"/>
        <v>0.54</v>
      </c>
      <c r="M460" s="157" t="str" cm="1">
        <f t="array" ref="M460">IF(D460="Electric","--",IF(D460="Diesel",_xlfn._xlws.FILTER(DIESCH[CH Cap],(DIESCH[HP Bin]=I460)),""))</f>
        <v/>
      </c>
      <c r="N460" s="157" cm="1">
        <f t="array" ref="N460">IF(D460="Electric","--",IF(D460="Gasoline",_xlfn._xlws.FILTER(LSICH[CH Cap],(LSICH[Fuel Type]=D460)*(LSICH[MY]=E460)),""))</f>
        <v>10000</v>
      </c>
      <c r="O460" s="157">
        <f t="shared" si="127"/>
        <v>10000</v>
      </c>
      <c r="P460" s="157">
        <f t="shared" si="128"/>
        <v>2275.9903846153848</v>
      </c>
      <c r="Q460" s="157" t="str" cm="1">
        <f t="array" ref="Q460">IF(D460="Electric","--",IF(D460="Diesel",_xlfn._xlws.FILTER(ORDEF[HC-ZH (g/hp-hr)],(ORDEF[HP]=I460)*(ORDEF[Model_Year]=E460)),""))</f>
        <v/>
      </c>
      <c r="R460" s="157" cm="1">
        <f t="array" ref="R460">IF(D460="Electric","--",IF(D460="Gasoline",_xlfn._xlws.FILTER(LSIEF[HC-ZH (g/hp-hr)],(LSIEF[Fuel]=D460)*(LSIEF[HP Bin]=I460)*(LSIEF[Model Year]=E460)),""))</f>
        <v>1.2999999999999999E-2</v>
      </c>
      <c r="S460" s="158">
        <f t="shared" si="129"/>
        <v>1.2999999999999999E-2</v>
      </c>
      <c r="T460" s="159" t="str" cm="1">
        <f t="array" ref="T460">IF(D460="Electric","--",IF(D460="Diesel",_xlfn._xlws.FILTER(ORDEF[HCDR],(ORDEF[HP]=I460)*(ORDEF[Model_Year]=E460),),""))</f>
        <v/>
      </c>
      <c r="U460" s="159" cm="1">
        <f t="array" ref="U460">IF(D460="Electric","--",IF(D460="Gasoline",_xlfn._xlws.FILTER(LSIEF[HC DR],(LSIEF[Fuel]=D460)*(LSIEF[HP Bin]=I460)*(LSIEF[Model Year]=E460)),""))</f>
        <v>6.6879999999999997E-5</v>
      </c>
      <c r="V460" s="159">
        <f t="shared" si="130"/>
        <v>6.6879999999999997E-5</v>
      </c>
      <c r="W460" s="158" t="str" cm="1">
        <f t="array" ref="W460">IF(D460="Electric","--",IF(D460="Diesel",_xlfn._xlws.FILTER(ORDEF[NOXzh],(ORDEF[HP]=I460)*(ORDEF[Model_Year]=E460)),""))</f>
        <v/>
      </c>
      <c r="X460" s="158" cm="1">
        <f t="array" ref="X460">IF(D460="Electric","--",IF(D460="Gasoline",_xlfn._xlws.FILTER(LSIEF[NOX-ZH (g/hp-hr)],(LSIEF[Fuel]=D460)*(LSIEF[HP Bin]=I460)*(LSIEF[Model Year]=E460)),""))</f>
        <v>0.01</v>
      </c>
      <c r="Y460" s="158">
        <f t="shared" si="131"/>
        <v>0.01</v>
      </c>
      <c r="Z460" s="159" t="str" cm="1">
        <f t="array" ref="Z460">IF(D460="Electric","--",IF(D460="Diesel",_xlfn._xlws.FILTER(ORDEF[NOXdr],(ORDEF[HP]=I460)*(ORDEF[Model_Year]=E460)),""))</f>
        <v/>
      </c>
      <c r="AA460" s="159" cm="1">
        <f t="array" ref="AA460">IF(E460="Electric","--",IF(D460="Gasoline",_xlfn._xlws.FILTER(LSIEF[NOX DR],(LSIEF[Fuel]=D460)*(LSIEF[HP Bin]=I460)*(LSIEF[Model Year]=E460)),""))</f>
        <v>4.7720000000000004E-5</v>
      </c>
      <c r="AB460" s="159">
        <f t="shared" si="132"/>
        <v>4.7720000000000004E-5</v>
      </c>
      <c r="AC460" s="158" t="str" cm="1">
        <f t="array" ref="AC460">IF(D460="Electric","--",IF(D460="Diesel",_xlfn._xlws.FILTER(DFCF2[Fuel_HC],(DFCF2[MY]=E460)),""))</f>
        <v/>
      </c>
      <c r="AD460" s="158" cm="1">
        <f t="array" ref="AD460">IF(D460="Electric","--",IF(D460="Gasoline",_xlfn._xlws.FILTER(GFCF2[Fuel_HC],(GFCF2[MY]=E460)),""))</f>
        <v>1</v>
      </c>
      <c r="AE460" s="158">
        <f t="shared" si="133"/>
        <v>1</v>
      </c>
      <c r="AF460" s="157" t="str" cm="1">
        <f t="array" ref="AF460">IF(D460="Electric","--",IF(D460="Diesel",_xlfn._xlws.FILTER(DFCF2[Fuel_NOX],(DFCF2[MY]=E460)),""))</f>
        <v/>
      </c>
      <c r="AG460" s="157" cm="1">
        <f t="array" ref="AG460">IF(D460="Electric","--",IF(D460="Gasoline",_xlfn._xlws.FILTER(GFCF2[Fuel_NOX],(GFCF2[MY]=E460)),""))</f>
        <v>0.97699999999999998</v>
      </c>
      <c r="AH460" s="157">
        <f t="shared" si="134"/>
        <v>0.97699999999999998</v>
      </c>
      <c r="AI460" s="158">
        <f t="shared" si="135"/>
        <v>0.16521823692307694</v>
      </c>
      <c r="AJ460" s="158">
        <f t="shared" si="136"/>
        <v>0.1158822251473077</v>
      </c>
      <c r="AK460" s="158">
        <f t="shared" si="137"/>
        <v>13.653885763868756</v>
      </c>
      <c r="AL460" s="158">
        <f t="shared" si="138"/>
        <v>9.5766828994847959</v>
      </c>
      <c r="AM460" s="158">
        <f t="shared" si="139"/>
        <v>6.8269428819343779E-3</v>
      </c>
      <c r="AN460" s="167">
        <f t="shared" si="140"/>
        <v>4.7883414497423985E-3</v>
      </c>
      <c r="AO460" s="158">
        <f t="shared" si="141"/>
        <v>6.2794220628032407E-3</v>
      </c>
      <c r="AP460" s="157"/>
      <c r="AQ460" s="161"/>
      <c r="AR460" s="161"/>
      <c r="AS460" s="161" t="str">
        <f>IF(ISNA(VLOOKUP($B460,'2017 Emission Inventory'!$B$2:$B$803,1,FALSE)),"No","Yes")</f>
        <v>Yes</v>
      </c>
      <c r="AT460" s="161" t="str">
        <f>IFERROR(INDEX('2017 Emission Inventory'!$C$2:$C$803,MATCH($B460,'2017 Emission Inventory'!$B$2:$B$803,0)),"")</f>
        <v>Cargo Tractor</v>
      </c>
      <c r="AU460" s="161" t="str">
        <f>IFERROR(INDEX('2017 Emission Inventory'!$D$2:$D$803,MATCH($B460,'2017 Emission Inventory'!$B$2:$B$803,0)),"")</f>
        <v>Gasoline</v>
      </c>
      <c r="AV460" s="161">
        <f>IFERROR(INDEX('2017 Emission Inventory'!$E$2:$E$803,MATCH($B460,'2017 Emission Inventory'!$B$2:$B$803,0)),"")</f>
        <v>2018</v>
      </c>
      <c r="AW460" s="161">
        <f>IFERROR(INDEX('2017 Emission Inventory'!$F$2:$F$803,MATCH($B460,'2017 Emission Inventory'!$B$2:$B$803,0)),"")</f>
        <v>61</v>
      </c>
      <c r="AX460" s="161">
        <f>IFERROR(INDEX('2017 Emission Inventory'!$G$2:$G$803,MATCH($B460,'2017 Emission Inventory'!$B$2:$B$803,0)),"")</f>
        <v>1137.9951923076924</v>
      </c>
      <c r="AY460" s="162">
        <f>IFERROR(INDEX('2017 Emission Inventory'!$AL$2:$AL$803,MATCH($B460,'2017 Emission Inventory'!$B$2:$B$803,0)),"")</f>
        <v>5.1920452611294721</v>
      </c>
      <c r="AZ460" s="163">
        <f t="shared" si="142"/>
        <v>4.3846376383553238</v>
      </c>
      <c r="BB460" s="166"/>
    </row>
    <row r="461" spans="1:54" s="160" customFormat="1" x14ac:dyDescent="0.35">
      <c r="A461" s="157">
        <v>460</v>
      </c>
      <c r="B461" s="157" t="s">
        <v>273</v>
      </c>
      <c r="C461" s="157" t="s">
        <v>205</v>
      </c>
      <c r="D461" s="157" t="s">
        <v>16</v>
      </c>
      <c r="E461" s="157">
        <v>2018</v>
      </c>
      <c r="F461" s="157">
        <v>61</v>
      </c>
      <c r="G461" s="157">
        <v>1137.9951923076924</v>
      </c>
      <c r="H461" s="157"/>
      <c r="I461" s="157">
        <f t="shared" si="126"/>
        <v>75</v>
      </c>
      <c r="J461" s="157" t="str">
        <f>IF(D461="Electric","--",IF(D461="Diesel",VLOOKUP(C461,[2]ORDLF!A:B,2,FALSE),""))</f>
        <v/>
      </c>
      <c r="K461" s="157">
        <f>IF(D461="Electric","--",IF(D461="Gasoline",VLOOKUP(C461,LSILF!A:C,3,FALSE),""))</f>
        <v>0.54</v>
      </c>
      <c r="L461" s="158">
        <f t="shared" si="125"/>
        <v>0.54</v>
      </c>
      <c r="M461" s="157" t="str" cm="1">
        <f t="array" ref="M461">IF(D461="Electric","--",IF(D461="Diesel",_xlfn._xlws.FILTER(DIESCH[CH Cap],(DIESCH[HP Bin]=I461)),""))</f>
        <v/>
      </c>
      <c r="N461" s="157" cm="1">
        <f t="array" ref="N461">IF(D461="Electric","--",IF(D461="Gasoline",_xlfn._xlws.FILTER(LSICH[CH Cap],(LSICH[Fuel Type]=D461)*(LSICH[MY]=E461)),""))</f>
        <v>10000</v>
      </c>
      <c r="O461" s="157">
        <f t="shared" si="127"/>
        <v>10000</v>
      </c>
      <c r="P461" s="157">
        <f t="shared" si="128"/>
        <v>2275.9903846153848</v>
      </c>
      <c r="Q461" s="157" t="str" cm="1">
        <f t="array" ref="Q461">IF(D461="Electric","--",IF(D461="Diesel",_xlfn._xlws.FILTER(ORDEF[HC-ZH (g/hp-hr)],(ORDEF[HP]=I461)*(ORDEF[Model_Year]=E461)),""))</f>
        <v/>
      </c>
      <c r="R461" s="157" cm="1">
        <f t="array" ref="R461">IF(D461="Electric","--",IF(D461="Gasoline",_xlfn._xlws.FILTER(LSIEF[HC-ZH (g/hp-hr)],(LSIEF[Fuel]=D461)*(LSIEF[HP Bin]=I461)*(LSIEF[Model Year]=E461)),""))</f>
        <v>1.2999999999999999E-2</v>
      </c>
      <c r="S461" s="158">
        <f t="shared" si="129"/>
        <v>1.2999999999999999E-2</v>
      </c>
      <c r="T461" s="159" t="str" cm="1">
        <f t="array" ref="T461">IF(D461="Electric","--",IF(D461="Diesel",_xlfn._xlws.FILTER(ORDEF[HCDR],(ORDEF[HP]=I461)*(ORDEF[Model_Year]=E461),),""))</f>
        <v/>
      </c>
      <c r="U461" s="159" cm="1">
        <f t="array" ref="U461">IF(D461="Electric","--",IF(D461="Gasoline",_xlfn._xlws.FILTER(LSIEF[HC DR],(LSIEF[Fuel]=D461)*(LSIEF[HP Bin]=I461)*(LSIEF[Model Year]=E461)),""))</f>
        <v>6.6879999999999997E-5</v>
      </c>
      <c r="V461" s="159">
        <f t="shared" si="130"/>
        <v>6.6879999999999997E-5</v>
      </c>
      <c r="W461" s="158" t="str" cm="1">
        <f t="array" ref="W461">IF(D461="Electric","--",IF(D461="Diesel",_xlfn._xlws.FILTER(ORDEF[NOXzh],(ORDEF[HP]=I461)*(ORDEF[Model_Year]=E461)),""))</f>
        <v/>
      </c>
      <c r="X461" s="158" cm="1">
        <f t="array" ref="X461">IF(D461="Electric","--",IF(D461="Gasoline",_xlfn._xlws.FILTER(LSIEF[NOX-ZH (g/hp-hr)],(LSIEF[Fuel]=D461)*(LSIEF[HP Bin]=I461)*(LSIEF[Model Year]=E461)),""))</f>
        <v>0.01</v>
      </c>
      <c r="Y461" s="158">
        <f t="shared" si="131"/>
        <v>0.01</v>
      </c>
      <c r="Z461" s="159" t="str" cm="1">
        <f t="array" ref="Z461">IF(D461="Electric","--",IF(D461="Diesel",_xlfn._xlws.FILTER(ORDEF[NOXdr],(ORDEF[HP]=I461)*(ORDEF[Model_Year]=E461)),""))</f>
        <v/>
      </c>
      <c r="AA461" s="159" cm="1">
        <f t="array" ref="AA461">IF(E461="Electric","--",IF(D461="Gasoline",_xlfn._xlws.FILTER(LSIEF[NOX DR],(LSIEF[Fuel]=D461)*(LSIEF[HP Bin]=I461)*(LSIEF[Model Year]=E461)),""))</f>
        <v>4.7720000000000004E-5</v>
      </c>
      <c r="AB461" s="159">
        <f t="shared" si="132"/>
        <v>4.7720000000000004E-5</v>
      </c>
      <c r="AC461" s="158" t="str" cm="1">
        <f t="array" ref="AC461">IF(D461="Electric","--",IF(D461="Diesel",_xlfn._xlws.FILTER(DFCF2[Fuel_HC],(DFCF2[MY]=E461)),""))</f>
        <v/>
      </c>
      <c r="AD461" s="158" cm="1">
        <f t="array" ref="AD461">IF(D461="Electric","--",IF(D461="Gasoline",_xlfn._xlws.FILTER(GFCF2[Fuel_HC],(GFCF2[MY]=E461)),""))</f>
        <v>1</v>
      </c>
      <c r="AE461" s="158">
        <f t="shared" si="133"/>
        <v>1</v>
      </c>
      <c r="AF461" s="157" t="str" cm="1">
        <f t="array" ref="AF461">IF(D461="Electric","--",IF(D461="Diesel",_xlfn._xlws.FILTER(DFCF2[Fuel_NOX],(DFCF2[MY]=E461)),""))</f>
        <v/>
      </c>
      <c r="AG461" s="157" cm="1">
        <f t="array" ref="AG461">IF(D461="Electric","--",IF(D461="Gasoline",_xlfn._xlws.FILTER(GFCF2[Fuel_NOX],(GFCF2[MY]=E461)),""))</f>
        <v>0.97699999999999998</v>
      </c>
      <c r="AH461" s="157">
        <f t="shared" si="134"/>
        <v>0.97699999999999998</v>
      </c>
      <c r="AI461" s="158">
        <f t="shared" si="135"/>
        <v>0.16521823692307694</v>
      </c>
      <c r="AJ461" s="158">
        <f t="shared" si="136"/>
        <v>0.1158822251473077</v>
      </c>
      <c r="AK461" s="158">
        <f t="shared" si="137"/>
        <v>13.653885763868756</v>
      </c>
      <c r="AL461" s="158">
        <f t="shared" si="138"/>
        <v>9.5766828994847959</v>
      </c>
      <c r="AM461" s="158">
        <f t="shared" si="139"/>
        <v>6.8269428819343779E-3</v>
      </c>
      <c r="AN461" s="158">
        <f t="shared" si="140"/>
        <v>4.7883414497423985E-3</v>
      </c>
      <c r="AO461" s="158">
        <f t="shared" si="141"/>
        <v>6.2794220628032407E-3</v>
      </c>
      <c r="AP461" s="157"/>
      <c r="AQ461" s="161"/>
      <c r="AR461" s="161"/>
      <c r="AS461" s="161" t="str">
        <f>IF(ISNA(VLOOKUP($B461,'2017 Emission Inventory'!$B$2:$B$803,1,FALSE)),"No","Yes")</f>
        <v>Yes</v>
      </c>
      <c r="AT461" s="161" t="str">
        <f>IFERROR(INDEX('2017 Emission Inventory'!$C$2:$C$803,MATCH($B461,'2017 Emission Inventory'!$B$2:$B$803,0)),"")</f>
        <v>Cargo Tractor</v>
      </c>
      <c r="AU461" s="161" t="str">
        <f>IFERROR(INDEX('2017 Emission Inventory'!$D$2:$D$803,MATCH($B461,'2017 Emission Inventory'!$B$2:$B$803,0)),"")</f>
        <v>Gasoline</v>
      </c>
      <c r="AV461" s="161">
        <f>IFERROR(INDEX('2017 Emission Inventory'!$E$2:$E$803,MATCH($B461,'2017 Emission Inventory'!$B$2:$B$803,0)),"")</f>
        <v>2007</v>
      </c>
      <c r="AW461" s="161">
        <f>IFERROR(INDEX('2017 Emission Inventory'!$F$2:$F$803,MATCH($B461,'2017 Emission Inventory'!$B$2:$B$803,0)),"")</f>
        <v>67</v>
      </c>
      <c r="AX461" s="161">
        <f>IFERROR(INDEX('2017 Emission Inventory'!$G$2:$G$803,MATCH($B461,'2017 Emission Inventory'!$B$2:$B$803,0)),"")</f>
        <v>1137.9951923076924</v>
      </c>
      <c r="AY461" s="162">
        <f>IFERROR(INDEX('2017 Emission Inventory'!$AL$2:$AL$803,MATCH($B461,'2017 Emission Inventory'!$B$2:$B$803,0)),"")</f>
        <v>135.06341186147046</v>
      </c>
      <c r="AZ461" s="163">
        <f t="shared" si="142"/>
        <v>-125.48672896198566</v>
      </c>
      <c r="BB461" s="166"/>
    </row>
    <row r="462" spans="1:54" s="160" customFormat="1" x14ac:dyDescent="0.35">
      <c r="A462" s="157">
        <v>461</v>
      </c>
      <c r="B462" s="157" t="s">
        <v>274</v>
      </c>
      <c r="C462" s="157" t="s">
        <v>205</v>
      </c>
      <c r="D462" s="157" t="s">
        <v>16</v>
      </c>
      <c r="E462" s="157">
        <v>2018</v>
      </c>
      <c r="F462" s="157">
        <v>61</v>
      </c>
      <c r="G462" s="157">
        <v>1137.9951923076924</v>
      </c>
      <c r="H462" s="157"/>
      <c r="I462" s="157">
        <f t="shared" si="126"/>
        <v>75</v>
      </c>
      <c r="J462" s="157" t="str">
        <f>IF(D462="Electric","--",IF(D462="Diesel",VLOOKUP(C462,[2]ORDLF!A:B,2,FALSE),""))</f>
        <v/>
      </c>
      <c r="K462" s="157">
        <f>IF(D462="Electric","--",IF(D462="Gasoline",VLOOKUP(C462,LSILF!A:C,3,FALSE),""))</f>
        <v>0.54</v>
      </c>
      <c r="L462" s="158">
        <f t="shared" si="125"/>
        <v>0.54</v>
      </c>
      <c r="M462" s="157" t="str" cm="1">
        <f t="array" ref="M462">IF(D462="Electric","--",IF(D462="Diesel",_xlfn._xlws.FILTER(DIESCH[CH Cap],(DIESCH[HP Bin]=I462)),""))</f>
        <v/>
      </c>
      <c r="N462" s="157" cm="1">
        <f t="array" ref="N462">IF(D462="Electric","--",IF(D462="Gasoline",_xlfn._xlws.FILTER(LSICH[CH Cap],(LSICH[Fuel Type]=D462)*(LSICH[MY]=E462)),""))</f>
        <v>10000</v>
      </c>
      <c r="O462" s="157">
        <f t="shared" si="127"/>
        <v>10000</v>
      </c>
      <c r="P462" s="157">
        <f t="shared" si="128"/>
        <v>2275.9903846153848</v>
      </c>
      <c r="Q462" s="157" t="str" cm="1">
        <f t="array" ref="Q462">IF(D462="Electric","--",IF(D462="Diesel",_xlfn._xlws.FILTER(ORDEF[HC-ZH (g/hp-hr)],(ORDEF[HP]=I462)*(ORDEF[Model_Year]=E462)),""))</f>
        <v/>
      </c>
      <c r="R462" s="157" cm="1">
        <f t="array" ref="R462">IF(D462="Electric","--",IF(D462="Gasoline",_xlfn._xlws.FILTER(LSIEF[HC-ZH (g/hp-hr)],(LSIEF[Fuel]=D462)*(LSIEF[HP Bin]=I462)*(LSIEF[Model Year]=E462)),""))</f>
        <v>1.2999999999999999E-2</v>
      </c>
      <c r="S462" s="158">
        <f t="shared" si="129"/>
        <v>1.2999999999999999E-2</v>
      </c>
      <c r="T462" s="159" t="str" cm="1">
        <f t="array" ref="T462">IF(D462="Electric","--",IF(D462="Diesel",_xlfn._xlws.FILTER(ORDEF[HCDR],(ORDEF[HP]=I462)*(ORDEF[Model_Year]=E462),),""))</f>
        <v/>
      </c>
      <c r="U462" s="159" cm="1">
        <f t="array" ref="U462">IF(D462="Electric","--",IF(D462="Gasoline",_xlfn._xlws.FILTER(LSIEF[HC DR],(LSIEF[Fuel]=D462)*(LSIEF[HP Bin]=I462)*(LSIEF[Model Year]=E462)),""))</f>
        <v>6.6879999999999997E-5</v>
      </c>
      <c r="V462" s="159">
        <f t="shared" si="130"/>
        <v>6.6879999999999997E-5</v>
      </c>
      <c r="W462" s="158" t="str" cm="1">
        <f t="array" ref="W462">IF(D462="Electric","--",IF(D462="Diesel",_xlfn._xlws.FILTER(ORDEF[NOXzh],(ORDEF[HP]=I462)*(ORDEF[Model_Year]=E462)),""))</f>
        <v/>
      </c>
      <c r="X462" s="158" cm="1">
        <f t="array" ref="X462">IF(D462="Electric","--",IF(D462="Gasoline",_xlfn._xlws.FILTER(LSIEF[NOX-ZH (g/hp-hr)],(LSIEF[Fuel]=D462)*(LSIEF[HP Bin]=I462)*(LSIEF[Model Year]=E462)),""))</f>
        <v>0.01</v>
      </c>
      <c r="Y462" s="158">
        <f t="shared" si="131"/>
        <v>0.01</v>
      </c>
      <c r="Z462" s="159" t="str" cm="1">
        <f t="array" ref="Z462">IF(D462="Electric","--",IF(D462="Diesel",_xlfn._xlws.FILTER(ORDEF[NOXdr],(ORDEF[HP]=I462)*(ORDEF[Model_Year]=E462)),""))</f>
        <v/>
      </c>
      <c r="AA462" s="159" cm="1">
        <f t="array" ref="AA462">IF(E462="Electric","--",IF(D462="Gasoline",_xlfn._xlws.FILTER(LSIEF[NOX DR],(LSIEF[Fuel]=D462)*(LSIEF[HP Bin]=I462)*(LSIEF[Model Year]=E462)),""))</f>
        <v>4.7720000000000004E-5</v>
      </c>
      <c r="AB462" s="159">
        <f t="shared" si="132"/>
        <v>4.7720000000000004E-5</v>
      </c>
      <c r="AC462" s="158" t="str" cm="1">
        <f t="array" ref="AC462">IF(D462="Electric","--",IF(D462="Diesel",_xlfn._xlws.FILTER(DFCF2[Fuel_HC],(DFCF2[MY]=E462)),""))</f>
        <v/>
      </c>
      <c r="AD462" s="158" cm="1">
        <f t="array" ref="AD462">IF(D462="Electric","--",IF(D462="Gasoline",_xlfn._xlws.FILTER(GFCF2[Fuel_HC],(GFCF2[MY]=E462)),""))</f>
        <v>1</v>
      </c>
      <c r="AE462" s="158">
        <f t="shared" si="133"/>
        <v>1</v>
      </c>
      <c r="AF462" s="157" t="str" cm="1">
        <f t="array" ref="AF462">IF(D462="Electric","--",IF(D462="Diesel",_xlfn._xlws.FILTER(DFCF2[Fuel_NOX],(DFCF2[MY]=E462)),""))</f>
        <v/>
      </c>
      <c r="AG462" s="157" cm="1">
        <f t="array" ref="AG462">IF(D462="Electric","--",IF(D462="Gasoline",_xlfn._xlws.FILTER(GFCF2[Fuel_NOX],(GFCF2[MY]=E462)),""))</f>
        <v>0.97699999999999998</v>
      </c>
      <c r="AH462" s="157">
        <f t="shared" si="134"/>
        <v>0.97699999999999998</v>
      </c>
      <c r="AI462" s="158">
        <f t="shared" si="135"/>
        <v>0.16521823692307694</v>
      </c>
      <c r="AJ462" s="158">
        <f t="shared" si="136"/>
        <v>0.1158822251473077</v>
      </c>
      <c r="AK462" s="158">
        <f t="shared" si="137"/>
        <v>13.653885763868756</v>
      </c>
      <c r="AL462" s="158">
        <f t="shared" si="138"/>
        <v>9.5766828994847959</v>
      </c>
      <c r="AM462" s="158">
        <f t="shared" si="139"/>
        <v>6.8269428819343779E-3</v>
      </c>
      <c r="AN462" s="158">
        <f t="shared" si="140"/>
        <v>4.7883414497423985E-3</v>
      </c>
      <c r="AO462" s="158">
        <f t="shared" si="141"/>
        <v>6.2794220628032407E-3</v>
      </c>
      <c r="AP462" s="157"/>
      <c r="AQ462" s="161"/>
      <c r="AR462" s="161"/>
      <c r="AS462" s="161" t="str">
        <f>IF(ISNA(VLOOKUP($B462,'2017 Emission Inventory'!$B$2:$B$803,1,FALSE)),"No","Yes")</f>
        <v>Yes</v>
      </c>
      <c r="AT462" s="161" t="str">
        <f>IFERROR(INDEX('2017 Emission Inventory'!$C$2:$C$803,MATCH($B462,'2017 Emission Inventory'!$B$2:$B$803,0)),"")</f>
        <v>Cargo Tractor</v>
      </c>
      <c r="AU462" s="161" t="str">
        <f>IFERROR(INDEX('2017 Emission Inventory'!$D$2:$D$803,MATCH($B462,'2017 Emission Inventory'!$B$2:$B$803,0)),"")</f>
        <v>Gasoline</v>
      </c>
      <c r="AV462" s="161">
        <f>IFERROR(INDEX('2017 Emission Inventory'!$E$2:$E$803,MATCH($B462,'2017 Emission Inventory'!$B$2:$B$803,0)),"")</f>
        <v>2007</v>
      </c>
      <c r="AW462" s="161">
        <f>IFERROR(INDEX('2017 Emission Inventory'!$F$2:$F$803,MATCH($B462,'2017 Emission Inventory'!$B$2:$B$803,0)),"")</f>
        <v>67</v>
      </c>
      <c r="AX462" s="161">
        <f>IFERROR(INDEX('2017 Emission Inventory'!$G$2:$G$803,MATCH($B462,'2017 Emission Inventory'!$B$2:$B$803,0)),"")</f>
        <v>1137.9951923076924</v>
      </c>
      <c r="AY462" s="162">
        <f>IFERROR(INDEX('2017 Emission Inventory'!$AL$2:$AL$803,MATCH($B462,'2017 Emission Inventory'!$B$2:$B$803,0)),"")</f>
        <v>135.06341186147046</v>
      </c>
      <c r="AZ462" s="163">
        <f t="shared" si="142"/>
        <v>-125.48672896198566</v>
      </c>
      <c r="BB462" s="166"/>
    </row>
    <row r="463" spans="1:54" s="160" customFormat="1" x14ac:dyDescent="0.35">
      <c r="A463" s="157">
        <v>462</v>
      </c>
      <c r="B463" s="157" t="s">
        <v>402</v>
      </c>
      <c r="C463" s="157" t="s">
        <v>205</v>
      </c>
      <c r="D463" s="157" t="s">
        <v>16</v>
      </c>
      <c r="E463" s="157">
        <v>2018</v>
      </c>
      <c r="F463" s="157">
        <v>61</v>
      </c>
      <c r="G463" s="157">
        <v>1137.9951923076924</v>
      </c>
      <c r="H463" s="157"/>
      <c r="I463" s="157">
        <f t="shared" si="126"/>
        <v>75</v>
      </c>
      <c r="J463" s="157" t="str">
        <f>IF(D463="Electric","--",IF(D463="Diesel",VLOOKUP(C463,[2]ORDLF!A:B,2,FALSE),""))</f>
        <v/>
      </c>
      <c r="K463" s="157">
        <f>IF(D463="Electric","--",IF(D463="Gasoline",VLOOKUP(C463,LSILF!A:C,3,FALSE),""))</f>
        <v>0.54</v>
      </c>
      <c r="L463" s="158">
        <f t="shared" si="125"/>
        <v>0.54</v>
      </c>
      <c r="M463" s="157" t="str" cm="1">
        <f t="array" ref="M463">IF(D463="Electric","--",IF(D463="Diesel",_xlfn._xlws.FILTER(DIESCH[CH Cap],(DIESCH[HP Bin]=I463)),""))</f>
        <v/>
      </c>
      <c r="N463" s="157" cm="1">
        <f t="array" ref="N463">IF(D463="Electric","--",IF(D463="Gasoline",_xlfn._xlws.FILTER(LSICH[CH Cap],(LSICH[Fuel Type]=D463)*(LSICH[MY]=E463)),""))</f>
        <v>10000</v>
      </c>
      <c r="O463" s="157">
        <f t="shared" si="127"/>
        <v>10000</v>
      </c>
      <c r="P463" s="157">
        <f t="shared" si="128"/>
        <v>2275.9903846153848</v>
      </c>
      <c r="Q463" s="157" t="str" cm="1">
        <f t="array" ref="Q463">IF(D463="Electric","--",IF(D463="Diesel",_xlfn._xlws.FILTER(ORDEF[HC-ZH (g/hp-hr)],(ORDEF[HP]=I463)*(ORDEF[Model_Year]=E463)),""))</f>
        <v/>
      </c>
      <c r="R463" s="157" cm="1">
        <f t="array" ref="R463">IF(D463="Electric","--",IF(D463="Gasoline",_xlfn._xlws.FILTER(LSIEF[HC-ZH (g/hp-hr)],(LSIEF[Fuel]=D463)*(LSIEF[HP Bin]=I463)*(LSIEF[Model Year]=E463)),""))</f>
        <v>1.2999999999999999E-2</v>
      </c>
      <c r="S463" s="158">
        <f t="shared" si="129"/>
        <v>1.2999999999999999E-2</v>
      </c>
      <c r="T463" s="159" t="str" cm="1">
        <f t="array" ref="T463">IF(D463="Electric","--",IF(D463="Diesel",_xlfn._xlws.FILTER(ORDEF[HCDR],(ORDEF[HP]=I463)*(ORDEF[Model_Year]=E463),),""))</f>
        <v/>
      </c>
      <c r="U463" s="159" cm="1">
        <f t="array" ref="U463">IF(D463="Electric","--",IF(D463="Gasoline",_xlfn._xlws.FILTER(LSIEF[HC DR],(LSIEF[Fuel]=D463)*(LSIEF[HP Bin]=I463)*(LSIEF[Model Year]=E463)),""))</f>
        <v>6.6879999999999997E-5</v>
      </c>
      <c r="V463" s="159">
        <f t="shared" si="130"/>
        <v>6.6879999999999997E-5</v>
      </c>
      <c r="W463" s="158" t="str" cm="1">
        <f t="array" ref="W463">IF(D463="Electric","--",IF(D463="Diesel",_xlfn._xlws.FILTER(ORDEF[NOXzh],(ORDEF[HP]=I463)*(ORDEF[Model_Year]=E463)),""))</f>
        <v/>
      </c>
      <c r="X463" s="158" cm="1">
        <f t="array" ref="X463">IF(D463="Electric","--",IF(D463="Gasoline",_xlfn._xlws.FILTER(LSIEF[NOX-ZH (g/hp-hr)],(LSIEF[Fuel]=D463)*(LSIEF[HP Bin]=I463)*(LSIEF[Model Year]=E463)),""))</f>
        <v>0.01</v>
      </c>
      <c r="Y463" s="158">
        <f t="shared" si="131"/>
        <v>0.01</v>
      </c>
      <c r="Z463" s="159" t="str" cm="1">
        <f t="array" ref="Z463">IF(D463="Electric","--",IF(D463="Diesel",_xlfn._xlws.FILTER(ORDEF[NOXdr],(ORDEF[HP]=I463)*(ORDEF[Model_Year]=E463)),""))</f>
        <v/>
      </c>
      <c r="AA463" s="159" cm="1">
        <f t="array" ref="AA463">IF(E463="Electric","--",IF(D463="Gasoline",_xlfn._xlws.FILTER(LSIEF[NOX DR],(LSIEF[Fuel]=D463)*(LSIEF[HP Bin]=I463)*(LSIEF[Model Year]=E463)),""))</f>
        <v>4.7720000000000004E-5</v>
      </c>
      <c r="AB463" s="159">
        <f t="shared" si="132"/>
        <v>4.7720000000000004E-5</v>
      </c>
      <c r="AC463" s="158" t="str" cm="1">
        <f t="array" ref="AC463">IF(D463="Electric","--",IF(D463="Diesel",_xlfn._xlws.FILTER(DFCF2[Fuel_HC],(DFCF2[MY]=E463)),""))</f>
        <v/>
      </c>
      <c r="AD463" s="158" cm="1">
        <f t="array" ref="AD463">IF(D463="Electric","--",IF(D463="Gasoline",_xlfn._xlws.FILTER(GFCF2[Fuel_HC],(GFCF2[MY]=E463)),""))</f>
        <v>1</v>
      </c>
      <c r="AE463" s="158">
        <f t="shared" si="133"/>
        <v>1</v>
      </c>
      <c r="AF463" s="157" t="str" cm="1">
        <f t="array" ref="AF463">IF(D463="Electric","--",IF(D463="Diesel",_xlfn._xlws.FILTER(DFCF2[Fuel_NOX],(DFCF2[MY]=E463)),""))</f>
        <v/>
      </c>
      <c r="AG463" s="157" cm="1">
        <f t="array" ref="AG463">IF(D463="Electric","--",IF(D463="Gasoline",_xlfn._xlws.FILTER(GFCF2[Fuel_NOX],(GFCF2[MY]=E463)),""))</f>
        <v>0.97699999999999998</v>
      </c>
      <c r="AH463" s="157">
        <f t="shared" si="134"/>
        <v>0.97699999999999998</v>
      </c>
      <c r="AI463" s="158">
        <f t="shared" si="135"/>
        <v>0.16521823692307694</v>
      </c>
      <c r="AJ463" s="158">
        <f t="shared" si="136"/>
        <v>0.1158822251473077</v>
      </c>
      <c r="AK463" s="158">
        <f t="shared" si="137"/>
        <v>13.653885763868756</v>
      </c>
      <c r="AL463" s="158">
        <f t="shared" si="138"/>
        <v>9.5766828994847959</v>
      </c>
      <c r="AM463" s="158">
        <f t="shared" si="139"/>
        <v>6.8269428819343779E-3</v>
      </c>
      <c r="AN463" s="167">
        <f t="shared" si="140"/>
        <v>4.7883414497423985E-3</v>
      </c>
      <c r="AO463" s="158">
        <f t="shared" si="141"/>
        <v>6.2794220628032407E-3</v>
      </c>
      <c r="AP463" s="157"/>
      <c r="AQ463" s="161"/>
      <c r="AR463" s="161"/>
      <c r="AS463" s="161" t="str">
        <f>IF(ISNA(VLOOKUP($B463,'2017 Emission Inventory'!$B$2:$B$803,1,FALSE)),"No","Yes")</f>
        <v>Yes</v>
      </c>
      <c r="AT463" s="161" t="str">
        <f>IFERROR(INDEX('2017 Emission Inventory'!$C$2:$C$803,MATCH($B463,'2017 Emission Inventory'!$B$2:$B$803,0)),"")</f>
        <v>Cargo Tractor</v>
      </c>
      <c r="AU463" s="161" t="str">
        <f>IFERROR(INDEX('2017 Emission Inventory'!$D$2:$D$803,MATCH($B463,'2017 Emission Inventory'!$B$2:$B$803,0)),"")</f>
        <v>Gasoline</v>
      </c>
      <c r="AV463" s="161">
        <f>IFERROR(INDEX('2017 Emission Inventory'!$E$2:$E$803,MATCH($B463,'2017 Emission Inventory'!$B$2:$B$803,0)),"")</f>
        <v>2018</v>
      </c>
      <c r="AW463" s="161">
        <f>IFERROR(INDEX('2017 Emission Inventory'!$F$2:$F$803,MATCH($B463,'2017 Emission Inventory'!$B$2:$B$803,0)),"")</f>
        <v>61</v>
      </c>
      <c r="AX463" s="161">
        <f>IFERROR(INDEX('2017 Emission Inventory'!$G$2:$G$803,MATCH($B463,'2017 Emission Inventory'!$B$2:$B$803,0)),"")</f>
        <v>1137.9951923076924</v>
      </c>
      <c r="AY463" s="162">
        <f>IFERROR(INDEX('2017 Emission Inventory'!$AL$2:$AL$803,MATCH($B463,'2017 Emission Inventory'!$B$2:$B$803,0)),"")</f>
        <v>5.1920452611294721</v>
      </c>
      <c r="AZ463" s="163">
        <f t="shared" si="142"/>
        <v>4.3846376383553238</v>
      </c>
      <c r="BB463" s="166"/>
    </row>
    <row r="464" spans="1:54" s="160" customFormat="1" x14ac:dyDescent="0.35">
      <c r="A464" s="157">
        <v>463</v>
      </c>
      <c r="B464" s="157" t="s">
        <v>403</v>
      </c>
      <c r="C464" s="157" t="s">
        <v>205</v>
      </c>
      <c r="D464" s="157" t="s">
        <v>16</v>
      </c>
      <c r="E464" s="157">
        <v>2018</v>
      </c>
      <c r="F464" s="157">
        <v>61</v>
      </c>
      <c r="G464" s="157">
        <v>1137.9951923076924</v>
      </c>
      <c r="H464" s="157"/>
      <c r="I464" s="157">
        <f t="shared" si="126"/>
        <v>75</v>
      </c>
      <c r="J464" s="157" t="str">
        <f>IF(D464="Electric","--",IF(D464="Diesel",VLOOKUP(C464,[2]ORDLF!A:B,2,FALSE),""))</f>
        <v/>
      </c>
      <c r="K464" s="157">
        <f>IF(D464="Electric","--",IF(D464="Gasoline",VLOOKUP(C464,LSILF!A:C,3,FALSE),""))</f>
        <v>0.54</v>
      </c>
      <c r="L464" s="158">
        <f t="shared" si="125"/>
        <v>0.54</v>
      </c>
      <c r="M464" s="157" t="str" cm="1">
        <f t="array" ref="M464">IF(D464="Electric","--",IF(D464="Diesel",_xlfn._xlws.FILTER(DIESCH[CH Cap],(DIESCH[HP Bin]=I464)),""))</f>
        <v/>
      </c>
      <c r="N464" s="157" cm="1">
        <f t="array" ref="N464">IF(D464="Electric","--",IF(D464="Gasoline",_xlfn._xlws.FILTER(LSICH[CH Cap],(LSICH[Fuel Type]=D464)*(LSICH[MY]=E464)),""))</f>
        <v>10000</v>
      </c>
      <c r="O464" s="157">
        <f t="shared" si="127"/>
        <v>10000</v>
      </c>
      <c r="P464" s="157">
        <f t="shared" si="128"/>
        <v>2275.9903846153848</v>
      </c>
      <c r="Q464" s="157" t="str" cm="1">
        <f t="array" ref="Q464">IF(D464="Electric","--",IF(D464="Diesel",_xlfn._xlws.FILTER(ORDEF[HC-ZH (g/hp-hr)],(ORDEF[HP]=I464)*(ORDEF[Model_Year]=E464)),""))</f>
        <v/>
      </c>
      <c r="R464" s="157" cm="1">
        <f t="array" ref="R464">IF(D464="Electric","--",IF(D464="Gasoline",_xlfn._xlws.FILTER(LSIEF[HC-ZH (g/hp-hr)],(LSIEF[Fuel]=D464)*(LSIEF[HP Bin]=I464)*(LSIEF[Model Year]=E464)),""))</f>
        <v>1.2999999999999999E-2</v>
      </c>
      <c r="S464" s="158">
        <f t="shared" si="129"/>
        <v>1.2999999999999999E-2</v>
      </c>
      <c r="T464" s="159" t="str" cm="1">
        <f t="array" ref="T464">IF(D464="Electric","--",IF(D464="Diesel",_xlfn._xlws.FILTER(ORDEF[HCDR],(ORDEF[HP]=I464)*(ORDEF[Model_Year]=E464),),""))</f>
        <v/>
      </c>
      <c r="U464" s="159" cm="1">
        <f t="array" ref="U464">IF(D464="Electric","--",IF(D464="Gasoline",_xlfn._xlws.FILTER(LSIEF[HC DR],(LSIEF[Fuel]=D464)*(LSIEF[HP Bin]=I464)*(LSIEF[Model Year]=E464)),""))</f>
        <v>6.6879999999999997E-5</v>
      </c>
      <c r="V464" s="159">
        <f t="shared" si="130"/>
        <v>6.6879999999999997E-5</v>
      </c>
      <c r="W464" s="158" t="str" cm="1">
        <f t="array" ref="W464">IF(D464="Electric","--",IF(D464="Diesel",_xlfn._xlws.FILTER(ORDEF[NOXzh],(ORDEF[HP]=I464)*(ORDEF[Model_Year]=E464)),""))</f>
        <v/>
      </c>
      <c r="X464" s="158" cm="1">
        <f t="array" ref="X464">IF(D464="Electric","--",IF(D464="Gasoline",_xlfn._xlws.FILTER(LSIEF[NOX-ZH (g/hp-hr)],(LSIEF[Fuel]=D464)*(LSIEF[HP Bin]=I464)*(LSIEF[Model Year]=E464)),""))</f>
        <v>0.01</v>
      </c>
      <c r="Y464" s="158">
        <f t="shared" si="131"/>
        <v>0.01</v>
      </c>
      <c r="Z464" s="159" t="str" cm="1">
        <f t="array" ref="Z464">IF(D464="Electric","--",IF(D464="Diesel",_xlfn._xlws.FILTER(ORDEF[NOXdr],(ORDEF[HP]=I464)*(ORDEF[Model_Year]=E464)),""))</f>
        <v/>
      </c>
      <c r="AA464" s="159" cm="1">
        <f t="array" ref="AA464">IF(E464="Electric","--",IF(D464="Gasoline",_xlfn._xlws.FILTER(LSIEF[NOX DR],(LSIEF[Fuel]=D464)*(LSIEF[HP Bin]=I464)*(LSIEF[Model Year]=E464)),""))</f>
        <v>4.7720000000000004E-5</v>
      </c>
      <c r="AB464" s="159">
        <f t="shared" si="132"/>
        <v>4.7720000000000004E-5</v>
      </c>
      <c r="AC464" s="158" t="str" cm="1">
        <f t="array" ref="AC464">IF(D464="Electric","--",IF(D464="Diesel",_xlfn._xlws.FILTER(DFCF2[Fuel_HC],(DFCF2[MY]=E464)),""))</f>
        <v/>
      </c>
      <c r="AD464" s="158" cm="1">
        <f t="array" ref="AD464">IF(D464="Electric","--",IF(D464="Gasoline",_xlfn._xlws.FILTER(GFCF2[Fuel_HC],(GFCF2[MY]=E464)),""))</f>
        <v>1</v>
      </c>
      <c r="AE464" s="158">
        <f t="shared" si="133"/>
        <v>1</v>
      </c>
      <c r="AF464" s="157" t="str" cm="1">
        <f t="array" ref="AF464">IF(D464="Electric","--",IF(D464="Diesel",_xlfn._xlws.FILTER(DFCF2[Fuel_NOX],(DFCF2[MY]=E464)),""))</f>
        <v/>
      </c>
      <c r="AG464" s="157" cm="1">
        <f t="array" ref="AG464">IF(D464="Electric","--",IF(D464="Gasoline",_xlfn._xlws.FILTER(GFCF2[Fuel_NOX],(GFCF2[MY]=E464)),""))</f>
        <v>0.97699999999999998</v>
      </c>
      <c r="AH464" s="157">
        <f t="shared" si="134"/>
        <v>0.97699999999999998</v>
      </c>
      <c r="AI464" s="158">
        <f t="shared" si="135"/>
        <v>0.16521823692307694</v>
      </c>
      <c r="AJ464" s="158">
        <f t="shared" si="136"/>
        <v>0.1158822251473077</v>
      </c>
      <c r="AK464" s="158">
        <f t="shared" si="137"/>
        <v>13.653885763868756</v>
      </c>
      <c r="AL464" s="158">
        <f t="shared" si="138"/>
        <v>9.5766828994847959</v>
      </c>
      <c r="AM464" s="158">
        <f t="shared" si="139"/>
        <v>6.8269428819343779E-3</v>
      </c>
      <c r="AN464" s="167">
        <f t="shared" si="140"/>
        <v>4.7883414497423985E-3</v>
      </c>
      <c r="AO464" s="158">
        <f t="shared" si="141"/>
        <v>6.2794220628032407E-3</v>
      </c>
      <c r="AP464" s="157"/>
      <c r="AQ464" s="161"/>
      <c r="AR464" s="161"/>
      <c r="AS464" s="161" t="str">
        <f>IF(ISNA(VLOOKUP($B464,'2017 Emission Inventory'!$B$2:$B$803,1,FALSE)),"No","Yes")</f>
        <v>Yes</v>
      </c>
      <c r="AT464" s="161" t="str">
        <f>IFERROR(INDEX('2017 Emission Inventory'!$C$2:$C$803,MATCH($B464,'2017 Emission Inventory'!$B$2:$B$803,0)),"")</f>
        <v>Cargo Tractor</v>
      </c>
      <c r="AU464" s="161" t="str">
        <f>IFERROR(INDEX('2017 Emission Inventory'!$D$2:$D$803,MATCH($B464,'2017 Emission Inventory'!$B$2:$B$803,0)),"")</f>
        <v>Gasoline</v>
      </c>
      <c r="AV464" s="161">
        <f>IFERROR(INDEX('2017 Emission Inventory'!$E$2:$E$803,MATCH($B464,'2017 Emission Inventory'!$B$2:$B$803,0)),"")</f>
        <v>2018</v>
      </c>
      <c r="AW464" s="161">
        <f>IFERROR(INDEX('2017 Emission Inventory'!$F$2:$F$803,MATCH($B464,'2017 Emission Inventory'!$B$2:$B$803,0)),"")</f>
        <v>61</v>
      </c>
      <c r="AX464" s="161">
        <f>IFERROR(INDEX('2017 Emission Inventory'!$G$2:$G$803,MATCH($B464,'2017 Emission Inventory'!$B$2:$B$803,0)),"")</f>
        <v>1137.9951923076924</v>
      </c>
      <c r="AY464" s="162">
        <f>IFERROR(INDEX('2017 Emission Inventory'!$AL$2:$AL$803,MATCH($B464,'2017 Emission Inventory'!$B$2:$B$803,0)),"")</f>
        <v>5.1920452611294721</v>
      </c>
      <c r="AZ464" s="163">
        <f t="shared" si="142"/>
        <v>4.3846376383553238</v>
      </c>
      <c r="BB464" s="166"/>
    </row>
    <row r="465" spans="1:54" s="160" customFormat="1" x14ac:dyDescent="0.35">
      <c r="A465" s="157">
        <v>464</v>
      </c>
      <c r="B465" s="157" t="s">
        <v>404</v>
      </c>
      <c r="C465" s="157" t="s">
        <v>205</v>
      </c>
      <c r="D465" s="157" t="s">
        <v>16</v>
      </c>
      <c r="E465" s="157">
        <v>2018</v>
      </c>
      <c r="F465" s="157">
        <v>61</v>
      </c>
      <c r="G465" s="157">
        <v>1137.9951923076924</v>
      </c>
      <c r="H465" s="157"/>
      <c r="I465" s="157">
        <f t="shared" si="126"/>
        <v>75</v>
      </c>
      <c r="J465" s="157" t="str">
        <f>IF(D465="Electric","--",IF(D465="Diesel",VLOOKUP(C465,[2]ORDLF!A:B,2,FALSE),""))</f>
        <v/>
      </c>
      <c r="K465" s="157">
        <f>IF(D465="Electric","--",IF(D465="Gasoline",VLOOKUP(C465,LSILF!A:C,3,FALSE),""))</f>
        <v>0.54</v>
      </c>
      <c r="L465" s="158">
        <f t="shared" si="125"/>
        <v>0.54</v>
      </c>
      <c r="M465" s="157" t="str" cm="1">
        <f t="array" ref="M465">IF(D465="Electric","--",IF(D465="Diesel",_xlfn._xlws.FILTER(DIESCH[CH Cap],(DIESCH[HP Bin]=I465)),""))</f>
        <v/>
      </c>
      <c r="N465" s="157" cm="1">
        <f t="array" ref="N465">IF(D465="Electric","--",IF(D465="Gasoline",_xlfn._xlws.FILTER(LSICH[CH Cap],(LSICH[Fuel Type]=D465)*(LSICH[MY]=E465)),""))</f>
        <v>10000</v>
      </c>
      <c r="O465" s="157">
        <f t="shared" si="127"/>
        <v>10000</v>
      </c>
      <c r="P465" s="157">
        <f t="shared" si="128"/>
        <v>2275.9903846153848</v>
      </c>
      <c r="Q465" s="157" t="str" cm="1">
        <f t="array" ref="Q465">IF(D465="Electric","--",IF(D465="Diesel",_xlfn._xlws.FILTER(ORDEF[HC-ZH (g/hp-hr)],(ORDEF[HP]=I465)*(ORDEF[Model_Year]=E465)),""))</f>
        <v/>
      </c>
      <c r="R465" s="157" cm="1">
        <f t="array" ref="R465">IF(D465="Electric","--",IF(D465="Gasoline",_xlfn._xlws.FILTER(LSIEF[HC-ZH (g/hp-hr)],(LSIEF[Fuel]=D465)*(LSIEF[HP Bin]=I465)*(LSIEF[Model Year]=E465)),""))</f>
        <v>1.2999999999999999E-2</v>
      </c>
      <c r="S465" s="158">
        <f t="shared" si="129"/>
        <v>1.2999999999999999E-2</v>
      </c>
      <c r="T465" s="159" t="str" cm="1">
        <f t="array" ref="T465">IF(D465="Electric","--",IF(D465="Diesel",_xlfn._xlws.FILTER(ORDEF[HCDR],(ORDEF[HP]=I465)*(ORDEF[Model_Year]=E465),),""))</f>
        <v/>
      </c>
      <c r="U465" s="159" cm="1">
        <f t="array" ref="U465">IF(D465="Electric","--",IF(D465="Gasoline",_xlfn._xlws.FILTER(LSIEF[HC DR],(LSIEF[Fuel]=D465)*(LSIEF[HP Bin]=I465)*(LSIEF[Model Year]=E465)),""))</f>
        <v>6.6879999999999997E-5</v>
      </c>
      <c r="V465" s="159">
        <f t="shared" si="130"/>
        <v>6.6879999999999997E-5</v>
      </c>
      <c r="W465" s="158" t="str" cm="1">
        <f t="array" ref="W465">IF(D465="Electric","--",IF(D465="Diesel",_xlfn._xlws.FILTER(ORDEF[NOXzh],(ORDEF[HP]=I465)*(ORDEF[Model_Year]=E465)),""))</f>
        <v/>
      </c>
      <c r="X465" s="158" cm="1">
        <f t="array" ref="X465">IF(D465="Electric","--",IF(D465="Gasoline",_xlfn._xlws.FILTER(LSIEF[NOX-ZH (g/hp-hr)],(LSIEF[Fuel]=D465)*(LSIEF[HP Bin]=I465)*(LSIEF[Model Year]=E465)),""))</f>
        <v>0.01</v>
      </c>
      <c r="Y465" s="158">
        <f t="shared" si="131"/>
        <v>0.01</v>
      </c>
      <c r="Z465" s="159" t="str" cm="1">
        <f t="array" ref="Z465">IF(D465="Electric","--",IF(D465="Diesel",_xlfn._xlws.FILTER(ORDEF[NOXdr],(ORDEF[HP]=I465)*(ORDEF[Model_Year]=E465)),""))</f>
        <v/>
      </c>
      <c r="AA465" s="159" cm="1">
        <f t="array" ref="AA465">IF(E465="Electric","--",IF(D465="Gasoline",_xlfn._xlws.FILTER(LSIEF[NOX DR],(LSIEF[Fuel]=D465)*(LSIEF[HP Bin]=I465)*(LSIEF[Model Year]=E465)),""))</f>
        <v>4.7720000000000004E-5</v>
      </c>
      <c r="AB465" s="159">
        <f t="shared" si="132"/>
        <v>4.7720000000000004E-5</v>
      </c>
      <c r="AC465" s="158" t="str" cm="1">
        <f t="array" ref="AC465">IF(D465="Electric","--",IF(D465="Diesel",_xlfn._xlws.FILTER(DFCF2[Fuel_HC],(DFCF2[MY]=E465)),""))</f>
        <v/>
      </c>
      <c r="AD465" s="158" cm="1">
        <f t="array" ref="AD465">IF(D465="Electric","--",IF(D465="Gasoline",_xlfn._xlws.FILTER(GFCF2[Fuel_HC],(GFCF2[MY]=E465)),""))</f>
        <v>1</v>
      </c>
      <c r="AE465" s="158">
        <f t="shared" si="133"/>
        <v>1</v>
      </c>
      <c r="AF465" s="157" t="str" cm="1">
        <f t="array" ref="AF465">IF(D465="Electric","--",IF(D465="Diesel",_xlfn._xlws.FILTER(DFCF2[Fuel_NOX],(DFCF2[MY]=E465)),""))</f>
        <v/>
      </c>
      <c r="AG465" s="157" cm="1">
        <f t="array" ref="AG465">IF(D465="Electric","--",IF(D465="Gasoline",_xlfn._xlws.FILTER(GFCF2[Fuel_NOX],(GFCF2[MY]=E465)),""))</f>
        <v>0.97699999999999998</v>
      </c>
      <c r="AH465" s="157">
        <f t="shared" si="134"/>
        <v>0.97699999999999998</v>
      </c>
      <c r="AI465" s="158">
        <f t="shared" si="135"/>
        <v>0.16521823692307694</v>
      </c>
      <c r="AJ465" s="158">
        <f t="shared" si="136"/>
        <v>0.1158822251473077</v>
      </c>
      <c r="AK465" s="158">
        <f t="shared" si="137"/>
        <v>13.653885763868756</v>
      </c>
      <c r="AL465" s="158">
        <f t="shared" si="138"/>
        <v>9.5766828994847959</v>
      </c>
      <c r="AM465" s="158">
        <f t="shared" si="139"/>
        <v>6.8269428819343779E-3</v>
      </c>
      <c r="AN465" s="167">
        <f t="shared" si="140"/>
        <v>4.7883414497423985E-3</v>
      </c>
      <c r="AO465" s="158">
        <f t="shared" si="141"/>
        <v>6.2794220628032407E-3</v>
      </c>
      <c r="AP465" s="157"/>
      <c r="AQ465" s="161"/>
      <c r="AR465" s="161"/>
      <c r="AS465" s="161" t="str">
        <f>IF(ISNA(VLOOKUP($B465,'2017 Emission Inventory'!$B$2:$B$803,1,FALSE)),"No","Yes")</f>
        <v>Yes</v>
      </c>
      <c r="AT465" s="161" t="str">
        <f>IFERROR(INDEX('2017 Emission Inventory'!$C$2:$C$803,MATCH($B465,'2017 Emission Inventory'!$B$2:$B$803,0)),"")</f>
        <v>Cargo Tractor</v>
      </c>
      <c r="AU465" s="161" t="str">
        <f>IFERROR(INDEX('2017 Emission Inventory'!$D$2:$D$803,MATCH($B465,'2017 Emission Inventory'!$B$2:$B$803,0)),"")</f>
        <v>Gasoline</v>
      </c>
      <c r="AV465" s="161">
        <f>IFERROR(INDEX('2017 Emission Inventory'!$E$2:$E$803,MATCH($B465,'2017 Emission Inventory'!$B$2:$B$803,0)),"")</f>
        <v>2018</v>
      </c>
      <c r="AW465" s="161">
        <f>IFERROR(INDEX('2017 Emission Inventory'!$F$2:$F$803,MATCH($B465,'2017 Emission Inventory'!$B$2:$B$803,0)),"")</f>
        <v>61</v>
      </c>
      <c r="AX465" s="161">
        <f>IFERROR(INDEX('2017 Emission Inventory'!$G$2:$G$803,MATCH($B465,'2017 Emission Inventory'!$B$2:$B$803,0)),"")</f>
        <v>1137.9951923076924</v>
      </c>
      <c r="AY465" s="162">
        <f>IFERROR(INDEX('2017 Emission Inventory'!$AL$2:$AL$803,MATCH($B465,'2017 Emission Inventory'!$B$2:$B$803,0)),"")</f>
        <v>5.1920452611294721</v>
      </c>
      <c r="AZ465" s="163">
        <f t="shared" si="142"/>
        <v>4.3846376383553238</v>
      </c>
      <c r="BB465" s="166"/>
    </row>
    <row r="466" spans="1:54" s="160" customFormat="1" x14ac:dyDescent="0.35">
      <c r="A466" s="157">
        <v>465</v>
      </c>
      <c r="B466" s="157">
        <v>415896</v>
      </c>
      <c r="C466" s="157" t="s">
        <v>205</v>
      </c>
      <c r="D466" s="157" t="s">
        <v>16</v>
      </c>
      <c r="E466" s="157">
        <v>2019</v>
      </c>
      <c r="F466" s="157">
        <v>169</v>
      </c>
      <c r="G466" s="157">
        <v>1137.9951923076924</v>
      </c>
      <c r="H466" s="157"/>
      <c r="I466" s="157">
        <f t="shared" si="126"/>
        <v>175</v>
      </c>
      <c r="J466" s="157" t="str">
        <f>IF(D466="Electric","--",IF(D466="Diesel",VLOOKUP(C466,[2]ORDLF!A:B,2,FALSE),""))</f>
        <v/>
      </c>
      <c r="K466" s="157">
        <f>IF(D466="Electric","--",IF(D466="Gasoline",VLOOKUP(C466,LSILF!A:C,3,FALSE),""))</f>
        <v>0.54</v>
      </c>
      <c r="L466" s="158">
        <f t="shared" si="125"/>
        <v>0.54</v>
      </c>
      <c r="M466" s="157" t="str" cm="1">
        <f t="array" ref="M466">IF(D466="Electric","--",IF(D466="Diesel",_xlfn._xlws.FILTER(DIESCH[CH Cap],(DIESCH[HP Bin]=I466)),""))</f>
        <v/>
      </c>
      <c r="N466" s="157" cm="1">
        <f t="array" ref="N466">IF(D466="Electric","--",IF(D466="Gasoline",_xlfn._xlws.FILTER(LSICH[CH Cap],(LSICH[Fuel Type]=D466)*(LSICH[MY]=E466)),""))</f>
        <v>10000</v>
      </c>
      <c r="O466" s="157">
        <f t="shared" si="127"/>
        <v>10000</v>
      </c>
      <c r="P466" s="157">
        <f t="shared" si="128"/>
        <v>1137.9951923076924</v>
      </c>
      <c r="Q466" s="157" t="str" cm="1">
        <f t="array" ref="Q466">IF(D466="Electric","--",IF(D466="Diesel",_xlfn._xlws.FILTER(ORDEF[HC-ZH (g/hp-hr)],(ORDEF[HP]=I466)*(ORDEF[Model_Year]=E466)),""))</f>
        <v/>
      </c>
      <c r="R466" s="157" cm="1">
        <f t="array" ref="R466">IF(D466="Electric","--",IF(D466="Gasoline",_xlfn._xlws.FILTER(LSIEF[HC-ZH (g/hp-hr)],(LSIEF[Fuel]=D466)*(LSIEF[HP Bin]=I466)*(LSIEF[Model Year]=E466)),""))</f>
        <v>0.129</v>
      </c>
      <c r="S466" s="158">
        <f t="shared" si="129"/>
        <v>0.129</v>
      </c>
      <c r="T466" s="159" t="str" cm="1">
        <f t="array" ref="T466">IF(D466="Electric","--",IF(D466="Diesel",_xlfn._xlws.FILTER(ORDEF[HCDR],(ORDEF[HP]=I466)*(ORDEF[Model_Year]=E466),),""))</f>
        <v/>
      </c>
      <c r="U466" s="159" cm="1">
        <f t="array" ref="U466">IF(D466="Electric","--",IF(D466="Gasoline",_xlfn._xlws.FILTER(LSIEF[HC DR],(LSIEF[Fuel]=D466)*(LSIEF[HP Bin]=I466)*(LSIEF[Model Year]=E466)),""))</f>
        <v>1.0200000000000001E-5</v>
      </c>
      <c r="V466" s="159">
        <f t="shared" si="130"/>
        <v>1.0200000000000001E-5</v>
      </c>
      <c r="W466" s="158" t="str" cm="1">
        <f t="array" ref="W466">IF(D466="Electric","--",IF(D466="Diesel",_xlfn._xlws.FILTER(ORDEF[NOXzh],(ORDEF[HP]=I466)*(ORDEF[Model_Year]=E466)),""))</f>
        <v/>
      </c>
      <c r="X466" s="158" cm="1">
        <f t="array" ref="X466">IF(D466="Electric","--",IF(D466="Gasoline",_xlfn._xlws.FILTER(LSIEF[NOX-ZH (g/hp-hr)],(LSIEF[Fuel]=D466)*(LSIEF[HP Bin]=I466)*(LSIEF[Model Year]=E466)),""))</f>
        <v>0.13700000000000001</v>
      </c>
      <c r="Y466" s="158">
        <f t="shared" si="131"/>
        <v>0.13700000000000001</v>
      </c>
      <c r="Z466" s="159" t="str" cm="1">
        <f t="array" ref="Z466">IF(D466="Electric","--",IF(D466="Diesel",_xlfn._xlws.FILTER(ORDEF[NOXdr],(ORDEF[HP]=I466)*(ORDEF[Model_Year]=E466)),""))</f>
        <v/>
      </c>
      <c r="AA466" s="159" cm="1">
        <f t="array" ref="AA466">IF(E466="Electric","--",IF(D466="Gasoline",_xlfn._xlws.FILTER(LSIEF[NOX DR],(LSIEF[Fuel]=D466)*(LSIEF[HP Bin]=I466)*(LSIEF[Model Year]=E466)),""))</f>
        <v>5.66E-5</v>
      </c>
      <c r="AB466" s="159">
        <f t="shared" si="132"/>
        <v>5.66E-5</v>
      </c>
      <c r="AC466" s="158" t="str" cm="1">
        <f t="array" ref="AC466">IF(D466="Electric","--",IF(D466="Diesel",_xlfn._xlws.FILTER(DFCF2[Fuel_HC],(DFCF2[MY]=E466)),""))</f>
        <v/>
      </c>
      <c r="AD466" s="158" cm="1">
        <f t="array" ref="AD466">IF(D466="Electric","--",IF(D466="Gasoline",_xlfn._xlws.FILTER(GFCF2[Fuel_HC],(GFCF2[MY]=E466)),""))</f>
        <v>1</v>
      </c>
      <c r="AE466" s="158">
        <f t="shared" si="133"/>
        <v>1</v>
      </c>
      <c r="AF466" s="157" t="str" cm="1">
        <f t="array" ref="AF466">IF(D466="Electric","--",IF(D466="Diesel",_xlfn._xlws.FILTER(DFCF2[Fuel_NOX],(DFCF2[MY]=E466)),""))</f>
        <v/>
      </c>
      <c r="AG466" s="157" cm="1">
        <f t="array" ref="AG466">IF(D466="Electric","--",IF(D466="Gasoline",_xlfn._xlws.FILTER(GFCF2[Fuel_NOX],(GFCF2[MY]=E466)),""))</f>
        <v>0.97699999999999998</v>
      </c>
      <c r="AH466" s="157">
        <f t="shared" si="134"/>
        <v>0.97699999999999998</v>
      </c>
      <c r="AI466" s="158">
        <f t="shared" si="135"/>
        <v>0.14060755096153846</v>
      </c>
      <c r="AJ466" s="158">
        <f t="shared" si="136"/>
        <v>0.19677808574326922</v>
      </c>
      <c r="AK466" s="158">
        <f t="shared" si="137"/>
        <v>32.193173869063351</v>
      </c>
      <c r="AL466" s="158">
        <f t="shared" si="138"/>
        <v>45.053847283687951</v>
      </c>
      <c r="AM466" s="158">
        <f t="shared" si="139"/>
        <v>1.6096586934531677E-2</v>
      </c>
      <c r="AN466" s="158">
        <f t="shared" si="140"/>
        <v>2.2526923641843975E-2</v>
      </c>
      <c r="AO466" s="158">
        <f t="shared" si="141"/>
        <v>1.4805640662382236E-2</v>
      </c>
      <c r="AP466" s="157"/>
      <c r="AQ466" s="161"/>
      <c r="AR466" s="161"/>
      <c r="AS466" s="161" t="str">
        <f>IF(ISNA(VLOOKUP($B466,'2017 Emission Inventory'!$B$2:$B$803,1,FALSE)),"No","Yes")</f>
        <v>No</v>
      </c>
      <c r="AT466" s="161" t="str">
        <f>IFERROR(INDEX('2017 Emission Inventory'!$C$2:$C$803,MATCH($B466,'2017 Emission Inventory'!$B$2:$B$803,0)),"")</f>
        <v/>
      </c>
      <c r="AU466" s="161" t="str">
        <f>IFERROR(INDEX('2017 Emission Inventory'!$D$2:$D$803,MATCH($B466,'2017 Emission Inventory'!$B$2:$B$803,0)),"")</f>
        <v/>
      </c>
      <c r="AV466" s="161" t="str">
        <f>IFERROR(INDEX('2017 Emission Inventory'!$E$2:$E$803,MATCH($B466,'2017 Emission Inventory'!$B$2:$B$803,0)),"")</f>
        <v/>
      </c>
      <c r="AW466" s="161" t="str">
        <f>IFERROR(INDEX('2017 Emission Inventory'!$F$2:$F$803,MATCH($B466,'2017 Emission Inventory'!$B$2:$B$803,0)),"")</f>
        <v/>
      </c>
      <c r="AX466" s="161" t="str">
        <f>IFERROR(INDEX('2017 Emission Inventory'!$G$2:$G$803,MATCH($B466,'2017 Emission Inventory'!$B$2:$B$803,0)),"")</f>
        <v/>
      </c>
      <c r="AY466" s="162" t="str">
        <f>IFERROR(INDEX('2017 Emission Inventory'!$AL$2:$AL$803,MATCH($B466,'2017 Emission Inventory'!$B$2:$B$803,0)),"")</f>
        <v/>
      </c>
      <c r="AZ466" s="163" t="e">
        <f t="shared" si="142"/>
        <v>#VALUE!</v>
      </c>
      <c r="BB466" s="166"/>
    </row>
    <row r="467" spans="1:54" s="160" customFormat="1" x14ac:dyDescent="0.35">
      <c r="A467" s="157">
        <v>466</v>
      </c>
      <c r="B467" s="157">
        <v>415897</v>
      </c>
      <c r="C467" s="157" t="s">
        <v>205</v>
      </c>
      <c r="D467" s="157" t="s">
        <v>16</v>
      </c>
      <c r="E467" s="157">
        <v>2019</v>
      </c>
      <c r="F467" s="157">
        <v>169</v>
      </c>
      <c r="G467" s="157">
        <v>1137.9951923076924</v>
      </c>
      <c r="H467" s="157"/>
      <c r="I467" s="157">
        <f t="shared" si="126"/>
        <v>175</v>
      </c>
      <c r="J467" s="157" t="str">
        <f>IF(D467="Electric","--",IF(D467="Diesel",VLOOKUP(C467,[2]ORDLF!A:B,2,FALSE),""))</f>
        <v/>
      </c>
      <c r="K467" s="157">
        <f>IF(D467="Electric","--",IF(D467="Gasoline",VLOOKUP(C467,LSILF!A:C,3,FALSE),""))</f>
        <v>0.54</v>
      </c>
      <c r="L467" s="158">
        <f t="shared" si="125"/>
        <v>0.54</v>
      </c>
      <c r="M467" s="157" t="str" cm="1">
        <f t="array" ref="M467">IF(D467="Electric","--",IF(D467="Diesel",_xlfn._xlws.FILTER(DIESCH[CH Cap],(DIESCH[HP Bin]=I467)),""))</f>
        <v/>
      </c>
      <c r="N467" s="157" cm="1">
        <f t="array" ref="N467">IF(D467="Electric","--",IF(D467="Gasoline",_xlfn._xlws.FILTER(LSICH[CH Cap],(LSICH[Fuel Type]=D467)*(LSICH[MY]=E467)),""))</f>
        <v>10000</v>
      </c>
      <c r="O467" s="157">
        <f t="shared" si="127"/>
        <v>10000</v>
      </c>
      <c r="P467" s="157">
        <f t="shared" si="128"/>
        <v>1137.9951923076924</v>
      </c>
      <c r="Q467" s="157" t="str" cm="1">
        <f t="array" ref="Q467">IF(D467="Electric","--",IF(D467="Diesel",_xlfn._xlws.FILTER(ORDEF[HC-ZH (g/hp-hr)],(ORDEF[HP]=I467)*(ORDEF[Model_Year]=E467)),""))</f>
        <v/>
      </c>
      <c r="R467" s="157" cm="1">
        <f t="array" ref="R467">IF(D467="Electric","--",IF(D467="Gasoline",_xlfn._xlws.FILTER(LSIEF[HC-ZH (g/hp-hr)],(LSIEF[Fuel]=D467)*(LSIEF[HP Bin]=I467)*(LSIEF[Model Year]=E467)),""))</f>
        <v>0.129</v>
      </c>
      <c r="S467" s="158">
        <f t="shared" si="129"/>
        <v>0.129</v>
      </c>
      <c r="T467" s="159" t="str" cm="1">
        <f t="array" ref="T467">IF(D467="Electric","--",IF(D467="Diesel",_xlfn._xlws.FILTER(ORDEF[HCDR],(ORDEF[HP]=I467)*(ORDEF[Model_Year]=E467),),""))</f>
        <v/>
      </c>
      <c r="U467" s="159" cm="1">
        <f t="array" ref="U467">IF(D467="Electric","--",IF(D467="Gasoline",_xlfn._xlws.FILTER(LSIEF[HC DR],(LSIEF[Fuel]=D467)*(LSIEF[HP Bin]=I467)*(LSIEF[Model Year]=E467)),""))</f>
        <v>1.0200000000000001E-5</v>
      </c>
      <c r="V467" s="159">
        <f t="shared" si="130"/>
        <v>1.0200000000000001E-5</v>
      </c>
      <c r="W467" s="158" t="str" cm="1">
        <f t="array" ref="W467">IF(D467="Electric","--",IF(D467="Diesel",_xlfn._xlws.FILTER(ORDEF[NOXzh],(ORDEF[HP]=I467)*(ORDEF[Model_Year]=E467)),""))</f>
        <v/>
      </c>
      <c r="X467" s="158" cm="1">
        <f t="array" ref="X467">IF(D467="Electric","--",IF(D467="Gasoline",_xlfn._xlws.FILTER(LSIEF[NOX-ZH (g/hp-hr)],(LSIEF[Fuel]=D467)*(LSIEF[HP Bin]=I467)*(LSIEF[Model Year]=E467)),""))</f>
        <v>0.13700000000000001</v>
      </c>
      <c r="Y467" s="158">
        <f t="shared" si="131"/>
        <v>0.13700000000000001</v>
      </c>
      <c r="Z467" s="159" t="str" cm="1">
        <f t="array" ref="Z467">IF(D467="Electric","--",IF(D467="Diesel",_xlfn._xlws.FILTER(ORDEF[NOXdr],(ORDEF[HP]=I467)*(ORDEF[Model_Year]=E467)),""))</f>
        <v/>
      </c>
      <c r="AA467" s="159" cm="1">
        <f t="array" ref="AA467">IF(E467="Electric","--",IF(D467="Gasoline",_xlfn._xlws.FILTER(LSIEF[NOX DR],(LSIEF[Fuel]=D467)*(LSIEF[HP Bin]=I467)*(LSIEF[Model Year]=E467)),""))</f>
        <v>5.66E-5</v>
      </c>
      <c r="AB467" s="159">
        <f t="shared" si="132"/>
        <v>5.66E-5</v>
      </c>
      <c r="AC467" s="158" t="str" cm="1">
        <f t="array" ref="AC467">IF(D467="Electric","--",IF(D467="Diesel",_xlfn._xlws.FILTER(DFCF2[Fuel_HC],(DFCF2[MY]=E467)),""))</f>
        <v/>
      </c>
      <c r="AD467" s="158" cm="1">
        <f t="array" ref="AD467">IF(D467="Electric","--",IF(D467="Gasoline",_xlfn._xlws.FILTER(GFCF2[Fuel_HC],(GFCF2[MY]=E467)),""))</f>
        <v>1</v>
      </c>
      <c r="AE467" s="158">
        <f t="shared" si="133"/>
        <v>1</v>
      </c>
      <c r="AF467" s="157" t="str" cm="1">
        <f t="array" ref="AF467">IF(D467="Electric","--",IF(D467="Diesel",_xlfn._xlws.FILTER(DFCF2[Fuel_NOX],(DFCF2[MY]=E467)),""))</f>
        <v/>
      </c>
      <c r="AG467" s="157" cm="1">
        <f t="array" ref="AG467">IF(D467="Electric","--",IF(D467="Gasoline",_xlfn._xlws.FILTER(GFCF2[Fuel_NOX],(GFCF2[MY]=E467)),""))</f>
        <v>0.97699999999999998</v>
      </c>
      <c r="AH467" s="157">
        <f t="shared" si="134"/>
        <v>0.97699999999999998</v>
      </c>
      <c r="AI467" s="158">
        <f t="shared" si="135"/>
        <v>0.14060755096153846</v>
      </c>
      <c r="AJ467" s="158">
        <f t="shared" si="136"/>
        <v>0.19677808574326922</v>
      </c>
      <c r="AK467" s="158">
        <f t="shared" si="137"/>
        <v>32.193173869063351</v>
      </c>
      <c r="AL467" s="158">
        <f t="shared" si="138"/>
        <v>45.053847283687951</v>
      </c>
      <c r="AM467" s="158">
        <f t="shared" si="139"/>
        <v>1.6096586934531677E-2</v>
      </c>
      <c r="AN467" s="158">
        <f t="shared" si="140"/>
        <v>2.2526923641843975E-2</v>
      </c>
      <c r="AO467" s="158">
        <f t="shared" si="141"/>
        <v>1.4805640662382236E-2</v>
      </c>
      <c r="AP467" s="157"/>
      <c r="AQ467" s="161"/>
      <c r="AR467" s="161"/>
      <c r="AS467" s="161" t="str">
        <f>IF(ISNA(VLOOKUP($B467,'2017 Emission Inventory'!$B$2:$B$803,1,FALSE)),"No","Yes")</f>
        <v>No</v>
      </c>
      <c r="AT467" s="161" t="str">
        <f>IFERROR(INDEX('2017 Emission Inventory'!$C$2:$C$803,MATCH($B467,'2017 Emission Inventory'!$B$2:$B$803,0)),"")</f>
        <v/>
      </c>
      <c r="AU467" s="161" t="str">
        <f>IFERROR(INDEX('2017 Emission Inventory'!$D$2:$D$803,MATCH($B467,'2017 Emission Inventory'!$B$2:$B$803,0)),"")</f>
        <v/>
      </c>
      <c r="AV467" s="161" t="str">
        <f>IFERROR(INDEX('2017 Emission Inventory'!$E$2:$E$803,MATCH($B467,'2017 Emission Inventory'!$B$2:$B$803,0)),"")</f>
        <v/>
      </c>
      <c r="AW467" s="161" t="str">
        <f>IFERROR(INDEX('2017 Emission Inventory'!$F$2:$F$803,MATCH($B467,'2017 Emission Inventory'!$B$2:$B$803,0)),"")</f>
        <v/>
      </c>
      <c r="AX467" s="161" t="str">
        <f>IFERROR(INDEX('2017 Emission Inventory'!$G$2:$G$803,MATCH($B467,'2017 Emission Inventory'!$B$2:$B$803,0)),"")</f>
        <v/>
      </c>
      <c r="AY467" s="162" t="str">
        <f>IFERROR(INDEX('2017 Emission Inventory'!$AL$2:$AL$803,MATCH($B467,'2017 Emission Inventory'!$B$2:$B$803,0)),"")</f>
        <v/>
      </c>
      <c r="AZ467" s="163" t="e">
        <f t="shared" si="142"/>
        <v>#VALUE!</v>
      </c>
      <c r="BB467" s="166"/>
    </row>
    <row r="468" spans="1:54" s="160" customFormat="1" x14ac:dyDescent="0.35">
      <c r="A468" s="157">
        <v>467</v>
      </c>
      <c r="B468" s="157">
        <v>415898</v>
      </c>
      <c r="C468" s="157" t="s">
        <v>205</v>
      </c>
      <c r="D468" s="157" t="s">
        <v>16</v>
      </c>
      <c r="E468" s="157">
        <v>2019</v>
      </c>
      <c r="F468" s="157">
        <v>169</v>
      </c>
      <c r="G468" s="157">
        <v>1137.9951923076924</v>
      </c>
      <c r="H468" s="157"/>
      <c r="I468" s="157">
        <f t="shared" si="126"/>
        <v>175</v>
      </c>
      <c r="J468" s="157" t="str">
        <f>IF(D468="Electric","--",IF(D468="Diesel",VLOOKUP(C468,[2]ORDLF!A:B,2,FALSE),""))</f>
        <v/>
      </c>
      <c r="K468" s="157">
        <f>IF(D468="Electric","--",IF(D468="Gasoline",VLOOKUP(C468,LSILF!A:C,3,FALSE),""))</f>
        <v>0.54</v>
      </c>
      <c r="L468" s="158">
        <f t="shared" si="125"/>
        <v>0.54</v>
      </c>
      <c r="M468" s="157" t="str" cm="1">
        <f t="array" ref="M468">IF(D468="Electric","--",IF(D468="Diesel",_xlfn._xlws.FILTER(DIESCH[CH Cap],(DIESCH[HP Bin]=I468)),""))</f>
        <v/>
      </c>
      <c r="N468" s="157" cm="1">
        <f t="array" ref="N468">IF(D468="Electric","--",IF(D468="Gasoline",_xlfn._xlws.FILTER(LSICH[CH Cap],(LSICH[Fuel Type]=D468)*(LSICH[MY]=E468)),""))</f>
        <v>10000</v>
      </c>
      <c r="O468" s="157">
        <f t="shared" si="127"/>
        <v>10000</v>
      </c>
      <c r="P468" s="157">
        <f t="shared" si="128"/>
        <v>1137.9951923076924</v>
      </c>
      <c r="Q468" s="157" t="str" cm="1">
        <f t="array" ref="Q468">IF(D468="Electric","--",IF(D468="Diesel",_xlfn._xlws.FILTER(ORDEF[HC-ZH (g/hp-hr)],(ORDEF[HP]=I468)*(ORDEF[Model_Year]=E468)),""))</f>
        <v/>
      </c>
      <c r="R468" s="157" cm="1">
        <f t="array" ref="R468">IF(D468="Electric","--",IF(D468="Gasoline",_xlfn._xlws.FILTER(LSIEF[HC-ZH (g/hp-hr)],(LSIEF[Fuel]=D468)*(LSIEF[HP Bin]=I468)*(LSIEF[Model Year]=E468)),""))</f>
        <v>0.129</v>
      </c>
      <c r="S468" s="158">
        <f t="shared" si="129"/>
        <v>0.129</v>
      </c>
      <c r="T468" s="159" t="str" cm="1">
        <f t="array" ref="T468">IF(D468="Electric","--",IF(D468="Diesel",_xlfn._xlws.FILTER(ORDEF[HCDR],(ORDEF[HP]=I468)*(ORDEF[Model_Year]=E468),),""))</f>
        <v/>
      </c>
      <c r="U468" s="159" cm="1">
        <f t="array" ref="U468">IF(D468="Electric","--",IF(D468="Gasoline",_xlfn._xlws.FILTER(LSIEF[HC DR],(LSIEF[Fuel]=D468)*(LSIEF[HP Bin]=I468)*(LSIEF[Model Year]=E468)),""))</f>
        <v>1.0200000000000001E-5</v>
      </c>
      <c r="V468" s="159">
        <f t="shared" si="130"/>
        <v>1.0200000000000001E-5</v>
      </c>
      <c r="W468" s="158" t="str" cm="1">
        <f t="array" ref="W468">IF(D468="Electric","--",IF(D468="Diesel",_xlfn._xlws.FILTER(ORDEF[NOXzh],(ORDEF[HP]=I468)*(ORDEF[Model_Year]=E468)),""))</f>
        <v/>
      </c>
      <c r="X468" s="158" cm="1">
        <f t="array" ref="X468">IF(D468="Electric","--",IF(D468="Gasoline",_xlfn._xlws.FILTER(LSIEF[NOX-ZH (g/hp-hr)],(LSIEF[Fuel]=D468)*(LSIEF[HP Bin]=I468)*(LSIEF[Model Year]=E468)),""))</f>
        <v>0.13700000000000001</v>
      </c>
      <c r="Y468" s="158">
        <f t="shared" si="131"/>
        <v>0.13700000000000001</v>
      </c>
      <c r="Z468" s="159" t="str" cm="1">
        <f t="array" ref="Z468">IF(D468="Electric","--",IF(D468="Diesel",_xlfn._xlws.FILTER(ORDEF[NOXdr],(ORDEF[HP]=I468)*(ORDEF[Model_Year]=E468)),""))</f>
        <v/>
      </c>
      <c r="AA468" s="159" cm="1">
        <f t="array" ref="AA468">IF(E468="Electric","--",IF(D468="Gasoline",_xlfn._xlws.FILTER(LSIEF[NOX DR],(LSIEF[Fuel]=D468)*(LSIEF[HP Bin]=I468)*(LSIEF[Model Year]=E468)),""))</f>
        <v>5.66E-5</v>
      </c>
      <c r="AB468" s="159">
        <f t="shared" si="132"/>
        <v>5.66E-5</v>
      </c>
      <c r="AC468" s="158" t="str" cm="1">
        <f t="array" ref="AC468">IF(D468="Electric","--",IF(D468="Diesel",_xlfn._xlws.FILTER(DFCF2[Fuel_HC],(DFCF2[MY]=E468)),""))</f>
        <v/>
      </c>
      <c r="AD468" s="158" cm="1">
        <f t="array" ref="AD468">IF(D468="Electric","--",IF(D468="Gasoline",_xlfn._xlws.FILTER(GFCF2[Fuel_HC],(GFCF2[MY]=E468)),""))</f>
        <v>1</v>
      </c>
      <c r="AE468" s="158">
        <f t="shared" si="133"/>
        <v>1</v>
      </c>
      <c r="AF468" s="157" t="str" cm="1">
        <f t="array" ref="AF468">IF(D468="Electric","--",IF(D468="Diesel",_xlfn._xlws.FILTER(DFCF2[Fuel_NOX],(DFCF2[MY]=E468)),""))</f>
        <v/>
      </c>
      <c r="AG468" s="157" cm="1">
        <f t="array" ref="AG468">IF(D468="Electric","--",IF(D468="Gasoline",_xlfn._xlws.FILTER(GFCF2[Fuel_NOX],(GFCF2[MY]=E468)),""))</f>
        <v>0.97699999999999998</v>
      </c>
      <c r="AH468" s="157">
        <f t="shared" si="134"/>
        <v>0.97699999999999998</v>
      </c>
      <c r="AI468" s="158">
        <f t="shared" si="135"/>
        <v>0.14060755096153846</v>
      </c>
      <c r="AJ468" s="158">
        <f t="shared" si="136"/>
        <v>0.19677808574326922</v>
      </c>
      <c r="AK468" s="158">
        <f t="shared" si="137"/>
        <v>32.193173869063351</v>
      </c>
      <c r="AL468" s="158">
        <f t="shared" si="138"/>
        <v>45.053847283687951</v>
      </c>
      <c r="AM468" s="158">
        <f t="shared" si="139"/>
        <v>1.6096586934531677E-2</v>
      </c>
      <c r="AN468" s="158">
        <f t="shared" si="140"/>
        <v>2.2526923641843975E-2</v>
      </c>
      <c r="AO468" s="158">
        <f t="shared" si="141"/>
        <v>1.4805640662382236E-2</v>
      </c>
      <c r="AP468" s="157"/>
      <c r="AQ468" s="161"/>
      <c r="AR468" s="161"/>
      <c r="AS468" s="161" t="str">
        <f>IF(ISNA(VLOOKUP($B468,'2017 Emission Inventory'!$B$2:$B$803,1,FALSE)),"No","Yes")</f>
        <v>No</v>
      </c>
      <c r="AT468" s="161" t="str">
        <f>IFERROR(INDEX('2017 Emission Inventory'!$C$2:$C$803,MATCH($B468,'2017 Emission Inventory'!$B$2:$B$803,0)),"")</f>
        <v/>
      </c>
      <c r="AU468" s="161" t="str">
        <f>IFERROR(INDEX('2017 Emission Inventory'!$D$2:$D$803,MATCH($B468,'2017 Emission Inventory'!$B$2:$B$803,0)),"")</f>
        <v/>
      </c>
      <c r="AV468" s="161" t="str">
        <f>IFERROR(INDEX('2017 Emission Inventory'!$E$2:$E$803,MATCH($B468,'2017 Emission Inventory'!$B$2:$B$803,0)),"")</f>
        <v/>
      </c>
      <c r="AW468" s="161" t="str">
        <f>IFERROR(INDEX('2017 Emission Inventory'!$F$2:$F$803,MATCH($B468,'2017 Emission Inventory'!$B$2:$B$803,0)),"")</f>
        <v/>
      </c>
      <c r="AX468" s="161" t="str">
        <f>IFERROR(INDEX('2017 Emission Inventory'!$G$2:$G$803,MATCH($B468,'2017 Emission Inventory'!$B$2:$B$803,0)),"")</f>
        <v/>
      </c>
      <c r="AY468" s="162" t="str">
        <f>IFERROR(INDEX('2017 Emission Inventory'!$AL$2:$AL$803,MATCH($B468,'2017 Emission Inventory'!$B$2:$B$803,0)),"")</f>
        <v/>
      </c>
      <c r="AZ468" s="163" t="e">
        <f t="shared" si="142"/>
        <v>#VALUE!</v>
      </c>
      <c r="BB468" s="166"/>
    </row>
    <row r="469" spans="1:54" s="160" customFormat="1" x14ac:dyDescent="0.35">
      <c r="A469" s="157">
        <v>468</v>
      </c>
      <c r="B469" s="157">
        <v>415899</v>
      </c>
      <c r="C469" s="157" t="s">
        <v>205</v>
      </c>
      <c r="D469" s="157" t="s">
        <v>16</v>
      </c>
      <c r="E469" s="157">
        <v>2019</v>
      </c>
      <c r="F469" s="157">
        <v>169</v>
      </c>
      <c r="G469" s="157">
        <v>1137.9951923076924</v>
      </c>
      <c r="H469" s="157"/>
      <c r="I469" s="157">
        <f t="shared" si="126"/>
        <v>175</v>
      </c>
      <c r="J469" s="157" t="str">
        <f>IF(D469="Electric","--",IF(D469="Diesel",VLOOKUP(C469,[2]ORDLF!A:B,2,FALSE),""))</f>
        <v/>
      </c>
      <c r="K469" s="157">
        <f>IF(D469="Electric","--",IF(D469="Gasoline",VLOOKUP(C469,LSILF!A:C,3,FALSE),""))</f>
        <v>0.54</v>
      </c>
      <c r="L469" s="158">
        <f t="shared" si="125"/>
        <v>0.54</v>
      </c>
      <c r="M469" s="157" t="str" cm="1">
        <f t="array" ref="M469">IF(D469="Electric","--",IF(D469="Diesel",_xlfn._xlws.FILTER(DIESCH[CH Cap],(DIESCH[HP Bin]=I469)),""))</f>
        <v/>
      </c>
      <c r="N469" s="157" cm="1">
        <f t="array" ref="N469">IF(D469="Electric","--",IF(D469="Gasoline",_xlfn._xlws.FILTER(LSICH[CH Cap],(LSICH[Fuel Type]=D469)*(LSICH[MY]=E469)),""))</f>
        <v>10000</v>
      </c>
      <c r="O469" s="157">
        <f t="shared" si="127"/>
        <v>10000</v>
      </c>
      <c r="P469" s="157">
        <f t="shared" si="128"/>
        <v>1137.9951923076924</v>
      </c>
      <c r="Q469" s="157" t="str" cm="1">
        <f t="array" ref="Q469">IF(D469="Electric","--",IF(D469="Diesel",_xlfn._xlws.FILTER(ORDEF[HC-ZH (g/hp-hr)],(ORDEF[HP]=I469)*(ORDEF[Model_Year]=E469)),""))</f>
        <v/>
      </c>
      <c r="R469" s="157" cm="1">
        <f t="array" ref="R469">IF(D469="Electric","--",IF(D469="Gasoline",_xlfn._xlws.FILTER(LSIEF[HC-ZH (g/hp-hr)],(LSIEF[Fuel]=D469)*(LSIEF[HP Bin]=I469)*(LSIEF[Model Year]=E469)),""))</f>
        <v>0.129</v>
      </c>
      <c r="S469" s="158">
        <f t="shared" si="129"/>
        <v>0.129</v>
      </c>
      <c r="T469" s="159" t="str" cm="1">
        <f t="array" ref="T469">IF(D469="Electric","--",IF(D469="Diesel",_xlfn._xlws.FILTER(ORDEF[HCDR],(ORDEF[HP]=I469)*(ORDEF[Model_Year]=E469),),""))</f>
        <v/>
      </c>
      <c r="U469" s="159" cm="1">
        <f t="array" ref="U469">IF(D469="Electric","--",IF(D469="Gasoline",_xlfn._xlws.FILTER(LSIEF[HC DR],(LSIEF[Fuel]=D469)*(LSIEF[HP Bin]=I469)*(LSIEF[Model Year]=E469)),""))</f>
        <v>1.0200000000000001E-5</v>
      </c>
      <c r="V469" s="159">
        <f t="shared" si="130"/>
        <v>1.0200000000000001E-5</v>
      </c>
      <c r="W469" s="158" t="str" cm="1">
        <f t="array" ref="W469">IF(D469="Electric","--",IF(D469="Diesel",_xlfn._xlws.FILTER(ORDEF[NOXzh],(ORDEF[HP]=I469)*(ORDEF[Model_Year]=E469)),""))</f>
        <v/>
      </c>
      <c r="X469" s="158" cm="1">
        <f t="array" ref="X469">IF(D469="Electric","--",IF(D469="Gasoline",_xlfn._xlws.FILTER(LSIEF[NOX-ZH (g/hp-hr)],(LSIEF[Fuel]=D469)*(LSIEF[HP Bin]=I469)*(LSIEF[Model Year]=E469)),""))</f>
        <v>0.13700000000000001</v>
      </c>
      <c r="Y469" s="158">
        <f t="shared" si="131"/>
        <v>0.13700000000000001</v>
      </c>
      <c r="Z469" s="159" t="str" cm="1">
        <f t="array" ref="Z469">IF(D469="Electric","--",IF(D469="Diesel",_xlfn._xlws.FILTER(ORDEF[NOXdr],(ORDEF[HP]=I469)*(ORDEF[Model_Year]=E469)),""))</f>
        <v/>
      </c>
      <c r="AA469" s="159" cm="1">
        <f t="array" ref="AA469">IF(E469="Electric","--",IF(D469="Gasoline",_xlfn._xlws.FILTER(LSIEF[NOX DR],(LSIEF[Fuel]=D469)*(LSIEF[HP Bin]=I469)*(LSIEF[Model Year]=E469)),""))</f>
        <v>5.66E-5</v>
      </c>
      <c r="AB469" s="159">
        <f t="shared" si="132"/>
        <v>5.66E-5</v>
      </c>
      <c r="AC469" s="158" t="str" cm="1">
        <f t="array" ref="AC469">IF(D469="Electric","--",IF(D469="Diesel",_xlfn._xlws.FILTER(DFCF2[Fuel_HC],(DFCF2[MY]=E469)),""))</f>
        <v/>
      </c>
      <c r="AD469" s="158" cm="1">
        <f t="array" ref="AD469">IF(D469="Electric","--",IF(D469="Gasoline",_xlfn._xlws.FILTER(GFCF2[Fuel_HC],(GFCF2[MY]=E469)),""))</f>
        <v>1</v>
      </c>
      <c r="AE469" s="158">
        <f t="shared" si="133"/>
        <v>1</v>
      </c>
      <c r="AF469" s="157" t="str" cm="1">
        <f t="array" ref="AF469">IF(D469="Electric","--",IF(D469="Diesel",_xlfn._xlws.FILTER(DFCF2[Fuel_NOX],(DFCF2[MY]=E469)),""))</f>
        <v/>
      </c>
      <c r="AG469" s="157" cm="1">
        <f t="array" ref="AG469">IF(D469="Electric","--",IF(D469="Gasoline",_xlfn._xlws.FILTER(GFCF2[Fuel_NOX],(GFCF2[MY]=E469)),""))</f>
        <v>0.97699999999999998</v>
      </c>
      <c r="AH469" s="157">
        <f t="shared" si="134"/>
        <v>0.97699999999999998</v>
      </c>
      <c r="AI469" s="158">
        <f t="shared" si="135"/>
        <v>0.14060755096153846</v>
      </c>
      <c r="AJ469" s="158">
        <f t="shared" si="136"/>
        <v>0.19677808574326922</v>
      </c>
      <c r="AK469" s="158">
        <f t="shared" si="137"/>
        <v>32.193173869063351</v>
      </c>
      <c r="AL469" s="158">
        <f t="shared" si="138"/>
        <v>45.053847283687951</v>
      </c>
      <c r="AM469" s="158">
        <f t="shared" si="139"/>
        <v>1.6096586934531677E-2</v>
      </c>
      <c r="AN469" s="158">
        <f t="shared" si="140"/>
        <v>2.2526923641843975E-2</v>
      </c>
      <c r="AO469" s="158">
        <f t="shared" si="141"/>
        <v>1.4805640662382236E-2</v>
      </c>
      <c r="AP469" s="157"/>
      <c r="AQ469" s="161"/>
      <c r="AR469" s="161"/>
      <c r="AS469" s="161" t="str">
        <f>IF(ISNA(VLOOKUP($B469,'2017 Emission Inventory'!$B$2:$B$803,1,FALSE)),"No","Yes")</f>
        <v>No</v>
      </c>
      <c r="AT469" s="161" t="str">
        <f>IFERROR(INDEX('2017 Emission Inventory'!$C$2:$C$803,MATCH($B469,'2017 Emission Inventory'!$B$2:$B$803,0)),"")</f>
        <v/>
      </c>
      <c r="AU469" s="161" t="str">
        <f>IFERROR(INDEX('2017 Emission Inventory'!$D$2:$D$803,MATCH($B469,'2017 Emission Inventory'!$B$2:$B$803,0)),"")</f>
        <v/>
      </c>
      <c r="AV469" s="161" t="str">
        <f>IFERROR(INDEX('2017 Emission Inventory'!$E$2:$E$803,MATCH($B469,'2017 Emission Inventory'!$B$2:$B$803,0)),"")</f>
        <v/>
      </c>
      <c r="AW469" s="161" t="str">
        <f>IFERROR(INDEX('2017 Emission Inventory'!$F$2:$F$803,MATCH($B469,'2017 Emission Inventory'!$B$2:$B$803,0)),"")</f>
        <v/>
      </c>
      <c r="AX469" s="161" t="str">
        <f>IFERROR(INDEX('2017 Emission Inventory'!$G$2:$G$803,MATCH($B469,'2017 Emission Inventory'!$B$2:$B$803,0)),"")</f>
        <v/>
      </c>
      <c r="AY469" s="162" t="str">
        <f>IFERROR(INDEX('2017 Emission Inventory'!$AL$2:$AL$803,MATCH($B469,'2017 Emission Inventory'!$B$2:$B$803,0)),"")</f>
        <v/>
      </c>
      <c r="AZ469" s="163" t="e">
        <f t="shared" si="142"/>
        <v>#VALUE!</v>
      </c>
      <c r="BB469" s="166"/>
    </row>
    <row r="470" spans="1:54" s="160" customFormat="1" x14ac:dyDescent="0.35">
      <c r="A470" s="157">
        <v>469</v>
      </c>
      <c r="B470" s="157">
        <v>415900</v>
      </c>
      <c r="C470" s="157" t="s">
        <v>205</v>
      </c>
      <c r="D470" s="157" t="s">
        <v>16</v>
      </c>
      <c r="E470" s="157">
        <v>2019</v>
      </c>
      <c r="F470" s="157">
        <v>169</v>
      </c>
      <c r="G470" s="157">
        <v>1137.9951923076924</v>
      </c>
      <c r="H470" s="157"/>
      <c r="I470" s="157">
        <f t="shared" si="126"/>
        <v>175</v>
      </c>
      <c r="J470" s="157" t="str">
        <f>IF(D470="Electric","--",IF(D470="Diesel",VLOOKUP(C470,[2]ORDLF!A:B,2,FALSE),""))</f>
        <v/>
      </c>
      <c r="K470" s="157">
        <f>IF(D470="Electric","--",IF(D470="Gasoline",VLOOKUP(C470,LSILF!A:C,3,FALSE),""))</f>
        <v>0.54</v>
      </c>
      <c r="L470" s="158">
        <f t="shared" si="125"/>
        <v>0.54</v>
      </c>
      <c r="M470" s="157" t="str" cm="1">
        <f t="array" ref="M470">IF(D470="Electric","--",IF(D470="Diesel",_xlfn._xlws.FILTER(DIESCH[CH Cap],(DIESCH[HP Bin]=I470)),""))</f>
        <v/>
      </c>
      <c r="N470" s="157" cm="1">
        <f t="array" ref="N470">IF(D470="Electric","--",IF(D470="Gasoline",_xlfn._xlws.FILTER(LSICH[CH Cap],(LSICH[Fuel Type]=D470)*(LSICH[MY]=E470)),""))</f>
        <v>10000</v>
      </c>
      <c r="O470" s="157">
        <f t="shared" si="127"/>
        <v>10000</v>
      </c>
      <c r="P470" s="157">
        <f t="shared" si="128"/>
        <v>1137.9951923076924</v>
      </c>
      <c r="Q470" s="157" t="str" cm="1">
        <f t="array" ref="Q470">IF(D470="Electric","--",IF(D470="Diesel",_xlfn._xlws.FILTER(ORDEF[HC-ZH (g/hp-hr)],(ORDEF[HP]=I470)*(ORDEF[Model_Year]=E470)),""))</f>
        <v/>
      </c>
      <c r="R470" s="157" cm="1">
        <f t="array" ref="R470">IF(D470="Electric","--",IF(D470="Gasoline",_xlfn._xlws.FILTER(LSIEF[HC-ZH (g/hp-hr)],(LSIEF[Fuel]=D470)*(LSIEF[HP Bin]=I470)*(LSIEF[Model Year]=E470)),""))</f>
        <v>0.129</v>
      </c>
      <c r="S470" s="158">
        <f t="shared" si="129"/>
        <v>0.129</v>
      </c>
      <c r="T470" s="159" t="str" cm="1">
        <f t="array" ref="T470">IF(D470="Electric","--",IF(D470="Diesel",_xlfn._xlws.FILTER(ORDEF[HCDR],(ORDEF[HP]=I470)*(ORDEF[Model_Year]=E470),),""))</f>
        <v/>
      </c>
      <c r="U470" s="159" cm="1">
        <f t="array" ref="U470">IF(D470="Electric","--",IF(D470="Gasoline",_xlfn._xlws.FILTER(LSIEF[HC DR],(LSIEF[Fuel]=D470)*(LSIEF[HP Bin]=I470)*(LSIEF[Model Year]=E470)),""))</f>
        <v>1.0200000000000001E-5</v>
      </c>
      <c r="V470" s="159">
        <f t="shared" si="130"/>
        <v>1.0200000000000001E-5</v>
      </c>
      <c r="W470" s="158" t="str" cm="1">
        <f t="array" ref="W470">IF(D470="Electric","--",IF(D470="Diesel",_xlfn._xlws.FILTER(ORDEF[NOXzh],(ORDEF[HP]=I470)*(ORDEF[Model_Year]=E470)),""))</f>
        <v/>
      </c>
      <c r="X470" s="158" cm="1">
        <f t="array" ref="X470">IF(D470="Electric","--",IF(D470="Gasoline",_xlfn._xlws.FILTER(LSIEF[NOX-ZH (g/hp-hr)],(LSIEF[Fuel]=D470)*(LSIEF[HP Bin]=I470)*(LSIEF[Model Year]=E470)),""))</f>
        <v>0.13700000000000001</v>
      </c>
      <c r="Y470" s="158">
        <f t="shared" si="131"/>
        <v>0.13700000000000001</v>
      </c>
      <c r="Z470" s="159" t="str" cm="1">
        <f t="array" ref="Z470">IF(D470="Electric","--",IF(D470="Diesel",_xlfn._xlws.FILTER(ORDEF[NOXdr],(ORDEF[HP]=I470)*(ORDEF[Model_Year]=E470)),""))</f>
        <v/>
      </c>
      <c r="AA470" s="159" cm="1">
        <f t="array" ref="AA470">IF(E470="Electric","--",IF(D470="Gasoline",_xlfn._xlws.FILTER(LSIEF[NOX DR],(LSIEF[Fuel]=D470)*(LSIEF[HP Bin]=I470)*(LSIEF[Model Year]=E470)),""))</f>
        <v>5.66E-5</v>
      </c>
      <c r="AB470" s="159">
        <f t="shared" si="132"/>
        <v>5.66E-5</v>
      </c>
      <c r="AC470" s="158" t="str" cm="1">
        <f t="array" ref="AC470">IF(D470="Electric","--",IF(D470="Diesel",_xlfn._xlws.FILTER(DFCF2[Fuel_HC],(DFCF2[MY]=E470)),""))</f>
        <v/>
      </c>
      <c r="AD470" s="158" cm="1">
        <f t="array" ref="AD470">IF(D470="Electric","--",IF(D470="Gasoline",_xlfn._xlws.FILTER(GFCF2[Fuel_HC],(GFCF2[MY]=E470)),""))</f>
        <v>1</v>
      </c>
      <c r="AE470" s="158">
        <f t="shared" si="133"/>
        <v>1</v>
      </c>
      <c r="AF470" s="157" t="str" cm="1">
        <f t="array" ref="AF470">IF(D470="Electric","--",IF(D470="Diesel",_xlfn._xlws.FILTER(DFCF2[Fuel_NOX],(DFCF2[MY]=E470)),""))</f>
        <v/>
      </c>
      <c r="AG470" s="157" cm="1">
        <f t="array" ref="AG470">IF(D470="Electric","--",IF(D470="Gasoline",_xlfn._xlws.FILTER(GFCF2[Fuel_NOX],(GFCF2[MY]=E470)),""))</f>
        <v>0.97699999999999998</v>
      </c>
      <c r="AH470" s="157">
        <f t="shared" si="134"/>
        <v>0.97699999999999998</v>
      </c>
      <c r="AI470" s="158">
        <f t="shared" si="135"/>
        <v>0.14060755096153846</v>
      </c>
      <c r="AJ470" s="158">
        <f t="shared" si="136"/>
        <v>0.19677808574326922</v>
      </c>
      <c r="AK470" s="158">
        <f t="shared" si="137"/>
        <v>32.193173869063351</v>
      </c>
      <c r="AL470" s="158">
        <f t="shared" si="138"/>
        <v>45.053847283687951</v>
      </c>
      <c r="AM470" s="158">
        <f t="shared" si="139"/>
        <v>1.6096586934531677E-2</v>
      </c>
      <c r="AN470" s="158">
        <f t="shared" si="140"/>
        <v>2.2526923641843975E-2</v>
      </c>
      <c r="AO470" s="158">
        <f t="shared" si="141"/>
        <v>1.4805640662382236E-2</v>
      </c>
      <c r="AP470" s="157"/>
      <c r="AQ470" s="161"/>
      <c r="AR470" s="161"/>
      <c r="AS470" s="161" t="str">
        <f>IF(ISNA(VLOOKUP($B470,'2017 Emission Inventory'!$B$2:$B$803,1,FALSE)),"No","Yes")</f>
        <v>No</v>
      </c>
      <c r="AT470" s="161" t="str">
        <f>IFERROR(INDEX('2017 Emission Inventory'!$C$2:$C$803,MATCH($B470,'2017 Emission Inventory'!$B$2:$B$803,0)),"")</f>
        <v/>
      </c>
      <c r="AU470" s="161" t="str">
        <f>IFERROR(INDEX('2017 Emission Inventory'!$D$2:$D$803,MATCH($B470,'2017 Emission Inventory'!$B$2:$B$803,0)),"")</f>
        <v/>
      </c>
      <c r="AV470" s="161" t="str">
        <f>IFERROR(INDEX('2017 Emission Inventory'!$E$2:$E$803,MATCH($B470,'2017 Emission Inventory'!$B$2:$B$803,0)),"")</f>
        <v/>
      </c>
      <c r="AW470" s="161" t="str">
        <f>IFERROR(INDEX('2017 Emission Inventory'!$F$2:$F$803,MATCH($B470,'2017 Emission Inventory'!$B$2:$B$803,0)),"")</f>
        <v/>
      </c>
      <c r="AX470" s="161" t="str">
        <f>IFERROR(INDEX('2017 Emission Inventory'!$G$2:$G$803,MATCH($B470,'2017 Emission Inventory'!$B$2:$B$803,0)),"")</f>
        <v/>
      </c>
      <c r="AY470" s="162" t="str">
        <f>IFERROR(INDEX('2017 Emission Inventory'!$AL$2:$AL$803,MATCH($B470,'2017 Emission Inventory'!$B$2:$B$803,0)),"")</f>
        <v/>
      </c>
      <c r="AZ470" s="163" t="e">
        <f t="shared" si="142"/>
        <v>#VALUE!</v>
      </c>
      <c r="BB470" s="166"/>
    </row>
    <row r="471" spans="1:54" s="160" customFormat="1" x14ac:dyDescent="0.35">
      <c r="A471" s="157">
        <v>470</v>
      </c>
      <c r="B471" s="157">
        <v>415901</v>
      </c>
      <c r="C471" s="157" t="s">
        <v>205</v>
      </c>
      <c r="D471" s="157" t="s">
        <v>16</v>
      </c>
      <c r="E471" s="157">
        <v>2019</v>
      </c>
      <c r="F471" s="157">
        <v>169</v>
      </c>
      <c r="G471" s="157">
        <v>1137.9951923076924</v>
      </c>
      <c r="H471" s="157"/>
      <c r="I471" s="157">
        <f t="shared" si="126"/>
        <v>175</v>
      </c>
      <c r="J471" s="157" t="str">
        <f>IF(D471="Electric","--",IF(D471="Diesel",VLOOKUP(C471,[2]ORDLF!A:B,2,FALSE),""))</f>
        <v/>
      </c>
      <c r="K471" s="157">
        <f>IF(D471="Electric","--",IF(D471="Gasoline",VLOOKUP(C471,LSILF!A:C,3,FALSE),""))</f>
        <v>0.54</v>
      </c>
      <c r="L471" s="158">
        <f t="shared" si="125"/>
        <v>0.54</v>
      </c>
      <c r="M471" s="157" t="str" cm="1">
        <f t="array" ref="M471">IF(D471="Electric","--",IF(D471="Diesel",_xlfn._xlws.FILTER(DIESCH[CH Cap],(DIESCH[HP Bin]=I471)),""))</f>
        <v/>
      </c>
      <c r="N471" s="157" cm="1">
        <f t="array" ref="N471">IF(D471="Electric","--",IF(D471="Gasoline",_xlfn._xlws.FILTER(LSICH[CH Cap],(LSICH[Fuel Type]=D471)*(LSICH[MY]=E471)),""))</f>
        <v>10000</v>
      </c>
      <c r="O471" s="157">
        <f t="shared" si="127"/>
        <v>10000</v>
      </c>
      <c r="P471" s="157">
        <f t="shared" si="128"/>
        <v>1137.9951923076924</v>
      </c>
      <c r="Q471" s="157" t="str" cm="1">
        <f t="array" ref="Q471">IF(D471="Electric","--",IF(D471="Diesel",_xlfn._xlws.FILTER(ORDEF[HC-ZH (g/hp-hr)],(ORDEF[HP]=I471)*(ORDEF[Model_Year]=E471)),""))</f>
        <v/>
      </c>
      <c r="R471" s="157" cm="1">
        <f t="array" ref="R471">IF(D471="Electric","--",IF(D471="Gasoline",_xlfn._xlws.FILTER(LSIEF[HC-ZH (g/hp-hr)],(LSIEF[Fuel]=D471)*(LSIEF[HP Bin]=I471)*(LSIEF[Model Year]=E471)),""))</f>
        <v>0.129</v>
      </c>
      <c r="S471" s="158">
        <f t="shared" si="129"/>
        <v>0.129</v>
      </c>
      <c r="T471" s="159" t="str" cm="1">
        <f t="array" ref="T471">IF(D471="Electric","--",IF(D471="Diesel",_xlfn._xlws.FILTER(ORDEF[HCDR],(ORDEF[HP]=I471)*(ORDEF[Model_Year]=E471),),""))</f>
        <v/>
      </c>
      <c r="U471" s="159" cm="1">
        <f t="array" ref="U471">IF(D471="Electric","--",IF(D471="Gasoline",_xlfn._xlws.FILTER(LSIEF[HC DR],(LSIEF[Fuel]=D471)*(LSIEF[HP Bin]=I471)*(LSIEF[Model Year]=E471)),""))</f>
        <v>1.0200000000000001E-5</v>
      </c>
      <c r="V471" s="159">
        <f t="shared" si="130"/>
        <v>1.0200000000000001E-5</v>
      </c>
      <c r="W471" s="158" t="str" cm="1">
        <f t="array" ref="W471">IF(D471="Electric","--",IF(D471="Diesel",_xlfn._xlws.FILTER(ORDEF[NOXzh],(ORDEF[HP]=I471)*(ORDEF[Model_Year]=E471)),""))</f>
        <v/>
      </c>
      <c r="X471" s="158" cm="1">
        <f t="array" ref="X471">IF(D471="Electric","--",IF(D471="Gasoline",_xlfn._xlws.FILTER(LSIEF[NOX-ZH (g/hp-hr)],(LSIEF[Fuel]=D471)*(LSIEF[HP Bin]=I471)*(LSIEF[Model Year]=E471)),""))</f>
        <v>0.13700000000000001</v>
      </c>
      <c r="Y471" s="158">
        <f t="shared" si="131"/>
        <v>0.13700000000000001</v>
      </c>
      <c r="Z471" s="159" t="str" cm="1">
        <f t="array" ref="Z471">IF(D471="Electric","--",IF(D471="Diesel",_xlfn._xlws.FILTER(ORDEF[NOXdr],(ORDEF[HP]=I471)*(ORDEF[Model_Year]=E471)),""))</f>
        <v/>
      </c>
      <c r="AA471" s="159" cm="1">
        <f t="array" ref="AA471">IF(E471="Electric","--",IF(D471="Gasoline",_xlfn._xlws.FILTER(LSIEF[NOX DR],(LSIEF[Fuel]=D471)*(LSIEF[HP Bin]=I471)*(LSIEF[Model Year]=E471)),""))</f>
        <v>5.66E-5</v>
      </c>
      <c r="AB471" s="159">
        <f t="shared" si="132"/>
        <v>5.66E-5</v>
      </c>
      <c r="AC471" s="158" t="str" cm="1">
        <f t="array" ref="AC471">IF(D471="Electric","--",IF(D471="Diesel",_xlfn._xlws.FILTER(DFCF2[Fuel_HC],(DFCF2[MY]=E471)),""))</f>
        <v/>
      </c>
      <c r="AD471" s="158" cm="1">
        <f t="array" ref="AD471">IF(D471="Electric","--",IF(D471="Gasoline",_xlfn._xlws.FILTER(GFCF2[Fuel_HC],(GFCF2[MY]=E471)),""))</f>
        <v>1</v>
      </c>
      <c r="AE471" s="158">
        <f t="shared" si="133"/>
        <v>1</v>
      </c>
      <c r="AF471" s="157" t="str" cm="1">
        <f t="array" ref="AF471">IF(D471="Electric","--",IF(D471="Diesel",_xlfn._xlws.FILTER(DFCF2[Fuel_NOX],(DFCF2[MY]=E471)),""))</f>
        <v/>
      </c>
      <c r="AG471" s="157" cm="1">
        <f t="array" ref="AG471">IF(D471="Electric","--",IF(D471="Gasoline",_xlfn._xlws.FILTER(GFCF2[Fuel_NOX],(GFCF2[MY]=E471)),""))</f>
        <v>0.97699999999999998</v>
      </c>
      <c r="AH471" s="157">
        <f t="shared" si="134"/>
        <v>0.97699999999999998</v>
      </c>
      <c r="AI471" s="158">
        <f t="shared" si="135"/>
        <v>0.14060755096153846</v>
      </c>
      <c r="AJ471" s="158">
        <f t="shared" si="136"/>
        <v>0.19677808574326922</v>
      </c>
      <c r="AK471" s="158">
        <f t="shared" si="137"/>
        <v>32.193173869063351</v>
      </c>
      <c r="AL471" s="158">
        <f t="shared" si="138"/>
        <v>45.053847283687951</v>
      </c>
      <c r="AM471" s="158">
        <f t="shared" si="139"/>
        <v>1.6096586934531677E-2</v>
      </c>
      <c r="AN471" s="158">
        <f t="shared" si="140"/>
        <v>2.2526923641843975E-2</v>
      </c>
      <c r="AO471" s="158">
        <f t="shared" si="141"/>
        <v>1.4805640662382236E-2</v>
      </c>
      <c r="AP471" s="157"/>
      <c r="AQ471" s="161"/>
      <c r="AR471" s="161"/>
      <c r="AS471" s="161" t="str">
        <f>IF(ISNA(VLOOKUP($B471,'2017 Emission Inventory'!$B$2:$B$803,1,FALSE)),"No","Yes")</f>
        <v>No</v>
      </c>
      <c r="AT471" s="161" t="str">
        <f>IFERROR(INDEX('2017 Emission Inventory'!$C$2:$C$803,MATCH($B471,'2017 Emission Inventory'!$B$2:$B$803,0)),"")</f>
        <v/>
      </c>
      <c r="AU471" s="161" t="str">
        <f>IFERROR(INDEX('2017 Emission Inventory'!$D$2:$D$803,MATCH($B471,'2017 Emission Inventory'!$B$2:$B$803,0)),"")</f>
        <v/>
      </c>
      <c r="AV471" s="161" t="str">
        <f>IFERROR(INDEX('2017 Emission Inventory'!$E$2:$E$803,MATCH($B471,'2017 Emission Inventory'!$B$2:$B$803,0)),"")</f>
        <v/>
      </c>
      <c r="AW471" s="161" t="str">
        <f>IFERROR(INDEX('2017 Emission Inventory'!$F$2:$F$803,MATCH($B471,'2017 Emission Inventory'!$B$2:$B$803,0)),"")</f>
        <v/>
      </c>
      <c r="AX471" s="161" t="str">
        <f>IFERROR(INDEX('2017 Emission Inventory'!$G$2:$G$803,MATCH($B471,'2017 Emission Inventory'!$B$2:$B$803,0)),"")</f>
        <v/>
      </c>
      <c r="AY471" s="162" t="str">
        <f>IFERROR(INDEX('2017 Emission Inventory'!$AL$2:$AL$803,MATCH($B471,'2017 Emission Inventory'!$B$2:$B$803,0)),"")</f>
        <v/>
      </c>
      <c r="AZ471" s="163" t="e">
        <f t="shared" si="142"/>
        <v>#VALUE!</v>
      </c>
      <c r="BB471" s="166"/>
    </row>
    <row r="472" spans="1:54" s="160" customFormat="1" x14ac:dyDescent="0.35">
      <c r="A472" s="157">
        <v>471</v>
      </c>
      <c r="B472" s="157">
        <v>415902</v>
      </c>
      <c r="C472" s="157" t="s">
        <v>205</v>
      </c>
      <c r="D472" s="157" t="s">
        <v>16</v>
      </c>
      <c r="E472" s="157">
        <v>2019</v>
      </c>
      <c r="F472" s="157">
        <v>169</v>
      </c>
      <c r="G472" s="157">
        <v>1137.9951923076924</v>
      </c>
      <c r="H472" s="157"/>
      <c r="I472" s="157">
        <f t="shared" si="126"/>
        <v>175</v>
      </c>
      <c r="J472" s="157" t="str">
        <f>IF(D472="Electric","--",IF(D472="Diesel",VLOOKUP(C472,[2]ORDLF!A:B,2,FALSE),""))</f>
        <v/>
      </c>
      <c r="K472" s="157">
        <f>IF(D472="Electric","--",IF(D472="Gasoline",VLOOKUP(C472,LSILF!A:C,3,FALSE),""))</f>
        <v>0.54</v>
      </c>
      <c r="L472" s="158">
        <f t="shared" ref="L472:L535" si="143">SUM(J472:K472)</f>
        <v>0.54</v>
      </c>
      <c r="M472" s="157" t="str" cm="1">
        <f t="array" ref="M472">IF(D472="Electric","--",IF(D472="Diesel",_xlfn._xlws.FILTER(DIESCH[CH Cap],(DIESCH[HP Bin]=I472)),""))</f>
        <v/>
      </c>
      <c r="N472" s="157" cm="1">
        <f t="array" ref="N472">IF(D472="Electric","--",IF(D472="Gasoline",_xlfn._xlws.FILTER(LSICH[CH Cap],(LSICH[Fuel Type]=D472)*(LSICH[MY]=E472)),""))</f>
        <v>10000</v>
      </c>
      <c r="O472" s="157">
        <f t="shared" si="127"/>
        <v>10000</v>
      </c>
      <c r="P472" s="157">
        <f t="shared" si="128"/>
        <v>1137.9951923076924</v>
      </c>
      <c r="Q472" s="157" t="str" cm="1">
        <f t="array" ref="Q472">IF(D472="Electric","--",IF(D472="Diesel",_xlfn._xlws.FILTER(ORDEF[HC-ZH (g/hp-hr)],(ORDEF[HP]=I472)*(ORDEF[Model_Year]=E472)),""))</f>
        <v/>
      </c>
      <c r="R472" s="157" cm="1">
        <f t="array" ref="R472">IF(D472="Electric","--",IF(D472="Gasoline",_xlfn._xlws.FILTER(LSIEF[HC-ZH (g/hp-hr)],(LSIEF[Fuel]=D472)*(LSIEF[HP Bin]=I472)*(LSIEF[Model Year]=E472)),""))</f>
        <v>0.129</v>
      </c>
      <c r="S472" s="158">
        <f t="shared" si="129"/>
        <v>0.129</v>
      </c>
      <c r="T472" s="159" t="str" cm="1">
        <f t="array" ref="T472">IF(D472="Electric","--",IF(D472="Diesel",_xlfn._xlws.FILTER(ORDEF[HCDR],(ORDEF[HP]=I472)*(ORDEF[Model_Year]=E472),),""))</f>
        <v/>
      </c>
      <c r="U472" s="159" cm="1">
        <f t="array" ref="U472">IF(D472="Electric","--",IF(D472="Gasoline",_xlfn._xlws.FILTER(LSIEF[HC DR],(LSIEF[Fuel]=D472)*(LSIEF[HP Bin]=I472)*(LSIEF[Model Year]=E472)),""))</f>
        <v>1.0200000000000001E-5</v>
      </c>
      <c r="V472" s="159">
        <f t="shared" si="130"/>
        <v>1.0200000000000001E-5</v>
      </c>
      <c r="W472" s="158" t="str" cm="1">
        <f t="array" ref="W472">IF(D472="Electric","--",IF(D472="Diesel",_xlfn._xlws.FILTER(ORDEF[NOXzh],(ORDEF[HP]=I472)*(ORDEF[Model_Year]=E472)),""))</f>
        <v/>
      </c>
      <c r="X472" s="158" cm="1">
        <f t="array" ref="X472">IF(D472="Electric","--",IF(D472="Gasoline",_xlfn._xlws.FILTER(LSIEF[NOX-ZH (g/hp-hr)],(LSIEF[Fuel]=D472)*(LSIEF[HP Bin]=I472)*(LSIEF[Model Year]=E472)),""))</f>
        <v>0.13700000000000001</v>
      </c>
      <c r="Y472" s="158">
        <f t="shared" si="131"/>
        <v>0.13700000000000001</v>
      </c>
      <c r="Z472" s="159" t="str" cm="1">
        <f t="array" ref="Z472">IF(D472="Electric","--",IF(D472="Diesel",_xlfn._xlws.FILTER(ORDEF[NOXdr],(ORDEF[HP]=I472)*(ORDEF[Model_Year]=E472)),""))</f>
        <v/>
      </c>
      <c r="AA472" s="159" cm="1">
        <f t="array" ref="AA472">IF(E472="Electric","--",IF(D472="Gasoline",_xlfn._xlws.FILTER(LSIEF[NOX DR],(LSIEF[Fuel]=D472)*(LSIEF[HP Bin]=I472)*(LSIEF[Model Year]=E472)),""))</f>
        <v>5.66E-5</v>
      </c>
      <c r="AB472" s="159">
        <f t="shared" si="132"/>
        <v>5.66E-5</v>
      </c>
      <c r="AC472" s="158" t="str" cm="1">
        <f t="array" ref="AC472">IF(D472="Electric","--",IF(D472="Diesel",_xlfn._xlws.FILTER(DFCF2[Fuel_HC],(DFCF2[MY]=E472)),""))</f>
        <v/>
      </c>
      <c r="AD472" s="158" cm="1">
        <f t="array" ref="AD472">IF(D472="Electric","--",IF(D472="Gasoline",_xlfn._xlws.FILTER(GFCF2[Fuel_HC],(GFCF2[MY]=E472)),""))</f>
        <v>1</v>
      </c>
      <c r="AE472" s="158">
        <f t="shared" si="133"/>
        <v>1</v>
      </c>
      <c r="AF472" s="157" t="str" cm="1">
        <f t="array" ref="AF472">IF(D472="Electric","--",IF(D472="Diesel",_xlfn._xlws.FILTER(DFCF2[Fuel_NOX],(DFCF2[MY]=E472)),""))</f>
        <v/>
      </c>
      <c r="AG472" s="157" cm="1">
        <f t="array" ref="AG472">IF(D472="Electric","--",IF(D472="Gasoline",_xlfn._xlws.FILTER(GFCF2[Fuel_NOX],(GFCF2[MY]=E472)),""))</f>
        <v>0.97699999999999998</v>
      </c>
      <c r="AH472" s="157">
        <f t="shared" si="134"/>
        <v>0.97699999999999998</v>
      </c>
      <c r="AI472" s="158">
        <f t="shared" si="135"/>
        <v>0.14060755096153846</v>
      </c>
      <c r="AJ472" s="158">
        <f t="shared" si="136"/>
        <v>0.19677808574326922</v>
      </c>
      <c r="AK472" s="158">
        <f t="shared" si="137"/>
        <v>32.193173869063351</v>
      </c>
      <c r="AL472" s="158">
        <f t="shared" si="138"/>
        <v>45.053847283687951</v>
      </c>
      <c r="AM472" s="158">
        <f t="shared" si="139"/>
        <v>1.6096586934531677E-2</v>
      </c>
      <c r="AN472" s="158">
        <f t="shared" si="140"/>
        <v>2.2526923641843975E-2</v>
      </c>
      <c r="AO472" s="158">
        <f t="shared" si="141"/>
        <v>1.4805640662382236E-2</v>
      </c>
      <c r="AP472" s="157"/>
      <c r="AQ472" s="161"/>
      <c r="AR472" s="161"/>
      <c r="AS472" s="161" t="str">
        <f>IF(ISNA(VLOOKUP($B472,'2017 Emission Inventory'!$B$2:$B$803,1,FALSE)),"No","Yes")</f>
        <v>No</v>
      </c>
      <c r="AT472" s="161" t="str">
        <f>IFERROR(INDEX('2017 Emission Inventory'!$C$2:$C$803,MATCH($B472,'2017 Emission Inventory'!$B$2:$B$803,0)),"")</f>
        <v/>
      </c>
      <c r="AU472" s="161" t="str">
        <f>IFERROR(INDEX('2017 Emission Inventory'!$D$2:$D$803,MATCH($B472,'2017 Emission Inventory'!$B$2:$B$803,0)),"")</f>
        <v/>
      </c>
      <c r="AV472" s="161" t="str">
        <f>IFERROR(INDEX('2017 Emission Inventory'!$E$2:$E$803,MATCH($B472,'2017 Emission Inventory'!$B$2:$B$803,0)),"")</f>
        <v/>
      </c>
      <c r="AW472" s="161" t="str">
        <f>IFERROR(INDEX('2017 Emission Inventory'!$F$2:$F$803,MATCH($B472,'2017 Emission Inventory'!$B$2:$B$803,0)),"")</f>
        <v/>
      </c>
      <c r="AX472" s="161" t="str">
        <f>IFERROR(INDEX('2017 Emission Inventory'!$G$2:$G$803,MATCH($B472,'2017 Emission Inventory'!$B$2:$B$803,0)),"")</f>
        <v/>
      </c>
      <c r="AY472" s="162" t="str">
        <f>IFERROR(INDEX('2017 Emission Inventory'!$AL$2:$AL$803,MATCH($B472,'2017 Emission Inventory'!$B$2:$B$803,0)),"")</f>
        <v/>
      </c>
      <c r="AZ472" s="163" t="e">
        <f t="shared" si="142"/>
        <v>#VALUE!</v>
      </c>
      <c r="BB472" s="166"/>
    </row>
    <row r="473" spans="1:54" s="160" customFormat="1" x14ac:dyDescent="0.35">
      <c r="A473" s="157">
        <v>472</v>
      </c>
      <c r="B473" s="157">
        <v>415903</v>
      </c>
      <c r="C473" s="157" t="s">
        <v>205</v>
      </c>
      <c r="D473" s="157" t="s">
        <v>16</v>
      </c>
      <c r="E473" s="157">
        <v>2019</v>
      </c>
      <c r="F473" s="157">
        <v>169</v>
      </c>
      <c r="G473" s="157">
        <v>1137.9951923076924</v>
      </c>
      <c r="H473" s="157"/>
      <c r="I473" s="157">
        <f t="shared" si="126"/>
        <v>175</v>
      </c>
      <c r="J473" s="157" t="str">
        <f>IF(D473="Electric","--",IF(D473="Diesel",VLOOKUP(C473,[2]ORDLF!A:B,2,FALSE),""))</f>
        <v/>
      </c>
      <c r="K473" s="157">
        <f>IF(D473="Electric","--",IF(D473="Gasoline",VLOOKUP(C473,LSILF!A:C,3,FALSE),""))</f>
        <v>0.54</v>
      </c>
      <c r="L473" s="158">
        <f t="shared" si="143"/>
        <v>0.54</v>
      </c>
      <c r="M473" s="157" t="str" cm="1">
        <f t="array" ref="M473">IF(D473="Electric","--",IF(D473="Diesel",_xlfn._xlws.FILTER(DIESCH[CH Cap],(DIESCH[HP Bin]=I473)),""))</f>
        <v/>
      </c>
      <c r="N473" s="157" cm="1">
        <f t="array" ref="N473">IF(D473="Electric","--",IF(D473="Gasoline",_xlfn._xlws.FILTER(LSICH[CH Cap],(LSICH[Fuel Type]=D473)*(LSICH[MY]=E473)),""))</f>
        <v>10000</v>
      </c>
      <c r="O473" s="157">
        <f t="shared" si="127"/>
        <v>10000</v>
      </c>
      <c r="P473" s="157">
        <f t="shared" si="128"/>
        <v>1137.9951923076924</v>
      </c>
      <c r="Q473" s="157" t="str" cm="1">
        <f t="array" ref="Q473">IF(D473="Electric","--",IF(D473="Diesel",_xlfn._xlws.FILTER(ORDEF[HC-ZH (g/hp-hr)],(ORDEF[HP]=I473)*(ORDEF[Model_Year]=E473)),""))</f>
        <v/>
      </c>
      <c r="R473" s="157" cm="1">
        <f t="array" ref="R473">IF(D473="Electric","--",IF(D473="Gasoline",_xlfn._xlws.FILTER(LSIEF[HC-ZH (g/hp-hr)],(LSIEF[Fuel]=D473)*(LSIEF[HP Bin]=I473)*(LSIEF[Model Year]=E473)),""))</f>
        <v>0.129</v>
      </c>
      <c r="S473" s="158">
        <f t="shared" si="129"/>
        <v>0.129</v>
      </c>
      <c r="T473" s="159" t="str" cm="1">
        <f t="array" ref="T473">IF(D473="Electric","--",IF(D473="Diesel",_xlfn._xlws.FILTER(ORDEF[HCDR],(ORDEF[HP]=I473)*(ORDEF[Model_Year]=E473),),""))</f>
        <v/>
      </c>
      <c r="U473" s="159" cm="1">
        <f t="array" ref="U473">IF(D473="Electric","--",IF(D473="Gasoline",_xlfn._xlws.FILTER(LSIEF[HC DR],(LSIEF[Fuel]=D473)*(LSIEF[HP Bin]=I473)*(LSIEF[Model Year]=E473)),""))</f>
        <v>1.0200000000000001E-5</v>
      </c>
      <c r="V473" s="159">
        <f t="shared" si="130"/>
        <v>1.0200000000000001E-5</v>
      </c>
      <c r="W473" s="158" t="str" cm="1">
        <f t="array" ref="W473">IF(D473="Electric","--",IF(D473="Diesel",_xlfn._xlws.FILTER(ORDEF[NOXzh],(ORDEF[HP]=I473)*(ORDEF[Model_Year]=E473)),""))</f>
        <v/>
      </c>
      <c r="X473" s="158" cm="1">
        <f t="array" ref="X473">IF(D473="Electric","--",IF(D473="Gasoline",_xlfn._xlws.FILTER(LSIEF[NOX-ZH (g/hp-hr)],(LSIEF[Fuel]=D473)*(LSIEF[HP Bin]=I473)*(LSIEF[Model Year]=E473)),""))</f>
        <v>0.13700000000000001</v>
      </c>
      <c r="Y473" s="158">
        <f t="shared" si="131"/>
        <v>0.13700000000000001</v>
      </c>
      <c r="Z473" s="159" t="str" cm="1">
        <f t="array" ref="Z473">IF(D473="Electric","--",IF(D473="Diesel",_xlfn._xlws.FILTER(ORDEF[NOXdr],(ORDEF[HP]=I473)*(ORDEF[Model_Year]=E473)),""))</f>
        <v/>
      </c>
      <c r="AA473" s="159" cm="1">
        <f t="array" ref="AA473">IF(E473="Electric","--",IF(D473="Gasoline",_xlfn._xlws.FILTER(LSIEF[NOX DR],(LSIEF[Fuel]=D473)*(LSIEF[HP Bin]=I473)*(LSIEF[Model Year]=E473)),""))</f>
        <v>5.66E-5</v>
      </c>
      <c r="AB473" s="159">
        <f t="shared" si="132"/>
        <v>5.66E-5</v>
      </c>
      <c r="AC473" s="158" t="str" cm="1">
        <f t="array" ref="AC473">IF(D473="Electric","--",IF(D473="Diesel",_xlfn._xlws.FILTER(DFCF2[Fuel_HC],(DFCF2[MY]=E473)),""))</f>
        <v/>
      </c>
      <c r="AD473" s="158" cm="1">
        <f t="array" ref="AD473">IF(D473="Electric","--",IF(D473="Gasoline",_xlfn._xlws.FILTER(GFCF2[Fuel_HC],(GFCF2[MY]=E473)),""))</f>
        <v>1</v>
      </c>
      <c r="AE473" s="158">
        <f t="shared" si="133"/>
        <v>1</v>
      </c>
      <c r="AF473" s="157" t="str" cm="1">
        <f t="array" ref="AF473">IF(D473="Electric","--",IF(D473="Diesel",_xlfn._xlws.FILTER(DFCF2[Fuel_NOX],(DFCF2[MY]=E473)),""))</f>
        <v/>
      </c>
      <c r="AG473" s="157" cm="1">
        <f t="array" ref="AG473">IF(D473="Electric","--",IF(D473="Gasoline",_xlfn._xlws.FILTER(GFCF2[Fuel_NOX],(GFCF2[MY]=E473)),""))</f>
        <v>0.97699999999999998</v>
      </c>
      <c r="AH473" s="157">
        <f t="shared" si="134"/>
        <v>0.97699999999999998</v>
      </c>
      <c r="AI473" s="158">
        <f t="shared" si="135"/>
        <v>0.14060755096153846</v>
      </c>
      <c r="AJ473" s="158">
        <f t="shared" si="136"/>
        <v>0.19677808574326922</v>
      </c>
      <c r="AK473" s="158">
        <f t="shared" si="137"/>
        <v>32.193173869063351</v>
      </c>
      <c r="AL473" s="158">
        <f t="shared" si="138"/>
        <v>45.053847283687951</v>
      </c>
      <c r="AM473" s="158">
        <f t="shared" si="139"/>
        <v>1.6096586934531677E-2</v>
      </c>
      <c r="AN473" s="158">
        <f t="shared" si="140"/>
        <v>2.2526923641843975E-2</v>
      </c>
      <c r="AO473" s="158">
        <f t="shared" si="141"/>
        <v>1.4805640662382236E-2</v>
      </c>
      <c r="AP473" s="157"/>
      <c r="AQ473" s="161"/>
      <c r="AR473" s="161"/>
      <c r="AS473" s="161" t="str">
        <f>IF(ISNA(VLOOKUP($B473,'2017 Emission Inventory'!$B$2:$B$803,1,FALSE)),"No","Yes")</f>
        <v>No</v>
      </c>
      <c r="AT473" s="161" t="str">
        <f>IFERROR(INDEX('2017 Emission Inventory'!$C$2:$C$803,MATCH($B473,'2017 Emission Inventory'!$B$2:$B$803,0)),"")</f>
        <v/>
      </c>
      <c r="AU473" s="161" t="str">
        <f>IFERROR(INDEX('2017 Emission Inventory'!$D$2:$D$803,MATCH($B473,'2017 Emission Inventory'!$B$2:$B$803,0)),"")</f>
        <v/>
      </c>
      <c r="AV473" s="161" t="str">
        <f>IFERROR(INDEX('2017 Emission Inventory'!$E$2:$E$803,MATCH($B473,'2017 Emission Inventory'!$B$2:$B$803,0)),"")</f>
        <v/>
      </c>
      <c r="AW473" s="161" t="str">
        <f>IFERROR(INDEX('2017 Emission Inventory'!$F$2:$F$803,MATCH($B473,'2017 Emission Inventory'!$B$2:$B$803,0)),"")</f>
        <v/>
      </c>
      <c r="AX473" s="161" t="str">
        <f>IFERROR(INDEX('2017 Emission Inventory'!$G$2:$G$803,MATCH($B473,'2017 Emission Inventory'!$B$2:$B$803,0)),"")</f>
        <v/>
      </c>
      <c r="AY473" s="162" t="str">
        <f>IFERROR(INDEX('2017 Emission Inventory'!$AL$2:$AL$803,MATCH($B473,'2017 Emission Inventory'!$B$2:$B$803,0)),"")</f>
        <v/>
      </c>
      <c r="AZ473" s="163" t="e">
        <f t="shared" si="142"/>
        <v>#VALUE!</v>
      </c>
      <c r="BB473" s="166"/>
    </row>
    <row r="474" spans="1:54" s="160" customFormat="1" x14ac:dyDescent="0.35">
      <c r="A474" s="157">
        <v>473</v>
      </c>
      <c r="B474" s="157">
        <v>415904</v>
      </c>
      <c r="C474" s="157" t="s">
        <v>205</v>
      </c>
      <c r="D474" s="157" t="s">
        <v>16</v>
      </c>
      <c r="E474" s="157">
        <v>2019</v>
      </c>
      <c r="F474" s="157">
        <v>169</v>
      </c>
      <c r="G474" s="157">
        <v>1137.9951923076924</v>
      </c>
      <c r="H474" s="157"/>
      <c r="I474" s="157">
        <f t="shared" si="126"/>
        <v>175</v>
      </c>
      <c r="J474" s="157" t="str">
        <f>IF(D474="Electric","--",IF(D474="Diesel",VLOOKUP(C474,[2]ORDLF!A:B,2,FALSE),""))</f>
        <v/>
      </c>
      <c r="K474" s="157">
        <f>IF(D474="Electric","--",IF(D474="Gasoline",VLOOKUP(C474,LSILF!A:C,3,FALSE),""))</f>
        <v>0.54</v>
      </c>
      <c r="L474" s="158">
        <f t="shared" si="143"/>
        <v>0.54</v>
      </c>
      <c r="M474" s="157" t="str" cm="1">
        <f t="array" ref="M474">IF(D474="Electric","--",IF(D474="Diesel",_xlfn._xlws.FILTER(DIESCH[CH Cap],(DIESCH[HP Bin]=I474)),""))</f>
        <v/>
      </c>
      <c r="N474" s="157" cm="1">
        <f t="array" ref="N474">IF(D474="Electric","--",IF(D474="Gasoline",_xlfn._xlws.FILTER(LSICH[CH Cap],(LSICH[Fuel Type]=D474)*(LSICH[MY]=E474)),""))</f>
        <v>10000</v>
      </c>
      <c r="O474" s="157">
        <f t="shared" si="127"/>
        <v>10000</v>
      </c>
      <c r="P474" s="157">
        <f t="shared" si="128"/>
        <v>1137.9951923076924</v>
      </c>
      <c r="Q474" s="157" t="str" cm="1">
        <f t="array" ref="Q474">IF(D474="Electric","--",IF(D474="Diesel",_xlfn._xlws.FILTER(ORDEF[HC-ZH (g/hp-hr)],(ORDEF[HP]=I474)*(ORDEF[Model_Year]=E474)),""))</f>
        <v/>
      </c>
      <c r="R474" s="157" cm="1">
        <f t="array" ref="R474">IF(D474="Electric","--",IF(D474="Gasoline",_xlfn._xlws.FILTER(LSIEF[HC-ZH (g/hp-hr)],(LSIEF[Fuel]=D474)*(LSIEF[HP Bin]=I474)*(LSIEF[Model Year]=E474)),""))</f>
        <v>0.129</v>
      </c>
      <c r="S474" s="158">
        <f t="shared" si="129"/>
        <v>0.129</v>
      </c>
      <c r="T474" s="159" t="str" cm="1">
        <f t="array" ref="T474">IF(D474="Electric","--",IF(D474="Diesel",_xlfn._xlws.FILTER(ORDEF[HCDR],(ORDEF[HP]=I474)*(ORDEF[Model_Year]=E474),),""))</f>
        <v/>
      </c>
      <c r="U474" s="159" cm="1">
        <f t="array" ref="U474">IF(D474="Electric","--",IF(D474="Gasoline",_xlfn._xlws.FILTER(LSIEF[HC DR],(LSIEF[Fuel]=D474)*(LSIEF[HP Bin]=I474)*(LSIEF[Model Year]=E474)),""))</f>
        <v>1.0200000000000001E-5</v>
      </c>
      <c r="V474" s="159">
        <f t="shared" si="130"/>
        <v>1.0200000000000001E-5</v>
      </c>
      <c r="W474" s="158" t="str" cm="1">
        <f t="array" ref="W474">IF(D474="Electric","--",IF(D474="Diesel",_xlfn._xlws.FILTER(ORDEF[NOXzh],(ORDEF[HP]=I474)*(ORDEF[Model_Year]=E474)),""))</f>
        <v/>
      </c>
      <c r="X474" s="158" cm="1">
        <f t="array" ref="X474">IF(D474="Electric","--",IF(D474="Gasoline",_xlfn._xlws.FILTER(LSIEF[NOX-ZH (g/hp-hr)],(LSIEF[Fuel]=D474)*(LSIEF[HP Bin]=I474)*(LSIEF[Model Year]=E474)),""))</f>
        <v>0.13700000000000001</v>
      </c>
      <c r="Y474" s="158">
        <f t="shared" si="131"/>
        <v>0.13700000000000001</v>
      </c>
      <c r="Z474" s="159" t="str" cm="1">
        <f t="array" ref="Z474">IF(D474="Electric","--",IF(D474="Diesel",_xlfn._xlws.FILTER(ORDEF[NOXdr],(ORDEF[HP]=I474)*(ORDEF[Model_Year]=E474)),""))</f>
        <v/>
      </c>
      <c r="AA474" s="159" cm="1">
        <f t="array" ref="AA474">IF(E474="Electric","--",IF(D474="Gasoline",_xlfn._xlws.FILTER(LSIEF[NOX DR],(LSIEF[Fuel]=D474)*(LSIEF[HP Bin]=I474)*(LSIEF[Model Year]=E474)),""))</f>
        <v>5.66E-5</v>
      </c>
      <c r="AB474" s="159">
        <f t="shared" si="132"/>
        <v>5.66E-5</v>
      </c>
      <c r="AC474" s="158" t="str" cm="1">
        <f t="array" ref="AC474">IF(D474="Electric","--",IF(D474="Diesel",_xlfn._xlws.FILTER(DFCF2[Fuel_HC],(DFCF2[MY]=E474)),""))</f>
        <v/>
      </c>
      <c r="AD474" s="158" cm="1">
        <f t="array" ref="AD474">IF(D474="Electric","--",IF(D474="Gasoline",_xlfn._xlws.FILTER(GFCF2[Fuel_HC],(GFCF2[MY]=E474)),""))</f>
        <v>1</v>
      </c>
      <c r="AE474" s="158">
        <f t="shared" si="133"/>
        <v>1</v>
      </c>
      <c r="AF474" s="157" t="str" cm="1">
        <f t="array" ref="AF474">IF(D474="Electric","--",IF(D474="Diesel",_xlfn._xlws.FILTER(DFCF2[Fuel_NOX],(DFCF2[MY]=E474)),""))</f>
        <v/>
      </c>
      <c r="AG474" s="157" cm="1">
        <f t="array" ref="AG474">IF(D474="Electric","--",IF(D474="Gasoline",_xlfn._xlws.FILTER(GFCF2[Fuel_NOX],(GFCF2[MY]=E474)),""))</f>
        <v>0.97699999999999998</v>
      </c>
      <c r="AH474" s="157">
        <f t="shared" si="134"/>
        <v>0.97699999999999998</v>
      </c>
      <c r="AI474" s="158">
        <f t="shared" si="135"/>
        <v>0.14060755096153846</v>
      </c>
      <c r="AJ474" s="158">
        <f t="shared" si="136"/>
        <v>0.19677808574326922</v>
      </c>
      <c r="AK474" s="158">
        <f t="shared" si="137"/>
        <v>32.193173869063351</v>
      </c>
      <c r="AL474" s="158">
        <f t="shared" si="138"/>
        <v>45.053847283687951</v>
      </c>
      <c r="AM474" s="158">
        <f t="shared" si="139"/>
        <v>1.6096586934531677E-2</v>
      </c>
      <c r="AN474" s="158">
        <f t="shared" si="140"/>
        <v>2.2526923641843975E-2</v>
      </c>
      <c r="AO474" s="158">
        <f t="shared" si="141"/>
        <v>1.4805640662382236E-2</v>
      </c>
      <c r="AP474" s="157"/>
      <c r="AQ474" s="161"/>
      <c r="AR474" s="161"/>
      <c r="AS474" s="161" t="str">
        <f>IF(ISNA(VLOOKUP($B474,'2017 Emission Inventory'!$B$2:$B$803,1,FALSE)),"No","Yes")</f>
        <v>No</v>
      </c>
      <c r="AT474" s="161" t="str">
        <f>IFERROR(INDEX('2017 Emission Inventory'!$C$2:$C$803,MATCH($B474,'2017 Emission Inventory'!$B$2:$B$803,0)),"")</f>
        <v/>
      </c>
      <c r="AU474" s="161" t="str">
        <f>IFERROR(INDEX('2017 Emission Inventory'!$D$2:$D$803,MATCH($B474,'2017 Emission Inventory'!$B$2:$B$803,0)),"")</f>
        <v/>
      </c>
      <c r="AV474" s="161" t="str">
        <f>IFERROR(INDEX('2017 Emission Inventory'!$E$2:$E$803,MATCH($B474,'2017 Emission Inventory'!$B$2:$B$803,0)),"")</f>
        <v/>
      </c>
      <c r="AW474" s="161" t="str">
        <f>IFERROR(INDEX('2017 Emission Inventory'!$F$2:$F$803,MATCH($B474,'2017 Emission Inventory'!$B$2:$B$803,0)),"")</f>
        <v/>
      </c>
      <c r="AX474" s="161" t="str">
        <f>IFERROR(INDEX('2017 Emission Inventory'!$G$2:$G$803,MATCH($B474,'2017 Emission Inventory'!$B$2:$B$803,0)),"")</f>
        <v/>
      </c>
      <c r="AY474" s="162" t="str">
        <f>IFERROR(INDEX('2017 Emission Inventory'!$AL$2:$AL$803,MATCH($B474,'2017 Emission Inventory'!$B$2:$B$803,0)),"")</f>
        <v/>
      </c>
      <c r="AZ474" s="163" t="e">
        <f t="shared" si="142"/>
        <v>#VALUE!</v>
      </c>
      <c r="BB474" s="166"/>
    </row>
    <row r="475" spans="1:54" s="160" customFormat="1" x14ac:dyDescent="0.35">
      <c r="A475" s="157">
        <v>474</v>
      </c>
      <c r="B475" s="157">
        <v>415905</v>
      </c>
      <c r="C475" s="157" t="s">
        <v>205</v>
      </c>
      <c r="D475" s="157" t="s">
        <v>16</v>
      </c>
      <c r="E475" s="157">
        <v>2019</v>
      </c>
      <c r="F475" s="157">
        <v>169</v>
      </c>
      <c r="G475" s="157">
        <v>1137.9951923076924</v>
      </c>
      <c r="H475" s="157"/>
      <c r="I475" s="157">
        <f t="shared" si="126"/>
        <v>175</v>
      </c>
      <c r="J475" s="157" t="str">
        <f>IF(D475="Electric","--",IF(D475="Diesel",VLOOKUP(C475,[2]ORDLF!A:B,2,FALSE),""))</f>
        <v/>
      </c>
      <c r="K475" s="157">
        <f>IF(D475="Electric","--",IF(D475="Gasoline",VLOOKUP(C475,LSILF!A:C,3,FALSE),""))</f>
        <v>0.54</v>
      </c>
      <c r="L475" s="158">
        <f t="shared" si="143"/>
        <v>0.54</v>
      </c>
      <c r="M475" s="157" t="str" cm="1">
        <f t="array" ref="M475">IF(D475="Electric","--",IF(D475="Diesel",_xlfn._xlws.FILTER(DIESCH[CH Cap],(DIESCH[HP Bin]=I475)),""))</f>
        <v/>
      </c>
      <c r="N475" s="157" cm="1">
        <f t="array" ref="N475">IF(D475="Electric","--",IF(D475="Gasoline",_xlfn._xlws.FILTER(LSICH[CH Cap],(LSICH[Fuel Type]=D475)*(LSICH[MY]=E475)),""))</f>
        <v>10000</v>
      </c>
      <c r="O475" s="157">
        <f t="shared" si="127"/>
        <v>10000</v>
      </c>
      <c r="P475" s="157">
        <f t="shared" si="128"/>
        <v>1137.9951923076924</v>
      </c>
      <c r="Q475" s="157" t="str" cm="1">
        <f t="array" ref="Q475">IF(D475="Electric","--",IF(D475="Diesel",_xlfn._xlws.FILTER(ORDEF[HC-ZH (g/hp-hr)],(ORDEF[HP]=I475)*(ORDEF[Model_Year]=E475)),""))</f>
        <v/>
      </c>
      <c r="R475" s="157" cm="1">
        <f t="array" ref="R475">IF(D475="Electric","--",IF(D475="Gasoline",_xlfn._xlws.FILTER(LSIEF[HC-ZH (g/hp-hr)],(LSIEF[Fuel]=D475)*(LSIEF[HP Bin]=I475)*(LSIEF[Model Year]=E475)),""))</f>
        <v>0.129</v>
      </c>
      <c r="S475" s="158">
        <f t="shared" si="129"/>
        <v>0.129</v>
      </c>
      <c r="T475" s="159" t="str" cm="1">
        <f t="array" ref="T475">IF(D475="Electric","--",IF(D475="Diesel",_xlfn._xlws.FILTER(ORDEF[HCDR],(ORDEF[HP]=I475)*(ORDEF[Model_Year]=E475),),""))</f>
        <v/>
      </c>
      <c r="U475" s="159" cm="1">
        <f t="array" ref="U475">IF(D475="Electric","--",IF(D475="Gasoline",_xlfn._xlws.FILTER(LSIEF[HC DR],(LSIEF[Fuel]=D475)*(LSIEF[HP Bin]=I475)*(LSIEF[Model Year]=E475)),""))</f>
        <v>1.0200000000000001E-5</v>
      </c>
      <c r="V475" s="159">
        <f t="shared" si="130"/>
        <v>1.0200000000000001E-5</v>
      </c>
      <c r="W475" s="158" t="str" cm="1">
        <f t="array" ref="W475">IF(D475="Electric","--",IF(D475="Diesel",_xlfn._xlws.FILTER(ORDEF[NOXzh],(ORDEF[HP]=I475)*(ORDEF[Model_Year]=E475)),""))</f>
        <v/>
      </c>
      <c r="X475" s="158" cm="1">
        <f t="array" ref="X475">IF(D475="Electric","--",IF(D475="Gasoline",_xlfn._xlws.FILTER(LSIEF[NOX-ZH (g/hp-hr)],(LSIEF[Fuel]=D475)*(LSIEF[HP Bin]=I475)*(LSIEF[Model Year]=E475)),""))</f>
        <v>0.13700000000000001</v>
      </c>
      <c r="Y475" s="158">
        <f t="shared" si="131"/>
        <v>0.13700000000000001</v>
      </c>
      <c r="Z475" s="159" t="str" cm="1">
        <f t="array" ref="Z475">IF(D475="Electric","--",IF(D475="Diesel",_xlfn._xlws.FILTER(ORDEF[NOXdr],(ORDEF[HP]=I475)*(ORDEF[Model_Year]=E475)),""))</f>
        <v/>
      </c>
      <c r="AA475" s="159" cm="1">
        <f t="array" ref="AA475">IF(E475="Electric","--",IF(D475="Gasoline",_xlfn._xlws.FILTER(LSIEF[NOX DR],(LSIEF[Fuel]=D475)*(LSIEF[HP Bin]=I475)*(LSIEF[Model Year]=E475)),""))</f>
        <v>5.66E-5</v>
      </c>
      <c r="AB475" s="159">
        <f t="shared" si="132"/>
        <v>5.66E-5</v>
      </c>
      <c r="AC475" s="158" t="str" cm="1">
        <f t="array" ref="AC475">IF(D475="Electric","--",IF(D475="Diesel",_xlfn._xlws.FILTER(DFCF2[Fuel_HC],(DFCF2[MY]=E475)),""))</f>
        <v/>
      </c>
      <c r="AD475" s="158" cm="1">
        <f t="array" ref="AD475">IF(D475="Electric","--",IF(D475="Gasoline",_xlfn._xlws.FILTER(GFCF2[Fuel_HC],(GFCF2[MY]=E475)),""))</f>
        <v>1</v>
      </c>
      <c r="AE475" s="158">
        <f t="shared" si="133"/>
        <v>1</v>
      </c>
      <c r="AF475" s="157" t="str" cm="1">
        <f t="array" ref="AF475">IF(D475="Electric","--",IF(D475="Diesel",_xlfn._xlws.FILTER(DFCF2[Fuel_NOX],(DFCF2[MY]=E475)),""))</f>
        <v/>
      </c>
      <c r="AG475" s="157" cm="1">
        <f t="array" ref="AG475">IF(D475="Electric","--",IF(D475="Gasoline",_xlfn._xlws.FILTER(GFCF2[Fuel_NOX],(GFCF2[MY]=E475)),""))</f>
        <v>0.97699999999999998</v>
      </c>
      <c r="AH475" s="157">
        <f t="shared" si="134"/>
        <v>0.97699999999999998</v>
      </c>
      <c r="AI475" s="158">
        <f t="shared" si="135"/>
        <v>0.14060755096153846</v>
      </c>
      <c r="AJ475" s="158">
        <f t="shared" si="136"/>
        <v>0.19677808574326922</v>
      </c>
      <c r="AK475" s="158">
        <f t="shared" si="137"/>
        <v>32.193173869063351</v>
      </c>
      <c r="AL475" s="158">
        <f t="shared" si="138"/>
        <v>45.053847283687951</v>
      </c>
      <c r="AM475" s="158">
        <f t="shared" si="139"/>
        <v>1.6096586934531677E-2</v>
      </c>
      <c r="AN475" s="158">
        <f t="shared" si="140"/>
        <v>2.2526923641843975E-2</v>
      </c>
      <c r="AO475" s="158">
        <f t="shared" si="141"/>
        <v>1.4805640662382236E-2</v>
      </c>
      <c r="AP475" s="157"/>
      <c r="AQ475" s="161"/>
      <c r="AR475" s="161"/>
      <c r="AS475" s="161" t="str">
        <f>IF(ISNA(VLOOKUP($B475,'2017 Emission Inventory'!$B$2:$B$803,1,FALSE)),"No","Yes")</f>
        <v>No</v>
      </c>
      <c r="AT475" s="161" t="str">
        <f>IFERROR(INDEX('2017 Emission Inventory'!$C$2:$C$803,MATCH($B475,'2017 Emission Inventory'!$B$2:$B$803,0)),"")</f>
        <v/>
      </c>
      <c r="AU475" s="161" t="str">
        <f>IFERROR(INDEX('2017 Emission Inventory'!$D$2:$D$803,MATCH($B475,'2017 Emission Inventory'!$B$2:$B$803,0)),"")</f>
        <v/>
      </c>
      <c r="AV475" s="161" t="str">
        <f>IFERROR(INDEX('2017 Emission Inventory'!$E$2:$E$803,MATCH($B475,'2017 Emission Inventory'!$B$2:$B$803,0)),"")</f>
        <v/>
      </c>
      <c r="AW475" s="161" t="str">
        <f>IFERROR(INDEX('2017 Emission Inventory'!$F$2:$F$803,MATCH($B475,'2017 Emission Inventory'!$B$2:$B$803,0)),"")</f>
        <v/>
      </c>
      <c r="AX475" s="161" t="str">
        <f>IFERROR(INDEX('2017 Emission Inventory'!$G$2:$G$803,MATCH($B475,'2017 Emission Inventory'!$B$2:$B$803,0)),"")</f>
        <v/>
      </c>
      <c r="AY475" s="162" t="str">
        <f>IFERROR(INDEX('2017 Emission Inventory'!$AL$2:$AL$803,MATCH($B475,'2017 Emission Inventory'!$B$2:$B$803,0)),"")</f>
        <v/>
      </c>
      <c r="AZ475" s="163" t="e">
        <f t="shared" si="142"/>
        <v>#VALUE!</v>
      </c>
      <c r="BB475" s="166"/>
    </row>
    <row r="476" spans="1:54" s="160" customFormat="1" x14ac:dyDescent="0.35">
      <c r="A476" s="157">
        <v>475</v>
      </c>
      <c r="B476" s="157">
        <v>415906</v>
      </c>
      <c r="C476" s="157" t="s">
        <v>205</v>
      </c>
      <c r="D476" s="157" t="s">
        <v>16</v>
      </c>
      <c r="E476" s="157">
        <v>2019</v>
      </c>
      <c r="F476" s="157">
        <v>169</v>
      </c>
      <c r="G476" s="157">
        <v>1137.9951923076924</v>
      </c>
      <c r="H476" s="157"/>
      <c r="I476" s="157">
        <f t="shared" si="126"/>
        <v>175</v>
      </c>
      <c r="J476" s="157" t="str">
        <f>IF(D476="Electric","--",IF(D476="Diesel",VLOOKUP(C476,[2]ORDLF!A:B,2,FALSE),""))</f>
        <v/>
      </c>
      <c r="K476" s="157">
        <f>IF(D476="Electric","--",IF(D476="Gasoline",VLOOKUP(C476,LSILF!A:C,3,FALSE),""))</f>
        <v>0.54</v>
      </c>
      <c r="L476" s="158">
        <f t="shared" si="143"/>
        <v>0.54</v>
      </c>
      <c r="M476" s="157" t="str" cm="1">
        <f t="array" ref="M476">IF(D476="Electric","--",IF(D476="Diesel",_xlfn._xlws.FILTER(DIESCH[CH Cap],(DIESCH[HP Bin]=I476)),""))</f>
        <v/>
      </c>
      <c r="N476" s="157" cm="1">
        <f t="array" ref="N476">IF(D476="Electric","--",IF(D476="Gasoline",_xlfn._xlws.FILTER(LSICH[CH Cap],(LSICH[Fuel Type]=D476)*(LSICH[MY]=E476)),""))</f>
        <v>10000</v>
      </c>
      <c r="O476" s="157">
        <f t="shared" si="127"/>
        <v>10000</v>
      </c>
      <c r="P476" s="157">
        <f t="shared" si="128"/>
        <v>1137.9951923076924</v>
      </c>
      <c r="Q476" s="157" t="str" cm="1">
        <f t="array" ref="Q476">IF(D476="Electric","--",IF(D476="Diesel",_xlfn._xlws.FILTER(ORDEF[HC-ZH (g/hp-hr)],(ORDEF[HP]=I476)*(ORDEF[Model_Year]=E476)),""))</f>
        <v/>
      </c>
      <c r="R476" s="157" cm="1">
        <f t="array" ref="R476">IF(D476="Electric","--",IF(D476="Gasoline",_xlfn._xlws.FILTER(LSIEF[HC-ZH (g/hp-hr)],(LSIEF[Fuel]=D476)*(LSIEF[HP Bin]=I476)*(LSIEF[Model Year]=E476)),""))</f>
        <v>0.129</v>
      </c>
      <c r="S476" s="158">
        <f t="shared" si="129"/>
        <v>0.129</v>
      </c>
      <c r="T476" s="159" t="str" cm="1">
        <f t="array" ref="T476">IF(D476="Electric","--",IF(D476="Diesel",_xlfn._xlws.FILTER(ORDEF[HCDR],(ORDEF[HP]=I476)*(ORDEF[Model_Year]=E476),),""))</f>
        <v/>
      </c>
      <c r="U476" s="159" cm="1">
        <f t="array" ref="U476">IF(D476="Electric","--",IF(D476="Gasoline",_xlfn._xlws.FILTER(LSIEF[HC DR],(LSIEF[Fuel]=D476)*(LSIEF[HP Bin]=I476)*(LSIEF[Model Year]=E476)),""))</f>
        <v>1.0200000000000001E-5</v>
      </c>
      <c r="V476" s="159">
        <f t="shared" si="130"/>
        <v>1.0200000000000001E-5</v>
      </c>
      <c r="W476" s="158" t="str" cm="1">
        <f t="array" ref="W476">IF(D476="Electric","--",IF(D476="Diesel",_xlfn._xlws.FILTER(ORDEF[NOXzh],(ORDEF[HP]=I476)*(ORDEF[Model_Year]=E476)),""))</f>
        <v/>
      </c>
      <c r="X476" s="158" cm="1">
        <f t="array" ref="X476">IF(D476="Electric","--",IF(D476="Gasoline",_xlfn._xlws.FILTER(LSIEF[NOX-ZH (g/hp-hr)],(LSIEF[Fuel]=D476)*(LSIEF[HP Bin]=I476)*(LSIEF[Model Year]=E476)),""))</f>
        <v>0.13700000000000001</v>
      </c>
      <c r="Y476" s="158">
        <f t="shared" si="131"/>
        <v>0.13700000000000001</v>
      </c>
      <c r="Z476" s="159" t="str" cm="1">
        <f t="array" ref="Z476">IF(D476="Electric","--",IF(D476="Diesel",_xlfn._xlws.FILTER(ORDEF[NOXdr],(ORDEF[HP]=I476)*(ORDEF[Model_Year]=E476)),""))</f>
        <v/>
      </c>
      <c r="AA476" s="159" cm="1">
        <f t="array" ref="AA476">IF(E476="Electric","--",IF(D476="Gasoline",_xlfn._xlws.FILTER(LSIEF[NOX DR],(LSIEF[Fuel]=D476)*(LSIEF[HP Bin]=I476)*(LSIEF[Model Year]=E476)),""))</f>
        <v>5.66E-5</v>
      </c>
      <c r="AB476" s="159">
        <f t="shared" si="132"/>
        <v>5.66E-5</v>
      </c>
      <c r="AC476" s="158" t="str" cm="1">
        <f t="array" ref="AC476">IF(D476="Electric","--",IF(D476="Diesel",_xlfn._xlws.FILTER(DFCF2[Fuel_HC],(DFCF2[MY]=E476)),""))</f>
        <v/>
      </c>
      <c r="AD476" s="158" cm="1">
        <f t="array" ref="AD476">IF(D476="Electric","--",IF(D476="Gasoline",_xlfn._xlws.FILTER(GFCF2[Fuel_HC],(GFCF2[MY]=E476)),""))</f>
        <v>1</v>
      </c>
      <c r="AE476" s="158">
        <f t="shared" si="133"/>
        <v>1</v>
      </c>
      <c r="AF476" s="157" t="str" cm="1">
        <f t="array" ref="AF476">IF(D476="Electric","--",IF(D476="Diesel",_xlfn._xlws.FILTER(DFCF2[Fuel_NOX],(DFCF2[MY]=E476)),""))</f>
        <v/>
      </c>
      <c r="AG476" s="157" cm="1">
        <f t="array" ref="AG476">IF(D476="Electric","--",IF(D476="Gasoline",_xlfn._xlws.FILTER(GFCF2[Fuel_NOX],(GFCF2[MY]=E476)),""))</f>
        <v>0.97699999999999998</v>
      </c>
      <c r="AH476" s="157">
        <f t="shared" si="134"/>
        <v>0.97699999999999998</v>
      </c>
      <c r="AI476" s="158">
        <f t="shared" si="135"/>
        <v>0.14060755096153846</v>
      </c>
      <c r="AJ476" s="158">
        <f t="shared" si="136"/>
        <v>0.19677808574326922</v>
      </c>
      <c r="AK476" s="158">
        <f t="shared" si="137"/>
        <v>32.193173869063351</v>
      </c>
      <c r="AL476" s="158">
        <f t="shared" si="138"/>
        <v>45.053847283687951</v>
      </c>
      <c r="AM476" s="158">
        <f t="shared" si="139"/>
        <v>1.6096586934531677E-2</v>
      </c>
      <c r="AN476" s="158">
        <f t="shared" si="140"/>
        <v>2.2526923641843975E-2</v>
      </c>
      <c r="AO476" s="158">
        <f t="shared" si="141"/>
        <v>1.4805640662382236E-2</v>
      </c>
      <c r="AP476" s="157"/>
      <c r="AQ476" s="161"/>
      <c r="AR476" s="161"/>
      <c r="AS476" s="161" t="str">
        <f>IF(ISNA(VLOOKUP($B476,'2017 Emission Inventory'!$B$2:$B$803,1,FALSE)),"No","Yes")</f>
        <v>No</v>
      </c>
      <c r="AT476" s="161" t="str">
        <f>IFERROR(INDEX('2017 Emission Inventory'!$C$2:$C$803,MATCH($B476,'2017 Emission Inventory'!$B$2:$B$803,0)),"")</f>
        <v/>
      </c>
      <c r="AU476" s="161" t="str">
        <f>IFERROR(INDEX('2017 Emission Inventory'!$D$2:$D$803,MATCH($B476,'2017 Emission Inventory'!$B$2:$B$803,0)),"")</f>
        <v/>
      </c>
      <c r="AV476" s="161" t="str">
        <f>IFERROR(INDEX('2017 Emission Inventory'!$E$2:$E$803,MATCH($B476,'2017 Emission Inventory'!$B$2:$B$803,0)),"")</f>
        <v/>
      </c>
      <c r="AW476" s="161" t="str">
        <f>IFERROR(INDEX('2017 Emission Inventory'!$F$2:$F$803,MATCH($B476,'2017 Emission Inventory'!$B$2:$B$803,0)),"")</f>
        <v/>
      </c>
      <c r="AX476" s="161" t="str">
        <f>IFERROR(INDEX('2017 Emission Inventory'!$G$2:$G$803,MATCH($B476,'2017 Emission Inventory'!$B$2:$B$803,0)),"")</f>
        <v/>
      </c>
      <c r="AY476" s="162" t="str">
        <f>IFERROR(INDEX('2017 Emission Inventory'!$AL$2:$AL$803,MATCH($B476,'2017 Emission Inventory'!$B$2:$B$803,0)),"")</f>
        <v/>
      </c>
      <c r="AZ476" s="163" t="e">
        <f t="shared" si="142"/>
        <v>#VALUE!</v>
      </c>
      <c r="BB476" s="166"/>
    </row>
    <row r="477" spans="1:54" s="160" customFormat="1" x14ac:dyDescent="0.35">
      <c r="A477" s="157">
        <v>476</v>
      </c>
      <c r="B477" s="157">
        <v>415907</v>
      </c>
      <c r="C477" s="157" t="s">
        <v>205</v>
      </c>
      <c r="D477" s="157" t="s">
        <v>16</v>
      </c>
      <c r="E477" s="157">
        <v>2019</v>
      </c>
      <c r="F477" s="157">
        <v>169</v>
      </c>
      <c r="G477" s="157">
        <v>1137.9951923076924</v>
      </c>
      <c r="H477" s="157"/>
      <c r="I477" s="157">
        <f t="shared" si="126"/>
        <v>175</v>
      </c>
      <c r="J477" s="157" t="str">
        <f>IF(D477="Electric","--",IF(D477="Diesel",VLOOKUP(C477,[2]ORDLF!A:B,2,FALSE),""))</f>
        <v/>
      </c>
      <c r="K477" s="157">
        <f>IF(D477="Electric","--",IF(D477="Gasoline",VLOOKUP(C477,LSILF!A:C,3,FALSE),""))</f>
        <v>0.54</v>
      </c>
      <c r="L477" s="158">
        <f t="shared" si="143"/>
        <v>0.54</v>
      </c>
      <c r="M477" s="157" t="str" cm="1">
        <f t="array" ref="M477">IF(D477="Electric","--",IF(D477="Diesel",_xlfn._xlws.FILTER(DIESCH[CH Cap],(DIESCH[HP Bin]=I477)),""))</f>
        <v/>
      </c>
      <c r="N477" s="157" cm="1">
        <f t="array" ref="N477">IF(D477="Electric","--",IF(D477="Gasoline",_xlfn._xlws.FILTER(LSICH[CH Cap],(LSICH[Fuel Type]=D477)*(LSICH[MY]=E477)),""))</f>
        <v>10000</v>
      </c>
      <c r="O477" s="157">
        <f t="shared" si="127"/>
        <v>10000</v>
      </c>
      <c r="P477" s="157">
        <f t="shared" si="128"/>
        <v>1137.9951923076924</v>
      </c>
      <c r="Q477" s="157" t="str" cm="1">
        <f t="array" ref="Q477">IF(D477="Electric","--",IF(D477="Diesel",_xlfn._xlws.FILTER(ORDEF[HC-ZH (g/hp-hr)],(ORDEF[HP]=I477)*(ORDEF[Model_Year]=E477)),""))</f>
        <v/>
      </c>
      <c r="R477" s="157" cm="1">
        <f t="array" ref="R477">IF(D477="Electric","--",IF(D477="Gasoline",_xlfn._xlws.FILTER(LSIEF[HC-ZH (g/hp-hr)],(LSIEF[Fuel]=D477)*(LSIEF[HP Bin]=I477)*(LSIEF[Model Year]=E477)),""))</f>
        <v>0.129</v>
      </c>
      <c r="S477" s="158">
        <f t="shared" si="129"/>
        <v>0.129</v>
      </c>
      <c r="T477" s="159" t="str" cm="1">
        <f t="array" ref="T477">IF(D477="Electric","--",IF(D477="Diesel",_xlfn._xlws.FILTER(ORDEF[HCDR],(ORDEF[HP]=I477)*(ORDEF[Model_Year]=E477),),""))</f>
        <v/>
      </c>
      <c r="U477" s="159" cm="1">
        <f t="array" ref="U477">IF(D477="Electric","--",IF(D477="Gasoline",_xlfn._xlws.FILTER(LSIEF[HC DR],(LSIEF[Fuel]=D477)*(LSIEF[HP Bin]=I477)*(LSIEF[Model Year]=E477)),""))</f>
        <v>1.0200000000000001E-5</v>
      </c>
      <c r="V477" s="159">
        <f t="shared" si="130"/>
        <v>1.0200000000000001E-5</v>
      </c>
      <c r="W477" s="158" t="str" cm="1">
        <f t="array" ref="W477">IF(D477="Electric","--",IF(D477="Diesel",_xlfn._xlws.FILTER(ORDEF[NOXzh],(ORDEF[HP]=I477)*(ORDEF[Model_Year]=E477)),""))</f>
        <v/>
      </c>
      <c r="X477" s="158" cm="1">
        <f t="array" ref="X477">IF(D477="Electric","--",IF(D477="Gasoline",_xlfn._xlws.FILTER(LSIEF[NOX-ZH (g/hp-hr)],(LSIEF[Fuel]=D477)*(LSIEF[HP Bin]=I477)*(LSIEF[Model Year]=E477)),""))</f>
        <v>0.13700000000000001</v>
      </c>
      <c r="Y477" s="158">
        <f t="shared" si="131"/>
        <v>0.13700000000000001</v>
      </c>
      <c r="Z477" s="159" t="str" cm="1">
        <f t="array" ref="Z477">IF(D477="Electric","--",IF(D477="Diesel",_xlfn._xlws.FILTER(ORDEF[NOXdr],(ORDEF[HP]=I477)*(ORDEF[Model_Year]=E477)),""))</f>
        <v/>
      </c>
      <c r="AA477" s="159" cm="1">
        <f t="array" ref="AA477">IF(E477="Electric","--",IF(D477="Gasoline",_xlfn._xlws.FILTER(LSIEF[NOX DR],(LSIEF[Fuel]=D477)*(LSIEF[HP Bin]=I477)*(LSIEF[Model Year]=E477)),""))</f>
        <v>5.66E-5</v>
      </c>
      <c r="AB477" s="159">
        <f t="shared" si="132"/>
        <v>5.66E-5</v>
      </c>
      <c r="AC477" s="158" t="str" cm="1">
        <f t="array" ref="AC477">IF(D477="Electric","--",IF(D477="Diesel",_xlfn._xlws.FILTER(DFCF2[Fuel_HC],(DFCF2[MY]=E477)),""))</f>
        <v/>
      </c>
      <c r="AD477" s="158" cm="1">
        <f t="array" ref="AD477">IF(D477="Electric","--",IF(D477="Gasoline",_xlfn._xlws.FILTER(GFCF2[Fuel_HC],(GFCF2[MY]=E477)),""))</f>
        <v>1</v>
      </c>
      <c r="AE477" s="158">
        <f t="shared" si="133"/>
        <v>1</v>
      </c>
      <c r="AF477" s="157" t="str" cm="1">
        <f t="array" ref="AF477">IF(D477="Electric","--",IF(D477="Diesel",_xlfn._xlws.FILTER(DFCF2[Fuel_NOX],(DFCF2[MY]=E477)),""))</f>
        <v/>
      </c>
      <c r="AG477" s="157" cm="1">
        <f t="array" ref="AG477">IF(D477="Electric","--",IF(D477="Gasoline",_xlfn._xlws.FILTER(GFCF2[Fuel_NOX],(GFCF2[MY]=E477)),""))</f>
        <v>0.97699999999999998</v>
      </c>
      <c r="AH477" s="157">
        <f t="shared" si="134"/>
        <v>0.97699999999999998</v>
      </c>
      <c r="AI477" s="158">
        <f t="shared" si="135"/>
        <v>0.14060755096153846</v>
      </c>
      <c r="AJ477" s="158">
        <f t="shared" si="136"/>
        <v>0.19677808574326922</v>
      </c>
      <c r="AK477" s="158">
        <f t="shared" si="137"/>
        <v>32.193173869063351</v>
      </c>
      <c r="AL477" s="158">
        <f t="shared" si="138"/>
        <v>45.053847283687951</v>
      </c>
      <c r="AM477" s="158">
        <f t="shared" si="139"/>
        <v>1.6096586934531677E-2</v>
      </c>
      <c r="AN477" s="158">
        <f t="shared" si="140"/>
        <v>2.2526923641843975E-2</v>
      </c>
      <c r="AO477" s="158">
        <f t="shared" si="141"/>
        <v>1.4805640662382236E-2</v>
      </c>
      <c r="AP477" s="157"/>
      <c r="AQ477" s="161"/>
      <c r="AR477" s="161"/>
      <c r="AS477" s="161" t="str">
        <f>IF(ISNA(VLOOKUP($B477,'2017 Emission Inventory'!$B$2:$B$803,1,FALSE)),"No","Yes")</f>
        <v>No</v>
      </c>
      <c r="AT477" s="161" t="str">
        <f>IFERROR(INDEX('2017 Emission Inventory'!$C$2:$C$803,MATCH($B477,'2017 Emission Inventory'!$B$2:$B$803,0)),"")</f>
        <v/>
      </c>
      <c r="AU477" s="161" t="str">
        <f>IFERROR(INDEX('2017 Emission Inventory'!$D$2:$D$803,MATCH($B477,'2017 Emission Inventory'!$B$2:$B$803,0)),"")</f>
        <v/>
      </c>
      <c r="AV477" s="161" t="str">
        <f>IFERROR(INDEX('2017 Emission Inventory'!$E$2:$E$803,MATCH($B477,'2017 Emission Inventory'!$B$2:$B$803,0)),"")</f>
        <v/>
      </c>
      <c r="AW477" s="161" t="str">
        <f>IFERROR(INDEX('2017 Emission Inventory'!$F$2:$F$803,MATCH($B477,'2017 Emission Inventory'!$B$2:$B$803,0)),"")</f>
        <v/>
      </c>
      <c r="AX477" s="161" t="str">
        <f>IFERROR(INDEX('2017 Emission Inventory'!$G$2:$G$803,MATCH($B477,'2017 Emission Inventory'!$B$2:$B$803,0)),"")</f>
        <v/>
      </c>
      <c r="AY477" s="162" t="str">
        <f>IFERROR(INDEX('2017 Emission Inventory'!$AL$2:$AL$803,MATCH($B477,'2017 Emission Inventory'!$B$2:$B$803,0)),"")</f>
        <v/>
      </c>
      <c r="AZ477" s="163" t="e">
        <f t="shared" si="142"/>
        <v>#VALUE!</v>
      </c>
      <c r="BB477" s="166"/>
    </row>
    <row r="478" spans="1:54" s="160" customFormat="1" x14ac:dyDescent="0.35">
      <c r="A478" s="157">
        <v>477</v>
      </c>
      <c r="B478" s="157">
        <v>415908</v>
      </c>
      <c r="C478" s="157" t="s">
        <v>205</v>
      </c>
      <c r="D478" s="157" t="s">
        <v>16</v>
      </c>
      <c r="E478" s="157">
        <v>2019</v>
      </c>
      <c r="F478" s="157">
        <v>169</v>
      </c>
      <c r="G478" s="157">
        <v>1137.9951923076924</v>
      </c>
      <c r="H478" s="157"/>
      <c r="I478" s="157">
        <f t="shared" si="126"/>
        <v>175</v>
      </c>
      <c r="J478" s="157" t="str">
        <f>IF(D478="Electric","--",IF(D478="Diesel",VLOOKUP(C478,[2]ORDLF!A:B,2,FALSE),""))</f>
        <v/>
      </c>
      <c r="K478" s="157">
        <f>IF(D478="Electric","--",IF(D478="Gasoline",VLOOKUP(C478,LSILF!A:C,3,FALSE),""))</f>
        <v>0.54</v>
      </c>
      <c r="L478" s="158">
        <f t="shared" si="143"/>
        <v>0.54</v>
      </c>
      <c r="M478" s="157" t="str" cm="1">
        <f t="array" ref="M478">IF(D478="Electric","--",IF(D478="Diesel",_xlfn._xlws.FILTER(DIESCH[CH Cap],(DIESCH[HP Bin]=I478)),""))</f>
        <v/>
      </c>
      <c r="N478" s="157" cm="1">
        <f t="array" ref="N478">IF(D478="Electric","--",IF(D478="Gasoline",_xlfn._xlws.FILTER(LSICH[CH Cap],(LSICH[Fuel Type]=D478)*(LSICH[MY]=E478)),""))</f>
        <v>10000</v>
      </c>
      <c r="O478" s="157">
        <f t="shared" si="127"/>
        <v>10000</v>
      </c>
      <c r="P478" s="157">
        <f t="shared" si="128"/>
        <v>1137.9951923076924</v>
      </c>
      <c r="Q478" s="157" t="str" cm="1">
        <f t="array" ref="Q478">IF(D478="Electric","--",IF(D478="Diesel",_xlfn._xlws.FILTER(ORDEF[HC-ZH (g/hp-hr)],(ORDEF[HP]=I478)*(ORDEF[Model_Year]=E478)),""))</f>
        <v/>
      </c>
      <c r="R478" s="157" cm="1">
        <f t="array" ref="R478">IF(D478="Electric","--",IF(D478="Gasoline",_xlfn._xlws.FILTER(LSIEF[HC-ZH (g/hp-hr)],(LSIEF[Fuel]=D478)*(LSIEF[HP Bin]=I478)*(LSIEF[Model Year]=E478)),""))</f>
        <v>0.129</v>
      </c>
      <c r="S478" s="158">
        <f t="shared" si="129"/>
        <v>0.129</v>
      </c>
      <c r="T478" s="159" t="str" cm="1">
        <f t="array" ref="T478">IF(D478="Electric","--",IF(D478="Diesel",_xlfn._xlws.FILTER(ORDEF[HCDR],(ORDEF[HP]=I478)*(ORDEF[Model_Year]=E478),),""))</f>
        <v/>
      </c>
      <c r="U478" s="159" cm="1">
        <f t="array" ref="U478">IF(D478="Electric","--",IF(D478="Gasoline",_xlfn._xlws.FILTER(LSIEF[HC DR],(LSIEF[Fuel]=D478)*(LSIEF[HP Bin]=I478)*(LSIEF[Model Year]=E478)),""))</f>
        <v>1.0200000000000001E-5</v>
      </c>
      <c r="V478" s="159">
        <f t="shared" si="130"/>
        <v>1.0200000000000001E-5</v>
      </c>
      <c r="W478" s="158" t="str" cm="1">
        <f t="array" ref="W478">IF(D478="Electric","--",IF(D478="Diesel",_xlfn._xlws.FILTER(ORDEF[NOXzh],(ORDEF[HP]=I478)*(ORDEF[Model_Year]=E478)),""))</f>
        <v/>
      </c>
      <c r="X478" s="158" cm="1">
        <f t="array" ref="X478">IF(D478="Electric","--",IF(D478="Gasoline",_xlfn._xlws.FILTER(LSIEF[NOX-ZH (g/hp-hr)],(LSIEF[Fuel]=D478)*(LSIEF[HP Bin]=I478)*(LSIEF[Model Year]=E478)),""))</f>
        <v>0.13700000000000001</v>
      </c>
      <c r="Y478" s="158">
        <f t="shared" si="131"/>
        <v>0.13700000000000001</v>
      </c>
      <c r="Z478" s="159" t="str" cm="1">
        <f t="array" ref="Z478">IF(D478="Electric","--",IF(D478="Diesel",_xlfn._xlws.FILTER(ORDEF[NOXdr],(ORDEF[HP]=I478)*(ORDEF[Model_Year]=E478)),""))</f>
        <v/>
      </c>
      <c r="AA478" s="159" cm="1">
        <f t="array" ref="AA478">IF(E478="Electric","--",IF(D478="Gasoline",_xlfn._xlws.FILTER(LSIEF[NOX DR],(LSIEF[Fuel]=D478)*(LSIEF[HP Bin]=I478)*(LSIEF[Model Year]=E478)),""))</f>
        <v>5.66E-5</v>
      </c>
      <c r="AB478" s="159">
        <f t="shared" si="132"/>
        <v>5.66E-5</v>
      </c>
      <c r="AC478" s="158" t="str" cm="1">
        <f t="array" ref="AC478">IF(D478="Electric","--",IF(D478="Diesel",_xlfn._xlws.FILTER(DFCF2[Fuel_HC],(DFCF2[MY]=E478)),""))</f>
        <v/>
      </c>
      <c r="AD478" s="158" cm="1">
        <f t="array" ref="AD478">IF(D478="Electric","--",IF(D478="Gasoline",_xlfn._xlws.FILTER(GFCF2[Fuel_HC],(GFCF2[MY]=E478)),""))</f>
        <v>1</v>
      </c>
      <c r="AE478" s="158">
        <f t="shared" si="133"/>
        <v>1</v>
      </c>
      <c r="AF478" s="157" t="str" cm="1">
        <f t="array" ref="AF478">IF(D478="Electric","--",IF(D478="Diesel",_xlfn._xlws.FILTER(DFCF2[Fuel_NOX],(DFCF2[MY]=E478)),""))</f>
        <v/>
      </c>
      <c r="AG478" s="157" cm="1">
        <f t="array" ref="AG478">IF(D478="Electric","--",IF(D478="Gasoline",_xlfn._xlws.FILTER(GFCF2[Fuel_NOX],(GFCF2[MY]=E478)),""))</f>
        <v>0.97699999999999998</v>
      </c>
      <c r="AH478" s="157">
        <f t="shared" si="134"/>
        <v>0.97699999999999998</v>
      </c>
      <c r="AI478" s="158">
        <f t="shared" si="135"/>
        <v>0.14060755096153846</v>
      </c>
      <c r="AJ478" s="158">
        <f t="shared" si="136"/>
        <v>0.19677808574326922</v>
      </c>
      <c r="AK478" s="158">
        <f t="shared" si="137"/>
        <v>32.193173869063351</v>
      </c>
      <c r="AL478" s="158">
        <f t="shared" si="138"/>
        <v>45.053847283687951</v>
      </c>
      <c r="AM478" s="158">
        <f t="shared" si="139"/>
        <v>1.6096586934531677E-2</v>
      </c>
      <c r="AN478" s="158">
        <f t="shared" si="140"/>
        <v>2.2526923641843975E-2</v>
      </c>
      <c r="AO478" s="158">
        <f t="shared" si="141"/>
        <v>1.4805640662382236E-2</v>
      </c>
      <c r="AP478" s="157"/>
      <c r="AQ478" s="161"/>
      <c r="AR478" s="161"/>
      <c r="AS478" s="161" t="str">
        <f>IF(ISNA(VLOOKUP($B478,'2017 Emission Inventory'!$B$2:$B$803,1,FALSE)),"No","Yes")</f>
        <v>No</v>
      </c>
      <c r="AT478" s="161" t="str">
        <f>IFERROR(INDEX('2017 Emission Inventory'!$C$2:$C$803,MATCH($B478,'2017 Emission Inventory'!$B$2:$B$803,0)),"")</f>
        <v/>
      </c>
      <c r="AU478" s="161" t="str">
        <f>IFERROR(INDEX('2017 Emission Inventory'!$D$2:$D$803,MATCH($B478,'2017 Emission Inventory'!$B$2:$B$803,0)),"")</f>
        <v/>
      </c>
      <c r="AV478" s="161" t="str">
        <f>IFERROR(INDEX('2017 Emission Inventory'!$E$2:$E$803,MATCH($B478,'2017 Emission Inventory'!$B$2:$B$803,0)),"")</f>
        <v/>
      </c>
      <c r="AW478" s="161" t="str">
        <f>IFERROR(INDEX('2017 Emission Inventory'!$F$2:$F$803,MATCH($B478,'2017 Emission Inventory'!$B$2:$B$803,0)),"")</f>
        <v/>
      </c>
      <c r="AX478" s="161" t="str">
        <f>IFERROR(INDEX('2017 Emission Inventory'!$G$2:$G$803,MATCH($B478,'2017 Emission Inventory'!$B$2:$B$803,0)),"")</f>
        <v/>
      </c>
      <c r="AY478" s="162" t="str">
        <f>IFERROR(INDEX('2017 Emission Inventory'!$AL$2:$AL$803,MATCH($B478,'2017 Emission Inventory'!$B$2:$B$803,0)),"")</f>
        <v/>
      </c>
      <c r="AZ478" s="163" t="e">
        <f t="shared" si="142"/>
        <v>#VALUE!</v>
      </c>
      <c r="BB478" s="166"/>
    </row>
    <row r="479" spans="1:54" s="160" customFormat="1" x14ac:dyDescent="0.35">
      <c r="A479" s="157">
        <v>478</v>
      </c>
      <c r="B479" s="157">
        <v>415909</v>
      </c>
      <c r="C479" s="157" t="s">
        <v>205</v>
      </c>
      <c r="D479" s="157" t="s">
        <v>16</v>
      </c>
      <c r="E479" s="157">
        <v>2019</v>
      </c>
      <c r="F479" s="157">
        <v>169</v>
      </c>
      <c r="G479" s="157">
        <v>1137.9951923076924</v>
      </c>
      <c r="H479" s="157"/>
      <c r="I479" s="157">
        <f t="shared" si="126"/>
        <v>175</v>
      </c>
      <c r="J479" s="157" t="str">
        <f>IF(D479="Electric","--",IF(D479="Diesel",VLOOKUP(C479,[2]ORDLF!A:B,2,FALSE),""))</f>
        <v/>
      </c>
      <c r="K479" s="157">
        <f>IF(D479="Electric","--",IF(D479="Gasoline",VLOOKUP(C479,LSILF!A:C,3,FALSE),""))</f>
        <v>0.54</v>
      </c>
      <c r="L479" s="158">
        <f t="shared" si="143"/>
        <v>0.54</v>
      </c>
      <c r="M479" s="157" t="str" cm="1">
        <f t="array" ref="M479">IF(D479="Electric","--",IF(D479="Diesel",_xlfn._xlws.FILTER(DIESCH[CH Cap],(DIESCH[HP Bin]=I479)),""))</f>
        <v/>
      </c>
      <c r="N479" s="157" cm="1">
        <f t="array" ref="N479">IF(D479="Electric","--",IF(D479="Gasoline",_xlfn._xlws.FILTER(LSICH[CH Cap],(LSICH[Fuel Type]=D479)*(LSICH[MY]=E479)),""))</f>
        <v>10000</v>
      </c>
      <c r="O479" s="157">
        <f t="shared" si="127"/>
        <v>10000</v>
      </c>
      <c r="P479" s="157">
        <f t="shared" si="128"/>
        <v>1137.9951923076924</v>
      </c>
      <c r="Q479" s="157" t="str" cm="1">
        <f t="array" ref="Q479">IF(D479="Electric","--",IF(D479="Diesel",_xlfn._xlws.FILTER(ORDEF[HC-ZH (g/hp-hr)],(ORDEF[HP]=I479)*(ORDEF[Model_Year]=E479)),""))</f>
        <v/>
      </c>
      <c r="R479" s="157" cm="1">
        <f t="array" ref="R479">IF(D479="Electric","--",IF(D479="Gasoline",_xlfn._xlws.FILTER(LSIEF[HC-ZH (g/hp-hr)],(LSIEF[Fuel]=D479)*(LSIEF[HP Bin]=I479)*(LSIEF[Model Year]=E479)),""))</f>
        <v>0.129</v>
      </c>
      <c r="S479" s="158">
        <f t="shared" si="129"/>
        <v>0.129</v>
      </c>
      <c r="T479" s="159" t="str" cm="1">
        <f t="array" ref="T479">IF(D479="Electric","--",IF(D479="Diesel",_xlfn._xlws.FILTER(ORDEF[HCDR],(ORDEF[HP]=I479)*(ORDEF[Model_Year]=E479),),""))</f>
        <v/>
      </c>
      <c r="U479" s="159" cm="1">
        <f t="array" ref="U479">IF(D479="Electric","--",IF(D479="Gasoline",_xlfn._xlws.FILTER(LSIEF[HC DR],(LSIEF[Fuel]=D479)*(LSIEF[HP Bin]=I479)*(LSIEF[Model Year]=E479)),""))</f>
        <v>1.0200000000000001E-5</v>
      </c>
      <c r="V479" s="159">
        <f t="shared" si="130"/>
        <v>1.0200000000000001E-5</v>
      </c>
      <c r="W479" s="158" t="str" cm="1">
        <f t="array" ref="W479">IF(D479="Electric","--",IF(D479="Diesel",_xlfn._xlws.FILTER(ORDEF[NOXzh],(ORDEF[HP]=I479)*(ORDEF[Model_Year]=E479)),""))</f>
        <v/>
      </c>
      <c r="X479" s="158" cm="1">
        <f t="array" ref="X479">IF(D479="Electric","--",IF(D479="Gasoline",_xlfn._xlws.FILTER(LSIEF[NOX-ZH (g/hp-hr)],(LSIEF[Fuel]=D479)*(LSIEF[HP Bin]=I479)*(LSIEF[Model Year]=E479)),""))</f>
        <v>0.13700000000000001</v>
      </c>
      <c r="Y479" s="158">
        <f t="shared" si="131"/>
        <v>0.13700000000000001</v>
      </c>
      <c r="Z479" s="159" t="str" cm="1">
        <f t="array" ref="Z479">IF(D479="Electric","--",IF(D479="Diesel",_xlfn._xlws.FILTER(ORDEF[NOXdr],(ORDEF[HP]=I479)*(ORDEF[Model_Year]=E479)),""))</f>
        <v/>
      </c>
      <c r="AA479" s="159" cm="1">
        <f t="array" ref="AA479">IF(E479="Electric","--",IF(D479="Gasoline",_xlfn._xlws.FILTER(LSIEF[NOX DR],(LSIEF[Fuel]=D479)*(LSIEF[HP Bin]=I479)*(LSIEF[Model Year]=E479)),""))</f>
        <v>5.66E-5</v>
      </c>
      <c r="AB479" s="159">
        <f t="shared" si="132"/>
        <v>5.66E-5</v>
      </c>
      <c r="AC479" s="158" t="str" cm="1">
        <f t="array" ref="AC479">IF(D479="Electric","--",IF(D479="Diesel",_xlfn._xlws.FILTER(DFCF2[Fuel_HC],(DFCF2[MY]=E479)),""))</f>
        <v/>
      </c>
      <c r="AD479" s="158" cm="1">
        <f t="array" ref="AD479">IF(D479="Electric","--",IF(D479="Gasoline",_xlfn._xlws.FILTER(GFCF2[Fuel_HC],(GFCF2[MY]=E479)),""))</f>
        <v>1</v>
      </c>
      <c r="AE479" s="158">
        <f t="shared" si="133"/>
        <v>1</v>
      </c>
      <c r="AF479" s="157" t="str" cm="1">
        <f t="array" ref="AF479">IF(D479="Electric","--",IF(D479="Diesel",_xlfn._xlws.FILTER(DFCF2[Fuel_NOX],(DFCF2[MY]=E479)),""))</f>
        <v/>
      </c>
      <c r="AG479" s="157" cm="1">
        <f t="array" ref="AG479">IF(D479="Electric","--",IF(D479="Gasoline",_xlfn._xlws.FILTER(GFCF2[Fuel_NOX],(GFCF2[MY]=E479)),""))</f>
        <v>0.97699999999999998</v>
      </c>
      <c r="AH479" s="157">
        <f t="shared" si="134"/>
        <v>0.97699999999999998</v>
      </c>
      <c r="AI479" s="158">
        <f t="shared" si="135"/>
        <v>0.14060755096153846</v>
      </c>
      <c r="AJ479" s="158">
        <f t="shared" si="136"/>
        <v>0.19677808574326922</v>
      </c>
      <c r="AK479" s="158">
        <f t="shared" si="137"/>
        <v>32.193173869063351</v>
      </c>
      <c r="AL479" s="158">
        <f t="shared" si="138"/>
        <v>45.053847283687951</v>
      </c>
      <c r="AM479" s="158">
        <f t="shared" si="139"/>
        <v>1.6096586934531677E-2</v>
      </c>
      <c r="AN479" s="158">
        <f t="shared" si="140"/>
        <v>2.2526923641843975E-2</v>
      </c>
      <c r="AO479" s="158">
        <f t="shared" si="141"/>
        <v>1.4805640662382236E-2</v>
      </c>
      <c r="AP479" s="157"/>
      <c r="AQ479" s="161"/>
      <c r="AR479" s="161"/>
      <c r="AS479" s="161" t="str">
        <f>IF(ISNA(VLOOKUP($B479,'2017 Emission Inventory'!$B$2:$B$803,1,FALSE)),"No","Yes")</f>
        <v>No</v>
      </c>
      <c r="AT479" s="161" t="str">
        <f>IFERROR(INDEX('2017 Emission Inventory'!$C$2:$C$803,MATCH($B479,'2017 Emission Inventory'!$B$2:$B$803,0)),"")</f>
        <v/>
      </c>
      <c r="AU479" s="161" t="str">
        <f>IFERROR(INDEX('2017 Emission Inventory'!$D$2:$D$803,MATCH($B479,'2017 Emission Inventory'!$B$2:$B$803,0)),"")</f>
        <v/>
      </c>
      <c r="AV479" s="161" t="str">
        <f>IFERROR(INDEX('2017 Emission Inventory'!$E$2:$E$803,MATCH($B479,'2017 Emission Inventory'!$B$2:$B$803,0)),"")</f>
        <v/>
      </c>
      <c r="AW479" s="161" t="str">
        <f>IFERROR(INDEX('2017 Emission Inventory'!$F$2:$F$803,MATCH($B479,'2017 Emission Inventory'!$B$2:$B$803,0)),"")</f>
        <v/>
      </c>
      <c r="AX479" s="161" t="str">
        <f>IFERROR(INDEX('2017 Emission Inventory'!$G$2:$G$803,MATCH($B479,'2017 Emission Inventory'!$B$2:$B$803,0)),"")</f>
        <v/>
      </c>
      <c r="AY479" s="162" t="str">
        <f>IFERROR(INDEX('2017 Emission Inventory'!$AL$2:$AL$803,MATCH($B479,'2017 Emission Inventory'!$B$2:$B$803,0)),"")</f>
        <v/>
      </c>
      <c r="AZ479" s="163" t="e">
        <f t="shared" si="142"/>
        <v>#VALUE!</v>
      </c>
      <c r="BB479" s="166"/>
    </row>
    <row r="480" spans="1:54" s="160" customFormat="1" x14ac:dyDescent="0.35">
      <c r="A480" s="157">
        <v>479</v>
      </c>
      <c r="B480" s="157">
        <v>415910</v>
      </c>
      <c r="C480" s="157" t="s">
        <v>205</v>
      </c>
      <c r="D480" s="157" t="s">
        <v>16</v>
      </c>
      <c r="E480" s="157">
        <v>2019</v>
      </c>
      <c r="F480" s="157">
        <v>169</v>
      </c>
      <c r="G480" s="157">
        <v>1137.9951923076924</v>
      </c>
      <c r="H480" s="157"/>
      <c r="I480" s="157">
        <f t="shared" si="126"/>
        <v>175</v>
      </c>
      <c r="J480" s="157" t="str">
        <f>IF(D480="Electric","--",IF(D480="Diesel",VLOOKUP(C480,[2]ORDLF!A:B,2,FALSE),""))</f>
        <v/>
      </c>
      <c r="K480" s="157">
        <f>IF(D480="Electric","--",IF(D480="Gasoline",VLOOKUP(C480,LSILF!A:C,3,FALSE),""))</f>
        <v>0.54</v>
      </c>
      <c r="L480" s="158">
        <f t="shared" si="143"/>
        <v>0.54</v>
      </c>
      <c r="M480" s="157" t="str" cm="1">
        <f t="array" ref="M480">IF(D480="Electric","--",IF(D480="Diesel",_xlfn._xlws.FILTER(DIESCH[CH Cap],(DIESCH[HP Bin]=I480)),""))</f>
        <v/>
      </c>
      <c r="N480" s="157" cm="1">
        <f t="array" ref="N480">IF(D480="Electric","--",IF(D480="Gasoline",_xlfn._xlws.FILTER(LSICH[CH Cap],(LSICH[Fuel Type]=D480)*(LSICH[MY]=E480)),""))</f>
        <v>10000</v>
      </c>
      <c r="O480" s="157">
        <f t="shared" si="127"/>
        <v>10000</v>
      </c>
      <c r="P480" s="157">
        <f t="shared" si="128"/>
        <v>1137.9951923076924</v>
      </c>
      <c r="Q480" s="157" t="str" cm="1">
        <f t="array" ref="Q480">IF(D480="Electric","--",IF(D480="Diesel",_xlfn._xlws.FILTER(ORDEF[HC-ZH (g/hp-hr)],(ORDEF[HP]=I480)*(ORDEF[Model_Year]=E480)),""))</f>
        <v/>
      </c>
      <c r="R480" s="157" cm="1">
        <f t="array" ref="R480">IF(D480="Electric","--",IF(D480="Gasoline",_xlfn._xlws.FILTER(LSIEF[HC-ZH (g/hp-hr)],(LSIEF[Fuel]=D480)*(LSIEF[HP Bin]=I480)*(LSIEF[Model Year]=E480)),""))</f>
        <v>0.129</v>
      </c>
      <c r="S480" s="158">
        <f t="shared" si="129"/>
        <v>0.129</v>
      </c>
      <c r="T480" s="159" t="str" cm="1">
        <f t="array" ref="T480">IF(D480="Electric","--",IF(D480="Diesel",_xlfn._xlws.FILTER(ORDEF[HCDR],(ORDEF[HP]=I480)*(ORDEF[Model_Year]=E480),),""))</f>
        <v/>
      </c>
      <c r="U480" s="159" cm="1">
        <f t="array" ref="U480">IF(D480="Electric","--",IF(D480="Gasoline",_xlfn._xlws.FILTER(LSIEF[HC DR],(LSIEF[Fuel]=D480)*(LSIEF[HP Bin]=I480)*(LSIEF[Model Year]=E480)),""))</f>
        <v>1.0200000000000001E-5</v>
      </c>
      <c r="V480" s="159">
        <f t="shared" si="130"/>
        <v>1.0200000000000001E-5</v>
      </c>
      <c r="W480" s="158" t="str" cm="1">
        <f t="array" ref="W480">IF(D480="Electric","--",IF(D480="Diesel",_xlfn._xlws.FILTER(ORDEF[NOXzh],(ORDEF[HP]=I480)*(ORDEF[Model_Year]=E480)),""))</f>
        <v/>
      </c>
      <c r="X480" s="158" cm="1">
        <f t="array" ref="X480">IF(D480="Electric","--",IF(D480="Gasoline",_xlfn._xlws.FILTER(LSIEF[NOX-ZH (g/hp-hr)],(LSIEF[Fuel]=D480)*(LSIEF[HP Bin]=I480)*(LSIEF[Model Year]=E480)),""))</f>
        <v>0.13700000000000001</v>
      </c>
      <c r="Y480" s="158">
        <f t="shared" si="131"/>
        <v>0.13700000000000001</v>
      </c>
      <c r="Z480" s="159" t="str" cm="1">
        <f t="array" ref="Z480">IF(D480="Electric","--",IF(D480="Diesel",_xlfn._xlws.FILTER(ORDEF[NOXdr],(ORDEF[HP]=I480)*(ORDEF[Model_Year]=E480)),""))</f>
        <v/>
      </c>
      <c r="AA480" s="159" cm="1">
        <f t="array" ref="AA480">IF(E480="Electric","--",IF(D480="Gasoline",_xlfn._xlws.FILTER(LSIEF[NOX DR],(LSIEF[Fuel]=D480)*(LSIEF[HP Bin]=I480)*(LSIEF[Model Year]=E480)),""))</f>
        <v>5.66E-5</v>
      </c>
      <c r="AB480" s="159">
        <f t="shared" si="132"/>
        <v>5.66E-5</v>
      </c>
      <c r="AC480" s="158" t="str" cm="1">
        <f t="array" ref="AC480">IF(D480="Electric","--",IF(D480="Diesel",_xlfn._xlws.FILTER(DFCF2[Fuel_HC],(DFCF2[MY]=E480)),""))</f>
        <v/>
      </c>
      <c r="AD480" s="158" cm="1">
        <f t="array" ref="AD480">IF(D480="Electric","--",IF(D480="Gasoline",_xlfn._xlws.FILTER(GFCF2[Fuel_HC],(GFCF2[MY]=E480)),""))</f>
        <v>1</v>
      </c>
      <c r="AE480" s="158">
        <f t="shared" si="133"/>
        <v>1</v>
      </c>
      <c r="AF480" s="157" t="str" cm="1">
        <f t="array" ref="AF480">IF(D480="Electric","--",IF(D480="Diesel",_xlfn._xlws.FILTER(DFCF2[Fuel_NOX],(DFCF2[MY]=E480)),""))</f>
        <v/>
      </c>
      <c r="AG480" s="157" cm="1">
        <f t="array" ref="AG480">IF(D480="Electric","--",IF(D480="Gasoline",_xlfn._xlws.FILTER(GFCF2[Fuel_NOX],(GFCF2[MY]=E480)),""))</f>
        <v>0.97699999999999998</v>
      </c>
      <c r="AH480" s="157">
        <f t="shared" si="134"/>
        <v>0.97699999999999998</v>
      </c>
      <c r="AI480" s="158">
        <f t="shared" si="135"/>
        <v>0.14060755096153846</v>
      </c>
      <c r="AJ480" s="158">
        <f t="shared" si="136"/>
        <v>0.19677808574326922</v>
      </c>
      <c r="AK480" s="158">
        <f t="shared" si="137"/>
        <v>32.193173869063351</v>
      </c>
      <c r="AL480" s="158">
        <f t="shared" si="138"/>
        <v>45.053847283687951</v>
      </c>
      <c r="AM480" s="158">
        <f t="shared" si="139"/>
        <v>1.6096586934531677E-2</v>
      </c>
      <c r="AN480" s="158">
        <f t="shared" si="140"/>
        <v>2.2526923641843975E-2</v>
      </c>
      <c r="AO480" s="158">
        <f t="shared" si="141"/>
        <v>1.4805640662382236E-2</v>
      </c>
      <c r="AP480" s="157"/>
      <c r="AQ480" s="161"/>
      <c r="AR480" s="161"/>
      <c r="AS480" s="161" t="str">
        <f>IF(ISNA(VLOOKUP($B480,'2017 Emission Inventory'!$B$2:$B$803,1,FALSE)),"No","Yes")</f>
        <v>No</v>
      </c>
      <c r="AT480" s="161" t="str">
        <f>IFERROR(INDEX('2017 Emission Inventory'!$C$2:$C$803,MATCH($B480,'2017 Emission Inventory'!$B$2:$B$803,0)),"")</f>
        <v/>
      </c>
      <c r="AU480" s="161" t="str">
        <f>IFERROR(INDEX('2017 Emission Inventory'!$D$2:$D$803,MATCH($B480,'2017 Emission Inventory'!$B$2:$B$803,0)),"")</f>
        <v/>
      </c>
      <c r="AV480" s="161" t="str">
        <f>IFERROR(INDEX('2017 Emission Inventory'!$E$2:$E$803,MATCH($B480,'2017 Emission Inventory'!$B$2:$B$803,0)),"")</f>
        <v/>
      </c>
      <c r="AW480" s="161" t="str">
        <f>IFERROR(INDEX('2017 Emission Inventory'!$F$2:$F$803,MATCH($B480,'2017 Emission Inventory'!$B$2:$B$803,0)),"")</f>
        <v/>
      </c>
      <c r="AX480" s="161" t="str">
        <f>IFERROR(INDEX('2017 Emission Inventory'!$G$2:$G$803,MATCH($B480,'2017 Emission Inventory'!$B$2:$B$803,0)),"")</f>
        <v/>
      </c>
      <c r="AY480" s="162" t="str">
        <f>IFERROR(INDEX('2017 Emission Inventory'!$AL$2:$AL$803,MATCH($B480,'2017 Emission Inventory'!$B$2:$B$803,0)),"")</f>
        <v/>
      </c>
      <c r="AZ480" s="163" t="e">
        <f t="shared" si="142"/>
        <v>#VALUE!</v>
      </c>
      <c r="BB480" s="166"/>
    </row>
    <row r="481" spans="1:54" s="160" customFormat="1" x14ac:dyDescent="0.35">
      <c r="A481" s="157">
        <v>480</v>
      </c>
      <c r="B481" s="157">
        <v>518838</v>
      </c>
      <c r="C481" s="157" t="s">
        <v>205</v>
      </c>
      <c r="D481" s="157" t="s">
        <v>16</v>
      </c>
      <c r="E481" s="157">
        <v>2019</v>
      </c>
      <c r="F481" s="157">
        <v>86</v>
      </c>
      <c r="G481" s="157">
        <v>1137.9951923076924</v>
      </c>
      <c r="H481" s="157"/>
      <c r="I481" s="157">
        <f t="shared" si="126"/>
        <v>100</v>
      </c>
      <c r="J481" s="157" t="str">
        <f>IF(D481="Electric","--",IF(D481="Diesel",VLOOKUP(C481,[2]ORDLF!A:B,2,FALSE),""))</f>
        <v/>
      </c>
      <c r="K481" s="157">
        <f>IF(D481="Electric","--",IF(D481="Gasoline",VLOOKUP(C481,LSILF!A:C,3,FALSE),""))</f>
        <v>0.54</v>
      </c>
      <c r="L481" s="158">
        <f t="shared" si="143"/>
        <v>0.54</v>
      </c>
      <c r="M481" s="157" t="str" cm="1">
        <f t="array" ref="M481">IF(D481="Electric","--",IF(D481="Diesel",_xlfn._xlws.FILTER(DIESCH[CH Cap],(DIESCH[HP Bin]=I481)),""))</f>
        <v/>
      </c>
      <c r="N481" s="157" cm="1">
        <f t="array" ref="N481">IF(D481="Electric","--",IF(D481="Gasoline",_xlfn._xlws.FILTER(LSICH[CH Cap],(LSICH[Fuel Type]=D481)*(LSICH[MY]=E481)),""))</f>
        <v>10000</v>
      </c>
      <c r="O481" s="157">
        <f t="shared" si="127"/>
        <v>10000</v>
      </c>
      <c r="P481" s="157">
        <f t="shared" si="128"/>
        <v>1137.9951923076924</v>
      </c>
      <c r="Q481" s="157" t="str" cm="1">
        <f t="array" ref="Q481">IF(D481="Electric","--",IF(D481="Diesel",_xlfn._xlws.FILTER(ORDEF[HC-ZH (g/hp-hr)],(ORDEF[HP]=I481)*(ORDEF[Model_Year]=E481)),""))</f>
        <v/>
      </c>
      <c r="R481" s="157" cm="1">
        <f t="array" ref="R481">IF(D481="Electric","--",IF(D481="Gasoline",_xlfn._xlws.FILTER(LSIEF[HC-ZH (g/hp-hr)],(LSIEF[Fuel]=D481)*(LSIEF[HP Bin]=I481)*(LSIEF[Model Year]=E481)),""))</f>
        <v>1.7000000000000001E-2</v>
      </c>
      <c r="S481" s="158">
        <f t="shared" si="129"/>
        <v>1.7000000000000001E-2</v>
      </c>
      <c r="T481" s="159" t="str" cm="1">
        <f t="array" ref="T481">IF(D481="Electric","--",IF(D481="Diesel",_xlfn._xlws.FILTER(ORDEF[HCDR],(ORDEF[HP]=I481)*(ORDEF[Model_Year]=E481),),""))</f>
        <v/>
      </c>
      <c r="U481" s="159" cm="1">
        <f t="array" ref="U481">IF(D481="Electric","--",IF(D481="Gasoline",_xlfn._xlws.FILTER(LSIEF[HC DR],(LSIEF[Fuel]=D481)*(LSIEF[HP Bin]=I481)*(LSIEF[Model Year]=E481)),""))</f>
        <v>3.2639999999999999E-5</v>
      </c>
      <c r="V481" s="159">
        <f t="shared" si="130"/>
        <v>3.2639999999999999E-5</v>
      </c>
      <c r="W481" s="158" t="str" cm="1">
        <f t="array" ref="W481">IF(D481="Electric","--",IF(D481="Diesel",_xlfn._xlws.FILTER(ORDEF[NOXzh],(ORDEF[HP]=I481)*(ORDEF[Model_Year]=E481)),""))</f>
        <v/>
      </c>
      <c r="X481" s="158" cm="1">
        <f t="array" ref="X481">IF(D481="Electric","--",IF(D481="Gasoline",_xlfn._xlws.FILTER(LSIEF[NOX-ZH (g/hp-hr)],(LSIEF[Fuel]=D481)*(LSIEF[HP Bin]=I481)*(LSIEF[Model Year]=E481)),""))</f>
        <v>3.7999999999999999E-2</v>
      </c>
      <c r="Y481" s="158">
        <f t="shared" si="131"/>
        <v>3.7999999999999999E-2</v>
      </c>
      <c r="Z481" s="159" t="str" cm="1">
        <f t="array" ref="Z481">IF(D481="Electric","--",IF(D481="Diesel",_xlfn._xlws.FILTER(ORDEF[NOXdr],(ORDEF[HP]=I481)*(ORDEF[Model_Year]=E481)),""))</f>
        <v/>
      </c>
      <c r="AA481" s="159" cm="1">
        <f t="array" ref="AA481">IF(E481="Electric","--",IF(D481="Gasoline",_xlfn._xlws.FILTER(LSIEF[NOX DR],(LSIEF[Fuel]=D481)*(LSIEF[HP Bin]=I481)*(LSIEF[Model Year]=E481)),""))</f>
        <v>7.5559999999999988E-5</v>
      </c>
      <c r="AB481" s="159">
        <f t="shared" si="132"/>
        <v>7.5559999999999988E-5</v>
      </c>
      <c r="AC481" s="158" t="str" cm="1">
        <f t="array" ref="AC481">IF(D481="Electric","--",IF(D481="Diesel",_xlfn._xlws.FILTER(DFCF2[Fuel_HC],(DFCF2[MY]=E481)),""))</f>
        <v/>
      </c>
      <c r="AD481" s="158" cm="1">
        <f t="array" ref="AD481">IF(D481="Electric","--",IF(D481="Gasoline",_xlfn._xlws.FILTER(GFCF2[Fuel_HC],(GFCF2[MY]=E481)),""))</f>
        <v>1</v>
      </c>
      <c r="AE481" s="158">
        <f t="shared" si="133"/>
        <v>1</v>
      </c>
      <c r="AF481" s="157" t="str" cm="1">
        <f t="array" ref="AF481">IF(D481="Electric","--",IF(D481="Diesel",_xlfn._xlws.FILTER(DFCF2[Fuel_NOX],(DFCF2[MY]=E481)),""))</f>
        <v/>
      </c>
      <c r="AG481" s="157" cm="1">
        <f t="array" ref="AG481">IF(D481="Electric","--",IF(D481="Gasoline",_xlfn._xlws.FILTER(GFCF2[Fuel_NOX],(GFCF2[MY]=E481)),""))</f>
        <v>0.97699999999999998</v>
      </c>
      <c r="AH481" s="157">
        <f t="shared" si="134"/>
        <v>0.97699999999999998</v>
      </c>
      <c r="AI481" s="158">
        <f t="shared" si="135"/>
        <v>5.4144163076923081E-2</v>
      </c>
      <c r="AJ481" s="158">
        <f t="shared" si="136"/>
        <v>0.12113521764596154</v>
      </c>
      <c r="AK481" s="158">
        <f t="shared" si="137"/>
        <v>6.3083901198801158</v>
      </c>
      <c r="AL481" s="158">
        <f t="shared" si="138"/>
        <v>14.113584304214855</v>
      </c>
      <c r="AM481" s="158">
        <f t="shared" si="139"/>
        <v>3.154195059940058E-3</v>
      </c>
      <c r="AN481" s="158">
        <f t="shared" si="140"/>
        <v>7.0567921521074283E-3</v>
      </c>
      <c r="AO481" s="158">
        <f t="shared" si="141"/>
        <v>2.9012286161328653E-3</v>
      </c>
      <c r="AP481" s="157"/>
      <c r="AQ481" s="161"/>
      <c r="AR481" s="161"/>
      <c r="AS481" s="161" t="str">
        <f>IF(ISNA(VLOOKUP($B481,'2017 Emission Inventory'!$B$2:$B$803,1,FALSE)),"No","Yes")</f>
        <v>No</v>
      </c>
      <c r="AT481" s="161" t="str">
        <f>IFERROR(INDEX('2017 Emission Inventory'!$C$2:$C$803,MATCH($B481,'2017 Emission Inventory'!$B$2:$B$803,0)),"")</f>
        <v/>
      </c>
      <c r="AU481" s="161" t="str">
        <f>IFERROR(INDEX('2017 Emission Inventory'!$D$2:$D$803,MATCH($B481,'2017 Emission Inventory'!$B$2:$B$803,0)),"")</f>
        <v/>
      </c>
      <c r="AV481" s="161" t="str">
        <f>IFERROR(INDEX('2017 Emission Inventory'!$E$2:$E$803,MATCH($B481,'2017 Emission Inventory'!$B$2:$B$803,0)),"")</f>
        <v/>
      </c>
      <c r="AW481" s="161" t="str">
        <f>IFERROR(INDEX('2017 Emission Inventory'!$F$2:$F$803,MATCH($B481,'2017 Emission Inventory'!$B$2:$B$803,0)),"")</f>
        <v/>
      </c>
      <c r="AX481" s="161" t="str">
        <f>IFERROR(INDEX('2017 Emission Inventory'!$G$2:$G$803,MATCH($B481,'2017 Emission Inventory'!$B$2:$B$803,0)),"")</f>
        <v/>
      </c>
      <c r="AY481" s="162" t="str">
        <f>IFERROR(INDEX('2017 Emission Inventory'!$AL$2:$AL$803,MATCH($B481,'2017 Emission Inventory'!$B$2:$B$803,0)),"")</f>
        <v/>
      </c>
      <c r="AZ481" s="163" t="e">
        <f t="shared" si="142"/>
        <v>#VALUE!</v>
      </c>
      <c r="BB481" s="166"/>
    </row>
    <row r="482" spans="1:54" s="160" customFormat="1" x14ac:dyDescent="0.35">
      <c r="A482" s="157">
        <v>481</v>
      </c>
      <c r="B482" s="157">
        <v>518839</v>
      </c>
      <c r="C482" s="157" t="s">
        <v>205</v>
      </c>
      <c r="D482" s="157" t="s">
        <v>16</v>
      </c>
      <c r="E482" s="157">
        <v>2019</v>
      </c>
      <c r="F482" s="157">
        <v>86</v>
      </c>
      <c r="G482" s="157">
        <v>1137.9951923076924</v>
      </c>
      <c r="H482" s="157"/>
      <c r="I482" s="157">
        <f t="shared" si="126"/>
        <v>100</v>
      </c>
      <c r="J482" s="157" t="str">
        <f>IF(D482="Electric","--",IF(D482="Diesel",VLOOKUP(C482,[2]ORDLF!A:B,2,FALSE),""))</f>
        <v/>
      </c>
      <c r="K482" s="157">
        <f>IF(D482="Electric","--",IF(D482="Gasoline",VLOOKUP(C482,LSILF!A:C,3,FALSE),""))</f>
        <v>0.54</v>
      </c>
      <c r="L482" s="158">
        <f t="shared" si="143"/>
        <v>0.54</v>
      </c>
      <c r="M482" s="157" t="str" cm="1">
        <f t="array" ref="M482">IF(D482="Electric","--",IF(D482="Diesel",_xlfn._xlws.FILTER(DIESCH[CH Cap],(DIESCH[HP Bin]=I482)),""))</f>
        <v/>
      </c>
      <c r="N482" s="157" cm="1">
        <f t="array" ref="N482">IF(D482="Electric","--",IF(D482="Gasoline",_xlfn._xlws.FILTER(LSICH[CH Cap],(LSICH[Fuel Type]=D482)*(LSICH[MY]=E482)),""))</f>
        <v>10000</v>
      </c>
      <c r="O482" s="157">
        <f t="shared" si="127"/>
        <v>10000</v>
      </c>
      <c r="P482" s="157">
        <f t="shared" si="128"/>
        <v>1137.9951923076924</v>
      </c>
      <c r="Q482" s="157" t="str" cm="1">
        <f t="array" ref="Q482">IF(D482="Electric","--",IF(D482="Diesel",_xlfn._xlws.FILTER(ORDEF[HC-ZH (g/hp-hr)],(ORDEF[HP]=I482)*(ORDEF[Model_Year]=E482)),""))</f>
        <v/>
      </c>
      <c r="R482" s="157" cm="1">
        <f t="array" ref="R482">IF(D482="Electric","--",IF(D482="Gasoline",_xlfn._xlws.FILTER(LSIEF[HC-ZH (g/hp-hr)],(LSIEF[Fuel]=D482)*(LSIEF[HP Bin]=I482)*(LSIEF[Model Year]=E482)),""))</f>
        <v>1.7000000000000001E-2</v>
      </c>
      <c r="S482" s="158">
        <f t="shared" si="129"/>
        <v>1.7000000000000001E-2</v>
      </c>
      <c r="T482" s="159" t="str" cm="1">
        <f t="array" ref="T482">IF(D482="Electric","--",IF(D482="Diesel",_xlfn._xlws.FILTER(ORDEF[HCDR],(ORDEF[HP]=I482)*(ORDEF[Model_Year]=E482),),""))</f>
        <v/>
      </c>
      <c r="U482" s="159" cm="1">
        <f t="array" ref="U482">IF(D482="Electric","--",IF(D482="Gasoline",_xlfn._xlws.FILTER(LSIEF[HC DR],(LSIEF[Fuel]=D482)*(LSIEF[HP Bin]=I482)*(LSIEF[Model Year]=E482)),""))</f>
        <v>3.2639999999999999E-5</v>
      </c>
      <c r="V482" s="159">
        <f t="shared" si="130"/>
        <v>3.2639999999999999E-5</v>
      </c>
      <c r="W482" s="158" t="str" cm="1">
        <f t="array" ref="W482">IF(D482="Electric","--",IF(D482="Diesel",_xlfn._xlws.FILTER(ORDEF[NOXzh],(ORDEF[HP]=I482)*(ORDEF[Model_Year]=E482)),""))</f>
        <v/>
      </c>
      <c r="X482" s="158" cm="1">
        <f t="array" ref="X482">IF(D482="Electric","--",IF(D482="Gasoline",_xlfn._xlws.FILTER(LSIEF[NOX-ZH (g/hp-hr)],(LSIEF[Fuel]=D482)*(LSIEF[HP Bin]=I482)*(LSIEF[Model Year]=E482)),""))</f>
        <v>3.7999999999999999E-2</v>
      </c>
      <c r="Y482" s="158">
        <f t="shared" si="131"/>
        <v>3.7999999999999999E-2</v>
      </c>
      <c r="Z482" s="159" t="str" cm="1">
        <f t="array" ref="Z482">IF(D482="Electric","--",IF(D482="Diesel",_xlfn._xlws.FILTER(ORDEF[NOXdr],(ORDEF[HP]=I482)*(ORDEF[Model_Year]=E482)),""))</f>
        <v/>
      </c>
      <c r="AA482" s="159" cm="1">
        <f t="array" ref="AA482">IF(E482="Electric","--",IF(D482="Gasoline",_xlfn._xlws.FILTER(LSIEF[NOX DR],(LSIEF[Fuel]=D482)*(LSIEF[HP Bin]=I482)*(LSIEF[Model Year]=E482)),""))</f>
        <v>7.5559999999999988E-5</v>
      </c>
      <c r="AB482" s="159">
        <f t="shared" si="132"/>
        <v>7.5559999999999988E-5</v>
      </c>
      <c r="AC482" s="158" t="str" cm="1">
        <f t="array" ref="AC482">IF(D482="Electric","--",IF(D482="Diesel",_xlfn._xlws.FILTER(DFCF2[Fuel_HC],(DFCF2[MY]=E482)),""))</f>
        <v/>
      </c>
      <c r="AD482" s="158" cm="1">
        <f t="array" ref="AD482">IF(D482="Electric","--",IF(D482="Gasoline",_xlfn._xlws.FILTER(GFCF2[Fuel_HC],(GFCF2[MY]=E482)),""))</f>
        <v>1</v>
      </c>
      <c r="AE482" s="158">
        <f t="shared" si="133"/>
        <v>1</v>
      </c>
      <c r="AF482" s="157" t="str" cm="1">
        <f t="array" ref="AF482">IF(D482="Electric","--",IF(D482="Diesel",_xlfn._xlws.FILTER(DFCF2[Fuel_NOX],(DFCF2[MY]=E482)),""))</f>
        <v/>
      </c>
      <c r="AG482" s="157" cm="1">
        <f t="array" ref="AG482">IF(D482="Electric","--",IF(D482="Gasoline",_xlfn._xlws.FILTER(GFCF2[Fuel_NOX],(GFCF2[MY]=E482)),""))</f>
        <v>0.97699999999999998</v>
      </c>
      <c r="AH482" s="157">
        <f t="shared" si="134"/>
        <v>0.97699999999999998</v>
      </c>
      <c r="AI482" s="158">
        <f t="shared" si="135"/>
        <v>5.4144163076923081E-2</v>
      </c>
      <c r="AJ482" s="158">
        <f t="shared" si="136"/>
        <v>0.12113521764596154</v>
      </c>
      <c r="AK482" s="158">
        <f t="shared" si="137"/>
        <v>6.3083901198801158</v>
      </c>
      <c r="AL482" s="158">
        <f t="shared" si="138"/>
        <v>14.113584304214855</v>
      </c>
      <c r="AM482" s="158">
        <f t="shared" si="139"/>
        <v>3.154195059940058E-3</v>
      </c>
      <c r="AN482" s="158">
        <f t="shared" si="140"/>
        <v>7.0567921521074283E-3</v>
      </c>
      <c r="AO482" s="158">
        <f t="shared" si="141"/>
        <v>2.9012286161328653E-3</v>
      </c>
      <c r="AP482" s="157"/>
      <c r="AQ482" s="161"/>
      <c r="AR482" s="161"/>
      <c r="AS482" s="161" t="str">
        <f>IF(ISNA(VLOOKUP($B482,'2017 Emission Inventory'!$B$2:$B$803,1,FALSE)),"No","Yes")</f>
        <v>No</v>
      </c>
      <c r="AT482" s="161" t="str">
        <f>IFERROR(INDEX('2017 Emission Inventory'!$C$2:$C$803,MATCH($B482,'2017 Emission Inventory'!$B$2:$B$803,0)),"")</f>
        <v/>
      </c>
      <c r="AU482" s="161" t="str">
        <f>IFERROR(INDEX('2017 Emission Inventory'!$D$2:$D$803,MATCH($B482,'2017 Emission Inventory'!$B$2:$B$803,0)),"")</f>
        <v/>
      </c>
      <c r="AV482" s="161" t="str">
        <f>IFERROR(INDEX('2017 Emission Inventory'!$E$2:$E$803,MATCH($B482,'2017 Emission Inventory'!$B$2:$B$803,0)),"")</f>
        <v/>
      </c>
      <c r="AW482" s="161" t="str">
        <f>IFERROR(INDEX('2017 Emission Inventory'!$F$2:$F$803,MATCH($B482,'2017 Emission Inventory'!$B$2:$B$803,0)),"")</f>
        <v/>
      </c>
      <c r="AX482" s="161" t="str">
        <f>IFERROR(INDEX('2017 Emission Inventory'!$G$2:$G$803,MATCH($B482,'2017 Emission Inventory'!$B$2:$B$803,0)),"")</f>
        <v/>
      </c>
      <c r="AY482" s="162" t="str">
        <f>IFERROR(INDEX('2017 Emission Inventory'!$AL$2:$AL$803,MATCH($B482,'2017 Emission Inventory'!$B$2:$B$803,0)),"")</f>
        <v/>
      </c>
      <c r="AZ482" s="163" t="e">
        <f t="shared" si="142"/>
        <v>#VALUE!</v>
      </c>
      <c r="BB482" s="166"/>
    </row>
    <row r="483" spans="1:54" s="160" customFormat="1" x14ac:dyDescent="0.35">
      <c r="A483" s="157">
        <v>482</v>
      </c>
      <c r="B483" s="157">
        <v>518840</v>
      </c>
      <c r="C483" s="157" t="s">
        <v>205</v>
      </c>
      <c r="D483" s="157" t="s">
        <v>16</v>
      </c>
      <c r="E483" s="157">
        <v>2019</v>
      </c>
      <c r="F483" s="157">
        <v>86</v>
      </c>
      <c r="G483" s="157">
        <v>1137.9951923076924</v>
      </c>
      <c r="H483" s="157"/>
      <c r="I483" s="157">
        <f t="shared" si="126"/>
        <v>100</v>
      </c>
      <c r="J483" s="157" t="str">
        <f>IF(D483="Electric","--",IF(D483="Diesel",VLOOKUP(C483,[2]ORDLF!A:B,2,FALSE),""))</f>
        <v/>
      </c>
      <c r="K483" s="157">
        <f>IF(D483="Electric","--",IF(D483="Gasoline",VLOOKUP(C483,LSILF!A:C,3,FALSE),""))</f>
        <v>0.54</v>
      </c>
      <c r="L483" s="158">
        <f t="shared" si="143"/>
        <v>0.54</v>
      </c>
      <c r="M483" s="157" t="str" cm="1">
        <f t="array" ref="M483">IF(D483="Electric","--",IF(D483="Diesel",_xlfn._xlws.FILTER(DIESCH[CH Cap],(DIESCH[HP Bin]=I483)),""))</f>
        <v/>
      </c>
      <c r="N483" s="157" cm="1">
        <f t="array" ref="N483">IF(D483="Electric","--",IF(D483="Gasoline",_xlfn._xlws.FILTER(LSICH[CH Cap],(LSICH[Fuel Type]=D483)*(LSICH[MY]=E483)),""))</f>
        <v>10000</v>
      </c>
      <c r="O483" s="157">
        <f t="shared" si="127"/>
        <v>10000</v>
      </c>
      <c r="P483" s="157">
        <f t="shared" si="128"/>
        <v>1137.9951923076924</v>
      </c>
      <c r="Q483" s="157" t="str" cm="1">
        <f t="array" ref="Q483">IF(D483="Electric","--",IF(D483="Diesel",_xlfn._xlws.FILTER(ORDEF[HC-ZH (g/hp-hr)],(ORDEF[HP]=I483)*(ORDEF[Model_Year]=E483)),""))</f>
        <v/>
      </c>
      <c r="R483" s="157" cm="1">
        <f t="array" ref="R483">IF(D483="Electric","--",IF(D483="Gasoline",_xlfn._xlws.FILTER(LSIEF[HC-ZH (g/hp-hr)],(LSIEF[Fuel]=D483)*(LSIEF[HP Bin]=I483)*(LSIEF[Model Year]=E483)),""))</f>
        <v>1.7000000000000001E-2</v>
      </c>
      <c r="S483" s="158">
        <f t="shared" si="129"/>
        <v>1.7000000000000001E-2</v>
      </c>
      <c r="T483" s="159" t="str" cm="1">
        <f t="array" ref="T483">IF(D483="Electric","--",IF(D483="Diesel",_xlfn._xlws.FILTER(ORDEF[HCDR],(ORDEF[HP]=I483)*(ORDEF[Model_Year]=E483),),""))</f>
        <v/>
      </c>
      <c r="U483" s="159" cm="1">
        <f t="array" ref="U483">IF(D483="Electric","--",IF(D483="Gasoline",_xlfn._xlws.FILTER(LSIEF[HC DR],(LSIEF[Fuel]=D483)*(LSIEF[HP Bin]=I483)*(LSIEF[Model Year]=E483)),""))</f>
        <v>3.2639999999999999E-5</v>
      </c>
      <c r="V483" s="159">
        <f t="shared" si="130"/>
        <v>3.2639999999999999E-5</v>
      </c>
      <c r="W483" s="158" t="str" cm="1">
        <f t="array" ref="W483">IF(D483="Electric","--",IF(D483="Diesel",_xlfn._xlws.FILTER(ORDEF[NOXzh],(ORDEF[HP]=I483)*(ORDEF[Model_Year]=E483)),""))</f>
        <v/>
      </c>
      <c r="X483" s="158" cm="1">
        <f t="array" ref="X483">IF(D483="Electric","--",IF(D483="Gasoline",_xlfn._xlws.FILTER(LSIEF[NOX-ZH (g/hp-hr)],(LSIEF[Fuel]=D483)*(LSIEF[HP Bin]=I483)*(LSIEF[Model Year]=E483)),""))</f>
        <v>3.7999999999999999E-2</v>
      </c>
      <c r="Y483" s="158">
        <f t="shared" si="131"/>
        <v>3.7999999999999999E-2</v>
      </c>
      <c r="Z483" s="159" t="str" cm="1">
        <f t="array" ref="Z483">IF(D483="Electric","--",IF(D483="Diesel",_xlfn._xlws.FILTER(ORDEF[NOXdr],(ORDEF[HP]=I483)*(ORDEF[Model_Year]=E483)),""))</f>
        <v/>
      </c>
      <c r="AA483" s="159" cm="1">
        <f t="array" ref="AA483">IF(E483="Electric","--",IF(D483="Gasoline",_xlfn._xlws.FILTER(LSIEF[NOX DR],(LSIEF[Fuel]=D483)*(LSIEF[HP Bin]=I483)*(LSIEF[Model Year]=E483)),""))</f>
        <v>7.5559999999999988E-5</v>
      </c>
      <c r="AB483" s="159">
        <f t="shared" si="132"/>
        <v>7.5559999999999988E-5</v>
      </c>
      <c r="AC483" s="158" t="str" cm="1">
        <f t="array" ref="AC483">IF(D483="Electric","--",IF(D483="Diesel",_xlfn._xlws.FILTER(DFCF2[Fuel_HC],(DFCF2[MY]=E483)),""))</f>
        <v/>
      </c>
      <c r="AD483" s="158" cm="1">
        <f t="array" ref="AD483">IF(D483="Electric","--",IF(D483="Gasoline",_xlfn._xlws.FILTER(GFCF2[Fuel_HC],(GFCF2[MY]=E483)),""))</f>
        <v>1</v>
      </c>
      <c r="AE483" s="158">
        <f t="shared" si="133"/>
        <v>1</v>
      </c>
      <c r="AF483" s="157" t="str" cm="1">
        <f t="array" ref="AF483">IF(D483="Electric","--",IF(D483="Diesel",_xlfn._xlws.FILTER(DFCF2[Fuel_NOX],(DFCF2[MY]=E483)),""))</f>
        <v/>
      </c>
      <c r="AG483" s="157" cm="1">
        <f t="array" ref="AG483">IF(D483="Electric","--",IF(D483="Gasoline",_xlfn._xlws.FILTER(GFCF2[Fuel_NOX],(GFCF2[MY]=E483)),""))</f>
        <v>0.97699999999999998</v>
      </c>
      <c r="AH483" s="157">
        <f t="shared" si="134"/>
        <v>0.97699999999999998</v>
      </c>
      <c r="AI483" s="158">
        <f t="shared" si="135"/>
        <v>5.4144163076923081E-2</v>
      </c>
      <c r="AJ483" s="158">
        <f t="shared" si="136"/>
        <v>0.12113521764596154</v>
      </c>
      <c r="AK483" s="158">
        <f t="shared" si="137"/>
        <v>6.3083901198801158</v>
      </c>
      <c r="AL483" s="158">
        <f t="shared" si="138"/>
        <v>14.113584304214855</v>
      </c>
      <c r="AM483" s="158">
        <f t="shared" si="139"/>
        <v>3.154195059940058E-3</v>
      </c>
      <c r="AN483" s="158">
        <f t="shared" si="140"/>
        <v>7.0567921521074283E-3</v>
      </c>
      <c r="AO483" s="158">
        <f t="shared" si="141"/>
        <v>2.9012286161328653E-3</v>
      </c>
      <c r="AP483" s="157"/>
      <c r="AQ483" s="161"/>
      <c r="AR483" s="161"/>
      <c r="AS483" s="161" t="str">
        <f>IF(ISNA(VLOOKUP($B483,'2017 Emission Inventory'!$B$2:$B$803,1,FALSE)),"No","Yes")</f>
        <v>No</v>
      </c>
      <c r="AT483" s="161" t="str">
        <f>IFERROR(INDEX('2017 Emission Inventory'!$C$2:$C$803,MATCH($B483,'2017 Emission Inventory'!$B$2:$B$803,0)),"")</f>
        <v/>
      </c>
      <c r="AU483" s="161" t="str">
        <f>IFERROR(INDEX('2017 Emission Inventory'!$D$2:$D$803,MATCH($B483,'2017 Emission Inventory'!$B$2:$B$803,0)),"")</f>
        <v/>
      </c>
      <c r="AV483" s="161" t="str">
        <f>IFERROR(INDEX('2017 Emission Inventory'!$E$2:$E$803,MATCH($B483,'2017 Emission Inventory'!$B$2:$B$803,0)),"")</f>
        <v/>
      </c>
      <c r="AW483" s="161" t="str">
        <f>IFERROR(INDEX('2017 Emission Inventory'!$F$2:$F$803,MATCH($B483,'2017 Emission Inventory'!$B$2:$B$803,0)),"")</f>
        <v/>
      </c>
      <c r="AX483" s="161" t="str">
        <f>IFERROR(INDEX('2017 Emission Inventory'!$G$2:$G$803,MATCH($B483,'2017 Emission Inventory'!$B$2:$B$803,0)),"")</f>
        <v/>
      </c>
      <c r="AY483" s="162" t="str">
        <f>IFERROR(INDEX('2017 Emission Inventory'!$AL$2:$AL$803,MATCH($B483,'2017 Emission Inventory'!$B$2:$B$803,0)),"")</f>
        <v/>
      </c>
      <c r="AZ483" s="163" t="e">
        <f t="shared" si="142"/>
        <v>#VALUE!</v>
      </c>
      <c r="BB483" s="166"/>
    </row>
    <row r="484" spans="1:54" s="160" customFormat="1" x14ac:dyDescent="0.35">
      <c r="A484" s="157">
        <v>483</v>
      </c>
      <c r="B484" s="157">
        <v>518841</v>
      </c>
      <c r="C484" s="157" t="s">
        <v>205</v>
      </c>
      <c r="D484" s="157" t="s">
        <v>16</v>
      </c>
      <c r="E484" s="157">
        <v>2019</v>
      </c>
      <c r="F484" s="157">
        <v>86</v>
      </c>
      <c r="G484" s="157">
        <v>1137.9951923076924</v>
      </c>
      <c r="H484" s="157"/>
      <c r="I484" s="157">
        <f t="shared" si="126"/>
        <v>100</v>
      </c>
      <c r="J484" s="157" t="str">
        <f>IF(D484="Electric","--",IF(D484="Diesel",VLOOKUP(C484,[2]ORDLF!A:B,2,FALSE),""))</f>
        <v/>
      </c>
      <c r="K484" s="157">
        <f>IF(D484="Electric","--",IF(D484="Gasoline",VLOOKUP(C484,LSILF!A:C,3,FALSE),""))</f>
        <v>0.54</v>
      </c>
      <c r="L484" s="158">
        <f t="shared" si="143"/>
        <v>0.54</v>
      </c>
      <c r="M484" s="157" t="str" cm="1">
        <f t="array" ref="M484">IF(D484="Electric","--",IF(D484="Diesel",_xlfn._xlws.FILTER(DIESCH[CH Cap],(DIESCH[HP Bin]=I484)),""))</f>
        <v/>
      </c>
      <c r="N484" s="157" cm="1">
        <f t="array" ref="N484">IF(D484="Electric","--",IF(D484="Gasoline",_xlfn._xlws.FILTER(LSICH[CH Cap],(LSICH[Fuel Type]=D484)*(LSICH[MY]=E484)),""))</f>
        <v>10000</v>
      </c>
      <c r="O484" s="157">
        <f t="shared" si="127"/>
        <v>10000</v>
      </c>
      <c r="P484" s="157">
        <f t="shared" si="128"/>
        <v>1137.9951923076924</v>
      </c>
      <c r="Q484" s="157" t="str" cm="1">
        <f t="array" ref="Q484">IF(D484="Electric","--",IF(D484="Diesel",_xlfn._xlws.FILTER(ORDEF[HC-ZH (g/hp-hr)],(ORDEF[HP]=I484)*(ORDEF[Model_Year]=E484)),""))</f>
        <v/>
      </c>
      <c r="R484" s="157" cm="1">
        <f t="array" ref="R484">IF(D484="Electric","--",IF(D484="Gasoline",_xlfn._xlws.FILTER(LSIEF[HC-ZH (g/hp-hr)],(LSIEF[Fuel]=D484)*(LSIEF[HP Bin]=I484)*(LSIEF[Model Year]=E484)),""))</f>
        <v>1.7000000000000001E-2</v>
      </c>
      <c r="S484" s="158">
        <f t="shared" si="129"/>
        <v>1.7000000000000001E-2</v>
      </c>
      <c r="T484" s="159" t="str" cm="1">
        <f t="array" ref="T484">IF(D484="Electric","--",IF(D484="Diesel",_xlfn._xlws.FILTER(ORDEF[HCDR],(ORDEF[HP]=I484)*(ORDEF[Model_Year]=E484),),""))</f>
        <v/>
      </c>
      <c r="U484" s="159" cm="1">
        <f t="array" ref="U484">IF(D484="Electric","--",IF(D484="Gasoline",_xlfn._xlws.FILTER(LSIEF[HC DR],(LSIEF[Fuel]=D484)*(LSIEF[HP Bin]=I484)*(LSIEF[Model Year]=E484)),""))</f>
        <v>3.2639999999999999E-5</v>
      </c>
      <c r="V484" s="159">
        <f t="shared" si="130"/>
        <v>3.2639999999999999E-5</v>
      </c>
      <c r="W484" s="158" t="str" cm="1">
        <f t="array" ref="W484">IF(D484="Electric","--",IF(D484="Diesel",_xlfn._xlws.FILTER(ORDEF[NOXzh],(ORDEF[HP]=I484)*(ORDEF[Model_Year]=E484)),""))</f>
        <v/>
      </c>
      <c r="X484" s="158" cm="1">
        <f t="array" ref="X484">IF(D484="Electric","--",IF(D484="Gasoline",_xlfn._xlws.FILTER(LSIEF[NOX-ZH (g/hp-hr)],(LSIEF[Fuel]=D484)*(LSIEF[HP Bin]=I484)*(LSIEF[Model Year]=E484)),""))</f>
        <v>3.7999999999999999E-2</v>
      </c>
      <c r="Y484" s="158">
        <f t="shared" si="131"/>
        <v>3.7999999999999999E-2</v>
      </c>
      <c r="Z484" s="159" t="str" cm="1">
        <f t="array" ref="Z484">IF(D484="Electric","--",IF(D484="Diesel",_xlfn._xlws.FILTER(ORDEF[NOXdr],(ORDEF[HP]=I484)*(ORDEF[Model_Year]=E484)),""))</f>
        <v/>
      </c>
      <c r="AA484" s="159" cm="1">
        <f t="array" ref="AA484">IF(E484="Electric","--",IF(D484="Gasoline",_xlfn._xlws.FILTER(LSIEF[NOX DR],(LSIEF[Fuel]=D484)*(LSIEF[HP Bin]=I484)*(LSIEF[Model Year]=E484)),""))</f>
        <v>7.5559999999999988E-5</v>
      </c>
      <c r="AB484" s="159">
        <f t="shared" si="132"/>
        <v>7.5559999999999988E-5</v>
      </c>
      <c r="AC484" s="158" t="str" cm="1">
        <f t="array" ref="AC484">IF(D484="Electric","--",IF(D484="Diesel",_xlfn._xlws.FILTER(DFCF2[Fuel_HC],(DFCF2[MY]=E484)),""))</f>
        <v/>
      </c>
      <c r="AD484" s="158" cm="1">
        <f t="array" ref="AD484">IF(D484="Electric","--",IF(D484="Gasoline",_xlfn._xlws.FILTER(GFCF2[Fuel_HC],(GFCF2[MY]=E484)),""))</f>
        <v>1</v>
      </c>
      <c r="AE484" s="158">
        <f t="shared" si="133"/>
        <v>1</v>
      </c>
      <c r="AF484" s="157" t="str" cm="1">
        <f t="array" ref="AF484">IF(D484="Electric","--",IF(D484="Diesel",_xlfn._xlws.FILTER(DFCF2[Fuel_NOX],(DFCF2[MY]=E484)),""))</f>
        <v/>
      </c>
      <c r="AG484" s="157" cm="1">
        <f t="array" ref="AG484">IF(D484="Electric","--",IF(D484="Gasoline",_xlfn._xlws.FILTER(GFCF2[Fuel_NOX],(GFCF2[MY]=E484)),""))</f>
        <v>0.97699999999999998</v>
      </c>
      <c r="AH484" s="157">
        <f t="shared" si="134"/>
        <v>0.97699999999999998</v>
      </c>
      <c r="AI484" s="158">
        <f t="shared" si="135"/>
        <v>5.4144163076923081E-2</v>
      </c>
      <c r="AJ484" s="158">
        <f t="shared" si="136"/>
        <v>0.12113521764596154</v>
      </c>
      <c r="AK484" s="158">
        <f t="shared" si="137"/>
        <v>6.3083901198801158</v>
      </c>
      <c r="AL484" s="158">
        <f t="shared" si="138"/>
        <v>14.113584304214855</v>
      </c>
      <c r="AM484" s="158">
        <f t="shared" si="139"/>
        <v>3.154195059940058E-3</v>
      </c>
      <c r="AN484" s="158">
        <f t="shared" si="140"/>
        <v>7.0567921521074283E-3</v>
      </c>
      <c r="AO484" s="158">
        <f t="shared" si="141"/>
        <v>2.9012286161328653E-3</v>
      </c>
      <c r="AP484" s="157"/>
      <c r="AQ484" s="161"/>
      <c r="AR484" s="161"/>
      <c r="AS484" s="161" t="str">
        <f>IF(ISNA(VLOOKUP($B484,'2017 Emission Inventory'!$B$2:$B$803,1,FALSE)),"No","Yes")</f>
        <v>No</v>
      </c>
      <c r="AT484" s="161" t="str">
        <f>IFERROR(INDEX('2017 Emission Inventory'!$C$2:$C$803,MATCH($B484,'2017 Emission Inventory'!$B$2:$B$803,0)),"")</f>
        <v/>
      </c>
      <c r="AU484" s="161" t="str">
        <f>IFERROR(INDEX('2017 Emission Inventory'!$D$2:$D$803,MATCH($B484,'2017 Emission Inventory'!$B$2:$B$803,0)),"")</f>
        <v/>
      </c>
      <c r="AV484" s="161" t="str">
        <f>IFERROR(INDEX('2017 Emission Inventory'!$E$2:$E$803,MATCH($B484,'2017 Emission Inventory'!$B$2:$B$803,0)),"")</f>
        <v/>
      </c>
      <c r="AW484" s="161" t="str">
        <f>IFERROR(INDEX('2017 Emission Inventory'!$F$2:$F$803,MATCH($B484,'2017 Emission Inventory'!$B$2:$B$803,0)),"")</f>
        <v/>
      </c>
      <c r="AX484" s="161" t="str">
        <f>IFERROR(INDEX('2017 Emission Inventory'!$G$2:$G$803,MATCH($B484,'2017 Emission Inventory'!$B$2:$B$803,0)),"")</f>
        <v/>
      </c>
      <c r="AY484" s="162" t="str">
        <f>IFERROR(INDEX('2017 Emission Inventory'!$AL$2:$AL$803,MATCH($B484,'2017 Emission Inventory'!$B$2:$B$803,0)),"")</f>
        <v/>
      </c>
      <c r="AZ484" s="163" t="e">
        <f t="shared" si="142"/>
        <v>#VALUE!</v>
      </c>
      <c r="BB484" s="166"/>
    </row>
    <row r="485" spans="1:54" s="160" customFormat="1" x14ac:dyDescent="0.35">
      <c r="A485" s="157">
        <v>484</v>
      </c>
      <c r="B485" s="157">
        <v>518842</v>
      </c>
      <c r="C485" s="157" t="s">
        <v>205</v>
      </c>
      <c r="D485" s="157" t="s">
        <v>16</v>
      </c>
      <c r="E485" s="157">
        <v>2019</v>
      </c>
      <c r="F485" s="157">
        <v>86</v>
      </c>
      <c r="G485" s="157">
        <v>1137.9951923076924</v>
      </c>
      <c r="H485" s="157"/>
      <c r="I485" s="157">
        <f t="shared" si="126"/>
        <v>100</v>
      </c>
      <c r="J485" s="157" t="str">
        <f>IF(D485="Electric","--",IF(D485="Diesel",VLOOKUP(C485,[2]ORDLF!A:B,2,FALSE),""))</f>
        <v/>
      </c>
      <c r="K485" s="157">
        <f>IF(D485="Electric","--",IF(D485="Gasoline",VLOOKUP(C485,LSILF!A:C,3,FALSE),""))</f>
        <v>0.54</v>
      </c>
      <c r="L485" s="158">
        <f t="shared" si="143"/>
        <v>0.54</v>
      </c>
      <c r="M485" s="157" t="str" cm="1">
        <f t="array" ref="M485">IF(D485="Electric","--",IF(D485="Diesel",_xlfn._xlws.FILTER(DIESCH[CH Cap],(DIESCH[HP Bin]=I485)),""))</f>
        <v/>
      </c>
      <c r="N485" s="157" cm="1">
        <f t="array" ref="N485">IF(D485="Electric","--",IF(D485="Gasoline",_xlfn._xlws.FILTER(LSICH[CH Cap],(LSICH[Fuel Type]=D485)*(LSICH[MY]=E485)),""))</f>
        <v>10000</v>
      </c>
      <c r="O485" s="157">
        <f t="shared" si="127"/>
        <v>10000</v>
      </c>
      <c r="P485" s="157">
        <f t="shared" si="128"/>
        <v>1137.9951923076924</v>
      </c>
      <c r="Q485" s="157" t="str" cm="1">
        <f t="array" ref="Q485">IF(D485="Electric","--",IF(D485="Diesel",_xlfn._xlws.FILTER(ORDEF[HC-ZH (g/hp-hr)],(ORDEF[HP]=I485)*(ORDEF[Model_Year]=E485)),""))</f>
        <v/>
      </c>
      <c r="R485" s="157" cm="1">
        <f t="array" ref="R485">IF(D485="Electric","--",IF(D485="Gasoline",_xlfn._xlws.FILTER(LSIEF[HC-ZH (g/hp-hr)],(LSIEF[Fuel]=D485)*(LSIEF[HP Bin]=I485)*(LSIEF[Model Year]=E485)),""))</f>
        <v>1.7000000000000001E-2</v>
      </c>
      <c r="S485" s="158">
        <f t="shared" si="129"/>
        <v>1.7000000000000001E-2</v>
      </c>
      <c r="T485" s="159" t="str" cm="1">
        <f t="array" ref="T485">IF(D485="Electric","--",IF(D485="Diesel",_xlfn._xlws.FILTER(ORDEF[HCDR],(ORDEF[HP]=I485)*(ORDEF[Model_Year]=E485),),""))</f>
        <v/>
      </c>
      <c r="U485" s="159" cm="1">
        <f t="array" ref="U485">IF(D485="Electric","--",IF(D485="Gasoline",_xlfn._xlws.FILTER(LSIEF[HC DR],(LSIEF[Fuel]=D485)*(LSIEF[HP Bin]=I485)*(LSIEF[Model Year]=E485)),""))</f>
        <v>3.2639999999999999E-5</v>
      </c>
      <c r="V485" s="159">
        <f t="shared" si="130"/>
        <v>3.2639999999999999E-5</v>
      </c>
      <c r="W485" s="158" t="str" cm="1">
        <f t="array" ref="W485">IF(D485="Electric","--",IF(D485="Diesel",_xlfn._xlws.FILTER(ORDEF[NOXzh],(ORDEF[HP]=I485)*(ORDEF[Model_Year]=E485)),""))</f>
        <v/>
      </c>
      <c r="X485" s="158" cm="1">
        <f t="array" ref="X485">IF(D485="Electric","--",IF(D485="Gasoline",_xlfn._xlws.FILTER(LSIEF[NOX-ZH (g/hp-hr)],(LSIEF[Fuel]=D485)*(LSIEF[HP Bin]=I485)*(LSIEF[Model Year]=E485)),""))</f>
        <v>3.7999999999999999E-2</v>
      </c>
      <c r="Y485" s="158">
        <f t="shared" si="131"/>
        <v>3.7999999999999999E-2</v>
      </c>
      <c r="Z485" s="159" t="str" cm="1">
        <f t="array" ref="Z485">IF(D485="Electric","--",IF(D485="Diesel",_xlfn._xlws.FILTER(ORDEF[NOXdr],(ORDEF[HP]=I485)*(ORDEF[Model_Year]=E485)),""))</f>
        <v/>
      </c>
      <c r="AA485" s="159" cm="1">
        <f t="array" ref="AA485">IF(E485="Electric","--",IF(D485="Gasoline",_xlfn._xlws.FILTER(LSIEF[NOX DR],(LSIEF[Fuel]=D485)*(LSIEF[HP Bin]=I485)*(LSIEF[Model Year]=E485)),""))</f>
        <v>7.5559999999999988E-5</v>
      </c>
      <c r="AB485" s="159">
        <f t="shared" si="132"/>
        <v>7.5559999999999988E-5</v>
      </c>
      <c r="AC485" s="158" t="str" cm="1">
        <f t="array" ref="AC485">IF(D485="Electric","--",IF(D485="Diesel",_xlfn._xlws.FILTER(DFCF2[Fuel_HC],(DFCF2[MY]=E485)),""))</f>
        <v/>
      </c>
      <c r="AD485" s="158" cm="1">
        <f t="array" ref="AD485">IF(D485="Electric","--",IF(D485="Gasoline",_xlfn._xlws.FILTER(GFCF2[Fuel_HC],(GFCF2[MY]=E485)),""))</f>
        <v>1</v>
      </c>
      <c r="AE485" s="158">
        <f t="shared" si="133"/>
        <v>1</v>
      </c>
      <c r="AF485" s="157" t="str" cm="1">
        <f t="array" ref="AF485">IF(D485="Electric","--",IF(D485="Diesel",_xlfn._xlws.FILTER(DFCF2[Fuel_NOX],(DFCF2[MY]=E485)),""))</f>
        <v/>
      </c>
      <c r="AG485" s="157" cm="1">
        <f t="array" ref="AG485">IF(D485="Electric","--",IF(D485="Gasoline",_xlfn._xlws.FILTER(GFCF2[Fuel_NOX],(GFCF2[MY]=E485)),""))</f>
        <v>0.97699999999999998</v>
      </c>
      <c r="AH485" s="157">
        <f t="shared" si="134"/>
        <v>0.97699999999999998</v>
      </c>
      <c r="AI485" s="158">
        <f t="shared" si="135"/>
        <v>5.4144163076923081E-2</v>
      </c>
      <c r="AJ485" s="158">
        <f t="shared" si="136"/>
        <v>0.12113521764596154</v>
      </c>
      <c r="AK485" s="158">
        <f t="shared" si="137"/>
        <v>6.3083901198801158</v>
      </c>
      <c r="AL485" s="158">
        <f t="shared" si="138"/>
        <v>14.113584304214855</v>
      </c>
      <c r="AM485" s="158">
        <f t="shared" si="139"/>
        <v>3.154195059940058E-3</v>
      </c>
      <c r="AN485" s="158">
        <f t="shared" si="140"/>
        <v>7.0567921521074283E-3</v>
      </c>
      <c r="AO485" s="158">
        <f t="shared" si="141"/>
        <v>2.9012286161328653E-3</v>
      </c>
      <c r="AP485" s="157"/>
      <c r="AQ485" s="161"/>
      <c r="AR485" s="161"/>
      <c r="AS485" s="161" t="str">
        <f>IF(ISNA(VLOOKUP($B485,'2017 Emission Inventory'!$B$2:$B$803,1,FALSE)),"No","Yes")</f>
        <v>No</v>
      </c>
      <c r="AT485" s="161" t="str">
        <f>IFERROR(INDEX('2017 Emission Inventory'!$C$2:$C$803,MATCH($B485,'2017 Emission Inventory'!$B$2:$B$803,0)),"")</f>
        <v/>
      </c>
      <c r="AU485" s="161" t="str">
        <f>IFERROR(INDEX('2017 Emission Inventory'!$D$2:$D$803,MATCH($B485,'2017 Emission Inventory'!$B$2:$B$803,0)),"")</f>
        <v/>
      </c>
      <c r="AV485" s="161" t="str">
        <f>IFERROR(INDEX('2017 Emission Inventory'!$E$2:$E$803,MATCH($B485,'2017 Emission Inventory'!$B$2:$B$803,0)),"")</f>
        <v/>
      </c>
      <c r="AW485" s="161" t="str">
        <f>IFERROR(INDEX('2017 Emission Inventory'!$F$2:$F$803,MATCH($B485,'2017 Emission Inventory'!$B$2:$B$803,0)),"")</f>
        <v/>
      </c>
      <c r="AX485" s="161" t="str">
        <f>IFERROR(INDEX('2017 Emission Inventory'!$G$2:$G$803,MATCH($B485,'2017 Emission Inventory'!$B$2:$B$803,0)),"")</f>
        <v/>
      </c>
      <c r="AY485" s="162" t="str">
        <f>IFERROR(INDEX('2017 Emission Inventory'!$AL$2:$AL$803,MATCH($B485,'2017 Emission Inventory'!$B$2:$B$803,0)),"")</f>
        <v/>
      </c>
      <c r="AZ485" s="163" t="e">
        <f t="shared" si="142"/>
        <v>#VALUE!</v>
      </c>
      <c r="BB485" s="166"/>
    </row>
    <row r="486" spans="1:54" s="160" customFormat="1" x14ac:dyDescent="0.35">
      <c r="A486" s="157">
        <v>485</v>
      </c>
      <c r="B486" s="157">
        <v>518843</v>
      </c>
      <c r="C486" s="157" t="s">
        <v>205</v>
      </c>
      <c r="D486" s="157" t="s">
        <v>16</v>
      </c>
      <c r="E486" s="157">
        <v>2019</v>
      </c>
      <c r="F486" s="157">
        <v>86</v>
      </c>
      <c r="G486" s="157">
        <v>1137.9951923076924</v>
      </c>
      <c r="H486" s="157"/>
      <c r="I486" s="157">
        <f t="shared" si="126"/>
        <v>100</v>
      </c>
      <c r="J486" s="157" t="str">
        <f>IF(D486="Electric","--",IF(D486="Diesel",VLOOKUP(C486,[2]ORDLF!A:B,2,FALSE),""))</f>
        <v/>
      </c>
      <c r="K486" s="157">
        <f>IF(D486="Electric","--",IF(D486="Gasoline",VLOOKUP(C486,LSILF!A:C,3,FALSE),""))</f>
        <v>0.54</v>
      </c>
      <c r="L486" s="158">
        <f t="shared" si="143"/>
        <v>0.54</v>
      </c>
      <c r="M486" s="157" t="str" cm="1">
        <f t="array" ref="M486">IF(D486="Electric","--",IF(D486="Diesel",_xlfn._xlws.FILTER(DIESCH[CH Cap],(DIESCH[HP Bin]=I486)),""))</f>
        <v/>
      </c>
      <c r="N486" s="157" cm="1">
        <f t="array" ref="N486">IF(D486="Electric","--",IF(D486="Gasoline",_xlfn._xlws.FILTER(LSICH[CH Cap],(LSICH[Fuel Type]=D486)*(LSICH[MY]=E486)),""))</f>
        <v>10000</v>
      </c>
      <c r="O486" s="157">
        <f t="shared" si="127"/>
        <v>10000</v>
      </c>
      <c r="P486" s="157">
        <f t="shared" si="128"/>
        <v>1137.9951923076924</v>
      </c>
      <c r="Q486" s="157" t="str" cm="1">
        <f t="array" ref="Q486">IF(D486="Electric","--",IF(D486="Diesel",_xlfn._xlws.FILTER(ORDEF[HC-ZH (g/hp-hr)],(ORDEF[HP]=I486)*(ORDEF[Model_Year]=E486)),""))</f>
        <v/>
      </c>
      <c r="R486" s="157" cm="1">
        <f t="array" ref="R486">IF(D486="Electric","--",IF(D486="Gasoline",_xlfn._xlws.FILTER(LSIEF[HC-ZH (g/hp-hr)],(LSIEF[Fuel]=D486)*(LSIEF[HP Bin]=I486)*(LSIEF[Model Year]=E486)),""))</f>
        <v>1.7000000000000001E-2</v>
      </c>
      <c r="S486" s="158">
        <f t="shared" si="129"/>
        <v>1.7000000000000001E-2</v>
      </c>
      <c r="T486" s="159" t="str" cm="1">
        <f t="array" ref="T486">IF(D486="Electric","--",IF(D486="Diesel",_xlfn._xlws.FILTER(ORDEF[HCDR],(ORDEF[HP]=I486)*(ORDEF[Model_Year]=E486),),""))</f>
        <v/>
      </c>
      <c r="U486" s="159" cm="1">
        <f t="array" ref="U486">IF(D486="Electric","--",IF(D486="Gasoline",_xlfn._xlws.FILTER(LSIEF[HC DR],(LSIEF[Fuel]=D486)*(LSIEF[HP Bin]=I486)*(LSIEF[Model Year]=E486)),""))</f>
        <v>3.2639999999999999E-5</v>
      </c>
      <c r="V486" s="159">
        <f t="shared" si="130"/>
        <v>3.2639999999999999E-5</v>
      </c>
      <c r="W486" s="158" t="str" cm="1">
        <f t="array" ref="W486">IF(D486="Electric","--",IF(D486="Diesel",_xlfn._xlws.FILTER(ORDEF[NOXzh],(ORDEF[HP]=I486)*(ORDEF[Model_Year]=E486)),""))</f>
        <v/>
      </c>
      <c r="X486" s="158" cm="1">
        <f t="array" ref="X486">IF(D486="Electric","--",IF(D486="Gasoline",_xlfn._xlws.FILTER(LSIEF[NOX-ZH (g/hp-hr)],(LSIEF[Fuel]=D486)*(LSIEF[HP Bin]=I486)*(LSIEF[Model Year]=E486)),""))</f>
        <v>3.7999999999999999E-2</v>
      </c>
      <c r="Y486" s="158">
        <f t="shared" si="131"/>
        <v>3.7999999999999999E-2</v>
      </c>
      <c r="Z486" s="159" t="str" cm="1">
        <f t="array" ref="Z486">IF(D486="Electric","--",IF(D486="Diesel",_xlfn._xlws.FILTER(ORDEF[NOXdr],(ORDEF[HP]=I486)*(ORDEF[Model_Year]=E486)),""))</f>
        <v/>
      </c>
      <c r="AA486" s="159" cm="1">
        <f t="array" ref="AA486">IF(E486="Electric","--",IF(D486="Gasoline",_xlfn._xlws.FILTER(LSIEF[NOX DR],(LSIEF[Fuel]=D486)*(LSIEF[HP Bin]=I486)*(LSIEF[Model Year]=E486)),""))</f>
        <v>7.5559999999999988E-5</v>
      </c>
      <c r="AB486" s="159">
        <f t="shared" si="132"/>
        <v>7.5559999999999988E-5</v>
      </c>
      <c r="AC486" s="158" t="str" cm="1">
        <f t="array" ref="AC486">IF(D486="Electric","--",IF(D486="Diesel",_xlfn._xlws.FILTER(DFCF2[Fuel_HC],(DFCF2[MY]=E486)),""))</f>
        <v/>
      </c>
      <c r="AD486" s="158" cm="1">
        <f t="array" ref="AD486">IF(D486="Electric","--",IF(D486="Gasoline",_xlfn._xlws.FILTER(GFCF2[Fuel_HC],(GFCF2[MY]=E486)),""))</f>
        <v>1</v>
      </c>
      <c r="AE486" s="158">
        <f t="shared" si="133"/>
        <v>1</v>
      </c>
      <c r="AF486" s="157" t="str" cm="1">
        <f t="array" ref="AF486">IF(D486="Electric","--",IF(D486="Diesel",_xlfn._xlws.FILTER(DFCF2[Fuel_NOX],(DFCF2[MY]=E486)),""))</f>
        <v/>
      </c>
      <c r="AG486" s="157" cm="1">
        <f t="array" ref="AG486">IF(D486="Electric","--",IF(D486="Gasoline",_xlfn._xlws.FILTER(GFCF2[Fuel_NOX],(GFCF2[MY]=E486)),""))</f>
        <v>0.97699999999999998</v>
      </c>
      <c r="AH486" s="157">
        <f t="shared" si="134"/>
        <v>0.97699999999999998</v>
      </c>
      <c r="AI486" s="158">
        <f t="shared" si="135"/>
        <v>5.4144163076923081E-2</v>
      </c>
      <c r="AJ486" s="158">
        <f t="shared" si="136"/>
        <v>0.12113521764596154</v>
      </c>
      <c r="AK486" s="158">
        <f t="shared" si="137"/>
        <v>6.3083901198801158</v>
      </c>
      <c r="AL486" s="158">
        <f t="shared" si="138"/>
        <v>14.113584304214855</v>
      </c>
      <c r="AM486" s="158">
        <f t="shared" si="139"/>
        <v>3.154195059940058E-3</v>
      </c>
      <c r="AN486" s="158">
        <f t="shared" si="140"/>
        <v>7.0567921521074283E-3</v>
      </c>
      <c r="AO486" s="158">
        <f t="shared" si="141"/>
        <v>2.9012286161328653E-3</v>
      </c>
      <c r="AP486" s="157"/>
      <c r="AQ486" s="161"/>
      <c r="AR486" s="161"/>
      <c r="AS486" s="161" t="str">
        <f>IF(ISNA(VLOOKUP($B486,'2017 Emission Inventory'!$B$2:$B$803,1,FALSE)),"No","Yes")</f>
        <v>No</v>
      </c>
      <c r="AT486" s="161" t="str">
        <f>IFERROR(INDEX('2017 Emission Inventory'!$C$2:$C$803,MATCH($B486,'2017 Emission Inventory'!$B$2:$B$803,0)),"")</f>
        <v/>
      </c>
      <c r="AU486" s="161" t="str">
        <f>IFERROR(INDEX('2017 Emission Inventory'!$D$2:$D$803,MATCH($B486,'2017 Emission Inventory'!$B$2:$B$803,0)),"")</f>
        <v/>
      </c>
      <c r="AV486" s="161" t="str">
        <f>IFERROR(INDEX('2017 Emission Inventory'!$E$2:$E$803,MATCH($B486,'2017 Emission Inventory'!$B$2:$B$803,0)),"")</f>
        <v/>
      </c>
      <c r="AW486" s="161" t="str">
        <f>IFERROR(INDEX('2017 Emission Inventory'!$F$2:$F$803,MATCH($B486,'2017 Emission Inventory'!$B$2:$B$803,0)),"")</f>
        <v/>
      </c>
      <c r="AX486" s="161" t="str">
        <f>IFERROR(INDEX('2017 Emission Inventory'!$G$2:$G$803,MATCH($B486,'2017 Emission Inventory'!$B$2:$B$803,0)),"")</f>
        <v/>
      </c>
      <c r="AY486" s="162" t="str">
        <f>IFERROR(INDEX('2017 Emission Inventory'!$AL$2:$AL$803,MATCH($B486,'2017 Emission Inventory'!$B$2:$B$803,0)),"")</f>
        <v/>
      </c>
      <c r="AZ486" s="163" t="e">
        <f t="shared" si="142"/>
        <v>#VALUE!</v>
      </c>
      <c r="BB486" s="166"/>
    </row>
    <row r="487" spans="1:54" s="160" customFormat="1" x14ac:dyDescent="0.35">
      <c r="A487" s="157">
        <v>486</v>
      </c>
      <c r="B487" s="157">
        <v>518913</v>
      </c>
      <c r="C487" s="157" t="s">
        <v>205</v>
      </c>
      <c r="D487" s="157" t="s">
        <v>16</v>
      </c>
      <c r="E487" s="157">
        <v>2019</v>
      </c>
      <c r="F487" s="157">
        <v>61</v>
      </c>
      <c r="G487" s="157">
        <v>1137.9951923076924</v>
      </c>
      <c r="H487" s="157"/>
      <c r="I487" s="157">
        <f t="shared" si="126"/>
        <v>75</v>
      </c>
      <c r="J487" s="157" t="str">
        <f>IF(D487="Electric","--",IF(D487="Diesel",VLOOKUP(C487,[2]ORDLF!A:B,2,FALSE),""))</f>
        <v/>
      </c>
      <c r="K487" s="157">
        <f>IF(D487="Electric","--",IF(D487="Gasoline",VLOOKUP(C487,LSILF!A:C,3,FALSE),""))</f>
        <v>0.54</v>
      </c>
      <c r="L487" s="158">
        <f t="shared" si="143"/>
        <v>0.54</v>
      </c>
      <c r="M487" s="157" t="str" cm="1">
        <f t="array" ref="M487">IF(D487="Electric","--",IF(D487="Diesel",_xlfn._xlws.FILTER(DIESCH[CH Cap],(DIESCH[HP Bin]=I487)),""))</f>
        <v/>
      </c>
      <c r="N487" s="157" cm="1">
        <f t="array" ref="N487">IF(D487="Electric","--",IF(D487="Gasoline",_xlfn._xlws.FILTER(LSICH[CH Cap],(LSICH[Fuel Type]=D487)*(LSICH[MY]=E487)),""))</f>
        <v>10000</v>
      </c>
      <c r="O487" s="157">
        <f t="shared" si="127"/>
        <v>10000</v>
      </c>
      <c r="P487" s="157">
        <f t="shared" si="128"/>
        <v>1137.9951923076924</v>
      </c>
      <c r="Q487" s="157" t="str" cm="1">
        <f t="array" ref="Q487">IF(D487="Electric","--",IF(D487="Diesel",_xlfn._xlws.FILTER(ORDEF[HC-ZH (g/hp-hr)],(ORDEF[HP]=I487)*(ORDEF[Model_Year]=E487)),""))</f>
        <v/>
      </c>
      <c r="R487" s="157" cm="1">
        <f t="array" ref="R487">IF(D487="Electric","--",IF(D487="Gasoline",_xlfn._xlws.FILTER(LSIEF[HC-ZH (g/hp-hr)],(LSIEF[Fuel]=D487)*(LSIEF[HP Bin]=I487)*(LSIEF[Model Year]=E487)),""))</f>
        <v>1.2999999999999999E-2</v>
      </c>
      <c r="S487" s="158">
        <f t="shared" si="129"/>
        <v>1.2999999999999999E-2</v>
      </c>
      <c r="T487" s="159" t="str" cm="1">
        <f t="array" ref="T487">IF(D487="Electric","--",IF(D487="Diesel",_xlfn._xlws.FILTER(ORDEF[HCDR],(ORDEF[HP]=I487)*(ORDEF[Model_Year]=E487),),""))</f>
        <v/>
      </c>
      <c r="U487" s="159" cm="1">
        <f t="array" ref="U487">IF(D487="Electric","--",IF(D487="Gasoline",_xlfn._xlws.FILTER(LSIEF[HC DR],(LSIEF[Fuel]=D487)*(LSIEF[HP Bin]=I487)*(LSIEF[Model Year]=E487)),""))</f>
        <v>6.6879999999999997E-5</v>
      </c>
      <c r="V487" s="159">
        <f t="shared" si="130"/>
        <v>6.6879999999999997E-5</v>
      </c>
      <c r="W487" s="158" t="str" cm="1">
        <f t="array" ref="W487">IF(D487="Electric","--",IF(D487="Diesel",_xlfn._xlws.FILTER(ORDEF[NOXzh],(ORDEF[HP]=I487)*(ORDEF[Model_Year]=E487)),""))</f>
        <v/>
      </c>
      <c r="X487" s="158" cm="1">
        <f t="array" ref="X487">IF(D487="Electric","--",IF(D487="Gasoline",_xlfn._xlws.FILTER(LSIEF[NOX-ZH (g/hp-hr)],(LSIEF[Fuel]=D487)*(LSIEF[HP Bin]=I487)*(LSIEF[Model Year]=E487)),""))</f>
        <v>0.01</v>
      </c>
      <c r="Y487" s="158">
        <f t="shared" si="131"/>
        <v>0.01</v>
      </c>
      <c r="Z487" s="159" t="str" cm="1">
        <f t="array" ref="Z487">IF(D487="Electric","--",IF(D487="Diesel",_xlfn._xlws.FILTER(ORDEF[NOXdr],(ORDEF[HP]=I487)*(ORDEF[Model_Year]=E487)),""))</f>
        <v/>
      </c>
      <c r="AA487" s="159" cm="1">
        <f t="array" ref="AA487">IF(E487="Electric","--",IF(D487="Gasoline",_xlfn._xlws.FILTER(LSIEF[NOX DR],(LSIEF[Fuel]=D487)*(LSIEF[HP Bin]=I487)*(LSIEF[Model Year]=E487)),""))</f>
        <v>4.7720000000000004E-5</v>
      </c>
      <c r="AB487" s="159">
        <f t="shared" si="132"/>
        <v>4.7720000000000004E-5</v>
      </c>
      <c r="AC487" s="158" t="str" cm="1">
        <f t="array" ref="AC487">IF(D487="Electric","--",IF(D487="Diesel",_xlfn._xlws.FILTER(DFCF2[Fuel_HC],(DFCF2[MY]=E487)),""))</f>
        <v/>
      </c>
      <c r="AD487" s="158" cm="1">
        <f t="array" ref="AD487">IF(D487="Electric","--",IF(D487="Gasoline",_xlfn._xlws.FILTER(GFCF2[Fuel_HC],(GFCF2[MY]=E487)),""))</f>
        <v>1</v>
      </c>
      <c r="AE487" s="158">
        <f t="shared" si="133"/>
        <v>1</v>
      </c>
      <c r="AF487" s="157" t="str" cm="1">
        <f t="array" ref="AF487">IF(D487="Electric","--",IF(D487="Diesel",_xlfn._xlws.FILTER(DFCF2[Fuel_NOX],(DFCF2[MY]=E487)),""))</f>
        <v/>
      </c>
      <c r="AG487" s="157" cm="1">
        <f t="array" ref="AG487">IF(D487="Electric","--",IF(D487="Gasoline",_xlfn._xlws.FILTER(GFCF2[Fuel_NOX],(GFCF2[MY]=E487)),""))</f>
        <v>0.97699999999999998</v>
      </c>
      <c r="AH487" s="157">
        <f t="shared" si="134"/>
        <v>0.97699999999999998</v>
      </c>
      <c r="AI487" s="158">
        <f t="shared" si="135"/>
        <v>8.9109118461538461E-2</v>
      </c>
      <c r="AJ487" s="158">
        <f t="shared" si="136"/>
        <v>6.282611257365385E-2</v>
      </c>
      <c r="AK487" s="158">
        <f t="shared" si="137"/>
        <v>7.364112743554843</v>
      </c>
      <c r="AL487" s="158">
        <f t="shared" si="138"/>
        <v>5.1920452611294721</v>
      </c>
      <c r="AM487" s="158">
        <f t="shared" si="139"/>
        <v>3.6820563717774217E-3</v>
      </c>
      <c r="AN487" s="167">
        <f t="shared" si="140"/>
        <v>2.5960226305647362E-3</v>
      </c>
      <c r="AO487" s="158">
        <f t="shared" si="141"/>
        <v>3.3867554507608722E-3</v>
      </c>
      <c r="AP487" s="157"/>
      <c r="AQ487" s="161"/>
      <c r="AR487" s="161"/>
      <c r="AS487" s="161" t="str">
        <f>IF(ISNA(VLOOKUP($B487,'2017 Emission Inventory'!$B$2:$B$803,1,FALSE)),"No","Yes")</f>
        <v>No</v>
      </c>
      <c r="AT487" s="161" t="str">
        <f>IFERROR(INDEX('2017 Emission Inventory'!$C$2:$C$803,MATCH($B487,'2017 Emission Inventory'!$B$2:$B$803,0)),"")</f>
        <v/>
      </c>
      <c r="AU487" s="161" t="str">
        <f>IFERROR(INDEX('2017 Emission Inventory'!$D$2:$D$803,MATCH($B487,'2017 Emission Inventory'!$B$2:$B$803,0)),"")</f>
        <v/>
      </c>
      <c r="AV487" s="161" t="str">
        <f>IFERROR(INDEX('2017 Emission Inventory'!$E$2:$E$803,MATCH($B487,'2017 Emission Inventory'!$B$2:$B$803,0)),"")</f>
        <v/>
      </c>
      <c r="AW487" s="161" t="str">
        <f>IFERROR(INDEX('2017 Emission Inventory'!$F$2:$F$803,MATCH($B487,'2017 Emission Inventory'!$B$2:$B$803,0)),"")</f>
        <v/>
      </c>
      <c r="AX487" s="161" t="str">
        <f>IFERROR(INDEX('2017 Emission Inventory'!$G$2:$G$803,MATCH($B487,'2017 Emission Inventory'!$B$2:$B$803,0)),"")</f>
        <v/>
      </c>
      <c r="AY487" s="162" t="str">
        <f>IFERROR(INDEX('2017 Emission Inventory'!$AL$2:$AL$803,MATCH($B487,'2017 Emission Inventory'!$B$2:$B$803,0)),"")</f>
        <v/>
      </c>
      <c r="AZ487" s="163" t="e">
        <f t="shared" si="142"/>
        <v>#VALUE!</v>
      </c>
      <c r="BB487" s="166"/>
    </row>
    <row r="488" spans="1:54" s="160" customFormat="1" x14ac:dyDescent="0.35">
      <c r="A488" s="157">
        <v>487</v>
      </c>
      <c r="B488" s="157">
        <v>518914</v>
      </c>
      <c r="C488" s="157" t="s">
        <v>205</v>
      </c>
      <c r="D488" s="157" t="s">
        <v>16</v>
      </c>
      <c r="E488" s="157">
        <v>2019</v>
      </c>
      <c r="F488" s="157">
        <v>61</v>
      </c>
      <c r="G488" s="157">
        <v>1137.9951923076924</v>
      </c>
      <c r="H488" s="157"/>
      <c r="I488" s="157">
        <f t="shared" si="126"/>
        <v>75</v>
      </c>
      <c r="J488" s="157" t="str">
        <f>IF(D488="Electric","--",IF(D488="Diesel",VLOOKUP(C488,[2]ORDLF!A:B,2,FALSE),""))</f>
        <v/>
      </c>
      <c r="K488" s="157">
        <f>IF(D488="Electric","--",IF(D488="Gasoline",VLOOKUP(C488,LSILF!A:C,3,FALSE),""))</f>
        <v>0.54</v>
      </c>
      <c r="L488" s="158">
        <f t="shared" si="143"/>
        <v>0.54</v>
      </c>
      <c r="M488" s="157" t="str" cm="1">
        <f t="array" ref="M488">IF(D488="Electric","--",IF(D488="Diesel",_xlfn._xlws.FILTER(DIESCH[CH Cap],(DIESCH[HP Bin]=I488)),""))</f>
        <v/>
      </c>
      <c r="N488" s="157" cm="1">
        <f t="array" ref="N488">IF(D488="Electric","--",IF(D488="Gasoline",_xlfn._xlws.FILTER(LSICH[CH Cap],(LSICH[Fuel Type]=D488)*(LSICH[MY]=E488)),""))</f>
        <v>10000</v>
      </c>
      <c r="O488" s="157">
        <f t="shared" si="127"/>
        <v>10000</v>
      </c>
      <c r="P488" s="157">
        <f t="shared" si="128"/>
        <v>1137.9951923076924</v>
      </c>
      <c r="Q488" s="157" t="str" cm="1">
        <f t="array" ref="Q488">IF(D488="Electric","--",IF(D488="Diesel",_xlfn._xlws.FILTER(ORDEF[HC-ZH (g/hp-hr)],(ORDEF[HP]=I488)*(ORDEF[Model_Year]=E488)),""))</f>
        <v/>
      </c>
      <c r="R488" s="157" cm="1">
        <f t="array" ref="R488">IF(D488="Electric","--",IF(D488="Gasoline",_xlfn._xlws.FILTER(LSIEF[HC-ZH (g/hp-hr)],(LSIEF[Fuel]=D488)*(LSIEF[HP Bin]=I488)*(LSIEF[Model Year]=E488)),""))</f>
        <v>1.2999999999999999E-2</v>
      </c>
      <c r="S488" s="158">
        <f t="shared" si="129"/>
        <v>1.2999999999999999E-2</v>
      </c>
      <c r="T488" s="159" t="str" cm="1">
        <f t="array" ref="T488">IF(D488="Electric","--",IF(D488="Diesel",_xlfn._xlws.FILTER(ORDEF[HCDR],(ORDEF[HP]=I488)*(ORDEF[Model_Year]=E488),),""))</f>
        <v/>
      </c>
      <c r="U488" s="159" cm="1">
        <f t="array" ref="U488">IF(D488="Electric","--",IF(D488="Gasoline",_xlfn._xlws.FILTER(LSIEF[HC DR],(LSIEF[Fuel]=D488)*(LSIEF[HP Bin]=I488)*(LSIEF[Model Year]=E488)),""))</f>
        <v>6.6879999999999997E-5</v>
      </c>
      <c r="V488" s="159">
        <f t="shared" si="130"/>
        <v>6.6879999999999997E-5</v>
      </c>
      <c r="W488" s="158" t="str" cm="1">
        <f t="array" ref="W488">IF(D488="Electric","--",IF(D488="Diesel",_xlfn._xlws.FILTER(ORDEF[NOXzh],(ORDEF[HP]=I488)*(ORDEF[Model_Year]=E488)),""))</f>
        <v/>
      </c>
      <c r="X488" s="158" cm="1">
        <f t="array" ref="X488">IF(D488="Electric","--",IF(D488="Gasoline",_xlfn._xlws.FILTER(LSIEF[NOX-ZH (g/hp-hr)],(LSIEF[Fuel]=D488)*(LSIEF[HP Bin]=I488)*(LSIEF[Model Year]=E488)),""))</f>
        <v>0.01</v>
      </c>
      <c r="Y488" s="158">
        <f t="shared" si="131"/>
        <v>0.01</v>
      </c>
      <c r="Z488" s="159" t="str" cm="1">
        <f t="array" ref="Z488">IF(D488="Electric","--",IF(D488="Diesel",_xlfn._xlws.FILTER(ORDEF[NOXdr],(ORDEF[HP]=I488)*(ORDEF[Model_Year]=E488)),""))</f>
        <v/>
      </c>
      <c r="AA488" s="159" cm="1">
        <f t="array" ref="AA488">IF(E488="Electric","--",IF(D488="Gasoline",_xlfn._xlws.FILTER(LSIEF[NOX DR],(LSIEF[Fuel]=D488)*(LSIEF[HP Bin]=I488)*(LSIEF[Model Year]=E488)),""))</f>
        <v>4.7720000000000004E-5</v>
      </c>
      <c r="AB488" s="159">
        <f t="shared" si="132"/>
        <v>4.7720000000000004E-5</v>
      </c>
      <c r="AC488" s="158" t="str" cm="1">
        <f t="array" ref="AC488">IF(D488="Electric","--",IF(D488="Diesel",_xlfn._xlws.FILTER(DFCF2[Fuel_HC],(DFCF2[MY]=E488)),""))</f>
        <v/>
      </c>
      <c r="AD488" s="158" cm="1">
        <f t="array" ref="AD488">IF(D488="Electric","--",IF(D488="Gasoline",_xlfn._xlws.FILTER(GFCF2[Fuel_HC],(GFCF2[MY]=E488)),""))</f>
        <v>1</v>
      </c>
      <c r="AE488" s="158">
        <f t="shared" si="133"/>
        <v>1</v>
      </c>
      <c r="AF488" s="157" t="str" cm="1">
        <f t="array" ref="AF488">IF(D488="Electric","--",IF(D488="Diesel",_xlfn._xlws.FILTER(DFCF2[Fuel_NOX],(DFCF2[MY]=E488)),""))</f>
        <v/>
      </c>
      <c r="AG488" s="157" cm="1">
        <f t="array" ref="AG488">IF(D488="Electric","--",IF(D488="Gasoline",_xlfn._xlws.FILTER(GFCF2[Fuel_NOX],(GFCF2[MY]=E488)),""))</f>
        <v>0.97699999999999998</v>
      </c>
      <c r="AH488" s="157">
        <f t="shared" si="134"/>
        <v>0.97699999999999998</v>
      </c>
      <c r="AI488" s="158">
        <f t="shared" si="135"/>
        <v>8.9109118461538461E-2</v>
      </c>
      <c r="AJ488" s="158">
        <f t="shared" si="136"/>
        <v>6.282611257365385E-2</v>
      </c>
      <c r="AK488" s="158">
        <f t="shared" si="137"/>
        <v>7.364112743554843</v>
      </c>
      <c r="AL488" s="158">
        <f t="shared" si="138"/>
        <v>5.1920452611294721</v>
      </c>
      <c r="AM488" s="158">
        <f t="shared" si="139"/>
        <v>3.6820563717774217E-3</v>
      </c>
      <c r="AN488" s="167">
        <f t="shared" si="140"/>
        <v>2.5960226305647362E-3</v>
      </c>
      <c r="AO488" s="158">
        <f t="shared" si="141"/>
        <v>3.3867554507608722E-3</v>
      </c>
      <c r="AP488" s="157"/>
      <c r="AQ488" s="161"/>
      <c r="AR488" s="161"/>
      <c r="AS488" s="161" t="str">
        <f>IF(ISNA(VLOOKUP($B488,'2017 Emission Inventory'!$B$2:$B$803,1,FALSE)),"No","Yes")</f>
        <v>No</v>
      </c>
      <c r="AT488" s="161" t="str">
        <f>IFERROR(INDEX('2017 Emission Inventory'!$C$2:$C$803,MATCH($B488,'2017 Emission Inventory'!$B$2:$B$803,0)),"")</f>
        <v/>
      </c>
      <c r="AU488" s="161" t="str">
        <f>IFERROR(INDEX('2017 Emission Inventory'!$D$2:$D$803,MATCH($B488,'2017 Emission Inventory'!$B$2:$B$803,0)),"")</f>
        <v/>
      </c>
      <c r="AV488" s="161" t="str">
        <f>IFERROR(INDEX('2017 Emission Inventory'!$E$2:$E$803,MATCH($B488,'2017 Emission Inventory'!$B$2:$B$803,0)),"")</f>
        <v/>
      </c>
      <c r="AW488" s="161" t="str">
        <f>IFERROR(INDEX('2017 Emission Inventory'!$F$2:$F$803,MATCH($B488,'2017 Emission Inventory'!$B$2:$B$803,0)),"")</f>
        <v/>
      </c>
      <c r="AX488" s="161" t="str">
        <f>IFERROR(INDEX('2017 Emission Inventory'!$G$2:$G$803,MATCH($B488,'2017 Emission Inventory'!$B$2:$B$803,0)),"")</f>
        <v/>
      </c>
      <c r="AY488" s="162" t="str">
        <f>IFERROR(INDEX('2017 Emission Inventory'!$AL$2:$AL$803,MATCH($B488,'2017 Emission Inventory'!$B$2:$B$803,0)),"")</f>
        <v/>
      </c>
      <c r="AZ488" s="163" t="e">
        <f t="shared" si="142"/>
        <v>#VALUE!</v>
      </c>
      <c r="BB488" s="166"/>
    </row>
    <row r="489" spans="1:54" s="160" customFormat="1" x14ac:dyDescent="0.35">
      <c r="A489" s="157">
        <v>488</v>
      </c>
      <c r="B489" s="157" t="s">
        <v>275</v>
      </c>
      <c r="C489" s="157" t="s">
        <v>205</v>
      </c>
      <c r="D489" s="157" t="s">
        <v>16</v>
      </c>
      <c r="E489" s="157">
        <v>2019</v>
      </c>
      <c r="F489" s="157">
        <v>64</v>
      </c>
      <c r="G489" s="157">
        <v>1137.9951923076924</v>
      </c>
      <c r="H489" s="157"/>
      <c r="I489" s="157">
        <f t="shared" si="126"/>
        <v>75</v>
      </c>
      <c r="J489" s="157" t="str">
        <f>IF(D489="Electric","--",IF(D489="Diesel",VLOOKUP(C489,[2]ORDLF!A:B,2,FALSE),""))</f>
        <v/>
      </c>
      <c r="K489" s="157">
        <f>IF(D489="Electric","--",IF(D489="Gasoline",VLOOKUP(C489,LSILF!A:C,3,FALSE),""))</f>
        <v>0.54</v>
      </c>
      <c r="L489" s="158">
        <f t="shared" si="143"/>
        <v>0.54</v>
      </c>
      <c r="M489" s="157" t="str" cm="1">
        <f t="array" ref="M489">IF(D489="Electric","--",IF(D489="Diesel",_xlfn._xlws.FILTER(DIESCH[CH Cap],(DIESCH[HP Bin]=I489)),""))</f>
        <v/>
      </c>
      <c r="N489" s="157" cm="1">
        <f t="array" ref="N489">IF(D489="Electric","--",IF(D489="Gasoline",_xlfn._xlws.FILTER(LSICH[CH Cap],(LSICH[Fuel Type]=D489)*(LSICH[MY]=E489)),""))</f>
        <v>10000</v>
      </c>
      <c r="O489" s="157">
        <f t="shared" si="127"/>
        <v>10000</v>
      </c>
      <c r="P489" s="157">
        <f t="shared" si="128"/>
        <v>1137.9951923076924</v>
      </c>
      <c r="Q489" s="157" t="str" cm="1">
        <f t="array" ref="Q489">IF(D489="Electric","--",IF(D489="Diesel",_xlfn._xlws.FILTER(ORDEF[HC-ZH (g/hp-hr)],(ORDEF[HP]=I489)*(ORDEF[Model_Year]=E489)),""))</f>
        <v/>
      </c>
      <c r="R489" s="157" cm="1">
        <f t="array" ref="R489">IF(D489="Electric","--",IF(D489="Gasoline",_xlfn._xlws.FILTER(LSIEF[HC-ZH (g/hp-hr)],(LSIEF[Fuel]=D489)*(LSIEF[HP Bin]=I489)*(LSIEF[Model Year]=E489)),""))</f>
        <v>1.2999999999999999E-2</v>
      </c>
      <c r="S489" s="158">
        <f t="shared" si="129"/>
        <v>1.2999999999999999E-2</v>
      </c>
      <c r="T489" s="159" t="str" cm="1">
        <f t="array" ref="T489">IF(D489="Electric","--",IF(D489="Diesel",_xlfn._xlws.FILTER(ORDEF[HCDR],(ORDEF[HP]=I489)*(ORDEF[Model_Year]=E489),),""))</f>
        <v/>
      </c>
      <c r="U489" s="159" cm="1">
        <f t="array" ref="U489">IF(D489="Electric","--",IF(D489="Gasoline",_xlfn._xlws.FILTER(LSIEF[HC DR],(LSIEF[Fuel]=D489)*(LSIEF[HP Bin]=I489)*(LSIEF[Model Year]=E489)),""))</f>
        <v>6.6879999999999997E-5</v>
      </c>
      <c r="V489" s="159">
        <f t="shared" si="130"/>
        <v>6.6879999999999997E-5</v>
      </c>
      <c r="W489" s="158" t="str" cm="1">
        <f t="array" ref="W489">IF(D489="Electric","--",IF(D489="Diesel",_xlfn._xlws.FILTER(ORDEF[NOXzh],(ORDEF[HP]=I489)*(ORDEF[Model_Year]=E489)),""))</f>
        <v/>
      </c>
      <c r="X489" s="158" cm="1">
        <f t="array" ref="X489">IF(D489="Electric","--",IF(D489="Gasoline",_xlfn._xlws.FILTER(LSIEF[NOX-ZH (g/hp-hr)],(LSIEF[Fuel]=D489)*(LSIEF[HP Bin]=I489)*(LSIEF[Model Year]=E489)),""))</f>
        <v>0.01</v>
      </c>
      <c r="Y489" s="158">
        <f t="shared" si="131"/>
        <v>0.01</v>
      </c>
      <c r="Z489" s="159" t="str" cm="1">
        <f t="array" ref="Z489">IF(D489="Electric","--",IF(D489="Diesel",_xlfn._xlws.FILTER(ORDEF[NOXdr],(ORDEF[HP]=I489)*(ORDEF[Model_Year]=E489)),""))</f>
        <v/>
      </c>
      <c r="AA489" s="159" cm="1">
        <f t="array" ref="AA489">IF(E489="Electric","--",IF(D489="Gasoline",_xlfn._xlws.FILTER(LSIEF[NOX DR],(LSIEF[Fuel]=D489)*(LSIEF[HP Bin]=I489)*(LSIEF[Model Year]=E489)),""))</f>
        <v>4.7720000000000004E-5</v>
      </c>
      <c r="AB489" s="159">
        <f t="shared" si="132"/>
        <v>4.7720000000000004E-5</v>
      </c>
      <c r="AC489" s="158" t="str" cm="1">
        <f t="array" ref="AC489">IF(D489="Electric","--",IF(D489="Diesel",_xlfn._xlws.FILTER(DFCF2[Fuel_HC],(DFCF2[MY]=E489)),""))</f>
        <v/>
      </c>
      <c r="AD489" s="158" cm="1">
        <f t="array" ref="AD489">IF(D489="Electric","--",IF(D489="Gasoline",_xlfn._xlws.FILTER(GFCF2[Fuel_HC],(GFCF2[MY]=E489)),""))</f>
        <v>1</v>
      </c>
      <c r="AE489" s="158">
        <f t="shared" si="133"/>
        <v>1</v>
      </c>
      <c r="AF489" s="157" t="str" cm="1">
        <f t="array" ref="AF489">IF(D489="Electric","--",IF(D489="Diesel",_xlfn._xlws.FILTER(DFCF2[Fuel_NOX],(DFCF2[MY]=E489)),""))</f>
        <v/>
      </c>
      <c r="AG489" s="157" cm="1">
        <f t="array" ref="AG489">IF(D489="Electric","--",IF(D489="Gasoline",_xlfn._xlws.FILTER(GFCF2[Fuel_NOX],(GFCF2[MY]=E489)),""))</f>
        <v>0.97699999999999998</v>
      </c>
      <c r="AH489" s="157">
        <f t="shared" si="134"/>
        <v>0.97699999999999998</v>
      </c>
      <c r="AI489" s="158">
        <f t="shared" si="135"/>
        <v>8.9109118461538461E-2</v>
      </c>
      <c r="AJ489" s="158">
        <f t="shared" si="136"/>
        <v>6.282611257365385E-2</v>
      </c>
      <c r="AK489" s="158">
        <f t="shared" si="137"/>
        <v>7.7262822227460664</v>
      </c>
      <c r="AL489" s="158">
        <f t="shared" si="138"/>
        <v>5.4473917493817412</v>
      </c>
      <c r="AM489" s="158">
        <f t="shared" si="139"/>
        <v>3.8631411113730332E-3</v>
      </c>
      <c r="AN489" s="158">
        <f t="shared" si="140"/>
        <v>2.7236958746908705E-3</v>
      </c>
      <c r="AO489" s="158">
        <f t="shared" si="141"/>
        <v>3.5533171942409157E-3</v>
      </c>
      <c r="AP489" s="157"/>
      <c r="AQ489" s="161"/>
      <c r="AR489" s="161"/>
      <c r="AS489" s="161" t="str">
        <f>IF(ISNA(VLOOKUP($B489,'2017 Emission Inventory'!$B$2:$B$803,1,FALSE)),"No","Yes")</f>
        <v>Yes</v>
      </c>
      <c r="AT489" s="161" t="str">
        <f>IFERROR(INDEX('2017 Emission Inventory'!$C$2:$C$803,MATCH($B489,'2017 Emission Inventory'!$B$2:$B$803,0)),"")</f>
        <v>Cargo Tractor</v>
      </c>
      <c r="AU489" s="161" t="str">
        <f>IFERROR(INDEX('2017 Emission Inventory'!$D$2:$D$803,MATCH($B489,'2017 Emission Inventory'!$B$2:$B$803,0)),"")</f>
        <v>Gasoline</v>
      </c>
      <c r="AV489" s="161">
        <f>IFERROR(INDEX('2017 Emission Inventory'!$E$2:$E$803,MATCH($B489,'2017 Emission Inventory'!$B$2:$B$803,0)),"")</f>
        <v>2007</v>
      </c>
      <c r="AW489" s="161">
        <f>IFERROR(INDEX('2017 Emission Inventory'!$F$2:$F$803,MATCH($B489,'2017 Emission Inventory'!$B$2:$B$803,0)),"")</f>
        <v>67</v>
      </c>
      <c r="AX489" s="161">
        <f>IFERROR(INDEX('2017 Emission Inventory'!$G$2:$G$803,MATCH($B489,'2017 Emission Inventory'!$B$2:$B$803,0)),"")</f>
        <v>1137.9951923076924</v>
      </c>
      <c r="AY489" s="162">
        <f>IFERROR(INDEX('2017 Emission Inventory'!$AL$2:$AL$803,MATCH($B489,'2017 Emission Inventory'!$B$2:$B$803,0)),"")</f>
        <v>135.06341186147046</v>
      </c>
      <c r="AZ489" s="163">
        <f t="shared" si="142"/>
        <v>-129.61602011208871</v>
      </c>
      <c r="BB489" s="166"/>
    </row>
    <row r="490" spans="1:54" s="160" customFormat="1" x14ac:dyDescent="0.35">
      <c r="A490" s="157">
        <v>489</v>
      </c>
      <c r="B490" s="157" t="s">
        <v>712</v>
      </c>
      <c r="C490" s="157" t="s">
        <v>205</v>
      </c>
      <c r="D490" s="157" t="s">
        <v>16</v>
      </c>
      <c r="E490" s="157">
        <v>2019</v>
      </c>
      <c r="F490" s="157">
        <v>64</v>
      </c>
      <c r="G490" s="157">
        <v>1137.9951923076924</v>
      </c>
      <c r="H490" s="157"/>
      <c r="I490" s="157">
        <f t="shared" si="126"/>
        <v>75</v>
      </c>
      <c r="J490" s="157" t="str">
        <f>IF(D490="Electric","--",IF(D490="Diesel",VLOOKUP(C490,[2]ORDLF!A:B,2,FALSE),""))</f>
        <v/>
      </c>
      <c r="K490" s="157">
        <f>IF(D490="Electric","--",IF(D490="Gasoline",VLOOKUP(C490,LSILF!A:C,3,FALSE),""))</f>
        <v>0.54</v>
      </c>
      <c r="L490" s="158">
        <f t="shared" si="143"/>
        <v>0.54</v>
      </c>
      <c r="M490" s="157" t="str" cm="1">
        <f t="array" ref="M490">IF(D490="Electric","--",IF(D490="Diesel",_xlfn._xlws.FILTER(DIESCH[CH Cap],(DIESCH[HP Bin]=I490)),""))</f>
        <v/>
      </c>
      <c r="N490" s="157" cm="1">
        <f t="array" ref="N490">IF(D490="Electric","--",IF(D490="Gasoline",_xlfn._xlws.FILTER(LSICH[CH Cap],(LSICH[Fuel Type]=D490)*(LSICH[MY]=E490)),""))</f>
        <v>10000</v>
      </c>
      <c r="O490" s="157">
        <f t="shared" si="127"/>
        <v>10000</v>
      </c>
      <c r="P490" s="157">
        <f t="shared" si="128"/>
        <v>1137.9951923076924</v>
      </c>
      <c r="Q490" s="157" t="str" cm="1">
        <f t="array" ref="Q490">IF(D490="Electric","--",IF(D490="Diesel",_xlfn._xlws.FILTER(ORDEF[HC-ZH (g/hp-hr)],(ORDEF[HP]=I490)*(ORDEF[Model_Year]=E490)),""))</f>
        <v/>
      </c>
      <c r="R490" s="157" cm="1">
        <f t="array" ref="R490">IF(D490="Electric","--",IF(D490="Gasoline",_xlfn._xlws.FILTER(LSIEF[HC-ZH (g/hp-hr)],(LSIEF[Fuel]=D490)*(LSIEF[HP Bin]=I490)*(LSIEF[Model Year]=E490)),""))</f>
        <v>1.2999999999999999E-2</v>
      </c>
      <c r="S490" s="158">
        <f t="shared" si="129"/>
        <v>1.2999999999999999E-2</v>
      </c>
      <c r="T490" s="159" t="str" cm="1">
        <f t="array" ref="T490">IF(D490="Electric","--",IF(D490="Diesel",_xlfn._xlws.FILTER(ORDEF[HCDR],(ORDEF[HP]=I490)*(ORDEF[Model_Year]=E490),),""))</f>
        <v/>
      </c>
      <c r="U490" s="159" cm="1">
        <f t="array" ref="U490">IF(D490="Electric","--",IF(D490="Gasoline",_xlfn._xlws.FILTER(LSIEF[HC DR],(LSIEF[Fuel]=D490)*(LSIEF[HP Bin]=I490)*(LSIEF[Model Year]=E490)),""))</f>
        <v>6.6879999999999997E-5</v>
      </c>
      <c r="V490" s="159">
        <f t="shared" si="130"/>
        <v>6.6879999999999997E-5</v>
      </c>
      <c r="W490" s="158" t="str" cm="1">
        <f t="array" ref="W490">IF(D490="Electric","--",IF(D490="Diesel",_xlfn._xlws.FILTER(ORDEF[NOXzh],(ORDEF[HP]=I490)*(ORDEF[Model_Year]=E490)),""))</f>
        <v/>
      </c>
      <c r="X490" s="158" cm="1">
        <f t="array" ref="X490">IF(D490="Electric","--",IF(D490="Gasoline",_xlfn._xlws.FILTER(LSIEF[NOX-ZH (g/hp-hr)],(LSIEF[Fuel]=D490)*(LSIEF[HP Bin]=I490)*(LSIEF[Model Year]=E490)),""))</f>
        <v>0.01</v>
      </c>
      <c r="Y490" s="158">
        <f t="shared" si="131"/>
        <v>0.01</v>
      </c>
      <c r="Z490" s="159" t="str" cm="1">
        <f t="array" ref="Z490">IF(D490="Electric","--",IF(D490="Diesel",_xlfn._xlws.FILTER(ORDEF[NOXdr],(ORDEF[HP]=I490)*(ORDEF[Model_Year]=E490)),""))</f>
        <v/>
      </c>
      <c r="AA490" s="159" cm="1">
        <f t="array" ref="AA490">IF(E490="Electric","--",IF(D490="Gasoline",_xlfn._xlws.FILTER(LSIEF[NOX DR],(LSIEF[Fuel]=D490)*(LSIEF[HP Bin]=I490)*(LSIEF[Model Year]=E490)),""))</f>
        <v>4.7720000000000004E-5</v>
      </c>
      <c r="AB490" s="159">
        <f t="shared" si="132"/>
        <v>4.7720000000000004E-5</v>
      </c>
      <c r="AC490" s="158" t="str" cm="1">
        <f t="array" ref="AC490">IF(D490="Electric","--",IF(D490="Diesel",_xlfn._xlws.FILTER(DFCF2[Fuel_HC],(DFCF2[MY]=E490)),""))</f>
        <v/>
      </c>
      <c r="AD490" s="158" cm="1">
        <f t="array" ref="AD490">IF(D490="Electric","--",IF(D490="Gasoline",_xlfn._xlws.FILTER(GFCF2[Fuel_HC],(GFCF2[MY]=E490)),""))</f>
        <v>1</v>
      </c>
      <c r="AE490" s="158">
        <f t="shared" si="133"/>
        <v>1</v>
      </c>
      <c r="AF490" s="157" t="str" cm="1">
        <f t="array" ref="AF490">IF(D490="Electric","--",IF(D490="Diesel",_xlfn._xlws.FILTER(DFCF2[Fuel_NOX],(DFCF2[MY]=E490)),""))</f>
        <v/>
      </c>
      <c r="AG490" s="157" cm="1">
        <f t="array" ref="AG490">IF(D490="Electric","--",IF(D490="Gasoline",_xlfn._xlws.FILTER(GFCF2[Fuel_NOX],(GFCF2[MY]=E490)),""))</f>
        <v>0.97699999999999998</v>
      </c>
      <c r="AH490" s="157">
        <f t="shared" si="134"/>
        <v>0.97699999999999998</v>
      </c>
      <c r="AI490" s="158">
        <f t="shared" si="135"/>
        <v>8.9109118461538461E-2</v>
      </c>
      <c r="AJ490" s="158">
        <f t="shared" si="136"/>
        <v>6.282611257365385E-2</v>
      </c>
      <c r="AK490" s="158">
        <f t="shared" si="137"/>
        <v>7.7262822227460664</v>
      </c>
      <c r="AL490" s="158">
        <f t="shared" si="138"/>
        <v>5.4473917493817412</v>
      </c>
      <c r="AM490" s="158">
        <f t="shared" si="139"/>
        <v>3.8631411113730332E-3</v>
      </c>
      <c r="AN490" s="167">
        <f t="shared" si="140"/>
        <v>2.7236958746908705E-3</v>
      </c>
      <c r="AO490" s="158">
        <f t="shared" si="141"/>
        <v>3.5533171942409157E-3</v>
      </c>
      <c r="AP490" s="157"/>
      <c r="AQ490" s="161"/>
      <c r="AR490" s="161"/>
      <c r="AS490" s="161" t="str">
        <f>IF(ISNA(VLOOKUP($B490,'2017 Emission Inventory'!$B$2:$B$803,1,FALSE)),"No","Yes")</f>
        <v>No</v>
      </c>
      <c r="AT490" s="161" t="str">
        <f>IFERROR(INDEX('2017 Emission Inventory'!$C$2:$C$803,MATCH($B490,'2017 Emission Inventory'!$B$2:$B$803,0)),"")</f>
        <v/>
      </c>
      <c r="AU490" s="161" t="str">
        <f>IFERROR(INDEX('2017 Emission Inventory'!$D$2:$D$803,MATCH($B490,'2017 Emission Inventory'!$B$2:$B$803,0)),"")</f>
        <v/>
      </c>
      <c r="AV490" s="161" t="str">
        <f>IFERROR(INDEX('2017 Emission Inventory'!$E$2:$E$803,MATCH($B490,'2017 Emission Inventory'!$B$2:$B$803,0)),"")</f>
        <v/>
      </c>
      <c r="AW490" s="161" t="str">
        <f>IFERROR(INDEX('2017 Emission Inventory'!$F$2:$F$803,MATCH($B490,'2017 Emission Inventory'!$B$2:$B$803,0)),"")</f>
        <v/>
      </c>
      <c r="AX490" s="161" t="str">
        <f>IFERROR(INDEX('2017 Emission Inventory'!$G$2:$G$803,MATCH($B490,'2017 Emission Inventory'!$B$2:$B$803,0)),"")</f>
        <v/>
      </c>
      <c r="AY490" s="162" t="str">
        <f>IFERROR(INDEX('2017 Emission Inventory'!$AL$2:$AL$803,MATCH($B490,'2017 Emission Inventory'!$B$2:$B$803,0)),"")</f>
        <v/>
      </c>
      <c r="AZ490" s="163" t="e">
        <f t="shared" si="142"/>
        <v>#VALUE!</v>
      </c>
      <c r="BB490" s="166"/>
    </row>
    <row r="491" spans="1:54" s="160" customFormat="1" x14ac:dyDescent="0.35">
      <c r="A491" s="157">
        <v>490</v>
      </c>
      <c r="B491" s="157" t="s">
        <v>713</v>
      </c>
      <c r="C491" s="157" t="s">
        <v>205</v>
      </c>
      <c r="D491" s="157" t="s">
        <v>16</v>
      </c>
      <c r="E491" s="157">
        <v>2019</v>
      </c>
      <c r="F491" s="157">
        <v>64</v>
      </c>
      <c r="G491" s="157">
        <v>1137.9951923076924</v>
      </c>
      <c r="H491" s="157"/>
      <c r="I491" s="157">
        <f t="shared" si="126"/>
        <v>75</v>
      </c>
      <c r="J491" s="157" t="str">
        <f>IF(D491="Electric","--",IF(D491="Diesel",VLOOKUP(C491,[2]ORDLF!A:B,2,FALSE),""))</f>
        <v/>
      </c>
      <c r="K491" s="157">
        <f>IF(D491="Electric","--",IF(D491="Gasoline",VLOOKUP(C491,LSILF!A:C,3,FALSE),""))</f>
        <v>0.54</v>
      </c>
      <c r="L491" s="158">
        <f t="shared" si="143"/>
        <v>0.54</v>
      </c>
      <c r="M491" s="157" t="str" cm="1">
        <f t="array" ref="M491">IF(D491="Electric","--",IF(D491="Diesel",_xlfn._xlws.FILTER(DIESCH[CH Cap],(DIESCH[HP Bin]=I491)),""))</f>
        <v/>
      </c>
      <c r="N491" s="157" cm="1">
        <f t="array" ref="N491">IF(D491="Electric","--",IF(D491="Gasoline",_xlfn._xlws.FILTER(LSICH[CH Cap],(LSICH[Fuel Type]=D491)*(LSICH[MY]=E491)),""))</f>
        <v>10000</v>
      </c>
      <c r="O491" s="157">
        <f t="shared" si="127"/>
        <v>10000</v>
      </c>
      <c r="P491" s="157">
        <f t="shared" si="128"/>
        <v>1137.9951923076924</v>
      </c>
      <c r="Q491" s="157" t="str" cm="1">
        <f t="array" ref="Q491">IF(D491="Electric","--",IF(D491="Diesel",_xlfn._xlws.FILTER(ORDEF[HC-ZH (g/hp-hr)],(ORDEF[HP]=I491)*(ORDEF[Model_Year]=E491)),""))</f>
        <v/>
      </c>
      <c r="R491" s="157" cm="1">
        <f t="array" ref="R491">IF(D491="Electric","--",IF(D491="Gasoline",_xlfn._xlws.FILTER(LSIEF[HC-ZH (g/hp-hr)],(LSIEF[Fuel]=D491)*(LSIEF[HP Bin]=I491)*(LSIEF[Model Year]=E491)),""))</f>
        <v>1.2999999999999999E-2</v>
      </c>
      <c r="S491" s="158">
        <f t="shared" si="129"/>
        <v>1.2999999999999999E-2</v>
      </c>
      <c r="T491" s="159" t="str" cm="1">
        <f t="array" ref="T491">IF(D491="Electric","--",IF(D491="Diesel",_xlfn._xlws.FILTER(ORDEF[HCDR],(ORDEF[HP]=I491)*(ORDEF[Model_Year]=E491),),""))</f>
        <v/>
      </c>
      <c r="U491" s="159" cm="1">
        <f t="array" ref="U491">IF(D491="Electric","--",IF(D491="Gasoline",_xlfn._xlws.FILTER(LSIEF[HC DR],(LSIEF[Fuel]=D491)*(LSIEF[HP Bin]=I491)*(LSIEF[Model Year]=E491)),""))</f>
        <v>6.6879999999999997E-5</v>
      </c>
      <c r="V491" s="159">
        <f t="shared" si="130"/>
        <v>6.6879999999999997E-5</v>
      </c>
      <c r="W491" s="158" t="str" cm="1">
        <f t="array" ref="W491">IF(D491="Electric","--",IF(D491="Diesel",_xlfn._xlws.FILTER(ORDEF[NOXzh],(ORDEF[HP]=I491)*(ORDEF[Model_Year]=E491)),""))</f>
        <v/>
      </c>
      <c r="X491" s="158" cm="1">
        <f t="array" ref="X491">IF(D491="Electric","--",IF(D491="Gasoline",_xlfn._xlws.FILTER(LSIEF[NOX-ZH (g/hp-hr)],(LSIEF[Fuel]=D491)*(LSIEF[HP Bin]=I491)*(LSIEF[Model Year]=E491)),""))</f>
        <v>0.01</v>
      </c>
      <c r="Y491" s="158">
        <f t="shared" si="131"/>
        <v>0.01</v>
      </c>
      <c r="Z491" s="159" t="str" cm="1">
        <f t="array" ref="Z491">IF(D491="Electric","--",IF(D491="Diesel",_xlfn._xlws.FILTER(ORDEF[NOXdr],(ORDEF[HP]=I491)*(ORDEF[Model_Year]=E491)),""))</f>
        <v/>
      </c>
      <c r="AA491" s="159" cm="1">
        <f t="array" ref="AA491">IF(E491="Electric","--",IF(D491="Gasoline",_xlfn._xlws.FILTER(LSIEF[NOX DR],(LSIEF[Fuel]=D491)*(LSIEF[HP Bin]=I491)*(LSIEF[Model Year]=E491)),""))</f>
        <v>4.7720000000000004E-5</v>
      </c>
      <c r="AB491" s="159">
        <f t="shared" si="132"/>
        <v>4.7720000000000004E-5</v>
      </c>
      <c r="AC491" s="158" t="str" cm="1">
        <f t="array" ref="AC491">IF(D491="Electric","--",IF(D491="Diesel",_xlfn._xlws.FILTER(DFCF2[Fuel_HC],(DFCF2[MY]=E491)),""))</f>
        <v/>
      </c>
      <c r="AD491" s="158" cm="1">
        <f t="array" ref="AD491">IF(D491="Electric","--",IF(D491="Gasoline",_xlfn._xlws.FILTER(GFCF2[Fuel_HC],(GFCF2[MY]=E491)),""))</f>
        <v>1</v>
      </c>
      <c r="AE491" s="158">
        <f t="shared" si="133"/>
        <v>1</v>
      </c>
      <c r="AF491" s="157" t="str" cm="1">
        <f t="array" ref="AF491">IF(D491="Electric","--",IF(D491="Diesel",_xlfn._xlws.FILTER(DFCF2[Fuel_NOX],(DFCF2[MY]=E491)),""))</f>
        <v/>
      </c>
      <c r="AG491" s="157" cm="1">
        <f t="array" ref="AG491">IF(D491="Electric","--",IF(D491="Gasoline",_xlfn._xlws.FILTER(GFCF2[Fuel_NOX],(GFCF2[MY]=E491)),""))</f>
        <v>0.97699999999999998</v>
      </c>
      <c r="AH491" s="157">
        <f t="shared" si="134"/>
        <v>0.97699999999999998</v>
      </c>
      <c r="AI491" s="158">
        <f t="shared" si="135"/>
        <v>8.9109118461538461E-2</v>
      </c>
      <c r="AJ491" s="158">
        <f t="shared" si="136"/>
        <v>6.282611257365385E-2</v>
      </c>
      <c r="AK491" s="158">
        <f t="shared" si="137"/>
        <v>7.7262822227460664</v>
      </c>
      <c r="AL491" s="158">
        <f t="shared" si="138"/>
        <v>5.4473917493817412</v>
      </c>
      <c r="AM491" s="158">
        <f t="shared" si="139"/>
        <v>3.8631411113730332E-3</v>
      </c>
      <c r="AN491" s="167">
        <f t="shared" si="140"/>
        <v>2.7236958746908705E-3</v>
      </c>
      <c r="AO491" s="158">
        <f t="shared" si="141"/>
        <v>3.5533171942409157E-3</v>
      </c>
      <c r="AP491" s="157"/>
      <c r="AQ491" s="161"/>
      <c r="AR491" s="161"/>
      <c r="AS491" s="161" t="str">
        <f>IF(ISNA(VLOOKUP($B491,'2017 Emission Inventory'!$B$2:$B$803,1,FALSE)),"No","Yes")</f>
        <v>No</v>
      </c>
      <c r="AT491" s="161" t="str">
        <f>IFERROR(INDEX('2017 Emission Inventory'!$C$2:$C$803,MATCH($B491,'2017 Emission Inventory'!$B$2:$B$803,0)),"")</f>
        <v/>
      </c>
      <c r="AU491" s="161" t="str">
        <f>IFERROR(INDEX('2017 Emission Inventory'!$D$2:$D$803,MATCH($B491,'2017 Emission Inventory'!$B$2:$B$803,0)),"")</f>
        <v/>
      </c>
      <c r="AV491" s="161" t="str">
        <f>IFERROR(INDEX('2017 Emission Inventory'!$E$2:$E$803,MATCH($B491,'2017 Emission Inventory'!$B$2:$B$803,0)),"")</f>
        <v/>
      </c>
      <c r="AW491" s="161" t="str">
        <f>IFERROR(INDEX('2017 Emission Inventory'!$F$2:$F$803,MATCH($B491,'2017 Emission Inventory'!$B$2:$B$803,0)),"")</f>
        <v/>
      </c>
      <c r="AX491" s="161" t="str">
        <f>IFERROR(INDEX('2017 Emission Inventory'!$G$2:$G$803,MATCH($B491,'2017 Emission Inventory'!$B$2:$B$803,0)),"")</f>
        <v/>
      </c>
      <c r="AY491" s="162" t="str">
        <f>IFERROR(INDEX('2017 Emission Inventory'!$AL$2:$AL$803,MATCH($B491,'2017 Emission Inventory'!$B$2:$B$803,0)),"")</f>
        <v/>
      </c>
      <c r="AZ491" s="163" t="e">
        <f t="shared" si="142"/>
        <v>#VALUE!</v>
      </c>
      <c r="BB491" s="166"/>
    </row>
    <row r="492" spans="1:54" s="160" customFormat="1" x14ac:dyDescent="0.35">
      <c r="A492" s="157">
        <v>491</v>
      </c>
      <c r="B492" s="157" t="s">
        <v>714</v>
      </c>
      <c r="C492" s="157" t="s">
        <v>205</v>
      </c>
      <c r="D492" s="157" t="s">
        <v>16</v>
      </c>
      <c r="E492" s="157">
        <v>2019</v>
      </c>
      <c r="F492" s="157">
        <v>64</v>
      </c>
      <c r="G492" s="157">
        <v>1137.9951923076924</v>
      </c>
      <c r="H492" s="157"/>
      <c r="I492" s="157">
        <f t="shared" si="126"/>
        <v>75</v>
      </c>
      <c r="J492" s="157" t="str">
        <f>IF(D492="Electric","--",IF(D492="Diesel",VLOOKUP(C492,[2]ORDLF!A:B,2,FALSE),""))</f>
        <v/>
      </c>
      <c r="K492" s="157">
        <f>IF(D492="Electric","--",IF(D492="Gasoline",VLOOKUP(C492,LSILF!A:C,3,FALSE),""))</f>
        <v>0.54</v>
      </c>
      <c r="L492" s="158">
        <f t="shared" si="143"/>
        <v>0.54</v>
      </c>
      <c r="M492" s="157" t="str" cm="1">
        <f t="array" ref="M492">IF(D492="Electric","--",IF(D492="Diesel",_xlfn._xlws.FILTER(DIESCH[CH Cap],(DIESCH[HP Bin]=I492)),""))</f>
        <v/>
      </c>
      <c r="N492" s="157" cm="1">
        <f t="array" ref="N492">IF(D492="Electric","--",IF(D492="Gasoline",_xlfn._xlws.FILTER(LSICH[CH Cap],(LSICH[Fuel Type]=D492)*(LSICH[MY]=E492)),""))</f>
        <v>10000</v>
      </c>
      <c r="O492" s="157">
        <f t="shared" si="127"/>
        <v>10000</v>
      </c>
      <c r="P492" s="157">
        <f t="shared" si="128"/>
        <v>1137.9951923076924</v>
      </c>
      <c r="Q492" s="157" t="str" cm="1">
        <f t="array" ref="Q492">IF(D492="Electric","--",IF(D492="Diesel",_xlfn._xlws.FILTER(ORDEF[HC-ZH (g/hp-hr)],(ORDEF[HP]=I492)*(ORDEF[Model_Year]=E492)),""))</f>
        <v/>
      </c>
      <c r="R492" s="157" cm="1">
        <f t="array" ref="R492">IF(D492="Electric","--",IF(D492="Gasoline",_xlfn._xlws.FILTER(LSIEF[HC-ZH (g/hp-hr)],(LSIEF[Fuel]=D492)*(LSIEF[HP Bin]=I492)*(LSIEF[Model Year]=E492)),""))</f>
        <v>1.2999999999999999E-2</v>
      </c>
      <c r="S492" s="158">
        <f t="shared" si="129"/>
        <v>1.2999999999999999E-2</v>
      </c>
      <c r="T492" s="159" t="str" cm="1">
        <f t="array" ref="T492">IF(D492="Electric","--",IF(D492="Diesel",_xlfn._xlws.FILTER(ORDEF[HCDR],(ORDEF[HP]=I492)*(ORDEF[Model_Year]=E492),),""))</f>
        <v/>
      </c>
      <c r="U492" s="159" cm="1">
        <f t="array" ref="U492">IF(D492="Electric","--",IF(D492="Gasoline",_xlfn._xlws.FILTER(LSIEF[HC DR],(LSIEF[Fuel]=D492)*(LSIEF[HP Bin]=I492)*(LSIEF[Model Year]=E492)),""))</f>
        <v>6.6879999999999997E-5</v>
      </c>
      <c r="V492" s="159">
        <f t="shared" si="130"/>
        <v>6.6879999999999997E-5</v>
      </c>
      <c r="W492" s="158" t="str" cm="1">
        <f t="array" ref="W492">IF(D492="Electric","--",IF(D492="Diesel",_xlfn._xlws.FILTER(ORDEF[NOXzh],(ORDEF[HP]=I492)*(ORDEF[Model_Year]=E492)),""))</f>
        <v/>
      </c>
      <c r="X492" s="158" cm="1">
        <f t="array" ref="X492">IF(D492="Electric","--",IF(D492="Gasoline",_xlfn._xlws.FILTER(LSIEF[NOX-ZH (g/hp-hr)],(LSIEF[Fuel]=D492)*(LSIEF[HP Bin]=I492)*(LSIEF[Model Year]=E492)),""))</f>
        <v>0.01</v>
      </c>
      <c r="Y492" s="158">
        <f t="shared" si="131"/>
        <v>0.01</v>
      </c>
      <c r="Z492" s="159" t="str" cm="1">
        <f t="array" ref="Z492">IF(D492="Electric","--",IF(D492="Diesel",_xlfn._xlws.FILTER(ORDEF[NOXdr],(ORDEF[HP]=I492)*(ORDEF[Model_Year]=E492)),""))</f>
        <v/>
      </c>
      <c r="AA492" s="159" cm="1">
        <f t="array" ref="AA492">IF(E492="Electric","--",IF(D492="Gasoline",_xlfn._xlws.FILTER(LSIEF[NOX DR],(LSIEF[Fuel]=D492)*(LSIEF[HP Bin]=I492)*(LSIEF[Model Year]=E492)),""))</f>
        <v>4.7720000000000004E-5</v>
      </c>
      <c r="AB492" s="159">
        <f t="shared" si="132"/>
        <v>4.7720000000000004E-5</v>
      </c>
      <c r="AC492" s="158" t="str" cm="1">
        <f t="array" ref="AC492">IF(D492="Electric","--",IF(D492="Diesel",_xlfn._xlws.FILTER(DFCF2[Fuel_HC],(DFCF2[MY]=E492)),""))</f>
        <v/>
      </c>
      <c r="AD492" s="158" cm="1">
        <f t="array" ref="AD492">IF(D492="Electric","--",IF(D492="Gasoline",_xlfn._xlws.FILTER(GFCF2[Fuel_HC],(GFCF2[MY]=E492)),""))</f>
        <v>1</v>
      </c>
      <c r="AE492" s="158">
        <f t="shared" si="133"/>
        <v>1</v>
      </c>
      <c r="AF492" s="157" t="str" cm="1">
        <f t="array" ref="AF492">IF(D492="Electric","--",IF(D492="Diesel",_xlfn._xlws.FILTER(DFCF2[Fuel_NOX],(DFCF2[MY]=E492)),""))</f>
        <v/>
      </c>
      <c r="AG492" s="157" cm="1">
        <f t="array" ref="AG492">IF(D492="Electric","--",IF(D492="Gasoline",_xlfn._xlws.FILTER(GFCF2[Fuel_NOX],(GFCF2[MY]=E492)),""))</f>
        <v>0.97699999999999998</v>
      </c>
      <c r="AH492" s="157">
        <f t="shared" si="134"/>
        <v>0.97699999999999998</v>
      </c>
      <c r="AI492" s="158">
        <f t="shared" si="135"/>
        <v>8.9109118461538461E-2</v>
      </c>
      <c r="AJ492" s="158">
        <f t="shared" si="136"/>
        <v>6.282611257365385E-2</v>
      </c>
      <c r="AK492" s="158">
        <f t="shared" si="137"/>
        <v>7.7262822227460664</v>
      </c>
      <c r="AL492" s="158">
        <f t="shared" si="138"/>
        <v>5.4473917493817412</v>
      </c>
      <c r="AM492" s="158">
        <f t="shared" si="139"/>
        <v>3.8631411113730332E-3</v>
      </c>
      <c r="AN492" s="167">
        <f t="shared" si="140"/>
        <v>2.7236958746908705E-3</v>
      </c>
      <c r="AO492" s="158">
        <f t="shared" si="141"/>
        <v>3.5533171942409157E-3</v>
      </c>
      <c r="AP492" s="157"/>
      <c r="AQ492" s="161"/>
      <c r="AR492" s="161"/>
      <c r="AS492" s="161" t="str">
        <f>IF(ISNA(VLOOKUP($B492,'2017 Emission Inventory'!$B$2:$B$803,1,FALSE)),"No","Yes")</f>
        <v>No</v>
      </c>
      <c r="AT492" s="161" t="str">
        <f>IFERROR(INDEX('2017 Emission Inventory'!$C$2:$C$803,MATCH($B492,'2017 Emission Inventory'!$B$2:$B$803,0)),"")</f>
        <v/>
      </c>
      <c r="AU492" s="161" t="str">
        <f>IFERROR(INDEX('2017 Emission Inventory'!$D$2:$D$803,MATCH($B492,'2017 Emission Inventory'!$B$2:$B$803,0)),"")</f>
        <v/>
      </c>
      <c r="AV492" s="161" t="str">
        <f>IFERROR(INDEX('2017 Emission Inventory'!$E$2:$E$803,MATCH($B492,'2017 Emission Inventory'!$B$2:$B$803,0)),"")</f>
        <v/>
      </c>
      <c r="AW492" s="161" t="str">
        <f>IFERROR(INDEX('2017 Emission Inventory'!$F$2:$F$803,MATCH($B492,'2017 Emission Inventory'!$B$2:$B$803,0)),"")</f>
        <v/>
      </c>
      <c r="AX492" s="161" t="str">
        <f>IFERROR(INDEX('2017 Emission Inventory'!$G$2:$G$803,MATCH($B492,'2017 Emission Inventory'!$B$2:$B$803,0)),"")</f>
        <v/>
      </c>
      <c r="AY492" s="162" t="str">
        <f>IFERROR(INDEX('2017 Emission Inventory'!$AL$2:$AL$803,MATCH($B492,'2017 Emission Inventory'!$B$2:$B$803,0)),"")</f>
        <v/>
      </c>
      <c r="AZ492" s="163" t="e">
        <f t="shared" si="142"/>
        <v>#VALUE!</v>
      </c>
      <c r="BB492" s="166"/>
    </row>
    <row r="493" spans="1:54" s="160" customFormat="1" x14ac:dyDescent="0.35">
      <c r="A493" s="157">
        <v>492</v>
      </c>
      <c r="B493" s="157" t="s">
        <v>715</v>
      </c>
      <c r="C493" s="157" t="s">
        <v>205</v>
      </c>
      <c r="D493" s="157" t="s">
        <v>16</v>
      </c>
      <c r="E493" s="157">
        <v>2019</v>
      </c>
      <c r="F493" s="157">
        <v>64</v>
      </c>
      <c r="G493" s="157">
        <v>1137.9951923076924</v>
      </c>
      <c r="H493" s="157"/>
      <c r="I493" s="157">
        <f t="shared" si="126"/>
        <v>75</v>
      </c>
      <c r="J493" s="157" t="str">
        <f>IF(D493="Electric","--",IF(D493="Diesel",VLOOKUP(C493,[2]ORDLF!A:B,2,FALSE),""))</f>
        <v/>
      </c>
      <c r="K493" s="157">
        <f>IF(D493="Electric","--",IF(D493="Gasoline",VLOOKUP(C493,LSILF!A:C,3,FALSE),""))</f>
        <v>0.54</v>
      </c>
      <c r="L493" s="158">
        <f t="shared" si="143"/>
        <v>0.54</v>
      </c>
      <c r="M493" s="157" t="str" cm="1">
        <f t="array" ref="M493">IF(D493="Electric","--",IF(D493="Diesel",_xlfn._xlws.FILTER(DIESCH[CH Cap],(DIESCH[HP Bin]=I493)),""))</f>
        <v/>
      </c>
      <c r="N493" s="157" cm="1">
        <f t="array" ref="N493">IF(D493="Electric","--",IF(D493="Gasoline",_xlfn._xlws.FILTER(LSICH[CH Cap],(LSICH[Fuel Type]=D493)*(LSICH[MY]=E493)),""))</f>
        <v>10000</v>
      </c>
      <c r="O493" s="157">
        <f t="shared" si="127"/>
        <v>10000</v>
      </c>
      <c r="P493" s="157">
        <f t="shared" si="128"/>
        <v>1137.9951923076924</v>
      </c>
      <c r="Q493" s="157" t="str" cm="1">
        <f t="array" ref="Q493">IF(D493="Electric","--",IF(D493="Diesel",_xlfn._xlws.FILTER(ORDEF[HC-ZH (g/hp-hr)],(ORDEF[HP]=I493)*(ORDEF[Model_Year]=E493)),""))</f>
        <v/>
      </c>
      <c r="R493" s="157" cm="1">
        <f t="array" ref="R493">IF(D493="Electric","--",IF(D493="Gasoline",_xlfn._xlws.FILTER(LSIEF[HC-ZH (g/hp-hr)],(LSIEF[Fuel]=D493)*(LSIEF[HP Bin]=I493)*(LSIEF[Model Year]=E493)),""))</f>
        <v>1.2999999999999999E-2</v>
      </c>
      <c r="S493" s="158">
        <f t="shared" si="129"/>
        <v>1.2999999999999999E-2</v>
      </c>
      <c r="T493" s="159" t="str" cm="1">
        <f t="array" ref="T493">IF(D493="Electric","--",IF(D493="Diesel",_xlfn._xlws.FILTER(ORDEF[HCDR],(ORDEF[HP]=I493)*(ORDEF[Model_Year]=E493),),""))</f>
        <v/>
      </c>
      <c r="U493" s="159" cm="1">
        <f t="array" ref="U493">IF(D493="Electric","--",IF(D493="Gasoline",_xlfn._xlws.FILTER(LSIEF[HC DR],(LSIEF[Fuel]=D493)*(LSIEF[HP Bin]=I493)*(LSIEF[Model Year]=E493)),""))</f>
        <v>6.6879999999999997E-5</v>
      </c>
      <c r="V493" s="159">
        <f t="shared" si="130"/>
        <v>6.6879999999999997E-5</v>
      </c>
      <c r="W493" s="158" t="str" cm="1">
        <f t="array" ref="W493">IF(D493="Electric","--",IF(D493="Diesel",_xlfn._xlws.FILTER(ORDEF[NOXzh],(ORDEF[HP]=I493)*(ORDEF[Model_Year]=E493)),""))</f>
        <v/>
      </c>
      <c r="X493" s="158" cm="1">
        <f t="array" ref="X493">IF(D493="Electric","--",IF(D493="Gasoline",_xlfn._xlws.FILTER(LSIEF[NOX-ZH (g/hp-hr)],(LSIEF[Fuel]=D493)*(LSIEF[HP Bin]=I493)*(LSIEF[Model Year]=E493)),""))</f>
        <v>0.01</v>
      </c>
      <c r="Y493" s="158">
        <f t="shared" si="131"/>
        <v>0.01</v>
      </c>
      <c r="Z493" s="159" t="str" cm="1">
        <f t="array" ref="Z493">IF(D493="Electric","--",IF(D493="Diesel",_xlfn._xlws.FILTER(ORDEF[NOXdr],(ORDEF[HP]=I493)*(ORDEF[Model_Year]=E493)),""))</f>
        <v/>
      </c>
      <c r="AA493" s="159" cm="1">
        <f t="array" ref="AA493">IF(E493="Electric","--",IF(D493="Gasoline",_xlfn._xlws.FILTER(LSIEF[NOX DR],(LSIEF[Fuel]=D493)*(LSIEF[HP Bin]=I493)*(LSIEF[Model Year]=E493)),""))</f>
        <v>4.7720000000000004E-5</v>
      </c>
      <c r="AB493" s="159">
        <f t="shared" si="132"/>
        <v>4.7720000000000004E-5</v>
      </c>
      <c r="AC493" s="158" t="str" cm="1">
        <f t="array" ref="AC493">IF(D493="Electric","--",IF(D493="Diesel",_xlfn._xlws.FILTER(DFCF2[Fuel_HC],(DFCF2[MY]=E493)),""))</f>
        <v/>
      </c>
      <c r="AD493" s="158" cm="1">
        <f t="array" ref="AD493">IF(D493="Electric","--",IF(D493="Gasoline",_xlfn._xlws.FILTER(GFCF2[Fuel_HC],(GFCF2[MY]=E493)),""))</f>
        <v>1</v>
      </c>
      <c r="AE493" s="158">
        <f t="shared" si="133"/>
        <v>1</v>
      </c>
      <c r="AF493" s="157" t="str" cm="1">
        <f t="array" ref="AF493">IF(D493="Electric","--",IF(D493="Diesel",_xlfn._xlws.FILTER(DFCF2[Fuel_NOX],(DFCF2[MY]=E493)),""))</f>
        <v/>
      </c>
      <c r="AG493" s="157" cm="1">
        <f t="array" ref="AG493">IF(D493="Electric","--",IF(D493="Gasoline",_xlfn._xlws.FILTER(GFCF2[Fuel_NOX],(GFCF2[MY]=E493)),""))</f>
        <v>0.97699999999999998</v>
      </c>
      <c r="AH493" s="157">
        <f t="shared" si="134"/>
        <v>0.97699999999999998</v>
      </c>
      <c r="AI493" s="158">
        <f t="shared" si="135"/>
        <v>8.9109118461538461E-2</v>
      </c>
      <c r="AJ493" s="158">
        <f t="shared" si="136"/>
        <v>6.282611257365385E-2</v>
      </c>
      <c r="AK493" s="158">
        <f t="shared" si="137"/>
        <v>7.7262822227460664</v>
      </c>
      <c r="AL493" s="158">
        <f t="shared" si="138"/>
        <v>5.4473917493817412</v>
      </c>
      <c r="AM493" s="158">
        <f t="shared" si="139"/>
        <v>3.8631411113730332E-3</v>
      </c>
      <c r="AN493" s="167">
        <f t="shared" si="140"/>
        <v>2.7236958746908705E-3</v>
      </c>
      <c r="AO493" s="158">
        <f t="shared" si="141"/>
        <v>3.5533171942409157E-3</v>
      </c>
      <c r="AP493" s="157"/>
      <c r="AQ493" s="161"/>
      <c r="AR493" s="161"/>
      <c r="AS493" s="161" t="str">
        <f>IF(ISNA(VLOOKUP($B493,'2017 Emission Inventory'!$B$2:$B$803,1,FALSE)),"No","Yes")</f>
        <v>No</v>
      </c>
      <c r="AT493" s="161" t="str">
        <f>IFERROR(INDEX('2017 Emission Inventory'!$C$2:$C$803,MATCH($B493,'2017 Emission Inventory'!$B$2:$B$803,0)),"")</f>
        <v/>
      </c>
      <c r="AU493" s="161" t="str">
        <f>IFERROR(INDEX('2017 Emission Inventory'!$D$2:$D$803,MATCH($B493,'2017 Emission Inventory'!$B$2:$B$803,0)),"")</f>
        <v/>
      </c>
      <c r="AV493" s="161" t="str">
        <f>IFERROR(INDEX('2017 Emission Inventory'!$E$2:$E$803,MATCH($B493,'2017 Emission Inventory'!$B$2:$B$803,0)),"")</f>
        <v/>
      </c>
      <c r="AW493" s="161" t="str">
        <f>IFERROR(INDEX('2017 Emission Inventory'!$F$2:$F$803,MATCH($B493,'2017 Emission Inventory'!$B$2:$B$803,0)),"")</f>
        <v/>
      </c>
      <c r="AX493" s="161" t="str">
        <f>IFERROR(INDEX('2017 Emission Inventory'!$G$2:$G$803,MATCH($B493,'2017 Emission Inventory'!$B$2:$B$803,0)),"")</f>
        <v/>
      </c>
      <c r="AY493" s="162" t="str">
        <f>IFERROR(INDEX('2017 Emission Inventory'!$AL$2:$AL$803,MATCH($B493,'2017 Emission Inventory'!$B$2:$B$803,0)),"")</f>
        <v/>
      </c>
      <c r="AZ493" s="163" t="e">
        <f t="shared" si="142"/>
        <v>#VALUE!</v>
      </c>
      <c r="BB493" s="166"/>
    </row>
    <row r="494" spans="1:54" s="160" customFormat="1" x14ac:dyDescent="0.35">
      <c r="A494" s="157">
        <v>493</v>
      </c>
      <c r="B494" s="157">
        <v>9706</v>
      </c>
      <c r="C494" s="157" t="s">
        <v>205</v>
      </c>
      <c r="D494" s="157" t="s">
        <v>16</v>
      </c>
      <c r="E494" s="157">
        <v>2020</v>
      </c>
      <c r="F494" s="157">
        <v>80</v>
      </c>
      <c r="G494" s="157">
        <v>1137.9951923076924</v>
      </c>
      <c r="H494" s="157"/>
      <c r="I494" s="157">
        <f t="shared" si="126"/>
        <v>100</v>
      </c>
      <c r="J494" s="157" t="str">
        <f>IF(D494="Electric","--",IF(D494="Diesel",VLOOKUP(C494,[2]ORDLF!A:B,2,FALSE),""))</f>
        <v/>
      </c>
      <c r="K494" s="157">
        <f>IF(D494="Electric","--",IF(D494="Gasoline",VLOOKUP(C494,LSILF!A:C,3,FALSE),""))</f>
        <v>0.54</v>
      </c>
      <c r="L494" s="158">
        <f t="shared" si="143"/>
        <v>0.54</v>
      </c>
      <c r="M494" s="157" t="str" cm="1">
        <f t="array" ref="M494">IF(D494="Electric","--",IF(D494="Diesel",_xlfn._xlws.FILTER(DIESCH[CH Cap],(DIESCH[HP Bin]=I494)),""))</f>
        <v/>
      </c>
      <c r="N494" s="157" cm="1">
        <f t="array" ref="N494">IF(D494="Electric","--",IF(D494="Gasoline",_xlfn._xlws.FILTER(LSICH[CH Cap],(LSICH[Fuel Type]=D494)*(LSICH[MY]=E494)),""))</f>
        <v>10000</v>
      </c>
      <c r="O494" s="157">
        <f t="shared" si="127"/>
        <v>10000</v>
      </c>
      <c r="P494" s="157">
        <f t="shared" si="128"/>
        <v>1137.9951923076924</v>
      </c>
      <c r="Q494" s="157" t="str" cm="1">
        <f t="array" ref="Q494">IF(D494="Electric","--",IF(D494="Diesel",_xlfn._xlws.FILTER(ORDEF[HC-ZH (g/hp-hr)],(ORDEF[HP]=I494)*(ORDEF[Model_Year]=E494)),""))</f>
        <v/>
      </c>
      <c r="R494" s="157" cm="1">
        <f t="array" ref="R494">IF(D494="Electric","--",IF(D494="Gasoline",_xlfn._xlws.FILTER(LSIEF[HC-ZH (g/hp-hr)],(LSIEF[Fuel]=D494)*(LSIEF[HP Bin]=I494)*(LSIEF[Model Year]=E494)),""))</f>
        <v>1.7000000000000001E-2</v>
      </c>
      <c r="S494" s="158">
        <f t="shared" si="129"/>
        <v>1.7000000000000001E-2</v>
      </c>
      <c r="T494" s="159" t="str" cm="1">
        <f t="array" ref="T494">IF(D494="Electric","--",IF(D494="Diesel",_xlfn._xlws.FILTER(ORDEF[HCDR],(ORDEF[HP]=I494)*(ORDEF[Model_Year]=E494),),""))</f>
        <v/>
      </c>
      <c r="U494" s="159" cm="1">
        <f t="array" ref="U494">IF(D494="Electric","--",IF(D494="Gasoline",_xlfn._xlws.FILTER(LSIEF[HC DR],(LSIEF[Fuel]=D494)*(LSIEF[HP Bin]=I494)*(LSIEF[Model Year]=E494)),""))</f>
        <v>3.2639999999999999E-5</v>
      </c>
      <c r="V494" s="159">
        <f t="shared" si="130"/>
        <v>3.2639999999999999E-5</v>
      </c>
      <c r="W494" s="158" t="str" cm="1">
        <f t="array" ref="W494">IF(D494="Electric","--",IF(D494="Diesel",_xlfn._xlws.FILTER(ORDEF[NOXzh],(ORDEF[HP]=I494)*(ORDEF[Model_Year]=E494)),""))</f>
        <v/>
      </c>
      <c r="X494" s="158" cm="1">
        <f t="array" ref="X494">IF(D494="Electric","--",IF(D494="Gasoline",_xlfn._xlws.FILTER(LSIEF[NOX-ZH (g/hp-hr)],(LSIEF[Fuel]=D494)*(LSIEF[HP Bin]=I494)*(LSIEF[Model Year]=E494)),""))</f>
        <v>3.7999999999999999E-2</v>
      </c>
      <c r="Y494" s="158">
        <f t="shared" si="131"/>
        <v>3.7999999999999999E-2</v>
      </c>
      <c r="Z494" s="159" t="str" cm="1">
        <f t="array" ref="Z494">IF(D494="Electric","--",IF(D494="Diesel",_xlfn._xlws.FILTER(ORDEF[NOXdr],(ORDEF[HP]=I494)*(ORDEF[Model_Year]=E494)),""))</f>
        <v/>
      </c>
      <c r="AA494" s="159" cm="1">
        <f t="array" ref="AA494">IF(E494="Electric","--",IF(D494="Gasoline",_xlfn._xlws.FILTER(LSIEF[NOX DR],(LSIEF[Fuel]=D494)*(LSIEF[HP Bin]=I494)*(LSIEF[Model Year]=E494)),""))</f>
        <v>7.5559999999999988E-5</v>
      </c>
      <c r="AB494" s="159">
        <f t="shared" si="132"/>
        <v>7.5559999999999988E-5</v>
      </c>
      <c r="AC494" s="158" t="str" cm="1">
        <f t="array" ref="AC494">IF(D494="Electric","--",IF(D494="Diesel",_xlfn._xlws.FILTER(DFCF2[Fuel_HC],(DFCF2[MY]=E494)),""))</f>
        <v/>
      </c>
      <c r="AD494" s="158" cm="1">
        <f t="array" ref="AD494">IF(D494="Electric","--",IF(D494="Gasoline",_xlfn._xlws.FILTER(GFCF2[Fuel_HC],(GFCF2[MY]=E494)),""))</f>
        <v>1</v>
      </c>
      <c r="AE494" s="158">
        <f t="shared" si="133"/>
        <v>1</v>
      </c>
      <c r="AF494" s="157" t="str" cm="1">
        <f t="array" ref="AF494">IF(D494="Electric","--",IF(D494="Diesel",_xlfn._xlws.FILTER(DFCF2[Fuel_NOX],(DFCF2[MY]=E494)),""))</f>
        <v/>
      </c>
      <c r="AG494" s="157" cm="1">
        <f t="array" ref="AG494">IF(D494="Electric","--",IF(D494="Gasoline",_xlfn._xlws.FILTER(GFCF2[Fuel_NOX],(GFCF2[MY]=E494)),""))</f>
        <v>0.97699999999999998</v>
      </c>
      <c r="AH494" s="157">
        <f t="shared" si="134"/>
        <v>0.97699999999999998</v>
      </c>
      <c r="AI494" s="158">
        <f t="shared" si="135"/>
        <v>5.4144163076923081E-2</v>
      </c>
      <c r="AJ494" s="158">
        <f t="shared" si="136"/>
        <v>0.12113521764596154</v>
      </c>
      <c r="AK494" s="158">
        <f t="shared" si="137"/>
        <v>5.8682698789582464</v>
      </c>
      <c r="AL494" s="158">
        <f t="shared" si="138"/>
        <v>13.128915631827773</v>
      </c>
      <c r="AM494" s="158">
        <f t="shared" si="139"/>
        <v>2.9341349394791231E-3</v>
      </c>
      <c r="AN494" s="158">
        <f t="shared" si="140"/>
        <v>6.5644578159138869E-3</v>
      </c>
      <c r="AO494" s="158">
        <f t="shared" si="141"/>
        <v>2.6988173173328974E-3</v>
      </c>
      <c r="AP494" s="157"/>
      <c r="AQ494" s="161"/>
      <c r="AR494" s="161"/>
      <c r="AS494" s="161" t="str">
        <f>IF(ISNA(VLOOKUP($B494,'2017 Emission Inventory'!$B$2:$B$803,1,FALSE)),"No","Yes")</f>
        <v>No</v>
      </c>
      <c r="AT494" s="161" t="str">
        <f>IFERROR(INDEX('2017 Emission Inventory'!$C$2:$C$803,MATCH($B494,'2017 Emission Inventory'!$B$2:$B$803,0)),"")</f>
        <v/>
      </c>
      <c r="AU494" s="161" t="str">
        <f>IFERROR(INDEX('2017 Emission Inventory'!$D$2:$D$803,MATCH($B494,'2017 Emission Inventory'!$B$2:$B$803,0)),"")</f>
        <v/>
      </c>
      <c r="AV494" s="161" t="str">
        <f>IFERROR(INDEX('2017 Emission Inventory'!$E$2:$E$803,MATCH($B494,'2017 Emission Inventory'!$B$2:$B$803,0)),"")</f>
        <v/>
      </c>
      <c r="AW494" s="161" t="str">
        <f>IFERROR(INDEX('2017 Emission Inventory'!$F$2:$F$803,MATCH($B494,'2017 Emission Inventory'!$B$2:$B$803,0)),"")</f>
        <v/>
      </c>
      <c r="AX494" s="161" t="str">
        <f>IFERROR(INDEX('2017 Emission Inventory'!$G$2:$G$803,MATCH($B494,'2017 Emission Inventory'!$B$2:$B$803,0)),"")</f>
        <v/>
      </c>
      <c r="AY494" s="162" t="str">
        <f>IFERROR(INDEX('2017 Emission Inventory'!$AL$2:$AL$803,MATCH($B494,'2017 Emission Inventory'!$B$2:$B$803,0)),"")</f>
        <v/>
      </c>
      <c r="AZ494" s="163" t="e">
        <f t="shared" si="142"/>
        <v>#VALUE!</v>
      </c>
      <c r="BB494" s="166"/>
    </row>
    <row r="495" spans="1:54" s="160" customFormat="1" x14ac:dyDescent="0.35">
      <c r="A495" s="157">
        <v>494</v>
      </c>
      <c r="B495" s="157">
        <v>9729</v>
      </c>
      <c r="C495" s="157" t="s">
        <v>205</v>
      </c>
      <c r="D495" s="157" t="s">
        <v>16</v>
      </c>
      <c r="E495" s="157">
        <v>2020</v>
      </c>
      <c r="F495" s="157">
        <v>80</v>
      </c>
      <c r="G495" s="157">
        <v>1137.9951923076924</v>
      </c>
      <c r="H495" s="157"/>
      <c r="I495" s="157">
        <f t="shared" si="126"/>
        <v>100</v>
      </c>
      <c r="J495" s="157" t="str">
        <f>IF(D495="Electric","--",IF(D495="Diesel",VLOOKUP(C495,[2]ORDLF!A:B,2,FALSE),""))</f>
        <v/>
      </c>
      <c r="K495" s="157">
        <f>IF(D495="Electric","--",IF(D495="Gasoline",VLOOKUP(C495,LSILF!A:C,3,FALSE),""))</f>
        <v>0.54</v>
      </c>
      <c r="L495" s="158">
        <f t="shared" si="143"/>
        <v>0.54</v>
      </c>
      <c r="M495" s="157" t="str" cm="1">
        <f t="array" ref="M495">IF(D495="Electric","--",IF(D495="Diesel",_xlfn._xlws.FILTER(DIESCH[CH Cap],(DIESCH[HP Bin]=I495)),""))</f>
        <v/>
      </c>
      <c r="N495" s="157" cm="1">
        <f t="array" ref="N495">IF(D495="Electric","--",IF(D495="Gasoline",_xlfn._xlws.FILTER(LSICH[CH Cap],(LSICH[Fuel Type]=D495)*(LSICH[MY]=E495)),""))</f>
        <v>10000</v>
      </c>
      <c r="O495" s="157">
        <f t="shared" si="127"/>
        <v>10000</v>
      </c>
      <c r="P495" s="157">
        <f t="shared" si="128"/>
        <v>1137.9951923076924</v>
      </c>
      <c r="Q495" s="157" t="str" cm="1">
        <f t="array" ref="Q495">IF(D495="Electric","--",IF(D495="Diesel",_xlfn._xlws.FILTER(ORDEF[HC-ZH (g/hp-hr)],(ORDEF[HP]=I495)*(ORDEF[Model_Year]=E495)),""))</f>
        <v/>
      </c>
      <c r="R495" s="157" cm="1">
        <f t="array" ref="R495">IF(D495="Electric","--",IF(D495="Gasoline",_xlfn._xlws.FILTER(LSIEF[HC-ZH (g/hp-hr)],(LSIEF[Fuel]=D495)*(LSIEF[HP Bin]=I495)*(LSIEF[Model Year]=E495)),""))</f>
        <v>1.7000000000000001E-2</v>
      </c>
      <c r="S495" s="158">
        <f t="shared" si="129"/>
        <v>1.7000000000000001E-2</v>
      </c>
      <c r="T495" s="159" t="str" cm="1">
        <f t="array" ref="T495">IF(D495="Electric","--",IF(D495="Diesel",_xlfn._xlws.FILTER(ORDEF[HCDR],(ORDEF[HP]=I495)*(ORDEF[Model_Year]=E495),),""))</f>
        <v/>
      </c>
      <c r="U495" s="159" cm="1">
        <f t="array" ref="U495">IF(D495="Electric","--",IF(D495="Gasoline",_xlfn._xlws.FILTER(LSIEF[HC DR],(LSIEF[Fuel]=D495)*(LSIEF[HP Bin]=I495)*(LSIEF[Model Year]=E495)),""))</f>
        <v>3.2639999999999999E-5</v>
      </c>
      <c r="V495" s="159">
        <f t="shared" si="130"/>
        <v>3.2639999999999999E-5</v>
      </c>
      <c r="W495" s="158" t="str" cm="1">
        <f t="array" ref="W495">IF(D495="Electric","--",IF(D495="Diesel",_xlfn._xlws.FILTER(ORDEF[NOXzh],(ORDEF[HP]=I495)*(ORDEF[Model_Year]=E495)),""))</f>
        <v/>
      </c>
      <c r="X495" s="158" cm="1">
        <f t="array" ref="X495">IF(D495="Electric","--",IF(D495="Gasoline",_xlfn._xlws.FILTER(LSIEF[NOX-ZH (g/hp-hr)],(LSIEF[Fuel]=D495)*(LSIEF[HP Bin]=I495)*(LSIEF[Model Year]=E495)),""))</f>
        <v>3.7999999999999999E-2</v>
      </c>
      <c r="Y495" s="158">
        <f t="shared" si="131"/>
        <v>3.7999999999999999E-2</v>
      </c>
      <c r="Z495" s="159" t="str" cm="1">
        <f t="array" ref="Z495">IF(D495="Electric","--",IF(D495="Diesel",_xlfn._xlws.FILTER(ORDEF[NOXdr],(ORDEF[HP]=I495)*(ORDEF[Model_Year]=E495)),""))</f>
        <v/>
      </c>
      <c r="AA495" s="159" cm="1">
        <f t="array" ref="AA495">IF(E495="Electric","--",IF(D495="Gasoline",_xlfn._xlws.FILTER(LSIEF[NOX DR],(LSIEF[Fuel]=D495)*(LSIEF[HP Bin]=I495)*(LSIEF[Model Year]=E495)),""))</f>
        <v>7.5559999999999988E-5</v>
      </c>
      <c r="AB495" s="159">
        <f t="shared" si="132"/>
        <v>7.5559999999999988E-5</v>
      </c>
      <c r="AC495" s="158" t="str" cm="1">
        <f t="array" ref="AC495">IF(D495="Electric","--",IF(D495="Diesel",_xlfn._xlws.FILTER(DFCF2[Fuel_HC],(DFCF2[MY]=E495)),""))</f>
        <v/>
      </c>
      <c r="AD495" s="158" cm="1">
        <f t="array" ref="AD495">IF(D495="Electric","--",IF(D495="Gasoline",_xlfn._xlws.FILTER(GFCF2[Fuel_HC],(GFCF2[MY]=E495)),""))</f>
        <v>1</v>
      </c>
      <c r="AE495" s="158">
        <f t="shared" si="133"/>
        <v>1</v>
      </c>
      <c r="AF495" s="157" t="str" cm="1">
        <f t="array" ref="AF495">IF(D495="Electric","--",IF(D495="Diesel",_xlfn._xlws.FILTER(DFCF2[Fuel_NOX],(DFCF2[MY]=E495)),""))</f>
        <v/>
      </c>
      <c r="AG495" s="157" cm="1">
        <f t="array" ref="AG495">IF(D495="Electric","--",IF(D495="Gasoline",_xlfn._xlws.FILTER(GFCF2[Fuel_NOX],(GFCF2[MY]=E495)),""))</f>
        <v>0.97699999999999998</v>
      </c>
      <c r="AH495" s="157">
        <f t="shared" si="134"/>
        <v>0.97699999999999998</v>
      </c>
      <c r="AI495" s="158">
        <f t="shared" si="135"/>
        <v>5.4144163076923081E-2</v>
      </c>
      <c r="AJ495" s="158">
        <f t="shared" si="136"/>
        <v>0.12113521764596154</v>
      </c>
      <c r="AK495" s="158">
        <f t="shared" si="137"/>
        <v>5.8682698789582464</v>
      </c>
      <c r="AL495" s="158">
        <f t="shared" si="138"/>
        <v>13.128915631827773</v>
      </c>
      <c r="AM495" s="158">
        <f t="shared" si="139"/>
        <v>2.9341349394791231E-3</v>
      </c>
      <c r="AN495" s="158">
        <f t="shared" si="140"/>
        <v>6.5644578159138869E-3</v>
      </c>
      <c r="AO495" s="158">
        <f t="shared" si="141"/>
        <v>2.6988173173328974E-3</v>
      </c>
      <c r="AP495" s="157"/>
      <c r="AQ495" s="161"/>
      <c r="AR495" s="161"/>
      <c r="AS495" s="161" t="str">
        <f>IF(ISNA(VLOOKUP($B495,'2017 Emission Inventory'!$B$2:$B$803,1,FALSE)),"No","Yes")</f>
        <v>No</v>
      </c>
      <c r="AT495" s="161" t="str">
        <f>IFERROR(INDEX('2017 Emission Inventory'!$C$2:$C$803,MATCH($B495,'2017 Emission Inventory'!$B$2:$B$803,0)),"")</f>
        <v/>
      </c>
      <c r="AU495" s="161" t="str">
        <f>IFERROR(INDEX('2017 Emission Inventory'!$D$2:$D$803,MATCH($B495,'2017 Emission Inventory'!$B$2:$B$803,0)),"")</f>
        <v/>
      </c>
      <c r="AV495" s="161" t="str">
        <f>IFERROR(INDEX('2017 Emission Inventory'!$E$2:$E$803,MATCH($B495,'2017 Emission Inventory'!$B$2:$B$803,0)),"")</f>
        <v/>
      </c>
      <c r="AW495" s="161" t="str">
        <f>IFERROR(INDEX('2017 Emission Inventory'!$F$2:$F$803,MATCH($B495,'2017 Emission Inventory'!$B$2:$B$803,0)),"")</f>
        <v/>
      </c>
      <c r="AX495" s="161" t="str">
        <f>IFERROR(INDEX('2017 Emission Inventory'!$G$2:$G$803,MATCH($B495,'2017 Emission Inventory'!$B$2:$B$803,0)),"")</f>
        <v/>
      </c>
      <c r="AY495" s="162" t="str">
        <f>IFERROR(INDEX('2017 Emission Inventory'!$AL$2:$AL$803,MATCH($B495,'2017 Emission Inventory'!$B$2:$B$803,0)),"")</f>
        <v/>
      </c>
      <c r="AZ495" s="163" t="e">
        <f t="shared" si="142"/>
        <v>#VALUE!</v>
      </c>
      <c r="BB495" s="166"/>
    </row>
    <row r="496" spans="1:54" s="160" customFormat="1" x14ac:dyDescent="0.35">
      <c r="A496" s="157">
        <v>495</v>
      </c>
      <c r="B496" s="157">
        <v>48292</v>
      </c>
      <c r="C496" s="157" t="s">
        <v>205</v>
      </c>
      <c r="D496" s="157" t="s">
        <v>16</v>
      </c>
      <c r="E496" s="157">
        <v>2020</v>
      </c>
      <c r="F496" s="157">
        <v>61</v>
      </c>
      <c r="G496" s="157">
        <v>1137.9951923076924</v>
      </c>
      <c r="H496" s="157"/>
      <c r="I496" s="157">
        <f t="shared" si="126"/>
        <v>75</v>
      </c>
      <c r="J496" s="157" t="str">
        <f>IF(D496="Electric","--",IF(D496="Diesel",VLOOKUP(C496,[2]ORDLF!A:B,2,FALSE),""))</f>
        <v/>
      </c>
      <c r="K496" s="157">
        <f>IF(D496="Electric","--",IF(D496="Gasoline",VLOOKUP(C496,LSILF!A:C,3,FALSE),""))</f>
        <v>0.54</v>
      </c>
      <c r="L496" s="158">
        <f t="shared" si="143"/>
        <v>0.54</v>
      </c>
      <c r="M496" s="157" t="str" cm="1">
        <f t="array" ref="M496">IF(D496="Electric","--",IF(D496="Diesel",_xlfn._xlws.FILTER(DIESCH[CH Cap],(DIESCH[HP Bin]=I496)),""))</f>
        <v/>
      </c>
      <c r="N496" s="157" cm="1">
        <f t="array" ref="N496">IF(D496="Electric","--",IF(D496="Gasoline",_xlfn._xlws.FILTER(LSICH[CH Cap],(LSICH[Fuel Type]=D496)*(LSICH[MY]=E496)),""))</f>
        <v>10000</v>
      </c>
      <c r="O496" s="157">
        <f t="shared" si="127"/>
        <v>10000</v>
      </c>
      <c r="P496" s="157">
        <f t="shared" si="128"/>
        <v>1137.9951923076924</v>
      </c>
      <c r="Q496" s="157" t="str" cm="1">
        <f t="array" ref="Q496">IF(D496="Electric","--",IF(D496="Diesel",_xlfn._xlws.FILTER(ORDEF[HC-ZH (g/hp-hr)],(ORDEF[HP]=I496)*(ORDEF[Model_Year]=E496)),""))</f>
        <v/>
      </c>
      <c r="R496" s="157" cm="1">
        <f t="array" ref="R496">IF(D496="Electric","--",IF(D496="Gasoline",_xlfn._xlws.FILTER(LSIEF[HC-ZH (g/hp-hr)],(LSIEF[Fuel]=D496)*(LSIEF[HP Bin]=I496)*(LSIEF[Model Year]=E496)),""))</f>
        <v>1.2999999999999999E-2</v>
      </c>
      <c r="S496" s="158">
        <f t="shared" si="129"/>
        <v>1.2999999999999999E-2</v>
      </c>
      <c r="T496" s="159" t="str" cm="1">
        <f t="array" ref="T496">IF(D496="Electric","--",IF(D496="Diesel",_xlfn._xlws.FILTER(ORDEF[HCDR],(ORDEF[HP]=I496)*(ORDEF[Model_Year]=E496),),""))</f>
        <v/>
      </c>
      <c r="U496" s="159" cm="1">
        <f t="array" ref="U496">IF(D496="Electric","--",IF(D496="Gasoline",_xlfn._xlws.FILTER(LSIEF[HC DR],(LSIEF[Fuel]=D496)*(LSIEF[HP Bin]=I496)*(LSIEF[Model Year]=E496)),""))</f>
        <v>6.6879999999999997E-5</v>
      </c>
      <c r="V496" s="159">
        <f t="shared" si="130"/>
        <v>6.6879999999999997E-5</v>
      </c>
      <c r="W496" s="158" t="str" cm="1">
        <f t="array" ref="W496">IF(D496="Electric","--",IF(D496="Diesel",_xlfn._xlws.FILTER(ORDEF[NOXzh],(ORDEF[HP]=I496)*(ORDEF[Model_Year]=E496)),""))</f>
        <v/>
      </c>
      <c r="X496" s="158" cm="1">
        <f t="array" ref="X496">IF(D496="Electric","--",IF(D496="Gasoline",_xlfn._xlws.FILTER(LSIEF[NOX-ZH (g/hp-hr)],(LSIEF[Fuel]=D496)*(LSIEF[HP Bin]=I496)*(LSIEF[Model Year]=E496)),""))</f>
        <v>0.01</v>
      </c>
      <c r="Y496" s="158">
        <f t="shared" si="131"/>
        <v>0.01</v>
      </c>
      <c r="Z496" s="159" t="str" cm="1">
        <f t="array" ref="Z496">IF(D496="Electric","--",IF(D496="Diesel",_xlfn._xlws.FILTER(ORDEF[NOXdr],(ORDEF[HP]=I496)*(ORDEF[Model_Year]=E496)),""))</f>
        <v/>
      </c>
      <c r="AA496" s="159" cm="1">
        <f t="array" ref="AA496">IF(E496="Electric","--",IF(D496="Gasoline",_xlfn._xlws.FILTER(LSIEF[NOX DR],(LSIEF[Fuel]=D496)*(LSIEF[HP Bin]=I496)*(LSIEF[Model Year]=E496)),""))</f>
        <v>4.7720000000000004E-5</v>
      </c>
      <c r="AB496" s="159">
        <f t="shared" si="132"/>
        <v>4.7720000000000004E-5</v>
      </c>
      <c r="AC496" s="158" t="str" cm="1">
        <f t="array" ref="AC496">IF(D496="Electric","--",IF(D496="Diesel",_xlfn._xlws.FILTER(DFCF2[Fuel_HC],(DFCF2[MY]=E496)),""))</f>
        <v/>
      </c>
      <c r="AD496" s="158" cm="1">
        <f t="array" ref="AD496">IF(D496="Electric","--",IF(D496="Gasoline",_xlfn._xlws.FILTER(GFCF2[Fuel_HC],(GFCF2[MY]=E496)),""))</f>
        <v>1</v>
      </c>
      <c r="AE496" s="158">
        <f t="shared" si="133"/>
        <v>1</v>
      </c>
      <c r="AF496" s="157" t="str" cm="1">
        <f t="array" ref="AF496">IF(D496="Electric","--",IF(D496="Diesel",_xlfn._xlws.FILTER(DFCF2[Fuel_NOX],(DFCF2[MY]=E496)),""))</f>
        <v/>
      </c>
      <c r="AG496" s="157" cm="1">
        <f t="array" ref="AG496">IF(D496="Electric","--",IF(D496="Gasoline",_xlfn._xlws.FILTER(GFCF2[Fuel_NOX],(GFCF2[MY]=E496)),""))</f>
        <v>0.97699999999999998</v>
      </c>
      <c r="AH496" s="157">
        <f t="shared" si="134"/>
        <v>0.97699999999999998</v>
      </c>
      <c r="AI496" s="158">
        <f t="shared" si="135"/>
        <v>8.9109118461538461E-2</v>
      </c>
      <c r="AJ496" s="158">
        <f t="shared" si="136"/>
        <v>6.282611257365385E-2</v>
      </c>
      <c r="AK496" s="158">
        <f t="shared" si="137"/>
        <v>7.364112743554843</v>
      </c>
      <c r="AL496" s="158">
        <f t="shared" si="138"/>
        <v>5.1920452611294721</v>
      </c>
      <c r="AM496" s="158">
        <f t="shared" si="139"/>
        <v>3.6820563717774217E-3</v>
      </c>
      <c r="AN496" s="167">
        <f t="shared" si="140"/>
        <v>2.5960226305647362E-3</v>
      </c>
      <c r="AO496" s="158">
        <f t="shared" si="141"/>
        <v>3.3867554507608722E-3</v>
      </c>
      <c r="AP496" s="157"/>
      <c r="AQ496" s="161"/>
      <c r="AR496" s="161"/>
      <c r="AS496" s="161" t="str">
        <f>IF(ISNA(VLOOKUP($B496,'2017 Emission Inventory'!$B$2:$B$803,1,FALSE)),"No","Yes")</f>
        <v>No</v>
      </c>
      <c r="AT496" s="161" t="str">
        <f>IFERROR(INDEX('2017 Emission Inventory'!$C$2:$C$803,MATCH($B496,'2017 Emission Inventory'!$B$2:$B$803,0)),"")</f>
        <v/>
      </c>
      <c r="AU496" s="161" t="str">
        <f>IFERROR(INDEX('2017 Emission Inventory'!$D$2:$D$803,MATCH($B496,'2017 Emission Inventory'!$B$2:$B$803,0)),"")</f>
        <v/>
      </c>
      <c r="AV496" s="161" t="str">
        <f>IFERROR(INDEX('2017 Emission Inventory'!$E$2:$E$803,MATCH($B496,'2017 Emission Inventory'!$B$2:$B$803,0)),"")</f>
        <v/>
      </c>
      <c r="AW496" s="161" t="str">
        <f>IFERROR(INDEX('2017 Emission Inventory'!$F$2:$F$803,MATCH($B496,'2017 Emission Inventory'!$B$2:$B$803,0)),"")</f>
        <v/>
      </c>
      <c r="AX496" s="161" t="str">
        <f>IFERROR(INDEX('2017 Emission Inventory'!$G$2:$G$803,MATCH($B496,'2017 Emission Inventory'!$B$2:$B$803,0)),"")</f>
        <v/>
      </c>
      <c r="AY496" s="162" t="str">
        <f>IFERROR(INDEX('2017 Emission Inventory'!$AL$2:$AL$803,MATCH($B496,'2017 Emission Inventory'!$B$2:$B$803,0)),"")</f>
        <v/>
      </c>
      <c r="AZ496" s="163" t="e">
        <f t="shared" si="142"/>
        <v>#VALUE!</v>
      </c>
      <c r="BB496" s="166"/>
    </row>
    <row r="497" spans="1:54" s="160" customFormat="1" x14ac:dyDescent="0.35">
      <c r="A497" s="157">
        <v>496</v>
      </c>
      <c r="B497" s="157">
        <v>48293</v>
      </c>
      <c r="C497" s="157" t="s">
        <v>205</v>
      </c>
      <c r="D497" s="157" t="s">
        <v>16</v>
      </c>
      <c r="E497" s="157">
        <v>2020</v>
      </c>
      <c r="F497" s="157">
        <v>61</v>
      </c>
      <c r="G497" s="157">
        <v>1137.9951923076924</v>
      </c>
      <c r="H497" s="157"/>
      <c r="I497" s="157">
        <f t="shared" si="126"/>
        <v>75</v>
      </c>
      <c r="J497" s="157" t="str">
        <f>IF(D497="Electric","--",IF(D497="Diesel",VLOOKUP(C497,[2]ORDLF!A:B,2,FALSE),""))</f>
        <v/>
      </c>
      <c r="K497" s="157">
        <f>IF(D497="Electric","--",IF(D497="Gasoline",VLOOKUP(C497,LSILF!A:C,3,FALSE),""))</f>
        <v>0.54</v>
      </c>
      <c r="L497" s="158">
        <f t="shared" si="143"/>
        <v>0.54</v>
      </c>
      <c r="M497" s="157" t="str" cm="1">
        <f t="array" ref="M497">IF(D497="Electric","--",IF(D497="Diesel",_xlfn._xlws.FILTER(DIESCH[CH Cap],(DIESCH[HP Bin]=I497)),""))</f>
        <v/>
      </c>
      <c r="N497" s="157" cm="1">
        <f t="array" ref="N497">IF(D497="Electric","--",IF(D497="Gasoline",_xlfn._xlws.FILTER(LSICH[CH Cap],(LSICH[Fuel Type]=D497)*(LSICH[MY]=E497)),""))</f>
        <v>10000</v>
      </c>
      <c r="O497" s="157">
        <f t="shared" si="127"/>
        <v>10000</v>
      </c>
      <c r="P497" s="157">
        <f t="shared" si="128"/>
        <v>1137.9951923076924</v>
      </c>
      <c r="Q497" s="157" t="str" cm="1">
        <f t="array" ref="Q497">IF(D497="Electric","--",IF(D497="Diesel",_xlfn._xlws.FILTER(ORDEF[HC-ZH (g/hp-hr)],(ORDEF[HP]=I497)*(ORDEF[Model_Year]=E497)),""))</f>
        <v/>
      </c>
      <c r="R497" s="157" cm="1">
        <f t="array" ref="R497">IF(D497="Electric","--",IF(D497="Gasoline",_xlfn._xlws.FILTER(LSIEF[HC-ZH (g/hp-hr)],(LSIEF[Fuel]=D497)*(LSIEF[HP Bin]=I497)*(LSIEF[Model Year]=E497)),""))</f>
        <v>1.2999999999999999E-2</v>
      </c>
      <c r="S497" s="158">
        <f t="shared" si="129"/>
        <v>1.2999999999999999E-2</v>
      </c>
      <c r="T497" s="159" t="str" cm="1">
        <f t="array" ref="T497">IF(D497="Electric","--",IF(D497="Diesel",_xlfn._xlws.FILTER(ORDEF[HCDR],(ORDEF[HP]=I497)*(ORDEF[Model_Year]=E497),),""))</f>
        <v/>
      </c>
      <c r="U497" s="159" cm="1">
        <f t="array" ref="U497">IF(D497="Electric","--",IF(D497="Gasoline",_xlfn._xlws.FILTER(LSIEF[HC DR],(LSIEF[Fuel]=D497)*(LSIEF[HP Bin]=I497)*(LSIEF[Model Year]=E497)),""))</f>
        <v>6.6879999999999997E-5</v>
      </c>
      <c r="V497" s="159">
        <f t="shared" si="130"/>
        <v>6.6879999999999997E-5</v>
      </c>
      <c r="W497" s="158" t="str" cm="1">
        <f t="array" ref="W497">IF(D497="Electric","--",IF(D497="Diesel",_xlfn._xlws.FILTER(ORDEF[NOXzh],(ORDEF[HP]=I497)*(ORDEF[Model_Year]=E497)),""))</f>
        <v/>
      </c>
      <c r="X497" s="158" cm="1">
        <f t="array" ref="X497">IF(D497="Electric","--",IF(D497="Gasoline",_xlfn._xlws.FILTER(LSIEF[NOX-ZH (g/hp-hr)],(LSIEF[Fuel]=D497)*(LSIEF[HP Bin]=I497)*(LSIEF[Model Year]=E497)),""))</f>
        <v>0.01</v>
      </c>
      <c r="Y497" s="158">
        <f t="shared" si="131"/>
        <v>0.01</v>
      </c>
      <c r="Z497" s="159" t="str" cm="1">
        <f t="array" ref="Z497">IF(D497="Electric","--",IF(D497="Diesel",_xlfn._xlws.FILTER(ORDEF[NOXdr],(ORDEF[HP]=I497)*(ORDEF[Model_Year]=E497)),""))</f>
        <v/>
      </c>
      <c r="AA497" s="159" cm="1">
        <f t="array" ref="AA497">IF(E497="Electric","--",IF(D497="Gasoline",_xlfn._xlws.FILTER(LSIEF[NOX DR],(LSIEF[Fuel]=D497)*(LSIEF[HP Bin]=I497)*(LSIEF[Model Year]=E497)),""))</f>
        <v>4.7720000000000004E-5</v>
      </c>
      <c r="AB497" s="159">
        <f t="shared" si="132"/>
        <v>4.7720000000000004E-5</v>
      </c>
      <c r="AC497" s="158" t="str" cm="1">
        <f t="array" ref="AC497">IF(D497="Electric","--",IF(D497="Diesel",_xlfn._xlws.FILTER(DFCF2[Fuel_HC],(DFCF2[MY]=E497)),""))</f>
        <v/>
      </c>
      <c r="AD497" s="158" cm="1">
        <f t="array" ref="AD497">IF(D497="Electric","--",IF(D497="Gasoline",_xlfn._xlws.FILTER(GFCF2[Fuel_HC],(GFCF2[MY]=E497)),""))</f>
        <v>1</v>
      </c>
      <c r="AE497" s="158">
        <f t="shared" si="133"/>
        <v>1</v>
      </c>
      <c r="AF497" s="157" t="str" cm="1">
        <f t="array" ref="AF497">IF(D497="Electric","--",IF(D497="Diesel",_xlfn._xlws.FILTER(DFCF2[Fuel_NOX],(DFCF2[MY]=E497)),""))</f>
        <v/>
      </c>
      <c r="AG497" s="157" cm="1">
        <f t="array" ref="AG497">IF(D497="Electric","--",IF(D497="Gasoline",_xlfn._xlws.FILTER(GFCF2[Fuel_NOX],(GFCF2[MY]=E497)),""))</f>
        <v>0.97699999999999998</v>
      </c>
      <c r="AH497" s="157">
        <f t="shared" si="134"/>
        <v>0.97699999999999998</v>
      </c>
      <c r="AI497" s="158">
        <f t="shared" si="135"/>
        <v>8.9109118461538461E-2</v>
      </c>
      <c r="AJ497" s="158">
        <f t="shared" si="136"/>
        <v>6.282611257365385E-2</v>
      </c>
      <c r="AK497" s="158">
        <f t="shared" si="137"/>
        <v>7.364112743554843</v>
      </c>
      <c r="AL497" s="158">
        <f t="shared" si="138"/>
        <v>5.1920452611294721</v>
      </c>
      <c r="AM497" s="158">
        <f t="shared" si="139"/>
        <v>3.6820563717774217E-3</v>
      </c>
      <c r="AN497" s="167">
        <f t="shared" si="140"/>
        <v>2.5960226305647362E-3</v>
      </c>
      <c r="AO497" s="158">
        <f t="shared" si="141"/>
        <v>3.3867554507608722E-3</v>
      </c>
      <c r="AP497" s="157"/>
      <c r="AQ497" s="161"/>
      <c r="AR497" s="161"/>
      <c r="AS497" s="161" t="str">
        <f>IF(ISNA(VLOOKUP($B497,'2017 Emission Inventory'!$B$2:$B$803,1,FALSE)),"No","Yes")</f>
        <v>No</v>
      </c>
      <c r="AT497" s="161" t="str">
        <f>IFERROR(INDEX('2017 Emission Inventory'!$C$2:$C$803,MATCH($B497,'2017 Emission Inventory'!$B$2:$B$803,0)),"")</f>
        <v/>
      </c>
      <c r="AU497" s="161" t="str">
        <f>IFERROR(INDEX('2017 Emission Inventory'!$D$2:$D$803,MATCH($B497,'2017 Emission Inventory'!$B$2:$B$803,0)),"")</f>
        <v/>
      </c>
      <c r="AV497" s="161" t="str">
        <f>IFERROR(INDEX('2017 Emission Inventory'!$E$2:$E$803,MATCH($B497,'2017 Emission Inventory'!$B$2:$B$803,0)),"")</f>
        <v/>
      </c>
      <c r="AW497" s="161" t="str">
        <f>IFERROR(INDEX('2017 Emission Inventory'!$F$2:$F$803,MATCH($B497,'2017 Emission Inventory'!$B$2:$B$803,0)),"")</f>
        <v/>
      </c>
      <c r="AX497" s="161" t="str">
        <f>IFERROR(INDEX('2017 Emission Inventory'!$G$2:$G$803,MATCH($B497,'2017 Emission Inventory'!$B$2:$B$803,0)),"")</f>
        <v/>
      </c>
      <c r="AY497" s="162" t="str">
        <f>IFERROR(INDEX('2017 Emission Inventory'!$AL$2:$AL$803,MATCH($B497,'2017 Emission Inventory'!$B$2:$B$803,0)),"")</f>
        <v/>
      </c>
      <c r="AZ497" s="163" t="e">
        <f t="shared" si="142"/>
        <v>#VALUE!</v>
      </c>
      <c r="BB497" s="166"/>
    </row>
    <row r="498" spans="1:54" s="160" customFormat="1" x14ac:dyDescent="0.35">
      <c r="A498" s="157">
        <v>497</v>
      </c>
      <c r="B498" s="157">
        <v>48299</v>
      </c>
      <c r="C498" s="157" t="s">
        <v>205</v>
      </c>
      <c r="D498" s="157" t="s">
        <v>16</v>
      </c>
      <c r="E498" s="157">
        <v>2020</v>
      </c>
      <c r="F498" s="157">
        <v>61</v>
      </c>
      <c r="G498" s="157">
        <v>1137.9951923076924</v>
      </c>
      <c r="H498" s="157"/>
      <c r="I498" s="157">
        <f t="shared" si="126"/>
        <v>75</v>
      </c>
      <c r="J498" s="157" t="str">
        <f>IF(D498="Electric","--",IF(D498="Diesel",VLOOKUP(C498,[2]ORDLF!A:B,2,FALSE),""))</f>
        <v/>
      </c>
      <c r="K498" s="157">
        <f>IF(D498="Electric","--",IF(D498="Gasoline",VLOOKUP(C498,LSILF!A:C,3,FALSE),""))</f>
        <v>0.54</v>
      </c>
      <c r="L498" s="158">
        <f t="shared" si="143"/>
        <v>0.54</v>
      </c>
      <c r="M498" s="157" t="str" cm="1">
        <f t="array" ref="M498">IF(D498="Electric","--",IF(D498="Diesel",_xlfn._xlws.FILTER(DIESCH[CH Cap],(DIESCH[HP Bin]=I498)),""))</f>
        <v/>
      </c>
      <c r="N498" s="157" cm="1">
        <f t="array" ref="N498">IF(D498="Electric","--",IF(D498="Gasoline",_xlfn._xlws.FILTER(LSICH[CH Cap],(LSICH[Fuel Type]=D498)*(LSICH[MY]=E498)),""))</f>
        <v>10000</v>
      </c>
      <c r="O498" s="157">
        <f t="shared" si="127"/>
        <v>10000</v>
      </c>
      <c r="P498" s="157">
        <f t="shared" si="128"/>
        <v>1137.9951923076924</v>
      </c>
      <c r="Q498" s="157" t="str" cm="1">
        <f t="array" ref="Q498">IF(D498="Electric","--",IF(D498="Diesel",_xlfn._xlws.FILTER(ORDEF[HC-ZH (g/hp-hr)],(ORDEF[HP]=I498)*(ORDEF[Model_Year]=E498)),""))</f>
        <v/>
      </c>
      <c r="R498" s="157" cm="1">
        <f t="array" ref="R498">IF(D498="Electric","--",IF(D498="Gasoline",_xlfn._xlws.FILTER(LSIEF[HC-ZH (g/hp-hr)],(LSIEF[Fuel]=D498)*(LSIEF[HP Bin]=I498)*(LSIEF[Model Year]=E498)),""))</f>
        <v>1.2999999999999999E-2</v>
      </c>
      <c r="S498" s="158">
        <f t="shared" si="129"/>
        <v>1.2999999999999999E-2</v>
      </c>
      <c r="T498" s="159" t="str" cm="1">
        <f t="array" ref="T498">IF(D498="Electric","--",IF(D498="Diesel",_xlfn._xlws.FILTER(ORDEF[HCDR],(ORDEF[HP]=I498)*(ORDEF[Model_Year]=E498),),""))</f>
        <v/>
      </c>
      <c r="U498" s="159" cm="1">
        <f t="array" ref="U498">IF(D498="Electric","--",IF(D498="Gasoline",_xlfn._xlws.FILTER(LSIEF[HC DR],(LSIEF[Fuel]=D498)*(LSIEF[HP Bin]=I498)*(LSIEF[Model Year]=E498)),""))</f>
        <v>6.6879999999999997E-5</v>
      </c>
      <c r="V498" s="159">
        <f t="shared" si="130"/>
        <v>6.6879999999999997E-5</v>
      </c>
      <c r="W498" s="158" t="str" cm="1">
        <f t="array" ref="W498">IF(D498="Electric","--",IF(D498="Diesel",_xlfn._xlws.FILTER(ORDEF[NOXzh],(ORDEF[HP]=I498)*(ORDEF[Model_Year]=E498)),""))</f>
        <v/>
      </c>
      <c r="X498" s="158" cm="1">
        <f t="array" ref="X498">IF(D498="Electric","--",IF(D498="Gasoline",_xlfn._xlws.FILTER(LSIEF[NOX-ZH (g/hp-hr)],(LSIEF[Fuel]=D498)*(LSIEF[HP Bin]=I498)*(LSIEF[Model Year]=E498)),""))</f>
        <v>0.01</v>
      </c>
      <c r="Y498" s="158">
        <f t="shared" si="131"/>
        <v>0.01</v>
      </c>
      <c r="Z498" s="159" t="str" cm="1">
        <f t="array" ref="Z498">IF(D498="Electric","--",IF(D498="Diesel",_xlfn._xlws.FILTER(ORDEF[NOXdr],(ORDEF[HP]=I498)*(ORDEF[Model_Year]=E498)),""))</f>
        <v/>
      </c>
      <c r="AA498" s="159" cm="1">
        <f t="array" ref="AA498">IF(E498="Electric","--",IF(D498="Gasoline",_xlfn._xlws.FILTER(LSIEF[NOX DR],(LSIEF[Fuel]=D498)*(LSIEF[HP Bin]=I498)*(LSIEF[Model Year]=E498)),""))</f>
        <v>4.7720000000000004E-5</v>
      </c>
      <c r="AB498" s="159">
        <f t="shared" si="132"/>
        <v>4.7720000000000004E-5</v>
      </c>
      <c r="AC498" s="158" t="str" cm="1">
        <f t="array" ref="AC498">IF(D498="Electric","--",IF(D498="Diesel",_xlfn._xlws.FILTER(DFCF2[Fuel_HC],(DFCF2[MY]=E498)),""))</f>
        <v/>
      </c>
      <c r="AD498" s="158" cm="1">
        <f t="array" ref="AD498">IF(D498="Electric","--",IF(D498="Gasoline",_xlfn._xlws.FILTER(GFCF2[Fuel_HC],(GFCF2[MY]=E498)),""))</f>
        <v>1</v>
      </c>
      <c r="AE498" s="158">
        <f t="shared" si="133"/>
        <v>1</v>
      </c>
      <c r="AF498" s="157" t="str" cm="1">
        <f t="array" ref="AF498">IF(D498="Electric","--",IF(D498="Diesel",_xlfn._xlws.FILTER(DFCF2[Fuel_NOX],(DFCF2[MY]=E498)),""))</f>
        <v/>
      </c>
      <c r="AG498" s="157" cm="1">
        <f t="array" ref="AG498">IF(D498="Electric","--",IF(D498="Gasoline",_xlfn._xlws.FILTER(GFCF2[Fuel_NOX],(GFCF2[MY]=E498)),""))</f>
        <v>0.97699999999999998</v>
      </c>
      <c r="AH498" s="157">
        <f t="shared" si="134"/>
        <v>0.97699999999999998</v>
      </c>
      <c r="AI498" s="158">
        <f t="shared" si="135"/>
        <v>8.9109118461538461E-2</v>
      </c>
      <c r="AJ498" s="158">
        <f t="shared" si="136"/>
        <v>6.282611257365385E-2</v>
      </c>
      <c r="AK498" s="158">
        <f t="shared" si="137"/>
        <v>7.364112743554843</v>
      </c>
      <c r="AL498" s="158">
        <f t="shared" si="138"/>
        <v>5.1920452611294721</v>
      </c>
      <c r="AM498" s="158">
        <f t="shared" si="139"/>
        <v>3.6820563717774217E-3</v>
      </c>
      <c r="AN498" s="167">
        <f t="shared" si="140"/>
        <v>2.5960226305647362E-3</v>
      </c>
      <c r="AO498" s="158">
        <f t="shared" si="141"/>
        <v>3.3867554507608722E-3</v>
      </c>
      <c r="AP498" s="157"/>
      <c r="AQ498" s="161"/>
      <c r="AR498" s="161"/>
      <c r="AS498" s="161" t="str">
        <f>IF(ISNA(VLOOKUP($B498,'2017 Emission Inventory'!$B$2:$B$803,1,FALSE)),"No","Yes")</f>
        <v>No</v>
      </c>
      <c r="AT498" s="161" t="str">
        <f>IFERROR(INDEX('2017 Emission Inventory'!$C$2:$C$803,MATCH($B498,'2017 Emission Inventory'!$B$2:$B$803,0)),"")</f>
        <v/>
      </c>
      <c r="AU498" s="161" t="str">
        <f>IFERROR(INDEX('2017 Emission Inventory'!$D$2:$D$803,MATCH($B498,'2017 Emission Inventory'!$B$2:$B$803,0)),"")</f>
        <v/>
      </c>
      <c r="AV498" s="161" t="str">
        <f>IFERROR(INDEX('2017 Emission Inventory'!$E$2:$E$803,MATCH($B498,'2017 Emission Inventory'!$B$2:$B$803,0)),"")</f>
        <v/>
      </c>
      <c r="AW498" s="161" t="str">
        <f>IFERROR(INDEX('2017 Emission Inventory'!$F$2:$F$803,MATCH($B498,'2017 Emission Inventory'!$B$2:$B$803,0)),"")</f>
        <v/>
      </c>
      <c r="AX498" s="161" t="str">
        <f>IFERROR(INDEX('2017 Emission Inventory'!$G$2:$G$803,MATCH($B498,'2017 Emission Inventory'!$B$2:$B$803,0)),"")</f>
        <v/>
      </c>
      <c r="AY498" s="162" t="str">
        <f>IFERROR(INDEX('2017 Emission Inventory'!$AL$2:$AL$803,MATCH($B498,'2017 Emission Inventory'!$B$2:$B$803,0)),"")</f>
        <v/>
      </c>
      <c r="AZ498" s="163" t="e">
        <f t="shared" si="142"/>
        <v>#VALUE!</v>
      </c>
      <c r="BB498" s="166"/>
    </row>
    <row r="499" spans="1:54" s="160" customFormat="1" x14ac:dyDescent="0.35">
      <c r="A499" s="157">
        <v>498</v>
      </c>
      <c r="B499" s="157">
        <v>48300</v>
      </c>
      <c r="C499" s="157" t="s">
        <v>205</v>
      </c>
      <c r="D499" s="157" t="s">
        <v>16</v>
      </c>
      <c r="E499" s="157">
        <v>2020</v>
      </c>
      <c r="F499" s="157">
        <v>61</v>
      </c>
      <c r="G499" s="157">
        <v>1137.9951923076924</v>
      </c>
      <c r="H499" s="157"/>
      <c r="I499" s="157">
        <f t="shared" si="126"/>
        <v>75</v>
      </c>
      <c r="J499" s="157" t="str">
        <f>IF(D499="Electric","--",IF(D499="Diesel",VLOOKUP(C499,[2]ORDLF!A:B,2,FALSE),""))</f>
        <v/>
      </c>
      <c r="K499" s="157">
        <f>IF(D499="Electric","--",IF(D499="Gasoline",VLOOKUP(C499,LSILF!A:C,3,FALSE),""))</f>
        <v>0.54</v>
      </c>
      <c r="L499" s="158">
        <f t="shared" si="143"/>
        <v>0.54</v>
      </c>
      <c r="M499" s="157" t="str" cm="1">
        <f t="array" ref="M499">IF(D499="Electric","--",IF(D499="Diesel",_xlfn._xlws.FILTER(DIESCH[CH Cap],(DIESCH[HP Bin]=I499)),""))</f>
        <v/>
      </c>
      <c r="N499" s="157" cm="1">
        <f t="array" ref="N499">IF(D499="Electric","--",IF(D499="Gasoline",_xlfn._xlws.FILTER(LSICH[CH Cap],(LSICH[Fuel Type]=D499)*(LSICH[MY]=E499)),""))</f>
        <v>10000</v>
      </c>
      <c r="O499" s="157">
        <f t="shared" si="127"/>
        <v>10000</v>
      </c>
      <c r="P499" s="157">
        <f t="shared" si="128"/>
        <v>1137.9951923076924</v>
      </c>
      <c r="Q499" s="157" t="str" cm="1">
        <f t="array" ref="Q499">IF(D499="Electric","--",IF(D499="Diesel",_xlfn._xlws.FILTER(ORDEF[HC-ZH (g/hp-hr)],(ORDEF[HP]=I499)*(ORDEF[Model_Year]=E499)),""))</f>
        <v/>
      </c>
      <c r="R499" s="157" cm="1">
        <f t="array" ref="R499">IF(D499="Electric","--",IF(D499="Gasoline",_xlfn._xlws.FILTER(LSIEF[HC-ZH (g/hp-hr)],(LSIEF[Fuel]=D499)*(LSIEF[HP Bin]=I499)*(LSIEF[Model Year]=E499)),""))</f>
        <v>1.2999999999999999E-2</v>
      </c>
      <c r="S499" s="158">
        <f t="shared" si="129"/>
        <v>1.2999999999999999E-2</v>
      </c>
      <c r="T499" s="159" t="str" cm="1">
        <f t="array" ref="T499">IF(D499="Electric","--",IF(D499="Diesel",_xlfn._xlws.FILTER(ORDEF[HCDR],(ORDEF[HP]=I499)*(ORDEF[Model_Year]=E499),),""))</f>
        <v/>
      </c>
      <c r="U499" s="159" cm="1">
        <f t="array" ref="U499">IF(D499="Electric","--",IF(D499="Gasoline",_xlfn._xlws.FILTER(LSIEF[HC DR],(LSIEF[Fuel]=D499)*(LSIEF[HP Bin]=I499)*(LSIEF[Model Year]=E499)),""))</f>
        <v>6.6879999999999997E-5</v>
      </c>
      <c r="V499" s="159">
        <f t="shared" si="130"/>
        <v>6.6879999999999997E-5</v>
      </c>
      <c r="W499" s="158" t="str" cm="1">
        <f t="array" ref="W499">IF(D499="Electric","--",IF(D499="Diesel",_xlfn._xlws.FILTER(ORDEF[NOXzh],(ORDEF[HP]=I499)*(ORDEF[Model_Year]=E499)),""))</f>
        <v/>
      </c>
      <c r="X499" s="158" cm="1">
        <f t="array" ref="X499">IF(D499="Electric","--",IF(D499="Gasoline",_xlfn._xlws.FILTER(LSIEF[NOX-ZH (g/hp-hr)],(LSIEF[Fuel]=D499)*(LSIEF[HP Bin]=I499)*(LSIEF[Model Year]=E499)),""))</f>
        <v>0.01</v>
      </c>
      <c r="Y499" s="158">
        <f t="shared" si="131"/>
        <v>0.01</v>
      </c>
      <c r="Z499" s="159" t="str" cm="1">
        <f t="array" ref="Z499">IF(D499="Electric","--",IF(D499="Diesel",_xlfn._xlws.FILTER(ORDEF[NOXdr],(ORDEF[HP]=I499)*(ORDEF[Model_Year]=E499)),""))</f>
        <v/>
      </c>
      <c r="AA499" s="159" cm="1">
        <f t="array" ref="AA499">IF(E499="Electric","--",IF(D499="Gasoline",_xlfn._xlws.FILTER(LSIEF[NOX DR],(LSIEF[Fuel]=D499)*(LSIEF[HP Bin]=I499)*(LSIEF[Model Year]=E499)),""))</f>
        <v>4.7720000000000004E-5</v>
      </c>
      <c r="AB499" s="159">
        <f t="shared" si="132"/>
        <v>4.7720000000000004E-5</v>
      </c>
      <c r="AC499" s="158" t="str" cm="1">
        <f t="array" ref="AC499">IF(D499="Electric","--",IF(D499="Diesel",_xlfn._xlws.FILTER(DFCF2[Fuel_HC],(DFCF2[MY]=E499)),""))</f>
        <v/>
      </c>
      <c r="AD499" s="158" cm="1">
        <f t="array" ref="AD499">IF(D499="Electric","--",IF(D499="Gasoline",_xlfn._xlws.FILTER(GFCF2[Fuel_HC],(GFCF2[MY]=E499)),""))</f>
        <v>1</v>
      </c>
      <c r="AE499" s="158">
        <f t="shared" si="133"/>
        <v>1</v>
      </c>
      <c r="AF499" s="157" t="str" cm="1">
        <f t="array" ref="AF499">IF(D499="Electric","--",IF(D499="Diesel",_xlfn._xlws.FILTER(DFCF2[Fuel_NOX],(DFCF2[MY]=E499)),""))</f>
        <v/>
      </c>
      <c r="AG499" s="157" cm="1">
        <f t="array" ref="AG499">IF(D499="Electric","--",IF(D499="Gasoline",_xlfn._xlws.FILTER(GFCF2[Fuel_NOX],(GFCF2[MY]=E499)),""))</f>
        <v>0.97699999999999998</v>
      </c>
      <c r="AH499" s="157">
        <f t="shared" si="134"/>
        <v>0.97699999999999998</v>
      </c>
      <c r="AI499" s="158">
        <f t="shared" si="135"/>
        <v>8.9109118461538461E-2</v>
      </c>
      <c r="AJ499" s="158">
        <f t="shared" si="136"/>
        <v>6.282611257365385E-2</v>
      </c>
      <c r="AK499" s="158">
        <f t="shared" si="137"/>
        <v>7.364112743554843</v>
      </c>
      <c r="AL499" s="158">
        <f t="shared" si="138"/>
        <v>5.1920452611294721</v>
      </c>
      <c r="AM499" s="158">
        <f t="shared" si="139"/>
        <v>3.6820563717774217E-3</v>
      </c>
      <c r="AN499" s="167">
        <f t="shared" si="140"/>
        <v>2.5960226305647362E-3</v>
      </c>
      <c r="AO499" s="158">
        <f t="shared" si="141"/>
        <v>3.3867554507608722E-3</v>
      </c>
      <c r="AP499" s="157"/>
      <c r="AQ499" s="161"/>
      <c r="AR499" s="161"/>
      <c r="AS499" s="161" t="str">
        <f>IF(ISNA(VLOOKUP($B499,'2017 Emission Inventory'!$B$2:$B$803,1,FALSE)),"No","Yes")</f>
        <v>No</v>
      </c>
      <c r="AT499" s="161" t="str">
        <f>IFERROR(INDEX('2017 Emission Inventory'!$C$2:$C$803,MATCH($B499,'2017 Emission Inventory'!$B$2:$B$803,0)),"")</f>
        <v/>
      </c>
      <c r="AU499" s="161" t="str">
        <f>IFERROR(INDEX('2017 Emission Inventory'!$D$2:$D$803,MATCH($B499,'2017 Emission Inventory'!$B$2:$B$803,0)),"")</f>
        <v/>
      </c>
      <c r="AV499" s="161" t="str">
        <f>IFERROR(INDEX('2017 Emission Inventory'!$E$2:$E$803,MATCH($B499,'2017 Emission Inventory'!$B$2:$B$803,0)),"")</f>
        <v/>
      </c>
      <c r="AW499" s="161" t="str">
        <f>IFERROR(INDEX('2017 Emission Inventory'!$F$2:$F$803,MATCH($B499,'2017 Emission Inventory'!$B$2:$B$803,0)),"")</f>
        <v/>
      </c>
      <c r="AX499" s="161" t="str">
        <f>IFERROR(INDEX('2017 Emission Inventory'!$G$2:$G$803,MATCH($B499,'2017 Emission Inventory'!$B$2:$B$803,0)),"")</f>
        <v/>
      </c>
      <c r="AY499" s="162" t="str">
        <f>IFERROR(INDEX('2017 Emission Inventory'!$AL$2:$AL$803,MATCH($B499,'2017 Emission Inventory'!$B$2:$B$803,0)),"")</f>
        <v/>
      </c>
      <c r="AZ499" s="163" t="e">
        <f t="shared" si="142"/>
        <v>#VALUE!</v>
      </c>
      <c r="BB499" s="166"/>
    </row>
    <row r="500" spans="1:54" s="160" customFormat="1" x14ac:dyDescent="0.35">
      <c r="A500" s="157">
        <v>499</v>
      </c>
      <c r="B500" s="157">
        <v>48302</v>
      </c>
      <c r="C500" s="157" t="s">
        <v>205</v>
      </c>
      <c r="D500" s="157" t="s">
        <v>16</v>
      </c>
      <c r="E500" s="157">
        <v>2020</v>
      </c>
      <c r="F500" s="157">
        <v>61</v>
      </c>
      <c r="G500" s="157">
        <v>1137.9951923076924</v>
      </c>
      <c r="H500" s="157"/>
      <c r="I500" s="157">
        <f t="shared" si="126"/>
        <v>75</v>
      </c>
      <c r="J500" s="157" t="str">
        <f>IF(D500="Electric","--",IF(D500="Diesel",VLOOKUP(C500,[2]ORDLF!A:B,2,FALSE),""))</f>
        <v/>
      </c>
      <c r="K500" s="157">
        <f>IF(D500="Electric","--",IF(D500="Gasoline",VLOOKUP(C500,LSILF!A:C,3,FALSE),""))</f>
        <v>0.54</v>
      </c>
      <c r="L500" s="158">
        <f t="shared" si="143"/>
        <v>0.54</v>
      </c>
      <c r="M500" s="157" t="str" cm="1">
        <f t="array" ref="M500">IF(D500="Electric","--",IF(D500="Diesel",_xlfn._xlws.FILTER(DIESCH[CH Cap],(DIESCH[HP Bin]=I500)),""))</f>
        <v/>
      </c>
      <c r="N500" s="157" cm="1">
        <f t="array" ref="N500">IF(D500="Electric","--",IF(D500="Gasoline",_xlfn._xlws.FILTER(LSICH[CH Cap],(LSICH[Fuel Type]=D500)*(LSICH[MY]=E500)),""))</f>
        <v>10000</v>
      </c>
      <c r="O500" s="157">
        <f t="shared" si="127"/>
        <v>10000</v>
      </c>
      <c r="P500" s="157">
        <f t="shared" si="128"/>
        <v>1137.9951923076924</v>
      </c>
      <c r="Q500" s="157" t="str" cm="1">
        <f t="array" ref="Q500">IF(D500="Electric","--",IF(D500="Diesel",_xlfn._xlws.FILTER(ORDEF[HC-ZH (g/hp-hr)],(ORDEF[HP]=I500)*(ORDEF[Model_Year]=E500)),""))</f>
        <v/>
      </c>
      <c r="R500" s="157" cm="1">
        <f t="array" ref="R500">IF(D500="Electric","--",IF(D500="Gasoline",_xlfn._xlws.FILTER(LSIEF[HC-ZH (g/hp-hr)],(LSIEF[Fuel]=D500)*(LSIEF[HP Bin]=I500)*(LSIEF[Model Year]=E500)),""))</f>
        <v>1.2999999999999999E-2</v>
      </c>
      <c r="S500" s="158">
        <f t="shared" si="129"/>
        <v>1.2999999999999999E-2</v>
      </c>
      <c r="T500" s="159" t="str" cm="1">
        <f t="array" ref="T500">IF(D500="Electric","--",IF(D500="Diesel",_xlfn._xlws.FILTER(ORDEF[HCDR],(ORDEF[HP]=I500)*(ORDEF[Model_Year]=E500),),""))</f>
        <v/>
      </c>
      <c r="U500" s="159" cm="1">
        <f t="array" ref="U500">IF(D500="Electric","--",IF(D500="Gasoline",_xlfn._xlws.FILTER(LSIEF[HC DR],(LSIEF[Fuel]=D500)*(LSIEF[HP Bin]=I500)*(LSIEF[Model Year]=E500)),""))</f>
        <v>6.6879999999999997E-5</v>
      </c>
      <c r="V500" s="159">
        <f t="shared" si="130"/>
        <v>6.6879999999999997E-5</v>
      </c>
      <c r="W500" s="158" t="str" cm="1">
        <f t="array" ref="W500">IF(D500="Electric","--",IF(D500="Diesel",_xlfn._xlws.FILTER(ORDEF[NOXzh],(ORDEF[HP]=I500)*(ORDEF[Model_Year]=E500)),""))</f>
        <v/>
      </c>
      <c r="X500" s="158" cm="1">
        <f t="array" ref="X500">IF(D500="Electric","--",IF(D500="Gasoline",_xlfn._xlws.FILTER(LSIEF[NOX-ZH (g/hp-hr)],(LSIEF[Fuel]=D500)*(LSIEF[HP Bin]=I500)*(LSIEF[Model Year]=E500)),""))</f>
        <v>0.01</v>
      </c>
      <c r="Y500" s="158">
        <f t="shared" si="131"/>
        <v>0.01</v>
      </c>
      <c r="Z500" s="159" t="str" cm="1">
        <f t="array" ref="Z500">IF(D500="Electric","--",IF(D500="Diesel",_xlfn._xlws.FILTER(ORDEF[NOXdr],(ORDEF[HP]=I500)*(ORDEF[Model_Year]=E500)),""))</f>
        <v/>
      </c>
      <c r="AA500" s="159" cm="1">
        <f t="array" ref="AA500">IF(E500="Electric","--",IF(D500="Gasoline",_xlfn._xlws.FILTER(LSIEF[NOX DR],(LSIEF[Fuel]=D500)*(LSIEF[HP Bin]=I500)*(LSIEF[Model Year]=E500)),""))</f>
        <v>4.7720000000000004E-5</v>
      </c>
      <c r="AB500" s="159">
        <f t="shared" si="132"/>
        <v>4.7720000000000004E-5</v>
      </c>
      <c r="AC500" s="158" t="str" cm="1">
        <f t="array" ref="AC500">IF(D500="Electric","--",IF(D500="Diesel",_xlfn._xlws.FILTER(DFCF2[Fuel_HC],(DFCF2[MY]=E500)),""))</f>
        <v/>
      </c>
      <c r="AD500" s="158" cm="1">
        <f t="array" ref="AD500">IF(D500="Electric","--",IF(D500="Gasoline",_xlfn._xlws.FILTER(GFCF2[Fuel_HC],(GFCF2[MY]=E500)),""))</f>
        <v>1</v>
      </c>
      <c r="AE500" s="158">
        <f t="shared" si="133"/>
        <v>1</v>
      </c>
      <c r="AF500" s="157" t="str" cm="1">
        <f t="array" ref="AF500">IF(D500="Electric","--",IF(D500="Diesel",_xlfn._xlws.FILTER(DFCF2[Fuel_NOX],(DFCF2[MY]=E500)),""))</f>
        <v/>
      </c>
      <c r="AG500" s="157" cm="1">
        <f t="array" ref="AG500">IF(D500="Electric","--",IF(D500="Gasoline",_xlfn._xlws.FILTER(GFCF2[Fuel_NOX],(GFCF2[MY]=E500)),""))</f>
        <v>0.97699999999999998</v>
      </c>
      <c r="AH500" s="157">
        <f t="shared" si="134"/>
        <v>0.97699999999999998</v>
      </c>
      <c r="AI500" s="158">
        <f t="shared" si="135"/>
        <v>8.9109118461538461E-2</v>
      </c>
      <c r="AJ500" s="158">
        <f t="shared" si="136"/>
        <v>6.282611257365385E-2</v>
      </c>
      <c r="AK500" s="158">
        <f t="shared" si="137"/>
        <v>7.364112743554843</v>
      </c>
      <c r="AL500" s="158">
        <f t="shared" si="138"/>
        <v>5.1920452611294721</v>
      </c>
      <c r="AM500" s="158">
        <f t="shared" si="139"/>
        <v>3.6820563717774217E-3</v>
      </c>
      <c r="AN500" s="167">
        <f t="shared" si="140"/>
        <v>2.5960226305647362E-3</v>
      </c>
      <c r="AO500" s="158">
        <f t="shared" si="141"/>
        <v>3.3867554507608722E-3</v>
      </c>
      <c r="AP500" s="157"/>
      <c r="AQ500" s="161"/>
      <c r="AR500" s="161"/>
      <c r="AS500" s="161" t="str">
        <f>IF(ISNA(VLOOKUP($B500,'2017 Emission Inventory'!$B$2:$B$803,1,FALSE)),"No","Yes")</f>
        <v>No</v>
      </c>
      <c r="AT500" s="161" t="str">
        <f>IFERROR(INDEX('2017 Emission Inventory'!$C$2:$C$803,MATCH($B500,'2017 Emission Inventory'!$B$2:$B$803,0)),"")</f>
        <v/>
      </c>
      <c r="AU500" s="161" t="str">
        <f>IFERROR(INDEX('2017 Emission Inventory'!$D$2:$D$803,MATCH($B500,'2017 Emission Inventory'!$B$2:$B$803,0)),"")</f>
        <v/>
      </c>
      <c r="AV500" s="161" t="str">
        <f>IFERROR(INDEX('2017 Emission Inventory'!$E$2:$E$803,MATCH($B500,'2017 Emission Inventory'!$B$2:$B$803,0)),"")</f>
        <v/>
      </c>
      <c r="AW500" s="161" t="str">
        <f>IFERROR(INDEX('2017 Emission Inventory'!$F$2:$F$803,MATCH($B500,'2017 Emission Inventory'!$B$2:$B$803,0)),"")</f>
        <v/>
      </c>
      <c r="AX500" s="161" t="str">
        <f>IFERROR(INDEX('2017 Emission Inventory'!$G$2:$G$803,MATCH($B500,'2017 Emission Inventory'!$B$2:$B$803,0)),"")</f>
        <v/>
      </c>
      <c r="AY500" s="162" t="str">
        <f>IFERROR(INDEX('2017 Emission Inventory'!$AL$2:$AL$803,MATCH($B500,'2017 Emission Inventory'!$B$2:$B$803,0)),"")</f>
        <v/>
      </c>
      <c r="AZ500" s="163" t="e">
        <f t="shared" si="142"/>
        <v>#VALUE!</v>
      </c>
      <c r="BB500" s="166"/>
    </row>
    <row r="501" spans="1:54" s="160" customFormat="1" x14ac:dyDescent="0.35">
      <c r="A501" s="157">
        <v>500</v>
      </c>
      <c r="B501" s="157">
        <v>419469</v>
      </c>
      <c r="C501" s="157" t="s">
        <v>205</v>
      </c>
      <c r="D501" s="157" t="s">
        <v>16</v>
      </c>
      <c r="E501" s="157">
        <v>2020</v>
      </c>
      <c r="F501" s="157">
        <v>61</v>
      </c>
      <c r="G501" s="157">
        <v>1137.9951923076924</v>
      </c>
      <c r="H501" s="157"/>
      <c r="I501" s="157">
        <f t="shared" si="126"/>
        <v>75</v>
      </c>
      <c r="J501" s="157" t="str">
        <f>IF(D501="Electric","--",IF(D501="Diesel",VLOOKUP(C501,[2]ORDLF!A:B,2,FALSE),""))</f>
        <v/>
      </c>
      <c r="K501" s="157">
        <f>IF(D501="Electric","--",IF(D501="Gasoline",VLOOKUP(C501,LSILF!A:C,3,FALSE),""))</f>
        <v>0.54</v>
      </c>
      <c r="L501" s="158">
        <f t="shared" si="143"/>
        <v>0.54</v>
      </c>
      <c r="M501" s="157" t="str" cm="1">
        <f t="array" ref="M501">IF(D501="Electric","--",IF(D501="Diesel",_xlfn._xlws.FILTER(DIESCH[CH Cap],(DIESCH[HP Bin]=I501)),""))</f>
        <v/>
      </c>
      <c r="N501" s="157" cm="1">
        <f t="array" ref="N501">IF(D501="Electric","--",IF(D501="Gasoline",_xlfn._xlws.FILTER(LSICH[CH Cap],(LSICH[Fuel Type]=D501)*(LSICH[MY]=E501)),""))</f>
        <v>10000</v>
      </c>
      <c r="O501" s="157">
        <f t="shared" si="127"/>
        <v>10000</v>
      </c>
      <c r="P501" s="157">
        <f t="shared" si="128"/>
        <v>1137.9951923076924</v>
      </c>
      <c r="Q501" s="157" t="str" cm="1">
        <f t="array" ref="Q501">IF(D501="Electric","--",IF(D501="Diesel",_xlfn._xlws.FILTER(ORDEF[HC-ZH (g/hp-hr)],(ORDEF[HP]=I501)*(ORDEF[Model_Year]=E501)),""))</f>
        <v/>
      </c>
      <c r="R501" s="157" cm="1">
        <f t="array" ref="R501">IF(D501="Electric","--",IF(D501="Gasoline",_xlfn._xlws.FILTER(LSIEF[HC-ZH (g/hp-hr)],(LSIEF[Fuel]=D501)*(LSIEF[HP Bin]=I501)*(LSIEF[Model Year]=E501)),""))</f>
        <v>1.2999999999999999E-2</v>
      </c>
      <c r="S501" s="158">
        <f t="shared" si="129"/>
        <v>1.2999999999999999E-2</v>
      </c>
      <c r="T501" s="159" t="str" cm="1">
        <f t="array" ref="T501">IF(D501="Electric","--",IF(D501="Diesel",_xlfn._xlws.FILTER(ORDEF[HCDR],(ORDEF[HP]=I501)*(ORDEF[Model_Year]=E501),),""))</f>
        <v/>
      </c>
      <c r="U501" s="159" cm="1">
        <f t="array" ref="U501">IF(D501="Electric","--",IF(D501="Gasoline",_xlfn._xlws.FILTER(LSIEF[HC DR],(LSIEF[Fuel]=D501)*(LSIEF[HP Bin]=I501)*(LSIEF[Model Year]=E501)),""))</f>
        <v>6.6879999999999997E-5</v>
      </c>
      <c r="V501" s="159">
        <f t="shared" si="130"/>
        <v>6.6879999999999997E-5</v>
      </c>
      <c r="W501" s="158" t="str" cm="1">
        <f t="array" ref="W501">IF(D501="Electric","--",IF(D501="Diesel",_xlfn._xlws.FILTER(ORDEF[NOXzh],(ORDEF[HP]=I501)*(ORDEF[Model_Year]=E501)),""))</f>
        <v/>
      </c>
      <c r="X501" s="158" cm="1">
        <f t="array" ref="X501">IF(D501="Electric","--",IF(D501="Gasoline",_xlfn._xlws.FILTER(LSIEF[NOX-ZH (g/hp-hr)],(LSIEF[Fuel]=D501)*(LSIEF[HP Bin]=I501)*(LSIEF[Model Year]=E501)),""))</f>
        <v>0.01</v>
      </c>
      <c r="Y501" s="158">
        <f t="shared" si="131"/>
        <v>0.01</v>
      </c>
      <c r="Z501" s="159" t="str" cm="1">
        <f t="array" ref="Z501">IF(D501="Electric","--",IF(D501="Diesel",_xlfn._xlws.FILTER(ORDEF[NOXdr],(ORDEF[HP]=I501)*(ORDEF[Model_Year]=E501)),""))</f>
        <v/>
      </c>
      <c r="AA501" s="159" cm="1">
        <f t="array" ref="AA501">IF(E501="Electric","--",IF(D501="Gasoline",_xlfn._xlws.FILTER(LSIEF[NOX DR],(LSIEF[Fuel]=D501)*(LSIEF[HP Bin]=I501)*(LSIEF[Model Year]=E501)),""))</f>
        <v>4.7720000000000004E-5</v>
      </c>
      <c r="AB501" s="159">
        <f t="shared" si="132"/>
        <v>4.7720000000000004E-5</v>
      </c>
      <c r="AC501" s="158" t="str" cm="1">
        <f t="array" ref="AC501">IF(D501="Electric","--",IF(D501="Diesel",_xlfn._xlws.FILTER(DFCF2[Fuel_HC],(DFCF2[MY]=E501)),""))</f>
        <v/>
      </c>
      <c r="AD501" s="158" cm="1">
        <f t="array" ref="AD501">IF(D501="Electric","--",IF(D501="Gasoline",_xlfn._xlws.FILTER(GFCF2[Fuel_HC],(GFCF2[MY]=E501)),""))</f>
        <v>1</v>
      </c>
      <c r="AE501" s="158">
        <f t="shared" si="133"/>
        <v>1</v>
      </c>
      <c r="AF501" s="157" t="str" cm="1">
        <f t="array" ref="AF501">IF(D501="Electric","--",IF(D501="Diesel",_xlfn._xlws.FILTER(DFCF2[Fuel_NOX],(DFCF2[MY]=E501)),""))</f>
        <v/>
      </c>
      <c r="AG501" s="157" cm="1">
        <f t="array" ref="AG501">IF(D501="Electric","--",IF(D501="Gasoline",_xlfn._xlws.FILTER(GFCF2[Fuel_NOX],(GFCF2[MY]=E501)),""))</f>
        <v>0.97699999999999998</v>
      </c>
      <c r="AH501" s="157">
        <f t="shared" si="134"/>
        <v>0.97699999999999998</v>
      </c>
      <c r="AI501" s="158">
        <f t="shared" si="135"/>
        <v>8.9109118461538461E-2</v>
      </c>
      <c r="AJ501" s="158">
        <f t="shared" si="136"/>
        <v>6.282611257365385E-2</v>
      </c>
      <c r="AK501" s="158">
        <f t="shared" si="137"/>
        <v>7.364112743554843</v>
      </c>
      <c r="AL501" s="158">
        <f t="shared" si="138"/>
        <v>5.1920452611294721</v>
      </c>
      <c r="AM501" s="158">
        <f t="shared" si="139"/>
        <v>3.6820563717774217E-3</v>
      </c>
      <c r="AN501" s="167">
        <f t="shared" si="140"/>
        <v>2.5960226305647362E-3</v>
      </c>
      <c r="AO501" s="158">
        <f t="shared" si="141"/>
        <v>3.3867554507608722E-3</v>
      </c>
      <c r="AP501" s="157"/>
      <c r="AQ501" s="161"/>
      <c r="AR501" s="161"/>
      <c r="AS501" s="161" t="str">
        <f>IF(ISNA(VLOOKUP($B501,'2017 Emission Inventory'!$B$2:$B$803,1,FALSE)),"No","Yes")</f>
        <v>No</v>
      </c>
      <c r="AT501" s="161" t="str">
        <f>IFERROR(INDEX('2017 Emission Inventory'!$C$2:$C$803,MATCH($B501,'2017 Emission Inventory'!$B$2:$B$803,0)),"")</f>
        <v/>
      </c>
      <c r="AU501" s="161" t="str">
        <f>IFERROR(INDEX('2017 Emission Inventory'!$D$2:$D$803,MATCH($B501,'2017 Emission Inventory'!$B$2:$B$803,0)),"")</f>
        <v/>
      </c>
      <c r="AV501" s="161" t="str">
        <f>IFERROR(INDEX('2017 Emission Inventory'!$E$2:$E$803,MATCH($B501,'2017 Emission Inventory'!$B$2:$B$803,0)),"")</f>
        <v/>
      </c>
      <c r="AW501" s="161" t="str">
        <f>IFERROR(INDEX('2017 Emission Inventory'!$F$2:$F$803,MATCH($B501,'2017 Emission Inventory'!$B$2:$B$803,0)),"")</f>
        <v/>
      </c>
      <c r="AX501" s="161" t="str">
        <f>IFERROR(INDEX('2017 Emission Inventory'!$G$2:$G$803,MATCH($B501,'2017 Emission Inventory'!$B$2:$B$803,0)),"")</f>
        <v/>
      </c>
      <c r="AY501" s="162" t="str">
        <f>IFERROR(INDEX('2017 Emission Inventory'!$AL$2:$AL$803,MATCH($B501,'2017 Emission Inventory'!$B$2:$B$803,0)),"")</f>
        <v/>
      </c>
      <c r="AZ501" s="163" t="e">
        <f t="shared" si="142"/>
        <v>#VALUE!</v>
      </c>
      <c r="BB501" s="166"/>
    </row>
    <row r="502" spans="1:54" s="160" customFormat="1" x14ac:dyDescent="0.35">
      <c r="A502" s="157">
        <v>501</v>
      </c>
      <c r="B502" s="157">
        <v>419470</v>
      </c>
      <c r="C502" s="157" t="s">
        <v>205</v>
      </c>
      <c r="D502" s="157" t="s">
        <v>16</v>
      </c>
      <c r="E502" s="157">
        <v>2020</v>
      </c>
      <c r="F502" s="157">
        <v>61</v>
      </c>
      <c r="G502" s="157">
        <v>1137.9951923076924</v>
      </c>
      <c r="H502" s="157"/>
      <c r="I502" s="157">
        <f t="shared" si="126"/>
        <v>75</v>
      </c>
      <c r="J502" s="157" t="str">
        <f>IF(D502="Electric","--",IF(D502="Diesel",VLOOKUP(C502,[2]ORDLF!A:B,2,FALSE),""))</f>
        <v/>
      </c>
      <c r="K502" s="157">
        <f>IF(D502="Electric","--",IF(D502="Gasoline",VLOOKUP(C502,LSILF!A:C,3,FALSE),""))</f>
        <v>0.54</v>
      </c>
      <c r="L502" s="158">
        <f t="shared" si="143"/>
        <v>0.54</v>
      </c>
      <c r="M502" s="157" t="str" cm="1">
        <f t="array" ref="M502">IF(D502="Electric","--",IF(D502="Diesel",_xlfn._xlws.FILTER(DIESCH[CH Cap],(DIESCH[HP Bin]=I502)),""))</f>
        <v/>
      </c>
      <c r="N502" s="157" cm="1">
        <f t="array" ref="N502">IF(D502="Electric","--",IF(D502="Gasoline",_xlfn._xlws.FILTER(LSICH[CH Cap],(LSICH[Fuel Type]=D502)*(LSICH[MY]=E502)),""))</f>
        <v>10000</v>
      </c>
      <c r="O502" s="157">
        <f t="shared" si="127"/>
        <v>10000</v>
      </c>
      <c r="P502" s="157">
        <f t="shared" si="128"/>
        <v>1137.9951923076924</v>
      </c>
      <c r="Q502" s="157" t="str" cm="1">
        <f t="array" ref="Q502">IF(D502="Electric","--",IF(D502="Diesel",_xlfn._xlws.FILTER(ORDEF[HC-ZH (g/hp-hr)],(ORDEF[HP]=I502)*(ORDEF[Model_Year]=E502)),""))</f>
        <v/>
      </c>
      <c r="R502" s="157" cm="1">
        <f t="array" ref="R502">IF(D502="Electric","--",IF(D502="Gasoline",_xlfn._xlws.FILTER(LSIEF[HC-ZH (g/hp-hr)],(LSIEF[Fuel]=D502)*(LSIEF[HP Bin]=I502)*(LSIEF[Model Year]=E502)),""))</f>
        <v>1.2999999999999999E-2</v>
      </c>
      <c r="S502" s="158">
        <f t="shared" si="129"/>
        <v>1.2999999999999999E-2</v>
      </c>
      <c r="T502" s="159" t="str" cm="1">
        <f t="array" ref="T502">IF(D502="Electric","--",IF(D502="Diesel",_xlfn._xlws.FILTER(ORDEF[HCDR],(ORDEF[HP]=I502)*(ORDEF[Model_Year]=E502),),""))</f>
        <v/>
      </c>
      <c r="U502" s="159" cm="1">
        <f t="array" ref="U502">IF(D502="Electric","--",IF(D502="Gasoline",_xlfn._xlws.FILTER(LSIEF[HC DR],(LSIEF[Fuel]=D502)*(LSIEF[HP Bin]=I502)*(LSIEF[Model Year]=E502)),""))</f>
        <v>6.6879999999999997E-5</v>
      </c>
      <c r="V502" s="159">
        <f t="shared" si="130"/>
        <v>6.6879999999999997E-5</v>
      </c>
      <c r="W502" s="158" t="str" cm="1">
        <f t="array" ref="W502">IF(D502="Electric","--",IF(D502="Diesel",_xlfn._xlws.FILTER(ORDEF[NOXzh],(ORDEF[HP]=I502)*(ORDEF[Model_Year]=E502)),""))</f>
        <v/>
      </c>
      <c r="X502" s="158" cm="1">
        <f t="array" ref="X502">IF(D502="Electric","--",IF(D502="Gasoline",_xlfn._xlws.FILTER(LSIEF[NOX-ZH (g/hp-hr)],(LSIEF[Fuel]=D502)*(LSIEF[HP Bin]=I502)*(LSIEF[Model Year]=E502)),""))</f>
        <v>0.01</v>
      </c>
      <c r="Y502" s="158">
        <f t="shared" si="131"/>
        <v>0.01</v>
      </c>
      <c r="Z502" s="159" t="str" cm="1">
        <f t="array" ref="Z502">IF(D502="Electric","--",IF(D502="Diesel",_xlfn._xlws.FILTER(ORDEF[NOXdr],(ORDEF[HP]=I502)*(ORDEF[Model_Year]=E502)),""))</f>
        <v/>
      </c>
      <c r="AA502" s="159" cm="1">
        <f t="array" ref="AA502">IF(E502="Electric","--",IF(D502="Gasoline",_xlfn._xlws.FILTER(LSIEF[NOX DR],(LSIEF[Fuel]=D502)*(LSIEF[HP Bin]=I502)*(LSIEF[Model Year]=E502)),""))</f>
        <v>4.7720000000000004E-5</v>
      </c>
      <c r="AB502" s="159">
        <f t="shared" si="132"/>
        <v>4.7720000000000004E-5</v>
      </c>
      <c r="AC502" s="158" t="str" cm="1">
        <f t="array" ref="AC502">IF(D502="Electric","--",IF(D502="Diesel",_xlfn._xlws.FILTER(DFCF2[Fuel_HC],(DFCF2[MY]=E502)),""))</f>
        <v/>
      </c>
      <c r="AD502" s="158" cm="1">
        <f t="array" ref="AD502">IF(D502="Electric","--",IF(D502="Gasoline",_xlfn._xlws.FILTER(GFCF2[Fuel_HC],(GFCF2[MY]=E502)),""))</f>
        <v>1</v>
      </c>
      <c r="AE502" s="158">
        <f t="shared" si="133"/>
        <v>1</v>
      </c>
      <c r="AF502" s="157" t="str" cm="1">
        <f t="array" ref="AF502">IF(D502="Electric","--",IF(D502="Diesel",_xlfn._xlws.FILTER(DFCF2[Fuel_NOX],(DFCF2[MY]=E502)),""))</f>
        <v/>
      </c>
      <c r="AG502" s="157" cm="1">
        <f t="array" ref="AG502">IF(D502="Electric","--",IF(D502="Gasoline",_xlfn._xlws.FILTER(GFCF2[Fuel_NOX],(GFCF2[MY]=E502)),""))</f>
        <v>0.97699999999999998</v>
      </c>
      <c r="AH502" s="157">
        <f t="shared" si="134"/>
        <v>0.97699999999999998</v>
      </c>
      <c r="AI502" s="158">
        <f t="shared" si="135"/>
        <v>8.9109118461538461E-2</v>
      </c>
      <c r="AJ502" s="158">
        <f t="shared" si="136"/>
        <v>6.282611257365385E-2</v>
      </c>
      <c r="AK502" s="158">
        <f t="shared" si="137"/>
        <v>7.364112743554843</v>
      </c>
      <c r="AL502" s="158">
        <f t="shared" si="138"/>
        <v>5.1920452611294721</v>
      </c>
      <c r="AM502" s="158">
        <f t="shared" si="139"/>
        <v>3.6820563717774217E-3</v>
      </c>
      <c r="AN502" s="167">
        <f t="shared" si="140"/>
        <v>2.5960226305647362E-3</v>
      </c>
      <c r="AO502" s="158">
        <f t="shared" si="141"/>
        <v>3.3867554507608722E-3</v>
      </c>
      <c r="AP502" s="157"/>
      <c r="AQ502" s="161"/>
      <c r="AR502" s="161"/>
      <c r="AS502" s="161" t="str">
        <f>IF(ISNA(VLOOKUP($B502,'2017 Emission Inventory'!$B$2:$B$803,1,FALSE)),"No","Yes")</f>
        <v>No</v>
      </c>
      <c r="AT502" s="161" t="str">
        <f>IFERROR(INDEX('2017 Emission Inventory'!$C$2:$C$803,MATCH($B502,'2017 Emission Inventory'!$B$2:$B$803,0)),"")</f>
        <v/>
      </c>
      <c r="AU502" s="161" t="str">
        <f>IFERROR(INDEX('2017 Emission Inventory'!$D$2:$D$803,MATCH($B502,'2017 Emission Inventory'!$B$2:$B$803,0)),"")</f>
        <v/>
      </c>
      <c r="AV502" s="161" t="str">
        <f>IFERROR(INDEX('2017 Emission Inventory'!$E$2:$E$803,MATCH($B502,'2017 Emission Inventory'!$B$2:$B$803,0)),"")</f>
        <v/>
      </c>
      <c r="AW502" s="161" t="str">
        <f>IFERROR(INDEX('2017 Emission Inventory'!$F$2:$F$803,MATCH($B502,'2017 Emission Inventory'!$B$2:$B$803,0)),"")</f>
        <v/>
      </c>
      <c r="AX502" s="161" t="str">
        <f>IFERROR(INDEX('2017 Emission Inventory'!$G$2:$G$803,MATCH($B502,'2017 Emission Inventory'!$B$2:$B$803,0)),"")</f>
        <v/>
      </c>
      <c r="AY502" s="162" t="str">
        <f>IFERROR(INDEX('2017 Emission Inventory'!$AL$2:$AL$803,MATCH($B502,'2017 Emission Inventory'!$B$2:$B$803,0)),"")</f>
        <v/>
      </c>
      <c r="AZ502" s="163" t="e">
        <f t="shared" si="142"/>
        <v>#VALUE!</v>
      </c>
      <c r="BB502" s="166"/>
    </row>
    <row r="503" spans="1:54" s="160" customFormat="1" x14ac:dyDescent="0.35">
      <c r="A503" s="157">
        <v>502</v>
      </c>
      <c r="B503" s="157">
        <v>419471</v>
      </c>
      <c r="C503" s="157" t="s">
        <v>205</v>
      </c>
      <c r="D503" s="157" t="s">
        <v>16</v>
      </c>
      <c r="E503" s="157">
        <v>2020</v>
      </c>
      <c r="F503" s="157">
        <v>61</v>
      </c>
      <c r="G503" s="157">
        <v>1137.9951923076924</v>
      </c>
      <c r="H503" s="157"/>
      <c r="I503" s="157">
        <f t="shared" si="126"/>
        <v>75</v>
      </c>
      <c r="J503" s="157" t="str">
        <f>IF(D503="Electric","--",IF(D503="Diesel",VLOOKUP(C503,[2]ORDLF!A:B,2,FALSE),""))</f>
        <v/>
      </c>
      <c r="K503" s="157">
        <f>IF(D503="Electric","--",IF(D503="Gasoline",VLOOKUP(C503,LSILF!A:C,3,FALSE),""))</f>
        <v>0.54</v>
      </c>
      <c r="L503" s="158">
        <f t="shared" si="143"/>
        <v>0.54</v>
      </c>
      <c r="M503" s="157" t="str" cm="1">
        <f t="array" ref="M503">IF(D503="Electric","--",IF(D503="Diesel",_xlfn._xlws.FILTER(DIESCH[CH Cap],(DIESCH[HP Bin]=I503)),""))</f>
        <v/>
      </c>
      <c r="N503" s="157" cm="1">
        <f t="array" ref="N503">IF(D503="Electric","--",IF(D503="Gasoline",_xlfn._xlws.FILTER(LSICH[CH Cap],(LSICH[Fuel Type]=D503)*(LSICH[MY]=E503)),""))</f>
        <v>10000</v>
      </c>
      <c r="O503" s="157">
        <f t="shared" si="127"/>
        <v>10000</v>
      </c>
      <c r="P503" s="157">
        <f t="shared" si="128"/>
        <v>1137.9951923076924</v>
      </c>
      <c r="Q503" s="157" t="str" cm="1">
        <f t="array" ref="Q503">IF(D503="Electric","--",IF(D503="Diesel",_xlfn._xlws.FILTER(ORDEF[HC-ZH (g/hp-hr)],(ORDEF[HP]=I503)*(ORDEF[Model_Year]=E503)),""))</f>
        <v/>
      </c>
      <c r="R503" s="157" cm="1">
        <f t="array" ref="R503">IF(D503="Electric","--",IF(D503="Gasoline",_xlfn._xlws.FILTER(LSIEF[HC-ZH (g/hp-hr)],(LSIEF[Fuel]=D503)*(LSIEF[HP Bin]=I503)*(LSIEF[Model Year]=E503)),""))</f>
        <v>1.2999999999999999E-2</v>
      </c>
      <c r="S503" s="158">
        <f t="shared" si="129"/>
        <v>1.2999999999999999E-2</v>
      </c>
      <c r="T503" s="159" t="str" cm="1">
        <f t="array" ref="T503">IF(D503="Electric","--",IF(D503="Diesel",_xlfn._xlws.FILTER(ORDEF[HCDR],(ORDEF[HP]=I503)*(ORDEF[Model_Year]=E503),),""))</f>
        <v/>
      </c>
      <c r="U503" s="159" cm="1">
        <f t="array" ref="U503">IF(D503="Electric","--",IF(D503="Gasoline",_xlfn._xlws.FILTER(LSIEF[HC DR],(LSIEF[Fuel]=D503)*(LSIEF[HP Bin]=I503)*(LSIEF[Model Year]=E503)),""))</f>
        <v>6.6879999999999997E-5</v>
      </c>
      <c r="V503" s="159">
        <f t="shared" si="130"/>
        <v>6.6879999999999997E-5</v>
      </c>
      <c r="W503" s="158" t="str" cm="1">
        <f t="array" ref="W503">IF(D503="Electric","--",IF(D503="Diesel",_xlfn._xlws.FILTER(ORDEF[NOXzh],(ORDEF[HP]=I503)*(ORDEF[Model_Year]=E503)),""))</f>
        <v/>
      </c>
      <c r="X503" s="158" cm="1">
        <f t="array" ref="X503">IF(D503="Electric","--",IF(D503="Gasoline",_xlfn._xlws.FILTER(LSIEF[NOX-ZH (g/hp-hr)],(LSIEF[Fuel]=D503)*(LSIEF[HP Bin]=I503)*(LSIEF[Model Year]=E503)),""))</f>
        <v>0.01</v>
      </c>
      <c r="Y503" s="158">
        <f t="shared" si="131"/>
        <v>0.01</v>
      </c>
      <c r="Z503" s="159" t="str" cm="1">
        <f t="array" ref="Z503">IF(D503="Electric","--",IF(D503="Diesel",_xlfn._xlws.FILTER(ORDEF[NOXdr],(ORDEF[HP]=I503)*(ORDEF[Model_Year]=E503)),""))</f>
        <v/>
      </c>
      <c r="AA503" s="159" cm="1">
        <f t="array" ref="AA503">IF(E503="Electric","--",IF(D503="Gasoline",_xlfn._xlws.FILTER(LSIEF[NOX DR],(LSIEF[Fuel]=D503)*(LSIEF[HP Bin]=I503)*(LSIEF[Model Year]=E503)),""))</f>
        <v>4.7720000000000004E-5</v>
      </c>
      <c r="AB503" s="159">
        <f t="shared" si="132"/>
        <v>4.7720000000000004E-5</v>
      </c>
      <c r="AC503" s="158" t="str" cm="1">
        <f t="array" ref="AC503">IF(D503="Electric","--",IF(D503="Diesel",_xlfn._xlws.FILTER(DFCF2[Fuel_HC],(DFCF2[MY]=E503)),""))</f>
        <v/>
      </c>
      <c r="AD503" s="158" cm="1">
        <f t="array" ref="AD503">IF(D503="Electric","--",IF(D503="Gasoline",_xlfn._xlws.FILTER(GFCF2[Fuel_HC],(GFCF2[MY]=E503)),""))</f>
        <v>1</v>
      </c>
      <c r="AE503" s="158">
        <f t="shared" si="133"/>
        <v>1</v>
      </c>
      <c r="AF503" s="157" t="str" cm="1">
        <f t="array" ref="AF503">IF(D503="Electric","--",IF(D503="Diesel",_xlfn._xlws.FILTER(DFCF2[Fuel_NOX],(DFCF2[MY]=E503)),""))</f>
        <v/>
      </c>
      <c r="AG503" s="157" cm="1">
        <f t="array" ref="AG503">IF(D503="Electric","--",IF(D503="Gasoline",_xlfn._xlws.FILTER(GFCF2[Fuel_NOX],(GFCF2[MY]=E503)),""))</f>
        <v>0.97699999999999998</v>
      </c>
      <c r="AH503" s="157">
        <f t="shared" si="134"/>
        <v>0.97699999999999998</v>
      </c>
      <c r="AI503" s="158">
        <f t="shared" si="135"/>
        <v>8.9109118461538461E-2</v>
      </c>
      <c r="AJ503" s="158">
        <f t="shared" si="136"/>
        <v>6.282611257365385E-2</v>
      </c>
      <c r="AK503" s="158">
        <f t="shared" si="137"/>
        <v>7.364112743554843</v>
      </c>
      <c r="AL503" s="158">
        <f t="shared" si="138"/>
        <v>5.1920452611294721</v>
      </c>
      <c r="AM503" s="158">
        <f t="shared" si="139"/>
        <v>3.6820563717774217E-3</v>
      </c>
      <c r="AN503" s="167">
        <f t="shared" si="140"/>
        <v>2.5960226305647362E-3</v>
      </c>
      <c r="AO503" s="158">
        <f t="shared" si="141"/>
        <v>3.3867554507608722E-3</v>
      </c>
      <c r="AP503" s="157"/>
      <c r="AQ503" s="161"/>
      <c r="AR503" s="161"/>
      <c r="AS503" s="161" t="str">
        <f>IF(ISNA(VLOOKUP($B503,'2017 Emission Inventory'!$B$2:$B$803,1,FALSE)),"No","Yes")</f>
        <v>No</v>
      </c>
      <c r="AT503" s="161" t="str">
        <f>IFERROR(INDEX('2017 Emission Inventory'!$C$2:$C$803,MATCH($B503,'2017 Emission Inventory'!$B$2:$B$803,0)),"")</f>
        <v/>
      </c>
      <c r="AU503" s="161" t="str">
        <f>IFERROR(INDEX('2017 Emission Inventory'!$D$2:$D$803,MATCH($B503,'2017 Emission Inventory'!$B$2:$B$803,0)),"")</f>
        <v/>
      </c>
      <c r="AV503" s="161" t="str">
        <f>IFERROR(INDEX('2017 Emission Inventory'!$E$2:$E$803,MATCH($B503,'2017 Emission Inventory'!$B$2:$B$803,0)),"")</f>
        <v/>
      </c>
      <c r="AW503" s="161" t="str">
        <f>IFERROR(INDEX('2017 Emission Inventory'!$F$2:$F$803,MATCH($B503,'2017 Emission Inventory'!$B$2:$B$803,0)),"")</f>
        <v/>
      </c>
      <c r="AX503" s="161" t="str">
        <f>IFERROR(INDEX('2017 Emission Inventory'!$G$2:$G$803,MATCH($B503,'2017 Emission Inventory'!$B$2:$B$803,0)),"")</f>
        <v/>
      </c>
      <c r="AY503" s="162" t="str">
        <f>IFERROR(INDEX('2017 Emission Inventory'!$AL$2:$AL$803,MATCH($B503,'2017 Emission Inventory'!$B$2:$B$803,0)),"")</f>
        <v/>
      </c>
      <c r="AZ503" s="163" t="e">
        <f t="shared" si="142"/>
        <v>#VALUE!</v>
      </c>
      <c r="BB503" s="166"/>
    </row>
    <row r="504" spans="1:54" s="160" customFormat="1" x14ac:dyDescent="0.35">
      <c r="A504" s="157">
        <v>503</v>
      </c>
      <c r="B504" s="157">
        <v>419472</v>
      </c>
      <c r="C504" s="157" t="s">
        <v>205</v>
      </c>
      <c r="D504" s="157" t="s">
        <v>16</v>
      </c>
      <c r="E504" s="157">
        <v>2020</v>
      </c>
      <c r="F504" s="157">
        <v>61</v>
      </c>
      <c r="G504" s="157">
        <v>1137.9951923076924</v>
      </c>
      <c r="H504" s="157"/>
      <c r="I504" s="157">
        <f t="shared" si="126"/>
        <v>75</v>
      </c>
      <c r="J504" s="157" t="str">
        <f>IF(D504="Electric","--",IF(D504="Diesel",VLOOKUP(C504,[2]ORDLF!A:B,2,FALSE),""))</f>
        <v/>
      </c>
      <c r="K504" s="157">
        <f>IF(D504="Electric","--",IF(D504="Gasoline",VLOOKUP(C504,LSILF!A:C,3,FALSE),""))</f>
        <v>0.54</v>
      </c>
      <c r="L504" s="158">
        <f t="shared" si="143"/>
        <v>0.54</v>
      </c>
      <c r="M504" s="157" t="str" cm="1">
        <f t="array" ref="M504">IF(D504="Electric","--",IF(D504="Diesel",_xlfn._xlws.FILTER(DIESCH[CH Cap],(DIESCH[HP Bin]=I504)),""))</f>
        <v/>
      </c>
      <c r="N504" s="157" cm="1">
        <f t="array" ref="N504">IF(D504="Electric","--",IF(D504="Gasoline",_xlfn._xlws.FILTER(LSICH[CH Cap],(LSICH[Fuel Type]=D504)*(LSICH[MY]=E504)),""))</f>
        <v>10000</v>
      </c>
      <c r="O504" s="157">
        <f t="shared" si="127"/>
        <v>10000</v>
      </c>
      <c r="P504" s="157">
        <f t="shared" si="128"/>
        <v>1137.9951923076924</v>
      </c>
      <c r="Q504" s="157" t="str" cm="1">
        <f t="array" ref="Q504">IF(D504="Electric","--",IF(D504="Diesel",_xlfn._xlws.FILTER(ORDEF[HC-ZH (g/hp-hr)],(ORDEF[HP]=I504)*(ORDEF[Model_Year]=E504)),""))</f>
        <v/>
      </c>
      <c r="R504" s="157" cm="1">
        <f t="array" ref="R504">IF(D504="Electric","--",IF(D504="Gasoline",_xlfn._xlws.FILTER(LSIEF[HC-ZH (g/hp-hr)],(LSIEF[Fuel]=D504)*(LSIEF[HP Bin]=I504)*(LSIEF[Model Year]=E504)),""))</f>
        <v>1.2999999999999999E-2</v>
      </c>
      <c r="S504" s="158">
        <f t="shared" si="129"/>
        <v>1.2999999999999999E-2</v>
      </c>
      <c r="T504" s="159" t="str" cm="1">
        <f t="array" ref="T504">IF(D504="Electric","--",IF(D504="Diesel",_xlfn._xlws.FILTER(ORDEF[HCDR],(ORDEF[HP]=I504)*(ORDEF[Model_Year]=E504),),""))</f>
        <v/>
      </c>
      <c r="U504" s="159" cm="1">
        <f t="array" ref="U504">IF(D504="Electric","--",IF(D504="Gasoline",_xlfn._xlws.FILTER(LSIEF[HC DR],(LSIEF[Fuel]=D504)*(LSIEF[HP Bin]=I504)*(LSIEF[Model Year]=E504)),""))</f>
        <v>6.6879999999999997E-5</v>
      </c>
      <c r="V504" s="159">
        <f t="shared" si="130"/>
        <v>6.6879999999999997E-5</v>
      </c>
      <c r="W504" s="158" t="str" cm="1">
        <f t="array" ref="W504">IF(D504="Electric","--",IF(D504="Diesel",_xlfn._xlws.FILTER(ORDEF[NOXzh],(ORDEF[HP]=I504)*(ORDEF[Model_Year]=E504)),""))</f>
        <v/>
      </c>
      <c r="X504" s="158" cm="1">
        <f t="array" ref="X504">IF(D504="Electric","--",IF(D504="Gasoline",_xlfn._xlws.FILTER(LSIEF[NOX-ZH (g/hp-hr)],(LSIEF[Fuel]=D504)*(LSIEF[HP Bin]=I504)*(LSIEF[Model Year]=E504)),""))</f>
        <v>0.01</v>
      </c>
      <c r="Y504" s="158">
        <f t="shared" si="131"/>
        <v>0.01</v>
      </c>
      <c r="Z504" s="159" t="str" cm="1">
        <f t="array" ref="Z504">IF(D504="Electric","--",IF(D504="Diesel",_xlfn._xlws.FILTER(ORDEF[NOXdr],(ORDEF[HP]=I504)*(ORDEF[Model_Year]=E504)),""))</f>
        <v/>
      </c>
      <c r="AA504" s="159" cm="1">
        <f t="array" ref="AA504">IF(E504="Electric","--",IF(D504="Gasoline",_xlfn._xlws.FILTER(LSIEF[NOX DR],(LSIEF[Fuel]=D504)*(LSIEF[HP Bin]=I504)*(LSIEF[Model Year]=E504)),""))</f>
        <v>4.7720000000000004E-5</v>
      </c>
      <c r="AB504" s="159">
        <f t="shared" si="132"/>
        <v>4.7720000000000004E-5</v>
      </c>
      <c r="AC504" s="158" t="str" cm="1">
        <f t="array" ref="AC504">IF(D504="Electric","--",IF(D504="Diesel",_xlfn._xlws.FILTER(DFCF2[Fuel_HC],(DFCF2[MY]=E504)),""))</f>
        <v/>
      </c>
      <c r="AD504" s="158" cm="1">
        <f t="array" ref="AD504">IF(D504="Electric","--",IF(D504="Gasoline",_xlfn._xlws.FILTER(GFCF2[Fuel_HC],(GFCF2[MY]=E504)),""))</f>
        <v>1</v>
      </c>
      <c r="AE504" s="158">
        <f t="shared" si="133"/>
        <v>1</v>
      </c>
      <c r="AF504" s="157" t="str" cm="1">
        <f t="array" ref="AF504">IF(D504="Electric","--",IF(D504="Diesel",_xlfn._xlws.FILTER(DFCF2[Fuel_NOX],(DFCF2[MY]=E504)),""))</f>
        <v/>
      </c>
      <c r="AG504" s="157" cm="1">
        <f t="array" ref="AG504">IF(D504="Electric","--",IF(D504="Gasoline",_xlfn._xlws.FILTER(GFCF2[Fuel_NOX],(GFCF2[MY]=E504)),""))</f>
        <v>0.97699999999999998</v>
      </c>
      <c r="AH504" s="157">
        <f t="shared" si="134"/>
        <v>0.97699999999999998</v>
      </c>
      <c r="AI504" s="158">
        <f t="shared" si="135"/>
        <v>8.9109118461538461E-2</v>
      </c>
      <c r="AJ504" s="158">
        <f t="shared" si="136"/>
        <v>6.282611257365385E-2</v>
      </c>
      <c r="AK504" s="158">
        <f t="shared" si="137"/>
        <v>7.364112743554843</v>
      </c>
      <c r="AL504" s="158">
        <f t="shared" si="138"/>
        <v>5.1920452611294721</v>
      </c>
      <c r="AM504" s="158">
        <f t="shared" si="139"/>
        <v>3.6820563717774217E-3</v>
      </c>
      <c r="AN504" s="167">
        <f t="shared" si="140"/>
        <v>2.5960226305647362E-3</v>
      </c>
      <c r="AO504" s="158">
        <f t="shared" si="141"/>
        <v>3.3867554507608722E-3</v>
      </c>
      <c r="AP504" s="157"/>
      <c r="AQ504" s="161"/>
      <c r="AR504" s="161"/>
      <c r="AS504" s="161" t="str">
        <f>IF(ISNA(VLOOKUP($B504,'2017 Emission Inventory'!$B$2:$B$803,1,FALSE)),"No","Yes")</f>
        <v>No</v>
      </c>
      <c r="AT504" s="161" t="str">
        <f>IFERROR(INDEX('2017 Emission Inventory'!$C$2:$C$803,MATCH($B504,'2017 Emission Inventory'!$B$2:$B$803,0)),"")</f>
        <v/>
      </c>
      <c r="AU504" s="161" t="str">
        <f>IFERROR(INDEX('2017 Emission Inventory'!$D$2:$D$803,MATCH($B504,'2017 Emission Inventory'!$B$2:$B$803,0)),"")</f>
        <v/>
      </c>
      <c r="AV504" s="161" t="str">
        <f>IFERROR(INDEX('2017 Emission Inventory'!$E$2:$E$803,MATCH($B504,'2017 Emission Inventory'!$B$2:$B$803,0)),"")</f>
        <v/>
      </c>
      <c r="AW504" s="161" t="str">
        <f>IFERROR(INDEX('2017 Emission Inventory'!$F$2:$F$803,MATCH($B504,'2017 Emission Inventory'!$B$2:$B$803,0)),"")</f>
        <v/>
      </c>
      <c r="AX504" s="161" t="str">
        <f>IFERROR(INDEX('2017 Emission Inventory'!$G$2:$G$803,MATCH($B504,'2017 Emission Inventory'!$B$2:$B$803,0)),"")</f>
        <v/>
      </c>
      <c r="AY504" s="162" t="str">
        <f>IFERROR(INDEX('2017 Emission Inventory'!$AL$2:$AL$803,MATCH($B504,'2017 Emission Inventory'!$B$2:$B$803,0)),"")</f>
        <v/>
      </c>
      <c r="AZ504" s="163" t="e">
        <f t="shared" si="142"/>
        <v>#VALUE!</v>
      </c>
      <c r="BB504" s="166"/>
    </row>
    <row r="505" spans="1:54" s="160" customFormat="1" x14ac:dyDescent="0.35">
      <c r="A505" s="157">
        <v>504</v>
      </c>
      <c r="B505" s="157">
        <v>419473</v>
      </c>
      <c r="C505" s="157" t="s">
        <v>205</v>
      </c>
      <c r="D505" s="157" t="s">
        <v>16</v>
      </c>
      <c r="E505" s="157">
        <v>2020</v>
      </c>
      <c r="F505" s="157">
        <v>61</v>
      </c>
      <c r="G505" s="157">
        <v>1137.9951923076924</v>
      </c>
      <c r="H505" s="157"/>
      <c r="I505" s="157">
        <f t="shared" si="126"/>
        <v>75</v>
      </c>
      <c r="J505" s="157" t="str">
        <f>IF(D505="Electric","--",IF(D505="Diesel",VLOOKUP(C505,[2]ORDLF!A:B,2,FALSE),""))</f>
        <v/>
      </c>
      <c r="K505" s="157">
        <f>IF(D505="Electric","--",IF(D505="Gasoline",VLOOKUP(C505,LSILF!A:C,3,FALSE),""))</f>
        <v>0.54</v>
      </c>
      <c r="L505" s="158">
        <f t="shared" si="143"/>
        <v>0.54</v>
      </c>
      <c r="M505" s="157" t="str" cm="1">
        <f t="array" ref="M505">IF(D505="Electric","--",IF(D505="Diesel",_xlfn._xlws.FILTER(DIESCH[CH Cap],(DIESCH[HP Bin]=I505)),""))</f>
        <v/>
      </c>
      <c r="N505" s="157" cm="1">
        <f t="array" ref="N505">IF(D505="Electric","--",IF(D505="Gasoline",_xlfn._xlws.FILTER(LSICH[CH Cap],(LSICH[Fuel Type]=D505)*(LSICH[MY]=E505)),""))</f>
        <v>10000</v>
      </c>
      <c r="O505" s="157">
        <f t="shared" si="127"/>
        <v>10000</v>
      </c>
      <c r="P505" s="157">
        <f t="shared" si="128"/>
        <v>1137.9951923076924</v>
      </c>
      <c r="Q505" s="157" t="str" cm="1">
        <f t="array" ref="Q505">IF(D505="Electric","--",IF(D505="Diesel",_xlfn._xlws.FILTER(ORDEF[HC-ZH (g/hp-hr)],(ORDEF[HP]=I505)*(ORDEF[Model_Year]=E505)),""))</f>
        <v/>
      </c>
      <c r="R505" s="157" cm="1">
        <f t="array" ref="R505">IF(D505="Electric","--",IF(D505="Gasoline",_xlfn._xlws.FILTER(LSIEF[HC-ZH (g/hp-hr)],(LSIEF[Fuel]=D505)*(LSIEF[HP Bin]=I505)*(LSIEF[Model Year]=E505)),""))</f>
        <v>1.2999999999999999E-2</v>
      </c>
      <c r="S505" s="158">
        <f t="shared" si="129"/>
        <v>1.2999999999999999E-2</v>
      </c>
      <c r="T505" s="159" t="str" cm="1">
        <f t="array" ref="T505">IF(D505="Electric","--",IF(D505="Diesel",_xlfn._xlws.FILTER(ORDEF[HCDR],(ORDEF[HP]=I505)*(ORDEF[Model_Year]=E505),),""))</f>
        <v/>
      </c>
      <c r="U505" s="159" cm="1">
        <f t="array" ref="U505">IF(D505="Electric","--",IF(D505="Gasoline",_xlfn._xlws.FILTER(LSIEF[HC DR],(LSIEF[Fuel]=D505)*(LSIEF[HP Bin]=I505)*(LSIEF[Model Year]=E505)),""))</f>
        <v>6.6879999999999997E-5</v>
      </c>
      <c r="V505" s="159">
        <f t="shared" si="130"/>
        <v>6.6879999999999997E-5</v>
      </c>
      <c r="W505" s="158" t="str" cm="1">
        <f t="array" ref="W505">IF(D505="Electric","--",IF(D505="Diesel",_xlfn._xlws.FILTER(ORDEF[NOXzh],(ORDEF[HP]=I505)*(ORDEF[Model_Year]=E505)),""))</f>
        <v/>
      </c>
      <c r="X505" s="158" cm="1">
        <f t="array" ref="X505">IF(D505="Electric","--",IF(D505="Gasoline",_xlfn._xlws.FILTER(LSIEF[NOX-ZH (g/hp-hr)],(LSIEF[Fuel]=D505)*(LSIEF[HP Bin]=I505)*(LSIEF[Model Year]=E505)),""))</f>
        <v>0.01</v>
      </c>
      <c r="Y505" s="158">
        <f t="shared" si="131"/>
        <v>0.01</v>
      </c>
      <c r="Z505" s="159" t="str" cm="1">
        <f t="array" ref="Z505">IF(D505="Electric","--",IF(D505="Diesel",_xlfn._xlws.FILTER(ORDEF[NOXdr],(ORDEF[HP]=I505)*(ORDEF[Model_Year]=E505)),""))</f>
        <v/>
      </c>
      <c r="AA505" s="159" cm="1">
        <f t="array" ref="AA505">IF(E505="Electric","--",IF(D505="Gasoline",_xlfn._xlws.FILTER(LSIEF[NOX DR],(LSIEF[Fuel]=D505)*(LSIEF[HP Bin]=I505)*(LSIEF[Model Year]=E505)),""))</f>
        <v>4.7720000000000004E-5</v>
      </c>
      <c r="AB505" s="159">
        <f t="shared" si="132"/>
        <v>4.7720000000000004E-5</v>
      </c>
      <c r="AC505" s="158" t="str" cm="1">
        <f t="array" ref="AC505">IF(D505="Electric","--",IF(D505="Diesel",_xlfn._xlws.FILTER(DFCF2[Fuel_HC],(DFCF2[MY]=E505)),""))</f>
        <v/>
      </c>
      <c r="AD505" s="158" cm="1">
        <f t="array" ref="AD505">IF(D505="Electric","--",IF(D505="Gasoline",_xlfn._xlws.FILTER(GFCF2[Fuel_HC],(GFCF2[MY]=E505)),""))</f>
        <v>1</v>
      </c>
      <c r="AE505" s="158">
        <f t="shared" si="133"/>
        <v>1</v>
      </c>
      <c r="AF505" s="157" t="str" cm="1">
        <f t="array" ref="AF505">IF(D505="Electric","--",IF(D505="Diesel",_xlfn._xlws.FILTER(DFCF2[Fuel_NOX],(DFCF2[MY]=E505)),""))</f>
        <v/>
      </c>
      <c r="AG505" s="157" cm="1">
        <f t="array" ref="AG505">IF(D505="Electric","--",IF(D505="Gasoline",_xlfn._xlws.FILTER(GFCF2[Fuel_NOX],(GFCF2[MY]=E505)),""))</f>
        <v>0.97699999999999998</v>
      </c>
      <c r="AH505" s="157">
        <f t="shared" si="134"/>
        <v>0.97699999999999998</v>
      </c>
      <c r="AI505" s="158">
        <f t="shared" si="135"/>
        <v>8.9109118461538461E-2</v>
      </c>
      <c r="AJ505" s="158">
        <f t="shared" si="136"/>
        <v>6.282611257365385E-2</v>
      </c>
      <c r="AK505" s="158">
        <f t="shared" si="137"/>
        <v>7.364112743554843</v>
      </c>
      <c r="AL505" s="158">
        <f t="shared" si="138"/>
        <v>5.1920452611294721</v>
      </c>
      <c r="AM505" s="158">
        <f t="shared" si="139"/>
        <v>3.6820563717774217E-3</v>
      </c>
      <c r="AN505" s="167">
        <f t="shared" si="140"/>
        <v>2.5960226305647362E-3</v>
      </c>
      <c r="AO505" s="158">
        <f t="shared" si="141"/>
        <v>3.3867554507608722E-3</v>
      </c>
      <c r="AP505" s="157"/>
      <c r="AQ505" s="161"/>
      <c r="AR505" s="161"/>
      <c r="AS505" s="161" t="str">
        <f>IF(ISNA(VLOOKUP($B505,'2017 Emission Inventory'!$B$2:$B$803,1,FALSE)),"No","Yes")</f>
        <v>No</v>
      </c>
      <c r="AT505" s="161" t="str">
        <f>IFERROR(INDEX('2017 Emission Inventory'!$C$2:$C$803,MATCH($B505,'2017 Emission Inventory'!$B$2:$B$803,0)),"")</f>
        <v/>
      </c>
      <c r="AU505" s="161" t="str">
        <f>IFERROR(INDEX('2017 Emission Inventory'!$D$2:$D$803,MATCH($B505,'2017 Emission Inventory'!$B$2:$B$803,0)),"")</f>
        <v/>
      </c>
      <c r="AV505" s="161" t="str">
        <f>IFERROR(INDEX('2017 Emission Inventory'!$E$2:$E$803,MATCH($B505,'2017 Emission Inventory'!$B$2:$B$803,0)),"")</f>
        <v/>
      </c>
      <c r="AW505" s="161" t="str">
        <f>IFERROR(INDEX('2017 Emission Inventory'!$F$2:$F$803,MATCH($B505,'2017 Emission Inventory'!$B$2:$B$803,0)),"")</f>
        <v/>
      </c>
      <c r="AX505" s="161" t="str">
        <f>IFERROR(INDEX('2017 Emission Inventory'!$G$2:$G$803,MATCH($B505,'2017 Emission Inventory'!$B$2:$B$803,0)),"")</f>
        <v/>
      </c>
      <c r="AY505" s="162" t="str">
        <f>IFERROR(INDEX('2017 Emission Inventory'!$AL$2:$AL$803,MATCH($B505,'2017 Emission Inventory'!$B$2:$B$803,0)),"")</f>
        <v/>
      </c>
      <c r="AZ505" s="163" t="e">
        <f t="shared" si="142"/>
        <v>#VALUE!</v>
      </c>
      <c r="BB505" s="166"/>
    </row>
    <row r="506" spans="1:54" s="160" customFormat="1" x14ac:dyDescent="0.35">
      <c r="A506" s="157">
        <v>505</v>
      </c>
      <c r="B506" s="157">
        <v>419474</v>
      </c>
      <c r="C506" s="157" t="s">
        <v>205</v>
      </c>
      <c r="D506" s="157" t="s">
        <v>16</v>
      </c>
      <c r="E506" s="157">
        <v>2020</v>
      </c>
      <c r="F506" s="157">
        <v>61</v>
      </c>
      <c r="G506" s="157">
        <v>1137.9951923076924</v>
      </c>
      <c r="H506" s="157"/>
      <c r="I506" s="157">
        <f t="shared" si="126"/>
        <v>75</v>
      </c>
      <c r="J506" s="157" t="str">
        <f>IF(D506="Electric","--",IF(D506="Diesel",VLOOKUP(C506,[2]ORDLF!A:B,2,FALSE),""))</f>
        <v/>
      </c>
      <c r="K506" s="157">
        <f>IF(D506="Electric","--",IF(D506="Gasoline",VLOOKUP(C506,LSILF!A:C,3,FALSE),""))</f>
        <v>0.54</v>
      </c>
      <c r="L506" s="158">
        <f t="shared" si="143"/>
        <v>0.54</v>
      </c>
      <c r="M506" s="157" t="str" cm="1">
        <f t="array" ref="M506">IF(D506="Electric","--",IF(D506="Diesel",_xlfn._xlws.FILTER(DIESCH[CH Cap],(DIESCH[HP Bin]=I506)),""))</f>
        <v/>
      </c>
      <c r="N506" s="157" cm="1">
        <f t="array" ref="N506">IF(D506="Electric","--",IF(D506="Gasoline",_xlfn._xlws.FILTER(LSICH[CH Cap],(LSICH[Fuel Type]=D506)*(LSICH[MY]=E506)),""))</f>
        <v>10000</v>
      </c>
      <c r="O506" s="157">
        <f t="shared" si="127"/>
        <v>10000</v>
      </c>
      <c r="P506" s="157">
        <f t="shared" si="128"/>
        <v>1137.9951923076924</v>
      </c>
      <c r="Q506" s="157" t="str" cm="1">
        <f t="array" ref="Q506">IF(D506="Electric","--",IF(D506="Diesel",_xlfn._xlws.FILTER(ORDEF[HC-ZH (g/hp-hr)],(ORDEF[HP]=I506)*(ORDEF[Model_Year]=E506)),""))</f>
        <v/>
      </c>
      <c r="R506" s="157" cm="1">
        <f t="array" ref="R506">IF(D506="Electric","--",IF(D506="Gasoline",_xlfn._xlws.FILTER(LSIEF[HC-ZH (g/hp-hr)],(LSIEF[Fuel]=D506)*(LSIEF[HP Bin]=I506)*(LSIEF[Model Year]=E506)),""))</f>
        <v>1.2999999999999999E-2</v>
      </c>
      <c r="S506" s="158">
        <f t="shared" si="129"/>
        <v>1.2999999999999999E-2</v>
      </c>
      <c r="T506" s="159" t="str" cm="1">
        <f t="array" ref="T506">IF(D506="Electric","--",IF(D506="Diesel",_xlfn._xlws.FILTER(ORDEF[HCDR],(ORDEF[HP]=I506)*(ORDEF[Model_Year]=E506),),""))</f>
        <v/>
      </c>
      <c r="U506" s="159" cm="1">
        <f t="array" ref="U506">IF(D506="Electric","--",IF(D506="Gasoline",_xlfn._xlws.FILTER(LSIEF[HC DR],(LSIEF[Fuel]=D506)*(LSIEF[HP Bin]=I506)*(LSIEF[Model Year]=E506)),""))</f>
        <v>6.6879999999999997E-5</v>
      </c>
      <c r="V506" s="159">
        <f t="shared" si="130"/>
        <v>6.6879999999999997E-5</v>
      </c>
      <c r="W506" s="158" t="str" cm="1">
        <f t="array" ref="W506">IF(D506="Electric","--",IF(D506="Diesel",_xlfn._xlws.FILTER(ORDEF[NOXzh],(ORDEF[HP]=I506)*(ORDEF[Model_Year]=E506)),""))</f>
        <v/>
      </c>
      <c r="X506" s="158" cm="1">
        <f t="array" ref="X506">IF(D506="Electric","--",IF(D506="Gasoline",_xlfn._xlws.FILTER(LSIEF[NOX-ZH (g/hp-hr)],(LSIEF[Fuel]=D506)*(LSIEF[HP Bin]=I506)*(LSIEF[Model Year]=E506)),""))</f>
        <v>0.01</v>
      </c>
      <c r="Y506" s="158">
        <f t="shared" si="131"/>
        <v>0.01</v>
      </c>
      <c r="Z506" s="159" t="str" cm="1">
        <f t="array" ref="Z506">IF(D506="Electric","--",IF(D506="Diesel",_xlfn._xlws.FILTER(ORDEF[NOXdr],(ORDEF[HP]=I506)*(ORDEF[Model_Year]=E506)),""))</f>
        <v/>
      </c>
      <c r="AA506" s="159" cm="1">
        <f t="array" ref="AA506">IF(E506="Electric","--",IF(D506="Gasoline",_xlfn._xlws.FILTER(LSIEF[NOX DR],(LSIEF[Fuel]=D506)*(LSIEF[HP Bin]=I506)*(LSIEF[Model Year]=E506)),""))</f>
        <v>4.7720000000000004E-5</v>
      </c>
      <c r="AB506" s="159">
        <f t="shared" si="132"/>
        <v>4.7720000000000004E-5</v>
      </c>
      <c r="AC506" s="158" t="str" cm="1">
        <f t="array" ref="AC506">IF(D506="Electric","--",IF(D506="Diesel",_xlfn._xlws.FILTER(DFCF2[Fuel_HC],(DFCF2[MY]=E506)),""))</f>
        <v/>
      </c>
      <c r="AD506" s="158" cm="1">
        <f t="array" ref="AD506">IF(D506="Electric","--",IF(D506="Gasoline",_xlfn._xlws.FILTER(GFCF2[Fuel_HC],(GFCF2[MY]=E506)),""))</f>
        <v>1</v>
      </c>
      <c r="AE506" s="158">
        <f t="shared" si="133"/>
        <v>1</v>
      </c>
      <c r="AF506" s="157" t="str" cm="1">
        <f t="array" ref="AF506">IF(D506="Electric","--",IF(D506="Diesel",_xlfn._xlws.FILTER(DFCF2[Fuel_NOX],(DFCF2[MY]=E506)),""))</f>
        <v/>
      </c>
      <c r="AG506" s="157" cm="1">
        <f t="array" ref="AG506">IF(D506="Electric","--",IF(D506="Gasoline",_xlfn._xlws.FILTER(GFCF2[Fuel_NOX],(GFCF2[MY]=E506)),""))</f>
        <v>0.97699999999999998</v>
      </c>
      <c r="AH506" s="157">
        <f t="shared" si="134"/>
        <v>0.97699999999999998</v>
      </c>
      <c r="AI506" s="158">
        <f t="shared" si="135"/>
        <v>8.9109118461538461E-2</v>
      </c>
      <c r="AJ506" s="158">
        <f t="shared" si="136"/>
        <v>6.282611257365385E-2</v>
      </c>
      <c r="AK506" s="158">
        <f t="shared" si="137"/>
        <v>7.364112743554843</v>
      </c>
      <c r="AL506" s="158">
        <f t="shared" si="138"/>
        <v>5.1920452611294721</v>
      </c>
      <c r="AM506" s="158">
        <f t="shared" si="139"/>
        <v>3.6820563717774217E-3</v>
      </c>
      <c r="AN506" s="167">
        <f t="shared" si="140"/>
        <v>2.5960226305647362E-3</v>
      </c>
      <c r="AO506" s="158">
        <f t="shared" si="141"/>
        <v>3.3867554507608722E-3</v>
      </c>
      <c r="AP506" s="157"/>
      <c r="AQ506" s="161"/>
      <c r="AR506" s="161"/>
      <c r="AS506" s="161" t="str">
        <f>IF(ISNA(VLOOKUP($B506,'2017 Emission Inventory'!$B$2:$B$803,1,FALSE)),"No","Yes")</f>
        <v>No</v>
      </c>
      <c r="AT506" s="161" t="str">
        <f>IFERROR(INDEX('2017 Emission Inventory'!$C$2:$C$803,MATCH($B506,'2017 Emission Inventory'!$B$2:$B$803,0)),"")</f>
        <v/>
      </c>
      <c r="AU506" s="161" t="str">
        <f>IFERROR(INDEX('2017 Emission Inventory'!$D$2:$D$803,MATCH($B506,'2017 Emission Inventory'!$B$2:$B$803,0)),"")</f>
        <v/>
      </c>
      <c r="AV506" s="161" t="str">
        <f>IFERROR(INDEX('2017 Emission Inventory'!$E$2:$E$803,MATCH($B506,'2017 Emission Inventory'!$B$2:$B$803,0)),"")</f>
        <v/>
      </c>
      <c r="AW506" s="161" t="str">
        <f>IFERROR(INDEX('2017 Emission Inventory'!$F$2:$F$803,MATCH($B506,'2017 Emission Inventory'!$B$2:$B$803,0)),"")</f>
        <v/>
      </c>
      <c r="AX506" s="161" t="str">
        <f>IFERROR(INDEX('2017 Emission Inventory'!$G$2:$G$803,MATCH($B506,'2017 Emission Inventory'!$B$2:$B$803,0)),"")</f>
        <v/>
      </c>
      <c r="AY506" s="162" t="str">
        <f>IFERROR(INDEX('2017 Emission Inventory'!$AL$2:$AL$803,MATCH($B506,'2017 Emission Inventory'!$B$2:$B$803,0)),"")</f>
        <v/>
      </c>
      <c r="AZ506" s="163" t="e">
        <f t="shared" si="142"/>
        <v>#VALUE!</v>
      </c>
      <c r="BB506" s="166"/>
    </row>
    <row r="507" spans="1:54" s="160" customFormat="1" x14ac:dyDescent="0.35">
      <c r="A507" s="157">
        <v>506</v>
      </c>
      <c r="B507" s="157">
        <v>419475</v>
      </c>
      <c r="C507" s="157" t="s">
        <v>205</v>
      </c>
      <c r="D507" s="157" t="s">
        <v>16</v>
      </c>
      <c r="E507" s="157">
        <v>2020</v>
      </c>
      <c r="F507" s="157">
        <v>61</v>
      </c>
      <c r="G507" s="157">
        <v>1137.9951923076924</v>
      </c>
      <c r="H507" s="157"/>
      <c r="I507" s="157">
        <f t="shared" si="126"/>
        <v>75</v>
      </c>
      <c r="J507" s="157" t="str">
        <f>IF(D507="Electric","--",IF(D507="Diesel",VLOOKUP(C507,[2]ORDLF!A:B,2,FALSE),""))</f>
        <v/>
      </c>
      <c r="K507" s="157">
        <f>IF(D507="Electric","--",IF(D507="Gasoline",VLOOKUP(C507,LSILF!A:C,3,FALSE),""))</f>
        <v>0.54</v>
      </c>
      <c r="L507" s="158">
        <f t="shared" si="143"/>
        <v>0.54</v>
      </c>
      <c r="M507" s="157" t="str" cm="1">
        <f t="array" ref="M507">IF(D507="Electric","--",IF(D507="Diesel",_xlfn._xlws.FILTER(DIESCH[CH Cap],(DIESCH[HP Bin]=I507)),""))</f>
        <v/>
      </c>
      <c r="N507" s="157" cm="1">
        <f t="array" ref="N507">IF(D507="Electric","--",IF(D507="Gasoline",_xlfn._xlws.FILTER(LSICH[CH Cap],(LSICH[Fuel Type]=D507)*(LSICH[MY]=E507)),""))</f>
        <v>10000</v>
      </c>
      <c r="O507" s="157">
        <f t="shared" si="127"/>
        <v>10000</v>
      </c>
      <c r="P507" s="157">
        <f t="shared" si="128"/>
        <v>1137.9951923076924</v>
      </c>
      <c r="Q507" s="157" t="str" cm="1">
        <f t="array" ref="Q507">IF(D507="Electric","--",IF(D507="Diesel",_xlfn._xlws.FILTER(ORDEF[HC-ZH (g/hp-hr)],(ORDEF[HP]=I507)*(ORDEF[Model_Year]=E507)),""))</f>
        <v/>
      </c>
      <c r="R507" s="157" cm="1">
        <f t="array" ref="R507">IF(D507="Electric","--",IF(D507="Gasoline",_xlfn._xlws.FILTER(LSIEF[HC-ZH (g/hp-hr)],(LSIEF[Fuel]=D507)*(LSIEF[HP Bin]=I507)*(LSIEF[Model Year]=E507)),""))</f>
        <v>1.2999999999999999E-2</v>
      </c>
      <c r="S507" s="158">
        <f t="shared" si="129"/>
        <v>1.2999999999999999E-2</v>
      </c>
      <c r="T507" s="159" t="str" cm="1">
        <f t="array" ref="T507">IF(D507="Electric","--",IF(D507="Diesel",_xlfn._xlws.FILTER(ORDEF[HCDR],(ORDEF[HP]=I507)*(ORDEF[Model_Year]=E507),),""))</f>
        <v/>
      </c>
      <c r="U507" s="159" cm="1">
        <f t="array" ref="U507">IF(D507="Electric","--",IF(D507="Gasoline",_xlfn._xlws.FILTER(LSIEF[HC DR],(LSIEF[Fuel]=D507)*(LSIEF[HP Bin]=I507)*(LSIEF[Model Year]=E507)),""))</f>
        <v>6.6879999999999997E-5</v>
      </c>
      <c r="V507" s="159">
        <f t="shared" si="130"/>
        <v>6.6879999999999997E-5</v>
      </c>
      <c r="W507" s="158" t="str" cm="1">
        <f t="array" ref="W507">IF(D507="Electric","--",IF(D507="Diesel",_xlfn._xlws.FILTER(ORDEF[NOXzh],(ORDEF[HP]=I507)*(ORDEF[Model_Year]=E507)),""))</f>
        <v/>
      </c>
      <c r="X507" s="158" cm="1">
        <f t="array" ref="X507">IF(D507="Electric","--",IF(D507="Gasoline",_xlfn._xlws.FILTER(LSIEF[NOX-ZH (g/hp-hr)],(LSIEF[Fuel]=D507)*(LSIEF[HP Bin]=I507)*(LSIEF[Model Year]=E507)),""))</f>
        <v>0.01</v>
      </c>
      <c r="Y507" s="158">
        <f t="shared" si="131"/>
        <v>0.01</v>
      </c>
      <c r="Z507" s="159" t="str" cm="1">
        <f t="array" ref="Z507">IF(D507="Electric","--",IF(D507="Diesel",_xlfn._xlws.FILTER(ORDEF[NOXdr],(ORDEF[HP]=I507)*(ORDEF[Model_Year]=E507)),""))</f>
        <v/>
      </c>
      <c r="AA507" s="159" cm="1">
        <f t="array" ref="AA507">IF(E507="Electric","--",IF(D507="Gasoline",_xlfn._xlws.FILTER(LSIEF[NOX DR],(LSIEF[Fuel]=D507)*(LSIEF[HP Bin]=I507)*(LSIEF[Model Year]=E507)),""))</f>
        <v>4.7720000000000004E-5</v>
      </c>
      <c r="AB507" s="159">
        <f t="shared" si="132"/>
        <v>4.7720000000000004E-5</v>
      </c>
      <c r="AC507" s="158" t="str" cm="1">
        <f t="array" ref="AC507">IF(D507="Electric","--",IF(D507="Diesel",_xlfn._xlws.FILTER(DFCF2[Fuel_HC],(DFCF2[MY]=E507)),""))</f>
        <v/>
      </c>
      <c r="AD507" s="158" cm="1">
        <f t="array" ref="AD507">IF(D507="Electric","--",IF(D507="Gasoline",_xlfn._xlws.FILTER(GFCF2[Fuel_HC],(GFCF2[MY]=E507)),""))</f>
        <v>1</v>
      </c>
      <c r="AE507" s="158">
        <f t="shared" si="133"/>
        <v>1</v>
      </c>
      <c r="AF507" s="157" t="str" cm="1">
        <f t="array" ref="AF507">IF(D507="Electric","--",IF(D507="Diesel",_xlfn._xlws.FILTER(DFCF2[Fuel_NOX],(DFCF2[MY]=E507)),""))</f>
        <v/>
      </c>
      <c r="AG507" s="157" cm="1">
        <f t="array" ref="AG507">IF(D507="Electric","--",IF(D507="Gasoline",_xlfn._xlws.FILTER(GFCF2[Fuel_NOX],(GFCF2[MY]=E507)),""))</f>
        <v>0.97699999999999998</v>
      </c>
      <c r="AH507" s="157">
        <f t="shared" si="134"/>
        <v>0.97699999999999998</v>
      </c>
      <c r="AI507" s="158">
        <f t="shared" si="135"/>
        <v>8.9109118461538461E-2</v>
      </c>
      <c r="AJ507" s="158">
        <f t="shared" si="136"/>
        <v>6.282611257365385E-2</v>
      </c>
      <c r="AK507" s="158">
        <f t="shared" si="137"/>
        <v>7.364112743554843</v>
      </c>
      <c r="AL507" s="158">
        <f t="shared" si="138"/>
        <v>5.1920452611294721</v>
      </c>
      <c r="AM507" s="158">
        <f t="shared" si="139"/>
        <v>3.6820563717774217E-3</v>
      </c>
      <c r="AN507" s="167">
        <f t="shared" si="140"/>
        <v>2.5960226305647362E-3</v>
      </c>
      <c r="AO507" s="158">
        <f t="shared" si="141"/>
        <v>3.3867554507608722E-3</v>
      </c>
      <c r="AP507" s="157"/>
      <c r="AQ507" s="161"/>
      <c r="AR507" s="161"/>
      <c r="AS507" s="161" t="str">
        <f>IF(ISNA(VLOOKUP($B507,'2017 Emission Inventory'!$B$2:$B$803,1,FALSE)),"No","Yes")</f>
        <v>No</v>
      </c>
      <c r="AT507" s="161" t="str">
        <f>IFERROR(INDEX('2017 Emission Inventory'!$C$2:$C$803,MATCH($B507,'2017 Emission Inventory'!$B$2:$B$803,0)),"")</f>
        <v/>
      </c>
      <c r="AU507" s="161" t="str">
        <f>IFERROR(INDEX('2017 Emission Inventory'!$D$2:$D$803,MATCH($B507,'2017 Emission Inventory'!$B$2:$B$803,0)),"")</f>
        <v/>
      </c>
      <c r="AV507" s="161" t="str">
        <f>IFERROR(INDEX('2017 Emission Inventory'!$E$2:$E$803,MATCH($B507,'2017 Emission Inventory'!$B$2:$B$803,0)),"")</f>
        <v/>
      </c>
      <c r="AW507" s="161" t="str">
        <f>IFERROR(INDEX('2017 Emission Inventory'!$F$2:$F$803,MATCH($B507,'2017 Emission Inventory'!$B$2:$B$803,0)),"")</f>
        <v/>
      </c>
      <c r="AX507" s="161" t="str">
        <f>IFERROR(INDEX('2017 Emission Inventory'!$G$2:$G$803,MATCH($B507,'2017 Emission Inventory'!$B$2:$B$803,0)),"")</f>
        <v/>
      </c>
      <c r="AY507" s="162" t="str">
        <f>IFERROR(INDEX('2017 Emission Inventory'!$AL$2:$AL$803,MATCH($B507,'2017 Emission Inventory'!$B$2:$B$803,0)),"")</f>
        <v/>
      </c>
      <c r="AZ507" s="163" t="e">
        <f t="shared" si="142"/>
        <v>#VALUE!</v>
      </c>
      <c r="BB507" s="166"/>
    </row>
    <row r="508" spans="1:54" s="160" customFormat="1" x14ac:dyDescent="0.35">
      <c r="A508" s="157">
        <v>507</v>
      </c>
      <c r="B508" s="157">
        <v>419476</v>
      </c>
      <c r="C508" s="157" t="s">
        <v>205</v>
      </c>
      <c r="D508" s="157" t="s">
        <v>16</v>
      </c>
      <c r="E508" s="157">
        <v>2020</v>
      </c>
      <c r="F508" s="157">
        <v>61</v>
      </c>
      <c r="G508" s="157">
        <v>1137.9951923076924</v>
      </c>
      <c r="H508" s="157"/>
      <c r="I508" s="157">
        <f t="shared" si="126"/>
        <v>75</v>
      </c>
      <c r="J508" s="157" t="str">
        <f>IF(D508="Electric","--",IF(D508="Diesel",VLOOKUP(C508,[2]ORDLF!A:B,2,FALSE),""))</f>
        <v/>
      </c>
      <c r="K508" s="157">
        <f>IF(D508="Electric","--",IF(D508="Gasoline",VLOOKUP(C508,LSILF!A:C,3,FALSE),""))</f>
        <v>0.54</v>
      </c>
      <c r="L508" s="158">
        <f t="shared" si="143"/>
        <v>0.54</v>
      </c>
      <c r="M508" s="157" t="str" cm="1">
        <f t="array" ref="M508">IF(D508="Electric","--",IF(D508="Diesel",_xlfn._xlws.FILTER(DIESCH[CH Cap],(DIESCH[HP Bin]=I508)),""))</f>
        <v/>
      </c>
      <c r="N508" s="157" cm="1">
        <f t="array" ref="N508">IF(D508="Electric","--",IF(D508="Gasoline",_xlfn._xlws.FILTER(LSICH[CH Cap],(LSICH[Fuel Type]=D508)*(LSICH[MY]=E508)),""))</f>
        <v>10000</v>
      </c>
      <c r="O508" s="157">
        <f t="shared" si="127"/>
        <v>10000</v>
      </c>
      <c r="P508" s="157">
        <f t="shared" si="128"/>
        <v>1137.9951923076924</v>
      </c>
      <c r="Q508" s="157" t="str" cm="1">
        <f t="array" ref="Q508">IF(D508="Electric","--",IF(D508="Diesel",_xlfn._xlws.FILTER(ORDEF[HC-ZH (g/hp-hr)],(ORDEF[HP]=I508)*(ORDEF[Model_Year]=E508)),""))</f>
        <v/>
      </c>
      <c r="R508" s="157" cm="1">
        <f t="array" ref="R508">IF(D508="Electric","--",IF(D508="Gasoline",_xlfn._xlws.FILTER(LSIEF[HC-ZH (g/hp-hr)],(LSIEF[Fuel]=D508)*(LSIEF[HP Bin]=I508)*(LSIEF[Model Year]=E508)),""))</f>
        <v>1.2999999999999999E-2</v>
      </c>
      <c r="S508" s="158">
        <f t="shared" si="129"/>
        <v>1.2999999999999999E-2</v>
      </c>
      <c r="T508" s="159" t="str" cm="1">
        <f t="array" ref="T508">IF(D508="Electric","--",IF(D508="Diesel",_xlfn._xlws.FILTER(ORDEF[HCDR],(ORDEF[HP]=I508)*(ORDEF[Model_Year]=E508),),""))</f>
        <v/>
      </c>
      <c r="U508" s="159" cm="1">
        <f t="array" ref="U508">IF(D508="Electric","--",IF(D508="Gasoline",_xlfn._xlws.FILTER(LSIEF[HC DR],(LSIEF[Fuel]=D508)*(LSIEF[HP Bin]=I508)*(LSIEF[Model Year]=E508)),""))</f>
        <v>6.6879999999999997E-5</v>
      </c>
      <c r="V508" s="159">
        <f t="shared" si="130"/>
        <v>6.6879999999999997E-5</v>
      </c>
      <c r="W508" s="158" t="str" cm="1">
        <f t="array" ref="W508">IF(D508="Electric","--",IF(D508="Diesel",_xlfn._xlws.FILTER(ORDEF[NOXzh],(ORDEF[HP]=I508)*(ORDEF[Model_Year]=E508)),""))</f>
        <v/>
      </c>
      <c r="X508" s="158" cm="1">
        <f t="array" ref="X508">IF(D508="Electric","--",IF(D508="Gasoline",_xlfn._xlws.FILTER(LSIEF[NOX-ZH (g/hp-hr)],(LSIEF[Fuel]=D508)*(LSIEF[HP Bin]=I508)*(LSIEF[Model Year]=E508)),""))</f>
        <v>0.01</v>
      </c>
      <c r="Y508" s="158">
        <f t="shared" si="131"/>
        <v>0.01</v>
      </c>
      <c r="Z508" s="159" t="str" cm="1">
        <f t="array" ref="Z508">IF(D508="Electric","--",IF(D508="Diesel",_xlfn._xlws.FILTER(ORDEF[NOXdr],(ORDEF[HP]=I508)*(ORDEF[Model_Year]=E508)),""))</f>
        <v/>
      </c>
      <c r="AA508" s="159" cm="1">
        <f t="array" ref="AA508">IF(E508="Electric","--",IF(D508="Gasoline",_xlfn._xlws.FILTER(LSIEF[NOX DR],(LSIEF[Fuel]=D508)*(LSIEF[HP Bin]=I508)*(LSIEF[Model Year]=E508)),""))</f>
        <v>4.7720000000000004E-5</v>
      </c>
      <c r="AB508" s="159">
        <f t="shared" si="132"/>
        <v>4.7720000000000004E-5</v>
      </c>
      <c r="AC508" s="158" t="str" cm="1">
        <f t="array" ref="AC508">IF(D508="Electric","--",IF(D508="Diesel",_xlfn._xlws.FILTER(DFCF2[Fuel_HC],(DFCF2[MY]=E508)),""))</f>
        <v/>
      </c>
      <c r="AD508" s="158" cm="1">
        <f t="array" ref="AD508">IF(D508="Electric","--",IF(D508="Gasoline",_xlfn._xlws.FILTER(GFCF2[Fuel_HC],(GFCF2[MY]=E508)),""))</f>
        <v>1</v>
      </c>
      <c r="AE508" s="158">
        <f t="shared" si="133"/>
        <v>1</v>
      </c>
      <c r="AF508" s="157" t="str" cm="1">
        <f t="array" ref="AF508">IF(D508="Electric","--",IF(D508="Diesel",_xlfn._xlws.FILTER(DFCF2[Fuel_NOX],(DFCF2[MY]=E508)),""))</f>
        <v/>
      </c>
      <c r="AG508" s="157" cm="1">
        <f t="array" ref="AG508">IF(D508="Electric","--",IF(D508="Gasoline",_xlfn._xlws.FILTER(GFCF2[Fuel_NOX],(GFCF2[MY]=E508)),""))</f>
        <v>0.97699999999999998</v>
      </c>
      <c r="AH508" s="157">
        <f t="shared" si="134"/>
        <v>0.97699999999999998</v>
      </c>
      <c r="AI508" s="158">
        <f t="shared" si="135"/>
        <v>8.9109118461538461E-2</v>
      </c>
      <c r="AJ508" s="158">
        <f t="shared" si="136"/>
        <v>6.282611257365385E-2</v>
      </c>
      <c r="AK508" s="158">
        <f t="shared" si="137"/>
        <v>7.364112743554843</v>
      </c>
      <c r="AL508" s="158">
        <f t="shared" si="138"/>
        <v>5.1920452611294721</v>
      </c>
      <c r="AM508" s="158">
        <f t="shared" si="139"/>
        <v>3.6820563717774217E-3</v>
      </c>
      <c r="AN508" s="167">
        <f t="shared" si="140"/>
        <v>2.5960226305647362E-3</v>
      </c>
      <c r="AO508" s="158">
        <f t="shared" si="141"/>
        <v>3.3867554507608722E-3</v>
      </c>
      <c r="AP508" s="157"/>
      <c r="AQ508" s="161"/>
      <c r="AR508" s="161"/>
      <c r="AS508" s="161" t="str">
        <f>IF(ISNA(VLOOKUP($B508,'2017 Emission Inventory'!$B$2:$B$803,1,FALSE)),"No","Yes")</f>
        <v>No</v>
      </c>
      <c r="AT508" s="161" t="str">
        <f>IFERROR(INDEX('2017 Emission Inventory'!$C$2:$C$803,MATCH($B508,'2017 Emission Inventory'!$B$2:$B$803,0)),"")</f>
        <v/>
      </c>
      <c r="AU508" s="161" t="str">
        <f>IFERROR(INDEX('2017 Emission Inventory'!$D$2:$D$803,MATCH($B508,'2017 Emission Inventory'!$B$2:$B$803,0)),"")</f>
        <v/>
      </c>
      <c r="AV508" s="161" t="str">
        <f>IFERROR(INDEX('2017 Emission Inventory'!$E$2:$E$803,MATCH($B508,'2017 Emission Inventory'!$B$2:$B$803,0)),"")</f>
        <v/>
      </c>
      <c r="AW508" s="161" t="str">
        <f>IFERROR(INDEX('2017 Emission Inventory'!$F$2:$F$803,MATCH($B508,'2017 Emission Inventory'!$B$2:$B$803,0)),"")</f>
        <v/>
      </c>
      <c r="AX508" s="161" t="str">
        <f>IFERROR(INDEX('2017 Emission Inventory'!$G$2:$G$803,MATCH($B508,'2017 Emission Inventory'!$B$2:$B$803,0)),"")</f>
        <v/>
      </c>
      <c r="AY508" s="162" t="str">
        <f>IFERROR(INDEX('2017 Emission Inventory'!$AL$2:$AL$803,MATCH($B508,'2017 Emission Inventory'!$B$2:$B$803,0)),"")</f>
        <v/>
      </c>
      <c r="AZ508" s="163" t="e">
        <f t="shared" si="142"/>
        <v>#VALUE!</v>
      </c>
      <c r="BB508" s="166"/>
    </row>
    <row r="509" spans="1:54" s="160" customFormat="1" x14ac:dyDescent="0.35">
      <c r="A509" s="157">
        <v>508</v>
      </c>
      <c r="B509" s="157">
        <v>419477</v>
      </c>
      <c r="C509" s="157" t="s">
        <v>205</v>
      </c>
      <c r="D509" s="157" t="s">
        <v>16</v>
      </c>
      <c r="E509" s="157">
        <v>2020</v>
      </c>
      <c r="F509" s="157">
        <v>61</v>
      </c>
      <c r="G509" s="157">
        <v>1137.9951923076924</v>
      </c>
      <c r="H509" s="157"/>
      <c r="I509" s="157">
        <f t="shared" si="126"/>
        <v>75</v>
      </c>
      <c r="J509" s="157" t="str">
        <f>IF(D509="Electric","--",IF(D509="Diesel",VLOOKUP(C509,[2]ORDLF!A:B,2,FALSE),""))</f>
        <v/>
      </c>
      <c r="K509" s="157">
        <f>IF(D509="Electric","--",IF(D509="Gasoline",VLOOKUP(C509,LSILF!A:C,3,FALSE),""))</f>
        <v>0.54</v>
      </c>
      <c r="L509" s="158">
        <f t="shared" si="143"/>
        <v>0.54</v>
      </c>
      <c r="M509" s="157" t="str" cm="1">
        <f t="array" ref="M509">IF(D509="Electric","--",IF(D509="Diesel",_xlfn._xlws.FILTER(DIESCH[CH Cap],(DIESCH[HP Bin]=I509)),""))</f>
        <v/>
      </c>
      <c r="N509" s="157" cm="1">
        <f t="array" ref="N509">IF(D509="Electric","--",IF(D509="Gasoline",_xlfn._xlws.FILTER(LSICH[CH Cap],(LSICH[Fuel Type]=D509)*(LSICH[MY]=E509)),""))</f>
        <v>10000</v>
      </c>
      <c r="O509" s="157">
        <f t="shared" si="127"/>
        <v>10000</v>
      </c>
      <c r="P509" s="157">
        <f t="shared" si="128"/>
        <v>1137.9951923076924</v>
      </c>
      <c r="Q509" s="157" t="str" cm="1">
        <f t="array" ref="Q509">IF(D509="Electric","--",IF(D509="Diesel",_xlfn._xlws.FILTER(ORDEF[HC-ZH (g/hp-hr)],(ORDEF[HP]=I509)*(ORDEF[Model_Year]=E509)),""))</f>
        <v/>
      </c>
      <c r="R509" s="157" cm="1">
        <f t="array" ref="R509">IF(D509="Electric","--",IF(D509="Gasoline",_xlfn._xlws.FILTER(LSIEF[HC-ZH (g/hp-hr)],(LSIEF[Fuel]=D509)*(LSIEF[HP Bin]=I509)*(LSIEF[Model Year]=E509)),""))</f>
        <v>1.2999999999999999E-2</v>
      </c>
      <c r="S509" s="158">
        <f t="shared" si="129"/>
        <v>1.2999999999999999E-2</v>
      </c>
      <c r="T509" s="159" t="str" cm="1">
        <f t="array" ref="T509">IF(D509="Electric","--",IF(D509="Diesel",_xlfn._xlws.FILTER(ORDEF[HCDR],(ORDEF[HP]=I509)*(ORDEF[Model_Year]=E509),),""))</f>
        <v/>
      </c>
      <c r="U509" s="159" cm="1">
        <f t="array" ref="U509">IF(D509="Electric","--",IF(D509="Gasoline",_xlfn._xlws.FILTER(LSIEF[HC DR],(LSIEF[Fuel]=D509)*(LSIEF[HP Bin]=I509)*(LSIEF[Model Year]=E509)),""))</f>
        <v>6.6879999999999997E-5</v>
      </c>
      <c r="V509" s="159">
        <f t="shared" si="130"/>
        <v>6.6879999999999997E-5</v>
      </c>
      <c r="W509" s="158" t="str" cm="1">
        <f t="array" ref="W509">IF(D509="Electric","--",IF(D509="Diesel",_xlfn._xlws.FILTER(ORDEF[NOXzh],(ORDEF[HP]=I509)*(ORDEF[Model_Year]=E509)),""))</f>
        <v/>
      </c>
      <c r="X509" s="158" cm="1">
        <f t="array" ref="X509">IF(D509="Electric","--",IF(D509="Gasoline",_xlfn._xlws.FILTER(LSIEF[NOX-ZH (g/hp-hr)],(LSIEF[Fuel]=D509)*(LSIEF[HP Bin]=I509)*(LSIEF[Model Year]=E509)),""))</f>
        <v>0.01</v>
      </c>
      <c r="Y509" s="158">
        <f t="shared" si="131"/>
        <v>0.01</v>
      </c>
      <c r="Z509" s="159" t="str" cm="1">
        <f t="array" ref="Z509">IF(D509="Electric","--",IF(D509="Diesel",_xlfn._xlws.FILTER(ORDEF[NOXdr],(ORDEF[HP]=I509)*(ORDEF[Model_Year]=E509)),""))</f>
        <v/>
      </c>
      <c r="AA509" s="159" cm="1">
        <f t="array" ref="AA509">IF(E509="Electric","--",IF(D509="Gasoline",_xlfn._xlws.FILTER(LSIEF[NOX DR],(LSIEF[Fuel]=D509)*(LSIEF[HP Bin]=I509)*(LSIEF[Model Year]=E509)),""))</f>
        <v>4.7720000000000004E-5</v>
      </c>
      <c r="AB509" s="159">
        <f t="shared" si="132"/>
        <v>4.7720000000000004E-5</v>
      </c>
      <c r="AC509" s="158" t="str" cm="1">
        <f t="array" ref="AC509">IF(D509="Electric","--",IF(D509="Diesel",_xlfn._xlws.FILTER(DFCF2[Fuel_HC],(DFCF2[MY]=E509)),""))</f>
        <v/>
      </c>
      <c r="AD509" s="158" cm="1">
        <f t="array" ref="AD509">IF(D509="Electric","--",IF(D509="Gasoline",_xlfn._xlws.FILTER(GFCF2[Fuel_HC],(GFCF2[MY]=E509)),""))</f>
        <v>1</v>
      </c>
      <c r="AE509" s="158">
        <f t="shared" si="133"/>
        <v>1</v>
      </c>
      <c r="AF509" s="157" t="str" cm="1">
        <f t="array" ref="AF509">IF(D509="Electric","--",IF(D509="Diesel",_xlfn._xlws.FILTER(DFCF2[Fuel_NOX],(DFCF2[MY]=E509)),""))</f>
        <v/>
      </c>
      <c r="AG509" s="157" cm="1">
        <f t="array" ref="AG509">IF(D509="Electric","--",IF(D509="Gasoline",_xlfn._xlws.FILTER(GFCF2[Fuel_NOX],(GFCF2[MY]=E509)),""))</f>
        <v>0.97699999999999998</v>
      </c>
      <c r="AH509" s="157">
        <f t="shared" si="134"/>
        <v>0.97699999999999998</v>
      </c>
      <c r="AI509" s="158">
        <f t="shared" si="135"/>
        <v>8.9109118461538461E-2</v>
      </c>
      <c r="AJ509" s="158">
        <f t="shared" si="136"/>
        <v>6.282611257365385E-2</v>
      </c>
      <c r="AK509" s="158">
        <f t="shared" si="137"/>
        <v>7.364112743554843</v>
      </c>
      <c r="AL509" s="158">
        <f t="shared" si="138"/>
        <v>5.1920452611294721</v>
      </c>
      <c r="AM509" s="158">
        <f t="shared" si="139"/>
        <v>3.6820563717774217E-3</v>
      </c>
      <c r="AN509" s="167">
        <f t="shared" si="140"/>
        <v>2.5960226305647362E-3</v>
      </c>
      <c r="AO509" s="158">
        <f t="shared" si="141"/>
        <v>3.3867554507608722E-3</v>
      </c>
      <c r="AP509" s="157"/>
      <c r="AQ509" s="161"/>
      <c r="AR509" s="161"/>
      <c r="AS509" s="161" t="str">
        <f>IF(ISNA(VLOOKUP($B509,'2017 Emission Inventory'!$B$2:$B$803,1,FALSE)),"No","Yes")</f>
        <v>No</v>
      </c>
      <c r="AT509" s="161" t="str">
        <f>IFERROR(INDEX('2017 Emission Inventory'!$C$2:$C$803,MATCH($B509,'2017 Emission Inventory'!$B$2:$B$803,0)),"")</f>
        <v/>
      </c>
      <c r="AU509" s="161" t="str">
        <f>IFERROR(INDEX('2017 Emission Inventory'!$D$2:$D$803,MATCH($B509,'2017 Emission Inventory'!$B$2:$B$803,0)),"")</f>
        <v/>
      </c>
      <c r="AV509" s="161" t="str">
        <f>IFERROR(INDEX('2017 Emission Inventory'!$E$2:$E$803,MATCH($B509,'2017 Emission Inventory'!$B$2:$B$803,0)),"")</f>
        <v/>
      </c>
      <c r="AW509" s="161" t="str">
        <f>IFERROR(INDEX('2017 Emission Inventory'!$F$2:$F$803,MATCH($B509,'2017 Emission Inventory'!$B$2:$B$803,0)),"")</f>
        <v/>
      </c>
      <c r="AX509" s="161" t="str">
        <f>IFERROR(INDEX('2017 Emission Inventory'!$G$2:$G$803,MATCH($B509,'2017 Emission Inventory'!$B$2:$B$803,0)),"")</f>
        <v/>
      </c>
      <c r="AY509" s="162" t="str">
        <f>IFERROR(INDEX('2017 Emission Inventory'!$AL$2:$AL$803,MATCH($B509,'2017 Emission Inventory'!$B$2:$B$803,0)),"")</f>
        <v/>
      </c>
      <c r="AZ509" s="163" t="e">
        <f t="shared" si="142"/>
        <v>#VALUE!</v>
      </c>
      <c r="BB509" s="166"/>
    </row>
    <row r="510" spans="1:54" s="160" customFormat="1" x14ac:dyDescent="0.35">
      <c r="A510" s="157">
        <v>509</v>
      </c>
      <c r="B510" s="157">
        <v>419493</v>
      </c>
      <c r="C510" s="157" t="s">
        <v>205</v>
      </c>
      <c r="D510" s="157" t="s">
        <v>16</v>
      </c>
      <c r="E510" s="157">
        <v>2020</v>
      </c>
      <c r="F510" s="157">
        <v>61</v>
      </c>
      <c r="G510" s="157">
        <v>1137.9951923076924</v>
      </c>
      <c r="H510" s="157"/>
      <c r="I510" s="157">
        <f t="shared" si="126"/>
        <v>75</v>
      </c>
      <c r="J510" s="157" t="str">
        <f>IF(D510="Electric","--",IF(D510="Diesel",VLOOKUP(C510,[2]ORDLF!A:B,2,FALSE),""))</f>
        <v/>
      </c>
      <c r="K510" s="157">
        <f>IF(D510="Electric","--",IF(D510="Gasoline",VLOOKUP(C510,LSILF!A:C,3,FALSE),""))</f>
        <v>0.54</v>
      </c>
      <c r="L510" s="158">
        <f t="shared" si="143"/>
        <v>0.54</v>
      </c>
      <c r="M510" s="157" t="str" cm="1">
        <f t="array" ref="M510">IF(D510="Electric","--",IF(D510="Diesel",_xlfn._xlws.FILTER(DIESCH[CH Cap],(DIESCH[HP Bin]=I510)),""))</f>
        <v/>
      </c>
      <c r="N510" s="157" cm="1">
        <f t="array" ref="N510">IF(D510="Electric","--",IF(D510="Gasoline",_xlfn._xlws.FILTER(LSICH[CH Cap],(LSICH[Fuel Type]=D510)*(LSICH[MY]=E510)),""))</f>
        <v>10000</v>
      </c>
      <c r="O510" s="157">
        <f t="shared" si="127"/>
        <v>10000</v>
      </c>
      <c r="P510" s="157">
        <f t="shared" si="128"/>
        <v>1137.9951923076924</v>
      </c>
      <c r="Q510" s="157" t="str" cm="1">
        <f t="array" ref="Q510">IF(D510="Electric","--",IF(D510="Diesel",_xlfn._xlws.FILTER(ORDEF[HC-ZH (g/hp-hr)],(ORDEF[HP]=I510)*(ORDEF[Model_Year]=E510)),""))</f>
        <v/>
      </c>
      <c r="R510" s="157" cm="1">
        <f t="array" ref="R510">IF(D510="Electric","--",IF(D510="Gasoline",_xlfn._xlws.FILTER(LSIEF[HC-ZH (g/hp-hr)],(LSIEF[Fuel]=D510)*(LSIEF[HP Bin]=I510)*(LSIEF[Model Year]=E510)),""))</f>
        <v>1.2999999999999999E-2</v>
      </c>
      <c r="S510" s="158">
        <f t="shared" si="129"/>
        <v>1.2999999999999999E-2</v>
      </c>
      <c r="T510" s="159" t="str" cm="1">
        <f t="array" ref="T510">IF(D510="Electric","--",IF(D510="Diesel",_xlfn._xlws.FILTER(ORDEF[HCDR],(ORDEF[HP]=I510)*(ORDEF[Model_Year]=E510),),""))</f>
        <v/>
      </c>
      <c r="U510" s="159" cm="1">
        <f t="array" ref="U510">IF(D510="Electric","--",IF(D510="Gasoline",_xlfn._xlws.FILTER(LSIEF[HC DR],(LSIEF[Fuel]=D510)*(LSIEF[HP Bin]=I510)*(LSIEF[Model Year]=E510)),""))</f>
        <v>6.6879999999999997E-5</v>
      </c>
      <c r="V510" s="159">
        <f t="shared" si="130"/>
        <v>6.6879999999999997E-5</v>
      </c>
      <c r="W510" s="158" t="str" cm="1">
        <f t="array" ref="W510">IF(D510="Electric","--",IF(D510="Diesel",_xlfn._xlws.FILTER(ORDEF[NOXzh],(ORDEF[HP]=I510)*(ORDEF[Model_Year]=E510)),""))</f>
        <v/>
      </c>
      <c r="X510" s="158" cm="1">
        <f t="array" ref="X510">IF(D510="Electric","--",IF(D510="Gasoline",_xlfn._xlws.FILTER(LSIEF[NOX-ZH (g/hp-hr)],(LSIEF[Fuel]=D510)*(LSIEF[HP Bin]=I510)*(LSIEF[Model Year]=E510)),""))</f>
        <v>0.01</v>
      </c>
      <c r="Y510" s="158">
        <f t="shared" si="131"/>
        <v>0.01</v>
      </c>
      <c r="Z510" s="159" t="str" cm="1">
        <f t="array" ref="Z510">IF(D510="Electric","--",IF(D510="Diesel",_xlfn._xlws.FILTER(ORDEF[NOXdr],(ORDEF[HP]=I510)*(ORDEF[Model_Year]=E510)),""))</f>
        <v/>
      </c>
      <c r="AA510" s="159" cm="1">
        <f t="array" ref="AA510">IF(E510="Electric","--",IF(D510="Gasoline",_xlfn._xlws.FILTER(LSIEF[NOX DR],(LSIEF[Fuel]=D510)*(LSIEF[HP Bin]=I510)*(LSIEF[Model Year]=E510)),""))</f>
        <v>4.7720000000000004E-5</v>
      </c>
      <c r="AB510" s="159">
        <f t="shared" si="132"/>
        <v>4.7720000000000004E-5</v>
      </c>
      <c r="AC510" s="158" t="str" cm="1">
        <f t="array" ref="AC510">IF(D510="Electric","--",IF(D510="Diesel",_xlfn._xlws.FILTER(DFCF2[Fuel_HC],(DFCF2[MY]=E510)),""))</f>
        <v/>
      </c>
      <c r="AD510" s="158" cm="1">
        <f t="array" ref="AD510">IF(D510="Electric","--",IF(D510="Gasoline",_xlfn._xlws.FILTER(GFCF2[Fuel_HC],(GFCF2[MY]=E510)),""))</f>
        <v>1</v>
      </c>
      <c r="AE510" s="158">
        <f t="shared" si="133"/>
        <v>1</v>
      </c>
      <c r="AF510" s="157" t="str" cm="1">
        <f t="array" ref="AF510">IF(D510="Electric","--",IF(D510="Diesel",_xlfn._xlws.FILTER(DFCF2[Fuel_NOX],(DFCF2[MY]=E510)),""))</f>
        <v/>
      </c>
      <c r="AG510" s="157" cm="1">
        <f t="array" ref="AG510">IF(D510="Electric","--",IF(D510="Gasoline",_xlfn._xlws.FILTER(GFCF2[Fuel_NOX],(GFCF2[MY]=E510)),""))</f>
        <v>0.97699999999999998</v>
      </c>
      <c r="AH510" s="157">
        <f t="shared" si="134"/>
        <v>0.97699999999999998</v>
      </c>
      <c r="AI510" s="158">
        <f t="shared" si="135"/>
        <v>8.9109118461538461E-2</v>
      </c>
      <c r="AJ510" s="158">
        <f t="shared" si="136"/>
        <v>6.282611257365385E-2</v>
      </c>
      <c r="AK510" s="158">
        <f t="shared" si="137"/>
        <v>7.364112743554843</v>
      </c>
      <c r="AL510" s="158">
        <f t="shared" si="138"/>
        <v>5.1920452611294721</v>
      </c>
      <c r="AM510" s="158">
        <f t="shared" si="139"/>
        <v>3.6820563717774217E-3</v>
      </c>
      <c r="AN510" s="167">
        <f t="shared" si="140"/>
        <v>2.5960226305647362E-3</v>
      </c>
      <c r="AO510" s="158">
        <f t="shared" si="141"/>
        <v>3.3867554507608722E-3</v>
      </c>
      <c r="AP510" s="157"/>
      <c r="AQ510" s="161"/>
      <c r="AR510" s="161"/>
      <c r="AS510" s="161" t="str">
        <f>IF(ISNA(VLOOKUP($B510,'2017 Emission Inventory'!$B$2:$B$803,1,FALSE)),"No","Yes")</f>
        <v>No</v>
      </c>
      <c r="AT510" s="161" t="str">
        <f>IFERROR(INDEX('2017 Emission Inventory'!$C$2:$C$803,MATCH($B510,'2017 Emission Inventory'!$B$2:$B$803,0)),"")</f>
        <v/>
      </c>
      <c r="AU510" s="161" t="str">
        <f>IFERROR(INDEX('2017 Emission Inventory'!$D$2:$D$803,MATCH($B510,'2017 Emission Inventory'!$B$2:$B$803,0)),"")</f>
        <v/>
      </c>
      <c r="AV510" s="161" t="str">
        <f>IFERROR(INDEX('2017 Emission Inventory'!$E$2:$E$803,MATCH($B510,'2017 Emission Inventory'!$B$2:$B$803,0)),"")</f>
        <v/>
      </c>
      <c r="AW510" s="161" t="str">
        <f>IFERROR(INDEX('2017 Emission Inventory'!$F$2:$F$803,MATCH($B510,'2017 Emission Inventory'!$B$2:$B$803,0)),"")</f>
        <v/>
      </c>
      <c r="AX510" s="161" t="str">
        <f>IFERROR(INDEX('2017 Emission Inventory'!$G$2:$G$803,MATCH($B510,'2017 Emission Inventory'!$B$2:$B$803,0)),"")</f>
        <v/>
      </c>
      <c r="AY510" s="162" t="str">
        <f>IFERROR(INDEX('2017 Emission Inventory'!$AL$2:$AL$803,MATCH($B510,'2017 Emission Inventory'!$B$2:$B$803,0)),"")</f>
        <v/>
      </c>
      <c r="AZ510" s="163" t="e">
        <f t="shared" si="142"/>
        <v>#VALUE!</v>
      </c>
      <c r="BB510" s="166"/>
    </row>
    <row r="511" spans="1:54" s="160" customFormat="1" x14ac:dyDescent="0.35">
      <c r="A511" s="157">
        <v>510</v>
      </c>
      <c r="B511" s="157">
        <v>419494</v>
      </c>
      <c r="C511" s="157" t="s">
        <v>205</v>
      </c>
      <c r="D511" s="157" t="s">
        <v>16</v>
      </c>
      <c r="E511" s="157">
        <v>2020</v>
      </c>
      <c r="F511" s="157">
        <v>61</v>
      </c>
      <c r="G511" s="157">
        <v>1137.9951923076924</v>
      </c>
      <c r="H511" s="157"/>
      <c r="I511" s="157">
        <f t="shared" si="126"/>
        <v>75</v>
      </c>
      <c r="J511" s="157" t="str">
        <f>IF(D511="Electric","--",IF(D511="Diesel",VLOOKUP(C511,[2]ORDLF!A:B,2,FALSE),""))</f>
        <v/>
      </c>
      <c r="K511" s="157">
        <f>IF(D511="Electric","--",IF(D511="Gasoline",VLOOKUP(C511,LSILF!A:C,3,FALSE),""))</f>
        <v>0.54</v>
      </c>
      <c r="L511" s="158">
        <f t="shared" si="143"/>
        <v>0.54</v>
      </c>
      <c r="M511" s="157" t="str" cm="1">
        <f t="array" ref="M511">IF(D511="Electric","--",IF(D511="Diesel",_xlfn._xlws.FILTER(DIESCH[CH Cap],(DIESCH[HP Bin]=I511)),""))</f>
        <v/>
      </c>
      <c r="N511" s="157" cm="1">
        <f t="array" ref="N511">IF(D511="Electric","--",IF(D511="Gasoline",_xlfn._xlws.FILTER(LSICH[CH Cap],(LSICH[Fuel Type]=D511)*(LSICH[MY]=E511)),""))</f>
        <v>10000</v>
      </c>
      <c r="O511" s="157">
        <f t="shared" si="127"/>
        <v>10000</v>
      </c>
      <c r="P511" s="157">
        <f t="shared" si="128"/>
        <v>1137.9951923076924</v>
      </c>
      <c r="Q511" s="157" t="str" cm="1">
        <f t="array" ref="Q511">IF(D511="Electric","--",IF(D511="Diesel",_xlfn._xlws.FILTER(ORDEF[HC-ZH (g/hp-hr)],(ORDEF[HP]=I511)*(ORDEF[Model_Year]=E511)),""))</f>
        <v/>
      </c>
      <c r="R511" s="157" cm="1">
        <f t="array" ref="R511">IF(D511="Electric","--",IF(D511="Gasoline",_xlfn._xlws.FILTER(LSIEF[HC-ZH (g/hp-hr)],(LSIEF[Fuel]=D511)*(LSIEF[HP Bin]=I511)*(LSIEF[Model Year]=E511)),""))</f>
        <v>1.2999999999999999E-2</v>
      </c>
      <c r="S511" s="158">
        <f t="shared" si="129"/>
        <v>1.2999999999999999E-2</v>
      </c>
      <c r="T511" s="159" t="str" cm="1">
        <f t="array" ref="T511">IF(D511="Electric","--",IF(D511="Diesel",_xlfn._xlws.FILTER(ORDEF[HCDR],(ORDEF[HP]=I511)*(ORDEF[Model_Year]=E511),),""))</f>
        <v/>
      </c>
      <c r="U511" s="159" cm="1">
        <f t="array" ref="U511">IF(D511="Electric","--",IF(D511="Gasoline",_xlfn._xlws.FILTER(LSIEF[HC DR],(LSIEF[Fuel]=D511)*(LSIEF[HP Bin]=I511)*(LSIEF[Model Year]=E511)),""))</f>
        <v>6.6879999999999997E-5</v>
      </c>
      <c r="V511" s="159">
        <f t="shared" si="130"/>
        <v>6.6879999999999997E-5</v>
      </c>
      <c r="W511" s="158" t="str" cm="1">
        <f t="array" ref="W511">IF(D511="Electric","--",IF(D511="Diesel",_xlfn._xlws.FILTER(ORDEF[NOXzh],(ORDEF[HP]=I511)*(ORDEF[Model_Year]=E511)),""))</f>
        <v/>
      </c>
      <c r="X511" s="158" cm="1">
        <f t="array" ref="X511">IF(D511="Electric","--",IF(D511="Gasoline",_xlfn._xlws.FILTER(LSIEF[NOX-ZH (g/hp-hr)],(LSIEF[Fuel]=D511)*(LSIEF[HP Bin]=I511)*(LSIEF[Model Year]=E511)),""))</f>
        <v>0.01</v>
      </c>
      <c r="Y511" s="158">
        <f t="shared" si="131"/>
        <v>0.01</v>
      </c>
      <c r="Z511" s="159" t="str" cm="1">
        <f t="array" ref="Z511">IF(D511="Electric","--",IF(D511="Diesel",_xlfn._xlws.FILTER(ORDEF[NOXdr],(ORDEF[HP]=I511)*(ORDEF[Model_Year]=E511)),""))</f>
        <v/>
      </c>
      <c r="AA511" s="159" cm="1">
        <f t="array" ref="AA511">IF(E511="Electric","--",IF(D511="Gasoline",_xlfn._xlws.FILTER(LSIEF[NOX DR],(LSIEF[Fuel]=D511)*(LSIEF[HP Bin]=I511)*(LSIEF[Model Year]=E511)),""))</f>
        <v>4.7720000000000004E-5</v>
      </c>
      <c r="AB511" s="159">
        <f t="shared" si="132"/>
        <v>4.7720000000000004E-5</v>
      </c>
      <c r="AC511" s="158" t="str" cm="1">
        <f t="array" ref="AC511">IF(D511="Electric","--",IF(D511="Diesel",_xlfn._xlws.FILTER(DFCF2[Fuel_HC],(DFCF2[MY]=E511)),""))</f>
        <v/>
      </c>
      <c r="AD511" s="158" cm="1">
        <f t="array" ref="AD511">IF(D511="Electric","--",IF(D511="Gasoline",_xlfn._xlws.FILTER(GFCF2[Fuel_HC],(GFCF2[MY]=E511)),""))</f>
        <v>1</v>
      </c>
      <c r="AE511" s="158">
        <f t="shared" si="133"/>
        <v>1</v>
      </c>
      <c r="AF511" s="157" t="str" cm="1">
        <f t="array" ref="AF511">IF(D511="Electric","--",IF(D511="Diesel",_xlfn._xlws.FILTER(DFCF2[Fuel_NOX],(DFCF2[MY]=E511)),""))</f>
        <v/>
      </c>
      <c r="AG511" s="157" cm="1">
        <f t="array" ref="AG511">IF(D511="Electric","--",IF(D511="Gasoline",_xlfn._xlws.FILTER(GFCF2[Fuel_NOX],(GFCF2[MY]=E511)),""))</f>
        <v>0.97699999999999998</v>
      </c>
      <c r="AH511" s="157">
        <f t="shared" si="134"/>
        <v>0.97699999999999998</v>
      </c>
      <c r="AI511" s="158">
        <f t="shared" si="135"/>
        <v>8.9109118461538461E-2</v>
      </c>
      <c r="AJ511" s="158">
        <f t="shared" si="136"/>
        <v>6.282611257365385E-2</v>
      </c>
      <c r="AK511" s="158">
        <f t="shared" si="137"/>
        <v>7.364112743554843</v>
      </c>
      <c r="AL511" s="158">
        <f t="shared" si="138"/>
        <v>5.1920452611294721</v>
      </c>
      <c r="AM511" s="158">
        <f t="shared" si="139"/>
        <v>3.6820563717774217E-3</v>
      </c>
      <c r="AN511" s="167">
        <f t="shared" si="140"/>
        <v>2.5960226305647362E-3</v>
      </c>
      <c r="AO511" s="158">
        <f t="shared" si="141"/>
        <v>3.3867554507608722E-3</v>
      </c>
      <c r="AP511" s="157"/>
      <c r="AQ511" s="161"/>
      <c r="AR511" s="161"/>
      <c r="AS511" s="161" t="str">
        <f>IF(ISNA(VLOOKUP($B511,'2017 Emission Inventory'!$B$2:$B$803,1,FALSE)),"No","Yes")</f>
        <v>No</v>
      </c>
      <c r="AT511" s="161" t="str">
        <f>IFERROR(INDEX('2017 Emission Inventory'!$C$2:$C$803,MATCH($B511,'2017 Emission Inventory'!$B$2:$B$803,0)),"")</f>
        <v/>
      </c>
      <c r="AU511" s="161" t="str">
        <f>IFERROR(INDEX('2017 Emission Inventory'!$D$2:$D$803,MATCH($B511,'2017 Emission Inventory'!$B$2:$B$803,0)),"")</f>
        <v/>
      </c>
      <c r="AV511" s="161" t="str">
        <f>IFERROR(INDEX('2017 Emission Inventory'!$E$2:$E$803,MATCH($B511,'2017 Emission Inventory'!$B$2:$B$803,0)),"")</f>
        <v/>
      </c>
      <c r="AW511" s="161" t="str">
        <f>IFERROR(INDEX('2017 Emission Inventory'!$F$2:$F$803,MATCH($B511,'2017 Emission Inventory'!$B$2:$B$803,0)),"")</f>
        <v/>
      </c>
      <c r="AX511" s="161" t="str">
        <f>IFERROR(INDEX('2017 Emission Inventory'!$G$2:$G$803,MATCH($B511,'2017 Emission Inventory'!$B$2:$B$803,0)),"")</f>
        <v/>
      </c>
      <c r="AY511" s="162" t="str">
        <f>IFERROR(INDEX('2017 Emission Inventory'!$AL$2:$AL$803,MATCH($B511,'2017 Emission Inventory'!$B$2:$B$803,0)),"")</f>
        <v/>
      </c>
      <c r="AZ511" s="163" t="e">
        <f t="shared" si="142"/>
        <v>#VALUE!</v>
      </c>
      <c r="BB511" s="166"/>
    </row>
    <row r="512" spans="1:54" s="160" customFormat="1" x14ac:dyDescent="0.35">
      <c r="A512" s="157">
        <v>511</v>
      </c>
      <c r="B512" s="157">
        <v>419495</v>
      </c>
      <c r="C512" s="157" t="s">
        <v>205</v>
      </c>
      <c r="D512" s="157" t="s">
        <v>16</v>
      </c>
      <c r="E512" s="157">
        <v>2020</v>
      </c>
      <c r="F512" s="157">
        <v>61</v>
      </c>
      <c r="G512" s="157">
        <v>1137.9951923076924</v>
      </c>
      <c r="H512" s="157"/>
      <c r="I512" s="157">
        <f t="shared" si="126"/>
        <v>75</v>
      </c>
      <c r="J512" s="157" t="str">
        <f>IF(D512="Electric","--",IF(D512="Diesel",VLOOKUP(C512,[2]ORDLF!A:B,2,FALSE),""))</f>
        <v/>
      </c>
      <c r="K512" s="157">
        <f>IF(D512="Electric","--",IF(D512="Gasoline",VLOOKUP(C512,LSILF!A:C,3,FALSE),""))</f>
        <v>0.54</v>
      </c>
      <c r="L512" s="158">
        <f t="shared" si="143"/>
        <v>0.54</v>
      </c>
      <c r="M512" s="157" t="str" cm="1">
        <f t="array" ref="M512">IF(D512="Electric","--",IF(D512="Diesel",_xlfn._xlws.FILTER(DIESCH[CH Cap],(DIESCH[HP Bin]=I512)),""))</f>
        <v/>
      </c>
      <c r="N512" s="157" cm="1">
        <f t="array" ref="N512">IF(D512="Electric","--",IF(D512="Gasoline",_xlfn._xlws.FILTER(LSICH[CH Cap],(LSICH[Fuel Type]=D512)*(LSICH[MY]=E512)),""))</f>
        <v>10000</v>
      </c>
      <c r="O512" s="157">
        <f t="shared" si="127"/>
        <v>10000</v>
      </c>
      <c r="P512" s="157">
        <f t="shared" si="128"/>
        <v>1137.9951923076924</v>
      </c>
      <c r="Q512" s="157" t="str" cm="1">
        <f t="array" ref="Q512">IF(D512="Electric","--",IF(D512="Diesel",_xlfn._xlws.FILTER(ORDEF[HC-ZH (g/hp-hr)],(ORDEF[HP]=I512)*(ORDEF[Model_Year]=E512)),""))</f>
        <v/>
      </c>
      <c r="R512" s="157" cm="1">
        <f t="array" ref="R512">IF(D512="Electric","--",IF(D512="Gasoline",_xlfn._xlws.FILTER(LSIEF[HC-ZH (g/hp-hr)],(LSIEF[Fuel]=D512)*(LSIEF[HP Bin]=I512)*(LSIEF[Model Year]=E512)),""))</f>
        <v>1.2999999999999999E-2</v>
      </c>
      <c r="S512" s="158">
        <f t="shared" si="129"/>
        <v>1.2999999999999999E-2</v>
      </c>
      <c r="T512" s="159" t="str" cm="1">
        <f t="array" ref="T512">IF(D512="Electric","--",IF(D512="Diesel",_xlfn._xlws.FILTER(ORDEF[HCDR],(ORDEF[HP]=I512)*(ORDEF[Model_Year]=E512),),""))</f>
        <v/>
      </c>
      <c r="U512" s="159" cm="1">
        <f t="array" ref="U512">IF(D512="Electric","--",IF(D512="Gasoline",_xlfn._xlws.FILTER(LSIEF[HC DR],(LSIEF[Fuel]=D512)*(LSIEF[HP Bin]=I512)*(LSIEF[Model Year]=E512)),""))</f>
        <v>6.6879999999999997E-5</v>
      </c>
      <c r="V512" s="159">
        <f t="shared" si="130"/>
        <v>6.6879999999999997E-5</v>
      </c>
      <c r="W512" s="158" t="str" cm="1">
        <f t="array" ref="W512">IF(D512="Electric","--",IF(D512="Diesel",_xlfn._xlws.FILTER(ORDEF[NOXzh],(ORDEF[HP]=I512)*(ORDEF[Model_Year]=E512)),""))</f>
        <v/>
      </c>
      <c r="X512" s="158" cm="1">
        <f t="array" ref="X512">IF(D512="Electric","--",IF(D512="Gasoline",_xlfn._xlws.FILTER(LSIEF[NOX-ZH (g/hp-hr)],(LSIEF[Fuel]=D512)*(LSIEF[HP Bin]=I512)*(LSIEF[Model Year]=E512)),""))</f>
        <v>0.01</v>
      </c>
      <c r="Y512" s="158">
        <f t="shared" si="131"/>
        <v>0.01</v>
      </c>
      <c r="Z512" s="159" t="str" cm="1">
        <f t="array" ref="Z512">IF(D512="Electric","--",IF(D512="Diesel",_xlfn._xlws.FILTER(ORDEF[NOXdr],(ORDEF[HP]=I512)*(ORDEF[Model_Year]=E512)),""))</f>
        <v/>
      </c>
      <c r="AA512" s="159" cm="1">
        <f t="array" ref="AA512">IF(E512="Electric","--",IF(D512="Gasoline",_xlfn._xlws.FILTER(LSIEF[NOX DR],(LSIEF[Fuel]=D512)*(LSIEF[HP Bin]=I512)*(LSIEF[Model Year]=E512)),""))</f>
        <v>4.7720000000000004E-5</v>
      </c>
      <c r="AB512" s="159">
        <f t="shared" si="132"/>
        <v>4.7720000000000004E-5</v>
      </c>
      <c r="AC512" s="158" t="str" cm="1">
        <f t="array" ref="AC512">IF(D512="Electric","--",IF(D512="Diesel",_xlfn._xlws.FILTER(DFCF2[Fuel_HC],(DFCF2[MY]=E512)),""))</f>
        <v/>
      </c>
      <c r="AD512" s="158" cm="1">
        <f t="array" ref="AD512">IF(D512="Electric","--",IF(D512="Gasoline",_xlfn._xlws.FILTER(GFCF2[Fuel_HC],(GFCF2[MY]=E512)),""))</f>
        <v>1</v>
      </c>
      <c r="AE512" s="158">
        <f t="shared" si="133"/>
        <v>1</v>
      </c>
      <c r="AF512" s="157" t="str" cm="1">
        <f t="array" ref="AF512">IF(D512="Electric","--",IF(D512="Diesel",_xlfn._xlws.FILTER(DFCF2[Fuel_NOX],(DFCF2[MY]=E512)),""))</f>
        <v/>
      </c>
      <c r="AG512" s="157" cm="1">
        <f t="array" ref="AG512">IF(D512="Electric","--",IF(D512="Gasoline",_xlfn._xlws.FILTER(GFCF2[Fuel_NOX],(GFCF2[MY]=E512)),""))</f>
        <v>0.97699999999999998</v>
      </c>
      <c r="AH512" s="157">
        <f t="shared" si="134"/>
        <v>0.97699999999999998</v>
      </c>
      <c r="AI512" s="158">
        <f t="shared" si="135"/>
        <v>8.9109118461538461E-2</v>
      </c>
      <c r="AJ512" s="158">
        <f t="shared" si="136"/>
        <v>6.282611257365385E-2</v>
      </c>
      <c r="AK512" s="158">
        <f t="shared" si="137"/>
        <v>7.364112743554843</v>
      </c>
      <c r="AL512" s="158">
        <f t="shared" si="138"/>
        <v>5.1920452611294721</v>
      </c>
      <c r="AM512" s="158">
        <f t="shared" si="139"/>
        <v>3.6820563717774217E-3</v>
      </c>
      <c r="AN512" s="167">
        <f t="shared" si="140"/>
        <v>2.5960226305647362E-3</v>
      </c>
      <c r="AO512" s="158">
        <f t="shared" si="141"/>
        <v>3.3867554507608722E-3</v>
      </c>
      <c r="AP512" s="157"/>
      <c r="AQ512" s="161"/>
      <c r="AR512" s="161"/>
      <c r="AS512" s="161" t="str">
        <f>IF(ISNA(VLOOKUP($B512,'2017 Emission Inventory'!$B$2:$B$803,1,FALSE)),"No","Yes")</f>
        <v>No</v>
      </c>
      <c r="AT512" s="161" t="str">
        <f>IFERROR(INDEX('2017 Emission Inventory'!$C$2:$C$803,MATCH($B512,'2017 Emission Inventory'!$B$2:$B$803,0)),"")</f>
        <v/>
      </c>
      <c r="AU512" s="161" t="str">
        <f>IFERROR(INDEX('2017 Emission Inventory'!$D$2:$D$803,MATCH($B512,'2017 Emission Inventory'!$B$2:$B$803,0)),"")</f>
        <v/>
      </c>
      <c r="AV512" s="161" t="str">
        <f>IFERROR(INDEX('2017 Emission Inventory'!$E$2:$E$803,MATCH($B512,'2017 Emission Inventory'!$B$2:$B$803,0)),"")</f>
        <v/>
      </c>
      <c r="AW512" s="161" t="str">
        <f>IFERROR(INDEX('2017 Emission Inventory'!$F$2:$F$803,MATCH($B512,'2017 Emission Inventory'!$B$2:$B$803,0)),"")</f>
        <v/>
      </c>
      <c r="AX512" s="161" t="str">
        <f>IFERROR(INDEX('2017 Emission Inventory'!$G$2:$G$803,MATCH($B512,'2017 Emission Inventory'!$B$2:$B$803,0)),"")</f>
        <v/>
      </c>
      <c r="AY512" s="162" t="str">
        <f>IFERROR(INDEX('2017 Emission Inventory'!$AL$2:$AL$803,MATCH($B512,'2017 Emission Inventory'!$B$2:$B$803,0)),"")</f>
        <v/>
      </c>
      <c r="AZ512" s="163" t="e">
        <f t="shared" si="142"/>
        <v>#VALUE!</v>
      </c>
      <c r="BB512" s="166"/>
    </row>
    <row r="513" spans="1:54" s="160" customFormat="1" x14ac:dyDescent="0.35">
      <c r="A513" s="157">
        <v>512</v>
      </c>
      <c r="B513" s="157">
        <v>419496</v>
      </c>
      <c r="C513" s="157" t="s">
        <v>205</v>
      </c>
      <c r="D513" s="157" t="s">
        <v>16</v>
      </c>
      <c r="E513" s="157">
        <v>2020</v>
      </c>
      <c r="F513" s="157">
        <v>61</v>
      </c>
      <c r="G513" s="157">
        <v>1137.9951923076924</v>
      </c>
      <c r="H513" s="157"/>
      <c r="I513" s="157">
        <f t="shared" si="126"/>
        <v>75</v>
      </c>
      <c r="J513" s="157" t="str">
        <f>IF(D513="Electric","--",IF(D513="Diesel",VLOOKUP(C513,[2]ORDLF!A:B,2,FALSE),""))</f>
        <v/>
      </c>
      <c r="K513" s="157">
        <f>IF(D513="Electric","--",IF(D513="Gasoline",VLOOKUP(C513,LSILF!A:C,3,FALSE),""))</f>
        <v>0.54</v>
      </c>
      <c r="L513" s="158">
        <f t="shared" si="143"/>
        <v>0.54</v>
      </c>
      <c r="M513" s="157" t="str" cm="1">
        <f t="array" ref="M513">IF(D513="Electric","--",IF(D513="Diesel",_xlfn._xlws.FILTER(DIESCH[CH Cap],(DIESCH[HP Bin]=I513)),""))</f>
        <v/>
      </c>
      <c r="N513" s="157" cm="1">
        <f t="array" ref="N513">IF(D513="Electric","--",IF(D513="Gasoline",_xlfn._xlws.FILTER(LSICH[CH Cap],(LSICH[Fuel Type]=D513)*(LSICH[MY]=E513)),""))</f>
        <v>10000</v>
      </c>
      <c r="O513" s="157">
        <f t="shared" si="127"/>
        <v>10000</v>
      </c>
      <c r="P513" s="157">
        <f t="shared" si="128"/>
        <v>1137.9951923076924</v>
      </c>
      <c r="Q513" s="157" t="str" cm="1">
        <f t="array" ref="Q513">IF(D513="Electric","--",IF(D513="Diesel",_xlfn._xlws.FILTER(ORDEF[HC-ZH (g/hp-hr)],(ORDEF[HP]=I513)*(ORDEF[Model_Year]=E513)),""))</f>
        <v/>
      </c>
      <c r="R513" s="157" cm="1">
        <f t="array" ref="R513">IF(D513="Electric","--",IF(D513="Gasoline",_xlfn._xlws.FILTER(LSIEF[HC-ZH (g/hp-hr)],(LSIEF[Fuel]=D513)*(LSIEF[HP Bin]=I513)*(LSIEF[Model Year]=E513)),""))</f>
        <v>1.2999999999999999E-2</v>
      </c>
      <c r="S513" s="158">
        <f t="shared" si="129"/>
        <v>1.2999999999999999E-2</v>
      </c>
      <c r="T513" s="159" t="str" cm="1">
        <f t="array" ref="T513">IF(D513="Electric","--",IF(D513="Diesel",_xlfn._xlws.FILTER(ORDEF[HCDR],(ORDEF[HP]=I513)*(ORDEF[Model_Year]=E513),),""))</f>
        <v/>
      </c>
      <c r="U513" s="159" cm="1">
        <f t="array" ref="U513">IF(D513="Electric","--",IF(D513="Gasoline",_xlfn._xlws.FILTER(LSIEF[HC DR],(LSIEF[Fuel]=D513)*(LSIEF[HP Bin]=I513)*(LSIEF[Model Year]=E513)),""))</f>
        <v>6.6879999999999997E-5</v>
      </c>
      <c r="V513" s="159">
        <f t="shared" si="130"/>
        <v>6.6879999999999997E-5</v>
      </c>
      <c r="W513" s="158" t="str" cm="1">
        <f t="array" ref="W513">IF(D513="Electric","--",IF(D513="Diesel",_xlfn._xlws.FILTER(ORDEF[NOXzh],(ORDEF[HP]=I513)*(ORDEF[Model_Year]=E513)),""))</f>
        <v/>
      </c>
      <c r="X513" s="158" cm="1">
        <f t="array" ref="X513">IF(D513="Electric","--",IF(D513="Gasoline",_xlfn._xlws.FILTER(LSIEF[NOX-ZH (g/hp-hr)],(LSIEF[Fuel]=D513)*(LSIEF[HP Bin]=I513)*(LSIEF[Model Year]=E513)),""))</f>
        <v>0.01</v>
      </c>
      <c r="Y513" s="158">
        <f t="shared" si="131"/>
        <v>0.01</v>
      </c>
      <c r="Z513" s="159" t="str" cm="1">
        <f t="array" ref="Z513">IF(D513="Electric","--",IF(D513="Diesel",_xlfn._xlws.FILTER(ORDEF[NOXdr],(ORDEF[HP]=I513)*(ORDEF[Model_Year]=E513)),""))</f>
        <v/>
      </c>
      <c r="AA513" s="159" cm="1">
        <f t="array" ref="AA513">IF(E513="Electric","--",IF(D513="Gasoline",_xlfn._xlws.FILTER(LSIEF[NOX DR],(LSIEF[Fuel]=D513)*(LSIEF[HP Bin]=I513)*(LSIEF[Model Year]=E513)),""))</f>
        <v>4.7720000000000004E-5</v>
      </c>
      <c r="AB513" s="159">
        <f t="shared" si="132"/>
        <v>4.7720000000000004E-5</v>
      </c>
      <c r="AC513" s="158" t="str" cm="1">
        <f t="array" ref="AC513">IF(D513="Electric","--",IF(D513="Diesel",_xlfn._xlws.FILTER(DFCF2[Fuel_HC],(DFCF2[MY]=E513)),""))</f>
        <v/>
      </c>
      <c r="AD513" s="158" cm="1">
        <f t="array" ref="AD513">IF(D513="Electric","--",IF(D513="Gasoline",_xlfn._xlws.FILTER(GFCF2[Fuel_HC],(GFCF2[MY]=E513)),""))</f>
        <v>1</v>
      </c>
      <c r="AE513" s="158">
        <f t="shared" si="133"/>
        <v>1</v>
      </c>
      <c r="AF513" s="157" t="str" cm="1">
        <f t="array" ref="AF513">IF(D513="Electric","--",IF(D513="Diesel",_xlfn._xlws.FILTER(DFCF2[Fuel_NOX],(DFCF2[MY]=E513)),""))</f>
        <v/>
      </c>
      <c r="AG513" s="157" cm="1">
        <f t="array" ref="AG513">IF(D513="Electric","--",IF(D513="Gasoline",_xlfn._xlws.FILTER(GFCF2[Fuel_NOX],(GFCF2[MY]=E513)),""))</f>
        <v>0.97699999999999998</v>
      </c>
      <c r="AH513" s="157">
        <f t="shared" si="134"/>
        <v>0.97699999999999998</v>
      </c>
      <c r="AI513" s="158">
        <f t="shared" si="135"/>
        <v>8.9109118461538461E-2</v>
      </c>
      <c r="AJ513" s="158">
        <f t="shared" si="136"/>
        <v>6.282611257365385E-2</v>
      </c>
      <c r="AK513" s="158">
        <f t="shared" si="137"/>
        <v>7.364112743554843</v>
      </c>
      <c r="AL513" s="158">
        <f t="shared" si="138"/>
        <v>5.1920452611294721</v>
      </c>
      <c r="AM513" s="158">
        <f t="shared" si="139"/>
        <v>3.6820563717774217E-3</v>
      </c>
      <c r="AN513" s="167">
        <f t="shared" si="140"/>
        <v>2.5960226305647362E-3</v>
      </c>
      <c r="AO513" s="158">
        <f t="shared" si="141"/>
        <v>3.3867554507608722E-3</v>
      </c>
      <c r="AP513" s="157"/>
      <c r="AQ513" s="161"/>
      <c r="AR513" s="161"/>
      <c r="AS513" s="161" t="str">
        <f>IF(ISNA(VLOOKUP($B513,'2017 Emission Inventory'!$B$2:$B$803,1,FALSE)),"No","Yes")</f>
        <v>No</v>
      </c>
      <c r="AT513" s="161" t="str">
        <f>IFERROR(INDEX('2017 Emission Inventory'!$C$2:$C$803,MATCH($B513,'2017 Emission Inventory'!$B$2:$B$803,0)),"")</f>
        <v/>
      </c>
      <c r="AU513" s="161" t="str">
        <f>IFERROR(INDEX('2017 Emission Inventory'!$D$2:$D$803,MATCH($B513,'2017 Emission Inventory'!$B$2:$B$803,0)),"")</f>
        <v/>
      </c>
      <c r="AV513" s="161" t="str">
        <f>IFERROR(INDEX('2017 Emission Inventory'!$E$2:$E$803,MATCH($B513,'2017 Emission Inventory'!$B$2:$B$803,0)),"")</f>
        <v/>
      </c>
      <c r="AW513" s="161" t="str">
        <f>IFERROR(INDEX('2017 Emission Inventory'!$F$2:$F$803,MATCH($B513,'2017 Emission Inventory'!$B$2:$B$803,0)),"")</f>
        <v/>
      </c>
      <c r="AX513" s="161" t="str">
        <f>IFERROR(INDEX('2017 Emission Inventory'!$G$2:$G$803,MATCH($B513,'2017 Emission Inventory'!$B$2:$B$803,0)),"")</f>
        <v/>
      </c>
      <c r="AY513" s="162" t="str">
        <f>IFERROR(INDEX('2017 Emission Inventory'!$AL$2:$AL$803,MATCH($B513,'2017 Emission Inventory'!$B$2:$B$803,0)),"")</f>
        <v/>
      </c>
      <c r="AZ513" s="163" t="e">
        <f t="shared" si="142"/>
        <v>#VALUE!</v>
      </c>
      <c r="BB513" s="166"/>
    </row>
    <row r="514" spans="1:54" s="160" customFormat="1" x14ac:dyDescent="0.35">
      <c r="A514" s="157">
        <v>513</v>
      </c>
      <c r="B514" s="157">
        <v>419497</v>
      </c>
      <c r="C514" s="157" t="s">
        <v>205</v>
      </c>
      <c r="D514" s="157" t="s">
        <v>16</v>
      </c>
      <c r="E514" s="157">
        <v>2020</v>
      </c>
      <c r="F514" s="157">
        <v>61</v>
      </c>
      <c r="G514" s="157">
        <v>1137.9951923076924</v>
      </c>
      <c r="H514" s="157"/>
      <c r="I514" s="157">
        <f t="shared" ref="I514:I577" si="144">IF(AND(F514&lt;25,F514&gt;0),25,IF(AND(F514&lt;50,F514&gt;=25),50,IF(AND(F514&lt;75,F514&gt;=50),75,IF(AND(F514&lt;100,F514&gt;=75),100,IF(AND(F514&lt;175,F514&gt;=100),175,IF(AND(F514&lt;300,F514&gt;=175),300,IF(AND(F514&lt;600,F514&gt;=300),600,IF(AND(F514&lt;750,F514&gt;=600),750,IF(F514&gt;750,9999)))))))))</f>
        <v>75</v>
      </c>
      <c r="J514" s="157" t="str">
        <f>IF(D514="Electric","--",IF(D514="Diesel",VLOOKUP(C514,[2]ORDLF!A:B,2,FALSE),""))</f>
        <v/>
      </c>
      <c r="K514" s="157">
        <f>IF(D514="Electric","--",IF(D514="Gasoline",VLOOKUP(C514,LSILF!A:C,3,FALSE),""))</f>
        <v>0.54</v>
      </c>
      <c r="L514" s="158">
        <f t="shared" si="143"/>
        <v>0.54</v>
      </c>
      <c r="M514" s="157" t="str" cm="1">
        <f t="array" ref="M514">IF(D514="Electric","--",IF(D514="Diesel",_xlfn._xlws.FILTER(DIESCH[CH Cap],(DIESCH[HP Bin]=I514)),""))</f>
        <v/>
      </c>
      <c r="N514" s="157" cm="1">
        <f t="array" ref="N514">IF(D514="Electric","--",IF(D514="Gasoline",_xlfn._xlws.FILTER(LSICH[CH Cap],(LSICH[Fuel Type]=D514)*(LSICH[MY]=E514)),""))</f>
        <v>10000</v>
      </c>
      <c r="O514" s="157">
        <f t="shared" ref="O514:O577" si="145">SUM(M514:N514)</f>
        <v>10000</v>
      </c>
      <c r="P514" s="157">
        <f t="shared" ref="P514:P577" si="146">ABS(IF(E514=$AR$1,G514,(G514*($AR$1-E514))))</f>
        <v>1137.9951923076924</v>
      </c>
      <c r="Q514" s="157" t="str" cm="1">
        <f t="array" ref="Q514">IF(D514="Electric","--",IF(D514="Diesel",_xlfn._xlws.FILTER(ORDEF[HC-ZH (g/hp-hr)],(ORDEF[HP]=I514)*(ORDEF[Model_Year]=E514)),""))</f>
        <v/>
      </c>
      <c r="R514" s="157" cm="1">
        <f t="array" ref="R514">IF(D514="Electric","--",IF(D514="Gasoline",_xlfn._xlws.FILTER(LSIEF[HC-ZH (g/hp-hr)],(LSIEF[Fuel]=D514)*(LSIEF[HP Bin]=I514)*(LSIEF[Model Year]=E514)),""))</f>
        <v>1.2999999999999999E-2</v>
      </c>
      <c r="S514" s="158">
        <f t="shared" ref="S514:S577" si="147">SUM(Q514:R514)</f>
        <v>1.2999999999999999E-2</v>
      </c>
      <c r="T514" s="159" t="str" cm="1">
        <f t="array" ref="T514">IF(D514="Electric","--",IF(D514="Diesel",_xlfn._xlws.FILTER(ORDEF[HCDR],(ORDEF[HP]=I514)*(ORDEF[Model_Year]=E514),),""))</f>
        <v/>
      </c>
      <c r="U514" s="159" cm="1">
        <f t="array" ref="U514">IF(D514="Electric","--",IF(D514="Gasoline",_xlfn._xlws.FILTER(LSIEF[HC DR],(LSIEF[Fuel]=D514)*(LSIEF[HP Bin]=I514)*(LSIEF[Model Year]=E514)),""))</f>
        <v>6.6879999999999997E-5</v>
      </c>
      <c r="V514" s="159">
        <f t="shared" ref="V514:V577" si="148">SUM(T514:U514)</f>
        <v>6.6879999999999997E-5</v>
      </c>
      <c r="W514" s="158" t="str" cm="1">
        <f t="array" ref="W514">IF(D514="Electric","--",IF(D514="Diesel",_xlfn._xlws.FILTER(ORDEF[NOXzh],(ORDEF[HP]=I514)*(ORDEF[Model_Year]=E514)),""))</f>
        <v/>
      </c>
      <c r="X514" s="158" cm="1">
        <f t="array" ref="X514">IF(D514="Electric","--",IF(D514="Gasoline",_xlfn._xlws.FILTER(LSIEF[NOX-ZH (g/hp-hr)],(LSIEF[Fuel]=D514)*(LSIEF[HP Bin]=I514)*(LSIEF[Model Year]=E514)),""))</f>
        <v>0.01</v>
      </c>
      <c r="Y514" s="158">
        <f t="shared" ref="Y514:Y577" si="149">SUM(W514:X514)</f>
        <v>0.01</v>
      </c>
      <c r="Z514" s="159" t="str" cm="1">
        <f t="array" ref="Z514">IF(D514="Electric","--",IF(D514="Diesel",_xlfn._xlws.FILTER(ORDEF[NOXdr],(ORDEF[HP]=I514)*(ORDEF[Model_Year]=E514)),""))</f>
        <v/>
      </c>
      <c r="AA514" s="159" cm="1">
        <f t="array" ref="AA514">IF(E514="Electric","--",IF(D514="Gasoline",_xlfn._xlws.FILTER(LSIEF[NOX DR],(LSIEF[Fuel]=D514)*(LSIEF[HP Bin]=I514)*(LSIEF[Model Year]=E514)),""))</f>
        <v>4.7720000000000004E-5</v>
      </c>
      <c r="AB514" s="159">
        <f t="shared" ref="AB514:AB577" si="150">SUM(Z514:AA514)</f>
        <v>4.7720000000000004E-5</v>
      </c>
      <c r="AC514" s="158" t="str" cm="1">
        <f t="array" ref="AC514">IF(D514="Electric","--",IF(D514="Diesel",_xlfn._xlws.FILTER(DFCF2[Fuel_HC],(DFCF2[MY]=E514)),""))</f>
        <v/>
      </c>
      <c r="AD514" s="158" cm="1">
        <f t="array" ref="AD514">IF(D514="Electric","--",IF(D514="Gasoline",_xlfn._xlws.FILTER(GFCF2[Fuel_HC],(GFCF2[MY]=E514)),""))</f>
        <v>1</v>
      </c>
      <c r="AE514" s="158">
        <f t="shared" ref="AE514:AE577" si="151">SUM(AC514:AD514)</f>
        <v>1</v>
      </c>
      <c r="AF514" s="157" t="str" cm="1">
        <f t="array" ref="AF514">IF(D514="Electric","--",IF(D514="Diesel",_xlfn._xlws.FILTER(DFCF2[Fuel_NOX],(DFCF2[MY]=E514)),""))</f>
        <v/>
      </c>
      <c r="AG514" s="157" cm="1">
        <f t="array" ref="AG514">IF(D514="Electric","--",IF(D514="Gasoline",_xlfn._xlws.FILTER(GFCF2[Fuel_NOX],(GFCF2[MY]=E514)),""))</f>
        <v>0.97699999999999998</v>
      </c>
      <c r="AH514" s="157">
        <f t="shared" ref="AH514:AH577" si="152">SUM(AF514:AG514)</f>
        <v>0.97699999999999998</v>
      </c>
      <c r="AI514" s="158">
        <f t="shared" ref="AI514:AI577" si="153">IFERROR((S514+V514*IF(P514&gt;O514,O514,P514))*AE514,"0")</f>
        <v>8.9109118461538461E-2</v>
      </c>
      <c r="AJ514" s="158">
        <f t="shared" ref="AJ514:AJ577" si="154">IFERROR((Y514+AB514*IF(P514&gt;O514,O514,P514))*AH514,"0")</f>
        <v>6.282611257365385E-2</v>
      </c>
      <c r="AK514" s="158">
        <f t="shared" ref="AK514:AK577" si="155">IF($D514="Electric","--",CONVERT(AI514*$F514*$L514*$G514,"g","lbm"))</f>
        <v>7.364112743554843</v>
      </c>
      <c r="AL514" s="158">
        <f t="shared" ref="AL514:AL577" si="156">IF($D514="Electric","--",CONVERT(AJ514*$F514*$L514*$G514,"g","lbm"))</f>
        <v>5.1920452611294721</v>
      </c>
      <c r="AM514" s="158">
        <f t="shared" ref="AM514:AM577" si="157">IF($D514="Electric","--",CONVERT(AK514,"lbm","ton"))</f>
        <v>3.6820563717774217E-3</v>
      </c>
      <c r="AN514" s="167">
        <f t="shared" ref="AN514:AN577" si="158">IF($D514="Electric","--",CONVERT(AL514,"lbm","ton"))</f>
        <v>2.5960226305647362E-3</v>
      </c>
      <c r="AO514" s="158">
        <f t="shared" ref="AO514:AO577" si="159">IF(D514="Electric",AM514,IF(D514="Diesel",AM514*1.21,AM514*0.9198))</f>
        <v>3.3867554507608722E-3</v>
      </c>
      <c r="AP514" s="157"/>
      <c r="AQ514" s="161"/>
      <c r="AR514" s="161"/>
      <c r="AS514" s="161" t="str">
        <f>IF(ISNA(VLOOKUP($B514,'2017 Emission Inventory'!$B$2:$B$803,1,FALSE)),"No","Yes")</f>
        <v>No</v>
      </c>
      <c r="AT514" s="161" t="str">
        <f>IFERROR(INDEX('2017 Emission Inventory'!$C$2:$C$803,MATCH($B514,'2017 Emission Inventory'!$B$2:$B$803,0)),"")</f>
        <v/>
      </c>
      <c r="AU514" s="161" t="str">
        <f>IFERROR(INDEX('2017 Emission Inventory'!$D$2:$D$803,MATCH($B514,'2017 Emission Inventory'!$B$2:$B$803,0)),"")</f>
        <v/>
      </c>
      <c r="AV514" s="161" t="str">
        <f>IFERROR(INDEX('2017 Emission Inventory'!$E$2:$E$803,MATCH($B514,'2017 Emission Inventory'!$B$2:$B$803,0)),"")</f>
        <v/>
      </c>
      <c r="AW514" s="161" t="str">
        <f>IFERROR(INDEX('2017 Emission Inventory'!$F$2:$F$803,MATCH($B514,'2017 Emission Inventory'!$B$2:$B$803,0)),"")</f>
        <v/>
      </c>
      <c r="AX514" s="161" t="str">
        <f>IFERROR(INDEX('2017 Emission Inventory'!$G$2:$G$803,MATCH($B514,'2017 Emission Inventory'!$B$2:$B$803,0)),"")</f>
        <v/>
      </c>
      <c r="AY514" s="162" t="str">
        <f>IFERROR(INDEX('2017 Emission Inventory'!$AL$2:$AL$803,MATCH($B514,'2017 Emission Inventory'!$B$2:$B$803,0)),"")</f>
        <v/>
      </c>
      <c r="AZ514" s="163" t="e">
        <f t="shared" ref="AZ514:AZ577" si="160">AL514-AY514</f>
        <v>#VALUE!</v>
      </c>
      <c r="BB514" s="166"/>
    </row>
    <row r="515" spans="1:54" s="160" customFormat="1" x14ac:dyDescent="0.35">
      <c r="A515" s="157">
        <v>514</v>
      </c>
      <c r="B515" s="157">
        <v>419498</v>
      </c>
      <c r="C515" s="157" t="s">
        <v>205</v>
      </c>
      <c r="D515" s="157" t="s">
        <v>16</v>
      </c>
      <c r="E515" s="157">
        <v>2020</v>
      </c>
      <c r="F515" s="157">
        <v>61</v>
      </c>
      <c r="G515" s="157">
        <v>1137.9951923076924</v>
      </c>
      <c r="H515" s="157"/>
      <c r="I515" s="157">
        <f t="shared" si="144"/>
        <v>75</v>
      </c>
      <c r="J515" s="157" t="str">
        <f>IF(D515="Electric","--",IF(D515="Diesel",VLOOKUP(C515,[2]ORDLF!A:B,2,FALSE),""))</f>
        <v/>
      </c>
      <c r="K515" s="157">
        <f>IF(D515="Electric","--",IF(D515="Gasoline",VLOOKUP(C515,LSILF!A:C,3,FALSE),""))</f>
        <v>0.54</v>
      </c>
      <c r="L515" s="158">
        <f t="shared" si="143"/>
        <v>0.54</v>
      </c>
      <c r="M515" s="157" t="str" cm="1">
        <f t="array" ref="M515">IF(D515="Electric","--",IF(D515="Diesel",_xlfn._xlws.FILTER(DIESCH[CH Cap],(DIESCH[HP Bin]=I515)),""))</f>
        <v/>
      </c>
      <c r="N515" s="157" cm="1">
        <f t="array" ref="N515">IF(D515="Electric","--",IF(D515="Gasoline",_xlfn._xlws.FILTER(LSICH[CH Cap],(LSICH[Fuel Type]=D515)*(LSICH[MY]=E515)),""))</f>
        <v>10000</v>
      </c>
      <c r="O515" s="157">
        <f t="shared" si="145"/>
        <v>10000</v>
      </c>
      <c r="P515" s="157">
        <f t="shared" si="146"/>
        <v>1137.9951923076924</v>
      </c>
      <c r="Q515" s="157" t="str" cm="1">
        <f t="array" ref="Q515">IF(D515="Electric","--",IF(D515="Diesel",_xlfn._xlws.FILTER(ORDEF[HC-ZH (g/hp-hr)],(ORDEF[HP]=I515)*(ORDEF[Model_Year]=E515)),""))</f>
        <v/>
      </c>
      <c r="R515" s="157" cm="1">
        <f t="array" ref="R515">IF(D515="Electric","--",IF(D515="Gasoline",_xlfn._xlws.FILTER(LSIEF[HC-ZH (g/hp-hr)],(LSIEF[Fuel]=D515)*(LSIEF[HP Bin]=I515)*(LSIEF[Model Year]=E515)),""))</f>
        <v>1.2999999999999999E-2</v>
      </c>
      <c r="S515" s="158">
        <f t="shared" si="147"/>
        <v>1.2999999999999999E-2</v>
      </c>
      <c r="T515" s="159" t="str" cm="1">
        <f t="array" ref="T515">IF(D515="Electric","--",IF(D515="Diesel",_xlfn._xlws.FILTER(ORDEF[HCDR],(ORDEF[HP]=I515)*(ORDEF[Model_Year]=E515),),""))</f>
        <v/>
      </c>
      <c r="U515" s="159" cm="1">
        <f t="array" ref="U515">IF(D515="Electric","--",IF(D515="Gasoline",_xlfn._xlws.FILTER(LSIEF[HC DR],(LSIEF[Fuel]=D515)*(LSIEF[HP Bin]=I515)*(LSIEF[Model Year]=E515)),""))</f>
        <v>6.6879999999999997E-5</v>
      </c>
      <c r="V515" s="159">
        <f t="shared" si="148"/>
        <v>6.6879999999999997E-5</v>
      </c>
      <c r="W515" s="158" t="str" cm="1">
        <f t="array" ref="W515">IF(D515="Electric","--",IF(D515="Diesel",_xlfn._xlws.FILTER(ORDEF[NOXzh],(ORDEF[HP]=I515)*(ORDEF[Model_Year]=E515)),""))</f>
        <v/>
      </c>
      <c r="X515" s="158" cm="1">
        <f t="array" ref="X515">IF(D515="Electric","--",IF(D515="Gasoline",_xlfn._xlws.FILTER(LSIEF[NOX-ZH (g/hp-hr)],(LSIEF[Fuel]=D515)*(LSIEF[HP Bin]=I515)*(LSIEF[Model Year]=E515)),""))</f>
        <v>0.01</v>
      </c>
      <c r="Y515" s="158">
        <f t="shared" si="149"/>
        <v>0.01</v>
      </c>
      <c r="Z515" s="159" t="str" cm="1">
        <f t="array" ref="Z515">IF(D515="Electric","--",IF(D515="Diesel",_xlfn._xlws.FILTER(ORDEF[NOXdr],(ORDEF[HP]=I515)*(ORDEF[Model_Year]=E515)),""))</f>
        <v/>
      </c>
      <c r="AA515" s="159" cm="1">
        <f t="array" ref="AA515">IF(E515="Electric","--",IF(D515="Gasoline",_xlfn._xlws.FILTER(LSIEF[NOX DR],(LSIEF[Fuel]=D515)*(LSIEF[HP Bin]=I515)*(LSIEF[Model Year]=E515)),""))</f>
        <v>4.7720000000000004E-5</v>
      </c>
      <c r="AB515" s="159">
        <f t="shared" si="150"/>
        <v>4.7720000000000004E-5</v>
      </c>
      <c r="AC515" s="158" t="str" cm="1">
        <f t="array" ref="AC515">IF(D515="Electric","--",IF(D515="Diesel",_xlfn._xlws.FILTER(DFCF2[Fuel_HC],(DFCF2[MY]=E515)),""))</f>
        <v/>
      </c>
      <c r="AD515" s="158" cm="1">
        <f t="array" ref="AD515">IF(D515="Electric","--",IF(D515="Gasoline",_xlfn._xlws.FILTER(GFCF2[Fuel_HC],(GFCF2[MY]=E515)),""))</f>
        <v>1</v>
      </c>
      <c r="AE515" s="158">
        <f t="shared" si="151"/>
        <v>1</v>
      </c>
      <c r="AF515" s="157" t="str" cm="1">
        <f t="array" ref="AF515">IF(D515="Electric","--",IF(D515="Diesel",_xlfn._xlws.FILTER(DFCF2[Fuel_NOX],(DFCF2[MY]=E515)),""))</f>
        <v/>
      </c>
      <c r="AG515" s="157" cm="1">
        <f t="array" ref="AG515">IF(D515="Electric","--",IF(D515="Gasoline",_xlfn._xlws.FILTER(GFCF2[Fuel_NOX],(GFCF2[MY]=E515)),""))</f>
        <v>0.97699999999999998</v>
      </c>
      <c r="AH515" s="157">
        <f t="shared" si="152"/>
        <v>0.97699999999999998</v>
      </c>
      <c r="AI515" s="158">
        <f t="shared" si="153"/>
        <v>8.9109118461538461E-2</v>
      </c>
      <c r="AJ515" s="158">
        <f t="shared" si="154"/>
        <v>6.282611257365385E-2</v>
      </c>
      <c r="AK515" s="158">
        <f t="shared" si="155"/>
        <v>7.364112743554843</v>
      </c>
      <c r="AL515" s="158">
        <f t="shared" si="156"/>
        <v>5.1920452611294721</v>
      </c>
      <c r="AM515" s="158">
        <f t="shared" si="157"/>
        <v>3.6820563717774217E-3</v>
      </c>
      <c r="AN515" s="167">
        <f t="shared" si="158"/>
        <v>2.5960226305647362E-3</v>
      </c>
      <c r="AO515" s="158">
        <f t="shared" si="159"/>
        <v>3.3867554507608722E-3</v>
      </c>
      <c r="AP515" s="157"/>
      <c r="AQ515" s="161"/>
      <c r="AR515" s="161"/>
      <c r="AS515" s="161" t="str">
        <f>IF(ISNA(VLOOKUP($B515,'2017 Emission Inventory'!$B$2:$B$803,1,FALSE)),"No","Yes")</f>
        <v>No</v>
      </c>
      <c r="AT515" s="161" t="str">
        <f>IFERROR(INDEX('2017 Emission Inventory'!$C$2:$C$803,MATCH($B515,'2017 Emission Inventory'!$B$2:$B$803,0)),"")</f>
        <v/>
      </c>
      <c r="AU515" s="161" t="str">
        <f>IFERROR(INDEX('2017 Emission Inventory'!$D$2:$D$803,MATCH($B515,'2017 Emission Inventory'!$B$2:$B$803,0)),"")</f>
        <v/>
      </c>
      <c r="AV515" s="161" t="str">
        <f>IFERROR(INDEX('2017 Emission Inventory'!$E$2:$E$803,MATCH($B515,'2017 Emission Inventory'!$B$2:$B$803,0)),"")</f>
        <v/>
      </c>
      <c r="AW515" s="161" t="str">
        <f>IFERROR(INDEX('2017 Emission Inventory'!$F$2:$F$803,MATCH($B515,'2017 Emission Inventory'!$B$2:$B$803,0)),"")</f>
        <v/>
      </c>
      <c r="AX515" s="161" t="str">
        <f>IFERROR(INDEX('2017 Emission Inventory'!$G$2:$G$803,MATCH($B515,'2017 Emission Inventory'!$B$2:$B$803,0)),"")</f>
        <v/>
      </c>
      <c r="AY515" s="162" t="str">
        <f>IFERROR(INDEX('2017 Emission Inventory'!$AL$2:$AL$803,MATCH($B515,'2017 Emission Inventory'!$B$2:$B$803,0)),"")</f>
        <v/>
      </c>
      <c r="AZ515" s="163" t="e">
        <f t="shared" si="160"/>
        <v>#VALUE!</v>
      </c>
      <c r="BB515" s="166"/>
    </row>
    <row r="516" spans="1:54" s="160" customFormat="1" x14ac:dyDescent="0.35">
      <c r="A516" s="157">
        <v>515</v>
      </c>
      <c r="B516" s="157">
        <v>419499</v>
      </c>
      <c r="C516" s="157" t="s">
        <v>205</v>
      </c>
      <c r="D516" s="157" t="s">
        <v>16</v>
      </c>
      <c r="E516" s="157">
        <v>2020</v>
      </c>
      <c r="F516" s="157">
        <v>61</v>
      </c>
      <c r="G516" s="157">
        <v>1137.9951923076924</v>
      </c>
      <c r="H516" s="157"/>
      <c r="I516" s="157">
        <f t="shared" si="144"/>
        <v>75</v>
      </c>
      <c r="J516" s="157" t="str">
        <f>IF(D516="Electric","--",IF(D516="Diesel",VLOOKUP(C516,[2]ORDLF!A:B,2,FALSE),""))</f>
        <v/>
      </c>
      <c r="K516" s="157">
        <f>IF(D516="Electric","--",IF(D516="Gasoline",VLOOKUP(C516,LSILF!A:C,3,FALSE),""))</f>
        <v>0.54</v>
      </c>
      <c r="L516" s="158">
        <f t="shared" si="143"/>
        <v>0.54</v>
      </c>
      <c r="M516" s="157" t="str" cm="1">
        <f t="array" ref="M516">IF(D516="Electric","--",IF(D516="Diesel",_xlfn._xlws.FILTER(DIESCH[CH Cap],(DIESCH[HP Bin]=I516)),""))</f>
        <v/>
      </c>
      <c r="N516" s="157" cm="1">
        <f t="array" ref="N516">IF(D516="Electric","--",IF(D516="Gasoline",_xlfn._xlws.FILTER(LSICH[CH Cap],(LSICH[Fuel Type]=D516)*(LSICH[MY]=E516)),""))</f>
        <v>10000</v>
      </c>
      <c r="O516" s="157">
        <f t="shared" si="145"/>
        <v>10000</v>
      </c>
      <c r="P516" s="157">
        <f t="shared" si="146"/>
        <v>1137.9951923076924</v>
      </c>
      <c r="Q516" s="157" t="str" cm="1">
        <f t="array" ref="Q516">IF(D516="Electric","--",IF(D516="Diesel",_xlfn._xlws.FILTER(ORDEF[HC-ZH (g/hp-hr)],(ORDEF[HP]=I516)*(ORDEF[Model_Year]=E516)),""))</f>
        <v/>
      </c>
      <c r="R516" s="157" cm="1">
        <f t="array" ref="R516">IF(D516="Electric","--",IF(D516="Gasoline",_xlfn._xlws.FILTER(LSIEF[HC-ZH (g/hp-hr)],(LSIEF[Fuel]=D516)*(LSIEF[HP Bin]=I516)*(LSIEF[Model Year]=E516)),""))</f>
        <v>1.2999999999999999E-2</v>
      </c>
      <c r="S516" s="158">
        <f t="shared" si="147"/>
        <v>1.2999999999999999E-2</v>
      </c>
      <c r="T516" s="159" t="str" cm="1">
        <f t="array" ref="T516">IF(D516="Electric","--",IF(D516="Diesel",_xlfn._xlws.FILTER(ORDEF[HCDR],(ORDEF[HP]=I516)*(ORDEF[Model_Year]=E516),),""))</f>
        <v/>
      </c>
      <c r="U516" s="159" cm="1">
        <f t="array" ref="U516">IF(D516="Electric","--",IF(D516="Gasoline",_xlfn._xlws.FILTER(LSIEF[HC DR],(LSIEF[Fuel]=D516)*(LSIEF[HP Bin]=I516)*(LSIEF[Model Year]=E516)),""))</f>
        <v>6.6879999999999997E-5</v>
      </c>
      <c r="V516" s="159">
        <f t="shared" si="148"/>
        <v>6.6879999999999997E-5</v>
      </c>
      <c r="W516" s="158" t="str" cm="1">
        <f t="array" ref="W516">IF(D516="Electric","--",IF(D516="Diesel",_xlfn._xlws.FILTER(ORDEF[NOXzh],(ORDEF[HP]=I516)*(ORDEF[Model_Year]=E516)),""))</f>
        <v/>
      </c>
      <c r="X516" s="158" cm="1">
        <f t="array" ref="X516">IF(D516="Electric","--",IF(D516="Gasoline",_xlfn._xlws.FILTER(LSIEF[NOX-ZH (g/hp-hr)],(LSIEF[Fuel]=D516)*(LSIEF[HP Bin]=I516)*(LSIEF[Model Year]=E516)),""))</f>
        <v>0.01</v>
      </c>
      <c r="Y516" s="158">
        <f t="shared" si="149"/>
        <v>0.01</v>
      </c>
      <c r="Z516" s="159" t="str" cm="1">
        <f t="array" ref="Z516">IF(D516="Electric","--",IF(D516="Diesel",_xlfn._xlws.FILTER(ORDEF[NOXdr],(ORDEF[HP]=I516)*(ORDEF[Model_Year]=E516)),""))</f>
        <v/>
      </c>
      <c r="AA516" s="159" cm="1">
        <f t="array" ref="AA516">IF(E516="Electric","--",IF(D516="Gasoline",_xlfn._xlws.FILTER(LSIEF[NOX DR],(LSIEF[Fuel]=D516)*(LSIEF[HP Bin]=I516)*(LSIEF[Model Year]=E516)),""))</f>
        <v>4.7720000000000004E-5</v>
      </c>
      <c r="AB516" s="159">
        <f t="shared" si="150"/>
        <v>4.7720000000000004E-5</v>
      </c>
      <c r="AC516" s="158" t="str" cm="1">
        <f t="array" ref="AC516">IF(D516="Electric","--",IF(D516="Diesel",_xlfn._xlws.FILTER(DFCF2[Fuel_HC],(DFCF2[MY]=E516)),""))</f>
        <v/>
      </c>
      <c r="AD516" s="158" cm="1">
        <f t="array" ref="AD516">IF(D516="Electric","--",IF(D516="Gasoline",_xlfn._xlws.FILTER(GFCF2[Fuel_HC],(GFCF2[MY]=E516)),""))</f>
        <v>1</v>
      </c>
      <c r="AE516" s="158">
        <f t="shared" si="151"/>
        <v>1</v>
      </c>
      <c r="AF516" s="157" t="str" cm="1">
        <f t="array" ref="AF516">IF(D516="Electric","--",IF(D516="Diesel",_xlfn._xlws.FILTER(DFCF2[Fuel_NOX],(DFCF2[MY]=E516)),""))</f>
        <v/>
      </c>
      <c r="AG516" s="157" cm="1">
        <f t="array" ref="AG516">IF(D516="Electric","--",IF(D516="Gasoline",_xlfn._xlws.FILTER(GFCF2[Fuel_NOX],(GFCF2[MY]=E516)),""))</f>
        <v>0.97699999999999998</v>
      </c>
      <c r="AH516" s="157">
        <f t="shared" si="152"/>
        <v>0.97699999999999998</v>
      </c>
      <c r="AI516" s="158">
        <f t="shared" si="153"/>
        <v>8.9109118461538461E-2</v>
      </c>
      <c r="AJ516" s="158">
        <f t="shared" si="154"/>
        <v>6.282611257365385E-2</v>
      </c>
      <c r="AK516" s="158">
        <f t="shared" si="155"/>
        <v>7.364112743554843</v>
      </c>
      <c r="AL516" s="158">
        <f t="shared" si="156"/>
        <v>5.1920452611294721</v>
      </c>
      <c r="AM516" s="158">
        <f t="shared" si="157"/>
        <v>3.6820563717774217E-3</v>
      </c>
      <c r="AN516" s="167">
        <f t="shared" si="158"/>
        <v>2.5960226305647362E-3</v>
      </c>
      <c r="AO516" s="158">
        <f t="shared" si="159"/>
        <v>3.3867554507608722E-3</v>
      </c>
      <c r="AP516" s="157"/>
      <c r="AQ516" s="161"/>
      <c r="AR516" s="161"/>
      <c r="AS516" s="161" t="str">
        <f>IF(ISNA(VLOOKUP($B516,'2017 Emission Inventory'!$B$2:$B$803,1,FALSE)),"No","Yes")</f>
        <v>No</v>
      </c>
      <c r="AT516" s="161" t="str">
        <f>IFERROR(INDEX('2017 Emission Inventory'!$C$2:$C$803,MATCH($B516,'2017 Emission Inventory'!$B$2:$B$803,0)),"")</f>
        <v/>
      </c>
      <c r="AU516" s="161" t="str">
        <f>IFERROR(INDEX('2017 Emission Inventory'!$D$2:$D$803,MATCH($B516,'2017 Emission Inventory'!$B$2:$B$803,0)),"")</f>
        <v/>
      </c>
      <c r="AV516" s="161" t="str">
        <f>IFERROR(INDEX('2017 Emission Inventory'!$E$2:$E$803,MATCH($B516,'2017 Emission Inventory'!$B$2:$B$803,0)),"")</f>
        <v/>
      </c>
      <c r="AW516" s="161" t="str">
        <f>IFERROR(INDEX('2017 Emission Inventory'!$F$2:$F$803,MATCH($B516,'2017 Emission Inventory'!$B$2:$B$803,0)),"")</f>
        <v/>
      </c>
      <c r="AX516" s="161" t="str">
        <f>IFERROR(INDEX('2017 Emission Inventory'!$G$2:$G$803,MATCH($B516,'2017 Emission Inventory'!$B$2:$B$803,0)),"")</f>
        <v/>
      </c>
      <c r="AY516" s="162" t="str">
        <f>IFERROR(INDEX('2017 Emission Inventory'!$AL$2:$AL$803,MATCH($B516,'2017 Emission Inventory'!$B$2:$B$803,0)),"")</f>
        <v/>
      </c>
      <c r="AZ516" s="163" t="e">
        <f t="shared" si="160"/>
        <v>#VALUE!</v>
      </c>
      <c r="BB516" s="166"/>
    </row>
    <row r="517" spans="1:54" s="160" customFormat="1" x14ac:dyDescent="0.35">
      <c r="A517" s="157">
        <v>516</v>
      </c>
      <c r="B517" s="157">
        <v>419500</v>
      </c>
      <c r="C517" s="157" t="s">
        <v>205</v>
      </c>
      <c r="D517" s="157" t="s">
        <v>16</v>
      </c>
      <c r="E517" s="157">
        <v>2020</v>
      </c>
      <c r="F517" s="157">
        <v>61</v>
      </c>
      <c r="G517" s="157">
        <v>1137.9951923076924</v>
      </c>
      <c r="H517" s="157"/>
      <c r="I517" s="157">
        <f t="shared" si="144"/>
        <v>75</v>
      </c>
      <c r="J517" s="157" t="str">
        <f>IF(D517="Electric","--",IF(D517="Diesel",VLOOKUP(C517,[2]ORDLF!A:B,2,FALSE),""))</f>
        <v/>
      </c>
      <c r="K517" s="157">
        <f>IF(D517="Electric","--",IF(D517="Gasoline",VLOOKUP(C517,LSILF!A:C,3,FALSE),""))</f>
        <v>0.54</v>
      </c>
      <c r="L517" s="158">
        <f t="shared" si="143"/>
        <v>0.54</v>
      </c>
      <c r="M517" s="157" t="str" cm="1">
        <f t="array" ref="M517">IF(D517="Electric","--",IF(D517="Diesel",_xlfn._xlws.FILTER(DIESCH[CH Cap],(DIESCH[HP Bin]=I517)),""))</f>
        <v/>
      </c>
      <c r="N517" s="157" cm="1">
        <f t="array" ref="N517">IF(D517="Electric","--",IF(D517="Gasoline",_xlfn._xlws.FILTER(LSICH[CH Cap],(LSICH[Fuel Type]=D517)*(LSICH[MY]=E517)),""))</f>
        <v>10000</v>
      </c>
      <c r="O517" s="157">
        <f t="shared" si="145"/>
        <v>10000</v>
      </c>
      <c r="P517" s="157">
        <f t="shared" si="146"/>
        <v>1137.9951923076924</v>
      </c>
      <c r="Q517" s="157" t="str" cm="1">
        <f t="array" ref="Q517">IF(D517="Electric","--",IF(D517="Diesel",_xlfn._xlws.FILTER(ORDEF[HC-ZH (g/hp-hr)],(ORDEF[HP]=I517)*(ORDEF[Model_Year]=E517)),""))</f>
        <v/>
      </c>
      <c r="R517" s="157" cm="1">
        <f t="array" ref="R517">IF(D517="Electric","--",IF(D517="Gasoline",_xlfn._xlws.FILTER(LSIEF[HC-ZH (g/hp-hr)],(LSIEF[Fuel]=D517)*(LSIEF[HP Bin]=I517)*(LSIEF[Model Year]=E517)),""))</f>
        <v>1.2999999999999999E-2</v>
      </c>
      <c r="S517" s="158">
        <f t="shared" si="147"/>
        <v>1.2999999999999999E-2</v>
      </c>
      <c r="T517" s="159" t="str" cm="1">
        <f t="array" ref="T517">IF(D517="Electric","--",IF(D517="Diesel",_xlfn._xlws.FILTER(ORDEF[HCDR],(ORDEF[HP]=I517)*(ORDEF[Model_Year]=E517),),""))</f>
        <v/>
      </c>
      <c r="U517" s="159" cm="1">
        <f t="array" ref="U517">IF(D517="Electric","--",IF(D517="Gasoline",_xlfn._xlws.FILTER(LSIEF[HC DR],(LSIEF[Fuel]=D517)*(LSIEF[HP Bin]=I517)*(LSIEF[Model Year]=E517)),""))</f>
        <v>6.6879999999999997E-5</v>
      </c>
      <c r="V517" s="159">
        <f t="shared" si="148"/>
        <v>6.6879999999999997E-5</v>
      </c>
      <c r="W517" s="158" t="str" cm="1">
        <f t="array" ref="W517">IF(D517="Electric","--",IF(D517="Diesel",_xlfn._xlws.FILTER(ORDEF[NOXzh],(ORDEF[HP]=I517)*(ORDEF[Model_Year]=E517)),""))</f>
        <v/>
      </c>
      <c r="X517" s="158" cm="1">
        <f t="array" ref="X517">IF(D517="Electric","--",IF(D517="Gasoline",_xlfn._xlws.FILTER(LSIEF[NOX-ZH (g/hp-hr)],(LSIEF[Fuel]=D517)*(LSIEF[HP Bin]=I517)*(LSIEF[Model Year]=E517)),""))</f>
        <v>0.01</v>
      </c>
      <c r="Y517" s="158">
        <f t="shared" si="149"/>
        <v>0.01</v>
      </c>
      <c r="Z517" s="159" t="str" cm="1">
        <f t="array" ref="Z517">IF(D517="Electric","--",IF(D517="Diesel",_xlfn._xlws.FILTER(ORDEF[NOXdr],(ORDEF[HP]=I517)*(ORDEF[Model_Year]=E517)),""))</f>
        <v/>
      </c>
      <c r="AA517" s="159" cm="1">
        <f t="array" ref="AA517">IF(E517="Electric","--",IF(D517="Gasoline",_xlfn._xlws.FILTER(LSIEF[NOX DR],(LSIEF[Fuel]=D517)*(LSIEF[HP Bin]=I517)*(LSIEF[Model Year]=E517)),""))</f>
        <v>4.7720000000000004E-5</v>
      </c>
      <c r="AB517" s="159">
        <f t="shared" si="150"/>
        <v>4.7720000000000004E-5</v>
      </c>
      <c r="AC517" s="158" t="str" cm="1">
        <f t="array" ref="AC517">IF(D517="Electric","--",IF(D517="Diesel",_xlfn._xlws.FILTER(DFCF2[Fuel_HC],(DFCF2[MY]=E517)),""))</f>
        <v/>
      </c>
      <c r="AD517" s="158" cm="1">
        <f t="array" ref="AD517">IF(D517="Electric","--",IF(D517="Gasoline",_xlfn._xlws.FILTER(GFCF2[Fuel_HC],(GFCF2[MY]=E517)),""))</f>
        <v>1</v>
      </c>
      <c r="AE517" s="158">
        <f t="shared" si="151"/>
        <v>1</v>
      </c>
      <c r="AF517" s="157" t="str" cm="1">
        <f t="array" ref="AF517">IF(D517="Electric","--",IF(D517="Diesel",_xlfn._xlws.FILTER(DFCF2[Fuel_NOX],(DFCF2[MY]=E517)),""))</f>
        <v/>
      </c>
      <c r="AG517" s="157" cm="1">
        <f t="array" ref="AG517">IF(D517="Electric","--",IF(D517="Gasoline",_xlfn._xlws.FILTER(GFCF2[Fuel_NOX],(GFCF2[MY]=E517)),""))</f>
        <v>0.97699999999999998</v>
      </c>
      <c r="AH517" s="157">
        <f t="shared" si="152"/>
        <v>0.97699999999999998</v>
      </c>
      <c r="AI517" s="158">
        <f t="shared" si="153"/>
        <v>8.9109118461538461E-2</v>
      </c>
      <c r="AJ517" s="158">
        <f t="shared" si="154"/>
        <v>6.282611257365385E-2</v>
      </c>
      <c r="AK517" s="158">
        <f t="shared" si="155"/>
        <v>7.364112743554843</v>
      </c>
      <c r="AL517" s="158">
        <f t="shared" si="156"/>
        <v>5.1920452611294721</v>
      </c>
      <c r="AM517" s="158">
        <f t="shared" si="157"/>
        <v>3.6820563717774217E-3</v>
      </c>
      <c r="AN517" s="167">
        <f t="shared" si="158"/>
        <v>2.5960226305647362E-3</v>
      </c>
      <c r="AO517" s="158">
        <f t="shared" si="159"/>
        <v>3.3867554507608722E-3</v>
      </c>
      <c r="AP517" s="157"/>
      <c r="AQ517" s="161"/>
      <c r="AR517" s="161"/>
      <c r="AS517" s="161" t="str">
        <f>IF(ISNA(VLOOKUP($B517,'2017 Emission Inventory'!$B$2:$B$803,1,FALSE)),"No","Yes")</f>
        <v>No</v>
      </c>
      <c r="AT517" s="161" t="str">
        <f>IFERROR(INDEX('2017 Emission Inventory'!$C$2:$C$803,MATCH($B517,'2017 Emission Inventory'!$B$2:$B$803,0)),"")</f>
        <v/>
      </c>
      <c r="AU517" s="161" t="str">
        <f>IFERROR(INDEX('2017 Emission Inventory'!$D$2:$D$803,MATCH($B517,'2017 Emission Inventory'!$B$2:$B$803,0)),"")</f>
        <v/>
      </c>
      <c r="AV517" s="161" t="str">
        <f>IFERROR(INDEX('2017 Emission Inventory'!$E$2:$E$803,MATCH($B517,'2017 Emission Inventory'!$B$2:$B$803,0)),"")</f>
        <v/>
      </c>
      <c r="AW517" s="161" t="str">
        <f>IFERROR(INDEX('2017 Emission Inventory'!$F$2:$F$803,MATCH($B517,'2017 Emission Inventory'!$B$2:$B$803,0)),"")</f>
        <v/>
      </c>
      <c r="AX517" s="161" t="str">
        <f>IFERROR(INDEX('2017 Emission Inventory'!$G$2:$G$803,MATCH($B517,'2017 Emission Inventory'!$B$2:$B$803,0)),"")</f>
        <v/>
      </c>
      <c r="AY517" s="162" t="str">
        <f>IFERROR(INDEX('2017 Emission Inventory'!$AL$2:$AL$803,MATCH($B517,'2017 Emission Inventory'!$B$2:$B$803,0)),"")</f>
        <v/>
      </c>
      <c r="AZ517" s="163" t="e">
        <f t="shared" si="160"/>
        <v>#VALUE!</v>
      </c>
      <c r="BB517" s="166"/>
    </row>
    <row r="518" spans="1:54" s="160" customFormat="1" x14ac:dyDescent="0.35">
      <c r="A518" s="157">
        <v>517</v>
      </c>
      <c r="B518" s="157">
        <v>419525</v>
      </c>
      <c r="C518" s="157" t="s">
        <v>205</v>
      </c>
      <c r="D518" s="157" t="s">
        <v>16</v>
      </c>
      <c r="E518" s="157">
        <v>2020</v>
      </c>
      <c r="F518" s="157">
        <v>61</v>
      </c>
      <c r="G518" s="157">
        <v>1137.9951923076924</v>
      </c>
      <c r="H518" s="157"/>
      <c r="I518" s="157">
        <f t="shared" si="144"/>
        <v>75</v>
      </c>
      <c r="J518" s="157" t="str">
        <f>IF(D518="Electric","--",IF(D518="Diesel",VLOOKUP(C518,[2]ORDLF!A:B,2,FALSE),""))</f>
        <v/>
      </c>
      <c r="K518" s="157">
        <f>IF(D518="Electric","--",IF(D518="Gasoline",VLOOKUP(C518,LSILF!A:C,3,FALSE),""))</f>
        <v>0.54</v>
      </c>
      <c r="L518" s="158">
        <f t="shared" si="143"/>
        <v>0.54</v>
      </c>
      <c r="M518" s="157" t="str" cm="1">
        <f t="array" ref="M518">IF(D518="Electric","--",IF(D518="Diesel",_xlfn._xlws.FILTER(DIESCH[CH Cap],(DIESCH[HP Bin]=I518)),""))</f>
        <v/>
      </c>
      <c r="N518" s="157" cm="1">
        <f t="array" ref="N518">IF(D518="Electric","--",IF(D518="Gasoline",_xlfn._xlws.FILTER(LSICH[CH Cap],(LSICH[Fuel Type]=D518)*(LSICH[MY]=E518)),""))</f>
        <v>10000</v>
      </c>
      <c r="O518" s="157">
        <f t="shared" si="145"/>
        <v>10000</v>
      </c>
      <c r="P518" s="157">
        <f t="shared" si="146"/>
        <v>1137.9951923076924</v>
      </c>
      <c r="Q518" s="157" t="str" cm="1">
        <f t="array" ref="Q518">IF(D518="Electric","--",IF(D518="Diesel",_xlfn._xlws.FILTER(ORDEF[HC-ZH (g/hp-hr)],(ORDEF[HP]=I518)*(ORDEF[Model_Year]=E518)),""))</f>
        <v/>
      </c>
      <c r="R518" s="157" cm="1">
        <f t="array" ref="R518">IF(D518="Electric","--",IF(D518="Gasoline",_xlfn._xlws.FILTER(LSIEF[HC-ZH (g/hp-hr)],(LSIEF[Fuel]=D518)*(LSIEF[HP Bin]=I518)*(LSIEF[Model Year]=E518)),""))</f>
        <v>1.2999999999999999E-2</v>
      </c>
      <c r="S518" s="158">
        <f t="shared" si="147"/>
        <v>1.2999999999999999E-2</v>
      </c>
      <c r="T518" s="159" t="str" cm="1">
        <f t="array" ref="T518">IF(D518="Electric","--",IF(D518="Diesel",_xlfn._xlws.FILTER(ORDEF[HCDR],(ORDEF[HP]=I518)*(ORDEF[Model_Year]=E518),),""))</f>
        <v/>
      </c>
      <c r="U518" s="159" cm="1">
        <f t="array" ref="U518">IF(D518="Electric","--",IF(D518="Gasoline",_xlfn._xlws.FILTER(LSIEF[HC DR],(LSIEF[Fuel]=D518)*(LSIEF[HP Bin]=I518)*(LSIEF[Model Year]=E518)),""))</f>
        <v>6.6879999999999997E-5</v>
      </c>
      <c r="V518" s="159">
        <f t="shared" si="148"/>
        <v>6.6879999999999997E-5</v>
      </c>
      <c r="W518" s="158" t="str" cm="1">
        <f t="array" ref="W518">IF(D518="Electric","--",IF(D518="Diesel",_xlfn._xlws.FILTER(ORDEF[NOXzh],(ORDEF[HP]=I518)*(ORDEF[Model_Year]=E518)),""))</f>
        <v/>
      </c>
      <c r="X518" s="158" cm="1">
        <f t="array" ref="X518">IF(D518="Electric","--",IF(D518="Gasoline",_xlfn._xlws.FILTER(LSIEF[NOX-ZH (g/hp-hr)],(LSIEF[Fuel]=D518)*(LSIEF[HP Bin]=I518)*(LSIEF[Model Year]=E518)),""))</f>
        <v>0.01</v>
      </c>
      <c r="Y518" s="158">
        <f t="shared" si="149"/>
        <v>0.01</v>
      </c>
      <c r="Z518" s="159" t="str" cm="1">
        <f t="array" ref="Z518">IF(D518="Electric","--",IF(D518="Diesel",_xlfn._xlws.FILTER(ORDEF[NOXdr],(ORDEF[HP]=I518)*(ORDEF[Model_Year]=E518)),""))</f>
        <v/>
      </c>
      <c r="AA518" s="159" cm="1">
        <f t="array" ref="AA518">IF(E518="Electric","--",IF(D518="Gasoline",_xlfn._xlws.FILTER(LSIEF[NOX DR],(LSIEF[Fuel]=D518)*(LSIEF[HP Bin]=I518)*(LSIEF[Model Year]=E518)),""))</f>
        <v>4.7720000000000004E-5</v>
      </c>
      <c r="AB518" s="159">
        <f t="shared" si="150"/>
        <v>4.7720000000000004E-5</v>
      </c>
      <c r="AC518" s="158" t="str" cm="1">
        <f t="array" ref="AC518">IF(D518="Electric","--",IF(D518="Diesel",_xlfn._xlws.FILTER(DFCF2[Fuel_HC],(DFCF2[MY]=E518)),""))</f>
        <v/>
      </c>
      <c r="AD518" s="158" cm="1">
        <f t="array" ref="AD518">IF(D518="Electric","--",IF(D518="Gasoline",_xlfn._xlws.FILTER(GFCF2[Fuel_HC],(GFCF2[MY]=E518)),""))</f>
        <v>1</v>
      </c>
      <c r="AE518" s="158">
        <f t="shared" si="151"/>
        <v>1</v>
      </c>
      <c r="AF518" s="157" t="str" cm="1">
        <f t="array" ref="AF518">IF(D518="Electric","--",IF(D518="Diesel",_xlfn._xlws.FILTER(DFCF2[Fuel_NOX],(DFCF2[MY]=E518)),""))</f>
        <v/>
      </c>
      <c r="AG518" s="157" cm="1">
        <f t="array" ref="AG518">IF(D518="Electric","--",IF(D518="Gasoline",_xlfn._xlws.FILTER(GFCF2[Fuel_NOX],(GFCF2[MY]=E518)),""))</f>
        <v>0.97699999999999998</v>
      </c>
      <c r="AH518" s="157">
        <f t="shared" si="152"/>
        <v>0.97699999999999998</v>
      </c>
      <c r="AI518" s="158">
        <f t="shared" si="153"/>
        <v>8.9109118461538461E-2</v>
      </c>
      <c r="AJ518" s="158">
        <f t="shared" si="154"/>
        <v>6.282611257365385E-2</v>
      </c>
      <c r="AK518" s="158">
        <f t="shared" si="155"/>
        <v>7.364112743554843</v>
      </c>
      <c r="AL518" s="158">
        <f t="shared" si="156"/>
        <v>5.1920452611294721</v>
      </c>
      <c r="AM518" s="158">
        <f t="shared" si="157"/>
        <v>3.6820563717774217E-3</v>
      </c>
      <c r="AN518" s="167">
        <f t="shared" si="158"/>
        <v>2.5960226305647362E-3</v>
      </c>
      <c r="AO518" s="158">
        <f t="shared" si="159"/>
        <v>3.3867554507608722E-3</v>
      </c>
      <c r="AP518" s="157"/>
      <c r="AQ518" s="161"/>
      <c r="AR518" s="161"/>
      <c r="AS518" s="161" t="str">
        <f>IF(ISNA(VLOOKUP($B518,'2017 Emission Inventory'!$B$2:$B$803,1,FALSE)),"No","Yes")</f>
        <v>No</v>
      </c>
      <c r="AT518" s="161" t="str">
        <f>IFERROR(INDEX('2017 Emission Inventory'!$C$2:$C$803,MATCH($B518,'2017 Emission Inventory'!$B$2:$B$803,0)),"")</f>
        <v/>
      </c>
      <c r="AU518" s="161" t="str">
        <f>IFERROR(INDEX('2017 Emission Inventory'!$D$2:$D$803,MATCH($B518,'2017 Emission Inventory'!$B$2:$B$803,0)),"")</f>
        <v/>
      </c>
      <c r="AV518" s="161" t="str">
        <f>IFERROR(INDEX('2017 Emission Inventory'!$E$2:$E$803,MATCH($B518,'2017 Emission Inventory'!$B$2:$B$803,0)),"")</f>
        <v/>
      </c>
      <c r="AW518" s="161" t="str">
        <f>IFERROR(INDEX('2017 Emission Inventory'!$F$2:$F$803,MATCH($B518,'2017 Emission Inventory'!$B$2:$B$803,0)),"")</f>
        <v/>
      </c>
      <c r="AX518" s="161" t="str">
        <f>IFERROR(INDEX('2017 Emission Inventory'!$G$2:$G$803,MATCH($B518,'2017 Emission Inventory'!$B$2:$B$803,0)),"")</f>
        <v/>
      </c>
      <c r="AY518" s="162" t="str">
        <f>IFERROR(INDEX('2017 Emission Inventory'!$AL$2:$AL$803,MATCH($B518,'2017 Emission Inventory'!$B$2:$B$803,0)),"")</f>
        <v/>
      </c>
      <c r="AZ518" s="163" t="e">
        <f t="shared" si="160"/>
        <v>#VALUE!</v>
      </c>
      <c r="BB518" s="166"/>
    </row>
    <row r="519" spans="1:54" s="160" customFormat="1" x14ac:dyDescent="0.35">
      <c r="A519" s="157">
        <v>518</v>
      </c>
      <c r="B519" s="157">
        <v>419526</v>
      </c>
      <c r="C519" s="157" t="s">
        <v>205</v>
      </c>
      <c r="D519" s="157" t="s">
        <v>16</v>
      </c>
      <c r="E519" s="157">
        <v>2020</v>
      </c>
      <c r="F519" s="157">
        <v>61</v>
      </c>
      <c r="G519" s="157">
        <v>1137.9951923076924</v>
      </c>
      <c r="H519" s="157"/>
      <c r="I519" s="157">
        <f t="shared" si="144"/>
        <v>75</v>
      </c>
      <c r="J519" s="157" t="str">
        <f>IF(D519="Electric","--",IF(D519="Diesel",VLOOKUP(C519,[2]ORDLF!A:B,2,FALSE),""))</f>
        <v/>
      </c>
      <c r="K519" s="157">
        <f>IF(D519="Electric","--",IF(D519="Gasoline",VLOOKUP(C519,LSILF!A:C,3,FALSE),""))</f>
        <v>0.54</v>
      </c>
      <c r="L519" s="158">
        <f t="shared" si="143"/>
        <v>0.54</v>
      </c>
      <c r="M519" s="157" t="str" cm="1">
        <f t="array" ref="M519">IF(D519="Electric","--",IF(D519="Diesel",_xlfn._xlws.FILTER(DIESCH[CH Cap],(DIESCH[HP Bin]=I519)),""))</f>
        <v/>
      </c>
      <c r="N519" s="157" cm="1">
        <f t="array" ref="N519">IF(D519="Electric","--",IF(D519="Gasoline",_xlfn._xlws.FILTER(LSICH[CH Cap],(LSICH[Fuel Type]=D519)*(LSICH[MY]=E519)),""))</f>
        <v>10000</v>
      </c>
      <c r="O519" s="157">
        <f t="shared" si="145"/>
        <v>10000</v>
      </c>
      <c r="P519" s="157">
        <f t="shared" si="146"/>
        <v>1137.9951923076924</v>
      </c>
      <c r="Q519" s="157" t="str" cm="1">
        <f t="array" ref="Q519">IF(D519="Electric","--",IF(D519="Diesel",_xlfn._xlws.FILTER(ORDEF[HC-ZH (g/hp-hr)],(ORDEF[HP]=I519)*(ORDEF[Model_Year]=E519)),""))</f>
        <v/>
      </c>
      <c r="R519" s="157" cm="1">
        <f t="array" ref="R519">IF(D519="Electric","--",IF(D519="Gasoline",_xlfn._xlws.FILTER(LSIEF[HC-ZH (g/hp-hr)],(LSIEF[Fuel]=D519)*(LSIEF[HP Bin]=I519)*(LSIEF[Model Year]=E519)),""))</f>
        <v>1.2999999999999999E-2</v>
      </c>
      <c r="S519" s="158">
        <f t="shared" si="147"/>
        <v>1.2999999999999999E-2</v>
      </c>
      <c r="T519" s="159" t="str" cm="1">
        <f t="array" ref="T519">IF(D519="Electric","--",IF(D519="Diesel",_xlfn._xlws.FILTER(ORDEF[HCDR],(ORDEF[HP]=I519)*(ORDEF[Model_Year]=E519),),""))</f>
        <v/>
      </c>
      <c r="U519" s="159" cm="1">
        <f t="array" ref="U519">IF(D519="Electric","--",IF(D519="Gasoline",_xlfn._xlws.FILTER(LSIEF[HC DR],(LSIEF[Fuel]=D519)*(LSIEF[HP Bin]=I519)*(LSIEF[Model Year]=E519)),""))</f>
        <v>6.6879999999999997E-5</v>
      </c>
      <c r="V519" s="159">
        <f t="shared" si="148"/>
        <v>6.6879999999999997E-5</v>
      </c>
      <c r="W519" s="158" t="str" cm="1">
        <f t="array" ref="W519">IF(D519="Electric","--",IF(D519="Diesel",_xlfn._xlws.FILTER(ORDEF[NOXzh],(ORDEF[HP]=I519)*(ORDEF[Model_Year]=E519)),""))</f>
        <v/>
      </c>
      <c r="X519" s="158" cm="1">
        <f t="array" ref="X519">IF(D519="Electric","--",IF(D519="Gasoline",_xlfn._xlws.FILTER(LSIEF[NOX-ZH (g/hp-hr)],(LSIEF[Fuel]=D519)*(LSIEF[HP Bin]=I519)*(LSIEF[Model Year]=E519)),""))</f>
        <v>0.01</v>
      </c>
      <c r="Y519" s="158">
        <f t="shared" si="149"/>
        <v>0.01</v>
      </c>
      <c r="Z519" s="159" t="str" cm="1">
        <f t="array" ref="Z519">IF(D519="Electric","--",IF(D519="Diesel",_xlfn._xlws.FILTER(ORDEF[NOXdr],(ORDEF[HP]=I519)*(ORDEF[Model_Year]=E519)),""))</f>
        <v/>
      </c>
      <c r="AA519" s="159" cm="1">
        <f t="array" ref="AA519">IF(E519="Electric","--",IF(D519="Gasoline",_xlfn._xlws.FILTER(LSIEF[NOX DR],(LSIEF[Fuel]=D519)*(LSIEF[HP Bin]=I519)*(LSIEF[Model Year]=E519)),""))</f>
        <v>4.7720000000000004E-5</v>
      </c>
      <c r="AB519" s="159">
        <f t="shared" si="150"/>
        <v>4.7720000000000004E-5</v>
      </c>
      <c r="AC519" s="158" t="str" cm="1">
        <f t="array" ref="AC519">IF(D519="Electric","--",IF(D519="Diesel",_xlfn._xlws.FILTER(DFCF2[Fuel_HC],(DFCF2[MY]=E519)),""))</f>
        <v/>
      </c>
      <c r="AD519" s="158" cm="1">
        <f t="array" ref="AD519">IF(D519="Electric","--",IF(D519="Gasoline",_xlfn._xlws.FILTER(GFCF2[Fuel_HC],(GFCF2[MY]=E519)),""))</f>
        <v>1</v>
      </c>
      <c r="AE519" s="158">
        <f t="shared" si="151"/>
        <v>1</v>
      </c>
      <c r="AF519" s="157" t="str" cm="1">
        <f t="array" ref="AF519">IF(D519="Electric","--",IF(D519="Diesel",_xlfn._xlws.FILTER(DFCF2[Fuel_NOX],(DFCF2[MY]=E519)),""))</f>
        <v/>
      </c>
      <c r="AG519" s="157" cm="1">
        <f t="array" ref="AG519">IF(D519="Electric","--",IF(D519="Gasoline",_xlfn._xlws.FILTER(GFCF2[Fuel_NOX],(GFCF2[MY]=E519)),""))</f>
        <v>0.97699999999999998</v>
      </c>
      <c r="AH519" s="157">
        <f t="shared" si="152"/>
        <v>0.97699999999999998</v>
      </c>
      <c r="AI519" s="158">
        <f t="shared" si="153"/>
        <v>8.9109118461538461E-2</v>
      </c>
      <c r="AJ519" s="158">
        <f t="shared" si="154"/>
        <v>6.282611257365385E-2</v>
      </c>
      <c r="AK519" s="158">
        <f t="shared" si="155"/>
        <v>7.364112743554843</v>
      </c>
      <c r="AL519" s="158">
        <f t="shared" si="156"/>
        <v>5.1920452611294721</v>
      </c>
      <c r="AM519" s="158">
        <f t="shared" si="157"/>
        <v>3.6820563717774217E-3</v>
      </c>
      <c r="AN519" s="167">
        <f t="shared" si="158"/>
        <v>2.5960226305647362E-3</v>
      </c>
      <c r="AO519" s="158">
        <f t="shared" si="159"/>
        <v>3.3867554507608722E-3</v>
      </c>
      <c r="AP519" s="157"/>
      <c r="AQ519" s="161"/>
      <c r="AR519" s="161"/>
      <c r="AS519" s="161" t="str">
        <f>IF(ISNA(VLOOKUP($B519,'2017 Emission Inventory'!$B$2:$B$803,1,FALSE)),"No","Yes")</f>
        <v>No</v>
      </c>
      <c r="AT519" s="161" t="str">
        <f>IFERROR(INDEX('2017 Emission Inventory'!$C$2:$C$803,MATCH($B519,'2017 Emission Inventory'!$B$2:$B$803,0)),"")</f>
        <v/>
      </c>
      <c r="AU519" s="161" t="str">
        <f>IFERROR(INDEX('2017 Emission Inventory'!$D$2:$D$803,MATCH($B519,'2017 Emission Inventory'!$B$2:$B$803,0)),"")</f>
        <v/>
      </c>
      <c r="AV519" s="161" t="str">
        <f>IFERROR(INDEX('2017 Emission Inventory'!$E$2:$E$803,MATCH($B519,'2017 Emission Inventory'!$B$2:$B$803,0)),"")</f>
        <v/>
      </c>
      <c r="AW519" s="161" t="str">
        <f>IFERROR(INDEX('2017 Emission Inventory'!$F$2:$F$803,MATCH($B519,'2017 Emission Inventory'!$B$2:$B$803,0)),"")</f>
        <v/>
      </c>
      <c r="AX519" s="161" t="str">
        <f>IFERROR(INDEX('2017 Emission Inventory'!$G$2:$G$803,MATCH($B519,'2017 Emission Inventory'!$B$2:$B$803,0)),"")</f>
        <v/>
      </c>
      <c r="AY519" s="162" t="str">
        <f>IFERROR(INDEX('2017 Emission Inventory'!$AL$2:$AL$803,MATCH($B519,'2017 Emission Inventory'!$B$2:$B$803,0)),"")</f>
        <v/>
      </c>
      <c r="AZ519" s="163" t="e">
        <f t="shared" si="160"/>
        <v>#VALUE!</v>
      </c>
      <c r="BB519" s="166"/>
    </row>
    <row r="520" spans="1:54" s="160" customFormat="1" x14ac:dyDescent="0.35">
      <c r="A520" s="157">
        <v>519</v>
      </c>
      <c r="B520" s="157">
        <v>419527</v>
      </c>
      <c r="C520" s="157" t="s">
        <v>205</v>
      </c>
      <c r="D520" s="157" t="s">
        <v>16</v>
      </c>
      <c r="E520" s="157">
        <v>2020</v>
      </c>
      <c r="F520" s="157">
        <v>61</v>
      </c>
      <c r="G520" s="157">
        <v>1137.9951923076924</v>
      </c>
      <c r="H520" s="157"/>
      <c r="I520" s="157">
        <f t="shared" si="144"/>
        <v>75</v>
      </c>
      <c r="J520" s="157" t="str">
        <f>IF(D520="Electric","--",IF(D520="Diesel",VLOOKUP(C520,[2]ORDLF!A:B,2,FALSE),""))</f>
        <v/>
      </c>
      <c r="K520" s="157">
        <f>IF(D520="Electric","--",IF(D520="Gasoline",VLOOKUP(C520,LSILF!A:C,3,FALSE),""))</f>
        <v>0.54</v>
      </c>
      <c r="L520" s="158">
        <f t="shared" si="143"/>
        <v>0.54</v>
      </c>
      <c r="M520" s="157" t="str" cm="1">
        <f t="array" ref="M520">IF(D520="Electric","--",IF(D520="Diesel",_xlfn._xlws.FILTER(DIESCH[CH Cap],(DIESCH[HP Bin]=I520)),""))</f>
        <v/>
      </c>
      <c r="N520" s="157" cm="1">
        <f t="array" ref="N520">IF(D520="Electric","--",IF(D520="Gasoline",_xlfn._xlws.FILTER(LSICH[CH Cap],(LSICH[Fuel Type]=D520)*(LSICH[MY]=E520)),""))</f>
        <v>10000</v>
      </c>
      <c r="O520" s="157">
        <f t="shared" si="145"/>
        <v>10000</v>
      </c>
      <c r="P520" s="157">
        <f t="shared" si="146"/>
        <v>1137.9951923076924</v>
      </c>
      <c r="Q520" s="157" t="str" cm="1">
        <f t="array" ref="Q520">IF(D520="Electric","--",IF(D520="Diesel",_xlfn._xlws.FILTER(ORDEF[HC-ZH (g/hp-hr)],(ORDEF[HP]=I520)*(ORDEF[Model_Year]=E520)),""))</f>
        <v/>
      </c>
      <c r="R520" s="157" cm="1">
        <f t="array" ref="R520">IF(D520="Electric","--",IF(D520="Gasoline",_xlfn._xlws.FILTER(LSIEF[HC-ZH (g/hp-hr)],(LSIEF[Fuel]=D520)*(LSIEF[HP Bin]=I520)*(LSIEF[Model Year]=E520)),""))</f>
        <v>1.2999999999999999E-2</v>
      </c>
      <c r="S520" s="158">
        <f t="shared" si="147"/>
        <v>1.2999999999999999E-2</v>
      </c>
      <c r="T520" s="159" t="str" cm="1">
        <f t="array" ref="T520">IF(D520="Electric","--",IF(D520="Diesel",_xlfn._xlws.FILTER(ORDEF[HCDR],(ORDEF[HP]=I520)*(ORDEF[Model_Year]=E520),),""))</f>
        <v/>
      </c>
      <c r="U520" s="159" cm="1">
        <f t="array" ref="U520">IF(D520="Electric","--",IF(D520="Gasoline",_xlfn._xlws.FILTER(LSIEF[HC DR],(LSIEF[Fuel]=D520)*(LSIEF[HP Bin]=I520)*(LSIEF[Model Year]=E520)),""))</f>
        <v>6.6879999999999997E-5</v>
      </c>
      <c r="V520" s="159">
        <f t="shared" si="148"/>
        <v>6.6879999999999997E-5</v>
      </c>
      <c r="W520" s="158" t="str" cm="1">
        <f t="array" ref="W520">IF(D520="Electric","--",IF(D520="Diesel",_xlfn._xlws.FILTER(ORDEF[NOXzh],(ORDEF[HP]=I520)*(ORDEF[Model_Year]=E520)),""))</f>
        <v/>
      </c>
      <c r="X520" s="158" cm="1">
        <f t="array" ref="X520">IF(D520="Electric","--",IF(D520="Gasoline",_xlfn._xlws.FILTER(LSIEF[NOX-ZH (g/hp-hr)],(LSIEF[Fuel]=D520)*(LSIEF[HP Bin]=I520)*(LSIEF[Model Year]=E520)),""))</f>
        <v>0.01</v>
      </c>
      <c r="Y520" s="158">
        <f t="shared" si="149"/>
        <v>0.01</v>
      </c>
      <c r="Z520" s="159" t="str" cm="1">
        <f t="array" ref="Z520">IF(D520="Electric","--",IF(D520="Diesel",_xlfn._xlws.FILTER(ORDEF[NOXdr],(ORDEF[HP]=I520)*(ORDEF[Model_Year]=E520)),""))</f>
        <v/>
      </c>
      <c r="AA520" s="159" cm="1">
        <f t="array" ref="AA520">IF(E520="Electric","--",IF(D520="Gasoline",_xlfn._xlws.FILTER(LSIEF[NOX DR],(LSIEF[Fuel]=D520)*(LSIEF[HP Bin]=I520)*(LSIEF[Model Year]=E520)),""))</f>
        <v>4.7720000000000004E-5</v>
      </c>
      <c r="AB520" s="159">
        <f t="shared" si="150"/>
        <v>4.7720000000000004E-5</v>
      </c>
      <c r="AC520" s="158" t="str" cm="1">
        <f t="array" ref="AC520">IF(D520="Electric","--",IF(D520="Diesel",_xlfn._xlws.FILTER(DFCF2[Fuel_HC],(DFCF2[MY]=E520)),""))</f>
        <v/>
      </c>
      <c r="AD520" s="158" cm="1">
        <f t="array" ref="AD520">IF(D520="Electric","--",IF(D520="Gasoline",_xlfn._xlws.FILTER(GFCF2[Fuel_HC],(GFCF2[MY]=E520)),""))</f>
        <v>1</v>
      </c>
      <c r="AE520" s="158">
        <f t="shared" si="151"/>
        <v>1</v>
      </c>
      <c r="AF520" s="157" t="str" cm="1">
        <f t="array" ref="AF520">IF(D520="Electric","--",IF(D520="Diesel",_xlfn._xlws.FILTER(DFCF2[Fuel_NOX],(DFCF2[MY]=E520)),""))</f>
        <v/>
      </c>
      <c r="AG520" s="157" cm="1">
        <f t="array" ref="AG520">IF(D520="Electric","--",IF(D520="Gasoline",_xlfn._xlws.FILTER(GFCF2[Fuel_NOX],(GFCF2[MY]=E520)),""))</f>
        <v>0.97699999999999998</v>
      </c>
      <c r="AH520" s="157">
        <f t="shared" si="152"/>
        <v>0.97699999999999998</v>
      </c>
      <c r="AI520" s="158">
        <f t="shared" si="153"/>
        <v>8.9109118461538461E-2</v>
      </c>
      <c r="AJ520" s="158">
        <f t="shared" si="154"/>
        <v>6.282611257365385E-2</v>
      </c>
      <c r="AK520" s="158">
        <f t="shared" si="155"/>
        <v>7.364112743554843</v>
      </c>
      <c r="AL520" s="158">
        <f t="shared" si="156"/>
        <v>5.1920452611294721</v>
      </c>
      <c r="AM520" s="158">
        <f t="shared" si="157"/>
        <v>3.6820563717774217E-3</v>
      </c>
      <c r="AN520" s="167">
        <f t="shared" si="158"/>
        <v>2.5960226305647362E-3</v>
      </c>
      <c r="AO520" s="158">
        <f t="shared" si="159"/>
        <v>3.3867554507608722E-3</v>
      </c>
      <c r="AP520" s="157"/>
      <c r="AQ520" s="161"/>
      <c r="AR520" s="161"/>
      <c r="AS520" s="161" t="str">
        <f>IF(ISNA(VLOOKUP($B520,'2017 Emission Inventory'!$B$2:$B$803,1,FALSE)),"No","Yes")</f>
        <v>No</v>
      </c>
      <c r="AT520" s="161" t="str">
        <f>IFERROR(INDEX('2017 Emission Inventory'!$C$2:$C$803,MATCH($B520,'2017 Emission Inventory'!$B$2:$B$803,0)),"")</f>
        <v/>
      </c>
      <c r="AU520" s="161" t="str">
        <f>IFERROR(INDEX('2017 Emission Inventory'!$D$2:$D$803,MATCH($B520,'2017 Emission Inventory'!$B$2:$B$803,0)),"")</f>
        <v/>
      </c>
      <c r="AV520" s="161" t="str">
        <f>IFERROR(INDEX('2017 Emission Inventory'!$E$2:$E$803,MATCH($B520,'2017 Emission Inventory'!$B$2:$B$803,0)),"")</f>
        <v/>
      </c>
      <c r="AW520" s="161" t="str">
        <f>IFERROR(INDEX('2017 Emission Inventory'!$F$2:$F$803,MATCH($B520,'2017 Emission Inventory'!$B$2:$B$803,0)),"")</f>
        <v/>
      </c>
      <c r="AX520" s="161" t="str">
        <f>IFERROR(INDEX('2017 Emission Inventory'!$G$2:$G$803,MATCH($B520,'2017 Emission Inventory'!$B$2:$B$803,0)),"")</f>
        <v/>
      </c>
      <c r="AY520" s="162" t="str">
        <f>IFERROR(INDEX('2017 Emission Inventory'!$AL$2:$AL$803,MATCH($B520,'2017 Emission Inventory'!$B$2:$B$803,0)),"")</f>
        <v/>
      </c>
      <c r="AZ520" s="163" t="e">
        <f t="shared" si="160"/>
        <v>#VALUE!</v>
      </c>
      <c r="BB520" s="166"/>
    </row>
    <row r="521" spans="1:54" s="160" customFormat="1" x14ac:dyDescent="0.35">
      <c r="A521" s="157">
        <v>520</v>
      </c>
      <c r="B521" s="157">
        <v>419528</v>
      </c>
      <c r="C521" s="157" t="s">
        <v>205</v>
      </c>
      <c r="D521" s="157" t="s">
        <v>16</v>
      </c>
      <c r="E521" s="157">
        <v>2020</v>
      </c>
      <c r="F521" s="157">
        <v>61</v>
      </c>
      <c r="G521" s="157">
        <v>1137.9951923076924</v>
      </c>
      <c r="H521" s="157"/>
      <c r="I521" s="157">
        <f t="shared" si="144"/>
        <v>75</v>
      </c>
      <c r="J521" s="157" t="str">
        <f>IF(D521="Electric","--",IF(D521="Diesel",VLOOKUP(C521,[2]ORDLF!A:B,2,FALSE),""))</f>
        <v/>
      </c>
      <c r="K521" s="157">
        <f>IF(D521="Electric","--",IF(D521="Gasoline",VLOOKUP(C521,LSILF!A:C,3,FALSE),""))</f>
        <v>0.54</v>
      </c>
      <c r="L521" s="158">
        <f t="shared" si="143"/>
        <v>0.54</v>
      </c>
      <c r="M521" s="157" t="str" cm="1">
        <f t="array" ref="M521">IF(D521="Electric","--",IF(D521="Diesel",_xlfn._xlws.FILTER(DIESCH[CH Cap],(DIESCH[HP Bin]=I521)),""))</f>
        <v/>
      </c>
      <c r="N521" s="157" cm="1">
        <f t="array" ref="N521">IF(D521="Electric","--",IF(D521="Gasoline",_xlfn._xlws.FILTER(LSICH[CH Cap],(LSICH[Fuel Type]=D521)*(LSICH[MY]=E521)),""))</f>
        <v>10000</v>
      </c>
      <c r="O521" s="157">
        <f t="shared" si="145"/>
        <v>10000</v>
      </c>
      <c r="P521" s="157">
        <f t="shared" si="146"/>
        <v>1137.9951923076924</v>
      </c>
      <c r="Q521" s="157" t="str" cm="1">
        <f t="array" ref="Q521">IF(D521="Electric","--",IF(D521="Diesel",_xlfn._xlws.FILTER(ORDEF[HC-ZH (g/hp-hr)],(ORDEF[HP]=I521)*(ORDEF[Model_Year]=E521)),""))</f>
        <v/>
      </c>
      <c r="R521" s="157" cm="1">
        <f t="array" ref="R521">IF(D521="Electric","--",IF(D521="Gasoline",_xlfn._xlws.FILTER(LSIEF[HC-ZH (g/hp-hr)],(LSIEF[Fuel]=D521)*(LSIEF[HP Bin]=I521)*(LSIEF[Model Year]=E521)),""))</f>
        <v>1.2999999999999999E-2</v>
      </c>
      <c r="S521" s="158">
        <f t="shared" si="147"/>
        <v>1.2999999999999999E-2</v>
      </c>
      <c r="T521" s="159" t="str" cm="1">
        <f t="array" ref="T521">IF(D521="Electric","--",IF(D521="Diesel",_xlfn._xlws.FILTER(ORDEF[HCDR],(ORDEF[HP]=I521)*(ORDEF[Model_Year]=E521),),""))</f>
        <v/>
      </c>
      <c r="U521" s="159" cm="1">
        <f t="array" ref="U521">IF(D521="Electric","--",IF(D521="Gasoline",_xlfn._xlws.FILTER(LSIEF[HC DR],(LSIEF[Fuel]=D521)*(LSIEF[HP Bin]=I521)*(LSIEF[Model Year]=E521)),""))</f>
        <v>6.6879999999999997E-5</v>
      </c>
      <c r="V521" s="159">
        <f t="shared" si="148"/>
        <v>6.6879999999999997E-5</v>
      </c>
      <c r="W521" s="158" t="str" cm="1">
        <f t="array" ref="W521">IF(D521="Electric","--",IF(D521="Diesel",_xlfn._xlws.FILTER(ORDEF[NOXzh],(ORDEF[HP]=I521)*(ORDEF[Model_Year]=E521)),""))</f>
        <v/>
      </c>
      <c r="X521" s="158" cm="1">
        <f t="array" ref="X521">IF(D521="Electric","--",IF(D521="Gasoline",_xlfn._xlws.FILTER(LSIEF[NOX-ZH (g/hp-hr)],(LSIEF[Fuel]=D521)*(LSIEF[HP Bin]=I521)*(LSIEF[Model Year]=E521)),""))</f>
        <v>0.01</v>
      </c>
      <c r="Y521" s="158">
        <f t="shared" si="149"/>
        <v>0.01</v>
      </c>
      <c r="Z521" s="159" t="str" cm="1">
        <f t="array" ref="Z521">IF(D521="Electric","--",IF(D521="Diesel",_xlfn._xlws.FILTER(ORDEF[NOXdr],(ORDEF[HP]=I521)*(ORDEF[Model_Year]=E521)),""))</f>
        <v/>
      </c>
      <c r="AA521" s="159" cm="1">
        <f t="array" ref="AA521">IF(E521="Electric","--",IF(D521="Gasoline",_xlfn._xlws.FILTER(LSIEF[NOX DR],(LSIEF[Fuel]=D521)*(LSIEF[HP Bin]=I521)*(LSIEF[Model Year]=E521)),""))</f>
        <v>4.7720000000000004E-5</v>
      </c>
      <c r="AB521" s="159">
        <f t="shared" si="150"/>
        <v>4.7720000000000004E-5</v>
      </c>
      <c r="AC521" s="158" t="str" cm="1">
        <f t="array" ref="AC521">IF(D521="Electric","--",IF(D521="Diesel",_xlfn._xlws.FILTER(DFCF2[Fuel_HC],(DFCF2[MY]=E521)),""))</f>
        <v/>
      </c>
      <c r="AD521" s="158" cm="1">
        <f t="array" ref="AD521">IF(D521="Electric","--",IF(D521="Gasoline",_xlfn._xlws.FILTER(GFCF2[Fuel_HC],(GFCF2[MY]=E521)),""))</f>
        <v>1</v>
      </c>
      <c r="AE521" s="158">
        <f t="shared" si="151"/>
        <v>1</v>
      </c>
      <c r="AF521" s="157" t="str" cm="1">
        <f t="array" ref="AF521">IF(D521="Electric","--",IF(D521="Diesel",_xlfn._xlws.FILTER(DFCF2[Fuel_NOX],(DFCF2[MY]=E521)),""))</f>
        <v/>
      </c>
      <c r="AG521" s="157" cm="1">
        <f t="array" ref="AG521">IF(D521="Electric","--",IF(D521="Gasoline",_xlfn._xlws.FILTER(GFCF2[Fuel_NOX],(GFCF2[MY]=E521)),""))</f>
        <v>0.97699999999999998</v>
      </c>
      <c r="AH521" s="157">
        <f t="shared" si="152"/>
        <v>0.97699999999999998</v>
      </c>
      <c r="AI521" s="158">
        <f t="shared" si="153"/>
        <v>8.9109118461538461E-2</v>
      </c>
      <c r="AJ521" s="158">
        <f t="shared" si="154"/>
        <v>6.282611257365385E-2</v>
      </c>
      <c r="AK521" s="158">
        <f t="shared" si="155"/>
        <v>7.364112743554843</v>
      </c>
      <c r="AL521" s="158">
        <f t="shared" si="156"/>
        <v>5.1920452611294721</v>
      </c>
      <c r="AM521" s="158">
        <f t="shared" si="157"/>
        <v>3.6820563717774217E-3</v>
      </c>
      <c r="AN521" s="167">
        <f t="shared" si="158"/>
        <v>2.5960226305647362E-3</v>
      </c>
      <c r="AO521" s="158">
        <f t="shared" si="159"/>
        <v>3.3867554507608722E-3</v>
      </c>
      <c r="AP521" s="157"/>
      <c r="AQ521" s="161"/>
      <c r="AR521" s="161"/>
      <c r="AS521" s="161" t="str">
        <f>IF(ISNA(VLOOKUP($B521,'2017 Emission Inventory'!$B$2:$B$803,1,FALSE)),"No","Yes")</f>
        <v>No</v>
      </c>
      <c r="AT521" s="161" t="str">
        <f>IFERROR(INDEX('2017 Emission Inventory'!$C$2:$C$803,MATCH($B521,'2017 Emission Inventory'!$B$2:$B$803,0)),"")</f>
        <v/>
      </c>
      <c r="AU521" s="161" t="str">
        <f>IFERROR(INDEX('2017 Emission Inventory'!$D$2:$D$803,MATCH($B521,'2017 Emission Inventory'!$B$2:$B$803,0)),"")</f>
        <v/>
      </c>
      <c r="AV521" s="161" t="str">
        <f>IFERROR(INDEX('2017 Emission Inventory'!$E$2:$E$803,MATCH($B521,'2017 Emission Inventory'!$B$2:$B$803,0)),"")</f>
        <v/>
      </c>
      <c r="AW521" s="161" t="str">
        <f>IFERROR(INDEX('2017 Emission Inventory'!$F$2:$F$803,MATCH($B521,'2017 Emission Inventory'!$B$2:$B$803,0)),"")</f>
        <v/>
      </c>
      <c r="AX521" s="161" t="str">
        <f>IFERROR(INDEX('2017 Emission Inventory'!$G$2:$G$803,MATCH($B521,'2017 Emission Inventory'!$B$2:$B$803,0)),"")</f>
        <v/>
      </c>
      <c r="AY521" s="162" t="str">
        <f>IFERROR(INDEX('2017 Emission Inventory'!$AL$2:$AL$803,MATCH($B521,'2017 Emission Inventory'!$B$2:$B$803,0)),"")</f>
        <v/>
      </c>
      <c r="AZ521" s="163" t="e">
        <f t="shared" si="160"/>
        <v>#VALUE!</v>
      </c>
      <c r="BB521" s="166"/>
    </row>
    <row r="522" spans="1:54" s="160" customFormat="1" x14ac:dyDescent="0.35">
      <c r="A522" s="157">
        <v>521</v>
      </c>
      <c r="B522" s="157">
        <v>419533</v>
      </c>
      <c r="C522" s="157" t="s">
        <v>205</v>
      </c>
      <c r="D522" s="157" t="s">
        <v>16</v>
      </c>
      <c r="E522" s="157">
        <v>2020</v>
      </c>
      <c r="F522" s="157">
        <v>61</v>
      </c>
      <c r="G522" s="157">
        <v>1137.9951923076924</v>
      </c>
      <c r="H522" s="157"/>
      <c r="I522" s="157">
        <f t="shared" si="144"/>
        <v>75</v>
      </c>
      <c r="J522" s="157" t="str">
        <f>IF(D522="Electric","--",IF(D522="Diesel",VLOOKUP(C522,[2]ORDLF!A:B,2,FALSE),""))</f>
        <v/>
      </c>
      <c r="K522" s="157">
        <f>IF(D522="Electric","--",IF(D522="Gasoline",VLOOKUP(C522,LSILF!A:C,3,FALSE),""))</f>
        <v>0.54</v>
      </c>
      <c r="L522" s="158">
        <f t="shared" si="143"/>
        <v>0.54</v>
      </c>
      <c r="M522" s="157" t="str" cm="1">
        <f t="array" ref="M522">IF(D522="Electric","--",IF(D522="Diesel",_xlfn._xlws.FILTER(DIESCH[CH Cap],(DIESCH[HP Bin]=I522)),""))</f>
        <v/>
      </c>
      <c r="N522" s="157" cm="1">
        <f t="array" ref="N522">IF(D522="Electric","--",IF(D522="Gasoline",_xlfn._xlws.FILTER(LSICH[CH Cap],(LSICH[Fuel Type]=D522)*(LSICH[MY]=E522)),""))</f>
        <v>10000</v>
      </c>
      <c r="O522" s="157">
        <f t="shared" si="145"/>
        <v>10000</v>
      </c>
      <c r="P522" s="157">
        <f t="shared" si="146"/>
        <v>1137.9951923076924</v>
      </c>
      <c r="Q522" s="157" t="str" cm="1">
        <f t="array" ref="Q522">IF(D522="Electric","--",IF(D522="Diesel",_xlfn._xlws.FILTER(ORDEF[HC-ZH (g/hp-hr)],(ORDEF[HP]=I522)*(ORDEF[Model_Year]=E522)),""))</f>
        <v/>
      </c>
      <c r="R522" s="157" cm="1">
        <f t="array" ref="R522">IF(D522="Electric","--",IF(D522="Gasoline",_xlfn._xlws.FILTER(LSIEF[HC-ZH (g/hp-hr)],(LSIEF[Fuel]=D522)*(LSIEF[HP Bin]=I522)*(LSIEF[Model Year]=E522)),""))</f>
        <v>1.2999999999999999E-2</v>
      </c>
      <c r="S522" s="158">
        <f t="shared" si="147"/>
        <v>1.2999999999999999E-2</v>
      </c>
      <c r="T522" s="159" t="str" cm="1">
        <f t="array" ref="T522">IF(D522="Electric","--",IF(D522="Diesel",_xlfn._xlws.FILTER(ORDEF[HCDR],(ORDEF[HP]=I522)*(ORDEF[Model_Year]=E522),),""))</f>
        <v/>
      </c>
      <c r="U522" s="159" cm="1">
        <f t="array" ref="U522">IF(D522="Electric","--",IF(D522="Gasoline",_xlfn._xlws.FILTER(LSIEF[HC DR],(LSIEF[Fuel]=D522)*(LSIEF[HP Bin]=I522)*(LSIEF[Model Year]=E522)),""))</f>
        <v>6.6879999999999997E-5</v>
      </c>
      <c r="V522" s="159">
        <f t="shared" si="148"/>
        <v>6.6879999999999997E-5</v>
      </c>
      <c r="W522" s="158" t="str" cm="1">
        <f t="array" ref="W522">IF(D522="Electric","--",IF(D522="Diesel",_xlfn._xlws.FILTER(ORDEF[NOXzh],(ORDEF[HP]=I522)*(ORDEF[Model_Year]=E522)),""))</f>
        <v/>
      </c>
      <c r="X522" s="158" cm="1">
        <f t="array" ref="X522">IF(D522="Electric","--",IF(D522="Gasoline",_xlfn._xlws.FILTER(LSIEF[NOX-ZH (g/hp-hr)],(LSIEF[Fuel]=D522)*(LSIEF[HP Bin]=I522)*(LSIEF[Model Year]=E522)),""))</f>
        <v>0.01</v>
      </c>
      <c r="Y522" s="158">
        <f t="shared" si="149"/>
        <v>0.01</v>
      </c>
      <c r="Z522" s="159" t="str" cm="1">
        <f t="array" ref="Z522">IF(D522="Electric","--",IF(D522="Diesel",_xlfn._xlws.FILTER(ORDEF[NOXdr],(ORDEF[HP]=I522)*(ORDEF[Model_Year]=E522)),""))</f>
        <v/>
      </c>
      <c r="AA522" s="159" cm="1">
        <f t="array" ref="AA522">IF(E522="Electric","--",IF(D522="Gasoline",_xlfn._xlws.FILTER(LSIEF[NOX DR],(LSIEF[Fuel]=D522)*(LSIEF[HP Bin]=I522)*(LSIEF[Model Year]=E522)),""))</f>
        <v>4.7720000000000004E-5</v>
      </c>
      <c r="AB522" s="159">
        <f t="shared" si="150"/>
        <v>4.7720000000000004E-5</v>
      </c>
      <c r="AC522" s="158" t="str" cm="1">
        <f t="array" ref="AC522">IF(D522="Electric","--",IF(D522="Diesel",_xlfn._xlws.FILTER(DFCF2[Fuel_HC],(DFCF2[MY]=E522)),""))</f>
        <v/>
      </c>
      <c r="AD522" s="158" cm="1">
        <f t="array" ref="AD522">IF(D522="Electric","--",IF(D522="Gasoline",_xlfn._xlws.FILTER(GFCF2[Fuel_HC],(GFCF2[MY]=E522)),""))</f>
        <v>1</v>
      </c>
      <c r="AE522" s="158">
        <f t="shared" si="151"/>
        <v>1</v>
      </c>
      <c r="AF522" s="157" t="str" cm="1">
        <f t="array" ref="AF522">IF(D522="Electric","--",IF(D522="Diesel",_xlfn._xlws.FILTER(DFCF2[Fuel_NOX],(DFCF2[MY]=E522)),""))</f>
        <v/>
      </c>
      <c r="AG522" s="157" cm="1">
        <f t="array" ref="AG522">IF(D522="Electric","--",IF(D522="Gasoline",_xlfn._xlws.FILTER(GFCF2[Fuel_NOX],(GFCF2[MY]=E522)),""))</f>
        <v>0.97699999999999998</v>
      </c>
      <c r="AH522" s="157">
        <f t="shared" si="152"/>
        <v>0.97699999999999998</v>
      </c>
      <c r="AI522" s="158">
        <f t="shared" si="153"/>
        <v>8.9109118461538461E-2</v>
      </c>
      <c r="AJ522" s="158">
        <f t="shared" si="154"/>
        <v>6.282611257365385E-2</v>
      </c>
      <c r="AK522" s="158">
        <f t="shared" si="155"/>
        <v>7.364112743554843</v>
      </c>
      <c r="AL522" s="158">
        <f t="shared" si="156"/>
        <v>5.1920452611294721</v>
      </c>
      <c r="AM522" s="158">
        <f t="shared" si="157"/>
        <v>3.6820563717774217E-3</v>
      </c>
      <c r="AN522" s="167">
        <f t="shared" si="158"/>
        <v>2.5960226305647362E-3</v>
      </c>
      <c r="AO522" s="158">
        <f t="shared" si="159"/>
        <v>3.3867554507608722E-3</v>
      </c>
      <c r="AP522" s="157"/>
      <c r="AQ522" s="161"/>
      <c r="AR522" s="161"/>
      <c r="AS522" s="161" t="str">
        <f>IF(ISNA(VLOOKUP($B522,'2017 Emission Inventory'!$B$2:$B$803,1,FALSE)),"No","Yes")</f>
        <v>No</v>
      </c>
      <c r="AT522" s="161" t="str">
        <f>IFERROR(INDEX('2017 Emission Inventory'!$C$2:$C$803,MATCH($B522,'2017 Emission Inventory'!$B$2:$B$803,0)),"")</f>
        <v/>
      </c>
      <c r="AU522" s="161" t="str">
        <f>IFERROR(INDEX('2017 Emission Inventory'!$D$2:$D$803,MATCH($B522,'2017 Emission Inventory'!$B$2:$B$803,0)),"")</f>
        <v/>
      </c>
      <c r="AV522" s="161" t="str">
        <f>IFERROR(INDEX('2017 Emission Inventory'!$E$2:$E$803,MATCH($B522,'2017 Emission Inventory'!$B$2:$B$803,0)),"")</f>
        <v/>
      </c>
      <c r="AW522" s="161" t="str">
        <f>IFERROR(INDEX('2017 Emission Inventory'!$F$2:$F$803,MATCH($B522,'2017 Emission Inventory'!$B$2:$B$803,0)),"")</f>
        <v/>
      </c>
      <c r="AX522" s="161" t="str">
        <f>IFERROR(INDEX('2017 Emission Inventory'!$G$2:$G$803,MATCH($B522,'2017 Emission Inventory'!$B$2:$B$803,0)),"")</f>
        <v/>
      </c>
      <c r="AY522" s="162" t="str">
        <f>IFERROR(INDEX('2017 Emission Inventory'!$AL$2:$AL$803,MATCH($B522,'2017 Emission Inventory'!$B$2:$B$803,0)),"")</f>
        <v/>
      </c>
      <c r="AZ522" s="163" t="e">
        <f t="shared" si="160"/>
        <v>#VALUE!</v>
      </c>
      <c r="BB522" s="166"/>
    </row>
    <row r="523" spans="1:54" s="160" customFormat="1" x14ac:dyDescent="0.35">
      <c r="A523" s="157">
        <v>522</v>
      </c>
      <c r="B523" s="157">
        <v>419534</v>
      </c>
      <c r="C523" s="157" t="s">
        <v>205</v>
      </c>
      <c r="D523" s="157" t="s">
        <v>16</v>
      </c>
      <c r="E523" s="157">
        <v>2020</v>
      </c>
      <c r="F523" s="157">
        <v>61</v>
      </c>
      <c r="G523" s="157">
        <v>1137.9951923076924</v>
      </c>
      <c r="H523" s="157"/>
      <c r="I523" s="157">
        <f t="shared" si="144"/>
        <v>75</v>
      </c>
      <c r="J523" s="157" t="str">
        <f>IF(D523="Electric","--",IF(D523="Diesel",VLOOKUP(C523,[2]ORDLF!A:B,2,FALSE),""))</f>
        <v/>
      </c>
      <c r="K523" s="157">
        <f>IF(D523="Electric","--",IF(D523="Gasoline",VLOOKUP(C523,LSILF!A:C,3,FALSE),""))</f>
        <v>0.54</v>
      </c>
      <c r="L523" s="158">
        <f t="shared" si="143"/>
        <v>0.54</v>
      </c>
      <c r="M523" s="157" t="str" cm="1">
        <f t="array" ref="M523">IF(D523="Electric","--",IF(D523="Diesel",_xlfn._xlws.FILTER(DIESCH[CH Cap],(DIESCH[HP Bin]=I523)),""))</f>
        <v/>
      </c>
      <c r="N523" s="157" cm="1">
        <f t="array" ref="N523">IF(D523="Electric","--",IF(D523="Gasoline",_xlfn._xlws.FILTER(LSICH[CH Cap],(LSICH[Fuel Type]=D523)*(LSICH[MY]=E523)),""))</f>
        <v>10000</v>
      </c>
      <c r="O523" s="157">
        <f t="shared" si="145"/>
        <v>10000</v>
      </c>
      <c r="P523" s="157">
        <f t="shared" si="146"/>
        <v>1137.9951923076924</v>
      </c>
      <c r="Q523" s="157" t="str" cm="1">
        <f t="array" ref="Q523">IF(D523="Electric","--",IF(D523="Diesel",_xlfn._xlws.FILTER(ORDEF[HC-ZH (g/hp-hr)],(ORDEF[HP]=I523)*(ORDEF[Model_Year]=E523)),""))</f>
        <v/>
      </c>
      <c r="R523" s="157" cm="1">
        <f t="array" ref="R523">IF(D523="Electric","--",IF(D523="Gasoline",_xlfn._xlws.FILTER(LSIEF[HC-ZH (g/hp-hr)],(LSIEF[Fuel]=D523)*(LSIEF[HP Bin]=I523)*(LSIEF[Model Year]=E523)),""))</f>
        <v>1.2999999999999999E-2</v>
      </c>
      <c r="S523" s="158">
        <f t="shared" si="147"/>
        <v>1.2999999999999999E-2</v>
      </c>
      <c r="T523" s="159" t="str" cm="1">
        <f t="array" ref="T523">IF(D523="Electric","--",IF(D523="Diesel",_xlfn._xlws.FILTER(ORDEF[HCDR],(ORDEF[HP]=I523)*(ORDEF[Model_Year]=E523),),""))</f>
        <v/>
      </c>
      <c r="U523" s="159" cm="1">
        <f t="array" ref="U523">IF(D523="Electric","--",IF(D523="Gasoline",_xlfn._xlws.FILTER(LSIEF[HC DR],(LSIEF[Fuel]=D523)*(LSIEF[HP Bin]=I523)*(LSIEF[Model Year]=E523)),""))</f>
        <v>6.6879999999999997E-5</v>
      </c>
      <c r="V523" s="159">
        <f t="shared" si="148"/>
        <v>6.6879999999999997E-5</v>
      </c>
      <c r="W523" s="158" t="str" cm="1">
        <f t="array" ref="W523">IF(D523="Electric","--",IF(D523="Diesel",_xlfn._xlws.FILTER(ORDEF[NOXzh],(ORDEF[HP]=I523)*(ORDEF[Model_Year]=E523)),""))</f>
        <v/>
      </c>
      <c r="X523" s="158" cm="1">
        <f t="array" ref="X523">IF(D523="Electric","--",IF(D523="Gasoline",_xlfn._xlws.FILTER(LSIEF[NOX-ZH (g/hp-hr)],(LSIEF[Fuel]=D523)*(LSIEF[HP Bin]=I523)*(LSIEF[Model Year]=E523)),""))</f>
        <v>0.01</v>
      </c>
      <c r="Y523" s="158">
        <f t="shared" si="149"/>
        <v>0.01</v>
      </c>
      <c r="Z523" s="159" t="str" cm="1">
        <f t="array" ref="Z523">IF(D523="Electric","--",IF(D523="Diesel",_xlfn._xlws.FILTER(ORDEF[NOXdr],(ORDEF[HP]=I523)*(ORDEF[Model_Year]=E523)),""))</f>
        <v/>
      </c>
      <c r="AA523" s="159" cm="1">
        <f t="array" ref="AA523">IF(E523="Electric","--",IF(D523="Gasoline",_xlfn._xlws.FILTER(LSIEF[NOX DR],(LSIEF[Fuel]=D523)*(LSIEF[HP Bin]=I523)*(LSIEF[Model Year]=E523)),""))</f>
        <v>4.7720000000000004E-5</v>
      </c>
      <c r="AB523" s="159">
        <f t="shared" si="150"/>
        <v>4.7720000000000004E-5</v>
      </c>
      <c r="AC523" s="158" t="str" cm="1">
        <f t="array" ref="AC523">IF(D523="Electric","--",IF(D523="Diesel",_xlfn._xlws.FILTER(DFCF2[Fuel_HC],(DFCF2[MY]=E523)),""))</f>
        <v/>
      </c>
      <c r="AD523" s="158" cm="1">
        <f t="array" ref="AD523">IF(D523="Electric","--",IF(D523="Gasoline",_xlfn._xlws.FILTER(GFCF2[Fuel_HC],(GFCF2[MY]=E523)),""))</f>
        <v>1</v>
      </c>
      <c r="AE523" s="158">
        <f t="shared" si="151"/>
        <v>1</v>
      </c>
      <c r="AF523" s="157" t="str" cm="1">
        <f t="array" ref="AF523">IF(D523="Electric","--",IF(D523="Diesel",_xlfn._xlws.FILTER(DFCF2[Fuel_NOX],(DFCF2[MY]=E523)),""))</f>
        <v/>
      </c>
      <c r="AG523" s="157" cm="1">
        <f t="array" ref="AG523">IF(D523="Electric","--",IF(D523="Gasoline",_xlfn._xlws.FILTER(GFCF2[Fuel_NOX],(GFCF2[MY]=E523)),""))</f>
        <v>0.97699999999999998</v>
      </c>
      <c r="AH523" s="157">
        <f t="shared" si="152"/>
        <v>0.97699999999999998</v>
      </c>
      <c r="AI523" s="158">
        <f t="shared" si="153"/>
        <v>8.9109118461538461E-2</v>
      </c>
      <c r="AJ523" s="158">
        <f t="shared" si="154"/>
        <v>6.282611257365385E-2</v>
      </c>
      <c r="AK523" s="158">
        <f t="shared" si="155"/>
        <v>7.364112743554843</v>
      </c>
      <c r="AL523" s="158">
        <f t="shared" si="156"/>
        <v>5.1920452611294721</v>
      </c>
      <c r="AM523" s="158">
        <f t="shared" si="157"/>
        <v>3.6820563717774217E-3</v>
      </c>
      <c r="AN523" s="167">
        <f t="shared" si="158"/>
        <v>2.5960226305647362E-3</v>
      </c>
      <c r="AO523" s="158">
        <f t="shared" si="159"/>
        <v>3.3867554507608722E-3</v>
      </c>
      <c r="AP523" s="157"/>
      <c r="AQ523" s="161"/>
      <c r="AR523" s="161"/>
      <c r="AS523" s="161" t="str">
        <f>IF(ISNA(VLOOKUP($B523,'2017 Emission Inventory'!$B$2:$B$803,1,FALSE)),"No","Yes")</f>
        <v>No</v>
      </c>
      <c r="AT523" s="161" t="str">
        <f>IFERROR(INDEX('2017 Emission Inventory'!$C$2:$C$803,MATCH($B523,'2017 Emission Inventory'!$B$2:$B$803,0)),"")</f>
        <v/>
      </c>
      <c r="AU523" s="161" t="str">
        <f>IFERROR(INDEX('2017 Emission Inventory'!$D$2:$D$803,MATCH($B523,'2017 Emission Inventory'!$B$2:$B$803,0)),"")</f>
        <v/>
      </c>
      <c r="AV523" s="161" t="str">
        <f>IFERROR(INDEX('2017 Emission Inventory'!$E$2:$E$803,MATCH($B523,'2017 Emission Inventory'!$B$2:$B$803,0)),"")</f>
        <v/>
      </c>
      <c r="AW523" s="161" t="str">
        <f>IFERROR(INDEX('2017 Emission Inventory'!$F$2:$F$803,MATCH($B523,'2017 Emission Inventory'!$B$2:$B$803,0)),"")</f>
        <v/>
      </c>
      <c r="AX523" s="161" t="str">
        <f>IFERROR(INDEX('2017 Emission Inventory'!$G$2:$G$803,MATCH($B523,'2017 Emission Inventory'!$B$2:$B$803,0)),"")</f>
        <v/>
      </c>
      <c r="AY523" s="162" t="str">
        <f>IFERROR(INDEX('2017 Emission Inventory'!$AL$2:$AL$803,MATCH($B523,'2017 Emission Inventory'!$B$2:$B$803,0)),"")</f>
        <v/>
      </c>
      <c r="AZ523" s="163" t="e">
        <f t="shared" si="160"/>
        <v>#VALUE!</v>
      </c>
      <c r="BB523" s="166"/>
    </row>
    <row r="524" spans="1:54" s="160" customFormat="1" x14ac:dyDescent="0.35">
      <c r="A524" s="157">
        <v>523</v>
      </c>
      <c r="B524" s="157">
        <v>419535</v>
      </c>
      <c r="C524" s="157" t="s">
        <v>205</v>
      </c>
      <c r="D524" s="157" t="s">
        <v>16</v>
      </c>
      <c r="E524" s="157">
        <v>2020</v>
      </c>
      <c r="F524" s="157">
        <v>61</v>
      </c>
      <c r="G524" s="157">
        <v>1137.9951923076924</v>
      </c>
      <c r="H524" s="157"/>
      <c r="I524" s="157">
        <f t="shared" si="144"/>
        <v>75</v>
      </c>
      <c r="J524" s="157" t="str">
        <f>IF(D524="Electric","--",IF(D524="Diesel",VLOOKUP(C524,[2]ORDLF!A:B,2,FALSE),""))</f>
        <v/>
      </c>
      <c r="K524" s="157">
        <f>IF(D524="Electric","--",IF(D524="Gasoline",VLOOKUP(C524,LSILF!A:C,3,FALSE),""))</f>
        <v>0.54</v>
      </c>
      <c r="L524" s="158">
        <f t="shared" si="143"/>
        <v>0.54</v>
      </c>
      <c r="M524" s="157" t="str" cm="1">
        <f t="array" ref="M524">IF(D524="Electric","--",IF(D524="Diesel",_xlfn._xlws.FILTER(DIESCH[CH Cap],(DIESCH[HP Bin]=I524)),""))</f>
        <v/>
      </c>
      <c r="N524" s="157" cm="1">
        <f t="array" ref="N524">IF(D524="Electric","--",IF(D524="Gasoline",_xlfn._xlws.FILTER(LSICH[CH Cap],(LSICH[Fuel Type]=D524)*(LSICH[MY]=E524)),""))</f>
        <v>10000</v>
      </c>
      <c r="O524" s="157">
        <f t="shared" si="145"/>
        <v>10000</v>
      </c>
      <c r="P524" s="157">
        <f t="shared" si="146"/>
        <v>1137.9951923076924</v>
      </c>
      <c r="Q524" s="157" t="str" cm="1">
        <f t="array" ref="Q524">IF(D524="Electric","--",IF(D524="Diesel",_xlfn._xlws.FILTER(ORDEF[HC-ZH (g/hp-hr)],(ORDEF[HP]=I524)*(ORDEF[Model_Year]=E524)),""))</f>
        <v/>
      </c>
      <c r="R524" s="157" cm="1">
        <f t="array" ref="R524">IF(D524="Electric","--",IF(D524="Gasoline",_xlfn._xlws.FILTER(LSIEF[HC-ZH (g/hp-hr)],(LSIEF[Fuel]=D524)*(LSIEF[HP Bin]=I524)*(LSIEF[Model Year]=E524)),""))</f>
        <v>1.2999999999999999E-2</v>
      </c>
      <c r="S524" s="158">
        <f t="shared" si="147"/>
        <v>1.2999999999999999E-2</v>
      </c>
      <c r="T524" s="159" t="str" cm="1">
        <f t="array" ref="T524">IF(D524="Electric","--",IF(D524="Diesel",_xlfn._xlws.FILTER(ORDEF[HCDR],(ORDEF[HP]=I524)*(ORDEF[Model_Year]=E524),),""))</f>
        <v/>
      </c>
      <c r="U524" s="159" cm="1">
        <f t="array" ref="U524">IF(D524="Electric","--",IF(D524="Gasoline",_xlfn._xlws.FILTER(LSIEF[HC DR],(LSIEF[Fuel]=D524)*(LSIEF[HP Bin]=I524)*(LSIEF[Model Year]=E524)),""))</f>
        <v>6.6879999999999997E-5</v>
      </c>
      <c r="V524" s="159">
        <f t="shared" si="148"/>
        <v>6.6879999999999997E-5</v>
      </c>
      <c r="W524" s="158" t="str" cm="1">
        <f t="array" ref="W524">IF(D524="Electric","--",IF(D524="Diesel",_xlfn._xlws.FILTER(ORDEF[NOXzh],(ORDEF[HP]=I524)*(ORDEF[Model_Year]=E524)),""))</f>
        <v/>
      </c>
      <c r="X524" s="158" cm="1">
        <f t="array" ref="X524">IF(D524="Electric","--",IF(D524="Gasoline",_xlfn._xlws.FILTER(LSIEF[NOX-ZH (g/hp-hr)],(LSIEF[Fuel]=D524)*(LSIEF[HP Bin]=I524)*(LSIEF[Model Year]=E524)),""))</f>
        <v>0.01</v>
      </c>
      <c r="Y524" s="158">
        <f t="shared" si="149"/>
        <v>0.01</v>
      </c>
      <c r="Z524" s="159" t="str" cm="1">
        <f t="array" ref="Z524">IF(D524="Electric","--",IF(D524="Diesel",_xlfn._xlws.FILTER(ORDEF[NOXdr],(ORDEF[HP]=I524)*(ORDEF[Model_Year]=E524)),""))</f>
        <v/>
      </c>
      <c r="AA524" s="159" cm="1">
        <f t="array" ref="AA524">IF(E524="Electric","--",IF(D524="Gasoline",_xlfn._xlws.FILTER(LSIEF[NOX DR],(LSIEF[Fuel]=D524)*(LSIEF[HP Bin]=I524)*(LSIEF[Model Year]=E524)),""))</f>
        <v>4.7720000000000004E-5</v>
      </c>
      <c r="AB524" s="159">
        <f t="shared" si="150"/>
        <v>4.7720000000000004E-5</v>
      </c>
      <c r="AC524" s="158" t="str" cm="1">
        <f t="array" ref="AC524">IF(D524="Electric","--",IF(D524="Diesel",_xlfn._xlws.FILTER(DFCF2[Fuel_HC],(DFCF2[MY]=E524)),""))</f>
        <v/>
      </c>
      <c r="AD524" s="158" cm="1">
        <f t="array" ref="AD524">IF(D524="Electric","--",IF(D524="Gasoline",_xlfn._xlws.FILTER(GFCF2[Fuel_HC],(GFCF2[MY]=E524)),""))</f>
        <v>1</v>
      </c>
      <c r="AE524" s="158">
        <f t="shared" si="151"/>
        <v>1</v>
      </c>
      <c r="AF524" s="157" t="str" cm="1">
        <f t="array" ref="AF524">IF(D524="Electric","--",IF(D524="Diesel",_xlfn._xlws.FILTER(DFCF2[Fuel_NOX],(DFCF2[MY]=E524)),""))</f>
        <v/>
      </c>
      <c r="AG524" s="157" cm="1">
        <f t="array" ref="AG524">IF(D524="Electric","--",IF(D524="Gasoline",_xlfn._xlws.FILTER(GFCF2[Fuel_NOX],(GFCF2[MY]=E524)),""))</f>
        <v>0.97699999999999998</v>
      </c>
      <c r="AH524" s="157">
        <f t="shared" si="152"/>
        <v>0.97699999999999998</v>
      </c>
      <c r="AI524" s="158">
        <f t="shared" si="153"/>
        <v>8.9109118461538461E-2</v>
      </c>
      <c r="AJ524" s="158">
        <f t="shared" si="154"/>
        <v>6.282611257365385E-2</v>
      </c>
      <c r="AK524" s="158">
        <f t="shared" si="155"/>
        <v>7.364112743554843</v>
      </c>
      <c r="AL524" s="158">
        <f t="shared" si="156"/>
        <v>5.1920452611294721</v>
      </c>
      <c r="AM524" s="158">
        <f t="shared" si="157"/>
        <v>3.6820563717774217E-3</v>
      </c>
      <c r="AN524" s="167">
        <f t="shared" si="158"/>
        <v>2.5960226305647362E-3</v>
      </c>
      <c r="AO524" s="158">
        <f t="shared" si="159"/>
        <v>3.3867554507608722E-3</v>
      </c>
      <c r="AP524" s="157"/>
      <c r="AQ524" s="161"/>
      <c r="AR524" s="161"/>
      <c r="AS524" s="161" t="str">
        <f>IF(ISNA(VLOOKUP($B524,'2017 Emission Inventory'!$B$2:$B$803,1,FALSE)),"No","Yes")</f>
        <v>No</v>
      </c>
      <c r="AT524" s="161" t="str">
        <f>IFERROR(INDEX('2017 Emission Inventory'!$C$2:$C$803,MATCH($B524,'2017 Emission Inventory'!$B$2:$B$803,0)),"")</f>
        <v/>
      </c>
      <c r="AU524" s="161" t="str">
        <f>IFERROR(INDEX('2017 Emission Inventory'!$D$2:$D$803,MATCH($B524,'2017 Emission Inventory'!$B$2:$B$803,0)),"")</f>
        <v/>
      </c>
      <c r="AV524" s="161" t="str">
        <f>IFERROR(INDEX('2017 Emission Inventory'!$E$2:$E$803,MATCH($B524,'2017 Emission Inventory'!$B$2:$B$803,0)),"")</f>
        <v/>
      </c>
      <c r="AW524" s="161" t="str">
        <f>IFERROR(INDEX('2017 Emission Inventory'!$F$2:$F$803,MATCH($B524,'2017 Emission Inventory'!$B$2:$B$803,0)),"")</f>
        <v/>
      </c>
      <c r="AX524" s="161" t="str">
        <f>IFERROR(INDEX('2017 Emission Inventory'!$G$2:$G$803,MATCH($B524,'2017 Emission Inventory'!$B$2:$B$803,0)),"")</f>
        <v/>
      </c>
      <c r="AY524" s="162" t="str">
        <f>IFERROR(INDEX('2017 Emission Inventory'!$AL$2:$AL$803,MATCH($B524,'2017 Emission Inventory'!$B$2:$B$803,0)),"")</f>
        <v/>
      </c>
      <c r="AZ524" s="163" t="e">
        <f t="shared" si="160"/>
        <v>#VALUE!</v>
      </c>
      <c r="BB524" s="166"/>
    </row>
    <row r="525" spans="1:54" s="160" customFormat="1" x14ac:dyDescent="0.35">
      <c r="A525" s="157">
        <v>524</v>
      </c>
      <c r="B525" s="157">
        <v>419542</v>
      </c>
      <c r="C525" s="157" t="s">
        <v>205</v>
      </c>
      <c r="D525" s="157" t="s">
        <v>16</v>
      </c>
      <c r="E525" s="157">
        <v>2020</v>
      </c>
      <c r="F525" s="157">
        <v>61</v>
      </c>
      <c r="G525" s="157">
        <v>1137.9951923076924</v>
      </c>
      <c r="H525" s="157"/>
      <c r="I525" s="157">
        <f t="shared" si="144"/>
        <v>75</v>
      </c>
      <c r="J525" s="157" t="str">
        <f>IF(D525="Electric","--",IF(D525="Diesel",VLOOKUP(C525,[2]ORDLF!A:B,2,FALSE),""))</f>
        <v/>
      </c>
      <c r="K525" s="157">
        <f>IF(D525="Electric","--",IF(D525="Gasoline",VLOOKUP(C525,LSILF!A:C,3,FALSE),""))</f>
        <v>0.54</v>
      </c>
      <c r="L525" s="158">
        <f t="shared" si="143"/>
        <v>0.54</v>
      </c>
      <c r="M525" s="157" t="str" cm="1">
        <f t="array" ref="M525">IF(D525="Electric","--",IF(D525="Diesel",_xlfn._xlws.FILTER(DIESCH[CH Cap],(DIESCH[HP Bin]=I525)),""))</f>
        <v/>
      </c>
      <c r="N525" s="157" cm="1">
        <f t="array" ref="N525">IF(D525="Electric","--",IF(D525="Gasoline",_xlfn._xlws.FILTER(LSICH[CH Cap],(LSICH[Fuel Type]=D525)*(LSICH[MY]=E525)),""))</f>
        <v>10000</v>
      </c>
      <c r="O525" s="157">
        <f t="shared" si="145"/>
        <v>10000</v>
      </c>
      <c r="P525" s="157">
        <f t="shared" si="146"/>
        <v>1137.9951923076924</v>
      </c>
      <c r="Q525" s="157" t="str" cm="1">
        <f t="array" ref="Q525">IF(D525="Electric","--",IF(D525="Diesel",_xlfn._xlws.FILTER(ORDEF[HC-ZH (g/hp-hr)],(ORDEF[HP]=I525)*(ORDEF[Model_Year]=E525)),""))</f>
        <v/>
      </c>
      <c r="R525" s="157" cm="1">
        <f t="array" ref="R525">IF(D525="Electric","--",IF(D525="Gasoline",_xlfn._xlws.FILTER(LSIEF[HC-ZH (g/hp-hr)],(LSIEF[Fuel]=D525)*(LSIEF[HP Bin]=I525)*(LSIEF[Model Year]=E525)),""))</f>
        <v>1.2999999999999999E-2</v>
      </c>
      <c r="S525" s="158">
        <f t="shared" si="147"/>
        <v>1.2999999999999999E-2</v>
      </c>
      <c r="T525" s="159" t="str" cm="1">
        <f t="array" ref="T525">IF(D525="Electric","--",IF(D525="Diesel",_xlfn._xlws.FILTER(ORDEF[HCDR],(ORDEF[HP]=I525)*(ORDEF[Model_Year]=E525),),""))</f>
        <v/>
      </c>
      <c r="U525" s="159" cm="1">
        <f t="array" ref="U525">IF(D525="Electric","--",IF(D525="Gasoline",_xlfn._xlws.FILTER(LSIEF[HC DR],(LSIEF[Fuel]=D525)*(LSIEF[HP Bin]=I525)*(LSIEF[Model Year]=E525)),""))</f>
        <v>6.6879999999999997E-5</v>
      </c>
      <c r="V525" s="159">
        <f t="shared" si="148"/>
        <v>6.6879999999999997E-5</v>
      </c>
      <c r="W525" s="158" t="str" cm="1">
        <f t="array" ref="W525">IF(D525="Electric","--",IF(D525="Diesel",_xlfn._xlws.FILTER(ORDEF[NOXzh],(ORDEF[HP]=I525)*(ORDEF[Model_Year]=E525)),""))</f>
        <v/>
      </c>
      <c r="X525" s="158" cm="1">
        <f t="array" ref="X525">IF(D525="Electric","--",IF(D525="Gasoline",_xlfn._xlws.FILTER(LSIEF[NOX-ZH (g/hp-hr)],(LSIEF[Fuel]=D525)*(LSIEF[HP Bin]=I525)*(LSIEF[Model Year]=E525)),""))</f>
        <v>0.01</v>
      </c>
      <c r="Y525" s="158">
        <f t="shared" si="149"/>
        <v>0.01</v>
      </c>
      <c r="Z525" s="159" t="str" cm="1">
        <f t="array" ref="Z525">IF(D525="Electric","--",IF(D525="Diesel",_xlfn._xlws.FILTER(ORDEF[NOXdr],(ORDEF[HP]=I525)*(ORDEF[Model_Year]=E525)),""))</f>
        <v/>
      </c>
      <c r="AA525" s="159" cm="1">
        <f t="array" ref="AA525">IF(E525="Electric","--",IF(D525="Gasoline",_xlfn._xlws.FILTER(LSIEF[NOX DR],(LSIEF[Fuel]=D525)*(LSIEF[HP Bin]=I525)*(LSIEF[Model Year]=E525)),""))</f>
        <v>4.7720000000000004E-5</v>
      </c>
      <c r="AB525" s="159">
        <f t="shared" si="150"/>
        <v>4.7720000000000004E-5</v>
      </c>
      <c r="AC525" s="158" t="str" cm="1">
        <f t="array" ref="AC525">IF(D525="Electric","--",IF(D525="Diesel",_xlfn._xlws.FILTER(DFCF2[Fuel_HC],(DFCF2[MY]=E525)),""))</f>
        <v/>
      </c>
      <c r="AD525" s="158" cm="1">
        <f t="array" ref="AD525">IF(D525="Electric","--",IF(D525="Gasoline",_xlfn._xlws.FILTER(GFCF2[Fuel_HC],(GFCF2[MY]=E525)),""))</f>
        <v>1</v>
      </c>
      <c r="AE525" s="158">
        <f t="shared" si="151"/>
        <v>1</v>
      </c>
      <c r="AF525" s="157" t="str" cm="1">
        <f t="array" ref="AF525">IF(D525="Electric","--",IF(D525="Diesel",_xlfn._xlws.FILTER(DFCF2[Fuel_NOX],(DFCF2[MY]=E525)),""))</f>
        <v/>
      </c>
      <c r="AG525" s="157" cm="1">
        <f t="array" ref="AG525">IF(D525="Electric","--",IF(D525="Gasoline",_xlfn._xlws.FILTER(GFCF2[Fuel_NOX],(GFCF2[MY]=E525)),""))</f>
        <v>0.97699999999999998</v>
      </c>
      <c r="AH525" s="157">
        <f t="shared" si="152"/>
        <v>0.97699999999999998</v>
      </c>
      <c r="AI525" s="158">
        <f t="shared" si="153"/>
        <v>8.9109118461538461E-2</v>
      </c>
      <c r="AJ525" s="158">
        <f t="shared" si="154"/>
        <v>6.282611257365385E-2</v>
      </c>
      <c r="AK525" s="158">
        <f t="shared" si="155"/>
        <v>7.364112743554843</v>
      </c>
      <c r="AL525" s="158">
        <f t="shared" si="156"/>
        <v>5.1920452611294721</v>
      </c>
      <c r="AM525" s="158">
        <f t="shared" si="157"/>
        <v>3.6820563717774217E-3</v>
      </c>
      <c r="AN525" s="167">
        <f t="shared" si="158"/>
        <v>2.5960226305647362E-3</v>
      </c>
      <c r="AO525" s="158">
        <f t="shared" si="159"/>
        <v>3.3867554507608722E-3</v>
      </c>
      <c r="AP525" s="157"/>
      <c r="AQ525" s="161"/>
      <c r="AR525" s="161"/>
      <c r="AS525" s="161" t="str">
        <f>IF(ISNA(VLOOKUP($B525,'2017 Emission Inventory'!$B$2:$B$803,1,FALSE)),"No","Yes")</f>
        <v>No</v>
      </c>
      <c r="AT525" s="161" t="str">
        <f>IFERROR(INDEX('2017 Emission Inventory'!$C$2:$C$803,MATCH($B525,'2017 Emission Inventory'!$B$2:$B$803,0)),"")</f>
        <v/>
      </c>
      <c r="AU525" s="161" t="str">
        <f>IFERROR(INDEX('2017 Emission Inventory'!$D$2:$D$803,MATCH($B525,'2017 Emission Inventory'!$B$2:$B$803,0)),"")</f>
        <v/>
      </c>
      <c r="AV525" s="161" t="str">
        <f>IFERROR(INDEX('2017 Emission Inventory'!$E$2:$E$803,MATCH($B525,'2017 Emission Inventory'!$B$2:$B$803,0)),"")</f>
        <v/>
      </c>
      <c r="AW525" s="161" t="str">
        <f>IFERROR(INDEX('2017 Emission Inventory'!$F$2:$F$803,MATCH($B525,'2017 Emission Inventory'!$B$2:$B$803,0)),"")</f>
        <v/>
      </c>
      <c r="AX525" s="161" t="str">
        <f>IFERROR(INDEX('2017 Emission Inventory'!$G$2:$G$803,MATCH($B525,'2017 Emission Inventory'!$B$2:$B$803,0)),"")</f>
        <v/>
      </c>
      <c r="AY525" s="162" t="str">
        <f>IFERROR(INDEX('2017 Emission Inventory'!$AL$2:$AL$803,MATCH($B525,'2017 Emission Inventory'!$B$2:$B$803,0)),"")</f>
        <v/>
      </c>
      <c r="AZ525" s="163" t="e">
        <f t="shared" si="160"/>
        <v>#VALUE!</v>
      </c>
      <c r="BB525" s="166"/>
    </row>
    <row r="526" spans="1:54" s="160" customFormat="1" x14ac:dyDescent="0.35">
      <c r="A526" s="157">
        <v>525</v>
      </c>
      <c r="B526" s="157">
        <v>419543</v>
      </c>
      <c r="C526" s="157" t="s">
        <v>205</v>
      </c>
      <c r="D526" s="157" t="s">
        <v>16</v>
      </c>
      <c r="E526" s="157">
        <v>2020</v>
      </c>
      <c r="F526" s="157">
        <v>61</v>
      </c>
      <c r="G526" s="157">
        <v>1137.9951923076924</v>
      </c>
      <c r="H526" s="157"/>
      <c r="I526" s="157">
        <f t="shared" si="144"/>
        <v>75</v>
      </c>
      <c r="J526" s="157" t="str">
        <f>IF(D526="Electric","--",IF(D526="Diesel",VLOOKUP(C526,[2]ORDLF!A:B,2,FALSE),""))</f>
        <v/>
      </c>
      <c r="K526" s="157">
        <f>IF(D526="Electric","--",IF(D526="Gasoline",VLOOKUP(C526,LSILF!A:C,3,FALSE),""))</f>
        <v>0.54</v>
      </c>
      <c r="L526" s="158">
        <f t="shared" si="143"/>
        <v>0.54</v>
      </c>
      <c r="M526" s="157" t="str" cm="1">
        <f t="array" ref="M526">IF(D526="Electric","--",IF(D526="Diesel",_xlfn._xlws.FILTER(DIESCH[CH Cap],(DIESCH[HP Bin]=I526)),""))</f>
        <v/>
      </c>
      <c r="N526" s="157" cm="1">
        <f t="array" ref="N526">IF(D526="Electric","--",IF(D526="Gasoline",_xlfn._xlws.FILTER(LSICH[CH Cap],(LSICH[Fuel Type]=D526)*(LSICH[MY]=E526)),""))</f>
        <v>10000</v>
      </c>
      <c r="O526" s="157">
        <f t="shared" si="145"/>
        <v>10000</v>
      </c>
      <c r="P526" s="157">
        <f t="shared" si="146"/>
        <v>1137.9951923076924</v>
      </c>
      <c r="Q526" s="157" t="str" cm="1">
        <f t="array" ref="Q526">IF(D526="Electric","--",IF(D526="Diesel",_xlfn._xlws.FILTER(ORDEF[HC-ZH (g/hp-hr)],(ORDEF[HP]=I526)*(ORDEF[Model_Year]=E526)),""))</f>
        <v/>
      </c>
      <c r="R526" s="157" cm="1">
        <f t="array" ref="R526">IF(D526="Electric","--",IF(D526="Gasoline",_xlfn._xlws.FILTER(LSIEF[HC-ZH (g/hp-hr)],(LSIEF[Fuel]=D526)*(LSIEF[HP Bin]=I526)*(LSIEF[Model Year]=E526)),""))</f>
        <v>1.2999999999999999E-2</v>
      </c>
      <c r="S526" s="158">
        <f t="shared" si="147"/>
        <v>1.2999999999999999E-2</v>
      </c>
      <c r="T526" s="159" t="str" cm="1">
        <f t="array" ref="T526">IF(D526="Electric","--",IF(D526="Diesel",_xlfn._xlws.FILTER(ORDEF[HCDR],(ORDEF[HP]=I526)*(ORDEF[Model_Year]=E526),),""))</f>
        <v/>
      </c>
      <c r="U526" s="159" cm="1">
        <f t="array" ref="U526">IF(D526="Electric","--",IF(D526="Gasoline",_xlfn._xlws.FILTER(LSIEF[HC DR],(LSIEF[Fuel]=D526)*(LSIEF[HP Bin]=I526)*(LSIEF[Model Year]=E526)),""))</f>
        <v>6.6879999999999997E-5</v>
      </c>
      <c r="V526" s="159">
        <f t="shared" si="148"/>
        <v>6.6879999999999997E-5</v>
      </c>
      <c r="W526" s="158" t="str" cm="1">
        <f t="array" ref="W526">IF(D526="Electric","--",IF(D526="Diesel",_xlfn._xlws.FILTER(ORDEF[NOXzh],(ORDEF[HP]=I526)*(ORDEF[Model_Year]=E526)),""))</f>
        <v/>
      </c>
      <c r="X526" s="158" cm="1">
        <f t="array" ref="X526">IF(D526="Electric","--",IF(D526="Gasoline",_xlfn._xlws.FILTER(LSIEF[NOX-ZH (g/hp-hr)],(LSIEF[Fuel]=D526)*(LSIEF[HP Bin]=I526)*(LSIEF[Model Year]=E526)),""))</f>
        <v>0.01</v>
      </c>
      <c r="Y526" s="158">
        <f t="shared" si="149"/>
        <v>0.01</v>
      </c>
      <c r="Z526" s="159" t="str" cm="1">
        <f t="array" ref="Z526">IF(D526="Electric","--",IF(D526="Diesel",_xlfn._xlws.FILTER(ORDEF[NOXdr],(ORDEF[HP]=I526)*(ORDEF[Model_Year]=E526)),""))</f>
        <v/>
      </c>
      <c r="AA526" s="159" cm="1">
        <f t="array" ref="AA526">IF(E526="Electric","--",IF(D526="Gasoline",_xlfn._xlws.FILTER(LSIEF[NOX DR],(LSIEF[Fuel]=D526)*(LSIEF[HP Bin]=I526)*(LSIEF[Model Year]=E526)),""))</f>
        <v>4.7720000000000004E-5</v>
      </c>
      <c r="AB526" s="159">
        <f t="shared" si="150"/>
        <v>4.7720000000000004E-5</v>
      </c>
      <c r="AC526" s="158" t="str" cm="1">
        <f t="array" ref="AC526">IF(D526="Electric","--",IF(D526="Diesel",_xlfn._xlws.FILTER(DFCF2[Fuel_HC],(DFCF2[MY]=E526)),""))</f>
        <v/>
      </c>
      <c r="AD526" s="158" cm="1">
        <f t="array" ref="AD526">IF(D526="Electric","--",IF(D526="Gasoline",_xlfn._xlws.FILTER(GFCF2[Fuel_HC],(GFCF2[MY]=E526)),""))</f>
        <v>1</v>
      </c>
      <c r="AE526" s="158">
        <f t="shared" si="151"/>
        <v>1</v>
      </c>
      <c r="AF526" s="157" t="str" cm="1">
        <f t="array" ref="AF526">IF(D526="Electric","--",IF(D526="Diesel",_xlfn._xlws.FILTER(DFCF2[Fuel_NOX],(DFCF2[MY]=E526)),""))</f>
        <v/>
      </c>
      <c r="AG526" s="157" cm="1">
        <f t="array" ref="AG526">IF(D526="Electric","--",IF(D526="Gasoline",_xlfn._xlws.FILTER(GFCF2[Fuel_NOX],(GFCF2[MY]=E526)),""))</f>
        <v>0.97699999999999998</v>
      </c>
      <c r="AH526" s="157">
        <f t="shared" si="152"/>
        <v>0.97699999999999998</v>
      </c>
      <c r="AI526" s="158">
        <f t="shared" si="153"/>
        <v>8.9109118461538461E-2</v>
      </c>
      <c r="AJ526" s="158">
        <f t="shared" si="154"/>
        <v>6.282611257365385E-2</v>
      </c>
      <c r="AK526" s="158">
        <f t="shared" si="155"/>
        <v>7.364112743554843</v>
      </c>
      <c r="AL526" s="158">
        <f t="shared" si="156"/>
        <v>5.1920452611294721</v>
      </c>
      <c r="AM526" s="158">
        <f t="shared" si="157"/>
        <v>3.6820563717774217E-3</v>
      </c>
      <c r="AN526" s="167">
        <f t="shared" si="158"/>
        <v>2.5960226305647362E-3</v>
      </c>
      <c r="AO526" s="158">
        <f t="shared" si="159"/>
        <v>3.3867554507608722E-3</v>
      </c>
      <c r="AP526" s="157"/>
      <c r="AQ526" s="161"/>
      <c r="AR526" s="161"/>
      <c r="AS526" s="161" t="str">
        <f>IF(ISNA(VLOOKUP($B526,'2017 Emission Inventory'!$B$2:$B$803,1,FALSE)),"No","Yes")</f>
        <v>No</v>
      </c>
      <c r="AT526" s="161" t="str">
        <f>IFERROR(INDEX('2017 Emission Inventory'!$C$2:$C$803,MATCH($B526,'2017 Emission Inventory'!$B$2:$B$803,0)),"")</f>
        <v/>
      </c>
      <c r="AU526" s="161" t="str">
        <f>IFERROR(INDEX('2017 Emission Inventory'!$D$2:$D$803,MATCH($B526,'2017 Emission Inventory'!$B$2:$B$803,0)),"")</f>
        <v/>
      </c>
      <c r="AV526" s="161" t="str">
        <f>IFERROR(INDEX('2017 Emission Inventory'!$E$2:$E$803,MATCH($B526,'2017 Emission Inventory'!$B$2:$B$803,0)),"")</f>
        <v/>
      </c>
      <c r="AW526" s="161" t="str">
        <f>IFERROR(INDEX('2017 Emission Inventory'!$F$2:$F$803,MATCH($B526,'2017 Emission Inventory'!$B$2:$B$803,0)),"")</f>
        <v/>
      </c>
      <c r="AX526" s="161" t="str">
        <f>IFERROR(INDEX('2017 Emission Inventory'!$G$2:$G$803,MATCH($B526,'2017 Emission Inventory'!$B$2:$B$803,0)),"")</f>
        <v/>
      </c>
      <c r="AY526" s="162" t="str">
        <f>IFERROR(INDEX('2017 Emission Inventory'!$AL$2:$AL$803,MATCH($B526,'2017 Emission Inventory'!$B$2:$B$803,0)),"")</f>
        <v/>
      </c>
      <c r="AZ526" s="163" t="e">
        <f t="shared" si="160"/>
        <v>#VALUE!</v>
      </c>
      <c r="BB526" s="166"/>
    </row>
    <row r="527" spans="1:54" s="160" customFormat="1" x14ac:dyDescent="0.35">
      <c r="A527" s="157">
        <v>526</v>
      </c>
      <c r="B527" s="157">
        <v>419544</v>
      </c>
      <c r="C527" s="157" t="s">
        <v>205</v>
      </c>
      <c r="D527" s="157" t="s">
        <v>16</v>
      </c>
      <c r="E527" s="157">
        <v>2020</v>
      </c>
      <c r="F527" s="157">
        <v>61</v>
      </c>
      <c r="G527" s="157">
        <v>1137.9951923076924</v>
      </c>
      <c r="H527" s="157"/>
      <c r="I527" s="157">
        <f t="shared" si="144"/>
        <v>75</v>
      </c>
      <c r="J527" s="157" t="str">
        <f>IF(D527="Electric","--",IF(D527="Diesel",VLOOKUP(C527,[2]ORDLF!A:B,2,FALSE),""))</f>
        <v/>
      </c>
      <c r="K527" s="157">
        <f>IF(D527="Electric","--",IF(D527="Gasoline",VLOOKUP(C527,LSILF!A:C,3,FALSE),""))</f>
        <v>0.54</v>
      </c>
      <c r="L527" s="158">
        <f t="shared" si="143"/>
        <v>0.54</v>
      </c>
      <c r="M527" s="157" t="str" cm="1">
        <f t="array" ref="M527">IF(D527="Electric","--",IF(D527="Diesel",_xlfn._xlws.FILTER(DIESCH[CH Cap],(DIESCH[HP Bin]=I527)),""))</f>
        <v/>
      </c>
      <c r="N527" s="157" cm="1">
        <f t="array" ref="N527">IF(D527="Electric","--",IF(D527="Gasoline",_xlfn._xlws.FILTER(LSICH[CH Cap],(LSICH[Fuel Type]=D527)*(LSICH[MY]=E527)),""))</f>
        <v>10000</v>
      </c>
      <c r="O527" s="157">
        <f t="shared" si="145"/>
        <v>10000</v>
      </c>
      <c r="P527" s="157">
        <f t="shared" si="146"/>
        <v>1137.9951923076924</v>
      </c>
      <c r="Q527" s="157" t="str" cm="1">
        <f t="array" ref="Q527">IF(D527="Electric","--",IF(D527="Diesel",_xlfn._xlws.FILTER(ORDEF[HC-ZH (g/hp-hr)],(ORDEF[HP]=I527)*(ORDEF[Model_Year]=E527)),""))</f>
        <v/>
      </c>
      <c r="R527" s="157" cm="1">
        <f t="array" ref="R527">IF(D527="Electric","--",IF(D527="Gasoline",_xlfn._xlws.FILTER(LSIEF[HC-ZH (g/hp-hr)],(LSIEF[Fuel]=D527)*(LSIEF[HP Bin]=I527)*(LSIEF[Model Year]=E527)),""))</f>
        <v>1.2999999999999999E-2</v>
      </c>
      <c r="S527" s="158">
        <f t="shared" si="147"/>
        <v>1.2999999999999999E-2</v>
      </c>
      <c r="T527" s="159" t="str" cm="1">
        <f t="array" ref="T527">IF(D527="Electric","--",IF(D527="Diesel",_xlfn._xlws.FILTER(ORDEF[HCDR],(ORDEF[HP]=I527)*(ORDEF[Model_Year]=E527),),""))</f>
        <v/>
      </c>
      <c r="U527" s="159" cm="1">
        <f t="array" ref="U527">IF(D527="Electric","--",IF(D527="Gasoline",_xlfn._xlws.FILTER(LSIEF[HC DR],(LSIEF[Fuel]=D527)*(LSIEF[HP Bin]=I527)*(LSIEF[Model Year]=E527)),""))</f>
        <v>6.6879999999999997E-5</v>
      </c>
      <c r="V527" s="159">
        <f t="shared" si="148"/>
        <v>6.6879999999999997E-5</v>
      </c>
      <c r="W527" s="158" t="str" cm="1">
        <f t="array" ref="W527">IF(D527="Electric","--",IF(D527="Diesel",_xlfn._xlws.FILTER(ORDEF[NOXzh],(ORDEF[HP]=I527)*(ORDEF[Model_Year]=E527)),""))</f>
        <v/>
      </c>
      <c r="X527" s="158" cm="1">
        <f t="array" ref="X527">IF(D527="Electric","--",IF(D527="Gasoline",_xlfn._xlws.FILTER(LSIEF[NOX-ZH (g/hp-hr)],(LSIEF[Fuel]=D527)*(LSIEF[HP Bin]=I527)*(LSIEF[Model Year]=E527)),""))</f>
        <v>0.01</v>
      </c>
      <c r="Y527" s="158">
        <f t="shared" si="149"/>
        <v>0.01</v>
      </c>
      <c r="Z527" s="159" t="str" cm="1">
        <f t="array" ref="Z527">IF(D527="Electric","--",IF(D527="Diesel",_xlfn._xlws.FILTER(ORDEF[NOXdr],(ORDEF[HP]=I527)*(ORDEF[Model_Year]=E527)),""))</f>
        <v/>
      </c>
      <c r="AA527" s="159" cm="1">
        <f t="array" ref="AA527">IF(E527="Electric","--",IF(D527="Gasoline",_xlfn._xlws.FILTER(LSIEF[NOX DR],(LSIEF[Fuel]=D527)*(LSIEF[HP Bin]=I527)*(LSIEF[Model Year]=E527)),""))</f>
        <v>4.7720000000000004E-5</v>
      </c>
      <c r="AB527" s="159">
        <f t="shared" si="150"/>
        <v>4.7720000000000004E-5</v>
      </c>
      <c r="AC527" s="158" t="str" cm="1">
        <f t="array" ref="AC527">IF(D527="Electric","--",IF(D527="Diesel",_xlfn._xlws.FILTER(DFCF2[Fuel_HC],(DFCF2[MY]=E527)),""))</f>
        <v/>
      </c>
      <c r="AD527" s="158" cm="1">
        <f t="array" ref="AD527">IF(D527="Electric","--",IF(D527="Gasoline",_xlfn._xlws.FILTER(GFCF2[Fuel_HC],(GFCF2[MY]=E527)),""))</f>
        <v>1</v>
      </c>
      <c r="AE527" s="158">
        <f t="shared" si="151"/>
        <v>1</v>
      </c>
      <c r="AF527" s="157" t="str" cm="1">
        <f t="array" ref="AF527">IF(D527="Electric","--",IF(D527="Diesel",_xlfn._xlws.FILTER(DFCF2[Fuel_NOX],(DFCF2[MY]=E527)),""))</f>
        <v/>
      </c>
      <c r="AG527" s="157" cm="1">
        <f t="array" ref="AG527">IF(D527="Electric","--",IF(D527="Gasoline",_xlfn._xlws.FILTER(GFCF2[Fuel_NOX],(GFCF2[MY]=E527)),""))</f>
        <v>0.97699999999999998</v>
      </c>
      <c r="AH527" s="157">
        <f t="shared" si="152"/>
        <v>0.97699999999999998</v>
      </c>
      <c r="AI527" s="158">
        <f t="shared" si="153"/>
        <v>8.9109118461538461E-2</v>
      </c>
      <c r="AJ527" s="158">
        <f t="shared" si="154"/>
        <v>6.282611257365385E-2</v>
      </c>
      <c r="AK527" s="158">
        <f t="shared" si="155"/>
        <v>7.364112743554843</v>
      </c>
      <c r="AL527" s="158">
        <f t="shared" si="156"/>
        <v>5.1920452611294721</v>
      </c>
      <c r="AM527" s="158">
        <f t="shared" si="157"/>
        <v>3.6820563717774217E-3</v>
      </c>
      <c r="AN527" s="167">
        <f t="shared" si="158"/>
        <v>2.5960226305647362E-3</v>
      </c>
      <c r="AO527" s="158">
        <f t="shared" si="159"/>
        <v>3.3867554507608722E-3</v>
      </c>
      <c r="AP527" s="157"/>
      <c r="AQ527" s="161"/>
      <c r="AR527" s="161"/>
      <c r="AS527" s="161" t="str">
        <f>IF(ISNA(VLOOKUP($B527,'2017 Emission Inventory'!$B$2:$B$803,1,FALSE)),"No","Yes")</f>
        <v>No</v>
      </c>
      <c r="AT527" s="161" t="str">
        <f>IFERROR(INDEX('2017 Emission Inventory'!$C$2:$C$803,MATCH($B527,'2017 Emission Inventory'!$B$2:$B$803,0)),"")</f>
        <v/>
      </c>
      <c r="AU527" s="161" t="str">
        <f>IFERROR(INDEX('2017 Emission Inventory'!$D$2:$D$803,MATCH($B527,'2017 Emission Inventory'!$B$2:$B$803,0)),"")</f>
        <v/>
      </c>
      <c r="AV527" s="161" t="str">
        <f>IFERROR(INDEX('2017 Emission Inventory'!$E$2:$E$803,MATCH($B527,'2017 Emission Inventory'!$B$2:$B$803,0)),"")</f>
        <v/>
      </c>
      <c r="AW527" s="161" t="str">
        <f>IFERROR(INDEX('2017 Emission Inventory'!$F$2:$F$803,MATCH($B527,'2017 Emission Inventory'!$B$2:$B$803,0)),"")</f>
        <v/>
      </c>
      <c r="AX527" s="161" t="str">
        <f>IFERROR(INDEX('2017 Emission Inventory'!$G$2:$G$803,MATCH($B527,'2017 Emission Inventory'!$B$2:$B$803,0)),"")</f>
        <v/>
      </c>
      <c r="AY527" s="162" t="str">
        <f>IFERROR(INDEX('2017 Emission Inventory'!$AL$2:$AL$803,MATCH($B527,'2017 Emission Inventory'!$B$2:$B$803,0)),"")</f>
        <v/>
      </c>
      <c r="AZ527" s="163" t="e">
        <f t="shared" si="160"/>
        <v>#VALUE!</v>
      </c>
      <c r="BB527" s="166"/>
    </row>
    <row r="528" spans="1:54" s="160" customFormat="1" x14ac:dyDescent="0.35">
      <c r="A528" s="157">
        <v>527</v>
      </c>
      <c r="B528" s="157">
        <v>419545</v>
      </c>
      <c r="C528" s="157" t="s">
        <v>205</v>
      </c>
      <c r="D528" s="157" t="s">
        <v>16</v>
      </c>
      <c r="E528" s="157">
        <v>2020</v>
      </c>
      <c r="F528" s="157">
        <v>61</v>
      </c>
      <c r="G528" s="157">
        <v>1137.9951923076924</v>
      </c>
      <c r="H528" s="157"/>
      <c r="I528" s="157">
        <f t="shared" si="144"/>
        <v>75</v>
      </c>
      <c r="J528" s="157" t="str">
        <f>IF(D528="Electric","--",IF(D528="Diesel",VLOOKUP(C528,[2]ORDLF!A:B,2,FALSE),""))</f>
        <v/>
      </c>
      <c r="K528" s="157">
        <f>IF(D528="Electric","--",IF(D528="Gasoline",VLOOKUP(C528,LSILF!A:C,3,FALSE),""))</f>
        <v>0.54</v>
      </c>
      <c r="L528" s="158">
        <f t="shared" si="143"/>
        <v>0.54</v>
      </c>
      <c r="M528" s="157" t="str" cm="1">
        <f t="array" ref="M528">IF(D528="Electric","--",IF(D528="Diesel",_xlfn._xlws.FILTER(DIESCH[CH Cap],(DIESCH[HP Bin]=I528)),""))</f>
        <v/>
      </c>
      <c r="N528" s="157" cm="1">
        <f t="array" ref="N528">IF(D528="Electric","--",IF(D528="Gasoline",_xlfn._xlws.FILTER(LSICH[CH Cap],(LSICH[Fuel Type]=D528)*(LSICH[MY]=E528)),""))</f>
        <v>10000</v>
      </c>
      <c r="O528" s="157">
        <f t="shared" si="145"/>
        <v>10000</v>
      </c>
      <c r="P528" s="157">
        <f t="shared" si="146"/>
        <v>1137.9951923076924</v>
      </c>
      <c r="Q528" s="157" t="str" cm="1">
        <f t="array" ref="Q528">IF(D528="Electric","--",IF(D528="Diesel",_xlfn._xlws.FILTER(ORDEF[HC-ZH (g/hp-hr)],(ORDEF[HP]=I528)*(ORDEF[Model_Year]=E528)),""))</f>
        <v/>
      </c>
      <c r="R528" s="157" cm="1">
        <f t="array" ref="R528">IF(D528="Electric","--",IF(D528="Gasoline",_xlfn._xlws.FILTER(LSIEF[HC-ZH (g/hp-hr)],(LSIEF[Fuel]=D528)*(LSIEF[HP Bin]=I528)*(LSIEF[Model Year]=E528)),""))</f>
        <v>1.2999999999999999E-2</v>
      </c>
      <c r="S528" s="158">
        <f t="shared" si="147"/>
        <v>1.2999999999999999E-2</v>
      </c>
      <c r="T528" s="159" t="str" cm="1">
        <f t="array" ref="T528">IF(D528="Electric","--",IF(D528="Diesel",_xlfn._xlws.FILTER(ORDEF[HCDR],(ORDEF[HP]=I528)*(ORDEF[Model_Year]=E528),),""))</f>
        <v/>
      </c>
      <c r="U528" s="159" cm="1">
        <f t="array" ref="U528">IF(D528="Electric","--",IF(D528="Gasoline",_xlfn._xlws.FILTER(LSIEF[HC DR],(LSIEF[Fuel]=D528)*(LSIEF[HP Bin]=I528)*(LSIEF[Model Year]=E528)),""))</f>
        <v>6.6879999999999997E-5</v>
      </c>
      <c r="V528" s="159">
        <f t="shared" si="148"/>
        <v>6.6879999999999997E-5</v>
      </c>
      <c r="W528" s="158" t="str" cm="1">
        <f t="array" ref="W528">IF(D528="Electric","--",IF(D528="Diesel",_xlfn._xlws.FILTER(ORDEF[NOXzh],(ORDEF[HP]=I528)*(ORDEF[Model_Year]=E528)),""))</f>
        <v/>
      </c>
      <c r="X528" s="158" cm="1">
        <f t="array" ref="X528">IF(D528="Electric","--",IF(D528="Gasoline",_xlfn._xlws.FILTER(LSIEF[NOX-ZH (g/hp-hr)],(LSIEF[Fuel]=D528)*(LSIEF[HP Bin]=I528)*(LSIEF[Model Year]=E528)),""))</f>
        <v>0.01</v>
      </c>
      <c r="Y528" s="158">
        <f t="shared" si="149"/>
        <v>0.01</v>
      </c>
      <c r="Z528" s="159" t="str" cm="1">
        <f t="array" ref="Z528">IF(D528="Electric","--",IF(D528="Diesel",_xlfn._xlws.FILTER(ORDEF[NOXdr],(ORDEF[HP]=I528)*(ORDEF[Model_Year]=E528)),""))</f>
        <v/>
      </c>
      <c r="AA528" s="159" cm="1">
        <f t="array" ref="AA528">IF(E528="Electric","--",IF(D528="Gasoline",_xlfn._xlws.FILTER(LSIEF[NOX DR],(LSIEF[Fuel]=D528)*(LSIEF[HP Bin]=I528)*(LSIEF[Model Year]=E528)),""))</f>
        <v>4.7720000000000004E-5</v>
      </c>
      <c r="AB528" s="159">
        <f t="shared" si="150"/>
        <v>4.7720000000000004E-5</v>
      </c>
      <c r="AC528" s="158" t="str" cm="1">
        <f t="array" ref="AC528">IF(D528="Electric","--",IF(D528="Diesel",_xlfn._xlws.FILTER(DFCF2[Fuel_HC],(DFCF2[MY]=E528)),""))</f>
        <v/>
      </c>
      <c r="AD528" s="158" cm="1">
        <f t="array" ref="AD528">IF(D528="Electric","--",IF(D528="Gasoline",_xlfn._xlws.FILTER(GFCF2[Fuel_HC],(GFCF2[MY]=E528)),""))</f>
        <v>1</v>
      </c>
      <c r="AE528" s="158">
        <f t="shared" si="151"/>
        <v>1</v>
      </c>
      <c r="AF528" s="157" t="str" cm="1">
        <f t="array" ref="AF528">IF(D528="Electric","--",IF(D528="Diesel",_xlfn._xlws.FILTER(DFCF2[Fuel_NOX],(DFCF2[MY]=E528)),""))</f>
        <v/>
      </c>
      <c r="AG528" s="157" cm="1">
        <f t="array" ref="AG528">IF(D528="Electric","--",IF(D528="Gasoline",_xlfn._xlws.FILTER(GFCF2[Fuel_NOX],(GFCF2[MY]=E528)),""))</f>
        <v>0.97699999999999998</v>
      </c>
      <c r="AH528" s="157">
        <f t="shared" si="152"/>
        <v>0.97699999999999998</v>
      </c>
      <c r="AI528" s="158">
        <f t="shared" si="153"/>
        <v>8.9109118461538461E-2</v>
      </c>
      <c r="AJ528" s="158">
        <f t="shared" si="154"/>
        <v>6.282611257365385E-2</v>
      </c>
      <c r="AK528" s="158">
        <f t="shared" si="155"/>
        <v>7.364112743554843</v>
      </c>
      <c r="AL528" s="158">
        <f t="shared" si="156"/>
        <v>5.1920452611294721</v>
      </c>
      <c r="AM528" s="158">
        <f t="shared" si="157"/>
        <v>3.6820563717774217E-3</v>
      </c>
      <c r="AN528" s="167">
        <f t="shared" si="158"/>
        <v>2.5960226305647362E-3</v>
      </c>
      <c r="AO528" s="158">
        <f t="shared" si="159"/>
        <v>3.3867554507608722E-3</v>
      </c>
      <c r="AP528" s="157"/>
      <c r="AQ528" s="161"/>
      <c r="AR528" s="161"/>
      <c r="AS528" s="161" t="str">
        <f>IF(ISNA(VLOOKUP($B528,'2017 Emission Inventory'!$B$2:$B$803,1,FALSE)),"No","Yes")</f>
        <v>No</v>
      </c>
      <c r="AT528" s="161" t="str">
        <f>IFERROR(INDEX('2017 Emission Inventory'!$C$2:$C$803,MATCH($B528,'2017 Emission Inventory'!$B$2:$B$803,0)),"")</f>
        <v/>
      </c>
      <c r="AU528" s="161" t="str">
        <f>IFERROR(INDEX('2017 Emission Inventory'!$D$2:$D$803,MATCH($B528,'2017 Emission Inventory'!$B$2:$B$803,0)),"")</f>
        <v/>
      </c>
      <c r="AV528" s="161" t="str">
        <f>IFERROR(INDEX('2017 Emission Inventory'!$E$2:$E$803,MATCH($B528,'2017 Emission Inventory'!$B$2:$B$803,0)),"")</f>
        <v/>
      </c>
      <c r="AW528" s="161" t="str">
        <f>IFERROR(INDEX('2017 Emission Inventory'!$F$2:$F$803,MATCH($B528,'2017 Emission Inventory'!$B$2:$B$803,0)),"")</f>
        <v/>
      </c>
      <c r="AX528" s="161" t="str">
        <f>IFERROR(INDEX('2017 Emission Inventory'!$G$2:$G$803,MATCH($B528,'2017 Emission Inventory'!$B$2:$B$803,0)),"")</f>
        <v/>
      </c>
      <c r="AY528" s="162" t="str">
        <f>IFERROR(INDEX('2017 Emission Inventory'!$AL$2:$AL$803,MATCH($B528,'2017 Emission Inventory'!$B$2:$B$803,0)),"")</f>
        <v/>
      </c>
      <c r="AZ528" s="163" t="e">
        <f t="shared" si="160"/>
        <v>#VALUE!</v>
      </c>
      <c r="BB528" s="166"/>
    </row>
    <row r="529" spans="1:54" s="160" customFormat="1" x14ac:dyDescent="0.35">
      <c r="A529" s="157">
        <v>528</v>
      </c>
      <c r="B529" s="157">
        <v>419546</v>
      </c>
      <c r="C529" s="157" t="s">
        <v>205</v>
      </c>
      <c r="D529" s="157" t="s">
        <v>16</v>
      </c>
      <c r="E529" s="157">
        <v>2020</v>
      </c>
      <c r="F529" s="157">
        <v>61</v>
      </c>
      <c r="G529" s="157">
        <v>1137.9951923076924</v>
      </c>
      <c r="H529" s="157"/>
      <c r="I529" s="157">
        <f t="shared" si="144"/>
        <v>75</v>
      </c>
      <c r="J529" s="157" t="str">
        <f>IF(D529="Electric","--",IF(D529="Diesel",VLOOKUP(C529,[2]ORDLF!A:B,2,FALSE),""))</f>
        <v/>
      </c>
      <c r="K529" s="157">
        <f>IF(D529="Electric","--",IF(D529="Gasoline",VLOOKUP(C529,LSILF!A:C,3,FALSE),""))</f>
        <v>0.54</v>
      </c>
      <c r="L529" s="158">
        <f t="shared" si="143"/>
        <v>0.54</v>
      </c>
      <c r="M529" s="157" t="str" cm="1">
        <f t="array" ref="M529">IF(D529="Electric","--",IF(D529="Diesel",_xlfn._xlws.FILTER(DIESCH[CH Cap],(DIESCH[HP Bin]=I529)),""))</f>
        <v/>
      </c>
      <c r="N529" s="157" cm="1">
        <f t="array" ref="N529">IF(D529="Electric","--",IF(D529="Gasoline",_xlfn._xlws.FILTER(LSICH[CH Cap],(LSICH[Fuel Type]=D529)*(LSICH[MY]=E529)),""))</f>
        <v>10000</v>
      </c>
      <c r="O529" s="157">
        <f t="shared" si="145"/>
        <v>10000</v>
      </c>
      <c r="P529" s="157">
        <f t="shared" si="146"/>
        <v>1137.9951923076924</v>
      </c>
      <c r="Q529" s="157" t="str" cm="1">
        <f t="array" ref="Q529">IF(D529="Electric","--",IF(D529="Diesel",_xlfn._xlws.FILTER(ORDEF[HC-ZH (g/hp-hr)],(ORDEF[HP]=I529)*(ORDEF[Model_Year]=E529)),""))</f>
        <v/>
      </c>
      <c r="R529" s="157" cm="1">
        <f t="array" ref="R529">IF(D529="Electric","--",IF(D529="Gasoline",_xlfn._xlws.FILTER(LSIEF[HC-ZH (g/hp-hr)],(LSIEF[Fuel]=D529)*(LSIEF[HP Bin]=I529)*(LSIEF[Model Year]=E529)),""))</f>
        <v>1.2999999999999999E-2</v>
      </c>
      <c r="S529" s="158">
        <f t="shared" si="147"/>
        <v>1.2999999999999999E-2</v>
      </c>
      <c r="T529" s="159" t="str" cm="1">
        <f t="array" ref="T529">IF(D529="Electric","--",IF(D529="Diesel",_xlfn._xlws.FILTER(ORDEF[HCDR],(ORDEF[HP]=I529)*(ORDEF[Model_Year]=E529),),""))</f>
        <v/>
      </c>
      <c r="U529" s="159" cm="1">
        <f t="array" ref="U529">IF(D529="Electric","--",IF(D529="Gasoline",_xlfn._xlws.FILTER(LSIEF[HC DR],(LSIEF[Fuel]=D529)*(LSIEF[HP Bin]=I529)*(LSIEF[Model Year]=E529)),""))</f>
        <v>6.6879999999999997E-5</v>
      </c>
      <c r="V529" s="159">
        <f t="shared" si="148"/>
        <v>6.6879999999999997E-5</v>
      </c>
      <c r="W529" s="158" t="str" cm="1">
        <f t="array" ref="W529">IF(D529="Electric","--",IF(D529="Diesel",_xlfn._xlws.FILTER(ORDEF[NOXzh],(ORDEF[HP]=I529)*(ORDEF[Model_Year]=E529)),""))</f>
        <v/>
      </c>
      <c r="X529" s="158" cm="1">
        <f t="array" ref="X529">IF(D529="Electric","--",IF(D529="Gasoline",_xlfn._xlws.FILTER(LSIEF[NOX-ZH (g/hp-hr)],(LSIEF[Fuel]=D529)*(LSIEF[HP Bin]=I529)*(LSIEF[Model Year]=E529)),""))</f>
        <v>0.01</v>
      </c>
      <c r="Y529" s="158">
        <f t="shared" si="149"/>
        <v>0.01</v>
      </c>
      <c r="Z529" s="159" t="str" cm="1">
        <f t="array" ref="Z529">IF(D529="Electric","--",IF(D529="Diesel",_xlfn._xlws.FILTER(ORDEF[NOXdr],(ORDEF[HP]=I529)*(ORDEF[Model_Year]=E529)),""))</f>
        <v/>
      </c>
      <c r="AA529" s="159" cm="1">
        <f t="array" ref="AA529">IF(E529="Electric","--",IF(D529="Gasoline",_xlfn._xlws.FILTER(LSIEF[NOX DR],(LSIEF[Fuel]=D529)*(LSIEF[HP Bin]=I529)*(LSIEF[Model Year]=E529)),""))</f>
        <v>4.7720000000000004E-5</v>
      </c>
      <c r="AB529" s="159">
        <f t="shared" si="150"/>
        <v>4.7720000000000004E-5</v>
      </c>
      <c r="AC529" s="158" t="str" cm="1">
        <f t="array" ref="AC529">IF(D529="Electric","--",IF(D529="Diesel",_xlfn._xlws.FILTER(DFCF2[Fuel_HC],(DFCF2[MY]=E529)),""))</f>
        <v/>
      </c>
      <c r="AD529" s="158" cm="1">
        <f t="array" ref="AD529">IF(D529="Electric","--",IF(D529="Gasoline",_xlfn._xlws.FILTER(GFCF2[Fuel_HC],(GFCF2[MY]=E529)),""))</f>
        <v>1</v>
      </c>
      <c r="AE529" s="158">
        <f t="shared" si="151"/>
        <v>1</v>
      </c>
      <c r="AF529" s="157" t="str" cm="1">
        <f t="array" ref="AF529">IF(D529="Electric","--",IF(D529="Diesel",_xlfn._xlws.FILTER(DFCF2[Fuel_NOX],(DFCF2[MY]=E529)),""))</f>
        <v/>
      </c>
      <c r="AG529" s="157" cm="1">
        <f t="array" ref="AG529">IF(D529="Electric","--",IF(D529="Gasoline",_xlfn._xlws.FILTER(GFCF2[Fuel_NOX],(GFCF2[MY]=E529)),""))</f>
        <v>0.97699999999999998</v>
      </c>
      <c r="AH529" s="157">
        <f t="shared" si="152"/>
        <v>0.97699999999999998</v>
      </c>
      <c r="AI529" s="158">
        <f t="shared" si="153"/>
        <v>8.9109118461538461E-2</v>
      </c>
      <c r="AJ529" s="158">
        <f t="shared" si="154"/>
        <v>6.282611257365385E-2</v>
      </c>
      <c r="AK529" s="158">
        <f t="shared" si="155"/>
        <v>7.364112743554843</v>
      </c>
      <c r="AL529" s="158">
        <f t="shared" si="156"/>
        <v>5.1920452611294721</v>
      </c>
      <c r="AM529" s="158">
        <f t="shared" si="157"/>
        <v>3.6820563717774217E-3</v>
      </c>
      <c r="AN529" s="167">
        <f t="shared" si="158"/>
        <v>2.5960226305647362E-3</v>
      </c>
      <c r="AO529" s="158">
        <f t="shared" si="159"/>
        <v>3.3867554507608722E-3</v>
      </c>
      <c r="AP529" s="157"/>
      <c r="AQ529" s="161"/>
      <c r="AR529" s="161"/>
      <c r="AS529" s="161" t="str">
        <f>IF(ISNA(VLOOKUP($B529,'2017 Emission Inventory'!$B$2:$B$803,1,FALSE)),"No","Yes")</f>
        <v>No</v>
      </c>
      <c r="AT529" s="161" t="str">
        <f>IFERROR(INDEX('2017 Emission Inventory'!$C$2:$C$803,MATCH($B529,'2017 Emission Inventory'!$B$2:$B$803,0)),"")</f>
        <v/>
      </c>
      <c r="AU529" s="161" t="str">
        <f>IFERROR(INDEX('2017 Emission Inventory'!$D$2:$D$803,MATCH($B529,'2017 Emission Inventory'!$B$2:$B$803,0)),"")</f>
        <v/>
      </c>
      <c r="AV529" s="161" t="str">
        <f>IFERROR(INDEX('2017 Emission Inventory'!$E$2:$E$803,MATCH($B529,'2017 Emission Inventory'!$B$2:$B$803,0)),"")</f>
        <v/>
      </c>
      <c r="AW529" s="161" t="str">
        <f>IFERROR(INDEX('2017 Emission Inventory'!$F$2:$F$803,MATCH($B529,'2017 Emission Inventory'!$B$2:$B$803,0)),"")</f>
        <v/>
      </c>
      <c r="AX529" s="161" t="str">
        <f>IFERROR(INDEX('2017 Emission Inventory'!$G$2:$G$803,MATCH($B529,'2017 Emission Inventory'!$B$2:$B$803,0)),"")</f>
        <v/>
      </c>
      <c r="AY529" s="162" t="str">
        <f>IFERROR(INDEX('2017 Emission Inventory'!$AL$2:$AL$803,MATCH($B529,'2017 Emission Inventory'!$B$2:$B$803,0)),"")</f>
        <v/>
      </c>
      <c r="AZ529" s="163" t="e">
        <f t="shared" si="160"/>
        <v>#VALUE!</v>
      </c>
      <c r="BB529" s="166"/>
    </row>
    <row r="530" spans="1:54" s="160" customFormat="1" x14ac:dyDescent="0.35">
      <c r="A530" s="157">
        <v>529</v>
      </c>
      <c r="B530" s="157">
        <v>419547</v>
      </c>
      <c r="C530" s="157" t="s">
        <v>205</v>
      </c>
      <c r="D530" s="157" t="s">
        <v>16</v>
      </c>
      <c r="E530" s="157">
        <v>2020</v>
      </c>
      <c r="F530" s="157">
        <v>61</v>
      </c>
      <c r="G530" s="157">
        <v>1137.9951923076924</v>
      </c>
      <c r="H530" s="157"/>
      <c r="I530" s="157">
        <f t="shared" si="144"/>
        <v>75</v>
      </c>
      <c r="J530" s="157" t="str">
        <f>IF(D530="Electric","--",IF(D530="Diesel",VLOOKUP(C530,[2]ORDLF!A:B,2,FALSE),""))</f>
        <v/>
      </c>
      <c r="K530" s="157">
        <f>IF(D530="Electric","--",IF(D530="Gasoline",VLOOKUP(C530,LSILF!A:C,3,FALSE),""))</f>
        <v>0.54</v>
      </c>
      <c r="L530" s="158">
        <f t="shared" si="143"/>
        <v>0.54</v>
      </c>
      <c r="M530" s="157" t="str" cm="1">
        <f t="array" ref="M530">IF(D530="Electric","--",IF(D530="Diesel",_xlfn._xlws.FILTER(DIESCH[CH Cap],(DIESCH[HP Bin]=I530)),""))</f>
        <v/>
      </c>
      <c r="N530" s="157" cm="1">
        <f t="array" ref="N530">IF(D530="Electric","--",IF(D530="Gasoline",_xlfn._xlws.FILTER(LSICH[CH Cap],(LSICH[Fuel Type]=D530)*(LSICH[MY]=E530)),""))</f>
        <v>10000</v>
      </c>
      <c r="O530" s="157">
        <f t="shared" si="145"/>
        <v>10000</v>
      </c>
      <c r="P530" s="157">
        <f t="shared" si="146"/>
        <v>1137.9951923076924</v>
      </c>
      <c r="Q530" s="157" t="str" cm="1">
        <f t="array" ref="Q530">IF(D530="Electric","--",IF(D530="Diesel",_xlfn._xlws.FILTER(ORDEF[HC-ZH (g/hp-hr)],(ORDEF[HP]=I530)*(ORDEF[Model_Year]=E530)),""))</f>
        <v/>
      </c>
      <c r="R530" s="157" cm="1">
        <f t="array" ref="R530">IF(D530="Electric","--",IF(D530="Gasoline",_xlfn._xlws.FILTER(LSIEF[HC-ZH (g/hp-hr)],(LSIEF[Fuel]=D530)*(LSIEF[HP Bin]=I530)*(LSIEF[Model Year]=E530)),""))</f>
        <v>1.2999999999999999E-2</v>
      </c>
      <c r="S530" s="158">
        <f t="shared" si="147"/>
        <v>1.2999999999999999E-2</v>
      </c>
      <c r="T530" s="159" t="str" cm="1">
        <f t="array" ref="T530">IF(D530="Electric","--",IF(D530="Diesel",_xlfn._xlws.FILTER(ORDEF[HCDR],(ORDEF[HP]=I530)*(ORDEF[Model_Year]=E530),),""))</f>
        <v/>
      </c>
      <c r="U530" s="159" cm="1">
        <f t="array" ref="U530">IF(D530="Electric","--",IF(D530="Gasoline",_xlfn._xlws.FILTER(LSIEF[HC DR],(LSIEF[Fuel]=D530)*(LSIEF[HP Bin]=I530)*(LSIEF[Model Year]=E530)),""))</f>
        <v>6.6879999999999997E-5</v>
      </c>
      <c r="V530" s="159">
        <f t="shared" si="148"/>
        <v>6.6879999999999997E-5</v>
      </c>
      <c r="W530" s="158" t="str" cm="1">
        <f t="array" ref="W530">IF(D530="Electric","--",IF(D530="Diesel",_xlfn._xlws.FILTER(ORDEF[NOXzh],(ORDEF[HP]=I530)*(ORDEF[Model_Year]=E530)),""))</f>
        <v/>
      </c>
      <c r="X530" s="158" cm="1">
        <f t="array" ref="X530">IF(D530="Electric","--",IF(D530="Gasoline",_xlfn._xlws.FILTER(LSIEF[NOX-ZH (g/hp-hr)],(LSIEF[Fuel]=D530)*(LSIEF[HP Bin]=I530)*(LSIEF[Model Year]=E530)),""))</f>
        <v>0.01</v>
      </c>
      <c r="Y530" s="158">
        <f t="shared" si="149"/>
        <v>0.01</v>
      </c>
      <c r="Z530" s="159" t="str" cm="1">
        <f t="array" ref="Z530">IF(D530="Electric","--",IF(D530="Diesel",_xlfn._xlws.FILTER(ORDEF[NOXdr],(ORDEF[HP]=I530)*(ORDEF[Model_Year]=E530)),""))</f>
        <v/>
      </c>
      <c r="AA530" s="159" cm="1">
        <f t="array" ref="AA530">IF(E530="Electric","--",IF(D530="Gasoline",_xlfn._xlws.FILTER(LSIEF[NOX DR],(LSIEF[Fuel]=D530)*(LSIEF[HP Bin]=I530)*(LSIEF[Model Year]=E530)),""))</f>
        <v>4.7720000000000004E-5</v>
      </c>
      <c r="AB530" s="159">
        <f t="shared" si="150"/>
        <v>4.7720000000000004E-5</v>
      </c>
      <c r="AC530" s="158" t="str" cm="1">
        <f t="array" ref="AC530">IF(D530="Electric","--",IF(D530="Diesel",_xlfn._xlws.FILTER(DFCF2[Fuel_HC],(DFCF2[MY]=E530)),""))</f>
        <v/>
      </c>
      <c r="AD530" s="158" cm="1">
        <f t="array" ref="AD530">IF(D530="Electric","--",IF(D530="Gasoline",_xlfn._xlws.FILTER(GFCF2[Fuel_HC],(GFCF2[MY]=E530)),""))</f>
        <v>1</v>
      </c>
      <c r="AE530" s="158">
        <f t="shared" si="151"/>
        <v>1</v>
      </c>
      <c r="AF530" s="157" t="str" cm="1">
        <f t="array" ref="AF530">IF(D530="Electric","--",IF(D530="Diesel",_xlfn._xlws.FILTER(DFCF2[Fuel_NOX],(DFCF2[MY]=E530)),""))</f>
        <v/>
      </c>
      <c r="AG530" s="157" cm="1">
        <f t="array" ref="AG530">IF(D530="Electric","--",IF(D530="Gasoline",_xlfn._xlws.FILTER(GFCF2[Fuel_NOX],(GFCF2[MY]=E530)),""))</f>
        <v>0.97699999999999998</v>
      </c>
      <c r="AH530" s="157">
        <f t="shared" si="152"/>
        <v>0.97699999999999998</v>
      </c>
      <c r="AI530" s="158">
        <f t="shared" si="153"/>
        <v>8.9109118461538461E-2</v>
      </c>
      <c r="AJ530" s="158">
        <f t="shared" si="154"/>
        <v>6.282611257365385E-2</v>
      </c>
      <c r="AK530" s="158">
        <f t="shared" si="155"/>
        <v>7.364112743554843</v>
      </c>
      <c r="AL530" s="158">
        <f t="shared" si="156"/>
        <v>5.1920452611294721</v>
      </c>
      <c r="AM530" s="158">
        <f t="shared" si="157"/>
        <v>3.6820563717774217E-3</v>
      </c>
      <c r="AN530" s="167">
        <f t="shared" si="158"/>
        <v>2.5960226305647362E-3</v>
      </c>
      <c r="AO530" s="158">
        <f t="shared" si="159"/>
        <v>3.3867554507608722E-3</v>
      </c>
      <c r="AP530" s="157"/>
      <c r="AQ530" s="161"/>
      <c r="AR530" s="161"/>
      <c r="AS530" s="161" t="str">
        <f>IF(ISNA(VLOOKUP($B530,'2017 Emission Inventory'!$B$2:$B$803,1,FALSE)),"No","Yes")</f>
        <v>No</v>
      </c>
      <c r="AT530" s="161" t="str">
        <f>IFERROR(INDEX('2017 Emission Inventory'!$C$2:$C$803,MATCH($B530,'2017 Emission Inventory'!$B$2:$B$803,0)),"")</f>
        <v/>
      </c>
      <c r="AU530" s="161" t="str">
        <f>IFERROR(INDEX('2017 Emission Inventory'!$D$2:$D$803,MATCH($B530,'2017 Emission Inventory'!$B$2:$B$803,0)),"")</f>
        <v/>
      </c>
      <c r="AV530" s="161" t="str">
        <f>IFERROR(INDEX('2017 Emission Inventory'!$E$2:$E$803,MATCH($B530,'2017 Emission Inventory'!$B$2:$B$803,0)),"")</f>
        <v/>
      </c>
      <c r="AW530" s="161" t="str">
        <f>IFERROR(INDEX('2017 Emission Inventory'!$F$2:$F$803,MATCH($B530,'2017 Emission Inventory'!$B$2:$B$803,0)),"")</f>
        <v/>
      </c>
      <c r="AX530" s="161" t="str">
        <f>IFERROR(INDEX('2017 Emission Inventory'!$G$2:$G$803,MATCH($B530,'2017 Emission Inventory'!$B$2:$B$803,0)),"")</f>
        <v/>
      </c>
      <c r="AY530" s="162" t="str">
        <f>IFERROR(INDEX('2017 Emission Inventory'!$AL$2:$AL$803,MATCH($B530,'2017 Emission Inventory'!$B$2:$B$803,0)),"")</f>
        <v/>
      </c>
      <c r="AZ530" s="163" t="e">
        <f t="shared" si="160"/>
        <v>#VALUE!</v>
      </c>
      <c r="BB530" s="166"/>
    </row>
    <row r="531" spans="1:54" s="160" customFormat="1" x14ac:dyDescent="0.35">
      <c r="A531" s="157">
        <v>530</v>
      </c>
      <c r="B531" s="157">
        <v>419625</v>
      </c>
      <c r="C531" s="157" t="s">
        <v>205</v>
      </c>
      <c r="D531" s="157" t="s">
        <v>16</v>
      </c>
      <c r="E531" s="157">
        <v>2020</v>
      </c>
      <c r="F531" s="157">
        <v>61</v>
      </c>
      <c r="G531" s="157">
        <v>1137.9951923076924</v>
      </c>
      <c r="H531" s="157"/>
      <c r="I531" s="157">
        <f t="shared" si="144"/>
        <v>75</v>
      </c>
      <c r="J531" s="157" t="str">
        <f>IF(D531="Electric","--",IF(D531="Diesel",VLOOKUP(C531,[2]ORDLF!A:B,2,FALSE),""))</f>
        <v/>
      </c>
      <c r="K531" s="157">
        <f>IF(D531="Electric","--",IF(D531="Gasoline",VLOOKUP(C531,LSILF!A:C,3,FALSE),""))</f>
        <v>0.54</v>
      </c>
      <c r="L531" s="158">
        <f t="shared" si="143"/>
        <v>0.54</v>
      </c>
      <c r="M531" s="157" t="str" cm="1">
        <f t="array" ref="M531">IF(D531="Electric","--",IF(D531="Diesel",_xlfn._xlws.FILTER(DIESCH[CH Cap],(DIESCH[HP Bin]=I531)),""))</f>
        <v/>
      </c>
      <c r="N531" s="157" cm="1">
        <f t="array" ref="N531">IF(D531="Electric","--",IF(D531="Gasoline",_xlfn._xlws.FILTER(LSICH[CH Cap],(LSICH[Fuel Type]=D531)*(LSICH[MY]=E531)),""))</f>
        <v>10000</v>
      </c>
      <c r="O531" s="157">
        <f t="shared" si="145"/>
        <v>10000</v>
      </c>
      <c r="P531" s="157">
        <f t="shared" si="146"/>
        <v>1137.9951923076924</v>
      </c>
      <c r="Q531" s="157" t="str" cm="1">
        <f t="array" ref="Q531">IF(D531="Electric","--",IF(D531="Diesel",_xlfn._xlws.FILTER(ORDEF[HC-ZH (g/hp-hr)],(ORDEF[HP]=I531)*(ORDEF[Model_Year]=E531)),""))</f>
        <v/>
      </c>
      <c r="R531" s="157" cm="1">
        <f t="array" ref="R531">IF(D531="Electric","--",IF(D531="Gasoline",_xlfn._xlws.FILTER(LSIEF[HC-ZH (g/hp-hr)],(LSIEF[Fuel]=D531)*(LSIEF[HP Bin]=I531)*(LSIEF[Model Year]=E531)),""))</f>
        <v>1.2999999999999999E-2</v>
      </c>
      <c r="S531" s="158">
        <f t="shared" si="147"/>
        <v>1.2999999999999999E-2</v>
      </c>
      <c r="T531" s="159" t="str" cm="1">
        <f t="array" ref="T531">IF(D531="Electric","--",IF(D531="Diesel",_xlfn._xlws.FILTER(ORDEF[HCDR],(ORDEF[HP]=I531)*(ORDEF[Model_Year]=E531),),""))</f>
        <v/>
      </c>
      <c r="U531" s="159" cm="1">
        <f t="array" ref="U531">IF(D531="Electric","--",IF(D531="Gasoline",_xlfn._xlws.FILTER(LSIEF[HC DR],(LSIEF[Fuel]=D531)*(LSIEF[HP Bin]=I531)*(LSIEF[Model Year]=E531)),""))</f>
        <v>6.6879999999999997E-5</v>
      </c>
      <c r="V531" s="159">
        <f t="shared" si="148"/>
        <v>6.6879999999999997E-5</v>
      </c>
      <c r="W531" s="158" t="str" cm="1">
        <f t="array" ref="W531">IF(D531="Electric","--",IF(D531="Diesel",_xlfn._xlws.FILTER(ORDEF[NOXzh],(ORDEF[HP]=I531)*(ORDEF[Model_Year]=E531)),""))</f>
        <v/>
      </c>
      <c r="X531" s="158" cm="1">
        <f t="array" ref="X531">IF(D531="Electric","--",IF(D531="Gasoline",_xlfn._xlws.FILTER(LSIEF[NOX-ZH (g/hp-hr)],(LSIEF[Fuel]=D531)*(LSIEF[HP Bin]=I531)*(LSIEF[Model Year]=E531)),""))</f>
        <v>0.01</v>
      </c>
      <c r="Y531" s="158">
        <f t="shared" si="149"/>
        <v>0.01</v>
      </c>
      <c r="Z531" s="159" t="str" cm="1">
        <f t="array" ref="Z531">IF(D531="Electric","--",IF(D531="Diesel",_xlfn._xlws.FILTER(ORDEF[NOXdr],(ORDEF[HP]=I531)*(ORDEF[Model_Year]=E531)),""))</f>
        <v/>
      </c>
      <c r="AA531" s="159" cm="1">
        <f t="array" ref="AA531">IF(E531="Electric","--",IF(D531="Gasoline",_xlfn._xlws.FILTER(LSIEF[NOX DR],(LSIEF[Fuel]=D531)*(LSIEF[HP Bin]=I531)*(LSIEF[Model Year]=E531)),""))</f>
        <v>4.7720000000000004E-5</v>
      </c>
      <c r="AB531" s="159">
        <f t="shared" si="150"/>
        <v>4.7720000000000004E-5</v>
      </c>
      <c r="AC531" s="158" t="str" cm="1">
        <f t="array" ref="AC531">IF(D531="Electric","--",IF(D531="Diesel",_xlfn._xlws.FILTER(DFCF2[Fuel_HC],(DFCF2[MY]=E531)),""))</f>
        <v/>
      </c>
      <c r="AD531" s="158" cm="1">
        <f t="array" ref="AD531">IF(D531="Electric","--",IF(D531="Gasoline",_xlfn._xlws.FILTER(GFCF2[Fuel_HC],(GFCF2[MY]=E531)),""))</f>
        <v>1</v>
      </c>
      <c r="AE531" s="158">
        <f t="shared" si="151"/>
        <v>1</v>
      </c>
      <c r="AF531" s="157" t="str" cm="1">
        <f t="array" ref="AF531">IF(D531="Electric","--",IF(D531="Diesel",_xlfn._xlws.FILTER(DFCF2[Fuel_NOX],(DFCF2[MY]=E531)),""))</f>
        <v/>
      </c>
      <c r="AG531" s="157" cm="1">
        <f t="array" ref="AG531">IF(D531="Electric","--",IF(D531="Gasoline",_xlfn._xlws.FILTER(GFCF2[Fuel_NOX],(GFCF2[MY]=E531)),""))</f>
        <v>0.97699999999999998</v>
      </c>
      <c r="AH531" s="157">
        <f t="shared" si="152"/>
        <v>0.97699999999999998</v>
      </c>
      <c r="AI531" s="158">
        <f t="shared" si="153"/>
        <v>8.9109118461538461E-2</v>
      </c>
      <c r="AJ531" s="158">
        <f t="shared" si="154"/>
        <v>6.282611257365385E-2</v>
      </c>
      <c r="AK531" s="158">
        <f t="shared" si="155"/>
        <v>7.364112743554843</v>
      </c>
      <c r="AL531" s="158">
        <f t="shared" si="156"/>
        <v>5.1920452611294721</v>
      </c>
      <c r="AM531" s="158">
        <f t="shared" si="157"/>
        <v>3.6820563717774217E-3</v>
      </c>
      <c r="AN531" s="167">
        <f t="shared" si="158"/>
        <v>2.5960226305647362E-3</v>
      </c>
      <c r="AO531" s="158">
        <f t="shared" si="159"/>
        <v>3.3867554507608722E-3</v>
      </c>
      <c r="AP531" s="157"/>
      <c r="AQ531" s="161"/>
      <c r="AR531" s="161"/>
      <c r="AS531" s="161" t="str">
        <f>IF(ISNA(VLOOKUP($B531,'2017 Emission Inventory'!$B$2:$B$803,1,FALSE)),"No","Yes")</f>
        <v>No</v>
      </c>
      <c r="AT531" s="161" t="str">
        <f>IFERROR(INDEX('2017 Emission Inventory'!$C$2:$C$803,MATCH($B531,'2017 Emission Inventory'!$B$2:$B$803,0)),"")</f>
        <v/>
      </c>
      <c r="AU531" s="161" t="str">
        <f>IFERROR(INDEX('2017 Emission Inventory'!$D$2:$D$803,MATCH($B531,'2017 Emission Inventory'!$B$2:$B$803,0)),"")</f>
        <v/>
      </c>
      <c r="AV531" s="161" t="str">
        <f>IFERROR(INDEX('2017 Emission Inventory'!$E$2:$E$803,MATCH($B531,'2017 Emission Inventory'!$B$2:$B$803,0)),"")</f>
        <v/>
      </c>
      <c r="AW531" s="161" t="str">
        <f>IFERROR(INDEX('2017 Emission Inventory'!$F$2:$F$803,MATCH($B531,'2017 Emission Inventory'!$B$2:$B$803,0)),"")</f>
        <v/>
      </c>
      <c r="AX531" s="161" t="str">
        <f>IFERROR(INDEX('2017 Emission Inventory'!$G$2:$G$803,MATCH($B531,'2017 Emission Inventory'!$B$2:$B$803,0)),"")</f>
        <v/>
      </c>
      <c r="AY531" s="162" t="str">
        <f>IFERROR(INDEX('2017 Emission Inventory'!$AL$2:$AL$803,MATCH($B531,'2017 Emission Inventory'!$B$2:$B$803,0)),"")</f>
        <v/>
      </c>
      <c r="AZ531" s="163" t="e">
        <f t="shared" si="160"/>
        <v>#VALUE!</v>
      </c>
      <c r="BB531" s="166"/>
    </row>
    <row r="532" spans="1:54" s="160" customFormat="1" x14ac:dyDescent="0.35">
      <c r="A532" s="157">
        <v>531</v>
      </c>
      <c r="B532" s="157">
        <v>419626</v>
      </c>
      <c r="C532" s="157" t="s">
        <v>205</v>
      </c>
      <c r="D532" s="157" t="s">
        <v>16</v>
      </c>
      <c r="E532" s="157">
        <v>2020</v>
      </c>
      <c r="F532" s="157">
        <v>61</v>
      </c>
      <c r="G532" s="157">
        <v>1137.9951923076924</v>
      </c>
      <c r="H532" s="157"/>
      <c r="I532" s="157">
        <f t="shared" si="144"/>
        <v>75</v>
      </c>
      <c r="J532" s="157" t="str">
        <f>IF(D532="Electric","--",IF(D532="Diesel",VLOOKUP(C532,[2]ORDLF!A:B,2,FALSE),""))</f>
        <v/>
      </c>
      <c r="K532" s="157">
        <f>IF(D532="Electric","--",IF(D532="Gasoline",VLOOKUP(C532,LSILF!A:C,3,FALSE),""))</f>
        <v>0.54</v>
      </c>
      <c r="L532" s="158">
        <f t="shared" si="143"/>
        <v>0.54</v>
      </c>
      <c r="M532" s="157" t="str" cm="1">
        <f t="array" ref="M532">IF(D532="Electric","--",IF(D532="Diesel",_xlfn._xlws.FILTER(DIESCH[CH Cap],(DIESCH[HP Bin]=I532)),""))</f>
        <v/>
      </c>
      <c r="N532" s="157" cm="1">
        <f t="array" ref="N532">IF(D532="Electric","--",IF(D532="Gasoline",_xlfn._xlws.FILTER(LSICH[CH Cap],(LSICH[Fuel Type]=D532)*(LSICH[MY]=E532)),""))</f>
        <v>10000</v>
      </c>
      <c r="O532" s="157">
        <f t="shared" si="145"/>
        <v>10000</v>
      </c>
      <c r="P532" s="157">
        <f t="shared" si="146"/>
        <v>1137.9951923076924</v>
      </c>
      <c r="Q532" s="157" t="str" cm="1">
        <f t="array" ref="Q532">IF(D532="Electric","--",IF(D532="Diesel",_xlfn._xlws.FILTER(ORDEF[HC-ZH (g/hp-hr)],(ORDEF[HP]=I532)*(ORDEF[Model_Year]=E532)),""))</f>
        <v/>
      </c>
      <c r="R532" s="157" cm="1">
        <f t="array" ref="R532">IF(D532="Electric","--",IF(D532="Gasoline",_xlfn._xlws.FILTER(LSIEF[HC-ZH (g/hp-hr)],(LSIEF[Fuel]=D532)*(LSIEF[HP Bin]=I532)*(LSIEF[Model Year]=E532)),""))</f>
        <v>1.2999999999999999E-2</v>
      </c>
      <c r="S532" s="158">
        <f t="shared" si="147"/>
        <v>1.2999999999999999E-2</v>
      </c>
      <c r="T532" s="159" t="str" cm="1">
        <f t="array" ref="T532">IF(D532="Electric","--",IF(D532="Diesel",_xlfn._xlws.FILTER(ORDEF[HCDR],(ORDEF[HP]=I532)*(ORDEF[Model_Year]=E532),),""))</f>
        <v/>
      </c>
      <c r="U532" s="159" cm="1">
        <f t="array" ref="U532">IF(D532="Electric","--",IF(D532="Gasoline",_xlfn._xlws.FILTER(LSIEF[HC DR],(LSIEF[Fuel]=D532)*(LSIEF[HP Bin]=I532)*(LSIEF[Model Year]=E532)),""))</f>
        <v>6.6879999999999997E-5</v>
      </c>
      <c r="V532" s="159">
        <f t="shared" si="148"/>
        <v>6.6879999999999997E-5</v>
      </c>
      <c r="W532" s="158" t="str" cm="1">
        <f t="array" ref="W532">IF(D532="Electric","--",IF(D532="Diesel",_xlfn._xlws.FILTER(ORDEF[NOXzh],(ORDEF[HP]=I532)*(ORDEF[Model_Year]=E532)),""))</f>
        <v/>
      </c>
      <c r="X532" s="158" cm="1">
        <f t="array" ref="X532">IF(D532="Electric","--",IF(D532="Gasoline",_xlfn._xlws.FILTER(LSIEF[NOX-ZH (g/hp-hr)],(LSIEF[Fuel]=D532)*(LSIEF[HP Bin]=I532)*(LSIEF[Model Year]=E532)),""))</f>
        <v>0.01</v>
      </c>
      <c r="Y532" s="158">
        <f t="shared" si="149"/>
        <v>0.01</v>
      </c>
      <c r="Z532" s="159" t="str" cm="1">
        <f t="array" ref="Z532">IF(D532="Electric","--",IF(D532="Diesel",_xlfn._xlws.FILTER(ORDEF[NOXdr],(ORDEF[HP]=I532)*(ORDEF[Model_Year]=E532)),""))</f>
        <v/>
      </c>
      <c r="AA532" s="159" cm="1">
        <f t="array" ref="AA532">IF(E532="Electric","--",IF(D532="Gasoline",_xlfn._xlws.FILTER(LSIEF[NOX DR],(LSIEF[Fuel]=D532)*(LSIEF[HP Bin]=I532)*(LSIEF[Model Year]=E532)),""))</f>
        <v>4.7720000000000004E-5</v>
      </c>
      <c r="AB532" s="159">
        <f t="shared" si="150"/>
        <v>4.7720000000000004E-5</v>
      </c>
      <c r="AC532" s="158" t="str" cm="1">
        <f t="array" ref="AC532">IF(D532="Electric","--",IF(D532="Diesel",_xlfn._xlws.FILTER(DFCF2[Fuel_HC],(DFCF2[MY]=E532)),""))</f>
        <v/>
      </c>
      <c r="AD532" s="158" cm="1">
        <f t="array" ref="AD532">IF(D532="Electric","--",IF(D532="Gasoline",_xlfn._xlws.FILTER(GFCF2[Fuel_HC],(GFCF2[MY]=E532)),""))</f>
        <v>1</v>
      </c>
      <c r="AE532" s="158">
        <f t="shared" si="151"/>
        <v>1</v>
      </c>
      <c r="AF532" s="157" t="str" cm="1">
        <f t="array" ref="AF532">IF(D532="Electric","--",IF(D532="Diesel",_xlfn._xlws.FILTER(DFCF2[Fuel_NOX],(DFCF2[MY]=E532)),""))</f>
        <v/>
      </c>
      <c r="AG532" s="157" cm="1">
        <f t="array" ref="AG532">IF(D532="Electric","--",IF(D532="Gasoline",_xlfn._xlws.FILTER(GFCF2[Fuel_NOX],(GFCF2[MY]=E532)),""))</f>
        <v>0.97699999999999998</v>
      </c>
      <c r="AH532" s="157">
        <f t="shared" si="152"/>
        <v>0.97699999999999998</v>
      </c>
      <c r="AI532" s="158">
        <f t="shared" si="153"/>
        <v>8.9109118461538461E-2</v>
      </c>
      <c r="AJ532" s="158">
        <f t="shared" si="154"/>
        <v>6.282611257365385E-2</v>
      </c>
      <c r="AK532" s="158">
        <f t="shared" si="155"/>
        <v>7.364112743554843</v>
      </c>
      <c r="AL532" s="158">
        <f t="shared" si="156"/>
        <v>5.1920452611294721</v>
      </c>
      <c r="AM532" s="158">
        <f t="shared" si="157"/>
        <v>3.6820563717774217E-3</v>
      </c>
      <c r="AN532" s="167">
        <f t="shared" si="158"/>
        <v>2.5960226305647362E-3</v>
      </c>
      <c r="AO532" s="158">
        <f t="shared" si="159"/>
        <v>3.3867554507608722E-3</v>
      </c>
      <c r="AP532" s="157"/>
      <c r="AQ532" s="161"/>
      <c r="AR532" s="161"/>
      <c r="AS532" s="161" t="str">
        <f>IF(ISNA(VLOOKUP($B532,'2017 Emission Inventory'!$B$2:$B$803,1,FALSE)),"No","Yes")</f>
        <v>No</v>
      </c>
      <c r="AT532" s="161" t="str">
        <f>IFERROR(INDEX('2017 Emission Inventory'!$C$2:$C$803,MATCH($B532,'2017 Emission Inventory'!$B$2:$B$803,0)),"")</f>
        <v/>
      </c>
      <c r="AU532" s="161" t="str">
        <f>IFERROR(INDEX('2017 Emission Inventory'!$D$2:$D$803,MATCH($B532,'2017 Emission Inventory'!$B$2:$B$803,0)),"")</f>
        <v/>
      </c>
      <c r="AV532" s="161" t="str">
        <f>IFERROR(INDEX('2017 Emission Inventory'!$E$2:$E$803,MATCH($B532,'2017 Emission Inventory'!$B$2:$B$803,0)),"")</f>
        <v/>
      </c>
      <c r="AW532" s="161" t="str">
        <f>IFERROR(INDEX('2017 Emission Inventory'!$F$2:$F$803,MATCH($B532,'2017 Emission Inventory'!$B$2:$B$803,0)),"")</f>
        <v/>
      </c>
      <c r="AX532" s="161" t="str">
        <f>IFERROR(INDEX('2017 Emission Inventory'!$G$2:$G$803,MATCH($B532,'2017 Emission Inventory'!$B$2:$B$803,0)),"")</f>
        <v/>
      </c>
      <c r="AY532" s="162" t="str">
        <f>IFERROR(INDEX('2017 Emission Inventory'!$AL$2:$AL$803,MATCH($B532,'2017 Emission Inventory'!$B$2:$B$803,0)),"")</f>
        <v/>
      </c>
      <c r="AZ532" s="163" t="e">
        <f t="shared" si="160"/>
        <v>#VALUE!</v>
      </c>
      <c r="BB532" s="166"/>
    </row>
    <row r="533" spans="1:54" s="160" customFormat="1" x14ac:dyDescent="0.35">
      <c r="A533" s="157">
        <v>532</v>
      </c>
      <c r="B533" s="157" t="s">
        <v>326</v>
      </c>
      <c r="C533" s="157" t="s">
        <v>205</v>
      </c>
      <c r="D533" s="157" t="s">
        <v>408</v>
      </c>
      <c r="E533" s="157">
        <v>2012</v>
      </c>
      <c r="F533" s="157">
        <v>175</v>
      </c>
      <c r="G533" s="157">
        <v>1137.9951923076924</v>
      </c>
      <c r="H533" s="157"/>
      <c r="I533" s="157">
        <f t="shared" si="144"/>
        <v>300</v>
      </c>
      <c r="J533" s="157" t="str">
        <f>IF(D533="Electric","--",IF(D533="Diesel",VLOOKUP(C533,[2]ORDLF!A:B,2,FALSE),""))</f>
        <v/>
      </c>
      <c r="K533" s="157">
        <f>IF(D533="Electric","--",IF(D533="LPG",VLOOKUP(C533,LSILF!A:C,3,FALSE),""))</f>
        <v>0.54</v>
      </c>
      <c r="L533" s="158">
        <f t="shared" si="143"/>
        <v>0.54</v>
      </c>
      <c r="M533" s="157" t="str" cm="1">
        <f t="array" ref="M533">IF(D533="Electric","--",IF(D533="Diesel",_xlfn._xlws.FILTER(DIESCH[CH Cap],(DIESCH[HP Bin]=I533)),""))</f>
        <v/>
      </c>
      <c r="N533" s="157" cm="1">
        <f t="array" ref="N533">IF(D533="Electric","--",IF(D533="LPG",_xlfn._xlws.FILTER(LSICH[CH Cap],(LSICH[Fuel Type]=D533)*(LSICH[MY]=E533)),""))</f>
        <v>10000</v>
      </c>
      <c r="O533" s="157">
        <f t="shared" si="145"/>
        <v>10000</v>
      </c>
      <c r="P533" s="157">
        <f t="shared" si="146"/>
        <v>9103.961538461539</v>
      </c>
      <c r="Q533" s="157" t="str" cm="1">
        <f t="array" ref="Q533">IF(D533="Electric","--",IF(D533="Diesel",_xlfn._xlws.FILTER(ORDEF[HC-ZH (g/hp-hr)],(ORDEF[HP]=I533)*(ORDEF[Model_Year]=E533)),""))</f>
        <v/>
      </c>
      <c r="R533" s="157" cm="1">
        <f t="array" ref="R533">IF(D533="Electric","--",IF(D533="LPG",_xlfn._xlws.FILTER(LSIEF[HC-ZH (g/hp-hr)],(LSIEF[Fuel]=D533)*(LSIEF[HP Bin]=I533)*(LSIEF[Model Year]=E533)),""))</f>
        <v>1.7999999999999999E-2</v>
      </c>
      <c r="S533" s="158">
        <f t="shared" si="147"/>
        <v>1.7999999999999999E-2</v>
      </c>
      <c r="T533" s="159" t="str" cm="1">
        <f t="array" ref="T533">IF(D533="Electric","--",IF(D533="Diesel",_xlfn._xlws.FILTER(ORDEF[HCDR],(ORDEF[HP]=I533)*(ORDEF[Model_Year]=E533),),""))</f>
        <v/>
      </c>
      <c r="U533" s="159" cm="1">
        <f t="array" ref="U533">IF(E533="Electric","--",IF(D533="LPG",_xlfn._xlws.FILTER(LSIEF[HC DR],(LSIEF[Fuel]=D533)*(LSIEF[HP Bin]=I533)*(LSIEF[Model Year]=E533)),""))</f>
        <v>8.1839999999999989E-5</v>
      </c>
      <c r="V533" s="159">
        <f t="shared" si="148"/>
        <v>8.1839999999999989E-5</v>
      </c>
      <c r="W533" s="158" t="str" cm="1">
        <f t="array" ref="W533">IF(D533="Electric","--",IF(D533="Diesel",_xlfn._xlws.FILTER(ORDEF[NOXzh],(ORDEF[HP]=I533)*(ORDEF[Model_Year]=E533)),""))</f>
        <v/>
      </c>
      <c r="X533" s="158" cm="1">
        <f t="array" ref="X533">IF(D533="Electric","--",IF(D533="LPG",_xlfn._xlws.FILTER(LSIEF[NOX-ZH (g/hp-hr)],(LSIEF[Fuel]=D533)*(LSIEF[HP Bin]=I533)*(LSIEF[Model Year]=E533)),""))</f>
        <v>7.0000000000000001E-3</v>
      </c>
      <c r="Y533" s="158">
        <f t="shared" si="149"/>
        <v>7.0000000000000001E-3</v>
      </c>
      <c r="Z533" s="159" t="str" cm="1">
        <f t="array" ref="Z533">IF(D533="Electric","--",IF(D533="Diesel",_xlfn._xlws.FILTER(ORDEF[NOXdr],(ORDEF[HP]=I533)*(ORDEF[Model_Year]=E533)),""))</f>
        <v/>
      </c>
      <c r="AA533" s="159" cm="1">
        <f t="array" ref="AA533">IF(E533="Electric","--",IF(D533="LPG",_xlfn._xlws.FILTER(LSIEF[NOX DR],(LSIEF[Fuel]=D533)*(LSIEF[HP Bin]=I533)*(LSIEF[Model Year]=E533)),""))</f>
        <v>3.2360000000000002E-5</v>
      </c>
      <c r="AB533" s="159">
        <f t="shared" si="150"/>
        <v>3.2360000000000002E-5</v>
      </c>
      <c r="AC533" s="158" t="str" cm="1">
        <f t="array" ref="AC533">IF(D533="Electric","--",IF(D533="Diesel",_xlfn._xlws.FILTER(DFCF2[Fuel_HC],(DFCF2[MY]=E533)),""))</f>
        <v/>
      </c>
      <c r="AD533" s="158" cm="1">
        <f t="array" ref="AD533">IF(D533="Electric","--",IF(D533="LPG",_xlfn._xlws.FILTER(GFCF2[Fuel_HC],(GFCF2[MY]=E533)),""))</f>
        <v>1</v>
      </c>
      <c r="AE533" s="158">
        <f t="shared" si="151"/>
        <v>1</v>
      </c>
      <c r="AF533" s="157" t="str" cm="1">
        <f t="array" ref="AF533">IF(D533="Electric","--",IF(D533="Diesel",_xlfn._xlws.FILTER(DFCF2[Fuel_NOX],(DFCF2[MY]=E533)),""))</f>
        <v/>
      </c>
      <c r="AG533" s="158">
        <v>1</v>
      </c>
      <c r="AH533" s="158">
        <f t="shared" si="152"/>
        <v>1</v>
      </c>
      <c r="AI533" s="158">
        <f t="shared" si="153"/>
        <v>0.76306821230769228</v>
      </c>
      <c r="AJ533" s="158">
        <f t="shared" si="154"/>
        <v>0.30160419538461541</v>
      </c>
      <c r="AK533" s="158">
        <f t="shared" si="155"/>
        <v>180.91303417945178</v>
      </c>
      <c r="AL533" s="158">
        <f t="shared" si="156"/>
        <v>71.506228706957415</v>
      </c>
      <c r="AM533" s="158">
        <f t="shared" si="157"/>
        <v>9.0456517089725894E-2</v>
      </c>
      <c r="AN533" s="158">
        <f t="shared" si="158"/>
        <v>3.5753114353478707E-2</v>
      </c>
      <c r="AO533" s="158">
        <f t="shared" si="159"/>
        <v>8.3201904419129877E-2</v>
      </c>
      <c r="AP533" s="157"/>
      <c r="AQ533" s="161"/>
      <c r="AR533" s="161"/>
      <c r="AS533" s="161" t="str">
        <f>IF(ISNA(VLOOKUP($B533,'2017 Emission Inventory'!$B$2:$B$803,1,FALSE)),"No","Yes")</f>
        <v>Yes</v>
      </c>
      <c r="AT533" s="161" t="str">
        <f>IFERROR(INDEX('2017 Emission Inventory'!$C$2:$C$803,MATCH($B533,'2017 Emission Inventory'!$B$2:$B$803,0)),"")</f>
        <v>Cargo Tractor</v>
      </c>
      <c r="AU533" s="161" t="str">
        <f>IFERROR(INDEX('2017 Emission Inventory'!$D$2:$D$803,MATCH($B533,'2017 Emission Inventory'!$B$2:$B$803,0)),"")</f>
        <v>Gasoline</v>
      </c>
      <c r="AV533" s="161">
        <f>IFERROR(INDEX('2017 Emission Inventory'!$E$2:$E$803,MATCH($B533,'2017 Emission Inventory'!$B$2:$B$803,0)),"")</f>
        <v>2012</v>
      </c>
      <c r="AW533" s="161">
        <f>IFERROR(INDEX('2017 Emission Inventory'!$F$2:$F$803,MATCH($B533,'2017 Emission Inventory'!$B$2:$B$803,0)),"")</f>
        <v>101</v>
      </c>
      <c r="AX533" s="161">
        <f>IFERROR(INDEX('2017 Emission Inventory'!$G$2:$G$803,MATCH($B533,'2017 Emission Inventory'!$B$2:$B$803,0)),"")</f>
        <v>158.69565217391303</v>
      </c>
      <c r="AY533" s="162">
        <f>IFERROR(INDEX('2017 Emission Inventory'!$AL$2:$AL$803,MATCH($B533,'2017 Emission Inventory'!$B$2:$B$803,0)),"")</f>
        <v>3.3913111289354161</v>
      </c>
      <c r="AZ533" s="163">
        <f t="shared" si="160"/>
        <v>68.114917578022002</v>
      </c>
      <c r="BB533" s="166"/>
    </row>
    <row r="534" spans="1:54" s="160" customFormat="1" x14ac:dyDescent="0.35">
      <c r="A534" s="157">
        <v>533</v>
      </c>
      <c r="B534" s="157" t="s">
        <v>405</v>
      </c>
      <c r="C534" s="157" t="s">
        <v>205</v>
      </c>
      <c r="D534" s="157" t="s">
        <v>408</v>
      </c>
      <c r="E534" s="157">
        <v>2018</v>
      </c>
      <c r="F534" s="157">
        <v>175</v>
      </c>
      <c r="G534" s="157">
        <v>1137.9951923076924</v>
      </c>
      <c r="H534" s="157"/>
      <c r="I534" s="157">
        <f t="shared" si="144"/>
        <v>300</v>
      </c>
      <c r="J534" s="157" t="str">
        <f>IF(D534="Electric","--",IF(D534="Diesel",VLOOKUP(C534,[2]ORDLF!A:B,2,FALSE),""))</f>
        <v/>
      </c>
      <c r="K534" s="157">
        <f>IF(D534="Electric","--",IF(D534="LPG",VLOOKUP(C534,LSILF!A:C,3,FALSE),""))</f>
        <v>0.54</v>
      </c>
      <c r="L534" s="158">
        <f t="shared" si="143"/>
        <v>0.54</v>
      </c>
      <c r="M534" s="157" t="str" cm="1">
        <f t="array" ref="M534">IF(D534="Electric","--",IF(D534="Diesel",_xlfn._xlws.FILTER(DIESCH[CH Cap],(DIESCH[HP Bin]=I534)),""))</f>
        <v/>
      </c>
      <c r="N534" s="157" cm="1">
        <f t="array" ref="N534">IF(D534="Electric","--",IF(D534="LPG",_xlfn._xlws.FILTER(LSICH[CH Cap],(LSICH[Fuel Type]=D534)*(LSICH[MY]=E534)),""))</f>
        <v>10000</v>
      </c>
      <c r="O534" s="157">
        <f t="shared" si="145"/>
        <v>10000</v>
      </c>
      <c r="P534" s="157">
        <f t="shared" si="146"/>
        <v>2275.9903846153848</v>
      </c>
      <c r="Q534" s="157" t="str" cm="1">
        <f t="array" ref="Q534">IF(D534="Electric","--",IF(D534="Diesel",_xlfn._xlws.FILTER(ORDEF[HC-ZH (g/hp-hr)],(ORDEF[HP]=I534)*(ORDEF[Model_Year]=E534)),""))</f>
        <v/>
      </c>
      <c r="R534" s="157" cm="1">
        <f t="array" ref="R534">IF(D534="Electric","--",IF(D534="LPG",_xlfn._xlws.FILTER(LSIEF[HC-ZH (g/hp-hr)],(LSIEF[Fuel]=D534)*(LSIEF[HP Bin]=I534)*(LSIEF[Model Year]=E534)),""))</f>
        <v>1.7999999999999999E-2</v>
      </c>
      <c r="S534" s="158">
        <f t="shared" si="147"/>
        <v>1.7999999999999999E-2</v>
      </c>
      <c r="T534" s="159" t="str" cm="1">
        <f t="array" ref="T534">IF(D534="Electric","--",IF(D534="Diesel",_xlfn._xlws.FILTER(ORDEF[HCDR],(ORDEF[HP]=I534)*(ORDEF[Model_Year]=E534),),""))</f>
        <v/>
      </c>
      <c r="U534" s="159" cm="1">
        <f t="array" ref="U534">IF(E534="Electric","--",IF(D534="LPG",_xlfn._xlws.FILTER(LSIEF[HC DR],(LSIEF[Fuel]=D534)*(LSIEF[HP Bin]=I534)*(LSIEF[Model Year]=E534)),""))</f>
        <v>8.1839999999999989E-5</v>
      </c>
      <c r="V534" s="159">
        <f t="shared" si="148"/>
        <v>8.1839999999999989E-5</v>
      </c>
      <c r="W534" s="158" t="str" cm="1">
        <f t="array" ref="W534">IF(D534="Electric","--",IF(D534="Diesel",_xlfn._xlws.FILTER(ORDEF[NOXzh],(ORDEF[HP]=I534)*(ORDEF[Model_Year]=E534)),""))</f>
        <v/>
      </c>
      <c r="X534" s="158" cm="1">
        <f t="array" ref="X534">IF(D534="Electric","--",IF(D534="LPG",_xlfn._xlws.FILTER(LSIEF[NOX-ZH (g/hp-hr)],(LSIEF[Fuel]=D534)*(LSIEF[HP Bin]=I534)*(LSIEF[Model Year]=E534)),""))</f>
        <v>7.0000000000000001E-3</v>
      </c>
      <c r="Y534" s="158">
        <f t="shared" si="149"/>
        <v>7.0000000000000001E-3</v>
      </c>
      <c r="Z534" s="159" t="str" cm="1">
        <f t="array" ref="Z534">IF(D534="Electric","--",IF(D534="Diesel",_xlfn._xlws.FILTER(ORDEF[NOXdr],(ORDEF[HP]=I534)*(ORDEF[Model_Year]=E534)),""))</f>
        <v/>
      </c>
      <c r="AA534" s="159" cm="1">
        <f t="array" ref="AA534">IF(E534="Electric","--",IF(D534="LPG",_xlfn._xlws.FILTER(LSIEF[NOX DR],(LSIEF[Fuel]=D534)*(LSIEF[HP Bin]=I534)*(LSIEF[Model Year]=E534)),""))</f>
        <v>3.2360000000000002E-5</v>
      </c>
      <c r="AB534" s="159">
        <f t="shared" si="150"/>
        <v>3.2360000000000002E-5</v>
      </c>
      <c r="AC534" s="158" t="str" cm="1">
        <f t="array" ref="AC534">IF(D534="Electric","--",IF(D534="Diesel",_xlfn._xlws.FILTER(DFCF2[Fuel_HC],(DFCF2[MY]=E534)),""))</f>
        <v/>
      </c>
      <c r="AD534" s="158" cm="1">
        <f t="array" ref="AD534">IF(D534="Electric","--",IF(D534="LPG",_xlfn._xlws.FILTER(GFCF2[Fuel_HC],(GFCF2[MY]=E534)),""))</f>
        <v>1</v>
      </c>
      <c r="AE534" s="158">
        <f t="shared" si="151"/>
        <v>1</v>
      </c>
      <c r="AF534" s="157" t="str" cm="1">
        <f t="array" ref="AF534">IF(D534="Electric","--",IF(D534="Diesel",_xlfn._xlws.FILTER(DFCF2[Fuel_NOX],(DFCF2[MY]=E534)),""))</f>
        <v/>
      </c>
      <c r="AG534" s="158">
        <v>1</v>
      </c>
      <c r="AH534" s="158">
        <f t="shared" si="152"/>
        <v>1</v>
      </c>
      <c r="AI534" s="158">
        <f t="shared" si="153"/>
        <v>0.20426705307692306</v>
      </c>
      <c r="AJ534" s="158">
        <f t="shared" si="154"/>
        <v>8.0651048846153858E-2</v>
      </c>
      <c r="AK534" s="158">
        <f t="shared" si="155"/>
        <v>48.428923861580103</v>
      </c>
      <c r="AL534" s="158">
        <f t="shared" si="156"/>
        <v>19.121260355462699</v>
      </c>
      <c r="AM534" s="158">
        <f t="shared" si="157"/>
        <v>2.4214461930790052E-2</v>
      </c>
      <c r="AN534" s="158">
        <f t="shared" si="158"/>
        <v>9.5606301777313493E-3</v>
      </c>
      <c r="AO534" s="158">
        <f t="shared" si="159"/>
        <v>2.2272462083940688E-2</v>
      </c>
      <c r="AP534" s="157"/>
      <c r="AQ534" s="161"/>
      <c r="AR534" s="161"/>
      <c r="AS534" s="161" t="str">
        <f>IF(ISNA(VLOOKUP($B534,'2017 Emission Inventory'!$B$2:$B$803,1,FALSE)),"No","Yes")</f>
        <v>Yes</v>
      </c>
      <c r="AT534" s="161" t="str">
        <f>IFERROR(INDEX('2017 Emission Inventory'!$C$2:$C$803,MATCH($B534,'2017 Emission Inventory'!$B$2:$B$803,0)),"")</f>
        <v>Cargo Tractor</v>
      </c>
      <c r="AU534" s="161" t="str">
        <f>IFERROR(INDEX('2017 Emission Inventory'!$D$2:$D$803,MATCH($B534,'2017 Emission Inventory'!$B$2:$B$803,0)),"")</f>
        <v>Gasoline</v>
      </c>
      <c r="AV534" s="161">
        <f>IFERROR(INDEX('2017 Emission Inventory'!$E$2:$E$803,MATCH($B534,'2017 Emission Inventory'!$B$2:$B$803,0)),"")</f>
        <v>2018</v>
      </c>
      <c r="AW534" s="161">
        <f>IFERROR(INDEX('2017 Emission Inventory'!$F$2:$F$803,MATCH($B534,'2017 Emission Inventory'!$B$2:$B$803,0)),"")</f>
        <v>84</v>
      </c>
      <c r="AX534" s="161">
        <f>IFERROR(INDEX('2017 Emission Inventory'!$G$2:$G$803,MATCH($B534,'2017 Emission Inventory'!$B$2:$B$803,0)),"")</f>
        <v>1137.9951923076924</v>
      </c>
      <c r="AY534" s="162">
        <f>IFERROR(INDEX('2017 Emission Inventory'!$AL$2:$AL$803,MATCH($B534,'2017 Emission Inventory'!$B$2:$B$803,0)),"")</f>
        <v>13.78536141341916</v>
      </c>
      <c r="AZ534" s="163">
        <f t="shared" si="160"/>
        <v>5.3358989420435385</v>
      </c>
      <c r="BB534" s="166"/>
    </row>
    <row r="535" spans="1:54" s="160" customFormat="1" x14ac:dyDescent="0.35">
      <c r="A535" s="157">
        <v>534</v>
      </c>
      <c r="B535" s="157" t="s">
        <v>410</v>
      </c>
      <c r="C535" s="157" t="s">
        <v>411</v>
      </c>
      <c r="D535" s="157" t="s">
        <v>9</v>
      </c>
      <c r="E535" s="157">
        <v>2012</v>
      </c>
      <c r="F535" s="157">
        <v>200</v>
      </c>
      <c r="G535" s="157">
        <v>20</v>
      </c>
      <c r="H535" s="157" t="s">
        <v>734</v>
      </c>
      <c r="I535" s="157">
        <f t="shared" si="144"/>
        <v>300</v>
      </c>
      <c r="J535" s="157">
        <f>IF(D535="Electric","--",IF(D535="Diesel",VLOOKUP(C535,[2]ORDLF!A:B,2,FALSE),""))</f>
        <v>0.34</v>
      </c>
      <c r="K535" s="157" t="str">
        <f>IF(D535="Electric","--",IF(D535="Gasoline",VLOOKUP(C535,LSILF!A:C,3,FALSE),""))</f>
        <v/>
      </c>
      <c r="L535" s="158">
        <f t="shared" si="143"/>
        <v>0.34</v>
      </c>
      <c r="M535" s="157" cm="1">
        <f t="array" ref="M535">IF(D535="Electric","--",IF(D535="Diesel",_xlfn._xlws.FILTER(DIESCH[CH Cap],(DIESCH[HP Bin]=I535)),""))</f>
        <v>12000</v>
      </c>
      <c r="N535" s="157" t="str" cm="1">
        <f t="array" ref="N535">IF(D535="Electric","--",IF(D535="Gasoline",_xlfn._xlws.FILTER(LSICH[CH Cap],(LSICH[Fuel Type]=D535)*(LSICH[MY]=E535)),""))</f>
        <v/>
      </c>
      <c r="O535" s="157">
        <f t="shared" si="145"/>
        <v>12000</v>
      </c>
      <c r="P535" s="157">
        <f t="shared" si="146"/>
        <v>160</v>
      </c>
      <c r="Q535" s="157" cm="1">
        <f t="array" ref="Q535">IF(D535="Electric","--",IF(D535="Diesel",_xlfn._xlws.FILTER(ORDEF[HC-ZH (g/hp-hr)],(ORDEF[HP]=I535)*(ORDEF[Model_Year]=E535)),""))</f>
        <v>7.0000000000000007E-2</v>
      </c>
      <c r="R535" s="157" t="str" cm="1">
        <f t="array" ref="R535">IF(D535="Electric","--",IF(D535="Gasoline",_xlfn._xlws.FILTER(LSIEF[HC-ZH (g/hp-hr)],(LSIEF[Fuel]=D535)*(LSIEF[HP Bin]=I535)*(LSIEF[Model Year]=E535)),""))</f>
        <v/>
      </c>
      <c r="S535" s="158">
        <f t="shared" si="147"/>
        <v>7.0000000000000007E-2</v>
      </c>
      <c r="T535" s="159" cm="1">
        <f t="array" ref="T535">IF(D535="Electric","--",IF(D535="Diesel",_xlfn._xlws.FILTER(ORDEF[HCDR],(ORDEF[HP]=I535)*(ORDEF[Model_Year]=E535),),""))</f>
        <v>1.8300000000000001E-5</v>
      </c>
      <c r="U535" s="159" t="str" cm="1">
        <f t="array" ref="U535">IF(D535="Electric","--",IF(D535="Gasoline",_xlfn._xlws.FILTER(LSIEF[HC DR],(LSIEF[Fuel]=D535)*(LSIEF[HP Bin]=I535)*(LSIEF[Model Year]=E535)),""))</f>
        <v/>
      </c>
      <c r="V535" s="159">
        <f t="shared" si="148"/>
        <v>1.8300000000000001E-5</v>
      </c>
      <c r="W535" s="158" cm="1">
        <f t="array" ref="W535">IF(D535="Electric","--",IF(D535="Diesel",_xlfn._xlws.FILTER(ORDEF[NOXzh],(ORDEF[HP]=I535)*(ORDEF[Model_Year]=E535)),""))</f>
        <v>1.5153859999999999</v>
      </c>
      <c r="X535" s="158" t="str" cm="1">
        <f t="array" ref="X535">IF(D535="Electric","--",IF(D535="Gasoline",_xlfn._xlws.FILTER(LSIEF[NOX-ZH (g/hp-hr)],(LSIEF[Fuel]=D535)*(LSIEF[HP Bin]=I535)*(LSIEF[Model Year]=E535)),""))</f>
        <v/>
      </c>
      <c r="Y535" s="158">
        <f t="shared" si="149"/>
        <v>1.5153859999999999</v>
      </c>
      <c r="Z535" s="159" cm="1">
        <f t="array" ref="Z535">IF(D535="Electric","--",IF(D535="Diesel",_xlfn._xlws.FILTER(ORDEF[NOXdr],(ORDEF[HP]=I535)*(ORDEF[Model_Year]=E535)),""))</f>
        <v>1.9700000000000001E-5</v>
      </c>
      <c r="AA535" s="159" t="str" cm="1">
        <f t="array" ref="AA535">IF(E535="Electric","--",IF(D535="Gasoline",_xlfn._xlws.FILTER(LSIEF[NOX DR],(LSIEF[Fuel]=D535)*(LSIEF[HP Bin]=I535)*(LSIEF[Model Year]=E535)),""))</f>
        <v/>
      </c>
      <c r="AB535" s="159">
        <f t="shared" si="150"/>
        <v>1.9700000000000001E-5</v>
      </c>
      <c r="AC535" s="158" cm="1">
        <f t="array" ref="AC535">IF(D535="Electric","--",IF(D535="Diesel",_xlfn._xlws.FILTER(DFCF2[Fuel_HC],(DFCF2[MY]=E535)),""))</f>
        <v>0.9</v>
      </c>
      <c r="AD535" s="158" t="str" cm="1">
        <f t="array" ref="AD535">IF(D535="Electric","--",IF(D535="Gasoline",_xlfn._xlws.FILTER(GFCF2[Fuel_HC],(GFCF2[MY]=E535)),""))</f>
        <v/>
      </c>
      <c r="AE535" s="158">
        <f t="shared" si="151"/>
        <v>0.9</v>
      </c>
      <c r="AF535" s="157" cm="1">
        <f t="array" ref="AF535">IF(D535="Electric","--",IF(D535="Diesel",_xlfn._xlws.FILTER(DFCF2[Fuel_NOX],(DFCF2[MY]=E535)),""))</f>
        <v>0.95</v>
      </c>
      <c r="AG535" s="157" t="str" cm="1">
        <f t="array" ref="AG535">IF(D535="Electric","--",IF(D535="Gasoline",_xlfn._xlws.FILTER(GFCF2[Fuel_NOX],(GFCF2[MY]=E535)),""))</f>
        <v/>
      </c>
      <c r="AH535" s="157">
        <f t="shared" si="152"/>
        <v>0.95</v>
      </c>
      <c r="AI535" s="158">
        <f t="shared" si="153"/>
        <v>6.5635200000000005E-2</v>
      </c>
      <c r="AJ535" s="158">
        <f t="shared" si="154"/>
        <v>1.4426110999999999</v>
      </c>
      <c r="AK535" s="158">
        <f t="shared" si="155"/>
        <v>0.19679315152501353</v>
      </c>
      <c r="AL535" s="158">
        <f t="shared" si="156"/>
        <v>4.3253617692025994</v>
      </c>
      <c r="AM535" s="158">
        <f t="shared" si="157"/>
        <v>9.8396575762506775E-5</v>
      </c>
      <c r="AN535" s="168">
        <f t="shared" si="158"/>
        <v>2.1626808846012999E-3</v>
      </c>
      <c r="AO535" s="158">
        <f t="shared" si="159"/>
        <v>1.1905985667263319E-4</v>
      </c>
      <c r="AP535" s="157"/>
      <c r="AQ535" s="161"/>
      <c r="AR535" s="161"/>
      <c r="AS535" s="161" t="str">
        <f>IF(ISNA(VLOOKUP($B535,'2017 Emission Inventory'!$B$2:$B$803,1,FALSE)),"No","Yes")</f>
        <v>Yes</v>
      </c>
      <c r="AT535" s="161" t="str">
        <f>IFERROR(INDEX('2017 Emission Inventory'!$C$2:$C$803,MATCH($B535,'2017 Emission Inventory'!$B$2:$B$803,0)),"")</f>
        <v>Deicer</v>
      </c>
      <c r="AU535" s="161" t="str">
        <f>IFERROR(INDEX('2017 Emission Inventory'!$D$2:$D$803,MATCH($B535,'2017 Emission Inventory'!$B$2:$B$803,0)),"")</f>
        <v>Diesel</v>
      </c>
      <c r="AV535" s="161">
        <f>IFERROR(INDEX('2017 Emission Inventory'!$E$2:$E$803,MATCH($B535,'2017 Emission Inventory'!$B$2:$B$803,0)),"")</f>
        <v>2012</v>
      </c>
      <c r="AW535" s="161">
        <f>IFERROR(INDEX('2017 Emission Inventory'!$F$2:$F$803,MATCH($B535,'2017 Emission Inventory'!$B$2:$B$803,0)),"")</f>
        <v>200</v>
      </c>
      <c r="AX535" s="161">
        <f>IFERROR(INDEX('2017 Emission Inventory'!$G$2:$G$803,MATCH($B535,'2017 Emission Inventory'!$B$2:$B$803,0)),"")</f>
        <v>20</v>
      </c>
      <c r="AY535" s="162">
        <f>IFERROR(INDEX('2017 Emission Inventory'!$AL$2:$AL$803,MATCH($B535,'2017 Emission Inventory'!$B$2:$B$803,0)),"")</f>
        <v>4.3219949929933783</v>
      </c>
      <c r="AZ535" s="163">
        <f t="shared" si="160"/>
        <v>3.3667762092211007E-3</v>
      </c>
      <c r="BB535" s="166"/>
    </row>
    <row r="536" spans="1:54" s="160" customFormat="1" x14ac:dyDescent="0.35">
      <c r="A536" s="157">
        <v>535</v>
      </c>
      <c r="B536" s="157">
        <v>828552</v>
      </c>
      <c r="C536" s="157" t="s">
        <v>412</v>
      </c>
      <c r="D536" s="157" t="s">
        <v>9</v>
      </c>
      <c r="E536" s="157">
        <v>2005</v>
      </c>
      <c r="F536" s="157">
        <v>50</v>
      </c>
      <c r="G536" s="157">
        <v>589.79999999999995</v>
      </c>
      <c r="H536" s="157" t="s">
        <v>620</v>
      </c>
      <c r="I536" s="157">
        <f t="shared" si="144"/>
        <v>75</v>
      </c>
      <c r="J536" s="157">
        <f>IF(D536="Electric","--",IF(D536="Diesel",VLOOKUP(C536,[2]ORDLF!A:B,2,FALSE),""))</f>
        <v>0.2</v>
      </c>
      <c r="K536" s="157" t="str">
        <f>IF(D536="Electric","--",IF(D536="Gasoline",VLOOKUP(C536,LSILF!A:C,3,FALSE),""))</f>
        <v/>
      </c>
      <c r="L536" s="158">
        <f t="shared" ref="L536:L599" si="161">SUM(J536:K536)</f>
        <v>0.2</v>
      </c>
      <c r="M536" s="157" cm="1">
        <f t="array" ref="M536">IF(D536="Electric","--",IF(D536="Diesel",_xlfn._xlws.FILTER(DIESCH[CH Cap],(DIESCH[HP Bin]=I536)),""))</f>
        <v>12000</v>
      </c>
      <c r="N536" s="157" t="str" cm="1">
        <f t="array" ref="N536">IF(D536="Electric","--",IF(D536="Gasoline",_xlfn._xlws.FILTER(LSICH[CH Cap],(LSICH[Fuel Type]=D536)*(LSICH[MY]=E536)),""))</f>
        <v/>
      </c>
      <c r="O536" s="157">
        <f t="shared" si="145"/>
        <v>12000</v>
      </c>
      <c r="P536" s="157">
        <f t="shared" si="146"/>
        <v>8847</v>
      </c>
      <c r="Q536" s="157" cm="1">
        <f t="array" ref="Q536">IF(D536="Electric","--",IF(D536="Diesel",_xlfn._xlws.FILTER(ORDEF[HC-ZH (g/hp-hr)],(ORDEF[HP]=I536)*(ORDEF[Model_Year]=E536)),""))</f>
        <v>0.28000000000000003</v>
      </c>
      <c r="R536" s="157" t="str" cm="1">
        <f t="array" ref="R536">IF(D536="Electric","--",IF(D536="Gasoline",_xlfn._xlws.FILTER(LSIEF[HC-ZH (g/hp-hr)],(LSIEF[Fuel]=D536)*(LSIEF[HP Bin]=I536)*(LSIEF[Model Year]=E536)),""))</f>
        <v/>
      </c>
      <c r="S536" s="158">
        <f t="shared" si="147"/>
        <v>0.28000000000000003</v>
      </c>
      <c r="T536" s="159" cm="1">
        <f t="array" ref="T536">IF(D536="Electric","--",IF(D536="Diesel",_xlfn._xlws.FILTER(ORDEF[HCDR],(ORDEF[HP]=I536)*(ORDEF[Model_Year]=E536),),""))</f>
        <v>2.9200000000000002E-5</v>
      </c>
      <c r="U536" s="159" t="str" cm="1">
        <f t="array" ref="U536">IF(D536="Electric","--",IF(D536="Gasoline",_xlfn._xlws.FILTER(LSIEF[HC DR],(LSIEF[Fuel]=D536)*(LSIEF[HP Bin]=I536)*(LSIEF[Model Year]=E536)),""))</f>
        <v/>
      </c>
      <c r="V536" s="159">
        <f t="shared" si="148"/>
        <v>2.9200000000000002E-5</v>
      </c>
      <c r="W536" s="158" cm="1">
        <f t="array" ref="W536">IF(D536="Electric","--",IF(D536="Diesel",_xlfn._xlws.FILTER(ORDEF[NOXzh],(ORDEF[HP]=I536)*(ORDEF[Model_Year]=E536)),""))</f>
        <v>4.5518270000000003</v>
      </c>
      <c r="X536" s="158" t="str" cm="1">
        <f t="array" ref="X536">IF(D536="Electric","--",IF(D536="Gasoline",_xlfn._xlws.FILTER(LSIEF[NOX-ZH (g/hp-hr)],(LSIEF[Fuel]=D536)*(LSIEF[HP Bin]=I536)*(LSIEF[Model Year]=E536)),""))</f>
        <v/>
      </c>
      <c r="Y536" s="158">
        <f t="shared" si="149"/>
        <v>4.5518270000000003</v>
      </c>
      <c r="Z536" s="159" cm="1">
        <f t="array" ref="Z536">IF(D536="Electric","--",IF(D536="Diesel",_xlfn._xlws.FILTER(ORDEF[NOXdr],(ORDEF[HP]=I536)*(ORDEF[Model_Year]=E536)),""))</f>
        <v>7.3200000000000004E-5</v>
      </c>
      <c r="AA536" s="159" t="str" cm="1">
        <f t="array" ref="AA536">IF(E536="Electric","--",IF(D536="Gasoline",_xlfn._xlws.FILTER(LSIEF[NOX DR],(LSIEF[Fuel]=D536)*(LSIEF[HP Bin]=I536)*(LSIEF[Model Year]=E536)),""))</f>
        <v/>
      </c>
      <c r="AB536" s="159">
        <f t="shared" si="150"/>
        <v>7.3200000000000004E-5</v>
      </c>
      <c r="AC536" s="158" cm="1">
        <f t="array" ref="AC536">IF(D536="Electric","--",IF(D536="Diesel",_xlfn._xlws.FILTER(DFCF2[Fuel_HC],(DFCF2[MY]=E536)),""))</f>
        <v>0.9</v>
      </c>
      <c r="AD536" s="158" t="str" cm="1">
        <f t="array" ref="AD536">IF(D536="Electric","--",IF(D536="Gasoline",_xlfn._xlws.FILTER(GFCF2[Fuel_HC],(GFCF2[MY]=E536)),""))</f>
        <v/>
      </c>
      <c r="AE536" s="158">
        <f t="shared" si="151"/>
        <v>0.9</v>
      </c>
      <c r="AF536" s="157" cm="1">
        <f t="array" ref="AF536">IF(D536="Electric","--",IF(D536="Diesel",_xlfn._xlws.FILTER(DFCF2[Fuel_NOX],(DFCF2[MY]=E536)),""))</f>
        <v>0.93</v>
      </c>
      <c r="AG536" s="157" t="str" cm="1">
        <f t="array" ref="AG536">IF(D536="Electric","--",IF(D536="Gasoline",_xlfn._xlws.FILTER(GFCF2[Fuel_NOX],(GFCF2[MY]=E536)),""))</f>
        <v/>
      </c>
      <c r="AH536" s="157">
        <f t="shared" si="152"/>
        <v>0.93</v>
      </c>
      <c r="AI536" s="158">
        <f t="shared" si="153"/>
        <v>0.48449916000000004</v>
      </c>
      <c r="AJ536" s="158">
        <f t="shared" si="154"/>
        <v>4.8354674820000003</v>
      </c>
      <c r="AK536" s="158">
        <f t="shared" si="155"/>
        <v>6.2998767939592986</v>
      </c>
      <c r="AL536" s="158">
        <f t="shared" si="156"/>
        <v>62.874927126388833</v>
      </c>
      <c r="AM536" s="158">
        <f t="shared" si="157"/>
        <v>3.1499383969796494E-3</v>
      </c>
      <c r="AN536" s="158">
        <f t="shared" si="158"/>
        <v>3.143746356319442E-2</v>
      </c>
      <c r="AO536" s="158">
        <f t="shared" si="159"/>
        <v>3.8114254603453758E-3</v>
      </c>
      <c r="AP536" s="157"/>
      <c r="AQ536" s="161"/>
      <c r="AR536" s="161"/>
      <c r="AS536" s="161" t="str">
        <f>IF(ISNA(VLOOKUP($B536,'2017 Emission Inventory'!$B$2:$B$803,1,FALSE)),"No","Yes")</f>
        <v>Yes</v>
      </c>
      <c r="AT536" s="161" t="str">
        <f>IFERROR(INDEX('2017 Emission Inventory'!$C$2:$C$803,MATCH($B536,'2017 Emission Inventory'!$B$2:$B$803,0)),"")</f>
        <v>Fork Lift</v>
      </c>
      <c r="AU536" s="161" t="str">
        <f>IFERROR(INDEX('2017 Emission Inventory'!$D$2:$D$803,MATCH($B536,'2017 Emission Inventory'!$B$2:$B$803,0)),"")</f>
        <v>Diesel</v>
      </c>
      <c r="AV536" s="161">
        <f>IFERROR(INDEX('2017 Emission Inventory'!$E$2:$E$803,MATCH($B536,'2017 Emission Inventory'!$B$2:$B$803,0)),"")</f>
        <v>2005</v>
      </c>
      <c r="AW536" s="161">
        <f>IFERROR(INDEX('2017 Emission Inventory'!$F$2:$F$803,MATCH($B536,'2017 Emission Inventory'!$B$2:$B$803,0)),"")</f>
        <v>50</v>
      </c>
      <c r="AX536" s="161">
        <f>IFERROR(INDEX('2017 Emission Inventory'!$G$2:$G$803,MATCH($B536,'2017 Emission Inventory'!$B$2:$B$803,0)),"")</f>
        <v>589.79999999999995</v>
      </c>
      <c r="AY536" s="162">
        <f>IFERROR(INDEX('2017 Emission Inventory'!$AL$2:$AL$803,MATCH($B536,'2017 Emission Inventory'!$B$2:$B$803,0)),"")</f>
        <v>61.308684352924203</v>
      </c>
      <c r="AZ536" s="163">
        <f t="shared" si="160"/>
        <v>1.56624277346463</v>
      </c>
      <c r="BB536" s="166"/>
    </row>
    <row r="537" spans="1:54" s="160" customFormat="1" x14ac:dyDescent="0.35">
      <c r="A537" s="157">
        <v>536</v>
      </c>
      <c r="B537" s="157">
        <v>838002</v>
      </c>
      <c r="C537" s="157" t="s">
        <v>412</v>
      </c>
      <c r="D537" s="157" t="s">
        <v>9</v>
      </c>
      <c r="E537" s="157">
        <v>2015</v>
      </c>
      <c r="F537" s="157">
        <v>100</v>
      </c>
      <c r="G537" s="157">
        <v>589.79999999999995</v>
      </c>
      <c r="H537" s="157" t="s">
        <v>622</v>
      </c>
      <c r="I537" s="157">
        <f t="shared" si="144"/>
        <v>175</v>
      </c>
      <c r="J537" s="157">
        <f>IF(D537="Electric","--",IF(D537="Diesel",VLOOKUP(C537,[2]ORDLF!A:B,2,FALSE),""))</f>
        <v>0.2</v>
      </c>
      <c r="K537" s="157" t="str">
        <f>IF(D537="Electric","--",IF(D537="Gasoline",VLOOKUP(C537,LSILF!A:C,3,FALSE),""))</f>
        <v/>
      </c>
      <c r="L537" s="158">
        <f t="shared" si="161"/>
        <v>0.2</v>
      </c>
      <c r="M537" s="157" cm="1">
        <f t="array" ref="M537">IF(D537="Electric","--",IF(D537="Diesel",_xlfn._xlws.FILTER(DIESCH[CH Cap],(DIESCH[HP Bin]=I537)),""))</f>
        <v>12000</v>
      </c>
      <c r="N537" s="157" t="str" cm="1">
        <f t="array" ref="N537">IF(D537="Electric","--",IF(D537="Gasoline",_xlfn._xlws.FILTER(LSICH[CH Cap],(LSICH[Fuel Type]=D537)*(LSICH[MY]=E537)),""))</f>
        <v/>
      </c>
      <c r="O537" s="157">
        <f t="shared" si="145"/>
        <v>12000</v>
      </c>
      <c r="P537" s="157">
        <f t="shared" si="146"/>
        <v>2949</v>
      </c>
      <c r="Q537" s="157" cm="1">
        <f t="array" ref="Q537">IF(D537="Electric","--",IF(D537="Diesel",_xlfn._xlws.FILTER(ORDEF[HC-ZH (g/hp-hr)],(ORDEF[HP]=I537)*(ORDEF[Model_Year]=E537)),""))</f>
        <v>0.05</v>
      </c>
      <c r="R537" s="157" t="str" cm="1">
        <f t="array" ref="R537">IF(D537="Electric","--",IF(D537="Gasoline",_xlfn._xlws.FILTER(LSIEF[HC-ZH (g/hp-hr)],(LSIEF[Fuel]=D537)*(LSIEF[HP Bin]=I537)*(LSIEF[Model Year]=E537)),""))</f>
        <v/>
      </c>
      <c r="S537" s="158">
        <f t="shared" si="147"/>
        <v>0.05</v>
      </c>
      <c r="T537" s="159" cm="1">
        <f t="array" ref="T537">IF(D537="Electric","--",IF(D537="Diesel",_xlfn._xlws.FILTER(ORDEF[HCDR],(ORDEF[HP]=I537)*(ORDEF[Model_Year]=E537),),""))</f>
        <v>1.17E-5</v>
      </c>
      <c r="U537" s="159" t="str" cm="1">
        <f t="array" ref="U537">IF(D537="Electric","--",IF(D537="Gasoline",_xlfn._xlws.FILTER(LSIEF[HC DR],(LSIEF[Fuel]=D537)*(LSIEF[HP Bin]=I537)*(LSIEF[Model Year]=E537)),""))</f>
        <v/>
      </c>
      <c r="V537" s="159">
        <f t="shared" si="148"/>
        <v>1.17E-5</v>
      </c>
      <c r="W537" s="158" cm="1">
        <f t="array" ref="W537">IF(D537="Electric","--",IF(D537="Diesel",_xlfn._xlws.FILTER(ORDEF[NOXzh],(ORDEF[HP]=I537)*(ORDEF[Model_Year]=E537)),""))</f>
        <v>1.126007</v>
      </c>
      <c r="X537" s="158" t="str" cm="1">
        <f t="array" ref="X537">IF(D537="Electric","--",IF(D537="Gasoline",_xlfn._xlws.FILTER(LSIEF[NOX-ZH (g/hp-hr)],(LSIEF[Fuel]=D537)*(LSIEF[HP Bin]=I537)*(LSIEF[Model Year]=E537)),""))</f>
        <v/>
      </c>
      <c r="Y537" s="158">
        <f t="shared" si="149"/>
        <v>1.126007</v>
      </c>
      <c r="Z537" s="159" cm="1">
        <f t="array" ref="Z537">IF(D537="Electric","--",IF(D537="Diesel",_xlfn._xlws.FILTER(ORDEF[NOXdr],(ORDEF[HP]=I537)*(ORDEF[Model_Year]=E537)),""))</f>
        <v>1.4800000000000001E-5</v>
      </c>
      <c r="AA537" s="159" t="str" cm="1">
        <f t="array" ref="AA537">IF(E537="Electric","--",IF(D537="Gasoline",_xlfn._xlws.FILTER(LSIEF[NOX DR],(LSIEF[Fuel]=D537)*(LSIEF[HP Bin]=I537)*(LSIEF[Model Year]=E537)),""))</f>
        <v/>
      </c>
      <c r="AB537" s="159">
        <f t="shared" si="150"/>
        <v>1.4800000000000001E-5</v>
      </c>
      <c r="AC537" s="158" cm="1">
        <f t="array" ref="AC537">IF(D537="Electric","--",IF(D537="Diesel",_xlfn._xlws.FILTER(DFCF2[Fuel_HC],(DFCF2[MY]=E537)),""))</f>
        <v>0.9</v>
      </c>
      <c r="AD537" s="158" t="str" cm="1">
        <f t="array" ref="AD537">IF(D537="Electric","--",IF(D537="Gasoline",_xlfn._xlws.FILTER(GFCF2[Fuel_HC],(GFCF2[MY]=E537)),""))</f>
        <v/>
      </c>
      <c r="AE537" s="158">
        <f t="shared" si="151"/>
        <v>0.9</v>
      </c>
      <c r="AF537" s="157" cm="1">
        <f t="array" ref="AF537">IF(D537="Electric","--",IF(D537="Diesel",_xlfn._xlws.FILTER(DFCF2[Fuel_NOX],(DFCF2[MY]=E537)),""))</f>
        <v>0.95</v>
      </c>
      <c r="AG537" s="157" t="str" cm="1">
        <f t="array" ref="AG537">IF(D537="Electric","--",IF(D537="Gasoline",_xlfn._xlws.FILTER(GFCF2[Fuel_NOX],(GFCF2[MY]=E537)),""))</f>
        <v/>
      </c>
      <c r="AH537" s="157">
        <f t="shared" si="152"/>
        <v>0.95</v>
      </c>
      <c r="AI537" s="158">
        <f t="shared" si="153"/>
        <v>7.6052970000000011E-2</v>
      </c>
      <c r="AJ537" s="158">
        <f t="shared" si="154"/>
        <v>1.11116959</v>
      </c>
      <c r="AK537" s="158">
        <f t="shared" si="155"/>
        <v>1.9778128854327954</v>
      </c>
      <c r="AL537" s="158">
        <f t="shared" si="156"/>
        <v>28.896774616468967</v>
      </c>
      <c r="AM537" s="158">
        <f t="shared" si="157"/>
        <v>9.8890644271639773E-4</v>
      </c>
      <c r="AN537" s="158">
        <f t="shared" si="158"/>
        <v>1.4448387308234485E-2</v>
      </c>
      <c r="AO537" s="158">
        <f t="shared" si="159"/>
        <v>1.1965767956868413E-3</v>
      </c>
      <c r="AP537" s="157"/>
      <c r="AQ537" s="161"/>
      <c r="AR537" s="161"/>
      <c r="AS537" s="161" t="str">
        <f>IF(ISNA(VLOOKUP($B537,'2017 Emission Inventory'!$B$2:$B$803,1,FALSE)),"No","Yes")</f>
        <v>No</v>
      </c>
      <c r="AT537" s="161" t="str">
        <f>IFERROR(INDEX('2017 Emission Inventory'!$C$2:$C$803,MATCH($B537,'2017 Emission Inventory'!$B$2:$B$803,0)),"")</f>
        <v/>
      </c>
      <c r="AU537" s="161" t="str">
        <f>IFERROR(INDEX('2017 Emission Inventory'!$D$2:$D$803,MATCH($B537,'2017 Emission Inventory'!$B$2:$B$803,0)),"")</f>
        <v/>
      </c>
      <c r="AV537" s="161" t="str">
        <f>IFERROR(INDEX('2017 Emission Inventory'!$E$2:$E$803,MATCH($B537,'2017 Emission Inventory'!$B$2:$B$803,0)),"")</f>
        <v/>
      </c>
      <c r="AW537" s="161" t="str">
        <f>IFERROR(INDEX('2017 Emission Inventory'!$F$2:$F$803,MATCH($B537,'2017 Emission Inventory'!$B$2:$B$803,0)),"")</f>
        <v/>
      </c>
      <c r="AX537" s="161" t="str">
        <f>IFERROR(INDEX('2017 Emission Inventory'!$G$2:$G$803,MATCH($B537,'2017 Emission Inventory'!$B$2:$B$803,0)),"")</f>
        <v/>
      </c>
      <c r="AY537" s="162" t="str">
        <f>IFERROR(INDEX('2017 Emission Inventory'!$AL$2:$AL$803,MATCH($B537,'2017 Emission Inventory'!$B$2:$B$803,0)),"")</f>
        <v/>
      </c>
      <c r="AZ537" s="163" t="e">
        <f t="shared" si="160"/>
        <v>#VALUE!</v>
      </c>
      <c r="BB537" s="166"/>
    </row>
    <row r="538" spans="1:54" s="160" customFormat="1" x14ac:dyDescent="0.35">
      <c r="A538" s="157">
        <v>537</v>
      </c>
      <c r="B538" s="157">
        <v>163980</v>
      </c>
      <c r="C538" s="157" t="s">
        <v>412</v>
      </c>
      <c r="D538" s="157" t="s">
        <v>49</v>
      </c>
      <c r="E538" s="157">
        <v>1994</v>
      </c>
      <c r="F538" s="157">
        <v>50</v>
      </c>
      <c r="G538" s="157">
        <v>589.79999999999995</v>
      </c>
      <c r="H538" s="157"/>
      <c r="I538" s="157">
        <f t="shared" si="144"/>
        <v>75</v>
      </c>
      <c r="J538" s="157" t="str">
        <f>IF(D538="Electric","--",IF(D538="Diesel",VLOOKUP(C538,[2]ORDLF!A:B,2,FALSE),""))</f>
        <v>--</v>
      </c>
      <c r="K538" s="157" t="str">
        <f>IF(D538="Electric","--",IF(D538="Gasoline",VLOOKUP(C538,LSILF!A:C,3,FALSE),""))</f>
        <v>--</v>
      </c>
      <c r="L538" s="158">
        <f t="shared" si="161"/>
        <v>0</v>
      </c>
      <c r="M538" s="157" t="str" cm="1">
        <f t="array" ref="M538">IF(D538="Electric","--",IF(D538="Diesel",_xlfn._xlws.FILTER(DIESCH[CH Cap],(DIESCH[HP Bin]=I538)),""))</f>
        <v>--</v>
      </c>
      <c r="N538" s="157" t="str" cm="1">
        <f t="array" ref="N538">IF(D538="Electric","--",IF(D538="Gasoline",_xlfn._xlws.FILTER(LSICH[CH Cap],(LSICH[Fuel Type]=D538)*(LSICH[MY]=E538)),""))</f>
        <v>--</v>
      </c>
      <c r="O538" s="157">
        <f t="shared" si="145"/>
        <v>0</v>
      </c>
      <c r="P538" s="157">
        <f t="shared" si="146"/>
        <v>15334.8</v>
      </c>
      <c r="Q538" s="157" t="str" cm="1">
        <f t="array" ref="Q538">IF(D538="Electric","--",IF(D538="Diesel",_xlfn._xlws.FILTER(ORDEF[HC-ZH (g/hp-hr)],(ORDEF[HP]=I538)*(ORDEF[Model_Year]=E538)),""))</f>
        <v>--</v>
      </c>
      <c r="R538" s="157" t="str" cm="1">
        <f t="array" ref="R538">IF(D538="Electric","--",IF(D538="Gasoline",_xlfn._xlws.FILTER(LSIEF[HC-ZH (g/hp-hr)],(LSIEF[Fuel]=D538)*(LSIEF[HP Bin]=I538)*(LSIEF[Model Year]=E538)),""))</f>
        <v>--</v>
      </c>
      <c r="S538" s="158">
        <f t="shared" si="147"/>
        <v>0</v>
      </c>
      <c r="T538" s="159" t="str" cm="1">
        <f t="array" ref="T538">IF(D538="Electric","--",IF(D538="Diesel",_xlfn._xlws.FILTER(ORDEF[HCDR],(ORDEF[HP]=I538)*(ORDEF[Model_Year]=E538),),""))</f>
        <v>--</v>
      </c>
      <c r="U538" s="159" t="str" cm="1">
        <f t="array" ref="U538">IF(D538="Electric","--",IF(D538="Gasoline",_xlfn._xlws.FILTER(LSIEF[HC DR],(LSIEF[Fuel]=D538)*(LSIEF[HP Bin]=I538)*(LSIEF[Model Year]=E538)),""))</f>
        <v>--</v>
      </c>
      <c r="V538" s="159">
        <f t="shared" si="148"/>
        <v>0</v>
      </c>
      <c r="W538" s="158" t="str" cm="1">
        <f t="array" ref="W538">IF(D538="Electric","--",IF(D538="Diesel",_xlfn._xlws.FILTER(ORDEF[NOXzh],(ORDEF[HP]=I538)*(ORDEF[Model_Year]=E538)),""))</f>
        <v>--</v>
      </c>
      <c r="X538" s="158" t="str" cm="1">
        <f t="array" ref="X538">IF(D538="Electric","--",IF(D538="Gasoline",_xlfn._xlws.FILTER(LSIEF[NOX-ZH (g/hp-hr)],(LSIEF[Fuel]=D538)*(LSIEF[HP Bin]=I538)*(LSIEF[Model Year]=E538)),""))</f>
        <v>--</v>
      </c>
      <c r="Y538" s="158">
        <f t="shared" si="149"/>
        <v>0</v>
      </c>
      <c r="Z538" s="159" t="str" cm="1">
        <f t="array" ref="Z538">IF(D538="Electric","--",IF(D538="Diesel",_xlfn._xlws.FILTER(ORDEF[NOXdr],(ORDEF[HP]=I538)*(ORDEF[Model_Year]=E538)),""))</f>
        <v>--</v>
      </c>
      <c r="AA538" s="159" t="str" cm="1">
        <f t="array" ref="AA538">IF(E538="Electric","--",IF(D538="Gasoline",_xlfn._xlws.FILTER(LSIEF[NOX DR],(LSIEF[Fuel]=D538)*(LSIEF[HP Bin]=I538)*(LSIEF[Model Year]=E538)),""))</f>
        <v/>
      </c>
      <c r="AB538" s="159">
        <f t="shared" si="150"/>
        <v>0</v>
      </c>
      <c r="AC538" s="158" t="str" cm="1">
        <f t="array" ref="AC538">IF(D538="Electric","--",IF(D538="Diesel",_xlfn._xlws.FILTER(DFCF2[Fuel_HC],(DFCF2[MY]=E538)),""))</f>
        <v>--</v>
      </c>
      <c r="AD538" s="158" t="str" cm="1">
        <f t="array" ref="AD538">IF(D538="Electric","--",IF(D538="Gasoline",_xlfn._xlws.FILTER(GFCF2[Fuel_HC],(GFCF2[MY]=E538)),""))</f>
        <v>--</v>
      </c>
      <c r="AE538" s="158">
        <f t="shared" si="151"/>
        <v>0</v>
      </c>
      <c r="AF538" s="157" t="str" cm="1">
        <f t="array" ref="AF538">IF(D538="Electric","--",IF(D538="Diesel",_xlfn._xlws.FILTER(DFCF2[Fuel_NOX],(DFCF2[MY]=E538)),""))</f>
        <v>--</v>
      </c>
      <c r="AG538" s="157" t="str" cm="1">
        <f t="array" ref="AG538">IF(D538="Electric","--",IF(D538="Gasoline",_xlfn._xlws.FILTER(GFCF2[Fuel_NOX],(GFCF2[MY]=E538)),""))</f>
        <v>--</v>
      </c>
      <c r="AH538" s="157">
        <f t="shared" si="152"/>
        <v>0</v>
      </c>
      <c r="AI538" s="158">
        <f t="shared" si="153"/>
        <v>0</v>
      </c>
      <c r="AJ538" s="158">
        <f t="shared" si="154"/>
        <v>0</v>
      </c>
      <c r="AK538" s="158" t="str">
        <f t="shared" si="155"/>
        <v>--</v>
      </c>
      <c r="AL538" s="158" t="str">
        <f t="shared" si="156"/>
        <v>--</v>
      </c>
      <c r="AM538" s="158" t="str">
        <f t="shared" si="157"/>
        <v>--</v>
      </c>
      <c r="AN538" s="158" t="str">
        <f t="shared" si="158"/>
        <v>--</v>
      </c>
      <c r="AO538" s="158" t="str">
        <f t="shared" si="159"/>
        <v>--</v>
      </c>
      <c r="AP538" s="157"/>
      <c r="AQ538" s="161"/>
      <c r="AR538" s="161"/>
      <c r="AS538" s="161" t="str">
        <f>IF(ISNA(VLOOKUP($B538,'2017 Emission Inventory'!$B$2:$B$803,1,FALSE)),"No","Yes")</f>
        <v>Yes</v>
      </c>
      <c r="AT538" s="161" t="str">
        <f>IFERROR(INDEX('2017 Emission Inventory'!$C$2:$C$803,MATCH($B538,'2017 Emission Inventory'!$B$2:$B$803,0)),"")</f>
        <v>Fork Lift</v>
      </c>
      <c r="AU538" s="161" t="str">
        <f>IFERROR(INDEX('2017 Emission Inventory'!$D$2:$D$803,MATCH($B538,'2017 Emission Inventory'!$B$2:$B$803,0)),"")</f>
        <v>Electric</v>
      </c>
      <c r="AV538" s="161">
        <f>IFERROR(INDEX('2017 Emission Inventory'!$E$2:$E$803,MATCH($B538,'2017 Emission Inventory'!$B$2:$B$803,0)),"")</f>
        <v>1994</v>
      </c>
      <c r="AW538" s="161">
        <f>IFERROR(INDEX('2017 Emission Inventory'!$F$2:$F$803,MATCH($B538,'2017 Emission Inventory'!$B$2:$B$803,0)),"")</f>
        <v>50</v>
      </c>
      <c r="AX538" s="161">
        <f>IFERROR(INDEX('2017 Emission Inventory'!$G$2:$G$803,MATCH($B538,'2017 Emission Inventory'!$B$2:$B$803,0)),"")</f>
        <v>589.79999999999995</v>
      </c>
      <c r="AY538" s="162" t="str">
        <f>IFERROR(INDEX('2017 Emission Inventory'!$AL$2:$AL$803,MATCH($B538,'2017 Emission Inventory'!$B$2:$B$803,0)),"")</f>
        <v>--</v>
      </c>
      <c r="AZ538" s="163" t="e">
        <f t="shared" si="160"/>
        <v>#VALUE!</v>
      </c>
      <c r="BB538" s="166"/>
    </row>
    <row r="539" spans="1:54" s="160" customFormat="1" x14ac:dyDescent="0.35">
      <c r="A539" s="157">
        <v>538</v>
      </c>
      <c r="B539" s="157">
        <v>163998</v>
      </c>
      <c r="C539" s="157" t="s">
        <v>412</v>
      </c>
      <c r="D539" s="157" t="s">
        <v>49</v>
      </c>
      <c r="E539" s="157">
        <v>1994</v>
      </c>
      <c r="F539" s="157">
        <v>50</v>
      </c>
      <c r="G539" s="157">
        <v>589.79999999999995</v>
      </c>
      <c r="H539" s="157"/>
      <c r="I539" s="157">
        <f t="shared" si="144"/>
        <v>75</v>
      </c>
      <c r="J539" s="157" t="str">
        <f>IF(D539="Electric","--",IF(D539="Diesel",VLOOKUP(C539,[2]ORDLF!A:B,2,FALSE),""))</f>
        <v>--</v>
      </c>
      <c r="K539" s="157" t="str">
        <f>IF(D539="Electric","--",IF(D539="Gasoline",VLOOKUP(C539,LSILF!A:C,3,FALSE),""))</f>
        <v>--</v>
      </c>
      <c r="L539" s="158">
        <f t="shared" si="161"/>
        <v>0</v>
      </c>
      <c r="M539" s="157" t="str" cm="1">
        <f t="array" ref="M539">IF(D539="Electric","--",IF(D539="Diesel",_xlfn._xlws.FILTER(DIESCH[CH Cap],(DIESCH[HP Bin]=I539)),""))</f>
        <v>--</v>
      </c>
      <c r="N539" s="157" t="str" cm="1">
        <f t="array" ref="N539">IF(D539="Electric","--",IF(D539="Gasoline",_xlfn._xlws.FILTER(LSICH[CH Cap],(LSICH[Fuel Type]=D539)*(LSICH[MY]=E539)),""))</f>
        <v>--</v>
      </c>
      <c r="O539" s="157">
        <f t="shared" si="145"/>
        <v>0</v>
      </c>
      <c r="P539" s="157">
        <f t="shared" si="146"/>
        <v>15334.8</v>
      </c>
      <c r="Q539" s="157" t="str" cm="1">
        <f t="array" ref="Q539">IF(D539="Electric","--",IF(D539="Diesel",_xlfn._xlws.FILTER(ORDEF[HC-ZH (g/hp-hr)],(ORDEF[HP]=I539)*(ORDEF[Model_Year]=E539)),""))</f>
        <v>--</v>
      </c>
      <c r="R539" s="157" t="str" cm="1">
        <f t="array" ref="R539">IF(D539="Electric","--",IF(D539="Gasoline",_xlfn._xlws.FILTER(LSIEF[HC-ZH (g/hp-hr)],(LSIEF[Fuel]=D539)*(LSIEF[HP Bin]=I539)*(LSIEF[Model Year]=E539)),""))</f>
        <v>--</v>
      </c>
      <c r="S539" s="158">
        <f t="shared" si="147"/>
        <v>0</v>
      </c>
      <c r="T539" s="159" t="str" cm="1">
        <f t="array" ref="T539">IF(D539="Electric","--",IF(D539="Diesel",_xlfn._xlws.FILTER(ORDEF[HCDR],(ORDEF[HP]=I539)*(ORDEF[Model_Year]=E539),),""))</f>
        <v>--</v>
      </c>
      <c r="U539" s="159" t="str" cm="1">
        <f t="array" ref="U539">IF(D539="Electric","--",IF(D539="Gasoline",_xlfn._xlws.FILTER(LSIEF[HC DR],(LSIEF[Fuel]=D539)*(LSIEF[HP Bin]=I539)*(LSIEF[Model Year]=E539)),""))</f>
        <v>--</v>
      </c>
      <c r="V539" s="159">
        <f t="shared" si="148"/>
        <v>0</v>
      </c>
      <c r="W539" s="158" t="str" cm="1">
        <f t="array" ref="W539">IF(D539="Electric","--",IF(D539="Diesel",_xlfn._xlws.FILTER(ORDEF[NOXzh],(ORDEF[HP]=I539)*(ORDEF[Model_Year]=E539)),""))</f>
        <v>--</v>
      </c>
      <c r="X539" s="158" t="str" cm="1">
        <f t="array" ref="X539">IF(D539="Electric","--",IF(D539="Gasoline",_xlfn._xlws.FILTER(LSIEF[NOX-ZH (g/hp-hr)],(LSIEF[Fuel]=D539)*(LSIEF[HP Bin]=I539)*(LSIEF[Model Year]=E539)),""))</f>
        <v>--</v>
      </c>
      <c r="Y539" s="158">
        <f t="shared" si="149"/>
        <v>0</v>
      </c>
      <c r="Z539" s="159" t="str" cm="1">
        <f t="array" ref="Z539">IF(D539="Electric","--",IF(D539="Diesel",_xlfn._xlws.FILTER(ORDEF[NOXdr],(ORDEF[HP]=I539)*(ORDEF[Model_Year]=E539)),""))</f>
        <v>--</v>
      </c>
      <c r="AA539" s="159" t="str" cm="1">
        <f t="array" ref="AA539">IF(E539="Electric","--",IF(D539="Gasoline",_xlfn._xlws.FILTER(LSIEF[NOX DR],(LSIEF[Fuel]=D539)*(LSIEF[HP Bin]=I539)*(LSIEF[Model Year]=E539)),""))</f>
        <v/>
      </c>
      <c r="AB539" s="159">
        <f t="shared" si="150"/>
        <v>0</v>
      </c>
      <c r="AC539" s="158" t="str" cm="1">
        <f t="array" ref="AC539">IF(D539="Electric","--",IF(D539="Diesel",_xlfn._xlws.FILTER(DFCF2[Fuel_HC],(DFCF2[MY]=E539)),""))</f>
        <v>--</v>
      </c>
      <c r="AD539" s="158" t="str" cm="1">
        <f t="array" ref="AD539">IF(D539="Electric","--",IF(D539="Gasoline",_xlfn._xlws.FILTER(GFCF2[Fuel_HC],(GFCF2[MY]=E539)),""))</f>
        <v>--</v>
      </c>
      <c r="AE539" s="158">
        <f t="shared" si="151"/>
        <v>0</v>
      </c>
      <c r="AF539" s="157" t="str" cm="1">
        <f t="array" ref="AF539">IF(D539="Electric","--",IF(D539="Diesel",_xlfn._xlws.FILTER(DFCF2[Fuel_NOX],(DFCF2[MY]=E539)),""))</f>
        <v>--</v>
      </c>
      <c r="AG539" s="157" t="str" cm="1">
        <f t="array" ref="AG539">IF(D539="Electric","--",IF(D539="Gasoline",_xlfn._xlws.FILTER(GFCF2[Fuel_NOX],(GFCF2[MY]=E539)),""))</f>
        <v>--</v>
      </c>
      <c r="AH539" s="157">
        <f t="shared" si="152"/>
        <v>0</v>
      </c>
      <c r="AI539" s="158">
        <f t="shared" si="153"/>
        <v>0</v>
      </c>
      <c r="AJ539" s="158">
        <f t="shared" si="154"/>
        <v>0</v>
      </c>
      <c r="AK539" s="158" t="str">
        <f t="shared" si="155"/>
        <v>--</v>
      </c>
      <c r="AL539" s="158" t="str">
        <f t="shared" si="156"/>
        <v>--</v>
      </c>
      <c r="AM539" s="158" t="str">
        <f t="shared" si="157"/>
        <v>--</v>
      </c>
      <c r="AN539" s="158" t="str">
        <f t="shared" si="158"/>
        <v>--</v>
      </c>
      <c r="AO539" s="158" t="str">
        <f t="shared" si="159"/>
        <v>--</v>
      </c>
      <c r="AP539" s="157"/>
      <c r="AQ539" s="161"/>
      <c r="AR539" s="161"/>
      <c r="AS539" s="161" t="str">
        <f>IF(ISNA(VLOOKUP($B539,'2017 Emission Inventory'!$B$2:$B$803,1,FALSE)),"No","Yes")</f>
        <v>Yes</v>
      </c>
      <c r="AT539" s="161" t="str">
        <f>IFERROR(INDEX('2017 Emission Inventory'!$C$2:$C$803,MATCH($B539,'2017 Emission Inventory'!$B$2:$B$803,0)),"")</f>
        <v>Fork Lift</v>
      </c>
      <c r="AU539" s="161" t="str">
        <f>IFERROR(INDEX('2017 Emission Inventory'!$D$2:$D$803,MATCH($B539,'2017 Emission Inventory'!$B$2:$B$803,0)),"")</f>
        <v>Electric</v>
      </c>
      <c r="AV539" s="161">
        <f>IFERROR(INDEX('2017 Emission Inventory'!$E$2:$E$803,MATCH($B539,'2017 Emission Inventory'!$B$2:$B$803,0)),"")</f>
        <v>1994</v>
      </c>
      <c r="AW539" s="161">
        <f>IFERROR(INDEX('2017 Emission Inventory'!$F$2:$F$803,MATCH($B539,'2017 Emission Inventory'!$B$2:$B$803,0)),"")</f>
        <v>50</v>
      </c>
      <c r="AX539" s="161">
        <f>IFERROR(INDEX('2017 Emission Inventory'!$G$2:$G$803,MATCH($B539,'2017 Emission Inventory'!$B$2:$B$803,0)),"")</f>
        <v>589.79999999999995</v>
      </c>
      <c r="AY539" s="162" t="str">
        <f>IFERROR(INDEX('2017 Emission Inventory'!$AL$2:$AL$803,MATCH($B539,'2017 Emission Inventory'!$B$2:$B$803,0)),"")</f>
        <v>--</v>
      </c>
      <c r="AZ539" s="163" t="e">
        <f t="shared" si="160"/>
        <v>#VALUE!</v>
      </c>
      <c r="BB539" s="166"/>
    </row>
    <row r="540" spans="1:54" s="160" customFormat="1" x14ac:dyDescent="0.35">
      <c r="A540" s="157">
        <v>539</v>
      </c>
      <c r="B540" s="157">
        <v>161252</v>
      </c>
      <c r="C540" s="157" t="s">
        <v>412</v>
      </c>
      <c r="D540" s="157" t="s">
        <v>49</v>
      </c>
      <c r="E540" s="157">
        <v>2000</v>
      </c>
      <c r="F540" s="157">
        <v>50</v>
      </c>
      <c r="G540" s="157">
        <v>589.79999999999995</v>
      </c>
      <c r="H540" s="157"/>
      <c r="I540" s="157">
        <f t="shared" si="144"/>
        <v>75</v>
      </c>
      <c r="J540" s="157" t="str">
        <f>IF(D540="Electric","--",IF(D540="Diesel",VLOOKUP(C540,[2]ORDLF!A:B,2,FALSE),""))</f>
        <v>--</v>
      </c>
      <c r="K540" s="157" t="str">
        <f>IF(D540="Electric","--",IF(D540="Gasoline",VLOOKUP(C540,LSILF!A:C,3,FALSE),""))</f>
        <v>--</v>
      </c>
      <c r="L540" s="158">
        <f t="shared" si="161"/>
        <v>0</v>
      </c>
      <c r="M540" s="157" t="str" cm="1">
        <f t="array" ref="M540">IF(D540="Electric","--",IF(D540="Diesel",_xlfn._xlws.FILTER(DIESCH[CH Cap],(DIESCH[HP Bin]=I540)),""))</f>
        <v>--</v>
      </c>
      <c r="N540" s="157" t="str" cm="1">
        <f t="array" ref="N540">IF(D540="Electric","--",IF(D540="Gasoline",_xlfn._xlws.FILTER(LSICH[CH Cap],(LSICH[Fuel Type]=D540)*(LSICH[MY]=E540)),""))</f>
        <v>--</v>
      </c>
      <c r="O540" s="157">
        <f t="shared" si="145"/>
        <v>0</v>
      </c>
      <c r="P540" s="157">
        <f t="shared" si="146"/>
        <v>11796</v>
      </c>
      <c r="Q540" s="157" t="str" cm="1">
        <f t="array" ref="Q540">IF(D540="Electric","--",IF(D540="Diesel",_xlfn._xlws.FILTER(ORDEF[HC-ZH (g/hp-hr)],(ORDEF[HP]=I540)*(ORDEF[Model_Year]=E540)),""))</f>
        <v>--</v>
      </c>
      <c r="R540" s="157" t="str" cm="1">
        <f t="array" ref="R540">IF(D540="Electric","--",IF(D540="Gasoline",_xlfn._xlws.FILTER(LSIEF[HC-ZH (g/hp-hr)],(LSIEF[Fuel]=D540)*(LSIEF[HP Bin]=I540)*(LSIEF[Model Year]=E540)),""))</f>
        <v>--</v>
      </c>
      <c r="S540" s="158">
        <f t="shared" si="147"/>
        <v>0</v>
      </c>
      <c r="T540" s="159" t="str" cm="1">
        <f t="array" ref="T540">IF(D540="Electric","--",IF(D540="Diesel",_xlfn._xlws.FILTER(ORDEF[HCDR],(ORDEF[HP]=I540)*(ORDEF[Model_Year]=E540),),""))</f>
        <v>--</v>
      </c>
      <c r="U540" s="159" t="str" cm="1">
        <f t="array" ref="U540">IF(D540="Electric","--",IF(D540="Gasoline",_xlfn._xlws.FILTER(LSIEF[HC DR],(LSIEF[Fuel]=D540)*(LSIEF[HP Bin]=I540)*(LSIEF[Model Year]=E540)),""))</f>
        <v>--</v>
      </c>
      <c r="V540" s="159">
        <f t="shared" si="148"/>
        <v>0</v>
      </c>
      <c r="W540" s="158" t="str" cm="1">
        <f t="array" ref="W540">IF(D540="Electric","--",IF(D540="Diesel",_xlfn._xlws.FILTER(ORDEF[NOXzh],(ORDEF[HP]=I540)*(ORDEF[Model_Year]=E540)),""))</f>
        <v>--</v>
      </c>
      <c r="X540" s="158" t="str" cm="1">
        <f t="array" ref="X540">IF(D540="Electric","--",IF(D540="Gasoline",_xlfn._xlws.FILTER(LSIEF[NOX-ZH (g/hp-hr)],(LSIEF[Fuel]=D540)*(LSIEF[HP Bin]=I540)*(LSIEF[Model Year]=E540)),""))</f>
        <v>--</v>
      </c>
      <c r="Y540" s="158">
        <f t="shared" si="149"/>
        <v>0</v>
      </c>
      <c r="Z540" s="159" t="str" cm="1">
        <f t="array" ref="Z540">IF(D540="Electric","--",IF(D540="Diesel",_xlfn._xlws.FILTER(ORDEF[NOXdr],(ORDEF[HP]=I540)*(ORDEF[Model_Year]=E540)),""))</f>
        <v>--</v>
      </c>
      <c r="AA540" s="159" t="str" cm="1">
        <f t="array" ref="AA540">IF(E540="Electric","--",IF(D540="Gasoline",_xlfn._xlws.FILTER(LSIEF[NOX DR],(LSIEF[Fuel]=D540)*(LSIEF[HP Bin]=I540)*(LSIEF[Model Year]=E540)),""))</f>
        <v/>
      </c>
      <c r="AB540" s="159">
        <f t="shared" si="150"/>
        <v>0</v>
      </c>
      <c r="AC540" s="158" t="str" cm="1">
        <f t="array" ref="AC540">IF(D540="Electric","--",IF(D540="Diesel",_xlfn._xlws.FILTER(DFCF2[Fuel_HC],(DFCF2[MY]=E540)),""))</f>
        <v>--</v>
      </c>
      <c r="AD540" s="158" t="str" cm="1">
        <f t="array" ref="AD540">IF(D540="Electric","--",IF(D540="Gasoline",_xlfn._xlws.FILTER(GFCF2[Fuel_HC],(GFCF2[MY]=E540)),""))</f>
        <v>--</v>
      </c>
      <c r="AE540" s="158">
        <f t="shared" si="151"/>
        <v>0</v>
      </c>
      <c r="AF540" s="157" t="str" cm="1">
        <f t="array" ref="AF540">IF(D540="Electric","--",IF(D540="Diesel",_xlfn._xlws.FILTER(DFCF2[Fuel_NOX],(DFCF2[MY]=E540)),""))</f>
        <v>--</v>
      </c>
      <c r="AG540" s="157" t="str" cm="1">
        <f t="array" ref="AG540">IF(D540="Electric","--",IF(D540="Gasoline",_xlfn._xlws.FILTER(GFCF2[Fuel_NOX],(GFCF2[MY]=E540)),""))</f>
        <v>--</v>
      </c>
      <c r="AH540" s="157">
        <f t="shared" si="152"/>
        <v>0</v>
      </c>
      <c r="AI540" s="158">
        <f t="shared" si="153"/>
        <v>0</v>
      </c>
      <c r="AJ540" s="158">
        <f t="shared" si="154"/>
        <v>0</v>
      </c>
      <c r="AK540" s="158" t="str">
        <f t="shared" si="155"/>
        <v>--</v>
      </c>
      <c r="AL540" s="158" t="str">
        <f t="shared" si="156"/>
        <v>--</v>
      </c>
      <c r="AM540" s="158" t="str">
        <f t="shared" si="157"/>
        <v>--</v>
      </c>
      <c r="AN540" s="158" t="str">
        <f t="shared" si="158"/>
        <v>--</v>
      </c>
      <c r="AO540" s="158" t="str">
        <f t="shared" si="159"/>
        <v>--</v>
      </c>
      <c r="AP540" s="157"/>
      <c r="AQ540" s="161"/>
      <c r="AR540" s="161"/>
      <c r="AS540" s="161" t="str">
        <f>IF(ISNA(VLOOKUP($B540,'2017 Emission Inventory'!$B$2:$B$803,1,FALSE)),"No","Yes")</f>
        <v>Yes</v>
      </c>
      <c r="AT540" s="161" t="str">
        <f>IFERROR(INDEX('2017 Emission Inventory'!$C$2:$C$803,MATCH($B540,'2017 Emission Inventory'!$B$2:$B$803,0)),"")</f>
        <v>Fork Lift</v>
      </c>
      <c r="AU540" s="161" t="str">
        <f>IFERROR(INDEX('2017 Emission Inventory'!$D$2:$D$803,MATCH($B540,'2017 Emission Inventory'!$B$2:$B$803,0)),"")</f>
        <v>Electric</v>
      </c>
      <c r="AV540" s="161">
        <f>IFERROR(INDEX('2017 Emission Inventory'!$E$2:$E$803,MATCH($B540,'2017 Emission Inventory'!$B$2:$B$803,0)),"")</f>
        <v>2000</v>
      </c>
      <c r="AW540" s="161">
        <f>IFERROR(INDEX('2017 Emission Inventory'!$F$2:$F$803,MATCH($B540,'2017 Emission Inventory'!$B$2:$B$803,0)),"")</f>
        <v>50</v>
      </c>
      <c r="AX540" s="161">
        <f>IFERROR(INDEX('2017 Emission Inventory'!$G$2:$G$803,MATCH($B540,'2017 Emission Inventory'!$B$2:$B$803,0)),"")</f>
        <v>589.79999999999995</v>
      </c>
      <c r="AY540" s="162" t="str">
        <f>IFERROR(INDEX('2017 Emission Inventory'!$AL$2:$AL$803,MATCH($B540,'2017 Emission Inventory'!$B$2:$B$803,0)),"")</f>
        <v>--</v>
      </c>
      <c r="AZ540" s="163" t="e">
        <f t="shared" si="160"/>
        <v>#VALUE!</v>
      </c>
      <c r="BB540" s="166"/>
    </row>
    <row r="541" spans="1:54" s="160" customFormat="1" x14ac:dyDescent="0.35">
      <c r="A541" s="157">
        <v>540</v>
      </c>
      <c r="B541" s="157">
        <v>161253</v>
      </c>
      <c r="C541" s="157" t="s">
        <v>412</v>
      </c>
      <c r="D541" s="157" t="s">
        <v>49</v>
      </c>
      <c r="E541" s="157">
        <v>2000</v>
      </c>
      <c r="F541" s="157">
        <v>50</v>
      </c>
      <c r="G541" s="157">
        <v>589.79999999999995</v>
      </c>
      <c r="H541" s="157"/>
      <c r="I541" s="157">
        <f t="shared" si="144"/>
        <v>75</v>
      </c>
      <c r="J541" s="157" t="str">
        <f>IF(D541="Electric","--",IF(D541="Diesel",VLOOKUP(C541,[2]ORDLF!A:B,2,FALSE),""))</f>
        <v>--</v>
      </c>
      <c r="K541" s="157" t="str">
        <f>IF(D541="Electric","--",IF(D541="Gasoline",VLOOKUP(C541,LSILF!A:C,3,FALSE),""))</f>
        <v>--</v>
      </c>
      <c r="L541" s="158">
        <f t="shared" si="161"/>
        <v>0</v>
      </c>
      <c r="M541" s="157" t="str" cm="1">
        <f t="array" ref="M541">IF(D541="Electric","--",IF(D541="Diesel",_xlfn._xlws.FILTER(DIESCH[CH Cap],(DIESCH[HP Bin]=I541)),""))</f>
        <v>--</v>
      </c>
      <c r="N541" s="157" t="str" cm="1">
        <f t="array" ref="N541">IF(D541="Electric","--",IF(D541="Gasoline",_xlfn._xlws.FILTER(LSICH[CH Cap],(LSICH[Fuel Type]=D541)*(LSICH[MY]=E541)),""))</f>
        <v>--</v>
      </c>
      <c r="O541" s="157">
        <f t="shared" si="145"/>
        <v>0</v>
      </c>
      <c r="P541" s="157">
        <f t="shared" si="146"/>
        <v>11796</v>
      </c>
      <c r="Q541" s="157" t="str" cm="1">
        <f t="array" ref="Q541">IF(D541="Electric","--",IF(D541="Diesel",_xlfn._xlws.FILTER(ORDEF[HC-ZH (g/hp-hr)],(ORDEF[HP]=I541)*(ORDEF[Model_Year]=E541)),""))</f>
        <v>--</v>
      </c>
      <c r="R541" s="157" t="str" cm="1">
        <f t="array" ref="R541">IF(D541="Electric","--",IF(D541="Gasoline",_xlfn._xlws.FILTER(LSIEF[HC-ZH (g/hp-hr)],(LSIEF[Fuel]=D541)*(LSIEF[HP Bin]=I541)*(LSIEF[Model Year]=E541)),""))</f>
        <v>--</v>
      </c>
      <c r="S541" s="158">
        <f t="shared" si="147"/>
        <v>0</v>
      </c>
      <c r="T541" s="159" t="str" cm="1">
        <f t="array" ref="T541">IF(D541="Electric","--",IF(D541="Diesel",_xlfn._xlws.FILTER(ORDEF[HCDR],(ORDEF[HP]=I541)*(ORDEF[Model_Year]=E541),),""))</f>
        <v>--</v>
      </c>
      <c r="U541" s="159" t="str" cm="1">
        <f t="array" ref="U541">IF(D541="Electric","--",IF(D541="Gasoline",_xlfn._xlws.FILTER(LSIEF[HC DR],(LSIEF[Fuel]=D541)*(LSIEF[HP Bin]=I541)*(LSIEF[Model Year]=E541)),""))</f>
        <v>--</v>
      </c>
      <c r="V541" s="159">
        <f t="shared" si="148"/>
        <v>0</v>
      </c>
      <c r="W541" s="158" t="str" cm="1">
        <f t="array" ref="W541">IF(D541="Electric","--",IF(D541="Diesel",_xlfn._xlws.FILTER(ORDEF[NOXzh],(ORDEF[HP]=I541)*(ORDEF[Model_Year]=E541)),""))</f>
        <v>--</v>
      </c>
      <c r="X541" s="158" t="str" cm="1">
        <f t="array" ref="X541">IF(D541="Electric","--",IF(D541="Gasoline",_xlfn._xlws.FILTER(LSIEF[NOX-ZH (g/hp-hr)],(LSIEF[Fuel]=D541)*(LSIEF[HP Bin]=I541)*(LSIEF[Model Year]=E541)),""))</f>
        <v>--</v>
      </c>
      <c r="Y541" s="158">
        <f t="shared" si="149"/>
        <v>0</v>
      </c>
      <c r="Z541" s="159" t="str" cm="1">
        <f t="array" ref="Z541">IF(D541="Electric","--",IF(D541="Diesel",_xlfn._xlws.FILTER(ORDEF[NOXdr],(ORDEF[HP]=I541)*(ORDEF[Model_Year]=E541)),""))</f>
        <v>--</v>
      </c>
      <c r="AA541" s="159" t="str" cm="1">
        <f t="array" ref="AA541">IF(E541="Electric","--",IF(D541="Gasoline",_xlfn._xlws.FILTER(LSIEF[NOX DR],(LSIEF[Fuel]=D541)*(LSIEF[HP Bin]=I541)*(LSIEF[Model Year]=E541)),""))</f>
        <v/>
      </c>
      <c r="AB541" s="159">
        <f t="shared" si="150"/>
        <v>0</v>
      </c>
      <c r="AC541" s="158" t="str" cm="1">
        <f t="array" ref="AC541">IF(D541="Electric","--",IF(D541="Diesel",_xlfn._xlws.FILTER(DFCF2[Fuel_HC],(DFCF2[MY]=E541)),""))</f>
        <v>--</v>
      </c>
      <c r="AD541" s="158" t="str" cm="1">
        <f t="array" ref="AD541">IF(D541="Electric","--",IF(D541="Gasoline",_xlfn._xlws.FILTER(GFCF2[Fuel_HC],(GFCF2[MY]=E541)),""))</f>
        <v>--</v>
      </c>
      <c r="AE541" s="158">
        <f t="shared" si="151"/>
        <v>0</v>
      </c>
      <c r="AF541" s="157" t="str" cm="1">
        <f t="array" ref="AF541">IF(D541="Electric","--",IF(D541="Diesel",_xlfn._xlws.FILTER(DFCF2[Fuel_NOX],(DFCF2[MY]=E541)),""))</f>
        <v>--</v>
      </c>
      <c r="AG541" s="157" t="str" cm="1">
        <f t="array" ref="AG541">IF(D541="Electric","--",IF(D541="Gasoline",_xlfn._xlws.FILTER(GFCF2[Fuel_NOX],(GFCF2[MY]=E541)),""))</f>
        <v>--</v>
      </c>
      <c r="AH541" s="157">
        <f t="shared" si="152"/>
        <v>0</v>
      </c>
      <c r="AI541" s="158">
        <f t="shared" si="153"/>
        <v>0</v>
      </c>
      <c r="AJ541" s="158">
        <f t="shared" si="154"/>
        <v>0</v>
      </c>
      <c r="AK541" s="158" t="str">
        <f t="shared" si="155"/>
        <v>--</v>
      </c>
      <c r="AL541" s="158" t="str">
        <f t="shared" si="156"/>
        <v>--</v>
      </c>
      <c r="AM541" s="158" t="str">
        <f t="shared" si="157"/>
        <v>--</v>
      </c>
      <c r="AN541" s="158" t="str">
        <f t="shared" si="158"/>
        <v>--</v>
      </c>
      <c r="AO541" s="158" t="str">
        <f t="shared" si="159"/>
        <v>--</v>
      </c>
      <c r="AP541" s="157"/>
      <c r="AQ541" s="161"/>
      <c r="AR541" s="161"/>
      <c r="AS541" s="161" t="str">
        <f>IF(ISNA(VLOOKUP($B541,'2017 Emission Inventory'!$B$2:$B$803,1,FALSE)),"No","Yes")</f>
        <v>Yes</v>
      </c>
      <c r="AT541" s="161" t="str">
        <f>IFERROR(INDEX('2017 Emission Inventory'!$C$2:$C$803,MATCH($B541,'2017 Emission Inventory'!$B$2:$B$803,0)),"")</f>
        <v>Fork Lift</v>
      </c>
      <c r="AU541" s="161" t="str">
        <f>IFERROR(INDEX('2017 Emission Inventory'!$D$2:$D$803,MATCH($B541,'2017 Emission Inventory'!$B$2:$B$803,0)),"")</f>
        <v>Electric</v>
      </c>
      <c r="AV541" s="161">
        <f>IFERROR(INDEX('2017 Emission Inventory'!$E$2:$E$803,MATCH($B541,'2017 Emission Inventory'!$B$2:$B$803,0)),"")</f>
        <v>2000</v>
      </c>
      <c r="AW541" s="161">
        <f>IFERROR(INDEX('2017 Emission Inventory'!$F$2:$F$803,MATCH($B541,'2017 Emission Inventory'!$B$2:$B$803,0)),"")</f>
        <v>50</v>
      </c>
      <c r="AX541" s="161">
        <f>IFERROR(INDEX('2017 Emission Inventory'!$G$2:$G$803,MATCH($B541,'2017 Emission Inventory'!$B$2:$B$803,0)),"")</f>
        <v>589.79999999999995</v>
      </c>
      <c r="AY541" s="162" t="str">
        <f>IFERROR(INDEX('2017 Emission Inventory'!$AL$2:$AL$803,MATCH($B541,'2017 Emission Inventory'!$B$2:$B$803,0)),"")</f>
        <v>--</v>
      </c>
      <c r="AZ541" s="163" t="e">
        <f t="shared" si="160"/>
        <v>#VALUE!</v>
      </c>
      <c r="BB541" s="166"/>
    </row>
    <row r="542" spans="1:54" s="160" customFormat="1" x14ac:dyDescent="0.35">
      <c r="A542" s="157">
        <v>541</v>
      </c>
      <c r="B542" s="157">
        <v>161254</v>
      </c>
      <c r="C542" s="157" t="s">
        <v>412</v>
      </c>
      <c r="D542" s="157" t="s">
        <v>49</v>
      </c>
      <c r="E542" s="157">
        <v>2000</v>
      </c>
      <c r="F542" s="157">
        <v>50</v>
      </c>
      <c r="G542" s="157">
        <v>589.79999999999995</v>
      </c>
      <c r="H542" s="157"/>
      <c r="I542" s="157">
        <f t="shared" si="144"/>
        <v>75</v>
      </c>
      <c r="J542" s="157" t="str">
        <f>IF(D542="Electric","--",IF(D542="Diesel",VLOOKUP(C542,[2]ORDLF!A:B,2,FALSE),""))</f>
        <v>--</v>
      </c>
      <c r="K542" s="157" t="str">
        <f>IF(D542="Electric","--",IF(D542="Gasoline",VLOOKUP(C542,LSILF!A:C,3,FALSE),""))</f>
        <v>--</v>
      </c>
      <c r="L542" s="158">
        <f t="shared" si="161"/>
        <v>0</v>
      </c>
      <c r="M542" s="157" t="str" cm="1">
        <f t="array" ref="M542">IF(D542="Electric","--",IF(D542="Diesel",_xlfn._xlws.FILTER(DIESCH[CH Cap],(DIESCH[HP Bin]=I542)),""))</f>
        <v>--</v>
      </c>
      <c r="N542" s="157" t="str" cm="1">
        <f t="array" ref="N542">IF(D542="Electric","--",IF(D542="Gasoline",_xlfn._xlws.FILTER(LSICH[CH Cap],(LSICH[Fuel Type]=D542)*(LSICH[MY]=E542)),""))</f>
        <v>--</v>
      </c>
      <c r="O542" s="157">
        <f t="shared" si="145"/>
        <v>0</v>
      </c>
      <c r="P542" s="157">
        <f t="shared" si="146"/>
        <v>11796</v>
      </c>
      <c r="Q542" s="157" t="str" cm="1">
        <f t="array" ref="Q542">IF(D542="Electric","--",IF(D542="Diesel",_xlfn._xlws.FILTER(ORDEF[HC-ZH (g/hp-hr)],(ORDEF[HP]=I542)*(ORDEF[Model_Year]=E542)),""))</f>
        <v>--</v>
      </c>
      <c r="R542" s="157" t="str" cm="1">
        <f t="array" ref="R542">IF(D542="Electric","--",IF(D542="Gasoline",_xlfn._xlws.FILTER(LSIEF[HC-ZH (g/hp-hr)],(LSIEF[Fuel]=D542)*(LSIEF[HP Bin]=I542)*(LSIEF[Model Year]=E542)),""))</f>
        <v>--</v>
      </c>
      <c r="S542" s="158">
        <f t="shared" si="147"/>
        <v>0</v>
      </c>
      <c r="T542" s="159" t="str" cm="1">
        <f t="array" ref="T542">IF(D542="Electric","--",IF(D542="Diesel",_xlfn._xlws.FILTER(ORDEF[HCDR],(ORDEF[HP]=I542)*(ORDEF[Model_Year]=E542),),""))</f>
        <v>--</v>
      </c>
      <c r="U542" s="159" t="str" cm="1">
        <f t="array" ref="U542">IF(D542="Electric","--",IF(D542="Gasoline",_xlfn._xlws.FILTER(LSIEF[HC DR],(LSIEF[Fuel]=D542)*(LSIEF[HP Bin]=I542)*(LSIEF[Model Year]=E542)),""))</f>
        <v>--</v>
      </c>
      <c r="V542" s="159">
        <f t="shared" si="148"/>
        <v>0</v>
      </c>
      <c r="W542" s="158" t="str" cm="1">
        <f t="array" ref="W542">IF(D542="Electric","--",IF(D542="Diesel",_xlfn._xlws.FILTER(ORDEF[NOXzh],(ORDEF[HP]=I542)*(ORDEF[Model_Year]=E542)),""))</f>
        <v>--</v>
      </c>
      <c r="X542" s="158" t="str" cm="1">
        <f t="array" ref="X542">IF(D542="Electric","--",IF(D542="Gasoline",_xlfn._xlws.FILTER(LSIEF[NOX-ZH (g/hp-hr)],(LSIEF[Fuel]=D542)*(LSIEF[HP Bin]=I542)*(LSIEF[Model Year]=E542)),""))</f>
        <v>--</v>
      </c>
      <c r="Y542" s="158">
        <f t="shared" si="149"/>
        <v>0</v>
      </c>
      <c r="Z542" s="159" t="str" cm="1">
        <f t="array" ref="Z542">IF(D542="Electric","--",IF(D542="Diesel",_xlfn._xlws.FILTER(ORDEF[NOXdr],(ORDEF[HP]=I542)*(ORDEF[Model_Year]=E542)),""))</f>
        <v>--</v>
      </c>
      <c r="AA542" s="159" t="str" cm="1">
        <f t="array" ref="AA542">IF(E542="Electric","--",IF(D542="Gasoline",_xlfn._xlws.FILTER(LSIEF[NOX DR],(LSIEF[Fuel]=D542)*(LSIEF[HP Bin]=I542)*(LSIEF[Model Year]=E542)),""))</f>
        <v/>
      </c>
      <c r="AB542" s="159">
        <f t="shared" si="150"/>
        <v>0</v>
      </c>
      <c r="AC542" s="158" t="str" cm="1">
        <f t="array" ref="AC542">IF(D542="Electric","--",IF(D542="Diesel",_xlfn._xlws.FILTER(DFCF2[Fuel_HC],(DFCF2[MY]=E542)),""))</f>
        <v>--</v>
      </c>
      <c r="AD542" s="158" t="str" cm="1">
        <f t="array" ref="AD542">IF(D542="Electric","--",IF(D542="Gasoline",_xlfn._xlws.FILTER(GFCF2[Fuel_HC],(GFCF2[MY]=E542)),""))</f>
        <v>--</v>
      </c>
      <c r="AE542" s="158">
        <f t="shared" si="151"/>
        <v>0</v>
      </c>
      <c r="AF542" s="157" t="str" cm="1">
        <f t="array" ref="AF542">IF(D542="Electric","--",IF(D542="Diesel",_xlfn._xlws.FILTER(DFCF2[Fuel_NOX],(DFCF2[MY]=E542)),""))</f>
        <v>--</v>
      </c>
      <c r="AG542" s="157" t="str" cm="1">
        <f t="array" ref="AG542">IF(D542="Electric","--",IF(D542="Gasoline",_xlfn._xlws.FILTER(GFCF2[Fuel_NOX],(GFCF2[MY]=E542)),""))</f>
        <v>--</v>
      </c>
      <c r="AH542" s="157">
        <f t="shared" si="152"/>
        <v>0</v>
      </c>
      <c r="AI542" s="158">
        <f t="shared" si="153"/>
        <v>0</v>
      </c>
      <c r="AJ542" s="158">
        <f t="shared" si="154"/>
        <v>0</v>
      </c>
      <c r="AK542" s="158" t="str">
        <f t="shared" si="155"/>
        <v>--</v>
      </c>
      <c r="AL542" s="158" t="str">
        <f t="shared" si="156"/>
        <v>--</v>
      </c>
      <c r="AM542" s="158" t="str">
        <f t="shared" si="157"/>
        <v>--</v>
      </c>
      <c r="AN542" s="158" t="str">
        <f t="shared" si="158"/>
        <v>--</v>
      </c>
      <c r="AO542" s="158" t="str">
        <f t="shared" si="159"/>
        <v>--</v>
      </c>
      <c r="AP542" s="157"/>
      <c r="AQ542" s="161"/>
      <c r="AR542" s="161"/>
      <c r="AS542" s="161" t="str">
        <f>IF(ISNA(VLOOKUP($B542,'2017 Emission Inventory'!$B$2:$B$803,1,FALSE)),"No","Yes")</f>
        <v>Yes</v>
      </c>
      <c r="AT542" s="161" t="str">
        <f>IFERROR(INDEX('2017 Emission Inventory'!$C$2:$C$803,MATCH($B542,'2017 Emission Inventory'!$B$2:$B$803,0)),"")</f>
        <v>Fork Lift</v>
      </c>
      <c r="AU542" s="161" t="str">
        <f>IFERROR(INDEX('2017 Emission Inventory'!$D$2:$D$803,MATCH($B542,'2017 Emission Inventory'!$B$2:$B$803,0)),"")</f>
        <v>Electric</v>
      </c>
      <c r="AV542" s="161">
        <f>IFERROR(INDEX('2017 Emission Inventory'!$E$2:$E$803,MATCH($B542,'2017 Emission Inventory'!$B$2:$B$803,0)),"")</f>
        <v>2000</v>
      </c>
      <c r="AW542" s="161">
        <f>IFERROR(INDEX('2017 Emission Inventory'!$F$2:$F$803,MATCH($B542,'2017 Emission Inventory'!$B$2:$B$803,0)),"")</f>
        <v>50</v>
      </c>
      <c r="AX542" s="161">
        <f>IFERROR(INDEX('2017 Emission Inventory'!$G$2:$G$803,MATCH($B542,'2017 Emission Inventory'!$B$2:$B$803,0)),"")</f>
        <v>589.79999999999995</v>
      </c>
      <c r="AY542" s="162" t="str">
        <f>IFERROR(INDEX('2017 Emission Inventory'!$AL$2:$AL$803,MATCH($B542,'2017 Emission Inventory'!$B$2:$B$803,0)),"")</f>
        <v>--</v>
      </c>
      <c r="AZ542" s="163" t="e">
        <f t="shared" si="160"/>
        <v>#VALUE!</v>
      </c>
      <c r="BB542" s="166"/>
    </row>
    <row r="543" spans="1:54" s="160" customFormat="1" x14ac:dyDescent="0.35">
      <c r="A543" s="157">
        <v>542</v>
      </c>
      <c r="B543" s="157">
        <v>292450</v>
      </c>
      <c r="C543" s="157" t="s">
        <v>412</v>
      </c>
      <c r="D543" s="157" t="s">
        <v>49</v>
      </c>
      <c r="E543" s="157">
        <v>2002</v>
      </c>
      <c r="F543" s="157">
        <v>50</v>
      </c>
      <c r="G543" s="157">
        <v>589.79999999999995</v>
      </c>
      <c r="H543" s="157"/>
      <c r="I543" s="157">
        <f t="shared" si="144"/>
        <v>75</v>
      </c>
      <c r="J543" s="157" t="str">
        <f>IF(D543="Electric","--",IF(D543="Diesel",VLOOKUP(C543,[2]ORDLF!A:B,2,FALSE),""))</f>
        <v>--</v>
      </c>
      <c r="K543" s="157" t="str">
        <f>IF(D543="Electric","--",IF(D543="Gasoline",VLOOKUP(C543,LSILF!A:C,3,FALSE),""))</f>
        <v>--</v>
      </c>
      <c r="L543" s="158">
        <f t="shared" si="161"/>
        <v>0</v>
      </c>
      <c r="M543" s="157" t="str" cm="1">
        <f t="array" ref="M543">IF(D543="Electric","--",IF(D543="Diesel",_xlfn._xlws.FILTER(DIESCH[CH Cap],(DIESCH[HP Bin]=I543)),""))</f>
        <v>--</v>
      </c>
      <c r="N543" s="157" t="str" cm="1">
        <f t="array" ref="N543">IF(D543="Electric","--",IF(D543="Gasoline",_xlfn._xlws.FILTER(LSICH[CH Cap],(LSICH[Fuel Type]=D543)*(LSICH[MY]=E543)),""))</f>
        <v>--</v>
      </c>
      <c r="O543" s="157">
        <f t="shared" si="145"/>
        <v>0</v>
      </c>
      <c r="P543" s="157">
        <f t="shared" si="146"/>
        <v>10616.4</v>
      </c>
      <c r="Q543" s="157" t="str" cm="1">
        <f t="array" ref="Q543">IF(D543="Electric","--",IF(D543="Diesel",_xlfn._xlws.FILTER(ORDEF[HC-ZH (g/hp-hr)],(ORDEF[HP]=I543)*(ORDEF[Model_Year]=E543)),""))</f>
        <v>--</v>
      </c>
      <c r="R543" s="157" t="str" cm="1">
        <f t="array" ref="R543">IF(D543="Electric","--",IF(D543="Gasoline",_xlfn._xlws.FILTER(LSIEF[HC-ZH (g/hp-hr)],(LSIEF[Fuel]=D543)*(LSIEF[HP Bin]=I543)*(LSIEF[Model Year]=E543)),""))</f>
        <v>--</v>
      </c>
      <c r="S543" s="158">
        <f t="shared" si="147"/>
        <v>0</v>
      </c>
      <c r="T543" s="159" t="str" cm="1">
        <f t="array" ref="T543">IF(D543="Electric","--",IF(D543="Diesel",_xlfn._xlws.FILTER(ORDEF[HCDR],(ORDEF[HP]=I543)*(ORDEF[Model_Year]=E543),),""))</f>
        <v>--</v>
      </c>
      <c r="U543" s="159" t="str" cm="1">
        <f t="array" ref="U543">IF(D543="Electric","--",IF(D543="Gasoline",_xlfn._xlws.FILTER(LSIEF[HC DR],(LSIEF[Fuel]=D543)*(LSIEF[HP Bin]=I543)*(LSIEF[Model Year]=E543)),""))</f>
        <v>--</v>
      </c>
      <c r="V543" s="159">
        <f t="shared" si="148"/>
        <v>0</v>
      </c>
      <c r="W543" s="158" t="str" cm="1">
        <f t="array" ref="W543">IF(D543="Electric","--",IF(D543="Diesel",_xlfn._xlws.FILTER(ORDEF[NOXzh],(ORDEF[HP]=I543)*(ORDEF[Model_Year]=E543)),""))</f>
        <v>--</v>
      </c>
      <c r="X543" s="158" t="str" cm="1">
        <f t="array" ref="X543">IF(D543="Electric","--",IF(D543="Gasoline",_xlfn._xlws.FILTER(LSIEF[NOX-ZH (g/hp-hr)],(LSIEF[Fuel]=D543)*(LSIEF[HP Bin]=I543)*(LSIEF[Model Year]=E543)),""))</f>
        <v>--</v>
      </c>
      <c r="Y543" s="158">
        <f t="shared" si="149"/>
        <v>0</v>
      </c>
      <c r="Z543" s="159" t="str" cm="1">
        <f t="array" ref="Z543">IF(D543="Electric","--",IF(D543="Diesel",_xlfn._xlws.FILTER(ORDEF[NOXdr],(ORDEF[HP]=I543)*(ORDEF[Model_Year]=E543)),""))</f>
        <v>--</v>
      </c>
      <c r="AA543" s="159" t="str" cm="1">
        <f t="array" ref="AA543">IF(E543="Electric","--",IF(D543="Gasoline",_xlfn._xlws.FILTER(LSIEF[NOX DR],(LSIEF[Fuel]=D543)*(LSIEF[HP Bin]=I543)*(LSIEF[Model Year]=E543)),""))</f>
        <v/>
      </c>
      <c r="AB543" s="159">
        <f t="shared" si="150"/>
        <v>0</v>
      </c>
      <c r="AC543" s="158" t="str" cm="1">
        <f t="array" ref="AC543">IF(D543="Electric","--",IF(D543="Diesel",_xlfn._xlws.FILTER(DFCF2[Fuel_HC],(DFCF2[MY]=E543)),""))</f>
        <v>--</v>
      </c>
      <c r="AD543" s="158" t="str" cm="1">
        <f t="array" ref="AD543">IF(D543="Electric","--",IF(D543="Gasoline",_xlfn._xlws.FILTER(GFCF2[Fuel_HC],(GFCF2[MY]=E543)),""))</f>
        <v>--</v>
      </c>
      <c r="AE543" s="158">
        <f t="shared" si="151"/>
        <v>0</v>
      </c>
      <c r="AF543" s="157" t="str" cm="1">
        <f t="array" ref="AF543">IF(D543="Electric","--",IF(D543="Diesel",_xlfn._xlws.FILTER(DFCF2[Fuel_NOX],(DFCF2[MY]=E543)),""))</f>
        <v>--</v>
      </c>
      <c r="AG543" s="157" t="str" cm="1">
        <f t="array" ref="AG543">IF(D543="Electric","--",IF(D543="Gasoline",_xlfn._xlws.FILTER(GFCF2[Fuel_NOX],(GFCF2[MY]=E543)),""))</f>
        <v>--</v>
      </c>
      <c r="AH543" s="157">
        <f t="shared" si="152"/>
        <v>0</v>
      </c>
      <c r="AI543" s="158">
        <f t="shared" si="153"/>
        <v>0</v>
      </c>
      <c r="AJ543" s="158">
        <f t="shared" si="154"/>
        <v>0</v>
      </c>
      <c r="AK543" s="158" t="str">
        <f t="shared" si="155"/>
        <v>--</v>
      </c>
      <c r="AL543" s="158" t="str">
        <f t="shared" si="156"/>
        <v>--</v>
      </c>
      <c r="AM543" s="158" t="str">
        <f t="shared" si="157"/>
        <v>--</v>
      </c>
      <c r="AN543" s="158" t="str">
        <f t="shared" si="158"/>
        <v>--</v>
      </c>
      <c r="AO543" s="158" t="str">
        <f t="shared" si="159"/>
        <v>--</v>
      </c>
      <c r="AP543" s="157"/>
      <c r="AQ543" s="161"/>
      <c r="AR543" s="161"/>
      <c r="AS543" s="161" t="str">
        <f>IF(ISNA(VLOOKUP($B543,'2017 Emission Inventory'!$B$2:$B$803,1,FALSE)),"No","Yes")</f>
        <v>Yes</v>
      </c>
      <c r="AT543" s="161" t="str">
        <f>IFERROR(INDEX('2017 Emission Inventory'!$C$2:$C$803,MATCH($B543,'2017 Emission Inventory'!$B$2:$B$803,0)),"")</f>
        <v>Fork Lift</v>
      </c>
      <c r="AU543" s="161" t="str">
        <f>IFERROR(INDEX('2017 Emission Inventory'!$D$2:$D$803,MATCH($B543,'2017 Emission Inventory'!$B$2:$B$803,0)),"")</f>
        <v>Electric</v>
      </c>
      <c r="AV543" s="161">
        <f>IFERROR(INDEX('2017 Emission Inventory'!$E$2:$E$803,MATCH($B543,'2017 Emission Inventory'!$B$2:$B$803,0)),"")</f>
        <v>2002</v>
      </c>
      <c r="AW543" s="161">
        <f>IFERROR(INDEX('2017 Emission Inventory'!$F$2:$F$803,MATCH($B543,'2017 Emission Inventory'!$B$2:$B$803,0)),"")</f>
        <v>50</v>
      </c>
      <c r="AX543" s="161">
        <f>IFERROR(INDEX('2017 Emission Inventory'!$G$2:$G$803,MATCH($B543,'2017 Emission Inventory'!$B$2:$B$803,0)),"")</f>
        <v>589.79999999999995</v>
      </c>
      <c r="AY543" s="162" t="str">
        <f>IFERROR(INDEX('2017 Emission Inventory'!$AL$2:$AL$803,MATCH($B543,'2017 Emission Inventory'!$B$2:$B$803,0)),"")</f>
        <v>--</v>
      </c>
      <c r="AZ543" s="163" t="e">
        <f t="shared" si="160"/>
        <v>#VALUE!</v>
      </c>
      <c r="BB543" s="166"/>
    </row>
    <row r="544" spans="1:54" s="160" customFormat="1" x14ac:dyDescent="0.35">
      <c r="A544" s="157">
        <v>543</v>
      </c>
      <c r="B544" s="157">
        <v>13459</v>
      </c>
      <c r="C544" s="157" t="s">
        <v>412</v>
      </c>
      <c r="D544" s="157" t="s">
        <v>49</v>
      </c>
      <c r="E544" s="157">
        <v>2008</v>
      </c>
      <c r="F544" s="157">
        <v>52</v>
      </c>
      <c r="G544" s="157">
        <v>589.79999999999995</v>
      </c>
      <c r="H544" s="157"/>
      <c r="I544" s="157">
        <f t="shared" si="144"/>
        <v>75</v>
      </c>
      <c r="J544" s="157" t="str">
        <f>IF(D544="Electric","--",IF(D544="Diesel",VLOOKUP(C544,[2]ORDLF!A:B,2,FALSE),""))</f>
        <v>--</v>
      </c>
      <c r="K544" s="157" t="str">
        <f>IF(D544="Electric","--",IF(D544="Gasoline",VLOOKUP(C544,LSILF!A:C,3,FALSE),""))</f>
        <v>--</v>
      </c>
      <c r="L544" s="158">
        <f t="shared" si="161"/>
        <v>0</v>
      </c>
      <c r="M544" s="157" t="str" cm="1">
        <f t="array" ref="M544">IF(D544="Electric","--",IF(D544="Diesel",_xlfn._xlws.FILTER(DIESCH[CH Cap],(DIESCH[HP Bin]=I544)),""))</f>
        <v>--</v>
      </c>
      <c r="N544" s="157" t="str" cm="1">
        <f t="array" ref="N544">IF(D544="Electric","--",IF(D544="Gasoline",_xlfn._xlws.FILTER(LSICH[CH Cap],(LSICH[Fuel Type]=D544)*(LSICH[MY]=E544)),""))</f>
        <v>--</v>
      </c>
      <c r="O544" s="157">
        <f t="shared" si="145"/>
        <v>0</v>
      </c>
      <c r="P544" s="157">
        <f t="shared" si="146"/>
        <v>7077.5999999999995</v>
      </c>
      <c r="Q544" s="157" t="str" cm="1">
        <f t="array" ref="Q544">IF(D544="Electric","--",IF(D544="Diesel",_xlfn._xlws.FILTER(ORDEF[HC-ZH (g/hp-hr)],(ORDEF[HP]=I544)*(ORDEF[Model_Year]=E544)),""))</f>
        <v>--</v>
      </c>
      <c r="R544" s="157" t="str" cm="1">
        <f t="array" ref="R544">IF(D544="Electric","--",IF(D544="Gasoline",_xlfn._xlws.FILTER(LSIEF[HC-ZH (g/hp-hr)],(LSIEF[Fuel]=D544)*(LSIEF[HP Bin]=I544)*(LSIEF[Model Year]=E544)),""))</f>
        <v>--</v>
      </c>
      <c r="S544" s="158">
        <f t="shared" si="147"/>
        <v>0</v>
      </c>
      <c r="T544" s="159" t="str" cm="1">
        <f t="array" ref="T544">IF(D544="Electric","--",IF(D544="Diesel",_xlfn._xlws.FILTER(ORDEF[HCDR],(ORDEF[HP]=I544)*(ORDEF[Model_Year]=E544),),""))</f>
        <v>--</v>
      </c>
      <c r="U544" s="159" t="str" cm="1">
        <f t="array" ref="U544">IF(D544="Electric","--",IF(D544="Gasoline",_xlfn._xlws.FILTER(LSIEF[HC DR],(LSIEF[Fuel]=D544)*(LSIEF[HP Bin]=I544)*(LSIEF[Model Year]=E544)),""))</f>
        <v>--</v>
      </c>
      <c r="V544" s="159">
        <f t="shared" si="148"/>
        <v>0</v>
      </c>
      <c r="W544" s="158" t="str" cm="1">
        <f t="array" ref="W544">IF(D544="Electric","--",IF(D544="Diesel",_xlfn._xlws.FILTER(ORDEF[NOXzh],(ORDEF[HP]=I544)*(ORDEF[Model_Year]=E544)),""))</f>
        <v>--</v>
      </c>
      <c r="X544" s="158" t="str" cm="1">
        <f t="array" ref="X544">IF(D544="Electric","--",IF(D544="Gasoline",_xlfn._xlws.FILTER(LSIEF[NOX-ZH (g/hp-hr)],(LSIEF[Fuel]=D544)*(LSIEF[HP Bin]=I544)*(LSIEF[Model Year]=E544)),""))</f>
        <v>--</v>
      </c>
      <c r="Y544" s="158">
        <f t="shared" si="149"/>
        <v>0</v>
      </c>
      <c r="Z544" s="159" t="str" cm="1">
        <f t="array" ref="Z544">IF(D544="Electric","--",IF(D544="Diesel",_xlfn._xlws.FILTER(ORDEF[NOXdr],(ORDEF[HP]=I544)*(ORDEF[Model_Year]=E544)),""))</f>
        <v>--</v>
      </c>
      <c r="AA544" s="159" t="str" cm="1">
        <f t="array" ref="AA544">IF(E544="Electric","--",IF(D544="Gasoline",_xlfn._xlws.FILTER(LSIEF[NOX DR],(LSIEF[Fuel]=D544)*(LSIEF[HP Bin]=I544)*(LSIEF[Model Year]=E544)),""))</f>
        <v/>
      </c>
      <c r="AB544" s="159">
        <f t="shared" si="150"/>
        <v>0</v>
      </c>
      <c r="AC544" s="158" t="str" cm="1">
        <f t="array" ref="AC544">IF(D544="Electric","--",IF(D544="Diesel",_xlfn._xlws.FILTER(DFCF2[Fuel_HC],(DFCF2[MY]=E544)),""))</f>
        <v>--</v>
      </c>
      <c r="AD544" s="158" t="str" cm="1">
        <f t="array" ref="AD544">IF(D544="Electric","--",IF(D544="Gasoline",_xlfn._xlws.FILTER(GFCF2[Fuel_HC],(GFCF2[MY]=E544)),""))</f>
        <v>--</v>
      </c>
      <c r="AE544" s="158">
        <f t="shared" si="151"/>
        <v>0</v>
      </c>
      <c r="AF544" s="157" t="str" cm="1">
        <f t="array" ref="AF544">IF(D544="Electric","--",IF(D544="Diesel",_xlfn._xlws.FILTER(DFCF2[Fuel_NOX],(DFCF2[MY]=E544)),""))</f>
        <v>--</v>
      </c>
      <c r="AG544" s="157" t="str" cm="1">
        <f t="array" ref="AG544">IF(D544="Electric","--",IF(D544="Gasoline",_xlfn._xlws.FILTER(GFCF2[Fuel_NOX],(GFCF2[MY]=E544)),""))</f>
        <v>--</v>
      </c>
      <c r="AH544" s="157">
        <f t="shared" si="152"/>
        <v>0</v>
      </c>
      <c r="AI544" s="158">
        <f t="shared" si="153"/>
        <v>0</v>
      </c>
      <c r="AJ544" s="158">
        <f t="shared" si="154"/>
        <v>0</v>
      </c>
      <c r="AK544" s="158" t="str">
        <f t="shared" si="155"/>
        <v>--</v>
      </c>
      <c r="AL544" s="158" t="str">
        <f t="shared" si="156"/>
        <v>--</v>
      </c>
      <c r="AM544" s="158" t="str">
        <f t="shared" si="157"/>
        <v>--</v>
      </c>
      <c r="AN544" s="158" t="str">
        <f t="shared" si="158"/>
        <v>--</v>
      </c>
      <c r="AO544" s="158" t="str">
        <f t="shared" si="159"/>
        <v>--</v>
      </c>
      <c r="AP544" s="157"/>
      <c r="AQ544" s="161"/>
      <c r="AR544" s="161"/>
      <c r="AS544" s="161" t="str">
        <f>IF(ISNA(VLOOKUP($B544,'2017 Emission Inventory'!$B$2:$B$803,1,FALSE)),"No","Yes")</f>
        <v>Yes</v>
      </c>
      <c r="AT544" s="161" t="str">
        <f>IFERROR(INDEX('2017 Emission Inventory'!$C$2:$C$803,MATCH($B544,'2017 Emission Inventory'!$B$2:$B$803,0)),"")</f>
        <v>Fork Lift</v>
      </c>
      <c r="AU544" s="161" t="str">
        <f>IFERROR(INDEX('2017 Emission Inventory'!$D$2:$D$803,MATCH($B544,'2017 Emission Inventory'!$B$2:$B$803,0)),"")</f>
        <v>Electric</v>
      </c>
      <c r="AV544" s="161">
        <f>IFERROR(INDEX('2017 Emission Inventory'!$E$2:$E$803,MATCH($B544,'2017 Emission Inventory'!$B$2:$B$803,0)),"")</f>
        <v>2008</v>
      </c>
      <c r="AW544" s="161">
        <f>IFERROR(INDEX('2017 Emission Inventory'!$F$2:$F$803,MATCH($B544,'2017 Emission Inventory'!$B$2:$B$803,0)),"")</f>
        <v>52</v>
      </c>
      <c r="AX544" s="161">
        <f>IFERROR(INDEX('2017 Emission Inventory'!$G$2:$G$803,MATCH($B544,'2017 Emission Inventory'!$B$2:$B$803,0)),"")</f>
        <v>589.79999999999995</v>
      </c>
      <c r="AY544" s="162" t="str">
        <f>IFERROR(INDEX('2017 Emission Inventory'!$AL$2:$AL$803,MATCH($B544,'2017 Emission Inventory'!$B$2:$B$803,0)),"")</f>
        <v>--</v>
      </c>
      <c r="AZ544" s="163" t="e">
        <f t="shared" si="160"/>
        <v>#VALUE!</v>
      </c>
      <c r="BB544" s="166"/>
    </row>
    <row r="545" spans="1:54" s="160" customFormat="1" x14ac:dyDescent="0.35">
      <c r="A545" s="157">
        <v>544</v>
      </c>
      <c r="B545" s="157">
        <v>502544</v>
      </c>
      <c r="C545" s="157" t="s">
        <v>412</v>
      </c>
      <c r="D545" s="157" t="s">
        <v>49</v>
      </c>
      <c r="E545" s="157">
        <v>2014</v>
      </c>
      <c r="F545" s="157">
        <v>24</v>
      </c>
      <c r="G545" s="157">
        <v>589.79999999999995</v>
      </c>
      <c r="H545" s="157"/>
      <c r="I545" s="157">
        <f t="shared" si="144"/>
        <v>25</v>
      </c>
      <c r="J545" s="157" t="str">
        <f>IF(D545="Electric","--",IF(D545="Diesel",VLOOKUP(C545,[2]ORDLF!A:B,2,FALSE),""))</f>
        <v>--</v>
      </c>
      <c r="K545" s="157" t="str">
        <f>IF(D545="Electric","--",IF(D545="Gasoline",VLOOKUP(C545,LSILF!A:C,3,FALSE),""))</f>
        <v>--</v>
      </c>
      <c r="L545" s="158">
        <f t="shared" si="161"/>
        <v>0</v>
      </c>
      <c r="M545" s="157" t="str" cm="1">
        <f t="array" ref="M545">IF(D545="Electric","--",IF(D545="Diesel",_xlfn._xlws.FILTER(DIESCH[CH Cap],(DIESCH[HP Bin]=I545)),""))</f>
        <v>--</v>
      </c>
      <c r="N545" s="157" t="str" cm="1">
        <f t="array" ref="N545">IF(D545="Electric","--",IF(D545="Gasoline",_xlfn._xlws.FILTER(LSICH[CH Cap],(LSICH[Fuel Type]=D545)*(LSICH[MY]=E545)),""))</f>
        <v>--</v>
      </c>
      <c r="O545" s="157">
        <f t="shared" si="145"/>
        <v>0</v>
      </c>
      <c r="P545" s="157">
        <f t="shared" si="146"/>
        <v>3538.7999999999997</v>
      </c>
      <c r="Q545" s="157" t="str" cm="1">
        <f t="array" ref="Q545">IF(D545="Electric","--",IF(D545="Diesel",_xlfn._xlws.FILTER(ORDEF[HC-ZH (g/hp-hr)],(ORDEF[HP]=I545)*(ORDEF[Model_Year]=E545)),""))</f>
        <v>--</v>
      </c>
      <c r="R545" s="157" t="str" cm="1">
        <f t="array" ref="R545">IF(D545="Electric","--",IF(D545="Gasoline",_xlfn._xlws.FILTER(LSIEF[HC-ZH (g/hp-hr)],(LSIEF[Fuel]=D545)*(LSIEF[HP Bin]=I545)*(LSIEF[Model Year]=E545)),""))</f>
        <v>--</v>
      </c>
      <c r="S545" s="158">
        <f t="shared" si="147"/>
        <v>0</v>
      </c>
      <c r="T545" s="159" t="str" cm="1">
        <f t="array" ref="T545">IF(D545="Electric","--",IF(D545="Diesel",_xlfn._xlws.FILTER(ORDEF[HCDR],(ORDEF[HP]=I545)*(ORDEF[Model_Year]=E545),),""))</f>
        <v>--</v>
      </c>
      <c r="U545" s="159" t="str" cm="1">
        <f t="array" ref="U545">IF(D545="Electric","--",IF(D545="Gasoline",_xlfn._xlws.FILTER(LSIEF[HC DR],(LSIEF[Fuel]=D545)*(LSIEF[HP Bin]=I545)*(LSIEF[Model Year]=E545)),""))</f>
        <v>--</v>
      </c>
      <c r="V545" s="159">
        <f t="shared" si="148"/>
        <v>0</v>
      </c>
      <c r="W545" s="158" t="str" cm="1">
        <f t="array" ref="W545">IF(D545="Electric","--",IF(D545="Diesel",_xlfn._xlws.FILTER(ORDEF[NOXzh],(ORDEF[HP]=I545)*(ORDEF[Model_Year]=E545)),""))</f>
        <v>--</v>
      </c>
      <c r="X545" s="158" t="str" cm="1">
        <f t="array" ref="X545">IF(D545="Electric","--",IF(D545="Gasoline",_xlfn._xlws.FILTER(LSIEF[NOX-ZH (g/hp-hr)],(LSIEF[Fuel]=D545)*(LSIEF[HP Bin]=I545)*(LSIEF[Model Year]=E545)),""))</f>
        <v>--</v>
      </c>
      <c r="Y545" s="158">
        <f t="shared" si="149"/>
        <v>0</v>
      </c>
      <c r="Z545" s="159" t="str" cm="1">
        <f t="array" ref="Z545">IF(D545="Electric","--",IF(D545="Diesel",_xlfn._xlws.FILTER(ORDEF[NOXdr],(ORDEF[HP]=I545)*(ORDEF[Model_Year]=E545)),""))</f>
        <v>--</v>
      </c>
      <c r="AA545" s="159" t="str" cm="1">
        <f t="array" ref="AA545">IF(E545="Electric","--",IF(D545="Gasoline",_xlfn._xlws.FILTER(LSIEF[NOX DR],(LSIEF[Fuel]=D545)*(LSIEF[HP Bin]=I545)*(LSIEF[Model Year]=E545)),""))</f>
        <v/>
      </c>
      <c r="AB545" s="159">
        <f t="shared" si="150"/>
        <v>0</v>
      </c>
      <c r="AC545" s="158" t="str" cm="1">
        <f t="array" ref="AC545">IF(D545="Electric","--",IF(D545="Diesel",_xlfn._xlws.FILTER(DFCF2[Fuel_HC],(DFCF2[MY]=E545)),""))</f>
        <v>--</v>
      </c>
      <c r="AD545" s="158" t="str" cm="1">
        <f t="array" ref="AD545">IF(D545="Electric","--",IF(D545="Gasoline",_xlfn._xlws.FILTER(GFCF2[Fuel_HC],(GFCF2[MY]=E545)),""))</f>
        <v>--</v>
      </c>
      <c r="AE545" s="158">
        <f t="shared" si="151"/>
        <v>0</v>
      </c>
      <c r="AF545" s="157" t="str" cm="1">
        <f t="array" ref="AF545">IF(D545="Electric","--",IF(D545="Diesel",_xlfn._xlws.FILTER(DFCF2[Fuel_NOX],(DFCF2[MY]=E545)),""))</f>
        <v>--</v>
      </c>
      <c r="AG545" s="157" t="str" cm="1">
        <f t="array" ref="AG545">IF(D545="Electric","--",IF(D545="Gasoline",_xlfn._xlws.FILTER(GFCF2[Fuel_NOX],(GFCF2[MY]=E545)),""))</f>
        <v>--</v>
      </c>
      <c r="AH545" s="157">
        <f t="shared" si="152"/>
        <v>0</v>
      </c>
      <c r="AI545" s="158">
        <f t="shared" si="153"/>
        <v>0</v>
      </c>
      <c r="AJ545" s="158">
        <f t="shared" si="154"/>
        <v>0</v>
      </c>
      <c r="AK545" s="158" t="str">
        <f t="shared" si="155"/>
        <v>--</v>
      </c>
      <c r="AL545" s="158" t="str">
        <f t="shared" si="156"/>
        <v>--</v>
      </c>
      <c r="AM545" s="158" t="str">
        <f t="shared" si="157"/>
        <v>--</v>
      </c>
      <c r="AN545" s="158" t="str">
        <f t="shared" si="158"/>
        <v>--</v>
      </c>
      <c r="AO545" s="158" t="str">
        <f t="shared" si="159"/>
        <v>--</v>
      </c>
      <c r="AP545" s="157"/>
      <c r="AQ545" s="161"/>
      <c r="AR545" s="161"/>
      <c r="AS545" s="161" t="str">
        <f>IF(ISNA(VLOOKUP($B545,'2017 Emission Inventory'!$B$2:$B$803,1,FALSE)),"No","Yes")</f>
        <v>No</v>
      </c>
      <c r="AT545" s="161" t="str">
        <f>IFERROR(INDEX('2017 Emission Inventory'!$C$2:$C$803,MATCH($B545,'2017 Emission Inventory'!$B$2:$B$803,0)),"")</f>
        <v/>
      </c>
      <c r="AU545" s="161" t="str">
        <f>IFERROR(INDEX('2017 Emission Inventory'!$D$2:$D$803,MATCH($B545,'2017 Emission Inventory'!$B$2:$B$803,0)),"")</f>
        <v/>
      </c>
      <c r="AV545" s="161" t="str">
        <f>IFERROR(INDEX('2017 Emission Inventory'!$E$2:$E$803,MATCH($B545,'2017 Emission Inventory'!$B$2:$B$803,0)),"")</f>
        <v/>
      </c>
      <c r="AW545" s="161" t="str">
        <f>IFERROR(INDEX('2017 Emission Inventory'!$F$2:$F$803,MATCH($B545,'2017 Emission Inventory'!$B$2:$B$803,0)),"")</f>
        <v/>
      </c>
      <c r="AX545" s="161" t="str">
        <f>IFERROR(INDEX('2017 Emission Inventory'!$G$2:$G$803,MATCH($B545,'2017 Emission Inventory'!$B$2:$B$803,0)),"")</f>
        <v/>
      </c>
      <c r="AY545" s="162" t="str">
        <f>IFERROR(INDEX('2017 Emission Inventory'!$AL$2:$AL$803,MATCH($B545,'2017 Emission Inventory'!$B$2:$B$803,0)),"")</f>
        <v/>
      </c>
      <c r="AZ545" s="163" t="e">
        <f t="shared" si="160"/>
        <v>#VALUE!</v>
      </c>
      <c r="BB545" s="166"/>
    </row>
    <row r="546" spans="1:54" s="160" customFormat="1" x14ac:dyDescent="0.35">
      <c r="A546" s="157">
        <v>545</v>
      </c>
      <c r="B546" s="157">
        <v>502925</v>
      </c>
      <c r="C546" s="157" t="s">
        <v>412</v>
      </c>
      <c r="D546" s="157" t="s">
        <v>49</v>
      </c>
      <c r="E546" s="157">
        <v>2014</v>
      </c>
      <c r="F546" s="157">
        <v>36</v>
      </c>
      <c r="G546" s="157">
        <v>589.79999999999995</v>
      </c>
      <c r="H546" s="157"/>
      <c r="I546" s="157">
        <f t="shared" si="144"/>
        <v>50</v>
      </c>
      <c r="J546" s="157" t="str">
        <f>IF(D546="Electric","--",IF(D546="Diesel",VLOOKUP(C546,[2]ORDLF!A:B,2,FALSE),""))</f>
        <v>--</v>
      </c>
      <c r="K546" s="157" t="str">
        <f>IF(D546="Electric","--",IF(D546="Gasoline",VLOOKUP(C546,LSILF!A:C,3,FALSE),""))</f>
        <v>--</v>
      </c>
      <c r="L546" s="158">
        <f t="shared" si="161"/>
        <v>0</v>
      </c>
      <c r="M546" s="157" t="str" cm="1">
        <f t="array" ref="M546">IF(D546="Electric","--",IF(D546="Diesel",_xlfn._xlws.FILTER(DIESCH[CH Cap],(DIESCH[HP Bin]=I546)),""))</f>
        <v>--</v>
      </c>
      <c r="N546" s="157" t="str" cm="1">
        <f t="array" ref="N546">IF(D546="Electric","--",IF(D546="Gasoline",_xlfn._xlws.FILTER(LSICH[CH Cap],(LSICH[Fuel Type]=D546)*(LSICH[MY]=E546)),""))</f>
        <v>--</v>
      </c>
      <c r="O546" s="157">
        <f t="shared" si="145"/>
        <v>0</v>
      </c>
      <c r="P546" s="157">
        <f t="shared" si="146"/>
        <v>3538.7999999999997</v>
      </c>
      <c r="Q546" s="157" t="str" cm="1">
        <f t="array" ref="Q546">IF(D546="Electric","--",IF(D546="Diesel",_xlfn._xlws.FILTER(ORDEF[HC-ZH (g/hp-hr)],(ORDEF[HP]=I546)*(ORDEF[Model_Year]=E546)),""))</f>
        <v>--</v>
      </c>
      <c r="R546" s="157" t="str" cm="1">
        <f t="array" ref="R546">IF(D546="Electric","--",IF(D546="Gasoline",_xlfn._xlws.FILTER(LSIEF[HC-ZH (g/hp-hr)],(LSIEF[Fuel]=D546)*(LSIEF[HP Bin]=I546)*(LSIEF[Model Year]=E546)),""))</f>
        <v>--</v>
      </c>
      <c r="S546" s="158">
        <f t="shared" si="147"/>
        <v>0</v>
      </c>
      <c r="T546" s="159" t="str" cm="1">
        <f t="array" ref="T546">IF(D546="Electric","--",IF(D546="Diesel",_xlfn._xlws.FILTER(ORDEF[HCDR],(ORDEF[HP]=I546)*(ORDEF[Model_Year]=E546),),""))</f>
        <v>--</v>
      </c>
      <c r="U546" s="159" t="str" cm="1">
        <f t="array" ref="U546">IF(D546="Electric","--",IF(D546="Gasoline",_xlfn._xlws.FILTER(LSIEF[HC DR],(LSIEF[Fuel]=D546)*(LSIEF[HP Bin]=I546)*(LSIEF[Model Year]=E546)),""))</f>
        <v>--</v>
      </c>
      <c r="V546" s="159">
        <f t="shared" si="148"/>
        <v>0</v>
      </c>
      <c r="W546" s="158" t="str" cm="1">
        <f t="array" ref="W546">IF(D546="Electric","--",IF(D546="Diesel",_xlfn._xlws.FILTER(ORDEF[NOXzh],(ORDEF[HP]=I546)*(ORDEF[Model_Year]=E546)),""))</f>
        <v>--</v>
      </c>
      <c r="X546" s="158" t="str" cm="1">
        <f t="array" ref="X546">IF(D546="Electric","--",IF(D546="Gasoline",_xlfn._xlws.FILTER(LSIEF[NOX-ZH (g/hp-hr)],(LSIEF[Fuel]=D546)*(LSIEF[HP Bin]=I546)*(LSIEF[Model Year]=E546)),""))</f>
        <v>--</v>
      </c>
      <c r="Y546" s="158">
        <f t="shared" si="149"/>
        <v>0</v>
      </c>
      <c r="Z546" s="159" t="str" cm="1">
        <f t="array" ref="Z546">IF(D546="Electric","--",IF(D546="Diesel",_xlfn._xlws.FILTER(ORDEF[NOXdr],(ORDEF[HP]=I546)*(ORDEF[Model_Year]=E546)),""))</f>
        <v>--</v>
      </c>
      <c r="AA546" s="159" t="str" cm="1">
        <f t="array" ref="AA546">IF(E546="Electric","--",IF(D546="Gasoline",_xlfn._xlws.FILTER(LSIEF[NOX DR],(LSIEF[Fuel]=D546)*(LSIEF[HP Bin]=I546)*(LSIEF[Model Year]=E546)),""))</f>
        <v/>
      </c>
      <c r="AB546" s="159">
        <f t="shared" si="150"/>
        <v>0</v>
      </c>
      <c r="AC546" s="158" t="str" cm="1">
        <f t="array" ref="AC546">IF(D546="Electric","--",IF(D546="Diesel",_xlfn._xlws.FILTER(DFCF2[Fuel_HC],(DFCF2[MY]=E546)),""))</f>
        <v>--</v>
      </c>
      <c r="AD546" s="158" t="str" cm="1">
        <f t="array" ref="AD546">IF(D546="Electric","--",IF(D546="Gasoline",_xlfn._xlws.FILTER(GFCF2[Fuel_HC],(GFCF2[MY]=E546)),""))</f>
        <v>--</v>
      </c>
      <c r="AE546" s="158">
        <f t="shared" si="151"/>
        <v>0</v>
      </c>
      <c r="AF546" s="157" t="str" cm="1">
        <f t="array" ref="AF546">IF(D546="Electric","--",IF(D546="Diesel",_xlfn._xlws.FILTER(DFCF2[Fuel_NOX],(DFCF2[MY]=E546)),""))</f>
        <v>--</v>
      </c>
      <c r="AG546" s="157" t="str" cm="1">
        <f t="array" ref="AG546">IF(D546="Electric","--",IF(D546="Gasoline",_xlfn._xlws.FILTER(GFCF2[Fuel_NOX],(GFCF2[MY]=E546)),""))</f>
        <v>--</v>
      </c>
      <c r="AH546" s="157">
        <f t="shared" si="152"/>
        <v>0</v>
      </c>
      <c r="AI546" s="158">
        <f t="shared" si="153"/>
        <v>0</v>
      </c>
      <c r="AJ546" s="158">
        <f t="shared" si="154"/>
        <v>0</v>
      </c>
      <c r="AK546" s="158" t="str">
        <f t="shared" si="155"/>
        <v>--</v>
      </c>
      <c r="AL546" s="158" t="str">
        <f t="shared" si="156"/>
        <v>--</v>
      </c>
      <c r="AM546" s="158" t="str">
        <f t="shared" si="157"/>
        <v>--</v>
      </c>
      <c r="AN546" s="158" t="str">
        <f t="shared" si="158"/>
        <v>--</v>
      </c>
      <c r="AO546" s="158" t="str">
        <f t="shared" si="159"/>
        <v>--</v>
      </c>
      <c r="AP546" s="157"/>
      <c r="AQ546" s="161"/>
      <c r="AR546" s="161"/>
      <c r="AS546" s="161" t="str">
        <f>IF(ISNA(VLOOKUP($B546,'2017 Emission Inventory'!$B$2:$B$803,1,FALSE)),"No","Yes")</f>
        <v>No</v>
      </c>
      <c r="AT546" s="161" t="str">
        <f>IFERROR(INDEX('2017 Emission Inventory'!$C$2:$C$803,MATCH($B546,'2017 Emission Inventory'!$B$2:$B$803,0)),"")</f>
        <v/>
      </c>
      <c r="AU546" s="161" t="str">
        <f>IFERROR(INDEX('2017 Emission Inventory'!$D$2:$D$803,MATCH($B546,'2017 Emission Inventory'!$B$2:$B$803,0)),"")</f>
        <v/>
      </c>
      <c r="AV546" s="161" t="str">
        <f>IFERROR(INDEX('2017 Emission Inventory'!$E$2:$E$803,MATCH($B546,'2017 Emission Inventory'!$B$2:$B$803,0)),"")</f>
        <v/>
      </c>
      <c r="AW546" s="161" t="str">
        <f>IFERROR(INDEX('2017 Emission Inventory'!$F$2:$F$803,MATCH($B546,'2017 Emission Inventory'!$B$2:$B$803,0)),"")</f>
        <v/>
      </c>
      <c r="AX546" s="161" t="str">
        <f>IFERROR(INDEX('2017 Emission Inventory'!$G$2:$G$803,MATCH($B546,'2017 Emission Inventory'!$B$2:$B$803,0)),"")</f>
        <v/>
      </c>
      <c r="AY546" s="162" t="str">
        <f>IFERROR(INDEX('2017 Emission Inventory'!$AL$2:$AL$803,MATCH($B546,'2017 Emission Inventory'!$B$2:$B$803,0)),"")</f>
        <v/>
      </c>
      <c r="AZ546" s="163" t="e">
        <f t="shared" si="160"/>
        <v>#VALUE!</v>
      </c>
      <c r="BB546" s="166"/>
    </row>
    <row r="547" spans="1:54" s="160" customFormat="1" x14ac:dyDescent="0.35">
      <c r="A547" s="157">
        <v>546</v>
      </c>
      <c r="B547" s="157" t="s">
        <v>415</v>
      </c>
      <c r="C547" s="157" t="s">
        <v>412</v>
      </c>
      <c r="D547" s="157" t="s">
        <v>16</v>
      </c>
      <c r="E547" s="157">
        <v>2008</v>
      </c>
      <c r="F547" s="157">
        <v>57</v>
      </c>
      <c r="G547" s="157">
        <v>589.79999999999995</v>
      </c>
      <c r="H547" s="157"/>
      <c r="I547" s="157">
        <f t="shared" si="144"/>
        <v>75</v>
      </c>
      <c r="J547" s="157" t="str">
        <f>IF(D547="Electric","--",IF(D547="Diesel",VLOOKUP(C547,[2]ORDLF!A:B,2,FALSE),""))</f>
        <v/>
      </c>
      <c r="K547" s="157">
        <f>IF(D547="Electric","--",IF(D547="Gasoline",VLOOKUP(C547,LSILF!A:C,3,FALSE),""))</f>
        <v>0.3</v>
      </c>
      <c r="L547" s="158">
        <f t="shared" si="161"/>
        <v>0.3</v>
      </c>
      <c r="M547" s="157" t="str" cm="1">
        <f t="array" ref="M547">IF(D547="Electric","--",IF(D547="Diesel",_xlfn._xlws.FILTER(DIESCH[CH Cap],(DIESCH[HP Bin]=I547)),""))</f>
        <v/>
      </c>
      <c r="N547" s="157" cm="1">
        <f t="array" ref="N547">IF(D547="Electric","--",IF(D547="Gasoline",_xlfn._xlws.FILTER(LSICH[CH Cap],(LSICH[Fuel Type]=D547)*(LSICH[MY]=E547)),""))</f>
        <v>10000</v>
      </c>
      <c r="O547" s="157">
        <f t="shared" si="145"/>
        <v>10000</v>
      </c>
      <c r="P547" s="157">
        <f t="shared" si="146"/>
        <v>7077.5999999999995</v>
      </c>
      <c r="Q547" s="157" t="str" cm="1">
        <f t="array" ref="Q547">IF(D547="Electric","--",IF(D547="Diesel",_xlfn._xlws.FILTER(ORDEF[HC-ZH (g/hp-hr)],(ORDEF[HP]=I547)*(ORDEF[Model_Year]=E547)),""))</f>
        <v/>
      </c>
      <c r="R547" s="157" cm="1">
        <f t="array" ref="R547">IF(D547="Electric","--",IF(D547="Gasoline",_xlfn._xlws.FILTER(LSIEF[HC-ZH (g/hp-hr)],(LSIEF[Fuel]=D547)*(LSIEF[HP Bin]=I547)*(LSIEF[Model Year]=E547)),""))</f>
        <v>0.14299999999999999</v>
      </c>
      <c r="S547" s="158">
        <f t="shared" si="147"/>
        <v>0.14299999999999999</v>
      </c>
      <c r="T547" s="159" t="str" cm="1">
        <f t="array" ref="T547">IF(D547="Electric","--",IF(D547="Diesel",_xlfn._xlws.FILTER(ORDEF[HCDR],(ORDEF[HP]=I547)*(ORDEF[Model_Year]=E547),),""))</f>
        <v/>
      </c>
      <c r="U547" s="159" cm="1">
        <f t="array" ref="U547">IF(D547="Electric","--",IF(D547="Gasoline",_xlfn._xlws.FILTER(LSIEF[HC DR],(LSIEF[Fuel]=D547)*(LSIEF[HP Bin]=I547)*(LSIEF[Model Year]=E547)),""))</f>
        <v>1.426E-4</v>
      </c>
      <c r="V547" s="159">
        <f t="shared" si="148"/>
        <v>1.426E-4</v>
      </c>
      <c r="W547" s="158" t="str" cm="1">
        <f t="array" ref="W547">IF(D547="Electric","--",IF(D547="Diesel",_xlfn._xlws.FILTER(ORDEF[NOXzh],(ORDEF[HP]=I547)*(ORDEF[Model_Year]=E547)),""))</f>
        <v/>
      </c>
      <c r="X547" s="158" cm="1">
        <f t="array" ref="X547">IF(D547="Electric","--",IF(D547="Gasoline",_xlfn._xlws.FILTER(LSIEF[NOX-ZH (g/hp-hr)],(LSIEF[Fuel]=D547)*(LSIEF[HP Bin]=I547)*(LSIEF[Model Year]=E547)),""))</f>
        <v>8.7999999999999995E-2</v>
      </c>
      <c r="Y547" s="158">
        <f t="shared" si="149"/>
        <v>8.7999999999999995E-2</v>
      </c>
      <c r="Z547" s="159" t="str" cm="1">
        <f t="array" ref="Z547">IF(D547="Electric","--",IF(D547="Diesel",_xlfn._xlws.FILTER(ORDEF[NOXdr],(ORDEF[HP]=I547)*(ORDEF[Model_Year]=E547)),""))</f>
        <v/>
      </c>
      <c r="AA547" s="159" cm="1">
        <f t="array" ref="AA547">IF(E547="Electric","--",IF(D547="Gasoline",_xlfn._xlws.FILTER(LSIEF[NOX DR],(LSIEF[Fuel]=D547)*(LSIEF[HP Bin]=I547)*(LSIEF[Model Year]=E547)),""))</f>
        <v>2.0500000000000002E-4</v>
      </c>
      <c r="AB547" s="159">
        <f t="shared" si="150"/>
        <v>2.0500000000000002E-4</v>
      </c>
      <c r="AC547" s="158" t="str" cm="1">
        <f t="array" ref="AC547">IF(D547="Electric","--",IF(D547="Diesel",_xlfn._xlws.FILTER(DFCF2[Fuel_HC],(DFCF2[MY]=E547)),""))</f>
        <v/>
      </c>
      <c r="AD547" s="158" cm="1">
        <f t="array" ref="AD547">IF(D547="Electric","--",IF(D547="Gasoline",_xlfn._xlws.FILTER(GFCF2[Fuel_HC],(GFCF2[MY]=E547)),""))</f>
        <v>1</v>
      </c>
      <c r="AE547" s="158">
        <f t="shared" si="151"/>
        <v>1</v>
      </c>
      <c r="AF547" s="157" t="str" cm="1">
        <f t="array" ref="AF547">IF(D547="Electric","--",IF(D547="Diesel",_xlfn._xlws.FILTER(DFCF2[Fuel_NOX],(DFCF2[MY]=E547)),""))</f>
        <v/>
      </c>
      <c r="AG547" s="157" cm="1">
        <f t="array" ref="AG547">IF(D547="Electric","--",IF(D547="Gasoline",_xlfn._xlws.FILTER(GFCF2[Fuel_NOX],(GFCF2[MY]=E547)),""))</f>
        <v>0.97699999999999998</v>
      </c>
      <c r="AH547" s="157">
        <f t="shared" si="152"/>
        <v>0.97699999999999998</v>
      </c>
      <c r="AI547" s="158">
        <f t="shared" si="153"/>
        <v>1.1522657599999999</v>
      </c>
      <c r="AJ547" s="158">
        <f t="shared" si="154"/>
        <v>1.5035131160000001</v>
      </c>
      <c r="AK547" s="158">
        <f t="shared" si="155"/>
        <v>25.620511437925639</v>
      </c>
      <c r="AL547" s="158">
        <f t="shared" si="156"/>
        <v>33.430460508996838</v>
      </c>
      <c r="AM547" s="158">
        <f t="shared" si="157"/>
        <v>1.2810255718962821E-2</v>
      </c>
      <c r="AN547" s="158">
        <f t="shared" si="158"/>
        <v>1.671523025449842E-2</v>
      </c>
      <c r="AO547" s="158">
        <f t="shared" si="159"/>
        <v>1.1782873210302003E-2</v>
      </c>
      <c r="AP547" s="157"/>
      <c r="AQ547" s="161"/>
      <c r="AR547" s="161"/>
      <c r="AS547" s="161" t="str">
        <f>IF(ISNA(VLOOKUP($B547,'2017 Emission Inventory'!$B$2:$B$803,1,FALSE)),"No","Yes")</f>
        <v>Yes</v>
      </c>
      <c r="AT547" s="161" t="str">
        <f>IFERROR(INDEX('2017 Emission Inventory'!$C$2:$C$803,MATCH($B547,'2017 Emission Inventory'!$B$2:$B$803,0)),"")</f>
        <v>Fork Lift</v>
      </c>
      <c r="AU547" s="161" t="str">
        <f>IFERROR(INDEX('2017 Emission Inventory'!$D$2:$D$803,MATCH($B547,'2017 Emission Inventory'!$B$2:$B$803,0)),"")</f>
        <v>Gasoline</v>
      </c>
      <c r="AV547" s="161">
        <f>IFERROR(INDEX('2017 Emission Inventory'!$E$2:$E$803,MATCH($B547,'2017 Emission Inventory'!$B$2:$B$803,0)),"")</f>
        <v>2008</v>
      </c>
      <c r="AW547" s="161">
        <f>IFERROR(INDEX('2017 Emission Inventory'!$F$2:$F$803,MATCH($B547,'2017 Emission Inventory'!$B$2:$B$803,0)),"")</f>
        <v>57</v>
      </c>
      <c r="AX547" s="161">
        <f>IFERROR(INDEX('2017 Emission Inventory'!$G$2:$G$803,MATCH($B547,'2017 Emission Inventory'!$B$2:$B$803,0)),"")</f>
        <v>589.79999999999995</v>
      </c>
      <c r="AY547" s="162">
        <f>IFERROR(INDEX('2017 Emission Inventory'!$AL$2:$AL$803,MATCH($B547,'2017 Emission Inventory'!$B$2:$B$803,0)),"")</f>
        <v>25.550762275543697</v>
      </c>
      <c r="AZ547" s="163">
        <f t="shared" si="160"/>
        <v>7.8796982334531407</v>
      </c>
      <c r="BB547" s="166"/>
    </row>
    <row r="548" spans="1:54" s="160" customFormat="1" x14ac:dyDescent="0.35">
      <c r="A548" s="157">
        <v>547</v>
      </c>
      <c r="B548" s="157" t="s">
        <v>416</v>
      </c>
      <c r="C548" s="157" t="s">
        <v>412</v>
      </c>
      <c r="D548" s="157" t="s">
        <v>408</v>
      </c>
      <c r="E548" s="157">
        <v>2007</v>
      </c>
      <c r="F548" s="157">
        <v>57</v>
      </c>
      <c r="G548" s="157">
        <v>589.79999999999995</v>
      </c>
      <c r="H548" s="157"/>
      <c r="I548" s="157">
        <f t="shared" si="144"/>
        <v>75</v>
      </c>
      <c r="J548" s="157" t="str">
        <f>IF(D548="Electric","--",IF(D548="Diesel",VLOOKUP(C548,[2]ORDLF!A:B,2,FALSE),""))</f>
        <v/>
      </c>
      <c r="K548" s="157">
        <f>IF(D548="Electric","--",IF(D548="LPG",VLOOKUP(C548,LSILF!A:C,3,FALSE),""))</f>
        <v>0.3</v>
      </c>
      <c r="L548" s="158">
        <f t="shared" si="161"/>
        <v>0.3</v>
      </c>
      <c r="M548" s="157" t="str" cm="1">
        <f t="array" ref="M548">IF(D548="Electric","--",IF(D548="Diesel",_xlfn._xlws.FILTER(DIESCH[CH Cap],(DIESCH[HP Bin]=I548)),""))</f>
        <v/>
      </c>
      <c r="N548" s="157" cm="1">
        <f t="array" ref="N548">IF(D548="Electric","--",IF(D548="LPG",_xlfn._xlws.FILTER(LSICH[CH Cap],(LSICH[Fuel Type]=D548)*(LSICH[MY]=E548)),""))</f>
        <v>7000</v>
      </c>
      <c r="O548" s="157">
        <f t="shared" si="145"/>
        <v>7000</v>
      </c>
      <c r="P548" s="157">
        <f t="shared" si="146"/>
        <v>7667.4</v>
      </c>
      <c r="Q548" s="157" t="str" cm="1">
        <f t="array" ref="Q548">IF(D548="Electric","--",IF(D548="Diesel",_xlfn._xlws.FILTER(ORDEF[HC-ZH (g/hp-hr)],(ORDEF[HP]=I548)*(ORDEF[Model_Year]=E548)),""))</f>
        <v/>
      </c>
      <c r="R548" s="157" cm="1">
        <f t="array" ref="R548">IF(D548="Electric","--",IF(D548="LPG",_xlfn._xlws.FILTER(LSIEF[HC-ZH (g/hp-hr)],(LSIEF[Fuel]=D548)*(LSIEF[HP Bin]=I548)*(LSIEF[Model Year]=E548)),""))</f>
        <v>0.153</v>
      </c>
      <c r="S548" s="158">
        <f t="shared" si="147"/>
        <v>0.153</v>
      </c>
      <c r="T548" s="159" t="str" cm="1">
        <f t="array" ref="T548">IF(D548="Electric","--",IF(D548="Diesel",_xlfn._xlws.FILTER(ORDEF[HCDR],(ORDEF[HP]=I548)*(ORDEF[Model_Year]=E548),),""))</f>
        <v/>
      </c>
      <c r="U548" s="159" cm="1">
        <f t="array" ref="U548">IF(E548="Electric","--",IF(D548="LPG",_xlfn._xlws.FILTER(LSIEF[HC DR],(LSIEF[Fuel]=D548)*(LSIEF[HP Bin]=I548)*(LSIEF[Model Year]=E548)),""))</f>
        <v>2.2360000000000001E-4</v>
      </c>
      <c r="V548" s="159">
        <f t="shared" si="148"/>
        <v>2.2360000000000001E-4</v>
      </c>
      <c r="W548" s="158" t="str" cm="1">
        <f t="array" ref="W548">IF(D548="Electric","--",IF(D548="Diesel",_xlfn._xlws.FILTER(ORDEF[NOXzh],(ORDEF[HP]=I548)*(ORDEF[Model_Year]=E548)),""))</f>
        <v/>
      </c>
      <c r="X548" s="158" cm="1">
        <f t="array" ref="X548">IF(D548="Electric","--",IF(D548="LPG",_xlfn._xlws.FILTER(LSIEF[NOX-ZH (g/hp-hr)],(LSIEF[Fuel]=D548)*(LSIEF[HP Bin]=I548)*(LSIEF[Model Year]=E548)),""))</f>
        <v>8.7999999999999995E-2</v>
      </c>
      <c r="Y548" s="158">
        <f t="shared" si="149"/>
        <v>8.7999999999999995E-2</v>
      </c>
      <c r="Z548" s="159" t="str" cm="1">
        <f t="array" ref="Z548">IF(D548="Electric","--",IF(D548="Diesel",_xlfn._xlws.FILTER(ORDEF[NOXdr],(ORDEF[HP]=I548)*(ORDEF[Model_Year]=E548)),""))</f>
        <v/>
      </c>
      <c r="AA548" s="159" cm="1">
        <f t="array" ref="AA548">IF(E548="Electric","--",IF(D548="LPG",_xlfn._xlws.FILTER(LSIEF[NOX DR],(LSIEF[Fuel]=D548)*(LSIEF[HP Bin]=I548)*(LSIEF[Model Year]=E548)),""))</f>
        <v>1.2799999999999999E-4</v>
      </c>
      <c r="AB548" s="159">
        <f t="shared" si="150"/>
        <v>1.2799999999999999E-4</v>
      </c>
      <c r="AC548" s="158" t="str" cm="1">
        <f t="array" ref="AC548">IF(D548="Electric","--",IF(D548="Diesel",_xlfn._xlws.FILTER(DFCF2[Fuel_HC],(DFCF2[MY]=E548)),""))</f>
        <v/>
      </c>
      <c r="AD548" s="158" cm="1">
        <f t="array" ref="AD548">IF(D548="Electric","--",IF(D548="LPG",_xlfn._xlws.FILTER(GFCF2[Fuel_HC],(GFCF2[MY]=E548)),""))</f>
        <v>1</v>
      </c>
      <c r="AE548" s="158">
        <f t="shared" si="151"/>
        <v>1</v>
      </c>
      <c r="AF548" s="157" t="str" cm="1">
        <f t="array" ref="AF548">IF(D548="Electric","--",IF(D548="Diesel",_xlfn._xlws.FILTER(DFCF2[Fuel_NOX],(DFCF2[MY]=E548)),""))</f>
        <v/>
      </c>
      <c r="AG548" s="158">
        <v>1</v>
      </c>
      <c r="AH548" s="158">
        <f t="shared" si="152"/>
        <v>1</v>
      </c>
      <c r="AI548" s="158">
        <f t="shared" si="153"/>
        <v>1.7182000000000002</v>
      </c>
      <c r="AJ548" s="158">
        <f t="shared" si="154"/>
        <v>0.98399999999999987</v>
      </c>
      <c r="AK548" s="158">
        <f t="shared" si="155"/>
        <v>38.204001438560354</v>
      </c>
      <c r="AL548" s="158">
        <f t="shared" si="156"/>
        <v>21.87913945730612</v>
      </c>
      <c r="AM548" s="158">
        <f t="shared" si="157"/>
        <v>1.9102000719280178E-2</v>
      </c>
      <c r="AN548" s="158">
        <f t="shared" si="158"/>
        <v>1.0939569728653061E-2</v>
      </c>
      <c r="AO548" s="158">
        <f t="shared" si="159"/>
        <v>1.7570020261593908E-2</v>
      </c>
      <c r="AP548" s="157"/>
      <c r="AQ548" s="161"/>
      <c r="AR548" s="161"/>
      <c r="AS548" s="161" t="str">
        <f>IF(ISNA(VLOOKUP($B548,'2017 Emission Inventory'!$B$2:$B$803,1,FALSE)),"No","Yes")</f>
        <v>Yes</v>
      </c>
      <c r="AT548" s="161" t="str">
        <f>IFERROR(INDEX('2017 Emission Inventory'!$C$2:$C$803,MATCH($B548,'2017 Emission Inventory'!$B$2:$B$803,0)),"")</f>
        <v>Fork Lift</v>
      </c>
      <c r="AU548" s="161" t="str">
        <f>IFERROR(INDEX('2017 Emission Inventory'!$D$2:$D$803,MATCH($B548,'2017 Emission Inventory'!$B$2:$B$803,0)),"")</f>
        <v>LPG</v>
      </c>
      <c r="AV548" s="161">
        <f>IFERROR(INDEX('2017 Emission Inventory'!$E$2:$E$803,MATCH($B548,'2017 Emission Inventory'!$B$2:$B$803,0)),"")</f>
        <v>2007</v>
      </c>
      <c r="AW548" s="161">
        <f>IFERROR(INDEX('2017 Emission Inventory'!$F$2:$F$803,MATCH($B548,'2017 Emission Inventory'!$B$2:$B$803,0)),"")</f>
        <v>57</v>
      </c>
      <c r="AX548" s="161">
        <f>IFERROR(INDEX('2017 Emission Inventory'!$G$2:$G$803,MATCH($B548,'2017 Emission Inventory'!$B$2:$B$803,0)),"")</f>
        <v>589.79999999999995</v>
      </c>
      <c r="AY548" s="162">
        <f>IFERROR(INDEX('2017 Emission Inventory'!$AL$2:$AL$803,MATCH($B548,'2017 Emission Inventory'!$B$2:$B$803,0)),"")</f>
        <v>18.742773710060419</v>
      </c>
      <c r="AZ548" s="163">
        <f t="shared" si="160"/>
        <v>3.1363657472457014</v>
      </c>
      <c r="BB548" s="166"/>
    </row>
    <row r="549" spans="1:54" s="160" customFormat="1" x14ac:dyDescent="0.35">
      <c r="A549" s="157">
        <v>548</v>
      </c>
      <c r="B549" s="157" t="s">
        <v>417</v>
      </c>
      <c r="C549" s="157" t="s">
        <v>412</v>
      </c>
      <c r="D549" s="157" t="s">
        <v>408</v>
      </c>
      <c r="E549" s="157">
        <v>2008</v>
      </c>
      <c r="F549" s="157">
        <v>52</v>
      </c>
      <c r="G549" s="157">
        <v>589.79999999999995</v>
      </c>
      <c r="H549" s="157"/>
      <c r="I549" s="157">
        <f t="shared" si="144"/>
        <v>75</v>
      </c>
      <c r="J549" s="157" t="str">
        <f>IF(D549="Electric","--",IF(D549="Diesel",VLOOKUP(C549,[2]ORDLF!A:B,2,FALSE),""))</f>
        <v/>
      </c>
      <c r="K549" s="157">
        <f>IF(D549="Electric","--",IF(D549="LPG",VLOOKUP(C549,LSILF!A:C,3,FALSE),""))</f>
        <v>0.3</v>
      </c>
      <c r="L549" s="158">
        <f t="shared" si="161"/>
        <v>0.3</v>
      </c>
      <c r="M549" s="157" t="str" cm="1">
        <f t="array" ref="M549">IF(D549="Electric","--",IF(D549="Diesel",_xlfn._xlws.FILTER(DIESCH[CH Cap],(DIESCH[HP Bin]=I549)),""))</f>
        <v/>
      </c>
      <c r="N549" s="157" cm="1">
        <f t="array" ref="N549">IF(D549="Electric","--",IF(D549="LPG",_xlfn._xlws.FILTER(LSICH[CH Cap],(LSICH[Fuel Type]=D549)*(LSICH[MY]=E549)),""))</f>
        <v>10000</v>
      </c>
      <c r="O549" s="157">
        <f t="shared" si="145"/>
        <v>10000</v>
      </c>
      <c r="P549" s="157">
        <f t="shared" si="146"/>
        <v>7077.5999999999995</v>
      </c>
      <c r="Q549" s="157" t="str" cm="1">
        <f t="array" ref="Q549">IF(D549="Electric","--",IF(D549="Diesel",_xlfn._xlws.FILTER(ORDEF[HC-ZH (g/hp-hr)],(ORDEF[HP]=I549)*(ORDEF[Model_Year]=E549)),""))</f>
        <v/>
      </c>
      <c r="R549" s="157" cm="1">
        <f t="array" ref="R549">IF(D549="Electric","--",IF(D549="LPG",_xlfn._xlws.FILTER(LSIEF[HC-ZH (g/hp-hr)],(LSIEF[Fuel]=D549)*(LSIEF[HP Bin]=I549)*(LSIEF[Model Year]=E549)),""))</f>
        <v>0.153</v>
      </c>
      <c r="S549" s="158">
        <f t="shared" si="147"/>
        <v>0.153</v>
      </c>
      <c r="T549" s="159" t="str" cm="1">
        <f t="array" ref="T549">IF(D549="Electric","--",IF(D549="Diesel",_xlfn._xlws.FILTER(ORDEF[HCDR],(ORDEF[HP]=I549)*(ORDEF[Model_Year]=E549),),""))</f>
        <v/>
      </c>
      <c r="U549" s="159" cm="1">
        <f t="array" ref="U549">IF(E549="Electric","--",IF(D549="LPG",_xlfn._xlws.FILTER(LSIEF[HC DR],(LSIEF[Fuel]=D549)*(LSIEF[HP Bin]=I549)*(LSIEF[Model Year]=E549)),""))</f>
        <v>2.2360000000000001E-4</v>
      </c>
      <c r="V549" s="159">
        <f t="shared" si="148"/>
        <v>2.2360000000000001E-4</v>
      </c>
      <c r="W549" s="158" t="str" cm="1">
        <f t="array" ref="W549">IF(D549="Electric","--",IF(D549="Diesel",_xlfn._xlws.FILTER(ORDEF[NOXzh],(ORDEF[HP]=I549)*(ORDEF[Model_Year]=E549)),""))</f>
        <v/>
      </c>
      <c r="X549" s="158" cm="1">
        <f t="array" ref="X549">IF(D549="Electric","--",IF(D549="LPG",_xlfn._xlws.FILTER(LSIEF[NOX-ZH (g/hp-hr)],(LSIEF[Fuel]=D549)*(LSIEF[HP Bin]=I549)*(LSIEF[Model Year]=E549)),""))</f>
        <v>8.7999999999999995E-2</v>
      </c>
      <c r="Y549" s="158">
        <f t="shared" si="149"/>
        <v>8.7999999999999995E-2</v>
      </c>
      <c r="Z549" s="159" t="str" cm="1">
        <f t="array" ref="Z549">IF(D549="Electric","--",IF(D549="Diesel",_xlfn._xlws.FILTER(ORDEF[NOXdr],(ORDEF[HP]=I549)*(ORDEF[Model_Year]=E549)),""))</f>
        <v/>
      </c>
      <c r="AA549" s="159" cm="1">
        <f t="array" ref="AA549">IF(E549="Electric","--",IF(D549="LPG",_xlfn._xlws.FILTER(LSIEF[NOX DR],(LSIEF[Fuel]=D549)*(LSIEF[HP Bin]=I549)*(LSIEF[Model Year]=E549)),""))</f>
        <v>1.2799999999999999E-4</v>
      </c>
      <c r="AB549" s="159">
        <f t="shared" si="150"/>
        <v>1.2799999999999999E-4</v>
      </c>
      <c r="AC549" s="158" t="str" cm="1">
        <f t="array" ref="AC549">IF(D549="Electric","--",IF(D549="Diesel",_xlfn._xlws.FILTER(DFCF2[Fuel_HC],(DFCF2[MY]=E549)),""))</f>
        <v/>
      </c>
      <c r="AD549" s="158" cm="1">
        <f t="array" ref="AD549">IF(D549="Electric","--",IF(D549="LPG",_xlfn._xlws.FILTER(GFCF2[Fuel_HC],(GFCF2[MY]=E549)),""))</f>
        <v>1</v>
      </c>
      <c r="AE549" s="158">
        <f t="shared" si="151"/>
        <v>1</v>
      </c>
      <c r="AF549" s="157" t="str" cm="1">
        <f t="array" ref="AF549">IF(D549="Electric","--",IF(D549="Diesel",_xlfn._xlws.FILTER(DFCF2[Fuel_NOX],(DFCF2[MY]=E549)),""))</f>
        <v/>
      </c>
      <c r="AG549" s="158">
        <v>1</v>
      </c>
      <c r="AH549" s="158">
        <f t="shared" si="152"/>
        <v>1</v>
      </c>
      <c r="AI549" s="158">
        <f t="shared" si="153"/>
        <v>1.7355513600000001</v>
      </c>
      <c r="AJ549" s="158">
        <f t="shared" si="154"/>
        <v>0.99393279999999984</v>
      </c>
      <c r="AK549" s="158">
        <f t="shared" si="155"/>
        <v>35.204736352149837</v>
      </c>
      <c r="AL549" s="158">
        <f t="shared" si="156"/>
        <v>20.161398263520166</v>
      </c>
      <c r="AM549" s="158">
        <f t="shared" si="157"/>
        <v>1.7602368176074919E-2</v>
      </c>
      <c r="AN549" s="158">
        <f t="shared" si="158"/>
        <v>1.0080699131760084E-2</v>
      </c>
      <c r="AO549" s="158">
        <f t="shared" si="159"/>
        <v>1.6190658248353709E-2</v>
      </c>
      <c r="AP549" s="157"/>
      <c r="AQ549" s="161"/>
      <c r="AR549" s="161"/>
      <c r="AS549" s="161" t="str">
        <f>IF(ISNA(VLOOKUP($B549,'2017 Emission Inventory'!$B$2:$B$803,1,FALSE)),"No","Yes")</f>
        <v>Yes</v>
      </c>
      <c r="AT549" s="161" t="str">
        <f>IFERROR(INDEX('2017 Emission Inventory'!$C$2:$C$803,MATCH($B549,'2017 Emission Inventory'!$B$2:$B$803,0)),"")</f>
        <v>Fork Lift</v>
      </c>
      <c r="AU549" s="161" t="str">
        <f>IFERROR(INDEX('2017 Emission Inventory'!$D$2:$D$803,MATCH($B549,'2017 Emission Inventory'!$B$2:$B$803,0)),"")</f>
        <v>LPG</v>
      </c>
      <c r="AV549" s="161">
        <f>IFERROR(INDEX('2017 Emission Inventory'!$E$2:$E$803,MATCH($B549,'2017 Emission Inventory'!$B$2:$B$803,0)),"")</f>
        <v>2008</v>
      </c>
      <c r="AW549" s="161">
        <f>IFERROR(INDEX('2017 Emission Inventory'!$F$2:$F$803,MATCH($B549,'2017 Emission Inventory'!$B$2:$B$803,0)),"")</f>
        <v>51</v>
      </c>
      <c r="AX549" s="161">
        <f>IFERROR(INDEX('2017 Emission Inventory'!$G$2:$G$803,MATCH($B549,'2017 Emission Inventory'!$B$2:$B$803,0)),"")</f>
        <v>589.79999999999995</v>
      </c>
      <c r="AY549" s="162">
        <f>IFERROR(INDEX('2017 Emission Inventory'!$AL$2:$AL$803,MATCH($B549,'2017 Emission Inventory'!$B$2:$B$803,0)),"")</f>
        <v>15.267935709377118</v>
      </c>
      <c r="AZ549" s="163">
        <f t="shared" si="160"/>
        <v>4.8934625541430474</v>
      </c>
      <c r="BB549" s="166"/>
    </row>
    <row r="550" spans="1:54" s="160" customFormat="1" x14ac:dyDescent="0.35">
      <c r="A550" s="157">
        <v>549</v>
      </c>
      <c r="B550" s="157" t="s">
        <v>418</v>
      </c>
      <c r="C550" s="157" t="s">
        <v>419</v>
      </c>
      <c r="D550" s="157" t="s">
        <v>9</v>
      </c>
      <c r="E550" s="157">
        <v>1994</v>
      </c>
      <c r="F550" s="157">
        <v>200</v>
      </c>
      <c r="G550" s="157">
        <v>476</v>
      </c>
      <c r="H550" s="157" t="s">
        <v>766</v>
      </c>
      <c r="I550" s="157">
        <f t="shared" si="144"/>
        <v>300</v>
      </c>
      <c r="J550" s="157">
        <f>IF(D550="Electric","--",IF(D550="Diesel",VLOOKUP(C550,[2]ORDLF!A:B,2,FALSE),""))</f>
        <v>0.34</v>
      </c>
      <c r="K550" s="157" t="str">
        <f>IF(D550="Electric","--",IF(D550="Gasoline",VLOOKUP(C550,LSILF!A:C,3,FALSE),""))</f>
        <v/>
      </c>
      <c r="L550" s="158">
        <f t="shared" si="161"/>
        <v>0.34</v>
      </c>
      <c r="M550" s="157" cm="1">
        <f t="array" ref="M550">IF(D550="Electric","--",IF(D550="Diesel",_xlfn._xlws.FILTER(DIESCH[CH Cap],(DIESCH[HP Bin]=I550)),""))</f>
        <v>12000</v>
      </c>
      <c r="N550" s="157" t="str" cm="1">
        <f t="array" ref="N550">IF(D550="Electric","--",IF(D550="Gasoline",_xlfn._xlws.FILTER(LSICH[CH Cap],(LSICH[Fuel Type]=D550)*(LSICH[MY]=E550)),""))</f>
        <v/>
      </c>
      <c r="O550" s="157">
        <f t="shared" si="145"/>
        <v>12000</v>
      </c>
      <c r="P550" s="157">
        <f t="shared" si="146"/>
        <v>12376</v>
      </c>
      <c r="Q550" s="157" cm="1">
        <f t="array" ref="Q550">IF(D550="Electric","--",IF(D550="Diesel",_xlfn._xlws.FILTER(ORDEF[HC-ZH (g/hp-hr)],(ORDEF[HP]=I550)*(ORDEF[Model_Year]=E550)),""))</f>
        <v>0.68</v>
      </c>
      <c r="R550" s="157" t="str" cm="1">
        <f t="array" ref="R550">IF(D550="Electric","--",IF(D550="Gasoline",_xlfn._xlws.FILTER(LSIEF[HC-ZH (g/hp-hr)],(LSIEF[Fuel]=D550)*(LSIEF[HP Bin]=I550)*(LSIEF[Model Year]=E550)),""))</f>
        <v/>
      </c>
      <c r="S550" s="158">
        <f t="shared" si="147"/>
        <v>0.68</v>
      </c>
      <c r="T550" s="159" cm="1">
        <f t="array" ref="T550">IF(D550="Electric","--",IF(D550="Diesel",_xlfn._xlws.FILTER(ORDEF[HCDR],(ORDEF[HP]=I550)*(ORDEF[Model_Year]=E550),),""))</f>
        <v>3.15E-5</v>
      </c>
      <c r="U550" s="159" t="str" cm="1">
        <f t="array" ref="U550">IF(D550="Electric","--",IF(D550="Gasoline",_xlfn._xlws.FILTER(LSIEF[HC DR],(LSIEF[Fuel]=D550)*(LSIEF[HP Bin]=I550)*(LSIEF[Model Year]=E550)),""))</f>
        <v/>
      </c>
      <c r="V550" s="159">
        <f t="shared" si="148"/>
        <v>3.15E-5</v>
      </c>
      <c r="W550" s="158" cm="1">
        <f t="array" ref="W550">IF(D550="Electric","--",IF(D550="Diesel",_xlfn._xlws.FILTER(ORDEF[NOXzh],(ORDEF[HP]=I550)*(ORDEF[Model_Year]=E550)),""))</f>
        <v>7.338571</v>
      </c>
      <c r="X550" s="158" t="str" cm="1">
        <f t="array" ref="X550">IF(D550="Electric","--",IF(D550="Gasoline",_xlfn._xlws.FILTER(LSIEF[NOX-ZH (g/hp-hr)],(LSIEF[Fuel]=D550)*(LSIEF[HP Bin]=I550)*(LSIEF[Model Year]=E550)),""))</f>
        <v/>
      </c>
      <c r="Y550" s="158">
        <f t="shared" si="149"/>
        <v>7.338571</v>
      </c>
      <c r="Z550" s="159" cm="1">
        <f t="array" ref="Z550">IF(D550="Electric","--",IF(D550="Diesel",_xlfn._xlws.FILTER(ORDEF[NOXdr],(ORDEF[HP]=I550)*(ORDEF[Model_Year]=E550)),""))</f>
        <v>1.7000000000000001E-4</v>
      </c>
      <c r="AA550" s="159" t="str" cm="1">
        <f t="array" ref="AA550">IF(E550="Electric","--",IF(D550="Gasoline",_xlfn._xlws.FILTER(LSIEF[NOX DR],(LSIEF[Fuel]=D550)*(LSIEF[HP Bin]=I550)*(LSIEF[Model Year]=E550)),""))</f>
        <v/>
      </c>
      <c r="AB550" s="159">
        <f t="shared" si="150"/>
        <v>1.7000000000000001E-4</v>
      </c>
      <c r="AC550" s="158" cm="1">
        <f t="array" ref="AC550">IF(D550="Electric","--",IF(D550="Diesel",_xlfn._xlws.FILTER(DFCF2[Fuel_HC],(DFCF2[MY]=E550)),""))</f>
        <v>0.9</v>
      </c>
      <c r="AD550" s="158" t="str" cm="1">
        <f t="array" ref="AD550">IF(D550="Electric","--",IF(D550="Gasoline",_xlfn._xlws.FILTER(GFCF2[Fuel_HC],(GFCF2[MY]=E550)),""))</f>
        <v/>
      </c>
      <c r="AE550" s="158">
        <f t="shared" si="151"/>
        <v>0.9</v>
      </c>
      <c r="AF550" s="157" cm="1">
        <f t="array" ref="AF550">IF(D550="Electric","--",IF(D550="Diesel",_xlfn._xlws.FILTER(DFCF2[Fuel_NOX],(DFCF2[MY]=E550)),""))</f>
        <v>0.93</v>
      </c>
      <c r="AG550" s="157" t="str" cm="1">
        <f t="array" ref="AG550">IF(D550="Electric","--",IF(D550="Gasoline",_xlfn._xlws.FILTER(GFCF2[Fuel_NOX],(GFCF2[MY]=E550)),""))</f>
        <v/>
      </c>
      <c r="AH550" s="157">
        <f t="shared" si="152"/>
        <v>0.93</v>
      </c>
      <c r="AI550" s="158">
        <f t="shared" si="153"/>
        <v>0.95220000000000005</v>
      </c>
      <c r="AJ550" s="158">
        <f t="shared" si="154"/>
        <v>8.7220710300000004</v>
      </c>
      <c r="AK550" s="158">
        <f t="shared" si="155"/>
        <v>67.948254067853924</v>
      </c>
      <c r="AL550" s="158">
        <f t="shared" si="156"/>
        <v>622.40022930509178</v>
      </c>
      <c r="AM550" s="158">
        <f t="shared" si="157"/>
        <v>3.3974127033926965E-2</v>
      </c>
      <c r="AN550" s="158">
        <f t="shared" si="158"/>
        <v>0.31120011465254588</v>
      </c>
      <c r="AO550" s="158">
        <f t="shared" si="159"/>
        <v>4.1108693711051629E-2</v>
      </c>
      <c r="AP550" s="157"/>
      <c r="AQ550" s="161"/>
      <c r="AR550" s="161"/>
      <c r="AS550" s="161" t="str">
        <f>IF(ISNA(VLOOKUP($B550,'2017 Emission Inventory'!$B$2:$B$803,1,FALSE)),"No","Yes")</f>
        <v>Yes</v>
      </c>
      <c r="AT550" s="161" t="str">
        <f>IFERROR(INDEX('2017 Emission Inventory'!$C$2:$C$803,MATCH($B550,'2017 Emission Inventory'!$B$2:$B$803,0)),"")</f>
        <v>GPU</v>
      </c>
      <c r="AU550" s="161" t="str">
        <f>IFERROR(INDEX('2017 Emission Inventory'!$D$2:$D$803,MATCH($B550,'2017 Emission Inventory'!$B$2:$B$803,0)),"")</f>
        <v>Diesel</v>
      </c>
      <c r="AV550" s="161">
        <f>IFERROR(INDEX('2017 Emission Inventory'!$E$2:$E$803,MATCH($B550,'2017 Emission Inventory'!$B$2:$B$803,0)),"")</f>
        <v>1994</v>
      </c>
      <c r="AW550" s="161">
        <f>IFERROR(INDEX('2017 Emission Inventory'!$F$2:$F$803,MATCH($B550,'2017 Emission Inventory'!$B$2:$B$803,0)),"")</f>
        <v>200</v>
      </c>
      <c r="AX550" s="161">
        <f>IFERROR(INDEX('2017 Emission Inventory'!$G$2:$G$803,MATCH($B550,'2017 Emission Inventory'!$B$2:$B$803,0)),"")</f>
        <v>476</v>
      </c>
      <c r="AY550" s="162">
        <f>IFERROR(INDEX('2017 Emission Inventory'!$AL$2:$AL$803,MATCH($B550,'2017 Emission Inventory'!$B$2:$B$803,0)),"")</f>
        <v>610.53167736802982</v>
      </c>
      <c r="AZ550" s="163">
        <f t="shared" si="160"/>
        <v>11.868551937061966</v>
      </c>
      <c r="BB550" s="166"/>
    </row>
    <row r="551" spans="1:54" s="160" customFormat="1" x14ac:dyDescent="0.35">
      <c r="A551" s="157">
        <v>550</v>
      </c>
      <c r="B551" s="157" t="s">
        <v>420</v>
      </c>
      <c r="C551" s="157" t="s">
        <v>419</v>
      </c>
      <c r="D551" s="157" t="s">
        <v>9</v>
      </c>
      <c r="E551" s="157">
        <v>1999</v>
      </c>
      <c r="F551" s="157">
        <v>208</v>
      </c>
      <c r="G551" s="157">
        <v>476</v>
      </c>
      <c r="H551" s="157" t="s">
        <v>766</v>
      </c>
      <c r="I551" s="157">
        <f t="shared" si="144"/>
        <v>300</v>
      </c>
      <c r="J551" s="157">
        <f>IF(D551="Electric","--",IF(D551="Diesel",VLOOKUP(C551,[2]ORDLF!A:B,2,FALSE),""))</f>
        <v>0.34</v>
      </c>
      <c r="K551" s="157" t="str">
        <f>IF(D551="Electric","--",IF(D551="Gasoline",VLOOKUP(C551,LSILF!A:C,3,FALSE),""))</f>
        <v/>
      </c>
      <c r="L551" s="158">
        <f t="shared" si="161"/>
        <v>0.34</v>
      </c>
      <c r="M551" s="157" cm="1">
        <f t="array" ref="M551">IF(D551="Electric","--",IF(D551="Diesel",_xlfn._xlws.FILTER(DIESCH[CH Cap],(DIESCH[HP Bin]=I551)),""))</f>
        <v>12000</v>
      </c>
      <c r="N551" s="157" t="str" cm="1">
        <f t="array" ref="N551">IF(D551="Electric","--",IF(D551="Gasoline",_xlfn._xlws.FILTER(LSICH[CH Cap],(LSICH[Fuel Type]=D551)*(LSICH[MY]=E551)),""))</f>
        <v/>
      </c>
      <c r="O551" s="157">
        <f t="shared" si="145"/>
        <v>12000</v>
      </c>
      <c r="P551" s="157">
        <f t="shared" si="146"/>
        <v>9996</v>
      </c>
      <c r="Q551" s="157" cm="1">
        <f t="array" ref="Q551">IF(D551="Electric","--",IF(D551="Diesel",_xlfn._xlws.FILTER(ORDEF[HC-ZH (g/hp-hr)],(ORDEF[HP]=I551)*(ORDEF[Model_Year]=E551)),""))</f>
        <v>0.32</v>
      </c>
      <c r="R551" s="157" t="str" cm="1">
        <f t="array" ref="R551">IF(D551="Electric","--",IF(D551="Gasoline",_xlfn._xlws.FILTER(LSIEF[HC-ZH (g/hp-hr)],(LSIEF[Fuel]=D551)*(LSIEF[HP Bin]=I551)*(LSIEF[Model Year]=E551)),""))</f>
        <v/>
      </c>
      <c r="S551" s="158">
        <f t="shared" si="147"/>
        <v>0.32</v>
      </c>
      <c r="T551" s="159" cm="1">
        <f t="array" ref="T551">IF(D551="Electric","--",IF(D551="Diesel",_xlfn._xlws.FILTER(ORDEF[HCDR],(ORDEF[HP]=I551)*(ORDEF[Model_Year]=E551),),""))</f>
        <v>1.4800000000000001E-5</v>
      </c>
      <c r="U551" s="159" t="str" cm="1">
        <f t="array" ref="U551">IF(D551="Electric","--",IF(D551="Gasoline",_xlfn._xlws.FILTER(LSIEF[HC DR],(LSIEF[Fuel]=D551)*(LSIEF[HP Bin]=I551)*(LSIEF[Model Year]=E551)),""))</f>
        <v/>
      </c>
      <c r="V551" s="159">
        <f t="shared" si="148"/>
        <v>1.4800000000000001E-5</v>
      </c>
      <c r="W551" s="158" cm="1">
        <f t="array" ref="W551">IF(D551="Electric","--",IF(D551="Diesel",_xlfn._xlws.FILTER(ORDEF[NOXzh],(ORDEF[HP]=I551)*(ORDEF[Model_Year]=E551)),""))</f>
        <v>5.9577549999999997</v>
      </c>
      <c r="X551" s="158" t="str" cm="1">
        <f t="array" ref="X551">IF(D551="Electric","--",IF(D551="Gasoline",_xlfn._xlws.FILTER(LSIEF[NOX-ZH (g/hp-hr)],(LSIEF[Fuel]=D551)*(LSIEF[HP Bin]=I551)*(LSIEF[Model Year]=E551)),""))</f>
        <v/>
      </c>
      <c r="Y551" s="158">
        <f t="shared" si="149"/>
        <v>5.9577549999999997</v>
      </c>
      <c r="Z551" s="159" cm="1">
        <f t="array" ref="Z551">IF(D551="Electric","--",IF(D551="Diesel",_xlfn._xlws.FILTER(ORDEF[NOXdr],(ORDEF[HP]=I551)*(ORDEF[Model_Year]=E551)),""))</f>
        <v>1.3799999999999999E-4</v>
      </c>
      <c r="AA551" s="159" t="str" cm="1">
        <f t="array" ref="AA551">IF(E551="Electric","--",IF(D551="Gasoline",_xlfn._xlws.FILTER(LSIEF[NOX DR],(LSIEF[Fuel]=D551)*(LSIEF[HP Bin]=I551)*(LSIEF[Model Year]=E551)),""))</f>
        <v/>
      </c>
      <c r="AB551" s="159">
        <f t="shared" si="150"/>
        <v>1.3799999999999999E-4</v>
      </c>
      <c r="AC551" s="158" cm="1">
        <f t="array" ref="AC551">IF(D551="Electric","--",IF(D551="Diesel",_xlfn._xlws.FILTER(DFCF2[Fuel_HC],(DFCF2[MY]=E551)),""))</f>
        <v>0.9</v>
      </c>
      <c r="AD551" s="158" t="str" cm="1">
        <f t="array" ref="AD551">IF(D551="Electric","--",IF(D551="Gasoline",_xlfn._xlws.FILTER(GFCF2[Fuel_HC],(GFCF2[MY]=E551)),""))</f>
        <v/>
      </c>
      <c r="AE551" s="158">
        <f t="shared" si="151"/>
        <v>0.9</v>
      </c>
      <c r="AF551" s="157" cm="1">
        <f t="array" ref="AF551">IF(D551="Electric","--",IF(D551="Diesel",_xlfn._xlws.FILTER(DFCF2[Fuel_NOX],(DFCF2[MY]=E551)),""))</f>
        <v>0.93</v>
      </c>
      <c r="AG551" s="157" t="str" cm="1">
        <f t="array" ref="AG551">IF(D551="Electric","--",IF(D551="Gasoline",_xlfn._xlws.FILTER(GFCF2[Fuel_NOX],(GFCF2[MY]=E551)),""))</f>
        <v/>
      </c>
      <c r="AH551" s="157">
        <f t="shared" si="152"/>
        <v>0.93</v>
      </c>
      <c r="AI551" s="158">
        <f t="shared" si="153"/>
        <v>0.42114672000000003</v>
      </c>
      <c r="AJ551" s="158">
        <f t="shared" si="154"/>
        <v>6.8235987900000001</v>
      </c>
      <c r="AK551" s="158">
        <f t="shared" si="155"/>
        <v>31.254811703024025</v>
      </c>
      <c r="AL551" s="158">
        <f t="shared" si="156"/>
        <v>506.40379039027664</v>
      </c>
      <c r="AM551" s="158">
        <f t="shared" si="157"/>
        <v>1.5627405851512014E-2</v>
      </c>
      <c r="AN551" s="158">
        <f t="shared" si="158"/>
        <v>0.25320189519513836</v>
      </c>
      <c r="AO551" s="158">
        <f t="shared" si="159"/>
        <v>1.8909161080329535E-2</v>
      </c>
      <c r="AP551" s="157"/>
      <c r="AQ551" s="161"/>
      <c r="AR551" s="161"/>
      <c r="AS551" s="161" t="str">
        <f>IF(ISNA(VLOOKUP($B551,'2017 Emission Inventory'!$B$2:$B$803,1,FALSE)),"No","Yes")</f>
        <v>Yes</v>
      </c>
      <c r="AT551" s="161" t="str">
        <f>IFERROR(INDEX('2017 Emission Inventory'!$C$2:$C$803,MATCH($B551,'2017 Emission Inventory'!$B$2:$B$803,0)),"")</f>
        <v>GPU</v>
      </c>
      <c r="AU551" s="161" t="str">
        <f>IFERROR(INDEX('2017 Emission Inventory'!$D$2:$D$803,MATCH($B551,'2017 Emission Inventory'!$B$2:$B$803,0)),"")</f>
        <v>Diesel</v>
      </c>
      <c r="AV551" s="161">
        <f>IFERROR(INDEX('2017 Emission Inventory'!$E$2:$E$803,MATCH($B551,'2017 Emission Inventory'!$B$2:$B$803,0)),"")</f>
        <v>1999</v>
      </c>
      <c r="AW551" s="161">
        <f>IFERROR(INDEX('2017 Emission Inventory'!$F$2:$F$803,MATCH($B551,'2017 Emission Inventory'!$B$2:$B$803,0)),"")</f>
        <v>208</v>
      </c>
      <c r="AX551" s="161">
        <f>IFERROR(INDEX('2017 Emission Inventory'!$G$2:$G$803,MATCH($B551,'2017 Emission Inventory'!$B$2:$B$803,0)),"")</f>
        <v>476</v>
      </c>
      <c r="AY551" s="162">
        <f>IFERROR(INDEX('2017 Emission Inventory'!$AL$2:$AL$803,MATCH($B551,'2017 Emission Inventory'!$B$2:$B$803,0)),"")</f>
        <v>492.80270063584709</v>
      </c>
      <c r="AZ551" s="163">
        <f t="shared" si="160"/>
        <v>13.601089754429552</v>
      </c>
      <c r="BB551" s="166"/>
    </row>
    <row r="552" spans="1:54" s="160" customFormat="1" x14ac:dyDescent="0.35">
      <c r="A552" s="157">
        <v>551</v>
      </c>
      <c r="B552" s="157" t="s">
        <v>421</v>
      </c>
      <c r="C552" s="157" t="s">
        <v>419</v>
      </c>
      <c r="D552" s="157" t="s">
        <v>9</v>
      </c>
      <c r="E552" s="157">
        <v>1999</v>
      </c>
      <c r="F552" s="157">
        <v>208</v>
      </c>
      <c r="G552" s="157">
        <v>476</v>
      </c>
      <c r="H552" s="157" t="s">
        <v>766</v>
      </c>
      <c r="I552" s="157">
        <f t="shared" si="144"/>
        <v>300</v>
      </c>
      <c r="J552" s="157">
        <f>IF(D552="Electric","--",IF(D552="Diesel",VLOOKUP(C552,[2]ORDLF!A:B,2,FALSE),""))</f>
        <v>0.34</v>
      </c>
      <c r="K552" s="157" t="str">
        <f>IF(D552="Electric","--",IF(D552="Gasoline",VLOOKUP(C552,LSILF!A:C,3,FALSE),""))</f>
        <v/>
      </c>
      <c r="L552" s="158">
        <f t="shared" si="161"/>
        <v>0.34</v>
      </c>
      <c r="M552" s="157" cm="1">
        <f t="array" ref="M552">IF(D552="Electric","--",IF(D552="Diesel",_xlfn._xlws.FILTER(DIESCH[CH Cap],(DIESCH[HP Bin]=I552)),""))</f>
        <v>12000</v>
      </c>
      <c r="N552" s="157" t="str" cm="1">
        <f t="array" ref="N552">IF(D552="Electric","--",IF(D552="Gasoline",_xlfn._xlws.FILTER(LSICH[CH Cap],(LSICH[Fuel Type]=D552)*(LSICH[MY]=E552)),""))</f>
        <v/>
      </c>
      <c r="O552" s="157">
        <f t="shared" si="145"/>
        <v>12000</v>
      </c>
      <c r="P552" s="157">
        <f t="shared" si="146"/>
        <v>9996</v>
      </c>
      <c r="Q552" s="157" cm="1">
        <f t="array" ref="Q552">IF(D552="Electric","--",IF(D552="Diesel",_xlfn._xlws.FILTER(ORDEF[HC-ZH (g/hp-hr)],(ORDEF[HP]=I552)*(ORDEF[Model_Year]=E552)),""))</f>
        <v>0.32</v>
      </c>
      <c r="R552" s="157" t="str" cm="1">
        <f t="array" ref="R552">IF(D552="Electric","--",IF(D552="Gasoline",_xlfn._xlws.FILTER(LSIEF[HC-ZH (g/hp-hr)],(LSIEF[Fuel]=D552)*(LSIEF[HP Bin]=I552)*(LSIEF[Model Year]=E552)),""))</f>
        <v/>
      </c>
      <c r="S552" s="158">
        <f t="shared" si="147"/>
        <v>0.32</v>
      </c>
      <c r="T552" s="159" cm="1">
        <f t="array" ref="T552">IF(D552="Electric","--",IF(D552="Diesel",_xlfn._xlws.FILTER(ORDEF[HCDR],(ORDEF[HP]=I552)*(ORDEF[Model_Year]=E552),),""))</f>
        <v>1.4800000000000001E-5</v>
      </c>
      <c r="U552" s="159" t="str" cm="1">
        <f t="array" ref="U552">IF(D552="Electric","--",IF(D552="Gasoline",_xlfn._xlws.FILTER(LSIEF[HC DR],(LSIEF[Fuel]=D552)*(LSIEF[HP Bin]=I552)*(LSIEF[Model Year]=E552)),""))</f>
        <v/>
      </c>
      <c r="V552" s="159">
        <f t="shared" si="148"/>
        <v>1.4800000000000001E-5</v>
      </c>
      <c r="W552" s="158" cm="1">
        <f t="array" ref="W552">IF(D552="Electric","--",IF(D552="Diesel",_xlfn._xlws.FILTER(ORDEF[NOXzh],(ORDEF[HP]=I552)*(ORDEF[Model_Year]=E552)),""))</f>
        <v>5.9577549999999997</v>
      </c>
      <c r="X552" s="158" t="str" cm="1">
        <f t="array" ref="X552">IF(D552="Electric","--",IF(D552="Gasoline",_xlfn._xlws.FILTER(LSIEF[NOX-ZH (g/hp-hr)],(LSIEF[Fuel]=D552)*(LSIEF[HP Bin]=I552)*(LSIEF[Model Year]=E552)),""))</f>
        <v/>
      </c>
      <c r="Y552" s="158">
        <f t="shared" si="149"/>
        <v>5.9577549999999997</v>
      </c>
      <c r="Z552" s="159" cm="1">
        <f t="array" ref="Z552">IF(D552="Electric","--",IF(D552="Diesel",_xlfn._xlws.FILTER(ORDEF[NOXdr],(ORDEF[HP]=I552)*(ORDEF[Model_Year]=E552)),""))</f>
        <v>1.3799999999999999E-4</v>
      </c>
      <c r="AA552" s="159" t="str" cm="1">
        <f t="array" ref="AA552">IF(E552="Electric","--",IF(D552="Gasoline",_xlfn._xlws.FILTER(LSIEF[NOX DR],(LSIEF[Fuel]=D552)*(LSIEF[HP Bin]=I552)*(LSIEF[Model Year]=E552)),""))</f>
        <v/>
      </c>
      <c r="AB552" s="159">
        <f t="shared" si="150"/>
        <v>1.3799999999999999E-4</v>
      </c>
      <c r="AC552" s="158" cm="1">
        <f t="array" ref="AC552">IF(D552="Electric","--",IF(D552="Diesel",_xlfn._xlws.FILTER(DFCF2[Fuel_HC],(DFCF2[MY]=E552)),""))</f>
        <v>0.9</v>
      </c>
      <c r="AD552" s="158" t="str" cm="1">
        <f t="array" ref="AD552">IF(D552="Electric","--",IF(D552="Gasoline",_xlfn._xlws.FILTER(GFCF2[Fuel_HC],(GFCF2[MY]=E552)),""))</f>
        <v/>
      </c>
      <c r="AE552" s="158">
        <f t="shared" si="151"/>
        <v>0.9</v>
      </c>
      <c r="AF552" s="157" cm="1">
        <f t="array" ref="AF552">IF(D552="Electric","--",IF(D552="Diesel",_xlfn._xlws.FILTER(DFCF2[Fuel_NOX],(DFCF2[MY]=E552)),""))</f>
        <v>0.93</v>
      </c>
      <c r="AG552" s="157" t="str" cm="1">
        <f t="array" ref="AG552">IF(D552="Electric","--",IF(D552="Gasoline",_xlfn._xlws.FILTER(GFCF2[Fuel_NOX],(GFCF2[MY]=E552)),""))</f>
        <v/>
      </c>
      <c r="AH552" s="157">
        <f t="shared" si="152"/>
        <v>0.93</v>
      </c>
      <c r="AI552" s="158">
        <f t="shared" si="153"/>
        <v>0.42114672000000003</v>
      </c>
      <c r="AJ552" s="158">
        <f t="shared" si="154"/>
        <v>6.8235987900000001</v>
      </c>
      <c r="AK552" s="158">
        <f t="shared" si="155"/>
        <v>31.254811703024025</v>
      </c>
      <c r="AL552" s="158">
        <f t="shared" si="156"/>
        <v>506.40379039027664</v>
      </c>
      <c r="AM552" s="158">
        <f t="shared" si="157"/>
        <v>1.5627405851512014E-2</v>
      </c>
      <c r="AN552" s="158">
        <f t="shared" si="158"/>
        <v>0.25320189519513836</v>
      </c>
      <c r="AO552" s="158">
        <f t="shared" si="159"/>
        <v>1.8909161080329535E-2</v>
      </c>
      <c r="AP552" s="157"/>
      <c r="AQ552" s="161"/>
      <c r="AR552" s="161"/>
      <c r="AS552" s="161" t="str">
        <f>IF(ISNA(VLOOKUP($B552,'2017 Emission Inventory'!$B$2:$B$803,1,FALSE)),"No","Yes")</f>
        <v>Yes</v>
      </c>
      <c r="AT552" s="161" t="str">
        <f>IFERROR(INDEX('2017 Emission Inventory'!$C$2:$C$803,MATCH($B552,'2017 Emission Inventory'!$B$2:$B$803,0)),"")</f>
        <v>GPU</v>
      </c>
      <c r="AU552" s="161" t="str">
        <f>IFERROR(INDEX('2017 Emission Inventory'!$D$2:$D$803,MATCH($B552,'2017 Emission Inventory'!$B$2:$B$803,0)),"")</f>
        <v>Diesel</v>
      </c>
      <c r="AV552" s="161">
        <f>IFERROR(INDEX('2017 Emission Inventory'!$E$2:$E$803,MATCH($B552,'2017 Emission Inventory'!$B$2:$B$803,0)),"")</f>
        <v>1999</v>
      </c>
      <c r="AW552" s="161">
        <f>IFERROR(INDEX('2017 Emission Inventory'!$F$2:$F$803,MATCH($B552,'2017 Emission Inventory'!$B$2:$B$803,0)),"")</f>
        <v>208</v>
      </c>
      <c r="AX552" s="161">
        <f>IFERROR(INDEX('2017 Emission Inventory'!$G$2:$G$803,MATCH($B552,'2017 Emission Inventory'!$B$2:$B$803,0)),"")</f>
        <v>476</v>
      </c>
      <c r="AY552" s="162">
        <f>IFERROR(INDEX('2017 Emission Inventory'!$AL$2:$AL$803,MATCH($B552,'2017 Emission Inventory'!$B$2:$B$803,0)),"")</f>
        <v>492.80270063584709</v>
      </c>
      <c r="AZ552" s="163">
        <f t="shared" si="160"/>
        <v>13.601089754429552</v>
      </c>
      <c r="BB552" s="166"/>
    </row>
    <row r="553" spans="1:54" s="160" customFormat="1" x14ac:dyDescent="0.35">
      <c r="A553" s="157">
        <v>552</v>
      </c>
      <c r="B553" s="157">
        <v>9329</v>
      </c>
      <c r="C553" s="157" t="s">
        <v>419</v>
      </c>
      <c r="D553" s="157" t="s">
        <v>9</v>
      </c>
      <c r="E553" s="157">
        <v>2001</v>
      </c>
      <c r="F553" s="157">
        <v>152</v>
      </c>
      <c r="G553" s="157">
        <v>476</v>
      </c>
      <c r="H553" s="157" t="s">
        <v>619</v>
      </c>
      <c r="I553" s="157">
        <f t="shared" si="144"/>
        <v>175</v>
      </c>
      <c r="J553" s="157">
        <f>IF(D553="Electric","--",IF(D553="Diesel",VLOOKUP(C553,[2]ORDLF!A:B,2,FALSE),""))</f>
        <v>0.34</v>
      </c>
      <c r="K553" s="157" t="str">
        <f>IF(D553="Electric","--",IF(D553="Gasoline",VLOOKUP(C553,LSILF!A:C,3,FALSE),""))</f>
        <v/>
      </c>
      <c r="L553" s="158">
        <f t="shared" si="161"/>
        <v>0.34</v>
      </c>
      <c r="M553" s="157" cm="1">
        <f t="array" ref="M553">IF(D553="Electric","--",IF(D553="Diesel",_xlfn._xlws.FILTER(DIESCH[CH Cap],(DIESCH[HP Bin]=I553)),""))</f>
        <v>12000</v>
      </c>
      <c r="N553" s="157" t="str" cm="1">
        <f t="array" ref="N553">IF(D553="Electric","--",IF(D553="Gasoline",_xlfn._xlws.FILTER(LSICH[CH Cap],(LSICH[Fuel Type]=D553)*(LSICH[MY]=E553)),""))</f>
        <v/>
      </c>
      <c r="O553" s="157">
        <f t="shared" si="145"/>
        <v>12000</v>
      </c>
      <c r="P553" s="157">
        <f t="shared" si="146"/>
        <v>9044</v>
      </c>
      <c r="Q553" s="157" cm="1">
        <f t="array" ref="Q553">IF(D553="Electric","--",IF(D553="Diesel",_xlfn._xlws.FILTER(ORDEF[HC-ZH (g/hp-hr)],(ORDEF[HP]=I553)*(ORDEF[Model_Year]=E553)),""))</f>
        <v>0.68</v>
      </c>
      <c r="R553" s="157" t="str" cm="1">
        <f t="array" ref="R553">IF(D553="Electric","--",IF(D553="Gasoline",_xlfn._xlws.FILTER(LSIEF[HC-ZH (g/hp-hr)],(LSIEF[Fuel]=D553)*(LSIEF[HP Bin]=I553)*(LSIEF[Model Year]=E553)),""))</f>
        <v/>
      </c>
      <c r="S553" s="158">
        <f t="shared" si="147"/>
        <v>0.68</v>
      </c>
      <c r="T553" s="159" cm="1">
        <f t="array" ref="T553">IF(D553="Electric","--",IF(D553="Diesel",_xlfn._xlws.FILTER(ORDEF[HCDR],(ORDEF[HP]=I553)*(ORDEF[Model_Year]=E553),),""))</f>
        <v>3.15E-5</v>
      </c>
      <c r="U553" s="159" t="str" cm="1">
        <f t="array" ref="U553">IF(D553="Electric","--",IF(D553="Gasoline",_xlfn._xlws.FILTER(LSIEF[HC DR],(LSIEF[Fuel]=D553)*(LSIEF[HP Bin]=I553)*(LSIEF[Model Year]=E553)),""))</f>
        <v/>
      </c>
      <c r="V553" s="159">
        <f t="shared" si="148"/>
        <v>3.15E-5</v>
      </c>
      <c r="W553" s="158" cm="1">
        <f t="array" ref="W553">IF(D553="Electric","--",IF(D553="Diesel",_xlfn._xlws.FILTER(ORDEF[NOXzh],(ORDEF[HP]=I553)*(ORDEF[Model_Year]=E553)),""))</f>
        <v>5.6509340000000003</v>
      </c>
      <c r="X553" s="158" t="str" cm="1">
        <f t="array" ref="X553">IF(D553="Electric","--",IF(D553="Gasoline",_xlfn._xlws.FILTER(LSIEF[NOX-ZH (g/hp-hr)],(LSIEF[Fuel]=D553)*(LSIEF[HP Bin]=I553)*(LSIEF[Model Year]=E553)),""))</f>
        <v/>
      </c>
      <c r="Y553" s="158">
        <f t="shared" si="149"/>
        <v>5.6509340000000003</v>
      </c>
      <c r="Z553" s="159" cm="1">
        <f t="array" ref="Z553">IF(D553="Electric","--",IF(D553="Diesel",_xlfn._xlws.FILTER(ORDEF[NOXdr],(ORDEF[HP]=I553)*(ORDEF[Model_Year]=E553)),""))</f>
        <v>1.3100000000000001E-4</v>
      </c>
      <c r="AA553" s="159" t="str" cm="1">
        <f t="array" ref="AA553">IF(E553="Electric","--",IF(D553="Gasoline",_xlfn._xlws.FILTER(LSIEF[NOX DR],(LSIEF[Fuel]=D553)*(LSIEF[HP Bin]=I553)*(LSIEF[Model Year]=E553)),""))</f>
        <v/>
      </c>
      <c r="AB553" s="159">
        <f t="shared" si="150"/>
        <v>1.3100000000000001E-4</v>
      </c>
      <c r="AC553" s="158" cm="1">
        <f t="array" ref="AC553">IF(D553="Electric","--",IF(D553="Diesel",_xlfn._xlws.FILTER(DFCF2[Fuel_HC],(DFCF2[MY]=E553)),""))</f>
        <v>0.9</v>
      </c>
      <c r="AD553" s="158" t="str" cm="1">
        <f t="array" ref="AD553">IF(D553="Electric","--",IF(D553="Gasoline",_xlfn._xlws.FILTER(GFCF2[Fuel_HC],(GFCF2[MY]=E553)),""))</f>
        <v/>
      </c>
      <c r="AE553" s="158">
        <f t="shared" si="151"/>
        <v>0.9</v>
      </c>
      <c r="AF553" s="157" cm="1">
        <f t="array" ref="AF553">IF(D553="Electric","--",IF(D553="Diesel",_xlfn._xlws.FILTER(DFCF2[Fuel_NOX],(DFCF2[MY]=E553)),""))</f>
        <v>0.93</v>
      </c>
      <c r="AG553" s="157" t="str" cm="1">
        <f t="array" ref="AG553">IF(D553="Electric","--",IF(D553="Gasoline",_xlfn._xlws.FILTER(GFCF2[Fuel_NOX],(GFCF2[MY]=E553)),""))</f>
        <v/>
      </c>
      <c r="AH553" s="157">
        <f t="shared" si="152"/>
        <v>0.93</v>
      </c>
      <c r="AI553" s="158">
        <f t="shared" si="153"/>
        <v>0.86839739999999999</v>
      </c>
      <c r="AJ553" s="158">
        <f t="shared" si="154"/>
        <v>6.3571991400000014</v>
      </c>
      <c r="AK553" s="158">
        <f t="shared" si="155"/>
        <v>47.095805762411743</v>
      </c>
      <c r="AL553" s="158">
        <f t="shared" si="156"/>
        <v>344.77005100477157</v>
      </c>
      <c r="AM553" s="158">
        <f t="shared" si="157"/>
        <v>2.3547902881205875E-2</v>
      </c>
      <c r="AN553" s="158">
        <f t="shared" si="158"/>
        <v>0.1723850255023858</v>
      </c>
      <c r="AO553" s="158">
        <f t="shared" si="159"/>
        <v>2.8492962486259106E-2</v>
      </c>
      <c r="AP553" s="157"/>
      <c r="AQ553" s="161"/>
      <c r="AR553" s="161"/>
      <c r="AS553" s="161" t="str">
        <f>IF(ISNA(VLOOKUP($B553,'2017 Emission Inventory'!$B$2:$B$803,1,FALSE)),"No","Yes")</f>
        <v>Yes</v>
      </c>
      <c r="AT553" s="161" t="str">
        <f>IFERROR(INDEX('2017 Emission Inventory'!$C$2:$C$803,MATCH($B553,'2017 Emission Inventory'!$B$2:$B$803,0)),"")</f>
        <v>GPU</v>
      </c>
      <c r="AU553" s="161" t="str">
        <f>IFERROR(INDEX('2017 Emission Inventory'!$D$2:$D$803,MATCH($B553,'2017 Emission Inventory'!$B$2:$B$803,0)),"")</f>
        <v>Diesel</v>
      </c>
      <c r="AV553" s="161">
        <f>IFERROR(INDEX('2017 Emission Inventory'!$E$2:$E$803,MATCH($B553,'2017 Emission Inventory'!$B$2:$B$803,0)),"")</f>
        <v>2001</v>
      </c>
      <c r="AW553" s="161">
        <f>IFERROR(INDEX('2017 Emission Inventory'!$F$2:$F$803,MATCH($B553,'2017 Emission Inventory'!$B$2:$B$803,0)),"")</f>
        <v>152</v>
      </c>
      <c r="AX553" s="161">
        <f>IFERROR(INDEX('2017 Emission Inventory'!$G$2:$G$803,MATCH($B553,'2017 Emission Inventory'!$B$2:$B$803,0)),"")</f>
        <v>476</v>
      </c>
      <c r="AY553" s="162">
        <f>IFERROR(INDEX('2017 Emission Inventory'!$AL$2:$AL$803,MATCH($B553,'2017 Emission Inventory'!$B$2:$B$803,0)),"")</f>
        <v>335.33495836297254</v>
      </c>
      <c r="AZ553" s="163">
        <f t="shared" si="160"/>
        <v>9.4350926417990308</v>
      </c>
      <c r="BB553" s="166"/>
    </row>
    <row r="554" spans="1:54" s="160" customFormat="1" x14ac:dyDescent="0.35">
      <c r="A554" s="157">
        <v>553</v>
      </c>
      <c r="B554" s="157">
        <v>52041</v>
      </c>
      <c r="C554" s="157" t="s">
        <v>419</v>
      </c>
      <c r="D554" s="157" t="s">
        <v>9</v>
      </c>
      <c r="E554" s="157">
        <v>2001</v>
      </c>
      <c r="F554" s="157">
        <v>165</v>
      </c>
      <c r="G554" s="157">
        <v>476</v>
      </c>
      <c r="H554" s="157" t="s">
        <v>619</v>
      </c>
      <c r="I554" s="157">
        <f t="shared" si="144"/>
        <v>175</v>
      </c>
      <c r="J554" s="157">
        <f>IF(D554="Electric","--",IF(D554="Diesel",VLOOKUP(C554,[2]ORDLF!A:B,2,FALSE),""))</f>
        <v>0.34</v>
      </c>
      <c r="K554" s="157" t="str">
        <f>IF(D554="Electric","--",IF(D554="Gasoline",VLOOKUP(C554,LSILF!A:C,3,FALSE),""))</f>
        <v/>
      </c>
      <c r="L554" s="158">
        <f t="shared" si="161"/>
        <v>0.34</v>
      </c>
      <c r="M554" s="157" cm="1">
        <f t="array" ref="M554">IF(D554="Electric","--",IF(D554="Diesel",_xlfn._xlws.FILTER(DIESCH[CH Cap],(DIESCH[HP Bin]=I554)),""))</f>
        <v>12000</v>
      </c>
      <c r="N554" s="157" t="str" cm="1">
        <f t="array" ref="N554">IF(D554="Electric","--",IF(D554="Gasoline",_xlfn._xlws.FILTER(LSICH[CH Cap],(LSICH[Fuel Type]=D554)*(LSICH[MY]=E554)),""))</f>
        <v/>
      </c>
      <c r="O554" s="157">
        <f t="shared" si="145"/>
        <v>12000</v>
      </c>
      <c r="P554" s="157">
        <f t="shared" si="146"/>
        <v>9044</v>
      </c>
      <c r="Q554" s="157" cm="1">
        <f t="array" ref="Q554">IF(D554="Electric","--",IF(D554="Diesel",_xlfn._xlws.FILTER(ORDEF[HC-ZH (g/hp-hr)],(ORDEF[HP]=I554)*(ORDEF[Model_Year]=E554)),""))</f>
        <v>0.68</v>
      </c>
      <c r="R554" s="157" t="str" cm="1">
        <f t="array" ref="R554">IF(D554="Electric","--",IF(D554="Gasoline",_xlfn._xlws.FILTER(LSIEF[HC-ZH (g/hp-hr)],(LSIEF[Fuel]=D554)*(LSIEF[HP Bin]=I554)*(LSIEF[Model Year]=E554)),""))</f>
        <v/>
      </c>
      <c r="S554" s="158">
        <f t="shared" si="147"/>
        <v>0.68</v>
      </c>
      <c r="T554" s="159" cm="1">
        <f t="array" ref="T554">IF(D554="Electric","--",IF(D554="Diesel",_xlfn._xlws.FILTER(ORDEF[HCDR],(ORDEF[HP]=I554)*(ORDEF[Model_Year]=E554),),""))</f>
        <v>3.15E-5</v>
      </c>
      <c r="U554" s="159" t="str" cm="1">
        <f t="array" ref="U554">IF(D554="Electric","--",IF(D554="Gasoline",_xlfn._xlws.FILTER(LSIEF[HC DR],(LSIEF[Fuel]=D554)*(LSIEF[HP Bin]=I554)*(LSIEF[Model Year]=E554)),""))</f>
        <v/>
      </c>
      <c r="V554" s="159">
        <f t="shared" si="148"/>
        <v>3.15E-5</v>
      </c>
      <c r="W554" s="158" cm="1">
        <f t="array" ref="W554">IF(D554="Electric","--",IF(D554="Diesel",_xlfn._xlws.FILTER(ORDEF[NOXzh],(ORDEF[HP]=I554)*(ORDEF[Model_Year]=E554)),""))</f>
        <v>5.6509340000000003</v>
      </c>
      <c r="X554" s="158" t="str" cm="1">
        <f t="array" ref="X554">IF(D554="Electric","--",IF(D554="Gasoline",_xlfn._xlws.FILTER(LSIEF[NOX-ZH (g/hp-hr)],(LSIEF[Fuel]=D554)*(LSIEF[HP Bin]=I554)*(LSIEF[Model Year]=E554)),""))</f>
        <v/>
      </c>
      <c r="Y554" s="158">
        <f t="shared" si="149"/>
        <v>5.6509340000000003</v>
      </c>
      <c r="Z554" s="159" cm="1">
        <f t="array" ref="Z554">IF(D554="Electric","--",IF(D554="Diesel",_xlfn._xlws.FILTER(ORDEF[NOXdr],(ORDEF[HP]=I554)*(ORDEF[Model_Year]=E554)),""))</f>
        <v>1.3100000000000001E-4</v>
      </c>
      <c r="AA554" s="159" t="str" cm="1">
        <f t="array" ref="AA554">IF(E554="Electric","--",IF(D554="Gasoline",_xlfn._xlws.FILTER(LSIEF[NOX DR],(LSIEF[Fuel]=D554)*(LSIEF[HP Bin]=I554)*(LSIEF[Model Year]=E554)),""))</f>
        <v/>
      </c>
      <c r="AB554" s="159">
        <f t="shared" si="150"/>
        <v>1.3100000000000001E-4</v>
      </c>
      <c r="AC554" s="158" cm="1">
        <f t="array" ref="AC554">IF(D554="Electric","--",IF(D554="Diesel",_xlfn._xlws.FILTER(DFCF2[Fuel_HC],(DFCF2[MY]=E554)),""))</f>
        <v>0.9</v>
      </c>
      <c r="AD554" s="158" t="str" cm="1">
        <f t="array" ref="AD554">IF(D554="Electric","--",IF(D554="Gasoline",_xlfn._xlws.FILTER(GFCF2[Fuel_HC],(GFCF2[MY]=E554)),""))</f>
        <v/>
      </c>
      <c r="AE554" s="158">
        <f t="shared" si="151"/>
        <v>0.9</v>
      </c>
      <c r="AF554" s="157" cm="1">
        <f t="array" ref="AF554">IF(D554="Electric","--",IF(D554="Diesel",_xlfn._xlws.FILTER(DFCF2[Fuel_NOX],(DFCF2[MY]=E554)),""))</f>
        <v>0.93</v>
      </c>
      <c r="AG554" s="157" t="str" cm="1">
        <f t="array" ref="AG554">IF(D554="Electric","--",IF(D554="Gasoline",_xlfn._xlws.FILTER(GFCF2[Fuel_NOX],(GFCF2[MY]=E554)),""))</f>
        <v/>
      </c>
      <c r="AH554" s="157">
        <f t="shared" si="152"/>
        <v>0.93</v>
      </c>
      <c r="AI554" s="158">
        <f t="shared" si="153"/>
        <v>0.86839739999999999</v>
      </c>
      <c r="AJ554" s="158">
        <f t="shared" si="154"/>
        <v>6.3571991400000014</v>
      </c>
      <c r="AK554" s="158">
        <f t="shared" si="155"/>
        <v>51.123736518407497</v>
      </c>
      <c r="AL554" s="158">
        <f t="shared" si="156"/>
        <v>374.25696326175876</v>
      </c>
      <c r="AM554" s="158">
        <f t="shared" si="157"/>
        <v>2.5561868259203747E-2</v>
      </c>
      <c r="AN554" s="158">
        <f t="shared" si="158"/>
        <v>0.18712848163087939</v>
      </c>
      <c r="AO554" s="158">
        <f t="shared" si="159"/>
        <v>3.0929860593636532E-2</v>
      </c>
      <c r="AP554" s="157"/>
      <c r="AQ554" s="161"/>
      <c r="AR554" s="161"/>
      <c r="AS554" s="161" t="str">
        <f>IF(ISNA(VLOOKUP($B554,'2017 Emission Inventory'!$B$2:$B$803,1,FALSE)),"No","Yes")</f>
        <v>Yes</v>
      </c>
      <c r="AT554" s="161" t="str">
        <f>IFERROR(INDEX('2017 Emission Inventory'!$C$2:$C$803,MATCH($B554,'2017 Emission Inventory'!$B$2:$B$803,0)),"")</f>
        <v>GPU</v>
      </c>
      <c r="AU554" s="161" t="str">
        <f>IFERROR(INDEX('2017 Emission Inventory'!$D$2:$D$803,MATCH($B554,'2017 Emission Inventory'!$B$2:$B$803,0)),"")</f>
        <v>Diesel</v>
      </c>
      <c r="AV554" s="161">
        <f>IFERROR(INDEX('2017 Emission Inventory'!$E$2:$E$803,MATCH($B554,'2017 Emission Inventory'!$B$2:$B$803,0)),"")</f>
        <v>2001</v>
      </c>
      <c r="AW554" s="161">
        <f>IFERROR(INDEX('2017 Emission Inventory'!$F$2:$F$803,MATCH($B554,'2017 Emission Inventory'!$B$2:$B$803,0)),"")</f>
        <v>165</v>
      </c>
      <c r="AX554" s="161">
        <f>IFERROR(INDEX('2017 Emission Inventory'!$G$2:$G$803,MATCH($B554,'2017 Emission Inventory'!$B$2:$B$803,0)),"")</f>
        <v>476</v>
      </c>
      <c r="AY554" s="162">
        <f>IFERROR(INDEX('2017 Emission Inventory'!$AL$2:$AL$803,MATCH($B554,'2017 Emission Inventory'!$B$2:$B$803,0)),"")</f>
        <v>364.01492190717414</v>
      </c>
      <c r="AZ554" s="163">
        <f t="shared" si="160"/>
        <v>10.242041354584615</v>
      </c>
      <c r="BB554" s="166"/>
    </row>
    <row r="555" spans="1:54" s="160" customFormat="1" x14ac:dyDescent="0.35">
      <c r="A555" s="157">
        <v>554</v>
      </c>
      <c r="B555" s="157" t="s">
        <v>426</v>
      </c>
      <c r="C555" s="157" t="s">
        <v>419</v>
      </c>
      <c r="D555" s="157" t="s">
        <v>9</v>
      </c>
      <c r="E555" s="157">
        <v>2006</v>
      </c>
      <c r="F555" s="157">
        <v>173</v>
      </c>
      <c r="G555" s="157">
        <v>476</v>
      </c>
      <c r="H555" s="157" t="s">
        <v>620</v>
      </c>
      <c r="I555" s="157">
        <f t="shared" si="144"/>
        <v>175</v>
      </c>
      <c r="J555" s="157">
        <f>IF(D555="Electric","--",IF(D555="Diesel",VLOOKUP(C555,[2]ORDLF!A:B,2,FALSE),""))</f>
        <v>0.34</v>
      </c>
      <c r="K555" s="157" t="str">
        <f>IF(D555="Electric","--",IF(D555="Gasoline",VLOOKUP(C555,LSILF!A:C,3,FALSE),""))</f>
        <v/>
      </c>
      <c r="L555" s="158">
        <f t="shared" si="161"/>
        <v>0.34</v>
      </c>
      <c r="M555" s="157" cm="1">
        <f t="array" ref="M555">IF(D555="Electric","--",IF(D555="Diesel",_xlfn._xlws.FILTER(DIESCH[CH Cap],(DIESCH[HP Bin]=I555)),""))</f>
        <v>12000</v>
      </c>
      <c r="N555" s="157" t="str" cm="1">
        <f t="array" ref="N555">IF(D555="Electric","--",IF(D555="Gasoline",_xlfn._xlws.FILTER(LSICH[CH Cap],(LSICH[Fuel Type]=D555)*(LSICH[MY]=E555)),""))</f>
        <v/>
      </c>
      <c r="O555" s="157">
        <f t="shared" si="145"/>
        <v>12000</v>
      </c>
      <c r="P555" s="157">
        <f t="shared" si="146"/>
        <v>6664</v>
      </c>
      <c r="Q555" s="157" cm="1">
        <f t="array" ref="Q555">IF(D555="Electric","--",IF(D555="Diesel",_xlfn._xlws.FILTER(ORDEF[HC-ZH (g/hp-hr)],(ORDEF[HP]=I555)*(ORDEF[Model_Year]=E555)),""))</f>
        <v>0.16</v>
      </c>
      <c r="R555" s="157" t="str" cm="1">
        <f t="array" ref="R555">IF(D555="Electric","--",IF(D555="Gasoline",_xlfn._xlws.FILTER(LSIEF[HC-ZH (g/hp-hr)],(LSIEF[Fuel]=D555)*(LSIEF[HP Bin]=I555)*(LSIEF[Model Year]=E555)),""))</f>
        <v/>
      </c>
      <c r="S555" s="158">
        <f t="shared" si="147"/>
        <v>0.16</v>
      </c>
      <c r="T555" s="159" cm="1">
        <f t="array" ref="T555">IF(D555="Electric","--",IF(D555="Diesel",_xlfn._xlws.FILTER(ORDEF[HCDR],(ORDEF[HP]=I555)*(ORDEF[Model_Year]=E555),),""))</f>
        <v>2.5700000000000001E-5</v>
      </c>
      <c r="U555" s="159" t="str" cm="1">
        <f t="array" ref="U555">IF(D555="Electric","--",IF(D555="Gasoline",_xlfn._xlws.FILTER(LSIEF[HC DR],(LSIEF[Fuel]=D555)*(LSIEF[HP Bin]=I555)*(LSIEF[Model Year]=E555)),""))</f>
        <v/>
      </c>
      <c r="V555" s="159">
        <f t="shared" si="148"/>
        <v>2.5700000000000001E-5</v>
      </c>
      <c r="W555" s="158" cm="1">
        <f t="array" ref="W555">IF(D555="Electric","--",IF(D555="Diesel",_xlfn._xlws.FILTER(ORDEF[NOXzh],(ORDEF[HP]=I555)*(ORDEF[Model_Year]=E555)),""))</f>
        <v>3.9660980000000001</v>
      </c>
      <c r="X555" s="158" t="str" cm="1">
        <f t="array" ref="X555">IF(D555="Electric","--",IF(D555="Gasoline",_xlfn._xlws.FILTER(LSIEF[NOX-ZH (g/hp-hr)],(LSIEF[Fuel]=D555)*(LSIEF[HP Bin]=I555)*(LSIEF[Model Year]=E555)),""))</f>
        <v/>
      </c>
      <c r="Y555" s="158">
        <f t="shared" si="149"/>
        <v>3.9660980000000001</v>
      </c>
      <c r="Z555" s="159" cm="1">
        <f t="array" ref="Z555">IF(D555="Electric","--",IF(D555="Diesel",_xlfn._xlws.FILTER(ORDEF[NOXdr],(ORDEF[HP]=I555)*(ORDEF[Model_Year]=E555)),""))</f>
        <v>5.77E-5</v>
      </c>
      <c r="AA555" s="159" t="str" cm="1">
        <f t="array" ref="AA555">IF(E555="Electric","--",IF(D555="Gasoline",_xlfn._xlws.FILTER(LSIEF[NOX DR],(LSIEF[Fuel]=D555)*(LSIEF[HP Bin]=I555)*(LSIEF[Model Year]=E555)),""))</f>
        <v/>
      </c>
      <c r="AB555" s="159">
        <f t="shared" si="150"/>
        <v>5.77E-5</v>
      </c>
      <c r="AC555" s="158" cm="1">
        <f t="array" ref="AC555">IF(D555="Electric","--",IF(D555="Diesel",_xlfn._xlws.FILTER(DFCF2[Fuel_HC],(DFCF2[MY]=E555)),""))</f>
        <v>0.9</v>
      </c>
      <c r="AD555" s="158" t="str" cm="1">
        <f t="array" ref="AD555">IF(D555="Electric","--",IF(D555="Gasoline",_xlfn._xlws.FILTER(GFCF2[Fuel_HC],(GFCF2[MY]=E555)),""))</f>
        <v/>
      </c>
      <c r="AE555" s="158">
        <f t="shared" si="151"/>
        <v>0.9</v>
      </c>
      <c r="AF555" s="157" cm="1">
        <f t="array" ref="AF555">IF(D555="Electric","--",IF(D555="Diesel",_xlfn._xlws.FILTER(DFCF2[Fuel_NOX],(DFCF2[MY]=E555)),""))</f>
        <v>0.93</v>
      </c>
      <c r="AG555" s="157" t="str" cm="1">
        <f t="array" ref="AG555">IF(D555="Electric","--",IF(D555="Gasoline",_xlfn._xlws.FILTER(GFCF2[Fuel_NOX],(GFCF2[MY]=E555)),""))</f>
        <v/>
      </c>
      <c r="AH555" s="157">
        <f t="shared" si="152"/>
        <v>0.93</v>
      </c>
      <c r="AI555" s="158">
        <f t="shared" si="153"/>
        <v>0.29813832000000001</v>
      </c>
      <c r="AJ555" s="158">
        <f t="shared" si="154"/>
        <v>4.0460680440000001</v>
      </c>
      <c r="AK555" s="158">
        <f t="shared" si="155"/>
        <v>18.402805337361386</v>
      </c>
      <c r="AL555" s="158">
        <f t="shared" si="156"/>
        <v>249.74650221229712</v>
      </c>
      <c r="AM555" s="158">
        <f t="shared" si="157"/>
        <v>9.2014026686806933E-3</v>
      </c>
      <c r="AN555" s="158">
        <f t="shared" si="158"/>
        <v>0.12487325110614857</v>
      </c>
      <c r="AO555" s="158">
        <f t="shared" si="159"/>
        <v>1.1133697229103639E-2</v>
      </c>
      <c r="AP555" s="157"/>
      <c r="AQ555" s="161"/>
      <c r="AR555" s="161"/>
      <c r="AS555" s="161" t="str">
        <f>IF(ISNA(VLOOKUP($B555,'2017 Emission Inventory'!$B$2:$B$803,1,FALSE)),"No","Yes")</f>
        <v>Yes</v>
      </c>
      <c r="AT555" s="161" t="str">
        <f>IFERROR(INDEX('2017 Emission Inventory'!$C$2:$C$803,MATCH($B555,'2017 Emission Inventory'!$B$2:$B$803,0)),"")</f>
        <v>GPU</v>
      </c>
      <c r="AU555" s="161" t="str">
        <f>IFERROR(INDEX('2017 Emission Inventory'!$D$2:$D$803,MATCH($B555,'2017 Emission Inventory'!$B$2:$B$803,0)),"")</f>
        <v>Diesel</v>
      </c>
      <c r="AV555" s="161">
        <f>IFERROR(INDEX('2017 Emission Inventory'!$E$2:$E$803,MATCH($B555,'2017 Emission Inventory'!$B$2:$B$803,0)),"")</f>
        <v>2006</v>
      </c>
      <c r="AW555" s="161">
        <f>IFERROR(INDEX('2017 Emission Inventory'!$F$2:$F$803,MATCH($B555,'2017 Emission Inventory'!$B$2:$B$803,0)),"")</f>
        <v>173</v>
      </c>
      <c r="AX555" s="161">
        <f>IFERROR(INDEX('2017 Emission Inventory'!$G$2:$G$803,MATCH($B555,'2017 Emission Inventory'!$B$2:$B$803,0)),"")</f>
        <v>476</v>
      </c>
      <c r="AY555" s="162">
        <f>IFERROR(INDEX('2017 Emission Inventory'!$AL$2:$AL$803,MATCH($B555,'2017 Emission Inventory'!$B$2:$B$803,0)),"")</f>
        <v>245.01658867976886</v>
      </c>
      <c r="AZ555" s="163">
        <f t="shared" si="160"/>
        <v>4.7299135325282577</v>
      </c>
      <c r="BB555" s="166"/>
    </row>
    <row r="556" spans="1:54" s="160" customFormat="1" x14ac:dyDescent="0.35">
      <c r="A556" s="157">
        <v>555</v>
      </c>
      <c r="B556" s="157">
        <v>21468</v>
      </c>
      <c r="C556" s="157" t="s">
        <v>419</v>
      </c>
      <c r="D556" s="157" t="s">
        <v>9</v>
      </c>
      <c r="E556" s="157">
        <v>2007</v>
      </c>
      <c r="F556" s="157">
        <v>110</v>
      </c>
      <c r="G556" s="157">
        <v>476</v>
      </c>
      <c r="H556" s="157" t="s">
        <v>621</v>
      </c>
      <c r="I556" s="157">
        <f t="shared" si="144"/>
        <v>175</v>
      </c>
      <c r="J556" s="157">
        <f>IF(D556="Electric","--",IF(D556="Diesel",VLOOKUP(C556,[2]ORDLF!A:B,2,FALSE),""))</f>
        <v>0.34</v>
      </c>
      <c r="K556" s="157" t="str">
        <f>IF(D556="Electric","--",IF(D556="Gasoline",VLOOKUP(C556,LSILF!A:C,3,FALSE),""))</f>
        <v/>
      </c>
      <c r="L556" s="158">
        <f t="shared" si="161"/>
        <v>0.34</v>
      </c>
      <c r="M556" s="157" cm="1">
        <f t="array" ref="M556">IF(D556="Electric","--",IF(D556="Diesel",_xlfn._xlws.FILTER(DIESCH[CH Cap],(DIESCH[HP Bin]=I556)),""))</f>
        <v>12000</v>
      </c>
      <c r="N556" s="157" t="str" cm="1">
        <f t="array" ref="N556">IF(D556="Electric","--",IF(D556="Gasoline",_xlfn._xlws.FILTER(LSICH[CH Cap],(LSICH[Fuel Type]=D556)*(LSICH[MY]=E556)),""))</f>
        <v/>
      </c>
      <c r="O556" s="157">
        <f t="shared" si="145"/>
        <v>12000</v>
      </c>
      <c r="P556" s="157">
        <f t="shared" si="146"/>
        <v>6188</v>
      </c>
      <c r="Q556" s="157" cm="1">
        <f t="array" ref="Q556">IF(D556="Electric","--",IF(D556="Diesel",_xlfn._xlws.FILTER(ORDEF[HC-ZH (g/hp-hr)],(ORDEF[HP]=I556)*(ORDEF[Model_Year]=E556)),""))</f>
        <v>0.1</v>
      </c>
      <c r="R556" s="157" t="str" cm="1">
        <f t="array" ref="R556">IF(D556="Electric","--",IF(D556="Gasoline",_xlfn._xlws.FILTER(LSIEF[HC-ZH (g/hp-hr)],(LSIEF[Fuel]=D556)*(LSIEF[HP Bin]=I556)*(LSIEF[Model Year]=E556)),""))</f>
        <v/>
      </c>
      <c r="S556" s="158">
        <f t="shared" si="147"/>
        <v>0.1</v>
      </c>
      <c r="T556" s="159" cm="1">
        <f t="array" ref="T556">IF(D556="Electric","--",IF(D556="Diesel",_xlfn._xlws.FILTER(ORDEF[HCDR],(ORDEF[HP]=I556)*(ORDEF[Model_Year]=E556),),""))</f>
        <v>2.5000000000000001E-5</v>
      </c>
      <c r="U556" s="159" t="str" cm="1">
        <f t="array" ref="U556">IF(D556="Electric","--",IF(D556="Gasoline",_xlfn._xlws.FILTER(LSIEF[HC DR],(LSIEF[Fuel]=D556)*(LSIEF[HP Bin]=I556)*(LSIEF[Model Year]=E556)),""))</f>
        <v/>
      </c>
      <c r="V556" s="159">
        <f t="shared" si="148"/>
        <v>2.5000000000000001E-5</v>
      </c>
      <c r="W556" s="158" cm="1">
        <f t="array" ref="W556">IF(D556="Electric","--",IF(D556="Diesel",_xlfn._xlws.FILTER(ORDEF[NOXzh],(ORDEF[HP]=I556)*(ORDEF[Model_Year]=E556)),""))</f>
        <v>2.855912</v>
      </c>
      <c r="X556" s="158" t="str" cm="1">
        <f t="array" ref="X556">IF(D556="Electric","--",IF(D556="Gasoline",_xlfn._xlws.FILTER(LSIEF[NOX-ZH (g/hp-hr)],(LSIEF[Fuel]=D556)*(LSIEF[HP Bin]=I556)*(LSIEF[Model Year]=E556)),""))</f>
        <v/>
      </c>
      <c r="Y556" s="158">
        <f t="shared" si="149"/>
        <v>2.855912</v>
      </c>
      <c r="Z556" s="159" cm="1">
        <f t="array" ref="Z556">IF(D556="Electric","--",IF(D556="Diesel",_xlfn._xlws.FILTER(ORDEF[NOXdr],(ORDEF[HP]=I556)*(ORDEF[Model_Year]=E556)),""))</f>
        <v>3.7299999999999999E-5</v>
      </c>
      <c r="AA556" s="159" t="str" cm="1">
        <f t="array" ref="AA556">IF(E556="Electric","--",IF(D556="Gasoline",_xlfn._xlws.FILTER(LSIEF[NOX DR],(LSIEF[Fuel]=D556)*(LSIEF[HP Bin]=I556)*(LSIEF[Model Year]=E556)),""))</f>
        <v/>
      </c>
      <c r="AB556" s="159">
        <f t="shared" si="150"/>
        <v>3.7299999999999999E-5</v>
      </c>
      <c r="AC556" s="158" cm="1">
        <f t="array" ref="AC556">IF(D556="Electric","--",IF(D556="Diesel",_xlfn._xlws.FILTER(DFCF2[Fuel_HC],(DFCF2[MY]=E556)),""))</f>
        <v>0.9</v>
      </c>
      <c r="AD556" s="158" t="str" cm="1">
        <f t="array" ref="AD556">IF(D556="Electric","--",IF(D556="Gasoline",_xlfn._xlws.FILTER(GFCF2[Fuel_HC],(GFCF2[MY]=E556)),""))</f>
        <v/>
      </c>
      <c r="AE556" s="158">
        <f t="shared" si="151"/>
        <v>0.9</v>
      </c>
      <c r="AF556" s="157" cm="1">
        <f t="array" ref="AF556">IF(D556="Electric","--",IF(D556="Diesel",_xlfn._xlws.FILTER(DFCF2[Fuel_NOX],(DFCF2[MY]=E556)),""))</f>
        <v>0.95</v>
      </c>
      <c r="AG556" s="157" t="str" cm="1">
        <f t="array" ref="AG556">IF(D556="Electric","--",IF(D556="Gasoline",_xlfn._xlws.FILTER(GFCF2[Fuel_NOX],(GFCF2[MY]=E556)),""))</f>
        <v/>
      </c>
      <c r="AH556" s="157">
        <f t="shared" si="152"/>
        <v>0.95</v>
      </c>
      <c r="AI556" s="158">
        <f t="shared" si="153"/>
        <v>0.22923000000000004</v>
      </c>
      <c r="AJ556" s="158">
        <f t="shared" si="154"/>
        <v>2.9323881799999998</v>
      </c>
      <c r="AK556" s="158">
        <f t="shared" si="155"/>
        <v>8.9967213337384866</v>
      </c>
      <c r="AL556" s="158">
        <f t="shared" si="156"/>
        <v>115.08912139688769</v>
      </c>
      <c r="AM556" s="158">
        <f t="shared" si="157"/>
        <v>4.4983606668692428E-3</v>
      </c>
      <c r="AN556" s="158">
        <f t="shared" si="158"/>
        <v>5.7544560698443846E-2</v>
      </c>
      <c r="AO556" s="158">
        <f t="shared" si="159"/>
        <v>5.443016406911784E-3</v>
      </c>
      <c r="AP556" s="157"/>
      <c r="AQ556" s="161"/>
      <c r="AR556" s="161"/>
      <c r="AS556" s="161" t="str">
        <f>IF(ISNA(VLOOKUP($B556,'2017 Emission Inventory'!$B$2:$B$803,1,FALSE)),"No","Yes")</f>
        <v>Yes</v>
      </c>
      <c r="AT556" s="161" t="str">
        <f>IFERROR(INDEX('2017 Emission Inventory'!$C$2:$C$803,MATCH($B556,'2017 Emission Inventory'!$B$2:$B$803,0)),"")</f>
        <v>GPU</v>
      </c>
      <c r="AU556" s="161" t="str">
        <f>IFERROR(INDEX('2017 Emission Inventory'!$D$2:$D$803,MATCH($B556,'2017 Emission Inventory'!$B$2:$B$803,0)),"")</f>
        <v>Diesel</v>
      </c>
      <c r="AV556" s="161">
        <f>IFERROR(INDEX('2017 Emission Inventory'!$E$2:$E$803,MATCH($B556,'2017 Emission Inventory'!$B$2:$B$803,0)),"")</f>
        <v>2007</v>
      </c>
      <c r="AW556" s="161">
        <f>IFERROR(INDEX('2017 Emission Inventory'!$F$2:$F$803,MATCH($B556,'2017 Emission Inventory'!$B$2:$B$803,0)),"")</f>
        <v>110</v>
      </c>
      <c r="AX556" s="161">
        <f>IFERROR(INDEX('2017 Emission Inventory'!$G$2:$G$803,MATCH($B556,'2017 Emission Inventory'!$B$2:$B$803,0)),"")</f>
        <v>476</v>
      </c>
      <c r="AY556" s="162">
        <f>IFERROR(INDEX('2017 Emission Inventory'!$AL$2:$AL$803,MATCH($B556,'2017 Emission Inventory'!$B$2:$B$803,0)),"")</f>
        <v>113.10314785233271</v>
      </c>
      <c r="AZ556" s="163">
        <f t="shared" si="160"/>
        <v>1.9859735445549802</v>
      </c>
      <c r="BB556" s="166"/>
    </row>
    <row r="557" spans="1:54" s="160" customFormat="1" x14ac:dyDescent="0.35">
      <c r="A557" s="157">
        <v>556</v>
      </c>
      <c r="B557" s="157">
        <v>21470</v>
      </c>
      <c r="C557" s="157" t="s">
        <v>419</v>
      </c>
      <c r="D557" s="157" t="s">
        <v>9</v>
      </c>
      <c r="E557" s="157">
        <v>2007</v>
      </c>
      <c r="F557" s="157">
        <v>110</v>
      </c>
      <c r="G557" s="157">
        <v>476</v>
      </c>
      <c r="H557" s="157" t="s">
        <v>621</v>
      </c>
      <c r="I557" s="157">
        <f t="shared" si="144"/>
        <v>175</v>
      </c>
      <c r="J557" s="157">
        <f>IF(D557="Electric","--",IF(D557="Diesel",VLOOKUP(C557,[2]ORDLF!A:B,2,FALSE),""))</f>
        <v>0.34</v>
      </c>
      <c r="K557" s="157" t="str">
        <f>IF(D557="Electric","--",IF(D557="Gasoline",VLOOKUP(C557,LSILF!A:C,3,FALSE),""))</f>
        <v/>
      </c>
      <c r="L557" s="158">
        <f t="shared" si="161"/>
        <v>0.34</v>
      </c>
      <c r="M557" s="157" cm="1">
        <f t="array" ref="M557">IF(D557="Electric","--",IF(D557="Diesel",_xlfn._xlws.FILTER(DIESCH[CH Cap],(DIESCH[HP Bin]=I557)),""))</f>
        <v>12000</v>
      </c>
      <c r="N557" s="157" t="str" cm="1">
        <f t="array" ref="N557">IF(D557="Electric","--",IF(D557="Gasoline",_xlfn._xlws.FILTER(LSICH[CH Cap],(LSICH[Fuel Type]=D557)*(LSICH[MY]=E557)),""))</f>
        <v/>
      </c>
      <c r="O557" s="157">
        <f t="shared" si="145"/>
        <v>12000</v>
      </c>
      <c r="P557" s="157">
        <f t="shared" si="146"/>
        <v>6188</v>
      </c>
      <c r="Q557" s="157" cm="1">
        <f t="array" ref="Q557">IF(D557="Electric","--",IF(D557="Diesel",_xlfn._xlws.FILTER(ORDEF[HC-ZH (g/hp-hr)],(ORDEF[HP]=I557)*(ORDEF[Model_Year]=E557)),""))</f>
        <v>0.1</v>
      </c>
      <c r="R557" s="157" t="str" cm="1">
        <f t="array" ref="R557">IF(D557="Electric","--",IF(D557="Gasoline",_xlfn._xlws.FILTER(LSIEF[HC-ZH (g/hp-hr)],(LSIEF[Fuel]=D557)*(LSIEF[HP Bin]=I557)*(LSIEF[Model Year]=E557)),""))</f>
        <v/>
      </c>
      <c r="S557" s="158">
        <f t="shared" si="147"/>
        <v>0.1</v>
      </c>
      <c r="T557" s="159" cm="1">
        <f t="array" ref="T557">IF(D557="Electric","--",IF(D557="Diesel",_xlfn._xlws.FILTER(ORDEF[HCDR],(ORDEF[HP]=I557)*(ORDEF[Model_Year]=E557),),""))</f>
        <v>2.5000000000000001E-5</v>
      </c>
      <c r="U557" s="159" t="str" cm="1">
        <f t="array" ref="U557">IF(D557="Electric","--",IF(D557="Gasoline",_xlfn._xlws.FILTER(LSIEF[HC DR],(LSIEF[Fuel]=D557)*(LSIEF[HP Bin]=I557)*(LSIEF[Model Year]=E557)),""))</f>
        <v/>
      </c>
      <c r="V557" s="159">
        <f t="shared" si="148"/>
        <v>2.5000000000000001E-5</v>
      </c>
      <c r="W557" s="158" cm="1">
        <f t="array" ref="W557">IF(D557="Electric","--",IF(D557="Diesel",_xlfn._xlws.FILTER(ORDEF[NOXzh],(ORDEF[HP]=I557)*(ORDEF[Model_Year]=E557)),""))</f>
        <v>2.855912</v>
      </c>
      <c r="X557" s="158" t="str" cm="1">
        <f t="array" ref="X557">IF(D557="Electric","--",IF(D557="Gasoline",_xlfn._xlws.FILTER(LSIEF[NOX-ZH (g/hp-hr)],(LSIEF[Fuel]=D557)*(LSIEF[HP Bin]=I557)*(LSIEF[Model Year]=E557)),""))</f>
        <v/>
      </c>
      <c r="Y557" s="158">
        <f t="shared" si="149"/>
        <v>2.855912</v>
      </c>
      <c r="Z557" s="159" cm="1">
        <f t="array" ref="Z557">IF(D557="Electric","--",IF(D557="Diesel",_xlfn._xlws.FILTER(ORDEF[NOXdr],(ORDEF[HP]=I557)*(ORDEF[Model_Year]=E557)),""))</f>
        <v>3.7299999999999999E-5</v>
      </c>
      <c r="AA557" s="159" t="str" cm="1">
        <f t="array" ref="AA557">IF(E557="Electric","--",IF(D557="Gasoline",_xlfn._xlws.FILTER(LSIEF[NOX DR],(LSIEF[Fuel]=D557)*(LSIEF[HP Bin]=I557)*(LSIEF[Model Year]=E557)),""))</f>
        <v/>
      </c>
      <c r="AB557" s="159">
        <f t="shared" si="150"/>
        <v>3.7299999999999999E-5</v>
      </c>
      <c r="AC557" s="158" cm="1">
        <f t="array" ref="AC557">IF(D557="Electric","--",IF(D557="Diesel",_xlfn._xlws.FILTER(DFCF2[Fuel_HC],(DFCF2[MY]=E557)),""))</f>
        <v>0.9</v>
      </c>
      <c r="AD557" s="158" t="str" cm="1">
        <f t="array" ref="AD557">IF(D557="Electric","--",IF(D557="Gasoline",_xlfn._xlws.FILTER(GFCF2[Fuel_HC],(GFCF2[MY]=E557)),""))</f>
        <v/>
      </c>
      <c r="AE557" s="158">
        <f t="shared" si="151"/>
        <v>0.9</v>
      </c>
      <c r="AF557" s="157" cm="1">
        <f t="array" ref="AF557">IF(D557="Electric","--",IF(D557="Diesel",_xlfn._xlws.FILTER(DFCF2[Fuel_NOX],(DFCF2[MY]=E557)),""))</f>
        <v>0.95</v>
      </c>
      <c r="AG557" s="157" t="str" cm="1">
        <f t="array" ref="AG557">IF(D557="Electric","--",IF(D557="Gasoline",_xlfn._xlws.FILTER(GFCF2[Fuel_NOX],(GFCF2[MY]=E557)),""))</f>
        <v/>
      </c>
      <c r="AH557" s="157">
        <f t="shared" si="152"/>
        <v>0.95</v>
      </c>
      <c r="AI557" s="158">
        <f t="shared" si="153"/>
        <v>0.22923000000000004</v>
      </c>
      <c r="AJ557" s="158">
        <f t="shared" si="154"/>
        <v>2.9323881799999998</v>
      </c>
      <c r="AK557" s="158">
        <f t="shared" si="155"/>
        <v>8.9967213337384866</v>
      </c>
      <c r="AL557" s="158">
        <f t="shared" si="156"/>
        <v>115.08912139688769</v>
      </c>
      <c r="AM557" s="158">
        <f t="shared" si="157"/>
        <v>4.4983606668692428E-3</v>
      </c>
      <c r="AN557" s="158">
        <f t="shared" si="158"/>
        <v>5.7544560698443846E-2</v>
      </c>
      <c r="AO557" s="158">
        <f t="shared" si="159"/>
        <v>5.443016406911784E-3</v>
      </c>
      <c r="AP557" s="157"/>
      <c r="AQ557" s="161"/>
      <c r="AR557" s="161"/>
      <c r="AS557" s="161" t="str">
        <f>IF(ISNA(VLOOKUP($B557,'2017 Emission Inventory'!$B$2:$B$803,1,FALSE)),"No","Yes")</f>
        <v>Yes</v>
      </c>
      <c r="AT557" s="161" t="str">
        <f>IFERROR(INDEX('2017 Emission Inventory'!$C$2:$C$803,MATCH($B557,'2017 Emission Inventory'!$B$2:$B$803,0)),"")</f>
        <v>GPU</v>
      </c>
      <c r="AU557" s="161" t="str">
        <f>IFERROR(INDEX('2017 Emission Inventory'!$D$2:$D$803,MATCH($B557,'2017 Emission Inventory'!$B$2:$B$803,0)),"")</f>
        <v>Diesel</v>
      </c>
      <c r="AV557" s="161">
        <f>IFERROR(INDEX('2017 Emission Inventory'!$E$2:$E$803,MATCH($B557,'2017 Emission Inventory'!$B$2:$B$803,0)),"")</f>
        <v>2007</v>
      </c>
      <c r="AW557" s="161">
        <f>IFERROR(INDEX('2017 Emission Inventory'!$F$2:$F$803,MATCH($B557,'2017 Emission Inventory'!$B$2:$B$803,0)),"")</f>
        <v>110</v>
      </c>
      <c r="AX557" s="161">
        <f>IFERROR(INDEX('2017 Emission Inventory'!$G$2:$G$803,MATCH($B557,'2017 Emission Inventory'!$B$2:$B$803,0)),"")</f>
        <v>476</v>
      </c>
      <c r="AY557" s="162">
        <f>IFERROR(INDEX('2017 Emission Inventory'!$AL$2:$AL$803,MATCH($B557,'2017 Emission Inventory'!$B$2:$B$803,0)),"")</f>
        <v>113.10314785233271</v>
      </c>
      <c r="AZ557" s="163">
        <f t="shared" si="160"/>
        <v>1.9859735445549802</v>
      </c>
      <c r="BB557" s="166"/>
    </row>
    <row r="558" spans="1:54" s="160" customFormat="1" x14ac:dyDescent="0.35">
      <c r="A558" s="157">
        <v>557</v>
      </c>
      <c r="B558" s="157">
        <v>22892</v>
      </c>
      <c r="C558" s="157" t="s">
        <v>419</v>
      </c>
      <c r="D558" s="157" t="s">
        <v>9</v>
      </c>
      <c r="E558" s="157">
        <v>2007</v>
      </c>
      <c r="F558" s="157">
        <v>170</v>
      </c>
      <c r="G558" s="157">
        <v>476</v>
      </c>
      <c r="H558" s="157" t="s">
        <v>621</v>
      </c>
      <c r="I558" s="157">
        <f t="shared" si="144"/>
        <v>175</v>
      </c>
      <c r="J558" s="157">
        <f>IF(D558="Electric","--",IF(D558="Diesel",VLOOKUP(C558,[2]ORDLF!A:B,2,FALSE),""))</f>
        <v>0.34</v>
      </c>
      <c r="K558" s="157" t="str">
        <f>IF(D558="Electric","--",IF(D558="Gasoline",VLOOKUP(C558,LSILF!A:C,3,FALSE),""))</f>
        <v/>
      </c>
      <c r="L558" s="158">
        <f t="shared" si="161"/>
        <v>0.34</v>
      </c>
      <c r="M558" s="157" cm="1">
        <f t="array" ref="M558">IF(D558="Electric","--",IF(D558="Diesel",_xlfn._xlws.FILTER(DIESCH[CH Cap],(DIESCH[HP Bin]=I558)),""))</f>
        <v>12000</v>
      </c>
      <c r="N558" s="157" t="str" cm="1">
        <f t="array" ref="N558">IF(D558="Electric","--",IF(D558="Gasoline",_xlfn._xlws.FILTER(LSICH[CH Cap],(LSICH[Fuel Type]=D558)*(LSICH[MY]=E558)),""))</f>
        <v/>
      </c>
      <c r="O558" s="157">
        <f t="shared" si="145"/>
        <v>12000</v>
      </c>
      <c r="P558" s="157">
        <f t="shared" si="146"/>
        <v>6188</v>
      </c>
      <c r="Q558" s="157" cm="1">
        <f t="array" ref="Q558">IF(D558="Electric","--",IF(D558="Diesel",_xlfn._xlws.FILTER(ORDEF[HC-ZH (g/hp-hr)],(ORDEF[HP]=I558)*(ORDEF[Model_Year]=E558)),""))</f>
        <v>0.1</v>
      </c>
      <c r="R558" s="157" t="str" cm="1">
        <f t="array" ref="R558">IF(D558="Electric","--",IF(D558="Gasoline",_xlfn._xlws.FILTER(LSIEF[HC-ZH (g/hp-hr)],(LSIEF[Fuel]=D558)*(LSIEF[HP Bin]=I558)*(LSIEF[Model Year]=E558)),""))</f>
        <v/>
      </c>
      <c r="S558" s="158">
        <f t="shared" si="147"/>
        <v>0.1</v>
      </c>
      <c r="T558" s="159" cm="1">
        <f t="array" ref="T558">IF(D558="Electric","--",IF(D558="Diesel",_xlfn._xlws.FILTER(ORDEF[HCDR],(ORDEF[HP]=I558)*(ORDEF[Model_Year]=E558),),""))</f>
        <v>2.5000000000000001E-5</v>
      </c>
      <c r="U558" s="159" t="str" cm="1">
        <f t="array" ref="U558">IF(D558="Electric","--",IF(D558="Gasoline",_xlfn._xlws.FILTER(LSIEF[HC DR],(LSIEF[Fuel]=D558)*(LSIEF[HP Bin]=I558)*(LSIEF[Model Year]=E558)),""))</f>
        <v/>
      </c>
      <c r="V558" s="159">
        <f t="shared" si="148"/>
        <v>2.5000000000000001E-5</v>
      </c>
      <c r="W558" s="158" cm="1">
        <f t="array" ref="W558">IF(D558="Electric","--",IF(D558="Diesel",_xlfn._xlws.FILTER(ORDEF[NOXzh],(ORDEF[HP]=I558)*(ORDEF[Model_Year]=E558)),""))</f>
        <v>2.855912</v>
      </c>
      <c r="X558" s="158" t="str" cm="1">
        <f t="array" ref="X558">IF(D558="Electric","--",IF(D558="Gasoline",_xlfn._xlws.FILTER(LSIEF[NOX-ZH (g/hp-hr)],(LSIEF[Fuel]=D558)*(LSIEF[HP Bin]=I558)*(LSIEF[Model Year]=E558)),""))</f>
        <v/>
      </c>
      <c r="Y558" s="158">
        <f t="shared" si="149"/>
        <v>2.855912</v>
      </c>
      <c r="Z558" s="159" cm="1">
        <f t="array" ref="Z558">IF(D558="Electric","--",IF(D558="Diesel",_xlfn._xlws.FILTER(ORDEF[NOXdr],(ORDEF[HP]=I558)*(ORDEF[Model_Year]=E558)),""))</f>
        <v>3.7299999999999999E-5</v>
      </c>
      <c r="AA558" s="159" t="str" cm="1">
        <f t="array" ref="AA558">IF(E558="Electric","--",IF(D558="Gasoline",_xlfn._xlws.FILTER(LSIEF[NOX DR],(LSIEF[Fuel]=D558)*(LSIEF[HP Bin]=I558)*(LSIEF[Model Year]=E558)),""))</f>
        <v/>
      </c>
      <c r="AB558" s="159">
        <f t="shared" si="150"/>
        <v>3.7299999999999999E-5</v>
      </c>
      <c r="AC558" s="158" cm="1">
        <f t="array" ref="AC558">IF(D558="Electric","--",IF(D558="Diesel",_xlfn._xlws.FILTER(DFCF2[Fuel_HC],(DFCF2[MY]=E558)),""))</f>
        <v>0.9</v>
      </c>
      <c r="AD558" s="158" t="str" cm="1">
        <f t="array" ref="AD558">IF(D558="Electric","--",IF(D558="Gasoline",_xlfn._xlws.FILTER(GFCF2[Fuel_HC],(GFCF2[MY]=E558)),""))</f>
        <v/>
      </c>
      <c r="AE558" s="158">
        <f t="shared" si="151"/>
        <v>0.9</v>
      </c>
      <c r="AF558" s="157" cm="1">
        <f t="array" ref="AF558">IF(D558="Electric","--",IF(D558="Diesel",_xlfn._xlws.FILTER(DFCF2[Fuel_NOX],(DFCF2[MY]=E558)),""))</f>
        <v>0.95</v>
      </c>
      <c r="AG558" s="157" t="str" cm="1">
        <f t="array" ref="AG558">IF(D558="Electric","--",IF(D558="Gasoline",_xlfn._xlws.FILTER(GFCF2[Fuel_NOX],(GFCF2[MY]=E558)),""))</f>
        <v/>
      </c>
      <c r="AH558" s="157">
        <f t="shared" si="152"/>
        <v>0.95</v>
      </c>
      <c r="AI558" s="158">
        <f t="shared" si="153"/>
        <v>0.22923000000000004</v>
      </c>
      <c r="AJ558" s="158">
        <f t="shared" si="154"/>
        <v>2.9323881799999998</v>
      </c>
      <c r="AK558" s="158">
        <f t="shared" si="155"/>
        <v>13.904023879414021</v>
      </c>
      <c r="AL558" s="158">
        <f t="shared" si="156"/>
        <v>177.86500579519009</v>
      </c>
      <c r="AM558" s="158">
        <f t="shared" si="157"/>
        <v>6.9520119397070111E-3</v>
      </c>
      <c r="AN558" s="158">
        <f t="shared" si="158"/>
        <v>8.893250289759505E-2</v>
      </c>
      <c r="AO558" s="158">
        <f t="shared" si="159"/>
        <v>8.4119344470454833E-3</v>
      </c>
      <c r="AP558" s="157"/>
      <c r="AQ558" s="161"/>
      <c r="AR558" s="161"/>
      <c r="AS558" s="161" t="str">
        <f>IF(ISNA(VLOOKUP($B558,'2017 Emission Inventory'!$B$2:$B$803,1,FALSE)),"No","Yes")</f>
        <v>Yes</v>
      </c>
      <c r="AT558" s="161" t="str">
        <f>IFERROR(INDEX('2017 Emission Inventory'!$C$2:$C$803,MATCH($B558,'2017 Emission Inventory'!$B$2:$B$803,0)),"")</f>
        <v>GPU</v>
      </c>
      <c r="AU558" s="161" t="str">
        <f>IFERROR(INDEX('2017 Emission Inventory'!$D$2:$D$803,MATCH($B558,'2017 Emission Inventory'!$B$2:$B$803,0)),"")</f>
        <v>Diesel</v>
      </c>
      <c r="AV558" s="161">
        <f>IFERROR(INDEX('2017 Emission Inventory'!$E$2:$E$803,MATCH($B558,'2017 Emission Inventory'!$B$2:$B$803,0)),"")</f>
        <v>2007</v>
      </c>
      <c r="AW558" s="161">
        <f>IFERROR(INDEX('2017 Emission Inventory'!$F$2:$F$803,MATCH($B558,'2017 Emission Inventory'!$B$2:$B$803,0)),"")</f>
        <v>170</v>
      </c>
      <c r="AX558" s="161">
        <f>IFERROR(INDEX('2017 Emission Inventory'!$G$2:$G$803,MATCH($B558,'2017 Emission Inventory'!$B$2:$B$803,0)),"")</f>
        <v>476</v>
      </c>
      <c r="AY558" s="162">
        <f>IFERROR(INDEX('2017 Emission Inventory'!$AL$2:$AL$803,MATCH($B558,'2017 Emission Inventory'!$B$2:$B$803,0)),"")</f>
        <v>174.79577395360508</v>
      </c>
      <c r="AZ558" s="163">
        <f t="shared" si="160"/>
        <v>3.0692318415850082</v>
      </c>
      <c r="BB558" s="166"/>
    </row>
    <row r="559" spans="1:54" s="160" customFormat="1" x14ac:dyDescent="0.35">
      <c r="A559" s="157">
        <v>558</v>
      </c>
      <c r="B559" s="157">
        <v>4849</v>
      </c>
      <c r="C559" s="157" t="s">
        <v>419</v>
      </c>
      <c r="D559" s="157" t="s">
        <v>9</v>
      </c>
      <c r="E559" s="157">
        <v>2009</v>
      </c>
      <c r="F559" s="157">
        <v>175</v>
      </c>
      <c r="G559" s="157">
        <v>476</v>
      </c>
      <c r="H559" s="157" t="s">
        <v>621</v>
      </c>
      <c r="I559" s="157">
        <f t="shared" si="144"/>
        <v>300</v>
      </c>
      <c r="J559" s="157">
        <f>IF(D559="Electric","--",IF(D559="Diesel",VLOOKUP(C559,[2]ORDLF!A:B,2,FALSE),""))</f>
        <v>0.34</v>
      </c>
      <c r="K559" s="157" t="str">
        <f>IF(D559="Electric","--",IF(D559="Gasoline",VLOOKUP(C559,LSILF!A:C,3,FALSE),""))</f>
        <v/>
      </c>
      <c r="L559" s="158">
        <f t="shared" si="161"/>
        <v>0.34</v>
      </c>
      <c r="M559" s="157" cm="1">
        <f t="array" ref="M559">IF(D559="Electric","--",IF(D559="Diesel",_xlfn._xlws.FILTER(DIESCH[CH Cap],(DIESCH[HP Bin]=I559)),""))</f>
        <v>12000</v>
      </c>
      <c r="N559" s="157" t="str" cm="1">
        <f t="array" ref="N559">IF(D559="Electric","--",IF(D559="Gasoline",_xlfn._xlws.FILTER(LSICH[CH Cap],(LSICH[Fuel Type]=D559)*(LSICH[MY]=E559)),""))</f>
        <v/>
      </c>
      <c r="O559" s="157">
        <f t="shared" si="145"/>
        <v>12000</v>
      </c>
      <c r="P559" s="157">
        <f t="shared" si="146"/>
        <v>5236</v>
      </c>
      <c r="Q559" s="157" cm="1">
        <f t="array" ref="Q559">IF(D559="Electric","--",IF(D559="Diesel",_xlfn._xlws.FILTER(ORDEF[HC-ZH (g/hp-hr)],(ORDEF[HP]=I559)*(ORDEF[Model_Year]=E559)),""))</f>
        <v>0.1</v>
      </c>
      <c r="R559" s="157" t="str" cm="1">
        <f t="array" ref="R559">IF(D559="Electric","--",IF(D559="Gasoline",_xlfn._xlws.FILTER(LSIEF[HC-ZH (g/hp-hr)],(LSIEF[Fuel]=D559)*(LSIEF[HP Bin]=I559)*(LSIEF[Model Year]=E559)),""))</f>
        <v/>
      </c>
      <c r="S559" s="158">
        <f t="shared" si="147"/>
        <v>0.1</v>
      </c>
      <c r="T559" s="159" cm="1">
        <f t="array" ref="T559">IF(D559="Electric","--",IF(D559="Diesel",_xlfn._xlws.FILTER(ORDEF[HCDR],(ORDEF[HP]=I559)*(ORDEF[Model_Year]=E559),),""))</f>
        <v>2.5000000000000001E-5</v>
      </c>
      <c r="U559" s="159" t="str" cm="1">
        <f t="array" ref="U559">IF(D559="Electric","--",IF(D559="Gasoline",_xlfn._xlws.FILTER(LSIEF[HC DR],(LSIEF[Fuel]=D559)*(LSIEF[HP Bin]=I559)*(LSIEF[Model Year]=E559)),""))</f>
        <v/>
      </c>
      <c r="V559" s="159">
        <f t="shared" si="148"/>
        <v>2.5000000000000001E-5</v>
      </c>
      <c r="W559" s="158" cm="1">
        <f t="array" ref="W559">IF(D559="Electric","--",IF(D559="Diesel",_xlfn._xlws.FILTER(ORDEF[NOXzh],(ORDEF[HP]=I559)*(ORDEF[Model_Year]=E559)),""))</f>
        <v>2.5785309999999999</v>
      </c>
      <c r="X559" s="158" t="str" cm="1">
        <f t="array" ref="X559">IF(D559="Electric","--",IF(D559="Gasoline",_xlfn._xlws.FILTER(LSIEF[NOX-ZH (g/hp-hr)],(LSIEF[Fuel]=D559)*(LSIEF[HP Bin]=I559)*(LSIEF[Model Year]=E559)),""))</f>
        <v/>
      </c>
      <c r="Y559" s="158">
        <f t="shared" si="149"/>
        <v>2.5785309999999999</v>
      </c>
      <c r="Z559" s="159" cm="1">
        <f t="array" ref="Z559">IF(D559="Electric","--",IF(D559="Diesel",_xlfn._xlws.FILTER(ORDEF[NOXdr],(ORDEF[HP]=I559)*(ORDEF[Model_Year]=E559)),""))</f>
        <v>3.3500000000000001E-5</v>
      </c>
      <c r="AA559" s="159" t="str" cm="1">
        <f t="array" ref="AA559">IF(E559="Electric","--",IF(D559="Gasoline",_xlfn._xlws.FILTER(LSIEF[NOX DR],(LSIEF[Fuel]=D559)*(LSIEF[HP Bin]=I559)*(LSIEF[Model Year]=E559)),""))</f>
        <v/>
      </c>
      <c r="AB559" s="159">
        <f t="shared" si="150"/>
        <v>3.3500000000000001E-5</v>
      </c>
      <c r="AC559" s="158" cm="1">
        <f t="array" ref="AC559">IF(D559="Electric","--",IF(D559="Diesel",_xlfn._xlws.FILTER(DFCF2[Fuel_HC],(DFCF2[MY]=E559)),""))</f>
        <v>0.9</v>
      </c>
      <c r="AD559" s="158" t="str" cm="1">
        <f t="array" ref="AD559">IF(D559="Electric","--",IF(D559="Gasoline",_xlfn._xlws.FILTER(GFCF2[Fuel_HC],(GFCF2[MY]=E559)),""))</f>
        <v/>
      </c>
      <c r="AE559" s="158">
        <f t="shared" si="151"/>
        <v>0.9</v>
      </c>
      <c r="AF559" s="157" cm="1">
        <f t="array" ref="AF559">IF(D559="Electric","--",IF(D559="Diesel",_xlfn._xlws.FILTER(DFCF2[Fuel_NOX],(DFCF2[MY]=E559)),""))</f>
        <v>0.95</v>
      </c>
      <c r="AG559" s="157" t="str" cm="1">
        <f t="array" ref="AG559">IF(D559="Electric","--",IF(D559="Gasoline",_xlfn._xlws.FILTER(GFCF2[Fuel_NOX],(GFCF2[MY]=E559)),""))</f>
        <v/>
      </c>
      <c r="AH559" s="157">
        <f t="shared" si="152"/>
        <v>0.95</v>
      </c>
      <c r="AI559" s="158">
        <f t="shared" si="153"/>
        <v>0.20781000000000002</v>
      </c>
      <c r="AJ559" s="158">
        <f t="shared" si="154"/>
        <v>2.6162401499999999</v>
      </c>
      <c r="AK559" s="158">
        <f t="shared" si="155"/>
        <v>12.975515483207975</v>
      </c>
      <c r="AL559" s="158">
        <f t="shared" si="156"/>
        <v>163.35626088309201</v>
      </c>
      <c r="AM559" s="158">
        <f t="shared" si="157"/>
        <v>6.4877577416039868E-3</v>
      </c>
      <c r="AN559" s="158">
        <f t="shared" si="158"/>
        <v>8.167813044154601E-2</v>
      </c>
      <c r="AO559" s="158">
        <f t="shared" si="159"/>
        <v>7.8501868673408245E-3</v>
      </c>
      <c r="AP559" s="157"/>
      <c r="AQ559" s="161"/>
      <c r="AR559" s="161"/>
      <c r="AS559" s="161" t="str">
        <f>IF(ISNA(VLOOKUP($B559,'2017 Emission Inventory'!$B$2:$B$803,1,FALSE)),"No","Yes")</f>
        <v>Yes</v>
      </c>
      <c r="AT559" s="161" t="str">
        <f>IFERROR(INDEX('2017 Emission Inventory'!$C$2:$C$803,MATCH($B559,'2017 Emission Inventory'!$B$2:$B$803,0)),"")</f>
        <v>GPU</v>
      </c>
      <c r="AU559" s="161" t="str">
        <f>IFERROR(INDEX('2017 Emission Inventory'!$D$2:$D$803,MATCH($B559,'2017 Emission Inventory'!$B$2:$B$803,0)),"")</f>
        <v>Diesel</v>
      </c>
      <c r="AV559" s="161">
        <f>IFERROR(INDEX('2017 Emission Inventory'!$E$2:$E$803,MATCH($B559,'2017 Emission Inventory'!$B$2:$B$803,0)),"")</f>
        <v>2009</v>
      </c>
      <c r="AW559" s="161">
        <f>IFERROR(INDEX('2017 Emission Inventory'!$F$2:$F$803,MATCH($B559,'2017 Emission Inventory'!$B$2:$B$803,0)),"")</f>
        <v>175</v>
      </c>
      <c r="AX559" s="161">
        <f>IFERROR(INDEX('2017 Emission Inventory'!$G$2:$G$803,MATCH($B559,'2017 Emission Inventory'!$B$2:$B$803,0)),"")</f>
        <v>476</v>
      </c>
      <c r="AY559" s="162">
        <f>IFERROR(INDEX('2017 Emission Inventory'!$AL$2:$AL$803,MATCH($B559,'2017 Emission Inventory'!$B$2:$B$803,0)),"")</f>
        <v>160.51863721627416</v>
      </c>
      <c r="AZ559" s="163">
        <f t="shared" si="160"/>
        <v>2.8376236668178478</v>
      </c>
      <c r="BB559" s="166"/>
    </row>
    <row r="560" spans="1:54" s="160" customFormat="1" x14ac:dyDescent="0.35">
      <c r="A560" s="157">
        <v>559</v>
      </c>
      <c r="B560" s="157">
        <v>4850</v>
      </c>
      <c r="C560" s="157" t="s">
        <v>419</v>
      </c>
      <c r="D560" s="157" t="s">
        <v>9</v>
      </c>
      <c r="E560" s="157">
        <v>2009</v>
      </c>
      <c r="F560" s="157">
        <v>175</v>
      </c>
      <c r="G560" s="157">
        <v>476</v>
      </c>
      <c r="H560" s="157" t="s">
        <v>621</v>
      </c>
      <c r="I560" s="157">
        <f t="shared" si="144"/>
        <v>300</v>
      </c>
      <c r="J560" s="157">
        <f>IF(D560="Electric","--",IF(D560="Diesel",VLOOKUP(C560,[2]ORDLF!A:B,2,FALSE),""))</f>
        <v>0.34</v>
      </c>
      <c r="K560" s="157" t="str">
        <f>IF(D560="Electric","--",IF(D560="Gasoline",VLOOKUP(C560,LSILF!A:C,3,FALSE),""))</f>
        <v/>
      </c>
      <c r="L560" s="158">
        <f t="shared" si="161"/>
        <v>0.34</v>
      </c>
      <c r="M560" s="157" cm="1">
        <f t="array" ref="M560">IF(D560="Electric","--",IF(D560="Diesel",_xlfn._xlws.FILTER(DIESCH[CH Cap],(DIESCH[HP Bin]=I560)),""))</f>
        <v>12000</v>
      </c>
      <c r="N560" s="157" t="str" cm="1">
        <f t="array" ref="N560">IF(D560="Electric","--",IF(D560="Gasoline",_xlfn._xlws.FILTER(LSICH[CH Cap],(LSICH[Fuel Type]=D560)*(LSICH[MY]=E560)),""))</f>
        <v/>
      </c>
      <c r="O560" s="157">
        <f t="shared" si="145"/>
        <v>12000</v>
      </c>
      <c r="P560" s="157">
        <f t="shared" si="146"/>
        <v>5236</v>
      </c>
      <c r="Q560" s="157" cm="1">
        <f t="array" ref="Q560">IF(D560="Electric","--",IF(D560="Diesel",_xlfn._xlws.FILTER(ORDEF[HC-ZH (g/hp-hr)],(ORDEF[HP]=I560)*(ORDEF[Model_Year]=E560)),""))</f>
        <v>0.1</v>
      </c>
      <c r="R560" s="157" t="str" cm="1">
        <f t="array" ref="R560">IF(D560="Electric","--",IF(D560="Gasoline",_xlfn._xlws.FILTER(LSIEF[HC-ZH (g/hp-hr)],(LSIEF[Fuel]=D560)*(LSIEF[HP Bin]=I560)*(LSIEF[Model Year]=E560)),""))</f>
        <v/>
      </c>
      <c r="S560" s="158">
        <f t="shared" si="147"/>
        <v>0.1</v>
      </c>
      <c r="T560" s="159" cm="1">
        <f t="array" ref="T560">IF(D560="Electric","--",IF(D560="Diesel",_xlfn._xlws.FILTER(ORDEF[HCDR],(ORDEF[HP]=I560)*(ORDEF[Model_Year]=E560),),""))</f>
        <v>2.5000000000000001E-5</v>
      </c>
      <c r="U560" s="159" t="str" cm="1">
        <f t="array" ref="U560">IF(D560="Electric","--",IF(D560="Gasoline",_xlfn._xlws.FILTER(LSIEF[HC DR],(LSIEF[Fuel]=D560)*(LSIEF[HP Bin]=I560)*(LSIEF[Model Year]=E560)),""))</f>
        <v/>
      </c>
      <c r="V560" s="159">
        <f t="shared" si="148"/>
        <v>2.5000000000000001E-5</v>
      </c>
      <c r="W560" s="158" cm="1">
        <f t="array" ref="W560">IF(D560="Electric","--",IF(D560="Diesel",_xlfn._xlws.FILTER(ORDEF[NOXzh],(ORDEF[HP]=I560)*(ORDEF[Model_Year]=E560)),""))</f>
        <v>2.5785309999999999</v>
      </c>
      <c r="X560" s="158" t="str" cm="1">
        <f t="array" ref="X560">IF(D560="Electric","--",IF(D560="Gasoline",_xlfn._xlws.FILTER(LSIEF[NOX-ZH (g/hp-hr)],(LSIEF[Fuel]=D560)*(LSIEF[HP Bin]=I560)*(LSIEF[Model Year]=E560)),""))</f>
        <v/>
      </c>
      <c r="Y560" s="158">
        <f t="shared" si="149"/>
        <v>2.5785309999999999</v>
      </c>
      <c r="Z560" s="159" cm="1">
        <f t="array" ref="Z560">IF(D560="Electric","--",IF(D560="Diesel",_xlfn._xlws.FILTER(ORDEF[NOXdr],(ORDEF[HP]=I560)*(ORDEF[Model_Year]=E560)),""))</f>
        <v>3.3500000000000001E-5</v>
      </c>
      <c r="AA560" s="159" t="str" cm="1">
        <f t="array" ref="AA560">IF(E560="Electric","--",IF(D560="Gasoline",_xlfn._xlws.FILTER(LSIEF[NOX DR],(LSIEF[Fuel]=D560)*(LSIEF[HP Bin]=I560)*(LSIEF[Model Year]=E560)),""))</f>
        <v/>
      </c>
      <c r="AB560" s="159">
        <f t="shared" si="150"/>
        <v>3.3500000000000001E-5</v>
      </c>
      <c r="AC560" s="158" cm="1">
        <f t="array" ref="AC560">IF(D560="Electric","--",IF(D560="Diesel",_xlfn._xlws.FILTER(DFCF2[Fuel_HC],(DFCF2[MY]=E560)),""))</f>
        <v>0.9</v>
      </c>
      <c r="AD560" s="158" t="str" cm="1">
        <f t="array" ref="AD560">IF(D560="Electric","--",IF(D560="Gasoline",_xlfn._xlws.FILTER(GFCF2[Fuel_HC],(GFCF2[MY]=E560)),""))</f>
        <v/>
      </c>
      <c r="AE560" s="158">
        <f t="shared" si="151"/>
        <v>0.9</v>
      </c>
      <c r="AF560" s="157" cm="1">
        <f t="array" ref="AF560">IF(D560="Electric","--",IF(D560="Diesel",_xlfn._xlws.FILTER(DFCF2[Fuel_NOX],(DFCF2[MY]=E560)),""))</f>
        <v>0.95</v>
      </c>
      <c r="AG560" s="157" t="str" cm="1">
        <f t="array" ref="AG560">IF(D560="Electric","--",IF(D560="Gasoline",_xlfn._xlws.FILTER(GFCF2[Fuel_NOX],(GFCF2[MY]=E560)),""))</f>
        <v/>
      </c>
      <c r="AH560" s="157">
        <f t="shared" si="152"/>
        <v>0.95</v>
      </c>
      <c r="AI560" s="158">
        <f t="shared" si="153"/>
        <v>0.20781000000000002</v>
      </c>
      <c r="AJ560" s="158">
        <f t="shared" si="154"/>
        <v>2.6162401499999999</v>
      </c>
      <c r="AK560" s="158">
        <f t="shared" si="155"/>
        <v>12.975515483207975</v>
      </c>
      <c r="AL560" s="158">
        <f t="shared" si="156"/>
        <v>163.35626088309201</v>
      </c>
      <c r="AM560" s="158">
        <f t="shared" si="157"/>
        <v>6.4877577416039868E-3</v>
      </c>
      <c r="AN560" s="158">
        <f t="shared" si="158"/>
        <v>8.167813044154601E-2</v>
      </c>
      <c r="AO560" s="158">
        <f t="shared" si="159"/>
        <v>7.8501868673408245E-3</v>
      </c>
      <c r="AP560" s="157"/>
      <c r="AQ560" s="161"/>
      <c r="AR560" s="161"/>
      <c r="AS560" s="161" t="str">
        <f>IF(ISNA(VLOOKUP($B560,'2017 Emission Inventory'!$B$2:$B$803,1,FALSE)),"No","Yes")</f>
        <v>Yes</v>
      </c>
      <c r="AT560" s="161" t="str">
        <f>IFERROR(INDEX('2017 Emission Inventory'!$C$2:$C$803,MATCH($B560,'2017 Emission Inventory'!$B$2:$B$803,0)),"")</f>
        <v>GPU</v>
      </c>
      <c r="AU560" s="161" t="str">
        <f>IFERROR(INDEX('2017 Emission Inventory'!$D$2:$D$803,MATCH($B560,'2017 Emission Inventory'!$B$2:$B$803,0)),"")</f>
        <v>Diesel</v>
      </c>
      <c r="AV560" s="161">
        <f>IFERROR(INDEX('2017 Emission Inventory'!$E$2:$E$803,MATCH($B560,'2017 Emission Inventory'!$B$2:$B$803,0)),"")</f>
        <v>2009</v>
      </c>
      <c r="AW560" s="161">
        <f>IFERROR(INDEX('2017 Emission Inventory'!$F$2:$F$803,MATCH($B560,'2017 Emission Inventory'!$B$2:$B$803,0)),"")</f>
        <v>175</v>
      </c>
      <c r="AX560" s="161">
        <f>IFERROR(INDEX('2017 Emission Inventory'!$G$2:$G$803,MATCH($B560,'2017 Emission Inventory'!$B$2:$B$803,0)),"")</f>
        <v>476</v>
      </c>
      <c r="AY560" s="162">
        <f>IFERROR(INDEX('2017 Emission Inventory'!$AL$2:$AL$803,MATCH($B560,'2017 Emission Inventory'!$B$2:$B$803,0)),"")</f>
        <v>160.51863721627416</v>
      </c>
      <c r="AZ560" s="163">
        <f t="shared" si="160"/>
        <v>2.8376236668178478</v>
      </c>
      <c r="BB560" s="166"/>
    </row>
    <row r="561" spans="1:54" s="160" customFormat="1" x14ac:dyDescent="0.35">
      <c r="A561" s="157">
        <v>560</v>
      </c>
      <c r="B561" s="157" t="s">
        <v>434</v>
      </c>
      <c r="C561" s="157" t="s">
        <v>419</v>
      </c>
      <c r="D561" s="157" t="s">
        <v>9</v>
      </c>
      <c r="E561" s="157">
        <v>2010</v>
      </c>
      <c r="F561" s="157">
        <v>155</v>
      </c>
      <c r="G561" s="157">
        <v>476</v>
      </c>
      <c r="H561" s="157" t="s">
        <v>621</v>
      </c>
      <c r="I561" s="157">
        <f t="shared" si="144"/>
        <v>175</v>
      </c>
      <c r="J561" s="157">
        <f>IF(D561="Electric","--",IF(D561="Diesel",VLOOKUP(C561,[2]ORDLF!A:B,2,FALSE),""))</f>
        <v>0.34</v>
      </c>
      <c r="K561" s="157" t="str">
        <f>IF(D561="Electric","--",IF(D561="Gasoline",VLOOKUP(C561,LSILF!A:C,3,FALSE),""))</f>
        <v/>
      </c>
      <c r="L561" s="158">
        <f t="shared" si="161"/>
        <v>0.34</v>
      </c>
      <c r="M561" s="157" cm="1">
        <f t="array" ref="M561">IF(D561="Electric","--",IF(D561="Diesel",_xlfn._xlws.FILTER(DIESCH[CH Cap],(DIESCH[HP Bin]=I561)),""))</f>
        <v>12000</v>
      </c>
      <c r="N561" s="157" t="str" cm="1">
        <f t="array" ref="N561">IF(D561="Electric","--",IF(D561="Gasoline",_xlfn._xlws.FILTER(LSICH[CH Cap],(LSICH[Fuel Type]=D561)*(LSICH[MY]=E561)),""))</f>
        <v/>
      </c>
      <c r="O561" s="157">
        <f t="shared" si="145"/>
        <v>12000</v>
      </c>
      <c r="P561" s="157">
        <f t="shared" si="146"/>
        <v>4760</v>
      </c>
      <c r="Q561" s="157" cm="1">
        <f t="array" ref="Q561">IF(D561="Electric","--",IF(D561="Diesel",_xlfn._xlws.FILTER(ORDEF[HC-ZH (g/hp-hr)],(ORDEF[HP]=I561)*(ORDEF[Model_Year]=E561)),""))</f>
        <v>0.1</v>
      </c>
      <c r="R561" s="157" t="str" cm="1">
        <f t="array" ref="R561">IF(D561="Electric","--",IF(D561="Gasoline",_xlfn._xlws.FILTER(LSIEF[HC-ZH (g/hp-hr)],(LSIEF[Fuel]=D561)*(LSIEF[HP Bin]=I561)*(LSIEF[Model Year]=E561)),""))</f>
        <v/>
      </c>
      <c r="S561" s="158">
        <f t="shared" si="147"/>
        <v>0.1</v>
      </c>
      <c r="T561" s="159" cm="1">
        <f t="array" ref="T561">IF(D561="Electric","--",IF(D561="Diesel",_xlfn._xlws.FILTER(ORDEF[HCDR],(ORDEF[HP]=I561)*(ORDEF[Model_Year]=E561),),""))</f>
        <v>2.5000000000000001E-5</v>
      </c>
      <c r="U561" s="159" t="str" cm="1">
        <f t="array" ref="U561">IF(D561="Electric","--",IF(D561="Gasoline",_xlfn._xlws.FILTER(LSIEF[HC DR],(LSIEF[Fuel]=D561)*(LSIEF[HP Bin]=I561)*(LSIEF[Model Year]=E561)),""))</f>
        <v/>
      </c>
      <c r="V561" s="159">
        <f t="shared" si="148"/>
        <v>2.5000000000000001E-5</v>
      </c>
      <c r="W561" s="158" cm="1">
        <f t="array" ref="W561">IF(D561="Electric","--",IF(D561="Diesel",_xlfn._xlws.FILTER(ORDEF[NOXzh],(ORDEF[HP]=I561)*(ORDEF[Model_Year]=E561)),""))</f>
        <v>2.9919570000000002</v>
      </c>
      <c r="X561" s="158" t="str" cm="1">
        <f t="array" ref="X561">IF(D561="Electric","--",IF(D561="Gasoline",_xlfn._xlws.FILTER(LSIEF[NOX-ZH (g/hp-hr)],(LSIEF[Fuel]=D561)*(LSIEF[HP Bin]=I561)*(LSIEF[Model Year]=E561)),""))</f>
        <v/>
      </c>
      <c r="Y561" s="158">
        <f t="shared" si="149"/>
        <v>2.9919570000000002</v>
      </c>
      <c r="Z561" s="159" cm="1">
        <f t="array" ref="Z561">IF(D561="Electric","--",IF(D561="Diesel",_xlfn._xlws.FILTER(ORDEF[NOXdr],(ORDEF[HP]=I561)*(ORDEF[Model_Year]=E561)),""))</f>
        <v>3.9100000000000002E-5</v>
      </c>
      <c r="AA561" s="159" t="str" cm="1">
        <f t="array" ref="AA561">IF(E561="Electric","--",IF(D561="Gasoline",_xlfn._xlws.FILTER(LSIEF[NOX DR],(LSIEF[Fuel]=D561)*(LSIEF[HP Bin]=I561)*(LSIEF[Model Year]=E561)),""))</f>
        <v/>
      </c>
      <c r="AB561" s="159">
        <f t="shared" si="150"/>
        <v>3.9100000000000002E-5</v>
      </c>
      <c r="AC561" s="158" cm="1">
        <f t="array" ref="AC561">IF(D561="Electric","--",IF(D561="Diesel",_xlfn._xlws.FILTER(DFCF2[Fuel_HC],(DFCF2[MY]=E561)),""))</f>
        <v>0.9</v>
      </c>
      <c r="AD561" s="158" t="str" cm="1">
        <f t="array" ref="AD561">IF(D561="Electric","--",IF(D561="Gasoline",_xlfn._xlws.FILTER(GFCF2[Fuel_HC],(GFCF2[MY]=E561)),""))</f>
        <v/>
      </c>
      <c r="AE561" s="158">
        <f t="shared" si="151"/>
        <v>0.9</v>
      </c>
      <c r="AF561" s="157" cm="1">
        <f t="array" ref="AF561">IF(D561="Electric","--",IF(D561="Diesel",_xlfn._xlws.FILTER(DFCF2[Fuel_NOX],(DFCF2[MY]=E561)),""))</f>
        <v>0.95</v>
      </c>
      <c r="AG561" s="157" t="str" cm="1">
        <f t="array" ref="AG561">IF(D561="Electric","--",IF(D561="Gasoline",_xlfn._xlws.FILTER(GFCF2[Fuel_NOX],(GFCF2[MY]=E561)),""))</f>
        <v/>
      </c>
      <c r="AH561" s="157">
        <f t="shared" si="152"/>
        <v>0.95</v>
      </c>
      <c r="AI561" s="158">
        <f t="shared" si="153"/>
        <v>0.19710000000000003</v>
      </c>
      <c r="AJ561" s="158">
        <f t="shared" si="154"/>
        <v>3.0191693500000003</v>
      </c>
      <c r="AK561" s="158">
        <f t="shared" si="155"/>
        <v>10.90030002047874</v>
      </c>
      <c r="AL561" s="158">
        <f t="shared" si="156"/>
        <v>166.97032839996848</v>
      </c>
      <c r="AM561" s="158">
        <f t="shared" si="157"/>
        <v>5.4501500102393709E-3</v>
      </c>
      <c r="AN561" s="158">
        <f t="shared" si="158"/>
        <v>8.3485164199984238E-2</v>
      </c>
      <c r="AO561" s="158">
        <f t="shared" si="159"/>
        <v>6.5946815123896383E-3</v>
      </c>
      <c r="AP561" s="157"/>
      <c r="AQ561" s="161"/>
      <c r="AR561" s="161"/>
      <c r="AS561" s="161" t="str">
        <f>IF(ISNA(VLOOKUP($B561,'2017 Emission Inventory'!$B$2:$B$803,1,FALSE)),"No","Yes")</f>
        <v>Yes</v>
      </c>
      <c r="AT561" s="161" t="str">
        <f>IFERROR(INDEX('2017 Emission Inventory'!$C$2:$C$803,MATCH($B561,'2017 Emission Inventory'!$B$2:$B$803,0)),"")</f>
        <v>GPU</v>
      </c>
      <c r="AU561" s="161" t="str">
        <f>IFERROR(INDEX('2017 Emission Inventory'!$D$2:$D$803,MATCH($B561,'2017 Emission Inventory'!$B$2:$B$803,0)),"")</f>
        <v>Diesel</v>
      </c>
      <c r="AV561" s="161">
        <f>IFERROR(INDEX('2017 Emission Inventory'!$E$2:$E$803,MATCH($B561,'2017 Emission Inventory'!$B$2:$B$803,0)),"")</f>
        <v>2010</v>
      </c>
      <c r="AW561" s="161">
        <f>IFERROR(INDEX('2017 Emission Inventory'!$F$2:$F$803,MATCH($B561,'2017 Emission Inventory'!$B$2:$B$803,0)),"")</f>
        <v>155</v>
      </c>
      <c r="AX561" s="161">
        <f>IFERROR(INDEX('2017 Emission Inventory'!$G$2:$G$803,MATCH($B561,'2017 Emission Inventory'!$B$2:$B$803,0)),"")</f>
        <v>476</v>
      </c>
      <c r="AY561" s="162">
        <f>IFERROR(INDEX('2017 Emission Inventory'!$AL$2:$AL$803,MATCH($B561,'2017 Emission Inventory'!$B$2:$B$803,0)),"")</f>
        <v>164.03686686772971</v>
      </c>
      <c r="AZ561" s="163">
        <f t="shared" si="160"/>
        <v>2.9334615322387663</v>
      </c>
      <c r="BB561" s="166"/>
    </row>
    <row r="562" spans="1:54" s="160" customFormat="1" x14ac:dyDescent="0.35">
      <c r="A562" s="157">
        <v>561</v>
      </c>
      <c r="B562" s="157" t="s">
        <v>435</v>
      </c>
      <c r="C562" s="157" t="s">
        <v>419</v>
      </c>
      <c r="D562" s="157" t="s">
        <v>9</v>
      </c>
      <c r="E562" s="157">
        <v>2010</v>
      </c>
      <c r="F562" s="157">
        <v>155</v>
      </c>
      <c r="G562" s="157">
        <v>476</v>
      </c>
      <c r="H562" s="157" t="s">
        <v>621</v>
      </c>
      <c r="I562" s="157">
        <f t="shared" si="144"/>
        <v>175</v>
      </c>
      <c r="J562" s="157">
        <f>IF(D562="Electric","--",IF(D562="Diesel",VLOOKUP(C562,[2]ORDLF!A:B,2,FALSE),""))</f>
        <v>0.34</v>
      </c>
      <c r="K562" s="157" t="str">
        <f>IF(D562="Electric","--",IF(D562="Gasoline",VLOOKUP(C562,LSILF!A:C,3,FALSE),""))</f>
        <v/>
      </c>
      <c r="L562" s="158">
        <f t="shared" si="161"/>
        <v>0.34</v>
      </c>
      <c r="M562" s="157" cm="1">
        <f t="array" ref="M562">IF(D562="Electric","--",IF(D562="Diesel",_xlfn._xlws.FILTER(DIESCH[CH Cap],(DIESCH[HP Bin]=I562)),""))</f>
        <v>12000</v>
      </c>
      <c r="N562" s="157" t="str" cm="1">
        <f t="array" ref="N562">IF(D562="Electric","--",IF(D562="Gasoline",_xlfn._xlws.FILTER(LSICH[CH Cap],(LSICH[Fuel Type]=D562)*(LSICH[MY]=E562)),""))</f>
        <v/>
      </c>
      <c r="O562" s="157">
        <f t="shared" si="145"/>
        <v>12000</v>
      </c>
      <c r="P562" s="157">
        <f t="shared" si="146"/>
        <v>4760</v>
      </c>
      <c r="Q562" s="157" cm="1">
        <f t="array" ref="Q562">IF(D562="Electric","--",IF(D562="Diesel",_xlfn._xlws.FILTER(ORDEF[HC-ZH (g/hp-hr)],(ORDEF[HP]=I562)*(ORDEF[Model_Year]=E562)),""))</f>
        <v>0.1</v>
      </c>
      <c r="R562" s="157" t="str" cm="1">
        <f t="array" ref="R562">IF(D562="Electric","--",IF(D562="Gasoline",_xlfn._xlws.FILTER(LSIEF[HC-ZH (g/hp-hr)],(LSIEF[Fuel]=D562)*(LSIEF[HP Bin]=I562)*(LSIEF[Model Year]=E562)),""))</f>
        <v/>
      </c>
      <c r="S562" s="158">
        <f t="shared" si="147"/>
        <v>0.1</v>
      </c>
      <c r="T562" s="159" cm="1">
        <f t="array" ref="T562">IF(D562="Electric","--",IF(D562="Diesel",_xlfn._xlws.FILTER(ORDEF[HCDR],(ORDEF[HP]=I562)*(ORDEF[Model_Year]=E562),),""))</f>
        <v>2.5000000000000001E-5</v>
      </c>
      <c r="U562" s="159" t="str" cm="1">
        <f t="array" ref="U562">IF(D562="Electric","--",IF(D562="Gasoline",_xlfn._xlws.FILTER(LSIEF[HC DR],(LSIEF[Fuel]=D562)*(LSIEF[HP Bin]=I562)*(LSIEF[Model Year]=E562)),""))</f>
        <v/>
      </c>
      <c r="V562" s="159">
        <f t="shared" si="148"/>
        <v>2.5000000000000001E-5</v>
      </c>
      <c r="W562" s="158" cm="1">
        <f t="array" ref="W562">IF(D562="Electric","--",IF(D562="Diesel",_xlfn._xlws.FILTER(ORDEF[NOXzh],(ORDEF[HP]=I562)*(ORDEF[Model_Year]=E562)),""))</f>
        <v>2.9919570000000002</v>
      </c>
      <c r="X562" s="158" t="str" cm="1">
        <f t="array" ref="X562">IF(D562="Electric","--",IF(D562="Gasoline",_xlfn._xlws.FILTER(LSIEF[NOX-ZH (g/hp-hr)],(LSIEF[Fuel]=D562)*(LSIEF[HP Bin]=I562)*(LSIEF[Model Year]=E562)),""))</f>
        <v/>
      </c>
      <c r="Y562" s="158">
        <f t="shared" si="149"/>
        <v>2.9919570000000002</v>
      </c>
      <c r="Z562" s="159" cm="1">
        <f t="array" ref="Z562">IF(D562="Electric","--",IF(D562="Diesel",_xlfn._xlws.FILTER(ORDEF[NOXdr],(ORDEF[HP]=I562)*(ORDEF[Model_Year]=E562)),""))</f>
        <v>3.9100000000000002E-5</v>
      </c>
      <c r="AA562" s="159" t="str" cm="1">
        <f t="array" ref="AA562">IF(E562="Electric","--",IF(D562="Gasoline",_xlfn._xlws.FILTER(LSIEF[NOX DR],(LSIEF[Fuel]=D562)*(LSIEF[HP Bin]=I562)*(LSIEF[Model Year]=E562)),""))</f>
        <v/>
      </c>
      <c r="AB562" s="159">
        <f t="shared" si="150"/>
        <v>3.9100000000000002E-5</v>
      </c>
      <c r="AC562" s="158" cm="1">
        <f t="array" ref="AC562">IF(D562="Electric","--",IF(D562="Diesel",_xlfn._xlws.FILTER(DFCF2[Fuel_HC],(DFCF2[MY]=E562)),""))</f>
        <v>0.9</v>
      </c>
      <c r="AD562" s="158" t="str" cm="1">
        <f t="array" ref="AD562">IF(D562="Electric","--",IF(D562="Gasoline",_xlfn._xlws.FILTER(GFCF2[Fuel_HC],(GFCF2[MY]=E562)),""))</f>
        <v/>
      </c>
      <c r="AE562" s="158">
        <f t="shared" si="151"/>
        <v>0.9</v>
      </c>
      <c r="AF562" s="157" cm="1">
        <f t="array" ref="AF562">IF(D562="Electric","--",IF(D562="Diesel",_xlfn._xlws.FILTER(DFCF2[Fuel_NOX],(DFCF2[MY]=E562)),""))</f>
        <v>0.95</v>
      </c>
      <c r="AG562" s="157" t="str" cm="1">
        <f t="array" ref="AG562">IF(D562="Electric","--",IF(D562="Gasoline",_xlfn._xlws.FILTER(GFCF2[Fuel_NOX],(GFCF2[MY]=E562)),""))</f>
        <v/>
      </c>
      <c r="AH562" s="157">
        <f t="shared" si="152"/>
        <v>0.95</v>
      </c>
      <c r="AI562" s="158">
        <f t="shared" si="153"/>
        <v>0.19710000000000003</v>
      </c>
      <c r="AJ562" s="158">
        <f t="shared" si="154"/>
        <v>3.0191693500000003</v>
      </c>
      <c r="AK562" s="158">
        <f t="shared" si="155"/>
        <v>10.90030002047874</v>
      </c>
      <c r="AL562" s="158">
        <f t="shared" si="156"/>
        <v>166.97032839996848</v>
      </c>
      <c r="AM562" s="158">
        <f t="shared" si="157"/>
        <v>5.4501500102393709E-3</v>
      </c>
      <c r="AN562" s="158">
        <f t="shared" si="158"/>
        <v>8.3485164199984238E-2</v>
      </c>
      <c r="AO562" s="158">
        <f t="shared" si="159"/>
        <v>6.5946815123896383E-3</v>
      </c>
      <c r="AP562" s="157"/>
      <c r="AQ562" s="161"/>
      <c r="AR562" s="161"/>
      <c r="AS562" s="161" t="str">
        <f>IF(ISNA(VLOOKUP($B562,'2017 Emission Inventory'!$B$2:$B$803,1,FALSE)),"No","Yes")</f>
        <v>Yes</v>
      </c>
      <c r="AT562" s="161" t="str">
        <f>IFERROR(INDEX('2017 Emission Inventory'!$C$2:$C$803,MATCH($B562,'2017 Emission Inventory'!$B$2:$B$803,0)),"")</f>
        <v>GPU</v>
      </c>
      <c r="AU562" s="161" t="str">
        <f>IFERROR(INDEX('2017 Emission Inventory'!$D$2:$D$803,MATCH($B562,'2017 Emission Inventory'!$B$2:$B$803,0)),"")</f>
        <v>Diesel</v>
      </c>
      <c r="AV562" s="161">
        <f>IFERROR(INDEX('2017 Emission Inventory'!$E$2:$E$803,MATCH($B562,'2017 Emission Inventory'!$B$2:$B$803,0)),"")</f>
        <v>2010</v>
      </c>
      <c r="AW562" s="161">
        <f>IFERROR(INDEX('2017 Emission Inventory'!$F$2:$F$803,MATCH($B562,'2017 Emission Inventory'!$B$2:$B$803,0)),"")</f>
        <v>155</v>
      </c>
      <c r="AX562" s="161">
        <f>IFERROR(INDEX('2017 Emission Inventory'!$G$2:$G$803,MATCH($B562,'2017 Emission Inventory'!$B$2:$B$803,0)),"")</f>
        <v>476</v>
      </c>
      <c r="AY562" s="162">
        <f>IFERROR(INDEX('2017 Emission Inventory'!$AL$2:$AL$803,MATCH($B562,'2017 Emission Inventory'!$B$2:$B$803,0)),"")</f>
        <v>164.03686686772971</v>
      </c>
      <c r="AZ562" s="163">
        <f t="shared" si="160"/>
        <v>2.9334615322387663</v>
      </c>
      <c r="BB562" s="166"/>
    </row>
    <row r="563" spans="1:54" s="160" customFormat="1" x14ac:dyDescent="0.35">
      <c r="A563" s="157">
        <v>562</v>
      </c>
      <c r="B563" s="157">
        <v>835676</v>
      </c>
      <c r="C563" s="157" t="s">
        <v>419</v>
      </c>
      <c r="D563" s="157" t="s">
        <v>9</v>
      </c>
      <c r="E563" s="157">
        <v>2012</v>
      </c>
      <c r="F563" s="157">
        <v>155</v>
      </c>
      <c r="G563" s="157">
        <v>476</v>
      </c>
      <c r="H563" s="157" t="s">
        <v>734</v>
      </c>
      <c r="I563" s="157">
        <f t="shared" si="144"/>
        <v>175</v>
      </c>
      <c r="J563" s="157">
        <f>IF(D563="Electric","--",IF(D563="Diesel",VLOOKUP(C563,[2]ORDLF!A:B,2,FALSE),""))</f>
        <v>0.34</v>
      </c>
      <c r="K563" s="157" t="str">
        <f>IF(D563="Electric","--",IF(D563="Gasoline",VLOOKUP(C563,LSILF!A:C,3,FALSE),""))</f>
        <v/>
      </c>
      <c r="L563" s="158">
        <f t="shared" si="161"/>
        <v>0.34</v>
      </c>
      <c r="M563" s="157" cm="1">
        <f t="array" ref="M563">IF(D563="Electric","--",IF(D563="Diesel",_xlfn._xlws.FILTER(DIESCH[CH Cap],(DIESCH[HP Bin]=I563)),""))</f>
        <v>12000</v>
      </c>
      <c r="N563" s="157" t="str" cm="1">
        <f t="array" ref="N563">IF(D563="Electric","--",IF(D563="Gasoline",_xlfn._xlws.FILTER(LSICH[CH Cap],(LSICH[Fuel Type]=D563)*(LSICH[MY]=E563)),""))</f>
        <v/>
      </c>
      <c r="O563" s="157">
        <f t="shared" si="145"/>
        <v>12000</v>
      </c>
      <c r="P563" s="157">
        <f t="shared" si="146"/>
        <v>3808</v>
      </c>
      <c r="Q563" s="157" cm="1">
        <f t="array" ref="Q563">IF(D563="Electric","--",IF(D563="Diesel",_xlfn._xlws.FILTER(ORDEF[HC-ZH (g/hp-hr)],(ORDEF[HP]=I563)*(ORDEF[Model_Year]=E563)),""))</f>
        <v>0.09</v>
      </c>
      <c r="R563" s="157" t="str" cm="1">
        <f t="array" ref="R563">IF(D563="Electric","--",IF(D563="Gasoline",_xlfn._xlws.FILTER(LSIEF[HC-ZH (g/hp-hr)],(LSIEF[Fuel]=D563)*(LSIEF[HP Bin]=I563)*(LSIEF[Model Year]=E563)),""))</f>
        <v/>
      </c>
      <c r="S563" s="158">
        <f t="shared" si="147"/>
        <v>0.09</v>
      </c>
      <c r="T563" s="159" cm="1">
        <f t="array" ref="T563">IF(D563="Electric","--",IF(D563="Diesel",_xlfn._xlws.FILTER(ORDEF[HCDR],(ORDEF[HP]=I563)*(ORDEF[Model_Year]=E563),),""))</f>
        <v>2.1699999999999999E-5</v>
      </c>
      <c r="U563" s="159" t="str" cm="1">
        <f t="array" ref="U563">IF(D563="Electric","--",IF(D563="Gasoline",_xlfn._xlws.FILTER(LSIEF[HC DR],(LSIEF[Fuel]=D563)*(LSIEF[HP Bin]=I563)*(LSIEF[Model Year]=E563)),""))</f>
        <v/>
      </c>
      <c r="V563" s="159">
        <f t="shared" si="148"/>
        <v>2.1699999999999999E-5</v>
      </c>
      <c r="W563" s="158" cm="1">
        <f t="array" ref="W563">IF(D563="Electric","--",IF(D563="Diesel",_xlfn._xlws.FILTER(ORDEF[NOXzh],(ORDEF[HP]=I563)*(ORDEF[Model_Year]=E563)),""))</f>
        <v>2.6726589999999999</v>
      </c>
      <c r="X563" s="158" t="str" cm="1">
        <f t="array" ref="X563">IF(D563="Electric","--",IF(D563="Gasoline",_xlfn._xlws.FILTER(LSIEF[NOX-ZH (g/hp-hr)],(LSIEF[Fuel]=D563)*(LSIEF[HP Bin]=I563)*(LSIEF[Model Year]=E563)),""))</f>
        <v/>
      </c>
      <c r="Y563" s="158">
        <f t="shared" si="149"/>
        <v>2.6726589999999999</v>
      </c>
      <c r="Z563" s="159" cm="1">
        <f t="array" ref="Z563">IF(D563="Electric","--",IF(D563="Diesel",_xlfn._xlws.FILTER(ORDEF[NOXdr],(ORDEF[HP]=I563)*(ORDEF[Model_Year]=E563)),""))</f>
        <v>3.4900000000000001E-5</v>
      </c>
      <c r="AA563" s="159" t="str" cm="1">
        <f t="array" ref="AA563">IF(E563="Electric","--",IF(D563="Gasoline",_xlfn._xlws.FILTER(LSIEF[NOX DR],(LSIEF[Fuel]=D563)*(LSIEF[HP Bin]=I563)*(LSIEF[Model Year]=E563)),""))</f>
        <v/>
      </c>
      <c r="AB563" s="159">
        <f t="shared" si="150"/>
        <v>3.4900000000000001E-5</v>
      </c>
      <c r="AC563" s="158" cm="1">
        <f t="array" ref="AC563">IF(D563="Electric","--",IF(D563="Diesel",_xlfn._xlws.FILTER(DFCF2[Fuel_HC],(DFCF2[MY]=E563)),""))</f>
        <v>0.9</v>
      </c>
      <c r="AD563" s="158" t="str" cm="1">
        <f t="array" ref="AD563">IF(D563="Electric","--",IF(D563="Gasoline",_xlfn._xlws.FILTER(GFCF2[Fuel_HC],(GFCF2[MY]=E563)),""))</f>
        <v/>
      </c>
      <c r="AE563" s="158">
        <f t="shared" si="151"/>
        <v>0.9</v>
      </c>
      <c r="AF563" s="157" cm="1">
        <f t="array" ref="AF563">IF(D563="Electric","--",IF(D563="Diesel",_xlfn._xlws.FILTER(DFCF2[Fuel_NOX],(DFCF2[MY]=E563)),""))</f>
        <v>0.95</v>
      </c>
      <c r="AG563" s="157" t="str" cm="1">
        <f t="array" ref="AG563">IF(D563="Electric","--",IF(D563="Gasoline",_xlfn._xlws.FILTER(GFCF2[Fuel_NOX],(GFCF2[MY]=E563)),""))</f>
        <v/>
      </c>
      <c r="AH563" s="157">
        <f t="shared" si="152"/>
        <v>0.95</v>
      </c>
      <c r="AI563" s="158">
        <f t="shared" si="153"/>
        <v>0.15537023999999999</v>
      </c>
      <c r="AJ563" s="158">
        <f t="shared" si="154"/>
        <v>2.6652802900000001</v>
      </c>
      <c r="AK563" s="158">
        <f t="shared" si="155"/>
        <v>8.5925024365996272</v>
      </c>
      <c r="AL563" s="158">
        <f t="shared" si="156"/>
        <v>147.3990603737625</v>
      </c>
      <c r="AM563" s="158">
        <f t="shared" si="157"/>
        <v>4.2962512182998141E-3</v>
      </c>
      <c r="AN563" s="158">
        <f t="shared" si="158"/>
        <v>7.3699530186881246E-2</v>
      </c>
      <c r="AO563" s="158">
        <f t="shared" si="159"/>
        <v>5.1984639741427746E-3</v>
      </c>
      <c r="AP563" s="157"/>
      <c r="AQ563" s="161"/>
      <c r="AR563" s="161"/>
      <c r="AS563" s="161" t="str">
        <f>IF(ISNA(VLOOKUP($B563,'2017 Emission Inventory'!$B$2:$B$803,1,FALSE)),"No","Yes")</f>
        <v>Yes</v>
      </c>
      <c r="AT563" s="161" t="str">
        <f>IFERROR(INDEX('2017 Emission Inventory'!$C$2:$C$803,MATCH($B563,'2017 Emission Inventory'!$B$2:$B$803,0)),"")</f>
        <v>GPU</v>
      </c>
      <c r="AU563" s="161" t="str">
        <f>IFERROR(INDEX('2017 Emission Inventory'!$D$2:$D$803,MATCH($B563,'2017 Emission Inventory'!$B$2:$B$803,0)),"")</f>
        <v>Diesel</v>
      </c>
      <c r="AV563" s="161">
        <f>IFERROR(INDEX('2017 Emission Inventory'!$E$2:$E$803,MATCH($B563,'2017 Emission Inventory'!$B$2:$B$803,0)),"")</f>
        <v>2012</v>
      </c>
      <c r="AW563" s="161">
        <f>IFERROR(INDEX('2017 Emission Inventory'!$F$2:$F$803,MATCH($B563,'2017 Emission Inventory'!$B$2:$B$803,0)),"")</f>
        <v>155</v>
      </c>
      <c r="AX563" s="161">
        <f>IFERROR(INDEX('2017 Emission Inventory'!$G$2:$G$803,MATCH($B563,'2017 Emission Inventory'!$B$2:$B$803,0)),"")</f>
        <v>476</v>
      </c>
      <c r="AY563" s="162">
        <f>IFERROR(INDEX('2017 Emission Inventory'!$AL$2:$AL$803,MATCH($B563,'2017 Emission Inventory'!$B$2:$B$803,0)),"")</f>
        <v>144.78070212631658</v>
      </c>
      <c r="AZ563" s="163">
        <f t="shared" si="160"/>
        <v>2.6183582474459115</v>
      </c>
      <c r="BB563" s="166"/>
    </row>
    <row r="564" spans="1:54" s="160" customFormat="1" x14ac:dyDescent="0.35">
      <c r="A564" s="157">
        <v>563</v>
      </c>
      <c r="B564" s="157" t="s">
        <v>442</v>
      </c>
      <c r="C564" s="157" t="s">
        <v>419</v>
      </c>
      <c r="D564" s="157" t="s">
        <v>9</v>
      </c>
      <c r="E564" s="157">
        <v>2013</v>
      </c>
      <c r="F564" s="157">
        <v>155</v>
      </c>
      <c r="G564" s="157">
        <v>476</v>
      </c>
      <c r="H564" s="157" t="s">
        <v>734</v>
      </c>
      <c r="I564" s="157">
        <f t="shared" si="144"/>
        <v>175</v>
      </c>
      <c r="J564" s="157">
        <f>IF(D564="Electric","--",IF(D564="Diesel",VLOOKUP(C564,[2]ORDLF!A:B,2,FALSE),""))</f>
        <v>0.34</v>
      </c>
      <c r="K564" s="157" t="str">
        <f>IF(D564="Electric","--",IF(D564="Gasoline",VLOOKUP(C564,LSILF!A:C,3,FALSE),""))</f>
        <v/>
      </c>
      <c r="L564" s="158">
        <f t="shared" si="161"/>
        <v>0.34</v>
      </c>
      <c r="M564" s="157" cm="1">
        <f t="array" ref="M564">IF(D564="Electric","--",IF(D564="Diesel",_xlfn._xlws.FILTER(DIESCH[CH Cap],(DIESCH[HP Bin]=I564)),""))</f>
        <v>12000</v>
      </c>
      <c r="N564" s="157" t="str" cm="1">
        <f t="array" ref="N564">IF(D564="Electric","--",IF(D564="Gasoline",_xlfn._xlws.FILTER(LSICH[CH Cap],(LSICH[Fuel Type]=D564)*(LSICH[MY]=E564)),""))</f>
        <v/>
      </c>
      <c r="O564" s="157">
        <f t="shared" si="145"/>
        <v>12000</v>
      </c>
      <c r="P564" s="157">
        <f t="shared" si="146"/>
        <v>3332</v>
      </c>
      <c r="Q564" s="157" cm="1">
        <f t="array" ref="Q564">IF(D564="Electric","--",IF(D564="Diesel",_xlfn._xlws.FILTER(ORDEF[HC-ZH (g/hp-hr)],(ORDEF[HP]=I564)*(ORDEF[Model_Year]=E564)),""))</f>
        <v>0.09</v>
      </c>
      <c r="R564" s="157" t="str" cm="1">
        <f t="array" ref="R564">IF(D564="Electric","--",IF(D564="Gasoline",_xlfn._xlws.FILTER(LSIEF[HC-ZH (g/hp-hr)],(LSIEF[Fuel]=D564)*(LSIEF[HP Bin]=I564)*(LSIEF[Model Year]=E564)),""))</f>
        <v/>
      </c>
      <c r="S564" s="158">
        <f t="shared" si="147"/>
        <v>0.09</v>
      </c>
      <c r="T564" s="159" cm="1">
        <f t="array" ref="T564">IF(D564="Electric","--",IF(D564="Diesel",_xlfn._xlws.FILTER(ORDEF[HCDR],(ORDEF[HP]=I564)*(ORDEF[Model_Year]=E564),),""))</f>
        <v>2.1699999999999999E-5</v>
      </c>
      <c r="U564" s="159" t="str" cm="1">
        <f t="array" ref="U564">IF(D564="Electric","--",IF(D564="Gasoline",_xlfn._xlws.FILTER(LSIEF[HC DR],(LSIEF[Fuel]=D564)*(LSIEF[HP Bin]=I564)*(LSIEF[Model Year]=E564)),""))</f>
        <v/>
      </c>
      <c r="V564" s="159">
        <f t="shared" si="148"/>
        <v>2.1699999999999999E-5</v>
      </c>
      <c r="W564" s="158" cm="1">
        <f t="array" ref="W564">IF(D564="Electric","--",IF(D564="Diesel",_xlfn._xlws.FILTER(ORDEF[NOXzh],(ORDEF[HP]=I564)*(ORDEF[Model_Year]=E564)),""))</f>
        <v>1.9504440000000001</v>
      </c>
      <c r="X564" s="158" t="str" cm="1">
        <f t="array" ref="X564">IF(D564="Electric","--",IF(D564="Gasoline",_xlfn._xlws.FILTER(LSIEF[NOX-ZH (g/hp-hr)],(LSIEF[Fuel]=D564)*(LSIEF[HP Bin]=I564)*(LSIEF[Model Year]=E564)),""))</f>
        <v/>
      </c>
      <c r="Y564" s="158">
        <f t="shared" si="149"/>
        <v>1.9504440000000001</v>
      </c>
      <c r="Z564" s="159" cm="1">
        <f t="array" ref="Z564">IF(D564="Electric","--",IF(D564="Diesel",_xlfn._xlws.FILTER(ORDEF[NOXdr],(ORDEF[HP]=I564)*(ORDEF[Model_Year]=E564)),""))</f>
        <v>2.5400000000000001E-5</v>
      </c>
      <c r="AA564" s="159" t="str" cm="1">
        <f t="array" ref="AA564">IF(E564="Electric","--",IF(D564="Gasoline",_xlfn._xlws.FILTER(LSIEF[NOX DR],(LSIEF[Fuel]=D564)*(LSIEF[HP Bin]=I564)*(LSIEF[Model Year]=E564)),""))</f>
        <v/>
      </c>
      <c r="AB564" s="159">
        <f t="shared" si="150"/>
        <v>2.5400000000000001E-5</v>
      </c>
      <c r="AC564" s="158" cm="1">
        <f t="array" ref="AC564">IF(D564="Electric","--",IF(D564="Diesel",_xlfn._xlws.FILTER(DFCF2[Fuel_HC],(DFCF2[MY]=E564)),""))</f>
        <v>0.9</v>
      </c>
      <c r="AD564" s="158" t="str" cm="1">
        <f t="array" ref="AD564">IF(D564="Electric","--",IF(D564="Gasoline",_xlfn._xlws.FILTER(GFCF2[Fuel_HC],(GFCF2[MY]=E564)),""))</f>
        <v/>
      </c>
      <c r="AE564" s="158">
        <f t="shared" si="151"/>
        <v>0.9</v>
      </c>
      <c r="AF564" s="157" cm="1">
        <f t="array" ref="AF564">IF(D564="Electric","--",IF(D564="Diesel",_xlfn._xlws.FILTER(DFCF2[Fuel_NOX],(DFCF2[MY]=E564)),""))</f>
        <v>0.95</v>
      </c>
      <c r="AG564" s="157" t="str" cm="1">
        <f t="array" ref="AG564">IF(D564="Electric","--",IF(D564="Gasoline",_xlfn._xlws.FILTER(GFCF2[Fuel_NOX],(GFCF2[MY]=E564)),""))</f>
        <v/>
      </c>
      <c r="AH564" s="157">
        <f t="shared" si="152"/>
        <v>0.95</v>
      </c>
      <c r="AI564" s="158">
        <f t="shared" si="153"/>
        <v>0.14607396</v>
      </c>
      <c r="AJ564" s="158">
        <f t="shared" si="154"/>
        <v>1.9333229599999999</v>
      </c>
      <c r="AK564" s="158">
        <f t="shared" si="155"/>
        <v>8.0783865508848844</v>
      </c>
      <c r="AL564" s="158">
        <f t="shared" si="156"/>
        <v>106.9193318136987</v>
      </c>
      <c r="AM564" s="158">
        <f t="shared" si="157"/>
        <v>4.0391932754424422E-3</v>
      </c>
      <c r="AN564" s="158">
        <f t="shared" si="158"/>
        <v>5.3459665906849356E-2</v>
      </c>
      <c r="AO564" s="158">
        <f t="shared" si="159"/>
        <v>4.8874238632853548E-3</v>
      </c>
      <c r="AP564" s="157"/>
      <c r="AQ564" s="161"/>
      <c r="AR564" s="161"/>
      <c r="AS564" s="161" t="str">
        <f>IF(ISNA(VLOOKUP($B564,'2017 Emission Inventory'!$B$2:$B$803,1,FALSE)),"No","Yes")</f>
        <v>Yes</v>
      </c>
      <c r="AT564" s="161" t="str">
        <f>IFERROR(INDEX('2017 Emission Inventory'!$C$2:$C$803,MATCH($B564,'2017 Emission Inventory'!$B$2:$B$803,0)),"")</f>
        <v>GPU</v>
      </c>
      <c r="AU564" s="161" t="str">
        <f>IFERROR(INDEX('2017 Emission Inventory'!$D$2:$D$803,MATCH($B564,'2017 Emission Inventory'!$B$2:$B$803,0)),"")</f>
        <v>Diesel</v>
      </c>
      <c r="AV564" s="161">
        <f>IFERROR(INDEX('2017 Emission Inventory'!$E$2:$E$803,MATCH($B564,'2017 Emission Inventory'!$B$2:$B$803,0)),"")</f>
        <v>2013</v>
      </c>
      <c r="AW564" s="161">
        <f>IFERROR(INDEX('2017 Emission Inventory'!$F$2:$F$803,MATCH($B564,'2017 Emission Inventory'!$B$2:$B$803,0)),"")</f>
        <v>150</v>
      </c>
      <c r="AX564" s="161">
        <f>IFERROR(INDEX('2017 Emission Inventory'!$G$2:$G$803,MATCH($B564,'2017 Emission Inventory'!$B$2:$B$803,0)),"")</f>
        <v>476</v>
      </c>
      <c r="AY564" s="162">
        <f>IFERROR(INDEX('2017 Emission Inventory'!$AL$2:$AL$803,MATCH($B564,'2017 Emission Inventory'!$B$2:$B$803,0)),"")</f>
        <v>101.62616824511402</v>
      </c>
      <c r="AZ564" s="163">
        <f t="shared" si="160"/>
        <v>5.2931635685846885</v>
      </c>
      <c r="BB564" s="166"/>
    </row>
    <row r="565" spans="1:54" s="160" customFormat="1" x14ac:dyDescent="0.35">
      <c r="A565" s="157">
        <v>564</v>
      </c>
      <c r="B565" s="157">
        <v>838006</v>
      </c>
      <c r="C565" s="157" t="s">
        <v>419</v>
      </c>
      <c r="D565" s="157" t="s">
        <v>9</v>
      </c>
      <c r="E565" s="157">
        <v>2014</v>
      </c>
      <c r="F565" s="157">
        <v>155</v>
      </c>
      <c r="G565" s="157">
        <v>476</v>
      </c>
      <c r="H565" s="157" t="s">
        <v>734</v>
      </c>
      <c r="I565" s="157">
        <f t="shared" si="144"/>
        <v>175</v>
      </c>
      <c r="J565" s="157">
        <f>IF(D565="Electric","--",IF(D565="Diesel",VLOOKUP(C565,[2]ORDLF!A:B,2,FALSE),""))</f>
        <v>0.34</v>
      </c>
      <c r="K565" s="157" t="str">
        <f>IF(D565="Electric","--",IF(D565="Gasoline",VLOOKUP(C565,LSILF!A:C,3,FALSE),""))</f>
        <v/>
      </c>
      <c r="L565" s="158">
        <f t="shared" si="161"/>
        <v>0.34</v>
      </c>
      <c r="M565" s="157" cm="1">
        <f t="array" ref="M565">IF(D565="Electric","--",IF(D565="Diesel",_xlfn._xlws.FILTER(DIESCH[CH Cap],(DIESCH[HP Bin]=I565)),""))</f>
        <v>12000</v>
      </c>
      <c r="N565" s="157" t="str" cm="1">
        <f t="array" ref="N565">IF(D565="Electric","--",IF(D565="Gasoline",_xlfn._xlws.FILTER(LSICH[CH Cap],(LSICH[Fuel Type]=D565)*(LSICH[MY]=E565)),""))</f>
        <v/>
      </c>
      <c r="O565" s="157">
        <f t="shared" si="145"/>
        <v>12000</v>
      </c>
      <c r="P565" s="157">
        <f t="shared" si="146"/>
        <v>2856</v>
      </c>
      <c r="Q565" s="157" cm="1">
        <f t="array" ref="Q565">IF(D565="Electric","--",IF(D565="Diesel",_xlfn._xlws.FILTER(ORDEF[HC-ZH (g/hp-hr)],(ORDEF[HP]=I565)*(ORDEF[Model_Year]=E565)),""))</f>
        <v>0.09</v>
      </c>
      <c r="R565" s="157" t="str" cm="1">
        <f t="array" ref="R565">IF(D565="Electric","--",IF(D565="Gasoline",_xlfn._xlws.FILTER(LSIEF[HC-ZH (g/hp-hr)],(LSIEF[Fuel]=D565)*(LSIEF[HP Bin]=I565)*(LSIEF[Model Year]=E565)),""))</f>
        <v/>
      </c>
      <c r="S565" s="158">
        <f t="shared" si="147"/>
        <v>0.09</v>
      </c>
      <c r="T565" s="159" cm="1">
        <f t="array" ref="T565">IF(D565="Electric","--",IF(D565="Diesel",_xlfn._xlws.FILTER(ORDEF[HCDR],(ORDEF[HP]=I565)*(ORDEF[Model_Year]=E565),),""))</f>
        <v>2.1699999999999999E-5</v>
      </c>
      <c r="U565" s="159" t="str" cm="1">
        <f t="array" ref="U565">IF(D565="Electric","--",IF(D565="Gasoline",_xlfn._xlws.FILTER(LSIEF[HC DR],(LSIEF[Fuel]=D565)*(LSIEF[HP Bin]=I565)*(LSIEF[Model Year]=E565)),""))</f>
        <v/>
      </c>
      <c r="V565" s="159">
        <f t="shared" si="148"/>
        <v>2.1699999999999999E-5</v>
      </c>
      <c r="W565" s="158" cm="1">
        <f t="array" ref="W565">IF(D565="Electric","--",IF(D565="Diesel",_xlfn._xlws.FILTER(ORDEF[NOXzh],(ORDEF[HP]=I565)*(ORDEF[Model_Year]=E565)),""))</f>
        <v>1.8741300000000001</v>
      </c>
      <c r="X565" s="158" t="str" cm="1">
        <f t="array" ref="X565">IF(D565="Electric","--",IF(D565="Gasoline",_xlfn._xlws.FILTER(LSIEF[NOX-ZH (g/hp-hr)],(LSIEF[Fuel]=D565)*(LSIEF[HP Bin]=I565)*(LSIEF[Model Year]=E565)),""))</f>
        <v/>
      </c>
      <c r="Y565" s="158">
        <f t="shared" si="149"/>
        <v>1.8741300000000001</v>
      </c>
      <c r="Z565" s="159" cm="1">
        <f t="array" ref="Z565">IF(D565="Electric","--",IF(D565="Diesel",_xlfn._xlws.FILTER(ORDEF[NOXdr],(ORDEF[HP]=I565)*(ORDEF[Model_Year]=E565)),""))</f>
        <v>2.44E-5</v>
      </c>
      <c r="AA565" s="159" t="str" cm="1">
        <f t="array" ref="AA565">IF(E565="Electric","--",IF(D565="Gasoline",_xlfn._xlws.FILTER(LSIEF[NOX DR],(LSIEF[Fuel]=D565)*(LSIEF[HP Bin]=I565)*(LSIEF[Model Year]=E565)),""))</f>
        <v/>
      </c>
      <c r="AB565" s="159">
        <f t="shared" si="150"/>
        <v>2.44E-5</v>
      </c>
      <c r="AC565" s="158" cm="1">
        <f t="array" ref="AC565">IF(D565="Electric","--",IF(D565="Diesel",_xlfn._xlws.FILTER(DFCF2[Fuel_HC],(DFCF2[MY]=E565)),""))</f>
        <v>0.9</v>
      </c>
      <c r="AD565" s="158" t="str" cm="1">
        <f t="array" ref="AD565">IF(D565="Electric","--",IF(D565="Gasoline",_xlfn._xlws.FILTER(GFCF2[Fuel_HC],(GFCF2[MY]=E565)),""))</f>
        <v/>
      </c>
      <c r="AE565" s="158">
        <f t="shared" si="151"/>
        <v>0.9</v>
      </c>
      <c r="AF565" s="157" cm="1">
        <f t="array" ref="AF565">IF(D565="Electric","--",IF(D565="Diesel",_xlfn._xlws.FILTER(DFCF2[Fuel_NOX],(DFCF2[MY]=E565)),""))</f>
        <v>0.95</v>
      </c>
      <c r="AG565" s="157" t="str" cm="1">
        <f t="array" ref="AG565">IF(D565="Electric","--",IF(D565="Gasoline",_xlfn._xlws.FILTER(GFCF2[Fuel_NOX],(GFCF2[MY]=E565)),""))</f>
        <v/>
      </c>
      <c r="AH565" s="157">
        <f t="shared" si="152"/>
        <v>0.95</v>
      </c>
      <c r="AI565" s="158">
        <f t="shared" si="153"/>
        <v>0.13677767999999998</v>
      </c>
      <c r="AJ565" s="158">
        <f t="shared" si="154"/>
        <v>1.84662558</v>
      </c>
      <c r="AK565" s="158">
        <f t="shared" si="155"/>
        <v>7.564270665170139</v>
      </c>
      <c r="AL565" s="158">
        <f t="shared" si="156"/>
        <v>102.12467198117993</v>
      </c>
      <c r="AM565" s="158">
        <f t="shared" si="157"/>
        <v>3.7821353325850696E-3</v>
      </c>
      <c r="AN565" s="158">
        <f t="shared" si="158"/>
        <v>5.1062335990589972E-2</v>
      </c>
      <c r="AO565" s="158">
        <f t="shared" si="159"/>
        <v>4.576383752427934E-3</v>
      </c>
      <c r="AP565" s="157"/>
      <c r="AQ565" s="161"/>
      <c r="AR565" s="161"/>
      <c r="AS565" s="161" t="str">
        <f>IF(ISNA(VLOOKUP($B565,'2017 Emission Inventory'!$B$2:$B$803,1,FALSE)),"No","Yes")</f>
        <v>No</v>
      </c>
      <c r="AT565" s="161" t="str">
        <f>IFERROR(INDEX('2017 Emission Inventory'!$C$2:$C$803,MATCH($B565,'2017 Emission Inventory'!$B$2:$B$803,0)),"")</f>
        <v/>
      </c>
      <c r="AU565" s="161" t="str">
        <f>IFERROR(INDEX('2017 Emission Inventory'!$D$2:$D$803,MATCH($B565,'2017 Emission Inventory'!$B$2:$B$803,0)),"")</f>
        <v/>
      </c>
      <c r="AV565" s="161" t="str">
        <f>IFERROR(INDEX('2017 Emission Inventory'!$E$2:$E$803,MATCH($B565,'2017 Emission Inventory'!$B$2:$B$803,0)),"")</f>
        <v/>
      </c>
      <c r="AW565" s="161" t="str">
        <f>IFERROR(INDEX('2017 Emission Inventory'!$F$2:$F$803,MATCH($B565,'2017 Emission Inventory'!$B$2:$B$803,0)),"")</f>
        <v/>
      </c>
      <c r="AX565" s="161" t="str">
        <f>IFERROR(INDEX('2017 Emission Inventory'!$G$2:$G$803,MATCH($B565,'2017 Emission Inventory'!$B$2:$B$803,0)),"")</f>
        <v/>
      </c>
      <c r="AY565" s="162" t="str">
        <f>IFERROR(INDEX('2017 Emission Inventory'!$AL$2:$AL$803,MATCH($B565,'2017 Emission Inventory'!$B$2:$B$803,0)),"")</f>
        <v/>
      </c>
      <c r="AZ565" s="163" t="e">
        <f t="shared" si="160"/>
        <v>#VALUE!</v>
      </c>
      <c r="BB565" s="166"/>
    </row>
    <row r="566" spans="1:54" s="160" customFormat="1" x14ac:dyDescent="0.35">
      <c r="A566" s="157">
        <v>565</v>
      </c>
      <c r="B566" s="157">
        <v>838007</v>
      </c>
      <c r="C566" s="157" t="s">
        <v>419</v>
      </c>
      <c r="D566" s="157" t="s">
        <v>9</v>
      </c>
      <c r="E566" s="157">
        <v>2014</v>
      </c>
      <c r="F566" s="157">
        <v>155</v>
      </c>
      <c r="G566" s="157">
        <v>476</v>
      </c>
      <c r="H566" s="157" t="s">
        <v>734</v>
      </c>
      <c r="I566" s="157">
        <f t="shared" si="144"/>
        <v>175</v>
      </c>
      <c r="J566" s="157">
        <f>IF(D566="Electric","--",IF(D566="Diesel",VLOOKUP(C566,[2]ORDLF!A:B,2,FALSE),""))</f>
        <v>0.34</v>
      </c>
      <c r="K566" s="157" t="str">
        <f>IF(D566="Electric","--",IF(D566="Gasoline",VLOOKUP(C566,LSILF!A:C,3,FALSE),""))</f>
        <v/>
      </c>
      <c r="L566" s="158">
        <f t="shared" si="161"/>
        <v>0.34</v>
      </c>
      <c r="M566" s="157" cm="1">
        <f t="array" ref="M566">IF(D566="Electric","--",IF(D566="Diesel",_xlfn._xlws.FILTER(DIESCH[CH Cap],(DIESCH[HP Bin]=I566)),""))</f>
        <v>12000</v>
      </c>
      <c r="N566" s="157" t="str" cm="1">
        <f t="array" ref="N566">IF(D566="Electric","--",IF(D566="Gasoline",_xlfn._xlws.FILTER(LSICH[CH Cap],(LSICH[Fuel Type]=D566)*(LSICH[MY]=E566)),""))</f>
        <v/>
      </c>
      <c r="O566" s="157">
        <f t="shared" si="145"/>
        <v>12000</v>
      </c>
      <c r="P566" s="157">
        <f t="shared" si="146"/>
        <v>2856</v>
      </c>
      <c r="Q566" s="157" cm="1">
        <f t="array" ref="Q566">IF(D566="Electric","--",IF(D566="Diesel",_xlfn._xlws.FILTER(ORDEF[HC-ZH (g/hp-hr)],(ORDEF[HP]=I566)*(ORDEF[Model_Year]=E566)),""))</f>
        <v>0.09</v>
      </c>
      <c r="R566" s="157" t="str" cm="1">
        <f t="array" ref="R566">IF(D566="Electric","--",IF(D566="Gasoline",_xlfn._xlws.FILTER(LSIEF[HC-ZH (g/hp-hr)],(LSIEF[Fuel]=D566)*(LSIEF[HP Bin]=I566)*(LSIEF[Model Year]=E566)),""))</f>
        <v/>
      </c>
      <c r="S566" s="158">
        <f t="shared" si="147"/>
        <v>0.09</v>
      </c>
      <c r="T566" s="159" cm="1">
        <f t="array" ref="T566">IF(D566="Electric","--",IF(D566="Diesel",_xlfn._xlws.FILTER(ORDEF[HCDR],(ORDEF[HP]=I566)*(ORDEF[Model_Year]=E566),),""))</f>
        <v>2.1699999999999999E-5</v>
      </c>
      <c r="U566" s="159" t="str" cm="1">
        <f t="array" ref="U566">IF(D566="Electric","--",IF(D566="Gasoline",_xlfn._xlws.FILTER(LSIEF[HC DR],(LSIEF[Fuel]=D566)*(LSIEF[HP Bin]=I566)*(LSIEF[Model Year]=E566)),""))</f>
        <v/>
      </c>
      <c r="V566" s="159">
        <f t="shared" si="148"/>
        <v>2.1699999999999999E-5</v>
      </c>
      <c r="W566" s="158" cm="1">
        <f t="array" ref="W566">IF(D566="Electric","--",IF(D566="Diesel",_xlfn._xlws.FILTER(ORDEF[NOXzh],(ORDEF[HP]=I566)*(ORDEF[Model_Year]=E566)),""))</f>
        <v>1.8741300000000001</v>
      </c>
      <c r="X566" s="158" t="str" cm="1">
        <f t="array" ref="X566">IF(D566="Electric","--",IF(D566="Gasoline",_xlfn._xlws.FILTER(LSIEF[NOX-ZH (g/hp-hr)],(LSIEF[Fuel]=D566)*(LSIEF[HP Bin]=I566)*(LSIEF[Model Year]=E566)),""))</f>
        <v/>
      </c>
      <c r="Y566" s="158">
        <f t="shared" si="149"/>
        <v>1.8741300000000001</v>
      </c>
      <c r="Z566" s="159" cm="1">
        <f t="array" ref="Z566">IF(D566="Electric","--",IF(D566="Diesel",_xlfn._xlws.FILTER(ORDEF[NOXdr],(ORDEF[HP]=I566)*(ORDEF[Model_Year]=E566)),""))</f>
        <v>2.44E-5</v>
      </c>
      <c r="AA566" s="159" t="str" cm="1">
        <f t="array" ref="AA566">IF(E566="Electric","--",IF(D566="Gasoline",_xlfn._xlws.FILTER(LSIEF[NOX DR],(LSIEF[Fuel]=D566)*(LSIEF[HP Bin]=I566)*(LSIEF[Model Year]=E566)),""))</f>
        <v/>
      </c>
      <c r="AB566" s="159">
        <f t="shared" si="150"/>
        <v>2.44E-5</v>
      </c>
      <c r="AC566" s="158" cm="1">
        <f t="array" ref="AC566">IF(D566="Electric","--",IF(D566="Diesel",_xlfn._xlws.FILTER(DFCF2[Fuel_HC],(DFCF2[MY]=E566)),""))</f>
        <v>0.9</v>
      </c>
      <c r="AD566" s="158" t="str" cm="1">
        <f t="array" ref="AD566">IF(D566="Electric","--",IF(D566="Gasoline",_xlfn._xlws.FILTER(GFCF2[Fuel_HC],(GFCF2[MY]=E566)),""))</f>
        <v/>
      </c>
      <c r="AE566" s="158">
        <f t="shared" si="151"/>
        <v>0.9</v>
      </c>
      <c r="AF566" s="157" cm="1">
        <f t="array" ref="AF566">IF(D566="Electric","--",IF(D566="Diesel",_xlfn._xlws.FILTER(DFCF2[Fuel_NOX],(DFCF2[MY]=E566)),""))</f>
        <v>0.95</v>
      </c>
      <c r="AG566" s="157" t="str" cm="1">
        <f t="array" ref="AG566">IF(D566="Electric","--",IF(D566="Gasoline",_xlfn._xlws.FILTER(GFCF2[Fuel_NOX],(GFCF2[MY]=E566)),""))</f>
        <v/>
      </c>
      <c r="AH566" s="157">
        <f t="shared" si="152"/>
        <v>0.95</v>
      </c>
      <c r="AI566" s="158">
        <f t="shared" si="153"/>
        <v>0.13677767999999998</v>
      </c>
      <c r="AJ566" s="158">
        <f t="shared" si="154"/>
        <v>1.84662558</v>
      </c>
      <c r="AK566" s="158">
        <f t="shared" si="155"/>
        <v>7.564270665170139</v>
      </c>
      <c r="AL566" s="158">
        <f t="shared" si="156"/>
        <v>102.12467198117993</v>
      </c>
      <c r="AM566" s="158">
        <f t="shared" si="157"/>
        <v>3.7821353325850696E-3</v>
      </c>
      <c r="AN566" s="158">
        <f t="shared" si="158"/>
        <v>5.1062335990589972E-2</v>
      </c>
      <c r="AO566" s="158">
        <f t="shared" si="159"/>
        <v>4.576383752427934E-3</v>
      </c>
      <c r="AP566" s="157"/>
      <c r="AQ566" s="161"/>
      <c r="AR566" s="161"/>
      <c r="AS566" s="161" t="str">
        <f>IF(ISNA(VLOOKUP($B566,'2017 Emission Inventory'!$B$2:$B$803,1,FALSE)),"No","Yes")</f>
        <v>No</v>
      </c>
      <c r="AT566" s="161" t="str">
        <f>IFERROR(INDEX('2017 Emission Inventory'!$C$2:$C$803,MATCH($B566,'2017 Emission Inventory'!$B$2:$B$803,0)),"")</f>
        <v/>
      </c>
      <c r="AU566" s="161" t="str">
        <f>IFERROR(INDEX('2017 Emission Inventory'!$D$2:$D$803,MATCH($B566,'2017 Emission Inventory'!$B$2:$B$803,0)),"")</f>
        <v/>
      </c>
      <c r="AV566" s="161" t="str">
        <f>IFERROR(INDEX('2017 Emission Inventory'!$E$2:$E$803,MATCH($B566,'2017 Emission Inventory'!$B$2:$B$803,0)),"")</f>
        <v/>
      </c>
      <c r="AW566" s="161" t="str">
        <f>IFERROR(INDEX('2017 Emission Inventory'!$F$2:$F$803,MATCH($B566,'2017 Emission Inventory'!$B$2:$B$803,0)),"")</f>
        <v/>
      </c>
      <c r="AX566" s="161" t="str">
        <f>IFERROR(INDEX('2017 Emission Inventory'!$G$2:$G$803,MATCH($B566,'2017 Emission Inventory'!$B$2:$B$803,0)),"")</f>
        <v/>
      </c>
      <c r="AY566" s="162" t="str">
        <f>IFERROR(INDEX('2017 Emission Inventory'!$AL$2:$AL$803,MATCH($B566,'2017 Emission Inventory'!$B$2:$B$803,0)),"")</f>
        <v/>
      </c>
      <c r="AZ566" s="163" t="e">
        <f t="shared" si="160"/>
        <v>#VALUE!</v>
      </c>
      <c r="BB566" s="166"/>
    </row>
    <row r="567" spans="1:54" s="160" customFormat="1" x14ac:dyDescent="0.35">
      <c r="A567" s="157">
        <v>566</v>
      </c>
      <c r="B567" s="157">
        <v>838008</v>
      </c>
      <c r="C567" s="157" t="s">
        <v>419</v>
      </c>
      <c r="D567" s="157" t="s">
        <v>9</v>
      </c>
      <c r="E567" s="157">
        <v>2014</v>
      </c>
      <c r="F567" s="157">
        <v>155</v>
      </c>
      <c r="G567" s="157">
        <v>476</v>
      </c>
      <c r="H567" s="157" t="s">
        <v>734</v>
      </c>
      <c r="I567" s="157">
        <f t="shared" si="144"/>
        <v>175</v>
      </c>
      <c r="J567" s="157">
        <f>IF(D567="Electric","--",IF(D567="Diesel",VLOOKUP(C567,[2]ORDLF!A:B,2,FALSE),""))</f>
        <v>0.34</v>
      </c>
      <c r="K567" s="157" t="str">
        <f>IF(D567="Electric","--",IF(D567="Gasoline",VLOOKUP(C567,LSILF!A:C,3,FALSE),""))</f>
        <v/>
      </c>
      <c r="L567" s="158">
        <f t="shared" si="161"/>
        <v>0.34</v>
      </c>
      <c r="M567" s="157" cm="1">
        <f t="array" ref="M567">IF(D567="Electric","--",IF(D567="Diesel",_xlfn._xlws.FILTER(DIESCH[CH Cap],(DIESCH[HP Bin]=I567)),""))</f>
        <v>12000</v>
      </c>
      <c r="N567" s="157" t="str" cm="1">
        <f t="array" ref="N567">IF(D567="Electric","--",IF(D567="Gasoline",_xlfn._xlws.FILTER(LSICH[CH Cap],(LSICH[Fuel Type]=D567)*(LSICH[MY]=E567)),""))</f>
        <v/>
      </c>
      <c r="O567" s="157">
        <f t="shared" si="145"/>
        <v>12000</v>
      </c>
      <c r="P567" s="157">
        <f t="shared" si="146"/>
        <v>2856</v>
      </c>
      <c r="Q567" s="157" cm="1">
        <f t="array" ref="Q567">IF(D567="Electric","--",IF(D567="Diesel",_xlfn._xlws.FILTER(ORDEF[HC-ZH (g/hp-hr)],(ORDEF[HP]=I567)*(ORDEF[Model_Year]=E567)),""))</f>
        <v>0.09</v>
      </c>
      <c r="R567" s="157" t="str" cm="1">
        <f t="array" ref="R567">IF(D567="Electric","--",IF(D567="Gasoline",_xlfn._xlws.FILTER(LSIEF[HC-ZH (g/hp-hr)],(LSIEF[Fuel]=D567)*(LSIEF[HP Bin]=I567)*(LSIEF[Model Year]=E567)),""))</f>
        <v/>
      </c>
      <c r="S567" s="158">
        <f t="shared" si="147"/>
        <v>0.09</v>
      </c>
      <c r="T567" s="159" cm="1">
        <f t="array" ref="T567">IF(D567="Electric","--",IF(D567="Diesel",_xlfn._xlws.FILTER(ORDEF[HCDR],(ORDEF[HP]=I567)*(ORDEF[Model_Year]=E567),),""))</f>
        <v>2.1699999999999999E-5</v>
      </c>
      <c r="U567" s="159" t="str" cm="1">
        <f t="array" ref="U567">IF(D567="Electric","--",IF(D567="Gasoline",_xlfn._xlws.FILTER(LSIEF[HC DR],(LSIEF[Fuel]=D567)*(LSIEF[HP Bin]=I567)*(LSIEF[Model Year]=E567)),""))</f>
        <v/>
      </c>
      <c r="V567" s="159">
        <f t="shared" si="148"/>
        <v>2.1699999999999999E-5</v>
      </c>
      <c r="W567" s="158" cm="1">
        <f t="array" ref="W567">IF(D567="Electric","--",IF(D567="Diesel",_xlfn._xlws.FILTER(ORDEF[NOXzh],(ORDEF[HP]=I567)*(ORDEF[Model_Year]=E567)),""))</f>
        <v>1.8741300000000001</v>
      </c>
      <c r="X567" s="158" t="str" cm="1">
        <f t="array" ref="X567">IF(D567="Electric","--",IF(D567="Gasoline",_xlfn._xlws.FILTER(LSIEF[NOX-ZH (g/hp-hr)],(LSIEF[Fuel]=D567)*(LSIEF[HP Bin]=I567)*(LSIEF[Model Year]=E567)),""))</f>
        <v/>
      </c>
      <c r="Y567" s="158">
        <f t="shared" si="149"/>
        <v>1.8741300000000001</v>
      </c>
      <c r="Z567" s="159" cm="1">
        <f t="array" ref="Z567">IF(D567="Electric","--",IF(D567="Diesel",_xlfn._xlws.FILTER(ORDEF[NOXdr],(ORDEF[HP]=I567)*(ORDEF[Model_Year]=E567)),""))</f>
        <v>2.44E-5</v>
      </c>
      <c r="AA567" s="159" t="str" cm="1">
        <f t="array" ref="AA567">IF(E567="Electric","--",IF(D567="Gasoline",_xlfn._xlws.FILTER(LSIEF[NOX DR],(LSIEF[Fuel]=D567)*(LSIEF[HP Bin]=I567)*(LSIEF[Model Year]=E567)),""))</f>
        <v/>
      </c>
      <c r="AB567" s="159">
        <f t="shared" si="150"/>
        <v>2.44E-5</v>
      </c>
      <c r="AC567" s="158" cm="1">
        <f t="array" ref="AC567">IF(D567="Electric","--",IF(D567="Diesel",_xlfn._xlws.FILTER(DFCF2[Fuel_HC],(DFCF2[MY]=E567)),""))</f>
        <v>0.9</v>
      </c>
      <c r="AD567" s="158" t="str" cm="1">
        <f t="array" ref="AD567">IF(D567="Electric","--",IF(D567="Gasoline",_xlfn._xlws.FILTER(GFCF2[Fuel_HC],(GFCF2[MY]=E567)),""))</f>
        <v/>
      </c>
      <c r="AE567" s="158">
        <f t="shared" si="151"/>
        <v>0.9</v>
      </c>
      <c r="AF567" s="157" cm="1">
        <f t="array" ref="AF567">IF(D567="Electric","--",IF(D567="Diesel",_xlfn._xlws.FILTER(DFCF2[Fuel_NOX],(DFCF2[MY]=E567)),""))</f>
        <v>0.95</v>
      </c>
      <c r="AG567" s="157" t="str" cm="1">
        <f t="array" ref="AG567">IF(D567="Electric","--",IF(D567="Gasoline",_xlfn._xlws.FILTER(GFCF2[Fuel_NOX],(GFCF2[MY]=E567)),""))</f>
        <v/>
      </c>
      <c r="AH567" s="157">
        <f t="shared" si="152"/>
        <v>0.95</v>
      </c>
      <c r="AI567" s="158">
        <f t="shared" si="153"/>
        <v>0.13677767999999998</v>
      </c>
      <c r="AJ567" s="158">
        <f t="shared" si="154"/>
        <v>1.84662558</v>
      </c>
      <c r="AK567" s="158">
        <f t="shared" si="155"/>
        <v>7.564270665170139</v>
      </c>
      <c r="AL567" s="158">
        <f t="shared" si="156"/>
        <v>102.12467198117993</v>
      </c>
      <c r="AM567" s="158">
        <f t="shared" si="157"/>
        <v>3.7821353325850696E-3</v>
      </c>
      <c r="AN567" s="158">
        <f t="shared" si="158"/>
        <v>5.1062335990589972E-2</v>
      </c>
      <c r="AO567" s="158">
        <f t="shared" si="159"/>
        <v>4.576383752427934E-3</v>
      </c>
      <c r="AP567" s="157"/>
      <c r="AQ567" s="161"/>
      <c r="AR567" s="161"/>
      <c r="AS567" s="161" t="str">
        <f>IF(ISNA(VLOOKUP($B567,'2017 Emission Inventory'!$B$2:$B$803,1,FALSE)),"No","Yes")</f>
        <v>No</v>
      </c>
      <c r="AT567" s="161" t="str">
        <f>IFERROR(INDEX('2017 Emission Inventory'!$C$2:$C$803,MATCH($B567,'2017 Emission Inventory'!$B$2:$B$803,0)),"")</f>
        <v/>
      </c>
      <c r="AU567" s="161" t="str">
        <f>IFERROR(INDEX('2017 Emission Inventory'!$D$2:$D$803,MATCH($B567,'2017 Emission Inventory'!$B$2:$B$803,0)),"")</f>
        <v/>
      </c>
      <c r="AV567" s="161" t="str">
        <f>IFERROR(INDEX('2017 Emission Inventory'!$E$2:$E$803,MATCH($B567,'2017 Emission Inventory'!$B$2:$B$803,0)),"")</f>
        <v/>
      </c>
      <c r="AW567" s="161" t="str">
        <f>IFERROR(INDEX('2017 Emission Inventory'!$F$2:$F$803,MATCH($B567,'2017 Emission Inventory'!$B$2:$B$803,0)),"")</f>
        <v/>
      </c>
      <c r="AX567" s="161" t="str">
        <f>IFERROR(INDEX('2017 Emission Inventory'!$G$2:$G$803,MATCH($B567,'2017 Emission Inventory'!$B$2:$B$803,0)),"")</f>
        <v/>
      </c>
      <c r="AY567" s="162" t="str">
        <f>IFERROR(INDEX('2017 Emission Inventory'!$AL$2:$AL$803,MATCH($B567,'2017 Emission Inventory'!$B$2:$B$803,0)),"")</f>
        <v/>
      </c>
      <c r="AZ567" s="163" t="e">
        <f t="shared" si="160"/>
        <v>#VALUE!</v>
      </c>
      <c r="BB567" s="166"/>
    </row>
    <row r="568" spans="1:54" s="160" customFormat="1" x14ac:dyDescent="0.35">
      <c r="A568" s="157">
        <v>567</v>
      </c>
      <c r="B568" s="157">
        <v>22093</v>
      </c>
      <c r="C568" s="157" t="s">
        <v>419</v>
      </c>
      <c r="D568" s="157" t="s">
        <v>9</v>
      </c>
      <c r="E568" s="157">
        <v>2015</v>
      </c>
      <c r="F568" s="157">
        <v>155</v>
      </c>
      <c r="G568" s="157">
        <v>476</v>
      </c>
      <c r="H568" s="157" t="s">
        <v>622</v>
      </c>
      <c r="I568" s="157">
        <f t="shared" si="144"/>
        <v>175</v>
      </c>
      <c r="J568" s="157">
        <f>IF(D568="Electric","--",IF(D568="Diesel",VLOOKUP(C568,[2]ORDLF!A:B,2,FALSE),""))</f>
        <v>0.34</v>
      </c>
      <c r="K568" s="157" t="str">
        <f>IF(D568="Electric","--",IF(D568="Gasoline",VLOOKUP(C568,LSILF!A:C,3,FALSE),""))</f>
        <v/>
      </c>
      <c r="L568" s="158">
        <f t="shared" si="161"/>
        <v>0.34</v>
      </c>
      <c r="M568" s="157" cm="1">
        <f t="array" ref="M568">IF(D568="Electric","--",IF(D568="Diesel",_xlfn._xlws.FILTER(DIESCH[CH Cap],(DIESCH[HP Bin]=I568)),""))</f>
        <v>12000</v>
      </c>
      <c r="N568" s="157" t="str" cm="1">
        <f t="array" ref="N568">IF(D568="Electric","--",IF(D568="Gasoline",_xlfn._xlws.FILTER(LSICH[CH Cap],(LSICH[Fuel Type]=D568)*(LSICH[MY]=E568)),""))</f>
        <v/>
      </c>
      <c r="O568" s="157">
        <f t="shared" si="145"/>
        <v>12000</v>
      </c>
      <c r="P568" s="157">
        <f t="shared" si="146"/>
        <v>2380</v>
      </c>
      <c r="Q568" s="157" cm="1">
        <f t="array" ref="Q568">IF(D568="Electric","--",IF(D568="Diesel",_xlfn._xlws.FILTER(ORDEF[HC-ZH (g/hp-hr)],(ORDEF[HP]=I568)*(ORDEF[Model_Year]=E568)),""))</f>
        <v>0.05</v>
      </c>
      <c r="R568" s="157" t="str" cm="1">
        <f t="array" ref="R568">IF(D568="Electric","--",IF(D568="Gasoline",_xlfn._xlws.FILTER(LSIEF[HC-ZH (g/hp-hr)],(LSIEF[Fuel]=D568)*(LSIEF[HP Bin]=I568)*(LSIEF[Model Year]=E568)),""))</f>
        <v/>
      </c>
      <c r="S568" s="158">
        <f t="shared" si="147"/>
        <v>0.05</v>
      </c>
      <c r="T568" s="159" cm="1">
        <f t="array" ref="T568">IF(D568="Electric","--",IF(D568="Diesel",_xlfn._xlws.FILTER(ORDEF[HCDR],(ORDEF[HP]=I568)*(ORDEF[Model_Year]=E568),),""))</f>
        <v>1.17E-5</v>
      </c>
      <c r="U568" s="159" t="str" cm="1">
        <f t="array" ref="U568">IF(D568="Electric","--",IF(D568="Gasoline",_xlfn._xlws.FILTER(LSIEF[HC DR],(LSIEF[Fuel]=D568)*(LSIEF[HP Bin]=I568)*(LSIEF[Model Year]=E568)),""))</f>
        <v/>
      </c>
      <c r="V568" s="159">
        <f t="shared" si="148"/>
        <v>1.17E-5</v>
      </c>
      <c r="W568" s="158" cm="1">
        <f t="array" ref="W568">IF(D568="Electric","--",IF(D568="Diesel",_xlfn._xlws.FILTER(ORDEF[NOXzh],(ORDEF[HP]=I568)*(ORDEF[Model_Year]=E568)),""))</f>
        <v>1.126007</v>
      </c>
      <c r="X568" s="158" t="str" cm="1">
        <f t="array" ref="X568">IF(D568="Electric","--",IF(D568="Gasoline",_xlfn._xlws.FILTER(LSIEF[NOX-ZH (g/hp-hr)],(LSIEF[Fuel]=D568)*(LSIEF[HP Bin]=I568)*(LSIEF[Model Year]=E568)),""))</f>
        <v/>
      </c>
      <c r="Y568" s="158">
        <f t="shared" si="149"/>
        <v>1.126007</v>
      </c>
      <c r="Z568" s="159" cm="1">
        <f t="array" ref="Z568">IF(D568="Electric","--",IF(D568="Diesel",_xlfn._xlws.FILTER(ORDEF[NOXdr],(ORDEF[HP]=I568)*(ORDEF[Model_Year]=E568)),""))</f>
        <v>1.4800000000000001E-5</v>
      </c>
      <c r="AA568" s="159" t="str" cm="1">
        <f t="array" ref="AA568">IF(E568="Electric","--",IF(D568="Gasoline",_xlfn._xlws.FILTER(LSIEF[NOX DR],(LSIEF[Fuel]=D568)*(LSIEF[HP Bin]=I568)*(LSIEF[Model Year]=E568)),""))</f>
        <v/>
      </c>
      <c r="AB568" s="159">
        <f t="shared" si="150"/>
        <v>1.4800000000000001E-5</v>
      </c>
      <c r="AC568" s="158" cm="1">
        <f t="array" ref="AC568">IF(D568="Electric","--",IF(D568="Diesel",_xlfn._xlws.FILTER(DFCF2[Fuel_HC],(DFCF2[MY]=E568)),""))</f>
        <v>0.9</v>
      </c>
      <c r="AD568" s="158" t="str" cm="1">
        <f t="array" ref="AD568">IF(D568="Electric","--",IF(D568="Gasoline",_xlfn._xlws.FILTER(GFCF2[Fuel_HC],(GFCF2[MY]=E568)),""))</f>
        <v/>
      </c>
      <c r="AE568" s="158">
        <f t="shared" si="151"/>
        <v>0.9</v>
      </c>
      <c r="AF568" s="157" cm="1">
        <f t="array" ref="AF568">IF(D568="Electric","--",IF(D568="Diesel",_xlfn._xlws.FILTER(DFCF2[Fuel_NOX],(DFCF2[MY]=E568)),""))</f>
        <v>0.95</v>
      </c>
      <c r="AG568" s="157" t="str" cm="1">
        <f t="array" ref="AG568">IF(D568="Electric","--",IF(D568="Gasoline",_xlfn._xlws.FILTER(GFCF2[Fuel_NOX],(GFCF2[MY]=E568)),""))</f>
        <v/>
      </c>
      <c r="AH568" s="157">
        <f t="shared" si="152"/>
        <v>0.95</v>
      </c>
      <c r="AI568" s="158">
        <f t="shared" si="153"/>
        <v>7.0061399999999996E-2</v>
      </c>
      <c r="AJ568" s="158">
        <f t="shared" si="154"/>
        <v>1.1031694499999998</v>
      </c>
      <c r="AK568" s="158">
        <f t="shared" si="155"/>
        <v>3.8746335862748307</v>
      </c>
      <c r="AL568" s="158">
        <f t="shared" si="156"/>
        <v>61.009020692169045</v>
      </c>
      <c r="AM568" s="158">
        <f t="shared" si="157"/>
        <v>1.9373167931374152E-3</v>
      </c>
      <c r="AN568" s="158">
        <f t="shared" si="158"/>
        <v>3.0504510346084524E-2</v>
      </c>
      <c r="AO568" s="158">
        <f t="shared" si="159"/>
        <v>2.3441533196962724E-3</v>
      </c>
      <c r="AP568" s="157"/>
      <c r="AQ568" s="161"/>
      <c r="AR568" s="161"/>
      <c r="AS568" s="161" t="str">
        <f>IF(ISNA(VLOOKUP($B568,'2017 Emission Inventory'!$B$2:$B$803,1,FALSE)),"No","Yes")</f>
        <v>No</v>
      </c>
      <c r="AT568" s="161" t="str">
        <f>IFERROR(INDEX('2017 Emission Inventory'!$C$2:$C$803,MATCH($B568,'2017 Emission Inventory'!$B$2:$B$803,0)),"")</f>
        <v/>
      </c>
      <c r="AU568" s="161" t="str">
        <f>IFERROR(INDEX('2017 Emission Inventory'!$D$2:$D$803,MATCH($B568,'2017 Emission Inventory'!$B$2:$B$803,0)),"")</f>
        <v/>
      </c>
      <c r="AV568" s="161" t="str">
        <f>IFERROR(INDEX('2017 Emission Inventory'!$E$2:$E$803,MATCH($B568,'2017 Emission Inventory'!$B$2:$B$803,0)),"")</f>
        <v/>
      </c>
      <c r="AW568" s="161" t="str">
        <f>IFERROR(INDEX('2017 Emission Inventory'!$F$2:$F$803,MATCH($B568,'2017 Emission Inventory'!$B$2:$B$803,0)),"")</f>
        <v/>
      </c>
      <c r="AX568" s="161" t="str">
        <f>IFERROR(INDEX('2017 Emission Inventory'!$G$2:$G$803,MATCH($B568,'2017 Emission Inventory'!$B$2:$B$803,0)),"")</f>
        <v/>
      </c>
      <c r="AY568" s="162" t="str">
        <f>IFERROR(INDEX('2017 Emission Inventory'!$AL$2:$AL$803,MATCH($B568,'2017 Emission Inventory'!$B$2:$B$803,0)),"")</f>
        <v/>
      </c>
      <c r="AZ568" s="163" t="e">
        <f t="shared" si="160"/>
        <v>#VALUE!</v>
      </c>
      <c r="BB568" s="166"/>
    </row>
    <row r="569" spans="1:54" s="160" customFormat="1" x14ac:dyDescent="0.35">
      <c r="A569" s="157">
        <v>568</v>
      </c>
      <c r="B569" s="157">
        <v>770595</v>
      </c>
      <c r="C569" s="157" t="s">
        <v>419</v>
      </c>
      <c r="D569" s="157" t="s">
        <v>9</v>
      </c>
      <c r="E569" s="157">
        <v>2015</v>
      </c>
      <c r="F569" s="157">
        <v>325</v>
      </c>
      <c r="G569" s="157">
        <v>476</v>
      </c>
      <c r="H569" s="157" t="s">
        <v>622</v>
      </c>
      <c r="I569" s="157">
        <f t="shared" si="144"/>
        <v>600</v>
      </c>
      <c r="J569" s="157">
        <f>IF(D569="Electric","--",IF(D569="Diesel",VLOOKUP(C569,[2]ORDLF!A:B,2,FALSE),""))</f>
        <v>0.34</v>
      </c>
      <c r="K569" s="157" t="str">
        <f>IF(D569="Electric","--",IF(D569="Gasoline",VLOOKUP(C569,LSILF!A:C,3,FALSE),""))</f>
        <v/>
      </c>
      <c r="L569" s="158">
        <f t="shared" si="161"/>
        <v>0.34</v>
      </c>
      <c r="M569" s="157" cm="1">
        <f t="array" ref="M569">IF(D569="Electric","--",IF(D569="Diesel",_xlfn._xlws.FILTER(DIESCH[CH Cap],(DIESCH[HP Bin]=I569)),""))</f>
        <v>12000</v>
      </c>
      <c r="N569" s="157" t="str" cm="1">
        <f t="array" ref="N569">IF(D569="Electric","--",IF(D569="Gasoline",_xlfn._xlws.FILTER(LSICH[CH Cap],(LSICH[Fuel Type]=D569)*(LSICH[MY]=E569)),""))</f>
        <v/>
      </c>
      <c r="O569" s="157">
        <f t="shared" si="145"/>
        <v>12000</v>
      </c>
      <c r="P569" s="157">
        <f t="shared" si="146"/>
        <v>2380</v>
      </c>
      <c r="Q569" s="157" cm="1">
        <f t="array" ref="Q569">IF(D569="Electric","--",IF(D569="Diesel",_xlfn._xlws.FILTER(ORDEF[HC-ZH (g/hp-hr)],(ORDEF[HP]=I569)*(ORDEF[Model_Year]=E569)),""))</f>
        <v>0.05</v>
      </c>
      <c r="R569" s="157" t="str" cm="1">
        <f t="array" ref="R569">IF(D569="Electric","--",IF(D569="Gasoline",_xlfn._xlws.FILTER(LSIEF[HC-ZH (g/hp-hr)],(LSIEF[Fuel]=D569)*(LSIEF[HP Bin]=I569)*(LSIEF[Model Year]=E569)),""))</f>
        <v/>
      </c>
      <c r="S569" s="158">
        <f t="shared" si="147"/>
        <v>0.05</v>
      </c>
      <c r="T569" s="159" cm="1">
        <f t="array" ref="T569">IF(D569="Electric","--",IF(D569="Diesel",_xlfn._xlws.FILTER(ORDEF[HCDR],(ORDEF[HP]=I569)*(ORDEF[Model_Year]=E569),),""))</f>
        <v>1.17E-5</v>
      </c>
      <c r="U569" s="159" t="str" cm="1">
        <f t="array" ref="U569">IF(D569="Electric","--",IF(D569="Gasoline",_xlfn._xlws.FILTER(LSIEF[HC DR],(LSIEF[Fuel]=D569)*(LSIEF[HP Bin]=I569)*(LSIEF[Model Year]=E569)),""))</f>
        <v/>
      </c>
      <c r="V569" s="159">
        <f t="shared" si="148"/>
        <v>1.17E-5</v>
      </c>
      <c r="W569" s="158" cm="1">
        <f t="array" ref="W569">IF(D569="Electric","--",IF(D569="Diesel",_xlfn._xlws.FILTER(ORDEF[NOXzh],(ORDEF[HP]=I569)*(ORDEF[Model_Year]=E569)),""))</f>
        <v>0.81261700000000003</v>
      </c>
      <c r="X569" s="158" t="str" cm="1">
        <f t="array" ref="X569">IF(D569="Electric","--",IF(D569="Gasoline",_xlfn._xlws.FILTER(LSIEF[NOX-ZH (g/hp-hr)],(LSIEF[Fuel]=D569)*(LSIEF[HP Bin]=I569)*(LSIEF[Model Year]=E569)),""))</f>
        <v/>
      </c>
      <c r="Y569" s="158">
        <f t="shared" si="149"/>
        <v>0.81261700000000003</v>
      </c>
      <c r="Z569" s="159" cm="1">
        <f t="array" ref="Z569">IF(D569="Electric","--",IF(D569="Diesel",_xlfn._xlws.FILTER(ORDEF[NOXdr],(ORDEF[HP]=I569)*(ORDEF[Model_Year]=E569)),""))</f>
        <v>1.0699999999999999E-5</v>
      </c>
      <c r="AA569" s="159" t="str" cm="1">
        <f t="array" ref="AA569">IF(E569="Electric","--",IF(D569="Gasoline",_xlfn._xlws.FILTER(LSIEF[NOX DR],(LSIEF[Fuel]=D569)*(LSIEF[HP Bin]=I569)*(LSIEF[Model Year]=E569)),""))</f>
        <v/>
      </c>
      <c r="AB569" s="159">
        <f t="shared" si="150"/>
        <v>1.0699999999999999E-5</v>
      </c>
      <c r="AC569" s="158" cm="1">
        <f t="array" ref="AC569">IF(D569="Electric","--",IF(D569="Diesel",_xlfn._xlws.FILTER(DFCF2[Fuel_HC],(DFCF2[MY]=E569)),""))</f>
        <v>0.9</v>
      </c>
      <c r="AD569" s="158" t="str" cm="1">
        <f t="array" ref="AD569">IF(D569="Electric","--",IF(D569="Gasoline",_xlfn._xlws.FILTER(GFCF2[Fuel_HC],(GFCF2[MY]=E569)),""))</f>
        <v/>
      </c>
      <c r="AE569" s="158">
        <f t="shared" si="151"/>
        <v>0.9</v>
      </c>
      <c r="AF569" s="157" cm="1">
        <f t="array" ref="AF569">IF(D569="Electric","--",IF(D569="Diesel",_xlfn._xlws.FILTER(DFCF2[Fuel_NOX],(DFCF2[MY]=E569)),""))</f>
        <v>0.95</v>
      </c>
      <c r="AG569" s="157" t="str" cm="1">
        <f t="array" ref="AG569">IF(D569="Electric","--",IF(D569="Gasoline",_xlfn._xlws.FILTER(GFCF2[Fuel_NOX],(GFCF2[MY]=E569)),""))</f>
        <v/>
      </c>
      <c r="AH569" s="157">
        <f t="shared" si="152"/>
        <v>0.95</v>
      </c>
      <c r="AI569" s="158">
        <f t="shared" si="153"/>
        <v>7.0061399999999996E-2</v>
      </c>
      <c r="AJ569" s="158">
        <f t="shared" si="154"/>
        <v>0.79617884999999999</v>
      </c>
      <c r="AK569" s="158">
        <f t="shared" si="155"/>
        <v>8.1242317131569024</v>
      </c>
      <c r="AL569" s="158">
        <f t="shared" si="156"/>
        <v>92.323896789313267</v>
      </c>
      <c r="AM569" s="158">
        <f t="shared" si="157"/>
        <v>4.0621158565784512E-3</v>
      </c>
      <c r="AN569" s="158">
        <f t="shared" si="158"/>
        <v>4.6161948394656635E-2</v>
      </c>
      <c r="AO569" s="158">
        <f t="shared" si="159"/>
        <v>4.9151601864599256E-3</v>
      </c>
      <c r="AP569" s="157"/>
      <c r="AQ569" s="161"/>
      <c r="AR569" s="161"/>
      <c r="AS569" s="161" t="str">
        <f>IF(ISNA(VLOOKUP($B569,'2017 Emission Inventory'!$B$2:$B$803,1,FALSE)),"No","Yes")</f>
        <v>No</v>
      </c>
      <c r="AT569" s="161" t="str">
        <f>IFERROR(INDEX('2017 Emission Inventory'!$C$2:$C$803,MATCH($B569,'2017 Emission Inventory'!$B$2:$B$803,0)),"")</f>
        <v/>
      </c>
      <c r="AU569" s="161" t="str">
        <f>IFERROR(INDEX('2017 Emission Inventory'!$D$2:$D$803,MATCH($B569,'2017 Emission Inventory'!$B$2:$B$803,0)),"")</f>
        <v/>
      </c>
      <c r="AV569" s="161" t="str">
        <f>IFERROR(INDEX('2017 Emission Inventory'!$E$2:$E$803,MATCH($B569,'2017 Emission Inventory'!$B$2:$B$803,0)),"")</f>
        <v/>
      </c>
      <c r="AW569" s="161" t="str">
        <f>IFERROR(INDEX('2017 Emission Inventory'!$F$2:$F$803,MATCH($B569,'2017 Emission Inventory'!$B$2:$B$803,0)),"")</f>
        <v/>
      </c>
      <c r="AX569" s="161" t="str">
        <f>IFERROR(INDEX('2017 Emission Inventory'!$G$2:$G$803,MATCH($B569,'2017 Emission Inventory'!$B$2:$B$803,0)),"")</f>
        <v/>
      </c>
      <c r="AY569" s="162" t="str">
        <f>IFERROR(INDEX('2017 Emission Inventory'!$AL$2:$AL$803,MATCH($B569,'2017 Emission Inventory'!$B$2:$B$803,0)),"")</f>
        <v/>
      </c>
      <c r="AZ569" s="163" t="e">
        <f t="shared" si="160"/>
        <v>#VALUE!</v>
      </c>
      <c r="BB569" s="166"/>
    </row>
    <row r="570" spans="1:54" s="160" customFormat="1" x14ac:dyDescent="0.35">
      <c r="A570" s="157">
        <v>569</v>
      </c>
      <c r="B570" s="157">
        <v>770605</v>
      </c>
      <c r="C570" s="157" t="s">
        <v>419</v>
      </c>
      <c r="D570" s="157" t="s">
        <v>9</v>
      </c>
      <c r="E570" s="157">
        <v>2015</v>
      </c>
      <c r="F570" s="157">
        <v>325</v>
      </c>
      <c r="G570" s="157">
        <v>476</v>
      </c>
      <c r="H570" s="157" t="s">
        <v>622</v>
      </c>
      <c r="I570" s="157">
        <f t="shared" si="144"/>
        <v>600</v>
      </c>
      <c r="J570" s="157">
        <f>IF(D570="Electric","--",IF(D570="Diesel",VLOOKUP(C570,[2]ORDLF!A:B,2,FALSE),""))</f>
        <v>0.34</v>
      </c>
      <c r="K570" s="157" t="str">
        <f>IF(D570="Electric","--",IF(D570="Gasoline",VLOOKUP(C570,LSILF!A:C,3,FALSE),""))</f>
        <v/>
      </c>
      <c r="L570" s="158">
        <f t="shared" si="161"/>
        <v>0.34</v>
      </c>
      <c r="M570" s="157" cm="1">
        <f t="array" ref="M570">IF(D570="Electric","--",IF(D570="Diesel",_xlfn._xlws.FILTER(DIESCH[CH Cap],(DIESCH[HP Bin]=I570)),""))</f>
        <v>12000</v>
      </c>
      <c r="N570" s="157" t="str" cm="1">
        <f t="array" ref="N570">IF(D570="Electric","--",IF(D570="Gasoline",_xlfn._xlws.FILTER(LSICH[CH Cap],(LSICH[Fuel Type]=D570)*(LSICH[MY]=E570)),""))</f>
        <v/>
      </c>
      <c r="O570" s="157">
        <f t="shared" si="145"/>
        <v>12000</v>
      </c>
      <c r="P570" s="157">
        <f t="shared" si="146"/>
        <v>2380</v>
      </c>
      <c r="Q570" s="157" cm="1">
        <f t="array" ref="Q570">IF(D570="Electric","--",IF(D570="Diesel",_xlfn._xlws.FILTER(ORDEF[HC-ZH (g/hp-hr)],(ORDEF[HP]=I570)*(ORDEF[Model_Year]=E570)),""))</f>
        <v>0.05</v>
      </c>
      <c r="R570" s="157" t="str" cm="1">
        <f t="array" ref="R570">IF(D570="Electric","--",IF(D570="Gasoline",_xlfn._xlws.FILTER(LSIEF[HC-ZH (g/hp-hr)],(LSIEF[Fuel]=D570)*(LSIEF[HP Bin]=I570)*(LSIEF[Model Year]=E570)),""))</f>
        <v/>
      </c>
      <c r="S570" s="158">
        <f t="shared" si="147"/>
        <v>0.05</v>
      </c>
      <c r="T570" s="159" cm="1">
        <f t="array" ref="T570">IF(D570="Electric","--",IF(D570="Diesel",_xlfn._xlws.FILTER(ORDEF[HCDR],(ORDEF[HP]=I570)*(ORDEF[Model_Year]=E570),),""))</f>
        <v>1.17E-5</v>
      </c>
      <c r="U570" s="159" t="str" cm="1">
        <f t="array" ref="U570">IF(D570="Electric","--",IF(D570="Gasoline",_xlfn._xlws.FILTER(LSIEF[HC DR],(LSIEF[Fuel]=D570)*(LSIEF[HP Bin]=I570)*(LSIEF[Model Year]=E570)),""))</f>
        <v/>
      </c>
      <c r="V570" s="159">
        <f t="shared" si="148"/>
        <v>1.17E-5</v>
      </c>
      <c r="W570" s="158" cm="1">
        <f t="array" ref="W570">IF(D570="Electric","--",IF(D570="Diesel",_xlfn._xlws.FILTER(ORDEF[NOXzh],(ORDEF[HP]=I570)*(ORDEF[Model_Year]=E570)),""))</f>
        <v>0.81261700000000003</v>
      </c>
      <c r="X570" s="158" t="str" cm="1">
        <f t="array" ref="X570">IF(D570="Electric","--",IF(D570="Gasoline",_xlfn._xlws.FILTER(LSIEF[NOX-ZH (g/hp-hr)],(LSIEF[Fuel]=D570)*(LSIEF[HP Bin]=I570)*(LSIEF[Model Year]=E570)),""))</f>
        <v/>
      </c>
      <c r="Y570" s="158">
        <f t="shared" si="149"/>
        <v>0.81261700000000003</v>
      </c>
      <c r="Z570" s="159" cm="1">
        <f t="array" ref="Z570">IF(D570="Electric","--",IF(D570="Diesel",_xlfn._xlws.FILTER(ORDEF[NOXdr],(ORDEF[HP]=I570)*(ORDEF[Model_Year]=E570)),""))</f>
        <v>1.0699999999999999E-5</v>
      </c>
      <c r="AA570" s="159" t="str" cm="1">
        <f t="array" ref="AA570">IF(E570="Electric","--",IF(D570="Gasoline",_xlfn._xlws.FILTER(LSIEF[NOX DR],(LSIEF[Fuel]=D570)*(LSIEF[HP Bin]=I570)*(LSIEF[Model Year]=E570)),""))</f>
        <v/>
      </c>
      <c r="AB570" s="159">
        <f t="shared" si="150"/>
        <v>1.0699999999999999E-5</v>
      </c>
      <c r="AC570" s="158" cm="1">
        <f t="array" ref="AC570">IF(D570="Electric","--",IF(D570="Diesel",_xlfn._xlws.FILTER(DFCF2[Fuel_HC],(DFCF2[MY]=E570)),""))</f>
        <v>0.9</v>
      </c>
      <c r="AD570" s="158" t="str" cm="1">
        <f t="array" ref="AD570">IF(D570="Electric","--",IF(D570="Gasoline",_xlfn._xlws.FILTER(GFCF2[Fuel_HC],(GFCF2[MY]=E570)),""))</f>
        <v/>
      </c>
      <c r="AE570" s="158">
        <f t="shared" si="151"/>
        <v>0.9</v>
      </c>
      <c r="AF570" s="157" cm="1">
        <f t="array" ref="AF570">IF(D570="Electric","--",IF(D570="Diesel",_xlfn._xlws.FILTER(DFCF2[Fuel_NOX],(DFCF2[MY]=E570)),""))</f>
        <v>0.95</v>
      </c>
      <c r="AG570" s="157" t="str" cm="1">
        <f t="array" ref="AG570">IF(D570="Electric","--",IF(D570="Gasoline",_xlfn._xlws.FILTER(GFCF2[Fuel_NOX],(GFCF2[MY]=E570)),""))</f>
        <v/>
      </c>
      <c r="AH570" s="157">
        <f t="shared" si="152"/>
        <v>0.95</v>
      </c>
      <c r="AI570" s="158">
        <f t="shared" si="153"/>
        <v>7.0061399999999996E-2</v>
      </c>
      <c r="AJ570" s="158">
        <f t="shared" si="154"/>
        <v>0.79617884999999999</v>
      </c>
      <c r="AK570" s="158">
        <f t="shared" si="155"/>
        <v>8.1242317131569024</v>
      </c>
      <c r="AL570" s="158">
        <f t="shared" si="156"/>
        <v>92.323896789313267</v>
      </c>
      <c r="AM570" s="158">
        <f t="shared" si="157"/>
        <v>4.0621158565784512E-3</v>
      </c>
      <c r="AN570" s="158">
        <f t="shared" si="158"/>
        <v>4.6161948394656635E-2</v>
      </c>
      <c r="AO570" s="158">
        <f t="shared" si="159"/>
        <v>4.9151601864599256E-3</v>
      </c>
      <c r="AP570" s="157"/>
      <c r="AQ570" s="161"/>
      <c r="AR570" s="161"/>
      <c r="AS570" s="161" t="str">
        <f>IF(ISNA(VLOOKUP($B570,'2017 Emission Inventory'!$B$2:$B$803,1,FALSE)),"No","Yes")</f>
        <v>No</v>
      </c>
      <c r="AT570" s="161" t="str">
        <f>IFERROR(INDEX('2017 Emission Inventory'!$C$2:$C$803,MATCH($B570,'2017 Emission Inventory'!$B$2:$B$803,0)),"")</f>
        <v/>
      </c>
      <c r="AU570" s="161" t="str">
        <f>IFERROR(INDEX('2017 Emission Inventory'!$D$2:$D$803,MATCH($B570,'2017 Emission Inventory'!$B$2:$B$803,0)),"")</f>
        <v/>
      </c>
      <c r="AV570" s="161" t="str">
        <f>IFERROR(INDEX('2017 Emission Inventory'!$E$2:$E$803,MATCH($B570,'2017 Emission Inventory'!$B$2:$B$803,0)),"")</f>
        <v/>
      </c>
      <c r="AW570" s="161" t="str">
        <f>IFERROR(INDEX('2017 Emission Inventory'!$F$2:$F$803,MATCH($B570,'2017 Emission Inventory'!$B$2:$B$803,0)),"")</f>
        <v/>
      </c>
      <c r="AX570" s="161" t="str">
        <f>IFERROR(INDEX('2017 Emission Inventory'!$G$2:$G$803,MATCH($B570,'2017 Emission Inventory'!$B$2:$B$803,0)),"")</f>
        <v/>
      </c>
      <c r="AY570" s="162" t="str">
        <f>IFERROR(INDEX('2017 Emission Inventory'!$AL$2:$AL$803,MATCH($B570,'2017 Emission Inventory'!$B$2:$B$803,0)),"")</f>
        <v/>
      </c>
      <c r="AZ570" s="163" t="e">
        <f t="shared" si="160"/>
        <v>#VALUE!</v>
      </c>
      <c r="BB570" s="166"/>
    </row>
    <row r="571" spans="1:54" s="160" customFormat="1" x14ac:dyDescent="0.35">
      <c r="A571" s="157">
        <v>570</v>
      </c>
      <c r="B571" s="157">
        <v>770606</v>
      </c>
      <c r="C571" s="157" t="s">
        <v>419</v>
      </c>
      <c r="D571" s="157" t="s">
        <v>9</v>
      </c>
      <c r="E571" s="157">
        <v>2015</v>
      </c>
      <c r="F571" s="157">
        <v>325</v>
      </c>
      <c r="G571" s="157">
        <v>476</v>
      </c>
      <c r="H571" s="157" t="s">
        <v>622</v>
      </c>
      <c r="I571" s="157">
        <f t="shared" si="144"/>
        <v>600</v>
      </c>
      <c r="J571" s="157">
        <f>IF(D571="Electric","--",IF(D571="Diesel",VLOOKUP(C571,[2]ORDLF!A:B,2,FALSE),""))</f>
        <v>0.34</v>
      </c>
      <c r="K571" s="157" t="str">
        <f>IF(D571="Electric","--",IF(D571="Gasoline",VLOOKUP(C571,LSILF!A:C,3,FALSE),""))</f>
        <v/>
      </c>
      <c r="L571" s="158">
        <f t="shared" si="161"/>
        <v>0.34</v>
      </c>
      <c r="M571" s="157" cm="1">
        <f t="array" ref="M571">IF(D571="Electric","--",IF(D571="Diesel",_xlfn._xlws.FILTER(DIESCH[CH Cap],(DIESCH[HP Bin]=I571)),""))</f>
        <v>12000</v>
      </c>
      <c r="N571" s="157" t="str" cm="1">
        <f t="array" ref="N571">IF(D571="Electric","--",IF(D571="Gasoline",_xlfn._xlws.FILTER(LSICH[CH Cap],(LSICH[Fuel Type]=D571)*(LSICH[MY]=E571)),""))</f>
        <v/>
      </c>
      <c r="O571" s="157">
        <f t="shared" si="145"/>
        <v>12000</v>
      </c>
      <c r="P571" s="157">
        <f t="shared" si="146"/>
        <v>2380</v>
      </c>
      <c r="Q571" s="157" cm="1">
        <f t="array" ref="Q571">IF(D571="Electric","--",IF(D571="Diesel",_xlfn._xlws.FILTER(ORDEF[HC-ZH (g/hp-hr)],(ORDEF[HP]=I571)*(ORDEF[Model_Year]=E571)),""))</f>
        <v>0.05</v>
      </c>
      <c r="R571" s="157" t="str" cm="1">
        <f t="array" ref="R571">IF(D571="Electric","--",IF(D571="Gasoline",_xlfn._xlws.FILTER(LSIEF[HC-ZH (g/hp-hr)],(LSIEF[Fuel]=D571)*(LSIEF[HP Bin]=I571)*(LSIEF[Model Year]=E571)),""))</f>
        <v/>
      </c>
      <c r="S571" s="158">
        <f t="shared" si="147"/>
        <v>0.05</v>
      </c>
      <c r="T571" s="159" cm="1">
        <f t="array" ref="T571">IF(D571="Electric","--",IF(D571="Diesel",_xlfn._xlws.FILTER(ORDEF[HCDR],(ORDEF[HP]=I571)*(ORDEF[Model_Year]=E571),),""))</f>
        <v>1.17E-5</v>
      </c>
      <c r="U571" s="159" t="str" cm="1">
        <f t="array" ref="U571">IF(D571="Electric","--",IF(D571="Gasoline",_xlfn._xlws.FILTER(LSIEF[HC DR],(LSIEF[Fuel]=D571)*(LSIEF[HP Bin]=I571)*(LSIEF[Model Year]=E571)),""))</f>
        <v/>
      </c>
      <c r="V571" s="159">
        <f t="shared" si="148"/>
        <v>1.17E-5</v>
      </c>
      <c r="W571" s="158" cm="1">
        <f t="array" ref="W571">IF(D571="Electric","--",IF(D571="Diesel",_xlfn._xlws.FILTER(ORDEF[NOXzh],(ORDEF[HP]=I571)*(ORDEF[Model_Year]=E571)),""))</f>
        <v>0.81261700000000003</v>
      </c>
      <c r="X571" s="158" t="str" cm="1">
        <f t="array" ref="X571">IF(D571="Electric","--",IF(D571="Gasoline",_xlfn._xlws.FILTER(LSIEF[NOX-ZH (g/hp-hr)],(LSIEF[Fuel]=D571)*(LSIEF[HP Bin]=I571)*(LSIEF[Model Year]=E571)),""))</f>
        <v/>
      </c>
      <c r="Y571" s="158">
        <f t="shared" si="149"/>
        <v>0.81261700000000003</v>
      </c>
      <c r="Z571" s="159" cm="1">
        <f t="array" ref="Z571">IF(D571="Electric","--",IF(D571="Diesel",_xlfn._xlws.FILTER(ORDEF[NOXdr],(ORDEF[HP]=I571)*(ORDEF[Model_Year]=E571)),""))</f>
        <v>1.0699999999999999E-5</v>
      </c>
      <c r="AA571" s="159" t="str" cm="1">
        <f t="array" ref="AA571">IF(E571="Electric","--",IF(D571="Gasoline",_xlfn._xlws.FILTER(LSIEF[NOX DR],(LSIEF[Fuel]=D571)*(LSIEF[HP Bin]=I571)*(LSIEF[Model Year]=E571)),""))</f>
        <v/>
      </c>
      <c r="AB571" s="159">
        <f t="shared" si="150"/>
        <v>1.0699999999999999E-5</v>
      </c>
      <c r="AC571" s="158" cm="1">
        <f t="array" ref="AC571">IF(D571="Electric","--",IF(D571="Diesel",_xlfn._xlws.FILTER(DFCF2[Fuel_HC],(DFCF2[MY]=E571)),""))</f>
        <v>0.9</v>
      </c>
      <c r="AD571" s="158" t="str" cm="1">
        <f t="array" ref="AD571">IF(D571="Electric","--",IF(D571="Gasoline",_xlfn._xlws.FILTER(GFCF2[Fuel_HC],(GFCF2[MY]=E571)),""))</f>
        <v/>
      </c>
      <c r="AE571" s="158">
        <f t="shared" si="151"/>
        <v>0.9</v>
      </c>
      <c r="AF571" s="157" cm="1">
        <f t="array" ref="AF571">IF(D571="Electric","--",IF(D571="Diesel",_xlfn._xlws.FILTER(DFCF2[Fuel_NOX],(DFCF2[MY]=E571)),""))</f>
        <v>0.95</v>
      </c>
      <c r="AG571" s="157" t="str" cm="1">
        <f t="array" ref="AG571">IF(D571="Electric","--",IF(D571="Gasoline",_xlfn._xlws.FILTER(GFCF2[Fuel_NOX],(GFCF2[MY]=E571)),""))</f>
        <v/>
      </c>
      <c r="AH571" s="157">
        <f t="shared" si="152"/>
        <v>0.95</v>
      </c>
      <c r="AI571" s="158">
        <f t="shared" si="153"/>
        <v>7.0061399999999996E-2</v>
      </c>
      <c r="AJ571" s="158">
        <f t="shared" si="154"/>
        <v>0.79617884999999999</v>
      </c>
      <c r="AK571" s="158">
        <f t="shared" si="155"/>
        <v>8.1242317131569024</v>
      </c>
      <c r="AL571" s="158">
        <f t="shared" si="156"/>
        <v>92.323896789313267</v>
      </c>
      <c r="AM571" s="158">
        <f t="shared" si="157"/>
        <v>4.0621158565784512E-3</v>
      </c>
      <c r="AN571" s="158">
        <f t="shared" si="158"/>
        <v>4.6161948394656635E-2</v>
      </c>
      <c r="AO571" s="158">
        <f t="shared" si="159"/>
        <v>4.9151601864599256E-3</v>
      </c>
      <c r="AP571" s="157"/>
      <c r="AQ571" s="161"/>
      <c r="AR571" s="161"/>
      <c r="AS571" s="161" t="str">
        <f>IF(ISNA(VLOOKUP($B571,'2017 Emission Inventory'!$B$2:$B$803,1,FALSE)),"No","Yes")</f>
        <v>No</v>
      </c>
      <c r="AT571" s="161" t="str">
        <f>IFERROR(INDEX('2017 Emission Inventory'!$C$2:$C$803,MATCH($B571,'2017 Emission Inventory'!$B$2:$B$803,0)),"")</f>
        <v/>
      </c>
      <c r="AU571" s="161" t="str">
        <f>IFERROR(INDEX('2017 Emission Inventory'!$D$2:$D$803,MATCH($B571,'2017 Emission Inventory'!$B$2:$B$803,0)),"")</f>
        <v/>
      </c>
      <c r="AV571" s="161" t="str">
        <f>IFERROR(INDEX('2017 Emission Inventory'!$E$2:$E$803,MATCH($B571,'2017 Emission Inventory'!$B$2:$B$803,0)),"")</f>
        <v/>
      </c>
      <c r="AW571" s="161" t="str">
        <f>IFERROR(INDEX('2017 Emission Inventory'!$F$2:$F$803,MATCH($B571,'2017 Emission Inventory'!$B$2:$B$803,0)),"")</f>
        <v/>
      </c>
      <c r="AX571" s="161" t="str">
        <f>IFERROR(INDEX('2017 Emission Inventory'!$G$2:$G$803,MATCH($B571,'2017 Emission Inventory'!$B$2:$B$803,0)),"")</f>
        <v/>
      </c>
      <c r="AY571" s="162" t="str">
        <f>IFERROR(INDEX('2017 Emission Inventory'!$AL$2:$AL$803,MATCH($B571,'2017 Emission Inventory'!$B$2:$B$803,0)),"")</f>
        <v/>
      </c>
      <c r="AZ571" s="163" t="e">
        <f t="shared" si="160"/>
        <v>#VALUE!</v>
      </c>
      <c r="BB571" s="166"/>
    </row>
    <row r="572" spans="1:54" s="160" customFormat="1" x14ac:dyDescent="0.35">
      <c r="A572" s="157">
        <v>571</v>
      </c>
      <c r="B572" s="157" t="s">
        <v>445</v>
      </c>
      <c r="C572" s="157" t="s">
        <v>419</v>
      </c>
      <c r="D572" s="157" t="s">
        <v>9</v>
      </c>
      <c r="E572" s="157">
        <v>2015</v>
      </c>
      <c r="F572" s="157">
        <v>155</v>
      </c>
      <c r="G572" s="157">
        <v>476</v>
      </c>
      <c r="H572" s="157" t="s">
        <v>622</v>
      </c>
      <c r="I572" s="157">
        <f t="shared" si="144"/>
        <v>175</v>
      </c>
      <c r="J572" s="157">
        <f>IF(D572="Electric","--",IF(D572="Diesel",VLOOKUP(C572,[2]ORDLF!A:B,2,FALSE),""))</f>
        <v>0.34</v>
      </c>
      <c r="K572" s="157" t="str">
        <f>IF(D572="Electric","--",IF(D572="Gasoline",VLOOKUP(C572,LSILF!A:C,3,FALSE),""))</f>
        <v/>
      </c>
      <c r="L572" s="158">
        <f t="shared" si="161"/>
        <v>0.34</v>
      </c>
      <c r="M572" s="157" cm="1">
        <f t="array" ref="M572">IF(D572="Electric","--",IF(D572="Diesel",_xlfn._xlws.FILTER(DIESCH[CH Cap],(DIESCH[HP Bin]=I572)),""))</f>
        <v>12000</v>
      </c>
      <c r="N572" s="157" t="str" cm="1">
        <f t="array" ref="N572">IF(D572="Electric","--",IF(D572="Gasoline",_xlfn._xlws.FILTER(LSICH[CH Cap],(LSICH[Fuel Type]=D572)*(LSICH[MY]=E572)),""))</f>
        <v/>
      </c>
      <c r="O572" s="157">
        <f t="shared" si="145"/>
        <v>12000</v>
      </c>
      <c r="P572" s="157">
        <f t="shared" si="146"/>
        <v>2380</v>
      </c>
      <c r="Q572" s="157" cm="1">
        <f t="array" ref="Q572">IF(D572="Electric","--",IF(D572="Diesel",_xlfn._xlws.FILTER(ORDEF[HC-ZH (g/hp-hr)],(ORDEF[HP]=I572)*(ORDEF[Model_Year]=E572)),""))</f>
        <v>0.05</v>
      </c>
      <c r="R572" s="157" t="str" cm="1">
        <f t="array" ref="R572">IF(D572="Electric","--",IF(D572="Gasoline",_xlfn._xlws.FILTER(LSIEF[HC-ZH (g/hp-hr)],(LSIEF[Fuel]=D572)*(LSIEF[HP Bin]=I572)*(LSIEF[Model Year]=E572)),""))</f>
        <v/>
      </c>
      <c r="S572" s="158">
        <f t="shared" si="147"/>
        <v>0.05</v>
      </c>
      <c r="T572" s="159" cm="1">
        <f t="array" ref="T572">IF(D572="Electric","--",IF(D572="Diesel",_xlfn._xlws.FILTER(ORDEF[HCDR],(ORDEF[HP]=I572)*(ORDEF[Model_Year]=E572),),""))</f>
        <v>1.17E-5</v>
      </c>
      <c r="U572" s="159" t="str" cm="1">
        <f t="array" ref="U572">IF(D572="Electric","--",IF(D572="Gasoline",_xlfn._xlws.FILTER(LSIEF[HC DR],(LSIEF[Fuel]=D572)*(LSIEF[HP Bin]=I572)*(LSIEF[Model Year]=E572)),""))</f>
        <v/>
      </c>
      <c r="V572" s="159">
        <f t="shared" si="148"/>
        <v>1.17E-5</v>
      </c>
      <c r="W572" s="158" cm="1">
        <f t="array" ref="W572">IF(D572="Electric","--",IF(D572="Diesel",_xlfn._xlws.FILTER(ORDEF[NOXzh],(ORDEF[HP]=I572)*(ORDEF[Model_Year]=E572)),""))</f>
        <v>1.126007</v>
      </c>
      <c r="X572" s="158" t="str" cm="1">
        <f t="array" ref="X572">IF(D572="Electric","--",IF(D572="Gasoline",_xlfn._xlws.FILTER(LSIEF[NOX-ZH (g/hp-hr)],(LSIEF[Fuel]=D572)*(LSIEF[HP Bin]=I572)*(LSIEF[Model Year]=E572)),""))</f>
        <v/>
      </c>
      <c r="Y572" s="158">
        <f t="shared" si="149"/>
        <v>1.126007</v>
      </c>
      <c r="Z572" s="159" cm="1">
        <f t="array" ref="Z572">IF(D572="Electric","--",IF(D572="Diesel",_xlfn._xlws.FILTER(ORDEF[NOXdr],(ORDEF[HP]=I572)*(ORDEF[Model_Year]=E572)),""))</f>
        <v>1.4800000000000001E-5</v>
      </c>
      <c r="AA572" s="159" t="str" cm="1">
        <f t="array" ref="AA572">IF(E572="Electric","--",IF(D572="Gasoline",_xlfn._xlws.FILTER(LSIEF[NOX DR],(LSIEF[Fuel]=D572)*(LSIEF[HP Bin]=I572)*(LSIEF[Model Year]=E572)),""))</f>
        <v/>
      </c>
      <c r="AB572" s="159">
        <f t="shared" si="150"/>
        <v>1.4800000000000001E-5</v>
      </c>
      <c r="AC572" s="158" cm="1">
        <f t="array" ref="AC572">IF(D572="Electric","--",IF(D572="Diesel",_xlfn._xlws.FILTER(DFCF2[Fuel_HC],(DFCF2[MY]=E572)),""))</f>
        <v>0.9</v>
      </c>
      <c r="AD572" s="158" t="str" cm="1">
        <f t="array" ref="AD572">IF(D572="Electric","--",IF(D572="Gasoline",_xlfn._xlws.FILTER(GFCF2[Fuel_HC],(GFCF2[MY]=E572)),""))</f>
        <v/>
      </c>
      <c r="AE572" s="158">
        <f t="shared" si="151"/>
        <v>0.9</v>
      </c>
      <c r="AF572" s="157" cm="1">
        <f t="array" ref="AF572">IF(D572="Electric","--",IF(D572="Diesel",_xlfn._xlws.FILTER(DFCF2[Fuel_NOX],(DFCF2[MY]=E572)),""))</f>
        <v>0.95</v>
      </c>
      <c r="AG572" s="157" t="str" cm="1">
        <f t="array" ref="AG572">IF(D572="Electric","--",IF(D572="Gasoline",_xlfn._xlws.FILTER(GFCF2[Fuel_NOX],(GFCF2[MY]=E572)),""))</f>
        <v/>
      </c>
      <c r="AH572" s="157">
        <f t="shared" si="152"/>
        <v>0.95</v>
      </c>
      <c r="AI572" s="158">
        <f t="shared" si="153"/>
        <v>7.0061399999999996E-2</v>
      </c>
      <c r="AJ572" s="158">
        <f t="shared" si="154"/>
        <v>1.1031694499999998</v>
      </c>
      <c r="AK572" s="158">
        <f t="shared" si="155"/>
        <v>3.8746335862748307</v>
      </c>
      <c r="AL572" s="158">
        <f t="shared" si="156"/>
        <v>61.009020692169045</v>
      </c>
      <c r="AM572" s="158">
        <f t="shared" si="157"/>
        <v>1.9373167931374152E-3</v>
      </c>
      <c r="AN572" s="158">
        <f t="shared" si="158"/>
        <v>3.0504510346084524E-2</v>
      </c>
      <c r="AO572" s="158">
        <f t="shared" si="159"/>
        <v>2.3441533196962724E-3</v>
      </c>
      <c r="AP572" s="157"/>
      <c r="AQ572" s="161"/>
      <c r="AR572" s="161"/>
      <c r="AS572" s="161" t="str">
        <f>IF(ISNA(VLOOKUP($B572,'2017 Emission Inventory'!$B$2:$B$803,1,FALSE)),"No","Yes")</f>
        <v>Yes</v>
      </c>
      <c r="AT572" s="161" t="str">
        <f>IFERROR(INDEX('2017 Emission Inventory'!$C$2:$C$803,MATCH($B572,'2017 Emission Inventory'!$B$2:$B$803,0)),"")</f>
        <v>GPU</v>
      </c>
      <c r="AU572" s="161" t="str">
        <f>IFERROR(INDEX('2017 Emission Inventory'!$D$2:$D$803,MATCH($B572,'2017 Emission Inventory'!$B$2:$B$803,0)),"")</f>
        <v>Diesel</v>
      </c>
      <c r="AV572" s="161">
        <f>IFERROR(INDEX('2017 Emission Inventory'!$E$2:$E$803,MATCH($B572,'2017 Emission Inventory'!$B$2:$B$803,0)),"")</f>
        <v>2015</v>
      </c>
      <c r="AW572" s="161">
        <f>IFERROR(INDEX('2017 Emission Inventory'!$F$2:$F$803,MATCH($B572,'2017 Emission Inventory'!$B$2:$B$803,0)),"")</f>
        <v>155</v>
      </c>
      <c r="AX572" s="161">
        <f>IFERROR(INDEX('2017 Emission Inventory'!$G$2:$G$803,MATCH($B572,'2017 Emission Inventory'!$B$2:$B$803,0)),"")</f>
        <v>476</v>
      </c>
      <c r="AY572" s="162">
        <f>IFERROR(INDEX('2017 Emission Inventory'!$AL$2:$AL$803,MATCH($B572,'2017 Emission Inventory'!$B$2:$B$803,0)),"")</f>
        <v>59.89865673623212</v>
      </c>
      <c r="AZ572" s="163">
        <f t="shared" si="160"/>
        <v>1.1103639559369256</v>
      </c>
      <c r="BB572" s="166"/>
    </row>
    <row r="573" spans="1:54" s="160" customFormat="1" x14ac:dyDescent="0.35">
      <c r="A573" s="157">
        <v>572</v>
      </c>
      <c r="B573" s="157">
        <v>5380</v>
      </c>
      <c r="C573" s="157" t="s">
        <v>419</v>
      </c>
      <c r="D573" s="157" t="s">
        <v>9</v>
      </c>
      <c r="E573" s="157">
        <v>2016</v>
      </c>
      <c r="F573" s="157">
        <v>175</v>
      </c>
      <c r="G573" s="157">
        <v>476</v>
      </c>
      <c r="H573" s="157" t="s">
        <v>622</v>
      </c>
      <c r="I573" s="157">
        <f t="shared" si="144"/>
        <v>300</v>
      </c>
      <c r="J573" s="157">
        <f>IF(D573="Electric","--",IF(D573="Diesel",VLOOKUP(C573,[2]ORDLF!A:B,2,FALSE),""))</f>
        <v>0.34</v>
      </c>
      <c r="K573" s="157" t="str">
        <f>IF(D573="Electric","--",IF(D573="Gasoline",VLOOKUP(C573,LSILF!A:C,3,FALSE),""))</f>
        <v/>
      </c>
      <c r="L573" s="158">
        <f t="shared" si="161"/>
        <v>0.34</v>
      </c>
      <c r="M573" s="157" cm="1">
        <f t="array" ref="M573">IF(D573="Electric","--",IF(D573="Diesel",_xlfn._xlws.FILTER(DIESCH[CH Cap],(DIESCH[HP Bin]=I573)),""))</f>
        <v>12000</v>
      </c>
      <c r="N573" s="157" t="str" cm="1">
        <f t="array" ref="N573">IF(D573="Electric","--",IF(D573="Gasoline",_xlfn._xlws.FILTER(LSICH[CH Cap],(LSICH[Fuel Type]=D573)*(LSICH[MY]=E573)),""))</f>
        <v/>
      </c>
      <c r="O573" s="157">
        <f t="shared" si="145"/>
        <v>12000</v>
      </c>
      <c r="P573" s="157">
        <f t="shared" si="146"/>
        <v>1904</v>
      </c>
      <c r="Q573" s="157" cm="1">
        <f t="array" ref="Q573">IF(D573="Electric","--",IF(D573="Diesel",_xlfn._xlws.FILTER(ORDEF[HC-ZH (g/hp-hr)],(ORDEF[HP]=I573)*(ORDEF[Model_Year]=E573)),""))</f>
        <v>0.05</v>
      </c>
      <c r="R573" s="157" t="str" cm="1">
        <f t="array" ref="R573">IF(D573="Electric","--",IF(D573="Gasoline",_xlfn._xlws.FILTER(LSIEF[HC-ZH (g/hp-hr)],(LSIEF[Fuel]=D573)*(LSIEF[HP Bin]=I573)*(LSIEF[Model Year]=E573)),""))</f>
        <v/>
      </c>
      <c r="S573" s="158">
        <f t="shared" si="147"/>
        <v>0.05</v>
      </c>
      <c r="T573" s="159" cm="1">
        <f t="array" ref="T573">IF(D573="Electric","--",IF(D573="Diesel",_xlfn._xlws.FILTER(ORDEF[HCDR],(ORDEF[HP]=I573)*(ORDEF[Model_Year]=E573),),""))</f>
        <v>1.17E-5</v>
      </c>
      <c r="U573" s="159" t="str" cm="1">
        <f t="array" ref="U573">IF(D573="Electric","--",IF(D573="Gasoline",_xlfn._xlws.FILTER(LSIEF[HC DR],(LSIEF[Fuel]=D573)*(LSIEF[HP Bin]=I573)*(LSIEF[Model Year]=E573)),""))</f>
        <v/>
      </c>
      <c r="V573" s="159">
        <f t="shared" si="148"/>
        <v>1.17E-5</v>
      </c>
      <c r="W573" s="158" cm="1">
        <f t="array" ref="W573">IF(D573="Electric","--",IF(D573="Diesel",_xlfn._xlws.FILTER(ORDEF[NOXzh],(ORDEF[HP]=I573)*(ORDEF[Model_Year]=E573)),""))</f>
        <v>0.88619700000000001</v>
      </c>
      <c r="X573" s="158" t="str" cm="1">
        <f t="array" ref="X573">IF(D573="Electric","--",IF(D573="Gasoline",_xlfn._xlws.FILTER(LSIEF[NOX-ZH (g/hp-hr)],(LSIEF[Fuel]=D573)*(LSIEF[HP Bin]=I573)*(LSIEF[Model Year]=E573)),""))</f>
        <v/>
      </c>
      <c r="Y573" s="158">
        <f t="shared" si="149"/>
        <v>0.88619700000000001</v>
      </c>
      <c r="Z573" s="159" cm="1">
        <f t="array" ref="Z573">IF(D573="Electric","--",IF(D573="Diesel",_xlfn._xlws.FILTER(ORDEF[NOXdr],(ORDEF[HP]=I573)*(ORDEF[Model_Year]=E573)),""))</f>
        <v>1.17E-5</v>
      </c>
      <c r="AA573" s="159" t="str" cm="1">
        <f t="array" ref="AA573">IF(E573="Electric","--",IF(D573="Gasoline",_xlfn._xlws.FILTER(LSIEF[NOX DR],(LSIEF[Fuel]=D573)*(LSIEF[HP Bin]=I573)*(LSIEF[Model Year]=E573)),""))</f>
        <v/>
      </c>
      <c r="AB573" s="159">
        <f t="shared" si="150"/>
        <v>1.17E-5</v>
      </c>
      <c r="AC573" s="158" cm="1">
        <f t="array" ref="AC573">IF(D573="Electric","--",IF(D573="Diesel",_xlfn._xlws.FILTER(DFCF2[Fuel_HC],(DFCF2[MY]=E573)),""))</f>
        <v>0.9</v>
      </c>
      <c r="AD573" s="158" t="str" cm="1">
        <f t="array" ref="AD573">IF(D573="Electric","--",IF(D573="Gasoline",_xlfn._xlws.FILTER(GFCF2[Fuel_HC],(GFCF2[MY]=E573)),""))</f>
        <v/>
      </c>
      <c r="AE573" s="158">
        <f t="shared" si="151"/>
        <v>0.9</v>
      </c>
      <c r="AF573" s="157" cm="1">
        <f t="array" ref="AF573">IF(D573="Electric","--",IF(D573="Diesel",_xlfn._xlws.FILTER(DFCF2[Fuel_NOX],(DFCF2[MY]=E573)),""))</f>
        <v>0.95</v>
      </c>
      <c r="AG573" s="157" t="str" cm="1">
        <f t="array" ref="AG573">IF(D573="Electric","--",IF(D573="Gasoline",_xlfn._xlws.FILTER(GFCF2[Fuel_NOX],(GFCF2[MY]=E573)),""))</f>
        <v/>
      </c>
      <c r="AH573" s="157">
        <f t="shared" si="152"/>
        <v>0.95</v>
      </c>
      <c r="AI573" s="158">
        <f t="shared" si="153"/>
        <v>6.5049120000000002E-2</v>
      </c>
      <c r="AJ573" s="158">
        <f t="shared" si="154"/>
        <v>0.86305010999999998</v>
      </c>
      <c r="AK573" s="158">
        <f t="shared" si="155"/>
        <v>4.0616229427315984</v>
      </c>
      <c r="AL573" s="158">
        <f t="shared" si="156"/>
        <v>53.888263630669094</v>
      </c>
      <c r="AM573" s="158">
        <f t="shared" si="157"/>
        <v>2.0308114713657992E-3</v>
      </c>
      <c r="AN573" s="158">
        <f t="shared" si="158"/>
        <v>2.694413181533455E-2</v>
      </c>
      <c r="AO573" s="158">
        <f t="shared" si="159"/>
        <v>2.4572818803526172E-3</v>
      </c>
      <c r="AP573" s="157"/>
      <c r="AQ573" s="161"/>
      <c r="AR573" s="161"/>
      <c r="AS573" s="161" t="str">
        <f>IF(ISNA(VLOOKUP($B573,'2017 Emission Inventory'!$B$2:$B$803,1,FALSE)),"No","Yes")</f>
        <v>Yes</v>
      </c>
      <c r="AT573" s="161" t="str">
        <f>IFERROR(INDEX('2017 Emission Inventory'!$C$2:$C$803,MATCH($B573,'2017 Emission Inventory'!$B$2:$B$803,0)),"")</f>
        <v>GPU</v>
      </c>
      <c r="AU573" s="161" t="str">
        <f>IFERROR(INDEX('2017 Emission Inventory'!$D$2:$D$803,MATCH($B573,'2017 Emission Inventory'!$B$2:$B$803,0)),"")</f>
        <v>Diesel</v>
      </c>
      <c r="AV573" s="161">
        <f>IFERROR(INDEX('2017 Emission Inventory'!$E$2:$E$803,MATCH($B573,'2017 Emission Inventory'!$B$2:$B$803,0)),"")</f>
        <v>2016</v>
      </c>
      <c r="AW573" s="161">
        <f>IFERROR(INDEX('2017 Emission Inventory'!$F$2:$F$803,MATCH($B573,'2017 Emission Inventory'!$B$2:$B$803,0)),"")</f>
        <v>162</v>
      </c>
      <c r="AX573" s="161">
        <f>IFERROR(INDEX('2017 Emission Inventory'!$G$2:$G$803,MATCH($B573,'2017 Emission Inventory'!$B$2:$B$803,0)),"")</f>
        <v>476</v>
      </c>
      <c r="AY573" s="162">
        <f>IFERROR(INDEX('2017 Emission Inventory'!$AL$2:$AL$803,MATCH($B573,'2017 Emission Inventory'!$B$2:$B$803,0)),"")</f>
        <v>49.490380845085191</v>
      </c>
      <c r="AZ573" s="163">
        <f t="shared" si="160"/>
        <v>4.3978827855839029</v>
      </c>
      <c r="BB573" s="166"/>
    </row>
    <row r="574" spans="1:54" s="160" customFormat="1" x14ac:dyDescent="0.35">
      <c r="A574" s="157">
        <v>573</v>
      </c>
      <c r="B574" s="157">
        <v>411249</v>
      </c>
      <c r="C574" s="157" t="s">
        <v>419</v>
      </c>
      <c r="D574" s="157" t="s">
        <v>9</v>
      </c>
      <c r="E574" s="157">
        <v>2016</v>
      </c>
      <c r="F574" s="157">
        <v>325</v>
      </c>
      <c r="G574" s="157">
        <v>476</v>
      </c>
      <c r="H574" s="157" t="s">
        <v>622</v>
      </c>
      <c r="I574" s="157">
        <f t="shared" si="144"/>
        <v>600</v>
      </c>
      <c r="J574" s="157">
        <f>IF(D574="Electric","--",IF(D574="Diesel",VLOOKUP(C574,[2]ORDLF!A:B,2,FALSE),""))</f>
        <v>0.34</v>
      </c>
      <c r="K574" s="157" t="str">
        <f>IF(D574="Electric","--",IF(D574="Gasoline",VLOOKUP(C574,LSILF!A:C,3,FALSE),""))</f>
        <v/>
      </c>
      <c r="L574" s="158">
        <f t="shared" si="161"/>
        <v>0.34</v>
      </c>
      <c r="M574" s="157" cm="1">
        <f t="array" ref="M574">IF(D574="Electric","--",IF(D574="Diesel",_xlfn._xlws.FILTER(DIESCH[CH Cap],(DIESCH[HP Bin]=I574)),""))</f>
        <v>12000</v>
      </c>
      <c r="N574" s="157" t="str" cm="1">
        <f t="array" ref="N574">IF(D574="Electric","--",IF(D574="Gasoline",_xlfn._xlws.FILTER(LSICH[CH Cap],(LSICH[Fuel Type]=D574)*(LSICH[MY]=E574)),""))</f>
        <v/>
      </c>
      <c r="O574" s="157">
        <f t="shared" si="145"/>
        <v>12000</v>
      </c>
      <c r="P574" s="157">
        <f t="shared" si="146"/>
        <v>1904</v>
      </c>
      <c r="Q574" s="157" cm="1">
        <f t="array" ref="Q574">IF(D574="Electric","--",IF(D574="Diesel",_xlfn._xlws.FILTER(ORDEF[HC-ZH (g/hp-hr)],(ORDEF[HP]=I574)*(ORDEF[Model_Year]=E574)),""))</f>
        <v>0.05</v>
      </c>
      <c r="R574" s="157" t="str" cm="1">
        <f t="array" ref="R574">IF(D574="Electric","--",IF(D574="Gasoline",_xlfn._xlws.FILTER(LSIEF[HC-ZH (g/hp-hr)],(LSIEF[Fuel]=D574)*(LSIEF[HP Bin]=I574)*(LSIEF[Model Year]=E574)),""))</f>
        <v/>
      </c>
      <c r="S574" s="158">
        <f t="shared" si="147"/>
        <v>0.05</v>
      </c>
      <c r="T574" s="159" cm="1">
        <f t="array" ref="T574">IF(D574="Electric","--",IF(D574="Diesel",_xlfn._xlws.FILTER(ORDEF[HCDR],(ORDEF[HP]=I574)*(ORDEF[Model_Year]=E574),),""))</f>
        <v>1.17E-5</v>
      </c>
      <c r="U574" s="159" t="str" cm="1">
        <f t="array" ref="U574">IF(D574="Electric","--",IF(D574="Gasoline",_xlfn._xlws.FILTER(LSIEF[HC DR],(LSIEF[Fuel]=D574)*(LSIEF[HP Bin]=I574)*(LSIEF[Model Year]=E574)),""))</f>
        <v/>
      </c>
      <c r="V574" s="159">
        <f t="shared" si="148"/>
        <v>1.17E-5</v>
      </c>
      <c r="W574" s="158" cm="1">
        <f t="array" ref="W574">IF(D574="Electric","--",IF(D574="Diesel",_xlfn._xlws.FILTER(ORDEF[NOXzh],(ORDEF[HP]=I574)*(ORDEF[Model_Year]=E574)),""))</f>
        <v>0.90412800000000004</v>
      </c>
      <c r="X574" s="158" t="str" cm="1">
        <f t="array" ref="X574">IF(D574="Electric","--",IF(D574="Gasoline",_xlfn._xlws.FILTER(LSIEF[NOX-ZH (g/hp-hr)],(LSIEF[Fuel]=D574)*(LSIEF[HP Bin]=I574)*(LSIEF[Model Year]=E574)),""))</f>
        <v/>
      </c>
      <c r="Y574" s="158">
        <f t="shared" si="149"/>
        <v>0.90412800000000004</v>
      </c>
      <c r="Z574" s="159" cm="1">
        <f t="array" ref="Z574">IF(D574="Electric","--",IF(D574="Diesel",_xlfn._xlws.FILTER(ORDEF[NOXdr],(ORDEF[HP]=I574)*(ORDEF[Model_Year]=E574)),""))</f>
        <v>1.19E-5</v>
      </c>
      <c r="AA574" s="159" t="str" cm="1">
        <f t="array" ref="AA574">IF(E574="Electric","--",IF(D574="Gasoline",_xlfn._xlws.FILTER(LSIEF[NOX DR],(LSIEF[Fuel]=D574)*(LSIEF[HP Bin]=I574)*(LSIEF[Model Year]=E574)),""))</f>
        <v/>
      </c>
      <c r="AB574" s="159">
        <f t="shared" si="150"/>
        <v>1.19E-5</v>
      </c>
      <c r="AC574" s="158" cm="1">
        <f t="array" ref="AC574">IF(D574="Electric","--",IF(D574="Diesel",_xlfn._xlws.FILTER(DFCF2[Fuel_HC],(DFCF2[MY]=E574)),""))</f>
        <v>0.9</v>
      </c>
      <c r="AD574" s="158" t="str" cm="1">
        <f t="array" ref="AD574">IF(D574="Electric","--",IF(D574="Gasoline",_xlfn._xlws.FILTER(GFCF2[Fuel_HC],(GFCF2[MY]=E574)),""))</f>
        <v/>
      </c>
      <c r="AE574" s="158">
        <f t="shared" si="151"/>
        <v>0.9</v>
      </c>
      <c r="AF574" s="157" cm="1">
        <f t="array" ref="AF574">IF(D574="Electric","--",IF(D574="Diesel",_xlfn._xlws.FILTER(DFCF2[Fuel_NOX],(DFCF2[MY]=E574)),""))</f>
        <v>0.95</v>
      </c>
      <c r="AG574" s="157" t="str" cm="1">
        <f t="array" ref="AG574">IF(D574="Electric","--",IF(D574="Gasoline",_xlfn._xlws.FILTER(GFCF2[Fuel_NOX],(GFCF2[MY]=E574)),""))</f>
        <v/>
      </c>
      <c r="AH574" s="157">
        <f t="shared" si="152"/>
        <v>0.95</v>
      </c>
      <c r="AI574" s="158">
        <f t="shared" si="153"/>
        <v>6.5049120000000002E-2</v>
      </c>
      <c r="AJ574" s="158">
        <f t="shared" si="154"/>
        <v>0.88044632</v>
      </c>
      <c r="AK574" s="158">
        <f t="shared" si="155"/>
        <v>7.5430140365015399</v>
      </c>
      <c r="AL574" s="158">
        <f t="shared" si="156"/>
        <v>102.09544648945484</v>
      </c>
      <c r="AM574" s="158">
        <f t="shared" si="157"/>
        <v>3.7715070182507702E-3</v>
      </c>
      <c r="AN574" s="158">
        <f t="shared" si="158"/>
        <v>5.1047723244727422E-2</v>
      </c>
      <c r="AO574" s="158">
        <f t="shared" si="159"/>
        <v>4.563523492083432E-3</v>
      </c>
      <c r="AP574" s="157"/>
      <c r="AQ574" s="161"/>
      <c r="AR574" s="161"/>
      <c r="AS574" s="161" t="str">
        <f>IF(ISNA(VLOOKUP($B574,'2017 Emission Inventory'!$B$2:$B$803,1,FALSE)),"No","Yes")</f>
        <v>No</v>
      </c>
      <c r="AT574" s="161" t="str">
        <f>IFERROR(INDEX('2017 Emission Inventory'!$C$2:$C$803,MATCH($B574,'2017 Emission Inventory'!$B$2:$B$803,0)),"")</f>
        <v/>
      </c>
      <c r="AU574" s="161" t="str">
        <f>IFERROR(INDEX('2017 Emission Inventory'!$D$2:$D$803,MATCH($B574,'2017 Emission Inventory'!$B$2:$B$803,0)),"")</f>
        <v/>
      </c>
      <c r="AV574" s="161" t="str">
        <f>IFERROR(INDEX('2017 Emission Inventory'!$E$2:$E$803,MATCH($B574,'2017 Emission Inventory'!$B$2:$B$803,0)),"")</f>
        <v/>
      </c>
      <c r="AW574" s="161" t="str">
        <f>IFERROR(INDEX('2017 Emission Inventory'!$F$2:$F$803,MATCH($B574,'2017 Emission Inventory'!$B$2:$B$803,0)),"")</f>
        <v/>
      </c>
      <c r="AX574" s="161" t="str">
        <f>IFERROR(INDEX('2017 Emission Inventory'!$G$2:$G$803,MATCH($B574,'2017 Emission Inventory'!$B$2:$B$803,0)),"")</f>
        <v/>
      </c>
      <c r="AY574" s="162" t="str">
        <f>IFERROR(INDEX('2017 Emission Inventory'!$AL$2:$AL$803,MATCH($B574,'2017 Emission Inventory'!$B$2:$B$803,0)),"")</f>
        <v/>
      </c>
      <c r="AZ574" s="163" t="e">
        <f t="shared" si="160"/>
        <v>#VALUE!</v>
      </c>
      <c r="BB574" s="166"/>
    </row>
    <row r="575" spans="1:54" s="160" customFormat="1" x14ac:dyDescent="0.35">
      <c r="A575" s="157">
        <v>574</v>
      </c>
      <c r="B575" s="157">
        <v>411250</v>
      </c>
      <c r="C575" s="157" t="s">
        <v>419</v>
      </c>
      <c r="D575" s="157" t="s">
        <v>9</v>
      </c>
      <c r="E575" s="157">
        <v>2016</v>
      </c>
      <c r="F575" s="157">
        <v>325</v>
      </c>
      <c r="G575" s="157">
        <v>476</v>
      </c>
      <c r="H575" s="157" t="s">
        <v>622</v>
      </c>
      <c r="I575" s="157">
        <f t="shared" si="144"/>
        <v>600</v>
      </c>
      <c r="J575" s="157">
        <f>IF(D575="Electric","--",IF(D575="Diesel",VLOOKUP(C575,[2]ORDLF!A:B,2,FALSE),""))</f>
        <v>0.34</v>
      </c>
      <c r="K575" s="157" t="str">
        <f>IF(D575="Electric","--",IF(D575="Gasoline",VLOOKUP(C575,LSILF!A:C,3,FALSE),""))</f>
        <v/>
      </c>
      <c r="L575" s="158">
        <f t="shared" si="161"/>
        <v>0.34</v>
      </c>
      <c r="M575" s="157" cm="1">
        <f t="array" ref="M575">IF(D575="Electric","--",IF(D575="Diesel",_xlfn._xlws.FILTER(DIESCH[CH Cap],(DIESCH[HP Bin]=I575)),""))</f>
        <v>12000</v>
      </c>
      <c r="N575" s="157" t="str" cm="1">
        <f t="array" ref="N575">IF(D575="Electric","--",IF(D575="Gasoline",_xlfn._xlws.FILTER(LSICH[CH Cap],(LSICH[Fuel Type]=D575)*(LSICH[MY]=E575)),""))</f>
        <v/>
      </c>
      <c r="O575" s="157">
        <f t="shared" si="145"/>
        <v>12000</v>
      </c>
      <c r="P575" s="157">
        <f t="shared" si="146"/>
        <v>1904</v>
      </c>
      <c r="Q575" s="157" cm="1">
        <f t="array" ref="Q575">IF(D575="Electric","--",IF(D575="Diesel",_xlfn._xlws.FILTER(ORDEF[HC-ZH (g/hp-hr)],(ORDEF[HP]=I575)*(ORDEF[Model_Year]=E575)),""))</f>
        <v>0.05</v>
      </c>
      <c r="R575" s="157" t="str" cm="1">
        <f t="array" ref="R575">IF(D575="Electric","--",IF(D575="Gasoline",_xlfn._xlws.FILTER(LSIEF[HC-ZH (g/hp-hr)],(LSIEF[Fuel]=D575)*(LSIEF[HP Bin]=I575)*(LSIEF[Model Year]=E575)),""))</f>
        <v/>
      </c>
      <c r="S575" s="158">
        <f t="shared" si="147"/>
        <v>0.05</v>
      </c>
      <c r="T575" s="159" cm="1">
        <f t="array" ref="T575">IF(D575="Electric","--",IF(D575="Diesel",_xlfn._xlws.FILTER(ORDEF[HCDR],(ORDEF[HP]=I575)*(ORDEF[Model_Year]=E575),),""))</f>
        <v>1.17E-5</v>
      </c>
      <c r="U575" s="159" t="str" cm="1">
        <f t="array" ref="U575">IF(D575="Electric","--",IF(D575="Gasoline",_xlfn._xlws.FILTER(LSIEF[HC DR],(LSIEF[Fuel]=D575)*(LSIEF[HP Bin]=I575)*(LSIEF[Model Year]=E575)),""))</f>
        <v/>
      </c>
      <c r="V575" s="159">
        <f t="shared" si="148"/>
        <v>1.17E-5</v>
      </c>
      <c r="W575" s="158" cm="1">
        <f t="array" ref="W575">IF(D575="Electric","--",IF(D575="Diesel",_xlfn._xlws.FILTER(ORDEF[NOXzh],(ORDEF[HP]=I575)*(ORDEF[Model_Year]=E575)),""))</f>
        <v>0.90412800000000004</v>
      </c>
      <c r="X575" s="158" t="str" cm="1">
        <f t="array" ref="X575">IF(D575="Electric","--",IF(D575="Gasoline",_xlfn._xlws.FILTER(LSIEF[NOX-ZH (g/hp-hr)],(LSIEF[Fuel]=D575)*(LSIEF[HP Bin]=I575)*(LSIEF[Model Year]=E575)),""))</f>
        <v/>
      </c>
      <c r="Y575" s="158">
        <f t="shared" si="149"/>
        <v>0.90412800000000004</v>
      </c>
      <c r="Z575" s="159" cm="1">
        <f t="array" ref="Z575">IF(D575="Electric","--",IF(D575="Diesel",_xlfn._xlws.FILTER(ORDEF[NOXdr],(ORDEF[HP]=I575)*(ORDEF[Model_Year]=E575)),""))</f>
        <v>1.19E-5</v>
      </c>
      <c r="AA575" s="159" t="str" cm="1">
        <f t="array" ref="AA575">IF(E575="Electric","--",IF(D575="Gasoline",_xlfn._xlws.FILTER(LSIEF[NOX DR],(LSIEF[Fuel]=D575)*(LSIEF[HP Bin]=I575)*(LSIEF[Model Year]=E575)),""))</f>
        <v/>
      </c>
      <c r="AB575" s="159">
        <f t="shared" si="150"/>
        <v>1.19E-5</v>
      </c>
      <c r="AC575" s="158" cm="1">
        <f t="array" ref="AC575">IF(D575="Electric","--",IF(D575="Diesel",_xlfn._xlws.FILTER(DFCF2[Fuel_HC],(DFCF2[MY]=E575)),""))</f>
        <v>0.9</v>
      </c>
      <c r="AD575" s="158" t="str" cm="1">
        <f t="array" ref="AD575">IF(D575="Electric","--",IF(D575="Gasoline",_xlfn._xlws.FILTER(GFCF2[Fuel_HC],(GFCF2[MY]=E575)),""))</f>
        <v/>
      </c>
      <c r="AE575" s="158">
        <f t="shared" si="151"/>
        <v>0.9</v>
      </c>
      <c r="AF575" s="157" cm="1">
        <f t="array" ref="AF575">IF(D575="Electric","--",IF(D575="Diesel",_xlfn._xlws.FILTER(DFCF2[Fuel_NOX],(DFCF2[MY]=E575)),""))</f>
        <v>0.95</v>
      </c>
      <c r="AG575" s="157" t="str" cm="1">
        <f t="array" ref="AG575">IF(D575="Electric","--",IF(D575="Gasoline",_xlfn._xlws.FILTER(GFCF2[Fuel_NOX],(GFCF2[MY]=E575)),""))</f>
        <v/>
      </c>
      <c r="AH575" s="157">
        <f t="shared" si="152"/>
        <v>0.95</v>
      </c>
      <c r="AI575" s="158">
        <f t="shared" si="153"/>
        <v>6.5049120000000002E-2</v>
      </c>
      <c r="AJ575" s="158">
        <f t="shared" si="154"/>
        <v>0.88044632</v>
      </c>
      <c r="AK575" s="158">
        <f t="shared" si="155"/>
        <v>7.5430140365015399</v>
      </c>
      <c r="AL575" s="158">
        <f t="shared" si="156"/>
        <v>102.09544648945484</v>
      </c>
      <c r="AM575" s="158">
        <f t="shared" si="157"/>
        <v>3.7715070182507702E-3</v>
      </c>
      <c r="AN575" s="158">
        <f t="shared" si="158"/>
        <v>5.1047723244727422E-2</v>
      </c>
      <c r="AO575" s="158">
        <f t="shared" si="159"/>
        <v>4.563523492083432E-3</v>
      </c>
      <c r="AP575" s="157"/>
      <c r="AQ575" s="161"/>
      <c r="AR575" s="161"/>
      <c r="AS575" s="161" t="str">
        <f>IF(ISNA(VLOOKUP($B575,'2017 Emission Inventory'!$B$2:$B$803,1,FALSE)),"No","Yes")</f>
        <v>No</v>
      </c>
      <c r="AT575" s="161" t="str">
        <f>IFERROR(INDEX('2017 Emission Inventory'!$C$2:$C$803,MATCH($B575,'2017 Emission Inventory'!$B$2:$B$803,0)),"")</f>
        <v/>
      </c>
      <c r="AU575" s="161" t="str">
        <f>IFERROR(INDEX('2017 Emission Inventory'!$D$2:$D$803,MATCH($B575,'2017 Emission Inventory'!$B$2:$B$803,0)),"")</f>
        <v/>
      </c>
      <c r="AV575" s="161" t="str">
        <f>IFERROR(INDEX('2017 Emission Inventory'!$E$2:$E$803,MATCH($B575,'2017 Emission Inventory'!$B$2:$B$803,0)),"")</f>
        <v/>
      </c>
      <c r="AW575" s="161" t="str">
        <f>IFERROR(INDEX('2017 Emission Inventory'!$F$2:$F$803,MATCH($B575,'2017 Emission Inventory'!$B$2:$B$803,0)),"")</f>
        <v/>
      </c>
      <c r="AX575" s="161" t="str">
        <f>IFERROR(INDEX('2017 Emission Inventory'!$G$2:$G$803,MATCH($B575,'2017 Emission Inventory'!$B$2:$B$803,0)),"")</f>
        <v/>
      </c>
      <c r="AY575" s="162" t="str">
        <f>IFERROR(INDEX('2017 Emission Inventory'!$AL$2:$AL$803,MATCH($B575,'2017 Emission Inventory'!$B$2:$B$803,0)),"")</f>
        <v/>
      </c>
      <c r="AZ575" s="163" t="e">
        <f t="shared" si="160"/>
        <v>#VALUE!</v>
      </c>
      <c r="BB575" s="166"/>
    </row>
    <row r="576" spans="1:54" s="160" customFormat="1" x14ac:dyDescent="0.35">
      <c r="A576" s="157">
        <v>575</v>
      </c>
      <c r="B576" s="157">
        <v>411252</v>
      </c>
      <c r="C576" s="157" t="s">
        <v>419</v>
      </c>
      <c r="D576" s="157" t="s">
        <v>9</v>
      </c>
      <c r="E576" s="157">
        <v>2016</v>
      </c>
      <c r="F576" s="157">
        <v>325</v>
      </c>
      <c r="G576" s="157">
        <v>476</v>
      </c>
      <c r="H576" s="157" t="s">
        <v>622</v>
      </c>
      <c r="I576" s="157">
        <f t="shared" si="144"/>
        <v>600</v>
      </c>
      <c r="J576" s="157">
        <f>IF(D576="Electric","--",IF(D576="Diesel",VLOOKUP(C576,[2]ORDLF!A:B,2,FALSE),""))</f>
        <v>0.34</v>
      </c>
      <c r="K576" s="157" t="str">
        <f>IF(D576="Electric","--",IF(D576="Gasoline",VLOOKUP(C576,LSILF!A:C,3,FALSE),""))</f>
        <v/>
      </c>
      <c r="L576" s="158">
        <f t="shared" si="161"/>
        <v>0.34</v>
      </c>
      <c r="M576" s="157" cm="1">
        <f t="array" ref="M576">IF(D576="Electric","--",IF(D576="Diesel",_xlfn._xlws.FILTER(DIESCH[CH Cap],(DIESCH[HP Bin]=I576)),""))</f>
        <v>12000</v>
      </c>
      <c r="N576" s="157" t="str" cm="1">
        <f t="array" ref="N576">IF(D576="Electric","--",IF(D576="Gasoline",_xlfn._xlws.FILTER(LSICH[CH Cap],(LSICH[Fuel Type]=D576)*(LSICH[MY]=E576)),""))</f>
        <v/>
      </c>
      <c r="O576" s="157">
        <f t="shared" si="145"/>
        <v>12000</v>
      </c>
      <c r="P576" s="157">
        <f t="shared" si="146"/>
        <v>1904</v>
      </c>
      <c r="Q576" s="157" cm="1">
        <f t="array" ref="Q576">IF(D576="Electric","--",IF(D576="Diesel",_xlfn._xlws.FILTER(ORDEF[HC-ZH (g/hp-hr)],(ORDEF[HP]=I576)*(ORDEF[Model_Year]=E576)),""))</f>
        <v>0.05</v>
      </c>
      <c r="R576" s="157" t="str" cm="1">
        <f t="array" ref="R576">IF(D576="Electric","--",IF(D576="Gasoline",_xlfn._xlws.FILTER(LSIEF[HC-ZH (g/hp-hr)],(LSIEF[Fuel]=D576)*(LSIEF[HP Bin]=I576)*(LSIEF[Model Year]=E576)),""))</f>
        <v/>
      </c>
      <c r="S576" s="158">
        <f t="shared" si="147"/>
        <v>0.05</v>
      </c>
      <c r="T576" s="159" cm="1">
        <f t="array" ref="T576">IF(D576="Electric","--",IF(D576="Diesel",_xlfn._xlws.FILTER(ORDEF[HCDR],(ORDEF[HP]=I576)*(ORDEF[Model_Year]=E576),),""))</f>
        <v>1.17E-5</v>
      </c>
      <c r="U576" s="159" t="str" cm="1">
        <f t="array" ref="U576">IF(D576="Electric","--",IF(D576="Gasoline",_xlfn._xlws.FILTER(LSIEF[HC DR],(LSIEF[Fuel]=D576)*(LSIEF[HP Bin]=I576)*(LSIEF[Model Year]=E576)),""))</f>
        <v/>
      </c>
      <c r="V576" s="159">
        <f t="shared" si="148"/>
        <v>1.17E-5</v>
      </c>
      <c r="W576" s="158" cm="1">
        <f t="array" ref="W576">IF(D576="Electric","--",IF(D576="Diesel",_xlfn._xlws.FILTER(ORDEF[NOXzh],(ORDEF[HP]=I576)*(ORDEF[Model_Year]=E576)),""))</f>
        <v>0.90412800000000004</v>
      </c>
      <c r="X576" s="158" t="str" cm="1">
        <f t="array" ref="X576">IF(D576="Electric","--",IF(D576="Gasoline",_xlfn._xlws.FILTER(LSIEF[NOX-ZH (g/hp-hr)],(LSIEF[Fuel]=D576)*(LSIEF[HP Bin]=I576)*(LSIEF[Model Year]=E576)),""))</f>
        <v/>
      </c>
      <c r="Y576" s="158">
        <f t="shared" si="149"/>
        <v>0.90412800000000004</v>
      </c>
      <c r="Z576" s="159" cm="1">
        <f t="array" ref="Z576">IF(D576="Electric","--",IF(D576="Diesel",_xlfn._xlws.FILTER(ORDEF[NOXdr],(ORDEF[HP]=I576)*(ORDEF[Model_Year]=E576)),""))</f>
        <v>1.19E-5</v>
      </c>
      <c r="AA576" s="159" t="str" cm="1">
        <f t="array" ref="AA576">IF(E576="Electric","--",IF(D576="Gasoline",_xlfn._xlws.FILTER(LSIEF[NOX DR],(LSIEF[Fuel]=D576)*(LSIEF[HP Bin]=I576)*(LSIEF[Model Year]=E576)),""))</f>
        <v/>
      </c>
      <c r="AB576" s="159">
        <f t="shared" si="150"/>
        <v>1.19E-5</v>
      </c>
      <c r="AC576" s="158" cm="1">
        <f t="array" ref="AC576">IF(D576="Electric","--",IF(D576="Diesel",_xlfn._xlws.FILTER(DFCF2[Fuel_HC],(DFCF2[MY]=E576)),""))</f>
        <v>0.9</v>
      </c>
      <c r="AD576" s="158" t="str" cm="1">
        <f t="array" ref="AD576">IF(D576="Electric","--",IF(D576="Gasoline",_xlfn._xlws.FILTER(GFCF2[Fuel_HC],(GFCF2[MY]=E576)),""))</f>
        <v/>
      </c>
      <c r="AE576" s="158">
        <f t="shared" si="151"/>
        <v>0.9</v>
      </c>
      <c r="AF576" s="157" cm="1">
        <f t="array" ref="AF576">IF(D576="Electric","--",IF(D576="Diesel",_xlfn._xlws.FILTER(DFCF2[Fuel_NOX],(DFCF2[MY]=E576)),""))</f>
        <v>0.95</v>
      </c>
      <c r="AG576" s="157" t="str" cm="1">
        <f t="array" ref="AG576">IF(D576="Electric","--",IF(D576="Gasoline",_xlfn._xlws.FILTER(GFCF2[Fuel_NOX],(GFCF2[MY]=E576)),""))</f>
        <v/>
      </c>
      <c r="AH576" s="157">
        <f t="shared" si="152"/>
        <v>0.95</v>
      </c>
      <c r="AI576" s="158">
        <f t="shared" si="153"/>
        <v>6.5049120000000002E-2</v>
      </c>
      <c r="AJ576" s="158">
        <f t="shared" si="154"/>
        <v>0.88044632</v>
      </c>
      <c r="AK576" s="158">
        <f t="shared" si="155"/>
        <v>7.5430140365015399</v>
      </c>
      <c r="AL576" s="158">
        <f t="shared" si="156"/>
        <v>102.09544648945484</v>
      </c>
      <c r="AM576" s="158">
        <f t="shared" si="157"/>
        <v>3.7715070182507702E-3</v>
      </c>
      <c r="AN576" s="158">
        <f t="shared" si="158"/>
        <v>5.1047723244727422E-2</v>
      </c>
      <c r="AO576" s="158">
        <f t="shared" si="159"/>
        <v>4.563523492083432E-3</v>
      </c>
      <c r="AP576" s="157"/>
      <c r="AQ576" s="161"/>
      <c r="AR576" s="161"/>
      <c r="AS576" s="161" t="str">
        <f>IF(ISNA(VLOOKUP($B576,'2017 Emission Inventory'!$B$2:$B$803,1,FALSE)),"No","Yes")</f>
        <v>No</v>
      </c>
      <c r="AT576" s="161" t="str">
        <f>IFERROR(INDEX('2017 Emission Inventory'!$C$2:$C$803,MATCH($B576,'2017 Emission Inventory'!$B$2:$B$803,0)),"")</f>
        <v/>
      </c>
      <c r="AU576" s="161" t="str">
        <f>IFERROR(INDEX('2017 Emission Inventory'!$D$2:$D$803,MATCH($B576,'2017 Emission Inventory'!$B$2:$B$803,0)),"")</f>
        <v/>
      </c>
      <c r="AV576" s="161" t="str">
        <f>IFERROR(INDEX('2017 Emission Inventory'!$E$2:$E$803,MATCH($B576,'2017 Emission Inventory'!$B$2:$B$803,0)),"")</f>
        <v/>
      </c>
      <c r="AW576" s="161" t="str">
        <f>IFERROR(INDEX('2017 Emission Inventory'!$F$2:$F$803,MATCH($B576,'2017 Emission Inventory'!$B$2:$B$803,0)),"")</f>
        <v/>
      </c>
      <c r="AX576" s="161" t="str">
        <f>IFERROR(INDEX('2017 Emission Inventory'!$G$2:$G$803,MATCH($B576,'2017 Emission Inventory'!$B$2:$B$803,0)),"")</f>
        <v/>
      </c>
      <c r="AY576" s="162" t="str">
        <f>IFERROR(INDEX('2017 Emission Inventory'!$AL$2:$AL$803,MATCH($B576,'2017 Emission Inventory'!$B$2:$B$803,0)),"")</f>
        <v/>
      </c>
      <c r="AZ576" s="163" t="e">
        <f t="shared" si="160"/>
        <v>#VALUE!</v>
      </c>
      <c r="BB576" s="166"/>
    </row>
    <row r="577" spans="1:54" s="160" customFormat="1" x14ac:dyDescent="0.35">
      <c r="A577" s="157">
        <v>576</v>
      </c>
      <c r="B577" s="157">
        <v>411253</v>
      </c>
      <c r="C577" s="157" t="s">
        <v>419</v>
      </c>
      <c r="D577" s="157" t="s">
        <v>9</v>
      </c>
      <c r="E577" s="157">
        <v>2016</v>
      </c>
      <c r="F577" s="157">
        <v>325</v>
      </c>
      <c r="G577" s="157">
        <v>476</v>
      </c>
      <c r="H577" s="157" t="s">
        <v>622</v>
      </c>
      <c r="I577" s="157">
        <f t="shared" si="144"/>
        <v>600</v>
      </c>
      <c r="J577" s="157">
        <f>IF(D577="Electric","--",IF(D577="Diesel",VLOOKUP(C577,[2]ORDLF!A:B,2,FALSE),""))</f>
        <v>0.34</v>
      </c>
      <c r="K577" s="157" t="str">
        <f>IF(D577="Electric","--",IF(D577="Gasoline",VLOOKUP(C577,LSILF!A:C,3,FALSE),""))</f>
        <v/>
      </c>
      <c r="L577" s="158">
        <f t="shared" si="161"/>
        <v>0.34</v>
      </c>
      <c r="M577" s="157" cm="1">
        <f t="array" ref="M577">IF(D577="Electric","--",IF(D577="Diesel",_xlfn._xlws.FILTER(DIESCH[CH Cap],(DIESCH[HP Bin]=I577)),""))</f>
        <v>12000</v>
      </c>
      <c r="N577" s="157" t="str" cm="1">
        <f t="array" ref="N577">IF(D577="Electric","--",IF(D577="Gasoline",_xlfn._xlws.FILTER(LSICH[CH Cap],(LSICH[Fuel Type]=D577)*(LSICH[MY]=E577)),""))</f>
        <v/>
      </c>
      <c r="O577" s="157">
        <f t="shared" si="145"/>
        <v>12000</v>
      </c>
      <c r="P577" s="157">
        <f t="shared" si="146"/>
        <v>1904</v>
      </c>
      <c r="Q577" s="157" cm="1">
        <f t="array" ref="Q577">IF(D577="Electric","--",IF(D577="Diesel",_xlfn._xlws.FILTER(ORDEF[HC-ZH (g/hp-hr)],(ORDEF[HP]=I577)*(ORDEF[Model_Year]=E577)),""))</f>
        <v>0.05</v>
      </c>
      <c r="R577" s="157" t="str" cm="1">
        <f t="array" ref="R577">IF(D577="Electric","--",IF(D577="Gasoline",_xlfn._xlws.FILTER(LSIEF[HC-ZH (g/hp-hr)],(LSIEF[Fuel]=D577)*(LSIEF[HP Bin]=I577)*(LSIEF[Model Year]=E577)),""))</f>
        <v/>
      </c>
      <c r="S577" s="158">
        <f t="shared" si="147"/>
        <v>0.05</v>
      </c>
      <c r="T577" s="159" cm="1">
        <f t="array" ref="T577">IF(D577="Electric","--",IF(D577="Diesel",_xlfn._xlws.FILTER(ORDEF[HCDR],(ORDEF[HP]=I577)*(ORDEF[Model_Year]=E577),),""))</f>
        <v>1.17E-5</v>
      </c>
      <c r="U577" s="159" t="str" cm="1">
        <f t="array" ref="U577">IF(D577="Electric","--",IF(D577="Gasoline",_xlfn._xlws.FILTER(LSIEF[HC DR],(LSIEF[Fuel]=D577)*(LSIEF[HP Bin]=I577)*(LSIEF[Model Year]=E577)),""))</f>
        <v/>
      </c>
      <c r="V577" s="159">
        <f t="shared" si="148"/>
        <v>1.17E-5</v>
      </c>
      <c r="W577" s="158" cm="1">
        <f t="array" ref="W577">IF(D577="Electric","--",IF(D577="Diesel",_xlfn._xlws.FILTER(ORDEF[NOXzh],(ORDEF[HP]=I577)*(ORDEF[Model_Year]=E577)),""))</f>
        <v>0.90412800000000004</v>
      </c>
      <c r="X577" s="158" t="str" cm="1">
        <f t="array" ref="X577">IF(D577="Electric","--",IF(D577="Gasoline",_xlfn._xlws.FILTER(LSIEF[NOX-ZH (g/hp-hr)],(LSIEF[Fuel]=D577)*(LSIEF[HP Bin]=I577)*(LSIEF[Model Year]=E577)),""))</f>
        <v/>
      </c>
      <c r="Y577" s="158">
        <f t="shared" si="149"/>
        <v>0.90412800000000004</v>
      </c>
      <c r="Z577" s="159" cm="1">
        <f t="array" ref="Z577">IF(D577="Electric","--",IF(D577="Diesel",_xlfn._xlws.FILTER(ORDEF[NOXdr],(ORDEF[HP]=I577)*(ORDEF[Model_Year]=E577)),""))</f>
        <v>1.19E-5</v>
      </c>
      <c r="AA577" s="159" t="str" cm="1">
        <f t="array" ref="AA577">IF(E577="Electric","--",IF(D577="Gasoline",_xlfn._xlws.FILTER(LSIEF[NOX DR],(LSIEF[Fuel]=D577)*(LSIEF[HP Bin]=I577)*(LSIEF[Model Year]=E577)),""))</f>
        <v/>
      </c>
      <c r="AB577" s="159">
        <f t="shared" si="150"/>
        <v>1.19E-5</v>
      </c>
      <c r="AC577" s="158" cm="1">
        <f t="array" ref="AC577">IF(D577="Electric","--",IF(D577="Diesel",_xlfn._xlws.FILTER(DFCF2[Fuel_HC],(DFCF2[MY]=E577)),""))</f>
        <v>0.9</v>
      </c>
      <c r="AD577" s="158" t="str" cm="1">
        <f t="array" ref="AD577">IF(D577="Electric","--",IF(D577="Gasoline",_xlfn._xlws.FILTER(GFCF2[Fuel_HC],(GFCF2[MY]=E577)),""))</f>
        <v/>
      </c>
      <c r="AE577" s="158">
        <f t="shared" si="151"/>
        <v>0.9</v>
      </c>
      <c r="AF577" s="157" cm="1">
        <f t="array" ref="AF577">IF(D577="Electric","--",IF(D577="Diesel",_xlfn._xlws.FILTER(DFCF2[Fuel_NOX],(DFCF2[MY]=E577)),""))</f>
        <v>0.95</v>
      </c>
      <c r="AG577" s="157" t="str" cm="1">
        <f t="array" ref="AG577">IF(D577="Electric","--",IF(D577="Gasoline",_xlfn._xlws.FILTER(GFCF2[Fuel_NOX],(GFCF2[MY]=E577)),""))</f>
        <v/>
      </c>
      <c r="AH577" s="157">
        <f t="shared" si="152"/>
        <v>0.95</v>
      </c>
      <c r="AI577" s="158">
        <f t="shared" si="153"/>
        <v>6.5049120000000002E-2</v>
      </c>
      <c r="AJ577" s="158">
        <f t="shared" si="154"/>
        <v>0.88044632</v>
      </c>
      <c r="AK577" s="158">
        <f t="shared" si="155"/>
        <v>7.5430140365015399</v>
      </c>
      <c r="AL577" s="158">
        <f t="shared" si="156"/>
        <v>102.09544648945484</v>
      </c>
      <c r="AM577" s="158">
        <f t="shared" si="157"/>
        <v>3.7715070182507702E-3</v>
      </c>
      <c r="AN577" s="158">
        <f t="shared" si="158"/>
        <v>5.1047723244727422E-2</v>
      </c>
      <c r="AO577" s="158">
        <f t="shared" si="159"/>
        <v>4.563523492083432E-3</v>
      </c>
      <c r="AP577" s="157"/>
      <c r="AQ577" s="161"/>
      <c r="AR577" s="161"/>
      <c r="AS577" s="161" t="str">
        <f>IF(ISNA(VLOOKUP($B577,'2017 Emission Inventory'!$B$2:$B$803,1,FALSE)),"No","Yes")</f>
        <v>No</v>
      </c>
      <c r="AT577" s="161" t="str">
        <f>IFERROR(INDEX('2017 Emission Inventory'!$C$2:$C$803,MATCH($B577,'2017 Emission Inventory'!$B$2:$B$803,0)),"")</f>
        <v/>
      </c>
      <c r="AU577" s="161" t="str">
        <f>IFERROR(INDEX('2017 Emission Inventory'!$D$2:$D$803,MATCH($B577,'2017 Emission Inventory'!$B$2:$B$803,0)),"")</f>
        <v/>
      </c>
      <c r="AV577" s="161" t="str">
        <f>IFERROR(INDEX('2017 Emission Inventory'!$E$2:$E$803,MATCH($B577,'2017 Emission Inventory'!$B$2:$B$803,0)),"")</f>
        <v/>
      </c>
      <c r="AW577" s="161" t="str">
        <f>IFERROR(INDEX('2017 Emission Inventory'!$F$2:$F$803,MATCH($B577,'2017 Emission Inventory'!$B$2:$B$803,0)),"")</f>
        <v/>
      </c>
      <c r="AX577" s="161" t="str">
        <f>IFERROR(INDEX('2017 Emission Inventory'!$G$2:$G$803,MATCH($B577,'2017 Emission Inventory'!$B$2:$B$803,0)),"")</f>
        <v/>
      </c>
      <c r="AY577" s="162" t="str">
        <f>IFERROR(INDEX('2017 Emission Inventory'!$AL$2:$AL$803,MATCH($B577,'2017 Emission Inventory'!$B$2:$B$803,0)),"")</f>
        <v/>
      </c>
      <c r="AZ577" s="163" t="e">
        <f t="shared" si="160"/>
        <v>#VALUE!</v>
      </c>
      <c r="BB577" s="166"/>
    </row>
    <row r="578" spans="1:54" s="160" customFormat="1" x14ac:dyDescent="0.35">
      <c r="A578" s="157">
        <v>577</v>
      </c>
      <c r="B578" s="157" t="s">
        <v>459</v>
      </c>
      <c r="C578" s="157" t="s">
        <v>419</v>
      </c>
      <c r="D578" s="157" t="s">
        <v>9</v>
      </c>
      <c r="E578" s="157">
        <v>2016</v>
      </c>
      <c r="F578" s="157">
        <v>240</v>
      </c>
      <c r="G578" s="157">
        <v>476</v>
      </c>
      <c r="H578" s="157" t="s">
        <v>622</v>
      </c>
      <c r="I578" s="157">
        <f t="shared" ref="I578:I641" si="162">IF(AND(F578&lt;25,F578&gt;0),25,IF(AND(F578&lt;50,F578&gt;=25),50,IF(AND(F578&lt;75,F578&gt;=50),75,IF(AND(F578&lt;100,F578&gt;=75),100,IF(AND(F578&lt;175,F578&gt;=100),175,IF(AND(F578&lt;300,F578&gt;=175),300,IF(AND(F578&lt;600,F578&gt;=300),600,IF(AND(F578&lt;750,F578&gt;=600),750,IF(F578&gt;750,9999)))))))))</f>
        <v>300</v>
      </c>
      <c r="J578" s="157">
        <f>IF(D578="Electric","--",IF(D578="Diesel",VLOOKUP(C578,[2]ORDLF!A:B,2,FALSE),""))</f>
        <v>0.34</v>
      </c>
      <c r="K578" s="157" t="str">
        <f>IF(D578="Electric","--",IF(D578="Gasoline",VLOOKUP(C578,LSILF!A:C,3,FALSE),""))</f>
        <v/>
      </c>
      <c r="L578" s="158">
        <f t="shared" si="161"/>
        <v>0.34</v>
      </c>
      <c r="M578" s="157" cm="1">
        <f t="array" ref="M578">IF(D578="Electric","--",IF(D578="Diesel",_xlfn._xlws.FILTER(DIESCH[CH Cap],(DIESCH[HP Bin]=I578)),""))</f>
        <v>12000</v>
      </c>
      <c r="N578" s="157" t="str" cm="1">
        <f t="array" ref="N578">IF(D578="Electric","--",IF(D578="Gasoline",_xlfn._xlws.FILTER(LSICH[CH Cap],(LSICH[Fuel Type]=D578)*(LSICH[MY]=E578)),""))</f>
        <v/>
      </c>
      <c r="O578" s="157">
        <f t="shared" ref="O578:O641" si="163">SUM(M578:N578)</f>
        <v>12000</v>
      </c>
      <c r="P578" s="157">
        <f t="shared" ref="P578:P641" si="164">ABS(IF(E578=$AR$1,G578,(G578*($AR$1-E578))))</f>
        <v>1904</v>
      </c>
      <c r="Q578" s="157" cm="1">
        <f t="array" ref="Q578">IF(D578="Electric","--",IF(D578="Diesel",_xlfn._xlws.FILTER(ORDEF[HC-ZH (g/hp-hr)],(ORDEF[HP]=I578)*(ORDEF[Model_Year]=E578)),""))</f>
        <v>0.05</v>
      </c>
      <c r="R578" s="157" t="str" cm="1">
        <f t="array" ref="R578">IF(D578="Electric","--",IF(D578="Gasoline",_xlfn._xlws.FILTER(LSIEF[HC-ZH (g/hp-hr)],(LSIEF[Fuel]=D578)*(LSIEF[HP Bin]=I578)*(LSIEF[Model Year]=E578)),""))</f>
        <v/>
      </c>
      <c r="S578" s="158">
        <f t="shared" ref="S578:S641" si="165">SUM(Q578:R578)</f>
        <v>0.05</v>
      </c>
      <c r="T578" s="159" cm="1">
        <f t="array" ref="T578">IF(D578="Electric","--",IF(D578="Diesel",_xlfn._xlws.FILTER(ORDEF[HCDR],(ORDEF[HP]=I578)*(ORDEF[Model_Year]=E578),),""))</f>
        <v>1.17E-5</v>
      </c>
      <c r="U578" s="159" t="str" cm="1">
        <f t="array" ref="U578">IF(D578="Electric","--",IF(D578="Gasoline",_xlfn._xlws.FILTER(LSIEF[HC DR],(LSIEF[Fuel]=D578)*(LSIEF[HP Bin]=I578)*(LSIEF[Model Year]=E578)),""))</f>
        <v/>
      </c>
      <c r="V578" s="159">
        <f t="shared" ref="V578:V641" si="166">SUM(T578:U578)</f>
        <v>1.17E-5</v>
      </c>
      <c r="W578" s="158" cm="1">
        <f t="array" ref="W578">IF(D578="Electric","--",IF(D578="Diesel",_xlfn._xlws.FILTER(ORDEF[NOXzh],(ORDEF[HP]=I578)*(ORDEF[Model_Year]=E578)),""))</f>
        <v>0.88619700000000001</v>
      </c>
      <c r="X578" s="158" t="str" cm="1">
        <f t="array" ref="X578">IF(D578="Electric","--",IF(D578="Gasoline",_xlfn._xlws.FILTER(LSIEF[NOX-ZH (g/hp-hr)],(LSIEF[Fuel]=D578)*(LSIEF[HP Bin]=I578)*(LSIEF[Model Year]=E578)),""))</f>
        <v/>
      </c>
      <c r="Y578" s="158">
        <f t="shared" ref="Y578:Y641" si="167">SUM(W578:X578)</f>
        <v>0.88619700000000001</v>
      </c>
      <c r="Z578" s="159" cm="1">
        <f t="array" ref="Z578">IF(D578="Electric","--",IF(D578="Diesel",_xlfn._xlws.FILTER(ORDEF[NOXdr],(ORDEF[HP]=I578)*(ORDEF[Model_Year]=E578)),""))</f>
        <v>1.17E-5</v>
      </c>
      <c r="AA578" s="159" t="str" cm="1">
        <f t="array" ref="AA578">IF(E578="Electric","--",IF(D578="Gasoline",_xlfn._xlws.FILTER(LSIEF[NOX DR],(LSIEF[Fuel]=D578)*(LSIEF[HP Bin]=I578)*(LSIEF[Model Year]=E578)),""))</f>
        <v/>
      </c>
      <c r="AB578" s="159">
        <f t="shared" ref="AB578:AB641" si="168">SUM(Z578:AA578)</f>
        <v>1.17E-5</v>
      </c>
      <c r="AC578" s="158" cm="1">
        <f t="array" ref="AC578">IF(D578="Electric","--",IF(D578="Diesel",_xlfn._xlws.FILTER(DFCF2[Fuel_HC],(DFCF2[MY]=E578)),""))</f>
        <v>0.9</v>
      </c>
      <c r="AD578" s="158" t="str" cm="1">
        <f t="array" ref="AD578">IF(D578="Electric","--",IF(D578="Gasoline",_xlfn._xlws.FILTER(GFCF2[Fuel_HC],(GFCF2[MY]=E578)),""))</f>
        <v/>
      </c>
      <c r="AE578" s="158">
        <f t="shared" ref="AE578:AE641" si="169">SUM(AC578:AD578)</f>
        <v>0.9</v>
      </c>
      <c r="AF578" s="157" cm="1">
        <f t="array" ref="AF578">IF(D578="Electric","--",IF(D578="Diesel",_xlfn._xlws.FILTER(DFCF2[Fuel_NOX],(DFCF2[MY]=E578)),""))</f>
        <v>0.95</v>
      </c>
      <c r="AG578" s="157" t="str" cm="1">
        <f t="array" ref="AG578">IF(D578="Electric","--",IF(D578="Gasoline",_xlfn._xlws.FILTER(GFCF2[Fuel_NOX],(GFCF2[MY]=E578)),""))</f>
        <v/>
      </c>
      <c r="AH578" s="157">
        <f t="shared" ref="AH578:AH641" si="170">SUM(AF578:AG578)</f>
        <v>0.95</v>
      </c>
      <c r="AI578" s="158">
        <f t="shared" ref="AI578:AI641" si="171">IFERROR((S578+V578*IF(P578&gt;O578,O578,P578))*AE578,"0")</f>
        <v>6.5049120000000002E-2</v>
      </c>
      <c r="AJ578" s="158">
        <f t="shared" ref="AJ578:AJ641" si="172">IFERROR((Y578+AB578*IF(P578&gt;O578,O578,P578))*AH578,"0")</f>
        <v>0.86305010999999998</v>
      </c>
      <c r="AK578" s="158">
        <f t="shared" ref="AK578:AK641" si="173">IF($D578="Electric","--",CONVERT(AI578*$F578*$L578*$G578,"g","lbm"))</f>
        <v>5.5702257500319075</v>
      </c>
      <c r="AL578" s="158">
        <f t="shared" ref="AL578:AL641" si="174">IF($D578="Electric","--",CONVERT(AJ578*$F578*$L578*$G578,"g","lbm"))</f>
        <v>73.903904407774775</v>
      </c>
      <c r="AM578" s="158">
        <f t="shared" ref="AM578:AM641" si="175">IF($D578="Electric","--",CONVERT(AK578,"lbm","ton"))</f>
        <v>2.7851128750159535E-3</v>
      </c>
      <c r="AN578" s="158">
        <f t="shared" ref="AN578:AN641" si="176">IF($D578="Electric","--",CONVERT(AL578,"lbm","ton"))</f>
        <v>3.6951952203887382E-2</v>
      </c>
      <c r="AO578" s="158">
        <f t="shared" ref="AO578:AO641" si="177">IF(D578="Electric",AM578,IF(D578="Diesel",AM578*1.21,AM578*0.9198))</f>
        <v>3.3699865787693035E-3</v>
      </c>
      <c r="AP578" s="157"/>
      <c r="AQ578" s="161"/>
      <c r="AR578" s="161"/>
      <c r="AS578" s="161" t="str">
        <f>IF(ISNA(VLOOKUP($B578,'2017 Emission Inventory'!$B$2:$B$803,1,FALSE)),"No","Yes")</f>
        <v>Yes</v>
      </c>
      <c r="AT578" s="161" t="str">
        <f>IFERROR(INDEX('2017 Emission Inventory'!$C$2:$C$803,MATCH($B578,'2017 Emission Inventory'!$B$2:$B$803,0)),"")</f>
        <v>GPU</v>
      </c>
      <c r="AU578" s="161" t="str">
        <f>IFERROR(INDEX('2017 Emission Inventory'!$D$2:$D$803,MATCH($B578,'2017 Emission Inventory'!$B$2:$B$803,0)),"")</f>
        <v>Diesel</v>
      </c>
      <c r="AV578" s="161">
        <f>IFERROR(INDEX('2017 Emission Inventory'!$E$2:$E$803,MATCH($B578,'2017 Emission Inventory'!$B$2:$B$803,0)),"")</f>
        <v>2017</v>
      </c>
      <c r="AW578" s="161">
        <f>IFERROR(INDEX('2017 Emission Inventory'!$F$2:$F$803,MATCH($B578,'2017 Emission Inventory'!$B$2:$B$803,0)),"")</f>
        <v>240</v>
      </c>
      <c r="AX578" s="161">
        <f>IFERROR(INDEX('2017 Emission Inventory'!$G$2:$G$803,MATCH($B578,'2017 Emission Inventory'!$B$2:$B$803,0)),"")</f>
        <v>476</v>
      </c>
      <c r="AY578" s="162">
        <f>IFERROR(INDEX('2017 Emission Inventory'!$AL$2:$AL$803,MATCH($B578,'2017 Emission Inventory'!$B$2:$B$803,0)),"")</f>
        <v>27.177643467101529</v>
      </c>
      <c r="AZ578" s="163">
        <f t="shared" ref="AZ578:AZ641" si="178">AL578-AY578</f>
        <v>46.726260940673242</v>
      </c>
      <c r="BB578" s="166"/>
    </row>
    <row r="579" spans="1:54" s="160" customFormat="1" x14ac:dyDescent="0.35">
      <c r="A579" s="157">
        <v>578</v>
      </c>
      <c r="B579" s="157" t="s">
        <v>450</v>
      </c>
      <c r="C579" s="157" t="s">
        <v>419</v>
      </c>
      <c r="D579" s="157" t="s">
        <v>9</v>
      </c>
      <c r="E579" s="157">
        <v>2016</v>
      </c>
      <c r="F579" s="157">
        <v>155</v>
      </c>
      <c r="G579" s="157">
        <v>476</v>
      </c>
      <c r="H579" s="157" t="s">
        <v>622</v>
      </c>
      <c r="I579" s="157">
        <f t="shared" si="162"/>
        <v>175</v>
      </c>
      <c r="J579" s="157">
        <f>IF(D579="Electric","--",IF(D579="Diesel",VLOOKUP(C579,[2]ORDLF!A:B,2,FALSE),""))</f>
        <v>0.34</v>
      </c>
      <c r="K579" s="157" t="str">
        <f>IF(D579="Electric","--",IF(D579="Gasoline",VLOOKUP(C579,LSILF!A:C,3,FALSE),""))</f>
        <v/>
      </c>
      <c r="L579" s="158">
        <f t="shared" si="161"/>
        <v>0.34</v>
      </c>
      <c r="M579" s="157" cm="1">
        <f t="array" ref="M579">IF(D579="Electric","--",IF(D579="Diesel",_xlfn._xlws.FILTER(DIESCH[CH Cap],(DIESCH[HP Bin]=I579)),""))</f>
        <v>12000</v>
      </c>
      <c r="N579" s="157" t="str" cm="1">
        <f t="array" ref="N579">IF(D579="Electric","--",IF(D579="Gasoline",_xlfn._xlws.FILTER(LSICH[CH Cap],(LSICH[Fuel Type]=D579)*(LSICH[MY]=E579)),""))</f>
        <v/>
      </c>
      <c r="O579" s="157">
        <f t="shared" si="163"/>
        <v>12000</v>
      </c>
      <c r="P579" s="157">
        <f t="shared" si="164"/>
        <v>1904</v>
      </c>
      <c r="Q579" s="157" cm="1">
        <f t="array" ref="Q579">IF(D579="Electric","--",IF(D579="Diesel",_xlfn._xlws.FILTER(ORDEF[HC-ZH (g/hp-hr)],(ORDEF[HP]=I579)*(ORDEF[Model_Year]=E579)),""))</f>
        <v>0.05</v>
      </c>
      <c r="R579" s="157" t="str" cm="1">
        <f t="array" ref="R579">IF(D579="Electric","--",IF(D579="Gasoline",_xlfn._xlws.FILTER(LSIEF[HC-ZH (g/hp-hr)],(LSIEF[Fuel]=D579)*(LSIEF[HP Bin]=I579)*(LSIEF[Model Year]=E579)),""))</f>
        <v/>
      </c>
      <c r="S579" s="158">
        <f t="shared" si="165"/>
        <v>0.05</v>
      </c>
      <c r="T579" s="159" cm="1">
        <f t="array" ref="T579">IF(D579="Electric","--",IF(D579="Diesel",_xlfn._xlws.FILTER(ORDEF[HCDR],(ORDEF[HP]=I579)*(ORDEF[Model_Year]=E579),),""))</f>
        <v>1.17E-5</v>
      </c>
      <c r="U579" s="159" t="str" cm="1">
        <f t="array" ref="U579">IF(D579="Electric","--",IF(D579="Gasoline",_xlfn._xlws.FILTER(LSIEF[HC DR],(LSIEF[Fuel]=D579)*(LSIEF[HP Bin]=I579)*(LSIEF[Model Year]=E579)),""))</f>
        <v/>
      </c>
      <c r="V579" s="159">
        <f t="shared" si="166"/>
        <v>1.17E-5</v>
      </c>
      <c r="W579" s="158" cm="1">
        <f t="array" ref="W579">IF(D579="Electric","--",IF(D579="Diesel",_xlfn._xlws.FILTER(ORDEF[NOXzh],(ORDEF[HP]=I579)*(ORDEF[Model_Year]=E579)),""))</f>
        <v>0.89566800000000002</v>
      </c>
      <c r="X579" s="158" t="str" cm="1">
        <f t="array" ref="X579">IF(D579="Electric","--",IF(D579="Gasoline",_xlfn._xlws.FILTER(LSIEF[NOX-ZH (g/hp-hr)],(LSIEF[Fuel]=D579)*(LSIEF[HP Bin]=I579)*(LSIEF[Model Year]=E579)),""))</f>
        <v/>
      </c>
      <c r="Y579" s="158">
        <f t="shared" si="167"/>
        <v>0.89566800000000002</v>
      </c>
      <c r="Z579" s="159" cm="1">
        <f t="array" ref="Z579">IF(D579="Electric","--",IF(D579="Diesel",_xlfn._xlws.FILTER(ORDEF[NOXdr],(ORDEF[HP]=I579)*(ORDEF[Model_Year]=E579)),""))</f>
        <v>1.1800000000000001E-5</v>
      </c>
      <c r="AA579" s="159" t="str" cm="1">
        <f t="array" ref="AA579">IF(E579="Electric","--",IF(D579="Gasoline",_xlfn._xlws.FILTER(LSIEF[NOX DR],(LSIEF[Fuel]=D579)*(LSIEF[HP Bin]=I579)*(LSIEF[Model Year]=E579)),""))</f>
        <v/>
      </c>
      <c r="AB579" s="159">
        <f t="shared" si="168"/>
        <v>1.1800000000000001E-5</v>
      </c>
      <c r="AC579" s="158" cm="1">
        <f t="array" ref="AC579">IF(D579="Electric","--",IF(D579="Diesel",_xlfn._xlws.FILTER(DFCF2[Fuel_HC],(DFCF2[MY]=E579)),""))</f>
        <v>0.9</v>
      </c>
      <c r="AD579" s="158" t="str" cm="1">
        <f t="array" ref="AD579">IF(D579="Electric","--",IF(D579="Gasoline",_xlfn._xlws.FILTER(GFCF2[Fuel_HC],(GFCF2[MY]=E579)),""))</f>
        <v/>
      </c>
      <c r="AE579" s="158">
        <f t="shared" si="169"/>
        <v>0.9</v>
      </c>
      <c r="AF579" s="157" cm="1">
        <f t="array" ref="AF579">IF(D579="Electric","--",IF(D579="Diesel",_xlfn._xlws.FILTER(DFCF2[Fuel_NOX],(DFCF2[MY]=E579)),""))</f>
        <v>0.95</v>
      </c>
      <c r="AG579" s="157" t="str" cm="1">
        <f t="array" ref="AG579">IF(D579="Electric","--",IF(D579="Gasoline",_xlfn._xlws.FILTER(GFCF2[Fuel_NOX],(GFCF2[MY]=E579)),""))</f>
        <v/>
      </c>
      <c r="AH579" s="157">
        <f t="shared" si="170"/>
        <v>0.95</v>
      </c>
      <c r="AI579" s="158">
        <f t="shared" si="171"/>
        <v>6.5049120000000002E-2</v>
      </c>
      <c r="AJ579" s="158">
        <f t="shared" si="172"/>
        <v>0.87222843999999999</v>
      </c>
      <c r="AK579" s="158">
        <f t="shared" si="173"/>
        <v>3.5974374635622732</v>
      </c>
      <c r="AL579" s="158">
        <f t="shared" si="174"/>
        <v>48.237197779777468</v>
      </c>
      <c r="AM579" s="158">
        <f t="shared" si="175"/>
        <v>1.7987187317811367E-3</v>
      </c>
      <c r="AN579" s="158">
        <f t="shared" si="176"/>
        <v>2.4118598889888737E-2</v>
      </c>
      <c r="AO579" s="158">
        <f t="shared" si="177"/>
        <v>2.1764496654551753E-3</v>
      </c>
      <c r="AP579" s="157"/>
      <c r="AQ579" s="161"/>
      <c r="AR579" s="161"/>
      <c r="AS579" s="161" t="str">
        <f>IF(ISNA(VLOOKUP($B579,'2017 Emission Inventory'!$B$2:$B$803,1,FALSE)),"No","Yes")</f>
        <v>Yes</v>
      </c>
      <c r="AT579" s="161" t="str">
        <f>IFERROR(INDEX('2017 Emission Inventory'!$C$2:$C$803,MATCH($B579,'2017 Emission Inventory'!$B$2:$B$803,0)),"")</f>
        <v>GPU</v>
      </c>
      <c r="AU579" s="161" t="str">
        <f>IFERROR(INDEX('2017 Emission Inventory'!$D$2:$D$803,MATCH($B579,'2017 Emission Inventory'!$B$2:$B$803,0)),"")</f>
        <v>Diesel</v>
      </c>
      <c r="AV579" s="161">
        <f>IFERROR(INDEX('2017 Emission Inventory'!$E$2:$E$803,MATCH($B579,'2017 Emission Inventory'!$B$2:$B$803,0)),"")</f>
        <v>2016</v>
      </c>
      <c r="AW579" s="161">
        <f>IFERROR(INDEX('2017 Emission Inventory'!$F$2:$F$803,MATCH($B579,'2017 Emission Inventory'!$B$2:$B$803,0)),"")</f>
        <v>115</v>
      </c>
      <c r="AX579" s="161">
        <f>IFERROR(INDEX('2017 Emission Inventory'!$G$2:$G$803,MATCH($B579,'2017 Emission Inventory'!$B$2:$B$803,0)),"")</f>
        <v>476</v>
      </c>
      <c r="AY579" s="162">
        <f>IFERROR(INDEX('2017 Emission Inventory'!$AL$2:$AL$803,MATCH($B579,'2017 Emission Inventory'!$B$2:$B$803,0)),"")</f>
        <v>35.132060476449368</v>
      </c>
      <c r="AZ579" s="163">
        <f t="shared" si="178"/>
        <v>13.1051373033281</v>
      </c>
      <c r="BB579" s="166"/>
    </row>
    <row r="580" spans="1:54" s="160" customFormat="1" x14ac:dyDescent="0.35">
      <c r="A580" s="157">
        <v>579</v>
      </c>
      <c r="B580" s="157" t="s">
        <v>451</v>
      </c>
      <c r="C580" s="157" t="s">
        <v>419</v>
      </c>
      <c r="D580" s="157" t="s">
        <v>9</v>
      </c>
      <c r="E580" s="157">
        <v>2016</v>
      </c>
      <c r="F580" s="157">
        <v>155</v>
      </c>
      <c r="G580" s="157">
        <v>476</v>
      </c>
      <c r="H580" s="157" t="s">
        <v>622</v>
      </c>
      <c r="I580" s="157">
        <f t="shared" si="162"/>
        <v>175</v>
      </c>
      <c r="J580" s="157">
        <f>IF(D580="Electric","--",IF(D580="Diesel",VLOOKUP(C580,[2]ORDLF!A:B,2,FALSE),""))</f>
        <v>0.34</v>
      </c>
      <c r="K580" s="157" t="str">
        <f>IF(D580="Electric","--",IF(D580="Gasoline",VLOOKUP(C580,LSILF!A:C,3,FALSE),""))</f>
        <v/>
      </c>
      <c r="L580" s="158">
        <f t="shared" si="161"/>
        <v>0.34</v>
      </c>
      <c r="M580" s="157" cm="1">
        <f t="array" ref="M580">IF(D580="Electric","--",IF(D580="Diesel",_xlfn._xlws.FILTER(DIESCH[CH Cap],(DIESCH[HP Bin]=I580)),""))</f>
        <v>12000</v>
      </c>
      <c r="N580" s="157" t="str" cm="1">
        <f t="array" ref="N580">IF(D580="Electric","--",IF(D580="Gasoline",_xlfn._xlws.FILTER(LSICH[CH Cap],(LSICH[Fuel Type]=D580)*(LSICH[MY]=E580)),""))</f>
        <v/>
      </c>
      <c r="O580" s="157">
        <f t="shared" si="163"/>
        <v>12000</v>
      </c>
      <c r="P580" s="157">
        <f t="shared" si="164"/>
        <v>1904</v>
      </c>
      <c r="Q580" s="157" cm="1">
        <f t="array" ref="Q580">IF(D580="Electric","--",IF(D580="Diesel",_xlfn._xlws.FILTER(ORDEF[HC-ZH (g/hp-hr)],(ORDEF[HP]=I580)*(ORDEF[Model_Year]=E580)),""))</f>
        <v>0.05</v>
      </c>
      <c r="R580" s="157" t="str" cm="1">
        <f t="array" ref="R580">IF(D580="Electric","--",IF(D580="Gasoline",_xlfn._xlws.FILTER(LSIEF[HC-ZH (g/hp-hr)],(LSIEF[Fuel]=D580)*(LSIEF[HP Bin]=I580)*(LSIEF[Model Year]=E580)),""))</f>
        <v/>
      </c>
      <c r="S580" s="158">
        <f t="shared" si="165"/>
        <v>0.05</v>
      </c>
      <c r="T580" s="159" cm="1">
        <f t="array" ref="T580">IF(D580="Electric","--",IF(D580="Diesel",_xlfn._xlws.FILTER(ORDEF[HCDR],(ORDEF[HP]=I580)*(ORDEF[Model_Year]=E580),),""))</f>
        <v>1.17E-5</v>
      </c>
      <c r="U580" s="159" t="str" cm="1">
        <f t="array" ref="U580">IF(D580="Electric","--",IF(D580="Gasoline",_xlfn._xlws.FILTER(LSIEF[HC DR],(LSIEF[Fuel]=D580)*(LSIEF[HP Bin]=I580)*(LSIEF[Model Year]=E580)),""))</f>
        <v/>
      </c>
      <c r="V580" s="159">
        <f t="shared" si="166"/>
        <v>1.17E-5</v>
      </c>
      <c r="W580" s="158" cm="1">
        <f t="array" ref="W580">IF(D580="Electric","--",IF(D580="Diesel",_xlfn._xlws.FILTER(ORDEF[NOXzh],(ORDEF[HP]=I580)*(ORDEF[Model_Year]=E580)),""))</f>
        <v>0.89566800000000002</v>
      </c>
      <c r="X580" s="158" t="str" cm="1">
        <f t="array" ref="X580">IF(D580="Electric","--",IF(D580="Gasoline",_xlfn._xlws.FILTER(LSIEF[NOX-ZH (g/hp-hr)],(LSIEF[Fuel]=D580)*(LSIEF[HP Bin]=I580)*(LSIEF[Model Year]=E580)),""))</f>
        <v/>
      </c>
      <c r="Y580" s="158">
        <f t="shared" si="167"/>
        <v>0.89566800000000002</v>
      </c>
      <c r="Z580" s="159" cm="1">
        <f t="array" ref="Z580">IF(D580="Electric","--",IF(D580="Diesel",_xlfn._xlws.FILTER(ORDEF[NOXdr],(ORDEF[HP]=I580)*(ORDEF[Model_Year]=E580)),""))</f>
        <v>1.1800000000000001E-5</v>
      </c>
      <c r="AA580" s="159" t="str" cm="1">
        <f t="array" ref="AA580">IF(E580="Electric","--",IF(D580="Gasoline",_xlfn._xlws.FILTER(LSIEF[NOX DR],(LSIEF[Fuel]=D580)*(LSIEF[HP Bin]=I580)*(LSIEF[Model Year]=E580)),""))</f>
        <v/>
      </c>
      <c r="AB580" s="159">
        <f t="shared" si="168"/>
        <v>1.1800000000000001E-5</v>
      </c>
      <c r="AC580" s="158" cm="1">
        <f t="array" ref="AC580">IF(D580="Electric","--",IF(D580="Diesel",_xlfn._xlws.FILTER(DFCF2[Fuel_HC],(DFCF2[MY]=E580)),""))</f>
        <v>0.9</v>
      </c>
      <c r="AD580" s="158" t="str" cm="1">
        <f t="array" ref="AD580">IF(D580="Electric","--",IF(D580="Gasoline",_xlfn._xlws.FILTER(GFCF2[Fuel_HC],(GFCF2[MY]=E580)),""))</f>
        <v/>
      </c>
      <c r="AE580" s="158">
        <f t="shared" si="169"/>
        <v>0.9</v>
      </c>
      <c r="AF580" s="157" cm="1">
        <f t="array" ref="AF580">IF(D580="Electric","--",IF(D580="Diesel",_xlfn._xlws.FILTER(DFCF2[Fuel_NOX],(DFCF2[MY]=E580)),""))</f>
        <v>0.95</v>
      </c>
      <c r="AG580" s="157" t="str" cm="1">
        <f t="array" ref="AG580">IF(D580="Electric","--",IF(D580="Gasoline",_xlfn._xlws.FILTER(GFCF2[Fuel_NOX],(GFCF2[MY]=E580)),""))</f>
        <v/>
      </c>
      <c r="AH580" s="157">
        <f t="shared" si="170"/>
        <v>0.95</v>
      </c>
      <c r="AI580" s="158">
        <f t="shared" si="171"/>
        <v>6.5049120000000002E-2</v>
      </c>
      <c r="AJ580" s="158">
        <f t="shared" si="172"/>
        <v>0.87222843999999999</v>
      </c>
      <c r="AK580" s="158">
        <f t="shared" si="173"/>
        <v>3.5974374635622732</v>
      </c>
      <c r="AL580" s="158">
        <f t="shared" si="174"/>
        <v>48.237197779777468</v>
      </c>
      <c r="AM580" s="158">
        <f t="shared" si="175"/>
        <v>1.7987187317811367E-3</v>
      </c>
      <c r="AN580" s="158">
        <f t="shared" si="176"/>
        <v>2.4118598889888737E-2</v>
      </c>
      <c r="AO580" s="158">
        <f t="shared" si="177"/>
        <v>2.1764496654551753E-3</v>
      </c>
      <c r="AP580" s="157"/>
      <c r="AQ580" s="161"/>
      <c r="AR580" s="161"/>
      <c r="AS580" s="161" t="str">
        <f>IF(ISNA(VLOOKUP($B580,'2017 Emission Inventory'!$B$2:$B$803,1,FALSE)),"No","Yes")</f>
        <v>Yes</v>
      </c>
      <c r="AT580" s="161" t="str">
        <f>IFERROR(INDEX('2017 Emission Inventory'!$C$2:$C$803,MATCH($B580,'2017 Emission Inventory'!$B$2:$B$803,0)),"")</f>
        <v>GPU</v>
      </c>
      <c r="AU580" s="161" t="str">
        <f>IFERROR(INDEX('2017 Emission Inventory'!$D$2:$D$803,MATCH($B580,'2017 Emission Inventory'!$B$2:$B$803,0)),"")</f>
        <v>Diesel</v>
      </c>
      <c r="AV580" s="161">
        <f>IFERROR(INDEX('2017 Emission Inventory'!$E$2:$E$803,MATCH($B580,'2017 Emission Inventory'!$B$2:$B$803,0)),"")</f>
        <v>2016</v>
      </c>
      <c r="AW580" s="161">
        <f>IFERROR(INDEX('2017 Emission Inventory'!$F$2:$F$803,MATCH($B580,'2017 Emission Inventory'!$B$2:$B$803,0)),"")</f>
        <v>147</v>
      </c>
      <c r="AX580" s="161">
        <f>IFERROR(INDEX('2017 Emission Inventory'!$G$2:$G$803,MATCH($B580,'2017 Emission Inventory'!$B$2:$B$803,0)),"")</f>
        <v>476</v>
      </c>
      <c r="AY580" s="162">
        <f>IFERROR(INDEX('2017 Emission Inventory'!$AL$2:$AL$803,MATCH($B580,'2017 Emission Inventory'!$B$2:$B$803,0)),"")</f>
        <v>44.907938174243981</v>
      </c>
      <c r="AZ580" s="163">
        <f t="shared" si="178"/>
        <v>3.3292596055334869</v>
      </c>
      <c r="BB580" s="166"/>
    </row>
    <row r="581" spans="1:54" s="160" customFormat="1" x14ac:dyDescent="0.35">
      <c r="A581" s="157">
        <v>580</v>
      </c>
      <c r="B581" s="157" t="s">
        <v>453</v>
      </c>
      <c r="C581" s="157" t="s">
        <v>419</v>
      </c>
      <c r="D581" s="157" t="s">
        <v>9</v>
      </c>
      <c r="E581" s="157">
        <v>2016</v>
      </c>
      <c r="F581" s="157">
        <v>240</v>
      </c>
      <c r="G581" s="157">
        <v>476</v>
      </c>
      <c r="H581" s="157" t="s">
        <v>622</v>
      </c>
      <c r="I581" s="157">
        <f t="shared" si="162"/>
        <v>300</v>
      </c>
      <c r="J581" s="157">
        <f>IF(D581="Electric","--",IF(D581="Diesel",VLOOKUP(C581,[2]ORDLF!A:B,2,FALSE),""))</f>
        <v>0.34</v>
      </c>
      <c r="K581" s="157" t="str">
        <f>IF(D581="Electric","--",IF(D581="Gasoline",VLOOKUP(C581,LSILF!A:C,3,FALSE),""))</f>
        <v/>
      </c>
      <c r="L581" s="158">
        <f t="shared" si="161"/>
        <v>0.34</v>
      </c>
      <c r="M581" s="157" cm="1">
        <f t="array" ref="M581">IF(D581="Electric","--",IF(D581="Diesel",_xlfn._xlws.FILTER(DIESCH[CH Cap],(DIESCH[HP Bin]=I581)),""))</f>
        <v>12000</v>
      </c>
      <c r="N581" s="157" t="str" cm="1">
        <f t="array" ref="N581">IF(D581="Electric","--",IF(D581="Gasoline",_xlfn._xlws.FILTER(LSICH[CH Cap],(LSICH[Fuel Type]=D581)*(LSICH[MY]=E581)),""))</f>
        <v/>
      </c>
      <c r="O581" s="157">
        <f t="shared" si="163"/>
        <v>12000</v>
      </c>
      <c r="P581" s="157">
        <f t="shared" si="164"/>
        <v>1904</v>
      </c>
      <c r="Q581" s="157" cm="1">
        <f t="array" ref="Q581">IF(D581="Electric","--",IF(D581="Diesel",_xlfn._xlws.FILTER(ORDEF[HC-ZH (g/hp-hr)],(ORDEF[HP]=I581)*(ORDEF[Model_Year]=E581)),""))</f>
        <v>0.05</v>
      </c>
      <c r="R581" s="157" t="str" cm="1">
        <f t="array" ref="R581">IF(D581="Electric","--",IF(D581="Gasoline",_xlfn._xlws.FILTER(LSIEF[HC-ZH (g/hp-hr)],(LSIEF[Fuel]=D581)*(LSIEF[HP Bin]=I581)*(LSIEF[Model Year]=E581)),""))</f>
        <v/>
      </c>
      <c r="S581" s="158">
        <f t="shared" si="165"/>
        <v>0.05</v>
      </c>
      <c r="T581" s="159" cm="1">
        <f t="array" ref="T581">IF(D581="Electric","--",IF(D581="Diesel",_xlfn._xlws.FILTER(ORDEF[HCDR],(ORDEF[HP]=I581)*(ORDEF[Model_Year]=E581),),""))</f>
        <v>1.17E-5</v>
      </c>
      <c r="U581" s="159" t="str" cm="1">
        <f t="array" ref="U581">IF(D581="Electric","--",IF(D581="Gasoline",_xlfn._xlws.FILTER(LSIEF[HC DR],(LSIEF[Fuel]=D581)*(LSIEF[HP Bin]=I581)*(LSIEF[Model Year]=E581)),""))</f>
        <v/>
      </c>
      <c r="V581" s="159">
        <f t="shared" si="166"/>
        <v>1.17E-5</v>
      </c>
      <c r="W581" s="158" cm="1">
        <f t="array" ref="W581">IF(D581="Electric","--",IF(D581="Diesel",_xlfn._xlws.FILTER(ORDEF[NOXzh],(ORDEF[HP]=I581)*(ORDEF[Model_Year]=E581)),""))</f>
        <v>0.88619700000000001</v>
      </c>
      <c r="X581" s="158" t="str" cm="1">
        <f t="array" ref="X581">IF(D581="Electric","--",IF(D581="Gasoline",_xlfn._xlws.FILTER(LSIEF[NOX-ZH (g/hp-hr)],(LSIEF[Fuel]=D581)*(LSIEF[HP Bin]=I581)*(LSIEF[Model Year]=E581)),""))</f>
        <v/>
      </c>
      <c r="Y581" s="158">
        <f t="shared" si="167"/>
        <v>0.88619700000000001</v>
      </c>
      <c r="Z581" s="159" cm="1">
        <f t="array" ref="Z581">IF(D581="Electric","--",IF(D581="Diesel",_xlfn._xlws.FILTER(ORDEF[NOXdr],(ORDEF[HP]=I581)*(ORDEF[Model_Year]=E581)),""))</f>
        <v>1.17E-5</v>
      </c>
      <c r="AA581" s="159" t="str" cm="1">
        <f t="array" ref="AA581">IF(E581="Electric","--",IF(D581="Gasoline",_xlfn._xlws.FILTER(LSIEF[NOX DR],(LSIEF[Fuel]=D581)*(LSIEF[HP Bin]=I581)*(LSIEF[Model Year]=E581)),""))</f>
        <v/>
      </c>
      <c r="AB581" s="159">
        <f t="shared" si="168"/>
        <v>1.17E-5</v>
      </c>
      <c r="AC581" s="158" cm="1">
        <f t="array" ref="AC581">IF(D581="Electric","--",IF(D581="Diesel",_xlfn._xlws.FILTER(DFCF2[Fuel_HC],(DFCF2[MY]=E581)),""))</f>
        <v>0.9</v>
      </c>
      <c r="AD581" s="158" t="str" cm="1">
        <f t="array" ref="AD581">IF(D581="Electric","--",IF(D581="Gasoline",_xlfn._xlws.FILTER(GFCF2[Fuel_HC],(GFCF2[MY]=E581)),""))</f>
        <v/>
      </c>
      <c r="AE581" s="158">
        <f t="shared" si="169"/>
        <v>0.9</v>
      </c>
      <c r="AF581" s="157" cm="1">
        <f t="array" ref="AF581">IF(D581="Electric","--",IF(D581="Diesel",_xlfn._xlws.FILTER(DFCF2[Fuel_NOX],(DFCF2[MY]=E581)),""))</f>
        <v>0.95</v>
      </c>
      <c r="AG581" s="157" t="str" cm="1">
        <f t="array" ref="AG581">IF(D581="Electric","--",IF(D581="Gasoline",_xlfn._xlws.FILTER(GFCF2[Fuel_NOX],(GFCF2[MY]=E581)),""))</f>
        <v/>
      </c>
      <c r="AH581" s="157">
        <f t="shared" si="170"/>
        <v>0.95</v>
      </c>
      <c r="AI581" s="158">
        <f t="shared" si="171"/>
        <v>6.5049120000000002E-2</v>
      </c>
      <c r="AJ581" s="158">
        <f t="shared" si="172"/>
        <v>0.86305010999999998</v>
      </c>
      <c r="AK581" s="158">
        <f t="shared" si="173"/>
        <v>5.5702257500319075</v>
      </c>
      <c r="AL581" s="158">
        <f t="shared" si="174"/>
        <v>73.903904407774775</v>
      </c>
      <c r="AM581" s="158">
        <f t="shared" si="175"/>
        <v>2.7851128750159535E-3</v>
      </c>
      <c r="AN581" s="158">
        <f t="shared" si="176"/>
        <v>3.6951952203887382E-2</v>
      </c>
      <c r="AO581" s="158">
        <f t="shared" si="177"/>
        <v>3.3699865787693035E-3</v>
      </c>
      <c r="AP581" s="157"/>
      <c r="AQ581" s="161"/>
      <c r="AR581" s="161"/>
      <c r="AS581" s="161" t="str">
        <f>IF(ISNA(VLOOKUP($B581,'2017 Emission Inventory'!$B$2:$B$803,1,FALSE)),"No","Yes")</f>
        <v>Yes</v>
      </c>
      <c r="AT581" s="161" t="str">
        <f>IFERROR(INDEX('2017 Emission Inventory'!$C$2:$C$803,MATCH($B581,'2017 Emission Inventory'!$B$2:$B$803,0)),"")</f>
        <v>GPU</v>
      </c>
      <c r="AU581" s="161" t="str">
        <f>IFERROR(INDEX('2017 Emission Inventory'!$D$2:$D$803,MATCH($B581,'2017 Emission Inventory'!$B$2:$B$803,0)),"")</f>
        <v>Diesel</v>
      </c>
      <c r="AV581" s="161">
        <f>IFERROR(INDEX('2017 Emission Inventory'!$E$2:$E$803,MATCH($B581,'2017 Emission Inventory'!$B$2:$B$803,0)),"")</f>
        <v>2016</v>
      </c>
      <c r="AW581" s="161">
        <f>IFERROR(INDEX('2017 Emission Inventory'!$F$2:$F$803,MATCH($B581,'2017 Emission Inventory'!$B$2:$B$803,0)),"")</f>
        <v>240</v>
      </c>
      <c r="AX581" s="161">
        <f>IFERROR(INDEX('2017 Emission Inventory'!$G$2:$G$803,MATCH($B581,'2017 Emission Inventory'!$B$2:$B$803,0)),"")</f>
        <v>476</v>
      </c>
      <c r="AY581" s="162">
        <f>IFERROR(INDEX('2017 Emission Inventory'!$AL$2:$AL$803,MATCH($B581,'2017 Emission Inventory'!$B$2:$B$803,0)),"")</f>
        <v>72.544749225442231</v>
      </c>
      <c r="AZ581" s="163">
        <f t="shared" si="178"/>
        <v>1.3591551823325432</v>
      </c>
      <c r="BB581" s="166"/>
    </row>
    <row r="582" spans="1:54" s="160" customFormat="1" x14ac:dyDescent="0.35">
      <c r="A582" s="157">
        <v>581</v>
      </c>
      <c r="B582" s="157" t="s">
        <v>454</v>
      </c>
      <c r="C582" s="157" t="s">
        <v>419</v>
      </c>
      <c r="D582" s="157" t="s">
        <v>9</v>
      </c>
      <c r="E582" s="157">
        <v>2016</v>
      </c>
      <c r="F582" s="157">
        <v>240</v>
      </c>
      <c r="G582" s="157">
        <v>476</v>
      </c>
      <c r="H582" s="157" t="s">
        <v>622</v>
      </c>
      <c r="I582" s="157">
        <f t="shared" si="162"/>
        <v>300</v>
      </c>
      <c r="J582" s="157">
        <f>IF(D582="Electric","--",IF(D582="Diesel",VLOOKUP(C582,[2]ORDLF!A:B,2,FALSE),""))</f>
        <v>0.34</v>
      </c>
      <c r="K582" s="157" t="str">
        <f>IF(D582="Electric","--",IF(D582="Gasoline",VLOOKUP(C582,LSILF!A:C,3,FALSE),""))</f>
        <v/>
      </c>
      <c r="L582" s="158">
        <f t="shared" si="161"/>
        <v>0.34</v>
      </c>
      <c r="M582" s="157" cm="1">
        <f t="array" ref="M582">IF(D582="Electric","--",IF(D582="Diesel",_xlfn._xlws.FILTER(DIESCH[CH Cap],(DIESCH[HP Bin]=I582)),""))</f>
        <v>12000</v>
      </c>
      <c r="N582" s="157" t="str" cm="1">
        <f t="array" ref="N582">IF(D582="Electric","--",IF(D582="Gasoline",_xlfn._xlws.FILTER(LSICH[CH Cap],(LSICH[Fuel Type]=D582)*(LSICH[MY]=E582)),""))</f>
        <v/>
      </c>
      <c r="O582" s="157">
        <f t="shared" si="163"/>
        <v>12000</v>
      </c>
      <c r="P582" s="157">
        <f t="shared" si="164"/>
        <v>1904</v>
      </c>
      <c r="Q582" s="157" cm="1">
        <f t="array" ref="Q582">IF(D582="Electric","--",IF(D582="Diesel",_xlfn._xlws.FILTER(ORDEF[HC-ZH (g/hp-hr)],(ORDEF[HP]=I582)*(ORDEF[Model_Year]=E582)),""))</f>
        <v>0.05</v>
      </c>
      <c r="R582" s="157" t="str" cm="1">
        <f t="array" ref="R582">IF(D582="Electric","--",IF(D582="Gasoline",_xlfn._xlws.FILTER(LSIEF[HC-ZH (g/hp-hr)],(LSIEF[Fuel]=D582)*(LSIEF[HP Bin]=I582)*(LSIEF[Model Year]=E582)),""))</f>
        <v/>
      </c>
      <c r="S582" s="158">
        <f t="shared" si="165"/>
        <v>0.05</v>
      </c>
      <c r="T582" s="159" cm="1">
        <f t="array" ref="T582">IF(D582="Electric","--",IF(D582="Diesel",_xlfn._xlws.FILTER(ORDEF[HCDR],(ORDEF[HP]=I582)*(ORDEF[Model_Year]=E582),),""))</f>
        <v>1.17E-5</v>
      </c>
      <c r="U582" s="159" t="str" cm="1">
        <f t="array" ref="U582">IF(D582="Electric","--",IF(D582="Gasoline",_xlfn._xlws.FILTER(LSIEF[HC DR],(LSIEF[Fuel]=D582)*(LSIEF[HP Bin]=I582)*(LSIEF[Model Year]=E582)),""))</f>
        <v/>
      </c>
      <c r="V582" s="159">
        <f t="shared" si="166"/>
        <v>1.17E-5</v>
      </c>
      <c r="W582" s="158" cm="1">
        <f t="array" ref="W582">IF(D582="Electric","--",IF(D582="Diesel",_xlfn._xlws.FILTER(ORDEF[NOXzh],(ORDEF[HP]=I582)*(ORDEF[Model_Year]=E582)),""))</f>
        <v>0.88619700000000001</v>
      </c>
      <c r="X582" s="158" t="str" cm="1">
        <f t="array" ref="X582">IF(D582="Electric","--",IF(D582="Gasoline",_xlfn._xlws.FILTER(LSIEF[NOX-ZH (g/hp-hr)],(LSIEF[Fuel]=D582)*(LSIEF[HP Bin]=I582)*(LSIEF[Model Year]=E582)),""))</f>
        <v/>
      </c>
      <c r="Y582" s="158">
        <f t="shared" si="167"/>
        <v>0.88619700000000001</v>
      </c>
      <c r="Z582" s="159" cm="1">
        <f t="array" ref="Z582">IF(D582="Electric","--",IF(D582="Diesel",_xlfn._xlws.FILTER(ORDEF[NOXdr],(ORDEF[HP]=I582)*(ORDEF[Model_Year]=E582)),""))</f>
        <v>1.17E-5</v>
      </c>
      <c r="AA582" s="159" t="str" cm="1">
        <f t="array" ref="AA582">IF(E582="Electric","--",IF(D582="Gasoline",_xlfn._xlws.FILTER(LSIEF[NOX DR],(LSIEF[Fuel]=D582)*(LSIEF[HP Bin]=I582)*(LSIEF[Model Year]=E582)),""))</f>
        <v/>
      </c>
      <c r="AB582" s="159">
        <f t="shared" si="168"/>
        <v>1.17E-5</v>
      </c>
      <c r="AC582" s="158" cm="1">
        <f t="array" ref="AC582">IF(D582="Electric","--",IF(D582="Diesel",_xlfn._xlws.FILTER(DFCF2[Fuel_HC],(DFCF2[MY]=E582)),""))</f>
        <v>0.9</v>
      </c>
      <c r="AD582" s="158" t="str" cm="1">
        <f t="array" ref="AD582">IF(D582="Electric","--",IF(D582="Gasoline",_xlfn._xlws.FILTER(GFCF2[Fuel_HC],(GFCF2[MY]=E582)),""))</f>
        <v/>
      </c>
      <c r="AE582" s="158">
        <f t="shared" si="169"/>
        <v>0.9</v>
      </c>
      <c r="AF582" s="157" cm="1">
        <f t="array" ref="AF582">IF(D582="Electric","--",IF(D582="Diesel",_xlfn._xlws.FILTER(DFCF2[Fuel_NOX],(DFCF2[MY]=E582)),""))</f>
        <v>0.95</v>
      </c>
      <c r="AG582" s="157" t="str" cm="1">
        <f t="array" ref="AG582">IF(D582="Electric","--",IF(D582="Gasoline",_xlfn._xlws.FILTER(GFCF2[Fuel_NOX],(GFCF2[MY]=E582)),""))</f>
        <v/>
      </c>
      <c r="AH582" s="157">
        <f t="shared" si="170"/>
        <v>0.95</v>
      </c>
      <c r="AI582" s="158">
        <f t="shared" si="171"/>
        <v>6.5049120000000002E-2</v>
      </c>
      <c r="AJ582" s="158">
        <f t="shared" si="172"/>
        <v>0.86305010999999998</v>
      </c>
      <c r="AK582" s="158">
        <f t="shared" si="173"/>
        <v>5.5702257500319075</v>
      </c>
      <c r="AL582" s="158">
        <f t="shared" si="174"/>
        <v>73.903904407774775</v>
      </c>
      <c r="AM582" s="158">
        <f t="shared" si="175"/>
        <v>2.7851128750159535E-3</v>
      </c>
      <c r="AN582" s="158">
        <f t="shared" si="176"/>
        <v>3.6951952203887382E-2</v>
      </c>
      <c r="AO582" s="158">
        <f t="shared" si="177"/>
        <v>3.3699865787693035E-3</v>
      </c>
      <c r="AP582" s="157"/>
      <c r="AQ582" s="161"/>
      <c r="AR582" s="161"/>
      <c r="AS582" s="161" t="str">
        <f>IF(ISNA(VLOOKUP($B582,'2017 Emission Inventory'!$B$2:$B$803,1,FALSE)),"No","Yes")</f>
        <v>Yes</v>
      </c>
      <c r="AT582" s="161" t="str">
        <f>IFERROR(INDEX('2017 Emission Inventory'!$C$2:$C$803,MATCH($B582,'2017 Emission Inventory'!$B$2:$B$803,0)),"")</f>
        <v>GPU</v>
      </c>
      <c r="AU582" s="161" t="str">
        <f>IFERROR(INDEX('2017 Emission Inventory'!$D$2:$D$803,MATCH($B582,'2017 Emission Inventory'!$B$2:$B$803,0)),"")</f>
        <v>Diesel</v>
      </c>
      <c r="AV582" s="161">
        <f>IFERROR(INDEX('2017 Emission Inventory'!$E$2:$E$803,MATCH($B582,'2017 Emission Inventory'!$B$2:$B$803,0)),"")</f>
        <v>2016</v>
      </c>
      <c r="AW582" s="161">
        <f>IFERROR(INDEX('2017 Emission Inventory'!$F$2:$F$803,MATCH($B582,'2017 Emission Inventory'!$B$2:$B$803,0)),"")</f>
        <v>240</v>
      </c>
      <c r="AX582" s="161">
        <f>IFERROR(INDEX('2017 Emission Inventory'!$G$2:$G$803,MATCH($B582,'2017 Emission Inventory'!$B$2:$B$803,0)),"")</f>
        <v>476</v>
      </c>
      <c r="AY582" s="162">
        <f>IFERROR(INDEX('2017 Emission Inventory'!$AL$2:$AL$803,MATCH($B582,'2017 Emission Inventory'!$B$2:$B$803,0)),"")</f>
        <v>72.544749225442231</v>
      </c>
      <c r="AZ582" s="163">
        <f t="shared" si="178"/>
        <v>1.3591551823325432</v>
      </c>
      <c r="BB582" s="166"/>
    </row>
    <row r="583" spans="1:54" s="160" customFormat="1" x14ac:dyDescent="0.35">
      <c r="A583" s="157">
        <v>582</v>
      </c>
      <c r="B583" s="157">
        <v>412069</v>
      </c>
      <c r="C583" s="157" t="s">
        <v>419</v>
      </c>
      <c r="D583" s="157" t="s">
        <v>9</v>
      </c>
      <c r="E583" s="157">
        <v>2017</v>
      </c>
      <c r="F583" s="157">
        <v>325</v>
      </c>
      <c r="G583" s="157">
        <v>476</v>
      </c>
      <c r="H583" s="157" t="s">
        <v>622</v>
      </c>
      <c r="I583" s="157">
        <f t="shared" si="162"/>
        <v>600</v>
      </c>
      <c r="J583" s="157">
        <f>IF(D583="Electric","--",IF(D583="Diesel",VLOOKUP(C583,[2]ORDLF!A:B,2,FALSE),""))</f>
        <v>0.34</v>
      </c>
      <c r="K583" s="157" t="str">
        <f>IF(D583="Electric","--",IF(D583="Gasoline",VLOOKUP(C583,LSILF!A:C,3,FALSE),""))</f>
        <v/>
      </c>
      <c r="L583" s="158">
        <f t="shared" si="161"/>
        <v>0.34</v>
      </c>
      <c r="M583" s="157" cm="1">
        <f t="array" ref="M583">IF(D583="Electric","--",IF(D583="Diesel",_xlfn._xlws.FILTER(DIESCH[CH Cap],(DIESCH[HP Bin]=I583)),""))</f>
        <v>12000</v>
      </c>
      <c r="N583" s="157" t="str" cm="1">
        <f t="array" ref="N583">IF(D583="Electric","--",IF(D583="Gasoline",_xlfn._xlws.FILTER(LSICH[CH Cap],(LSICH[Fuel Type]=D583)*(LSICH[MY]=E583)),""))</f>
        <v/>
      </c>
      <c r="O583" s="157">
        <f t="shared" si="163"/>
        <v>12000</v>
      </c>
      <c r="P583" s="157">
        <f t="shared" si="164"/>
        <v>1428</v>
      </c>
      <c r="Q583" s="157" cm="1">
        <f t="array" ref="Q583">IF(D583="Electric","--",IF(D583="Diesel",_xlfn._xlws.FILTER(ORDEF[HC-ZH (g/hp-hr)],(ORDEF[HP]=I583)*(ORDEF[Model_Year]=E583)),""))</f>
        <v>0.05</v>
      </c>
      <c r="R583" s="157" t="str" cm="1">
        <f t="array" ref="R583">IF(D583="Electric","--",IF(D583="Gasoline",_xlfn._xlws.FILTER(LSIEF[HC-ZH (g/hp-hr)],(LSIEF[Fuel]=D583)*(LSIEF[HP Bin]=I583)*(LSIEF[Model Year]=E583)),""))</f>
        <v/>
      </c>
      <c r="S583" s="158">
        <f t="shared" si="165"/>
        <v>0.05</v>
      </c>
      <c r="T583" s="159" cm="1">
        <f t="array" ref="T583">IF(D583="Electric","--",IF(D583="Diesel",_xlfn._xlws.FILTER(ORDEF[HCDR],(ORDEF[HP]=I583)*(ORDEF[Model_Year]=E583),),""))</f>
        <v>1.17E-5</v>
      </c>
      <c r="U583" s="159" t="str" cm="1">
        <f t="array" ref="U583">IF(D583="Electric","--",IF(D583="Gasoline",_xlfn._xlws.FILTER(LSIEF[HC DR],(LSIEF[Fuel]=D583)*(LSIEF[HP Bin]=I583)*(LSIEF[Model Year]=E583)),""))</f>
        <v/>
      </c>
      <c r="V583" s="159">
        <f t="shared" si="166"/>
        <v>1.17E-5</v>
      </c>
      <c r="W583" s="158" cm="1">
        <f t="array" ref="W583">IF(D583="Electric","--",IF(D583="Diesel",_xlfn._xlws.FILTER(ORDEF[NOXzh],(ORDEF[HP]=I583)*(ORDEF[Model_Year]=E583)),""))</f>
        <v>0.23100000000000001</v>
      </c>
      <c r="X583" s="158" t="str" cm="1">
        <f t="array" ref="X583">IF(D583="Electric","--",IF(D583="Gasoline",_xlfn._xlws.FILTER(LSIEF[NOX-ZH (g/hp-hr)],(LSIEF[Fuel]=D583)*(LSIEF[HP Bin]=I583)*(LSIEF[Model Year]=E583)),""))</f>
        <v/>
      </c>
      <c r="Y583" s="158">
        <f t="shared" si="167"/>
        <v>0.23100000000000001</v>
      </c>
      <c r="Z583" s="159" cm="1">
        <f t="array" ref="Z583">IF(D583="Electric","--",IF(D583="Diesel",_xlfn._xlws.FILTER(ORDEF[NOXdr],(ORDEF[HP]=I583)*(ORDEF[Model_Year]=E583)),""))</f>
        <v>3.05E-6</v>
      </c>
      <c r="AA583" s="159" t="str" cm="1">
        <f t="array" ref="AA583">IF(E583="Electric","--",IF(D583="Gasoline",_xlfn._xlws.FILTER(LSIEF[NOX DR],(LSIEF[Fuel]=D583)*(LSIEF[HP Bin]=I583)*(LSIEF[Model Year]=E583)),""))</f>
        <v/>
      </c>
      <c r="AB583" s="159">
        <f t="shared" si="168"/>
        <v>3.05E-6</v>
      </c>
      <c r="AC583" s="158" cm="1">
        <f t="array" ref="AC583">IF(D583="Electric","--",IF(D583="Diesel",_xlfn._xlws.FILTER(DFCF2[Fuel_HC],(DFCF2[MY]=E583)),""))</f>
        <v>0.9</v>
      </c>
      <c r="AD583" s="158" t="str" cm="1">
        <f t="array" ref="AD583">IF(D583="Electric","--",IF(D583="Gasoline",_xlfn._xlws.FILTER(GFCF2[Fuel_HC],(GFCF2[MY]=E583)),""))</f>
        <v/>
      </c>
      <c r="AE583" s="158">
        <f t="shared" si="169"/>
        <v>0.9</v>
      </c>
      <c r="AF583" s="157" cm="1">
        <f t="array" ref="AF583">IF(D583="Electric","--",IF(D583="Diesel",_xlfn._xlws.FILTER(DFCF2[Fuel_NOX],(DFCF2[MY]=E583)),""))</f>
        <v>0.95</v>
      </c>
      <c r="AG583" s="157" t="str" cm="1">
        <f t="array" ref="AG583">IF(D583="Electric","--",IF(D583="Gasoline",_xlfn._xlws.FILTER(GFCF2[Fuel_NOX],(GFCF2[MY]=E583)),""))</f>
        <v/>
      </c>
      <c r="AH583" s="157">
        <f t="shared" si="170"/>
        <v>0.95</v>
      </c>
      <c r="AI583" s="158">
        <f t="shared" si="171"/>
        <v>6.0036840000000008E-2</v>
      </c>
      <c r="AJ583" s="158">
        <f t="shared" si="172"/>
        <v>0.22358763000000001</v>
      </c>
      <c r="AK583" s="158">
        <f t="shared" si="173"/>
        <v>6.9617963598461774</v>
      </c>
      <c r="AL583" s="158">
        <f t="shared" si="174"/>
        <v>25.926940002848816</v>
      </c>
      <c r="AM583" s="158">
        <f t="shared" si="175"/>
        <v>3.4808981799230886E-3</v>
      </c>
      <c r="AN583" s="158">
        <f t="shared" si="176"/>
        <v>1.2963470001424409E-2</v>
      </c>
      <c r="AO583" s="158">
        <f t="shared" si="177"/>
        <v>4.2118867977069367E-3</v>
      </c>
      <c r="AP583" s="157"/>
      <c r="AQ583" s="161"/>
      <c r="AR583" s="161"/>
      <c r="AS583" s="161" t="str">
        <f>IF(ISNA(VLOOKUP($B583,'2017 Emission Inventory'!$B$2:$B$803,1,FALSE)),"No","Yes")</f>
        <v>No</v>
      </c>
      <c r="AT583" s="161" t="str">
        <f>IFERROR(INDEX('2017 Emission Inventory'!$C$2:$C$803,MATCH($B583,'2017 Emission Inventory'!$B$2:$B$803,0)),"")</f>
        <v/>
      </c>
      <c r="AU583" s="161" t="str">
        <f>IFERROR(INDEX('2017 Emission Inventory'!$D$2:$D$803,MATCH($B583,'2017 Emission Inventory'!$B$2:$B$803,0)),"")</f>
        <v/>
      </c>
      <c r="AV583" s="161" t="str">
        <f>IFERROR(INDEX('2017 Emission Inventory'!$E$2:$E$803,MATCH($B583,'2017 Emission Inventory'!$B$2:$B$803,0)),"")</f>
        <v/>
      </c>
      <c r="AW583" s="161" t="str">
        <f>IFERROR(INDEX('2017 Emission Inventory'!$F$2:$F$803,MATCH($B583,'2017 Emission Inventory'!$B$2:$B$803,0)),"")</f>
        <v/>
      </c>
      <c r="AX583" s="161" t="str">
        <f>IFERROR(INDEX('2017 Emission Inventory'!$G$2:$G$803,MATCH($B583,'2017 Emission Inventory'!$B$2:$B$803,0)),"")</f>
        <v/>
      </c>
      <c r="AY583" s="162" t="str">
        <f>IFERROR(INDEX('2017 Emission Inventory'!$AL$2:$AL$803,MATCH($B583,'2017 Emission Inventory'!$B$2:$B$803,0)),"")</f>
        <v/>
      </c>
      <c r="AZ583" s="163" t="e">
        <f t="shared" si="178"/>
        <v>#VALUE!</v>
      </c>
      <c r="BB583" s="166"/>
    </row>
    <row r="584" spans="1:54" s="160" customFormat="1" x14ac:dyDescent="0.35">
      <c r="A584" s="157">
        <v>583</v>
      </c>
      <c r="B584" s="157" t="s">
        <v>716</v>
      </c>
      <c r="C584" s="157" t="s">
        <v>419</v>
      </c>
      <c r="D584" s="157" t="s">
        <v>9</v>
      </c>
      <c r="E584" s="157">
        <v>2017</v>
      </c>
      <c r="F584" s="157">
        <v>130</v>
      </c>
      <c r="G584" s="157">
        <v>476</v>
      </c>
      <c r="H584" s="157" t="s">
        <v>622</v>
      </c>
      <c r="I584" s="157">
        <f t="shared" si="162"/>
        <v>175</v>
      </c>
      <c r="J584" s="157">
        <f>IF(D584="Electric","--",IF(D584="Diesel",VLOOKUP(C584,[2]ORDLF!A:B,2,FALSE),""))</f>
        <v>0.34</v>
      </c>
      <c r="K584" s="157" t="str">
        <f>IF(D584="Electric","--",IF(D584="Gasoline",VLOOKUP(C584,LSILF!A:C,3,FALSE),""))</f>
        <v/>
      </c>
      <c r="L584" s="158">
        <f t="shared" si="161"/>
        <v>0.34</v>
      </c>
      <c r="M584" s="157" cm="1">
        <f t="array" ref="M584">IF(D584="Electric","--",IF(D584="Diesel",_xlfn._xlws.FILTER(DIESCH[CH Cap],(DIESCH[HP Bin]=I584)),""))</f>
        <v>12000</v>
      </c>
      <c r="N584" s="157" t="str" cm="1">
        <f t="array" ref="N584">IF(D584="Electric","--",IF(D584="Gasoline",_xlfn._xlws.FILTER(LSICH[CH Cap],(LSICH[Fuel Type]=D584)*(LSICH[MY]=E584)),""))</f>
        <v/>
      </c>
      <c r="O584" s="157">
        <f t="shared" si="163"/>
        <v>12000</v>
      </c>
      <c r="P584" s="157">
        <f t="shared" si="164"/>
        <v>1428</v>
      </c>
      <c r="Q584" s="157" cm="1">
        <f t="array" ref="Q584">IF(D584="Electric","--",IF(D584="Diesel",_xlfn._xlws.FILTER(ORDEF[HC-ZH (g/hp-hr)],(ORDEF[HP]=I584)*(ORDEF[Model_Year]=E584)),""))</f>
        <v>0.05</v>
      </c>
      <c r="R584" s="157" t="str" cm="1">
        <f t="array" ref="R584">IF(D584="Electric","--",IF(D584="Gasoline",_xlfn._xlws.FILTER(LSIEF[HC-ZH (g/hp-hr)],(LSIEF[Fuel]=D584)*(LSIEF[HP Bin]=I584)*(LSIEF[Model Year]=E584)),""))</f>
        <v/>
      </c>
      <c r="S584" s="158">
        <f t="shared" si="165"/>
        <v>0.05</v>
      </c>
      <c r="T584" s="159" cm="1">
        <f t="array" ref="T584">IF(D584="Electric","--",IF(D584="Diesel",_xlfn._xlws.FILTER(ORDEF[HCDR],(ORDEF[HP]=I584)*(ORDEF[Model_Year]=E584),),""))</f>
        <v>1.17E-5</v>
      </c>
      <c r="U584" s="159" t="str" cm="1">
        <f t="array" ref="U584">IF(D584="Electric","--",IF(D584="Gasoline",_xlfn._xlws.FILTER(LSIEF[HC DR],(LSIEF[Fuel]=D584)*(LSIEF[HP Bin]=I584)*(LSIEF[Model Year]=E584)),""))</f>
        <v/>
      </c>
      <c r="V584" s="159">
        <f t="shared" si="166"/>
        <v>1.17E-5</v>
      </c>
      <c r="W584" s="158" cm="1">
        <f t="array" ref="W584">IF(D584="Electric","--",IF(D584="Diesel",_xlfn._xlws.FILTER(ORDEF[NOXzh],(ORDEF[HP]=I584)*(ORDEF[Model_Year]=E584)),""))</f>
        <v>1.1519999999999999</v>
      </c>
      <c r="X584" s="158" t="str" cm="1">
        <f t="array" ref="X584">IF(D584="Electric","--",IF(D584="Gasoline",_xlfn._xlws.FILTER(LSIEF[NOX-ZH (g/hp-hr)],(LSIEF[Fuel]=D584)*(LSIEF[HP Bin]=I584)*(LSIEF[Model Year]=E584)),""))</f>
        <v/>
      </c>
      <c r="Y584" s="158">
        <f t="shared" si="167"/>
        <v>1.1519999999999999</v>
      </c>
      <c r="Z584" s="159" cm="1">
        <f t="array" ref="Z584">IF(D584="Electric","--",IF(D584="Diesel",_xlfn._xlws.FILTER(ORDEF[NOXdr],(ORDEF[HP]=I584)*(ORDEF[Model_Year]=E584)),""))</f>
        <v>1.52E-5</v>
      </c>
      <c r="AA584" s="159" t="str" cm="1">
        <f t="array" ref="AA584">IF(E584="Electric","--",IF(D584="Gasoline",_xlfn._xlws.FILTER(LSIEF[NOX DR],(LSIEF[Fuel]=D584)*(LSIEF[HP Bin]=I584)*(LSIEF[Model Year]=E584)),""))</f>
        <v/>
      </c>
      <c r="AB584" s="159">
        <f t="shared" si="168"/>
        <v>1.52E-5</v>
      </c>
      <c r="AC584" s="158" cm="1">
        <f t="array" ref="AC584">IF(D584="Electric","--",IF(D584="Diesel",_xlfn._xlws.FILTER(DFCF2[Fuel_HC],(DFCF2[MY]=E584)),""))</f>
        <v>0.9</v>
      </c>
      <c r="AD584" s="158" t="str" cm="1">
        <f t="array" ref="AD584">IF(D584="Electric","--",IF(D584="Gasoline",_xlfn._xlws.FILTER(GFCF2[Fuel_HC],(GFCF2[MY]=E584)),""))</f>
        <v/>
      </c>
      <c r="AE584" s="158">
        <f t="shared" si="169"/>
        <v>0.9</v>
      </c>
      <c r="AF584" s="157" cm="1">
        <f t="array" ref="AF584">IF(D584="Electric","--",IF(D584="Diesel",_xlfn._xlws.FILTER(DFCF2[Fuel_NOX],(DFCF2[MY]=E584)),""))</f>
        <v>0.95</v>
      </c>
      <c r="AG584" s="157" t="str" cm="1">
        <f t="array" ref="AG584">IF(D584="Electric","--",IF(D584="Gasoline",_xlfn._xlws.FILTER(GFCF2[Fuel_NOX],(GFCF2[MY]=E584)),""))</f>
        <v/>
      </c>
      <c r="AH584" s="157">
        <f t="shared" si="170"/>
        <v>0.95</v>
      </c>
      <c r="AI584" s="158">
        <f t="shared" si="171"/>
        <v>6.0036840000000008E-2</v>
      </c>
      <c r="AJ584" s="158">
        <f t="shared" si="172"/>
        <v>1.11502032</v>
      </c>
      <c r="AK584" s="158">
        <f t="shared" si="173"/>
        <v>2.784718543938471</v>
      </c>
      <c r="AL584" s="158">
        <f t="shared" si="174"/>
        <v>51.718540848788969</v>
      </c>
      <c r="AM584" s="158">
        <f t="shared" si="175"/>
        <v>1.3923592719692355E-3</v>
      </c>
      <c r="AN584" s="158">
        <f t="shared" si="176"/>
        <v>2.5859270424394485E-2</v>
      </c>
      <c r="AO584" s="158">
        <f t="shared" si="177"/>
        <v>1.6847547190827748E-3</v>
      </c>
      <c r="AP584" s="157"/>
      <c r="AQ584" s="161"/>
      <c r="AR584" s="161"/>
      <c r="AS584" s="161" t="str">
        <f>IF(ISNA(VLOOKUP($B584,'2017 Emission Inventory'!$B$2:$B$803,1,FALSE)),"No","Yes")</f>
        <v>No</v>
      </c>
      <c r="AT584" s="161" t="str">
        <f>IFERROR(INDEX('2017 Emission Inventory'!$C$2:$C$803,MATCH($B584,'2017 Emission Inventory'!$B$2:$B$803,0)),"")</f>
        <v/>
      </c>
      <c r="AU584" s="161" t="str">
        <f>IFERROR(INDEX('2017 Emission Inventory'!$D$2:$D$803,MATCH($B584,'2017 Emission Inventory'!$B$2:$B$803,0)),"")</f>
        <v/>
      </c>
      <c r="AV584" s="161" t="str">
        <f>IFERROR(INDEX('2017 Emission Inventory'!$E$2:$E$803,MATCH($B584,'2017 Emission Inventory'!$B$2:$B$803,0)),"")</f>
        <v/>
      </c>
      <c r="AW584" s="161" t="str">
        <f>IFERROR(INDEX('2017 Emission Inventory'!$F$2:$F$803,MATCH($B584,'2017 Emission Inventory'!$B$2:$B$803,0)),"")</f>
        <v/>
      </c>
      <c r="AX584" s="161" t="str">
        <f>IFERROR(INDEX('2017 Emission Inventory'!$G$2:$G$803,MATCH($B584,'2017 Emission Inventory'!$B$2:$B$803,0)),"")</f>
        <v/>
      </c>
      <c r="AY584" s="162" t="str">
        <f>IFERROR(INDEX('2017 Emission Inventory'!$AL$2:$AL$803,MATCH($B584,'2017 Emission Inventory'!$B$2:$B$803,0)),"")</f>
        <v/>
      </c>
      <c r="AZ584" s="163" t="e">
        <f t="shared" si="178"/>
        <v>#VALUE!</v>
      </c>
      <c r="BB584" s="166"/>
    </row>
    <row r="585" spans="1:54" s="160" customFormat="1" x14ac:dyDescent="0.35">
      <c r="A585" s="157">
        <v>584</v>
      </c>
      <c r="B585" s="157" t="s">
        <v>717</v>
      </c>
      <c r="C585" s="157" t="s">
        <v>419</v>
      </c>
      <c r="D585" s="157" t="s">
        <v>9</v>
      </c>
      <c r="E585" s="157">
        <v>2017</v>
      </c>
      <c r="F585" s="157">
        <v>130</v>
      </c>
      <c r="G585" s="157">
        <v>476</v>
      </c>
      <c r="H585" s="157" t="s">
        <v>622</v>
      </c>
      <c r="I585" s="157">
        <f t="shared" si="162"/>
        <v>175</v>
      </c>
      <c r="J585" s="157">
        <f>IF(D585="Electric","--",IF(D585="Diesel",VLOOKUP(C585,[2]ORDLF!A:B,2,FALSE),""))</f>
        <v>0.34</v>
      </c>
      <c r="K585" s="157" t="str">
        <f>IF(D585="Electric","--",IF(D585="Gasoline",VLOOKUP(C585,LSILF!A:C,3,FALSE),""))</f>
        <v/>
      </c>
      <c r="L585" s="158">
        <f t="shared" si="161"/>
        <v>0.34</v>
      </c>
      <c r="M585" s="157" cm="1">
        <f t="array" ref="M585">IF(D585="Electric","--",IF(D585="Diesel",_xlfn._xlws.FILTER(DIESCH[CH Cap],(DIESCH[HP Bin]=I585)),""))</f>
        <v>12000</v>
      </c>
      <c r="N585" s="157" t="str" cm="1">
        <f t="array" ref="N585">IF(D585="Electric","--",IF(D585="Gasoline",_xlfn._xlws.FILTER(LSICH[CH Cap],(LSICH[Fuel Type]=D585)*(LSICH[MY]=E585)),""))</f>
        <v/>
      </c>
      <c r="O585" s="157">
        <f t="shared" si="163"/>
        <v>12000</v>
      </c>
      <c r="P585" s="157">
        <f t="shared" si="164"/>
        <v>1428</v>
      </c>
      <c r="Q585" s="157" cm="1">
        <f t="array" ref="Q585">IF(D585="Electric","--",IF(D585="Diesel",_xlfn._xlws.FILTER(ORDEF[HC-ZH (g/hp-hr)],(ORDEF[HP]=I585)*(ORDEF[Model_Year]=E585)),""))</f>
        <v>0.05</v>
      </c>
      <c r="R585" s="157" t="str" cm="1">
        <f t="array" ref="R585">IF(D585="Electric","--",IF(D585="Gasoline",_xlfn._xlws.FILTER(LSIEF[HC-ZH (g/hp-hr)],(LSIEF[Fuel]=D585)*(LSIEF[HP Bin]=I585)*(LSIEF[Model Year]=E585)),""))</f>
        <v/>
      </c>
      <c r="S585" s="158">
        <f t="shared" si="165"/>
        <v>0.05</v>
      </c>
      <c r="T585" s="159" cm="1">
        <f t="array" ref="T585">IF(D585="Electric","--",IF(D585="Diesel",_xlfn._xlws.FILTER(ORDEF[HCDR],(ORDEF[HP]=I585)*(ORDEF[Model_Year]=E585),),""))</f>
        <v>1.17E-5</v>
      </c>
      <c r="U585" s="159" t="str" cm="1">
        <f t="array" ref="U585">IF(D585="Electric","--",IF(D585="Gasoline",_xlfn._xlws.FILTER(LSIEF[HC DR],(LSIEF[Fuel]=D585)*(LSIEF[HP Bin]=I585)*(LSIEF[Model Year]=E585)),""))</f>
        <v/>
      </c>
      <c r="V585" s="159">
        <f t="shared" si="166"/>
        <v>1.17E-5</v>
      </c>
      <c r="W585" s="158" cm="1">
        <f t="array" ref="W585">IF(D585="Electric","--",IF(D585="Diesel",_xlfn._xlws.FILTER(ORDEF[NOXzh],(ORDEF[HP]=I585)*(ORDEF[Model_Year]=E585)),""))</f>
        <v>1.1519999999999999</v>
      </c>
      <c r="X585" s="158" t="str" cm="1">
        <f t="array" ref="X585">IF(D585="Electric","--",IF(D585="Gasoline",_xlfn._xlws.FILTER(LSIEF[NOX-ZH (g/hp-hr)],(LSIEF[Fuel]=D585)*(LSIEF[HP Bin]=I585)*(LSIEF[Model Year]=E585)),""))</f>
        <v/>
      </c>
      <c r="Y585" s="158">
        <f t="shared" si="167"/>
        <v>1.1519999999999999</v>
      </c>
      <c r="Z585" s="159" cm="1">
        <f t="array" ref="Z585">IF(D585="Electric","--",IF(D585="Diesel",_xlfn._xlws.FILTER(ORDEF[NOXdr],(ORDEF[HP]=I585)*(ORDEF[Model_Year]=E585)),""))</f>
        <v>1.52E-5</v>
      </c>
      <c r="AA585" s="159" t="str" cm="1">
        <f t="array" ref="AA585">IF(E585="Electric","--",IF(D585="Gasoline",_xlfn._xlws.FILTER(LSIEF[NOX DR],(LSIEF[Fuel]=D585)*(LSIEF[HP Bin]=I585)*(LSIEF[Model Year]=E585)),""))</f>
        <v/>
      </c>
      <c r="AB585" s="159">
        <f t="shared" si="168"/>
        <v>1.52E-5</v>
      </c>
      <c r="AC585" s="158" cm="1">
        <f t="array" ref="AC585">IF(D585="Electric","--",IF(D585="Diesel",_xlfn._xlws.FILTER(DFCF2[Fuel_HC],(DFCF2[MY]=E585)),""))</f>
        <v>0.9</v>
      </c>
      <c r="AD585" s="158" t="str" cm="1">
        <f t="array" ref="AD585">IF(D585="Electric","--",IF(D585="Gasoline",_xlfn._xlws.FILTER(GFCF2[Fuel_HC],(GFCF2[MY]=E585)),""))</f>
        <v/>
      </c>
      <c r="AE585" s="158">
        <f t="shared" si="169"/>
        <v>0.9</v>
      </c>
      <c r="AF585" s="157" cm="1">
        <f t="array" ref="AF585">IF(D585="Electric","--",IF(D585="Diesel",_xlfn._xlws.FILTER(DFCF2[Fuel_NOX],(DFCF2[MY]=E585)),""))</f>
        <v>0.95</v>
      </c>
      <c r="AG585" s="157" t="str" cm="1">
        <f t="array" ref="AG585">IF(D585="Electric","--",IF(D585="Gasoline",_xlfn._xlws.FILTER(GFCF2[Fuel_NOX],(GFCF2[MY]=E585)),""))</f>
        <v/>
      </c>
      <c r="AH585" s="157">
        <f t="shared" si="170"/>
        <v>0.95</v>
      </c>
      <c r="AI585" s="158">
        <f t="shared" si="171"/>
        <v>6.0036840000000008E-2</v>
      </c>
      <c r="AJ585" s="158">
        <f t="shared" si="172"/>
        <v>1.11502032</v>
      </c>
      <c r="AK585" s="158">
        <f t="shared" si="173"/>
        <v>2.784718543938471</v>
      </c>
      <c r="AL585" s="158">
        <f t="shared" si="174"/>
        <v>51.718540848788969</v>
      </c>
      <c r="AM585" s="158">
        <f t="shared" si="175"/>
        <v>1.3923592719692355E-3</v>
      </c>
      <c r="AN585" s="158">
        <f t="shared" si="176"/>
        <v>2.5859270424394485E-2</v>
      </c>
      <c r="AO585" s="158">
        <f t="shared" si="177"/>
        <v>1.6847547190827748E-3</v>
      </c>
      <c r="AP585" s="157"/>
      <c r="AQ585" s="161"/>
      <c r="AR585" s="161"/>
      <c r="AS585" s="161" t="str">
        <f>IF(ISNA(VLOOKUP($B585,'2017 Emission Inventory'!$B$2:$B$803,1,FALSE)),"No","Yes")</f>
        <v>No</v>
      </c>
      <c r="AT585" s="161" t="str">
        <f>IFERROR(INDEX('2017 Emission Inventory'!$C$2:$C$803,MATCH($B585,'2017 Emission Inventory'!$B$2:$B$803,0)),"")</f>
        <v/>
      </c>
      <c r="AU585" s="161" t="str">
        <f>IFERROR(INDEX('2017 Emission Inventory'!$D$2:$D$803,MATCH($B585,'2017 Emission Inventory'!$B$2:$B$803,0)),"")</f>
        <v/>
      </c>
      <c r="AV585" s="161" t="str">
        <f>IFERROR(INDEX('2017 Emission Inventory'!$E$2:$E$803,MATCH($B585,'2017 Emission Inventory'!$B$2:$B$803,0)),"")</f>
        <v/>
      </c>
      <c r="AW585" s="161" t="str">
        <f>IFERROR(INDEX('2017 Emission Inventory'!$F$2:$F$803,MATCH($B585,'2017 Emission Inventory'!$B$2:$B$803,0)),"")</f>
        <v/>
      </c>
      <c r="AX585" s="161" t="str">
        <f>IFERROR(INDEX('2017 Emission Inventory'!$G$2:$G$803,MATCH($B585,'2017 Emission Inventory'!$B$2:$B$803,0)),"")</f>
        <v/>
      </c>
      <c r="AY585" s="162" t="str">
        <f>IFERROR(INDEX('2017 Emission Inventory'!$AL$2:$AL$803,MATCH($B585,'2017 Emission Inventory'!$B$2:$B$803,0)),"")</f>
        <v/>
      </c>
      <c r="AZ585" s="163" t="e">
        <f t="shared" si="178"/>
        <v>#VALUE!</v>
      </c>
      <c r="BB585" s="166"/>
    </row>
    <row r="586" spans="1:54" s="160" customFormat="1" x14ac:dyDescent="0.35">
      <c r="A586" s="157">
        <v>585</v>
      </c>
      <c r="B586" s="157">
        <v>4400</v>
      </c>
      <c r="C586" s="157" t="s">
        <v>419</v>
      </c>
      <c r="D586" s="157" t="s">
        <v>9</v>
      </c>
      <c r="E586" s="157">
        <v>2018</v>
      </c>
      <c r="F586" s="157">
        <v>155</v>
      </c>
      <c r="G586" s="157">
        <v>476</v>
      </c>
      <c r="H586" s="157" t="s">
        <v>622</v>
      </c>
      <c r="I586" s="157">
        <f t="shared" si="162"/>
        <v>175</v>
      </c>
      <c r="J586" s="157">
        <f>IF(D586="Electric","--",IF(D586="Diesel",VLOOKUP(C586,[2]ORDLF!A:B,2,FALSE),""))</f>
        <v>0.34</v>
      </c>
      <c r="K586" s="157" t="str">
        <f>IF(D586="Electric","--",IF(D586="Gasoline",VLOOKUP(C586,LSILF!A:C,3,FALSE),""))</f>
        <v/>
      </c>
      <c r="L586" s="158">
        <f t="shared" si="161"/>
        <v>0.34</v>
      </c>
      <c r="M586" s="157" cm="1">
        <f t="array" ref="M586">IF(D586="Electric","--",IF(D586="Diesel",_xlfn._xlws.FILTER(DIESCH[CH Cap],(DIESCH[HP Bin]=I586)),""))</f>
        <v>12000</v>
      </c>
      <c r="N586" s="157" t="str" cm="1">
        <f t="array" ref="N586">IF(D586="Electric","--",IF(D586="Gasoline",_xlfn._xlws.FILTER(LSICH[CH Cap],(LSICH[Fuel Type]=D586)*(LSICH[MY]=E586)),""))</f>
        <v/>
      </c>
      <c r="O586" s="157">
        <f t="shared" si="163"/>
        <v>12000</v>
      </c>
      <c r="P586" s="157">
        <f t="shared" si="164"/>
        <v>952</v>
      </c>
      <c r="Q586" s="157" cm="1">
        <f t="array" ref="Q586">IF(D586="Electric","--",IF(D586="Diesel",_xlfn._xlws.FILTER(ORDEF[HC-ZH (g/hp-hr)],(ORDEF[HP]=I586)*(ORDEF[Model_Year]=E586)),""))</f>
        <v>0.05</v>
      </c>
      <c r="R586" s="157" t="str" cm="1">
        <f t="array" ref="R586">IF(D586="Electric","--",IF(D586="Gasoline",_xlfn._xlws.FILTER(LSIEF[HC-ZH (g/hp-hr)],(LSIEF[Fuel]=D586)*(LSIEF[HP Bin]=I586)*(LSIEF[Model Year]=E586)),""))</f>
        <v/>
      </c>
      <c r="S586" s="158">
        <f t="shared" si="165"/>
        <v>0.05</v>
      </c>
      <c r="T586" s="159" cm="1">
        <f t="array" ref="T586">IF(D586="Electric","--",IF(D586="Diesel",_xlfn._xlws.FILTER(ORDEF[HCDR],(ORDEF[HP]=I586)*(ORDEF[Model_Year]=E586),),""))</f>
        <v>1.17E-5</v>
      </c>
      <c r="U586" s="159" t="str" cm="1">
        <f t="array" ref="U586">IF(D586="Electric","--",IF(D586="Gasoline",_xlfn._xlws.FILTER(LSIEF[HC DR],(LSIEF[Fuel]=D586)*(LSIEF[HP Bin]=I586)*(LSIEF[Model Year]=E586)),""))</f>
        <v/>
      </c>
      <c r="V586" s="159">
        <f t="shared" si="166"/>
        <v>1.17E-5</v>
      </c>
      <c r="W586" s="158" cm="1">
        <f t="array" ref="W586">IF(D586="Electric","--",IF(D586="Diesel",_xlfn._xlws.FILTER(ORDEF[NOXzh],(ORDEF[HP]=I586)*(ORDEF[Model_Year]=E586)),""))</f>
        <v>0.95399999999999996</v>
      </c>
      <c r="X586" s="158" t="str" cm="1">
        <f t="array" ref="X586">IF(D586="Electric","--",IF(D586="Gasoline",_xlfn._xlws.FILTER(LSIEF[NOX-ZH (g/hp-hr)],(LSIEF[Fuel]=D586)*(LSIEF[HP Bin]=I586)*(LSIEF[Model Year]=E586)),""))</f>
        <v/>
      </c>
      <c r="Y586" s="158">
        <f t="shared" si="167"/>
        <v>0.95399999999999996</v>
      </c>
      <c r="Z586" s="159" cm="1">
        <f t="array" ref="Z586">IF(D586="Electric","--",IF(D586="Diesel",_xlfn._xlws.FILTER(ORDEF[NOXdr],(ORDEF[HP]=I586)*(ORDEF[Model_Year]=E586)),""))</f>
        <v>1.26E-5</v>
      </c>
      <c r="AA586" s="159" t="str" cm="1">
        <f t="array" ref="AA586">IF(E586="Electric","--",IF(D586="Gasoline",_xlfn._xlws.FILTER(LSIEF[NOX DR],(LSIEF[Fuel]=D586)*(LSIEF[HP Bin]=I586)*(LSIEF[Model Year]=E586)),""))</f>
        <v/>
      </c>
      <c r="AB586" s="159">
        <f t="shared" si="168"/>
        <v>1.26E-5</v>
      </c>
      <c r="AC586" s="158" cm="1">
        <f t="array" ref="AC586">IF(D586="Electric","--",IF(D586="Diesel",_xlfn._xlws.FILTER(DFCF2[Fuel_HC],(DFCF2[MY]=E586)),""))</f>
        <v>0.9</v>
      </c>
      <c r="AD586" s="158" t="str" cm="1">
        <f t="array" ref="AD586">IF(D586="Electric","--",IF(D586="Gasoline",_xlfn._xlws.FILTER(GFCF2[Fuel_HC],(GFCF2[MY]=E586)),""))</f>
        <v/>
      </c>
      <c r="AE586" s="158">
        <f t="shared" si="169"/>
        <v>0.9</v>
      </c>
      <c r="AF586" s="157" cm="1">
        <f t="array" ref="AF586">IF(D586="Electric","--",IF(D586="Diesel",_xlfn._xlws.FILTER(DFCF2[Fuel_NOX],(DFCF2[MY]=E586)),""))</f>
        <v>0.95</v>
      </c>
      <c r="AG586" s="157" t="str" cm="1">
        <f t="array" ref="AG586">IF(D586="Electric","--",IF(D586="Gasoline",_xlfn._xlws.FILTER(GFCF2[Fuel_NOX],(GFCF2[MY]=E586)),""))</f>
        <v/>
      </c>
      <c r="AH586" s="157">
        <f t="shared" si="170"/>
        <v>0.95</v>
      </c>
      <c r="AI586" s="158">
        <f t="shared" si="171"/>
        <v>5.502456E-2</v>
      </c>
      <c r="AJ586" s="158">
        <f t="shared" si="172"/>
        <v>0.91769543999999992</v>
      </c>
      <c r="AK586" s="158">
        <f t="shared" si="173"/>
        <v>3.0430452181371566</v>
      </c>
      <c r="AL586" s="158">
        <f t="shared" si="174"/>
        <v>50.751677440006318</v>
      </c>
      <c r="AM586" s="158">
        <f t="shared" si="175"/>
        <v>1.5215226090685783E-3</v>
      </c>
      <c r="AN586" s="158">
        <f t="shared" si="176"/>
        <v>2.5375838720003163E-2</v>
      </c>
      <c r="AO586" s="158">
        <f t="shared" si="177"/>
        <v>1.8410423569729798E-3</v>
      </c>
      <c r="AP586" s="157"/>
      <c r="AQ586" s="161"/>
      <c r="AR586" s="161"/>
      <c r="AS586" s="161" t="str">
        <f>IF(ISNA(VLOOKUP($B586,'2017 Emission Inventory'!$B$2:$B$803,1,FALSE)),"No","Yes")</f>
        <v>No</v>
      </c>
      <c r="AT586" s="161" t="str">
        <f>IFERROR(INDEX('2017 Emission Inventory'!$C$2:$C$803,MATCH($B586,'2017 Emission Inventory'!$B$2:$B$803,0)),"")</f>
        <v/>
      </c>
      <c r="AU586" s="161" t="str">
        <f>IFERROR(INDEX('2017 Emission Inventory'!$D$2:$D$803,MATCH($B586,'2017 Emission Inventory'!$B$2:$B$803,0)),"")</f>
        <v/>
      </c>
      <c r="AV586" s="161" t="str">
        <f>IFERROR(INDEX('2017 Emission Inventory'!$E$2:$E$803,MATCH($B586,'2017 Emission Inventory'!$B$2:$B$803,0)),"")</f>
        <v/>
      </c>
      <c r="AW586" s="161" t="str">
        <f>IFERROR(INDEX('2017 Emission Inventory'!$F$2:$F$803,MATCH($B586,'2017 Emission Inventory'!$B$2:$B$803,0)),"")</f>
        <v/>
      </c>
      <c r="AX586" s="161" t="str">
        <f>IFERROR(INDEX('2017 Emission Inventory'!$G$2:$G$803,MATCH($B586,'2017 Emission Inventory'!$B$2:$B$803,0)),"")</f>
        <v/>
      </c>
      <c r="AY586" s="162" t="str">
        <f>IFERROR(INDEX('2017 Emission Inventory'!$AL$2:$AL$803,MATCH($B586,'2017 Emission Inventory'!$B$2:$B$803,0)),"")</f>
        <v/>
      </c>
      <c r="AZ586" s="163" t="e">
        <f t="shared" si="178"/>
        <v>#VALUE!</v>
      </c>
      <c r="BB586" s="166"/>
    </row>
    <row r="587" spans="1:54" s="160" customFormat="1" x14ac:dyDescent="0.35">
      <c r="A587" s="157">
        <v>586</v>
      </c>
      <c r="B587" s="157">
        <v>414754</v>
      </c>
      <c r="C587" s="157" t="s">
        <v>419</v>
      </c>
      <c r="D587" s="157" t="s">
        <v>9</v>
      </c>
      <c r="E587" s="157">
        <v>2018</v>
      </c>
      <c r="F587" s="157">
        <v>155</v>
      </c>
      <c r="G587" s="157">
        <v>476</v>
      </c>
      <c r="H587" s="157" t="s">
        <v>622</v>
      </c>
      <c r="I587" s="157">
        <f t="shared" si="162"/>
        <v>175</v>
      </c>
      <c r="J587" s="157">
        <f>IF(D587="Electric","--",IF(D587="Diesel",VLOOKUP(C587,[2]ORDLF!A:B,2,FALSE),""))</f>
        <v>0.34</v>
      </c>
      <c r="K587" s="157" t="str">
        <f>IF(D587="Electric","--",IF(D587="Gasoline",VLOOKUP(C587,LSILF!A:C,3,FALSE),""))</f>
        <v/>
      </c>
      <c r="L587" s="158">
        <f t="shared" si="161"/>
        <v>0.34</v>
      </c>
      <c r="M587" s="157" cm="1">
        <f t="array" ref="M587">IF(D587="Electric","--",IF(D587="Diesel",_xlfn._xlws.FILTER(DIESCH[CH Cap],(DIESCH[HP Bin]=I587)),""))</f>
        <v>12000</v>
      </c>
      <c r="N587" s="157" t="str" cm="1">
        <f t="array" ref="N587">IF(D587="Electric","--",IF(D587="Gasoline",_xlfn._xlws.FILTER(LSICH[CH Cap],(LSICH[Fuel Type]=D587)*(LSICH[MY]=E587)),""))</f>
        <v/>
      </c>
      <c r="O587" s="157">
        <f t="shared" si="163"/>
        <v>12000</v>
      </c>
      <c r="P587" s="157">
        <f t="shared" si="164"/>
        <v>952</v>
      </c>
      <c r="Q587" s="157" cm="1">
        <f t="array" ref="Q587">IF(D587="Electric","--",IF(D587="Diesel",_xlfn._xlws.FILTER(ORDEF[HC-ZH (g/hp-hr)],(ORDEF[HP]=I587)*(ORDEF[Model_Year]=E587)),""))</f>
        <v>0.05</v>
      </c>
      <c r="R587" s="157" t="str" cm="1">
        <f t="array" ref="R587">IF(D587="Electric","--",IF(D587="Gasoline",_xlfn._xlws.FILTER(LSIEF[HC-ZH (g/hp-hr)],(LSIEF[Fuel]=D587)*(LSIEF[HP Bin]=I587)*(LSIEF[Model Year]=E587)),""))</f>
        <v/>
      </c>
      <c r="S587" s="158">
        <f t="shared" si="165"/>
        <v>0.05</v>
      </c>
      <c r="T587" s="159" cm="1">
        <f t="array" ref="T587">IF(D587="Electric","--",IF(D587="Diesel",_xlfn._xlws.FILTER(ORDEF[HCDR],(ORDEF[HP]=I587)*(ORDEF[Model_Year]=E587),),""))</f>
        <v>1.17E-5</v>
      </c>
      <c r="U587" s="159" t="str" cm="1">
        <f t="array" ref="U587">IF(D587="Electric","--",IF(D587="Gasoline",_xlfn._xlws.FILTER(LSIEF[HC DR],(LSIEF[Fuel]=D587)*(LSIEF[HP Bin]=I587)*(LSIEF[Model Year]=E587)),""))</f>
        <v/>
      </c>
      <c r="V587" s="159">
        <f t="shared" si="166"/>
        <v>1.17E-5</v>
      </c>
      <c r="W587" s="158" cm="1">
        <f t="array" ref="W587">IF(D587="Electric","--",IF(D587="Diesel",_xlfn._xlws.FILTER(ORDEF[NOXzh],(ORDEF[HP]=I587)*(ORDEF[Model_Year]=E587)),""))</f>
        <v>0.95399999999999996</v>
      </c>
      <c r="X587" s="158" t="str" cm="1">
        <f t="array" ref="X587">IF(D587="Electric","--",IF(D587="Gasoline",_xlfn._xlws.FILTER(LSIEF[NOX-ZH (g/hp-hr)],(LSIEF[Fuel]=D587)*(LSIEF[HP Bin]=I587)*(LSIEF[Model Year]=E587)),""))</f>
        <v/>
      </c>
      <c r="Y587" s="158">
        <f t="shared" si="167"/>
        <v>0.95399999999999996</v>
      </c>
      <c r="Z587" s="159" cm="1">
        <f t="array" ref="Z587">IF(D587="Electric","--",IF(D587="Diesel",_xlfn._xlws.FILTER(ORDEF[NOXdr],(ORDEF[HP]=I587)*(ORDEF[Model_Year]=E587)),""))</f>
        <v>1.26E-5</v>
      </c>
      <c r="AA587" s="159" t="str" cm="1">
        <f t="array" ref="AA587">IF(E587="Electric","--",IF(D587="Gasoline",_xlfn._xlws.FILTER(LSIEF[NOX DR],(LSIEF[Fuel]=D587)*(LSIEF[HP Bin]=I587)*(LSIEF[Model Year]=E587)),""))</f>
        <v/>
      </c>
      <c r="AB587" s="159">
        <f t="shared" si="168"/>
        <v>1.26E-5</v>
      </c>
      <c r="AC587" s="158" cm="1">
        <f t="array" ref="AC587">IF(D587="Electric","--",IF(D587="Diesel",_xlfn._xlws.FILTER(DFCF2[Fuel_HC],(DFCF2[MY]=E587)),""))</f>
        <v>0.9</v>
      </c>
      <c r="AD587" s="158" t="str" cm="1">
        <f t="array" ref="AD587">IF(D587="Electric","--",IF(D587="Gasoline",_xlfn._xlws.FILTER(GFCF2[Fuel_HC],(GFCF2[MY]=E587)),""))</f>
        <v/>
      </c>
      <c r="AE587" s="158">
        <f t="shared" si="169"/>
        <v>0.9</v>
      </c>
      <c r="AF587" s="157" cm="1">
        <f t="array" ref="AF587">IF(D587="Electric","--",IF(D587="Diesel",_xlfn._xlws.FILTER(DFCF2[Fuel_NOX],(DFCF2[MY]=E587)),""))</f>
        <v>0.95</v>
      </c>
      <c r="AG587" s="157" t="str" cm="1">
        <f t="array" ref="AG587">IF(D587="Electric","--",IF(D587="Gasoline",_xlfn._xlws.FILTER(GFCF2[Fuel_NOX],(GFCF2[MY]=E587)),""))</f>
        <v/>
      </c>
      <c r="AH587" s="157">
        <f t="shared" si="170"/>
        <v>0.95</v>
      </c>
      <c r="AI587" s="158">
        <f t="shared" si="171"/>
        <v>5.502456E-2</v>
      </c>
      <c r="AJ587" s="158">
        <f t="shared" si="172"/>
        <v>0.91769543999999992</v>
      </c>
      <c r="AK587" s="158">
        <f t="shared" si="173"/>
        <v>3.0430452181371566</v>
      </c>
      <c r="AL587" s="158">
        <f t="shared" si="174"/>
        <v>50.751677440006318</v>
      </c>
      <c r="AM587" s="158">
        <f t="shared" si="175"/>
        <v>1.5215226090685783E-3</v>
      </c>
      <c r="AN587" s="158">
        <f t="shared" si="176"/>
        <v>2.5375838720003163E-2</v>
      </c>
      <c r="AO587" s="158">
        <f t="shared" si="177"/>
        <v>1.8410423569729798E-3</v>
      </c>
      <c r="AP587" s="157"/>
      <c r="AQ587" s="161"/>
      <c r="AR587" s="161"/>
      <c r="AS587" s="161" t="str">
        <f>IF(ISNA(VLOOKUP($B587,'2017 Emission Inventory'!$B$2:$B$803,1,FALSE)),"No","Yes")</f>
        <v>No</v>
      </c>
      <c r="AT587" s="161" t="str">
        <f>IFERROR(INDEX('2017 Emission Inventory'!$C$2:$C$803,MATCH($B587,'2017 Emission Inventory'!$B$2:$B$803,0)),"")</f>
        <v/>
      </c>
      <c r="AU587" s="161" t="str">
        <f>IFERROR(INDEX('2017 Emission Inventory'!$D$2:$D$803,MATCH($B587,'2017 Emission Inventory'!$B$2:$B$803,0)),"")</f>
        <v/>
      </c>
      <c r="AV587" s="161" t="str">
        <f>IFERROR(INDEX('2017 Emission Inventory'!$E$2:$E$803,MATCH($B587,'2017 Emission Inventory'!$B$2:$B$803,0)),"")</f>
        <v/>
      </c>
      <c r="AW587" s="161" t="str">
        <f>IFERROR(INDEX('2017 Emission Inventory'!$F$2:$F$803,MATCH($B587,'2017 Emission Inventory'!$B$2:$B$803,0)),"")</f>
        <v/>
      </c>
      <c r="AX587" s="161" t="str">
        <f>IFERROR(INDEX('2017 Emission Inventory'!$G$2:$G$803,MATCH($B587,'2017 Emission Inventory'!$B$2:$B$803,0)),"")</f>
        <v/>
      </c>
      <c r="AY587" s="162" t="str">
        <f>IFERROR(INDEX('2017 Emission Inventory'!$AL$2:$AL$803,MATCH($B587,'2017 Emission Inventory'!$B$2:$B$803,0)),"")</f>
        <v/>
      </c>
      <c r="AZ587" s="163" t="e">
        <f t="shared" si="178"/>
        <v>#VALUE!</v>
      </c>
      <c r="BB587" s="166"/>
    </row>
    <row r="588" spans="1:54" s="160" customFormat="1" x14ac:dyDescent="0.35">
      <c r="A588" s="157">
        <v>587</v>
      </c>
      <c r="B588" s="157">
        <v>518553</v>
      </c>
      <c r="C588" s="157" t="s">
        <v>419</v>
      </c>
      <c r="D588" s="157" t="s">
        <v>9</v>
      </c>
      <c r="E588" s="157">
        <v>2018</v>
      </c>
      <c r="F588" s="157">
        <v>155</v>
      </c>
      <c r="G588" s="157">
        <v>476</v>
      </c>
      <c r="H588" s="157" t="s">
        <v>622</v>
      </c>
      <c r="I588" s="157">
        <f t="shared" si="162"/>
        <v>175</v>
      </c>
      <c r="J588" s="157">
        <f>IF(D588="Electric","--",IF(D588="Diesel",VLOOKUP(C588,[2]ORDLF!A:B,2,FALSE),""))</f>
        <v>0.34</v>
      </c>
      <c r="K588" s="157" t="str">
        <f>IF(D588="Electric","--",IF(D588="Gasoline",VLOOKUP(C588,LSILF!A:C,3,FALSE),""))</f>
        <v/>
      </c>
      <c r="L588" s="158">
        <f t="shared" si="161"/>
        <v>0.34</v>
      </c>
      <c r="M588" s="157" cm="1">
        <f t="array" ref="M588">IF(D588="Electric","--",IF(D588="Diesel",_xlfn._xlws.FILTER(DIESCH[CH Cap],(DIESCH[HP Bin]=I588)),""))</f>
        <v>12000</v>
      </c>
      <c r="N588" s="157" t="str" cm="1">
        <f t="array" ref="N588">IF(D588="Electric","--",IF(D588="Gasoline",_xlfn._xlws.FILTER(LSICH[CH Cap],(LSICH[Fuel Type]=D588)*(LSICH[MY]=E588)),""))</f>
        <v/>
      </c>
      <c r="O588" s="157">
        <f t="shared" si="163"/>
        <v>12000</v>
      </c>
      <c r="P588" s="157">
        <f t="shared" si="164"/>
        <v>952</v>
      </c>
      <c r="Q588" s="157" cm="1">
        <f t="array" ref="Q588">IF(D588="Electric","--",IF(D588="Diesel",_xlfn._xlws.FILTER(ORDEF[HC-ZH (g/hp-hr)],(ORDEF[HP]=I588)*(ORDEF[Model_Year]=E588)),""))</f>
        <v>0.05</v>
      </c>
      <c r="R588" s="157" t="str" cm="1">
        <f t="array" ref="R588">IF(D588="Electric","--",IF(D588="Gasoline",_xlfn._xlws.FILTER(LSIEF[HC-ZH (g/hp-hr)],(LSIEF[Fuel]=D588)*(LSIEF[HP Bin]=I588)*(LSIEF[Model Year]=E588)),""))</f>
        <v/>
      </c>
      <c r="S588" s="158">
        <f t="shared" si="165"/>
        <v>0.05</v>
      </c>
      <c r="T588" s="159" cm="1">
        <f t="array" ref="T588">IF(D588="Electric","--",IF(D588="Diesel",_xlfn._xlws.FILTER(ORDEF[HCDR],(ORDEF[HP]=I588)*(ORDEF[Model_Year]=E588),),""))</f>
        <v>1.17E-5</v>
      </c>
      <c r="U588" s="159" t="str" cm="1">
        <f t="array" ref="U588">IF(D588="Electric","--",IF(D588="Gasoline",_xlfn._xlws.FILTER(LSIEF[HC DR],(LSIEF[Fuel]=D588)*(LSIEF[HP Bin]=I588)*(LSIEF[Model Year]=E588)),""))</f>
        <v/>
      </c>
      <c r="V588" s="159">
        <f t="shared" si="166"/>
        <v>1.17E-5</v>
      </c>
      <c r="W588" s="158" cm="1">
        <f t="array" ref="W588">IF(D588="Electric","--",IF(D588="Diesel",_xlfn._xlws.FILTER(ORDEF[NOXzh],(ORDEF[HP]=I588)*(ORDEF[Model_Year]=E588)),""))</f>
        <v>0.95399999999999996</v>
      </c>
      <c r="X588" s="158" t="str" cm="1">
        <f t="array" ref="X588">IF(D588="Electric","--",IF(D588="Gasoline",_xlfn._xlws.FILTER(LSIEF[NOX-ZH (g/hp-hr)],(LSIEF[Fuel]=D588)*(LSIEF[HP Bin]=I588)*(LSIEF[Model Year]=E588)),""))</f>
        <v/>
      </c>
      <c r="Y588" s="158">
        <f t="shared" si="167"/>
        <v>0.95399999999999996</v>
      </c>
      <c r="Z588" s="159" cm="1">
        <f t="array" ref="Z588">IF(D588="Electric","--",IF(D588="Diesel",_xlfn._xlws.FILTER(ORDEF[NOXdr],(ORDEF[HP]=I588)*(ORDEF[Model_Year]=E588)),""))</f>
        <v>1.26E-5</v>
      </c>
      <c r="AA588" s="159" t="str" cm="1">
        <f t="array" ref="AA588">IF(E588="Electric","--",IF(D588="Gasoline",_xlfn._xlws.FILTER(LSIEF[NOX DR],(LSIEF[Fuel]=D588)*(LSIEF[HP Bin]=I588)*(LSIEF[Model Year]=E588)),""))</f>
        <v/>
      </c>
      <c r="AB588" s="159">
        <f t="shared" si="168"/>
        <v>1.26E-5</v>
      </c>
      <c r="AC588" s="158" cm="1">
        <f t="array" ref="AC588">IF(D588="Electric","--",IF(D588="Diesel",_xlfn._xlws.FILTER(DFCF2[Fuel_HC],(DFCF2[MY]=E588)),""))</f>
        <v>0.9</v>
      </c>
      <c r="AD588" s="158" t="str" cm="1">
        <f t="array" ref="AD588">IF(D588="Electric","--",IF(D588="Gasoline",_xlfn._xlws.FILTER(GFCF2[Fuel_HC],(GFCF2[MY]=E588)),""))</f>
        <v/>
      </c>
      <c r="AE588" s="158">
        <f t="shared" si="169"/>
        <v>0.9</v>
      </c>
      <c r="AF588" s="157" cm="1">
        <f t="array" ref="AF588">IF(D588="Electric","--",IF(D588="Diesel",_xlfn._xlws.FILTER(DFCF2[Fuel_NOX],(DFCF2[MY]=E588)),""))</f>
        <v>0.95</v>
      </c>
      <c r="AG588" s="157" t="str" cm="1">
        <f t="array" ref="AG588">IF(D588="Electric","--",IF(D588="Gasoline",_xlfn._xlws.FILTER(GFCF2[Fuel_NOX],(GFCF2[MY]=E588)),""))</f>
        <v/>
      </c>
      <c r="AH588" s="157">
        <f t="shared" si="170"/>
        <v>0.95</v>
      </c>
      <c r="AI588" s="158">
        <f t="shared" si="171"/>
        <v>5.502456E-2</v>
      </c>
      <c r="AJ588" s="158">
        <f t="shared" si="172"/>
        <v>0.91769543999999992</v>
      </c>
      <c r="AK588" s="158">
        <f t="shared" si="173"/>
        <v>3.0430452181371566</v>
      </c>
      <c r="AL588" s="158">
        <f t="shared" si="174"/>
        <v>50.751677440006318</v>
      </c>
      <c r="AM588" s="158">
        <f t="shared" si="175"/>
        <v>1.5215226090685783E-3</v>
      </c>
      <c r="AN588" s="158">
        <f t="shared" si="176"/>
        <v>2.5375838720003163E-2</v>
      </c>
      <c r="AO588" s="158">
        <f t="shared" si="177"/>
        <v>1.8410423569729798E-3</v>
      </c>
      <c r="AP588" s="157"/>
      <c r="AQ588" s="161"/>
      <c r="AR588" s="161"/>
      <c r="AS588" s="161" t="str">
        <f>IF(ISNA(VLOOKUP($B588,'2017 Emission Inventory'!$B$2:$B$803,1,FALSE)),"No","Yes")</f>
        <v>No</v>
      </c>
      <c r="AT588" s="161" t="str">
        <f>IFERROR(INDEX('2017 Emission Inventory'!$C$2:$C$803,MATCH($B588,'2017 Emission Inventory'!$B$2:$B$803,0)),"")</f>
        <v/>
      </c>
      <c r="AU588" s="161" t="str">
        <f>IFERROR(INDEX('2017 Emission Inventory'!$D$2:$D$803,MATCH($B588,'2017 Emission Inventory'!$B$2:$B$803,0)),"")</f>
        <v/>
      </c>
      <c r="AV588" s="161" t="str">
        <f>IFERROR(INDEX('2017 Emission Inventory'!$E$2:$E$803,MATCH($B588,'2017 Emission Inventory'!$B$2:$B$803,0)),"")</f>
        <v/>
      </c>
      <c r="AW588" s="161" t="str">
        <f>IFERROR(INDEX('2017 Emission Inventory'!$F$2:$F$803,MATCH($B588,'2017 Emission Inventory'!$B$2:$B$803,0)),"")</f>
        <v/>
      </c>
      <c r="AX588" s="161" t="str">
        <f>IFERROR(INDEX('2017 Emission Inventory'!$G$2:$G$803,MATCH($B588,'2017 Emission Inventory'!$B$2:$B$803,0)),"")</f>
        <v/>
      </c>
      <c r="AY588" s="162" t="str">
        <f>IFERROR(INDEX('2017 Emission Inventory'!$AL$2:$AL$803,MATCH($B588,'2017 Emission Inventory'!$B$2:$B$803,0)),"")</f>
        <v/>
      </c>
      <c r="AZ588" s="163" t="e">
        <f t="shared" si="178"/>
        <v>#VALUE!</v>
      </c>
      <c r="BB588" s="166"/>
    </row>
    <row r="589" spans="1:54" s="160" customFormat="1" x14ac:dyDescent="0.35">
      <c r="A589" s="157">
        <v>588</v>
      </c>
      <c r="B589" s="157" t="s">
        <v>461</v>
      </c>
      <c r="C589" s="157" t="s">
        <v>419</v>
      </c>
      <c r="D589" s="157" t="s">
        <v>9</v>
      </c>
      <c r="E589" s="157">
        <v>2018</v>
      </c>
      <c r="F589" s="157">
        <v>155</v>
      </c>
      <c r="G589" s="157">
        <v>476</v>
      </c>
      <c r="H589" s="157" t="s">
        <v>622</v>
      </c>
      <c r="I589" s="157">
        <f t="shared" si="162"/>
        <v>175</v>
      </c>
      <c r="J589" s="157">
        <f>IF(D589="Electric","--",IF(D589="Diesel",VLOOKUP(C589,[2]ORDLF!A:B,2,FALSE),""))</f>
        <v>0.34</v>
      </c>
      <c r="K589" s="157" t="str">
        <f>IF(D589="Electric","--",IF(D589="Gasoline",VLOOKUP(C589,LSILF!A:C,3,FALSE),""))</f>
        <v/>
      </c>
      <c r="L589" s="158">
        <f t="shared" si="161"/>
        <v>0.34</v>
      </c>
      <c r="M589" s="157" cm="1">
        <f t="array" ref="M589">IF(D589="Electric","--",IF(D589="Diesel",_xlfn._xlws.FILTER(DIESCH[CH Cap],(DIESCH[HP Bin]=I589)),""))</f>
        <v>12000</v>
      </c>
      <c r="N589" s="157" t="str" cm="1">
        <f t="array" ref="N589">IF(D589="Electric","--",IF(D589="Gasoline",_xlfn._xlws.FILTER(LSICH[CH Cap],(LSICH[Fuel Type]=D589)*(LSICH[MY]=E589)),""))</f>
        <v/>
      </c>
      <c r="O589" s="157">
        <f t="shared" si="163"/>
        <v>12000</v>
      </c>
      <c r="P589" s="157">
        <f t="shared" si="164"/>
        <v>952</v>
      </c>
      <c r="Q589" s="157" cm="1">
        <f t="array" ref="Q589">IF(D589="Electric","--",IF(D589="Diesel",_xlfn._xlws.FILTER(ORDEF[HC-ZH (g/hp-hr)],(ORDEF[HP]=I589)*(ORDEF[Model_Year]=E589)),""))</f>
        <v>0.05</v>
      </c>
      <c r="R589" s="157" t="str" cm="1">
        <f t="array" ref="R589">IF(D589="Electric","--",IF(D589="Gasoline",_xlfn._xlws.FILTER(LSIEF[HC-ZH (g/hp-hr)],(LSIEF[Fuel]=D589)*(LSIEF[HP Bin]=I589)*(LSIEF[Model Year]=E589)),""))</f>
        <v/>
      </c>
      <c r="S589" s="158">
        <f t="shared" si="165"/>
        <v>0.05</v>
      </c>
      <c r="T589" s="159" cm="1">
        <f t="array" ref="T589">IF(D589="Electric","--",IF(D589="Diesel",_xlfn._xlws.FILTER(ORDEF[HCDR],(ORDEF[HP]=I589)*(ORDEF[Model_Year]=E589),),""))</f>
        <v>1.17E-5</v>
      </c>
      <c r="U589" s="159" t="str" cm="1">
        <f t="array" ref="U589">IF(D589="Electric","--",IF(D589="Gasoline",_xlfn._xlws.FILTER(LSIEF[HC DR],(LSIEF[Fuel]=D589)*(LSIEF[HP Bin]=I589)*(LSIEF[Model Year]=E589)),""))</f>
        <v/>
      </c>
      <c r="V589" s="159">
        <f t="shared" si="166"/>
        <v>1.17E-5</v>
      </c>
      <c r="W589" s="158" cm="1">
        <f t="array" ref="W589">IF(D589="Electric","--",IF(D589="Diesel",_xlfn._xlws.FILTER(ORDEF[NOXzh],(ORDEF[HP]=I589)*(ORDEF[Model_Year]=E589)),""))</f>
        <v>0.95399999999999996</v>
      </c>
      <c r="X589" s="158" t="str" cm="1">
        <f t="array" ref="X589">IF(D589="Electric","--",IF(D589="Gasoline",_xlfn._xlws.FILTER(LSIEF[NOX-ZH (g/hp-hr)],(LSIEF[Fuel]=D589)*(LSIEF[HP Bin]=I589)*(LSIEF[Model Year]=E589)),""))</f>
        <v/>
      </c>
      <c r="Y589" s="158">
        <f t="shared" si="167"/>
        <v>0.95399999999999996</v>
      </c>
      <c r="Z589" s="159" cm="1">
        <f t="array" ref="Z589">IF(D589="Electric","--",IF(D589="Diesel",_xlfn._xlws.FILTER(ORDEF[NOXdr],(ORDEF[HP]=I589)*(ORDEF[Model_Year]=E589)),""))</f>
        <v>1.26E-5</v>
      </c>
      <c r="AA589" s="159" t="str" cm="1">
        <f t="array" ref="AA589">IF(E589="Electric","--",IF(D589="Gasoline",_xlfn._xlws.FILTER(LSIEF[NOX DR],(LSIEF[Fuel]=D589)*(LSIEF[HP Bin]=I589)*(LSIEF[Model Year]=E589)),""))</f>
        <v/>
      </c>
      <c r="AB589" s="159">
        <f t="shared" si="168"/>
        <v>1.26E-5</v>
      </c>
      <c r="AC589" s="158" cm="1">
        <f t="array" ref="AC589">IF(D589="Electric","--",IF(D589="Diesel",_xlfn._xlws.FILTER(DFCF2[Fuel_HC],(DFCF2[MY]=E589)),""))</f>
        <v>0.9</v>
      </c>
      <c r="AD589" s="158" t="str" cm="1">
        <f t="array" ref="AD589">IF(D589="Electric","--",IF(D589="Gasoline",_xlfn._xlws.FILTER(GFCF2[Fuel_HC],(GFCF2[MY]=E589)),""))</f>
        <v/>
      </c>
      <c r="AE589" s="158">
        <f t="shared" si="169"/>
        <v>0.9</v>
      </c>
      <c r="AF589" s="157" cm="1">
        <f t="array" ref="AF589">IF(D589="Electric","--",IF(D589="Diesel",_xlfn._xlws.FILTER(DFCF2[Fuel_NOX],(DFCF2[MY]=E589)),""))</f>
        <v>0.95</v>
      </c>
      <c r="AG589" s="157" t="str" cm="1">
        <f t="array" ref="AG589">IF(D589="Electric","--",IF(D589="Gasoline",_xlfn._xlws.FILTER(GFCF2[Fuel_NOX],(GFCF2[MY]=E589)),""))</f>
        <v/>
      </c>
      <c r="AH589" s="157">
        <f t="shared" si="170"/>
        <v>0.95</v>
      </c>
      <c r="AI589" s="158">
        <f t="shared" si="171"/>
        <v>5.502456E-2</v>
      </c>
      <c r="AJ589" s="158">
        <f t="shared" si="172"/>
        <v>0.91769543999999992</v>
      </c>
      <c r="AK589" s="158">
        <f t="shared" si="173"/>
        <v>3.0430452181371566</v>
      </c>
      <c r="AL589" s="158">
        <f t="shared" si="174"/>
        <v>50.751677440006318</v>
      </c>
      <c r="AM589" s="158">
        <f t="shared" si="175"/>
        <v>1.5215226090685783E-3</v>
      </c>
      <c r="AN589" s="158">
        <f t="shared" si="176"/>
        <v>2.5375838720003163E-2</v>
      </c>
      <c r="AO589" s="158">
        <f t="shared" si="177"/>
        <v>1.8410423569729798E-3</v>
      </c>
      <c r="AP589" s="157"/>
      <c r="AQ589" s="161"/>
      <c r="AR589" s="161"/>
      <c r="AS589" s="161" t="str">
        <f>IF(ISNA(VLOOKUP($B589,'2017 Emission Inventory'!$B$2:$B$803,1,FALSE)),"No","Yes")</f>
        <v>Yes</v>
      </c>
      <c r="AT589" s="161" t="str">
        <f>IFERROR(INDEX('2017 Emission Inventory'!$C$2:$C$803,MATCH($B589,'2017 Emission Inventory'!$B$2:$B$803,0)),"")</f>
        <v>GPU</v>
      </c>
      <c r="AU589" s="161" t="str">
        <f>IFERROR(INDEX('2017 Emission Inventory'!$D$2:$D$803,MATCH($B589,'2017 Emission Inventory'!$B$2:$B$803,0)),"")</f>
        <v>Diesel</v>
      </c>
      <c r="AV589" s="161">
        <f>IFERROR(INDEX('2017 Emission Inventory'!$E$2:$E$803,MATCH($B589,'2017 Emission Inventory'!$B$2:$B$803,0)),"")</f>
        <v>2018</v>
      </c>
      <c r="AW589" s="161">
        <f>IFERROR(INDEX('2017 Emission Inventory'!$F$2:$F$803,MATCH($B589,'2017 Emission Inventory'!$B$2:$B$803,0)),"")</f>
        <v>155</v>
      </c>
      <c r="AX589" s="161">
        <f>IFERROR(INDEX('2017 Emission Inventory'!$G$2:$G$803,MATCH($B589,'2017 Emission Inventory'!$B$2:$B$803,0)),"")</f>
        <v>476</v>
      </c>
      <c r="AY589" s="162">
        <f>IFERROR(INDEX('2017 Emission Inventory'!$AL$2:$AL$803,MATCH($B589,'2017 Emission Inventory'!$B$2:$B$803,0)),"")</f>
        <v>50.436574155213414</v>
      </c>
      <c r="AZ589" s="163">
        <f t="shared" si="178"/>
        <v>0.3151032847929045</v>
      </c>
      <c r="BB589" s="166"/>
    </row>
    <row r="590" spans="1:54" s="160" customFormat="1" x14ac:dyDescent="0.35">
      <c r="A590" s="157">
        <v>589</v>
      </c>
      <c r="B590" s="157" t="s">
        <v>462</v>
      </c>
      <c r="C590" s="157" t="s">
        <v>419</v>
      </c>
      <c r="D590" s="157" t="s">
        <v>9</v>
      </c>
      <c r="E590" s="157">
        <v>2018</v>
      </c>
      <c r="F590" s="157">
        <v>155</v>
      </c>
      <c r="G590" s="157">
        <v>476</v>
      </c>
      <c r="H590" s="157" t="s">
        <v>622</v>
      </c>
      <c r="I590" s="157">
        <f t="shared" si="162"/>
        <v>175</v>
      </c>
      <c r="J590" s="157">
        <f>IF(D590="Electric","--",IF(D590="Diesel",VLOOKUP(C590,[2]ORDLF!A:B,2,FALSE),""))</f>
        <v>0.34</v>
      </c>
      <c r="K590" s="157" t="str">
        <f>IF(D590="Electric","--",IF(D590="Gasoline",VLOOKUP(C590,LSILF!A:C,3,FALSE),""))</f>
        <v/>
      </c>
      <c r="L590" s="158">
        <f t="shared" si="161"/>
        <v>0.34</v>
      </c>
      <c r="M590" s="157" cm="1">
        <f t="array" ref="M590">IF(D590="Electric","--",IF(D590="Diesel",_xlfn._xlws.FILTER(DIESCH[CH Cap],(DIESCH[HP Bin]=I590)),""))</f>
        <v>12000</v>
      </c>
      <c r="N590" s="157" t="str" cm="1">
        <f t="array" ref="N590">IF(D590="Electric","--",IF(D590="Gasoline",_xlfn._xlws.FILTER(LSICH[CH Cap],(LSICH[Fuel Type]=D590)*(LSICH[MY]=E590)),""))</f>
        <v/>
      </c>
      <c r="O590" s="157">
        <f t="shared" si="163"/>
        <v>12000</v>
      </c>
      <c r="P590" s="157">
        <f t="shared" si="164"/>
        <v>952</v>
      </c>
      <c r="Q590" s="157" cm="1">
        <f t="array" ref="Q590">IF(D590="Electric","--",IF(D590="Diesel",_xlfn._xlws.FILTER(ORDEF[HC-ZH (g/hp-hr)],(ORDEF[HP]=I590)*(ORDEF[Model_Year]=E590)),""))</f>
        <v>0.05</v>
      </c>
      <c r="R590" s="157" t="str" cm="1">
        <f t="array" ref="R590">IF(D590="Electric","--",IF(D590="Gasoline",_xlfn._xlws.FILTER(LSIEF[HC-ZH (g/hp-hr)],(LSIEF[Fuel]=D590)*(LSIEF[HP Bin]=I590)*(LSIEF[Model Year]=E590)),""))</f>
        <v/>
      </c>
      <c r="S590" s="158">
        <f t="shared" si="165"/>
        <v>0.05</v>
      </c>
      <c r="T590" s="159" cm="1">
        <f t="array" ref="T590">IF(D590="Electric","--",IF(D590="Diesel",_xlfn._xlws.FILTER(ORDEF[HCDR],(ORDEF[HP]=I590)*(ORDEF[Model_Year]=E590),),""))</f>
        <v>1.17E-5</v>
      </c>
      <c r="U590" s="159" t="str" cm="1">
        <f t="array" ref="U590">IF(D590="Electric","--",IF(D590="Gasoline",_xlfn._xlws.FILTER(LSIEF[HC DR],(LSIEF[Fuel]=D590)*(LSIEF[HP Bin]=I590)*(LSIEF[Model Year]=E590)),""))</f>
        <v/>
      </c>
      <c r="V590" s="159">
        <f t="shared" si="166"/>
        <v>1.17E-5</v>
      </c>
      <c r="W590" s="158" cm="1">
        <f t="array" ref="W590">IF(D590="Electric","--",IF(D590="Diesel",_xlfn._xlws.FILTER(ORDEF[NOXzh],(ORDEF[HP]=I590)*(ORDEF[Model_Year]=E590)),""))</f>
        <v>0.95399999999999996</v>
      </c>
      <c r="X590" s="158" t="str" cm="1">
        <f t="array" ref="X590">IF(D590="Electric","--",IF(D590="Gasoline",_xlfn._xlws.FILTER(LSIEF[NOX-ZH (g/hp-hr)],(LSIEF[Fuel]=D590)*(LSIEF[HP Bin]=I590)*(LSIEF[Model Year]=E590)),""))</f>
        <v/>
      </c>
      <c r="Y590" s="158">
        <f t="shared" si="167"/>
        <v>0.95399999999999996</v>
      </c>
      <c r="Z590" s="159" cm="1">
        <f t="array" ref="Z590">IF(D590="Electric","--",IF(D590="Diesel",_xlfn._xlws.FILTER(ORDEF[NOXdr],(ORDEF[HP]=I590)*(ORDEF[Model_Year]=E590)),""))</f>
        <v>1.26E-5</v>
      </c>
      <c r="AA590" s="159" t="str" cm="1">
        <f t="array" ref="AA590">IF(E590="Electric","--",IF(D590="Gasoline",_xlfn._xlws.FILTER(LSIEF[NOX DR],(LSIEF[Fuel]=D590)*(LSIEF[HP Bin]=I590)*(LSIEF[Model Year]=E590)),""))</f>
        <v/>
      </c>
      <c r="AB590" s="159">
        <f t="shared" si="168"/>
        <v>1.26E-5</v>
      </c>
      <c r="AC590" s="158" cm="1">
        <f t="array" ref="AC590">IF(D590="Electric","--",IF(D590="Diesel",_xlfn._xlws.FILTER(DFCF2[Fuel_HC],(DFCF2[MY]=E590)),""))</f>
        <v>0.9</v>
      </c>
      <c r="AD590" s="158" t="str" cm="1">
        <f t="array" ref="AD590">IF(D590="Electric","--",IF(D590="Gasoline",_xlfn._xlws.FILTER(GFCF2[Fuel_HC],(GFCF2[MY]=E590)),""))</f>
        <v/>
      </c>
      <c r="AE590" s="158">
        <f t="shared" si="169"/>
        <v>0.9</v>
      </c>
      <c r="AF590" s="157" cm="1">
        <f t="array" ref="AF590">IF(D590="Electric","--",IF(D590="Diesel",_xlfn._xlws.FILTER(DFCF2[Fuel_NOX],(DFCF2[MY]=E590)),""))</f>
        <v>0.95</v>
      </c>
      <c r="AG590" s="157" t="str" cm="1">
        <f t="array" ref="AG590">IF(D590="Electric","--",IF(D590="Gasoline",_xlfn._xlws.FILTER(GFCF2[Fuel_NOX],(GFCF2[MY]=E590)),""))</f>
        <v/>
      </c>
      <c r="AH590" s="157">
        <f t="shared" si="170"/>
        <v>0.95</v>
      </c>
      <c r="AI590" s="158">
        <f t="shared" si="171"/>
        <v>5.502456E-2</v>
      </c>
      <c r="AJ590" s="158">
        <f t="shared" si="172"/>
        <v>0.91769543999999992</v>
      </c>
      <c r="AK590" s="158">
        <f t="shared" si="173"/>
        <v>3.0430452181371566</v>
      </c>
      <c r="AL590" s="158">
        <f t="shared" si="174"/>
        <v>50.751677440006318</v>
      </c>
      <c r="AM590" s="158">
        <f t="shared" si="175"/>
        <v>1.5215226090685783E-3</v>
      </c>
      <c r="AN590" s="158">
        <f t="shared" si="176"/>
        <v>2.5375838720003163E-2</v>
      </c>
      <c r="AO590" s="158">
        <f t="shared" si="177"/>
        <v>1.8410423569729798E-3</v>
      </c>
      <c r="AP590" s="157"/>
      <c r="AQ590" s="161"/>
      <c r="AR590" s="161"/>
      <c r="AS590" s="161" t="str">
        <f>IF(ISNA(VLOOKUP($B590,'2017 Emission Inventory'!$B$2:$B$803,1,FALSE)),"No","Yes")</f>
        <v>Yes</v>
      </c>
      <c r="AT590" s="161" t="str">
        <f>IFERROR(INDEX('2017 Emission Inventory'!$C$2:$C$803,MATCH($B590,'2017 Emission Inventory'!$B$2:$B$803,0)),"")</f>
        <v>GPU</v>
      </c>
      <c r="AU590" s="161" t="str">
        <f>IFERROR(INDEX('2017 Emission Inventory'!$D$2:$D$803,MATCH($B590,'2017 Emission Inventory'!$B$2:$B$803,0)),"")</f>
        <v>Diesel</v>
      </c>
      <c r="AV590" s="161">
        <f>IFERROR(INDEX('2017 Emission Inventory'!$E$2:$E$803,MATCH($B590,'2017 Emission Inventory'!$B$2:$B$803,0)),"")</f>
        <v>2018</v>
      </c>
      <c r="AW590" s="161">
        <f>IFERROR(INDEX('2017 Emission Inventory'!$F$2:$F$803,MATCH($B590,'2017 Emission Inventory'!$B$2:$B$803,0)),"")</f>
        <v>162</v>
      </c>
      <c r="AX590" s="161">
        <f>IFERROR(INDEX('2017 Emission Inventory'!$G$2:$G$803,MATCH($B590,'2017 Emission Inventory'!$B$2:$B$803,0)),"")</f>
        <v>476</v>
      </c>
      <c r="AY590" s="162">
        <f>IFERROR(INDEX('2017 Emission Inventory'!$AL$2:$AL$803,MATCH($B590,'2017 Emission Inventory'!$B$2:$B$803,0)),"")</f>
        <v>52.714354923513376</v>
      </c>
      <c r="AZ590" s="163">
        <f t="shared" si="178"/>
        <v>-1.9626774835070577</v>
      </c>
      <c r="BB590" s="166"/>
    </row>
    <row r="591" spans="1:54" s="160" customFormat="1" x14ac:dyDescent="0.35">
      <c r="A591" s="157">
        <v>590</v>
      </c>
      <c r="B591" s="157" t="s">
        <v>463</v>
      </c>
      <c r="C591" s="157" t="s">
        <v>419</v>
      </c>
      <c r="D591" s="157" t="s">
        <v>9</v>
      </c>
      <c r="E591" s="157">
        <v>2018</v>
      </c>
      <c r="F591" s="157">
        <v>155</v>
      </c>
      <c r="G591" s="157">
        <v>476</v>
      </c>
      <c r="H591" s="157" t="s">
        <v>622</v>
      </c>
      <c r="I591" s="157">
        <f t="shared" si="162"/>
        <v>175</v>
      </c>
      <c r="J591" s="157">
        <f>IF(D591="Electric","--",IF(D591="Diesel",VLOOKUP(C591,[2]ORDLF!A:B,2,FALSE),""))</f>
        <v>0.34</v>
      </c>
      <c r="K591" s="157" t="str">
        <f>IF(D591="Electric","--",IF(D591="Gasoline",VLOOKUP(C591,LSILF!A:C,3,FALSE),""))</f>
        <v/>
      </c>
      <c r="L591" s="158">
        <f t="shared" si="161"/>
        <v>0.34</v>
      </c>
      <c r="M591" s="157" cm="1">
        <f t="array" ref="M591">IF(D591="Electric","--",IF(D591="Diesel",_xlfn._xlws.FILTER(DIESCH[CH Cap],(DIESCH[HP Bin]=I591)),""))</f>
        <v>12000</v>
      </c>
      <c r="N591" s="157" t="str" cm="1">
        <f t="array" ref="N591">IF(D591="Electric","--",IF(D591="Gasoline",_xlfn._xlws.FILTER(LSICH[CH Cap],(LSICH[Fuel Type]=D591)*(LSICH[MY]=E591)),""))</f>
        <v/>
      </c>
      <c r="O591" s="157">
        <f t="shared" si="163"/>
        <v>12000</v>
      </c>
      <c r="P591" s="157">
        <f t="shared" si="164"/>
        <v>952</v>
      </c>
      <c r="Q591" s="157" cm="1">
        <f t="array" ref="Q591">IF(D591="Electric","--",IF(D591="Diesel",_xlfn._xlws.FILTER(ORDEF[HC-ZH (g/hp-hr)],(ORDEF[HP]=I591)*(ORDEF[Model_Year]=E591)),""))</f>
        <v>0.05</v>
      </c>
      <c r="R591" s="157" t="str" cm="1">
        <f t="array" ref="R591">IF(D591="Electric","--",IF(D591="Gasoline",_xlfn._xlws.FILTER(LSIEF[HC-ZH (g/hp-hr)],(LSIEF[Fuel]=D591)*(LSIEF[HP Bin]=I591)*(LSIEF[Model Year]=E591)),""))</f>
        <v/>
      </c>
      <c r="S591" s="158">
        <f t="shared" si="165"/>
        <v>0.05</v>
      </c>
      <c r="T591" s="159" cm="1">
        <f t="array" ref="T591">IF(D591="Electric","--",IF(D591="Diesel",_xlfn._xlws.FILTER(ORDEF[HCDR],(ORDEF[HP]=I591)*(ORDEF[Model_Year]=E591),),""))</f>
        <v>1.17E-5</v>
      </c>
      <c r="U591" s="159" t="str" cm="1">
        <f t="array" ref="U591">IF(D591="Electric","--",IF(D591="Gasoline",_xlfn._xlws.FILTER(LSIEF[HC DR],(LSIEF[Fuel]=D591)*(LSIEF[HP Bin]=I591)*(LSIEF[Model Year]=E591)),""))</f>
        <v/>
      </c>
      <c r="V591" s="159">
        <f t="shared" si="166"/>
        <v>1.17E-5</v>
      </c>
      <c r="W591" s="158" cm="1">
        <f t="array" ref="W591">IF(D591="Electric","--",IF(D591="Diesel",_xlfn._xlws.FILTER(ORDEF[NOXzh],(ORDEF[HP]=I591)*(ORDEF[Model_Year]=E591)),""))</f>
        <v>0.95399999999999996</v>
      </c>
      <c r="X591" s="158" t="str" cm="1">
        <f t="array" ref="X591">IF(D591="Electric","--",IF(D591="Gasoline",_xlfn._xlws.FILTER(LSIEF[NOX-ZH (g/hp-hr)],(LSIEF[Fuel]=D591)*(LSIEF[HP Bin]=I591)*(LSIEF[Model Year]=E591)),""))</f>
        <v/>
      </c>
      <c r="Y591" s="158">
        <f t="shared" si="167"/>
        <v>0.95399999999999996</v>
      </c>
      <c r="Z591" s="159" cm="1">
        <f t="array" ref="Z591">IF(D591="Electric","--",IF(D591="Diesel",_xlfn._xlws.FILTER(ORDEF[NOXdr],(ORDEF[HP]=I591)*(ORDEF[Model_Year]=E591)),""))</f>
        <v>1.26E-5</v>
      </c>
      <c r="AA591" s="159" t="str" cm="1">
        <f t="array" ref="AA591">IF(E591="Electric","--",IF(D591="Gasoline",_xlfn._xlws.FILTER(LSIEF[NOX DR],(LSIEF[Fuel]=D591)*(LSIEF[HP Bin]=I591)*(LSIEF[Model Year]=E591)),""))</f>
        <v/>
      </c>
      <c r="AB591" s="159">
        <f t="shared" si="168"/>
        <v>1.26E-5</v>
      </c>
      <c r="AC591" s="158" cm="1">
        <f t="array" ref="AC591">IF(D591="Electric","--",IF(D591="Diesel",_xlfn._xlws.FILTER(DFCF2[Fuel_HC],(DFCF2[MY]=E591)),""))</f>
        <v>0.9</v>
      </c>
      <c r="AD591" s="158" t="str" cm="1">
        <f t="array" ref="AD591">IF(D591="Electric","--",IF(D591="Gasoline",_xlfn._xlws.FILTER(GFCF2[Fuel_HC],(GFCF2[MY]=E591)),""))</f>
        <v/>
      </c>
      <c r="AE591" s="158">
        <f t="shared" si="169"/>
        <v>0.9</v>
      </c>
      <c r="AF591" s="157" cm="1">
        <f t="array" ref="AF591">IF(D591="Electric","--",IF(D591="Diesel",_xlfn._xlws.FILTER(DFCF2[Fuel_NOX],(DFCF2[MY]=E591)),""))</f>
        <v>0.95</v>
      </c>
      <c r="AG591" s="157" t="str" cm="1">
        <f t="array" ref="AG591">IF(D591="Electric","--",IF(D591="Gasoline",_xlfn._xlws.FILTER(GFCF2[Fuel_NOX],(GFCF2[MY]=E591)),""))</f>
        <v/>
      </c>
      <c r="AH591" s="157">
        <f t="shared" si="170"/>
        <v>0.95</v>
      </c>
      <c r="AI591" s="158">
        <f t="shared" si="171"/>
        <v>5.502456E-2</v>
      </c>
      <c r="AJ591" s="158">
        <f t="shared" si="172"/>
        <v>0.91769543999999992</v>
      </c>
      <c r="AK591" s="158">
        <f t="shared" si="173"/>
        <v>3.0430452181371566</v>
      </c>
      <c r="AL591" s="158">
        <f t="shared" si="174"/>
        <v>50.751677440006318</v>
      </c>
      <c r="AM591" s="158">
        <f t="shared" si="175"/>
        <v>1.5215226090685783E-3</v>
      </c>
      <c r="AN591" s="158">
        <f t="shared" si="176"/>
        <v>2.5375838720003163E-2</v>
      </c>
      <c r="AO591" s="158">
        <f t="shared" si="177"/>
        <v>1.8410423569729798E-3</v>
      </c>
      <c r="AP591" s="157"/>
      <c r="AQ591" s="161"/>
      <c r="AR591" s="161"/>
      <c r="AS591" s="161" t="str">
        <f>IF(ISNA(VLOOKUP($B591,'2017 Emission Inventory'!$B$2:$B$803,1,FALSE)),"No","Yes")</f>
        <v>Yes</v>
      </c>
      <c r="AT591" s="161" t="str">
        <f>IFERROR(INDEX('2017 Emission Inventory'!$C$2:$C$803,MATCH($B591,'2017 Emission Inventory'!$B$2:$B$803,0)),"")</f>
        <v>GPU</v>
      </c>
      <c r="AU591" s="161" t="str">
        <f>IFERROR(INDEX('2017 Emission Inventory'!$D$2:$D$803,MATCH($B591,'2017 Emission Inventory'!$B$2:$B$803,0)),"")</f>
        <v>Diesel</v>
      </c>
      <c r="AV591" s="161">
        <f>IFERROR(INDEX('2017 Emission Inventory'!$E$2:$E$803,MATCH($B591,'2017 Emission Inventory'!$B$2:$B$803,0)),"")</f>
        <v>2018</v>
      </c>
      <c r="AW591" s="161">
        <f>IFERROR(INDEX('2017 Emission Inventory'!$F$2:$F$803,MATCH($B591,'2017 Emission Inventory'!$B$2:$B$803,0)),"")</f>
        <v>162</v>
      </c>
      <c r="AX591" s="161">
        <f>IFERROR(INDEX('2017 Emission Inventory'!$G$2:$G$803,MATCH($B591,'2017 Emission Inventory'!$B$2:$B$803,0)),"")</f>
        <v>476</v>
      </c>
      <c r="AY591" s="162">
        <f>IFERROR(INDEX('2017 Emission Inventory'!$AL$2:$AL$803,MATCH($B591,'2017 Emission Inventory'!$B$2:$B$803,0)),"")</f>
        <v>52.714354923513376</v>
      </c>
      <c r="AZ591" s="163">
        <f t="shared" si="178"/>
        <v>-1.9626774835070577</v>
      </c>
      <c r="BB591" s="166"/>
    </row>
    <row r="592" spans="1:54" s="160" customFormat="1" x14ac:dyDescent="0.35">
      <c r="A592" s="157">
        <v>591</v>
      </c>
      <c r="B592" s="157" t="s">
        <v>464</v>
      </c>
      <c r="C592" s="157" t="s">
        <v>419</v>
      </c>
      <c r="D592" s="157" t="s">
        <v>9</v>
      </c>
      <c r="E592" s="157">
        <v>2018</v>
      </c>
      <c r="F592" s="157">
        <v>155</v>
      </c>
      <c r="G592" s="157">
        <v>476</v>
      </c>
      <c r="H592" s="157" t="s">
        <v>622</v>
      </c>
      <c r="I592" s="157">
        <f t="shared" si="162"/>
        <v>175</v>
      </c>
      <c r="J592" s="157">
        <f>IF(D592="Electric","--",IF(D592="Diesel",VLOOKUP(C592,[2]ORDLF!A:B,2,FALSE),""))</f>
        <v>0.34</v>
      </c>
      <c r="K592" s="157" t="str">
        <f>IF(D592="Electric","--",IF(D592="Gasoline",VLOOKUP(C592,LSILF!A:C,3,FALSE),""))</f>
        <v/>
      </c>
      <c r="L592" s="158">
        <f t="shared" si="161"/>
        <v>0.34</v>
      </c>
      <c r="M592" s="157" cm="1">
        <f t="array" ref="M592">IF(D592="Electric","--",IF(D592="Diesel",_xlfn._xlws.FILTER(DIESCH[CH Cap],(DIESCH[HP Bin]=I592)),""))</f>
        <v>12000</v>
      </c>
      <c r="N592" s="157" t="str" cm="1">
        <f t="array" ref="N592">IF(D592="Electric","--",IF(D592="Gasoline",_xlfn._xlws.FILTER(LSICH[CH Cap],(LSICH[Fuel Type]=D592)*(LSICH[MY]=E592)),""))</f>
        <v/>
      </c>
      <c r="O592" s="157">
        <f t="shared" si="163"/>
        <v>12000</v>
      </c>
      <c r="P592" s="157">
        <f t="shared" si="164"/>
        <v>952</v>
      </c>
      <c r="Q592" s="157" cm="1">
        <f t="array" ref="Q592">IF(D592="Electric","--",IF(D592="Diesel",_xlfn._xlws.FILTER(ORDEF[HC-ZH (g/hp-hr)],(ORDEF[HP]=I592)*(ORDEF[Model_Year]=E592)),""))</f>
        <v>0.05</v>
      </c>
      <c r="R592" s="157" t="str" cm="1">
        <f t="array" ref="R592">IF(D592="Electric","--",IF(D592="Gasoline",_xlfn._xlws.FILTER(LSIEF[HC-ZH (g/hp-hr)],(LSIEF[Fuel]=D592)*(LSIEF[HP Bin]=I592)*(LSIEF[Model Year]=E592)),""))</f>
        <v/>
      </c>
      <c r="S592" s="158">
        <f t="shared" si="165"/>
        <v>0.05</v>
      </c>
      <c r="T592" s="159" cm="1">
        <f t="array" ref="T592">IF(D592="Electric","--",IF(D592="Diesel",_xlfn._xlws.FILTER(ORDEF[HCDR],(ORDEF[HP]=I592)*(ORDEF[Model_Year]=E592),),""))</f>
        <v>1.17E-5</v>
      </c>
      <c r="U592" s="159" t="str" cm="1">
        <f t="array" ref="U592">IF(D592="Electric","--",IF(D592="Gasoline",_xlfn._xlws.FILTER(LSIEF[HC DR],(LSIEF[Fuel]=D592)*(LSIEF[HP Bin]=I592)*(LSIEF[Model Year]=E592)),""))</f>
        <v/>
      </c>
      <c r="V592" s="159">
        <f t="shared" si="166"/>
        <v>1.17E-5</v>
      </c>
      <c r="W592" s="158" cm="1">
        <f t="array" ref="W592">IF(D592="Electric","--",IF(D592="Diesel",_xlfn._xlws.FILTER(ORDEF[NOXzh],(ORDEF[HP]=I592)*(ORDEF[Model_Year]=E592)),""))</f>
        <v>0.95399999999999996</v>
      </c>
      <c r="X592" s="158" t="str" cm="1">
        <f t="array" ref="X592">IF(D592="Electric","--",IF(D592="Gasoline",_xlfn._xlws.FILTER(LSIEF[NOX-ZH (g/hp-hr)],(LSIEF[Fuel]=D592)*(LSIEF[HP Bin]=I592)*(LSIEF[Model Year]=E592)),""))</f>
        <v/>
      </c>
      <c r="Y592" s="158">
        <f t="shared" si="167"/>
        <v>0.95399999999999996</v>
      </c>
      <c r="Z592" s="159" cm="1">
        <f t="array" ref="Z592">IF(D592="Electric","--",IF(D592="Diesel",_xlfn._xlws.FILTER(ORDEF[NOXdr],(ORDEF[HP]=I592)*(ORDEF[Model_Year]=E592)),""))</f>
        <v>1.26E-5</v>
      </c>
      <c r="AA592" s="159" t="str" cm="1">
        <f t="array" ref="AA592">IF(E592="Electric","--",IF(D592="Gasoline",_xlfn._xlws.FILTER(LSIEF[NOX DR],(LSIEF[Fuel]=D592)*(LSIEF[HP Bin]=I592)*(LSIEF[Model Year]=E592)),""))</f>
        <v/>
      </c>
      <c r="AB592" s="159">
        <f t="shared" si="168"/>
        <v>1.26E-5</v>
      </c>
      <c r="AC592" s="158" cm="1">
        <f t="array" ref="AC592">IF(D592="Electric","--",IF(D592="Diesel",_xlfn._xlws.FILTER(DFCF2[Fuel_HC],(DFCF2[MY]=E592)),""))</f>
        <v>0.9</v>
      </c>
      <c r="AD592" s="158" t="str" cm="1">
        <f t="array" ref="AD592">IF(D592="Electric","--",IF(D592="Gasoline",_xlfn._xlws.FILTER(GFCF2[Fuel_HC],(GFCF2[MY]=E592)),""))</f>
        <v/>
      </c>
      <c r="AE592" s="158">
        <f t="shared" si="169"/>
        <v>0.9</v>
      </c>
      <c r="AF592" s="157" cm="1">
        <f t="array" ref="AF592">IF(D592="Electric","--",IF(D592="Diesel",_xlfn._xlws.FILTER(DFCF2[Fuel_NOX],(DFCF2[MY]=E592)),""))</f>
        <v>0.95</v>
      </c>
      <c r="AG592" s="157" t="str" cm="1">
        <f t="array" ref="AG592">IF(D592="Electric","--",IF(D592="Gasoline",_xlfn._xlws.FILTER(GFCF2[Fuel_NOX],(GFCF2[MY]=E592)),""))</f>
        <v/>
      </c>
      <c r="AH592" s="157">
        <f t="shared" si="170"/>
        <v>0.95</v>
      </c>
      <c r="AI592" s="158">
        <f t="shared" si="171"/>
        <v>5.502456E-2</v>
      </c>
      <c r="AJ592" s="158">
        <f t="shared" si="172"/>
        <v>0.91769543999999992</v>
      </c>
      <c r="AK592" s="158">
        <f t="shared" si="173"/>
        <v>3.0430452181371566</v>
      </c>
      <c r="AL592" s="158">
        <f t="shared" si="174"/>
        <v>50.751677440006318</v>
      </c>
      <c r="AM592" s="158">
        <f t="shared" si="175"/>
        <v>1.5215226090685783E-3</v>
      </c>
      <c r="AN592" s="158">
        <f t="shared" si="176"/>
        <v>2.5375838720003163E-2</v>
      </c>
      <c r="AO592" s="158">
        <f t="shared" si="177"/>
        <v>1.8410423569729798E-3</v>
      </c>
      <c r="AP592" s="157"/>
      <c r="AQ592" s="161"/>
      <c r="AR592" s="161"/>
      <c r="AS592" s="161" t="str">
        <f>IF(ISNA(VLOOKUP($B592,'2017 Emission Inventory'!$B$2:$B$803,1,FALSE)),"No","Yes")</f>
        <v>Yes</v>
      </c>
      <c r="AT592" s="161" t="str">
        <f>IFERROR(INDEX('2017 Emission Inventory'!$C$2:$C$803,MATCH($B592,'2017 Emission Inventory'!$B$2:$B$803,0)),"")</f>
        <v>GPU</v>
      </c>
      <c r="AU592" s="161" t="str">
        <f>IFERROR(INDEX('2017 Emission Inventory'!$D$2:$D$803,MATCH($B592,'2017 Emission Inventory'!$B$2:$B$803,0)),"")</f>
        <v>Diesel</v>
      </c>
      <c r="AV592" s="161">
        <f>IFERROR(INDEX('2017 Emission Inventory'!$E$2:$E$803,MATCH($B592,'2017 Emission Inventory'!$B$2:$B$803,0)),"")</f>
        <v>2018</v>
      </c>
      <c r="AW592" s="161">
        <f>IFERROR(INDEX('2017 Emission Inventory'!$F$2:$F$803,MATCH($B592,'2017 Emission Inventory'!$B$2:$B$803,0)),"")</f>
        <v>162</v>
      </c>
      <c r="AX592" s="161">
        <f>IFERROR(INDEX('2017 Emission Inventory'!$G$2:$G$803,MATCH($B592,'2017 Emission Inventory'!$B$2:$B$803,0)),"")</f>
        <v>476</v>
      </c>
      <c r="AY592" s="162">
        <f>IFERROR(INDEX('2017 Emission Inventory'!$AL$2:$AL$803,MATCH($B592,'2017 Emission Inventory'!$B$2:$B$803,0)),"")</f>
        <v>52.714354923513376</v>
      </c>
      <c r="AZ592" s="163">
        <f t="shared" si="178"/>
        <v>-1.9626774835070577</v>
      </c>
      <c r="BB592" s="166"/>
    </row>
    <row r="593" spans="1:54" s="160" customFormat="1" x14ac:dyDescent="0.35">
      <c r="A593" s="157">
        <v>592</v>
      </c>
      <c r="B593" s="157" t="s">
        <v>465</v>
      </c>
      <c r="C593" s="157" t="s">
        <v>419</v>
      </c>
      <c r="D593" s="157" t="s">
        <v>9</v>
      </c>
      <c r="E593" s="157">
        <v>2018</v>
      </c>
      <c r="F593" s="157">
        <v>155</v>
      </c>
      <c r="G593" s="157">
        <v>476</v>
      </c>
      <c r="H593" s="157" t="s">
        <v>622</v>
      </c>
      <c r="I593" s="157">
        <f t="shared" si="162"/>
        <v>175</v>
      </c>
      <c r="J593" s="157">
        <f>IF(D593="Electric","--",IF(D593="Diesel",VLOOKUP(C593,[2]ORDLF!A:B,2,FALSE),""))</f>
        <v>0.34</v>
      </c>
      <c r="K593" s="157" t="str">
        <f>IF(D593="Electric","--",IF(D593="Gasoline",VLOOKUP(C593,LSILF!A:C,3,FALSE),""))</f>
        <v/>
      </c>
      <c r="L593" s="158">
        <f t="shared" si="161"/>
        <v>0.34</v>
      </c>
      <c r="M593" s="157" cm="1">
        <f t="array" ref="M593">IF(D593="Electric","--",IF(D593="Diesel",_xlfn._xlws.FILTER(DIESCH[CH Cap],(DIESCH[HP Bin]=I593)),""))</f>
        <v>12000</v>
      </c>
      <c r="N593" s="157" t="str" cm="1">
        <f t="array" ref="N593">IF(D593="Electric","--",IF(D593="Gasoline",_xlfn._xlws.FILTER(LSICH[CH Cap],(LSICH[Fuel Type]=D593)*(LSICH[MY]=E593)),""))</f>
        <v/>
      </c>
      <c r="O593" s="157">
        <f t="shared" si="163"/>
        <v>12000</v>
      </c>
      <c r="P593" s="157">
        <f t="shared" si="164"/>
        <v>952</v>
      </c>
      <c r="Q593" s="157" cm="1">
        <f t="array" ref="Q593">IF(D593="Electric","--",IF(D593="Diesel",_xlfn._xlws.FILTER(ORDEF[HC-ZH (g/hp-hr)],(ORDEF[HP]=I593)*(ORDEF[Model_Year]=E593)),""))</f>
        <v>0.05</v>
      </c>
      <c r="R593" s="157" t="str" cm="1">
        <f t="array" ref="R593">IF(D593="Electric","--",IF(D593="Gasoline",_xlfn._xlws.FILTER(LSIEF[HC-ZH (g/hp-hr)],(LSIEF[Fuel]=D593)*(LSIEF[HP Bin]=I593)*(LSIEF[Model Year]=E593)),""))</f>
        <v/>
      </c>
      <c r="S593" s="158">
        <f t="shared" si="165"/>
        <v>0.05</v>
      </c>
      <c r="T593" s="159" cm="1">
        <f t="array" ref="T593">IF(D593="Electric","--",IF(D593="Diesel",_xlfn._xlws.FILTER(ORDEF[HCDR],(ORDEF[HP]=I593)*(ORDEF[Model_Year]=E593),),""))</f>
        <v>1.17E-5</v>
      </c>
      <c r="U593" s="159" t="str" cm="1">
        <f t="array" ref="U593">IF(D593="Electric","--",IF(D593="Gasoline",_xlfn._xlws.FILTER(LSIEF[HC DR],(LSIEF[Fuel]=D593)*(LSIEF[HP Bin]=I593)*(LSIEF[Model Year]=E593)),""))</f>
        <v/>
      </c>
      <c r="V593" s="159">
        <f t="shared" si="166"/>
        <v>1.17E-5</v>
      </c>
      <c r="W593" s="158" cm="1">
        <f t="array" ref="W593">IF(D593="Electric","--",IF(D593="Diesel",_xlfn._xlws.FILTER(ORDEF[NOXzh],(ORDEF[HP]=I593)*(ORDEF[Model_Year]=E593)),""))</f>
        <v>0.95399999999999996</v>
      </c>
      <c r="X593" s="158" t="str" cm="1">
        <f t="array" ref="X593">IF(D593="Electric","--",IF(D593="Gasoline",_xlfn._xlws.FILTER(LSIEF[NOX-ZH (g/hp-hr)],(LSIEF[Fuel]=D593)*(LSIEF[HP Bin]=I593)*(LSIEF[Model Year]=E593)),""))</f>
        <v/>
      </c>
      <c r="Y593" s="158">
        <f t="shared" si="167"/>
        <v>0.95399999999999996</v>
      </c>
      <c r="Z593" s="159" cm="1">
        <f t="array" ref="Z593">IF(D593="Electric","--",IF(D593="Diesel",_xlfn._xlws.FILTER(ORDEF[NOXdr],(ORDEF[HP]=I593)*(ORDEF[Model_Year]=E593)),""))</f>
        <v>1.26E-5</v>
      </c>
      <c r="AA593" s="159" t="str" cm="1">
        <f t="array" ref="AA593">IF(E593="Electric","--",IF(D593="Gasoline",_xlfn._xlws.FILTER(LSIEF[NOX DR],(LSIEF[Fuel]=D593)*(LSIEF[HP Bin]=I593)*(LSIEF[Model Year]=E593)),""))</f>
        <v/>
      </c>
      <c r="AB593" s="159">
        <f t="shared" si="168"/>
        <v>1.26E-5</v>
      </c>
      <c r="AC593" s="158" cm="1">
        <f t="array" ref="AC593">IF(D593="Electric","--",IF(D593="Diesel",_xlfn._xlws.FILTER(DFCF2[Fuel_HC],(DFCF2[MY]=E593)),""))</f>
        <v>0.9</v>
      </c>
      <c r="AD593" s="158" t="str" cm="1">
        <f t="array" ref="AD593">IF(D593="Electric","--",IF(D593="Gasoline",_xlfn._xlws.FILTER(GFCF2[Fuel_HC],(GFCF2[MY]=E593)),""))</f>
        <v/>
      </c>
      <c r="AE593" s="158">
        <f t="shared" si="169"/>
        <v>0.9</v>
      </c>
      <c r="AF593" s="157" cm="1">
        <f t="array" ref="AF593">IF(D593="Electric","--",IF(D593="Diesel",_xlfn._xlws.FILTER(DFCF2[Fuel_NOX],(DFCF2[MY]=E593)),""))</f>
        <v>0.95</v>
      </c>
      <c r="AG593" s="157" t="str" cm="1">
        <f t="array" ref="AG593">IF(D593="Electric","--",IF(D593="Gasoline",_xlfn._xlws.FILTER(GFCF2[Fuel_NOX],(GFCF2[MY]=E593)),""))</f>
        <v/>
      </c>
      <c r="AH593" s="157">
        <f t="shared" si="170"/>
        <v>0.95</v>
      </c>
      <c r="AI593" s="158">
        <f t="shared" si="171"/>
        <v>5.502456E-2</v>
      </c>
      <c r="AJ593" s="158">
        <f t="shared" si="172"/>
        <v>0.91769543999999992</v>
      </c>
      <c r="AK593" s="158">
        <f t="shared" si="173"/>
        <v>3.0430452181371566</v>
      </c>
      <c r="AL593" s="158">
        <f t="shared" si="174"/>
        <v>50.751677440006318</v>
      </c>
      <c r="AM593" s="158">
        <f t="shared" si="175"/>
        <v>1.5215226090685783E-3</v>
      </c>
      <c r="AN593" s="158">
        <f t="shared" si="176"/>
        <v>2.5375838720003163E-2</v>
      </c>
      <c r="AO593" s="158">
        <f t="shared" si="177"/>
        <v>1.8410423569729798E-3</v>
      </c>
      <c r="AP593" s="157"/>
      <c r="AQ593" s="161"/>
      <c r="AR593" s="161"/>
      <c r="AS593" s="161" t="str">
        <f>IF(ISNA(VLOOKUP($B593,'2017 Emission Inventory'!$B$2:$B$803,1,FALSE)),"No","Yes")</f>
        <v>Yes</v>
      </c>
      <c r="AT593" s="161" t="str">
        <f>IFERROR(INDEX('2017 Emission Inventory'!$C$2:$C$803,MATCH($B593,'2017 Emission Inventory'!$B$2:$B$803,0)),"")</f>
        <v>GPU</v>
      </c>
      <c r="AU593" s="161" t="str">
        <f>IFERROR(INDEX('2017 Emission Inventory'!$D$2:$D$803,MATCH($B593,'2017 Emission Inventory'!$B$2:$B$803,0)),"")</f>
        <v>Diesel</v>
      </c>
      <c r="AV593" s="161">
        <f>IFERROR(INDEX('2017 Emission Inventory'!$E$2:$E$803,MATCH($B593,'2017 Emission Inventory'!$B$2:$B$803,0)),"")</f>
        <v>2018</v>
      </c>
      <c r="AW593" s="161">
        <f>IFERROR(INDEX('2017 Emission Inventory'!$F$2:$F$803,MATCH($B593,'2017 Emission Inventory'!$B$2:$B$803,0)),"")</f>
        <v>162</v>
      </c>
      <c r="AX593" s="161">
        <f>IFERROR(INDEX('2017 Emission Inventory'!$G$2:$G$803,MATCH($B593,'2017 Emission Inventory'!$B$2:$B$803,0)),"")</f>
        <v>476</v>
      </c>
      <c r="AY593" s="162">
        <f>IFERROR(INDEX('2017 Emission Inventory'!$AL$2:$AL$803,MATCH($B593,'2017 Emission Inventory'!$B$2:$B$803,0)),"")</f>
        <v>52.714354923513376</v>
      </c>
      <c r="AZ593" s="163">
        <f t="shared" si="178"/>
        <v>-1.9626774835070577</v>
      </c>
      <c r="BB593" s="166"/>
    </row>
    <row r="594" spans="1:54" s="160" customFormat="1" x14ac:dyDescent="0.35">
      <c r="A594" s="157">
        <v>593</v>
      </c>
      <c r="B594" s="157" t="s">
        <v>466</v>
      </c>
      <c r="C594" s="157" t="s">
        <v>419</v>
      </c>
      <c r="D594" s="157" t="s">
        <v>9</v>
      </c>
      <c r="E594" s="157">
        <v>2018</v>
      </c>
      <c r="F594" s="157">
        <v>155</v>
      </c>
      <c r="G594" s="157">
        <v>476</v>
      </c>
      <c r="H594" s="157" t="s">
        <v>622</v>
      </c>
      <c r="I594" s="157">
        <f t="shared" si="162"/>
        <v>175</v>
      </c>
      <c r="J594" s="157">
        <f>IF(D594="Electric","--",IF(D594="Diesel",VLOOKUP(C594,[2]ORDLF!A:B,2,FALSE),""))</f>
        <v>0.34</v>
      </c>
      <c r="K594" s="157" t="str">
        <f>IF(D594="Electric","--",IF(D594="Gasoline",VLOOKUP(C594,LSILF!A:C,3,FALSE),""))</f>
        <v/>
      </c>
      <c r="L594" s="158">
        <f t="shared" si="161"/>
        <v>0.34</v>
      </c>
      <c r="M594" s="157" cm="1">
        <f t="array" ref="M594">IF(D594="Electric","--",IF(D594="Diesel",_xlfn._xlws.FILTER(DIESCH[CH Cap],(DIESCH[HP Bin]=I594)),""))</f>
        <v>12000</v>
      </c>
      <c r="N594" s="157" t="str" cm="1">
        <f t="array" ref="N594">IF(D594="Electric","--",IF(D594="Gasoline",_xlfn._xlws.FILTER(LSICH[CH Cap],(LSICH[Fuel Type]=D594)*(LSICH[MY]=E594)),""))</f>
        <v/>
      </c>
      <c r="O594" s="157">
        <f t="shared" si="163"/>
        <v>12000</v>
      </c>
      <c r="P594" s="157">
        <f t="shared" si="164"/>
        <v>952</v>
      </c>
      <c r="Q594" s="157" cm="1">
        <f t="array" ref="Q594">IF(D594="Electric","--",IF(D594="Diesel",_xlfn._xlws.FILTER(ORDEF[HC-ZH (g/hp-hr)],(ORDEF[HP]=I594)*(ORDEF[Model_Year]=E594)),""))</f>
        <v>0.05</v>
      </c>
      <c r="R594" s="157" t="str" cm="1">
        <f t="array" ref="R594">IF(D594="Electric","--",IF(D594="Gasoline",_xlfn._xlws.FILTER(LSIEF[HC-ZH (g/hp-hr)],(LSIEF[Fuel]=D594)*(LSIEF[HP Bin]=I594)*(LSIEF[Model Year]=E594)),""))</f>
        <v/>
      </c>
      <c r="S594" s="158">
        <f t="shared" si="165"/>
        <v>0.05</v>
      </c>
      <c r="T594" s="159" cm="1">
        <f t="array" ref="T594">IF(D594="Electric","--",IF(D594="Diesel",_xlfn._xlws.FILTER(ORDEF[HCDR],(ORDEF[HP]=I594)*(ORDEF[Model_Year]=E594),),""))</f>
        <v>1.17E-5</v>
      </c>
      <c r="U594" s="159" t="str" cm="1">
        <f t="array" ref="U594">IF(D594="Electric","--",IF(D594="Gasoline",_xlfn._xlws.FILTER(LSIEF[HC DR],(LSIEF[Fuel]=D594)*(LSIEF[HP Bin]=I594)*(LSIEF[Model Year]=E594)),""))</f>
        <v/>
      </c>
      <c r="V594" s="159">
        <f t="shared" si="166"/>
        <v>1.17E-5</v>
      </c>
      <c r="W594" s="158" cm="1">
        <f t="array" ref="W594">IF(D594="Electric","--",IF(D594="Diesel",_xlfn._xlws.FILTER(ORDEF[NOXzh],(ORDEF[HP]=I594)*(ORDEF[Model_Year]=E594)),""))</f>
        <v>0.95399999999999996</v>
      </c>
      <c r="X594" s="158" t="str" cm="1">
        <f t="array" ref="X594">IF(D594="Electric","--",IF(D594="Gasoline",_xlfn._xlws.FILTER(LSIEF[NOX-ZH (g/hp-hr)],(LSIEF[Fuel]=D594)*(LSIEF[HP Bin]=I594)*(LSIEF[Model Year]=E594)),""))</f>
        <v/>
      </c>
      <c r="Y594" s="158">
        <f t="shared" si="167"/>
        <v>0.95399999999999996</v>
      </c>
      <c r="Z594" s="159" cm="1">
        <f t="array" ref="Z594">IF(D594="Electric","--",IF(D594="Diesel",_xlfn._xlws.FILTER(ORDEF[NOXdr],(ORDEF[HP]=I594)*(ORDEF[Model_Year]=E594)),""))</f>
        <v>1.26E-5</v>
      </c>
      <c r="AA594" s="159" t="str" cm="1">
        <f t="array" ref="AA594">IF(E594="Electric","--",IF(D594="Gasoline",_xlfn._xlws.FILTER(LSIEF[NOX DR],(LSIEF[Fuel]=D594)*(LSIEF[HP Bin]=I594)*(LSIEF[Model Year]=E594)),""))</f>
        <v/>
      </c>
      <c r="AB594" s="159">
        <f t="shared" si="168"/>
        <v>1.26E-5</v>
      </c>
      <c r="AC594" s="158" cm="1">
        <f t="array" ref="AC594">IF(D594="Electric","--",IF(D594="Diesel",_xlfn._xlws.FILTER(DFCF2[Fuel_HC],(DFCF2[MY]=E594)),""))</f>
        <v>0.9</v>
      </c>
      <c r="AD594" s="158" t="str" cm="1">
        <f t="array" ref="AD594">IF(D594="Electric","--",IF(D594="Gasoline",_xlfn._xlws.FILTER(GFCF2[Fuel_HC],(GFCF2[MY]=E594)),""))</f>
        <v/>
      </c>
      <c r="AE594" s="158">
        <f t="shared" si="169"/>
        <v>0.9</v>
      </c>
      <c r="AF594" s="157" cm="1">
        <f t="array" ref="AF594">IF(D594="Electric","--",IF(D594="Diesel",_xlfn._xlws.FILTER(DFCF2[Fuel_NOX],(DFCF2[MY]=E594)),""))</f>
        <v>0.95</v>
      </c>
      <c r="AG594" s="157" t="str" cm="1">
        <f t="array" ref="AG594">IF(D594="Electric","--",IF(D594="Gasoline",_xlfn._xlws.FILTER(GFCF2[Fuel_NOX],(GFCF2[MY]=E594)),""))</f>
        <v/>
      </c>
      <c r="AH594" s="157">
        <f t="shared" si="170"/>
        <v>0.95</v>
      </c>
      <c r="AI594" s="158">
        <f t="shared" si="171"/>
        <v>5.502456E-2</v>
      </c>
      <c r="AJ594" s="158">
        <f t="shared" si="172"/>
        <v>0.91769543999999992</v>
      </c>
      <c r="AK594" s="158">
        <f t="shared" si="173"/>
        <v>3.0430452181371566</v>
      </c>
      <c r="AL594" s="158">
        <f t="shared" si="174"/>
        <v>50.751677440006318</v>
      </c>
      <c r="AM594" s="158">
        <f t="shared" si="175"/>
        <v>1.5215226090685783E-3</v>
      </c>
      <c r="AN594" s="158">
        <f t="shared" si="176"/>
        <v>2.5375838720003163E-2</v>
      </c>
      <c r="AO594" s="158">
        <f t="shared" si="177"/>
        <v>1.8410423569729798E-3</v>
      </c>
      <c r="AP594" s="157"/>
      <c r="AQ594" s="161"/>
      <c r="AR594" s="161"/>
      <c r="AS594" s="161" t="str">
        <f>IF(ISNA(VLOOKUP($B594,'2017 Emission Inventory'!$B$2:$B$803,1,FALSE)),"No","Yes")</f>
        <v>Yes</v>
      </c>
      <c r="AT594" s="161" t="str">
        <f>IFERROR(INDEX('2017 Emission Inventory'!$C$2:$C$803,MATCH($B594,'2017 Emission Inventory'!$B$2:$B$803,0)),"")</f>
        <v>GPU</v>
      </c>
      <c r="AU594" s="161" t="str">
        <f>IFERROR(INDEX('2017 Emission Inventory'!$D$2:$D$803,MATCH($B594,'2017 Emission Inventory'!$B$2:$B$803,0)),"")</f>
        <v>Diesel</v>
      </c>
      <c r="AV594" s="161">
        <f>IFERROR(INDEX('2017 Emission Inventory'!$E$2:$E$803,MATCH($B594,'2017 Emission Inventory'!$B$2:$B$803,0)),"")</f>
        <v>2018</v>
      </c>
      <c r="AW594" s="161">
        <f>IFERROR(INDEX('2017 Emission Inventory'!$F$2:$F$803,MATCH($B594,'2017 Emission Inventory'!$B$2:$B$803,0)),"")</f>
        <v>162</v>
      </c>
      <c r="AX594" s="161">
        <f>IFERROR(INDEX('2017 Emission Inventory'!$G$2:$G$803,MATCH($B594,'2017 Emission Inventory'!$B$2:$B$803,0)),"")</f>
        <v>476</v>
      </c>
      <c r="AY594" s="162">
        <f>IFERROR(INDEX('2017 Emission Inventory'!$AL$2:$AL$803,MATCH($B594,'2017 Emission Inventory'!$B$2:$B$803,0)),"")</f>
        <v>52.714354923513376</v>
      </c>
      <c r="AZ594" s="163">
        <f t="shared" si="178"/>
        <v>-1.9626774835070577</v>
      </c>
      <c r="BB594" s="166"/>
    </row>
    <row r="595" spans="1:54" s="160" customFormat="1" x14ac:dyDescent="0.35">
      <c r="A595" s="157">
        <v>594</v>
      </c>
      <c r="B595" s="157" t="s">
        <v>467</v>
      </c>
      <c r="C595" s="157" t="s">
        <v>419</v>
      </c>
      <c r="D595" s="157" t="s">
        <v>9</v>
      </c>
      <c r="E595" s="157">
        <v>2018</v>
      </c>
      <c r="F595" s="157">
        <v>155</v>
      </c>
      <c r="G595" s="157">
        <v>476</v>
      </c>
      <c r="H595" s="157" t="s">
        <v>622</v>
      </c>
      <c r="I595" s="157">
        <f t="shared" si="162"/>
        <v>175</v>
      </c>
      <c r="J595" s="157">
        <f>IF(D595="Electric","--",IF(D595="Diesel",VLOOKUP(C595,[2]ORDLF!A:B,2,FALSE),""))</f>
        <v>0.34</v>
      </c>
      <c r="K595" s="157" t="str">
        <f>IF(D595="Electric","--",IF(D595="Gasoline",VLOOKUP(C595,LSILF!A:C,3,FALSE),""))</f>
        <v/>
      </c>
      <c r="L595" s="158">
        <f t="shared" si="161"/>
        <v>0.34</v>
      </c>
      <c r="M595" s="157" cm="1">
        <f t="array" ref="M595">IF(D595="Electric","--",IF(D595="Diesel",_xlfn._xlws.FILTER(DIESCH[CH Cap],(DIESCH[HP Bin]=I595)),""))</f>
        <v>12000</v>
      </c>
      <c r="N595" s="157" t="str" cm="1">
        <f t="array" ref="N595">IF(D595="Electric","--",IF(D595="Gasoline",_xlfn._xlws.FILTER(LSICH[CH Cap],(LSICH[Fuel Type]=D595)*(LSICH[MY]=E595)),""))</f>
        <v/>
      </c>
      <c r="O595" s="157">
        <f t="shared" si="163"/>
        <v>12000</v>
      </c>
      <c r="P595" s="157">
        <f t="shared" si="164"/>
        <v>952</v>
      </c>
      <c r="Q595" s="157" cm="1">
        <f t="array" ref="Q595">IF(D595="Electric","--",IF(D595="Diesel",_xlfn._xlws.FILTER(ORDEF[HC-ZH (g/hp-hr)],(ORDEF[HP]=I595)*(ORDEF[Model_Year]=E595)),""))</f>
        <v>0.05</v>
      </c>
      <c r="R595" s="157" t="str" cm="1">
        <f t="array" ref="R595">IF(D595="Electric","--",IF(D595="Gasoline",_xlfn._xlws.FILTER(LSIEF[HC-ZH (g/hp-hr)],(LSIEF[Fuel]=D595)*(LSIEF[HP Bin]=I595)*(LSIEF[Model Year]=E595)),""))</f>
        <v/>
      </c>
      <c r="S595" s="158">
        <f t="shared" si="165"/>
        <v>0.05</v>
      </c>
      <c r="T595" s="159" cm="1">
        <f t="array" ref="T595">IF(D595="Electric","--",IF(D595="Diesel",_xlfn._xlws.FILTER(ORDEF[HCDR],(ORDEF[HP]=I595)*(ORDEF[Model_Year]=E595),),""))</f>
        <v>1.17E-5</v>
      </c>
      <c r="U595" s="159" t="str" cm="1">
        <f t="array" ref="U595">IF(D595="Electric","--",IF(D595="Gasoline",_xlfn._xlws.FILTER(LSIEF[HC DR],(LSIEF[Fuel]=D595)*(LSIEF[HP Bin]=I595)*(LSIEF[Model Year]=E595)),""))</f>
        <v/>
      </c>
      <c r="V595" s="159">
        <f t="shared" si="166"/>
        <v>1.17E-5</v>
      </c>
      <c r="W595" s="158" cm="1">
        <f t="array" ref="W595">IF(D595="Electric","--",IF(D595="Diesel",_xlfn._xlws.FILTER(ORDEF[NOXzh],(ORDEF[HP]=I595)*(ORDEF[Model_Year]=E595)),""))</f>
        <v>0.95399999999999996</v>
      </c>
      <c r="X595" s="158" t="str" cm="1">
        <f t="array" ref="X595">IF(D595="Electric","--",IF(D595="Gasoline",_xlfn._xlws.FILTER(LSIEF[NOX-ZH (g/hp-hr)],(LSIEF[Fuel]=D595)*(LSIEF[HP Bin]=I595)*(LSIEF[Model Year]=E595)),""))</f>
        <v/>
      </c>
      <c r="Y595" s="158">
        <f t="shared" si="167"/>
        <v>0.95399999999999996</v>
      </c>
      <c r="Z595" s="159" cm="1">
        <f t="array" ref="Z595">IF(D595="Electric","--",IF(D595="Diesel",_xlfn._xlws.FILTER(ORDEF[NOXdr],(ORDEF[HP]=I595)*(ORDEF[Model_Year]=E595)),""))</f>
        <v>1.26E-5</v>
      </c>
      <c r="AA595" s="159" t="str" cm="1">
        <f t="array" ref="AA595">IF(E595="Electric","--",IF(D595="Gasoline",_xlfn._xlws.FILTER(LSIEF[NOX DR],(LSIEF[Fuel]=D595)*(LSIEF[HP Bin]=I595)*(LSIEF[Model Year]=E595)),""))</f>
        <v/>
      </c>
      <c r="AB595" s="159">
        <f t="shared" si="168"/>
        <v>1.26E-5</v>
      </c>
      <c r="AC595" s="158" cm="1">
        <f t="array" ref="AC595">IF(D595="Electric","--",IF(D595="Diesel",_xlfn._xlws.FILTER(DFCF2[Fuel_HC],(DFCF2[MY]=E595)),""))</f>
        <v>0.9</v>
      </c>
      <c r="AD595" s="158" t="str" cm="1">
        <f t="array" ref="AD595">IF(D595="Electric","--",IF(D595="Gasoline",_xlfn._xlws.FILTER(GFCF2[Fuel_HC],(GFCF2[MY]=E595)),""))</f>
        <v/>
      </c>
      <c r="AE595" s="158">
        <f t="shared" si="169"/>
        <v>0.9</v>
      </c>
      <c r="AF595" s="157" cm="1">
        <f t="array" ref="AF595">IF(D595="Electric","--",IF(D595="Diesel",_xlfn._xlws.FILTER(DFCF2[Fuel_NOX],(DFCF2[MY]=E595)),""))</f>
        <v>0.95</v>
      </c>
      <c r="AG595" s="157" t="str" cm="1">
        <f t="array" ref="AG595">IF(D595="Electric","--",IF(D595="Gasoline",_xlfn._xlws.FILTER(GFCF2[Fuel_NOX],(GFCF2[MY]=E595)),""))</f>
        <v/>
      </c>
      <c r="AH595" s="157">
        <f t="shared" si="170"/>
        <v>0.95</v>
      </c>
      <c r="AI595" s="158">
        <f t="shared" si="171"/>
        <v>5.502456E-2</v>
      </c>
      <c r="AJ595" s="158">
        <f t="shared" si="172"/>
        <v>0.91769543999999992</v>
      </c>
      <c r="AK595" s="158">
        <f t="shared" si="173"/>
        <v>3.0430452181371566</v>
      </c>
      <c r="AL595" s="158">
        <f t="shared" si="174"/>
        <v>50.751677440006318</v>
      </c>
      <c r="AM595" s="158">
        <f t="shared" si="175"/>
        <v>1.5215226090685783E-3</v>
      </c>
      <c r="AN595" s="158">
        <f t="shared" si="176"/>
        <v>2.5375838720003163E-2</v>
      </c>
      <c r="AO595" s="158">
        <f t="shared" si="177"/>
        <v>1.8410423569729798E-3</v>
      </c>
      <c r="AP595" s="157"/>
      <c r="AQ595" s="161"/>
      <c r="AR595" s="161"/>
      <c r="AS595" s="161" t="str">
        <f>IF(ISNA(VLOOKUP($B595,'2017 Emission Inventory'!$B$2:$B$803,1,FALSE)),"No","Yes")</f>
        <v>Yes</v>
      </c>
      <c r="AT595" s="161" t="str">
        <f>IFERROR(INDEX('2017 Emission Inventory'!$C$2:$C$803,MATCH($B595,'2017 Emission Inventory'!$B$2:$B$803,0)),"")</f>
        <v>GPU</v>
      </c>
      <c r="AU595" s="161" t="str">
        <f>IFERROR(INDEX('2017 Emission Inventory'!$D$2:$D$803,MATCH($B595,'2017 Emission Inventory'!$B$2:$B$803,0)),"")</f>
        <v>Diesel</v>
      </c>
      <c r="AV595" s="161">
        <f>IFERROR(INDEX('2017 Emission Inventory'!$E$2:$E$803,MATCH($B595,'2017 Emission Inventory'!$B$2:$B$803,0)),"")</f>
        <v>2018</v>
      </c>
      <c r="AW595" s="161">
        <f>IFERROR(INDEX('2017 Emission Inventory'!$F$2:$F$803,MATCH($B595,'2017 Emission Inventory'!$B$2:$B$803,0)),"")</f>
        <v>162</v>
      </c>
      <c r="AX595" s="161">
        <f>IFERROR(INDEX('2017 Emission Inventory'!$G$2:$G$803,MATCH($B595,'2017 Emission Inventory'!$B$2:$B$803,0)),"")</f>
        <v>476</v>
      </c>
      <c r="AY595" s="162">
        <f>IFERROR(INDEX('2017 Emission Inventory'!$AL$2:$AL$803,MATCH($B595,'2017 Emission Inventory'!$B$2:$B$803,0)),"")</f>
        <v>52.714354923513376</v>
      </c>
      <c r="AZ595" s="163">
        <f t="shared" si="178"/>
        <v>-1.9626774835070577</v>
      </c>
      <c r="BB595" s="166"/>
    </row>
    <row r="596" spans="1:54" s="160" customFormat="1" x14ac:dyDescent="0.35">
      <c r="A596" s="157">
        <v>595</v>
      </c>
      <c r="B596" s="157">
        <v>416146</v>
      </c>
      <c r="C596" s="157" t="s">
        <v>419</v>
      </c>
      <c r="D596" s="157" t="s">
        <v>9</v>
      </c>
      <c r="E596" s="157">
        <v>2019</v>
      </c>
      <c r="F596" s="157">
        <v>155</v>
      </c>
      <c r="G596" s="157">
        <v>476</v>
      </c>
      <c r="H596" s="157" t="s">
        <v>622</v>
      </c>
      <c r="I596" s="157">
        <f t="shared" si="162"/>
        <v>175</v>
      </c>
      <c r="J596" s="157">
        <f>IF(D596="Electric","--",IF(D596="Diesel",VLOOKUP(C596,[2]ORDLF!A:B,2,FALSE),""))</f>
        <v>0.34</v>
      </c>
      <c r="K596" s="157" t="str">
        <f>IF(D596="Electric","--",IF(D596="Gasoline",VLOOKUP(C596,LSILF!A:C,3,FALSE),""))</f>
        <v/>
      </c>
      <c r="L596" s="158">
        <f t="shared" si="161"/>
        <v>0.34</v>
      </c>
      <c r="M596" s="157" cm="1">
        <f t="array" ref="M596">IF(D596="Electric","--",IF(D596="Diesel",_xlfn._xlws.FILTER(DIESCH[CH Cap],(DIESCH[HP Bin]=I596)),""))</f>
        <v>12000</v>
      </c>
      <c r="N596" s="157" t="str" cm="1">
        <f t="array" ref="N596">IF(D596="Electric","--",IF(D596="Gasoline",_xlfn._xlws.FILTER(LSICH[CH Cap],(LSICH[Fuel Type]=D596)*(LSICH[MY]=E596)),""))</f>
        <v/>
      </c>
      <c r="O596" s="157">
        <f t="shared" si="163"/>
        <v>12000</v>
      </c>
      <c r="P596" s="157">
        <f t="shared" si="164"/>
        <v>476</v>
      </c>
      <c r="Q596" s="157" cm="1">
        <f t="array" ref="Q596">IF(D596="Electric","--",IF(D596="Diesel",_xlfn._xlws.FILTER(ORDEF[HC-ZH (g/hp-hr)],(ORDEF[HP]=I596)*(ORDEF[Model_Year]=E596)),""))</f>
        <v>0.05</v>
      </c>
      <c r="R596" s="157" t="str" cm="1">
        <f t="array" ref="R596">IF(D596="Electric","--",IF(D596="Gasoline",_xlfn._xlws.FILTER(LSIEF[HC-ZH (g/hp-hr)],(LSIEF[Fuel]=D596)*(LSIEF[HP Bin]=I596)*(LSIEF[Model Year]=E596)),""))</f>
        <v/>
      </c>
      <c r="S596" s="158">
        <f t="shared" si="165"/>
        <v>0.05</v>
      </c>
      <c r="T596" s="159" cm="1">
        <f t="array" ref="T596">IF(D596="Electric","--",IF(D596="Diesel",_xlfn._xlws.FILTER(ORDEF[HCDR],(ORDEF[HP]=I596)*(ORDEF[Model_Year]=E596),),""))</f>
        <v>1.17E-5</v>
      </c>
      <c r="U596" s="159" t="str" cm="1">
        <f t="array" ref="U596">IF(D596="Electric","--",IF(D596="Gasoline",_xlfn._xlws.FILTER(LSIEF[HC DR],(LSIEF[Fuel]=D596)*(LSIEF[HP Bin]=I596)*(LSIEF[Model Year]=E596)),""))</f>
        <v/>
      </c>
      <c r="V596" s="159">
        <f t="shared" si="166"/>
        <v>1.17E-5</v>
      </c>
      <c r="W596" s="158" cm="1">
        <f t="array" ref="W596">IF(D596="Electric","--",IF(D596="Diesel",_xlfn._xlws.FILTER(ORDEF[NOXzh],(ORDEF[HP]=I596)*(ORDEF[Model_Year]=E596)),""))</f>
        <v>0.75700000000000001</v>
      </c>
      <c r="X596" s="158" t="str" cm="1">
        <f t="array" ref="X596">IF(D596="Electric","--",IF(D596="Gasoline",_xlfn._xlws.FILTER(LSIEF[NOX-ZH (g/hp-hr)],(LSIEF[Fuel]=D596)*(LSIEF[HP Bin]=I596)*(LSIEF[Model Year]=E596)),""))</f>
        <v/>
      </c>
      <c r="Y596" s="158">
        <f t="shared" si="167"/>
        <v>0.75700000000000001</v>
      </c>
      <c r="Z596" s="159" cm="1">
        <f t="array" ref="Z596">IF(D596="Electric","--",IF(D596="Diesel",_xlfn._xlws.FILTER(ORDEF[NOXdr],(ORDEF[HP]=I596)*(ORDEF[Model_Year]=E596)),""))</f>
        <v>9.9799999999999993E-6</v>
      </c>
      <c r="AA596" s="159" t="str" cm="1">
        <f t="array" ref="AA596">IF(E596="Electric","--",IF(D596="Gasoline",_xlfn._xlws.FILTER(LSIEF[NOX DR],(LSIEF[Fuel]=D596)*(LSIEF[HP Bin]=I596)*(LSIEF[Model Year]=E596)),""))</f>
        <v/>
      </c>
      <c r="AB596" s="159">
        <f t="shared" si="168"/>
        <v>9.9799999999999993E-6</v>
      </c>
      <c r="AC596" s="158" cm="1">
        <f t="array" ref="AC596">IF(D596="Electric","--",IF(D596="Diesel",_xlfn._xlws.FILTER(DFCF2[Fuel_HC],(DFCF2[MY]=E596)),""))</f>
        <v>0.9</v>
      </c>
      <c r="AD596" s="158" t="str" cm="1">
        <f t="array" ref="AD596">IF(D596="Electric","--",IF(D596="Gasoline",_xlfn._xlws.FILTER(GFCF2[Fuel_HC],(GFCF2[MY]=E596)),""))</f>
        <v/>
      </c>
      <c r="AE596" s="158">
        <f t="shared" si="169"/>
        <v>0.9</v>
      </c>
      <c r="AF596" s="157" cm="1">
        <f t="array" ref="AF596">IF(D596="Electric","--",IF(D596="Diesel",_xlfn._xlws.FILTER(DFCF2[Fuel_NOX],(DFCF2[MY]=E596)),""))</f>
        <v>0.95</v>
      </c>
      <c r="AG596" s="157" t="str" cm="1">
        <f t="array" ref="AG596">IF(D596="Electric","--",IF(D596="Gasoline",_xlfn._xlws.FILTER(GFCF2[Fuel_NOX],(GFCF2[MY]=E596)),""))</f>
        <v/>
      </c>
      <c r="AH596" s="157">
        <f t="shared" si="170"/>
        <v>0.95</v>
      </c>
      <c r="AI596" s="158">
        <f t="shared" si="171"/>
        <v>5.0012279999999999E-2</v>
      </c>
      <c r="AJ596" s="158">
        <f t="shared" si="172"/>
        <v>0.72366295599999997</v>
      </c>
      <c r="AK596" s="158">
        <f t="shared" si="173"/>
        <v>2.7658490954245991</v>
      </c>
      <c r="AL596" s="158">
        <f t="shared" si="174"/>
        <v>40.021021482021844</v>
      </c>
      <c r="AM596" s="158">
        <f t="shared" si="175"/>
        <v>1.3829245477122996E-3</v>
      </c>
      <c r="AN596" s="158">
        <f t="shared" si="176"/>
        <v>2.0010510741010921E-2</v>
      </c>
      <c r="AO596" s="158">
        <f t="shared" si="177"/>
        <v>1.6733387027318824E-3</v>
      </c>
      <c r="AP596" s="157"/>
      <c r="AQ596" s="161"/>
      <c r="AR596" s="161"/>
      <c r="AS596" s="161" t="str">
        <f>IF(ISNA(VLOOKUP($B596,'2017 Emission Inventory'!$B$2:$B$803,1,FALSE)),"No","Yes")</f>
        <v>No</v>
      </c>
      <c r="AT596" s="161" t="str">
        <f>IFERROR(INDEX('2017 Emission Inventory'!$C$2:$C$803,MATCH($B596,'2017 Emission Inventory'!$B$2:$B$803,0)),"")</f>
        <v/>
      </c>
      <c r="AU596" s="161" t="str">
        <f>IFERROR(INDEX('2017 Emission Inventory'!$D$2:$D$803,MATCH($B596,'2017 Emission Inventory'!$B$2:$B$803,0)),"")</f>
        <v/>
      </c>
      <c r="AV596" s="161" t="str">
        <f>IFERROR(INDEX('2017 Emission Inventory'!$E$2:$E$803,MATCH($B596,'2017 Emission Inventory'!$B$2:$B$803,0)),"")</f>
        <v/>
      </c>
      <c r="AW596" s="161" t="str">
        <f>IFERROR(INDEX('2017 Emission Inventory'!$F$2:$F$803,MATCH($B596,'2017 Emission Inventory'!$B$2:$B$803,0)),"")</f>
        <v/>
      </c>
      <c r="AX596" s="161" t="str">
        <f>IFERROR(INDEX('2017 Emission Inventory'!$G$2:$G$803,MATCH($B596,'2017 Emission Inventory'!$B$2:$B$803,0)),"")</f>
        <v/>
      </c>
      <c r="AY596" s="162" t="str">
        <f>IFERROR(INDEX('2017 Emission Inventory'!$AL$2:$AL$803,MATCH($B596,'2017 Emission Inventory'!$B$2:$B$803,0)),"")</f>
        <v/>
      </c>
      <c r="AZ596" s="163" t="e">
        <f t="shared" si="178"/>
        <v>#VALUE!</v>
      </c>
      <c r="BB596" s="166"/>
    </row>
    <row r="597" spans="1:54" s="160" customFormat="1" x14ac:dyDescent="0.35">
      <c r="A597" s="157">
        <v>596</v>
      </c>
      <c r="B597" s="157">
        <v>416167</v>
      </c>
      <c r="C597" s="157" t="s">
        <v>419</v>
      </c>
      <c r="D597" s="157" t="s">
        <v>9</v>
      </c>
      <c r="E597" s="157">
        <v>2019</v>
      </c>
      <c r="F597" s="157">
        <v>155</v>
      </c>
      <c r="G597" s="157">
        <v>476</v>
      </c>
      <c r="H597" s="157" t="s">
        <v>622</v>
      </c>
      <c r="I597" s="157">
        <f t="shared" si="162"/>
        <v>175</v>
      </c>
      <c r="J597" s="157">
        <f>IF(D597="Electric","--",IF(D597="Diesel",VLOOKUP(C597,[2]ORDLF!A:B,2,FALSE),""))</f>
        <v>0.34</v>
      </c>
      <c r="K597" s="157" t="str">
        <f>IF(D597="Electric","--",IF(D597="Gasoline",VLOOKUP(C597,LSILF!A:C,3,FALSE),""))</f>
        <v/>
      </c>
      <c r="L597" s="158">
        <f t="shared" si="161"/>
        <v>0.34</v>
      </c>
      <c r="M597" s="157" cm="1">
        <f t="array" ref="M597">IF(D597="Electric","--",IF(D597="Diesel",_xlfn._xlws.FILTER(DIESCH[CH Cap],(DIESCH[HP Bin]=I597)),""))</f>
        <v>12000</v>
      </c>
      <c r="N597" s="157" t="str" cm="1">
        <f t="array" ref="N597">IF(D597="Electric","--",IF(D597="Gasoline",_xlfn._xlws.FILTER(LSICH[CH Cap],(LSICH[Fuel Type]=D597)*(LSICH[MY]=E597)),""))</f>
        <v/>
      </c>
      <c r="O597" s="157">
        <f t="shared" si="163"/>
        <v>12000</v>
      </c>
      <c r="P597" s="157">
        <f t="shared" si="164"/>
        <v>476</v>
      </c>
      <c r="Q597" s="157" cm="1">
        <f t="array" ref="Q597">IF(D597="Electric","--",IF(D597="Diesel",_xlfn._xlws.FILTER(ORDEF[HC-ZH (g/hp-hr)],(ORDEF[HP]=I597)*(ORDEF[Model_Year]=E597)),""))</f>
        <v>0.05</v>
      </c>
      <c r="R597" s="157" t="str" cm="1">
        <f t="array" ref="R597">IF(D597="Electric","--",IF(D597="Gasoline",_xlfn._xlws.FILTER(LSIEF[HC-ZH (g/hp-hr)],(LSIEF[Fuel]=D597)*(LSIEF[HP Bin]=I597)*(LSIEF[Model Year]=E597)),""))</f>
        <v/>
      </c>
      <c r="S597" s="158">
        <f t="shared" si="165"/>
        <v>0.05</v>
      </c>
      <c r="T597" s="159" cm="1">
        <f t="array" ref="T597">IF(D597="Electric","--",IF(D597="Diesel",_xlfn._xlws.FILTER(ORDEF[HCDR],(ORDEF[HP]=I597)*(ORDEF[Model_Year]=E597),),""))</f>
        <v>1.17E-5</v>
      </c>
      <c r="U597" s="159" t="str" cm="1">
        <f t="array" ref="U597">IF(D597="Electric","--",IF(D597="Gasoline",_xlfn._xlws.FILTER(LSIEF[HC DR],(LSIEF[Fuel]=D597)*(LSIEF[HP Bin]=I597)*(LSIEF[Model Year]=E597)),""))</f>
        <v/>
      </c>
      <c r="V597" s="159">
        <f t="shared" si="166"/>
        <v>1.17E-5</v>
      </c>
      <c r="W597" s="158" cm="1">
        <f t="array" ref="W597">IF(D597="Electric","--",IF(D597="Diesel",_xlfn._xlws.FILTER(ORDEF[NOXzh],(ORDEF[HP]=I597)*(ORDEF[Model_Year]=E597)),""))</f>
        <v>0.75700000000000001</v>
      </c>
      <c r="X597" s="158" t="str" cm="1">
        <f t="array" ref="X597">IF(D597="Electric","--",IF(D597="Gasoline",_xlfn._xlws.FILTER(LSIEF[NOX-ZH (g/hp-hr)],(LSIEF[Fuel]=D597)*(LSIEF[HP Bin]=I597)*(LSIEF[Model Year]=E597)),""))</f>
        <v/>
      </c>
      <c r="Y597" s="158">
        <f t="shared" si="167"/>
        <v>0.75700000000000001</v>
      </c>
      <c r="Z597" s="159" cm="1">
        <f t="array" ref="Z597">IF(D597="Electric","--",IF(D597="Diesel",_xlfn._xlws.FILTER(ORDEF[NOXdr],(ORDEF[HP]=I597)*(ORDEF[Model_Year]=E597)),""))</f>
        <v>9.9799999999999993E-6</v>
      </c>
      <c r="AA597" s="159" t="str" cm="1">
        <f t="array" ref="AA597">IF(E597="Electric","--",IF(D597="Gasoline",_xlfn._xlws.FILTER(LSIEF[NOX DR],(LSIEF[Fuel]=D597)*(LSIEF[HP Bin]=I597)*(LSIEF[Model Year]=E597)),""))</f>
        <v/>
      </c>
      <c r="AB597" s="159">
        <f t="shared" si="168"/>
        <v>9.9799999999999993E-6</v>
      </c>
      <c r="AC597" s="158" cm="1">
        <f t="array" ref="AC597">IF(D597="Electric","--",IF(D597="Diesel",_xlfn._xlws.FILTER(DFCF2[Fuel_HC],(DFCF2[MY]=E597)),""))</f>
        <v>0.9</v>
      </c>
      <c r="AD597" s="158" t="str" cm="1">
        <f t="array" ref="AD597">IF(D597="Electric","--",IF(D597="Gasoline",_xlfn._xlws.FILTER(GFCF2[Fuel_HC],(GFCF2[MY]=E597)),""))</f>
        <v/>
      </c>
      <c r="AE597" s="158">
        <f t="shared" si="169"/>
        <v>0.9</v>
      </c>
      <c r="AF597" s="157" cm="1">
        <f t="array" ref="AF597">IF(D597="Electric","--",IF(D597="Diesel",_xlfn._xlws.FILTER(DFCF2[Fuel_NOX],(DFCF2[MY]=E597)),""))</f>
        <v>0.95</v>
      </c>
      <c r="AG597" s="157" t="str" cm="1">
        <f t="array" ref="AG597">IF(D597="Electric","--",IF(D597="Gasoline",_xlfn._xlws.FILTER(GFCF2[Fuel_NOX],(GFCF2[MY]=E597)),""))</f>
        <v/>
      </c>
      <c r="AH597" s="157">
        <f t="shared" si="170"/>
        <v>0.95</v>
      </c>
      <c r="AI597" s="158">
        <f t="shared" si="171"/>
        <v>5.0012279999999999E-2</v>
      </c>
      <c r="AJ597" s="158">
        <f t="shared" si="172"/>
        <v>0.72366295599999997</v>
      </c>
      <c r="AK597" s="158">
        <f t="shared" si="173"/>
        <v>2.7658490954245991</v>
      </c>
      <c r="AL597" s="158">
        <f t="shared" si="174"/>
        <v>40.021021482021844</v>
      </c>
      <c r="AM597" s="158">
        <f t="shared" si="175"/>
        <v>1.3829245477122996E-3</v>
      </c>
      <c r="AN597" s="158">
        <f t="shared" si="176"/>
        <v>2.0010510741010921E-2</v>
      </c>
      <c r="AO597" s="158">
        <f t="shared" si="177"/>
        <v>1.6733387027318824E-3</v>
      </c>
      <c r="AP597" s="157"/>
      <c r="AQ597" s="161"/>
      <c r="AR597" s="161"/>
      <c r="AS597" s="161" t="str">
        <f>IF(ISNA(VLOOKUP($B597,'2017 Emission Inventory'!$B$2:$B$803,1,FALSE)),"No","Yes")</f>
        <v>No</v>
      </c>
      <c r="AT597" s="161" t="str">
        <f>IFERROR(INDEX('2017 Emission Inventory'!$C$2:$C$803,MATCH($B597,'2017 Emission Inventory'!$B$2:$B$803,0)),"")</f>
        <v/>
      </c>
      <c r="AU597" s="161" t="str">
        <f>IFERROR(INDEX('2017 Emission Inventory'!$D$2:$D$803,MATCH($B597,'2017 Emission Inventory'!$B$2:$B$803,0)),"")</f>
        <v/>
      </c>
      <c r="AV597" s="161" t="str">
        <f>IFERROR(INDEX('2017 Emission Inventory'!$E$2:$E$803,MATCH($B597,'2017 Emission Inventory'!$B$2:$B$803,0)),"")</f>
        <v/>
      </c>
      <c r="AW597" s="161" t="str">
        <f>IFERROR(INDEX('2017 Emission Inventory'!$F$2:$F$803,MATCH($B597,'2017 Emission Inventory'!$B$2:$B$803,0)),"")</f>
        <v/>
      </c>
      <c r="AX597" s="161" t="str">
        <f>IFERROR(INDEX('2017 Emission Inventory'!$G$2:$G$803,MATCH($B597,'2017 Emission Inventory'!$B$2:$B$803,0)),"")</f>
        <v/>
      </c>
      <c r="AY597" s="162" t="str">
        <f>IFERROR(INDEX('2017 Emission Inventory'!$AL$2:$AL$803,MATCH($B597,'2017 Emission Inventory'!$B$2:$B$803,0)),"")</f>
        <v/>
      </c>
      <c r="AZ597" s="163" t="e">
        <f t="shared" si="178"/>
        <v>#VALUE!</v>
      </c>
      <c r="BB597" s="166"/>
    </row>
    <row r="598" spans="1:54" s="160" customFormat="1" x14ac:dyDescent="0.35">
      <c r="A598" s="157">
        <v>597</v>
      </c>
      <c r="B598" s="157">
        <v>416178</v>
      </c>
      <c r="C598" s="157" t="s">
        <v>419</v>
      </c>
      <c r="D598" s="157" t="s">
        <v>9</v>
      </c>
      <c r="E598" s="157">
        <v>2019</v>
      </c>
      <c r="F598" s="157">
        <v>155</v>
      </c>
      <c r="G598" s="157">
        <v>476</v>
      </c>
      <c r="H598" s="157" t="s">
        <v>622</v>
      </c>
      <c r="I598" s="157">
        <f t="shared" si="162"/>
        <v>175</v>
      </c>
      <c r="J598" s="157">
        <f>IF(D598="Electric","--",IF(D598="Diesel",VLOOKUP(C598,[2]ORDLF!A:B,2,FALSE),""))</f>
        <v>0.34</v>
      </c>
      <c r="K598" s="157" t="str">
        <f>IF(D598="Electric","--",IF(D598="Gasoline",VLOOKUP(C598,LSILF!A:C,3,FALSE),""))</f>
        <v/>
      </c>
      <c r="L598" s="158">
        <f t="shared" si="161"/>
        <v>0.34</v>
      </c>
      <c r="M598" s="157" cm="1">
        <f t="array" ref="M598">IF(D598="Electric","--",IF(D598="Diesel",_xlfn._xlws.FILTER(DIESCH[CH Cap],(DIESCH[HP Bin]=I598)),""))</f>
        <v>12000</v>
      </c>
      <c r="N598" s="157" t="str" cm="1">
        <f t="array" ref="N598">IF(D598="Electric","--",IF(D598="Gasoline",_xlfn._xlws.FILTER(LSICH[CH Cap],(LSICH[Fuel Type]=D598)*(LSICH[MY]=E598)),""))</f>
        <v/>
      </c>
      <c r="O598" s="157">
        <f t="shared" si="163"/>
        <v>12000</v>
      </c>
      <c r="P598" s="157">
        <f t="shared" si="164"/>
        <v>476</v>
      </c>
      <c r="Q598" s="157" cm="1">
        <f t="array" ref="Q598">IF(D598="Electric","--",IF(D598="Diesel",_xlfn._xlws.FILTER(ORDEF[HC-ZH (g/hp-hr)],(ORDEF[HP]=I598)*(ORDEF[Model_Year]=E598)),""))</f>
        <v>0.05</v>
      </c>
      <c r="R598" s="157" t="str" cm="1">
        <f t="array" ref="R598">IF(D598="Electric","--",IF(D598="Gasoline",_xlfn._xlws.FILTER(LSIEF[HC-ZH (g/hp-hr)],(LSIEF[Fuel]=D598)*(LSIEF[HP Bin]=I598)*(LSIEF[Model Year]=E598)),""))</f>
        <v/>
      </c>
      <c r="S598" s="158">
        <f t="shared" si="165"/>
        <v>0.05</v>
      </c>
      <c r="T598" s="159" cm="1">
        <f t="array" ref="T598">IF(D598="Electric","--",IF(D598="Diesel",_xlfn._xlws.FILTER(ORDEF[HCDR],(ORDEF[HP]=I598)*(ORDEF[Model_Year]=E598),),""))</f>
        <v>1.17E-5</v>
      </c>
      <c r="U598" s="159" t="str" cm="1">
        <f t="array" ref="U598">IF(D598="Electric","--",IF(D598="Gasoline",_xlfn._xlws.FILTER(LSIEF[HC DR],(LSIEF[Fuel]=D598)*(LSIEF[HP Bin]=I598)*(LSIEF[Model Year]=E598)),""))</f>
        <v/>
      </c>
      <c r="V598" s="159">
        <f t="shared" si="166"/>
        <v>1.17E-5</v>
      </c>
      <c r="W598" s="158" cm="1">
        <f t="array" ref="W598">IF(D598="Electric","--",IF(D598="Diesel",_xlfn._xlws.FILTER(ORDEF[NOXzh],(ORDEF[HP]=I598)*(ORDEF[Model_Year]=E598)),""))</f>
        <v>0.75700000000000001</v>
      </c>
      <c r="X598" s="158" t="str" cm="1">
        <f t="array" ref="X598">IF(D598="Electric","--",IF(D598="Gasoline",_xlfn._xlws.FILTER(LSIEF[NOX-ZH (g/hp-hr)],(LSIEF[Fuel]=D598)*(LSIEF[HP Bin]=I598)*(LSIEF[Model Year]=E598)),""))</f>
        <v/>
      </c>
      <c r="Y598" s="158">
        <f t="shared" si="167"/>
        <v>0.75700000000000001</v>
      </c>
      <c r="Z598" s="159" cm="1">
        <f t="array" ref="Z598">IF(D598="Electric","--",IF(D598="Diesel",_xlfn._xlws.FILTER(ORDEF[NOXdr],(ORDEF[HP]=I598)*(ORDEF[Model_Year]=E598)),""))</f>
        <v>9.9799999999999993E-6</v>
      </c>
      <c r="AA598" s="159" t="str" cm="1">
        <f t="array" ref="AA598">IF(E598="Electric","--",IF(D598="Gasoline",_xlfn._xlws.FILTER(LSIEF[NOX DR],(LSIEF[Fuel]=D598)*(LSIEF[HP Bin]=I598)*(LSIEF[Model Year]=E598)),""))</f>
        <v/>
      </c>
      <c r="AB598" s="159">
        <f t="shared" si="168"/>
        <v>9.9799999999999993E-6</v>
      </c>
      <c r="AC598" s="158" cm="1">
        <f t="array" ref="AC598">IF(D598="Electric","--",IF(D598="Diesel",_xlfn._xlws.FILTER(DFCF2[Fuel_HC],(DFCF2[MY]=E598)),""))</f>
        <v>0.9</v>
      </c>
      <c r="AD598" s="158" t="str" cm="1">
        <f t="array" ref="AD598">IF(D598="Electric","--",IF(D598="Gasoline",_xlfn._xlws.FILTER(GFCF2[Fuel_HC],(GFCF2[MY]=E598)),""))</f>
        <v/>
      </c>
      <c r="AE598" s="158">
        <f t="shared" si="169"/>
        <v>0.9</v>
      </c>
      <c r="AF598" s="157" cm="1">
        <f t="array" ref="AF598">IF(D598="Electric","--",IF(D598="Diesel",_xlfn._xlws.FILTER(DFCF2[Fuel_NOX],(DFCF2[MY]=E598)),""))</f>
        <v>0.95</v>
      </c>
      <c r="AG598" s="157" t="str" cm="1">
        <f t="array" ref="AG598">IF(D598="Electric","--",IF(D598="Gasoline",_xlfn._xlws.FILTER(GFCF2[Fuel_NOX],(GFCF2[MY]=E598)),""))</f>
        <v/>
      </c>
      <c r="AH598" s="157">
        <f t="shared" si="170"/>
        <v>0.95</v>
      </c>
      <c r="AI598" s="158">
        <f t="shared" si="171"/>
        <v>5.0012279999999999E-2</v>
      </c>
      <c r="AJ598" s="158">
        <f t="shared" si="172"/>
        <v>0.72366295599999997</v>
      </c>
      <c r="AK598" s="158">
        <f t="shared" si="173"/>
        <v>2.7658490954245991</v>
      </c>
      <c r="AL598" s="158">
        <f t="shared" si="174"/>
        <v>40.021021482021844</v>
      </c>
      <c r="AM598" s="158">
        <f t="shared" si="175"/>
        <v>1.3829245477122996E-3</v>
      </c>
      <c r="AN598" s="158">
        <f t="shared" si="176"/>
        <v>2.0010510741010921E-2</v>
      </c>
      <c r="AO598" s="158">
        <f t="shared" si="177"/>
        <v>1.6733387027318824E-3</v>
      </c>
      <c r="AP598" s="157"/>
      <c r="AQ598" s="161"/>
      <c r="AR598" s="161"/>
      <c r="AS598" s="161" t="str">
        <f>IF(ISNA(VLOOKUP($B598,'2017 Emission Inventory'!$B$2:$B$803,1,FALSE)),"No","Yes")</f>
        <v>No</v>
      </c>
      <c r="AT598" s="161" t="str">
        <f>IFERROR(INDEX('2017 Emission Inventory'!$C$2:$C$803,MATCH($B598,'2017 Emission Inventory'!$B$2:$B$803,0)),"")</f>
        <v/>
      </c>
      <c r="AU598" s="161" t="str">
        <f>IFERROR(INDEX('2017 Emission Inventory'!$D$2:$D$803,MATCH($B598,'2017 Emission Inventory'!$B$2:$B$803,0)),"")</f>
        <v/>
      </c>
      <c r="AV598" s="161" t="str">
        <f>IFERROR(INDEX('2017 Emission Inventory'!$E$2:$E$803,MATCH($B598,'2017 Emission Inventory'!$B$2:$B$803,0)),"")</f>
        <v/>
      </c>
      <c r="AW598" s="161" t="str">
        <f>IFERROR(INDEX('2017 Emission Inventory'!$F$2:$F$803,MATCH($B598,'2017 Emission Inventory'!$B$2:$B$803,0)),"")</f>
        <v/>
      </c>
      <c r="AX598" s="161" t="str">
        <f>IFERROR(INDEX('2017 Emission Inventory'!$G$2:$G$803,MATCH($B598,'2017 Emission Inventory'!$B$2:$B$803,0)),"")</f>
        <v/>
      </c>
      <c r="AY598" s="162" t="str">
        <f>IFERROR(INDEX('2017 Emission Inventory'!$AL$2:$AL$803,MATCH($B598,'2017 Emission Inventory'!$B$2:$B$803,0)),"")</f>
        <v/>
      </c>
      <c r="AZ598" s="163" t="e">
        <f t="shared" si="178"/>
        <v>#VALUE!</v>
      </c>
      <c r="BB598" s="166"/>
    </row>
    <row r="599" spans="1:54" s="160" customFormat="1" x14ac:dyDescent="0.35">
      <c r="A599" s="157">
        <v>598</v>
      </c>
      <c r="B599" s="157">
        <v>416181</v>
      </c>
      <c r="C599" s="157" t="s">
        <v>419</v>
      </c>
      <c r="D599" s="157" t="s">
        <v>9</v>
      </c>
      <c r="E599" s="157">
        <v>2019</v>
      </c>
      <c r="F599" s="157">
        <v>155</v>
      </c>
      <c r="G599" s="157">
        <v>476</v>
      </c>
      <c r="H599" s="157" t="s">
        <v>622</v>
      </c>
      <c r="I599" s="157">
        <f t="shared" si="162"/>
        <v>175</v>
      </c>
      <c r="J599" s="157">
        <f>IF(D599="Electric","--",IF(D599="Diesel",VLOOKUP(C599,[2]ORDLF!A:B,2,FALSE),""))</f>
        <v>0.34</v>
      </c>
      <c r="K599" s="157" t="str">
        <f>IF(D599="Electric","--",IF(D599="Gasoline",VLOOKUP(C599,LSILF!A:C,3,FALSE),""))</f>
        <v/>
      </c>
      <c r="L599" s="158">
        <f t="shared" si="161"/>
        <v>0.34</v>
      </c>
      <c r="M599" s="157" cm="1">
        <f t="array" ref="M599">IF(D599="Electric","--",IF(D599="Diesel",_xlfn._xlws.FILTER(DIESCH[CH Cap],(DIESCH[HP Bin]=I599)),""))</f>
        <v>12000</v>
      </c>
      <c r="N599" s="157" t="str" cm="1">
        <f t="array" ref="N599">IF(D599="Electric","--",IF(D599="Gasoline",_xlfn._xlws.FILTER(LSICH[CH Cap],(LSICH[Fuel Type]=D599)*(LSICH[MY]=E599)),""))</f>
        <v/>
      </c>
      <c r="O599" s="157">
        <f t="shared" si="163"/>
        <v>12000</v>
      </c>
      <c r="P599" s="157">
        <f t="shared" si="164"/>
        <v>476</v>
      </c>
      <c r="Q599" s="157" cm="1">
        <f t="array" ref="Q599">IF(D599="Electric","--",IF(D599="Diesel",_xlfn._xlws.FILTER(ORDEF[HC-ZH (g/hp-hr)],(ORDEF[HP]=I599)*(ORDEF[Model_Year]=E599)),""))</f>
        <v>0.05</v>
      </c>
      <c r="R599" s="157" t="str" cm="1">
        <f t="array" ref="R599">IF(D599="Electric","--",IF(D599="Gasoline",_xlfn._xlws.FILTER(LSIEF[HC-ZH (g/hp-hr)],(LSIEF[Fuel]=D599)*(LSIEF[HP Bin]=I599)*(LSIEF[Model Year]=E599)),""))</f>
        <v/>
      </c>
      <c r="S599" s="158">
        <f t="shared" si="165"/>
        <v>0.05</v>
      </c>
      <c r="T599" s="159" cm="1">
        <f t="array" ref="T599">IF(D599="Electric","--",IF(D599="Diesel",_xlfn._xlws.FILTER(ORDEF[HCDR],(ORDEF[HP]=I599)*(ORDEF[Model_Year]=E599),),""))</f>
        <v>1.17E-5</v>
      </c>
      <c r="U599" s="159" t="str" cm="1">
        <f t="array" ref="U599">IF(D599="Electric","--",IF(D599="Gasoline",_xlfn._xlws.FILTER(LSIEF[HC DR],(LSIEF[Fuel]=D599)*(LSIEF[HP Bin]=I599)*(LSIEF[Model Year]=E599)),""))</f>
        <v/>
      </c>
      <c r="V599" s="159">
        <f t="shared" si="166"/>
        <v>1.17E-5</v>
      </c>
      <c r="W599" s="158" cm="1">
        <f t="array" ref="W599">IF(D599="Electric","--",IF(D599="Diesel",_xlfn._xlws.FILTER(ORDEF[NOXzh],(ORDEF[HP]=I599)*(ORDEF[Model_Year]=E599)),""))</f>
        <v>0.75700000000000001</v>
      </c>
      <c r="X599" s="158" t="str" cm="1">
        <f t="array" ref="X599">IF(D599="Electric","--",IF(D599="Gasoline",_xlfn._xlws.FILTER(LSIEF[NOX-ZH (g/hp-hr)],(LSIEF[Fuel]=D599)*(LSIEF[HP Bin]=I599)*(LSIEF[Model Year]=E599)),""))</f>
        <v/>
      </c>
      <c r="Y599" s="158">
        <f t="shared" si="167"/>
        <v>0.75700000000000001</v>
      </c>
      <c r="Z599" s="159" cm="1">
        <f t="array" ref="Z599">IF(D599="Electric","--",IF(D599="Diesel",_xlfn._xlws.FILTER(ORDEF[NOXdr],(ORDEF[HP]=I599)*(ORDEF[Model_Year]=E599)),""))</f>
        <v>9.9799999999999993E-6</v>
      </c>
      <c r="AA599" s="159" t="str" cm="1">
        <f t="array" ref="AA599">IF(E599="Electric","--",IF(D599="Gasoline",_xlfn._xlws.FILTER(LSIEF[NOX DR],(LSIEF[Fuel]=D599)*(LSIEF[HP Bin]=I599)*(LSIEF[Model Year]=E599)),""))</f>
        <v/>
      </c>
      <c r="AB599" s="159">
        <f t="shared" si="168"/>
        <v>9.9799999999999993E-6</v>
      </c>
      <c r="AC599" s="158" cm="1">
        <f t="array" ref="AC599">IF(D599="Electric","--",IF(D599="Diesel",_xlfn._xlws.FILTER(DFCF2[Fuel_HC],(DFCF2[MY]=E599)),""))</f>
        <v>0.9</v>
      </c>
      <c r="AD599" s="158" t="str" cm="1">
        <f t="array" ref="AD599">IF(D599="Electric","--",IF(D599="Gasoline",_xlfn._xlws.FILTER(GFCF2[Fuel_HC],(GFCF2[MY]=E599)),""))</f>
        <v/>
      </c>
      <c r="AE599" s="158">
        <f t="shared" si="169"/>
        <v>0.9</v>
      </c>
      <c r="AF599" s="157" cm="1">
        <f t="array" ref="AF599">IF(D599="Electric","--",IF(D599="Diesel",_xlfn._xlws.FILTER(DFCF2[Fuel_NOX],(DFCF2[MY]=E599)),""))</f>
        <v>0.95</v>
      </c>
      <c r="AG599" s="157" t="str" cm="1">
        <f t="array" ref="AG599">IF(D599="Electric","--",IF(D599="Gasoline",_xlfn._xlws.FILTER(GFCF2[Fuel_NOX],(GFCF2[MY]=E599)),""))</f>
        <v/>
      </c>
      <c r="AH599" s="157">
        <f t="shared" si="170"/>
        <v>0.95</v>
      </c>
      <c r="AI599" s="158">
        <f t="shared" si="171"/>
        <v>5.0012279999999999E-2</v>
      </c>
      <c r="AJ599" s="158">
        <f t="shared" si="172"/>
        <v>0.72366295599999997</v>
      </c>
      <c r="AK599" s="158">
        <f t="shared" si="173"/>
        <v>2.7658490954245991</v>
      </c>
      <c r="AL599" s="158">
        <f t="shared" si="174"/>
        <v>40.021021482021844</v>
      </c>
      <c r="AM599" s="158">
        <f t="shared" si="175"/>
        <v>1.3829245477122996E-3</v>
      </c>
      <c r="AN599" s="158">
        <f t="shared" si="176"/>
        <v>2.0010510741010921E-2</v>
      </c>
      <c r="AO599" s="158">
        <f t="shared" si="177"/>
        <v>1.6733387027318824E-3</v>
      </c>
      <c r="AP599" s="157"/>
      <c r="AQ599" s="161"/>
      <c r="AR599" s="161"/>
      <c r="AS599" s="161" t="str">
        <f>IF(ISNA(VLOOKUP($B599,'2017 Emission Inventory'!$B$2:$B$803,1,FALSE)),"No","Yes")</f>
        <v>No</v>
      </c>
      <c r="AT599" s="161" t="str">
        <f>IFERROR(INDEX('2017 Emission Inventory'!$C$2:$C$803,MATCH($B599,'2017 Emission Inventory'!$B$2:$B$803,0)),"")</f>
        <v/>
      </c>
      <c r="AU599" s="161" t="str">
        <f>IFERROR(INDEX('2017 Emission Inventory'!$D$2:$D$803,MATCH($B599,'2017 Emission Inventory'!$B$2:$B$803,0)),"")</f>
        <v/>
      </c>
      <c r="AV599" s="161" t="str">
        <f>IFERROR(INDEX('2017 Emission Inventory'!$E$2:$E$803,MATCH($B599,'2017 Emission Inventory'!$B$2:$B$803,0)),"")</f>
        <v/>
      </c>
      <c r="AW599" s="161" t="str">
        <f>IFERROR(INDEX('2017 Emission Inventory'!$F$2:$F$803,MATCH($B599,'2017 Emission Inventory'!$B$2:$B$803,0)),"")</f>
        <v/>
      </c>
      <c r="AX599" s="161" t="str">
        <f>IFERROR(INDEX('2017 Emission Inventory'!$G$2:$G$803,MATCH($B599,'2017 Emission Inventory'!$B$2:$B$803,0)),"")</f>
        <v/>
      </c>
      <c r="AY599" s="162" t="str">
        <f>IFERROR(INDEX('2017 Emission Inventory'!$AL$2:$AL$803,MATCH($B599,'2017 Emission Inventory'!$B$2:$B$803,0)),"")</f>
        <v/>
      </c>
      <c r="AZ599" s="163" t="e">
        <f t="shared" si="178"/>
        <v>#VALUE!</v>
      </c>
      <c r="BB599" s="166"/>
    </row>
    <row r="600" spans="1:54" s="160" customFormat="1" x14ac:dyDescent="0.35">
      <c r="A600" s="157">
        <v>599</v>
      </c>
      <c r="B600" s="157">
        <v>419164</v>
      </c>
      <c r="C600" s="157" t="s">
        <v>419</v>
      </c>
      <c r="D600" s="157" t="s">
        <v>9</v>
      </c>
      <c r="E600" s="157">
        <v>2020</v>
      </c>
      <c r="F600" s="157">
        <v>155</v>
      </c>
      <c r="G600" s="157">
        <v>476</v>
      </c>
      <c r="H600" s="157" t="s">
        <v>622</v>
      </c>
      <c r="I600" s="157">
        <f t="shared" si="162"/>
        <v>175</v>
      </c>
      <c r="J600" s="157">
        <f>IF(D600="Electric","--",IF(D600="Diesel",VLOOKUP(C600,[2]ORDLF!A:B,2,FALSE),""))</f>
        <v>0.34</v>
      </c>
      <c r="K600" s="157" t="str">
        <f>IF(D600="Electric","--",IF(D600="Gasoline",VLOOKUP(C600,LSILF!A:C,3,FALSE),""))</f>
        <v/>
      </c>
      <c r="L600" s="158">
        <f t="shared" ref="L600:L663" si="179">SUM(J600:K600)</f>
        <v>0.34</v>
      </c>
      <c r="M600" s="157" cm="1">
        <f t="array" ref="M600">IF(D600="Electric","--",IF(D600="Diesel",_xlfn._xlws.FILTER(DIESCH[CH Cap],(DIESCH[HP Bin]=I600)),""))</f>
        <v>12000</v>
      </c>
      <c r="N600" s="157" t="str" cm="1">
        <f t="array" ref="N600">IF(D600="Electric","--",IF(D600="Gasoline",_xlfn._xlws.FILTER(LSICH[CH Cap],(LSICH[Fuel Type]=D600)*(LSICH[MY]=E600)),""))</f>
        <v/>
      </c>
      <c r="O600" s="157">
        <f t="shared" si="163"/>
        <v>12000</v>
      </c>
      <c r="P600" s="157">
        <f t="shared" si="164"/>
        <v>476</v>
      </c>
      <c r="Q600" s="157" cm="1">
        <f t="array" ref="Q600">IF(D600="Electric","--",IF(D600="Diesel",_xlfn._xlws.FILTER(ORDEF[HC-ZH (g/hp-hr)],(ORDEF[HP]=I600)*(ORDEF[Model_Year]=E600)),""))</f>
        <v>0.05</v>
      </c>
      <c r="R600" s="157" t="str" cm="1">
        <f t="array" ref="R600">IF(D600="Electric","--",IF(D600="Gasoline",_xlfn._xlws.FILTER(LSIEF[HC-ZH (g/hp-hr)],(LSIEF[Fuel]=D600)*(LSIEF[HP Bin]=I600)*(LSIEF[Model Year]=E600)),""))</f>
        <v/>
      </c>
      <c r="S600" s="158">
        <f t="shared" si="165"/>
        <v>0.05</v>
      </c>
      <c r="T600" s="159" cm="1">
        <f t="array" ref="T600">IF(D600="Electric","--",IF(D600="Diesel",_xlfn._xlws.FILTER(ORDEF[HCDR],(ORDEF[HP]=I600)*(ORDEF[Model_Year]=E600),),""))</f>
        <v>1.17E-5</v>
      </c>
      <c r="U600" s="159" t="str" cm="1">
        <f t="array" ref="U600">IF(D600="Electric","--",IF(D600="Gasoline",_xlfn._xlws.FILTER(LSIEF[HC DR],(LSIEF[Fuel]=D600)*(LSIEF[HP Bin]=I600)*(LSIEF[Model Year]=E600)),""))</f>
        <v/>
      </c>
      <c r="V600" s="159">
        <f t="shared" si="166"/>
        <v>1.17E-5</v>
      </c>
      <c r="W600" s="158" cm="1">
        <f t="array" ref="W600">IF(D600="Electric","--",IF(D600="Diesel",_xlfn._xlws.FILTER(ORDEF[NOXzh],(ORDEF[HP]=I600)*(ORDEF[Model_Year]=E600)),""))</f>
        <v>0.55900000000000005</v>
      </c>
      <c r="X600" s="158" t="str" cm="1">
        <f t="array" ref="X600">IF(D600="Electric","--",IF(D600="Gasoline",_xlfn._xlws.FILTER(LSIEF[NOX-ZH (g/hp-hr)],(LSIEF[Fuel]=D600)*(LSIEF[HP Bin]=I600)*(LSIEF[Model Year]=E600)),""))</f>
        <v/>
      </c>
      <c r="Y600" s="158">
        <f t="shared" si="167"/>
        <v>0.55900000000000005</v>
      </c>
      <c r="Z600" s="159" cm="1">
        <f t="array" ref="Z600">IF(D600="Electric","--",IF(D600="Diesel",_xlfn._xlws.FILTER(ORDEF[NOXdr],(ORDEF[HP]=I600)*(ORDEF[Model_Year]=E600)),""))</f>
        <v>7.3699999999999997E-6</v>
      </c>
      <c r="AA600" s="159" t="str" cm="1">
        <f t="array" ref="AA600">IF(E600="Electric","--",IF(D600="Gasoline",_xlfn._xlws.FILTER(LSIEF[NOX DR],(LSIEF[Fuel]=D600)*(LSIEF[HP Bin]=I600)*(LSIEF[Model Year]=E600)),""))</f>
        <v/>
      </c>
      <c r="AB600" s="159">
        <f t="shared" si="168"/>
        <v>7.3699999999999997E-6</v>
      </c>
      <c r="AC600" s="158" cm="1">
        <f t="array" ref="AC600">IF(D600="Electric","--",IF(D600="Diesel",_xlfn._xlws.FILTER(DFCF2[Fuel_HC],(DFCF2[MY]=E600)),""))</f>
        <v>0.9</v>
      </c>
      <c r="AD600" s="158" t="str" cm="1">
        <f t="array" ref="AD600">IF(D600="Electric","--",IF(D600="Gasoline",_xlfn._xlws.FILTER(GFCF2[Fuel_HC],(GFCF2[MY]=E600)),""))</f>
        <v/>
      </c>
      <c r="AE600" s="158">
        <f t="shared" si="169"/>
        <v>0.9</v>
      </c>
      <c r="AF600" s="157" cm="1">
        <f t="array" ref="AF600">IF(D600="Electric","--",IF(D600="Diesel",_xlfn._xlws.FILTER(DFCF2[Fuel_NOX],(DFCF2[MY]=E600)),""))</f>
        <v>0.95</v>
      </c>
      <c r="AG600" s="157" t="str" cm="1">
        <f t="array" ref="AG600">IF(D600="Electric","--",IF(D600="Gasoline",_xlfn._xlws.FILTER(GFCF2[Fuel_NOX],(GFCF2[MY]=E600)),""))</f>
        <v/>
      </c>
      <c r="AH600" s="157">
        <f t="shared" si="170"/>
        <v>0.95</v>
      </c>
      <c r="AI600" s="158">
        <f t="shared" si="171"/>
        <v>5.0012279999999999E-2</v>
      </c>
      <c r="AJ600" s="158">
        <f t="shared" si="172"/>
        <v>0.53438271400000004</v>
      </c>
      <c r="AK600" s="158">
        <f t="shared" si="173"/>
        <v>2.7658490954245991</v>
      </c>
      <c r="AL600" s="158">
        <f t="shared" si="174"/>
        <v>29.553180661378409</v>
      </c>
      <c r="AM600" s="158">
        <f t="shared" si="175"/>
        <v>1.3829245477122996E-3</v>
      </c>
      <c r="AN600" s="158">
        <f t="shared" si="176"/>
        <v>1.4776590330689206E-2</v>
      </c>
      <c r="AO600" s="158">
        <f t="shared" si="177"/>
        <v>1.6733387027318824E-3</v>
      </c>
      <c r="AP600" s="157"/>
      <c r="AQ600" s="161"/>
      <c r="AR600" s="161"/>
      <c r="AS600" s="161" t="str">
        <f>IF(ISNA(VLOOKUP($B600,'2017 Emission Inventory'!$B$2:$B$803,1,FALSE)),"No","Yes")</f>
        <v>No</v>
      </c>
      <c r="AT600" s="161" t="str">
        <f>IFERROR(INDEX('2017 Emission Inventory'!$C$2:$C$803,MATCH($B600,'2017 Emission Inventory'!$B$2:$B$803,0)),"")</f>
        <v/>
      </c>
      <c r="AU600" s="161" t="str">
        <f>IFERROR(INDEX('2017 Emission Inventory'!$D$2:$D$803,MATCH($B600,'2017 Emission Inventory'!$B$2:$B$803,0)),"")</f>
        <v/>
      </c>
      <c r="AV600" s="161" t="str">
        <f>IFERROR(INDEX('2017 Emission Inventory'!$E$2:$E$803,MATCH($B600,'2017 Emission Inventory'!$B$2:$B$803,0)),"")</f>
        <v/>
      </c>
      <c r="AW600" s="161" t="str">
        <f>IFERROR(INDEX('2017 Emission Inventory'!$F$2:$F$803,MATCH($B600,'2017 Emission Inventory'!$B$2:$B$803,0)),"")</f>
        <v/>
      </c>
      <c r="AX600" s="161" t="str">
        <f>IFERROR(INDEX('2017 Emission Inventory'!$G$2:$G$803,MATCH($B600,'2017 Emission Inventory'!$B$2:$B$803,0)),"")</f>
        <v/>
      </c>
      <c r="AY600" s="162" t="str">
        <f>IFERROR(INDEX('2017 Emission Inventory'!$AL$2:$AL$803,MATCH($B600,'2017 Emission Inventory'!$B$2:$B$803,0)),"")</f>
        <v/>
      </c>
      <c r="AZ600" s="163" t="e">
        <f t="shared" si="178"/>
        <v>#VALUE!</v>
      </c>
      <c r="BB600" s="166"/>
    </row>
    <row r="601" spans="1:54" s="160" customFormat="1" x14ac:dyDescent="0.35">
      <c r="A601" s="157">
        <v>600</v>
      </c>
      <c r="B601" s="157">
        <v>419170</v>
      </c>
      <c r="C601" s="157" t="s">
        <v>419</v>
      </c>
      <c r="D601" s="157" t="s">
        <v>9</v>
      </c>
      <c r="E601" s="157">
        <v>2020</v>
      </c>
      <c r="F601" s="157">
        <v>155</v>
      </c>
      <c r="G601" s="157">
        <v>476</v>
      </c>
      <c r="H601" s="157" t="s">
        <v>622</v>
      </c>
      <c r="I601" s="157">
        <f t="shared" si="162"/>
        <v>175</v>
      </c>
      <c r="J601" s="157">
        <f>IF(D601="Electric","--",IF(D601="Diesel",VLOOKUP(C601,[2]ORDLF!A:B,2,FALSE),""))</f>
        <v>0.34</v>
      </c>
      <c r="K601" s="157" t="str">
        <f>IF(D601="Electric","--",IF(D601="Gasoline",VLOOKUP(C601,LSILF!A:C,3,FALSE),""))</f>
        <v/>
      </c>
      <c r="L601" s="158">
        <f t="shared" si="179"/>
        <v>0.34</v>
      </c>
      <c r="M601" s="157" cm="1">
        <f t="array" ref="M601">IF(D601="Electric","--",IF(D601="Diesel",_xlfn._xlws.FILTER(DIESCH[CH Cap],(DIESCH[HP Bin]=I601)),""))</f>
        <v>12000</v>
      </c>
      <c r="N601" s="157" t="str" cm="1">
        <f t="array" ref="N601">IF(D601="Electric","--",IF(D601="Gasoline",_xlfn._xlws.FILTER(LSICH[CH Cap],(LSICH[Fuel Type]=D601)*(LSICH[MY]=E601)),""))</f>
        <v/>
      </c>
      <c r="O601" s="157">
        <f t="shared" si="163"/>
        <v>12000</v>
      </c>
      <c r="P601" s="157">
        <f t="shared" si="164"/>
        <v>476</v>
      </c>
      <c r="Q601" s="157" cm="1">
        <f t="array" ref="Q601">IF(D601="Electric","--",IF(D601="Diesel",_xlfn._xlws.FILTER(ORDEF[HC-ZH (g/hp-hr)],(ORDEF[HP]=I601)*(ORDEF[Model_Year]=E601)),""))</f>
        <v>0.05</v>
      </c>
      <c r="R601" s="157" t="str" cm="1">
        <f t="array" ref="R601">IF(D601="Electric","--",IF(D601="Gasoline",_xlfn._xlws.FILTER(LSIEF[HC-ZH (g/hp-hr)],(LSIEF[Fuel]=D601)*(LSIEF[HP Bin]=I601)*(LSIEF[Model Year]=E601)),""))</f>
        <v/>
      </c>
      <c r="S601" s="158">
        <f t="shared" si="165"/>
        <v>0.05</v>
      </c>
      <c r="T601" s="159" cm="1">
        <f t="array" ref="T601">IF(D601="Electric","--",IF(D601="Diesel",_xlfn._xlws.FILTER(ORDEF[HCDR],(ORDEF[HP]=I601)*(ORDEF[Model_Year]=E601),),""))</f>
        <v>1.17E-5</v>
      </c>
      <c r="U601" s="159" t="str" cm="1">
        <f t="array" ref="U601">IF(D601="Electric","--",IF(D601="Gasoline",_xlfn._xlws.FILTER(LSIEF[HC DR],(LSIEF[Fuel]=D601)*(LSIEF[HP Bin]=I601)*(LSIEF[Model Year]=E601)),""))</f>
        <v/>
      </c>
      <c r="V601" s="159">
        <f t="shared" si="166"/>
        <v>1.17E-5</v>
      </c>
      <c r="W601" s="158" cm="1">
        <f t="array" ref="W601">IF(D601="Electric","--",IF(D601="Diesel",_xlfn._xlws.FILTER(ORDEF[NOXzh],(ORDEF[HP]=I601)*(ORDEF[Model_Year]=E601)),""))</f>
        <v>0.55900000000000005</v>
      </c>
      <c r="X601" s="158" t="str" cm="1">
        <f t="array" ref="X601">IF(D601="Electric","--",IF(D601="Gasoline",_xlfn._xlws.FILTER(LSIEF[NOX-ZH (g/hp-hr)],(LSIEF[Fuel]=D601)*(LSIEF[HP Bin]=I601)*(LSIEF[Model Year]=E601)),""))</f>
        <v/>
      </c>
      <c r="Y601" s="158">
        <f t="shared" si="167"/>
        <v>0.55900000000000005</v>
      </c>
      <c r="Z601" s="159" cm="1">
        <f t="array" ref="Z601">IF(D601="Electric","--",IF(D601="Diesel",_xlfn._xlws.FILTER(ORDEF[NOXdr],(ORDEF[HP]=I601)*(ORDEF[Model_Year]=E601)),""))</f>
        <v>7.3699999999999997E-6</v>
      </c>
      <c r="AA601" s="159" t="str" cm="1">
        <f t="array" ref="AA601">IF(E601="Electric","--",IF(D601="Gasoline",_xlfn._xlws.FILTER(LSIEF[NOX DR],(LSIEF[Fuel]=D601)*(LSIEF[HP Bin]=I601)*(LSIEF[Model Year]=E601)),""))</f>
        <v/>
      </c>
      <c r="AB601" s="159">
        <f t="shared" si="168"/>
        <v>7.3699999999999997E-6</v>
      </c>
      <c r="AC601" s="158" cm="1">
        <f t="array" ref="AC601">IF(D601="Electric","--",IF(D601="Diesel",_xlfn._xlws.FILTER(DFCF2[Fuel_HC],(DFCF2[MY]=E601)),""))</f>
        <v>0.9</v>
      </c>
      <c r="AD601" s="158" t="str" cm="1">
        <f t="array" ref="AD601">IF(D601="Electric","--",IF(D601="Gasoline",_xlfn._xlws.FILTER(GFCF2[Fuel_HC],(GFCF2[MY]=E601)),""))</f>
        <v/>
      </c>
      <c r="AE601" s="158">
        <f t="shared" si="169"/>
        <v>0.9</v>
      </c>
      <c r="AF601" s="157" cm="1">
        <f t="array" ref="AF601">IF(D601="Electric","--",IF(D601="Diesel",_xlfn._xlws.FILTER(DFCF2[Fuel_NOX],(DFCF2[MY]=E601)),""))</f>
        <v>0.95</v>
      </c>
      <c r="AG601" s="157" t="str" cm="1">
        <f t="array" ref="AG601">IF(D601="Electric","--",IF(D601="Gasoline",_xlfn._xlws.FILTER(GFCF2[Fuel_NOX],(GFCF2[MY]=E601)),""))</f>
        <v/>
      </c>
      <c r="AH601" s="157">
        <f t="shared" si="170"/>
        <v>0.95</v>
      </c>
      <c r="AI601" s="158">
        <f t="shared" si="171"/>
        <v>5.0012279999999999E-2</v>
      </c>
      <c r="AJ601" s="158">
        <f t="shared" si="172"/>
        <v>0.53438271400000004</v>
      </c>
      <c r="AK601" s="158">
        <f t="shared" si="173"/>
        <v>2.7658490954245991</v>
      </c>
      <c r="AL601" s="158">
        <f t="shared" si="174"/>
        <v>29.553180661378409</v>
      </c>
      <c r="AM601" s="158">
        <f t="shared" si="175"/>
        <v>1.3829245477122996E-3</v>
      </c>
      <c r="AN601" s="158">
        <f t="shared" si="176"/>
        <v>1.4776590330689206E-2</v>
      </c>
      <c r="AO601" s="158">
        <f t="shared" si="177"/>
        <v>1.6733387027318824E-3</v>
      </c>
      <c r="AP601" s="157"/>
      <c r="AQ601" s="161"/>
      <c r="AR601" s="161"/>
      <c r="AS601" s="161" t="str">
        <f>IF(ISNA(VLOOKUP($B601,'2017 Emission Inventory'!$B$2:$B$803,1,FALSE)),"No","Yes")</f>
        <v>No</v>
      </c>
      <c r="AT601" s="161" t="str">
        <f>IFERROR(INDEX('2017 Emission Inventory'!$C$2:$C$803,MATCH($B601,'2017 Emission Inventory'!$B$2:$B$803,0)),"")</f>
        <v/>
      </c>
      <c r="AU601" s="161" t="str">
        <f>IFERROR(INDEX('2017 Emission Inventory'!$D$2:$D$803,MATCH($B601,'2017 Emission Inventory'!$B$2:$B$803,0)),"")</f>
        <v/>
      </c>
      <c r="AV601" s="161" t="str">
        <f>IFERROR(INDEX('2017 Emission Inventory'!$E$2:$E$803,MATCH($B601,'2017 Emission Inventory'!$B$2:$B$803,0)),"")</f>
        <v/>
      </c>
      <c r="AW601" s="161" t="str">
        <f>IFERROR(INDEX('2017 Emission Inventory'!$F$2:$F$803,MATCH($B601,'2017 Emission Inventory'!$B$2:$B$803,0)),"")</f>
        <v/>
      </c>
      <c r="AX601" s="161" t="str">
        <f>IFERROR(INDEX('2017 Emission Inventory'!$G$2:$G$803,MATCH($B601,'2017 Emission Inventory'!$B$2:$B$803,0)),"")</f>
        <v/>
      </c>
      <c r="AY601" s="162" t="str">
        <f>IFERROR(INDEX('2017 Emission Inventory'!$AL$2:$AL$803,MATCH($B601,'2017 Emission Inventory'!$B$2:$B$803,0)),"")</f>
        <v/>
      </c>
      <c r="AZ601" s="163" t="e">
        <f t="shared" si="178"/>
        <v>#VALUE!</v>
      </c>
      <c r="BB601" s="166"/>
    </row>
    <row r="602" spans="1:54" s="160" customFormat="1" x14ac:dyDescent="0.35">
      <c r="A602" s="157">
        <v>601</v>
      </c>
      <c r="B602" s="157">
        <v>419171</v>
      </c>
      <c r="C602" s="157" t="s">
        <v>419</v>
      </c>
      <c r="D602" s="157" t="s">
        <v>9</v>
      </c>
      <c r="E602" s="157">
        <v>2020</v>
      </c>
      <c r="F602" s="157">
        <v>155</v>
      </c>
      <c r="G602" s="157">
        <v>476</v>
      </c>
      <c r="H602" s="157" t="s">
        <v>622</v>
      </c>
      <c r="I602" s="157">
        <f t="shared" si="162"/>
        <v>175</v>
      </c>
      <c r="J602" s="157">
        <f>IF(D602="Electric","--",IF(D602="Diesel",VLOOKUP(C602,[2]ORDLF!A:B,2,FALSE),""))</f>
        <v>0.34</v>
      </c>
      <c r="K602" s="157" t="str">
        <f>IF(D602="Electric","--",IF(D602="Gasoline",VLOOKUP(C602,LSILF!A:C,3,FALSE),""))</f>
        <v/>
      </c>
      <c r="L602" s="158">
        <f t="shared" si="179"/>
        <v>0.34</v>
      </c>
      <c r="M602" s="157" cm="1">
        <f t="array" ref="M602">IF(D602="Electric","--",IF(D602="Diesel",_xlfn._xlws.FILTER(DIESCH[CH Cap],(DIESCH[HP Bin]=I602)),""))</f>
        <v>12000</v>
      </c>
      <c r="N602" s="157" t="str" cm="1">
        <f t="array" ref="N602">IF(D602="Electric","--",IF(D602="Gasoline",_xlfn._xlws.FILTER(LSICH[CH Cap],(LSICH[Fuel Type]=D602)*(LSICH[MY]=E602)),""))</f>
        <v/>
      </c>
      <c r="O602" s="157">
        <f t="shared" si="163"/>
        <v>12000</v>
      </c>
      <c r="P602" s="157">
        <f t="shared" si="164"/>
        <v>476</v>
      </c>
      <c r="Q602" s="157" cm="1">
        <f t="array" ref="Q602">IF(D602="Electric","--",IF(D602="Diesel",_xlfn._xlws.FILTER(ORDEF[HC-ZH (g/hp-hr)],(ORDEF[HP]=I602)*(ORDEF[Model_Year]=E602)),""))</f>
        <v>0.05</v>
      </c>
      <c r="R602" s="157" t="str" cm="1">
        <f t="array" ref="R602">IF(D602="Electric","--",IF(D602="Gasoline",_xlfn._xlws.FILTER(LSIEF[HC-ZH (g/hp-hr)],(LSIEF[Fuel]=D602)*(LSIEF[HP Bin]=I602)*(LSIEF[Model Year]=E602)),""))</f>
        <v/>
      </c>
      <c r="S602" s="158">
        <f t="shared" si="165"/>
        <v>0.05</v>
      </c>
      <c r="T602" s="159" cm="1">
        <f t="array" ref="T602">IF(D602="Electric","--",IF(D602="Diesel",_xlfn._xlws.FILTER(ORDEF[HCDR],(ORDEF[HP]=I602)*(ORDEF[Model_Year]=E602),),""))</f>
        <v>1.17E-5</v>
      </c>
      <c r="U602" s="159" t="str" cm="1">
        <f t="array" ref="U602">IF(D602="Electric","--",IF(D602="Gasoline",_xlfn._xlws.FILTER(LSIEF[HC DR],(LSIEF[Fuel]=D602)*(LSIEF[HP Bin]=I602)*(LSIEF[Model Year]=E602)),""))</f>
        <v/>
      </c>
      <c r="V602" s="159">
        <f t="shared" si="166"/>
        <v>1.17E-5</v>
      </c>
      <c r="W602" s="158" cm="1">
        <f t="array" ref="W602">IF(D602="Electric","--",IF(D602="Diesel",_xlfn._xlws.FILTER(ORDEF[NOXzh],(ORDEF[HP]=I602)*(ORDEF[Model_Year]=E602)),""))</f>
        <v>0.55900000000000005</v>
      </c>
      <c r="X602" s="158" t="str" cm="1">
        <f t="array" ref="X602">IF(D602="Electric","--",IF(D602="Gasoline",_xlfn._xlws.FILTER(LSIEF[NOX-ZH (g/hp-hr)],(LSIEF[Fuel]=D602)*(LSIEF[HP Bin]=I602)*(LSIEF[Model Year]=E602)),""))</f>
        <v/>
      </c>
      <c r="Y602" s="158">
        <f t="shared" si="167"/>
        <v>0.55900000000000005</v>
      </c>
      <c r="Z602" s="159" cm="1">
        <f t="array" ref="Z602">IF(D602="Electric","--",IF(D602="Diesel",_xlfn._xlws.FILTER(ORDEF[NOXdr],(ORDEF[HP]=I602)*(ORDEF[Model_Year]=E602)),""))</f>
        <v>7.3699999999999997E-6</v>
      </c>
      <c r="AA602" s="159" t="str" cm="1">
        <f t="array" ref="AA602">IF(E602="Electric","--",IF(D602="Gasoline",_xlfn._xlws.FILTER(LSIEF[NOX DR],(LSIEF[Fuel]=D602)*(LSIEF[HP Bin]=I602)*(LSIEF[Model Year]=E602)),""))</f>
        <v/>
      </c>
      <c r="AB602" s="159">
        <f t="shared" si="168"/>
        <v>7.3699999999999997E-6</v>
      </c>
      <c r="AC602" s="158" cm="1">
        <f t="array" ref="AC602">IF(D602="Electric","--",IF(D602="Diesel",_xlfn._xlws.FILTER(DFCF2[Fuel_HC],(DFCF2[MY]=E602)),""))</f>
        <v>0.9</v>
      </c>
      <c r="AD602" s="158" t="str" cm="1">
        <f t="array" ref="AD602">IF(D602="Electric","--",IF(D602="Gasoline",_xlfn._xlws.FILTER(GFCF2[Fuel_HC],(GFCF2[MY]=E602)),""))</f>
        <v/>
      </c>
      <c r="AE602" s="158">
        <f t="shared" si="169"/>
        <v>0.9</v>
      </c>
      <c r="AF602" s="157" cm="1">
        <f t="array" ref="AF602">IF(D602="Electric","--",IF(D602="Diesel",_xlfn._xlws.FILTER(DFCF2[Fuel_NOX],(DFCF2[MY]=E602)),""))</f>
        <v>0.95</v>
      </c>
      <c r="AG602" s="157" t="str" cm="1">
        <f t="array" ref="AG602">IF(D602="Electric","--",IF(D602="Gasoline",_xlfn._xlws.FILTER(GFCF2[Fuel_NOX],(GFCF2[MY]=E602)),""))</f>
        <v/>
      </c>
      <c r="AH602" s="157">
        <f t="shared" si="170"/>
        <v>0.95</v>
      </c>
      <c r="AI602" s="158">
        <f t="shared" si="171"/>
        <v>5.0012279999999999E-2</v>
      </c>
      <c r="AJ602" s="158">
        <f t="shared" si="172"/>
        <v>0.53438271400000004</v>
      </c>
      <c r="AK602" s="158">
        <f t="shared" si="173"/>
        <v>2.7658490954245991</v>
      </c>
      <c r="AL602" s="158">
        <f t="shared" si="174"/>
        <v>29.553180661378409</v>
      </c>
      <c r="AM602" s="158">
        <f t="shared" si="175"/>
        <v>1.3829245477122996E-3</v>
      </c>
      <c r="AN602" s="158">
        <f t="shared" si="176"/>
        <v>1.4776590330689206E-2</v>
      </c>
      <c r="AO602" s="158">
        <f t="shared" si="177"/>
        <v>1.6733387027318824E-3</v>
      </c>
      <c r="AP602" s="157"/>
      <c r="AQ602" s="161"/>
      <c r="AR602" s="161"/>
      <c r="AS602" s="161" t="str">
        <f>IF(ISNA(VLOOKUP($B602,'2017 Emission Inventory'!$B$2:$B$803,1,FALSE)),"No","Yes")</f>
        <v>No</v>
      </c>
      <c r="AT602" s="161" t="str">
        <f>IFERROR(INDEX('2017 Emission Inventory'!$C$2:$C$803,MATCH($B602,'2017 Emission Inventory'!$B$2:$B$803,0)),"")</f>
        <v/>
      </c>
      <c r="AU602" s="161" t="str">
        <f>IFERROR(INDEX('2017 Emission Inventory'!$D$2:$D$803,MATCH($B602,'2017 Emission Inventory'!$B$2:$B$803,0)),"")</f>
        <v/>
      </c>
      <c r="AV602" s="161" t="str">
        <f>IFERROR(INDEX('2017 Emission Inventory'!$E$2:$E$803,MATCH($B602,'2017 Emission Inventory'!$B$2:$B$803,0)),"")</f>
        <v/>
      </c>
      <c r="AW602" s="161" t="str">
        <f>IFERROR(INDEX('2017 Emission Inventory'!$F$2:$F$803,MATCH($B602,'2017 Emission Inventory'!$B$2:$B$803,0)),"")</f>
        <v/>
      </c>
      <c r="AX602" s="161" t="str">
        <f>IFERROR(INDEX('2017 Emission Inventory'!$G$2:$G$803,MATCH($B602,'2017 Emission Inventory'!$B$2:$B$803,0)),"")</f>
        <v/>
      </c>
      <c r="AY602" s="162" t="str">
        <f>IFERROR(INDEX('2017 Emission Inventory'!$AL$2:$AL$803,MATCH($B602,'2017 Emission Inventory'!$B$2:$B$803,0)),"")</f>
        <v/>
      </c>
      <c r="AZ602" s="163" t="e">
        <f t="shared" si="178"/>
        <v>#VALUE!</v>
      </c>
      <c r="BB602" s="166"/>
    </row>
    <row r="603" spans="1:54" s="160" customFormat="1" x14ac:dyDescent="0.35">
      <c r="A603" s="157">
        <v>602</v>
      </c>
      <c r="B603" s="157">
        <v>419375</v>
      </c>
      <c r="C603" s="157" t="s">
        <v>419</v>
      </c>
      <c r="D603" s="157" t="s">
        <v>9</v>
      </c>
      <c r="E603" s="157">
        <v>2020</v>
      </c>
      <c r="F603" s="157">
        <v>155</v>
      </c>
      <c r="G603" s="157">
        <v>476</v>
      </c>
      <c r="H603" s="157" t="s">
        <v>622</v>
      </c>
      <c r="I603" s="157">
        <f t="shared" si="162"/>
        <v>175</v>
      </c>
      <c r="J603" s="157">
        <f>IF(D603="Electric","--",IF(D603="Diesel",VLOOKUP(C603,[2]ORDLF!A:B,2,FALSE),""))</f>
        <v>0.34</v>
      </c>
      <c r="K603" s="157" t="str">
        <f>IF(D603="Electric","--",IF(D603="Gasoline",VLOOKUP(C603,LSILF!A:C,3,FALSE),""))</f>
        <v/>
      </c>
      <c r="L603" s="158">
        <f t="shared" si="179"/>
        <v>0.34</v>
      </c>
      <c r="M603" s="157" cm="1">
        <f t="array" ref="M603">IF(D603="Electric","--",IF(D603="Diesel",_xlfn._xlws.FILTER(DIESCH[CH Cap],(DIESCH[HP Bin]=I603)),""))</f>
        <v>12000</v>
      </c>
      <c r="N603" s="157" t="str" cm="1">
        <f t="array" ref="N603">IF(D603="Electric","--",IF(D603="Gasoline",_xlfn._xlws.FILTER(LSICH[CH Cap],(LSICH[Fuel Type]=D603)*(LSICH[MY]=E603)),""))</f>
        <v/>
      </c>
      <c r="O603" s="157">
        <f t="shared" si="163"/>
        <v>12000</v>
      </c>
      <c r="P603" s="157">
        <f t="shared" si="164"/>
        <v>476</v>
      </c>
      <c r="Q603" s="157" cm="1">
        <f t="array" ref="Q603">IF(D603="Electric","--",IF(D603="Diesel",_xlfn._xlws.FILTER(ORDEF[HC-ZH (g/hp-hr)],(ORDEF[HP]=I603)*(ORDEF[Model_Year]=E603)),""))</f>
        <v>0.05</v>
      </c>
      <c r="R603" s="157" t="str" cm="1">
        <f t="array" ref="R603">IF(D603="Electric","--",IF(D603="Gasoline",_xlfn._xlws.FILTER(LSIEF[HC-ZH (g/hp-hr)],(LSIEF[Fuel]=D603)*(LSIEF[HP Bin]=I603)*(LSIEF[Model Year]=E603)),""))</f>
        <v/>
      </c>
      <c r="S603" s="158">
        <f t="shared" si="165"/>
        <v>0.05</v>
      </c>
      <c r="T603" s="159" cm="1">
        <f t="array" ref="T603">IF(D603="Electric","--",IF(D603="Diesel",_xlfn._xlws.FILTER(ORDEF[HCDR],(ORDEF[HP]=I603)*(ORDEF[Model_Year]=E603),),""))</f>
        <v>1.17E-5</v>
      </c>
      <c r="U603" s="159" t="str" cm="1">
        <f t="array" ref="U603">IF(D603="Electric","--",IF(D603="Gasoline",_xlfn._xlws.FILTER(LSIEF[HC DR],(LSIEF[Fuel]=D603)*(LSIEF[HP Bin]=I603)*(LSIEF[Model Year]=E603)),""))</f>
        <v/>
      </c>
      <c r="V603" s="159">
        <f t="shared" si="166"/>
        <v>1.17E-5</v>
      </c>
      <c r="W603" s="158" cm="1">
        <f t="array" ref="W603">IF(D603="Electric","--",IF(D603="Diesel",_xlfn._xlws.FILTER(ORDEF[NOXzh],(ORDEF[HP]=I603)*(ORDEF[Model_Year]=E603)),""))</f>
        <v>0.55900000000000005</v>
      </c>
      <c r="X603" s="158" t="str" cm="1">
        <f t="array" ref="X603">IF(D603="Electric","--",IF(D603="Gasoline",_xlfn._xlws.FILTER(LSIEF[NOX-ZH (g/hp-hr)],(LSIEF[Fuel]=D603)*(LSIEF[HP Bin]=I603)*(LSIEF[Model Year]=E603)),""))</f>
        <v/>
      </c>
      <c r="Y603" s="158">
        <f t="shared" si="167"/>
        <v>0.55900000000000005</v>
      </c>
      <c r="Z603" s="159" cm="1">
        <f t="array" ref="Z603">IF(D603="Electric","--",IF(D603="Diesel",_xlfn._xlws.FILTER(ORDEF[NOXdr],(ORDEF[HP]=I603)*(ORDEF[Model_Year]=E603)),""))</f>
        <v>7.3699999999999997E-6</v>
      </c>
      <c r="AA603" s="159" t="str" cm="1">
        <f t="array" ref="AA603">IF(E603="Electric","--",IF(D603="Gasoline",_xlfn._xlws.FILTER(LSIEF[NOX DR],(LSIEF[Fuel]=D603)*(LSIEF[HP Bin]=I603)*(LSIEF[Model Year]=E603)),""))</f>
        <v/>
      </c>
      <c r="AB603" s="159">
        <f t="shared" si="168"/>
        <v>7.3699999999999997E-6</v>
      </c>
      <c r="AC603" s="158" cm="1">
        <f t="array" ref="AC603">IF(D603="Electric","--",IF(D603="Diesel",_xlfn._xlws.FILTER(DFCF2[Fuel_HC],(DFCF2[MY]=E603)),""))</f>
        <v>0.9</v>
      </c>
      <c r="AD603" s="158" t="str" cm="1">
        <f t="array" ref="AD603">IF(D603="Electric","--",IF(D603="Gasoline",_xlfn._xlws.FILTER(GFCF2[Fuel_HC],(GFCF2[MY]=E603)),""))</f>
        <v/>
      </c>
      <c r="AE603" s="158">
        <f t="shared" si="169"/>
        <v>0.9</v>
      </c>
      <c r="AF603" s="157" cm="1">
        <f t="array" ref="AF603">IF(D603="Electric","--",IF(D603="Diesel",_xlfn._xlws.FILTER(DFCF2[Fuel_NOX],(DFCF2[MY]=E603)),""))</f>
        <v>0.95</v>
      </c>
      <c r="AG603" s="157" t="str" cm="1">
        <f t="array" ref="AG603">IF(D603="Electric","--",IF(D603="Gasoline",_xlfn._xlws.FILTER(GFCF2[Fuel_NOX],(GFCF2[MY]=E603)),""))</f>
        <v/>
      </c>
      <c r="AH603" s="157">
        <f t="shared" si="170"/>
        <v>0.95</v>
      </c>
      <c r="AI603" s="158">
        <f t="shared" si="171"/>
        <v>5.0012279999999999E-2</v>
      </c>
      <c r="AJ603" s="158">
        <f t="shared" si="172"/>
        <v>0.53438271400000004</v>
      </c>
      <c r="AK603" s="158">
        <f t="shared" si="173"/>
        <v>2.7658490954245991</v>
      </c>
      <c r="AL603" s="158">
        <f t="shared" si="174"/>
        <v>29.553180661378409</v>
      </c>
      <c r="AM603" s="158">
        <f t="shared" si="175"/>
        <v>1.3829245477122996E-3</v>
      </c>
      <c r="AN603" s="158">
        <f t="shared" si="176"/>
        <v>1.4776590330689206E-2</v>
      </c>
      <c r="AO603" s="158">
        <f t="shared" si="177"/>
        <v>1.6733387027318824E-3</v>
      </c>
      <c r="AP603" s="157"/>
      <c r="AQ603" s="161"/>
      <c r="AR603" s="161"/>
      <c r="AS603" s="161" t="str">
        <f>IF(ISNA(VLOOKUP($B603,'2017 Emission Inventory'!$B$2:$B$803,1,FALSE)),"No","Yes")</f>
        <v>No</v>
      </c>
      <c r="AT603" s="161" t="str">
        <f>IFERROR(INDEX('2017 Emission Inventory'!$C$2:$C$803,MATCH($B603,'2017 Emission Inventory'!$B$2:$B$803,0)),"")</f>
        <v/>
      </c>
      <c r="AU603" s="161" t="str">
        <f>IFERROR(INDEX('2017 Emission Inventory'!$D$2:$D$803,MATCH($B603,'2017 Emission Inventory'!$B$2:$B$803,0)),"")</f>
        <v/>
      </c>
      <c r="AV603" s="161" t="str">
        <f>IFERROR(INDEX('2017 Emission Inventory'!$E$2:$E$803,MATCH($B603,'2017 Emission Inventory'!$B$2:$B$803,0)),"")</f>
        <v/>
      </c>
      <c r="AW603" s="161" t="str">
        <f>IFERROR(INDEX('2017 Emission Inventory'!$F$2:$F$803,MATCH($B603,'2017 Emission Inventory'!$B$2:$B$803,0)),"")</f>
        <v/>
      </c>
      <c r="AX603" s="161" t="str">
        <f>IFERROR(INDEX('2017 Emission Inventory'!$G$2:$G$803,MATCH($B603,'2017 Emission Inventory'!$B$2:$B$803,0)),"")</f>
        <v/>
      </c>
      <c r="AY603" s="162" t="str">
        <f>IFERROR(INDEX('2017 Emission Inventory'!$AL$2:$AL$803,MATCH($B603,'2017 Emission Inventory'!$B$2:$B$803,0)),"")</f>
        <v/>
      </c>
      <c r="AZ603" s="163" t="e">
        <f t="shared" si="178"/>
        <v>#VALUE!</v>
      </c>
      <c r="BB603" s="166"/>
    </row>
    <row r="604" spans="1:54" s="160" customFormat="1" x14ac:dyDescent="0.35">
      <c r="A604" s="157">
        <v>603</v>
      </c>
      <c r="B604" s="157" t="s">
        <v>468</v>
      </c>
      <c r="C604" s="157" t="s">
        <v>469</v>
      </c>
      <c r="D604" s="157" t="s">
        <v>16</v>
      </c>
      <c r="E604" s="157">
        <v>2002</v>
      </c>
      <c r="F604" s="157">
        <v>25</v>
      </c>
      <c r="G604" s="157">
        <v>365</v>
      </c>
      <c r="H604" s="157"/>
      <c r="I604" s="157">
        <f t="shared" si="162"/>
        <v>50</v>
      </c>
      <c r="J604" s="157" t="str">
        <f>IF(D604="Electric","--",IF(D604="Diesel",VLOOKUP(C604,[2]ORDLF!A:B,2,FALSE),""))</f>
        <v/>
      </c>
      <c r="K604" s="157">
        <f>IF(D604="Electric","--",IF(D604="Gasoline",VLOOKUP(C604,LSILF!A:C,3,FALSE),""))</f>
        <v>0.5</v>
      </c>
      <c r="L604" s="158">
        <f t="shared" si="179"/>
        <v>0.5</v>
      </c>
      <c r="M604" s="157" t="str" cm="1">
        <f t="array" ref="M604">IF(D604="Electric","--",IF(D604="Diesel",_xlfn._xlws.FILTER(DIESCH[CH Cap],(DIESCH[HP Bin]=I604)),""))</f>
        <v/>
      </c>
      <c r="N604" s="157" cm="1">
        <f t="array" ref="N604">IF(D604="Electric","--",IF(D604="Gasoline",_xlfn._xlws.FILTER(LSICH[CH Cap],(LSICH[Fuel Type]=D604)*(LSICH[MY]=E604)),""))</f>
        <v>7000</v>
      </c>
      <c r="O604" s="157">
        <f t="shared" si="163"/>
        <v>7000</v>
      </c>
      <c r="P604" s="157">
        <f t="shared" si="164"/>
        <v>6570</v>
      </c>
      <c r="Q604" s="157" t="str" cm="1">
        <f t="array" ref="Q604">IF(D604="Electric","--",IF(D604="Diesel",_xlfn._xlws.FILTER(ORDEF[HC-ZH (g/hp-hr)],(ORDEF[HP]=I604)*(ORDEF[Model_Year]=E604)),""))</f>
        <v/>
      </c>
      <c r="R604" s="157">
        <v>2.34</v>
      </c>
      <c r="S604" s="158">
        <f t="shared" si="165"/>
        <v>2.34</v>
      </c>
      <c r="T604" s="159" t="str" cm="1">
        <f t="array" ref="T604">IF(D604="Electric","--",IF(D604="Diesel",_xlfn._xlws.FILTER(ORDEF[HCDR],(ORDEF[HP]=I604)*(ORDEF[Model_Year]=E604),),""))</f>
        <v/>
      </c>
      <c r="U604" s="159">
        <v>3.7399999999999998E-4</v>
      </c>
      <c r="V604" s="159">
        <f t="shared" si="166"/>
        <v>3.7399999999999998E-4</v>
      </c>
      <c r="W604" s="158" t="str" cm="1">
        <f t="array" ref="W604">IF(D604="Electric","--",IF(D604="Diesel",_xlfn._xlws.FILTER(ORDEF[NOXzh],(ORDEF[HP]=I604)*(ORDEF[Model_Year]=E604)),""))</f>
        <v/>
      </c>
      <c r="X604" s="158">
        <v>5.52</v>
      </c>
      <c r="Y604" s="158">
        <f t="shared" si="167"/>
        <v>5.52</v>
      </c>
      <c r="Z604" s="159" t="str" cm="1">
        <f t="array" ref="Z604">IF(D604="Electric","--",IF(D604="Diesel",_xlfn._xlws.FILTER(ORDEF[NOXdr],(ORDEF[HP]=I604)*(ORDEF[Model_Year]=E604)),""))</f>
        <v/>
      </c>
      <c r="AA604" s="159">
        <v>3.0800000000000001E-4</v>
      </c>
      <c r="AB604" s="159">
        <f t="shared" si="168"/>
        <v>3.0800000000000001E-4</v>
      </c>
      <c r="AC604" s="158" t="str" cm="1">
        <f t="array" ref="AC604">IF(D604="Electric","--",IF(D604="Diesel",_xlfn._xlws.FILTER(DFCF2[Fuel_HC],(DFCF2[MY]=E604)),""))</f>
        <v/>
      </c>
      <c r="AD604" s="158" cm="1">
        <f t="array" ref="AD604">IF(D604="Electric","--",IF(D604="Gasoline",_xlfn._xlws.FILTER(GFCF2[Fuel_HC],(GFCF2[MY]=E604)),""))</f>
        <v>1</v>
      </c>
      <c r="AE604" s="158">
        <f t="shared" si="169"/>
        <v>1</v>
      </c>
      <c r="AF604" s="157" t="str" cm="1">
        <f t="array" ref="AF604">IF(D604="Electric","--",IF(D604="Diesel",_xlfn._xlws.FILTER(DFCF2[Fuel_NOX],(DFCF2[MY]=E604)),""))</f>
        <v/>
      </c>
      <c r="AG604" s="157" cm="1">
        <f t="array" ref="AG604">IF(D604="Electric","--",IF(D604="Gasoline",_xlfn._xlws.FILTER(GFCF2[Fuel_NOX],(GFCF2[MY]=E604)),""))</f>
        <v>0.97699999999999998</v>
      </c>
      <c r="AH604" s="157">
        <f t="shared" si="170"/>
        <v>0.97699999999999998</v>
      </c>
      <c r="AI604" s="158">
        <f t="shared" si="171"/>
        <v>4.7971799999999991</v>
      </c>
      <c r="AJ604" s="158">
        <f t="shared" si="172"/>
        <v>7.3700581199999995</v>
      </c>
      <c r="AK604" s="158">
        <f t="shared" si="173"/>
        <v>48.252870192679822</v>
      </c>
      <c r="AL604" s="158">
        <f t="shared" si="174"/>
        <v>74.132398154095938</v>
      </c>
      <c r="AM604" s="158">
        <f t="shared" si="175"/>
        <v>2.412643509633991E-2</v>
      </c>
      <c r="AN604" s="158">
        <f t="shared" si="176"/>
        <v>3.7066199077047973E-2</v>
      </c>
      <c r="AO604" s="158">
        <f t="shared" si="177"/>
        <v>2.2191495001613448E-2</v>
      </c>
      <c r="AP604" s="157"/>
      <c r="AQ604" s="161"/>
      <c r="AR604" s="161"/>
      <c r="AS604" s="161" t="str">
        <f>IF(ISNA(VLOOKUP($B604,'2017 Emission Inventory'!$B$2:$B$803,1,FALSE)),"No","Yes")</f>
        <v>Yes</v>
      </c>
      <c r="AT604" s="161" t="str">
        <f>IFERROR(INDEX('2017 Emission Inventory'!$C$2:$C$803,MATCH($B604,'2017 Emission Inventory'!$B$2:$B$803,0)),"")</f>
        <v>Lavatory Cart</v>
      </c>
      <c r="AU604" s="161" t="str">
        <f>IFERROR(INDEX('2017 Emission Inventory'!$D$2:$D$803,MATCH($B604,'2017 Emission Inventory'!$B$2:$B$803,0)),"")</f>
        <v>Electric</v>
      </c>
      <c r="AV604" s="161">
        <f>IFERROR(INDEX('2017 Emission Inventory'!$E$2:$E$803,MATCH($B604,'2017 Emission Inventory'!$B$2:$B$803,0)),"")</f>
        <v>2004</v>
      </c>
      <c r="AW604" s="161">
        <f>IFERROR(INDEX('2017 Emission Inventory'!$F$2:$F$803,MATCH($B604,'2017 Emission Inventory'!$B$2:$B$803,0)),"")</f>
        <v>43</v>
      </c>
      <c r="AX604" s="161">
        <f>IFERROR(INDEX('2017 Emission Inventory'!$G$2:$G$803,MATCH($B604,'2017 Emission Inventory'!$B$2:$B$803,0)),"")</f>
        <v>365</v>
      </c>
      <c r="AY604" s="162" t="str">
        <f>IFERROR(INDEX('2017 Emission Inventory'!$AL$2:$AL$803,MATCH($B604,'2017 Emission Inventory'!$B$2:$B$803,0)),"")</f>
        <v>--</v>
      </c>
      <c r="AZ604" s="163" t="e">
        <f t="shared" si="178"/>
        <v>#VALUE!</v>
      </c>
      <c r="BB604" s="166"/>
    </row>
    <row r="605" spans="1:54" s="160" customFormat="1" x14ac:dyDescent="0.35">
      <c r="A605" s="157">
        <v>604</v>
      </c>
      <c r="B605" s="157" t="s">
        <v>470</v>
      </c>
      <c r="C605" s="157" t="s">
        <v>469</v>
      </c>
      <c r="D605" s="157" t="s">
        <v>16</v>
      </c>
      <c r="E605" s="157">
        <v>2002</v>
      </c>
      <c r="F605" s="157">
        <v>25</v>
      </c>
      <c r="G605" s="157">
        <v>365</v>
      </c>
      <c r="H605" s="157"/>
      <c r="I605" s="157">
        <f t="shared" si="162"/>
        <v>50</v>
      </c>
      <c r="J605" s="157" t="str">
        <f>IF(D605="Electric","--",IF(D605="Diesel",VLOOKUP(C605,[2]ORDLF!A:B,2,FALSE),""))</f>
        <v/>
      </c>
      <c r="K605" s="157">
        <f>IF(D605="Electric","--",IF(D605="Gasoline",VLOOKUP(C605,LSILF!A:C,3,FALSE),""))</f>
        <v>0.5</v>
      </c>
      <c r="L605" s="158">
        <f t="shared" si="179"/>
        <v>0.5</v>
      </c>
      <c r="M605" s="157" t="str" cm="1">
        <f t="array" ref="M605">IF(D605="Electric","--",IF(D605="Diesel",_xlfn._xlws.FILTER(DIESCH[CH Cap],(DIESCH[HP Bin]=I605)),""))</f>
        <v/>
      </c>
      <c r="N605" s="157" cm="1">
        <f t="array" ref="N605">IF(D605="Electric","--",IF(D605="Gasoline",_xlfn._xlws.FILTER(LSICH[CH Cap],(LSICH[Fuel Type]=D605)*(LSICH[MY]=E605)),""))</f>
        <v>7000</v>
      </c>
      <c r="O605" s="157">
        <f t="shared" si="163"/>
        <v>7000</v>
      </c>
      <c r="P605" s="157">
        <f t="shared" si="164"/>
        <v>6570</v>
      </c>
      <c r="Q605" s="157" t="str" cm="1">
        <f t="array" ref="Q605">IF(D605="Electric","--",IF(D605="Diesel",_xlfn._xlws.FILTER(ORDEF[HC-ZH (g/hp-hr)],(ORDEF[HP]=I605)*(ORDEF[Model_Year]=E605)),""))</f>
        <v/>
      </c>
      <c r="R605" s="157">
        <v>2.34</v>
      </c>
      <c r="S605" s="158">
        <f t="shared" si="165"/>
        <v>2.34</v>
      </c>
      <c r="T605" s="159" t="str" cm="1">
        <f t="array" ref="T605">IF(D605="Electric","--",IF(D605="Diesel",_xlfn._xlws.FILTER(ORDEF[HCDR],(ORDEF[HP]=I605)*(ORDEF[Model_Year]=E605),),""))</f>
        <v/>
      </c>
      <c r="U605" s="159">
        <v>3.7399999999999998E-4</v>
      </c>
      <c r="V605" s="159">
        <f t="shared" si="166"/>
        <v>3.7399999999999998E-4</v>
      </c>
      <c r="W605" s="158" t="str" cm="1">
        <f t="array" ref="W605">IF(D605="Electric","--",IF(D605="Diesel",_xlfn._xlws.FILTER(ORDEF[NOXzh],(ORDEF[HP]=I605)*(ORDEF[Model_Year]=E605)),""))</f>
        <v/>
      </c>
      <c r="X605" s="158">
        <v>5.52</v>
      </c>
      <c r="Y605" s="158">
        <f t="shared" si="167"/>
        <v>5.52</v>
      </c>
      <c r="Z605" s="159" t="str" cm="1">
        <f t="array" ref="Z605">IF(D605="Electric","--",IF(D605="Diesel",_xlfn._xlws.FILTER(ORDEF[NOXdr],(ORDEF[HP]=I605)*(ORDEF[Model_Year]=E605)),""))</f>
        <v/>
      </c>
      <c r="AA605" s="159">
        <v>3.0800000000000001E-4</v>
      </c>
      <c r="AB605" s="159">
        <f t="shared" si="168"/>
        <v>3.0800000000000001E-4</v>
      </c>
      <c r="AC605" s="158" t="str" cm="1">
        <f t="array" ref="AC605">IF(D605="Electric","--",IF(D605="Diesel",_xlfn._xlws.FILTER(DFCF2[Fuel_HC],(DFCF2[MY]=E605)),""))</f>
        <v/>
      </c>
      <c r="AD605" s="158" cm="1">
        <f t="array" ref="AD605">IF(D605="Electric","--",IF(D605="Gasoline",_xlfn._xlws.FILTER(GFCF2[Fuel_HC],(GFCF2[MY]=E605)),""))</f>
        <v>1</v>
      </c>
      <c r="AE605" s="158">
        <f t="shared" si="169"/>
        <v>1</v>
      </c>
      <c r="AF605" s="157" t="str" cm="1">
        <f t="array" ref="AF605">IF(D605="Electric","--",IF(D605="Diesel",_xlfn._xlws.FILTER(DFCF2[Fuel_NOX],(DFCF2[MY]=E605)),""))</f>
        <v/>
      </c>
      <c r="AG605" s="157" cm="1">
        <f t="array" ref="AG605">IF(D605="Electric","--",IF(D605="Gasoline",_xlfn._xlws.FILTER(GFCF2[Fuel_NOX],(GFCF2[MY]=E605)),""))</f>
        <v>0.97699999999999998</v>
      </c>
      <c r="AH605" s="157">
        <f t="shared" si="170"/>
        <v>0.97699999999999998</v>
      </c>
      <c r="AI605" s="158">
        <f t="shared" si="171"/>
        <v>4.7971799999999991</v>
      </c>
      <c r="AJ605" s="158">
        <f t="shared" si="172"/>
        <v>7.3700581199999995</v>
      </c>
      <c r="AK605" s="158">
        <f t="shared" si="173"/>
        <v>48.252870192679822</v>
      </c>
      <c r="AL605" s="158">
        <f t="shared" si="174"/>
        <v>74.132398154095938</v>
      </c>
      <c r="AM605" s="158">
        <f t="shared" si="175"/>
        <v>2.412643509633991E-2</v>
      </c>
      <c r="AN605" s="158">
        <f t="shared" si="176"/>
        <v>3.7066199077047973E-2</v>
      </c>
      <c r="AO605" s="158">
        <f t="shared" si="177"/>
        <v>2.2191495001613448E-2</v>
      </c>
      <c r="AP605" s="157"/>
      <c r="AQ605" s="161"/>
      <c r="AR605" s="161"/>
      <c r="AS605" s="161" t="str">
        <f>IF(ISNA(VLOOKUP($B605,'2017 Emission Inventory'!$B$2:$B$803,1,FALSE)),"No","Yes")</f>
        <v>Yes</v>
      </c>
      <c r="AT605" s="161" t="str">
        <f>IFERROR(INDEX('2017 Emission Inventory'!$C$2:$C$803,MATCH($B605,'2017 Emission Inventory'!$B$2:$B$803,0)),"")</f>
        <v>Lavatory Cart</v>
      </c>
      <c r="AU605" s="161" t="str">
        <f>IFERROR(INDEX('2017 Emission Inventory'!$D$2:$D$803,MATCH($B605,'2017 Emission Inventory'!$B$2:$B$803,0)),"")</f>
        <v>Electric</v>
      </c>
      <c r="AV605" s="161">
        <f>IFERROR(INDEX('2017 Emission Inventory'!$E$2:$E$803,MATCH($B605,'2017 Emission Inventory'!$B$2:$B$803,0)),"")</f>
        <v>2014</v>
      </c>
      <c r="AW605" s="161">
        <f>IFERROR(INDEX('2017 Emission Inventory'!$F$2:$F$803,MATCH($B605,'2017 Emission Inventory'!$B$2:$B$803,0)),"")</f>
        <v>43</v>
      </c>
      <c r="AX605" s="161">
        <f>IFERROR(INDEX('2017 Emission Inventory'!$G$2:$G$803,MATCH($B605,'2017 Emission Inventory'!$B$2:$B$803,0)),"")</f>
        <v>365</v>
      </c>
      <c r="AY605" s="162" t="str">
        <f>IFERROR(INDEX('2017 Emission Inventory'!$AL$2:$AL$803,MATCH($B605,'2017 Emission Inventory'!$B$2:$B$803,0)),"")</f>
        <v>--</v>
      </c>
      <c r="AZ605" s="163" t="e">
        <f t="shared" si="178"/>
        <v>#VALUE!</v>
      </c>
      <c r="BB605" s="166"/>
    </row>
    <row r="606" spans="1:54" s="160" customFormat="1" x14ac:dyDescent="0.35">
      <c r="A606" s="157">
        <v>605</v>
      </c>
      <c r="B606" s="157" t="s">
        <v>718</v>
      </c>
      <c r="C606" s="157" t="s">
        <v>469</v>
      </c>
      <c r="D606" s="157" t="s">
        <v>16</v>
      </c>
      <c r="E606" s="157">
        <v>2018</v>
      </c>
      <c r="F606" s="157">
        <v>25</v>
      </c>
      <c r="G606" s="157">
        <v>365</v>
      </c>
      <c r="H606" s="157"/>
      <c r="I606" s="157">
        <f t="shared" si="162"/>
        <v>50</v>
      </c>
      <c r="J606" s="157" t="str">
        <f>IF(D606="Electric","--",IF(D606="Diesel",VLOOKUP(C606,[2]ORDLF!A:B,2,FALSE),""))</f>
        <v/>
      </c>
      <c r="K606" s="157">
        <f>IF(D606="Electric","--",IF(D606="Gasoline",VLOOKUP(C606,LSILF!A:C,3,FALSE),""))</f>
        <v>0.5</v>
      </c>
      <c r="L606" s="158">
        <f t="shared" si="179"/>
        <v>0.5</v>
      </c>
      <c r="M606" s="157" t="str" cm="1">
        <f t="array" ref="M606">IF(D606="Electric","--",IF(D606="Diesel",_xlfn._xlws.FILTER(DIESCH[CH Cap],(DIESCH[HP Bin]=I606)),""))</f>
        <v/>
      </c>
      <c r="N606" s="157" cm="1">
        <f t="array" ref="N606">IF(D606="Electric","--",IF(D606="Gasoline",_xlfn._xlws.FILTER(LSICH[CH Cap],(LSICH[Fuel Type]=D606)*(LSICH[MY]=E606)),""))</f>
        <v>10000</v>
      </c>
      <c r="O606" s="157">
        <f t="shared" si="163"/>
        <v>10000</v>
      </c>
      <c r="P606" s="157">
        <f t="shared" si="164"/>
        <v>730</v>
      </c>
      <c r="Q606" s="157" t="str" cm="1">
        <f t="array" ref="Q606">IF(D606="Electric","--",IF(D606="Diesel",_xlfn._xlws.FILTER(ORDEF[HC-ZH (g/hp-hr)],(ORDEF[HP]=I606)*(ORDEF[Model_Year]=E606)),""))</f>
        <v/>
      </c>
      <c r="R606" s="157">
        <v>0.32400000000000001</v>
      </c>
      <c r="S606" s="158">
        <f t="shared" si="165"/>
        <v>0.32400000000000001</v>
      </c>
      <c r="T606" s="159" t="str" cm="1">
        <f t="array" ref="T606">IF(D606="Electric","--",IF(D606="Diesel",_xlfn._xlws.FILTER(ORDEF[HCDR],(ORDEF[HP]=I606)*(ORDEF[Model_Year]=E606),),""))</f>
        <v/>
      </c>
      <c r="U606" s="159">
        <v>2.4719999999999999E-4</v>
      </c>
      <c r="V606" s="159">
        <f t="shared" si="166"/>
        <v>2.4719999999999999E-4</v>
      </c>
      <c r="W606" s="158" t="str" cm="1">
        <f t="array" ref="W606">IF(D606="Electric","--",IF(D606="Diesel",_xlfn._xlws.FILTER(ORDEF[NOXzh],(ORDEF[HP]=I606)*(ORDEF[Model_Year]=E606)),""))</f>
        <v/>
      </c>
      <c r="X606" s="158">
        <v>9.1999999999999998E-2</v>
      </c>
      <c r="Y606" s="158">
        <f t="shared" si="167"/>
        <v>9.1999999999999998E-2</v>
      </c>
      <c r="Z606" s="159" t="str" cm="1">
        <f t="array" ref="Z606">IF(D606="Electric","--",IF(D606="Diesel",_xlfn._xlws.FILTER(ORDEF[NOXdr],(ORDEF[HP]=I606)*(ORDEF[Model_Year]=E606)),""))</f>
        <v/>
      </c>
      <c r="AA606" s="159">
        <v>6.9599999999999998E-5</v>
      </c>
      <c r="AB606" s="159">
        <f t="shared" si="168"/>
        <v>6.9599999999999998E-5</v>
      </c>
      <c r="AC606" s="158" t="str" cm="1">
        <f t="array" ref="AC606">IF(D606="Electric","--",IF(D606="Diesel",_xlfn._xlws.FILTER(DFCF2[Fuel_HC],(DFCF2[MY]=E606)),""))</f>
        <v/>
      </c>
      <c r="AD606" s="158" cm="1">
        <f t="array" ref="AD606">IF(D606="Electric","--",IF(D606="Gasoline",_xlfn._xlws.FILTER(GFCF2[Fuel_HC],(GFCF2[MY]=E606)),""))</f>
        <v>1</v>
      </c>
      <c r="AE606" s="158">
        <f t="shared" si="169"/>
        <v>1</v>
      </c>
      <c r="AF606" s="157" t="str" cm="1">
        <f t="array" ref="AF606">IF(D606="Electric","--",IF(D606="Diesel",_xlfn._xlws.FILTER(DFCF2[Fuel_NOX],(DFCF2[MY]=E606)),""))</f>
        <v/>
      </c>
      <c r="AG606" s="157" cm="1">
        <f t="array" ref="AG606">IF(D606="Electric","--",IF(D606="Gasoline",_xlfn._xlws.FILTER(GFCF2[Fuel_NOX],(GFCF2[MY]=E606)),""))</f>
        <v>0.97699999999999998</v>
      </c>
      <c r="AH606" s="157">
        <f t="shared" si="170"/>
        <v>0.97699999999999998</v>
      </c>
      <c r="AI606" s="158">
        <f t="shared" si="171"/>
        <v>0.50445600000000002</v>
      </c>
      <c r="AJ606" s="158">
        <f t="shared" si="172"/>
        <v>0.13952341599999998</v>
      </c>
      <c r="AK606" s="158">
        <f t="shared" si="173"/>
        <v>5.0741164363060163</v>
      </c>
      <c r="AL606" s="158">
        <f t="shared" si="174"/>
        <v>1.4034089363099296</v>
      </c>
      <c r="AM606" s="158">
        <f t="shared" si="175"/>
        <v>2.5370582181530083E-3</v>
      </c>
      <c r="AN606" s="167">
        <f t="shared" si="176"/>
        <v>7.0170446815496482E-4</v>
      </c>
      <c r="AO606" s="158">
        <f t="shared" si="177"/>
        <v>2.3335861490571368E-3</v>
      </c>
      <c r="AP606" s="157"/>
      <c r="AQ606" s="161"/>
      <c r="AR606" s="161"/>
      <c r="AS606" s="161" t="str">
        <f>IF(ISNA(VLOOKUP($B606,'2017 Emission Inventory'!$B$2:$B$803,1,FALSE)),"No","Yes")</f>
        <v>No</v>
      </c>
      <c r="AT606" s="161" t="str">
        <f>IFERROR(INDEX('2017 Emission Inventory'!$C$2:$C$803,MATCH($B606,'2017 Emission Inventory'!$B$2:$B$803,0)),"")</f>
        <v/>
      </c>
      <c r="AU606" s="161" t="str">
        <f>IFERROR(INDEX('2017 Emission Inventory'!$D$2:$D$803,MATCH($B606,'2017 Emission Inventory'!$B$2:$B$803,0)),"")</f>
        <v/>
      </c>
      <c r="AV606" s="161" t="str">
        <f>IFERROR(INDEX('2017 Emission Inventory'!$E$2:$E$803,MATCH($B606,'2017 Emission Inventory'!$B$2:$B$803,0)),"")</f>
        <v/>
      </c>
      <c r="AW606" s="161" t="str">
        <f>IFERROR(INDEX('2017 Emission Inventory'!$F$2:$F$803,MATCH($B606,'2017 Emission Inventory'!$B$2:$B$803,0)),"")</f>
        <v/>
      </c>
      <c r="AX606" s="161" t="str">
        <f>IFERROR(INDEX('2017 Emission Inventory'!$G$2:$G$803,MATCH($B606,'2017 Emission Inventory'!$B$2:$B$803,0)),"")</f>
        <v/>
      </c>
      <c r="AY606" s="162" t="str">
        <f>IFERROR(INDEX('2017 Emission Inventory'!$AL$2:$AL$803,MATCH($B606,'2017 Emission Inventory'!$B$2:$B$803,0)),"")</f>
        <v/>
      </c>
      <c r="AZ606" s="163" t="e">
        <f t="shared" si="178"/>
        <v>#VALUE!</v>
      </c>
      <c r="BB606" s="166"/>
    </row>
    <row r="607" spans="1:54" s="160" customFormat="1" x14ac:dyDescent="0.35">
      <c r="A607" s="157">
        <v>606</v>
      </c>
      <c r="B607" s="157">
        <v>48318</v>
      </c>
      <c r="C607" s="157" t="s">
        <v>472</v>
      </c>
      <c r="D607" s="157" t="s">
        <v>16</v>
      </c>
      <c r="E607" s="157">
        <v>2000</v>
      </c>
      <c r="F607" s="157">
        <v>300</v>
      </c>
      <c r="G607" s="157">
        <v>646.75</v>
      </c>
      <c r="H607" s="157"/>
      <c r="I607" s="157">
        <f t="shared" si="162"/>
        <v>600</v>
      </c>
      <c r="J607" s="157" t="str">
        <f>IF(D607="Electric","--",IF(D607="Diesel",VLOOKUP(C607,[2]ORDLF!A:B,2,FALSE),""))</f>
        <v/>
      </c>
      <c r="K607" s="157">
        <f>IF(D607="Electric","--",IF(D607="Gasoline",VLOOKUP(C607,LSILF!A:C,3,FALSE),""))</f>
        <v>0.25</v>
      </c>
      <c r="L607" s="158">
        <f t="shared" si="179"/>
        <v>0.25</v>
      </c>
      <c r="M607" s="157" t="str" cm="1">
        <f t="array" ref="M607">IF(D607="Electric","--",IF(D607="Diesel",_xlfn._xlws.FILTER(DIESCH[CH Cap],(DIESCH[HP Bin]=I607)),""))</f>
        <v/>
      </c>
      <c r="N607" s="157" cm="1">
        <f t="array" ref="N607">IF(D607="Electric","--",IF(D607="Gasoline",_xlfn._xlws.FILTER(LSICH[CH Cap],(LSICH[Fuel Type]=D607)*(LSICH[MY]=E607)),""))</f>
        <v>7000</v>
      </c>
      <c r="O607" s="157">
        <f t="shared" si="163"/>
        <v>7000</v>
      </c>
      <c r="P607" s="157">
        <f t="shared" si="164"/>
        <v>12935</v>
      </c>
      <c r="Q607" s="157" t="str" cm="1">
        <f t="array" ref="Q607">IF(D607="Electric","--",IF(D607="Diesel",_xlfn._xlws.FILTER(ORDEF[HC-ZH (g/hp-hr)],(ORDEF[HP]=I607)*(ORDEF[Model_Year]=E607)),""))</f>
        <v/>
      </c>
      <c r="R607" s="157" cm="1">
        <f t="array" ref="R607">IF(D607="Electric","--",IF(D607="Gasoline",_xlfn._xlws.FILTER(LSIEF[HC-ZH (g/hp-hr)],(LSIEF[Fuel]=D607)*(LSIEF[HP Bin]=I607)*(LSIEF[Model Year]=E607)),""))</f>
        <v>1.61</v>
      </c>
      <c r="S607" s="158">
        <f t="shared" si="165"/>
        <v>1.61</v>
      </c>
      <c r="T607" s="159" t="str" cm="1">
        <f t="array" ref="T607">IF(D607="Electric","--",IF(D607="Diesel",_xlfn._xlws.FILTER(ORDEF[HCDR],(ORDEF[HP]=I607)*(ORDEF[Model_Year]=E607),),""))</f>
        <v/>
      </c>
      <c r="U607" s="159" cm="1">
        <f t="array" ref="U607">IF(D607="Electric","--",IF(D607="Gasoline",_xlfn._xlws.FILTER(LSIEF[HC DR],(LSIEF[Fuel]=D607)*(LSIEF[HP Bin]=I607)*(LSIEF[Model Year]=E607)),""))</f>
        <v>4.1499999999999999E-5</v>
      </c>
      <c r="V607" s="159">
        <f t="shared" si="166"/>
        <v>4.1499999999999999E-5</v>
      </c>
      <c r="W607" s="158" t="str" cm="1">
        <f t="array" ref="W607">IF(D607="Electric","--",IF(D607="Diesel",_xlfn._xlws.FILTER(ORDEF[NOXzh],(ORDEF[HP]=I607)*(ORDEF[Model_Year]=E607)),""))</f>
        <v/>
      </c>
      <c r="X607" s="158" cm="1">
        <f t="array" ref="X607">IF(D607="Electric","--",IF(D607="Gasoline",_xlfn._xlws.FILTER(LSIEF[NOX-ZH (g/hp-hr)],(LSIEF[Fuel]=D607)*(LSIEF[HP Bin]=I607)*(LSIEF[Model Year]=E607)),""))</f>
        <v>12.94</v>
      </c>
      <c r="Y607" s="158">
        <f t="shared" si="167"/>
        <v>12.94</v>
      </c>
      <c r="Z607" s="159" t="str" cm="1">
        <f t="array" ref="Z607">IF(D607="Electric","--",IF(D607="Diesel",_xlfn._xlws.FILTER(ORDEF[NOXdr],(ORDEF[HP]=I607)*(ORDEF[Model_Year]=E607)),""))</f>
        <v/>
      </c>
      <c r="AA607" s="159" cm="1">
        <f t="array" ref="AA607">IF(E607="Electric","--",IF(D607="Gasoline",_xlfn._xlws.FILTER(LSIEF[NOX DR],(LSIEF[Fuel]=D607)*(LSIEF[HP Bin]=I607)*(LSIEF[Model Year]=E607)),""))</f>
        <v>1.27E-4</v>
      </c>
      <c r="AB607" s="159">
        <f t="shared" si="168"/>
        <v>1.27E-4</v>
      </c>
      <c r="AC607" s="158" t="str" cm="1">
        <f t="array" ref="AC607">IF(D607="Electric","--",IF(D607="Diesel",_xlfn._xlws.FILTER(DFCF2[Fuel_HC],(DFCF2[MY]=E607)),""))</f>
        <v/>
      </c>
      <c r="AD607" s="158" cm="1">
        <f t="array" ref="AD607">IF(D607="Electric","--",IF(D607="Gasoline",_xlfn._xlws.FILTER(GFCF2[Fuel_HC],(GFCF2[MY]=E607)),""))</f>
        <v>1</v>
      </c>
      <c r="AE607" s="158">
        <f t="shared" si="169"/>
        <v>1</v>
      </c>
      <c r="AF607" s="157" t="str" cm="1">
        <f t="array" ref="AF607">IF(D607="Electric","--",IF(D607="Diesel",_xlfn._xlws.FILTER(DFCF2[Fuel_NOX],(DFCF2[MY]=E607)),""))</f>
        <v/>
      </c>
      <c r="AG607" s="157" cm="1">
        <f t="array" ref="AG607">IF(D607="Electric","--",IF(D607="Gasoline",_xlfn._xlws.FILTER(GFCF2[Fuel_NOX],(GFCF2[MY]=E607)),""))</f>
        <v>0.97699999999999998</v>
      </c>
      <c r="AH607" s="157">
        <f t="shared" si="170"/>
        <v>0.97699999999999998</v>
      </c>
      <c r="AI607" s="158">
        <f t="shared" si="171"/>
        <v>1.9005000000000001</v>
      </c>
      <c r="AJ607" s="158">
        <f t="shared" si="172"/>
        <v>13.510932999999998</v>
      </c>
      <c r="AK607" s="158">
        <f t="shared" si="173"/>
        <v>203.23562348502466</v>
      </c>
      <c r="AL607" s="158">
        <f t="shared" si="174"/>
        <v>1444.8318295813704</v>
      </c>
      <c r="AM607" s="158">
        <f t="shared" si="175"/>
        <v>0.10161781174251235</v>
      </c>
      <c r="AN607" s="158">
        <f t="shared" si="176"/>
        <v>0.72241591479068523</v>
      </c>
      <c r="AO607" s="158">
        <f t="shared" si="177"/>
        <v>9.3468063240762844E-2</v>
      </c>
      <c r="AP607" s="157"/>
      <c r="AQ607" s="161"/>
      <c r="AR607" s="161"/>
      <c r="AS607" s="161" t="str">
        <f>IF(ISNA(VLOOKUP($B607,'2017 Emission Inventory'!$B$2:$B$803,1,FALSE)),"No","Yes")</f>
        <v>Yes</v>
      </c>
      <c r="AT607" s="161" t="str">
        <f>IFERROR(INDEX('2017 Emission Inventory'!$C$2:$C$803,MATCH($B607,'2017 Emission Inventory'!$B$2:$B$803,0)),"")</f>
        <v>Lavatory Truck</v>
      </c>
      <c r="AU607" s="161" t="str">
        <f>IFERROR(INDEX('2017 Emission Inventory'!$D$2:$D$803,MATCH($B607,'2017 Emission Inventory'!$B$2:$B$803,0)),"")</f>
        <v>Gasoline</v>
      </c>
      <c r="AV607" s="161">
        <f>IFERROR(INDEX('2017 Emission Inventory'!$E$2:$E$803,MATCH($B607,'2017 Emission Inventory'!$B$2:$B$803,0)),"")</f>
        <v>2000</v>
      </c>
      <c r="AW607" s="161">
        <f>IFERROR(INDEX('2017 Emission Inventory'!$F$2:$F$803,MATCH($B607,'2017 Emission Inventory'!$B$2:$B$803,0)),"")</f>
        <v>300</v>
      </c>
      <c r="AX607" s="161">
        <f>IFERROR(INDEX('2017 Emission Inventory'!$G$2:$G$803,MATCH($B607,'2017 Emission Inventory'!$B$2:$B$803,0)),"")</f>
        <v>646.75</v>
      </c>
      <c r="AY607" s="162">
        <f>IFERROR(INDEX('2017 Emission Inventory'!$AL$2:$AL$803,MATCH($B607,'2017 Emission Inventory'!$B$2:$B$803,0)),"")</f>
        <v>1444.8318295813704</v>
      </c>
      <c r="AZ607" s="163">
        <f t="shared" si="178"/>
        <v>0</v>
      </c>
      <c r="BB607" s="166"/>
    </row>
    <row r="608" spans="1:54" s="160" customFormat="1" x14ac:dyDescent="0.35">
      <c r="A608" s="157">
        <v>607</v>
      </c>
      <c r="B608" s="157">
        <v>29833</v>
      </c>
      <c r="C608" s="157" t="s">
        <v>472</v>
      </c>
      <c r="D608" s="157" t="s">
        <v>16</v>
      </c>
      <c r="E608" s="157">
        <v>2019</v>
      </c>
      <c r="F608" s="157">
        <v>100</v>
      </c>
      <c r="G608" s="157">
        <v>646.75</v>
      </c>
      <c r="H608" s="157"/>
      <c r="I608" s="157">
        <f t="shared" si="162"/>
        <v>175</v>
      </c>
      <c r="J608" s="157" t="str">
        <f>IF(D608="Electric","--",IF(D608="Diesel",VLOOKUP(C608,[2]ORDLF!A:B,2,FALSE),""))</f>
        <v/>
      </c>
      <c r="K608" s="157">
        <f>IF(D608="Electric","--",IF(D608="Gasoline",VLOOKUP(C608,LSILF!A:C,3,FALSE),""))</f>
        <v>0.25</v>
      </c>
      <c r="L608" s="158">
        <f t="shared" si="179"/>
        <v>0.25</v>
      </c>
      <c r="M608" s="157" t="str" cm="1">
        <f t="array" ref="M608">IF(D608="Electric","--",IF(D608="Diesel",_xlfn._xlws.FILTER(DIESCH[CH Cap],(DIESCH[HP Bin]=I608)),""))</f>
        <v/>
      </c>
      <c r="N608" s="157" cm="1">
        <f t="array" ref="N608">IF(D608="Electric","--",IF(D608="Gasoline",_xlfn._xlws.FILTER(LSICH[CH Cap],(LSICH[Fuel Type]=D608)*(LSICH[MY]=E608)),""))</f>
        <v>10000</v>
      </c>
      <c r="O608" s="157">
        <f t="shared" si="163"/>
        <v>10000</v>
      </c>
      <c r="P608" s="157">
        <f t="shared" si="164"/>
        <v>646.75</v>
      </c>
      <c r="Q608" s="157" t="str" cm="1">
        <f t="array" ref="Q608">IF(D608="Electric","--",IF(D608="Diesel",_xlfn._xlws.FILTER(ORDEF[HC-ZH (g/hp-hr)],(ORDEF[HP]=I608)*(ORDEF[Model_Year]=E608)),""))</f>
        <v/>
      </c>
      <c r="R608" s="157" cm="1">
        <f t="array" ref="R608">IF(D608="Electric","--",IF(D608="Gasoline",_xlfn._xlws.FILTER(LSIEF[HC-ZH (g/hp-hr)],(LSIEF[Fuel]=D608)*(LSIEF[HP Bin]=I608)*(LSIEF[Model Year]=E608)),""))</f>
        <v>0.129</v>
      </c>
      <c r="S608" s="158">
        <f t="shared" si="165"/>
        <v>0.129</v>
      </c>
      <c r="T608" s="159" t="str" cm="1">
        <f t="array" ref="T608">IF(D608="Electric","--",IF(D608="Diesel",_xlfn._xlws.FILTER(ORDEF[HCDR],(ORDEF[HP]=I608)*(ORDEF[Model_Year]=E608),),""))</f>
        <v/>
      </c>
      <c r="U608" s="159" cm="1">
        <f t="array" ref="U608">IF(D608="Electric","--",IF(D608="Gasoline",_xlfn._xlws.FILTER(LSIEF[HC DR],(LSIEF[Fuel]=D608)*(LSIEF[HP Bin]=I608)*(LSIEF[Model Year]=E608)),""))</f>
        <v>1.0200000000000001E-5</v>
      </c>
      <c r="V608" s="159">
        <f t="shared" si="166"/>
        <v>1.0200000000000001E-5</v>
      </c>
      <c r="W608" s="158" t="str" cm="1">
        <f t="array" ref="W608">IF(D608="Electric","--",IF(D608="Diesel",_xlfn._xlws.FILTER(ORDEF[NOXzh],(ORDEF[HP]=I608)*(ORDEF[Model_Year]=E608)),""))</f>
        <v/>
      </c>
      <c r="X608" s="158" cm="1">
        <f t="array" ref="X608">IF(D608="Electric","--",IF(D608="Gasoline",_xlfn._xlws.FILTER(LSIEF[NOX-ZH (g/hp-hr)],(LSIEF[Fuel]=D608)*(LSIEF[HP Bin]=I608)*(LSIEF[Model Year]=E608)),""))</f>
        <v>0.13700000000000001</v>
      </c>
      <c r="Y608" s="158">
        <f t="shared" si="167"/>
        <v>0.13700000000000001</v>
      </c>
      <c r="Z608" s="159" t="str" cm="1">
        <f t="array" ref="Z608">IF(D608="Electric","--",IF(D608="Diesel",_xlfn._xlws.FILTER(ORDEF[NOXdr],(ORDEF[HP]=I608)*(ORDEF[Model_Year]=E608)),""))</f>
        <v/>
      </c>
      <c r="AA608" s="159" cm="1">
        <f t="array" ref="AA608">IF(E608="Electric","--",IF(D608="Gasoline",_xlfn._xlws.FILTER(LSIEF[NOX DR],(LSIEF[Fuel]=D608)*(LSIEF[HP Bin]=I608)*(LSIEF[Model Year]=E608)),""))</f>
        <v>5.66E-5</v>
      </c>
      <c r="AB608" s="159">
        <f t="shared" si="168"/>
        <v>5.66E-5</v>
      </c>
      <c r="AC608" s="158" t="str" cm="1">
        <f t="array" ref="AC608">IF(D608="Electric","--",IF(D608="Diesel",_xlfn._xlws.FILTER(DFCF2[Fuel_HC],(DFCF2[MY]=E608)),""))</f>
        <v/>
      </c>
      <c r="AD608" s="158" cm="1">
        <f t="array" ref="AD608">IF(D608="Electric","--",IF(D608="Gasoline",_xlfn._xlws.FILTER(GFCF2[Fuel_HC],(GFCF2[MY]=E608)),""))</f>
        <v>1</v>
      </c>
      <c r="AE608" s="158">
        <f t="shared" si="169"/>
        <v>1</v>
      </c>
      <c r="AF608" s="157" t="str" cm="1">
        <f t="array" ref="AF608">IF(D608="Electric","--",IF(D608="Diesel",_xlfn._xlws.FILTER(DFCF2[Fuel_NOX],(DFCF2[MY]=E608)),""))</f>
        <v/>
      </c>
      <c r="AG608" s="157" cm="1">
        <f t="array" ref="AG608">IF(D608="Electric","--",IF(D608="Gasoline",_xlfn._xlws.FILTER(GFCF2[Fuel_NOX],(GFCF2[MY]=E608)),""))</f>
        <v>0.97699999999999998</v>
      </c>
      <c r="AH608" s="157">
        <f t="shared" si="170"/>
        <v>0.97699999999999998</v>
      </c>
      <c r="AI608" s="158">
        <f t="shared" si="171"/>
        <v>0.13559684999999999</v>
      </c>
      <c r="AJ608" s="158">
        <f t="shared" si="172"/>
        <v>0.16961311085</v>
      </c>
      <c r="AK608" s="158">
        <f t="shared" si="173"/>
        <v>4.8334842326327037</v>
      </c>
      <c r="AL608" s="158">
        <f t="shared" si="174"/>
        <v>6.0460275953405853</v>
      </c>
      <c r="AM608" s="158">
        <f t="shared" si="175"/>
        <v>2.4167421163163523E-3</v>
      </c>
      <c r="AN608" s="167">
        <f t="shared" si="176"/>
        <v>3.0230137976702928E-3</v>
      </c>
      <c r="AO608" s="158">
        <f t="shared" si="177"/>
        <v>2.2229193985877807E-3</v>
      </c>
      <c r="AP608" s="157"/>
      <c r="AQ608" s="161"/>
      <c r="AR608" s="161"/>
      <c r="AS608" s="161" t="str">
        <f>IF(ISNA(VLOOKUP($B608,'2017 Emission Inventory'!$B$2:$B$803,1,FALSE)),"No","Yes")</f>
        <v>No</v>
      </c>
      <c r="AT608" s="161" t="str">
        <f>IFERROR(INDEX('2017 Emission Inventory'!$C$2:$C$803,MATCH($B608,'2017 Emission Inventory'!$B$2:$B$803,0)),"")</f>
        <v/>
      </c>
      <c r="AU608" s="161" t="str">
        <f>IFERROR(INDEX('2017 Emission Inventory'!$D$2:$D$803,MATCH($B608,'2017 Emission Inventory'!$B$2:$B$803,0)),"")</f>
        <v/>
      </c>
      <c r="AV608" s="161" t="str">
        <f>IFERROR(INDEX('2017 Emission Inventory'!$E$2:$E$803,MATCH($B608,'2017 Emission Inventory'!$B$2:$B$803,0)),"")</f>
        <v/>
      </c>
      <c r="AW608" s="161" t="str">
        <f>IFERROR(INDEX('2017 Emission Inventory'!$F$2:$F$803,MATCH($B608,'2017 Emission Inventory'!$B$2:$B$803,0)),"")</f>
        <v/>
      </c>
      <c r="AX608" s="161" t="str">
        <f>IFERROR(INDEX('2017 Emission Inventory'!$G$2:$G$803,MATCH($B608,'2017 Emission Inventory'!$B$2:$B$803,0)),"")</f>
        <v/>
      </c>
      <c r="AY608" s="162" t="str">
        <f>IFERROR(INDEX('2017 Emission Inventory'!$AL$2:$AL$803,MATCH($B608,'2017 Emission Inventory'!$B$2:$B$803,0)),"")</f>
        <v/>
      </c>
      <c r="AZ608" s="163" t="e">
        <f t="shared" si="178"/>
        <v>#VALUE!</v>
      </c>
      <c r="BB608" s="166"/>
    </row>
    <row r="609" spans="1:54" s="160" customFormat="1" x14ac:dyDescent="0.35">
      <c r="A609" s="157">
        <v>608</v>
      </c>
      <c r="B609" s="157" t="s">
        <v>480</v>
      </c>
      <c r="C609" s="157" t="s">
        <v>476</v>
      </c>
      <c r="D609" s="157" t="s">
        <v>9</v>
      </c>
      <c r="E609" s="157">
        <v>1990</v>
      </c>
      <c r="F609" s="157">
        <v>74</v>
      </c>
      <c r="G609" s="157">
        <v>398.3125</v>
      </c>
      <c r="H609" s="157" t="s">
        <v>766</v>
      </c>
      <c r="I609" s="157">
        <f t="shared" si="162"/>
        <v>75</v>
      </c>
      <c r="J609" s="157">
        <f>IF(D609="Electric","--",IF(D609="Diesel",VLOOKUP(C609,[2]ORDLF!A:B,2,FALSE),""))</f>
        <v>0.34</v>
      </c>
      <c r="K609" s="157" t="str">
        <f>IF(D609="Electric","--",IF(D609="Gasoline",VLOOKUP(C609,LSILF!A:C,3,FALSE),""))</f>
        <v/>
      </c>
      <c r="L609" s="158">
        <f t="shared" si="179"/>
        <v>0.34</v>
      </c>
      <c r="M609" s="157" cm="1">
        <f t="array" ref="M609">IF(D609="Electric","--",IF(D609="Diesel",_xlfn._xlws.FILTER(DIESCH[CH Cap],(DIESCH[HP Bin]=I609)),""))</f>
        <v>12000</v>
      </c>
      <c r="N609" s="157" t="str" cm="1">
        <f t="array" ref="N609">IF(D609="Electric","--",IF(D609="Gasoline",_xlfn._xlws.FILTER(LSICH[CH Cap],(LSICH[Fuel Type]=D609)*(LSICH[MY]=E609)),""))</f>
        <v/>
      </c>
      <c r="O609" s="157">
        <f t="shared" si="163"/>
        <v>12000</v>
      </c>
      <c r="P609" s="157">
        <f t="shared" si="164"/>
        <v>11949.375</v>
      </c>
      <c r="Q609" s="157" cm="1">
        <f t="array" ref="Q609">IF(D609="Electric","--",IF(D609="Diesel",_xlfn._xlws.FILTER(ORDEF[HC-ZH (g/hp-hr)],(ORDEF[HP]=I609)*(ORDEF[Model_Year]=E609)),""))</f>
        <v>0.99</v>
      </c>
      <c r="R609" s="157" t="str" cm="1">
        <f t="array" ref="R609">IF(D609="Electric","--",IF(D609="Gasoline",_xlfn._xlws.FILTER(LSIEF[HC-ZH (g/hp-hr)],(LSIEF[Fuel]=D609)*(LSIEF[HP Bin]=I609)*(LSIEF[Model Year]=E609)),""))</f>
        <v/>
      </c>
      <c r="S609" s="158">
        <f t="shared" si="165"/>
        <v>0.99</v>
      </c>
      <c r="T609" s="159" cm="1">
        <f t="array" ref="T609">IF(D609="Electric","--",IF(D609="Diesel",_xlfn._xlws.FILTER(ORDEF[HCDR],(ORDEF[HP]=I609)*(ORDEF[Model_Year]=E609),),""))</f>
        <v>4.5800000000000002E-5</v>
      </c>
      <c r="U609" s="159" t="str" cm="1">
        <f t="array" ref="U609">IF(D609="Electric","--",IF(D609="Gasoline",_xlfn._xlws.FILTER(LSIEF[HC DR],(LSIEF[Fuel]=D609)*(LSIEF[HP Bin]=I609)*(LSIEF[Model Year]=E609)),""))</f>
        <v/>
      </c>
      <c r="V609" s="159">
        <f t="shared" si="166"/>
        <v>4.5800000000000002E-5</v>
      </c>
      <c r="W609" s="158" cm="1">
        <f t="array" ref="W609">IF(D609="Electric","--",IF(D609="Diesel",_xlfn._xlws.FILTER(ORDEF[NOXzh],(ORDEF[HP]=I609)*(ORDEF[Model_Year]=E609)),""))</f>
        <v>8.3019999999999996</v>
      </c>
      <c r="X609" s="158" t="str" cm="1">
        <f t="array" ref="X609">IF(D609="Electric","--",IF(D609="Gasoline",_xlfn._xlws.FILTER(LSIEF[NOX-ZH (g/hp-hr)],(LSIEF[Fuel]=D609)*(LSIEF[HP Bin]=I609)*(LSIEF[Model Year]=E609)),""))</f>
        <v/>
      </c>
      <c r="Y609" s="158">
        <f t="shared" si="167"/>
        <v>8.3019999999999996</v>
      </c>
      <c r="Z609" s="159" cm="1">
        <f t="array" ref="Z609">IF(D609="Electric","--",IF(D609="Diesel",_xlfn._xlws.FILTER(ORDEF[NOXdr],(ORDEF[HP]=I609)*(ORDEF[Model_Year]=E609)),""))</f>
        <v>1.92E-4</v>
      </c>
      <c r="AA609" s="159" t="str" cm="1">
        <f t="array" ref="AA609">IF(E609="Electric","--",IF(D609="Gasoline",_xlfn._xlws.FILTER(LSIEF[NOX DR],(LSIEF[Fuel]=D609)*(LSIEF[HP Bin]=I609)*(LSIEF[Model Year]=E609)),""))</f>
        <v/>
      </c>
      <c r="AB609" s="159">
        <f t="shared" si="168"/>
        <v>1.92E-4</v>
      </c>
      <c r="AC609" s="158" cm="1">
        <f t="array" ref="AC609">IF(D609="Electric","--",IF(D609="Diesel",_xlfn._xlws.FILTER(DFCF2[Fuel_HC],(DFCF2[MY]=E609)),""))</f>
        <v>0.9</v>
      </c>
      <c r="AD609" s="158" t="str" cm="1">
        <f t="array" ref="AD609">IF(D609="Electric","--",IF(D609="Gasoline",_xlfn._xlws.FILTER(GFCF2[Fuel_HC],(GFCF2[MY]=E609)),""))</f>
        <v/>
      </c>
      <c r="AE609" s="158">
        <f t="shared" si="169"/>
        <v>0.9</v>
      </c>
      <c r="AF609" s="157" cm="1">
        <f t="array" ref="AF609">IF(D609="Electric","--",IF(D609="Diesel",_xlfn._xlws.FILTER(DFCF2[Fuel_NOX],(DFCF2[MY]=E609)),""))</f>
        <v>0.93</v>
      </c>
      <c r="AG609" s="157" t="str" cm="1">
        <f t="array" ref="AG609">IF(D609="Electric","--",IF(D609="Gasoline",_xlfn._xlws.FILTER(GFCF2[Fuel_NOX],(GFCF2[MY]=E609)),""))</f>
        <v/>
      </c>
      <c r="AH609" s="157">
        <f t="shared" si="170"/>
        <v>0.93</v>
      </c>
      <c r="AI609" s="158">
        <f t="shared" si="171"/>
        <v>1.3835532375000001</v>
      </c>
      <c r="AJ609" s="158">
        <f t="shared" si="172"/>
        <v>9.8545404000000012</v>
      </c>
      <c r="AK609" s="158">
        <f t="shared" si="173"/>
        <v>30.567836867756053</v>
      </c>
      <c r="AL609" s="158">
        <f t="shared" si="174"/>
        <v>217.72344944110725</v>
      </c>
      <c r="AM609" s="158">
        <f t="shared" si="175"/>
        <v>1.5283918433878028E-2</v>
      </c>
      <c r="AN609" s="158">
        <f t="shared" si="176"/>
        <v>0.10886172472055362</v>
      </c>
      <c r="AO609" s="158">
        <f t="shared" si="177"/>
        <v>1.8493541304992412E-2</v>
      </c>
      <c r="AP609" s="157"/>
      <c r="AQ609" s="161"/>
      <c r="AR609" s="161"/>
      <c r="AS609" s="161" t="str">
        <f>IF(ISNA(VLOOKUP($B609,'2017 Emission Inventory'!$B$2:$B$803,1,FALSE)),"No","Yes")</f>
        <v>Yes</v>
      </c>
      <c r="AT609" s="161" t="str">
        <f>IFERROR(INDEX('2017 Emission Inventory'!$C$2:$C$803,MATCH($B609,'2017 Emission Inventory'!$B$2:$B$803,0)),"")</f>
        <v>Lift</v>
      </c>
      <c r="AU609" s="161" t="str">
        <f>IFERROR(INDEX('2017 Emission Inventory'!$D$2:$D$803,MATCH($B609,'2017 Emission Inventory'!$B$2:$B$803,0)),"")</f>
        <v>Electric</v>
      </c>
      <c r="AV609" s="161">
        <f>IFERROR(INDEX('2017 Emission Inventory'!$E$2:$E$803,MATCH($B609,'2017 Emission Inventory'!$B$2:$B$803,0)),"")</f>
        <v>1993</v>
      </c>
      <c r="AW609" s="161">
        <f>IFERROR(INDEX('2017 Emission Inventory'!$F$2:$F$803,MATCH($B609,'2017 Emission Inventory'!$B$2:$B$803,0)),"")</f>
        <v>50</v>
      </c>
      <c r="AX609" s="161">
        <f>IFERROR(INDEX('2017 Emission Inventory'!$G$2:$G$803,MATCH($B609,'2017 Emission Inventory'!$B$2:$B$803,0)),"")</f>
        <v>398.3125</v>
      </c>
      <c r="AY609" s="162" t="str">
        <f>IFERROR(INDEX('2017 Emission Inventory'!$AL$2:$AL$803,MATCH($B609,'2017 Emission Inventory'!$B$2:$B$803,0)),"")</f>
        <v>--</v>
      </c>
      <c r="AZ609" s="163" t="e">
        <f t="shared" si="178"/>
        <v>#VALUE!</v>
      </c>
      <c r="BB609" s="166"/>
    </row>
    <row r="610" spans="1:54" s="160" customFormat="1" x14ac:dyDescent="0.35">
      <c r="A610" s="157">
        <v>609</v>
      </c>
      <c r="B610" s="157" t="s">
        <v>477</v>
      </c>
      <c r="C610" s="157" t="s">
        <v>476</v>
      </c>
      <c r="D610" s="157" t="s">
        <v>9</v>
      </c>
      <c r="E610" s="157">
        <v>2004</v>
      </c>
      <c r="F610" s="157">
        <v>65</v>
      </c>
      <c r="G610" s="157">
        <v>398.3125</v>
      </c>
      <c r="H610" s="157" t="s">
        <v>620</v>
      </c>
      <c r="I610" s="157">
        <f t="shared" si="162"/>
        <v>75</v>
      </c>
      <c r="J610" s="157">
        <f>IF(D610="Electric","--",IF(D610="Diesel",VLOOKUP(C610,[2]ORDLF!A:B,2,FALSE),""))</f>
        <v>0.34</v>
      </c>
      <c r="K610" s="157" t="str">
        <f>IF(D610="Electric","--",IF(D610="Gasoline",VLOOKUP(C610,LSILF!A:C,3,FALSE),""))</f>
        <v/>
      </c>
      <c r="L610" s="158">
        <f t="shared" si="179"/>
        <v>0.34</v>
      </c>
      <c r="M610" s="157" cm="1">
        <f t="array" ref="M610">IF(D610="Electric","--",IF(D610="Diesel",_xlfn._xlws.FILTER(DIESCH[CH Cap],(DIESCH[HP Bin]=I610)),""))</f>
        <v>12000</v>
      </c>
      <c r="N610" s="157" t="str" cm="1">
        <f t="array" ref="N610">IF(D610="Electric","--",IF(D610="Gasoline",_xlfn._xlws.FILTER(LSICH[CH Cap],(LSICH[Fuel Type]=D610)*(LSICH[MY]=E610)),""))</f>
        <v/>
      </c>
      <c r="O610" s="157">
        <f t="shared" si="163"/>
        <v>12000</v>
      </c>
      <c r="P610" s="157">
        <f t="shared" si="164"/>
        <v>6373</v>
      </c>
      <c r="Q610" s="157" cm="1">
        <f t="array" ref="Q610">IF(D610="Electric","--",IF(D610="Diesel",_xlfn._xlws.FILTER(ORDEF[HC-ZH (g/hp-hr)],(ORDEF[HP]=I610)*(ORDEF[Model_Year]=E610)),""))</f>
        <v>0.46</v>
      </c>
      <c r="R610" s="157" t="str" cm="1">
        <f t="array" ref="R610">IF(D610="Electric","--",IF(D610="Gasoline",_xlfn._xlws.FILTER(LSIEF[HC-ZH (g/hp-hr)],(LSIEF[Fuel]=D610)*(LSIEF[HP Bin]=I610)*(LSIEF[Model Year]=E610)),""))</f>
        <v/>
      </c>
      <c r="S610" s="158">
        <f t="shared" si="165"/>
        <v>0.46</v>
      </c>
      <c r="T610" s="159" cm="1">
        <f t="array" ref="T610">IF(D610="Electric","--",IF(D610="Diesel",_xlfn._xlws.FILTER(ORDEF[HCDR],(ORDEF[HP]=I610)*(ORDEF[Model_Year]=E610),),""))</f>
        <v>3.3300000000000003E-5</v>
      </c>
      <c r="U610" s="159" t="str" cm="1">
        <f t="array" ref="U610">IF(D610="Electric","--",IF(D610="Gasoline",_xlfn._xlws.FILTER(LSIEF[HC DR],(LSIEF[Fuel]=D610)*(LSIEF[HP Bin]=I610)*(LSIEF[Model Year]=E610)),""))</f>
        <v/>
      </c>
      <c r="V610" s="159">
        <f t="shared" si="166"/>
        <v>3.3300000000000003E-5</v>
      </c>
      <c r="W610" s="158" cm="1">
        <f t="array" ref="W610">IF(D610="Electric","--",IF(D610="Diesel",_xlfn._xlws.FILTER(ORDEF[NOXzh],(ORDEF[HP]=I610)*(ORDEF[Model_Year]=E610)),""))</f>
        <v>4.6529189999999998</v>
      </c>
      <c r="X610" s="158" t="str" cm="1">
        <f t="array" ref="X610">IF(D610="Electric","--",IF(D610="Gasoline",_xlfn._xlws.FILTER(LSIEF[NOX-ZH (g/hp-hr)],(LSIEF[Fuel]=D610)*(LSIEF[HP Bin]=I610)*(LSIEF[Model Year]=E610)),""))</f>
        <v/>
      </c>
      <c r="Y610" s="158">
        <f t="shared" si="167"/>
        <v>4.6529189999999998</v>
      </c>
      <c r="Z610" s="159" cm="1">
        <f t="array" ref="Z610">IF(D610="Electric","--",IF(D610="Diesel",_xlfn._xlws.FILTER(ORDEF[NOXdr],(ORDEF[HP]=I610)*(ORDEF[Model_Year]=E610)),""))</f>
        <v>8.5000000000000006E-5</v>
      </c>
      <c r="AA610" s="159" t="str" cm="1">
        <f t="array" ref="AA610">IF(E610="Electric","--",IF(D610="Gasoline",_xlfn._xlws.FILTER(LSIEF[NOX DR],(LSIEF[Fuel]=D610)*(LSIEF[HP Bin]=I610)*(LSIEF[Model Year]=E610)),""))</f>
        <v/>
      </c>
      <c r="AB610" s="159">
        <f t="shared" si="168"/>
        <v>8.5000000000000006E-5</v>
      </c>
      <c r="AC610" s="158" cm="1">
        <f t="array" ref="AC610">IF(D610="Electric","--",IF(D610="Diesel",_xlfn._xlws.FILTER(DFCF2[Fuel_HC],(DFCF2[MY]=E610)),""))</f>
        <v>0.9</v>
      </c>
      <c r="AD610" s="158" t="str" cm="1">
        <f t="array" ref="AD610">IF(D610="Electric","--",IF(D610="Gasoline",_xlfn._xlws.FILTER(GFCF2[Fuel_HC],(GFCF2[MY]=E610)),""))</f>
        <v/>
      </c>
      <c r="AE610" s="158">
        <f t="shared" si="169"/>
        <v>0.9</v>
      </c>
      <c r="AF610" s="157" cm="1">
        <f t="array" ref="AF610">IF(D610="Electric","--",IF(D610="Diesel",_xlfn._xlws.FILTER(DFCF2[Fuel_NOX],(DFCF2[MY]=E610)),""))</f>
        <v>0.93</v>
      </c>
      <c r="AG610" s="157" t="str" cm="1">
        <f t="array" ref="AG610">IF(D610="Electric","--",IF(D610="Gasoline",_xlfn._xlws.FILTER(GFCF2[Fuel_NOX],(GFCF2[MY]=E610)),""))</f>
        <v/>
      </c>
      <c r="AH610" s="157">
        <f t="shared" si="170"/>
        <v>0.93</v>
      </c>
      <c r="AI610" s="158">
        <f t="shared" si="171"/>
        <v>0.60499881</v>
      </c>
      <c r="AJ610" s="158">
        <f t="shared" si="172"/>
        <v>4.8310003200000002</v>
      </c>
      <c r="AK610" s="158">
        <f t="shared" si="173"/>
        <v>11.740997332097015</v>
      </c>
      <c r="AL610" s="158">
        <f t="shared" si="174"/>
        <v>93.753509810176041</v>
      </c>
      <c r="AM610" s="158">
        <f t="shared" si="175"/>
        <v>5.870498666048508E-3</v>
      </c>
      <c r="AN610" s="158">
        <f t="shared" si="176"/>
        <v>4.6876754905088025E-2</v>
      </c>
      <c r="AO610" s="158">
        <f t="shared" si="177"/>
        <v>7.1033033859186946E-3</v>
      </c>
      <c r="AP610" s="157"/>
      <c r="AQ610" s="161"/>
      <c r="AR610" s="161"/>
      <c r="AS610" s="161" t="str">
        <f>IF(ISNA(VLOOKUP($B610,'2017 Emission Inventory'!$B$2:$B$803,1,FALSE)),"No","Yes")</f>
        <v>Yes</v>
      </c>
      <c r="AT610" s="161" t="str">
        <f>IFERROR(INDEX('2017 Emission Inventory'!$C$2:$C$803,MATCH($B610,'2017 Emission Inventory'!$B$2:$B$803,0)),"")</f>
        <v>Lift</v>
      </c>
      <c r="AU610" s="161" t="str">
        <f>IFERROR(INDEX('2017 Emission Inventory'!$D$2:$D$803,MATCH($B610,'2017 Emission Inventory'!$B$2:$B$803,0)),"")</f>
        <v>Diesel</v>
      </c>
      <c r="AV610" s="161">
        <f>IFERROR(INDEX('2017 Emission Inventory'!$E$2:$E$803,MATCH($B610,'2017 Emission Inventory'!$B$2:$B$803,0)),"")</f>
        <v>2004</v>
      </c>
      <c r="AW610" s="161">
        <f>IFERROR(INDEX('2017 Emission Inventory'!$F$2:$F$803,MATCH($B610,'2017 Emission Inventory'!$B$2:$B$803,0)),"")</f>
        <v>65</v>
      </c>
      <c r="AX610" s="161">
        <f>IFERROR(INDEX('2017 Emission Inventory'!$G$2:$G$803,MATCH($B610,'2017 Emission Inventory'!$B$2:$B$803,0)),"")</f>
        <v>398.3125</v>
      </c>
      <c r="AY610" s="162">
        <f>IFERROR(INDEX('2017 Emission Inventory'!$AL$2:$AL$803,MATCH($B610,'2017 Emission Inventory'!$B$2:$B$803,0)),"")</f>
        <v>91.920361791484439</v>
      </c>
      <c r="AZ610" s="163">
        <f t="shared" si="178"/>
        <v>1.8331480186916025</v>
      </c>
      <c r="BB610" s="166"/>
    </row>
    <row r="611" spans="1:54" s="160" customFormat="1" x14ac:dyDescent="0.35">
      <c r="A611" s="157">
        <v>610</v>
      </c>
      <c r="B611" s="157">
        <v>828844</v>
      </c>
      <c r="C611" s="157" t="s">
        <v>476</v>
      </c>
      <c r="D611" s="157" t="s">
        <v>9</v>
      </c>
      <c r="E611" s="157">
        <v>2006</v>
      </c>
      <c r="F611" s="157">
        <v>100</v>
      </c>
      <c r="G611" s="157">
        <v>398.3125</v>
      </c>
      <c r="H611" s="157" t="s">
        <v>620</v>
      </c>
      <c r="I611" s="157">
        <f t="shared" si="162"/>
        <v>175</v>
      </c>
      <c r="J611" s="157">
        <f>IF(D611="Electric","--",IF(D611="Diesel",VLOOKUP(C611,[2]ORDLF!A:B,2,FALSE),""))</f>
        <v>0.34</v>
      </c>
      <c r="K611" s="157" t="str">
        <f>IF(D611="Electric","--",IF(D611="Gasoline",VLOOKUP(C611,LSILF!A:C,3,FALSE),""))</f>
        <v/>
      </c>
      <c r="L611" s="158">
        <f t="shared" si="179"/>
        <v>0.34</v>
      </c>
      <c r="M611" s="157" cm="1">
        <f t="array" ref="M611">IF(D611="Electric","--",IF(D611="Diesel",_xlfn._xlws.FILTER(DIESCH[CH Cap],(DIESCH[HP Bin]=I611)),""))</f>
        <v>12000</v>
      </c>
      <c r="N611" s="157" t="str" cm="1">
        <f t="array" ref="N611">IF(D611="Electric","--",IF(D611="Gasoline",_xlfn._xlws.FILTER(LSICH[CH Cap],(LSICH[Fuel Type]=D611)*(LSICH[MY]=E611)),""))</f>
        <v/>
      </c>
      <c r="O611" s="157">
        <f t="shared" si="163"/>
        <v>12000</v>
      </c>
      <c r="P611" s="157">
        <f t="shared" si="164"/>
        <v>5576.375</v>
      </c>
      <c r="Q611" s="157" cm="1">
        <f t="array" ref="Q611">IF(D611="Electric","--",IF(D611="Diesel",_xlfn._xlws.FILTER(ORDEF[HC-ZH (g/hp-hr)],(ORDEF[HP]=I611)*(ORDEF[Model_Year]=E611)),""))</f>
        <v>0.16</v>
      </c>
      <c r="R611" s="157" t="str" cm="1">
        <f t="array" ref="R611">IF(D611="Electric","--",IF(D611="Gasoline",_xlfn._xlws.FILTER(LSIEF[HC-ZH (g/hp-hr)],(LSIEF[Fuel]=D611)*(LSIEF[HP Bin]=I611)*(LSIEF[Model Year]=E611)),""))</f>
        <v/>
      </c>
      <c r="S611" s="158">
        <f t="shared" si="165"/>
        <v>0.16</v>
      </c>
      <c r="T611" s="159" cm="1">
        <f t="array" ref="T611">IF(D611="Electric","--",IF(D611="Diesel",_xlfn._xlws.FILTER(ORDEF[HCDR],(ORDEF[HP]=I611)*(ORDEF[Model_Year]=E611),),""))</f>
        <v>2.5700000000000001E-5</v>
      </c>
      <c r="U611" s="159" t="str" cm="1">
        <f t="array" ref="U611">IF(D611="Electric","--",IF(D611="Gasoline",_xlfn._xlws.FILTER(LSIEF[HC DR],(LSIEF[Fuel]=D611)*(LSIEF[HP Bin]=I611)*(LSIEF[Model Year]=E611)),""))</f>
        <v/>
      </c>
      <c r="V611" s="159">
        <f t="shared" si="166"/>
        <v>2.5700000000000001E-5</v>
      </c>
      <c r="W611" s="158" cm="1">
        <f t="array" ref="W611">IF(D611="Electric","--",IF(D611="Diesel",_xlfn._xlws.FILTER(ORDEF[NOXzh],(ORDEF[HP]=I611)*(ORDEF[Model_Year]=E611)),""))</f>
        <v>3.9660980000000001</v>
      </c>
      <c r="X611" s="158" t="str" cm="1">
        <f t="array" ref="X611">IF(D611="Electric","--",IF(D611="Gasoline",_xlfn._xlws.FILTER(LSIEF[NOX-ZH (g/hp-hr)],(LSIEF[Fuel]=D611)*(LSIEF[HP Bin]=I611)*(LSIEF[Model Year]=E611)),""))</f>
        <v/>
      </c>
      <c r="Y611" s="158">
        <f t="shared" si="167"/>
        <v>3.9660980000000001</v>
      </c>
      <c r="Z611" s="159" cm="1">
        <f t="array" ref="Z611">IF(D611="Electric","--",IF(D611="Diesel",_xlfn._xlws.FILTER(ORDEF[NOXdr],(ORDEF[HP]=I611)*(ORDEF[Model_Year]=E611)),""))</f>
        <v>5.77E-5</v>
      </c>
      <c r="AA611" s="159" t="str" cm="1">
        <f t="array" ref="AA611">IF(E611="Electric","--",IF(D611="Gasoline",_xlfn._xlws.FILTER(LSIEF[NOX DR],(LSIEF[Fuel]=D611)*(LSIEF[HP Bin]=I611)*(LSIEF[Model Year]=E611)),""))</f>
        <v/>
      </c>
      <c r="AB611" s="159">
        <f t="shared" si="168"/>
        <v>5.77E-5</v>
      </c>
      <c r="AC611" s="158" cm="1">
        <f t="array" ref="AC611">IF(D611="Electric","--",IF(D611="Diesel",_xlfn._xlws.FILTER(DFCF2[Fuel_HC],(DFCF2[MY]=E611)),""))</f>
        <v>0.9</v>
      </c>
      <c r="AD611" s="158" t="str" cm="1">
        <f t="array" ref="AD611">IF(D611="Electric","--",IF(D611="Gasoline",_xlfn._xlws.FILTER(GFCF2[Fuel_HC],(GFCF2[MY]=E611)),""))</f>
        <v/>
      </c>
      <c r="AE611" s="158">
        <f t="shared" si="169"/>
        <v>0.9</v>
      </c>
      <c r="AF611" s="157" cm="1">
        <f t="array" ref="AF611">IF(D611="Electric","--",IF(D611="Diesel",_xlfn._xlws.FILTER(DFCF2[Fuel_NOX],(DFCF2[MY]=E611)),""))</f>
        <v>0.93</v>
      </c>
      <c r="AG611" s="157" t="str" cm="1">
        <f t="array" ref="AG611">IF(D611="Electric","--",IF(D611="Gasoline",_xlfn._xlws.FILTER(GFCF2[Fuel_NOX],(GFCF2[MY]=E611)),""))</f>
        <v/>
      </c>
      <c r="AH611" s="157">
        <f t="shared" si="170"/>
        <v>0.93</v>
      </c>
      <c r="AI611" s="158">
        <f t="shared" si="171"/>
        <v>0.27298155375000005</v>
      </c>
      <c r="AJ611" s="158">
        <f t="shared" si="172"/>
        <v>3.9877049988750004</v>
      </c>
      <c r="AK611" s="158">
        <f t="shared" si="173"/>
        <v>8.1502403013383908</v>
      </c>
      <c r="AL611" s="158">
        <f t="shared" si="174"/>
        <v>119.05842554271703</v>
      </c>
      <c r="AM611" s="158">
        <f t="shared" si="175"/>
        <v>4.0751201506691957E-3</v>
      </c>
      <c r="AN611" s="158">
        <f t="shared" si="176"/>
        <v>5.9529212771358517E-2</v>
      </c>
      <c r="AO611" s="158">
        <f t="shared" si="177"/>
        <v>4.9308953823097267E-3</v>
      </c>
      <c r="AP611" s="157"/>
      <c r="AQ611" s="161"/>
      <c r="AR611" s="161"/>
      <c r="AS611" s="161" t="str">
        <f>IF(ISNA(VLOOKUP($B611,'2017 Emission Inventory'!$B$2:$B$803,1,FALSE)),"No","Yes")</f>
        <v>Yes</v>
      </c>
      <c r="AT611" s="161" t="str">
        <f>IFERROR(INDEX('2017 Emission Inventory'!$C$2:$C$803,MATCH($B611,'2017 Emission Inventory'!$B$2:$B$803,0)),"")</f>
        <v>Lift</v>
      </c>
      <c r="AU611" s="161" t="str">
        <f>IFERROR(INDEX('2017 Emission Inventory'!$D$2:$D$803,MATCH($B611,'2017 Emission Inventory'!$B$2:$B$803,0)),"")</f>
        <v>Diesel</v>
      </c>
      <c r="AV611" s="161">
        <f>IFERROR(INDEX('2017 Emission Inventory'!$E$2:$E$803,MATCH($B611,'2017 Emission Inventory'!$B$2:$B$803,0)),"")</f>
        <v>2006</v>
      </c>
      <c r="AW611" s="161">
        <f>IFERROR(INDEX('2017 Emission Inventory'!$F$2:$F$803,MATCH($B611,'2017 Emission Inventory'!$B$2:$B$803,0)),"")</f>
        <v>100</v>
      </c>
      <c r="AX611" s="161">
        <f>IFERROR(INDEX('2017 Emission Inventory'!$G$2:$G$803,MATCH($B611,'2017 Emission Inventory'!$B$2:$B$803,0)),"")</f>
        <v>398.3125</v>
      </c>
      <c r="AY611" s="162">
        <f>IFERROR(INDEX('2017 Emission Inventory'!$AL$2:$AL$803,MATCH($B611,'2017 Emission Inventory'!$B$2:$B$803,0)),"")</f>
        <v>117.14398860735949</v>
      </c>
      <c r="AZ611" s="163">
        <f t="shared" si="178"/>
        <v>1.9144369353575428</v>
      </c>
      <c r="BB611" s="166"/>
    </row>
    <row r="612" spans="1:54" s="160" customFormat="1" x14ac:dyDescent="0.35">
      <c r="A612" s="157">
        <v>611</v>
      </c>
      <c r="B612" s="157" t="s">
        <v>478</v>
      </c>
      <c r="C612" s="157" t="s">
        <v>476</v>
      </c>
      <c r="D612" s="157" t="s">
        <v>9</v>
      </c>
      <c r="E612" s="157">
        <v>2006</v>
      </c>
      <c r="F612" s="157">
        <v>200</v>
      </c>
      <c r="G612" s="157">
        <v>398.3125</v>
      </c>
      <c r="H612" s="157" t="s">
        <v>620</v>
      </c>
      <c r="I612" s="157">
        <f t="shared" si="162"/>
        <v>300</v>
      </c>
      <c r="J612" s="157">
        <f>IF(D612="Electric","--",IF(D612="Diesel",VLOOKUP(C612,[2]ORDLF!A:B,2,FALSE),""))</f>
        <v>0.34</v>
      </c>
      <c r="K612" s="157" t="str">
        <f>IF(D612="Electric","--",IF(D612="Gasoline",VLOOKUP(C612,LSILF!A:C,3,FALSE),""))</f>
        <v/>
      </c>
      <c r="L612" s="158">
        <f t="shared" si="179"/>
        <v>0.34</v>
      </c>
      <c r="M612" s="157" cm="1">
        <f t="array" ref="M612">IF(D612="Electric","--",IF(D612="Diesel",_xlfn._xlws.FILTER(DIESCH[CH Cap],(DIESCH[HP Bin]=I612)),""))</f>
        <v>12000</v>
      </c>
      <c r="N612" s="157" t="str" cm="1">
        <f t="array" ref="N612">IF(D612="Electric","--",IF(D612="Gasoline",_xlfn._xlws.FILTER(LSICH[CH Cap],(LSICH[Fuel Type]=D612)*(LSICH[MY]=E612)),""))</f>
        <v/>
      </c>
      <c r="O612" s="157">
        <f t="shared" si="163"/>
        <v>12000</v>
      </c>
      <c r="P612" s="157">
        <f t="shared" si="164"/>
        <v>5576.375</v>
      </c>
      <c r="Q612" s="157" cm="1">
        <f t="array" ref="Q612">IF(D612="Electric","--",IF(D612="Diesel",_xlfn._xlws.FILTER(ORDEF[HC-ZH (g/hp-hr)],(ORDEF[HP]=I612)*(ORDEF[Model_Year]=E612)),""))</f>
        <v>0.12</v>
      </c>
      <c r="R612" s="157" t="str" cm="1">
        <f t="array" ref="R612">IF(D612="Electric","--",IF(D612="Gasoline",_xlfn._xlws.FILTER(LSIEF[HC-ZH (g/hp-hr)],(LSIEF[Fuel]=D612)*(LSIEF[HP Bin]=I612)*(LSIEF[Model Year]=E612)),""))</f>
        <v/>
      </c>
      <c r="S612" s="158">
        <f t="shared" si="165"/>
        <v>0.12</v>
      </c>
      <c r="T612" s="159" cm="1">
        <f t="array" ref="T612">IF(D612="Electric","--",IF(D612="Diesel",_xlfn._xlws.FILTER(ORDEF[HCDR],(ORDEF[HP]=I612)*(ORDEF[Model_Year]=E612),),""))</f>
        <v>2.4000000000000001E-5</v>
      </c>
      <c r="U612" s="159" t="str" cm="1">
        <f t="array" ref="U612">IF(D612="Electric","--",IF(D612="Gasoline",_xlfn._xlws.FILTER(LSIEF[HC DR],(LSIEF[Fuel]=D612)*(LSIEF[HP Bin]=I612)*(LSIEF[Model Year]=E612)),""))</f>
        <v/>
      </c>
      <c r="V612" s="159">
        <f t="shared" si="166"/>
        <v>2.4000000000000001E-5</v>
      </c>
      <c r="W612" s="158" cm="1">
        <f t="array" ref="W612">IF(D612="Electric","--",IF(D612="Diesel",_xlfn._xlws.FILTER(ORDEF[NOXzh],(ORDEF[HP]=I612)*(ORDEF[Model_Year]=E612)),""))</f>
        <v>4.077636</v>
      </c>
      <c r="X612" s="158" t="str" cm="1">
        <f t="array" ref="X612">IF(D612="Electric","--",IF(D612="Gasoline",_xlfn._xlws.FILTER(LSIEF[NOX-ZH (g/hp-hr)],(LSIEF[Fuel]=D612)*(LSIEF[HP Bin]=I612)*(LSIEF[Model Year]=E612)),""))</f>
        <v/>
      </c>
      <c r="Y612" s="158">
        <f t="shared" si="167"/>
        <v>4.077636</v>
      </c>
      <c r="Z612" s="159" cm="1">
        <f t="array" ref="Z612">IF(D612="Electric","--",IF(D612="Diesel",_xlfn._xlws.FILTER(ORDEF[NOXdr],(ORDEF[HP]=I612)*(ORDEF[Model_Year]=E612)),""))</f>
        <v>5.8900000000000002E-5</v>
      </c>
      <c r="AA612" s="159" t="str" cm="1">
        <f t="array" ref="AA612">IF(E612="Electric","--",IF(D612="Gasoline",_xlfn._xlws.FILTER(LSIEF[NOX DR],(LSIEF[Fuel]=D612)*(LSIEF[HP Bin]=I612)*(LSIEF[Model Year]=E612)),""))</f>
        <v/>
      </c>
      <c r="AB612" s="159">
        <f t="shared" si="168"/>
        <v>5.8900000000000002E-5</v>
      </c>
      <c r="AC612" s="158" cm="1">
        <f t="array" ref="AC612">IF(D612="Electric","--",IF(D612="Diesel",_xlfn._xlws.FILTER(DFCF2[Fuel_HC],(DFCF2[MY]=E612)),""))</f>
        <v>0.9</v>
      </c>
      <c r="AD612" s="158" t="str" cm="1">
        <f t="array" ref="AD612">IF(D612="Electric","--",IF(D612="Gasoline",_xlfn._xlws.FILTER(GFCF2[Fuel_HC],(GFCF2[MY]=E612)),""))</f>
        <v/>
      </c>
      <c r="AE612" s="158">
        <f t="shared" si="169"/>
        <v>0.9</v>
      </c>
      <c r="AF612" s="157" cm="1">
        <f t="array" ref="AF612">IF(D612="Electric","--",IF(D612="Diesel",_xlfn._xlws.FILTER(DFCF2[Fuel_NOX],(DFCF2[MY]=E612)),""))</f>
        <v>0.93</v>
      </c>
      <c r="AG612" s="157" t="str" cm="1">
        <f t="array" ref="AG612">IF(D612="Electric","--",IF(D612="Gasoline",_xlfn._xlws.FILTER(GFCF2[Fuel_NOX],(GFCF2[MY]=E612)),""))</f>
        <v/>
      </c>
      <c r="AH612" s="157">
        <f t="shared" si="170"/>
        <v>0.93</v>
      </c>
      <c r="AI612" s="158">
        <f t="shared" si="171"/>
        <v>0.22844969999999998</v>
      </c>
      <c r="AJ612" s="158">
        <f t="shared" si="172"/>
        <v>4.0976585733750008</v>
      </c>
      <c r="AK612" s="158">
        <f t="shared" si="173"/>
        <v>13.64136093586627</v>
      </c>
      <c r="AL612" s="158">
        <f t="shared" si="174"/>
        <v>244.68248192646021</v>
      </c>
      <c r="AM612" s="158">
        <f t="shared" si="175"/>
        <v>6.8206804679331358E-3</v>
      </c>
      <c r="AN612" s="158">
        <f t="shared" si="176"/>
        <v>0.12234124096323011</v>
      </c>
      <c r="AO612" s="158">
        <f t="shared" si="177"/>
        <v>8.2530233661990936E-3</v>
      </c>
      <c r="AP612" s="157"/>
      <c r="AQ612" s="161"/>
      <c r="AR612" s="161"/>
      <c r="AS612" s="161" t="str">
        <f>IF(ISNA(VLOOKUP($B612,'2017 Emission Inventory'!$B$2:$B$803,1,FALSE)),"No","Yes")</f>
        <v>Yes</v>
      </c>
      <c r="AT612" s="161" t="str">
        <f>IFERROR(INDEX('2017 Emission Inventory'!$C$2:$C$803,MATCH($B612,'2017 Emission Inventory'!$B$2:$B$803,0)),"")</f>
        <v>Lift</v>
      </c>
      <c r="AU612" s="161" t="str">
        <f>IFERROR(INDEX('2017 Emission Inventory'!$D$2:$D$803,MATCH($B612,'2017 Emission Inventory'!$B$2:$B$803,0)),"")</f>
        <v>Diesel</v>
      </c>
      <c r="AV612" s="161">
        <f>IFERROR(INDEX('2017 Emission Inventory'!$E$2:$E$803,MATCH($B612,'2017 Emission Inventory'!$B$2:$B$803,0)),"")</f>
        <v>2006</v>
      </c>
      <c r="AW612" s="161">
        <f>IFERROR(INDEX('2017 Emission Inventory'!$F$2:$F$803,MATCH($B612,'2017 Emission Inventory'!$B$2:$B$803,0)),"")</f>
        <v>200</v>
      </c>
      <c r="AX612" s="161">
        <f>IFERROR(INDEX('2017 Emission Inventory'!$G$2:$G$803,MATCH($B612,'2017 Emission Inventory'!$B$2:$B$803,0)),"")</f>
        <v>398.3125</v>
      </c>
      <c r="AY612" s="162">
        <f>IFERROR(INDEX('2017 Emission Inventory'!$AL$2:$AL$803,MATCH($B612,'2017 Emission Inventory'!$B$2:$B$803,0)),"")</f>
        <v>240.77397809656202</v>
      </c>
      <c r="AZ612" s="163">
        <f t="shared" si="178"/>
        <v>3.9085038298981942</v>
      </c>
      <c r="BB612" s="166"/>
    </row>
    <row r="613" spans="1:54" s="160" customFormat="1" x14ac:dyDescent="0.35">
      <c r="A613" s="157">
        <v>612</v>
      </c>
      <c r="B613" s="157">
        <v>831593</v>
      </c>
      <c r="C613" s="157" t="s">
        <v>476</v>
      </c>
      <c r="D613" s="157" t="s">
        <v>9</v>
      </c>
      <c r="E613" s="157">
        <v>2007</v>
      </c>
      <c r="F613" s="157">
        <v>75</v>
      </c>
      <c r="G613" s="157">
        <v>398.3125</v>
      </c>
      <c r="H613" s="157" t="s">
        <v>620</v>
      </c>
      <c r="I613" s="157">
        <f t="shared" si="162"/>
        <v>100</v>
      </c>
      <c r="J613" s="157">
        <f>IF(D613="Electric","--",IF(D613="Diesel",VLOOKUP(C613,[2]ORDLF!A:B,2,FALSE),""))</f>
        <v>0.34</v>
      </c>
      <c r="K613" s="157" t="str">
        <f>IF(D613="Electric","--",IF(D613="Gasoline",VLOOKUP(C613,LSILF!A:C,3,FALSE),""))</f>
        <v/>
      </c>
      <c r="L613" s="158">
        <f t="shared" si="179"/>
        <v>0.34</v>
      </c>
      <c r="M613" s="157" cm="1">
        <f t="array" ref="M613">IF(D613="Electric","--",IF(D613="Diesel",_xlfn._xlws.FILTER(DIESCH[CH Cap],(DIESCH[HP Bin]=I613)),""))</f>
        <v>12000</v>
      </c>
      <c r="N613" s="157" t="str" cm="1">
        <f t="array" ref="N613">IF(D613="Electric","--",IF(D613="Gasoline",_xlfn._xlws.FILTER(LSICH[CH Cap],(LSICH[Fuel Type]=D613)*(LSICH[MY]=E613)),""))</f>
        <v/>
      </c>
      <c r="O613" s="157">
        <f t="shared" si="163"/>
        <v>12000</v>
      </c>
      <c r="P613" s="157">
        <f t="shared" si="164"/>
        <v>5178.0625</v>
      </c>
      <c r="Q613" s="157" cm="1">
        <f t="array" ref="Q613">IF(D613="Electric","--",IF(D613="Diesel",_xlfn._xlws.FILTER(ORDEF[HC-ZH (g/hp-hr)],(ORDEF[HP]=I613)*(ORDEF[Model_Year]=E613)),""))</f>
        <v>0.19</v>
      </c>
      <c r="R613" s="157" t="str" cm="1">
        <f t="array" ref="R613">IF(D613="Electric","--",IF(D613="Gasoline",_xlfn._xlws.FILTER(LSIEF[HC-ZH (g/hp-hr)],(LSIEF[Fuel]=D613)*(LSIEF[HP Bin]=I613)*(LSIEF[Model Year]=E613)),""))</f>
        <v/>
      </c>
      <c r="S613" s="158">
        <f t="shared" si="165"/>
        <v>0.19</v>
      </c>
      <c r="T613" s="159" cm="1">
        <f t="array" ref="T613">IF(D613="Electric","--",IF(D613="Diesel",_xlfn._xlws.FILTER(ORDEF[HCDR],(ORDEF[HP]=I613)*(ORDEF[Model_Year]=E613),),""))</f>
        <v>2.7100000000000001E-5</v>
      </c>
      <c r="U613" s="159" t="str" cm="1">
        <f t="array" ref="U613">IF(D613="Electric","--",IF(D613="Gasoline",_xlfn._xlws.FILTER(LSIEF[HC DR],(LSIEF[Fuel]=D613)*(LSIEF[HP Bin]=I613)*(LSIEF[Model Year]=E613)),""))</f>
        <v/>
      </c>
      <c r="V613" s="159">
        <f t="shared" si="166"/>
        <v>2.7100000000000001E-5</v>
      </c>
      <c r="W613" s="158" cm="1">
        <f t="array" ref="W613">IF(D613="Electric","--",IF(D613="Diesel",_xlfn._xlws.FILTER(ORDEF[NOXzh],(ORDEF[HP]=I613)*(ORDEF[Model_Year]=E613)),""))</f>
        <v>3.7382870000000001</v>
      </c>
      <c r="X613" s="158" t="str" cm="1">
        <f t="array" ref="X613">IF(D613="Electric","--",IF(D613="Gasoline",_xlfn._xlws.FILTER(LSIEF[NOX-ZH (g/hp-hr)],(LSIEF[Fuel]=D613)*(LSIEF[HP Bin]=I613)*(LSIEF[Model Year]=E613)),""))</f>
        <v/>
      </c>
      <c r="Y613" s="158">
        <f t="shared" si="167"/>
        <v>3.7382870000000001</v>
      </c>
      <c r="Z613" s="159" cm="1">
        <f t="array" ref="Z613">IF(D613="Electric","--",IF(D613="Diesel",_xlfn._xlws.FILTER(ORDEF[NOXdr],(ORDEF[HP]=I613)*(ORDEF[Model_Year]=E613)),""))</f>
        <v>5.5600000000000003E-5</v>
      </c>
      <c r="AA613" s="159" t="str" cm="1">
        <f t="array" ref="AA613">IF(E613="Electric","--",IF(D613="Gasoline",_xlfn._xlws.FILTER(LSIEF[NOX DR],(LSIEF[Fuel]=D613)*(LSIEF[HP Bin]=I613)*(LSIEF[Model Year]=E613)),""))</f>
        <v/>
      </c>
      <c r="AB613" s="159">
        <f t="shared" si="168"/>
        <v>5.5600000000000003E-5</v>
      </c>
      <c r="AC613" s="158" cm="1">
        <f t="array" ref="AC613">IF(D613="Electric","--",IF(D613="Diesel",_xlfn._xlws.FILTER(DFCF2[Fuel_HC],(DFCF2[MY]=E613)),""))</f>
        <v>0.9</v>
      </c>
      <c r="AD613" s="158" t="str" cm="1">
        <f t="array" ref="AD613">IF(D613="Electric","--",IF(D613="Gasoline",_xlfn._xlws.FILTER(GFCF2[Fuel_HC],(GFCF2[MY]=E613)),""))</f>
        <v/>
      </c>
      <c r="AE613" s="158">
        <f t="shared" si="169"/>
        <v>0.9</v>
      </c>
      <c r="AF613" s="157" cm="1">
        <f t="array" ref="AF613">IF(D613="Electric","--",IF(D613="Diesel",_xlfn._xlws.FILTER(DFCF2[Fuel_NOX],(DFCF2[MY]=E613)),""))</f>
        <v>0.95</v>
      </c>
      <c r="AG613" s="157" t="str" cm="1">
        <f t="array" ref="AG613">IF(D613="Electric","--",IF(D613="Gasoline",_xlfn._xlws.FILTER(GFCF2[Fuel_NOX],(GFCF2[MY]=E613)),""))</f>
        <v/>
      </c>
      <c r="AH613" s="157">
        <f t="shared" si="170"/>
        <v>0.95</v>
      </c>
      <c r="AI613" s="158">
        <f t="shared" si="171"/>
        <v>0.29729294437499998</v>
      </c>
      <c r="AJ613" s="158">
        <f t="shared" si="172"/>
        <v>3.8248779112499998</v>
      </c>
      <c r="AK613" s="158">
        <f t="shared" si="173"/>
        <v>6.657067766841763</v>
      </c>
      <c r="AL613" s="158">
        <f t="shared" si="174"/>
        <v>85.64774891855329</v>
      </c>
      <c r="AM613" s="158">
        <f t="shared" si="175"/>
        <v>3.3285338834208819E-3</v>
      </c>
      <c r="AN613" s="158">
        <f t="shared" si="176"/>
        <v>4.2823874459276642E-2</v>
      </c>
      <c r="AO613" s="158">
        <f t="shared" si="177"/>
        <v>4.0275259989392669E-3</v>
      </c>
      <c r="AP613" s="157"/>
      <c r="AQ613" s="161"/>
      <c r="AR613" s="161"/>
      <c r="AS613" s="161" t="str">
        <f>IF(ISNA(VLOOKUP($B613,'2017 Emission Inventory'!$B$2:$B$803,1,FALSE)),"No","Yes")</f>
        <v>Yes</v>
      </c>
      <c r="AT613" s="161" t="str">
        <f>IFERROR(INDEX('2017 Emission Inventory'!$C$2:$C$803,MATCH($B613,'2017 Emission Inventory'!$B$2:$B$803,0)),"")</f>
        <v>Lift</v>
      </c>
      <c r="AU613" s="161" t="str">
        <f>IFERROR(INDEX('2017 Emission Inventory'!$D$2:$D$803,MATCH($B613,'2017 Emission Inventory'!$B$2:$B$803,0)),"")</f>
        <v>Diesel</v>
      </c>
      <c r="AV613" s="161">
        <f>IFERROR(INDEX('2017 Emission Inventory'!$E$2:$E$803,MATCH($B613,'2017 Emission Inventory'!$B$2:$B$803,0)),"")</f>
        <v>2007</v>
      </c>
      <c r="AW613" s="161">
        <f>IFERROR(INDEX('2017 Emission Inventory'!$F$2:$F$803,MATCH($B613,'2017 Emission Inventory'!$B$2:$B$803,0)),"")</f>
        <v>75</v>
      </c>
      <c r="AX613" s="161">
        <f>IFERROR(INDEX('2017 Emission Inventory'!$G$2:$G$803,MATCH($B613,'2017 Emission Inventory'!$B$2:$B$803,0)),"")</f>
        <v>398.3125</v>
      </c>
      <c r="AY613" s="162">
        <f>IFERROR(INDEX('2017 Emission Inventory'!$AL$2:$AL$803,MATCH($B613,'2017 Emission Inventory'!$B$2:$B$803,0)),"")</f>
        <v>84.234424172570385</v>
      </c>
      <c r="AZ613" s="163">
        <f t="shared" si="178"/>
        <v>1.413324745982905</v>
      </c>
      <c r="BB613" s="166"/>
    </row>
    <row r="614" spans="1:54" s="160" customFormat="1" x14ac:dyDescent="0.35">
      <c r="A614" s="157">
        <v>613</v>
      </c>
      <c r="B614" s="157" t="s">
        <v>484</v>
      </c>
      <c r="C614" s="157" t="s">
        <v>476</v>
      </c>
      <c r="D614" s="157" t="s">
        <v>49</v>
      </c>
      <c r="E614" s="157">
        <v>2006</v>
      </c>
      <c r="F614" s="157">
        <v>50</v>
      </c>
      <c r="G614" s="157">
        <v>398.3125</v>
      </c>
      <c r="H614" s="157"/>
      <c r="I614" s="157">
        <f t="shared" si="162"/>
        <v>75</v>
      </c>
      <c r="J614" s="157" t="str">
        <f>IF(D614="Electric","--",IF(D614="Diesel",VLOOKUP(C614,[2]ORDLF!A:B,2,FALSE),""))</f>
        <v>--</v>
      </c>
      <c r="K614" s="157" t="str">
        <f>IF(D614="Electric","--",IF(D614="Gasoline",VLOOKUP(C614,LSILF!A:C,3,FALSE),""))</f>
        <v>--</v>
      </c>
      <c r="L614" s="158">
        <f t="shared" si="179"/>
        <v>0</v>
      </c>
      <c r="M614" s="157" t="str" cm="1">
        <f t="array" ref="M614">IF(D614="Electric","--",IF(D614="Diesel",_xlfn._xlws.FILTER(DIESCH[CH Cap],(DIESCH[HP Bin]=I614)),""))</f>
        <v>--</v>
      </c>
      <c r="N614" s="157" t="str" cm="1">
        <f t="array" ref="N614">IF(D614="Electric","--",IF(D614="Gasoline",_xlfn._xlws.FILTER(LSICH[CH Cap],(LSICH[Fuel Type]=D614)*(LSICH[MY]=E614)),""))</f>
        <v>--</v>
      </c>
      <c r="O614" s="157">
        <f t="shared" si="163"/>
        <v>0</v>
      </c>
      <c r="P614" s="157">
        <f t="shared" si="164"/>
        <v>5576.375</v>
      </c>
      <c r="Q614" s="157" t="str" cm="1">
        <f t="array" ref="Q614">IF(D614="Electric","--",IF(D614="Diesel",_xlfn._xlws.FILTER(ORDEF[HC-ZH (g/hp-hr)],(ORDEF[HP]=I614)*(ORDEF[Model_Year]=E614)),""))</f>
        <v>--</v>
      </c>
      <c r="R614" s="157" t="str" cm="1">
        <f t="array" ref="R614">IF(D614="Electric","--",IF(D614="Gasoline",_xlfn._xlws.FILTER(LSIEF[HC-ZH (g/hp-hr)],(LSIEF[Fuel]=D614)*(LSIEF[HP Bin]=I614)*(LSIEF[Model Year]=E614)),""))</f>
        <v>--</v>
      </c>
      <c r="S614" s="158">
        <f t="shared" si="165"/>
        <v>0</v>
      </c>
      <c r="T614" s="159" t="str" cm="1">
        <f t="array" ref="T614">IF(D614="Electric","--",IF(D614="Diesel",_xlfn._xlws.FILTER(ORDEF[HCDR],(ORDEF[HP]=I614)*(ORDEF[Model_Year]=E614),),""))</f>
        <v>--</v>
      </c>
      <c r="U614" s="159" t="str" cm="1">
        <f t="array" ref="U614">IF(D614="Electric","--",IF(D614="Gasoline",_xlfn._xlws.FILTER(LSIEF[HC DR],(LSIEF[Fuel]=D614)*(LSIEF[HP Bin]=I614)*(LSIEF[Model Year]=E614)),""))</f>
        <v>--</v>
      </c>
      <c r="V614" s="159">
        <f t="shared" si="166"/>
        <v>0</v>
      </c>
      <c r="W614" s="158" t="str" cm="1">
        <f t="array" ref="W614">IF(D614="Electric","--",IF(D614="Diesel",_xlfn._xlws.FILTER(ORDEF[NOXzh],(ORDEF[HP]=I614)*(ORDEF[Model_Year]=E614)),""))</f>
        <v>--</v>
      </c>
      <c r="X614" s="158" t="str" cm="1">
        <f t="array" ref="X614">IF(D614="Electric","--",IF(D614="Gasoline",_xlfn._xlws.FILTER(LSIEF[NOX-ZH (g/hp-hr)],(LSIEF[Fuel]=D614)*(LSIEF[HP Bin]=I614)*(LSIEF[Model Year]=E614)),""))</f>
        <v>--</v>
      </c>
      <c r="Y614" s="158">
        <f t="shared" si="167"/>
        <v>0</v>
      </c>
      <c r="Z614" s="159" t="str" cm="1">
        <f t="array" ref="Z614">IF(D614="Electric","--",IF(D614="Diesel",_xlfn._xlws.FILTER(ORDEF[NOXdr],(ORDEF[HP]=I614)*(ORDEF[Model_Year]=E614)),""))</f>
        <v>--</v>
      </c>
      <c r="AA614" s="159" t="str" cm="1">
        <f t="array" ref="AA614">IF(E614="Electric","--",IF(D614="Gasoline",_xlfn._xlws.FILTER(LSIEF[NOX DR],(LSIEF[Fuel]=D614)*(LSIEF[HP Bin]=I614)*(LSIEF[Model Year]=E614)),""))</f>
        <v/>
      </c>
      <c r="AB614" s="159">
        <f t="shared" si="168"/>
        <v>0</v>
      </c>
      <c r="AC614" s="158" t="str" cm="1">
        <f t="array" ref="AC614">IF(D614="Electric","--",IF(D614="Diesel",_xlfn._xlws.FILTER(DFCF2[Fuel_HC],(DFCF2[MY]=E614)),""))</f>
        <v>--</v>
      </c>
      <c r="AD614" s="158" t="str" cm="1">
        <f t="array" ref="AD614">IF(D614="Electric","--",IF(D614="Gasoline",_xlfn._xlws.FILTER(GFCF2[Fuel_HC],(GFCF2[MY]=E614)),""))</f>
        <v>--</v>
      </c>
      <c r="AE614" s="158">
        <f t="shared" si="169"/>
        <v>0</v>
      </c>
      <c r="AF614" s="157" t="str" cm="1">
        <f t="array" ref="AF614">IF(D614="Electric","--",IF(D614="Diesel",_xlfn._xlws.FILTER(DFCF2[Fuel_NOX],(DFCF2[MY]=E614)),""))</f>
        <v>--</v>
      </c>
      <c r="AG614" s="157" t="str" cm="1">
        <f t="array" ref="AG614">IF(D614="Electric","--",IF(D614="Gasoline",_xlfn._xlws.FILTER(GFCF2[Fuel_NOX],(GFCF2[MY]=E614)),""))</f>
        <v>--</v>
      </c>
      <c r="AH614" s="157">
        <f t="shared" si="170"/>
        <v>0</v>
      </c>
      <c r="AI614" s="158">
        <f t="shared" si="171"/>
        <v>0</v>
      </c>
      <c r="AJ614" s="158">
        <f t="shared" si="172"/>
        <v>0</v>
      </c>
      <c r="AK614" s="158" t="str">
        <f t="shared" si="173"/>
        <v>--</v>
      </c>
      <c r="AL614" s="158" t="str">
        <f t="shared" si="174"/>
        <v>--</v>
      </c>
      <c r="AM614" s="158" t="str">
        <f t="shared" si="175"/>
        <v>--</v>
      </c>
      <c r="AN614" s="158" t="str">
        <f t="shared" si="176"/>
        <v>--</v>
      </c>
      <c r="AO614" s="158" t="str">
        <f t="shared" si="177"/>
        <v>--</v>
      </c>
      <c r="AP614" s="157"/>
      <c r="AQ614" s="161"/>
      <c r="AR614" s="161"/>
      <c r="AS614" s="161" t="str">
        <f>IF(ISNA(VLOOKUP($B614,'2017 Emission Inventory'!$B$2:$B$803,1,FALSE)),"No","Yes")</f>
        <v>Yes</v>
      </c>
      <c r="AT614" s="161" t="str">
        <f>IFERROR(INDEX('2017 Emission Inventory'!$C$2:$C$803,MATCH($B614,'2017 Emission Inventory'!$B$2:$B$803,0)),"")</f>
        <v>Lift</v>
      </c>
      <c r="AU614" s="161" t="str">
        <f>IFERROR(INDEX('2017 Emission Inventory'!$D$2:$D$803,MATCH($B614,'2017 Emission Inventory'!$B$2:$B$803,0)),"")</f>
        <v>Electric</v>
      </c>
      <c r="AV614" s="161">
        <f>IFERROR(INDEX('2017 Emission Inventory'!$E$2:$E$803,MATCH($B614,'2017 Emission Inventory'!$B$2:$B$803,0)),"")</f>
        <v>2006</v>
      </c>
      <c r="AW614" s="161">
        <f>IFERROR(INDEX('2017 Emission Inventory'!$F$2:$F$803,MATCH($B614,'2017 Emission Inventory'!$B$2:$B$803,0)),"")</f>
        <v>50</v>
      </c>
      <c r="AX614" s="161">
        <f>IFERROR(INDEX('2017 Emission Inventory'!$G$2:$G$803,MATCH($B614,'2017 Emission Inventory'!$B$2:$B$803,0)),"")</f>
        <v>398.3125</v>
      </c>
      <c r="AY614" s="162" t="str">
        <f>IFERROR(INDEX('2017 Emission Inventory'!$AL$2:$AL$803,MATCH($B614,'2017 Emission Inventory'!$B$2:$B$803,0)),"")</f>
        <v>--</v>
      </c>
      <c r="AZ614" s="163" t="e">
        <f t="shared" si="178"/>
        <v>#VALUE!</v>
      </c>
      <c r="BB614" s="166"/>
    </row>
    <row r="615" spans="1:54" s="160" customFormat="1" x14ac:dyDescent="0.35">
      <c r="A615" s="157">
        <v>614</v>
      </c>
      <c r="B615" s="157" t="s">
        <v>485</v>
      </c>
      <c r="C615" s="157" t="s">
        <v>476</v>
      </c>
      <c r="D615" s="157" t="s">
        <v>49</v>
      </c>
      <c r="E615" s="157">
        <v>2006</v>
      </c>
      <c r="F615" s="157">
        <v>50</v>
      </c>
      <c r="G615" s="157">
        <v>398.3125</v>
      </c>
      <c r="H615" s="157"/>
      <c r="I615" s="157">
        <f t="shared" si="162"/>
        <v>75</v>
      </c>
      <c r="J615" s="157" t="str">
        <f>IF(D615="Electric","--",IF(D615="Diesel",VLOOKUP(C615,[2]ORDLF!A:B,2,FALSE),""))</f>
        <v>--</v>
      </c>
      <c r="K615" s="157" t="str">
        <f>IF(D615="Electric","--",IF(D615="Gasoline",VLOOKUP(C615,LSILF!A:C,3,FALSE),""))</f>
        <v>--</v>
      </c>
      <c r="L615" s="158">
        <f t="shared" si="179"/>
        <v>0</v>
      </c>
      <c r="M615" s="157" t="str" cm="1">
        <f t="array" ref="M615">IF(D615="Electric","--",IF(D615="Diesel",_xlfn._xlws.FILTER(DIESCH[CH Cap],(DIESCH[HP Bin]=I615)),""))</f>
        <v>--</v>
      </c>
      <c r="N615" s="157" t="str" cm="1">
        <f t="array" ref="N615">IF(D615="Electric","--",IF(D615="Gasoline",_xlfn._xlws.FILTER(LSICH[CH Cap],(LSICH[Fuel Type]=D615)*(LSICH[MY]=E615)),""))</f>
        <v>--</v>
      </c>
      <c r="O615" s="157">
        <f t="shared" si="163"/>
        <v>0</v>
      </c>
      <c r="P615" s="157">
        <f t="shared" si="164"/>
        <v>5576.375</v>
      </c>
      <c r="Q615" s="157" t="str" cm="1">
        <f t="array" ref="Q615">IF(D615="Electric","--",IF(D615="Diesel",_xlfn._xlws.FILTER(ORDEF[HC-ZH (g/hp-hr)],(ORDEF[HP]=I615)*(ORDEF[Model_Year]=E615)),""))</f>
        <v>--</v>
      </c>
      <c r="R615" s="157" t="str" cm="1">
        <f t="array" ref="R615">IF(D615="Electric","--",IF(D615="Gasoline",_xlfn._xlws.FILTER(LSIEF[HC-ZH (g/hp-hr)],(LSIEF[Fuel]=D615)*(LSIEF[HP Bin]=I615)*(LSIEF[Model Year]=E615)),""))</f>
        <v>--</v>
      </c>
      <c r="S615" s="158">
        <f t="shared" si="165"/>
        <v>0</v>
      </c>
      <c r="T615" s="159" t="str" cm="1">
        <f t="array" ref="T615">IF(D615="Electric","--",IF(D615="Diesel",_xlfn._xlws.FILTER(ORDEF[HCDR],(ORDEF[HP]=I615)*(ORDEF[Model_Year]=E615),),""))</f>
        <v>--</v>
      </c>
      <c r="U615" s="159" t="str" cm="1">
        <f t="array" ref="U615">IF(D615="Electric","--",IF(D615="Gasoline",_xlfn._xlws.FILTER(LSIEF[HC DR],(LSIEF[Fuel]=D615)*(LSIEF[HP Bin]=I615)*(LSIEF[Model Year]=E615)),""))</f>
        <v>--</v>
      </c>
      <c r="V615" s="159">
        <f t="shared" si="166"/>
        <v>0</v>
      </c>
      <c r="W615" s="158" t="str" cm="1">
        <f t="array" ref="W615">IF(D615="Electric","--",IF(D615="Diesel",_xlfn._xlws.FILTER(ORDEF[NOXzh],(ORDEF[HP]=I615)*(ORDEF[Model_Year]=E615)),""))</f>
        <v>--</v>
      </c>
      <c r="X615" s="158" t="str" cm="1">
        <f t="array" ref="X615">IF(D615="Electric","--",IF(D615="Gasoline",_xlfn._xlws.FILTER(LSIEF[NOX-ZH (g/hp-hr)],(LSIEF[Fuel]=D615)*(LSIEF[HP Bin]=I615)*(LSIEF[Model Year]=E615)),""))</f>
        <v>--</v>
      </c>
      <c r="Y615" s="158">
        <f t="shared" si="167"/>
        <v>0</v>
      </c>
      <c r="Z615" s="159" t="str" cm="1">
        <f t="array" ref="Z615">IF(D615="Electric","--",IF(D615="Diesel",_xlfn._xlws.FILTER(ORDEF[NOXdr],(ORDEF[HP]=I615)*(ORDEF[Model_Year]=E615)),""))</f>
        <v>--</v>
      </c>
      <c r="AA615" s="159" t="str" cm="1">
        <f t="array" ref="AA615">IF(E615="Electric","--",IF(D615="Gasoline",_xlfn._xlws.FILTER(LSIEF[NOX DR],(LSIEF[Fuel]=D615)*(LSIEF[HP Bin]=I615)*(LSIEF[Model Year]=E615)),""))</f>
        <v/>
      </c>
      <c r="AB615" s="159">
        <f t="shared" si="168"/>
        <v>0</v>
      </c>
      <c r="AC615" s="158" t="str" cm="1">
        <f t="array" ref="AC615">IF(D615="Electric","--",IF(D615="Diesel",_xlfn._xlws.FILTER(DFCF2[Fuel_HC],(DFCF2[MY]=E615)),""))</f>
        <v>--</v>
      </c>
      <c r="AD615" s="158" t="str" cm="1">
        <f t="array" ref="AD615">IF(D615="Electric","--",IF(D615="Gasoline",_xlfn._xlws.FILTER(GFCF2[Fuel_HC],(GFCF2[MY]=E615)),""))</f>
        <v>--</v>
      </c>
      <c r="AE615" s="158">
        <f t="shared" si="169"/>
        <v>0</v>
      </c>
      <c r="AF615" s="157" t="str" cm="1">
        <f t="array" ref="AF615">IF(D615="Electric","--",IF(D615="Diesel",_xlfn._xlws.FILTER(DFCF2[Fuel_NOX],(DFCF2[MY]=E615)),""))</f>
        <v>--</v>
      </c>
      <c r="AG615" s="157" t="str" cm="1">
        <f t="array" ref="AG615">IF(D615="Electric","--",IF(D615="Gasoline",_xlfn._xlws.FILTER(GFCF2[Fuel_NOX],(GFCF2[MY]=E615)),""))</f>
        <v>--</v>
      </c>
      <c r="AH615" s="157">
        <f t="shared" si="170"/>
        <v>0</v>
      </c>
      <c r="AI615" s="158">
        <f t="shared" si="171"/>
        <v>0</v>
      </c>
      <c r="AJ615" s="158">
        <f t="shared" si="172"/>
        <v>0</v>
      </c>
      <c r="AK615" s="158" t="str">
        <f t="shared" si="173"/>
        <v>--</v>
      </c>
      <c r="AL615" s="158" t="str">
        <f t="shared" si="174"/>
        <v>--</v>
      </c>
      <c r="AM615" s="158" t="str">
        <f t="shared" si="175"/>
        <v>--</v>
      </c>
      <c r="AN615" s="158" t="str">
        <f t="shared" si="176"/>
        <v>--</v>
      </c>
      <c r="AO615" s="158" t="str">
        <f t="shared" si="177"/>
        <v>--</v>
      </c>
      <c r="AP615" s="157"/>
      <c r="AQ615" s="161"/>
      <c r="AR615" s="161"/>
      <c r="AS615" s="161" t="str">
        <f>IF(ISNA(VLOOKUP($B615,'2017 Emission Inventory'!$B$2:$B$803,1,FALSE)),"No","Yes")</f>
        <v>Yes</v>
      </c>
      <c r="AT615" s="161" t="str">
        <f>IFERROR(INDEX('2017 Emission Inventory'!$C$2:$C$803,MATCH($B615,'2017 Emission Inventory'!$B$2:$B$803,0)),"")</f>
        <v>Lift</v>
      </c>
      <c r="AU615" s="161" t="str">
        <f>IFERROR(INDEX('2017 Emission Inventory'!$D$2:$D$803,MATCH($B615,'2017 Emission Inventory'!$B$2:$B$803,0)),"")</f>
        <v>Electric</v>
      </c>
      <c r="AV615" s="161">
        <f>IFERROR(INDEX('2017 Emission Inventory'!$E$2:$E$803,MATCH($B615,'2017 Emission Inventory'!$B$2:$B$803,0)),"")</f>
        <v>2006</v>
      </c>
      <c r="AW615" s="161">
        <f>IFERROR(INDEX('2017 Emission Inventory'!$F$2:$F$803,MATCH($B615,'2017 Emission Inventory'!$B$2:$B$803,0)),"")</f>
        <v>50</v>
      </c>
      <c r="AX615" s="161">
        <f>IFERROR(INDEX('2017 Emission Inventory'!$G$2:$G$803,MATCH($B615,'2017 Emission Inventory'!$B$2:$B$803,0)),"")</f>
        <v>398.3125</v>
      </c>
      <c r="AY615" s="162" t="str">
        <f>IFERROR(INDEX('2017 Emission Inventory'!$AL$2:$AL$803,MATCH($B615,'2017 Emission Inventory'!$B$2:$B$803,0)),"")</f>
        <v>--</v>
      </c>
      <c r="AZ615" s="163" t="e">
        <f t="shared" si="178"/>
        <v>#VALUE!</v>
      </c>
      <c r="BB615" s="166"/>
    </row>
    <row r="616" spans="1:54" s="160" customFormat="1" x14ac:dyDescent="0.35">
      <c r="A616" s="157">
        <v>615</v>
      </c>
      <c r="B616" s="157" t="s">
        <v>486</v>
      </c>
      <c r="C616" s="157" t="s">
        <v>476</v>
      </c>
      <c r="D616" s="157" t="s">
        <v>49</v>
      </c>
      <c r="E616" s="157">
        <v>2007</v>
      </c>
      <c r="F616" s="157">
        <v>50</v>
      </c>
      <c r="G616" s="157">
        <v>398.3125</v>
      </c>
      <c r="H616" s="157"/>
      <c r="I616" s="157">
        <f t="shared" si="162"/>
        <v>75</v>
      </c>
      <c r="J616" s="157" t="str">
        <f>IF(D616="Electric","--",IF(D616="Diesel",VLOOKUP(C616,[2]ORDLF!A:B,2,FALSE),""))</f>
        <v>--</v>
      </c>
      <c r="K616" s="157" t="str">
        <f>IF(D616="Electric","--",IF(D616="Gasoline",VLOOKUP(C616,LSILF!A:C,3,FALSE),""))</f>
        <v>--</v>
      </c>
      <c r="L616" s="158">
        <f t="shared" si="179"/>
        <v>0</v>
      </c>
      <c r="M616" s="157" t="str" cm="1">
        <f t="array" ref="M616">IF(D616="Electric","--",IF(D616="Diesel",_xlfn._xlws.FILTER(DIESCH[CH Cap],(DIESCH[HP Bin]=I616)),""))</f>
        <v>--</v>
      </c>
      <c r="N616" s="157" t="str" cm="1">
        <f t="array" ref="N616">IF(D616="Electric","--",IF(D616="Gasoline",_xlfn._xlws.FILTER(LSICH[CH Cap],(LSICH[Fuel Type]=D616)*(LSICH[MY]=E616)),""))</f>
        <v>--</v>
      </c>
      <c r="O616" s="157">
        <f t="shared" si="163"/>
        <v>0</v>
      </c>
      <c r="P616" s="157">
        <f t="shared" si="164"/>
        <v>5178.0625</v>
      </c>
      <c r="Q616" s="157" t="str" cm="1">
        <f t="array" ref="Q616">IF(D616="Electric","--",IF(D616="Diesel",_xlfn._xlws.FILTER(ORDEF[HC-ZH (g/hp-hr)],(ORDEF[HP]=I616)*(ORDEF[Model_Year]=E616)),""))</f>
        <v>--</v>
      </c>
      <c r="R616" s="157" t="str" cm="1">
        <f t="array" ref="R616">IF(D616="Electric","--",IF(D616="Gasoline",_xlfn._xlws.FILTER(LSIEF[HC-ZH (g/hp-hr)],(LSIEF[Fuel]=D616)*(LSIEF[HP Bin]=I616)*(LSIEF[Model Year]=E616)),""))</f>
        <v>--</v>
      </c>
      <c r="S616" s="158">
        <f t="shared" si="165"/>
        <v>0</v>
      </c>
      <c r="T616" s="159" t="str" cm="1">
        <f t="array" ref="T616">IF(D616="Electric","--",IF(D616="Diesel",_xlfn._xlws.FILTER(ORDEF[HCDR],(ORDEF[HP]=I616)*(ORDEF[Model_Year]=E616),),""))</f>
        <v>--</v>
      </c>
      <c r="U616" s="159" t="str" cm="1">
        <f t="array" ref="U616">IF(D616="Electric","--",IF(D616="Gasoline",_xlfn._xlws.FILTER(LSIEF[HC DR],(LSIEF[Fuel]=D616)*(LSIEF[HP Bin]=I616)*(LSIEF[Model Year]=E616)),""))</f>
        <v>--</v>
      </c>
      <c r="V616" s="159">
        <f t="shared" si="166"/>
        <v>0</v>
      </c>
      <c r="W616" s="158" t="str" cm="1">
        <f t="array" ref="W616">IF(D616="Electric","--",IF(D616="Diesel",_xlfn._xlws.FILTER(ORDEF[NOXzh],(ORDEF[HP]=I616)*(ORDEF[Model_Year]=E616)),""))</f>
        <v>--</v>
      </c>
      <c r="X616" s="158" t="str" cm="1">
        <f t="array" ref="X616">IF(D616="Electric","--",IF(D616="Gasoline",_xlfn._xlws.FILTER(LSIEF[NOX-ZH (g/hp-hr)],(LSIEF[Fuel]=D616)*(LSIEF[HP Bin]=I616)*(LSIEF[Model Year]=E616)),""))</f>
        <v>--</v>
      </c>
      <c r="Y616" s="158">
        <f t="shared" si="167"/>
        <v>0</v>
      </c>
      <c r="Z616" s="159" t="str" cm="1">
        <f t="array" ref="Z616">IF(D616="Electric","--",IF(D616="Diesel",_xlfn._xlws.FILTER(ORDEF[NOXdr],(ORDEF[HP]=I616)*(ORDEF[Model_Year]=E616)),""))</f>
        <v>--</v>
      </c>
      <c r="AA616" s="159" t="str" cm="1">
        <f t="array" ref="AA616">IF(E616="Electric","--",IF(D616="Gasoline",_xlfn._xlws.FILTER(LSIEF[NOX DR],(LSIEF[Fuel]=D616)*(LSIEF[HP Bin]=I616)*(LSIEF[Model Year]=E616)),""))</f>
        <v/>
      </c>
      <c r="AB616" s="159">
        <f t="shared" si="168"/>
        <v>0</v>
      </c>
      <c r="AC616" s="158" t="str" cm="1">
        <f t="array" ref="AC616">IF(D616="Electric","--",IF(D616="Diesel",_xlfn._xlws.FILTER(DFCF2[Fuel_HC],(DFCF2[MY]=E616)),""))</f>
        <v>--</v>
      </c>
      <c r="AD616" s="158" t="str" cm="1">
        <f t="array" ref="AD616">IF(D616="Electric","--",IF(D616="Gasoline",_xlfn._xlws.FILTER(GFCF2[Fuel_HC],(GFCF2[MY]=E616)),""))</f>
        <v>--</v>
      </c>
      <c r="AE616" s="158">
        <f t="shared" si="169"/>
        <v>0</v>
      </c>
      <c r="AF616" s="157" t="str" cm="1">
        <f t="array" ref="AF616">IF(D616="Electric","--",IF(D616="Diesel",_xlfn._xlws.FILTER(DFCF2[Fuel_NOX],(DFCF2[MY]=E616)),""))</f>
        <v>--</v>
      </c>
      <c r="AG616" s="157" t="str" cm="1">
        <f t="array" ref="AG616">IF(D616="Electric","--",IF(D616="Gasoline",_xlfn._xlws.FILTER(GFCF2[Fuel_NOX],(GFCF2[MY]=E616)),""))</f>
        <v>--</v>
      </c>
      <c r="AH616" s="157">
        <f t="shared" si="170"/>
        <v>0</v>
      </c>
      <c r="AI616" s="158">
        <f t="shared" si="171"/>
        <v>0</v>
      </c>
      <c r="AJ616" s="158">
        <f t="shared" si="172"/>
        <v>0</v>
      </c>
      <c r="AK616" s="158" t="str">
        <f t="shared" si="173"/>
        <v>--</v>
      </c>
      <c r="AL616" s="158" t="str">
        <f t="shared" si="174"/>
        <v>--</v>
      </c>
      <c r="AM616" s="158" t="str">
        <f t="shared" si="175"/>
        <v>--</v>
      </c>
      <c r="AN616" s="158" t="str">
        <f t="shared" si="176"/>
        <v>--</v>
      </c>
      <c r="AO616" s="158" t="str">
        <f t="shared" si="177"/>
        <v>--</v>
      </c>
      <c r="AP616" s="157"/>
      <c r="AQ616" s="161"/>
      <c r="AR616" s="161"/>
      <c r="AS616" s="161" t="str">
        <f>IF(ISNA(VLOOKUP($B616,'2017 Emission Inventory'!$B$2:$B$803,1,FALSE)),"No","Yes")</f>
        <v>Yes</v>
      </c>
      <c r="AT616" s="161" t="str">
        <f>IFERROR(INDEX('2017 Emission Inventory'!$C$2:$C$803,MATCH($B616,'2017 Emission Inventory'!$B$2:$B$803,0)),"")</f>
        <v>Lift</v>
      </c>
      <c r="AU616" s="161" t="str">
        <f>IFERROR(INDEX('2017 Emission Inventory'!$D$2:$D$803,MATCH($B616,'2017 Emission Inventory'!$B$2:$B$803,0)),"")</f>
        <v>Electric</v>
      </c>
      <c r="AV616" s="161">
        <f>IFERROR(INDEX('2017 Emission Inventory'!$E$2:$E$803,MATCH($B616,'2017 Emission Inventory'!$B$2:$B$803,0)),"")</f>
        <v>2007</v>
      </c>
      <c r="AW616" s="161">
        <f>IFERROR(INDEX('2017 Emission Inventory'!$F$2:$F$803,MATCH($B616,'2017 Emission Inventory'!$B$2:$B$803,0)),"")</f>
        <v>25</v>
      </c>
      <c r="AX616" s="161">
        <f>IFERROR(INDEX('2017 Emission Inventory'!$G$2:$G$803,MATCH($B616,'2017 Emission Inventory'!$B$2:$B$803,0)),"")</f>
        <v>398.3125</v>
      </c>
      <c r="AY616" s="162" t="str">
        <f>IFERROR(INDEX('2017 Emission Inventory'!$AL$2:$AL$803,MATCH($B616,'2017 Emission Inventory'!$B$2:$B$803,0)),"")</f>
        <v>--</v>
      </c>
      <c r="AZ616" s="163" t="e">
        <f t="shared" si="178"/>
        <v>#VALUE!</v>
      </c>
      <c r="BB616" s="166"/>
    </row>
    <row r="617" spans="1:54" s="160" customFormat="1" x14ac:dyDescent="0.35">
      <c r="A617" s="157">
        <v>616</v>
      </c>
      <c r="B617" s="157">
        <v>416360</v>
      </c>
      <c r="C617" s="157" t="s">
        <v>476</v>
      </c>
      <c r="D617" s="157" t="s">
        <v>49</v>
      </c>
      <c r="E617" s="157">
        <v>2019</v>
      </c>
      <c r="F617" s="157">
        <v>50</v>
      </c>
      <c r="G617" s="157">
        <v>398.3125</v>
      </c>
      <c r="H617" s="157"/>
      <c r="I617" s="157">
        <f t="shared" si="162"/>
        <v>75</v>
      </c>
      <c r="J617" s="157" t="str">
        <f>IF(D617="Electric","--",IF(D617="Diesel",VLOOKUP(C617,[2]ORDLF!A:B,2,FALSE),""))</f>
        <v>--</v>
      </c>
      <c r="K617" s="157" t="str">
        <f>IF(D617="Electric","--",IF(D617="Gasoline",VLOOKUP(C617,LSILF!A:C,3,FALSE),""))</f>
        <v>--</v>
      </c>
      <c r="L617" s="158">
        <f t="shared" si="179"/>
        <v>0</v>
      </c>
      <c r="M617" s="157" t="str" cm="1">
        <f t="array" ref="M617">IF(D617="Electric","--",IF(D617="Diesel",_xlfn._xlws.FILTER(DIESCH[CH Cap],(DIESCH[HP Bin]=I617)),""))</f>
        <v>--</v>
      </c>
      <c r="N617" s="157" t="str" cm="1">
        <f t="array" ref="N617">IF(D617="Electric","--",IF(D617="Gasoline",_xlfn._xlws.FILTER(LSICH[CH Cap],(LSICH[Fuel Type]=D617)*(LSICH[MY]=E617)),""))</f>
        <v>--</v>
      </c>
      <c r="O617" s="157">
        <f t="shared" si="163"/>
        <v>0</v>
      </c>
      <c r="P617" s="157">
        <f t="shared" si="164"/>
        <v>398.3125</v>
      </c>
      <c r="Q617" s="157" t="str" cm="1">
        <f t="array" ref="Q617">IF(D617="Electric","--",IF(D617="Diesel",_xlfn._xlws.FILTER(ORDEF[HC-ZH (g/hp-hr)],(ORDEF[HP]=I617)*(ORDEF[Model_Year]=E617)),""))</f>
        <v>--</v>
      </c>
      <c r="R617" s="157" t="str" cm="1">
        <f t="array" ref="R617">IF(D617="Electric","--",IF(D617="Gasoline",_xlfn._xlws.FILTER(LSIEF[HC-ZH (g/hp-hr)],(LSIEF[Fuel]=D617)*(LSIEF[HP Bin]=I617)*(LSIEF[Model Year]=E617)),""))</f>
        <v>--</v>
      </c>
      <c r="S617" s="158">
        <f t="shared" si="165"/>
        <v>0</v>
      </c>
      <c r="T617" s="159" t="str" cm="1">
        <f t="array" ref="T617">IF(D617="Electric","--",IF(D617="Diesel",_xlfn._xlws.FILTER(ORDEF[HCDR],(ORDEF[HP]=I617)*(ORDEF[Model_Year]=E617),),""))</f>
        <v>--</v>
      </c>
      <c r="U617" s="159" t="str" cm="1">
        <f t="array" ref="U617">IF(D617="Electric","--",IF(D617="Gasoline",_xlfn._xlws.FILTER(LSIEF[HC DR],(LSIEF[Fuel]=D617)*(LSIEF[HP Bin]=I617)*(LSIEF[Model Year]=E617)),""))</f>
        <v>--</v>
      </c>
      <c r="V617" s="159">
        <f t="shared" si="166"/>
        <v>0</v>
      </c>
      <c r="W617" s="158" t="str" cm="1">
        <f t="array" ref="W617">IF(D617="Electric","--",IF(D617="Diesel",_xlfn._xlws.FILTER(ORDEF[NOXzh],(ORDEF[HP]=I617)*(ORDEF[Model_Year]=E617)),""))</f>
        <v>--</v>
      </c>
      <c r="X617" s="158" t="str" cm="1">
        <f t="array" ref="X617">IF(D617="Electric","--",IF(D617="Gasoline",_xlfn._xlws.FILTER(LSIEF[NOX-ZH (g/hp-hr)],(LSIEF[Fuel]=D617)*(LSIEF[HP Bin]=I617)*(LSIEF[Model Year]=E617)),""))</f>
        <v>--</v>
      </c>
      <c r="Y617" s="158">
        <f t="shared" si="167"/>
        <v>0</v>
      </c>
      <c r="Z617" s="159" t="str" cm="1">
        <f t="array" ref="Z617">IF(D617="Electric","--",IF(D617="Diesel",_xlfn._xlws.FILTER(ORDEF[NOXdr],(ORDEF[HP]=I617)*(ORDEF[Model_Year]=E617)),""))</f>
        <v>--</v>
      </c>
      <c r="AA617" s="159" t="str" cm="1">
        <f t="array" ref="AA617">IF(E617="Electric","--",IF(D617="Gasoline",_xlfn._xlws.FILTER(LSIEF[NOX DR],(LSIEF[Fuel]=D617)*(LSIEF[HP Bin]=I617)*(LSIEF[Model Year]=E617)),""))</f>
        <v/>
      </c>
      <c r="AB617" s="159">
        <f t="shared" si="168"/>
        <v>0</v>
      </c>
      <c r="AC617" s="158" t="str" cm="1">
        <f t="array" ref="AC617">IF(D617="Electric","--",IF(D617="Diesel",_xlfn._xlws.FILTER(DFCF2[Fuel_HC],(DFCF2[MY]=E617)),""))</f>
        <v>--</v>
      </c>
      <c r="AD617" s="158" t="str" cm="1">
        <f t="array" ref="AD617">IF(D617="Electric","--",IF(D617="Gasoline",_xlfn._xlws.FILTER(GFCF2[Fuel_HC],(GFCF2[MY]=E617)),""))</f>
        <v>--</v>
      </c>
      <c r="AE617" s="158">
        <f t="shared" si="169"/>
        <v>0</v>
      </c>
      <c r="AF617" s="157" t="str" cm="1">
        <f t="array" ref="AF617">IF(D617="Electric","--",IF(D617="Diesel",_xlfn._xlws.FILTER(DFCF2[Fuel_NOX],(DFCF2[MY]=E617)),""))</f>
        <v>--</v>
      </c>
      <c r="AG617" s="157" t="str" cm="1">
        <f t="array" ref="AG617">IF(D617="Electric","--",IF(D617="Gasoline",_xlfn._xlws.FILTER(GFCF2[Fuel_NOX],(GFCF2[MY]=E617)),""))</f>
        <v>--</v>
      </c>
      <c r="AH617" s="157">
        <f t="shared" si="170"/>
        <v>0</v>
      </c>
      <c r="AI617" s="158">
        <f t="shared" si="171"/>
        <v>0</v>
      </c>
      <c r="AJ617" s="158">
        <f t="shared" si="172"/>
        <v>0</v>
      </c>
      <c r="AK617" s="158" t="str">
        <f t="shared" si="173"/>
        <v>--</v>
      </c>
      <c r="AL617" s="158" t="str">
        <f t="shared" si="174"/>
        <v>--</v>
      </c>
      <c r="AM617" s="158" t="str">
        <f t="shared" si="175"/>
        <v>--</v>
      </c>
      <c r="AN617" s="158" t="str">
        <f t="shared" si="176"/>
        <v>--</v>
      </c>
      <c r="AO617" s="158" t="str">
        <f t="shared" si="177"/>
        <v>--</v>
      </c>
      <c r="AP617" s="157"/>
      <c r="AQ617" s="161"/>
      <c r="AR617" s="161"/>
      <c r="AS617" s="161" t="str">
        <f>IF(ISNA(VLOOKUP($B617,'2017 Emission Inventory'!$B$2:$B$803,1,FALSE)),"No","Yes")</f>
        <v>No</v>
      </c>
      <c r="AT617" s="161" t="str">
        <f>IFERROR(INDEX('2017 Emission Inventory'!$C$2:$C$803,MATCH($B617,'2017 Emission Inventory'!$B$2:$B$803,0)),"")</f>
        <v/>
      </c>
      <c r="AU617" s="161" t="str">
        <f>IFERROR(INDEX('2017 Emission Inventory'!$D$2:$D$803,MATCH($B617,'2017 Emission Inventory'!$B$2:$B$803,0)),"")</f>
        <v/>
      </c>
      <c r="AV617" s="161" t="str">
        <f>IFERROR(INDEX('2017 Emission Inventory'!$E$2:$E$803,MATCH($B617,'2017 Emission Inventory'!$B$2:$B$803,0)),"")</f>
        <v/>
      </c>
      <c r="AW617" s="161" t="str">
        <f>IFERROR(INDEX('2017 Emission Inventory'!$F$2:$F$803,MATCH($B617,'2017 Emission Inventory'!$B$2:$B$803,0)),"")</f>
        <v/>
      </c>
      <c r="AX617" s="161" t="str">
        <f>IFERROR(INDEX('2017 Emission Inventory'!$G$2:$G$803,MATCH($B617,'2017 Emission Inventory'!$B$2:$B$803,0)),"")</f>
        <v/>
      </c>
      <c r="AY617" s="162" t="str">
        <f>IFERROR(INDEX('2017 Emission Inventory'!$AL$2:$AL$803,MATCH($B617,'2017 Emission Inventory'!$B$2:$B$803,0)),"")</f>
        <v/>
      </c>
      <c r="AZ617" s="163" t="e">
        <f t="shared" si="178"/>
        <v>#VALUE!</v>
      </c>
      <c r="BB617" s="166"/>
    </row>
    <row r="618" spans="1:54" s="160" customFormat="1" x14ac:dyDescent="0.35">
      <c r="A618" s="157">
        <v>617</v>
      </c>
      <c r="B618" s="157">
        <v>496048</v>
      </c>
      <c r="C618" s="157" t="s">
        <v>476</v>
      </c>
      <c r="D618" s="157" t="s">
        <v>16</v>
      </c>
      <c r="E618" s="157">
        <v>2001</v>
      </c>
      <c r="F618" s="157">
        <v>83</v>
      </c>
      <c r="G618" s="157">
        <v>365</v>
      </c>
      <c r="H618" s="157"/>
      <c r="I618" s="157">
        <f t="shared" si="162"/>
        <v>100</v>
      </c>
      <c r="J618" s="157" t="str">
        <f>IF(D618="Electric","--",IF(D618="Diesel",VLOOKUP(C618,[2]ORDLF!A:B,2,FALSE),""))</f>
        <v/>
      </c>
      <c r="K618" s="157">
        <f>IF(D618="Electric","--",IF(D618="Gasoline",VLOOKUP(C618,LSILF!A:C,3,FALSE),""))</f>
        <v>0.5</v>
      </c>
      <c r="L618" s="158">
        <f t="shared" si="179"/>
        <v>0.5</v>
      </c>
      <c r="M618" s="157" t="str" cm="1">
        <f t="array" ref="M618">IF(D618="Electric","--",IF(D618="Diesel",_xlfn._xlws.FILTER(DIESCH[CH Cap],(DIESCH[HP Bin]=I618)),""))</f>
        <v/>
      </c>
      <c r="N618" s="157" cm="1">
        <f t="array" ref="N618">IF(D618="Electric","--",IF(D618="Gasoline",_xlfn._xlws.FILTER(LSICH[CH Cap],(LSICH[Fuel Type]=D618)*(LSICH[MY]=E618)),""))</f>
        <v>7000</v>
      </c>
      <c r="O618" s="157">
        <f t="shared" si="163"/>
        <v>7000</v>
      </c>
      <c r="P618" s="157">
        <f t="shared" si="164"/>
        <v>6935</v>
      </c>
      <c r="Q618" s="157" t="str" cm="1">
        <f t="array" ref="Q618">IF(D618="Electric","--",IF(D618="Diesel",_xlfn._xlws.FILTER(ORDEF[HC-ZH (g/hp-hr)],(ORDEF[HP]=I618)*(ORDEF[Model_Year]=E618)),""))</f>
        <v/>
      </c>
      <c r="R618" s="157" cm="1">
        <f t="array" ref="R618">IF(D618="Electric","--",IF(D618="Gasoline",_xlfn._xlws.FILTER(LSIEF[HC-ZH (g/hp-hr)],(LSIEF[Fuel]=D618)*(LSIEF[HP Bin]=I618)*(LSIEF[Model Year]=E618)),""))</f>
        <v>2.08</v>
      </c>
      <c r="S618" s="158">
        <f t="shared" si="165"/>
        <v>2.08</v>
      </c>
      <c r="T618" s="159" t="str" cm="1">
        <f t="array" ref="T618">IF(D618="Electric","--",IF(D618="Diesel",_xlfn._xlws.FILTER(ORDEF[HCDR],(ORDEF[HP]=I618)*(ORDEF[Model_Year]=E618),),""))</f>
        <v/>
      </c>
      <c r="U618" s="159" cm="1">
        <f t="array" ref="U618">IF(D618="Electric","--",IF(D618="Gasoline",_xlfn._xlws.FILTER(LSIEF[HC DR],(LSIEF[Fuel]=D618)*(LSIEF[HP Bin]=I618)*(LSIEF[Model Year]=E618)),""))</f>
        <v>2.5599999999999999E-4</v>
      </c>
      <c r="V618" s="159">
        <f t="shared" si="166"/>
        <v>2.5599999999999999E-4</v>
      </c>
      <c r="W618" s="158" t="str" cm="1">
        <f t="array" ref="W618">IF(D618="Electric","--",IF(D618="Diesel",_xlfn._xlws.FILTER(ORDEF[NOXzh],(ORDEF[HP]=I618)*(ORDEF[Model_Year]=E618)),""))</f>
        <v/>
      </c>
      <c r="X618" s="158" cm="1">
        <f t="array" ref="X618">IF(D618="Electric","--",IF(D618="Gasoline",_xlfn._xlws.FILTER(LSIEF[NOX-ZH (g/hp-hr)],(LSIEF[Fuel]=D618)*(LSIEF[HP Bin]=I618)*(LSIEF[Model Year]=E618)),""))</f>
        <v>9.58</v>
      </c>
      <c r="Y618" s="158">
        <f t="shared" si="167"/>
        <v>9.58</v>
      </c>
      <c r="Z618" s="159" t="str" cm="1">
        <f t="array" ref="Z618">IF(D618="Electric","--",IF(D618="Diesel",_xlfn._xlws.FILTER(ORDEF[NOXdr],(ORDEF[HP]=I618)*(ORDEF[Model_Year]=E618)),""))</f>
        <v/>
      </c>
      <c r="AA618" s="159" cm="1">
        <f t="array" ref="AA618">IF(E618="Electric","--",IF(D618="Gasoline",_xlfn._xlws.FILTER(LSIEF[NOX DR],(LSIEF[Fuel]=D618)*(LSIEF[HP Bin]=I618)*(LSIEF[Model Year]=E618)),""))</f>
        <v>1.63E-4</v>
      </c>
      <c r="AB618" s="159">
        <f t="shared" si="168"/>
        <v>1.63E-4</v>
      </c>
      <c r="AC618" s="158" t="str" cm="1">
        <f t="array" ref="AC618">IF(D618="Electric","--",IF(D618="Diesel",_xlfn._xlws.FILTER(DFCF2[Fuel_HC],(DFCF2[MY]=E618)),""))</f>
        <v/>
      </c>
      <c r="AD618" s="158" cm="1">
        <f t="array" ref="AD618">IF(D618="Electric","--",IF(D618="Gasoline",_xlfn._xlws.FILTER(GFCF2[Fuel_HC],(GFCF2[MY]=E618)),""))</f>
        <v>1</v>
      </c>
      <c r="AE618" s="158">
        <f t="shared" si="169"/>
        <v>1</v>
      </c>
      <c r="AF618" s="157" t="str" cm="1">
        <f t="array" ref="AF618">IF(D618="Electric","--",IF(D618="Diesel",_xlfn._xlws.FILTER(DFCF2[Fuel_NOX],(DFCF2[MY]=E618)),""))</f>
        <v/>
      </c>
      <c r="AG618" s="157" cm="1">
        <f t="array" ref="AG618">IF(D618="Electric","--",IF(D618="Gasoline",_xlfn._xlws.FILTER(GFCF2[Fuel_NOX],(GFCF2[MY]=E618)),""))</f>
        <v>0.97699999999999998</v>
      </c>
      <c r="AH618" s="157">
        <f t="shared" si="170"/>
        <v>0.97699999999999998</v>
      </c>
      <c r="AI618" s="158">
        <f t="shared" si="171"/>
        <v>3.8553600000000001</v>
      </c>
      <c r="AJ618" s="158">
        <f t="shared" si="172"/>
        <v>10.464065685</v>
      </c>
      <c r="AK618" s="158">
        <f t="shared" si="173"/>
        <v>128.74790111659064</v>
      </c>
      <c r="AL618" s="158">
        <f t="shared" si="174"/>
        <v>349.4424629839728</v>
      </c>
      <c r="AM618" s="158">
        <f t="shared" si="175"/>
        <v>6.4373950558295326E-2</v>
      </c>
      <c r="AN618" s="158">
        <f t="shared" si="176"/>
        <v>0.1747212314919864</v>
      </c>
      <c r="AO618" s="158">
        <f t="shared" si="177"/>
        <v>5.9211159723520035E-2</v>
      </c>
      <c r="AP618" s="157"/>
      <c r="AQ618" s="161"/>
      <c r="AR618" s="161"/>
      <c r="AS618" s="161" t="str">
        <f>IF(ISNA(VLOOKUP($B618,'2017 Emission Inventory'!$B$2:$B$803,1,FALSE)),"No","Yes")</f>
        <v>Yes</v>
      </c>
      <c r="AT618" s="161" t="str">
        <f>IFERROR(INDEX('2017 Emission Inventory'!$C$2:$C$803,MATCH($B618,'2017 Emission Inventory'!$B$2:$B$803,0)),"")</f>
        <v>Lift</v>
      </c>
      <c r="AU618" s="161" t="str">
        <f>IFERROR(INDEX('2017 Emission Inventory'!$D$2:$D$803,MATCH($B618,'2017 Emission Inventory'!$B$2:$B$803,0)),"")</f>
        <v>Gasoline</v>
      </c>
      <c r="AV618" s="161">
        <f>IFERROR(INDEX('2017 Emission Inventory'!$E$2:$E$803,MATCH($B618,'2017 Emission Inventory'!$B$2:$B$803,0)),"")</f>
        <v>2001</v>
      </c>
      <c r="AW618" s="161">
        <f>IFERROR(INDEX('2017 Emission Inventory'!$F$2:$F$803,MATCH($B618,'2017 Emission Inventory'!$B$2:$B$803,0)),"")</f>
        <v>83</v>
      </c>
      <c r="AX618" s="161">
        <f>IFERROR(INDEX('2017 Emission Inventory'!$G$2:$G$803,MATCH($B618,'2017 Emission Inventory'!$B$2:$B$803,0)),"")</f>
        <v>381.59090909090912</v>
      </c>
      <c r="AY618" s="162">
        <f>IFERROR(INDEX('2017 Emission Inventory'!$AL$2:$AL$803,MATCH($B618,'2017 Emission Inventory'!$B$2:$B$803,0)),"")</f>
        <v>360.71406864427547</v>
      </c>
      <c r="AZ618" s="163">
        <f t="shared" si="178"/>
        <v>-11.271605660302669</v>
      </c>
      <c r="BB618" s="166"/>
    </row>
    <row r="619" spans="1:54" s="160" customFormat="1" x14ac:dyDescent="0.35">
      <c r="A619" s="157">
        <v>618</v>
      </c>
      <c r="B619" s="157">
        <v>299953</v>
      </c>
      <c r="C619" s="157" t="s">
        <v>476</v>
      </c>
      <c r="D619" s="157" t="s">
        <v>16</v>
      </c>
      <c r="E619" s="157">
        <v>2002</v>
      </c>
      <c r="F619" s="157">
        <v>22</v>
      </c>
      <c r="G619" s="157">
        <v>398.3125</v>
      </c>
      <c r="H619" s="157"/>
      <c r="I619" s="157">
        <f t="shared" si="162"/>
        <v>25</v>
      </c>
      <c r="J619" s="157" t="str">
        <f>IF(D619="Electric","--",IF(D619="Diesel",VLOOKUP(C619,[2]ORDLF!A:B,2,FALSE),""))</f>
        <v/>
      </c>
      <c r="K619" s="157">
        <f>IF(D619="Electric","--",IF(D619="Gasoline",VLOOKUP(C619,LSILF!A:C,3,FALSE),""))</f>
        <v>0.5</v>
      </c>
      <c r="L619" s="158">
        <f t="shared" si="179"/>
        <v>0.5</v>
      </c>
      <c r="M619" s="157" t="str" cm="1">
        <f t="array" ref="M619">IF(D619="Electric","--",IF(D619="Diesel",_xlfn._xlws.FILTER(DIESCH[CH Cap],(DIESCH[HP Bin]=I619)),""))</f>
        <v/>
      </c>
      <c r="N619" s="157">
        <v>2000</v>
      </c>
      <c r="O619" s="157">
        <f t="shared" si="163"/>
        <v>2000</v>
      </c>
      <c r="P619" s="157">
        <f t="shared" si="164"/>
        <v>7169.625</v>
      </c>
      <c r="Q619" s="157" t="str" cm="1">
        <f t="array" ref="Q619">IF(D619="Electric","--",IF(D619="Diesel",_xlfn._xlws.FILTER(ORDEF[HC-ZH (g/hp-hr)],(ORDEF[HP]=I619)*(ORDEF[Model_Year]=E619)),""))</f>
        <v/>
      </c>
      <c r="R619" s="157" cm="1">
        <f t="array" ref="R619">IF(D619="Electric","--",IF(D619="Gasoline",_xlfn._xlws.FILTER(LSIEF[HC-ZH (g/hp-hr)],(LSIEF[Fuel]=D619)*(LSIEF[HP Bin]=I619)*(LSIEF[Model Year]=E619)),""))</f>
        <v>1.54</v>
      </c>
      <c r="S619" s="158">
        <f t="shared" si="165"/>
        <v>1.54</v>
      </c>
      <c r="T619" s="159" t="str" cm="1">
        <f t="array" ref="T619">IF(D619="Electric","--",IF(D619="Diesel",_xlfn._xlws.FILTER(ORDEF[HCDR],(ORDEF[HP]=I619)*(ORDEF[Model_Year]=E619),),""))</f>
        <v/>
      </c>
      <c r="U619" s="159" cm="1">
        <f t="array" ref="U619">IF(D619="Electric","--",IF(D619="Gasoline",_xlfn._xlws.FILTER(LSIEF[HC DR],(LSIEF[Fuel]=D619)*(LSIEF[HP Bin]=I619)*(LSIEF[Model Year]=E619)),""))</f>
        <v>2.2499999999999999E-4</v>
      </c>
      <c r="V619" s="159">
        <f t="shared" si="166"/>
        <v>2.2499999999999999E-4</v>
      </c>
      <c r="W619" s="158" t="str" cm="1">
        <f t="array" ref="W619">IF(D619="Electric","--",IF(D619="Diesel",_xlfn._xlws.FILTER(ORDEF[NOXzh],(ORDEF[HP]=I619)*(ORDEF[Model_Year]=E619)),""))</f>
        <v/>
      </c>
      <c r="X619" s="158" cm="1">
        <f t="array" ref="X619">IF(D619="Electric","--",IF(D619="Gasoline",_xlfn._xlws.FILTER(LSIEF[NOX-ZH (g/hp-hr)],(LSIEF[Fuel]=D619)*(LSIEF[HP Bin]=I619)*(LSIEF[Model Year]=E619)),""))</f>
        <v>7.32</v>
      </c>
      <c r="Y619" s="158">
        <f t="shared" si="167"/>
        <v>7.32</v>
      </c>
      <c r="Z619" s="159" t="str" cm="1">
        <f t="array" ref="Z619">IF(D619="Electric","--",IF(D619="Diesel",_xlfn._xlws.FILTER(ORDEF[NOXdr],(ORDEF[HP]=I619)*(ORDEF[Model_Year]=E619)),""))</f>
        <v/>
      </c>
      <c r="AA619" s="159" cm="1">
        <f t="array" ref="AA619">IF(E619="Electric","--",IF(D619="Gasoline",_xlfn._xlws.FILTER(LSIEF[NOX DR],(LSIEF[Fuel]=D619)*(LSIEF[HP Bin]=I619)*(LSIEF[Model Year]=E619)),""))</f>
        <v>2.6600000000000001E-4</v>
      </c>
      <c r="AB619" s="159">
        <f t="shared" si="168"/>
        <v>2.6600000000000001E-4</v>
      </c>
      <c r="AC619" s="158" t="str" cm="1">
        <f t="array" ref="AC619">IF(D619="Electric","--",IF(D619="Diesel",_xlfn._xlws.FILTER(DFCF2[Fuel_HC],(DFCF2[MY]=E619)),""))</f>
        <v/>
      </c>
      <c r="AD619" s="158" cm="1">
        <f t="array" ref="AD619">IF(D619="Electric","--",IF(D619="Gasoline",_xlfn._xlws.FILTER(GFCF2[Fuel_HC],(GFCF2[MY]=E619)),""))</f>
        <v>1</v>
      </c>
      <c r="AE619" s="158">
        <f t="shared" si="169"/>
        <v>1</v>
      </c>
      <c r="AF619" s="157" t="str" cm="1">
        <f t="array" ref="AF619">IF(D619="Electric","--",IF(D619="Diesel",_xlfn._xlws.FILTER(DFCF2[Fuel_NOX],(DFCF2[MY]=E619)),""))</f>
        <v/>
      </c>
      <c r="AG619" s="157" cm="1">
        <f t="array" ref="AG619">IF(D619="Electric","--",IF(D619="Gasoline",_xlfn._xlws.FILTER(GFCF2[Fuel_NOX],(GFCF2[MY]=E619)),""))</f>
        <v>0.97699999999999998</v>
      </c>
      <c r="AH619" s="157">
        <f t="shared" si="170"/>
        <v>0.97699999999999998</v>
      </c>
      <c r="AI619" s="158">
        <f t="shared" si="171"/>
        <v>1.99</v>
      </c>
      <c r="AJ619" s="158">
        <f t="shared" si="172"/>
        <v>7.6714039999999999</v>
      </c>
      <c r="AK619" s="158">
        <f t="shared" si="173"/>
        <v>19.222238295145925</v>
      </c>
      <c r="AL619" s="158">
        <f t="shared" si="174"/>
        <v>74.101284294641005</v>
      </c>
      <c r="AM619" s="158">
        <f t="shared" si="175"/>
        <v>9.6111191475729638E-3</v>
      </c>
      <c r="AN619" s="158">
        <f t="shared" si="176"/>
        <v>3.7050642147320505E-2</v>
      </c>
      <c r="AO619" s="158">
        <f t="shared" si="177"/>
        <v>8.8403073919376112E-3</v>
      </c>
      <c r="AP619" s="157"/>
      <c r="AQ619" s="161"/>
      <c r="AR619" s="161"/>
      <c r="AS619" s="161" t="str">
        <f>IF(ISNA(VLOOKUP($B619,'2017 Emission Inventory'!$B$2:$B$803,1,FALSE)),"No","Yes")</f>
        <v>Yes</v>
      </c>
      <c r="AT619" s="161" t="str">
        <f>IFERROR(INDEX('2017 Emission Inventory'!$C$2:$C$803,MATCH($B619,'2017 Emission Inventory'!$B$2:$B$803,0)),"")</f>
        <v>Lift</v>
      </c>
      <c r="AU619" s="161" t="str">
        <f>IFERROR(INDEX('2017 Emission Inventory'!$D$2:$D$803,MATCH($B619,'2017 Emission Inventory'!$B$2:$B$803,0)),"")</f>
        <v>Gasoline</v>
      </c>
      <c r="AV619" s="161">
        <f>IFERROR(INDEX('2017 Emission Inventory'!$E$2:$E$803,MATCH($B619,'2017 Emission Inventory'!$B$2:$B$803,0)),"")</f>
        <v>2002</v>
      </c>
      <c r="AW619" s="161">
        <f>IFERROR(INDEX('2017 Emission Inventory'!$F$2:$F$803,MATCH($B619,'2017 Emission Inventory'!$B$2:$B$803,0)),"")</f>
        <v>22</v>
      </c>
      <c r="AX619" s="161">
        <f>IFERROR(INDEX('2017 Emission Inventory'!$G$2:$G$803,MATCH($B619,'2017 Emission Inventory'!$B$2:$B$803,0)),"")</f>
        <v>398.3125</v>
      </c>
      <c r="AY619" s="162">
        <f>IFERROR(INDEX('2017 Emission Inventory'!$AL$2:$AL$803,MATCH($B619,'2017 Emission Inventory'!$B$2:$B$803,0)),"")</f>
        <v>74.101284294641005</v>
      </c>
      <c r="AZ619" s="163">
        <f t="shared" si="178"/>
        <v>0</v>
      </c>
      <c r="BB619" s="166"/>
    </row>
    <row r="620" spans="1:54" s="160" customFormat="1" x14ac:dyDescent="0.35">
      <c r="A620" s="157">
        <v>619</v>
      </c>
      <c r="B620" s="157">
        <v>299954</v>
      </c>
      <c r="C620" s="157" t="s">
        <v>476</v>
      </c>
      <c r="D620" s="157" t="s">
        <v>16</v>
      </c>
      <c r="E620" s="157">
        <v>2002</v>
      </c>
      <c r="F620" s="157">
        <v>22</v>
      </c>
      <c r="G620" s="157">
        <v>398.3125</v>
      </c>
      <c r="H620" s="157"/>
      <c r="I620" s="157">
        <f t="shared" si="162"/>
        <v>25</v>
      </c>
      <c r="J620" s="157" t="str">
        <f>IF(D620="Electric","--",IF(D620="Diesel",VLOOKUP(C620,[2]ORDLF!A:B,2,FALSE),""))</f>
        <v/>
      </c>
      <c r="K620" s="157">
        <f>IF(D620="Electric","--",IF(D620="Gasoline",VLOOKUP(C620,LSILF!A:C,3,FALSE),""))</f>
        <v>0.5</v>
      </c>
      <c r="L620" s="158">
        <f t="shared" si="179"/>
        <v>0.5</v>
      </c>
      <c r="M620" s="157" t="str" cm="1">
        <f t="array" ref="M620">IF(D620="Electric","--",IF(D620="Diesel",_xlfn._xlws.FILTER(DIESCH[CH Cap],(DIESCH[HP Bin]=I620)),""))</f>
        <v/>
      </c>
      <c r="N620" s="157">
        <v>2000</v>
      </c>
      <c r="O620" s="157">
        <f t="shared" si="163"/>
        <v>2000</v>
      </c>
      <c r="P620" s="157">
        <f t="shared" si="164"/>
        <v>7169.625</v>
      </c>
      <c r="Q620" s="157" t="str" cm="1">
        <f t="array" ref="Q620">IF(D620="Electric","--",IF(D620="Diesel",_xlfn._xlws.FILTER(ORDEF[HC-ZH (g/hp-hr)],(ORDEF[HP]=I620)*(ORDEF[Model_Year]=E620)),""))</f>
        <v/>
      </c>
      <c r="R620" s="157" cm="1">
        <f t="array" ref="R620">IF(D620="Electric","--",IF(D620="Gasoline",_xlfn._xlws.FILTER(LSIEF[HC-ZH (g/hp-hr)],(LSIEF[Fuel]=D620)*(LSIEF[HP Bin]=I620)*(LSIEF[Model Year]=E620)),""))</f>
        <v>1.54</v>
      </c>
      <c r="S620" s="158">
        <f t="shared" si="165"/>
        <v>1.54</v>
      </c>
      <c r="T620" s="159" t="str" cm="1">
        <f t="array" ref="T620">IF(D620="Electric","--",IF(D620="Diesel",_xlfn._xlws.FILTER(ORDEF[HCDR],(ORDEF[HP]=I620)*(ORDEF[Model_Year]=E620),),""))</f>
        <v/>
      </c>
      <c r="U620" s="159" cm="1">
        <f t="array" ref="U620">IF(D620="Electric","--",IF(D620="Gasoline",_xlfn._xlws.FILTER(LSIEF[HC DR],(LSIEF[Fuel]=D620)*(LSIEF[HP Bin]=I620)*(LSIEF[Model Year]=E620)),""))</f>
        <v>2.2499999999999999E-4</v>
      </c>
      <c r="V620" s="159">
        <f t="shared" si="166"/>
        <v>2.2499999999999999E-4</v>
      </c>
      <c r="W620" s="158" t="str" cm="1">
        <f t="array" ref="W620">IF(D620="Electric","--",IF(D620="Diesel",_xlfn._xlws.FILTER(ORDEF[NOXzh],(ORDEF[HP]=I620)*(ORDEF[Model_Year]=E620)),""))</f>
        <v/>
      </c>
      <c r="X620" s="158" cm="1">
        <f t="array" ref="X620">IF(D620="Electric","--",IF(D620="Gasoline",_xlfn._xlws.FILTER(LSIEF[NOX-ZH (g/hp-hr)],(LSIEF[Fuel]=D620)*(LSIEF[HP Bin]=I620)*(LSIEF[Model Year]=E620)),""))</f>
        <v>7.32</v>
      </c>
      <c r="Y620" s="158">
        <f t="shared" si="167"/>
        <v>7.32</v>
      </c>
      <c r="Z620" s="159" t="str" cm="1">
        <f t="array" ref="Z620">IF(D620="Electric","--",IF(D620="Diesel",_xlfn._xlws.FILTER(ORDEF[NOXdr],(ORDEF[HP]=I620)*(ORDEF[Model_Year]=E620)),""))</f>
        <v/>
      </c>
      <c r="AA620" s="159" cm="1">
        <f t="array" ref="AA620">IF(E620="Electric","--",IF(D620="Gasoline",_xlfn._xlws.FILTER(LSIEF[NOX DR],(LSIEF[Fuel]=D620)*(LSIEF[HP Bin]=I620)*(LSIEF[Model Year]=E620)),""))</f>
        <v>2.6600000000000001E-4</v>
      </c>
      <c r="AB620" s="159">
        <f t="shared" si="168"/>
        <v>2.6600000000000001E-4</v>
      </c>
      <c r="AC620" s="158" t="str" cm="1">
        <f t="array" ref="AC620">IF(D620="Electric","--",IF(D620="Diesel",_xlfn._xlws.FILTER(DFCF2[Fuel_HC],(DFCF2[MY]=E620)),""))</f>
        <v/>
      </c>
      <c r="AD620" s="158" cm="1">
        <f t="array" ref="AD620">IF(D620="Electric","--",IF(D620="Gasoline",_xlfn._xlws.FILTER(GFCF2[Fuel_HC],(GFCF2[MY]=E620)),""))</f>
        <v>1</v>
      </c>
      <c r="AE620" s="158">
        <f t="shared" si="169"/>
        <v>1</v>
      </c>
      <c r="AF620" s="157" t="str" cm="1">
        <f t="array" ref="AF620">IF(D620="Electric","--",IF(D620="Diesel",_xlfn._xlws.FILTER(DFCF2[Fuel_NOX],(DFCF2[MY]=E620)),""))</f>
        <v/>
      </c>
      <c r="AG620" s="157" cm="1">
        <f t="array" ref="AG620">IF(D620="Electric","--",IF(D620="Gasoline",_xlfn._xlws.FILTER(GFCF2[Fuel_NOX],(GFCF2[MY]=E620)),""))</f>
        <v>0.97699999999999998</v>
      </c>
      <c r="AH620" s="157">
        <f t="shared" si="170"/>
        <v>0.97699999999999998</v>
      </c>
      <c r="AI620" s="158">
        <f t="shared" si="171"/>
        <v>1.99</v>
      </c>
      <c r="AJ620" s="158">
        <f t="shared" si="172"/>
        <v>7.6714039999999999</v>
      </c>
      <c r="AK620" s="158">
        <f t="shared" si="173"/>
        <v>19.222238295145925</v>
      </c>
      <c r="AL620" s="158">
        <f t="shared" si="174"/>
        <v>74.101284294641005</v>
      </c>
      <c r="AM620" s="158">
        <f t="shared" si="175"/>
        <v>9.6111191475729638E-3</v>
      </c>
      <c r="AN620" s="158">
        <f t="shared" si="176"/>
        <v>3.7050642147320505E-2</v>
      </c>
      <c r="AO620" s="158">
        <f t="shared" si="177"/>
        <v>8.8403073919376112E-3</v>
      </c>
      <c r="AP620" s="157"/>
      <c r="AQ620" s="161"/>
      <c r="AR620" s="161"/>
      <c r="AS620" s="161" t="str">
        <f>IF(ISNA(VLOOKUP($B620,'2017 Emission Inventory'!$B$2:$B$803,1,FALSE)),"No","Yes")</f>
        <v>Yes</v>
      </c>
      <c r="AT620" s="161" t="str">
        <f>IFERROR(INDEX('2017 Emission Inventory'!$C$2:$C$803,MATCH($B620,'2017 Emission Inventory'!$B$2:$B$803,0)),"")</f>
        <v>Lift</v>
      </c>
      <c r="AU620" s="161" t="str">
        <f>IFERROR(INDEX('2017 Emission Inventory'!$D$2:$D$803,MATCH($B620,'2017 Emission Inventory'!$B$2:$B$803,0)),"")</f>
        <v>Gasoline</v>
      </c>
      <c r="AV620" s="161">
        <f>IFERROR(INDEX('2017 Emission Inventory'!$E$2:$E$803,MATCH($B620,'2017 Emission Inventory'!$B$2:$B$803,0)),"")</f>
        <v>2002</v>
      </c>
      <c r="AW620" s="161">
        <f>IFERROR(INDEX('2017 Emission Inventory'!$F$2:$F$803,MATCH($B620,'2017 Emission Inventory'!$B$2:$B$803,0)),"")</f>
        <v>22</v>
      </c>
      <c r="AX620" s="161">
        <f>IFERROR(INDEX('2017 Emission Inventory'!$G$2:$G$803,MATCH($B620,'2017 Emission Inventory'!$B$2:$B$803,0)),"")</f>
        <v>398.3125</v>
      </c>
      <c r="AY620" s="162">
        <f>IFERROR(INDEX('2017 Emission Inventory'!$AL$2:$AL$803,MATCH($B620,'2017 Emission Inventory'!$B$2:$B$803,0)),"")</f>
        <v>74.101284294641005</v>
      </c>
      <c r="AZ620" s="163">
        <f t="shared" si="178"/>
        <v>0</v>
      </c>
      <c r="BB620" s="166"/>
    </row>
    <row r="621" spans="1:54" s="160" customFormat="1" x14ac:dyDescent="0.35">
      <c r="A621" s="157">
        <v>620</v>
      </c>
      <c r="B621" s="157">
        <v>299956</v>
      </c>
      <c r="C621" s="157" t="s">
        <v>476</v>
      </c>
      <c r="D621" s="157" t="s">
        <v>16</v>
      </c>
      <c r="E621" s="157">
        <v>2002</v>
      </c>
      <c r="F621" s="157">
        <v>22</v>
      </c>
      <c r="G621" s="157">
        <v>398.3125</v>
      </c>
      <c r="H621" s="157"/>
      <c r="I621" s="157">
        <f t="shared" si="162"/>
        <v>25</v>
      </c>
      <c r="J621" s="157" t="str">
        <f>IF(D621="Electric","--",IF(D621="Diesel",VLOOKUP(C621,[2]ORDLF!A:B,2,FALSE),""))</f>
        <v/>
      </c>
      <c r="K621" s="157">
        <f>IF(D621="Electric","--",IF(D621="Gasoline",VLOOKUP(C621,LSILF!A:C,3,FALSE),""))</f>
        <v>0.5</v>
      </c>
      <c r="L621" s="158">
        <f t="shared" si="179"/>
        <v>0.5</v>
      </c>
      <c r="M621" s="157" t="str" cm="1">
        <f t="array" ref="M621">IF(D621="Electric","--",IF(D621="Diesel",_xlfn._xlws.FILTER(DIESCH[CH Cap],(DIESCH[HP Bin]=I621)),""))</f>
        <v/>
      </c>
      <c r="N621" s="157">
        <v>2000</v>
      </c>
      <c r="O621" s="157">
        <f t="shared" si="163"/>
        <v>2000</v>
      </c>
      <c r="P621" s="157">
        <f t="shared" si="164"/>
        <v>7169.625</v>
      </c>
      <c r="Q621" s="157" t="str" cm="1">
        <f t="array" ref="Q621">IF(D621="Electric","--",IF(D621="Diesel",_xlfn._xlws.FILTER(ORDEF[HC-ZH (g/hp-hr)],(ORDEF[HP]=I621)*(ORDEF[Model_Year]=E621)),""))</f>
        <v/>
      </c>
      <c r="R621" s="157" cm="1">
        <f t="array" ref="R621">IF(D621="Electric","--",IF(D621="Gasoline",_xlfn._xlws.FILTER(LSIEF[HC-ZH (g/hp-hr)],(LSIEF[Fuel]=D621)*(LSIEF[HP Bin]=I621)*(LSIEF[Model Year]=E621)),""))</f>
        <v>1.54</v>
      </c>
      <c r="S621" s="158">
        <f t="shared" si="165"/>
        <v>1.54</v>
      </c>
      <c r="T621" s="159" t="str" cm="1">
        <f t="array" ref="T621">IF(D621="Electric","--",IF(D621="Diesel",_xlfn._xlws.FILTER(ORDEF[HCDR],(ORDEF[HP]=I621)*(ORDEF[Model_Year]=E621),),""))</f>
        <v/>
      </c>
      <c r="U621" s="159" cm="1">
        <f t="array" ref="U621">IF(D621="Electric","--",IF(D621="Gasoline",_xlfn._xlws.FILTER(LSIEF[HC DR],(LSIEF[Fuel]=D621)*(LSIEF[HP Bin]=I621)*(LSIEF[Model Year]=E621)),""))</f>
        <v>2.2499999999999999E-4</v>
      </c>
      <c r="V621" s="159">
        <f t="shared" si="166"/>
        <v>2.2499999999999999E-4</v>
      </c>
      <c r="W621" s="158" t="str" cm="1">
        <f t="array" ref="W621">IF(D621="Electric","--",IF(D621="Diesel",_xlfn._xlws.FILTER(ORDEF[NOXzh],(ORDEF[HP]=I621)*(ORDEF[Model_Year]=E621)),""))</f>
        <v/>
      </c>
      <c r="X621" s="158" cm="1">
        <f t="array" ref="X621">IF(D621="Electric","--",IF(D621="Gasoline",_xlfn._xlws.FILTER(LSIEF[NOX-ZH (g/hp-hr)],(LSIEF[Fuel]=D621)*(LSIEF[HP Bin]=I621)*(LSIEF[Model Year]=E621)),""))</f>
        <v>7.32</v>
      </c>
      <c r="Y621" s="158">
        <f t="shared" si="167"/>
        <v>7.32</v>
      </c>
      <c r="Z621" s="159" t="str" cm="1">
        <f t="array" ref="Z621">IF(D621="Electric","--",IF(D621="Diesel",_xlfn._xlws.FILTER(ORDEF[NOXdr],(ORDEF[HP]=I621)*(ORDEF[Model_Year]=E621)),""))</f>
        <v/>
      </c>
      <c r="AA621" s="159" cm="1">
        <f t="array" ref="AA621">IF(E621="Electric","--",IF(D621="Gasoline",_xlfn._xlws.FILTER(LSIEF[NOX DR],(LSIEF[Fuel]=D621)*(LSIEF[HP Bin]=I621)*(LSIEF[Model Year]=E621)),""))</f>
        <v>2.6600000000000001E-4</v>
      </c>
      <c r="AB621" s="159">
        <f t="shared" si="168"/>
        <v>2.6600000000000001E-4</v>
      </c>
      <c r="AC621" s="158" t="str" cm="1">
        <f t="array" ref="AC621">IF(D621="Electric","--",IF(D621="Diesel",_xlfn._xlws.FILTER(DFCF2[Fuel_HC],(DFCF2[MY]=E621)),""))</f>
        <v/>
      </c>
      <c r="AD621" s="158" cm="1">
        <f t="array" ref="AD621">IF(D621="Electric","--",IF(D621="Gasoline",_xlfn._xlws.FILTER(GFCF2[Fuel_HC],(GFCF2[MY]=E621)),""))</f>
        <v>1</v>
      </c>
      <c r="AE621" s="158">
        <f t="shared" si="169"/>
        <v>1</v>
      </c>
      <c r="AF621" s="157" t="str" cm="1">
        <f t="array" ref="AF621">IF(D621="Electric","--",IF(D621="Diesel",_xlfn._xlws.FILTER(DFCF2[Fuel_NOX],(DFCF2[MY]=E621)),""))</f>
        <v/>
      </c>
      <c r="AG621" s="157" cm="1">
        <f t="array" ref="AG621">IF(D621="Electric","--",IF(D621="Gasoline",_xlfn._xlws.FILTER(GFCF2[Fuel_NOX],(GFCF2[MY]=E621)),""))</f>
        <v>0.97699999999999998</v>
      </c>
      <c r="AH621" s="157">
        <f t="shared" si="170"/>
        <v>0.97699999999999998</v>
      </c>
      <c r="AI621" s="158">
        <f t="shared" si="171"/>
        <v>1.99</v>
      </c>
      <c r="AJ621" s="158">
        <f t="shared" si="172"/>
        <v>7.6714039999999999</v>
      </c>
      <c r="AK621" s="158">
        <f t="shared" si="173"/>
        <v>19.222238295145925</v>
      </c>
      <c r="AL621" s="158">
        <f t="shared" si="174"/>
        <v>74.101284294641005</v>
      </c>
      <c r="AM621" s="158">
        <f t="shared" si="175"/>
        <v>9.6111191475729638E-3</v>
      </c>
      <c r="AN621" s="158">
        <f t="shared" si="176"/>
        <v>3.7050642147320505E-2</v>
      </c>
      <c r="AO621" s="158">
        <f t="shared" si="177"/>
        <v>8.8403073919376112E-3</v>
      </c>
      <c r="AP621" s="157"/>
      <c r="AQ621" s="161"/>
      <c r="AR621" s="161"/>
      <c r="AS621" s="161" t="str">
        <f>IF(ISNA(VLOOKUP($B621,'2017 Emission Inventory'!$B$2:$B$803,1,FALSE)),"No","Yes")</f>
        <v>Yes</v>
      </c>
      <c r="AT621" s="161" t="str">
        <f>IFERROR(INDEX('2017 Emission Inventory'!$C$2:$C$803,MATCH($B621,'2017 Emission Inventory'!$B$2:$B$803,0)),"")</f>
        <v>Lift</v>
      </c>
      <c r="AU621" s="161" t="str">
        <f>IFERROR(INDEX('2017 Emission Inventory'!$D$2:$D$803,MATCH($B621,'2017 Emission Inventory'!$B$2:$B$803,0)),"")</f>
        <v>Gasoline</v>
      </c>
      <c r="AV621" s="161">
        <f>IFERROR(INDEX('2017 Emission Inventory'!$E$2:$E$803,MATCH($B621,'2017 Emission Inventory'!$B$2:$B$803,0)),"")</f>
        <v>2002</v>
      </c>
      <c r="AW621" s="161">
        <f>IFERROR(INDEX('2017 Emission Inventory'!$F$2:$F$803,MATCH($B621,'2017 Emission Inventory'!$B$2:$B$803,0)),"")</f>
        <v>22</v>
      </c>
      <c r="AX621" s="161">
        <f>IFERROR(INDEX('2017 Emission Inventory'!$G$2:$G$803,MATCH($B621,'2017 Emission Inventory'!$B$2:$B$803,0)),"")</f>
        <v>398.3125</v>
      </c>
      <c r="AY621" s="162">
        <f>IFERROR(INDEX('2017 Emission Inventory'!$AL$2:$AL$803,MATCH($B621,'2017 Emission Inventory'!$B$2:$B$803,0)),"")</f>
        <v>74.101284294641005</v>
      </c>
      <c r="AZ621" s="163">
        <f t="shared" si="178"/>
        <v>0</v>
      </c>
      <c r="BB621" s="166"/>
    </row>
    <row r="622" spans="1:54" s="160" customFormat="1" x14ac:dyDescent="0.35">
      <c r="A622" s="157">
        <v>621</v>
      </c>
      <c r="B622" s="157">
        <v>297499</v>
      </c>
      <c r="C622" s="157" t="s">
        <v>476</v>
      </c>
      <c r="D622" s="157" t="s">
        <v>16</v>
      </c>
      <c r="E622" s="157">
        <v>2004</v>
      </c>
      <c r="F622" s="157">
        <v>217</v>
      </c>
      <c r="G622" s="157">
        <v>398.3125</v>
      </c>
      <c r="H622" s="157"/>
      <c r="I622" s="157">
        <f t="shared" si="162"/>
        <v>300</v>
      </c>
      <c r="J622" s="157" t="str">
        <f>IF(D622="Electric","--",IF(D622="Diesel",VLOOKUP(C622,[2]ORDLF!A:B,2,FALSE),""))</f>
        <v/>
      </c>
      <c r="K622" s="157">
        <f>IF(D622="Electric","--",IF(D622="Gasoline",VLOOKUP(C622,LSILF!A:C,3,FALSE),""))</f>
        <v>0.5</v>
      </c>
      <c r="L622" s="158">
        <f t="shared" si="179"/>
        <v>0.5</v>
      </c>
      <c r="M622" s="157" t="str" cm="1">
        <f t="array" ref="M622">IF(D622="Electric","--",IF(D622="Diesel",_xlfn._xlws.FILTER(DIESCH[CH Cap],(DIESCH[HP Bin]=I622)),""))</f>
        <v/>
      </c>
      <c r="N622" s="157" cm="1">
        <f t="array" ref="N622">IF(D622="Electric","--",IF(D622="Gasoline",_xlfn._xlws.FILTER(LSICH[CH Cap],(LSICH[Fuel Type]=D622)*(LSICH[MY]=E622)),""))</f>
        <v>7000</v>
      </c>
      <c r="O622" s="157">
        <f t="shared" si="163"/>
        <v>7000</v>
      </c>
      <c r="P622" s="157">
        <f t="shared" si="164"/>
        <v>6373</v>
      </c>
      <c r="Q622" s="157" t="str" cm="1">
        <f t="array" ref="Q622">IF(D622="Electric","--",IF(D622="Diesel",_xlfn._xlws.FILTER(ORDEF[HC-ZH (g/hp-hr)],(ORDEF[HP]=I622)*(ORDEF[Model_Year]=E622)),""))</f>
        <v/>
      </c>
      <c r="R622" s="157" cm="1">
        <f t="array" ref="R622">IF(D622="Electric","--",IF(D622="Gasoline",_xlfn._xlws.FILTER(LSIEF[HC-ZH (g/hp-hr)],(LSIEF[Fuel]=D622)*(LSIEF[HP Bin]=I622)*(LSIEF[Model Year]=E622)),""))</f>
        <v>0.129</v>
      </c>
      <c r="S622" s="158">
        <f t="shared" si="165"/>
        <v>0.129</v>
      </c>
      <c r="T622" s="159" t="str" cm="1">
        <f t="array" ref="T622">IF(D622="Electric","--",IF(D622="Diesel",_xlfn._xlws.FILTER(ORDEF[HCDR],(ORDEF[HP]=I622)*(ORDEF[Model_Year]=E622),),""))</f>
        <v/>
      </c>
      <c r="U622" s="159" cm="1">
        <f t="array" ref="U622">IF(D622="Electric","--",IF(D622="Gasoline",_xlfn._xlws.FILTER(LSIEF[HC DR],(LSIEF[Fuel]=D622)*(LSIEF[HP Bin]=I622)*(LSIEF[Model Year]=E622)),""))</f>
        <v>3.746E-4</v>
      </c>
      <c r="V622" s="159">
        <f t="shared" si="166"/>
        <v>3.746E-4</v>
      </c>
      <c r="W622" s="158" t="str" cm="1">
        <f t="array" ref="W622">IF(D622="Electric","--",IF(D622="Diesel",_xlfn._xlws.FILTER(ORDEF[NOXzh],(ORDEF[HP]=I622)*(ORDEF[Model_Year]=E622)),""))</f>
        <v/>
      </c>
      <c r="X622" s="158" cm="1">
        <f t="array" ref="X622">IF(D622="Electric","--",IF(D622="Gasoline",_xlfn._xlws.FILTER(LSIEF[NOX-ZH (g/hp-hr)],(LSIEF[Fuel]=D622)*(LSIEF[HP Bin]=I622)*(LSIEF[Model Year]=E622)),""))</f>
        <v>0.13700000000000001</v>
      </c>
      <c r="Y622" s="158">
        <f t="shared" si="167"/>
        <v>0.13700000000000001</v>
      </c>
      <c r="Z622" s="159" t="str" cm="1">
        <f t="array" ref="Z622">IF(D622="Electric","--",IF(D622="Diesel",_xlfn._xlws.FILTER(ORDEF[NOXdr],(ORDEF[HP]=I622)*(ORDEF[Model_Year]=E622)),""))</f>
        <v/>
      </c>
      <c r="AA622" s="159" cm="1">
        <f t="array" ref="AA622">IF(E622="Electric","--",IF(D622="Gasoline",_xlfn._xlws.FILTER(LSIEF[NOX DR],(LSIEF[Fuel]=D622)*(LSIEF[HP Bin]=I622)*(LSIEF[Model Year]=E622)),""))</f>
        <v>4.0660000000000002E-4</v>
      </c>
      <c r="AB622" s="159">
        <f t="shared" si="168"/>
        <v>4.0660000000000002E-4</v>
      </c>
      <c r="AC622" s="158" t="str" cm="1">
        <f t="array" ref="AC622">IF(D622="Electric","--",IF(D622="Diesel",_xlfn._xlws.FILTER(DFCF2[Fuel_HC],(DFCF2[MY]=E622)),""))</f>
        <v/>
      </c>
      <c r="AD622" s="158" cm="1">
        <f t="array" ref="AD622">IF(D622="Electric","--",IF(D622="Gasoline",_xlfn._xlws.FILTER(GFCF2[Fuel_HC],(GFCF2[MY]=E622)),""))</f>
        <v>1</v>
      </c>
      <c r="AE622" s="158">
        <f t="shared" si="169"/>
        <v>1</v>
      </c>
      <c r="AF622" s="157" t="str" cm="1">
        <f t="array" ref="AF622">IF(D622="Electric","--",IF(D622="Diesel",_xlfn._xlws.FILTER(DFCF2[Fuel_NOX],(DFCF2[MY]=E622)),""))</f>
        <v/>
      </c>
      <c r="AG622" s="157" cm="1">
        <f t="array" ref="AG622">IF(D622="Electric","--",IF(D622="Gasoline",_xlfn._xlws.FILTER(GFCF2[Fuel_NOX],(GFCF2[MY]=E622)),""))</f>
        <v>0.97699999999999998</v>
      </c>
      <c r="AH622" s="157">
        <f t="shared" si="170"/>
        <v>0.97699999999999998</v>
      </c>
      <c r="AI622" s="158">
        <f t="shared" si="171"/>
        <v>2.5163258000000002</v>
      </c>
      <c r="AJ622" s="158">
        <f t="shared" si="172"/>
        <v>2.6655117786000004</v>
      </c>
      <c r="AK622" s="158">
        <f t="shared" si="173"/>
        <v>239.74789565586443</v>
      </c>
      <c r="AL622" s="158">
        <f t="shared" si="174"/>
        <v>253.96188353879714</v>
      </c>
      <c r="AM622" s="158">
        <f t="shared" si="175"/>
        <v>0.11987394782793222</v>
      </c>
      <c r="AN622" s="158">
        <f t="shared" si="176"/>
        <v>0.12698094176939859</v>
      </c>
      <c r="AO622" s="158">
        <f t="shared" si="177"/>
        <v>0.11026005721213204</v>
      </c>
      <c r="AP622" s="157"/>
      <c r="AQ622" s="161"/>
      <c r="AR622" s="161"/>
      <c r="AS622" s="161" t="str">
        <f>IF(ISNA(VLOOKUP($B622,'2017 Emission Inventory'!$B$2:$B$803,1,FALSE)),"No","Yes")</f>
        <v>Yes</v>
      </c>
      <c r="AT622" s="161" t="str">
        <f>IFERROR(INDEX('2017 Emission Inventory'!$C$2:$C$803,MATCH($B622,'2017 Emission Inventory'!$B$2:$B$803,0)),"")</f>
        <v>Lift</v>
      </c>
      <c r="AU622" s="161" t="str">
        <f>IFERROR(INDEX('2017 Emission Inventory'!$D$2:$D$803,MATCH($B622,'2017 Emission Inventory'!$B$2:$B$803,0)),"")</f>
        <v>Gasoline</v>
      </c>
      <c r="AV622" s="161">
        <f>IFERROR(INDEX('2017 Emission Inventory'!$E$2:$E$803,MATCH($B622,'2017 Emission Inventory'!$B$2:$B$803,0)),"")</f>
        <v>2004</v>
      </c>
      <c r="AW622" s="161">
        <f>IFERROR(INDEX('2017 Emission Inventory'!$F$2:$F$803,MATCH($B622,'2017 Emission Inventory'!$B$2:$B$803,0)),"")</f>
        <v>217</v>
      </c>
      <c r="AX622" s="161">
        <f>IFERROR(INDEX('2017 Emission Inventory'!$G$2:$G$803,MATCH($B622,'2017 Emission Inventory'!$B$2:$B$803,0)),"")</f>
        <v>398.3125</v>
      </c>
      <c r="AY622" s="162">
        <f>IFERROR(INDEX('2017 Emission Inventory'!$AL$2:$AL$803,MATCH($B622,'2017 Emission Inventory'!$B$2:$B$803,0)),"")</f>
        <v>208.73516669635549</v>
      </c>
      <c r="AZ622" s="163">
        <f t="shared" si="178"/>
        <v>45.226716842441647</v>
      </c>
      <c r="BB622" s="166"/>
    </row>
    <row r="623" spans="1:54" s="160" customFormat="1" x14ac:dyDescent="0.35">
      <c r="A623" s="157">
        <v>622</v>
      </c>
      <c r="B623" s="157">
        <v>828248</v>
      </c>
      <c r="C623" s="157" t="s">
        <v>476</v>
      </c>
      <c r="D623" s="157" t="s">
        <v>16</v>
      </c>
      <c r="E623" s="157">
        <v>2004</v>
      </c>
      <c r="F623" s="157">
        <v>169</v>
      </c>
      <c r="G623" s="157">
        <v>398.3125</v>
      </c>
      <c r="H623" s="157"/>
      <c r="I623" s="157">
        <f t="shared" si="162"/>
        <v>175</v>
      </c>
      <c r="J623" s="157" t="str">
        <f>IF(D623="Electric","--",IF(D623="Diesel",VLOOKUP(C623,[2]ORDLF!A:B,2,FALSE),""))</f>
        <v/>
      </c>
      <c r="K623" s="157">
        <f>IF(D623="Electric","--",IF(D623="Gasoline",VLOOKUP(C623,LSILF!A:C,3,FALSE),""))</f>
        <v>0.5</v>
      </c>
      <c r="L623" s="158">
        <f t="shared" si="179"/>
        <v>0.5</v>
      </c>
      <c r="M623" s="157" t="str" cm="1">
        <f t="array" ref="M623">IF(D623="Electric","--",IF(D623="Diesel",_xlfn._xlws.FILTER(DIESCH[CH Cap],(DIESCH[HP Bin]=I623)),""))</f>
        <v/>
      </c>
      <c r="N623" s="157" cm="1">
        <f t="array" ref="N623">IF(D623="Electric","--",IF(D623="Gasoline",_xlfn._xlws.FILTER(LSICH[CH Cap],(LSICH[Fuel Type]=D623)*(LSICH[MY]=E623)),""))</f>
        <v>7000</v>
      </c>
      <c r="O623" s="157">
        <f t="shared" si="163"/>
        <v>7000</v>
      </c>
      <c r="P623" s="157">
        <f t="shared" si="164"/>
        <v>6373</v>
      </c>
      <c r="Q623" s="157" t="str" cm="1">
        <f t="array" ref="Q623">IF(D623="Electric","--",IF(D623="Diesel",_xlfn._xlws.FILTER(ORDEF[HC-ZH (g/hp-hr)],(ORDEF[HP]=I623)*(ORDEF[Model_Year]=E623)),""))</f>
        <v/>
      </c>
      <c r="R623" s="157" cm="1">
        <f t="array" ref="R623">IF(D623="Electric","--",IF(D623="Gasoline",_xlfn._xlws.FILTER(LSIEF[HC-ZH (g/hp-hr)],(LSIEF[Fuel]=D623)*(LSIEF[HP Bin]=I623)*(LSIEF[Model Year]=E623)),""))</f>
        <v>0.129</v>
      </c>
      <c r="S623" s="158">
        <f t="shared" si="165"/>
        <v>0.129</v>
      </c>
      <c r="T623" s="159" t="str" cm="1">
        <f t="array" ref="T623">IF(D623="Electric","--",IF(D623="Diesel",_xlfn._xlws.FILTER(ORDEF[HCDR],(ORDEF[HP]=I623)*(ORDEF[Model_Year]=E623),),""))</f>
        <v/>
      </c>
      <c r="U623" s="159" cm="1">
        <f t="array" ref="U623">IF(D623="Electric","--",IF(D623="Gasoline",_xlfn._xlws.FILTER(LSIEF[HC DR],(LSIEF[Fuel]=D623)*(LSIEF[HP Bin]=I623)*(LSIEF[Model Year]=E623)),""))</f>
        <v>3.746E-4</v>
      </c>
      <c r="V623" s="159">
        <f t="shared" si="166"/>
        <v>3.746E-4</v>
      </c>
      <c r="W623" s="158" t="str" cm="1">
        <f t="array" ref="W623">IF(D623="Electric","--",IF(D623="Diesel",_xlfn._xlws.FILTER(ORDEF[NOXzh],(ORDEF[HP]=I623)*(ORDEF[Model_Year]=E623)),""))</f>
        <v/>
      </c>
      <c r="X623" s="158" cm="1">
        <f t="array" ref="X623">IF(D623="Electric","--",IF(D623="Gasoline",_xlfn._xlws.FILTER(LSIEF[NOX-ZH (g/hp-hr)],(LSIEF[Fuel]=D623)*(LSIEF[HP Bin]=I623)*(LSIEF[Model Year]=E623)),""))</f>
        <v>0.13700000000000001</v>
      </c>
      <c r="Y623" s="158">
        <f t="shared" si="167"/>
        <v>0.13700000000000001</v>
      </c>
      <c r="Z623" s="159" t="str" cm="1">
        <f t="array" ref="Z623">IF(D623="Electric","--",IF(D623="Diesel",_xlfn._xlws.FILTER(ORDEF[NOXdr],(ORDEF[HP]=I623)*(ORDEF[Model_Year]=E623)),""))</f>
        <v/>
      </c>
      <c r="AA623" s="159" cm="1">
        <f t="array" ref="AA623">IF(E623="Electric","--",IF(D623="Gasoline",_xlfn._xlws.FILTER(LSIEF[NOX DR],(LSIEF[Fuel]=D623)*(LSIEF[HP Bin]=I623)*(LSIEF[Model Year]=E623)),""))</f>
        <v>4.0660000000000002E-4</v>
      </c>
      <c r="AB623" s="159">
        <f t="shared" si="168"/>
        <v>4.0660000000000002E-4</v>
      </c>
      <c r="AC623" s="158" t="str" cm="1">
        <f t="array" ref="AC623">IF(D623="Electric","--",IF(D623="Diesel",_xlfn._xlws.FILTER(DFCF2[Fuel_HC],(DFCF2[MY]=E623)),""))</f>
        <v/>
      </c>
      <c r="AD623" s="158" cm="1">
        <f t="array" ref="AD623">IF(D623="Electric","--",IF(D623="Gasoline",_xlfn._xlws.FILTER(GFCF2[Fuel_HC],(GFCF2[MY]=E623)),""))</f>
        <v>1</v>
      </c>
      <c r="AE623" s="158">
        <f t="shared" si="169"/>
        <v>1</v>
      </c>
      <c r="AF623" s="157" t="str" cm="1">
        <f t="array" ref="AF623">IF(D623="Electric","--",IF(D623="Diesel",_xlfn._xlws.FILTER(DFCF2[Fuel_NOX],(DFCF2[MY]=E623)),""))</f>
        <v/>
      </c>
      <c r="AG623" s="157" cm="1">
        <f t="array" ref="AG623">IF(D623="Electric","--",IF(D623="Gasoline",_xlfn._xlws.FILTER(GFCF2[Fuel_NOX],(GFCF2[MY]=E623)),""))</f>
        <v>0.97699999999999998</v>
      </c>
      <c r="AH623" s="157">
        <f t="shared" si="170"/>
        <v>0.97699999999999998</v>
      </c>
      <c r="AI623" s="158">
        <f t="shared" si="171"/>
        <v>2.5163258000000002</v>
      </c>
      <c r="AJ623" s="158">
        <f t="shared" si="172"/>
        <v>2.6655117786000004</v>
      </c>
      <c r="AK623" s="158">
        <f t="shared" si="173"/>
        <v>186.71610306839213</v>
      </c>
      <c r="AL623" s="158">
        <f t="shared" si="174"/>
        <v>197.78598303251943</v>
      </c>
      <c r="AM623" s="158">
        <f t="shared" si="175"/>
        <v>9.3358051534196074E-2</v>
      </c>
      <c r="AN623" s="158">
        <f t="shared" si="176"/>
        <v>9.8892991516259715E-2</v>
      </c>
      <c r="AO623" s="158">
        <f t="shared" si="177"/>
        <v>8.587073580115355E-2</v>
      </c>
      <c r="AP623" s="157"/>
      <c r="AQ623" s="161"/>
      <c r="AR623" s="161"/>
      <c r="AS623" s="161" t="str">
        <f>IF(ISNA(VLOOKUP($B623,'2017 Emission Inventory'!$B$2:$B$803,1,FALSE)),"No","Yes")</f>
        <v>Yes</v>
      </c>
      <c r="AT623" s="161" t="str">
        <f>IFERROR(INDEX('2017 Emission Inventory'!$C$2:$C$803,MATCH($B623,'2017 Emission Inventory'!$B$2:$B$803,0)),"")</f>
        <v>Lift</v>
      </c>
      <c r="AU623" s="161" t="str">
        <f>IFERROR(INDEX('2017 Emission Inventory'!$D$2:$D$803,MATCH($B623,'2017 Emission Inventory'!$B$2:$B$803,0)),"")</f>
        <v>Gasoline</v>
      </c>
      <c r="AV623" s="161">
        <f>IFERROR(INDEX('2017 Emission Inventory'!$E$2:$E$803,MATCH($B623,'2017 Emission Inventory'!$B$2:$B$803,0)),"")</f>
        <v>2004</v>
      </c>
      <c r="AW623" s="161">
        <f>IFERROR(INDEX('2017 Emission Inventory'!$F$2:$F$803,MATCH($B623,'2017 Emission Inventory'!$B$2:$B$803,0)),"")</f>
        <v>169</v>
      </c>
      <c r="AX623" s="161">
        <f>IFERROR(INDEX('2017 Emission Inventory'!$G$2:$G$803,MATCH($B623,'2017 Emission Inventory'!$B$2:$B$803,0)),"")</f>
        <v>398.3125</v>
      </c>
      <c r="AY623" s="162">
        <f>IFERROR(INDEX('2017 Emission Inventory'!$AL$2:$AL$803,MATCH($B623,'2017 Emission Inventory'!$B$2:$B$803,0)),"")</f>
        <v>162.56333258840587</v>
      </c>
      <c r="AZ623" s="163">
        <f t="shared" si="178"/>
        <v>35.222650444113555</v>
      </c>
      <c r="BB623" s="166"/>
    </row>
    <row r="624" spans="1:54" s="160" customFormat="1" x14ac:dyDescent="0.35">
      <c r="A624" s="157">
        <v>623</v>
      </c>
      <c r="B624" s="157">
        <v>61728</v>
      </c>
      <c r="C624" s="157" t="s">
        <v>476</v>
      </c>
      <c r="D624" s="157" t="s">
        <v>16</v>
      </c>
      <c r="E624" s="157">
        <v>2006</v>
      </c>
      <c r="F624" s="157">
        <v>100</v>
      </c>
      <c r="G624" s="157">
        <v>398.3125</v>
      </c>
      <c r="H624" s="157"/>
      <c r="I624" s="157">
        <f t="shared" si="162"/>
        <v>175</v>
      </c>
      <c r="J624" s="157" t="str">
        <f>IF(D624="Electric","--",IF(D624="Diesel",VLOOKUP(C624,[2]ORDLF!A:B,2,FALSE),""))</f>
        <v/>
      </c>
      <c r="K624" s="157">
        <f>IF(D624="Electric","--",IF(D624="Gasoline",VLOOKUP(C624,LSILF!A:C,3,FALSE),""))</f>
        <v>0.5</v>
      </c>
      <c r="L624" s="158">
        <f t="shared" si="179"/>
        <v>0.5</v>
      </c>
      <c r="M624" s="157" t="str" cm="1">
        <f t="array" ref="M624">IF(D624="Electric","--",IF(D624="Diesel",_xlfn._xlws.FILTER(DIESCH[CH Cap],(DIESCH[HP Bin]=I624)),""))</f>
        <v/>
      </c>
      <c r="N624" s="157" cm="1">
        <f t="array" ref="N624">IF(D624="Electric","--",IF(D624="Gasoline",_xlfn._xlws.FILTER(LSICH[CH Cap],(LSICH[Fuel Type]=D624)*(LSICH[MY]=E624)),""))</f>
        <v>7000</v>
      </c>
      <c r="O624" s="157">
        <f t="shared" si="163"/>
        <v>7000</v>
      </c>
      <c r="P624" s="157">
        <f t="shared" si="164"/>
        <v>5576.375</v>
      </c>
      <c r="Q624" s="157" t="str" cm="1">
        <f t="array" ref="Q624">IF(D624="Electric","--",IF(D624="Diesel",_xlfn._xlws.FILTER(ORDEF[HC-ZH (g/hp-hr)],(ORDEF[HP]=I624)*(ORDEF[Model_Year]=E624)),""))</f>
        <v/>
      </c>
      <c r="R624" s="157" cm="1">
        <f t="array" ref="R624">IF(D624="Electric","--",IF(D624="Gasoline",_xlfn._xlws.FILTER(LSIEF[HC-ZH (g/hp-hr)],(LSIEF[Fuel]=D624)*(LSIEF[HP Bin]=I624)*(LSIEF[Model Year]=E624)),""))</f>
        <v>0.129</v>
      </c>
      <c r="S624" s="158">
        <f t="shared" si="165"/>
        <v>0.129</v>
      </c>
      <c r="T624" s="159" t="str" cm="1">
        <f t="array" ref="T624">IF(D624="Electric","--",IF(D624="Diesel",_xlfn._xlws.FILTER(ORDEF[HCDR],(ORDEF[HP]=I624)*(ORDEF[Model_Year]=E624),),""))</f>
        <v/>
      </c>
      <c r="U624" s="159" cm="1">
        <f t="array" ref="U624">IF(D624="Electric","--",IF(D624="Gasoline",_xlfn._xlws.FILTER(LSIEF[HC DR],(LSIEF[Fuel]=D624)*(LSIEF[HP Bin]=I624)*(LSIEF[Model Year]=E624)),""))</f>
        <v>3.746E-4</v>
      </c>
      <c r="V624" s="159">
        <f t="shared" si="166"/>
        <v>3.746E-4</v>
      </c>
      <c r="W624" s="158" t="str" cm="1">
        <f t="array" ref="W624">IF(D624="Electric","--",IF(D624="Diesel",_xlfn._xlws.FILTER(ORDEF[NOXzh],(ORDEF[HP]=I624)*(ORDEF[Model_Year]=E624)),""))</f>
        <v/>
      </c>
      <c r="X624" s="158" cm="1">
        <f t="array" ref="X624">IF(D624="Electric","--",IF(D624="Gasoline",_xlfn._xlws.FILTER(LSIEF[NOX-ZH (g/hp-hr)],(LSIEF[Fuel]=D624)*(LSIEF[HP Bin]=I624)*(LSIEF[Model Year]=E624)),""))</f>
        <v>0.13700000000000001</v>
      </c>
      <c r="Y624" s="158">
        <f t="shared" si="167"/>
        <v>0.13700000000000001</v>
      </c>
      <c r="Z624" s="159" t="str" cm="1">
        <f t="array" ref="Z624">IF(D624="Electric","--",IF(D624="Diesel",_xlfn._xlws.FILTER(ORDEF[NOXdr],(ORDEF[HP]=I624)*(ORDEF[Model_Year]=E624)),""))</f>
        <v/>
      </c>
      <c r="AA624" s="159" cm="1">
        <f t="array" ref="AA624">IF(E624="Electric","--",IF(D624="Gasoline",_xlfn._xlws.FILTER(LSIEF[NOX DR],(LSIEF[Fuel]=D624)*(LSIEF[HP Bin]=I624)*(LSIEF[Model Year]=E624)),""))</f>
        <v>4.0660000000000002E-4</v>
      </c>
      <c r="AB624" s="159">
        <f t="shared" si="168"/>
        <v>4.0660000000000002E-4</v>
      </c>
      <c r="AC624" s="158" t="str" cm="1">
        <f t="array" ref="AC624">IF(D624="Electric","--",IF(D624="Diesel",_xlfn._xlws.FILTER(DFCF2[Fuel_HC],(DFCF2[MY]=E624)),""))</f>
        <v/>
      </c>
      <c r="AD624" s="158" cm="1">
        <f t="array" ref="AD624">IF(D624="Electric","--",IF(D624="Gasoline",_xlfn._xlws.FILTER(GFCF2[Fuel_HC],(GFCF2[MY]=E624)),""))</f>
        <v>1</v>
      </c>
      <c r="AE624" s="158">
        <f t="shared" si="169"/>
        <v>1</v>
      </c>
      <c r="AF624" s="157" t="str" cm="1">
        <f t="array" ref="AF624">IF(D624="Electric","--",IF(D624="Diesel",_xlfn._xlws.FILTER(DFCF2[Fuel_NOX],(DFCF2[MY]=E624)),""))</f>
        <v/>
      </c>
      <c r="AG624" s="157" cm="1">
        <f t="array" ref="AG624">IF(D624="Electric","--",IF(D624="Gasoline",_xlfn._xlws.FILTER(GFCF2[Fuel_NOX],(GFCF2[MY]=E624)),""))</f>
        <v>0.97699999999999998</v>
      </c>
      <c r="AH624" s="157">
        <f t="shared" si="170"/>
        <v>0.97699999999999998</v>
      </c>
      <c r="AI624" s="158">
        <f t="shared" si="171"/>
        <v>2.2179100749999998</v>
      </c>
      <c r="AJ624" s="158">
        <f t="shared" si="172"/>
        <v>2.3490539312749998</v>
      </c>
      <c r="AK624" s="158">
        <f t="shared" si="173"/>
        <v>97.380529874040576</v>
      </c>
      <c r="AL624" s="158">
        <f t="shared" si="174"/>
        <v>103.13858939040061</v>
      </c>
      <c r="AM624" s="158">
        <f t="shared" si="175"/>
        <v>4.8690264937020292E-2</v>
      </c>
      <c r="AN624" s="158">
        <f t="shared" si="176"/>
        <v>5.1569294695200309E-2</v>
      </c>
      <c r="AO624" s="158">
        <f t="shared" si="177"/>
        <v>4.4785305689071263E-2</v>
      </c>
      <c r="AP624" s="157"/>
      <c r="AQ624" s="161"/>
      <c r="AR624" s="161"/>
      <c r="AS624" s="161" t="str">
        <f>IF(ISNA(VLOOKUP($B624,'2017 Emission Inventory'!$B$2:$B$803,1,FALSE)),"No","Yes")</f>
        <v>Yes</v>
      </c>
      <c r="AT624" s="161" t="str">
        <f>IFERROR(INDEX('2017 Emission Inventory'!$C$2:$C$803,MATCH($B624,'2017 Emission Inventory'!$B$2:$B$803,0)),"")</f>
        <v>Lift</v>
      </c>
      <c r="AU624" s="161" t="str">
        <f>IFERROR(INDEX('2017 Emission Inventory'!$D$2:$D$803,MATCH($B624,'2017 Emission Inventory'!$B$2:$B$803,0)),"")</f>
        <v>Gasoline</v>
      </c>
      <c r="AV624" s="161">
        <f>IFERROR(INDEX('2017 Emission Inventory'!$E$2:$E$803,MATCH($B624,'2017 Emission Inventory'!$B$2:$B$803,0)),"")</f>
        <v>2006</v>
      </c>
      <c r="AW624" s="161">
        <f>IFERROR(INDEX('2017 Emission Inventory'!$F$2:$F$803,MATCH($B624,'2017 Emission Inventory'!$B$2:$B$803,0)),"")</f>
        <v>100</v>
      </c>
      <c r="AX624" s="161">
        <f>IFERROR(INDEX('2017 Emission Inventory'!$G$2:$G$803,MATCH($B624,'2017 Emission Inventory'!$B$2:$B$803,0)),"")</f>
        <v>398.3125</v>
      </c>
      <c r="AY624" s="162">
        <f>IFERROR(INDEX('2017 Emission Inventory'!$AL$2:$AL$803,MATCH($B624,'2017 Emission Inventory'!$B$2:$B$803,0)),"")</f>
        <v>82.29678439388374</v>
      </c>
      <c r="AZ624" s="163">
        <f t="shared" si="178"/>
        <v>20.841804996516871</v>
      </c>
      <c r="BB624" s="166"/>
    </row>
    <row r="625" spans="1:54" s="160" customFormat="1" x14ac:dyDescent="0.35">
      <c r="A625" s="157">
        <v>624</v>
      </c>
      <c r="B625" s="157">
        <v>23846</v>
      </c>
      <c r="C625" s="157" t="s">
        <v>476</v>
      </c>
      <c r="D625" s="157" t="s">
        <v>16</v>
      </c>
      <c r="E625" s="157">
        <v>2009</v>
      </c>
      <c r="F625" s="157">
        <v>114</v>
      </c>
      <c r="G625" s="157">
        <v>398.3125</v>
      </c>
      <c r="H625" s="157"/>
      <c r="I625" s="157">
        <f t="shared" si="162"/>
        <v>175</v>
      </c>
      <c r="J625" s="157" t="str">
        <f>IF(D625="Electric","--",IF(D625="Diesel",VLOOKUP(C625,[2]ORDLF!A:B,2,FALSE),""))</f>
        <v/>
      </c>
      <c r="K625" s="157">
        <f>IF(D625="Electric","--",IF(D625="Gasoline",VLOOKUP(C625,LSILF!A:C,3,FALSE),""))</f>
        <v>0.5</v>
      </c>
      <c r="L625" s="158">
        <f t="shared" si="179"/>
        <v>0.5</v>
      </c>
      <c r="M625" s="157" t="str" cm="1">
        <f t="array" ref="M625">IF(D625="Electric","--",IF(D625="Diesel",_xlfn._xlws.FILTER(DIESCH[CH Cap],(DIESCH[HP Bin]=I625)),""))</f>
        <v/>
      </c>
      <c r="N625" s="157" cm="1">
        <f t="array" ref="N625">IF(D625="Electric","--",IF(D625="Gasoline",_xlfn._xlws.FILTER(LSICH[CH Cap],(LSICH[Fuel Type]=D625)*(LSICH[MY]=E625)),""))</f>
        <v>10000</v>
      </c>
      <c r="O625" s="157">
        <f t="shared" si="163"/>
        <v>10000</v>
      </c>
      <c r="P625" s="157">
        <f t="shared" si="164"/>
        <v>4381.4375</v>
      </c>
      <c r="Q625" s="157" t="str" cm="1">
        <f t="array" ref="Q625">IF(D625="Electric","--",IF(D625="Diesel",_xlfn._xlws.FILTER(ORDEF[HC-ZH (g/hp-hr)],(ORDEF[HP]=I625)*(ORDEF[Model_Year]=E625)),""))</f>
        <v/>
      </c>
      <c r="R625" s="157" cm="1">
        <f t="array" ref="R625">IF(D625="Electric","--",IF(D625="Gasoline",_xlfn._xlws.FILTER(LSIEF[HC-ZH (g/hp-hr)],(LSIEF[Fuel]=D625)*(LSIEF[HP Bin]=I625)*(LSIEF[Model Year]=E625)),""))</f>
        <v>0.129</v>
      </c>
      <c r="S625" s="158">
        <f t="shared" si="165"/>
        <v>0.129</v>
      </c>
      <c r="T625" s="159" t="str" cm="1">
        <f t="array" ref="T625">IF(D625="Electric","--",IF(D625="Diesel",_xlfn._xlws.FILTER(ORDEF[HCDR],(ORDEF[HP]=I625)*(ORDEF[Model_Year]=E625),),""))</f>
        <v/>
      </c>
      <c r="U625" s="159" cm="1">
        <f t="array" ref="U625">IF(D625="Electric","--",IF(D625="Gasoline",_xlfn._xlws.FILTER(LSIEF[HC DR],(LSIEF[Fuel]=D625)*(LSIEF[HP Bin]=I625)*(LSIEF[Model Year]=E625)),""))</f>
        <v>1.662E-4</v>
      </c>
      <c r="V625" s="159">
        <f t="shared" si="166"/>
        <v>1.662E-4</v>
      </c>
      <c r="W625" s="158" t="str" cm="1">
        <f t="array" ref="W625">IF(D625="Electric","--",IF(D625="Diesel",_xlfn._xlws.FILTER(ORDEF[NOXzh],(ORDEF[HP]=I625)*(ORDEF[Model_Year]=E625)),""))</f>
        <v/>
      </c>
      <c r="X625" s="158" cm="1">
        <f t="array" ref="X625">IF(D625="Electric","--",IF(D625="Gasoline",_xlfn._xlws.FILTER(LSIEF[NOX-ZH (g/hp-hr)],(LSIEF[Fuel]=D625)*(LSIEF[HP Bin]=I625)*(LSIEF[Model Year]=E625)),""))</f>
        <v>0.13700000000000001</v>
      </c>
      <c r="Y625" s="158">
        <f t="shared" si="167"/>
        <v>0.13700000000000001</v>
      </c>
      <c r="Z625" s="159" t="str" cm="1">
        <f t="array" ref="Z625">IF(D625="Electric","--",IF(D625="Diesel",_xlfn._xlws.FILTER(ORDEF[NOXdr],(ORDEF[HP]=I625)*(ORDEF[Model_Year]=E625)),""))</f>
        <v/>
      </c>
      <c r="AA625" s="159" cm="1">
        <f t="array" ref="AA625">IF(E625="Electric","--",IF(D625="Gasoline",_xlfn._xlws.FILTER(LSIEF[NOX DR],(LSIEF[Fuel]=D625)*(LSIEF[HP Bin]=I625)*(LSIEF[Model Year]=E625)),""))</f>
        <v>1.806E-4</v>
      </c>
      <c r="AB625" s="159">
        <f t="shared" si="168"/>
        <v>1.806E-4</v>
      </c>
      <c r="AC625" s="158" t="str" cm="1">
        <f t="array" ref="AC625">IF(D625="Electric","--",IF(D625="Diesel",_xlfn._xlws.FILTER(DFCF2[Fuel_HC],(DFCF2[MY]=E625)),""))</f>
        <v/>
      </c>
      <c r="AD625" s="158" cm="1">
        <f t="array" ref="AD625">IF(D625="Electric","--",IF(D625="Gasoline",_xlfn._xlws.FILTER(GFCF2[Fuel_HC],(GFCF2[MY]=E625)),""))</f>
        <v>1</v>
      </c>
      <c r="AE625" s="158">
        <f t="shared" si="169"/>
        <v>1</v>
      </c>
      <c r="AF625" s="157" t="str" cm="1">
        <f t="array" ref="AF625">IF(D625="Electric","--",IF(D625="Diesel",_xlfn._xlws.FILTER(DFCF2[Fuel_NOX],(DFCF2[MY]=E625)),""))</f>
        <v/>
      </c>
      <c r="AG625" s="157" cm="1">
        <f t="array" ref="AG625">IF(D625="Electric","--",IF(D625="Gasoline",_xlfn._xlws.FILTER(GFCF2[Fuel_NOX],(GFCF2[MY]=E625)),""))</f>
        <v>0.97699999999999998</v>
      </c>
      <c r="AH625" s="157">
        <f t="shared" si="170"/>
        <v>0.97699999999999998</v>
      </c>
      <c r="AI625" s="158">
        <f t="shared" si="171"/>
        <v>0.85719491250000002</v>
      </c>
      <c r="AJ625" s="158">
        <f t="shared" si="172"/>
        <v>0.9069369974125</v>
      </c>
      <c r="AK625" s="158">
        <f t="shared" si="173"/>
        <v>42.905467235601662</v>
      </c>
      <c r="AL625" s="158">
        <f t="shared" si="174"/>
        <v>45.395224656372385</v>
      </c>
      <c r="AM625" s="158">
        <f t="shared" si="175"/>
        <v>2.1452733617800833E-2</v>
      </c>
      <c r="AN625" s="158">
        <f t="shared" si="176"/>
        <v>2.2697612328186192E-2</v>
      </c>
      <c r="AO625" s="158">
        <f t="shared" si="177"/>
        <v>1.9732224381653205E-2</v>
      </c>
      <c r="AP625" s="157"/>
      <c r="AQ625" s="161"/>
      <c r="AR625" s="161"/>
      <c r="AS625" s="161" t="str">
        <f>IF(ISNA(VLOOKUP($B625,'2017 Emission Inventory'!$B$2:$B$803,1,FALSE)),"No","Yes")</f>
        <v>Yes</v>
      </c>
      <c r="AT625" s="161" t="str">
        <f>IFERROR(INDEX('2017 Emission Inventory'!$C$2:$C$803,MATCH($B625,'2017 Emission Inventory'!$B$2:$B$803,0)),"")</f>
        <v>Lift</v>
      </c>
      <c r="AU625" s="161" t="str">
        <f>IFERROR(INDEX('2017 Emission Inventory'!$D$2:$D$803,MATCH($B625,'2017 Emission Inventory'!$B$2:$B$803,0)),"")</f>
        <v>Gasoline</v>
      </c>
      <c r="AV625" s="161">
        <f>IFERROR(INDEX('2017 Emission Inventory'!$E$2:$E$803,MATCH($B625,'2017 Emission Inventory'!$B$2:$B$803,0)),"")</f>
        <v>2009</v>
      </c>
      <c r="AW625" s="161">
        <f>IFERROR(INDEX('2017 Emission Inventory'!$F$2:$F$803,MATCH($B625,'2017 Emission Inventory'!$B$2:$B$803,0)),"")</f>
        <v>114</v>
      </c>
      <c r="AX625" s="161">
        <f>IFERROR(INDEX('2017 Emission Inventory'!$G$2:$G$803,MATCH($B625,'2017 Emission Inventory'!$B$2:$B$803,0)),"")</f>
        <v>398.3125</v>
      </c>
      <c r="AY625" s="162">
        <f>IFERROR(INDEX('2017 Emission Inventory'!$AL$2:$AL$803,MATCH($B625,'2017 Emission Inventory'!$B$2:$B$803,0)),"")</f>
        <v>34.841869565612718</v>
      </c>
      <c r="AZ625" s="163">
        <f t="shared" si="178"/>
        <v>10.553355090759666</v>
      </c>
      <c r="BB625" s="166"/>
    </row>
    <row r="626" spans="1:54" s="160" customFormat="1" x14ac:dyDescent="0.35">
      <c r="A626" s="157">
        <v>625</v>
      </c>
      <c r="B626" s="157">
        <v>837547</v>
      </c>
      <c r="C626" s="157" t="s">
        <v>476</v>
      </c>
      <c r="D626" s="157" t="s">
        <v>16</v>
      </c>
      <c r="E626" s="157">
        <v>2013</v>
      </c>
      <c r="F626" s="157">
        <v>22</v>
      </c>
      <c r="G626" s="157">
        <v>398.3125</v>
      </c>
      <c r="H626" s="157"/>
      <c r="I626" s="157">
        <f t="shared" si="162"/>
        <v>25</v>
      </c>
      <c r="J626" s="157" t="str">
        <f>IF(D626="Electric","--",IF(D626="Diesel",VLOOKUP(C626,[2]ORDLF!A:B,2,FALSE),""))</f>
        <v/>
      </c>
      <c r="K626" s="157">
        <f>IF(D626="Electric","--",IF(D626="Gasoline",VLOOKUP(C626,LSILF!A:C,3,FALSE),""))</f>
        <v>0.5</v>
      </c>
      <c r="L626" s="158">
        <f t="shared" si="179"/>
        <v>0.5</v>
      </c>
      <c r="M626" s="157" t="str" cm="1">
        <f t="array" ref="M626">IF(D626="Electric","--",IF(D626="Diesel",_xlfn._xlws.FILTER(DIESCH[CH Cap],(DIESCH[HP Bin]=I626)),""))</f>
        <v/>
      </c>
      <c r="N626" s="157">
        <v>2000</v>
      </c>
      <c r="O626" s="157">
        <f t="shared" si="163"/>
        <v>2000</v>
      </c>
      <c r="P626" s="157">
        <f t="shared" si="164"/>
        <v>2788.1875</v>
      </c>
      <c r="Q626" s="157" t="str" cm="1">
        <f t="array" ref="Q626">IF(D626="Electric","--",IF(D626="Diesel",_xlfn._xlws.FILTER(ORDEF[HC-ZH (g/hp-hr)],(ORDEF[HP]=I626)*(ORDEF[Model_Year]=E626)),""))</f>
        <v/>
      </c>
      <c r="R626" s="157" cm="1">
        <f t="array" ref="R626">IF(D626="Electric","--",IF(D626="Gasoline",_xlfn._xlws.FILTER(LSIEF[HC-ZH (g/hp-hr)],(LSIEF[Fuel]=D626)*(LSIEF[HP Bin]=I626)*(LSIEF[Model Year]=E626)),""))</f>
        <v>1.54</v>
      </c>
      <c r="S626" s="158">
        <f t="shared" si="165"/>
        <v>1.54</v>
      </c>
      <c r="T626" s="159" t="str" cm="1">
        <f t="array" ref="T626">IF(D626="Electric","--",IF(D626="Diesel",_xlfn._xlws.FILTER(ORDEF[HCDR],(ORDEF[HP]=I626)*(ORDEF[Model_Year]=E626),),""))</f>
        <v/>
      </c>
      <c r="U626" s="159" cm="1">
        <f t="array" ref="U626">IF(D626="Electric","--",IF(D626="Gasoline",_xlfn._xlws.FILTER(LSIEF[HC DR],(LSIEF[Fuel]=D626)*(LSIEF[HP Bin]=I626)*(LSIEF[Model Year]=E626)),""))</f>
        <v>2.2499999999999999E-4</v>
      </c>
      <c r="V626" s="159">
        <f t="shared" si="166"/>
        <v>2.2499999999999999E-4</v>
      </c>
      <c r="W626" s="158" t="str" cm="1">
        <f t="array" ref="W626">IF(D626="Electric","--",IF(D626="Diesel",_xlfn._xlws.FILTER(ORDEF[NOXzh],(ORDEF[HP]=I626)*(ORDEF[Model_Year]=E626)),""))</f>
        <v/>
      </c>
      <c r="X626" s="158" cm="1">
        <f t="array" ref="X626">IF(D626="Electric","--",IF(D626="Gasoline",_xlfn._xlws.FILTER(LSIEF[NOX-ZH (g/hp-hr)],(LSIEF[Fuel]=D626)*(LSIEF[HP Bin]=I626)*(LSIEF[Model Year]=E626)),""))</f>
        <v>7.32</v>
      </c>
      <c r="Y626" s="158">
        <f t="shared" si="167"/>
        <v>7.32</v>
      </c>
      <c r="Z626" s="159" t="str" cm="1">
        <f t="array" ref="Z626">IF(D626="Electric","--",IF(D626="Diesel",_xlfn._xlws.FILTER(ORDEF[NOXdr],(ORDEF[HP]=I626)*(ORDEF[Model_Year]=E626)),""))</f>
        <v/>
      </c>
      <c r="AA626" s="159" cm="1">
        <f t="array" ref="AA626">IF(E626="Electric","--",IF(D626="Gasoline",_xlfn._xlws.FILTER(LSIEF[NOX DR],(LSIEF[Fuel]=D626)*(LSIEF[HP Bin]=I626)*(LSIEF[Model Year]=E626)),""))</f>
        <v>2.6600000000000001E-4</v>
      </c>
      <c r="AB626" s="159">
        <f t="shared" si="168"/>
        <v>2.6600000000000001E-4</v>
      </c>
      <c r="AC626" s="158" t="str" cm="1">
        <f t="array" ref="AC626">IF(D626="Electric","--",IF(D626="Diesel",_xlfn._xlws.FILTER(DFCF2[Fuel_HC],(DFCF2[MY]=E626)),""))</f>
        <v/>
      </c>
      <c r="AD626" s="158" cm="1">
        <f t="array" ref="AD626">IF(D626="Electric","--",IF(D626="Gasoline",_xlfn._xlws.FILTER(GFCF2[Fuel_HC],(GFCF2[MY]=E626)),""))</f>
        <v>1</v>
      </c>
      <c r="AE626" s="158">
        <f t="shared" si="169"/>
        <v>1</v>
      </c>
      <c r="AF626" s="157" t="str" cm="1">
        <f t="array" ref="AF626">IF(D626="Electric","--",IF(D626="Diesel",_xlfn._xlws.FILTER(DFCF2[Fuel_NOX],(DFCF2[MY]=E626)),""))</f>
        <v/>
      </c>
      <c r="AG626" s="157" cm="1">
        <f t="array" ref="AG626">IF(D626="Electric","--",IF(D626="Gasoline",_xlfn._xlws.FILTER(GFCF2[Fuel_NOX],(GFCF2[MY]=E626)),""))</f>
        <v>0.97699999999999998</v>
      </c>
      <c r="AH626" s="157">
        <f t="shared" si="170"/>
        <v>0.97699999999999998</v>
      </c>
      <c r="AI626" s="158">
        <f t="shared" si="171"/>
        <v>1.99</v>
      </c>
      <c r="AJ626" s="158">
        <f t="shared" si="172"/>
        <v>7.6714039999999999</v>
      </c>
      <c r="AK626" s="158">
        <f t="shared" si="173"/>
        <v>19.222238295145925</v>
      </c>
      <c r="AL626" s="158">
        <f t="shared" si="174"/>
        <v>74.101284294641005</v>
      </c>
      <c r="AM626" s="158">
        <f t="shared" si="175"/>
        <v>9.6111191475729638E-3</v>
      </c>
      <c r="AN626" s="158">
        <f t="shared" si="176"/>
        <v>3.7050642147320505E-2</v>
      </c>
      <c r="AO626" s="158">
        <f t="shared" si="177"/>
        <v>8.8403073919376112E-3</v>
      </c>
      <c r="AP626" s="157"/>
      <c r="AQ626" s="161"/>
      <c r="AR626" s="161"/>
      <c r="AS626" s="161" t="str">
        <f>IF(ISNA(VLOOKUP($B626,'2017 Emission Inventory'!$B$2:$B$803,1,FALSE)),"No","Yes")</f>
        <v>No</v>
      </c>
      <c r="AT626" s="161" t="str">
        <f>IFERROR(INDEX('2017 Emission Inventory'!$C$2:$C$803,MATCH($B626,'2017 Emission Inventory'!$B$2:$B$803,0)),"")</f>
        <v/>
      </c>
      <c r="AU626" s="161" t="str">
        <f>IFERROR(INDEX('2017 Emission Inventory'!$D$2:$D$803,MATCH($B626,'2017 Emission Inventory'!$B$2:$B$803,0)),"")</f>
        <v/>
      </c>
      <c r="AV626" s="161" t="str">
        <f>IFERROR(INDEX('2017 Emission Inventory'!$E$2:$E$803,MATCH($B626,'2017 Emission Inventory'!$B$2:$B$803,0)),"")</f>
        <v/>
      </c>
      <c r="AW626" s="161" t="str">
        <f>IFERROR(INDEX('2017 Emission Inventory'!$F$2:$F$803,MATCH($B626,'2017 Emission Inventory'!$B$2:$B$803,0)),"")</f>
        <v/>
      </c>
      <c r="AX626" s="161" t="str">
        <f>IFERROR(INDEX('2017 Emission Inventory'!$G$2:$G$803,MATCH($B626,'2017 Emission Inventory'!$B$2:$B$803,0)),"")</f>
        <v/>
      </c>
      <c r="AY626" s="162" t="str">
        <f>IFERROR(INDEX('2017 Emission Inventory'!$AL$2:$AL$803,MATCH($B626,'2017 Emission Inventory'!$B$2:$B$803,0)),"")</f>
        <v/>
      </c>
      <c r="AZ626" s="163" t="e">
        <f t="shared" si="178"/>
        <v>#VALUE!</v>
      </c>
      <c r="BB626" s="166"/>
    </row>
    <row r="627" spans="1:54" s="160" customFormat="1" x14ac:dyDescent="0.35">
      <c r="A627" s="157">
        <v>626</v>
      </c>
      <c r="B627" s="157">
        <v>837550</v>
      </c>
      <c r="C627" s="157" t="s">
        <v>476</v>
      </c>
      <c r="D627" s="157" t="s">
        <v>16</v>
      </c>
      <c r="E627" s="157">
        <v>2013</v>
      </c>
      <c r="F627" s="157">
        <v>22</v>
      </c>
      <c r="G627" s="157">
        <v>398.3125</v>
      </c>
      <c r="H627" s="157"/>
      <c r="I627" s="157">
        <f t="shared" si="162"/>
        <v>25</v>
      </c>
      <c r="J627" s="157" t="str">
        <f>IF(D627="Electric","--",IF(D627="Diesel",VLOOKUP(C627,[2]ORDLF!A:B,2,FALSE),""))</f>
        <v/>
      </c>
      <c r="K627" s="157">
        <f>IF(D627="Electric","--",IF(D627="Gasoline",VLOOKUP(C627,LSILF!A:C,3,FALSE),""))</f>
        <v>0.5</v>
      </c>
      <c r="L627" s="158">
        <f t="shared" si="179"/>
        <v>0.5</v>
      </c>
      <c r="M627" s="157" t="str" cm="1">
        <f t="array" ref="M627">IF(D627="Electric","--",IF(D627="Diesel",_xlfn._xlws.FILTER(DIESCH[CH Cap],(DIESCH[HP Bin]=I627)),""))</f>
        <v/>
      </c>
      <c r="N627" s="157">
        <v>2000</v>
      </c>
      <c r="O627" s="157">
        <f t="shared" si="163"/>
        <v>2000</v>
      </c>
      <c r="P627" s="157">
        <f t="shared" si="164"/>
        <v>2788.1875</v>
      </c>
      <c r="Q627" s="157" t="str" cm="1">
        <f t="array" ref="Q627">IF(D627="Electric","--",IF(D627="Diesel",_xlfn._xlws.FILTER(ORDEF[HC-ZH (g/hp-hr)],(ORDEF[HP]=I627)*(ORDEF[Model_Year]=E627)),""))</f>
        <v/>
      </c>
      <c r="R627" s="157" cm="1">
        <f t="array" ref="R627">IF(D627="Electric","--",IF(D627="Gasoline",_xlfn._xlws.FILTER(LSIEF[HC-ZH (g/hp-hr)],(LSIEF[Fuel]=D627)*(LSIEF[HP Bin]=I627)*(LSIEF[Model Year]=E627)),""))</f>
        <v>1.54</v>
      </c>
      <c r="S627" s="158">
        <f t="shared" si="165"/>
        <v>1.54</v>
      </c>
      <c r="T627" s="159" t="str" cm="1">
        <f t="array" ref="T627">IF(D627="Electric","--",IF(D627="Diesel",_xlfn._xlws.FILTER(ORDEF[HCDR],(ORDEF[HP]=I627)*(ORDEF[Model_Year]=E627),),""))</f>
        <v/>
      </c>
      <c r="U627" s="159" cm="1">
        <f t="array" ref="U627">IF(D627="Electric","--",IF(D627="Gasoline",_xlfn._xlws.FILTER(LSIEF[HC DR],(LSIEF[Fuel]=D627)*(LSIEF[HP Bin]=I627)*(LSIEF[Model Year]=E627)),""))</f>
        <v>2.2499999999999999E-4</v>
      </c>
      <c r="V627" s="159">
        <f t="shared" si="166"/>
        <v>2.2499999999999999E-4</v>
      </c>
      <c r="W627" s="158" t="str" cm="1">
        <f t="array" ref="W627">IF(D627="Electric","--",IF(D627="Diesel",_xlfn._xlws.FILTER(ORDEF[NOXzh],(ORDEF[HP]=I627)*(ORDEF[Model_Year]=E627)),""))</f>
        <v/>
      </c>
      <c r="X627" s="158" cm="1">
        <f t="array" ref="X627">IF(D627="Electric","--",IF(D627="Gasoline",_xlfn._xlws.FILTER(LSIEF[NOX-ZH (g/hp-hr)],(LSIEF[Fuel]=D627)*(LSIEF[HP Bin]=I627)*(LSIEF[Model Year]=E627)),""))</f>
        <v>7.32</v>
      </c>
      <c r="Y627" s="158">
        <f t="shared" si="167"/>
        <v>7.32</v>
      </c>
      <c r="Z627" s="159" t="str" cm="1">
        <f t="array" ref="Z627">IF(D627="Electric","--",IF(D627="Diesel",_xlfn._xlws.FILTER(ORDEF[NOXdr],(ORDEF[HP]=I627)*(ORDEF[Model_Year]=E627)),""))</f>
        <v/>
      </c>
      <c r="AA627" s="159" cm="1">
        <f t="array" ref="AA627">IF(E627="Electric","--",IF(D627="Gasoline",_xlfn._xlws.FILTER(LSIEF[NOX DR],(LSIEF[Fuel]=D627)*(LSIEF[HP Bin]=I627)*(LSIEF[Model Year]=E627)),""))</f>
        <v>2.6600000000000001E-4</v>
      </c>
      <c r="AB627" s="159">
        <f t="shared" si="168"/>
        <v>2.6600000000000001E-4</v>
      </c>
      <c r="AC627" s="158" t="str" cm="1">
        <f t="array" ref="AC627">IF(D627="Electric","--",IF(D627="Diesel",_xlfn._xlws.FILTER(DFCF2[Fuel_HC],(DFCF2[MY]=E627)),""))</f>
        <v/>
      </c>
      <c r="AD627" s="158" cm="1">
        <f t="array" ref="AD627">IF(D627="Electric","--",IF(D627="Gasoline",_xlfn._xlws.FILTER(GFCF2[Fuel_HC],(GFCF2[MY]=E627)),""))</f>
        <v>1</v>
      </c>
      <c r="AE627" s="158">
        <f t="shared" si="169"/>
        <v>1</v>
      </c>
      <c r="AF627" s="157" t="str" cm="1">
        <f t="array" ref="AF627">IF(D627="Electric","--",IF(D627="Diesel",_xlfn._xlws.FILTER(DFCF2[Fuel_NOX],(DFCF2[MY]=E627)),""))</f>
        <v/>
      </c>
      <c r="AG627" s="157" cm="1">
        <f t="array" ref="AG627">IF(D627="Electric","--",IF(D627="Gasoline",_xlfn._xlws.FILTER(GFCF2[Fuel_NOX],(GFCF2[MY]=E627)),""))</f>
        <v>0.97699999999999998</v>
      </c>
      <c r="AH627" s="157">
        <f t="shared" si="170"/>
        <v>0.97699999999999998</v>
      </c>
      <c r="AI627" s="158">
        <f t="shared" si="171"/>
        <v>1.99</v>
      </c>
      <c r="AJ627" s="158">
        <f t="shared" si="172"/>
        <v>7.6714039999999999</v>
      </c>
      <c r="AK627" s="158">
        <f t="shared" si="173"/>
        <v>19.222238295145925</v>
      </c>
      <c r="AL627" s="158">
        <f t="shared" si="174"/>
        <v>74.101284294641005</v>
      </c>
      <c r="AM627" s="158">
        <f t="shared" si="175"/>
        <v>9.6111191475729638E-3</v>
      </c>
      <c r="AN627" s="158">
        <f t="shared" si="176"/>
        <v>3.7050642147320505E-2</v>
      </c>
      <c r="AO627" s="158">
        <f t="shared" si="177"/>
        <v>8.8403073919376112E-3</v>
      </c>
      <c r="AP627" s="157"/>
      <c r="AQ627" s="161"/>
      <c r="AR627" s="161"/>
      <c r="AS627" s="161" t="str">
        <f>IF(ISNA(VLOOKUP($B627,'2017 Emission Inventory'!$B$2:$B$803,1,FALSE)),"No","Yes")</f>
        <v>No</v>
      </c>
      <c r="AT627" s="161" t="str">
        <f>IFERROR(INDEX('2017 Emission Inventory'!$C$2:$C$803,MATCH($B627,'2017 Emission Inventory'!$B$2:$B$803,0)),"")</f>
        <v/>
      </c>
      <c r="AU627" s="161" t="str">
        <f>IFERROR(INDEX('2017 Emission Inventory'!$D$2:$D$803,MATCH($B627,'2017 Emission Inventory'!$B$2:$B$803,0)),"")</f>
        <v/>
      </c>
      <c r="AV627" s="161" t="str">
        <f>IFERROR(INDEX('2017 Emission Inventory'!$E$2:$E$803,MATCH($B627,'2017 Emission Inventory'!$B$2:$B$803,0)),"")</f>
        <v/>
      </c>
      <c r="AW627" s="161" t="str">
        <f>IFERROR(INDEX('2017 Emission Inventory'!$F$2:$F$803,MATCH($B627,'2017 Emission Inventory'!$B$2:$B$803,0)),"")</f>
        <v/>
      </c>
      <c r="AX627" s="161" t="str">
        <f>IFERROR(INDEX('2017 Emission Inventory'!$G$2:$G$803,MATCH($B627,'2017 Emission Inventory'!$B$2:$B$803,0)),"")</f>
        <v/>
      </c>
      <c r="AY627" s="162" t="str">
        <f>IFERROR(INDEX('2017 Emission Inventory'!$AL$2:$AL$803,MATCH($B627,'2017 Emission Inventory'!$B$2:$B$803,0)),"")</f>
        <v/>
      </c>
      <c r="AZ627" s="163" t="e">
        <f t="shared" si="178"/>
        <v>#VALUE!</v>
      </c>
      <c r="BB627" s="166"/>
    </row>
    <row r="628" spans="1:54" s="160" customFormat="1" x14ac:dyDescent="0.35">
      <c r="A628" s="157">
        <v>627</v>
      </c>
      <c r="B628" s="157">
        <v>837552</v>
      </c>
      <c r="C628" s="157" t="s">
        <v>476</v>
      </c>
      <c r="D628" s="157" t="s">
        <v>16</v>
      </c>
      <c r="E628" s="157">
        <v>2013</v>
      </c>
      <c r="F628" s="157">
        <v>22</v>
      </c>
      <c r="G628" s="157">
        <v>398.3125</v>
      </c>
      <c r="H628" s="157"/>
      <c r="I628" s="157">
        <f t="shared" si="162"/>
        <v>25</v>
      </c>
      <c r="J628" s="157" t="str">
        <f>IF(D628="Electric","--",IF(D628="Diesel",VLOOKUP(C628,[2]ORDLF!A:B,2,FALSE),""))</f>
        <v/>
      </c>
      <c r="K628" s="157">
        <f>IF(D628="Electric","--",IF(D628="Gasoline",VLOOKUP(C628,LSILF!A:C,3,FALSE),""))</f>
        <v>0.5</v>
      </c>
      <c r="L628" s="158">
        <f t="shared" si="179"/>
        <v>0.5</v>
      </c>
      <c r="M628" s="157" t="str" cm="1">
        <f t="array" ref="M628">IF(D628="Electric","--",IF(D628="Diesel",_xlfn._xlws.FILTER(DIESCH[CH Cap],(DIESCH[HP Bin]=I628)),""))</f>
        <v/>
      </c>
      <c r="N628" s="157">
        <v>2000</v>
      </c>
      <c r="O628" s="157">
        <f t="shared" si="163"/>
        <v>2000</v>
      </c>
      <c r="P628" s="157">
        <f t="shared" si="164"/>
        <v>2788.1875</v>
      </c>
      <c r="Q628" s="157" t="str" cm="1">
        <f t="array" ref="Q628">IF(D628="Electric","--",IF(D628="Diesel",_xlfn._xlws.FILTER(ORDEF[HC-ZH (g/hp-hr)],(ORDEF[HP]=I628)*(ORDEF[Model_Year]=E628)),""))</f>
        <v/>
      </c>
      <c r="R628" s="157" cm="1">
        <f t="array" ref="R628">IF(D628="Electric","--",IF(D628="Gasoline",_xlfn._xlws.FILTER(LSIEF[HC-ZH (g/hp-hr)],(LSIEF[Fuel]=D628)*(LSIEF[HP Bin]=I628)*(LSIEF[Model Year]=E628)),""))</f>
        <v>1.54</v>
      </c>
      <c r="S628" s="158">
        <f t="shared" si="165"/>
        <v>1.54</v>
      </c>
      <c r="T628" s="159" t="str" cm="1">
        <f t="array" ref="T628">IF(D628="Electric","--",IF(D628="Diesel",_xlfn._xlws.FILTER(ORDEF[HCDR],(ORDEF[HP]=I628)*(ORDEF[Model_Year]=E628),),""))</f>
        <v/>
      </c>
      <c r="U628" s="159" cm="1">
        <f t="array" ref="U628">IF(D628="Electric","--",IF(D628="Gasoline",_xlfn._xlws.FILTER(LSIEF[HC DR],(LSIEF[Fuel]=D628)*(LSIEF[HP Bin]=I628)*(LSIEF[Model Year]=E628)),""))</f>
        <v>2.2499999999999999E-4</v>
      </c>
      <c r="V628" s="159">
        <f t="shared" si="166"/>
        <v>2.2499999999999999E-4</v>
      </c>
      <c r="W628" s="158" t="str" cm="1">
        <f t="array" ref="W628">IF(D628="Electric","--",IF(D628="Diesel",_xlfn._xlws.FILTER(ORDEF[NOXzh],(ORDEF[HP]=I628)*(ORDEF[Model_Year]=E628)),""))</f>
        <v/>
      </c>
      <c r="X628" s="158" cm="1">
        <f t="array" ref="X628">IF(D628="Electric","--",IF(D628="Gasoline",_xlfn._xlws.FILTER(LSIEF[NOX-ZH (g/hp-hr)],(LSIEF[Fuel]=D628)*(LSIEF[HP Bin]=I628)*(LSIEF[Model Year]=E628)),""))</f>
        <v>7.32</v>
      </c>
      <c r="Y628" s="158">
        <f t="shared" si="167"/>
        <v>7.32</v>
      </c>
      <c r="Z628" s="159" t="str" cm="1">
        <f t="array" ref="Z628">IF(D628="Electric","--",IF(D628="Diesel",_xlfn._xlws.FILTER(ORDEF[NOXdr],(ORDEF[HP]=I628)*(ORDEF[Model_Year]=E628)),""))</f>
        <v/>
      </c>
      <c r="AA628" s="159" cm="1">
        <f t="array" ref="AA628">IF(E628="Electric","--",IF(D628="Gasoline",_xlfn._xlws.FILTER(LSIEF[NOX DR],(LSIEF[Fuel]=D628)*(LSIEF[HP Bin]=I628)*(LSIEF[Model Year]=E628)),""))</f>
        <v>2.6600000000000001E-4</v>
      </c>
      <c r="AB628" s="159">
        <f t="shared" si="168"/>
        <v>2.6600000000000001E-4</v>
      </c>
      <c r="AC628" s="158" t="str" cm="1">
        <f t="array" ref="AC628">IF(D628="Electric","--",IF(D628="Diesel",_xlfn._xlws.FILTER(DFCF2[Fuel_HC],(DFCF2[MY]=E628)),""))</f>
        <v/>
      </c>
      <c r="AD628" s="158" cm="1">
        <f t="array" ref="AD628">IF(D628="Electric","--",IF(D628="Gasoline",_xlfn._xlws.FILTER(GFCF2[Fuel_HC],(GFCF2[MY]=E628)),""))</f>
        <v>1</v>
      </c>
      <c r="AE628" s="158">
        <f t="shared" si="169"/>
        <v>1</v>
      </c>
      <c r="AF628" s="157" t="str" cm="1">
        <f t="array" ref="AF628">IF(D628="Electric","--",IF(D628="Diesel",_xlfn._xlws.FILTER(DFCF2[Fuel_NOX],(DFCF2[MY]=E628)),""))</f>
        <v/>
      </c>
      <c r="AG628" s="157" cm="1">
        <f t="array" ref="AG628">IF(D628="Electric","--",IF(D628="Gasoline",_xlfn._xlws.FILTER(GFCF2[Fuel_NOX],(GFCF2[MY]=E628)),""))</f>
        <v>0.97699999999999998</v>
      </c>
      <c r="AH628" s="157">
        <f t="shared" si="170"/>
        <v>0.97699999999999998</v>
      </c>
      <c r="AI628" s="158">
        <f t="shared" si="171"/>
        <v>1.99</v>
      </c>
      <c r="AJ628" s="158">
        <f t="shared" si="172"/>
        <v>7.6714039999999999</v>
      </c>
      <c r="AK628" s="158">
        <f t="shared" si="173"/>
        <v>19.222238295145925</v>
      </c>
      <c r="AL628" s="158">
        <f t="shared" si="174"/>
        <v>74.101284294641005</v>
      </c>
      <c r="AM628" s="158">
        <f t="shared" si="175"/>
        <v>9.6111191475729638E-3</v>
      </c>
      <c r="AN628" s="158">
        <f t="shared" si="176"/>
        <v>3.7050642147320505E-2</v>
      </c>
      <c r="AO628" s="158">
        <f t="shared" si="177"/>
        <v>8.8403073919376112E-3</v>
      </c>
      <c r="AP628" s="157"/>
      <c r="AQ628" s="161"/>
      <c r="AR628" s="161"/>
      <c r="AS628" s="161" t="str">
        <f>IF(ISNA(VLOOKUP($B628,'2017 Emission Inventory'!$B$2:$B$803,1,FALSE)),"No","Yes")</f>
        <v>No</v>
      </c>
      <c r="AT628" s="161" t="str">
        <f>IFERROR(INDEX('2017 Emission Inventory'!$C$2:$C$803,MATCH($B628,'2017 Emission Inventory'!$B$2:$B$803,0)),"")</f>
        <v/>
      </c>
      <c r="AU628" s="161" t="str">
        <f>IFERROR(INDEX('2017 Emission Inventory'!$D$2:$D$803,MATCH($B628,'2017 Emission Inventory'!$B$2:$B$803,0)),"")</f>
        <v/>
      </c>
      <c r="AV628" s="161" t="str">
        <f>IFERROR(INDEX('2017 Emission Inventory'!$E$2:$E$803,MATCH($B628,'2017 Emission Inventory'!$B$2:$B$803,0)),"")</f>
        <v/>
      </c>
      <c r="AW628" s="161" t="str">
        <f>IFERROR(INDEX('2017 Emission Inventory'!$F$2:$F$803,MATCH($B628,'2017 Emission Inventory'!$B$2:$B$803,0)),"")</f>
        <v/>
      </c>
      <c r="AX628" s="161" t="str">
        <f>IFERROR(INDEX('2017 Emission Inventory'!$G$2:$G$803,MATCH($B628,'2017 Emission Inventory'!$B$2:$B$803,0)),"")</f>
        <v/>
      </c>
      <c r="AY628" s="162" t="str">
        <f>IFERROR(INDEX('2017 Emission Inventory'!$AL$2:$AL$803,MATCH($B628,'2017 Emission Inventory'!$B$2:$B$803,0)),"")</f>
        <v/>
      </c>
      <c r="AZ628" s="163" t="e">
        <f t="shared" si="178"/>
        <v>#VALUE!</v>
      </c>
      <c r="BB628" s="166"/>
    </row>
    <row r="629" spans="1:54" s="160" customFormat="1" x14ac:dyDescent="0.35">
      <c r="A629" s="157">
        <v>628</v>
      </c>
      <c r="B629" s="157">
        <v>837553</v>
      </c>
      <c r="C629" s="157" t="s">
        <v>476</v>
      </c>
      <c r="D629" s="157" t="s">
        <v>16</v>
      </c>
      <c r="E629" s="157">
        <v>2013</v>
      </c>
      <c r="F629" s="157">
        <v>22</v>
      </c>
      <c r="G629" s="157">
        <v>398.3125</v>
      </c>
      <c r="H629" s="157"/>
      <c r="I629" s="157">
        <f t="shared" si="162"/>
        <v>25</v>
      </c>
      <c r="J629" s="157" t="str">
        <f>IF(D629="Electric","--",IF(D629="Diesel",VLOOKUP(C629,[2]ORDLF!A:B,2,FALSE),""))</f>
        <v/>
      </c>
      <c r="K629" s="157">
        <f>IF(D629="Electric","--",IF(D629="Gasoline",VLOOKUP(C629,LSILF!A:C,3,FALSE),""))</f>
        <v>0.5</v>
      </c>
      <c r="L629" s="158">
        <f t="shared" si="179"/>
        <v>0.5</v>
      </c>
      <c r="M629" s="157" t="str" cm="1">
        <f t="array" ref="M629">IF(D629="Electric","--",IF(D629="Diesel",_xlfn._xlws.FILTER(DIESCH[CH Cap],(DIESCH[HP Bin]=I629)),""))</f>
        <v/>
      </c>
      <c r="N629" s="157">
        <v>2000</v>
      </c>
      <c r="O629" s="157">
        <f t="shared" si="163"/>
        <v>2000</v>
      </c>
      <c r="P629" s="157">
        <f t="shared" si="164"/>
        <v>2788.1875</v>
      </c>
      <c r="Q629" s="157" t="str" cm="1">
        <f t="array" ref="Q629">IF(D629="Electric","--",IF(D629="Diesel",_xlfn._xlws.FILTER(ORDEF[HC-ZH (g/hp-hr)],(ORDEF[HP]=I629)*(ORDEF[Model_Year]=E629)),""))</f>
        <v/>
      </c>
      <c r="R629" s="157" cm="1">
        <f t="array" ref="R629">IF(D629="Electric","--",IF(D629="Gasoline",_xlfn._xlws.FILTER(LSIEF[HC-ZH (g/hp-hr)],(LSIEF[Fuel]=D629)*(LSIEF[HP Bin]=I629)*(LSIEF[Model Year]=E629)),""))</f>
        <v>1.54</v>
      </c>
      <c r="S629" s="158">
        <f t="shared" si="165"/>
        <v>1.54</v>
      </c>
      <c r="T629" s="159" t="str" cm="1">
        <f t="array" ref="T629">IF(D629="Electric","--",IF(D629="Diesel",_xlfn._xlws.FILTER(ORDEF[HCDR],(ORDEF[HP]=I629)*(ORDEF[Model_Year]=E629),),""))</f>
        <v/>
      </c>
      <c r="U629" s="159" cm="1">
        <f t="array" ref="U629">IF(D629="Electric","--",IF(D629="Gasoline",_xlfn._xlws.FILTER(LSIEF[HC DR],(LSIEF[Fuel]=D629)*(LSIEF[HP Bin]=I629)*(LSIEF[Model Year]=E629)),""))</f>
        <v>2.2499999999999999E-4</v>
      </c>
      <c r="V629" s="159">
        <f t="shared" si="166"/>
        <v>2.2499999999999999E-4</v>
      </c>
      <c r="W629" s="158" t="str" cm="1">
        <f t="array" ref="W629">IF(D629="Electric","--",IF(D629="Diesel",_xlfn._xlws.FILTER(ORDEF[NOXzh],(ORDEF[HP]=I629)*(ORDEF[Model_Year]=E629)),""))</f>
        <v/>
      </c>
      <c r="X629" s="158" cm="1">
        <f t="array" ref="X629">IF(D629="Electric","--",IF(D629="Gasoline",_xlfn._xlws.FILTER(LSIEF[NOX-ZH (g/hp-hr)],(LSIEF[Fuel]=D629)*(LSIEF[HP Bin]=I629)*(LSIEF[Model Year]=E629)),""))</f>
        <v>7.32</v>
      </c>
      <c r="Y629" s="158">
        <f t="shared" si="167"/>
        <v>7.32</v>
      </c>
      <c r="Z629" s="159" t="str" cm="1">
        <f t="array" ref="Z629">IF(D629="Electric","--",IF(D629="Diesel",_xlfn._xlws.FILTER(ORDEF[NOXdr],(ORDEF[HP]=I629)*(ORDEF[Model_Year]=E629)),""))</f>
        <v/>
      </c>
      <c r="AA629" s="159" cm="1">
        <f t="array" ref="AA629">IF(E629="Electric","--",IF(D629="Gasoline",_xlfn._xlws.FILTER(LSIEF[NOX DR],(LSIEF[Fuel]=D629)*(LSIEF[HP Bin]=I629)*(LSIEF[Model Year]=E629)),""))</f>
        <v>2.6600000000000001E-4</v>
      </c>
      <c r="AB629" s="159">
        <f t="shared" si="168"/>
        <v>2.6600000000000001E-4</v>
      </c>
      <c r="AC629" s="158" t="str" cm="1">
        <f t="array" ref="AC629">IF(D629="Electric","--",IF(D629="Diesel",_xlfn._xlws.FILTER(DFCF2[Fuel_HC],(DFCF2[MY]=E629)),""))</f>
        <v/>
      </c>
      <c r="AD629" s="158" cm="1">
        <f t="array" ref="AD629">IF(D629="Electric","--",IF(D629="Gasoline",_xlfn._xlws.FILTER(GFCF2[Fuel_HC],(GFCF2[MY]=E629)),""))</f>
        <v>1</v>
      </c>
      <c r="AE629" s="158">
        <f t="shared" si="169"/>
        <v>1</v>
      </c>
      <c r="AF629" s="157" t="str" cm="1">
        <f t="array" ref="AF629">IF(D629="Electric","--",IF(D629="Diesel",_xlfn._xlws.FILTER(DFCF2[Fuel_NOX],(DFCF2[MY]=E629)),""))</f>
        <v/>
      </c>
      <c r="AG629" s="157" cm="1">
        <f t="array" ref="AG629">IF(D629="Electric","--",IF(D629="Gasoline",_xlfn._xlws.FILTER(GFCF2[Fuel_NOX],(GFCF2[MY]=E629)),""))</f>
        <v>0.97699999999999998</v>
      </c>
      <c r="AH629" s="157">
        <f t="shared" si="170"/>
        <v>0.97699999999999998</v>
      </c>
      <c r="AI629" s="158">
        <f t="shared" si="171"/>
        <v>1.99</v>
      </c>
      <c r="AJ629" s="158">
        <f t="shared" si="172"/>
        <v>7.6714039999999999</v>
      </c>
      <c r="AK629" s="158">
        <f t="shared" si="173"/>
        <v>19.222238295145925</v>
      </c>
      <c r="AL629" s="158">
        <f t="shared" si="174"/>
        <v>74.101284294641005</v>
      </c>
      <c r="AM629" s="158">
        <f t="shared" si="175"/>
        <v>9.6111191475729638E-3</v>
      </c>
      <c r="AN629" s="158">
        <f t="shared" si="176"/>
        <v>3.7050642147320505E-2</v>
      </c>
      <c r="AO629" s="158">
        <f t="shared" si="177"/>
        <v>8.8403073919376112E-3</v>
      </c>
      <c r="AP629" s="157"/>
      <c r="AQ629" s="161"/>
      <c r="AR629" s="161"/>
      <c r="AS629" s="161" t="str">
        <f>IF(ISNA(VLOOKUP($B629,'2017 Emission Inventory'!$B$2:$B$803,1,FALSE)),"No","Yes")</f>
        <v>No</v>
      </c>
      <c r="AT629" s="161" t="str">
        <f>IFERROR(INDEX('2017 Emission Inventory'!$C$2:$C$803,MATCH($B629,'2017 Emission Inventory'!$B$2:$B$803,0)),"")</f>
        <v/>
      </c>
      <c r="AU629" s="161" t="str">
        <f>IFERROR(INDEX('2017 Emission Inventory'!$D$2:$D$803,MATCH($B629,'2017 Emission Inventory'!$B$2:$B$803,0)),"")</f>
        <v/>
      </c>
      <c r="AV629" s="161" t="str">
        <f>IFERROR(INDEX('2017 Emission Inventory'!$E$2:$E$803,MATCH($B629,'2017 Emission Inventory'!$B$2:$B$803,0)),"")</f>
        <v/>
      </c>
      <c r="AW629" s="161" t="str">
        <f>IFERROR(INDEX('2017 Emission Inventory'!$F$2:$F$803,MATCH($B629,'2017 Emission Inventory'!$B$2:$B$803,0)),"")</f>
        <v/>
      </c>
      <c r="AX629" s="161" t="str">
        <f>IFERROR(INDEX('2017 Emission Inventory'!$G$2:$G$803,MATCH($B629,'2017 Emission Inventory'!$B$2:$B$803,0)),"")</f>
        <v/>
      </c>
      <c r="AY629" s="162" t="str">
        <f>IFERROR(INDEX('2017 Emission Inventory'!$AL$2:$AL$803,MATCH($B629,'2017 Emission Inventory'!$B$2:$B$803,0)),"")</f>
        <v/>
      </c>
      <c r="AZ629" s="163" t="e">
        <f t="shared" si="178"/>
        <v>#VALUE!</v>
      </c>
      <c r="BB629" s="166"/>
    </row>
    <row r="630" spans="1:54" s="160" customFormat="1" x14ac:dyDescent="0.35">
      <c r="A630" s="157">
        <v>629</v>
      </c>
      <c r="B630" s="157">
        <v>415654</v>
      </c>
      <c r="C630" s="157" t="s">
        <v>476</v>
      </c>
      <c r="D630" s="157" t="s">
        <v>16</v>
      </c>
      <c r="E630" s="157">
        <v>2019</v>
      </c>
      <c r="F630" s="157">
        <v>169</v>
      </c>
      <c r="G630" s="157">
        <v>398.3125</v>
      </c>
      <c r="H630" s="157"/>
      <c r="I630" s="157">
        <f t="shared" si="162"/>
        <v>175</v>
      </c>
      <c r="J630" s="157" t="str">
        <f>IF(D630="Electric","--",IF(D630="Diesel",VLOOKUP(C630,[2]ORDLF!A:B,2,FALSE),""))</f>
        <v/>
      </c>
      <c r="K630" s="157">
        <f>IF(D630="Electric","--",IF(D630="Gasoline",VLOOKUP(C630,LSILF!A:C,3,FALSE),""))</f>
        <v>0.5</v>
      </c>
      <c r="L630" s="158">
        <f t="shared" si="179"/>
        <v>0.5</v>
      </c>
      <c r="M630" s="157" t="str" cm="1">
        <f t="array" ref="M630">IF(D630="Electric","--",IF(D630="Diesel",_xlfn._xlws.FILTER(DIESCH[CH Cap],(DIESCH[HP Bin]=I630)),""))</f>
        <v/>
      </c>
      <c r="N630" s="157" cm="1">
        <f t="array" ref="N630">IF(D630="Electric","--",IF(D630="Gasoline",_xlfn._xlws.FILTER(LSICH[CH Cap],(LSICH[Fuel Type]=D630)*(LSICH[MY]=E630)),""))</f>
        <v>10000</v>
      </c>
      <c r="O630" s="157">
        <f t="shared" si="163"/>
        <v>10000</v>
      </c>
      <c r="P630" s="157">
        <f t="shared" si="164"/>
        <v>398.3125</v>
      </c>
      <c r="Q630" s="157" t="str" cm="1">
        <f t="array" ref="Q630">IF(D630="Electric","--",IF(D630="Diesel",_xlfn._xlws.FILTER(ORDEF[HC-ZH (g/hp-hr)],(ORDEF[HP]=I630)*(ORDEF[Model_Year]=E630)),""))</f>
        <v/>
      </c>
      <c r="R630" s="157" cm="1">
        <f t="array" ref="R630">IF(D630="Electric","--",IF(D630="Gasoline",_xlfn._xlws.FILTER(LSIEF[HC-ZH (g/hp-hr)],(LSIEF[Fuel]=D630)*(LSIEF[HP Bin]=I630)*(LSIEF[Model Year]=E630)),""))</f>
        <v>0.129</v>
      </c>
      <c r="S630" s="158">
        <f t="shared" si="165"/>
        <v>0.129</v>
      </c>
      <c r="T630" s="159" t="str" cm="1">
        <f t="array" ref="T630">IF(D630="Electric","--",IF(D630="Diesel",_xlfn._xlws.FILTER(ORDEF[HCDR],(ORDEF[HP]=I630)*(ORDEF[Model_Year]=E630),),""))</f>
        <v/>
      </c>
      <c r="U630" s="159" cm="1">
        <f t="array" ref="U630">IF(D630="Electric","--",IF(D630="Gasoline",_xlfn._xlws.FILTER(LSIEF[HC DR],(LSIEF[Fuel]=D630)*(LSIEF[HP Bin]=I630)*(LSIEF[Model Year]=E630)),""))</f>
        <v>1.0200000000000001E-5</v>
      </c>
      <c r="V630" s="159">
        <f t="shared" si="166"/>
        <v>1.0200000000000001E-5</v>
      </c>
      <c r="W630" s="158" t="str" cm="1">
        <f t="array" ref="W630">IF(D630="Electric","--",IF(D630="Diesel",_xlfn._xlws.FILTER(ORDEF[NOXzh],(ORDEF[HP]=I630)*(ORDEF[Model_Year]=E630)),""))</f>
        <v/>
      </c>
      <c r="X630" s="158" cm="1">
        <f t="array" ref="X630">IF(D630="Electric","--",IF(D630="Gasoline",_xlfn._xlws.FILTER(LSIEF[NOX-ZH (g/hp-hr)],(LSIEF[Fuel]=D630)*(LSIEF[HP Bin]=I630)*(LSIEF[Model Year]=E630)),""))</f>
        <v>0.13700000000000001</v>
      </c>
      <c r="Y630" s="158">
        <f t="shared" si="167"/>
        <v>0.13700000000000001</v>
      </c>
      <c r="Z630" s="159" t="str" cm="1">
        <f t="array" ref="Z630">IF(D630="Electric","--",IF(D630="Diesel",_xlfn._xlws.FILTER(ORDEF[NOXdr],(ORDEF[HP]=I630)*(ORDEF[Model_Year]=E630)),""))</f>
        <v/>
      </c>
      <c r="AA630" s="159" cm="1">
        <f t="array" ref="AA630">IF(E630="Electric","--",IF(D630="Gasoline",_xlfn._xlws.FILTER(LSIEF[NOX DR],(LSIEF[Fuel]=D630)*(LSIEF[HP Bin]=I630)*(LSIEF[Model Year]=E630)),""))</f>
        <v>5.66E-5</v>
      </c>
      <c r="AB630" s="159">
        <f t="shared" si="168"/>
        <v>5.66E-5</v>
      </c>
      <c r="AC630" s="158" t="str" cm="1">
        <f t="array" ref="AC630">IF(D630="Electric","--",IF(D630="Diesel",_xlfn._xlws.FILTER(DFCF2[Fuel_HC],(DFCF2[MY]=E630)),""))</f>
        <v/>
      </c>
      <c r="AD630" s="158" cm="1">
        <f t="array" ref="AD630">IF(D630="Electric","--",IF(D630="Gasoline",_xlfn._xlws.FILTER(GFCF2[Fuel_HC],(GFCF2[MY]=E630)),""))</f>
        <v>1</v>
      </c>
      <c r="AE630" s="158">
        <f t="shared" si="169"/>
        <v>1</v>
      </c>
      <c r="AF630" s="157" t="str" cm="1">
        <f t="array" ref="AF630">IF(D630="Electric","--",IF(D630="Diesel",_xlfn._xlws.FILTER(DFCF2[Fuel_NOX],(DFCF2[MY]=E630)),""))</f>
        <v/>
      </c>
      <c r="AG630" s="157" cm="1">
        <f t="array" ref="AG630">IF(D630="Electric","--",IF(D630="Gasoline",_xlfn._xlws.FILTER(GFCF2[Fuel_NOX],(GFCF2[MY]=E630)),""))</f>
        <v>0.97699999999999998</v>
      </c>
      <c r="AH630" s="157">
        <f t="shared" si="170"/>
        <v>0.97699999999999998</v>
      </c>
      <c r="AI630" s="158">
        <f t="shared" si="171"/>
        <v>0.1330627875</v>
      </c>
      <c r="AJ630" s="158">
        <f t="shared" si="172"/>
        <v>0.1558749642875</v>
      </c>
      <c r="AK630" s="158">
        <f t="shared" si="173"/>
        <v>9.8735088856210727</v>
      </c>
      <c r="AL630" s="158">
        <f t="shared" si="174"/>
        <v>11.566215272158633</v>
      </c>
      <c r="AM630" s="158">
        <f t="shared" si="175"/>
        <v>4.9367544428105363E-3</v>
      </c>
      <c r="AN630" s="158">
        <f t="shared" si="176"/>
        <v>5.7831076360793168E-3</v>
      </c>
      <c r="AO630" s="158">
        <f t="shared" si="177"/>
        <v>4.5408267364971311E-3</v>
      </c>
      <c r="AP630" s="157"/>
      <c r="AQ630" s="161"/>
      <c r="AR630" s="161"/>
      <c r="AS630" s="161" t="str">
        <f>IF(ISNA(VLOOKUP($B630,'2017 Emission Inventory'!$B$2:$B$803,1,FALSE)),"No","Yes")</f>
        <v>No</v>
      </c>
      <c r="AT630" s="161" t="str">
        <f>IFERROR(INDEX('2017 Emission Inventory'!$C$2:$C$803,MATCH($B630,'2017 Emission Inventory'!$B$2:$B$803,0)),"")</f>
        <v/>
      </c>
      <c r="AU630" s="161" t="str">
        <f>IFERROR(INDEX('2017 Emission Inventory'!$D$2:$D$803,MATCH($B630,'2017 Emission Inventory'!$B$2:$B$803,0)),"")</f>
        <v/>
      </c>
      <c r="AV630" s="161" t="str">
        <f>IFERROR(INDEX('2017 Emission Inventory'!$E$2:$E$803,MATCH($B630,'2017 Emission Inventory'!$B$2:$B$803,0)),"")</f>
        <v/>
      </c>
      <c r="AW630" s="161" t="str">
        <f>IFERROR(INDEX('2017 Emission Inventory'!$F$2:$F$803,MATCH($B630,'2017 Emission Inventory'!$B$2:$B$803,0)),"")</f>
        <v/>
      </c>
      <c r="AX630" s="161" t="str">
        <f>IFERROR(INDEX('2017 Emission Inventory'!$G$2:$G$803,MATCH($B630,'2017 Emission Inventory'!$B$2:$B$803,0)),"")</f>
        <v/>
      </c>
      <c r="AY630" s="162" t="str">
        <f>IFERROR(INDEX('2017 Emission Inventory'!$AL$2:$AL$803,MATCH($B630,'2017 Emission Inventory'!$B$2:$B$803,0)),"")</f>
        <v/>
      </c>
      <c r="AZ630" s="163" t="e">
        <f t="shared" si="178"/>
        <v>#VALUE!</v>
      </c>
      <c r="BB630" s="166"/>
    </row>
    <row r="631" spans="1:54" s="160" customFormat="1" x14ac:dyDescent="0.35">
      <c r="A631" s="157">
        <v>630</v>
      </c>
      <c r="B631" s="157">
        <v>415655</v>
      </c>
      <c r="C631" s="157" t="s">
        <v>476</v>
      </c>
      <c r="D631" s="157" t="s">
        <v>16</v>
      </c>
      <c r="E631" s="157">
        <v>2019</v>
      </c>
      <c r="F631" s="157">
        <v>169</v>
      </c>
      <c r="G631" s="157">
        <v>398.3125</v>
      </c>
      <c r="H631" s="157"/>
      <c r="I631" s="157">
        <f t="shared" si="162"/>
        <v>175</v>
      </c>
      <c r="J631" s="157" t="str">
        <f>IF(D631="Electric","--",IF(D631="Diesel",VLOOKUP(C631,[2]ORDLF!A:B,2,FALSE),""))</f>
        <v/>
      </c>
      <c r="K631" s="157">
        <f>IF(D631="Electric","--",IF(D631="Gasoline",VLOOKUP(C631,LSILF!A:C,3,FALSE),""))</f>
        <v>0.5</v>
      </c>
      <c r="L631" s="158">
        <f t="shared" si="179"/>
        <v>0.5</v>
      </c>
      <c r="M631" s="157" t="str" cm="1">
        <f t="array" ref="M631">IF(D631="Electric","--",IF(D631="Diesel",_xlfn._xlws.FILTER(DIESCH[CH Cap],(DIESCH[HP Bin]=I631)),""))</f>
        <v/>
      </c>
      <c r="N631" s="157" cm="1">
        <f t="array" ref="N631">IF(D631="Electric","--",IF(D631="Gasoline",_xlfn._xlws.FILTER(LSICH[CH Cap],(LSICH[Fuel Type]=D631)*(LSICH[MY]=E631)),""))</f>
        <v>10000</v>
      </c>
      <c r="O631" s="157">
        <f t="shared" si="163"/>
        <v>10000</v>
      </c>
      <c r="P631" s="157">
        <f t="shared" si="164"/>
        <v>398.3125</v>
      </c>
      <c r="Q631" s="157" t="str" cm="1">
        <f t="array" ref="Q631">IF(D631="Electric","--",IF(D631="Diesel",_xlfn._xlws.FILTER(ORDEF[HC-ZH (g/hp-hr)],(ORDEF[HP]=I631)*(ORDEF[Model_Year]=E631)),""))</f>
        <v/>
      </c>
      <c r="R631" s="157" cm="1">
        <f t="array" ref="R631">IF(D631="Electric","--",IF(D631="Gasoline",_xlfn._xlws.FILTER(LSIEF[HC-ZH (g/hp-hr)],(LSIEF[Fuel]=D631)*(LSIEF[HP Bin]=I631)*(LSIEF[Model Year]=E631)),""))</f>
        <v>0.129</v>
      </c>
      <c r="S631" s="158">
        <f t="shared" si="165"/>
        <v>0.129</v>
      </c>
      <c r="T631" s="159" t="str" cm="1">
        <f t="array" ref="T631">IF(D631="Electric","--",IF(D631="Diesel",_xlfn._xlws.FILTER(ORDEF[HCDR],(ORDEF[HP]=I631)*(ORDEF[Model_Year]=E631),),""))</f>
        <v/>
      </c>
      <c r="U631" s="159" cm="1">
        <f t="array" ref="U631">IF(D631="Electric","--",IF(D631="Gasoline",_xlfn._xlws.FILTER(LSIEF[HC DR],(LSIEF[Fuel]=D631)*(LSIEF[HP Bin]=I631)*(LSIEF[Model Year]=E631)),""))</f>
        <v>1.0200000000000001E-5</v>
      </c>
      <c r="V631" s="159">
        <f t="shared" si="166"/>
        <v>1.0200000000000001E-5</v>
      </c>
      <c r="W631" s="158" t="str" cm="1">
        <f t="array" ref="W631">IF(D631="Electric","--",IF(D631="Diesel",_xlfn._xlws.FILTER(ORDEF[NOXzh],(ORDEF[HP]=I631)*(ORDEF[Model_Year]=E631)),""))</f>
        <v/>
      </c>
      <c r="X631" s="158" cm="1">
        <f t="array" ref="X631">IF(D631="Electric","--",IF(D631="Gasoline",_xlfn._xlws.FILTER(LSIEF[NOX-ZH (g/hp-hr)],(LSIEF[Fuel]=D631)*(LSIEF[HP Bin]=I631)*(LSIEF[Model Year]=E631)),""))</f>
        <v>0.13700000000000001</v>
      </c>
      <c r="Y631" s="158">
        <f t="shared" si="167"/>
        <v>0.13700000000000001</v>
      </c>
      <c r="Z631" s="159" t="str" cm="1">
        <f t="array" ref="Z631">IF(D631="Electric","--",IF(D631="Diesel",_xlfn._xlws.FILTER(ORDEF[NOXdr],(ORDEF[HP]=I631)*(ORDEF[Model_Year]=E631)),""))</f>
        <v/>
      </c>
      <c r="AA631" s="159" cm="1">
        <f t="array" ref="AA631">IF(E631="Electric","--",IF(D631="Gasoline",_xlfn._xlws.FILTER(LSIEF[NOX DR],(LSIEF[Fuel]=D631)*(LSIEF[HP Bin]=I631)*(LSIEF[Model Year]=E631)),""))</f>
        <v>5.66E-5</v>
      </c>
      <c r="AB631" s="159">
        <f t="shared" si="168"/>
        <v>5.66E-5</v>
      </c>
      <c r="AC631" s="158" t="str" cm="1">
        <f t="array" ref="AC631">IF(D631="Electric","--",IF(D631="Diesel",_xlfn._xlws.FILTER(DFCF2[Fuel_HC],(DFCF2[MY]=E631)),""))</f>
        <v/>
      </c>
      <c r="AD631" s="158" cm="1">
        <f t="array" ref="AD631">IF(D631="Electric","--",IF(D631="Gasoline",_xlfn._xlws.FILTER(GFCF2[Fuel_HC],(GFCF2[MY]=E631)),""))</f>
        <v>1</v>
      </c>
      <c r="AE631" s="158">
        <f t="shared" si="169"/>
        <v>1</v>
      </c>
      <c r="AF631" s="157" t="str" cm="1">
        <f t="array" ref="AF631">IF(D631="Electric","--",IF(D631="Diesel",_xlfn._xlws.FILTER(DFCF2[Fuel_NOX],(DFCF2[MY]=E631)),""))</f>
        <v/>
      </c>
      <c r="AG631" s="157" cm="1">
        <f t="array" ref="AG631">IF(D631="Electric","--",IF(D631="Gasoline",_xlfn._xlws.FILTER(GFCF2[Fuel_NOX],(GFCF2[MY]=E631)),""))</f>
        <v>0.97699999999999998</v>
      </c>
      <c r="AH631" s="157">
        <f t="shared" si="170"/>
        <v>0.97699999999999998</v>
      </c>
      <c r="AI631" s="158">
        <f t="shared" si="171"/>
        <v>0.1330627875</v>
      </c>
      <c r="AJ631" s="158">
        <f t="shared" si="172"/>
        <v>0.1558749642875</v>
      </c>
      <c r="AK631" s="158">
        <f t="shared" si="173"/>
        <v>9.8735088856210727</v>
      </c>
      <c r="AL631" s="158">
        <f t="shared" si="174"/>
        <v>11.566215272158633</v>
      </c>
      <c r="AM631" s="158">
        <f t="shared" si="175"/>
        <v>4.9367544428105363E-3</v>
      </c>
      <c r="AN631" s="158">
        <f t="shared" si="176"/>
        <v>5.7831076360793168E-3</v>
      </c>
      <c r="AO631" s="158">
        <f t="shared" si="177"/>
        <v>4.5408267364971311E-3</v>
      </c>
      <c r="AP631" s="157"/>
      <c r="AQ631" s="161"/>
      <c r="AR631" s="161"/>
      <c r="AS631" s="161" t="str">
        <f>IF(ISNA(VLOOKUP($B631,'2017 Emission Inventory'!$B$2:$B$803,1,FALSE)),"No","Yes")</f>
        <v>No</v>
      </c>
      <c r="AT631" s="161" t="str">
        <f>IFERROR(INDEX('2017 Emission Inventory'!$C$2:$C$803,MATCH($B631,'2017 Emission Inventory'!$B$2:$B$803,0)),"")</f>
        <v/>
      </c>
      <c r="AU631" s="161" t="str">
        <f>IFERROR(INDEX('2017 Emission Inventory'!$D$2:$D$803,MATCH($B631,'2017 Emission Inventory'!$B$2:$B$803,0)),"")</f>
        <v/>
      </c>
      <c r="AV631" s="161" t="str">
        <f>IFERROR(INDEX('2017 Emission Inventory'!$E$2:$E$803,MATCH($B631,'2017 Emission Inventory'!$B$2:$B$803,0)),"")</f>
        <v/>
      </c>
      <c r="AW631" s="161" t="str">
        <f>IFERROR(INDEX('2017 Emission Inventory'!$F$2:$F$803,MATCH($B631,'2017 Emission Inventory'!$B$2:$B$803,0)),"")</f>
        <v/>
      </c>
      <c r="AX631" s="161" t="str">
        <f>IFERROR(INDEX('2017 Emission Inventory'!$G$2:$G$803,MATCH($B631,'2017 Emission Inventory'!$B$2:$B$803,0)),"")</f>
        <v/>
      </c>
      <c r="AY631" s="162" t="str">
        <f>IFERROR(INDEX('2017 Emission Inventory'!$AL$2:$AL$803,MATCH($B631,'2017 Emission Inventory'!$B$2:$B$803,0)),"")</f>
        <v/>
      </c>
      <c r="AZ631" s="163" t="e">
        <f t="shared" si="178"/>
        <v>#VALUE!</v>
      </c>
      <c r="BB631" s="166"/>
    </row>
    <row r="632" spans="1:54" s="160" customFormat="1" x14ac:dyDescent="0.35">
      <c r="A632" s="157">
        <v>631</v>
      </c>
      <c r="B632" s="157">
        <v>415788</v>
      </c>
      <c r="C632" s="157" t="s">
        <v>476</v>
      </c>
      <c r="D632" s="157" t="s">
        <v>16</v>
      </c>
      <c r="E632" s="157">
        <v>2019</v>
      </c>
      <c r="F632" s="157">
        <v>169</v>
      </c>
      <c r="G632" s="157">
        <v>398.3125</v>
      </c>
      <c r="H632" s="157"/>
      <c r="I632" s="157">
        <f t="shared" si="162"/>
        <v>175</v>
      </c>
      <c r="J632" s="157" t="str">
        <f>IF(D632="Electric","--",IF(D632="Diesel",VLOOKUP(C632,[2]ORDLF!A:B,2,FALSE),""))</f>
        <v/>
      </c>
      <c r="K632" s="157">
        <f>IF(D632="Electric","--",IF(D632="Gasoline",VLOOKUP(C632,LSILF!A:C,3,FALSE),""))</f>
        <v>0.5</v>
      </c>
      <c r="L632" s="158">
        <f t="shared" si="179"/>
        <v>0.5</v>
      </c>
      <c r="M632" s="157" t="str" cm="1">
        <f t="array" ref="M632">IF(D632="Electric","--",IF(D632="Diesel",_xlfn._xlws.FILTER(DIESCH[CH Cap],(DIESCH[HP Bin]=I632)),""))</f>
        <v/>
      </c>
      <c r="N632" s="157" cm="1">
        <f t="array" ref="N632">IF(D632="Electric","--",IF(D632="Gasoline",_xlfn._xlws.FILTER(LSICH[CH Cap],(LSICH[Fuel Type]=D632)*(LSICH[MY]=E632)),""))</f>
        <v>10000</v>
      </c>
      <c r="O632" s="157">
        <f t="shared" si="163"/>
        <v>10000</v>
      </c>
      <c r="P632" s="157">
        <f t="shared" si="164"/>
        <v>398.3125</v>
      </c>
      <c r="Q632" s="157" t="str" cm="1">
        <f t="array" ref="Q632">IF(D632="Electric","--",IF(D632="Diesel",_xlfn._xlws.FILTER(ORDEF[HC-ZH (g/hp-hr)],(ORDEF[HP]=I632)*(ORDEF[Model_Year]=E632)),""))</f>
        <v/>
      </c>
      <c r="R632" s="157" cm="1">
        <f t="array" ref="R632">IF(D632="Electric","--",IF(D632="Gasoline",_xlfn._xlws.FILTER(LSIEF[HC-ZH (g/hp-hr)],(LSIEF[Fuel]=D632)*(LSIEF[HP Bin]=I632)*(LSIEF[Model Year]=E632)),""))</f>
        <v>0.129</v>
      </c>
      <c r="S632" s="158">
        <f t="shared" si="165"/>
        <v>0.129</v>
      </c>
      <c r="T632" s="159" t="str" cm="1">
        <f t="array" ref="T632">IF(D632="Electric","--",IF(D632="Diesel",_xlfn._xlws.FILTER(ORDEF[HCDR],(ORDEF[HP]=I632)*(ORDEF[Model_Year]=E632),),""))</f>
        <v/>
      </c>
      <c r="U632" s="159" cm="1">
        <f t="array" ref="U632">IF(D632="Electric","--",IF(D632="Gasoline",_xlfn._xlws.FILTER(LSIEF[HC DR],(LSIEF[Fuel]=D632)*(LSIEF[HP Bin]=I632)*(LSIEF[Model Year]=E632)),""))</f>
        <v>1.0200000000000001E-5</v>
      </c>
      <c r="V632" s="159">
        <f t="shared" si="166"/>
        <v>1.0200000000000001E-5</v>
      </c>
      <c r="W632" s="158" t="str" cm="1">
        <f t="array" ref="W632">IF(D632="Electric","--",IF(D632="Diesel",_xlfn._xlws.FILTER(ORDEF[NOXzh],(ORDEF[HP]=I632)*(ORDEF[Model_Year]=E632)),""))</f>
        <v/>
      </c>
      <c r="X632" s="158" cm="1">
        <f t="array" ref="X632">IF(D632="Electric","--",IF(D632="Gasoline",_xlfn._xlws.FILTER(LSIEF[NOX-ZH (g/hp-hr)],(LSIEF[Fuel]=D632)*(LSIEF[HP Bin]=I632)*(LSIEF[Model Year]=E632)),""))</f>
        <v>0.13700000000000001</v>
      </c>
      <c r="Y632" s="158">
        <f t="shared" si="167"/>
        <v>0.13700000000000001</v>
      </c>
      <c r="Z632" s="159" t="str" cm="1">
        <f t="array" ref="Z632">IF(D632="Electric","--",IF(D632="Diesel",_xlfn._xlws.FILTER(ORDEF[NOXdr],(ORDEF[HP]=I632)*(ORDEF[Model_Year]=E632)),""))</f>
        <v/>
      </c>
      <c r="AA632" s="159" cm="1">
        <f t="array" ref="AA632">IF(E632="Electric","--",IF(D632="Gasoline",_xlfn._xlws.FILTER(LSIEF[NOX DR],(LSIEF[Fuel]=D632)*(LSIEF[HP Bin]=I632)*(LSIEF[Model Year]=E632)),""))</f>
        <v>5.66E-5</v>
      </c>
      <c r="AB632" s="159">
        <f t="shared" si="168"/>
        <v>5.66E-5</v>
      </c>
      <c r="AC632" s="158" t="str" cm="1">
        <f t="array" ref="AC632">IF(D632="Electric","--",IF(D632="Diesel",_xlfn._xlws.FILTER(DFCF2[Fuel_HC],(DFCF2[MY]=E632)),""))</f>
        <v/>
      </c>
      <c r="AD632" s="158" cm="1">
        <f t="array" ref="AD632">IF(D632="Electric","--",IF(D632="Gasoline",_xlfn._xlws.FILTER(GFCF2[Fuel_HC],(GFCF2[MY]=E632)),""))</f>
        <v>1</v>
      </c>
      <c r="AE632" s="158">
        <f t="shared" si="169"/>
        <v>1</v>
      </c>
      <c r="AF632" s="157" t="str" cm="1">
        <f t="array" ref="AF632">IF(D632="Electric","--",IF(D632="Diesel",_xlfn._xlws.FILTER(DFCF2[Fuel_NOX],(DFCF2[MY]=E632)),""))</f>
        <v/>
      </c>
      <c r="AG632" s="157" cm="1">
        <f t="array" ref="AG632">IF(D632="Electric","--",IF(D632="Gasoline",_xlfn._xlws.FILTER(GFCF2[Fuel_NOX],(GFCF2[MY]=E632)),""))</f>
        <v>0.97699999999999998</v>
      </c>
      <c r="AH632" s="157">
        <f t="shared" si="170"/>
        <v>0.97699999999999998</v>
      </c>
      <c r="AI632" s="158">
        <f t="shared" si="171"/>
        <v>0.1330627875</v>
      </c>
      <c r="AJ632" s="158">
        <f t="shared" si="172"/>
        <v>0.1558749642875</v>
      </c>
      <c r="AK632" s="158">
        <f t="shared" si="173"/>
        <v>9.8735088856210727</v>
      </c>
      <c r="AL632" s="158">
        <f t="shared" si="174"/>
        <v>11.566215272158633</v>
      </c>
      <c r="AM632" s="158">
        <f t="shared" si="175"/>
        <v>4.9367544428105363E-3</v>
      </c>
      <c r="AN632" s="158">
        <f t="shared" si="176"/>
        <v>5.7831076360793168E-3</v>
      </c>
      <c r="AO632" s="158">
        <f t="shared" si="177"/>
        <v>4.5408267364971311E-3</v>
      </c>
      <c r="AP632" s="157"/>
      <c r="AQ632" s="161"/>
      <c r="AR632" s="161"/>
      <c r="AS632" s="161" t="str">
        <f>IF(ISNA(VLOOKUP($B632,'2017 Emission Inventory'!$B$2:$B$803,1,FALSE)),"No","Yes")</f>
        <v>No</v>
      </c>
      <c r="AT632" s="161" t="str">
        <f>IFERROR(INDEX('2017 Emission Inventory'!$C$2:$C$803,MATCH($B632,'2017 Emission Inventory'!$B$2:$B$803,0)),"")</f>
        <v/>
      </c>
      <c r="AU632" s="161" t="str">
        <f>IFERROR(INDEX('2017 Emission Inventory'!$D$2:$D$803,MATCH($B632,'2017 Emission Inventory'!$B$2:$B$803,0)),"")</f>
        <v/>
      </c>
      <c r="AV632" s="161" t="str">
        <f>IFERROR(INDEX('2017 Emission Inventory'!$E$2:$E$803,MATCH($B632,'2017 Emission Inventory'!$B$2:$B$803,0)),"")</f>
        <v/>
      </c>
      <c r="AW632" s="161" t="str">
        <f>IFERROR(INDEX('2017 Emission Inventory'!$F$2:$F$803,MATCH($B632,'2017 Emission Inventory'!$B$2:$B$803,0)),"")</f>
        <v/>
      </c>
      <c r="AX632" s="161" t="str">
        <f>IFERROR(INDEX('2017 Emission Inventory'!$G$2:$G$803,MATCH($B632,'2017 Emission Inventory'!$B$2:$B$803,0)),"")</f>
        <v/>
      </c>
      <c r="AY632" s="162" t="str">
        <f>IFERROR(INDEX('2017 Emission Inventory'!$AL$2:$AL$803,MATCH($B632,'2017 Emission Inventory'!$B$2:$B$803,0)),"")</f>
        <v/>
      </c>
      <c r="AZ632" s="163" t="e">
        <f t="shared" si="178"/>
        <v>#VALUE!</v>
      </c>
      <c r="BB632" s="166"/>
    </row>
    <row r="633" spans="1:54" s="160" customFormat="1" x14ac:dyDescent="0.35">
      <c r="A633" s="157">
        <v>632</v>
      </c>
      <c r="B633" s="157">
        <v>299893</v>
      </c>
      <c r="C633" s="157" t="s">
        <v>492</v>
      </c>
      <c r="D633" s="157" t="s">
        <v>9</v>
      </c>
      <c r="E633" s="157">
        <v>2002</v>
      </c>
      <c r="F633" s="157">
        <v>15.7</v>
      </c>
      <c r="G633" s="157">
        <v>182.54430379746836</v>
      </c>
      <c r="H633" s="157" t="s">
        <v>619</v>
      </c>
      <c r="I633" s="157">
        <f t="shared" si="162"/>
        <v>25</v>
      </c>
      <c r="J633" s="157">
        <f>IF(D633="Electric","--",IF(D633="Diesel",VLOOKUP(C633,[2]ORDLF!A:B,2,FALSE),""))</f>
        <v>0.34</v>
      </c>
      <c r="K633" s="157" t="str">
        <f>IF(D633="Electric","--",IF(D633="Gasoline",VLOOKUP(C633,LSILF!A:C,3,FALSE),""))</f>
        <v/>
      </c>
      <c r="L633" s="158">
        <f t="shared" si="179"/>
        <v>0.34</v>
      </c>
      <c r="M633" s="157" cm="1">
        <f t="array" ref="M633">IF(D633="Electric","--",IF(D633="Diesel",_xlfn._xlws.FILTER(DIESCH[CH Cap],(DIESCH[HP Bin]=I633)),""))</f>
        <v>5000</v>
      </c>
      <c r="N633" s="157" t="str" cm="1">
        <f t="array" ref="N633">IF(D633="Electric","--",IF(D633="Gasoline",_xlfn._xlws.FILTER(LSICH[CH Cap],(LSICH[Fuel Type]=D633)*(LSICH[MY]=E633)),""))</f>
        <v/>
      </c>
      <c r="O633" s="157">
        <f t="shared" si="163"/>
        <v>5000</v>
      </c>
      <c r="P633" s="157">
        <f t="shared" si="164"/>
        <v>3285.7974683544303</v>
      </c>
      <c r="Q633" s="157" cm="1">
        <f t="array" ref="Q633">IF(D633="Electric","--",IF(D633="Diesel",_xlfn._xlws.FILTER(ORDEF[HC-ZH (g/hp-hr)],(ORDEF[HP]=I633)*(ORDEF[Model_Year]=E633)),""))</f>
        <v>1.45</v>
      </c>
      <c r="R633" s="157" t="str" cm="1">
        <f t="array" ref="R633">IF(D633="Electric","--",IF(D633="Gasoline",_xlfn._xlws.FILTER(LSIEF[HC-ZH (g/hp-hr)],(LSIEF[Fuel]=D633)*(LSIEF[HP Bin]=I633)*(LSIEF[Model Year]=E633)),""))</f>
        <v/>
      </c>
      <c r="S633" s="158">
        <f t="shared" si="165"/>
        <v>1.45</v>
      </c>
      <c r="T633" s="159" cm="1">
        <f t="array" ref="T633">IF(D633="Electric","--",IF(D633="Diesel",_xlfn._xlws.FILTER(ORDEF[HCDR],(ORDEF[HP]=I633)*(ORDEF[Model_Year]=E633),),""))</f>
        <v>1.85E-4</v>
      </c>
      <c r="U633" s="159" t="str" cm="1">
        <f t="array" ref="U633">IF(D633="Electric","--",IF(D633="Gasoline",_xlfn._xlws.FILTER(LSIEF[HC DR],(LSIEF[Fuel]=D633)*(LSIEF[HP Bin]=I633)*(LSIEF[Model Year]=E633)),""))</f>
        <v/>
      </c>
      <c r="V633" s="159">
        <f t="shared" si="166"/>
        <v>1.85E-4</v>
      </c>
      <c r="W633" s="158" cm="1">
        <f t="array" ref="W633">IF(D633="Electric","--",IF(D633="Diesel",_xlfn._xlws.FILTER(ORDEF[NOXzh],(ORDEF[HP]=I633)*(ORDEF[Model_Year]=E633)),""))</f>
        <v>5.4222400000000004</v>
      </c>
      <c r="X633" s="158" t="str" cm="1">
        <f t="array" ref="X633">IF(D633="Electric","--",IF(D633="Gasoline",_xlfn._xlws.FILTER(LSIEF[NOX-ZH (g/hp-hr)],(LSIEF[Fuel]=D633)*(LSIEF[HP Bin]=I633)*(LSIEF[Model Year]=E633)),""))</f>
        <v/>
      </c>
      <c r="Y633" s="158">
        <f t="shared" si="167"/>
        <v>5.4222400000000004</v>
      </c>
      <c r="Z633" s="159" cm="1">
        <f t="array" ref="Z633">IF(D633="Electric","--",IF(D633="Diesel",_xlfn._xlws.FILTER(ORDEF[NOXdr],(ORDEF[HP]=I633)*(ORDEF[Model_Year]=E633)),""))</f>
        <v>0</v>
      </c>
      <c r="AA633" s="159" t="str" cm="1">
        <f t="array" ref="AA633">IF(E633="Electric","--",IF(D633="Gasoline",_xlfn._xlws.FILTER(LSIEF[NOX DR],(LSIEF[Fuel]=D633)*(LSIEF[HP Bin]=I633)*(LSIEF[Model Year]=E633)),""))</f>
        <v/>
      </c>
      <c r="AB633" s="159">
        <f t="shared" si="168"/>
        <v>0</v>
      </c>
      <c r="AC633" s="158" cm="1">
        <f t="array" ref="AC633">IF(D633="Electric","--",IF(D633="Diesel",_xlfn._xlws.FILTER(DFCF2[Fuel_HC],(DFCF2[MY]=E633)),""))</f>
        <v>0.9</v>
      </c>
      <c r="AD633" s="158" t="str" cm="1">
        <f t="array" ref="AD633">IF(D633="Electric","--",IF(D633="Gasoline",_xlfn._xlws.FILTER(GFCF2[Fuel_HC],(GFCF2[MY]=E633)),""))</f>
        <v/>
      </c>
      <c r="AE633" s="158">
        <f t="shared" si="169"/>
        <v>0.9</v>
      </c>
      <c r="AF633" s="157" cm="1">
        <f t="array" ref="AF633">IF(D633="Electric","--",IF(D633="Diesel",_xlfn._xlws.FILTER(DFCF2[Fuel_NOX],(DFCF2[MY]=E633)),""))</f>
        <v>0.93</v>
      </c>
      <c r="AG633" s="157" t="str" cm="1">
        <f t="array" ref="AG633">IF(D633="Electric","--",IF(D633="Gasoline",_xlfn._xlws.FILTER(GFCF2[Fuel_NOX],(GFCF2[MY]=E633)),""))</f>
        <v/>
      </c>
      <c r="AH633" s="157">
        <f t="shared" si="170"/>
        <v>0.93</v>
      </c>
      <c r="AI633" s="158">
        <f t="shared" si="171"/>
        <v>1.8520852784810127</v>
      </c>
      <c r="AJ633" s="158">
        <f t="shared" si="172"/>
        <v>5.0426832000000008</v>
      </c>
      <c r="AK633" s="158">
        <f t="shared" si="173"/>
        <v>3.9787082473704913</v>
      </c>
      <c r="AL633" s="158">
        <f t="shared" si="174"/>
        <v>10.832851742751064</v>
      </c>
      <c r="AM633" s="158">
        <f t="shared" si="175"/>
        <v>1.9893541236852457E-3</v>
      </c>
      <c r="AN633" s="158">
        <f t="shared" si="176"/>
        <v>5.4164258713755324E-3</v>
      </c>
      <c r="AO633" s="158">
        <f t="shared" si="177"/>
        <v>2.4071184896591472E-3</v>
      </c>
      <c r="AP633" s="157"/>
      <c r="AQ633" s="161"/>
      <c r="AR633" s="161"/>
      <c r="AS633" s="161" t="str">
        <f>IF(ISNA(VLOOKUP($B633,'2017 Emission Inventory'!$B$2:$B$803,1,FALSE)),"No","Yes")</f>
        <v>Yes</v>
      </c>
      <c r="AT633" s="161" t="str">
        <f>IFERROR(INDEX('2017 Emission Inventory'!$C$2:$C$803,MATCH($B633,'2017 Emission Inventory'!$B$2:$B$803,0)),"")</f>
        <v>Other</v>
      </c>
      <c r="AU633" s="161" t="str">
        <f>IFERROR(INDEX('2017 Emission Inventory'!$D$2:$D$803,MATCH($B633,'2017 Emission Inventory'!$B$2:$B$803,0)),"")</f>
        <v>Diesel</v>
      </c>
      <c r="AV633" s="161">
        <f>IFERROR(INDEX('2017 Emission Inventory'!$E$2:$E$803,MATCH($B633,'2017 Emission Inventory'!$B$2:$B$803,0)),"")</f>
        <v>2002</v>
      </c>
      <c r="AW633" s="161">
        <f>IFERROR(INDEX('2017 Emission Inventory'!$F$2:$F$803,MATCH($B633,'2017 Emission Inventory'!$B$2:$B$803,0)),"")</f>
        <v>16</v>
      </c>
      <c r="AX633" s="161">
        <f>IFERROR(INDEX('2017 Emission Inventory'!$G$2:$G$803,MATCH($B633,'2017 Emission Inventory'!$B$2:$B$803,0)),"")</f>
        <v>182.54430379746836</v>
      </c>
      <c r="AY633" s="162">
        <f>IFERROR(INDEX('2017 Emission Inventory'!$AL$2:$AL$803,MATCH($B633,'2017 Emission Inventory'!$B$2:$B$803,0)),"")</f>
        <v>11.039848909809999</v>
      </c>
      <c r="AZ633" s="163">
        <f t="shared" si="178"/>
        <v>-0.20699716705893501</v>
      </c>
      <c r="BB633" s="166"/>
    </row>
    <row r="634" spans="1:54" s="160" customFormat="1" x14ac:dyDescent="0.35">
      <c r="A634" s="157">
        <v>633</v>
      </c>
      <c r="B634" s="157">
        <v>299894</v>
      </c>
      <c r="C634" s="157" t="s">
        <v>492</v>
      </c>
      <c r="D634" s="157" t="s">
        <v>9</v>
      </c>
      <c r="E634" s="157">
        <v>2002</v>
      </c>
      <c r="F634" s="157">
        <v>15.7</v>
      </c>
      <c r="G634" s="157">
        <v>182.54430379746836</v>
      </c>
      <c r="H634" s="157" t="s">
        <v>619</v>
      </c>
      <c r="I634" s="157">
        <f t="shared" si="162"/>
        <v>25</v>
      </c>
      <c r="J634" s="157">
        <f>IF(D634="Electric","--",IF(D634="Diesel",VLOOKUP(C634,[2]ORDLF!A:B,2,FALSE),""))</f>
        <v>0.34</v>
      </c>
      <c r="K634" s="157" t="str">
        <f>IF(D634="Electric","--",IF(D634="Gasoline",VLOOKUP(C634,LSILF!A:C,3,FALSE),""))</f>
        <v/>
      </c>
      <c r="L634" s="158">
        <f t="shared" si="179"/>
        <v>0.34</v>
      </c>
      <c r="M634" s="157" cm="1">
        <f t="array" ref="M634">IF(D634="Electric","--",IF(D634="Diesel",_xlfn._xlws.FILTER(DIESCH[CH Cap],(DIESCH[HP Bin]=I634)),""))</f>
        <v>5000</v>
      </c>
      <c r="N634" s="157" t="str" cm="1">
        <f t="array" ref="N634">IF(D634="Electric","--",IF(D634="Gasoline",_xlfn._xlws.FILTER(LSICH[CH Cap],(LSICH[Fuel Type]=D634)*(LSICH[MY]=E634)),""))</f>
        <v/>
      </c>
      <c r="O634" s="157">
        <f t="shared" si="163"/>
        <v>5000</v>
      </c>
      <c r="P634" s="157">
        <f t="shared" si="164"/>
        <v>3285.7974683544303</v>
      </c>
      <c r="Q634" s="157" cm="1">
        <f t="array" ref="Q634">IF(D634="Electric","--",IF(D634="Diesel",_xlfn._xlws.FILTER(ORDEF[HC-ZH (g/hp-hr)],(ORDEF[HP]=I634)*(ORDEF[Model_Year]=E634)),""))</f>
        <v>1.45</v>
      </c>
      <c r="R634" s="157" t="str" cm="1">
        <f t="array" ref="R634">IF(D634="Electric","--",IF(D634="Gasoline",_xlfn._xlws.FILTER(LSIEF[HC-ZH (g/hp-hr)],(LSIEF[Fuel]=D634)*(LSIEF[HP Bin]=I634)*(LSIEF[Model Year]=E634)),""))</f>
        <v/>
      </c>
      <c r="S634" s="158">
        <f t="shared" si="165"/>
        <v>1.45</v>
      </c>
      <c r="T634" s="159" cm="1">
        <f t="array" ref="T634">IF(D634="Electric","--",IF(D634="Diesel",_xlfn._xlws.FILTER(ORDEF[HCDR],(ORDEF[HP]=I634)*(ORDEF[Model_Year]=E634),),""))</f>
        <v>1.85E-4</v>
      </c>
      <c r="U634" s="159" t="str" cm="1">
        <f t="array" ref="U634">IF(D634="Electric","--",IF(D634="Gasoline",_xlfn._xlws.FILTER(LSIEF[HC DR],(LSIEF[Fuel]=D634)*(LSIEF[HP Bin]=I634)*(LSIEF[Model Year]=E634)),""))</f>
        <v/>
      </c>
      <c r="V634" s="159">
        <f t="shared" si="166"/>
        <v>1.85E-4</v>
      </c>
      <c r="W634" s="158" cm="1">
        <f t="array" ref="W634">IF(D634="Electric","--",IF(D634="Diesel",_xlfn._xlws.FILTER(ORDEF[NOXzh],(ORDEF[HP]=I634)*(ORDEF[Model_Year]=E634)),""))</f>
        <v>5.4222400000000004</v>
      </c>
      <c r="X634" s="158" t="str" cm="1">
        <f t="array" ref="X634">IF(D634="Electric","--",IF(D634="Gasoline",_xlfn._xlws.FILTER(LSIEF[NOX-ZH (g/hp-hr)],(LSIEF[Fuel]=D634)*(LSIEF[HP Bin]=I634)*(LSIEF[Model Year]=E634)),""))</f>
        <v/>
      </c>
      <c r="Y634" s="158">
        <f t="shared" si="167"/>
        <v>5.4222400000000004</v>
      </c>
      <c r="Z634" s="159" cm="1">
        <f t="array" ref="Z634">IF(D634="Electric","--",IF(D634="Diesel",_xlfn._xlws.FILTER(ORDEF[NOXdr],(ORDEF[HP]=I634)*(ORDEF[Model_Year]=E634)),""))</f>
        <v>0</v>
      </c>
      <c r="AA634" s="159" t="str" cm="1">
        <f t="array" ref="AA634">IF(E634="Electric","--",IF(D634="Gasoline",_xlfn._xlws.FILTER(LSIEF[NOX DR],(LSIEF[Fuel]=D634)*(LSIEF[HP Bin]=I634)*(LSIEF[Model Year]=E634)),""))</f>
        <v/>
      </c>
      <c r="AB634" s="159">
        <f t="shared" si="168"/>
        <v>0</v>
      </c>
      <c r="AC634" s="158" cm="1">
        <f t="array" ref="AC634">IF(D634="Electric","--",IF(D634="Diesel",_xlfn._xlws.FILTER(DFCF2[Fuel_HC],(DFCF2[MY]=E634)),""))</f>
        <v>0.9</v>
      </c>
      <c r="AD634" s="158" t="str" cm="1">
        <f t="array" ref="AD634">IF(D634="Electric","--",IF(D634="Gasoline",_xlfn._xlws.FILTER(GFCF2[Fuel_HC],(GFCF2[MY]=E634)),""))</f>
        <v/>
      </c>
      <c r="AE634" s="158">
        <f t="shared" si="169"/>
        <v>0.9</v>
      </c>
      <c r="AF634" s="157" cm="1">
        <f t="array" ref="AF634">IF(D634="Electric","--",IF(D634="Diesel",_xlfn._xlws.FILTER(DFCF2[Fuel_NOX],(DFCF2[MY]=E634)),""))</f>
        <v>0.93</v>
      </c>
      <c r="AG634" s="157" t="str" cm="1">
        <f t="array" ref="AG634">IF(D634="Electric","--",IF(D634="Gasoline",_xlfn._xlws.FILTER(GFCF2[Fuel_NOX],(GFCF2[MY]=E634)),""))</f>
        <v/>
      </c>
      <c r="AH634" s="157">
        <f t="shared" si="170"/>
        <v>0.93</v>
      </c>
      <c r="AI634" s="158">
        <f t="shared" si="171"/>
        <v>1.8520852784810127</v>
      </c>
      <c r="AJ634" s="158">
        <f t="shared" si="172"/>
        <v>5.0426832000000008</v>
      </c>
      <c r="AK634" s="158">
        <f t="shared" si="173"/>
        <v>3.9787082473704913</v>
      </c>
      <c r="AL634" s="158">
        <f t="shared" si="174"/>
        <v>10.832851742751064</v>
      </c>
      <c r="AM634" s="158">
        <f t="shared" si="175"/>
        <v>1.9893541236852457E-3</v>
      </c>
      <c r="AN634" s="158">
        <f t="shared" si="176"/>
        <v>5.4164258713755324E-3</v>
      </c>
      <c r="AO634" s="158">
        <f t="shared" si="177"/>
        <v>2.4071184896591472E-3</v>
      </c>
      <c r="AP634" s="157"/>
      <c r="AQ634" s="161"/>
      <c r="AR634" s="161"/>
      <c r="AS634" s="161" t="str">
        <f>IF(ISNA(VLOOKUP($B634,'2017 Emission Inventory'!$B$2:$B$803,1,FALSE)),"No","Yes")</f>
        <v>Yes</v>
      </c>
      <c r="AT634" s="161" t="str">
        <f>IFERROR(INDEX('2017 Emission Inventory'!$C$2:$C$803,MATCH($B634,'2017 Emission Inventory'!$B$2:$B$803,0)),"")</f>
        <v>Other</v>
      </c>
      <c r="AU634" s="161" t="str">
        <f>IFERROR(INDEX('2017 Emission Inventory'!$D$2:$D$803,MATCH($B634,'2017 Emission Inventory'!$B$2:$B$803,0)),"")</f>
        <v>Diesel</v>
      </c>
      <c r="AV634" s="161">
        <f>IFERROR(INDEX('2017 Emission Inventory'!$E$2:$E$803,MATCH($B634,'2017 Emission Inventory'!$B$2:$B$803,0)),"")</f>
        <v>2002</v>
      </c>
      <c r="AW634" s="161">
        <f>IFERROR(INDEX('2017 Emission Inventory'!$F$2:$F$803,MATCH($B634,'2017 Emission Inventory'!$B$2:$B$803,0)),"")</f>
        <v>16</v>
      </c>
      <c r="AX634" s="161">
        <f>IFERROR(INDEX('2017 Emission Inventory'!$G$2:$G$803,MATCH($B634,'2017 Emission Inventory'!$B$2:$B$803,0)),"")</f>
        <v>182.54430379746836</v>
      </c>
      <c r="AY634" s="162">
        <f>IFERROR(INDEX('2017 Emission Inventory'!$AL$2:$AL$803,MATCH($B634,'2017 Emission Inventory'!$B$2:$B$803,0)),"")</f>
        <v>11.039848909809999</v>
      </c>
      <c r="AZ634" s="163">
        <f t="shared" si="178"/>
        <v>-0.20699716705893501</v>
      </c>
      <c r="BB634" s="166"/>
    </row>
    <row r="635" spans="1:54" s="160" customFormat="1" x14ac:dyDescent="0.35">
      <c r="A635" s="157">
        <v>634</v>
      </c>
      <c r="B635" s="157">
        <v>299895</v>
      </c>
      <c r="C635" s="157" t="s">
        <v>492</v>
      </c>
      <c r="D635" s="157" t="s">
        <v>9</v>
      </c>
      <c r="E635" s="157">
        <v>2002</v>
      </c>
      <c r="F635" s="157">
        <v>15.7</v>
      </c>
      <c r="G635" s="157">
        <v>182.54430379746836</v>
      </c>
      <c r="H635" s="157" t="s">
        <v>619</v>
      </c>
      <c r="I635" s="157">
        <f t="shared" si="162"/>
        <v>25</v>
      </c>
      <c r="J635" s="157">
        <f>IF(D635="Electric","--",IF(D635="Diesel",VLOOKUP(C635,[2]ORDLF!A:B,2,FALSE),""))</f>
        <v>0.34</v>
      </c>
      <c r="K635" s="157" t="str">
        <f>IF(D635="Electric","--",IF(D635="Gasoline",VLOOKUP(C635,LSILF!A:C,3,FALSE),""))</f>
        <v/>
      </c>
      <c r="L635" s="158">
        <f t="shared" si="179"/>
        <v>0.34</v>
      </c>
      <c r="M635" s="157" cm="1">
        <f t="array" ref="M635">IF(D635="Electric","--",IF(D635="Diesel",_xlfn._xlws.FILTER(DIESCH[CH Cap],(DIESCH[HP Bin]=I635)),""))</f>
        <v>5000</v>
      </c>
      <c r="N635" s="157" t="str" cm="1">
        <f t="array" ref="N635">IF(D635="Electric","--",IF(D635="Gasoline",_xlfn._xlws.FILTER(LSICH[CH Cap],(LSICH[Fuel Type]=D635)*(LSICH[MY]=E635)),""))</f>
        <v/>
      </c>
      <c r="O635" s="157">
        <f t="shared" si="163"/>
        <v>5000</v>
      </c>
      <c r="P635" s="157">
        <f t="shared" si="164"/>
        <v>3285.7974683544303</v>
      </c>
      <c r="Q635" s="157" cm="1">
        <f t="array" ref="Q635">IF(D635="Electric","--",IF(D635="Diesel",_xlfn._xlws.FILTER(ORDEF[HC-ZH (g/hp-hr)],(ORDEF[HP]=I635)*(ORDEF[Model_Year]=E635)),""))</f>
        <v>1.45</v>
      </c>
      <c r="R635" s="157" t="str" cm="1">
        <f t="array" ref="R635">IF(D635="Electric","--",IF(D635="Gasoline",_xlfn._xlws.FILTER(LSIEF[HC-ZH (g/hp-hr)],(LSIEF[Fuel]=D635)*(LSIEF[HP Bin]=I635)*(LSIEF[Model Year]=E635)),""))</f>
        <v/>
      </c>
      <c r="S635" s="158">
        <f t="shared" si="165"/>
        <v>1.45</v>
      </c>
      <c r="T635" s="159" cm="1">
        <f t="array" ref="T635">IF(D635="Electric","--",IF(D635="Diesel",_xlfn._xlws.FILTER(ORDEF[HCDR],(ORDEF[HP]=I635)*(ORDEF[Model_Year]=E635),),""))</f>
        <v>1.85E-4</v>
      </c>
      <c r="U635" s="159" t="str" cm="1">
        <f t="array" ref="U635">IF(D635="Electric","--",IF(D635="Gasoline",_xlfn._xlws.FILTER(LSIEF[HC DR],(LSIEF[Fuel]=D635)*(LSIEF[HP Bin]=I635)*(LSIEF[Model Year]=E635)),""))</f>
        <v/>
      </c>
      <c r="V635" s="159">
        <f t="shared" si="166"/>
        <v>1.85E-4</v>
      </c>
      <c r="W635" s="158" cm="1">
        <f t="array" ref="W635">IF(D635="Electric","--",IF(D635="Diesel",_xlfn._xlws.FILTER(ORDEF[NOXzh],(ORDEF[HP]=I635)*(ORDEF[Model_Year]=E635)),""))</f>
        <v>5.4222400000000004</v>
      </c>
      <c r="X635" s="158" t="str" cm="1">
        <f t="array" ref="X635">IF(D635="Electric","--",IF(D635="Gasoline",_xlfn._xlws.FILTER(LSIEF[NOX-ZH (g/hp-hr)],(LSIEF[Fuel]=D635)*(LSIEF[HP Bin]=I635)*(LSIEF[Model Year]=E635)),""))</f>
        <v/>
      </c>
      <c r="Y635" s="158">
        <f t="shared" si="167"/>
        <v>5.4222400000000004</v>
      </c>
      <c r="Z635" s="159" cm="1">
        <f t="array" ref="Z635">IF(D635="Electric","--",IF(D635="Diesel",_xlfn._xlws.FILTER(ORDEF[NOXdr],(ORDEF[HP]=I635)*(ORDEF[Model_Year]=E635)),""))</f>
        <v>0</v>
      </c>
      <c r="AA635" s="159" t="str" cm="1">
        <f t="array" ref="AA635">IF(E635="Electric","--",IF(D635="Gasoline",_xlfn._xlws.FILTER(LSIEF[NOX DR],(LSIEF[Fuel]=D635)*(LSIEF[HP Bin]=I635)*(LSIEF[Model Year]=E635)),""))</f>
        <v/>
      </c>
      <c r="AB635" s="159">
        <f t="shared" si="168"/>
        <v>0</v>
      </c>
      <c r="AC635" s="158" cm="1">
        <f t="array" ref="AC635">IF(D635="Electric","--",IF(D635="Diesel",_xlfn._xlws.FILTER(DFCF2[Fuel_HC],(DFCF2[MY]=E635)),""))</f>
        <v>0.9</v>
      </c>
      <c r="AD635" s="158" t="str" cm="1">
        <f t="array" ref="AD635">IF(D635="Electric","--",IF(D635="Gasoline",_xlfn._xlws.FILTER(GFCF2[Fuel_HC],(GFCF2[MY]=E635)),""))</f>
        <v/>
      </c>
      <c r="AE635" s="158">
        <f t="shared" si="169"/>
        <v>0.9</v>
      </c>
      <c r="AF635" s="157" cm="1">
        <f t="array" ref="AF635">IF(D635="Electric","--",IF(D635="Diesel",_xlfn._xlws.FILTER(DFCF2[Fuel_NOX],(DFCF2[MY]=E635)),""))</f>
        <v>0.93</v>
      </c>
      <c r="AG635" s="157" t="str" cm="1">
        <f t="array" ref="AG635">IF(D635="Electric","--",IF(D635="Gasoline",_xlfn._xlws.FILTER(GFCF2[Fuel_NOX],(GFCF2[MY]=E635)),""))</f>
        <v/>
      </c>
      <c r="AH635" s="157">
        <f t="shared" si="170"/>
        <v>0.93</v>
      </c>
      <c r="AI635" s="158">
        <f t="shared" si="171"/>
        <v>1.8520852784810127</v>
      </c>
      <c r="AJ635" s="158">
        <f t="shared" si="172"/>
        <v>5.0426832000000008</v>
      </c>
      <c r="AK635" s="158">
        <f t="shared" si="173"/>
        <v>3.9787082473704913</v>
      </c>
      <c r="AL635" s="158">
        <f t="shared" si="174"/>
        <v>10.832851742751064</v>
      </c>
      <c r="AM635" s="158">
        <f t="shared" si="175"/>
        <v>1.9893541236852457E-3</v>
      </c>
      <c r="AN635" s="158">
        <f t="shared" si="176"/>
        <v>5.4164258713755324E-3</v>
      </c>
      <c r="AO635" s="158">
        <f t="shared" si="177"/>
        <v>2.4071184896591472E-3</v>
      </c>
      <c r="AP635" s="157"/>
      <c r="AQ635" s="161"/>
      <c r="AR635" s="161"/>
      <c r="AS635" s="161" t="str">
        <f>IF(ISNA(VLOOKUP($B635,'2017 Emission Inventory'!$B$2:$B$803,1,FALSE)),"No","Yes")</f>
        <v>Yes</v>
      </c>
      <c r="AT635" s="161" t="str">
        <f>IFERROR(INDEX('2017 Emission Inventory'!$C$2:$C$803,MATCH($B635,'2017 Emission Inventory'!$B$2:$B$803,0)),"")</f>
        <v>Other</v>
      </c>
      <c r="AU635" s="161" t="str">
        <f>IFERROR(INDEX('2017 Emission Inventory'!$D$2:$D$803,MATCH($B635,'2017 Emission Inventory'!$B$2:$B$803,0)),"")</f>
        <v>Diesel</v>
      </c>
      <c r="AV635" s="161">
        <f>IFERROR(INDEX('2017 Emission Inventory'!$E$2:$E$803,MATCH($B635,'2017 Emission Inventory'!$B$2:$B$803,0)),"")</f>
        <v>2002</v>
      </c>
      <c r="AW635" s="161">
        <f>IFERROR(INDEX('2017 Emission Inventory'!$F$2:$F$803,MATCH($B635,'2017 Emission Inventory'!$B$2:$B$803,0)),"")</f>
        <v>16</v>
      </c>
      <c r="AX635" s="161">
        <f>IFERROR(INDEX('2017 Emission Inventory'!$G$2:$G$803,MATCH($B635,'2017 Emission Inventory'!$B$2:$B$803,0)),"")</f>
        <v>182.54430379746836</v>
      </c>
      <c r="AY635" s="162">
        <f>IFERROR(INDEX('2017 Emission Inventory'!$AL$2:$AL$803,MATCH($B635,'2017 Emission Inventory'!$B$2:$B$803,0)),"")</f>
        <v>11.039848909809999</v>
      </c>
      <c r="AZ635" s="163">
        <f t="shared" si="178"/>
        <v>-0.20699716705893501</v>
      </c>
      <c r="BB635" s="166"/>
    </row>
    <row r="636" spans="1:54" s="160" customFormat="1" x14ac:dyDescent="0.35">
      <c r="A636" s="157">
        <v>635</v>
      </c>
      <c r="B636" s="157">
        <v>299896</v>
      </c>
      <c r="C636" s="157" t="s">
        <v>492</v>
      </c>
      <c r="D636" s="157" t="s">
        <v>9</v>
      </c>
      <c r="E636" s="157">
        <v>2002</v>
      </c>
      <c r="F636" s="157">
        <v>15.7</v>
      </c>
      <c r="G636" s="157">
        <v>182.54430379746836</v>
      </c>
      <c r="H636" s="157" t="s">
        <v>619</v>
      </c>
      <c r="I636" s="157">
        <f t="shared" si="162"/>
        <v>25</v>
      </c>
      <c r="J636" s="157">
        <f>IF(D636="Electric","--",IF(D636="Diesel",VLOOKUP(C636,[2]ORDLF!A:B,2,FALSE),""))</f>
        <v>0.34</v>
      </c>
      <c r="K636" s="157" t="str">
        <f>IF(D636="Electric","--",IF(D636="Gasoline",VLOOKUP(C636,LSILF!A:C,3,FALSE),""))</f>
        <v/>
      </c>
      <c r="L636" s="158">
        <f t="shared" si="179"/>
        <v>0.34</v>
      </c>
      <c r="M636" s="157" cm="1">
        <f t="array" ref="M636">IF(D636="Electric","--",IF(D636="Diesel",_xlfn._xlws.FILTER(DIESCH[CH Cap],(DIESCH[HP Bin]=I636)),""))</f>
        <v>5000</v>
      </c>
      <c r="N636" s="157" t="str" cm="1">
        <f t="array" ref="N636">IF(D636="Electric","--",IF(D636="Gasoline",_xlfn._xlws.FILTER(LSICH[CH Cap],(LSICH[Fuel Type]=D636)*(LSICH[MY]=E636)),""))</f>
        <v/>
      </c>
      <c r="O636" s="157">
        <f t="shared" si="163"/>
        <v>5000</v>
      </c>
      <c r="P636" s="157">
        <f t="shared" si="164"/>
        <v>3285.7974683544303</v>
      </c>
      <c r="Q636" s="157" cm="1">
        <f t="array" ref="Q636">IF(D636="Electric","--",IF(D636="Diesel",_xlfn._xlws.FILTER(ORDEF[HC-ZH (g/hp-hr)],(ORDEF[HP]=I636)*(ORDEF[Model_Year]=E636)),""))</f>
        <v>1.45</v>
      </c>
      <c r="R636" s="157" t="str" cm="1">
        <f t="array" ref="R636">IF(D636="Electric","--",IF(D636="Gasoline",_xlfn._xlws.FILTER(LSIEF[HC-ZH (g/hp-hr)],(LSIEF[Fuel]=D636)*(LSIEF[HP Bin]=I636)*(LSIEF[Model Year]=E636)),""))</f>
        <v/>
      </c>
      <c r="S636" s="158">
        <f t="shared" si="165"/>
        <v>1.45</v>
      </c>
      <c r="T636" s="159" cm="1">
        <f t="array" ref="T636">IF(D636="Electric","--",IF(D636="Diesel",_xlfn._xlws.FILTER(ORDEF[HCDR],(ORDEF[HP]=I636)*(ORDEF[Model_Year]=E636),),""))</f>
        <v>1.85E-4</v>
      </c>
      <c r="U636" s="159" t="str" cm="1">
        <f t="array" ref="U636">IF(D636="Electric","--",IF(D636="Gasoline",_xlfn._xlws.FILTER(LSIEF[HC DR],(LSIEF[Fuel]=D636)*(LSIEF[HP Bin]=I636)*(LSIEF[Model Year]=E636)),""))</f>
        <v/>
      </c>
      <c r="V636" s="159">
        <f t="shared" si="166"/>
        <v>1.85E-4</v>
      </c>
      <c r="W636" s="158" cm="1">
        <f t="array" ref="W636">IF(D636="Electric","--",IF(D636="Diesel",_xlfn._xlws.FILTER(ORDEF[NOXzh],(ORDEF[HP]=I636)*(ORDEF[Model_Year]=E636)),""))</f>
        <v>5.4222400000000004</v>
      </c>
      <c r="X636" s="158" t="str" cm="1">
        <f t="array" ref="X636">IF(D636="Electric","--",IF(D636="Gasoline",_xlfn._xlws.FILTER(LSIEF[NOX-ZH (g/hp-hr)],(LSIEF[Fuel]=D636)*(LSIEF[HP Bin]=I636)*(LSIEF[Model Year]=E636)),""))</f>
        <v/>
      </c>
      <c r="Y636" s="158">
        <f t="shared" si="167"/>
        <v>5.4222400000000004</v>
      </c>
      <c r="Z636" s="159" cm="1">
        <f t="array" ref="Z636">IF(D636="Electric","--",IF(D636="Diesel",_xlfn._xlws.FILTER(ORDEF[NOXdr],(ORDEF[HP]=I636)*(ORDEF[Model_Year]=E636)),""))</f>
        <v>0</v>
      </c>
      <c r="AA636" s="159" t="str" cm="1">
        <f t="array" ref="AA636">IF(E636="Electric","--",IF(D636="Gasoline",_xlfn._xlws.FILTER(LSIEF[NOX DR],(LSIEF[Fuel]=D636)*(LSIEF[HP Bin]=I636)*(LSIEF[Model Year]=E636)),""))</f>
        <v/>
      </c>
      <c r="AB636" s="159">
        <f t="shared" si="168"/>
        <v>0</v>
      </c>
      <c r="AC636" s="158" cm="1">
        <f t="array" ref="AC636">IF(D636="Electric","--",IF(D636="Diesel",_xlfn._xlws.FILTER(DFCF2[Fuel_HC],(DFCF2[MY]=E636)),""))</f>
        <v>0.9</v>
      </c>
      <c r="AD636" s="158" t="str" cm="1">
        <f t="array" ref="AD636">IF(D636="Electric","--",IF(D636="Gasoline",_xlfn._xlws.FILTER(GFCF2[Fuel_HC],(GFCF2[MY]=E636)),""))</f>
        <v/>
      </c>
      <c r="AE636" s="158">
        <f t="shared" si="169"/>
        <v>0.9</v>
      </c>
      <c r="AF636" s="157" cm="1">
        <f t="array" ref="AF636">IF(D636="Electric","--",IF(D636="Diesel",_xlfn._xlws.FILTER(DFCF2[Fuel_NOX],(DFCF2[MY]=E636)),""))</f>
        <v>0.93</v>
      </c>
      <c r="AG636" s="157" t="str" cm="1">
        <f t="array" ref="AG636">IF(D636="Electric","--",IF(D636="Gasoline",_xlfn._xlws.FILTER(GFCF2[Fuel_NOX],(GFCF2[MY]=E636)),""))</f>
        <v/>
      </c>
      <c r="AH636" s="157">
        <f t="shared" si="170"/>
        <v>0.93</v>
      </c>
      <c r="AI636" s="158">
        <f t="shared" si="171"/>
        <v>1.8520852784810127</v>
      </c>
      <c r="AJ636" s="158">
        <f t="shared" si="172"/>
        <v>5.0426832000000008</v>
      </c>
      <c r="AK636" s="158">
        <f t="shared" si="173"/>
        <v>3.9787082473704913</v>
      </c>
      <c r="AL636" s="158">
        <f t="shared" si="174"/>
        <v>10.832851742751064</v>
      </c>
      <c r="AM636" s="158">
        <f t="shared" si="175"/>
        <v>1.9893541236852457E-3</v>
      </c>
      <c r="AN636" s="158">
        <f t="shared" si="176"/>
        <v>5.4164258713755324E-3</v>
      </c>
      <c r="AO636" s="158">
        <f t="shared" si="177"/>
        <v>2.4071184896591472E-3</v>
      </c>
      <c r="AP636" s="157"/>
      <c r="AQ636" s="161"/>
      <c r="AR636" s="161"/>
      <c r="AS636" s="161" t="str">
        <f>IF(ISNA(VLOOKUP($B636,'2017 Emission Inventory'!$B$2:$B$803,1,FALSE)),"No","Yes")</f>
        <v>Yes</v>
      </c>
      <c r="AT636" s="161" t="str">
        <f>IFERROR(INDEX('2017 Emission Inventory'!$C$2:$C$803,MATCH($B636,'2017 Emission Inventory'!$B$2:$B$803,0)),"")</f>
        <v>Other</v>
      </c>
      <c r="AU636" s="161" t="str">
        <f>IFERROR(INDEX('2017 Emission Inventory'!$D$2:$D$803,MATCH($B636,'2017 Emission Inventory'!$B$2:$B$803,0)),"")</f>
        <v>Diesel</v>
      </c>
      <c r="AV636" s="161">
        <f>IFERROR(INDEX('2017 Emission Inventory'!$E$2:$E$803,MATCH($B636,'2017 Emission Inventory'!$B$2:$B$803,0)),"")</f>
        <v>2002</v>
      </c>
      <c r="AW636" s="161">
        <f>IFERROR(INDEX('2017 Emission Inventory'!$F$2:$F$803,MATCH($B636,'2017 Emission Inventory'!$B$2:$B$803,0)),"")</f>
        <v>16</v>
      </c>
      <c r="AX636" s="161">
        <f>IFERROR(INDEX('2017 Emission Inventory'!$G$2:$G$803,MATCH($B636,'2017 Emission Inventory'!$B$2:$B$803,0)),"")</f>
        <v>182.54430379746836</v>
      </c>
      <c r="AY636" s="162">
        <f>IFERROR(INDEX('2017 Emission Inventory'!$AL$2:$AL$803,MATCH($B636,'2017 Emission Inventory'!$B$2:$B$803,0)),"")</f>
        <v>11.039848909809999</v>
      </c>
      <c r="AZ636" s="163">
        <f t="shared" si="178"/>
        <v>-0.20699716705893501</v>
      </c>
      <c r="BB636" s="166"/>
    </row>
    <row r="637" spans="1:54" s="160" customFormat="1" x14ac:dyDescent="0.35">
      <c r="A637" s="157">
        <v>636</v>
      </c>
      <c r="B637" s="157">
        <v>299955</v>
      </c>
      <c r="C637" s="157" t="s">
        <v>492</v>
      </c>
      <c r="D637" s="157" t="s">
        <v>9</v>
      </c>
      <c r="E637" s="157">
        <v>2002</v>
      </c>
      <c r="F637" s="157">
        <v>15.7</v>
      </c>
      <c r="G637" s="157">
        <v>182.54430379746836</v>
      </c>
      <c r="H637" s="157" t="s">
        <v>619</v>
      </c>
      <c r="I637" s="157">
        <f t="shared" si="162"/>
        <v>25</v>
      </c>
      <c r="J637" s="157">
        <f>IF(D637="Electric","--",IF(D637="Diesel",VLOOKUP(C637,[2]ORDLF!A:B,2,FALSE),""))</f>
        <v>0.34</v>
      </c>
      <c r="K637" s="157" t="str">
        <f>IF(D637="Electric","--",IF(D637="Gasoline",VLOOKUP(C637,LSILF!A:C,3,FALSE),""))</f>
        <v/>
      </c>
      <c r="L637" s="158">
        <f t="shared" si="179"/>
        <v>0.34</v>
      </c>
      <c r="M637" s="157" cm="1">
        <f t="array" ref="M637">IF(D637="Electric","--",IF(D637="Diesel",_xlfn._xlws.FILTER(DIESCH[CH Cap],(DIESCH[HP Bin]=I637)),""))</f>
        <v>5000</v>
      </c>
      <c r="N637" s="157" t="str" cm="1">
        <f t="array" ref="N637">IF(D637="Electric","--",IF(D637="Gasoline",_xlfn._xlws.FILTER(LSICH[CH Cap],(LSICH[Fuel Type]=D637)*(LSICH[MY]=E637)),""))</f>
        <v/>
      </c>
      <c r="O637" s="157">
        <f t="shared" si="163"/>
        <v>5000</v>
      </c>
      <c r="P637" s="157">
        <f t="shared" si="164"/>
        <v>3285.7974683544303</v>
      </c>
      <c r="Q637" s="157" cm="1">
        <f t="array" ref="Q637">IF(D637="Electric","--",IF(D637="Diesel",_xlfn._xlws.FILTER(ORDEF[HC-ZH (g/hp-hr)],(ORDEF[HP]=I637)*(ORDEF[Model_Year]=E637)),""))</f>
        <v>1.45</v>
      </c>
      <c r="R637" s="157" t="str" cm="1">
        <f t="array" ref="R637">IF(D637="Electric","--",IF(D637="Gasoline",_xlfn._xlws.FILTER(LSIEF[HC-ZH (g/hp-hr)],(LSIEF[Fuel]=D637)*(LSIEF[HP Bin]=I637)*(LSIEF[Model Year]=E637)),""))</f>
        <v/>
      </c>
      <c r="S637" s="158">
        <f t="shared" si="165"/>
        <v>1.45</v>
      </c>
      <c r="T637" s="159" cm="1">
        <f t="array" ref="T637">IF(D637="Electric","--",IF(D637="Diesel",_xlfn._xlws.FILTER(ORDEF[HCDR],(ORDEF[HP]=I637)*(ORDEF[Model_Year]=E637),),""))</f>
        <v>1.85E-4</v>
      </c>
      <c r="U637" s="159" t="str" cm="1">
        <f t="array" ref="U637">IF(D637="Electric","--",IF(D637="Gasoline",_xlfn._xlws.FILTER(LSIEF[HC DR],(LSIEF[Fuel]=D637)*(LSIEF[HP Bin]=I637)*(LSIEF[Model Year]=E637)),""))</f>
        <v/>
      </c>
      <c r="V637" s="159">
        <f t="shared" si="166"/>
        <v>1.85E-4</v>
      </c>
      <c r="W637" s="158" cm="1">
        <f t="array" ref="W637">IF(D637="Electric","--",IF(D637="Diesel",_xlfn._xlws.FILTER(ORDEF[NOXzh],(ORDEF[HP]=I637)*(ORDEF[Model_Year]=E637)),""))</f>
        <v>5.4222400000000004</v>
      </c>
      <c r="X637" s="158" t="str" cm="1">
        <f t="array" ref="X637">IF(D637="Electric","--",IF(D637="Gasoline",_xlfn._xlws.FILTER(LSIEF[NOX-ZH (g/hp-hr)],(LSIEF[Fuel]=D637)*(LSIEF[HP Bin]=I637)*(LSIEF[Model Year]=E637)),""))</f>
        <v/>
      </c>
      <c r="Y637" s="158">
        <f t="shared" si="167"/>
        <v>5.4222400000000004</v>
      </c>
      <c r="Z637" s="159" cm="1">
        <f t="array" ref="Z637">IF(D637="Electric","--",IF(D637="Diesel",_xlfn._xlws.FILTER(ORDEF[NOXdr],(ORDEF[HP]=I637)*(ORDEF[Model_Year]=E637)),""))</f>
        <v>0</v>
      </c>
      <c r="AA637" s="159" t="str" cm="1">
        <f t="array" ref="AA637">IF(E637="Electric","--",IF(D637="Gasoline",_xlfn._xlws.FILTER(LSIEF[NOX DR],(LSIEF[Fuel]=D637)*(LSIEF[HP Bin]=I637)*(LSIEF[Model Year]=E637)),""))</f>
        <v/>
      </c>
      <c r="AB637" s="159">
        <f t="shared" si="168"/>
        <v>0</v>
      </c>
      <c r="AC637" s="158" cm="1">
        <f t="array" ref="AC637">IF(D637="Electric","--",IF(D637="Diesel",_xlfn._xlws.FILTER(DFCF2[Fuel_HC],(DFCF2[MY]=E637)),""))</f>
        <v>0.9</v>
      </c>
      <c r="AD637" s="158" t="str" cm="1">
        <f t="array" ref="AD637">IF(D637="Electric","--",IF(D637="Gasoline",_xlfn._xlws.FILTER(GFCF2[Fuel_HC],(GFCF2[MY]=E637)),""))</f>
        <v/>
      </c>
      <c r="AE637" s="158">
        <f t="shared" si="169"/>
        <v>0.9</v>
      </c>
      <c r="AF637" s="157" cm="1">
        <f t="array" ref="AF637">IF(D637="Electric","--",IF(D637="Diesel",_xlfn._xlws.FILTER(DFCF2[Fuel_NOX],(DFCF2[MY]=E637)),""))</f>
        <v>0.93</v>
      </c>
      <c r="AG637" s="157" t="str" cm="1">
        <f t="array" ref="AG637">IF(D637="Electric","--",IF(D637="Gasoline",_xlfn._xlws.FILTER(GFCF2[Fuel_NOX],(GFCF2[MY]=E637)),""))</f>
        <v/>
      </c>
      <c r="AH637" s="157">
        <f t="shared" si="170"/>
        <v>0.93</v>
      </c>
      <c r="AI637" s="158">
        <f t="shared" si="171"/>
        <v>1.8520852784810127</v>
      </c>
      <c r="AJ637" s="158">
        <f t="shared" si="172"/>
        <v>5.0426832000000008</v>
      </c>
      <c r="AK637" s="158">
        <f t="shared" si="173"/>
        <v>3.9787082473704913</v>
      </c>
      <c r="AL637" s="158">
        <f t="shared" si="174"/>
        <v>10.832851742751064</v>
      </c>
      <c r="AM637" s="158">
        <f t="shared" si="175"/>
        <v>1.9893541236852457E-3</v>
      </c>
      <c r="AN637" s="158">
        <f t="shared" si="176"/>
        <v>5.4164258713755324E-3</v>
      </c>
      <c r="AO637" s="158">
        <f t="shared" si="177"/>
        <v>2.4071184896591472E-3</v>
      </c>
      <c r="AP637" s="157"/>
      <c r="AQ637" s="161"/>
      <c r="AR637" s="161"/>
      <c r="AS637" s="161" t="str">
        <f>IF(ISNA(VLOOKUP($B637,'2017 Emission Inventory'!$B$2:$B$803,1,FALSE)),"No","Yes")</f>
        <v>Yes</v>
      </c>
      <c r="AT637" s="161" t="str">
        <f>IFERROR(INDEX('2017 Emission Inventory'!$C$2:$C$803,MATCH($B637,'2017 Emission Inventory'!$B$2:$B$803,0)),"")</f>
        <v>Other</v>
      </c>
      <c r="AU637" s="161" t="str">
        <f>IFERROR(INDEX('2017 Emission Inventory'!$D$2:$D$803,MATCH($B637,'2017 Emission Inventory'!$B$2:$B$803,0)),"")</f>
        <v>Diesel</v>
      </c>
      <c r="AV637" s="161">
        <f>IFERROR(INDEX('2017 Emission Inventory'!$E$2:$E$803,MATCH($B637,'2017 Emission Inventory'!$B$2:$B$803,0)),"")</f>
        <v>2002</v>
      </c>
      <c r="AW637" s="161">
        <f>IFERROR(INDEX('2017 Emission Inventory'!$F$2:$F$803,MATCH($B637,'2017 Emission Inventory'!$B$2:$B$803,0)),"")</f>
        <v>16</v>
      </c>
      <c r="AX637" s="161">
        <f>IFERROR(INDEX('2017 Emission Inventory'!$G$2:$G$803,MATCH($B637,'2017 Emission Inventory'!$B$2:$B$803,0)),"")</f>
        <v>182.54430379746836</v>
      </c>
      <c r="AY637" s="162">
        <f>IFERROR(INDEX('2017 Emission Inventory'!$AL$2:$AL$803,MATCH($B637,'2017 Emission Inventory'!$B$2:$B$803,0)),"")</f>
        <v>11.039848909809999</v>
      </c>
      <c r="AZ637" s="163">
        <f t="shared" si="178"/>
        <v>-0.20699716705893501</v>
      </c>
      <c r="BB637" s="166"/>
    </row>
    <row r="638" spans="1:54" s="160" customFormat="1" x14ac:dyDescent="0.35">
      <c r="A638" s="157">
        <v>637</v>
      </c>
      <c r="B638" s="157">
        <v>833142</v>
      </c>
      <c r="C638" s="157" t="s">
        <v>492</v>
      </c>
      <c r="D638" s="157" t="s">
        <v>9</v>
      </c>
      <c r="E638" s="157">
        <v>2008</v>
      </c>
      <c r="F638" s="157">
        <v>15.7</v>
      </c>
      <c r="G638" s="157">
        <v>182.54430379746836</v>
      </c>
      <c r="H638" s="157" t="s">
        <v>622</v>
      </c>
      <c r="I638" s="157">
        <f t="shared" si="162"/>
        <v>25</v>
      </c>
      <c r="J638" s="157">
        <f>IF(D638="Electric","--",IF(D638="Diesel",VLOOKUP(C638,[2]ORDLF!A:B,2,FALSE),""))</f>
        <v>0.34</v>
      </c>
      <c r="K638" s="157" t="str">
        <f>IF(D638="Electric","--",IF(D638="Gasoline",VLOOKUP(C638,LSILF!A:C,3,FALSE),""))</f>
        <v/>
      </c>
      <c r="L638" s="158">
        <f t="shared" si="179"/>
        <v>0.34</v>
      </c>
      <c r="M638" s="157" cm="1">
        <f t="array" ref="M638">IF(D638="Electric","--",IF(D638="Diesel",_xlfn._xlws.FILTER(DIESCH[CH Cap],(DIESCH[HP Bin]=I638)),""))</f>
        <v>5000</v>
      </c>
      <c r="N638" s="157" t="str" cm="1">
        <f t="array" ref="N638">IF(D638="Electric","--",IF(D638="Gasoline",_xlfn._xlws.FILTER(LSICH[CH Cap],(LSICH[Fuel Type]=D638)*(LSICH[MY]=E638)),""))</f>
        <v/>
      </c>
      <c r="O638" s="157">
        <f t="shared" si="163"/>
        <v>5000</v>
      </c>
      <c r="P638" s="157">
        <f t="shared" si="164"/>
        <v>2190.5316455696202</v>
      </c>
      <c r="Q638" s="157" cm="1">
        <f t="array" ref="Q638">IF(D638="Electric","--",IF(D638="Diesel",_xlfn._xlws.FILTER(ORDEF[HC-ZH (g/hp-hr)],(ORDEF[HP]=I638)*(ORDEF[Model_Year]=E638)),""))</f>
        <v>0.1</v>
      </c>
      <c r="R638" s="157" t="str" cm="1">
        <f t="array" ref="R638">IF(D638="Electric","--",IF(D638="Gasoline",_xlfn._xlws.FILTER(LSIEF[HC-ZH (g/hp-hr)],(LSIEF[Fuel]=D638)*(LSIEF[HP Bin]=I638)*(LSIEF[Model Year]=E638)),""))</f>
        <v/>
      </c>
      <c r="S638" s="158">
        <f t="shared" si="165"/>
        <v>0.1</v>
      </c>
      <c r="T638" s="159" cm="1">
        <f t="array" ref="T638">IF(D638="Electric","--",IF(D638="Diesel",_xlfn._xlws.FILTER(ORDEF[HCDR],(ORDEF[HP]=I638)*(ORDEF[Model_Year]=E638),),""))</f>
        <v>4.0000000000000003E-5</v>
      </c>
      <c r="U638" s="159" t="str" cm="1">
        <f t="array" ref="U638">IF(D638="Electric","--",IF(D638="Gasoline",_xlfn._xlws.FILTER(LSIEF[HC DR],(LSIEF[Fuel]=D638)*(LSIEF[HP Bin]=I638)*(LSIEF[Model Year]=E638)),""))</f>
        <v/>
      </c>
      <c r="V638" s="159">
        <f t="shared" si="166"/>
        <v>4.0000000000000003E-5</v>
      </c>
      <c r="W638" s="158" cm="1">
        <f t="array" ref="W638">IF(D638="Electric","--",IF(D638="Diesel",_xlfn._xlws.FILTER(ORDEF[NOXzh],(ORDEF[HP]=I638)*(ORDEF[Model_Year]=E638)),""))</f>
        <v>4.147723</v>
      </c>
      <c r="X638" s="158" t="str" cm="1">
        <f t="array" ref="X638">IF(D638="Electric","--",IF(D638="Gasoline",_xlfn._xlws.FILTER(LSIEF[NOX-ZH (g/hp-hr)],(LSIEF[Fuel]=D638)*(LSIEF[HP Bin]=I638)*(LSIEF[Model Year]=E638)),""))</f>
        <v/>
      </c>
      <c r="Y638" s="158">
        <f t="shared" si="167"/>
        <v>4.147723</v>
      </c>
      <c r="Z638" s="159" cm="1">
        <f t="array" ref="Z638">IF(D638="Electric","--",IF(D638="Diesel",_xlfn._xlws.FILTER(ORDEF[NOXdr],(ORDEF[HP]=I638)*(ORDEF[Model_Year]=E638)),""))</f>
        <v>0</v>
      </c>
      <c r="AA638" s="159" t="str" cm="1">
        <f t="array" ref="AA638">IF(E638="Electric","--",IF(D638="Gasoline",_xlfn._xlws.FILTER(LSIEF[NOX DR],(LSIEF[Fuel]=D638)*(LSIEF[HP Bin]=I638)*(LSIEF[Model Year]=E638)),""))</f>
        <v/>
      </c>
      <c r="AB638" s="159">
        <f t="shared" si="168"/>
        <v>0</v>
      </c>
      <c r="AC638" s="158" cm="1">
        <f t="array" ref="AC638">IF(D638="Electric","--",IF(D638="Diesel",_xlfn._xlws.FILTER(DFCF2[Fuel_HC],(DFCF2[MY]=E638)),""))</f>
        <v>0.9</v>
      </c>
      <c r="AD638" s="158" t="str" cm="1">
        <f t="array" ref="AD638">IF(D638="Electric","--",IF(D638="Gasoline",_xlfn._xlws.FILTER(GFCF2[Fuel_HC],(GFCF2[MY]=E638)),""))</f>
        <v/>
      </c>
      <c r="AE638" s="158">
        <f t="shared" si="169"/>
        <v>0.9</v>
      </c>
      <c r="AF638" s="157" cm="1">
        <f t="array" ref="AF638">IF(D638="Electric","--",IF(D638="Diesel",_xlfn._xlws.FILTER(DFCF2[Fuel_NOX],(DFCF2[MY]=E638)),""))</f>
        <v>0.95</v>
      </c>
      <c r="AG638" s="157" t="str" cm="1">
        <f t="array" ref="AG638">IF(D638="Electric","--",IF(D638="Gasoline",_xlfn._xlws.FILTER(GFCF2[Fuel_NOX],(GFCF2[MY]=E638)),""))</f>
        <v/>
      </c>
      <c r="AH638" s="157">
        <f t="shared" si="170"/>
        <v>0.95</v>
      </c>
      <c r="AI638" s="158">
        <f t="shared" si="171"/>
        <v>0.16885913924050636</v>
      </c>
      <c r="AJ638" s="158">
        <f t="shared" si="172"/>
        <v>3.94033685</v>
      </c>
      <c r="AK638" s="158">
        <f t="shared" si="173"/>
        <v>0.36274855037511838</v>
      </c>
      <c r="AL638" s="158">
        <f t="shared" si="174"/>
        <v>8.4647564043977059</v>
      </c>
      <c r="AM638" s="158">
        <f t="shared" si="175"/>
        <v>1.813742751875592E-4</v>
      </c>
      <c r="AN638" s="168">
        <f t="shared" si="176"/>
        <v>4.2323782021988533E-3</v>
      </c>
      <c r="AO638" s="158">
        <f t="shared" si="177"/>
        <v>2.1946287297694661E-4</v>
      </c>
      <c r="AP638" s="157"/>
      <c r="AQ638" s="161"/>
      <c r="AR638" s="161"/>
      <c r="AS638" s="161" t="str">
        <f>IF(ISNA(VLOOKUP($B638,'2017 Emission Inventory'!$B$2:$B$803,1,FALSE)),"No","Yes")</f>
        <v>Yes</v>
      </c>
      <c r="AT638" s="161" t="str">
        <f>IFERROR(INDEX('2017 Emission Inventory'!$C$2:$C$803,MATCH($B638,'2017 Emission Inventory'!$B$2:$B$803,0)),"")</f>
        <v>Other</v>
      </c>
      <c r="AU638" s="161" t="str">
        <f>IFERROR(INDEX('2017 Emission Inventory'!$D$2:$D$803,MATCH($B638,'2017 Emission Inventory'!$B$2:$B$803,0)),"")</f>
        <v>Diesel</v>
      </c>
      <c r="AV638" s="161">
        <f>IFERROR(INDEX('2017 Emission Inventory'!$E$2:$E$803,MATCH($B638,'2017 Emission Inventory'!$B$2:$B$803,0)),"")</f>
        <v>2008</v>
      </c>
      <c r="AW638" s="161">
        <f>IFERROR(INDEX('2017 Emission Inventory'!$F$2:$F$803,MATCH($B638,'2017 Emission Inventory'!$B$2:$B$803,0)),"")</f>
        <v>16</v>
      </c>
      <c r="AX638" s="161">
        <f>IFERROR(INDEX('2017 Emission Inventory'!$G$2:$G$803,MATCH($B638,'2017 Emission Inventory'!$B$2:$B$803,0)),"")</f>
        <v>182.54430379746836</v>
      </c>
      <c r="AY638" s="162">
        <f>IFERROR(INDEX('2017 Emission Inventory'!$AL$2:$AL$803,MATCH($B638,'2017 Emission Inventory'!$B$2:$B$803,0)),"")</f>
        <v>8.6265033420613584</v>
      </c>
      <c r="AZ638" s="163">
        <f t="shared" si="178"/>
        <v>-0.16174693766365245</v>
      </c>
      <c r="BB638" s="166"/>
    </row>
    <row r="639" spans="1:54" s="160" customFormat="1" x14ac:dyDescent="0.35">
      <c r="A639" s="157">
        <v>638</v>
      </c>
      <c r="B639" s="157">
        <v>833143</v>
      </c>
      <c r="C639" s="157" t="s">
        <v>492</v>
      </c>
      <c r="D639" s="157" t="s">
        <v>9</v>
      </c>
      <c r="E639" s="157">
        <v>2008</v>
      </c>
      <c r="F639" s="157">
        <v>15.7</v>
      </c>
      <c r="G639" s="157">
        <v>182.54430379746836</v>
      </c>
      <c r="H639" s="157" t="s">
        <v>622</v>
      </c>
      <c r="I639" s="157">
        <f t="shared" si="162"/>
        <v>25</v>
      </c>
      <c r="J639" s="157">
        <f>IF(D639="Electric","--",IF(D639="Diesel",VLOOKUP(C639,[2]ORDLF!A:B,2,FALSE),""))</f>
        <v>0.34</v>
      </c>
      <c r="K639" s="157" t="str">
        <f>IF(D639="Electric","--",IF(D639="Gasoline",VLOOKUP(C639,LSILF!A:C,3,FALSE),""))</f>
        <v/>
      </c>
      <c r="L639" s="158">
        <f t="shared" si="179"/>
        <v>0.34</v>
      </c>
      <c r="M639" s="157" cm="1">
        <f t="array" ref="M639">IF(D639="Electric","--",IF(D639="Diesel",_xlfn._xlws.FILTER(DIESCH[CH Cap],(DIESCH[HP Bin]=I639)),""))</f>
        <v>5000</v>
      </c>
      <c r="N639" s="157" t="str" cm="1">
        <f t="array" ref="N639">IF(D639="Electric","--",IF(D639="Gasoline",_xlfn._xlws.FILTER(LSICH[CH Cap],(LSICH[Fuel Type]=D639)*(LSICH[MY]=E639)),""))</f>
        <v/>
      </c>
      <c r="O639" s="157">
        <f t="shared" si="163"/>
        <v>5000</v>
      </c>
      <c r="P639" s="157">
        <f t="shared" si="164"/>
        <v>2190.5316455696202</v>
      </c>
      <c r="Q639" s="157" cm="1">
        <f t="array" ref="Q639">IF(D639="Electric","--",IF(D639="Diesel",_xlfn._xlws.FILTER(ORDEF[HC-ZH (g/hp-hr)],(ORDEF[HP]=I639)*(ORDEF[Model_Year]=E639)),""))</f>
        <v>0.1</v>
      </c>
      <c r="R639" s="157" t="str" cm="1">
        <f t="array" ref="R639">IF(D639="Electric","--",IF(D639="Gasoline",_xlfn._xlws.FILTER(LSIEF[HC-ZH (g/hp-hr)],(LSIEF[Fuel]=D639)*(LSIEF[HP Bin]=I639)*(LSIEF[Model Year]=E639)),""))</f>
        <v/>
      </c>
      <c r="S639" s="158">
        <f t="shared" si="165"/>
        <v>0.1</v>
      </c>
      <c r="T639" s="159" cm="1">
        <f t="array" ref="T639">IF(D639="Electric","--",IF(D639="Diesel",_xlfn._xlws.FILTER(ORDEF[HCDR],(ORDEF[HP]=I639)*(ORDEF[Model_Year]=E639),),""))</f>
        <v>4.0000000000000003E-5</v>
      </c>
      <c r="U639" s="159" t="str" cm="1">
        <f t="array" ref="U639">IF(D639="Electric","--",IF(D639="Gasoline",_xlfn._xlws.FILTER(LSIEF[HC DR],(LSIEF[Fuel]=D639)*(LSIEF[HP Bin]=I639)*(LSIEF[Model Year]=E639)),""))</f>
        <v/>
      </c>
      <c r="V639" s="159">
        <f t="shared" si="166"/>
        <v>4.0000000000000003E-5</v>
      </c>
      <c r="W639" s="158" cm="1">
        <f t="array" ref="W639">IF(D639="Electric","--",IF(D639="Diesel",_xlfn._xlws.FILTER(ORDEF[NOXzh],(ORDEF[HP]=I639)*(ORDEF[Model_Year]=E639)),""))</f>
        <v>4.147723</v>
      </c>
      <c r="X639" s="158" t="str" cm="1">
        <f t="array" ref="X639">IF(D639="Electric","--",IF(D639="Gasoline",_xlfn._xlws.FILTER(LSIEF[NOX-ZH (g/hp-hr)],(LSIEF[Fuel]=D639)*(LSIEF[HP Bin]=I639)*(LSIEF[Model Year]=E639)),""))</f>
        <v/>
      </c>
      <c r="Y639" s="158">
        <f t="shared" si="167"/>
        <v>4.147723</v>
      </c>
      <c r="Z639" s="159" cm="1">
        <f t="array" ref="Z639">IF(D639="Electric","--",IF(D639="Diesel",_xlfn._xlws.FILTER(ORDEF[NOXdr],(ORDEF[HP]=I639)*(ORDEF[Model_Year]=E639)),""))</f>
        <v>0</v>
      </c>
      <c r="AA639" s="159" t="str" cm="1">
        <f t="array" ref="AA639">IF(E639="Electric","--",IF(D639="Gasoline",_xlfn._xlws.FILTER(LSIEF[NOX DR],(LSIEF[Fuel]=D639)*(LSIEF[HP Bin]=I639)*(LSIEF[Model Year]=E639)),""))</f>
        <v/>
      </c>
      <c r="AB639" s="159">
        <f t="shared" si="168"/>
        <v>0</v>
      </c>
      <c r="AC639" s="158" cm="1">
        <f t="array" ref="AC639">IF(D639="Electric","--",IF(D639="Diesel",_xlfn._xlws.FILTER(DFCF2[Fuel_HC],(DFCF2[MY]=E639)),""))</f>
        <v>0.9</v>
      </c>
      <c r="AD639" s="158" t="str" cm="1">
        <f t="array" ref="AD639">IF(D639="Electric","--",IF(D639="Gasoline",_xlfn._xlws.FILTER(GFCF2[Fuel_HC],(GFCF2[MY]=E639)),""))</f>
        <v/>
      </c>
      <c r="AE639" s="158">
        <f t="shared" si="169"/>
        <v>0.9</v>
      </c>
      <c r="AF639" s="157" cm="1">
        <f t="array" ref="AF639">IF(D639="Electric","--",IF(D639="Diesel",_xlfn._xlws.FILTER(DFCF2[Fuel_NOX],(DFCF2[MY]=E639)),""))</f>
        <v>0.95</v>
      </c>
      <c r="AG639" s="157" t="str" cm="1">
        <f t="array" ref="AG639">IF(D639="Electric","--",IF(D639="Gasoline",_xlfn._xlws.FILTER(GFCF2[Fuel_NOX],(GFCF2[MY]=E639)),""))</f>
        <v/>
      </c>
      <c r="AH639" s="157">
        <f t="shared" si="170"/>
        <v>0.95</v>
      </c>
      <c r="AI639" s="158">
        <f t="shared" si="171"/>
        <v>0.16885913924050636</v>
      </c>
      <c r="AJ639" s="158">
        <f t="shared" si="172"/>
        <v>3.94033685</v>
      </c>
      <c r="AK639" s="158">
        <f t="shared" si="173"/>
        <v>0.36274855037511838</v>
      </c>
      <c r="AL639" s="158">
        <f t="shared" si="174"/>
        <v>8.4647564043977059</v>
      </c>
      <c r="AM639" s="158">
        <f t="shared" si="175"/>
        <v>1.813742751875592E-4</v>
      </c>
      <c r="AN639" s="168">
        <f t="shared" si="176"/>
        <v>4.2323782021988533E-3</v>
      </c>
      <c r="AO639" s="158">
        <f t="shared" si="177"/>
        <v>2.1946287297694661E-4</v>
      </c>
      <c r="AP639" s="157"/>
      <c r="AQ639" s="161"/>
      <c r="AR639" s="161"/>
      <c r="AS639" s="161" t="str">
        <f>IF(ISNA(VLOOKUP($B639,'2017 Emission Inventory'!$B$2:$B$803,1,FALSE)),"No","Yes")</f>
        <v>Yes</v>
      </c>
      <c r="AT639" s="161" t="str">
        <f>IFERROR(INDEX('2017 Emission Inventory'!$C$2:$C$803,MATCH($B639,'2017 Emission Inventory'!$B$2:$B$803,0)),"")</f>
        <v>Other</v>
      </c>
      <c r="AU639" s="161" t="str">
        <f>IFERROR(INDEX('2017 Emission Inventory'!$D$2:$D$803,MATCH($B639,'2017 Emission Inventory'!$B$2:$B$803,0)),"")</f>
        <v>Diesel</v>
      </c>
      <c r="AV639" s="161">
        <f>IFERROR(INDEX('2017 Emission Inventory'!$E$2:$E$803,MATCH($B639,'2017 Emission Inventory'!$B$2:$B$803,0)),"")</f>
        <v>2008</v>
      </c>
      <c r="AW639" s="161">
        <f>IFERROR(INDEX('2017 Emission Inventory'!$F$2:$F$803,MATCH($B639,'2017 Emission Inventory'!$B$2:$B$803,0)),"")</f>
        <v>16</v>
      </c>
      <c r="AX639" s="161">
        <f>IFERROR(INDEX('2017 Emission Inventory'!$G$2:$G$803,MATCH($B639,'2017 Emission Inventory'!$B$2:$B$803,0)),"")</f>
        <v>182.54430379746836</v>
      </c>
      <c r="AY639" s="162">
        <f>IFERROR(INDEX('2017 Emission Inventory'!$AL$2:$AL$803,MATCH($B639,'2017 Emission Inventory'!$B$2:$B$803,0)),"")</f>
        <v>8.6265033420613584</v>
      </c>
      <c r="AZ639" s="163">
        <f t="shared" si="178"/>
        <v>-0.16174693766365245</v>
      </c>
      <c r="BB639" s="166"/>
    </row>
    <row r="640" spans="1:54" s="160" customFormat="1" x14ac:dyDescent="0.35">
      <c r="A640" s="157">
        <v>639</v>
      </c>
      <c r="B640" s="157">
        <v>833144</v>
      </c>
      <c r="C640" s="157" t="s">
        <v>492</v>
      </c>
      <c r="D640" s="157" t="s">
        <v>9</v>
      </c>
      <c r="E640" s="157">
        <v>2008</v>
      </c>
      <c r="F640" s="157">
        <v>15.7</v>
      </c>
      <c r="G640" s="157">
        <v>182.54430379746836</v>
      </c>
      <c r="H640" s="157" t="s">
        <v>622</v>
      </c>
      <c r="I640" s="157">
        <f t="shared" si="162"/>
        <v>25</v>
      </c>
      <c r="J640" s="157">
        <f>IF(D640="Electric","--",IF(D640="Diesel",VLOOKUP(C640,[2]ORDLF!A:B,2,FALSE),""))</f>
        <v>0.34</v>
      </c>
      <c r="K640" s="157" t="str">
        <f>IF(D640="Electric","--",IF(D640="Gasoline",VLOOKUP(C640,LSILF!A:C,3,FALSE),""))</f>
        <v/>
      </c>
      <c r="L640" s="158">
        <f t="shared" si="179"/>
        <v>0.34</v>
      </c>
      <c r="M640" s="157" cm="1">
        <f t="array" ref="M640">IF(D640="Electric","--",IF(D640="Diesel",_xlfn._xlws.FILTER(DIESCH[CH Cap],(DIESCH[HP Bin]=I640)),""))</f>
        <v>5000</v>
      </c>
      <c r="N640" s="157" t="str" cm="1">
        <f t="array" ref="N640">IF(D640="Electric","--",IF(D640="Gasoline",_xlfn._xlws.FILTER(LSICH[CH Cap],(LSICH[Fuel Type]=D640)*(LSICH[MY]=E640)),""))</f>
        <v/>
      </c>
      <c r="O640" s="157">
        <f t="shared" si="163"/>
        <v>5000</v>
      </c>
      <c r="P640" s="157">
        <f t="shared" si="164"/>
        <v>2190.5316455696202</v>
      </c>
      <c r="Q640" s="157" cm="1">
        <f t="array" ref="Q640">IF(D640="Electric","--",IF(D640="Diesel",_xlfn._xlws.FILTER(ORDEF[HC-ZH (g/hp-hr)],(ORDEF[HP]=I640)*(ORDEF[Model_Year]=E640)),""))</f>
        <v>0.1</v>
      </c>
      <c r="R640" s="157" t="str" cm="1">
        <f t="array" ref="R640">IF(D640="Electric","--",IF(D640="Gasoline",_xlfn._xlws.FILTER(LSIEF[HC-ZH (g/hp-hr)],(LSIEF[Fuel]=D640)*(LSIEF[HP Bin]=I640)*(LSIEF[Model Year]=E640)),""))</f>
        <v/>
      </c>
      <c r="S640" s="158">
        <f t="shared" si="165"/>
        <v>0.1</v>
      </c>
      <c r="T640" s="159" cm="1">
        <f t="array" ref="T640">IF(D640="Electric","--",IF(D640="Diesel",_xlfn._xlws.FILTER(ORDEF[HCDR],(ORDEF[HP]=I640)*(ORDEF[Model_Year]=E640),),""))</f>
        <v>4.0000000000000003E-5</v>
      </c>
      <c r="U640" s="159" t="str" cm="1">
        <f t="array" ref="U640">IF(D640="Electric","--",IF(D640="Gasoline",_xlfn._xlws.FILTER(LSIEF[HC DR],(LSIEF[Fuel]=D640)*(LSIEF[HP Bin]=I640)*(LSIEF[Model Year]=E640)),""))</f>
        <v/>
      </c>
      <c r="V640" s="159">
        <f t="shared" si="166"/>
        <v>4.0000000000000003E-5</v>
      </c>
      <c r="W640" s="158" cm="1">
        <f t="array" ref="W640">IF(D640="Electric","--",IF(D640="Diesel",_xlfn._xlws.FILTER(ORDEF[NOXzh],(ORDEF[HP]=I640)*(ORDEF[Model_Year]=E640)),""))</f>
        <v>4.147723</v>
      </c>
      <c r="X640" s="158" t="str" cm="1">
        <f t="array" ref="X640">IF(D640="Electric","--",IF(D640="Gasoline",_xlfn._xlws.FILTER(LSIEF[NOX-ZH (g/hp-hr)],(LSIEF[Fuel]=D640)*(LSIEF[HP Bin]=I640)*(LSIEF[Model Year]=E640)),""))</f>
        <v/>
      </c>
      <c r="Y640" s="158">
        <f t="shared" si="167"/>
        <v>4.147723</v>
      </c>
      <c r="Z640" s="159" cm="1">
        <f t="array" ref="Z640">IF(D640="Electric","--",IF(D640="Diesel",_xlfn._xlws.FILTER(ORDEF[NOXdr],(ORDEF[HP]=I640)*(ORDEF[Model_Year]=E640)),""))</f>
        <v>0</v>
      </c>
      <c r="AA640" s="159" t="str" cm="1">
        <f t="array" ref="AA640">IF(E640="Electric","--",IF(D640="Gasoline",_xlfn._xlws.FILTER(LSIEF[NOX DR],(LSIEF[Fuel]=D640)*(LSIEF[HP Bin]=I640)*(LSIEF[Model Year]=E640)),""))</f>
        <v/>
      </c>
      <c r="AB640" s="159">
        <f t="shared" si="168"/>
        <v>0</v>
      </c>
      <c r="AC640" s="158" cm="1">
        <f t="array" ref="AC640">IF(D640="Electric","--",IF(D640="Diesel",_xlfn._xlws.FILTER(DFCF2[Fuel_HC],(DFCF2[MY]=E640)),""))</f>
        <v>0.9</v>
      </c>
      <c r="AD640" s="158" t="str" cm="1">
        <f t="array" ref="AD640">IF(D640="Electric","--",IF(D640="Gasoline",_xlfn._xlws.FILTER(GFCF2[Fuel_HC],(GFCF2[MY]=E640)),""))</f>
        <v/>
      </c>
      <c r="AE640" s="158">
        <f t="shared" si="169"/>
        <v>0.9</v>
      </c>
      <c r="AF640" s="157" cm="1">
        <f t="array" ref="AF640">IF(D640="Electric","--",IF(D640="Diesel",_xlfn._xlws.FILTER(DFCF2[Fuel_NOX],(DFCF2[MY]=E640)),""))</f>
        <v>0.95</v>
      </c>
      <c r="AG640" s="157" t="str" cm="1">
        <f t="array" ref="AG640">IF(D640="Electric","--",IF(D640="Gasoline",_xlfn._xlws.FILTER(GFCF2[Fuel_NOX],(GFCF2[MY]=E640)),""))</f>
        <v/>
      </c>
      <c r="AH640" s="157">
        <f t="shared" si="170"/>
        <v>0.95</v>
      </c>
      <c r="AI640" s="158">
        <f t="shared" si="171"/>
        <v>0.16885913924050636</v>
      </c>
      <c r="AJ640" s="158">
        <f t="shared" si="172"/>
        <v>3.94033685</v>
      </c>
      <c r="AK640" s="158">
        <f t="shared" si="173"/>
        <v>0.36274855037511838</v>
      </c>
      <c r="AL640" s="158">
        <f t="shared" si="174"/>
        <v>8.4647564043977059</v>
      </c>
      <c r="AM640" s="158">
        <f t="shared" si="175"/>
        <v>1.813742751875592E-4</v>
      </c>
      <c r="AN640" s="168">
        <f t="shared" si="176"/>
        <v>4.2323782021988533E-3</v>
      </c>
      <c r="AO640" s="158">
        <f t="shared" si="177"/>
        <v>2.1946287297694661E-4</v>
      </c>
      <c r="AP640" s="157"/>
      <c r="AQ640" s="161"/>
      <c r="AR640" s="161"/>
      <c r="AS640" s="161" t="str">
        <f>IF(ISNA(VLOOKUP($B640,'2017 Emission Inventory'!$B$2:$B$803,1,FALSE)),"No","Yes")</f>
        <v>Yes</v>
      </c>
      <c r="AT640" s="161" t="str">
        <f>IFERROR(INDEX('2017 Emission Inventory'!$C$2:$C$803,MATCH($B640,'2017 Emission Inventory'!$B$2:$B$803,0)),"")</f>
        <v>Other</v>
      </c>
      <c r="AU640" s="161" t="str">
        <f>IFERROR(INDEX('2017 Emission Inventory'!$D$2:$D$803,MATCH($B640,'2017 Emission Inventory'!$B$2:$B$803,0)),"")</f>
        <v>Diesel</v>
      </c>
      <c r="AV640" s="161">
        <f>IFERROR(INDEX('2017 Emission Inventory'!$E$2:$E$803,MATCH($B640,'2017 Emission Inventory'!$B$2:$B$803,0)),"")</f>
        <v>2008</v>
      </c>
      <c r="AW640" s="161">
        <f>IFERROR(INDEX('2017 Emission Inventory'!$F$2:$F$803,MATCH($B640,'2017 Emission Inventory'!$B$2:$B$803,0)),"")</f>
        <v>16</v>
      </c>
      <c r="AX640" s="161">
        <f>IFERROR(INDEX('2017 Emission Inventory'!$G$2:$G$803,MATCH($B640,'2017 Emission Inventory'!$B$2:$B$803,0)),"")</f>
        <v>182.54430379746836</v>
      </c>
      <c r="AY640" s="162">
        <f>IFERROR(INDEX('2017 Emission Inventory'!$AL$2:$AL$803,MATCH($B640,'2017 Emission Inventory'!$B$2:$B$803,0)),"")</f>
        <v>8.6265033420613584</v>
      </c>
      <c r="AZ640" s="163">
        <f t="shared" si="178"/>
        <v>-0.16174693766365245</v>
      </c>
      <c r="BB640" s="166"/>
    </row>
    <row r="641" spans="1:54" s="160" customFormat="1" x14ac:dyDescent="0.35">
      <c r="A641" s="157">
        <v>640</v>
      </c>
      <c r="B641" s="157">
        <v>833171</v>
      </c>
      <c r="C641" s="157" t="s">
        <v>492</v>
      </c>
      <c r="D641" s="157" t="s">
        <v>9</v>
      </c>
      <c r="E641" s="157">
        <v>2008</v>
      </c>
      <c r="F641" s="157">
        <v>15.7</v>
      </c>
      <c r="G641" s="157">
        <v>182.54430379746836</v>
      </c>
      <c r="H641" s="157" t="s">
        <v>622</v>
      </c>
      <c r="I641" s="157">
        <f t="shared" si="162"/>
        <v>25</v>
      </c>
      <c r="J641" s="157">
        <f>IF(D641="Electric","--",IF(D641="Diesel",VLOOKUP(C641,[2]ORDLF!A:B,2,FALSE),""))</f>
        <v>0.34</v>
      </c>
      <c r="K641" s="157" t="str">
        <f>IF(D641="Electric","--",IF(D641="Gasoline",VLOOKUP(C641,LSILF!A:C,3,FALSE),""))</f>
        <v/>
      </c>
      <c r="L641" s="158">
        <f t="shared" si="179"/>
        <v>0.34</v>
      </c>
      <c r="M641" s="157" cm="1">
        <f t="array" ref="M641">IF(D641="Electric","--",IF(D641="Diesel",_xlfn._xlws.FILTER(DIESCH[CH Cap],(DIESCH[HP Bin]=I641)),""))</f>
        <v>5000</v>
      </c>
      <c r="N641" s="157" t="str" cm="1">
        <f t="array" ref="N641">IF(D641="Electric","--",IF(D641="Gasoline",_xlfn._xlws.FILTER(LSICH[CH Cap],(LSICH[Fuel Type]=D641)*(LSICH[MY]=E641)),""))</f>
        <v/>
      </c>
      <c r="O641" s="157">
        <f t="shared" si="163"/>
        <v>5000</v>
      </c>
      <c r="P641" s="157">
        <f t="shared" si="164"/>
        <v>2190.5316455696202</v>
      </c>
      <c r="Q641" s="157" cm="1">
        <f t="array" ref="Q641">IF(D641="Electric","--",IF(D641="Diesel",_xlfn._xlws.FILTER(ORDEF[HC-ZH (g/hp-hr)],(ORDEF[HP]=I641)*(ORDEF[Model_Year]=E641)),""))</f>
        <v>0.1</v>
      </c>
      <c r="R641" s="157" t="str" cm="1">
        <f t="array" ref="R641">IF(D641="Electric","--",IF(D641="Gasoline",_xlfn._xlws.FILTER(LSIEF[HC-ZH (g/hp-hr)],(LSIEF[Fuel]=D641)*(LSIEF[HP Bin]=I641)*(LSIEF[Model Year]=E641)),""))</f>
        <v/>
      </c>
      <c r="S641" s="158">
        <f t="shared" si="165"/>
        <v>0.1</v>
      </c>
      <c r="T641" s="159" cm="1">
        <f t="array" ref="T641">IF(D641="Electric","--",IF(D641="Diesel",_xlfn._xlws.FILTER(ORDEF[HCDR],(ORDEF[HP]=I641)*(ORDEF[Model_Year]=E641),),""))</f>
        <v>4.0000000000000003E-5</v>
      </c>
      <c r="U641" s="159" t="str" cm="1">
        <f t="array" ref="U641">IF(D641="Electric","--",IF(D641="Gasoline",_xlfn._xlws.FILTER(LSIEF[HC DR],(LSIEF[Fuel]=D641)*(LSIEF[HP Bin]=I641)*(LSIEF[Model Year]=E641)),""))</f>
        <v/>
      </c>
      <c r="V641" s="159">
        <f t="shared" si="166"/>
        <v>4.0000000000000003E-5</v>
      </c>
      <c r="W641" s="158" cm="1">
        <f t="array" ref="W641">IF(D641="Electric","--",IF(D641="Diesel",_xlfn._xlws.FILTER(ORDEF[NOXzh],(ORDEF[HP]=I641)*(ORDEF[Model_Year]=E641)),""))</f>
        <v>4.147723</v>
      </c>
      <c r="X641" s="158" t="str" cm="1">
        <f t="array" ref="X641">IF(D641="Electric","--",IF(D641="Gasoline",_xlfn._xlws.FILTER(LSIEF[NOX-ZH (g/hp-hr)],(LSIEF[Fuel]=D641)*(LSIEF[HP Bin]=I641)*(LSIEF[Model Year]=E641)),""))</f>
        <v/>
      </c>
      <c r="Y641" s="158">
        <f t="shared" si="167"/>
        <v>4.147723</v>
      </c>
      <c r="Z641" s="159" cm="1">
        <f t="array" ref="Z641">IF(D641="Electric","--",IF(D641="Diesel",_xlfn._xlws.FILTER(ORDEF[NOXdr],(ORDEF[HP]=I641)*(ORDEF[Model_Year]=E641)),""))</f>
        <v>0</v>
      </c>
      <c r="AA641" s="159" t="str" cm="1">
        <f t="array" ref="AA641">IF(E641="Electric","--",IF(D641="Gasoline",_xlfn._xlws.FILTER(LSIEF[NOX DR],(LSIEF[Fuel]=D641)*(LSIEF[HP Bin]=I641)*(LSIEF[Model Year]=E641)),""))</f>
        <v/>
      </c>
      <c r="AB641" s="159">
        <f t="shared" si="168"/>
        <v>0</v>
      </c>
      <c r="AC641" s="158" cm="1">
        <f t="array" ref="AC641">IF(D641="Electric","--",IF(D641="Diesel",_xlfn._xlws.FILTER(DFCF2[Fuel_HC],(DFCF2[MY]=E641)),""))</f>
        <v>0.9</v>
      </c>
      <c r="AD641" s="158" t="str" cm="1">
        <f t="array" ref="AD641">IF(D641="Electric","--",IF(D641="Gasoline",_xlfn._xlws.FILTER(GFCF2[Fuel_HC],(GFCF2[MY]=E641)),""))</f>
        <v/>
      </c>
      <c r="AE641" s="158">
        <f t="shared" si="169"/>
        <v>0.9</v>
      </c>
      <c r="AF641" s="157" cm="1">
        <f t="array" ref="AF641">IF(D641="Electric","--",IF(D641="Diesel",_xlfn._xlws.FILTER(DFCF2[Fuel_NOX],(DFCF2[MY]=E641)),""))</f>
        <v>0.95</v>
      </c>
      <c r="AG641" s="157" t="str" cm="1">
        <f t="array" ref="AG641">IF(D641="Electric","--",IF(D641="Gasoline",_xlfn._xlws.FILTER(GFCF2[Fuel_NOX],(GFCF2[MY]=E641)),""))</f>
        <v/>
      </c>
      <c r="AH641" s="157">
        <f t="shared" si="170"/>
        <v>0.95</v>
      </c>
      <c r="AI641" s="158">
        <f t="shared" si="171"/>
        <v>0.16885913924050636</v>
      </c>
      <c r="AJ641" s="158">
        <f t="shared" si="172"/>
        <v>3.94033685</v>
      </c>
      <c r="AK641" s="158">
        <f t="shared" si="173"/>
        <v>0.36274855037511838</v>
      </c>
      <c r="AL641" s="158">
        <f t="shared" si="174"/>
        <v>8.4647564043977059</v>
      </c>
      <c r="AM641" s="158">
        <f t="shared" si="175"/>
        <v>1.813742751875592E-4</v>
      </c>
      <c r="AN641" s="168">
        <f t="shared" si="176"/>
        <v>4.2323782021988533E-3</v>
      </c>
      <c r="AO641" s="158">
        <f t="shared" si="177"/>
        <v>2.1946287297694661E-4</v>
      </c>
      <c r="AP641" s="157"/>
      <c r="AQ641" s="161"/>
      <c r="AR641" s="161"/>
      <c r="AS641" s="161" t="str">
        <f>IF(ISNA(VLOOKUP($B641,'2017 Emission Inventory'!$B$2:$B$803,1,FALSE)),"No","Yes")</f>
        <v>Yes</v>
      </c>
      <c r="AT641" s="161" t="str">
        <f>IFERROR(INDEX('2017 Emission Inventory'!$C$2:$C$803,MATCH($B641,'2017 Emission Inventory'!$B$2:$B$803,0)),"")</f>
        <v>Other</v>
      </c>
      <c r="AU641" s="161" t="str">
        <f>IFERROR(INDEX('2017 Emission Inventory'!$D$2:$D$803,MATCH($B641,'2017 Emission Inventory'!$B$2:$B$803,0)),"")</f>
        <v>Diesel</v>
      </c>
      <c r="AV641" s="161">
        <f>IFERROR(INDEX('2017 Emission Inventory'!$E$2:$E$803,MATCH($B641,'2017 Emission Inventory'!$B$2:$B$803,0)),"")</f>
        <v>2008</v>
      </c>
      <c r="AW641" s="161">
        <f>IFERROR(INDEX('2017 Emission Inventory'!$F$2:$F$803,MATCH($B641,'2017 Emission Inventory'!$B$2:$B$803,0)),"")</f>
        <v>16</v>
      </c>
      <c r="AX641" s="161">
        <f>IFERROR(INDEX('2017 Emission Inventory'!$G$2:$G$803,MATCH($B641,'2017 Emission Inventory'!$B$2:$B$803,0)),"")</f>
        <v>182.54430379746836</v>
      </c>
      <c r="AY641" s="162">
        <f>IFERROR(INDEX('2017 Emission Inventory'!$AL$2:$AL$803,MATCH($B641,'2017 Emission Inventory'!$B$2:$B$803,0)),"")</f>
        <v>8.6265033420613584</v>
      </c>
      <c r="AZ641" s="163">
        <f t="shared" si="178"/>
        <v>-0.16174693766365245</v>
      </c>
      <c r="BB641" s="166"/>
    </row>
    <row r="642" spans="1:54" s="160" customFormat="1" x14ac:dyDescent="0.35">
      <c r="A642" s="157">
        <v>641</v>
      </c>
      <c r="B642" s="157">
        <v>834893</v>
      </c>
      <c r="C642" s="157" t="s">
        <v>492</v>
      </c>
      <c r="D642" s="157" t="s">
        <v>9</v>
      </c>
      <c r="E642" s="157">
        <v>2010</v>
      </c>
      <c r="F642" s="157">
        <v>15.7</v>
      </c>
      <c r="G642" s="157">
        <v>182.54430379746836</v>
      </c>
      <c r="H642" s="157" t="s">
        <v>622</v>
      </c>
      <c r="I642" s="157">
        <f t="shared" ref="I642:I705" si="180">IF(AND(F642&lt;25,F642&gt;0),25,IF(AND(F642&lt;50,F642&gt;=25),50,IF(AND(F642&lt;75,F642&gt;=50),75,IF(AND(F642&lt;100,F642&gt;=75),100,IF(AND(F642&lt;175,F642&gt;=100),175,IF(AND(F642&lt;300,F642&gt;=175),300,IF(AND(F642&lt;600,F642&gt;=300),600,IF(AND(F642&lt;750,F642&gt;=600),750,IF(F642&gt;750,9999)))))))))</f>
        <v>25</v>
      </c>
      <c r="J642" s="157">
        <f>IF(D642="Electric","--",IF(D642="Diesel",VLOOKUP(C642,[2]ORDLF!A:B,2,FALSE),""))</f>
        <v>0.34</v>
      </c>
      <c r="K642" s="157" t="str">
        <f>IF(D642="Electric","--",IF(D642="Gasoline",VLOOKUP(C642,LSILF!A:C,3,FALSE),""))</f>
        <v/>
      </c>
      <c r="L642" s="158">
        <f t="shared" si="179"/>
        <v>0.34</v>
      </c>
      <c r="M642" s="157" cm="1">
        <f t="array" ref="M642">IF(D642="Electric","--",IF(D642="Diesel",_xlfn._xlws.FILTER(DIESCH[CH Cap],(DIESCH[HP Bin]=I642)),""))</f>
        <v>5000</v>
      </c>
      <c r="N642" s="157" t="str" cm="1">
        <f t="array" ref="N642">IF(D642="Electric","--",IF(D642="Gasoline",_xlfn._xlws.FILTER(LSICH[CH Cap],(LSICH[Fuel Type]=D642)*(LSICH[MY]=E642)),""))</f>
        <v/>
      </c>
      <c r="O642" s="157">
        <f t="shared" ref="O642:O705" si="181">SUM(M642:N642)</f>
        <v>5000</v>
      </c>
      <c r="P642" s="157">
        <f t="shared" ref="P642:P705" si="182">ABS(IF(E642=$AR$1,G642,(G642*($AR$1-E642))))</f>
        <v>1825.4430379746836</v>
      </c>
      <c r="Q642" s="157" cm="1">
        <f t="array" ref="Q642">IF(D642="Electric","--",IF(D642="Diesel",_xlfn._xlws.FILTER(ORDEF[HC-ZH (g/hp-hr)],(ORDEF[HP]=I642)*(ORDEF[Model_Year]=E642)),""))</f>
        <v>0.1</v>
      </c>
      <c r="R642" s="157" t="str" cm="1">
        <f t="array" ref="R642">IF(D642="Electric","--",IF(D642="Gasoline",_xlfn._xlws.FILTER(LSIEF[HC-ZH (g/hp-hr)],(LSIEF[Fuel]=D642)*(LSIEF[HP Bin]=I642)*(LSIEF[Model Year]=E642)),""))</f>
        <v/>
      </c>
      <c r="S642" s="158">
        <f t="shared" ref="S642:S705" si="183">SUM(Q642:R642)</f>
        <v>0.1</v>
      </c>
      <c r="T642" s="159" cm="1">
        <f t="array" ref="T642">IF(D642="Electric","--",IF(D642="Diesel",_xlfn._xlws.FILTER(ORDEF[HCDR],(ORDEF[HP]=I642)*(ORDEF[Model_Year]=E642),),""))</f>
        <v>4.0000000000000003E-5</v>
      </c>
      <c r="U642" s="159" t="str" cm="1">
        <f t="array" ref="U642">IF(D642="Electric","--",IF(D642="Gasoline",_xlfn._xlws.FILTER(LSIEF[HC DR],(LSIEF[Fuel]=D642)*(LSIEF[HP Bin]=I642)*(LSIEF[Model Year]=E642)),""))</f>
        <v/>
      </c>
      <c r="V642" s="159">
        <f t="shared" ref="V642:V705" si="184">SUM(T642:U642)</f>
        <v>4.0000000000000003E-5</v>
      </c>
      <c r="W642" s="158" cm="1">
        <f t="array" ref="W642">IF(D642="Electric","--",IF(D642="Diesel",_xlfn._xlws.FILTER(ORDEF[NOXzh],(ORDEF[HP]=I642)*(ORDEF[Model_Year]=E642)),""))</f>
        <v>4.0902079999999996</v>
      </c>
      <c r="X642" s="158" t="str" cm="1">
        <f t="array" ref="X642">IF(D642="Electric","--",IF(D642="Gasoline",_xlfn._xlws.FILTER(LSIEF[NOX-ZH (g/hp-hr)],(LSIEF[Fuel]=D642)*(LSIEF[HP Bin]=I642)*(LSIEF[Model Year]=E642)),""))</f>
        <v/>
      </c>
      <c r="Y642" s="158">
        <f t="shared" ref="Y642:Y705" si="185">SUM(W642:X642)</f>
        <v>4.0902079999999996</v>
      </c>
      <c r="Z642" s="159" cm="1">
        <f t="array" ref="Z642">IF(D642="Electric","--",IF(D642="Diesel",_xlfn._xlws.FILTER(ORDEF[NOXdr],(ORDEF[HP]=I642)*(ORDEF[Model_Year]=E642)),""))</f>
        <v>0</v>
      </c>
      <c r="AA642" s="159" t="str" cm="1">
        <f t="array" ref="AA642">IF(E642="Electric","--",IF(D642="Gasoline",_xlfn._xlws.FILTER(LSIEF[NOX DR],(LSIEF[Fuel]=D642)*(LSIEF[HP Bin]=I642)*(LSIEF[Model Year]=E642)),""))</f>
        <v/>
      </c>
      <c r="AB642" s="159">
        <f t="shared" ref="AB642:AB705" si="186">SUM(Z642:AA642)</f>
        <v>0</v>
      </c>
      <c r="AC642" s="158" cm="1">
        <f t="array" ref="AC642">IF(D642="Electric","--",IF(D642="Diesel",_xlfn._xlws.FILTER(DFCF2[Fuel_HC],(DFCF2[MY]=E642)),""))</f>
        <v>0.9</v>
      </c>
      <c r="AD642" s="158" t="str" cm="1">
        <f t="array" ref="AD642">IF(D642="Electric","--",IF(D642="Gasoline",_xlfn._xlws.FILTER(GFCF2[Fuel_HC],(GFCF2[MY]=E642)),""))</f>
        <v/>
      </c>
      <c r="AE642" s="158">
        <f t="shared" ref="AE642:AE705" si="187">SUM(AC642:AD642)</f>
        <v>0.9</v>
      </c>
      <c r="AF642" s="157" cm="1">
        <f t="array" ref="AF642">IF(D642="Electric","--",IF(D642="Diesel",_xlfn._xlws.FILTER(DFCF2[Fuel_NOX],(DFCF2[MY]=E642)),""))</f>
        <v>0.95</v>
      </c>
      <c r="AG642" s="157" t="str" cm="1">
        <f t="array" ref="AG642">IF(D642="Electric","--",IF(D642="Gasoline",_xlfn._xlws.FILTER(GFCF2[Fuel_NOX],(GFCF2[MY]=E642)),""))</f>
        <v/>
      </c>
      <c r="AH642" s="157">
        <f t="shared" ref="AH642:AH705" si="188">SUM(AF642:AG642)</f>
        <v>0.95</v>
      </c>
      <c r="AI642" s="158">
        <f t="shared" ref="AI642:AI705" si="189">IFERROR((S642+V642*IF(P642&gt;O642,O642,P642))*AE642,"0")</f>
        <v>0.15571594936708863</v>
      </c>
      <c r="AJ642" s="158">
        <f t="shared" ref="AJ642:AJ705" si="190">IFERROR((Y642+AB642*IF(P642&gt;O642,O642,P642))*AH642,"0")</f>
        <v>3.8856975999999994</v>
      </c>
      <c r="AK642" s="158">
        <f t="shared" ref="AK642:AK705" si="191">IF($D642="Electric","--",CONVERT(AI642*$F642*$L642*$G642,"g","lbm"))</f>
        <v>0.33451393366836968</v>
      </c>
      <c r="AL642" s="158">
        <f t="shared" ref="AL642:AL705" si="192">IF($D642="Electric","--",CONVERT(AJ642*$F642*$L642*$G642,"g","lbm"))</f>
        <v>8.3473786372230574</v>
      </c>
      <c r="AM642" s="158">
        <f t="shared" ref="AM642:AM705" si="193">IF($D642="Electric","--",CONVERT(AK642,"lbm","ton"))</f>
        <v>1.6725696683418483E-4</v>
      </c>
      <c r="AN642" s="168">
        <f t="shared" ref="AN642:AN705" si="194">IF($D642="Electric","--",CONVERT(AL642,"lbm","ton"))</f>
        <v>4.173689318611529E-3</v>
      </c>
      <c r="AO642" s="158">
        <f t="shared" ref="AO642:AO705" si="195">IF(D642="Electric",AM642,IF(D642="Diesel",AM642*1.21,AM642*0.9198))</f>
        <v>2.0238092986936363E-4</v>
      </c>
      <c r="AP642" s="157"/>
      <c r="AQ642" s="161"/>
      <c r="AR642" s="161"/>
      <c r="AS642" s="161" t="str">
        <f>IF(ISNA(VLOOKUP($B642,'2017 Emission Inventory'!$B$2:$B$803,1,FALSE)),"No","Yes")</f>
        <v>Yes</v>
      </c>
      <c r="AT642" s="161" t="str">
        <f>IFERROR(INDEX('2017 Emission Inventory'!$C$2:$C$803,MATCH($B642,'2017 Emission Inventory'!$B$2:$B$803,0)),"")</f>
        <v>Other</v>
      </c>
      <c r="AU642" s="161" t="str">
        <f>IFERROR(INDEX('2017 Emission Inventory'!$D$2:$D$803,MATCH($B642,'2017 Emission Inventory'!$B$2:$B$803,0)),"")</f>
        <v>Diesel</v>
      </c>
      <c r="AV642" s="161">
        <f>IFERROR(INDEX('2017 Emission Inventory'!$E$2:$E$803,MATCH($B642,'2017 Emission Inventory'!$B$2:$B$803,0)),"")</f>
        <v>2010</v>
      </c>
      <c r="AW642" s="161">
        <f>IFERROR(INDEX('2017 Emission Inventory'!$F$2:$F$803,MATCH($B642,'2017 Emission Inventory'!$B$2:$B$803,0)),"")</f>
        <v>16</v>
      </c>
      <c r="AX642" s="161">
        <f>IFERROR(INDEX('2017 Emission Inventory'!$G$2:$G$803,MATCH($B642,'2017 Emission Inventory'!$B$2:$B$803,0)),"")</f>
        <v>182.54430379746836</v>
      </c>
      <c r="AY642" s="162">
        <f>IFERROR(INDEX('2017 Emission Inventory'!$AL$2:$AL$803,MATCH($B642,'2017 Emission Inventory'!$B$2:$B$803,0)),"")</f>
        <v>8.506882687615855</v>
      </c>
      <c r="AZ642" s="163">
        <f t="shared" ref="AZ642:AZ705" si="196">AL642-AY642</f>
        <v>-0.15950405039279758</v>
      </c>
      <c r="BB642" s="166"/>
    </row>
    <row r="643" spans="1:54" s="160" customFormat="1" x14ac:dyDescent="0.35">
      <c r="A643" s="157">
        <v>642</v>
      </c>
      <c r="B643" s="157">
        <v>834894</v>
      </c>
      <c r="C643" s="157" t="s">
        <v>492</v>
      </c>
      <c r="D643" s="157" t="s">
        <v>9</v>
      </c>
      <c r="E643" s="157">
        <v>2010</v>
      </c>
      <c r="F643" s="157">
        <v>15.7</v>
      </c>
      <c r="G643" s="157">
        <v>182.54430379746836</v>
      </c>
      <c r="H643" s="157" t="s">
        <v>622</v>
      </c>
      <c r="I643" s="157">
        <f t="shared" si="180"/>
        <v>25</v>
      </c>
      <c r="J643" s="157">
        <f>IF(D643="Electric","--",IF(D643="Diesel",VLOOKUP(C643,[2]ORDLF!A:B,2,FALSE),""))</f>
        <v>0.34</v>
      </c>
      <c r="K643" s="157" t="str">
        <f>IF(D643="Electric","--",IF(D643="Gasoline",VLOOKUP(C643,LSILF!A:C,3,FALSE),""))</f>
        <v/>
      </c>
      <c r="L643" s="158">
        <f t="shared" si="179"/>
        <v>0.34</v>
      </c>
      <c r="M643" s="157" cm="1">
        <f t="array" ref="M643">IF(D643="Electric","--",IF(D643="Diesel",_xlfn._xlws.FILTER(DIESCH[CH Cap],(DIESCH[HP Bin]=I643)),""))</f>
        <v>5000</v>
      </c>
      <c r="N643" s="157" t="str" cm="1">
        <f t="array" ref="N643">IF(D643="Electric","--",IF(D643="Gasoline",_xlfn._xlws.FILTER(LSICH[CH Cap],(LSICH[Fuel Type]=D643)*(LSICH[MY]=E643)),""))</f>
        <v/>
      </c>
      <c r="O643" s="157">
        <f t="shared" si="181"/>
        <v>5000</v>
      </c>
      <c r="P643" s="157">
        <f t="shared" si="182"/>
        <v>1825.4430379746836</v>
      </c>
      <c r="Q643" s="157" cm="1">
        <f t="array" ref="Q643">IF(D643="Electric","--",IF(D643="Diesel",_xlfn._xlws.FILTER(ORDEF[HC-ZH (g/hp-hr)],(ORDEF[HP]=I643)*(ORDEF[Model_Year]=E643)),""))</f>
        <v>0.1</v>
      </c>
      <c r="R643" s="157" t="str" cm="1">
        <f t="array" ref="R643">IF(D643="Electric","--",IF(D643="Gasoline",_xlfn._xlws.FILTER(LSIEF[HC-ZH (g/hp-hr)],(LSIEF[Fuel]=D643)*(LSIEF[HP Bin]=I643)*(LSIEF[Model Year]=E643)),""))</f>
        <v/>
      </c>
      <c r="S643" s="158">
        <f t="shared" si="183"/>
        <v>0.1</v>
      </c>
      <c r="T643" s="159" cm="1">
        <f t="array" ref="T643">IF(D643="Electric","--",IF(D643="Diesel",_xlfn._xlws.FILTER(ORDEF[HCDR],(ORDEF[HP]=I643)*(ORDEF[Model_Year]=E643),),""))</f>
        <v>4.0000000000000003E-5</v>
      </c>
      <c r="U643" s="159" t="str" cm="1">
        <f t="array" ref="U643">IF(D643="Electric","--",IF(D643="Gasoline",_xlfn._xlws.FILTER(LSIEF[HC DR],(LSIEF[Fuel]=D643)*(LSIEF[HP Bin]=I643)*(LSIEF[Model Year]=E643)),""))</f>
        <v/>
      </c>
      <c r="V643" s="159">
        <f t="shared" si="184"/>
        <v>4.0000000000000003E-5</v>
      </c>
      <c r="W643" s="158" cm="1">
        <f t="array" ref="W643">IF(D643="Electric","--",IF(D643="Diesel",_xlfn._xlws.FILTER(ORDEF[NOXzh],(ORDEF[HP]=I643)*(ORDEF[Model_Year]=E643)),""))</f>
        <v>4.0902079999999996</v>
      </c>
      <c r="X643" s="158" t="str" cm="1">
        <f t="array" ref="X643">IF(D643="Electric","--",IF(D643="Gasoline",_xlfn._xlws.FILTER(LSIEF[NOX-ZH (g/hp-hr)],(LSIEF[Fuel]=D643)*(LSIEF[HP Bin]=I643)*(LSIEF[Model Year]=E643)),""))</f>
        <v/>
      </c>
      <c r="Y643" s="158">
        <f t="shared" si="185"/>
        <v>4.0902079999999996</v>
      </c>
      <c r="Z643" s="159" cm="1">
        <f t="array" ref="Z643">IF(D643="Electric","--",IF(D643="Diesel",_xlfn._xlws.FILTER(ORDEF[NOXdr],(ORDEF[HP]=I643)*(ORDEF[Model_Year]=E643)),""))</f>
        <v>0</v>
      </c>
      <c r="AA643" s="159" t="str" cm="1">
        <f t="array" ref="AA643">IF(E643="Electric","--",IF(D643="Gasoline",_xlfn._xlws.FILTER(LSIEF[NOX DR],(LSIEF[Fuel]=D643)*(LSIEF[HP Bin]=I643)*(LSIEF[Model Year]=E643)),""))</f>
        <v/>
      </c>
      <c r="AB643" s="159">
        <f t="shared" si="186"/>
        <v>0</v>
      </c>
      <c r="AC643" s="158" cm="1">
        <f t="array" ref="AC643">IF(D643="Electric","--",IF(D643="Diesel",_xlfn._xlws.FILTER(DFCF2[Fuel_HC],(DFCF2[MY]=E643)),""))</f>
        <v>0.9</v>
      </c>
      <c r="AD643" s="158" t="str" cm="1">
        <f t="array" ref="AD643">IF(D643="Electric","--",IF(D643="Gasoline",_xlfn._xlws.FILTER(GFCF2[Fuel_HC],(GFCF2[MY]=E643)),""))</f>
        <v/>
      </c>
      <c r="AE643" s="158">
        <f t="shared" si="187"/>
        <v>0.9</v>
      </c>
      <c r="AF643" s="157" cm="1">
        <f t="array" ref="AF643">IF(D643="Electric","--",IF(D643="Diesel",_xlfn._xlws.FILTER(DFCF2[Fuel_NOX],(DFCF2[MY]=E643)),""))</f>
        <v>0.95</v>
      </c>
      <c r="AG643" s="157" t="str" cm="1">
        <f t="array" ref="AG643">IF(D643="Electric","--",IF(D643="Gasoline",_xlfn._xlws.FILTER(GFCF2[Fuel_NOX],(GFCF2[MY]=E643)),""))</f>
        <v/>
      </c>
      <c r="AH643" s="157">
        <f t="shared" si="188"/>
        <v>0.95</v>
      </c>
      <c r="AI643" s="158">
        <f t="shared" si="189"/>
        <v>0.15571594936708863</v>
      </c>
      <c r="AJ643" s="158">
        <f t="shared" si="190"/>
        <v>3.8856975999999994</v>
      </c>
      <c r="AK643" s="158">
        <f t="shared" si="191"/>
        <v>0.33451393366836968</v>
      </c>
      <c r="AL643" s="158">
        <f t="shared" si="192"/>
        <v>8.3473786372230574</v>
      </c>
      <c r="AM643" s="158">
        <f t="shared" si="193"/>
        <v>1.6725696683418483E-4</v>
      </c>
      <c r="AN643" s="168">
        <f t="shared" si="194"/>
        <v>4.173689318611529E-3</v>
      </c>
      <c r="AO643" s="158">
        <f t="shared" si="195"/>
        <v>2.0238092986936363E-4</v>
      </c>
      <c r="AP643" s="157"/>
      <c r="AQ643" s="161"/>
      <c r="AR643" s="161"/>
      <c r="AS643" s="161" t="str">
        <f>IF(ISNA(VLOOKUP($B643,'2017 Emission Inventory'!$B$2:$B$803,1,FALSE)),"No","Yes")</f>
        <v>Yes</v>
      </c>
      <c r="AT643" s="161" t="str">
        <f>IFERROR(INDEX('2017 Emission Inventory'!$C$2:$C$803,MATCH($B643,'2017 Emission Inventory'!$B$2:$B$803,0)),"")</f>
        <v>Other</v>
      </c>
      <c r="AU643" s="161" t="str">
        <f>IFERROR(INDEX('2017 Emission Inventory'!$D$2:$D$803,MATCH($B643,'2017 Emission Inventory'!$B$2:$B$803,0)),"")</f>
        <v>Diesel</v>
      </c>
      <c r="AV643" s="161">
        <f>IFERROR(INDEX('2017 Emission Inventory'!$E$2:$E$803,MATCH($B643,'2017 Emission Inventory'!$B$2:$B$803,0)),"")</f>
        <v>2010</v>
      </c>
      <c r="AW643" s="161">
        <f>IFERROR(INDEX('2017 Emission Inventory'!$F$2:$F$803,MATCH($B643,'2017 Emission Inventory'!$B$2:$B$803,0)),"")</f>
        <v>16</v>
      </c>
      <c r="AX643" s="161">
        <f>IFERROR(INDEX('2017 Emission Inventory'!$G$2:$G$803,MATCH($B643,'2017 Emission Inventory'!$B$2:$B$803,0)),"")</f>
        <v>182.54430379746836</v>
      </c>
      <c r="AY643" s="162">
        <f>IFERROR(INDEX('2017 Emission Inventory'!$AL$2:$AL$803,MATCH($B643,'2017 Emission Inventory'!$B$2:$B$803,0)),"")</f>
        <v>8.506882687615855</v>
      </c>
      <c r="AZ643" s="163">
        <f t="shared" si="196"/>
        <v>-0.15950405039279758</v>
      </c>
      <c r="BB643" s="166"/>
    </row>
    <row r="644" spans="1:54" s="160" customFormat="1" x14ac:dyDescent="0.35">
      <c r="A644" s="157">
        <v>643</v>
      </c>
      <c r="B644" s="157">
        <v>834895</v>
      </c>
      <c r="C644" s="157" t="s">
        <v>492</v>
      </c>
      <c r="D644" s="157" t="s">
        <v>9</v>
      </c>
      <c r="E644" s="157">
        <v>2010</v>
      </c>
      <c r="F644" s="157">
        <v>15.7</v>
      </c>
      <c r="G644" s="157">
        <v>182.54430379746836</v>
      </c>
      <c r="H644" s="157" t="s">
        <v>622</v>
      </c>
      <c r="I644" s="157">
        <f t="shared" si="180"/>
        <v>25</v>
      </c>
      <c r="J644" s="157">
        <f>IF(D644="Electric","--",IF(D644="Diesel",VLOOKUP(C644,[2]ORDLF!A:B,2,FALSE),""))</f>
        <v>0.34</v>
      </c>
      <c r="K644" s="157" t="str">
        <f>IF(D644="Electric","--",IF(D644="Gasoline",VLOOKUP(C644,LSILF!A:C,3,FALSE),""))</f>
        <v/>
      </c>
      <c r="L644" s="158">
        <f t="shared" si="179"/>
        <v>0.34</v>
      </c>
      <c r="M644" s="157" cm="1">
        <f t="array" ref="M644">IF(D644="Electric","--",IF(D644="Diesel",_xlfn._xlws.FILTER(DIESCH[CH Cap],(DIESCH[HP Bin]=I644)),""))</f>
        <v>5000</v>
      </c>
      <c r="N644" s="157" t="str" cm="1">
        <f t="array" ref="N644">IF(D644="Electric","--",IF(D644="Gasoline",_xlfn._xlws.FILTER(LSICH[CH Cap],(LSICH[Fuel Type]=D644)*(LSICH[MY]=E644)),""))</f>
        <v/>
      </c>
      <c r="O644" s="157">
        <f t="shared" si="181"/>
        <v>5000</v>
      </c>
      <c r="P644" s="157">
        <f t="shared" si="182"/>
        <v>1825.4430379746836</v>
      </c>
      <c r="Q644" s="157" cm="1">
        <f t="array" ref="Q644">IF(D644="Electric","--",IF(D644="Diesel",_xlfn._xlws.FILTER(ORDEF[HC-ZH (g/hp-hr)],(ORDEF[HP]=I644)*(ORDEF[Model_Year]=E644)),""))</f>
        <v>0.1</v>
      </c>
      <c r="R644" s="157" t="str" cm="1">
        <f t="array" ref="R644">IF(D644="Electric","--",IF(D644="Gasoline",_xlfn._xlws.FILTER(LSIEF[HC-ZH (g/hp-hr)],(LSIEF[Fuel]=D644)*(LSIEF[HP Bin]=I644)*(LSIEF[Model Year]=E644)),""))</f>
        <v/>
      </c>
      <c r="S644" s="158">
        <f t="shared" si="183"/>
        <v>0.1</v>
      </c>
      <c r="T644" s="159" cm="1">
        <f t="array" ref="T644">IF(D644="Electric","--",IF(D644="Diesel",_xlfn._xlws.FILTER(ORDEF[HCDR],(ORDEF[HP]=I644)*(ORDEF[Model_Year]=E644),),""))</f>
        <v>4.0000000000000003E-5</v>
      </c>
      <c r="U644" s="159" t="str" cm="1">
        <f t="array" ref="U644">IF(D644="Electric","--",IF(D644="Gasoline",_xlfn._xlws.FILTER(LSIEF[HC DR],(LSIEF[Fuel]=D644)*(LSIEF[HP Bin]=I644)*(LSIEF[Model Year]=E644)),""))</f>
        <v/>
      </c>
      <c r="V644" s="159">
        <f t="shared" si="184"/>
        <v>4.0000000000000003E-5</v>
      </c>
      <c r="W644" s="158" cm="1">
        <f t="array" ref="W644">IF(D644="Electric","--",IF(D644="Diesel",_xlfn._xlws.FILTER(ORDEF[NOXzh],(ORDEF[HP]=I644)*(ORDEF[Model_Year]=E644)),""))</f>
        <v>4.0902079999999996</v>
      </c>
      <c r="X644" s="158" t="str" cm="1">
        <f t="array" ref="X644">IF(D644="Electric","--",IF(D644="Gasoline",_xlfn._xlws.FILTER(LSIEF[NOX-ZH (g/hp-hr)],(LSIEF[Fuel]=D644)*(LSIEF[HP Bin]=I644)*(LSIEF[Model Year]=E644)),""))</f>
        <v/>
      </c>
      <c r="Y644" s="158">
        <f t="shared" si="185"/>
        <v>4.0902079999999996</v>
      </c>
      <c r="Z644" s="159" cm="1">
        <f t="array" ref="Z644">IF(D644="Electric","--",IF(D644="Diesel",_xlfn._xlws.FILTER(ORDEF[NOXdr],(ORDEF[HP]=I644)*(ORDEF[Model_Year]=E644)),""))</f>
        <v>0</v>
      </c>
      <c r="AA644" s="159" t="str" cm="1">
        <f t="array" ref="AA644">IF(E644="Electric","--",IF(D644="Gasoline",_xlfn._xlws.FILTER(LSIEF[NOX DR],(LSIEF[Fuel]=D644)*(LSIEF[HP Bin]=I644)*(LSIEF[Model Year]=E644)),""))</f>
        <v/>
      </c>
      <c r="AB644" s="159">
        <f t="shared" si="186"/>
        <v>0</v>
      </c>
      <c r="AC644" s="158" cm="1">
        <f t="array" ref="AC644">IF(D644="Electric","--",IF(D644="Diesel",_xlfn._xlws.FILTER(DFCF2[Fuel_HC],(DFCF2[MY]=E644)),""))</f>
        <v>0.9</v>
      </c>
      <c r="AD644" s="158" t="str" cm="1">
        <f t="array" ref="AD644">IF(D644="Electric","--",IF(D644="Gasoline",_xlfn._xlws.FILTER(GFCF2[Fuel_HC],(GFCF2[MY]=E644)),""))</f>
        <v/>
      </c>
      <c r="AE644" s="158">
        <f t="shared" si="187"/>
        <v>0.9</v>
      </c>
      <c r="AF644" s="157" cm="1">
        <f t="array" ref="AF644">IF(D644="Electric","--",IF(D644="Diesel",_xlfn._xlws.FILTER(DFCF2[Fuel_NOX],(DFCF2[MY]=E644)),""))</f>
        <v>0.95</v>
      </c>
      <c r="AG644" s="157" t="str" cm="1">
        <f t="array" ref="AG644">IF(D644="Electric","--",IF(D644="Gasoline",_xlfn._xlws.FILTER(GFCF2[Fuel_NOX],(GFCF2[MY]=E644)),""))</f>
        <v/>
      </c>
      <c r="AH644" s="157">
        <f t="shared" si="188"/>
        <v>0.95</v>
      </c>
      <c r="AI644" s="158">
        <f t="shared" si="189"/>
        <v>0.15571594936708863</v>
      </c>
      <c r="AJ644" s="158">
        <f t="shared" si="190"/>
        <v>3.8856975999999994</v>
      </c>
      <c r="AK644" s="158">
        <f t="shared" si="191"/>
        <v>0.33451393366836968</v>
      </c>
      <c r="AL644" s="158">
        <f t="shared" si="192"/>
        <v>8.3473786372230574</v>
      </c>
      <c r="AM644" s="158">
        <f t="shared" si="193"/>
        <v>1.6725696683418483E-4</v>
      </c>
      <c r="AN644" s="168">
        <f t="shared" si="194"/>
        <v>4.173689318611529E-3</v>
      </c>
      <c r="AO644" s="158">
        <f t="shared" si="195"/>
        <v>2.0238092986936363E-4</v>
      </c>
      <c r="AP644" s="157"/>
      <c r="AQ644" s="161"/>
      <c r="AR644" s="161"/>
      <c r="AS644" s="161" t="str">
        <f>IF(ISNA(VLOOKUP($B644,'2017 Emission Inventory'!$B$2:$B$803,1,FALSE)),"No","Yes")</f>
        <v>Yes</v>
      </c>
      <c r="AT644" s="161" t="str">
        <f>IFERROR(INDEX('2017 Emission Inventory'!$C$2:$C$803,MATCH($B644,'2017 Emission Inventory'!$B$2:$B$803,0)),"")</f>
        <v>Other</v>
      </c>
      <c r="AU644" s="161" t="str">
        <f>IFERROR(INDEX('2017 Emission Inventory'!$D$2:$D$803,MATCH($B644,'2017 Emission Inventory'!$B$2:$B$803,0)),"")</f>
        <v>Diesel</v>
      </c>
      <c r="AV644" s="161">
        <f>IFERROR(INDEX('2017 Emission Inventory'!$E$2:$E$803,MATCH($B644,'2017 Emission Inventory'!$B$2:$B$803,0)),"")</f>
        <v>2010</v>
      </c>
      <c r="AW644" s="161">
        <f>IFERROR(INDEX('2017 Emission Inventory'!$F$2:$F$803,MATCH($B644,'2017 Emission Inventory'!$B$2:$B$803,0)),"")</f>
        <v>16</v>
      </c>
      <c r="AX644" s="161">
        <f>IFERROR(INDEX('2017 Emission Inventory'!$G$2:$G$803,MATCH($B644,'2017 Emission Inventory'!$B$2:$B$803,0)),"")</f>
        <v>182.54430379746836</v>
      </c>
      <c r="AY644" s="162">
        <f>IFERROR(INDEX('2017 Emission Inventory'!$AL$2:$AL$803,MATCH($B644,'2017 Emission Inventory'!$B$2:$B$803,0)),"")</f>
        <v>8.506882687615855</v>
      </c>
      <c r="AZ644" s="163">
        <f t="shared" si="196"/>
        <v>-0.15950405039279758</v>
      </c>
      <c r="BB644" s="166"/>
    </row>
    <row r="645" spans="1:54" s="160" customFormat="1" x14ac:dyDescent="0.35">
      <c r="A645" s="157">
        <v>644</v>
      </c>
      <c r="B645" s="157">
        <v>835727</v>
      </c>
      <c r="C645" s="157" t="s">
        <v>492</v>
      </c>
      <c r="D645" s="157" t="s">
        <v>9</v>
      </c>
      <c r="E645" s="157">
        <v>2012</v>
      </c>
      <c r="F645" s="157">
        <v>15.7</v>
      </c>
      <c r="G645" s="157">
        <v>182.54430379746836</v>
      </c>
      <c r="H645" s="157" t="s">
        <v>622</v>
      </c>
      <c r="I645" s="157">
        <f t="shared" si="180"/>
        <v>25</v>
      </c>
      <c r="J645" s="157">
        <f>IF(D645="Electric","--",IF(D645="Diesel",VLOOKUP(C645,[2]ORDLF!A:B,2,FALSE),""))</f>
        <v>0.34</v>
      </c>
      <c r="K645" s="157" t="str">
        <f>IF(D645="Electric","--",IF(D645="Gasoline",VLOOKUP(C645,LSILF!A:C,3,FALSE),""))</f>
        <v/>
      </c>
      <c r="L645" s="158">
        <f t="shared" si="179"/>
        <v>0.34</v>
      </c>
      <c r="M645" s="157" cm="1">
        <f t="array" ref="M645">IF(D645="Electric","--",IF(D645="Diesel",_xlfn._xlws.FILTER(DIESCH[CH Cap],(DIESCH[HP Bin]=I645)),""))</f>
        <v>5000</v>
      </c>
      <c r="N645" s="157" t="str" cm="1">
        <f t="array" ref="N645">IF(D645="Electric","--",IF(D645="Gasoline",_xlfn._xlws.FILTER(LSICH[CH Cap],(LSICH[Fuel Type]=D645)*(LSICH[MY]=E645)),""))</f>
        <v/>
      </c>
      <c r="O645" s="157">
        <f t="shared" si="181"/>
        <v>5000</v>
      </c>
      <c r="P645" s="157">
        <f t="shared" si="182"/>
        <v>1460.3544303797469</v>
      </c>
      <c r="Q645" s="157" cm="1">
        <f t="array" ref="Q645">IF(D645="Electric","--",IF(D645="Diesel",_xlfn._xlws.FILTER(ORDEF[HC-ZH (g/hp-hr)],(ORDEF[HP]=I645)*(ORDEF[Model_Year]=E645)),""))</f>
        <v>0.1</v>
      </c>
      <c r="R645" s="157" t="str" cm="1">
        <f t="array" ref="R645">IF(D645="Electric","--",IF(D645="Gasoline",_xlfn._xlws.FILTER(LSIEF[HC-ZH (g/hp-hr)],(LSIEF[Fuel]=D645)*(LSIEF[HP Bin]=I645)*(LSIEF[Model Year]=E645)),""))</f>
        <v/>
      </c>
      <c r="S645" s="158">
        <f t="shared" si="183"/>
        <v>0.1</v>
      </c>
      <c r="T645" s="159" cm="1">
        <f t="array" ref="T645">IF(D645="Electric","--",IF(D645="Diesel",_xlfn._xlws.FILTER(ORDEF[HCDR],(ORDEF[HP]=I645)*(ORDEF[Model_Year]=E645),),""))</f>
        <v>4.0000000000000003E-5</v>
      </c>
      <c r="U645" s="159" t="str" cm="1">
        <f t="array" ref="U645">IF(D645="Electric","--",IF(D645="Gasoline",_xlfn._xlws.FILTER(LSIEF[HC DR],(LSIEF[Fuel]=D645)*(LSIEF[HP Bin]=I645)*(LSIEF[Model Year]=E645)),""))</f>
        <v/>
      </c>
      <c r="V645" s="159">
        <f t="shared" si="184"/>
        <v>4.0000000000000003E-5</v>
      </c>
      <c r="W645" s="158" cm="1">
        <f t="array" ref="W645">IF(D645="Electric","--",IF(D645="Diesel",_xlfn._xlws.FILTER(ORDEF[NOXzh],(ORDEF[HP]=I645)*(ORDEF[Model_Year]=E645)),""))</f>
        <v>3.8319030000000001</v>
      </c>
      <c r="X645" s="158" t="str" cm="1">
        <f t="array" ref="X645">IF(D645="Electric","--",IF(D645="Gasoline",_xlfn._xlws.FILTER(LSIEF[NOX-ZH (g/hp-hr)],(LSIEF[Fuel]=D645)*(LSIEF[HP Bin]=I645)*(LSIEF[Model Year]=E645)),""))</f>
        <v/>
      </c>
      <c r="Y645" s="158">
        <f t="shared" si="185"/>
        <v>3.8319030000000001</v>
      </c>
      <c r="Z645" s="159" cm="1">
        <f t="array" ref="Z645">IF(D645="Electric","--",IF(D645="Diesel",_xlfn._xlws.FILTER(ORDEF[NOXdr],(ORDEF[HP]=I645)*(ORDEF[Model_Year]=E645)),""))</f>
        <v>0</v>
      </c>
      <c r="AA645" s="159" t="str" cm="1">
        <f t="array" ref="AA645">IF(E645="Electric","--",IF(D645="Gasoline",_xlfn._xlws.FILTER(LSIEF[NOX DR],(LSIEF[Fuel]=D645)*(LSIEF[HP Bin]=I645)*(LSIEF[Model Year]=E645)),""))</f>
        <v/>
      </c>
      <c r="AB645" s="159">
        <f t="shared" si="186"/>
        <v>0</v>
      </c>
      <c r="AC645" s="158" cm="1">
        <f t="array" ref="AC645">IF(D645="Electric","--",IF(D645="Diesel",_xlfn._xlws.FILTER(DFCF2[Fuel_HC],(DFCF2[MY]=E645)),""))</f>
        <v>0.9</v>
      </c>
      <c r="AD645" s="158" t="str" cm="1">
        <f t="array" ref="AD645">IF(D645="Electric","--",IF(D645="Gasoline",_xlfn._xlws.FILTER(GFCF2[Fuel_HC],(GFCF2[MY]=E645)),""))</f>
        <v/>
      </c>
      <c r="AE645" s="158">
        <f t="shared" si="187"/>
        <v>0.9</v>
      </c>
      <c r="AF645" s="157" cm="1">
        <f t="array" ref="AF645">IF(D645="Electric","--",IF(D645="Diesel",_xlfn._xlws.FILTER(DFCF2[Fuel_NOX],(DFCF2[MY]=E645)),""))</f>
        <v>0.95</v>
      </c>
      <c r="AG645" s="157" t="str" cm="1">
        <f t="array" ref="AG645">IF(D645="Electric","--",IF(D645="Gasoline",_xlfn._xlws.FILTER(GFCF2[Fuel_NOX],(GFCF2[MY]=E645)),""))</f>
        <v/>
      </c>
      <c r="AH645" s="157">
        <f t="shared" si="188"/>
        <v>0.95</v>
      </c>
      <c r="AI645" s="158">
        <f t="shared" si="189"/>
        <v>0.1425727594936709</v>
      </c>
      <c r="AJ645" s="158">
        <f t="shared" si="190"/>
        <v>3.6403078499999997</v>
      </c>
      <c r="AK645" s="158">
        <f t="shared" si="191"/>
        <v>0.30627931696162086</v>
      </c>
      <c r="AL645" s="158">
        <f t="shared" si="192"/>
        <v>7.8202246052305755</v>
      </c>
      <c r="AM645" s="158">
        <f t="shared" si="193"/>
        <v>1.5313965848081043E-4</v>
      </c>
      <c r="AN645" s="168">
        <f t="shared" si="194"/>
        <v>3.9101123026152882E-3</v>
      </c>
      <c r="AO645" s="158">
        <f t="shared" si="195"/>
        <v>1.852989867617806E-4</v>
      </c>
      <c r="AP645" s="157"/>
      <c r="AQ645" s="161"/>
      <c r="AR645" s="161"/>
      <c r="AS645" s="161" t="str">
        <f>IF(ISNA(VLOOKUP($B645,'2017 Emission Inventory'!$B$2:$B$803,1,FALSE)),"No","Yes")</f>
        <v>Yes</v>
      </c>
      <c r="AT645" s="161" t="str">
        <f>IFERROR(INDEX('2017 Emission Inventory'!$C$2:$C$803,MATCH($B645,'2017 Emission Inventory'!$B$2:$B$803,0)),"")</f>
        <v>Other</v>
      </c>
      <c r="AU645" s="161" t="str">
        <f>IFERROR(INDEX('2017 Emission Inventory'!$D$2:$D$803,MATCH($B645,'2017 Emission Inventory'!$B$2:$B$803,0)),"")</f>
        <v>Diesel</v>
      </c>
      <c r="AV645" s="161">
        <f>IFERROR(INDEX('2017 Emission Inventory'!$E$2:$E$803,MATCH($B645,'2017 Emission Inventory'!$B$2:$B$803,0)),"")</f>
        <v>2012</v>
      </c>
      <c r="AW645" s="161">
        <f>IFERROR(INDEX('2017 Emission Inventory'!$F$2:$F$803,MATCH($B645,'2017 Emission Inventory'!$B$2:$B$803,0)),"")</f>
        <v>16</v>
      </c>
      <c r="AX645" s="161">
        <f>IFERROR(INDEX('2017 Emission Inventory'!$G$2:$G$803,MATCH($B645,'2017 Emission Inventory'!$B$2:$B$803,0)),"")</f>
        <v>182.54430379746836</v>
      </c>
      <c r="AY645" s="162">
        <f>IFERROR(INDEX('2017 Emission Inventory'!$AL$2:$AL$803,MATCH($B645,'2017 Emission Inventory'!$B$2:$B$803,0)),"")</f>
        <v>7.9696556486426262</v>
      </c>
      <c r="AZ645" s="163">
        <f t="shared" si="196"/>
        <v>-0.14943104341205071</v>
      </c>
      <c r="BB645" s="166"/>
    </row>
    <row r="646" spans="1:54" s="160" customFormat="1" x14ac:dyDescent="0.35">
      <c r="A646" s="157">
        <v>645</v>
      </c>
      <c r="B646" s="157">
        <v>419219</v>
      </c>
      <c r="C646" s="157" t="s">
        <v>492</v>
      </c>
      <c r="D646" s="157" t="s">
        <v>9</v>
      </c>
      <c r="E646" s="157">
        <v>2020</v>
      </c>
      <c r="F646" s="157">
        <v>15.7</v>
      </c>
      <c r="G646" s="157">
        <v>182.54430379746836</v>
      </c>
      <c r="H646" s="157" t="s">
        <v>622</v>
      </c>
      <c r="I646" s="157">
        <f t="shared" si="180"/>
        <v>25</v>
      </c>
      <c r="J646" s="157">
        <f>IF(D646="Electric","--",IF(D646="Diesel",VLOOKUP(C646,[2]ORDLF!A:B,2,FALSE),""))</f>
        <v>0.34</v>
      </c>
      <c r="K646" s="157" t="str">
        <f>IF(D646="Electric","--",IF(D646="Gasoline",VLOOKUP(C646,LSILF!A:C,3,FALSE),""))</f>
        <v/>
      </c>
      <c r="L646" s="158">
        <f t="shared" si="179"/>
        <v>0.34</v>
      </c>
      <c r="M646" s="157" cm="1">
        <f t="array" ref="M646">IF(D646="Electric","--",IF(D646="Diesel",_xlfn._xlws.FILTER(DIESCH[CH Cap],(DIESCH[HP Bin]=I646)),""))</f>
        <v>5000</v>
      </c>
      <c r="N646" s="157" t="str" cm="1">
        <f t="array" ref="N646">IF(D646="Electric","--",IF(D646="Gasoline",_xlfn._xlws.FILTER(LSICH[CH Cap],(LSICH[Fuel Type]=D646)*(LSICH[MY]=E646)),""))</f>
        <v/>
      </c>
      <c r="O646" s="157">
        <f t="shared" si="181"/>
        <v>5000</v>
      </c>
      <c r="P646" s="157">
        <f t="shared" si="182"/>
        <v>182.54430379746836</v>
      </c>
      <c r="Q646" s="157" cm="1">
        <f t="array" ref="Q646">IF(D646="Electric","--",IF(D646="Diesel",_xlfn._xlws.FILTER(ORDEF[HC-ZH (g/hp-hr)],(ORDEF[HP]=I646)*(ORDEF[Model_Year]=E646)),""))</f>
        <v>0.1</v>
      </c>
      <c r="R646" s="157" t="str" cm="1">
        <f t="array" ref="R646">IF(D646="Electric","--",IF(D646="Gasoline",_xlfn._xlws.FILTER(LSIEF[HC-ZH (g/hp-hr)],(LSIEF[Fuel]=D646)*(LSIEF[HP Bin]=I646)*(LSIEF[Model Year]=E646)),""))</f>
        <v/>
      </c>
      <c r="S646" s="158">
        <f t="shared" si="183"/>
        <v>0.1</v>
      </c>
      <c r="T646" s="159" cm="1">
        <f t="array" ref="T646">IF(D646="Electric","--",IF(D646="Diesel",_xlfn._xlws.FILTER(ORDEF[HCDR],(ORDEF[HP]=I646)*(ORDEF[Model_Year]=E646),),""))</f>
        <v>4.0000000000000003E-5</v>
      </c>
      <c r="U646" s="159" t="str" cm="1">
        <f t="array" ref="U646">IF(D646="Electric","--",IF(D646="Gasoline",_xlfn._xlws.FILTER(LSIEF[HC DR],(LSIEF[Fuel]=D646)*(LSIEF[HP Bin]=I646)*(LSIEF[Model Year]=E646)),""))</f>
        <v/>
      </c>
      <c r="V646" s="159">
        <f t="shared" si="184"/>
        <v>4.0000000000000003E-5</v>
      </c>
      <c r="W646" s="158" cm="1">
        <f t="array" ref="W646">IF(D646="Electric","--",IF(D646="Diesel",_xlfn._xlws.FILTER(ORDEF[NOXzh],(ORDEF[HP]=I646)*(ORDEF[Model_Year]=E646)),""))</f>
        <v>3.8551829999999998</v>
      </c>
      <c r="X646" s="158" t="str" cm="1">
        <f t="array" ref="X646">IF(D646="Electric","--",IF(D646="Gasoline",_xlfn._xlws.FILTER(LSIEF[NOX-ZH (g/hp-hr)],(LSIEF[Fuel]=D646)*(LSIEF[HP Bin]=I646)*(LSIEF[Model Year]=E646)),""))</f>
        <v/>
      </c>
      <c r="Y646" s="158">
        <f t="shared" si="185"/>
        <v>3.8551829999999998</v>
      </c>
      <c r="Z646" s="159" cm="1">
        <f t="array" ref="Z646">IF(D646="Electric","--",IF(D646="Diesel",_xlfn._xlws.FILTER(ORDEF[NOXdr],(ORDEF[HP]=I646)*(ORDEF[Model_Year]=E646)),""))</f>
        <v>0</v>
      </c>
      <c r="AA646" s="159" t="str" cm="1">
        <f t="array" ref="AA646">IF(E646="Electric","--",IF(D646="Gasoline",_xlfn._xlws.FILTER(LSIEF[NOX DR],(LSIEF[Fuel]=D646)*(LSIEF[HP Bin]=I646)*(LSIEF[Model Year]=E646)),""))</f>
        <v/>
      </c>
      <c r="AB646" s="159">
        <f t="shared" si="186"/>
        <v>0</v>
      </c>
      <c r="AC646" s="158" cm="1">
        <f t="array" ref="AC646">IF(D646="Electric","--",IF(D646="Diesel",_xlfn._xlws.FILTER(DFCF2[Fuel_HC],(DFCF2[MY]=E646)),""))</f>
        <v>0.9</v>
      </c>
      <c r="AD646" s="158" t="str" cm="1">
        <f t="array" ref="AD646">IF(D646="Electric","--",IF(D646="Gasoline",_xlfn._xlws.FILTER(GFCF2[Fuel_HC],(GFCF2[MY]=E646)),""))</f>
        <v/>
      </c>
      <c r="AE646" s="158">
        <f t="shared" si="187"/>
        <v>0.9</v>
      </c>
      <c r="AF646" s="157" cm="1">
        <f t="array" ref="AF646">IF(D646="Electric","--",IF(D646="Diesel",_xlfn._xlws.FILTER(DFCF2[Fuel_NOX],(DFCF2[MY]=E646)),""))</f>
        <v>0.95</v>
      </c>
      <c r="AG646" s="157" t="str" cm="1">
        <f t="array" ref="AG646">IF(D646="Electric","--",IF(D646="Gasoline",_xlfn._xlws.FILTER(GFCF2[Fuel_NOX],(GFCF2[MY]=E646)),""))</f>
        <v/>
      </c>
      <c r="AH646" s="157">
        <f t="shared" si="188"/>
        <v>0.95</v>
      </c>
      <c r="AI646" s="158">
        <f t="shared" si="189"/>
        <v>9.657159493670886E-2</v>
      </c>
      <c r="AJ646" s="158">
        <f t="shared" si="190"/>
        <v>3.6624238499999997</v>
      </c>
      <c r="AK646" s="158">
        <f t="shared" si="191"/>
        <v>0.2074581584880002</v>
      </c>
      <c r="AL646" s="158">
        <f t="shared" si="192"/>
        <v>7.8677348968036593</v>
      </c>
      <c r="AM646" s="158">
        <f t="shared" si="193"/>
        <v>1.0372907924400011E-4</v>
      </c>
      <c r="AN646" s="168">
        <f t="shared" si="194"/>
        <v>3.9338674484018302E-3</v>
      </c>
      <c r="AO646" s="158">
        <f t="shared" si="195"/>
        <v>1.2551218588524013E-4</v>
      </c>
      <c r="AP646" s="157"/>
      <c r="AQ646" s="161"/>
      <c r="AR646" s="161"/>
      <c r="AS646" s="161" t="str">
        <f>IF(ISNA(VLOOKUP($B646,'2017 Emission Inventory'!$B$2:$B$803,1,FALSE)),"No","Yes")</f>
        <v>No</v>
      </c>
      <c r="AT646" s="161" t="str">
        <f>IFERROR(INDEX('2017 Emission Inventory'!$C$2:$C$803,MATCH($B646,'2017 Emission Inventory'!$B$2:$B$803,0)),"")</f>
        <v/>
      </c>
      <c r="AU646" s="161" t="str">
        <f>IFERROR(INDEX('2017 Emission Inventory'!$D$2:$D$803,MATCH($B646,'2017 Emission Inventory'!$B$2:$B$803,0)),"")</f>
        <v/>
      </c>
      <c r="AV646" s="161" t="str">
        <f>IFERROR(INDEX('2017 Emission Inventory'!$E$2:$E$803,MATCH($B646,'2017 Emission Inventory'!$B$2:$B$803,0)),"")</f>
        <v/>
      </c>
      <c r="AW646" s="161" t="str">
        <f>IFERROR(INDEX('2017 Emission Inventory'!$F$2:$F$803,MATCH($B646,'2017 Emission Inventory'!$B$2:$B$803,0)),"")</f>
        <v/>
      </c>
      <c r="AX646" s="161" t="str">
        <f>IFERROR(INDEX('2017 Emission Inventory'!$G$2:$G$803,MATCH($B646,'2017 Emission Inventory'!$B$2:$B$803,0)),"")</f>
        <v/>
      </c>
      <c r="AY646" s="162" t="str">
        <f>IFERROR(INDEX('2017 Emission Inventory'!$AL$2:$AL$803,MATCH($B646,'2017 Emission Inventory'!$B$2:$B$803,0)),"")</f>
        <v/>
      </c>
      <c r="AZ646" s="163" t="e">
        <f t="shared" si="196"/>
        <v>#VALUE!</v>
      </c>
      <c r="BB646" s="166"/>
    </row>
    <row r="647" spans="1:54" s="160" customFormat="1" x14ac:dyDescent="0.35">
      <c r="A647" s="157">
        <v>646</v>
      </c>
      <c r="B647" s="157" t="s">
        <v>719</v>
      </c>
      <c r="C647" s="157" t="s">
        <v>492</v>
      </c>
      <c r="D647" s="157" t="s">
        <v>49</v>
      </c>
      <c r="E647" s="157">
        <v>2018</v>
      </c>
      <c r="F647" s="157">
        <v>25</v>
      </c>
      <c r="G647" s="157">
        <v>182.54430379746836</v>
      </c>
      <c r="H647" s="157"/>
      <c r="I647" s="157">
        <f t="shared" si="180"/>
        <v>50</v>
      </c>
      <c r="J647" s="157" t="str">
        <f>IF(D647="Electric","--",IF(D647="Diesel",VLOOKUP(C647,[2]ORDLF!A:B,2,FALSE),""))</f>
        <v>--</v>
      </c>
      <c r="K647" s="157" t="str">
        <f>IF(D647="Electric","--",IF(D647="Gasoline",VLOOKUP(C647,LSILF!A:C,3,FALSE),""))</f>
        <v>--</v>
      </c>
      <c r="L647" s="158">
        <f t="shared" si="179"/>
        <v>0</v>
      </c>
      <c r="M647" s="157" t="str" cm="1">
        <f t="array" ref="M647">IF(D647="Electric","--",IF(D647="Diesel",_xlfn._xlws.FILTER(DIESCH[CH Cap],(DIESCH[HP Bin]=I647)),""))</f>
        <v>--</v>
      </c>
      <c r="N647" s="157" t="str" cm="1">
        <f t="array" ref="N647">IF(D647="Electric","--",IF(D647="Gasoline",_xlfn._xlws.FILTER(LSICH[CH Cap],(LSICH[Fuel Type]=D647)*(LSICH[MY]=E647)),""))</f>
        <v>--</v>
      </c>
      <c r="O647" s="157">
        <f t="shared" si="181"/>
        <v>0</v>
      </c>
      <c r="P647" s="157">
        <f t="shared" si="182"/>
        <v>365.08860759493672</v>
      </c>
      <c r="Q647" s="157" t="str" cm="1">
        <f t="array" ref="Q647">IF(D647="Electric","--",IF(D647="Diesel",_xlfn._xlws.FILTER(ORDEF[HC-ZH (g/hp-hr)],(ORDEF[HP]=I647)*(ORDEF[Model_Year]=E647)),""))</f>
        <v>--</v>
      </c>
      <c r="R647" s="157" t="str" cm="1">
        <f t="array" ref="R647">IF(D647="Electric","--",IF(D647="Gasoline",_xlfn._xlws.FILTER(LSIEF[HC-ZH (g/hp-hr)],(LSIEF[Fuel]=D647)*(LSIEF[HP Bin]=I647)*(LSIEF[Model Year]=E647)),""))</f>
        <v>--</v>
      </c>
      <c r="S647" s="158">
        <f t="shared" si="183"/>
        <v>0</v>
      </c>
      <c r="T647" s="159" t="str" cm="1">
        <f t="array" ref="T647">IF(D647="Electric","--",IF(D647="Diesel",_xlfn._xlws.FILTER(ORDEF[HCDR],(ORDEF[HP]=I647)*(ORDEF[Model_Year]=E647),),""))</f>
        <v>--</v>
      </c>
      <c r="U647" s="159" t="str" cm="1">
        <f t="array" ref="U647">IF(D647="Electric","--",IF(D647="Gasoline",_xlfn._xlws.FILTER(LSIEF[HC DR],(LSIEF[Fuel]=D647)*(LSIEF[HP Bin]=I647)*(LSIEF[Model Year]=E647)),""))</f>
        <v>--</v>
      </c>
      <c r="V647" s="159">
        <f t="shared" si="184"/>
        <v>0</v>
      </c>
      <c r="W647" s="158" t="str" cm="1">
        <f t="array" ref="W647">IF(D647="Electric","--",IF(D647="Diesel",_xlfn._xlws.FILTER(ORDEF[NOXzh],(ORDEF[HP]=I647)*(ORDEF[Model_Year]=E647)),""))</f>
        <v>--</v>
      </c>
      <c r="X647" s="158" t="str" cm="1">
        <f t="array" ref="X647">IF(D647="Electric","--",IF(D647="Gasoline",_xlfn._xlws.FILTER(LSIEF[NOX-ZH (g/hp-hr)],(LSIEF[Fuel]=D647)*(LSIEF[HP Bin]=I647)*(LSIEF[Model Year]=E647)),""))</f>
        <v>--</v>
      </c>
      <c r="Y647" s="158">
        <f t="shared" si="185"/>
        <v>0</v>
      </c>
      <c r="Z647" s="159" t="str" cm="1">
        <f t="array" ref="Z647">IF(D647="Electric","--",IF(D647="Diesel",_xlfn._xlws.FILTER(ORDEF[NOXdr],(ORDEF[HP]=I647)*(ORDEF[Model_Year]=E647)),""))</f>
        <v>--</v>
      </c>
      <c r="AA647" s="159" t="str" cm="1">
        <f t="array" ref="AA647">IF(E647="Electric","--",IF(D647="Gasoline",_xlfn._xlws.FILTER(LSIEF[NOX DR],(LSIEF[Fuel]=D647)*(LSIEF[HP Bin]=I647)*(LSIEF[Model Year]=E647)),""))</f>
        <v/>
      </c>
      <c r="AB647" s="159">
        <f t="shared" si="186"/>
        <v>0</v>
      </c>
      <c r="AC647" s="158" t="str" cm="1">
        <f t="array" ref="AC647">IF(D647="Electric","--",IF(D647="Diesel",_xlfn._xlws.FILTER(DFCF2[Fuel_HC],(DFCF2[MY]=E647)),""))</f>
        <v>--</v>
      </c>
      <c r="AD647" s="158" t="str" cm="1">
        <f t="array" ref="AD647">IF(D647="Electric","--",IF(D647="Gasoline",_xlfn._xlws.FILTER(GFCF2[Fuel_HC],(GFCF2[MY]=E647)),""))</f>
        <v>--</v>
      </c>
      <c r="AE647" s="158">
        <f t="shared" si="187"/>
        <v>0</v>
      </c>
      <c r="AF647" s="157" t="str" cm="1">
        <f t="array" ref="AF647">IF(D647="Electric","--",IF(D647="Diesel",_xlfn._xlws.FILTER(DFCF2[Fuel_NOX],(DFCF2[MY]=E647)),""))</f>
        <v>--</v>
      </c>
      <c r="AG647" s="157" t="str" cm="1">
        <f t="array" ref="AG647">IF(D647="Electric","--",IF(D647="Gasoline",_xlfn._xlws.FILTER(GFCF2[Fuel_NOX],(GFCF2[MY]=E647)),""))</f>
        <v>--</v>
      </c>
      <c r="AH647" s="157">
        <f t="shared" si="188"/>
        <v>0</v>
      </c>
      <c r="AI647" s="158">
        <f t="shared" si="189"/>
        <v>0</v>
      </c>
      <c r="AJ647" s="158">
        <f t="shared" si="190"/>
        <v>0</v>
      </c>
      <c r="AK647" s="158" t="str">
        <f t="shared" si="191"/>
        <v>--</v>
      </c>
      <c r="AL647" s="158" t="str">
        <f t="shared" si="192"/>
        <v>--</v>
      </c>
      <c r="AM647" s="158" t="str">
        <f t="shared" si="193"/>
        <v>--</v>
      </c>
      <c r="AN647" s="158" t="str">
        <f t="shared" si="194"/>
        <v>--</v>
      </c>
      <c r="AO647" s="158" t="str">
        <f t="shared" si="195"/>
        <v>--</v>
      </c>
      <c r="AP647" s="157"/>
      <c r="AQ647" s="161"/>
      <c r="AR647" s="161"/>
      <c r="AS647" s="161" t="str">
        <f>IF(ISNA(VLOOKUP($B647,'2017 Emission Inventory'!$B$2:$B$803,1,FALSE)),"No","Yes")</f>
        <v>No</v>
      </c>
      <c r="AT647" s="161" t="str">
        <f>IFERROR(INDEX('2017 Emission Inventory'!$C$2:$C$803,MATCH($B647,'2017 Emission Inventory'!$B$2:$B$803,0)),"")</f>
        <v/>
      </c>
      <c r="AU647" s="161" t="str">
        <f>IFERROR(INDEX('2017 Emission Inventory'!$D$2:$D$803,MATCH($B647,'2017 Emission Inventory'!$B$2:$B$803,0)),"")</f>
        <v/>
      </c>
      <c r="AV647" s="161" t="str">
        <f>IFERROR(INDEX('2017 Emission Inventory'!$E$2:$E$803,MATCH($B647,'2017 Emission Inventory'!$B$2:$B$803,0)),"")</f>
        <v/>
      </c>
      <c r="AW647" s="161" t="str">
        <f>IFERROR(INDEX('2017 Emission Inventory'!$F$2:$F$803,MATCH($B647,'2017 Emission Inventory'!$B$2:$B$803,0)),"")</f>
        <v/>
      </c>
      <c r="AX647" s="161" t="str">
        <f>IFERROR(INDEX('2017 Emission Inventory'!$G$2:$G$803,MATCH($B647,'2017 Emission Inventory'!$B$2:$B$803,0)),"")</f>
        <v/>
      </c>
      <c r="AY647" s="162" t="str">
        <f>IFERROR(INDEX('2017 Emission Inventory'!$AL$2:$AL$803,MATCH($B647,'2017 Emission Inventory'!$B$2:$B$803,0)),"")</f>
        <v/>
      </c>
      <c r="AZ647" s="163" t="e">
        <f t="shared" si="196"/>
        <v>#VALUE!</v>
      </c>
      <c r="BB647" s="166"/>
    </row>
    <row r="648" spans="1:54" s="160" customFormat="1" x14ac:dyDescent="0.35">
      <c r="A648" s="157">
        <v>647</v>
      </c>
      <c r="B648" s="157">
        <v>28407</v>
      </c>
      <c r="C648" s="157" t="s">
        <v>492</v>
      </c>
      <c r="D648" s="157" t="s">
        <v>16</v>
      </c>
      <c r="E648" s="157">
        <v>2011</v>
      </c>
      <c r="F648" s="157">
        <v>138</v>
      </c>
      <c r="G648" s="157">
        <v>182.54430379746836</v>
      </c>
      <c r="H648" s="157"/>
      <c r="I648" s="157">
        <f t="shared" si="180"/>
        <v>175</v>
      </c>
      <c r="J648" s="157" t="str">
        <f>IF(D648="Electric","--",IF(D648="Diesel",VLOOKUP(C648,[2]ORDLF!A:B,2,FALSE),""))</f>
        <v/>
      </c>
      <c r="K648" s="157">
        <f>IF(D648="Electric","--",IF(D648="Gasoline",VLOOKUP(C648,LSILF!A:C,3,FALSE),""))</f>
        <v>0.5</v>
      </c>
      <c r="L648" s="158">
        <f t="shared" si="179"/>
        <v>0.5</v>
      </c>
      <c r="M648" s="157" t="str" cm="1">
        <f t="array" ref="M648">IF(D648="Electric","--",IF(D648="Diesel",_xlfn._xlws.FILTER(DIESCH[CH Cap],(DIESCH[HP Bin]=I648)),""))</f>
        <v/>
      </c>
      <c r="N648" s="157" cm="1">
        <f t="array" ref="N648">IF(D648="Electric","--",IF(D648="Gasoline",_xlfn._xlws.FILTER(LSICH[CH Cap],(LSICH[Fuel Type]=D648)*(LSICH[MY]=E648)),""))</f>
        <v>10000</v>
      </c>
      <c r="O648" s="157">
        <f t="shared" si="181"/>
        <v>10000</v>
      </c>
      <c r="P648" s="157">
        <f t="shared" si="182"/>
        <v>1642.8987341772151</v>
      </c>
      <c r="Q648" s="157" t="str" cm="1">
        <f t="array" ref="Q648">IF(D648="Electric","--",IF(D648="Diesel",_xlfn._xlws.FILTER(ORDEF[HC-ZH (g/hp-hr)],(ORDEF[HP]=I648)*(ORDEF[Model_Year]=E648)),""))</f>
        <v/>
      </c>
      <c r="R648" s="157" cm="1">
        <f t="array" ref="R648">IF(D648="Electric","--",IF(D648="Gasoline",_xlfn._xlws.FILTER(LSIEF[HC-ZH (g/hp-hr)],(LSIEF[Fuel]=D648)*(LSIEF[HP Bin]=I648)*(LSIEF[Model Year]=E648)),""))</f>
        <v>0.129</v>
      </c>
      <c r="S648" s="158">
        <f t="shared" si="183"/>
        <v>0.129</v>
      </c>
      <c r="T648" s="159" t="str" cm="1">
        <f t="array" ref="T648">IF(D648="Electric","--",IF(D648="Diesel",_xlfn._xlws.FILTER(ORDEF[HCDR],(ORDEF[HP]=I648)*(ORDEF[Model_Year]=E648),),""))</f>
        <v/>
      </c>
      <c r="U648" s="159" cm="1">
        <f t="array" ref="U648">IF(D648="Electric","--",IF(D648="Gasoline",_xlfn._xlws.FILTER(LSIEF[HC DR],(LSIEF[Fuel]=D648)*(LSIEF[HP Bin]=I648)*(LSIEF[Model Year]=E648)),""))</f>
        <v>1.0200000000000001E-5</v>
      </c>
      <c r="V648" s="159">
        <f t="shared" si="184"/>
        <v>1.0200000000000001E-5</v>
      </c>
      <c r="W648" s="158" t="str" cm="1">
        <f t="array" ref="W648">IF(D648="Electric","--",IF(D648="Diesel",_xlfn._xlws.FILTER(ORDEF[NOXzh],(ORDEF[HP]=I648)*(ORDEF[Model_Year]=E648)),""))</f>
        <v/>
      </c>
      <c r="X648" s="158" cm="1">
        <f t="array" ref="X648">IF(D648="Electric","--",IF(D648="Gasoline",_xlfn._xlws.FILTER(LSIEF[NOX-ZH (g/hp-hr)],(LSIEF[Fuel]=D648)*(LSIEF[HP Bin]=I648)*(LSIEF[Model Year]=E648)),""))</f>
        <v>0.13700000000000001</v>
      </c>
      <c r="Y648" s="158">
        <f t="shared" si="185"/>
        <v>0.13700000000000001</v>
      </c>
      <c r="Z648" s="159" t="str" cm="1">
        <f t="array" ref="Z648">IF(D648="Electric","--",IF(D648="Diesel",_xlfn._xlws.FILTER(ORDEF[NOXdr],(ORDEF[HP]=I648)*(ORDEF[Model_Year]=E648)),""))</f>
        <v/>
      </c>
      <c r="AA648" s="159" cm="1">
        <f t="array" ref="AA648">IF(E648="Electric","--",IF(D648="Gasoline",_xlfn._xlws.FILTER(LSIEF[NOX DR],(LSIEF[Fuel]=D648)*(LSIEF[HP Bin]=I648)*(LSIEF[Model Year]=E648)),""))</f>
        <v>5.66E-5</v>
      </c>
      <c r="AB648" s="159">
        <f t="shared" si="186"/>
        <v>5.66E-5</v>
      </c>
      <c r="AC648" s="158" t="str" cm="1">
        <f t="array" ref="AC648">IF(D648="Electric","--",IF(D648="Diesel",_xlfn._xlws.FILTER(DFCF2[Fuel_HC],(DFCF2[MY]=E648)),""))</f>
        <v/>
      </c>
      <c r="AD648" s="158" cm="1">
        <f t="array" ref="AD648">IF(D648="Electric","--",IF(D648="Gasoline",_xlfn._xlws.FILTER(GFCF2[Fuel_HC],(GFCF2[MY]=E648)),""))</f>
        <v>1</v>
      </c>
      <c r="AE648" s="158">
        <f t="shared" si="187"/>
        <v>1</v>
      </c>
      <c r="AF648" s="157" t="str" cm="1">
        <f t="array" ref="AF648">IF(D648="Electric","--",IF(D648="Diesel",_xlfn._xlws.FILTER(DFCF2[Fuel_NOX],(DFCF2[MY]=E648)),""))</f>
        <v/>
      </c>
      <c r="AG648" s="157" cm="1">
        <f t="array" ref="AG648">IF(D648="Electric","--",IF(D648="Gasoline",_xlfn._xlws.FILTER(GFCF2[Fuel_NOX],(GFCF2[MY]=E648)),""))</f>
        <v>0.97699999999999998</v>
      </c>
      <c r="AH648" s="157">
        <f t="shared" si="188"/>
        <v>0.97699999999999998</v>
      </c>
      <c r="AI648" s="158">
        <f t="shared" si="189"/>
        <v>0.1457575670886076</v>
      </c>
      <c r="AJ648" s="158">
        <f t="shared" si="190"/>
        <v>0.22469834278227849</v>
      </c>
      <c r="AK648" s="158">
        <f t="shared" si="191"/>
        <v>4.0474616866037305</v>
      </c>
      <c r="AL648" s="158">
        <f t="shared" si="192"/>
        <v>6.2395246546737075</v>
      </c>
      <c r="AM648" s="158">
        <f t="shared" si="193"/>
        <v>2.023730843301865E-3</v>
      </c>
      <c r="AN648" s="167">
        <f t="shared" si="194"/>
        <v>3.1197623273368541E-3</v>
      </c>
      <c r="AO648" s="158">
        <f t="shared" si="195"/>
        <v>1.8614276296690553E-3</v>
      </c>
      <c r="AP648" s="157"/>
      <c r="AQ648" s="161"/>
      <c r="AR648" s="161"/>
      <c r="AS648" s="161" t="str">
        <f>IF(ISNA(VLOOKUP($B648,'2017 Emission Inventory'!$B$2:$B$803,1,FALSE)),"No","Yes")</f>
        <v>Yes</v>
      </c>
      <c r="AT648" s="161" t="str">
        <f>IFERROR(INDEX('2017 Emission Inventory'!$C$2:$C$803,MATCH($B648,'2017 Emission Inventory'!$B$2:$B$803,0)),"")</f>
        <v>Other</v>
      </c>
      <c r="AU648" s="161" t="str">
        <f>IFERROR(INDEX('2017 Emission Inventory'!$D$2:$D$803,MATCH($B648,'2017 Emission Inventory'!$B$2:$B$803,0)),"")</f>
        <v>Gasoline</v>
      </c>
      <c r="AV648" s="161">
        <f>IFERROR(INDEX('2017 Emission Inventory'!$E$2:$E$803,MATCH($B648,'2017 Emission Inventory'!$B$2:$B$803,0)),"")</f>
        <v>2011</v>
      </c>
      <c r="AW648" s="161">
        <f>IFERROR(INDEX('2017 Emission Inventory'!$F$2:$F$803,MATCH($B648,'2017 Emission Inventory'!$B$2:$B$803,0)),"")</f>
        <v>138</v>
      </c>
      <c r="AX648" s="161">
        <f>IFERROR(INDEX('2017 Emission Inventory'!$G$2:$G$803,MATCH($B648,'2017 Emission Inventory'!$B$2:$B$803,0)),"")</f>
        <v>182.54430379746836</v>
      </c>
      <c r="AY648" s="162">
        <f>IFERROR(INDEX('2017 Emission Inventory'!$AL$2:$AL$803,MATCH($B648,'2017 Emission Inventory'!$B$2:$B$803,0)),"")</f>
        <v>5.398609516134413</v>
      </c>
      <c r="AZ648" s="163">
        <f t="shared" si="196"/>
        <v>0.84091513853929456</v>
      </c>
      <c r="BB648" s="166"/>
    </row>
    <row r="649" spans="1:54" s="160" customFormat="1" x14ac:dyDescent="0.35">
      <c r="A649" s="157">
        <v>648</v>
      </c>
      <c r="B649" s="157">
        <v>47377</v>
      </c>
      <c r="C649" s="157" t="s">
        <v>492</v>
      </c>
      <c r="D649" s="157" t="s">
        <v>16</v>
      </c>
      <c r="E649" s="157">
        <v>2012</v>
      </c>
      <c r="F649" s="157">
        <v>51</v>
      </c>
      <c r="G649" s="157">
        <v>182.54430379746836</v>
      </c>
      <c r="H649" s="157"/>
      <c r="I649" s="157">
        <f t="shared" si="180"/>
        <v>75</v>
      </c>
      <c r="J649" s="157" t="str">
        <f>IF(D649="Electric","--",IF(D649="Diesel",VLOOKUP(C649,[2]ORDLF!A:B,2,FALSE),""))</f>
        <v/>
      </c>
      <c r="K649" s="157">
        <f>IF(D649="Electric","--",IF(D649="Gasoline",VLOOKUP(C649,LSILF!A:C,3,FALSE),""))</f>
        <v>0.5</v>
      </c>
      <c r="L649" s="158">
        <f t="shared" si="179"/>
        <v>0.5</v>
      </c>
      <c r="M649" s="157" t="str" cm="1">
        <f t="array" ref="M649">IF(D649="Electric","--",IF(D649="Diesel",_xlfn._xlws.FILTER(DIESCH[CH Cap],(DIESCH[HP Bin]=I649)),""))</f>
        <v/>
      </c>
      <c r="N649" s="157" cm="1">
        <f t="array" ref="N649">IF(D649="Electric","--",IF(D649="Gasoline",_xlfn._xlws.FILTER(LSICH[CH Cap],(LSICH[Fuel Type]=D649)*(LSICH[MY]=E649)),""))</f>
        <v>10000</v>
      </c>
      <c r="O649" s="157">
        <f t="shared" si="181"/>
        <v>10000</v>
      </c>
      <c r="P649" s="157">
        <f t="shared" si="182"/>
        <v>1460.3544303797469</v>
      </c>
      <c r="Q649" s="157" t="str" cm="1">
        <f t="array" ref="Q649">IF(D649="Electric","--",IF(D649="Diesel",_xlfn._xlws.FILTER(ORDEF[HC-ZH (g/hp-hr)],(ORDEF[HP]=I649)*(ORDEF[Model_Year]=E649)),""))</f>
        <v/>
      </c>
      <c r="R649" s="157" cm="1">
        <f t="array" ref="R649">IF(D649="Electric","--",IF(D649="Gasoline",_xlfn._xlws.FILTER(LSIEF[HC-ZH (g/hp-hr)],(LSIEF[Fuel]=D649)*(LSIEF[HP Bin]=I649)*(LSIEF[Model Year]=E649)),""))</f>
        <v>1.2999999999999999E-2</v>
      </c>
      <c r="S649" s="158">
        <f t="shared" si="183"/>
        <v>1.2999999999999999E-2</v>
      </c>
      <c r="T649" s="159" t="str" cm="1">
        <f t="array" ref="T649">IF(D649="Electric","--",IF(D649="Diesel",_xlfn._xlws.FILTER(ORDEF[HCDR],(ORDEF[HP]=I649)*(ORDEF[Model_Year]=E649),),""))</f>
        <v/>
      </c>
      <c r="U649" s="159" cm="1">
        <f t="array" ref="U649">IF(D649="Electric","--",IF(D649="Gasoline",_xlfn._xlws.FILTER(LSIEF[HC DR],(LSIEF[Fuel]=D649)*(LSIEF[HP Bin]=I649)*(LSIEF[Model Year]=E649)),""))</f>
        <v>6.6879999999999997E-5</v>
      </c>
      <c r="V649" s="159">
        <f t="shared" si="184"/>
        <v>6.6879999999999997E-5</v>
      </c>
      <c r="W649" s="158" t="str" cm="1">
        <f t="array" ref="W649">IF(D649="Electric","--",IF(D649="Diesel",_xlfn._xlws.FILTER(ORDEF[NOXzh],(ORDEF[HP]=I649)*(ORDEF[Model_Year]=E649)),""))</f>
        <v/>
      </c>
      <c r="X649" s="158" cm="1">
        <f t="array" ref="X649">IF(D649="Electric","--",IF(D649="Gasoline",_xlfn._xlws.FILTER(LSIEF[NOX-ZH (g/hp-hr)],(LSIEF[Fuel]=D649)*(LSIEF[HP Bin]=I649)*(LSIEF[Model Year]=E649)),""))</f>
        <v>0.01</v>
      </c>
      <c r="Y649" s="158">
        <f t="shared" si="185"/>
        <v>0.01</v>
      </c>
      <c r="Z649" s="159" t="str" cm="1">
        <f t="array" ref="Z649">IF(D649="Electric","--",IF(D649="Diesel",_xlfn._xlws.FILTER(ORDEF[NOXdr],(ORDEF[HP]=I649)*(ORDEF[Model_Year]=E649)),""))</f>
        <v/>
      </c>
      <c r="AA649" s="159" cm="1">
        <f t="array" ref="AA649">IF(E649="Electric","--",IF(D649="Gasoline",_xlfn._xlws.FILTER(LSIEF[NOX DR],(LSIEF[Fuel]=D649)*(LSIEF[HP Bin]=I649)*(LSIEF[Model Year]=E649)),""))</f>
        <v>4.7720000000000004E-5</v>
      </c>
      <c r="AB649" s="159">
        <f t="shared" si="186"/>
        <v>4.7720000000000004E-5</v>
      </c>
      <c r="AC649" s="158" t="str" cm="1">
        <f t="array" ref="AC649">IF(D649="Electric","--",IF(D649="Diesel",_xlfn._xlws.FILTER(DFCF2[Fuel_HC],(DFCF2[MY]=E649)),""))</f>
        <v/>
      </c>
      <c r="AD649" s="158" cm="1">
        <f t="array" ref="AD649">IF(D649="Electric","--",IF(D649="Gasoline",_xlfn._xlws.FILTER(GFCF2[Fuel_HC],(GFCF2[MY]=E649)),""))</f>
        <v>1</v>
      </c>
      <c r="AE649" s="158">
        <f t="shared" si="187"/>
        <v>1</v>
      </c>
      <c r="AF649" s="157" t="str" cm="1">
        <f t="array" ref="AF649">IF(D649="Electric","--",IF(D649="Diesel",_xlfn._xlws.FILTER(DFCF2[Fuel_NOX],(DFCF2[MY]=E649)),""))</f>
        <v/>
      </c>
      <c r="AG649" s="157" cm="1">
        <f t="array" ref="AG649">IF(D649="Electric","--",IF(D649="Gasoline",_xlfn._xlws.FILTER(GFCF2[Fuel_NOX],(GFCF2[MY]=E649)),""))</f>
        <v>0.97699999999999998</v>
      </c>
      <c r="AH649" s="157">
        <f t="shared" si="188"/>
        <v>0.97699999999999998</v>
      </c>
      <c r="AI649" s="158">
        <f t="shared" si="189"/>
        <v>0.11066850430379746</v>
      </c>
      <c r="AJ649" s="158">
        <f t="shared" si="190"/>
        <v>7.7855286809113924E-2</v>
      </c>
      <c r="AK649" s="158">
        <f t="shared" si="191"/>
        <v>1.1357082115299202</v>
      </c>
      <c r="AL649" s="158">
        <f t="shared" si="192"/>
        <v>0.79897066555993657</v>
      </c>
      <c r="AM649" s="158">
        <f t="shared" si="193"/>
        <v>5.6785410576496017E-4</v>
      </c>
      <c r="AN649" s="168">
        <f t="shared" si="194"/>
        <v>3.9948533277996828E-4</v>
      </c>
      <c r="AO649" s="158">
        <f t="shared" si="195"/>
        <v>5.2231220648261034E-4</v>
      </c>
      <c r="AP649" s="157"/>
      <c r="AQ649" s="161"/>
      <c r="AR649" s="161"/>
      <c r="AS649" s="161" t="str">
        <f>IF(ISNA(VLOOKUP($B649,'2017 Emission Inventory'!$B$2:$B$803,1,FALSE)),"No","Yes")</f>
        <v>No</v>
      </c>
      <c r="AT649" s="161" t="str">
        <f>IFERROR(INDEX('2017 Emission Inventory'!$C$2:$C$803,MATCH($B649,'2017 Emission Inventory'!$B$2:$B$803,0)),"")</f>
        <v/>
      </c>
      <c r="AU649" s="161" t="str">
        <f>IFERROR(INDEX('2017 Emission Inventory'!$D$2:$D$803,MATCH($B649,'2017 Emission Inventory'!$B$2:$B$803,0)),"")</f>
        <v/>
      </c>
      <c r="AV649" s="161" t="str">
        <f>IFERROR(INDEX('2017 Emission Inventory'!$E$2:$E$803,MATCH($B649,'2017 Emission Inventory'!$B$2:$B$803,0)),"")</f>
        <v/>
      </c>
      <c r="AW649" s="161" t="str">
        <f>IFERROR(INDEX('2017 Emission Inventory'!$F$2:$F$803,MATCH($B649,'2017 Emission Inventory'!$B$2:$B$803,0)),"")</f>
        <v/>
      </c>
      <c r="AX649" s="161" t="str">
        <f>IFERROR(INDEX('2017 Emission Inventory'!$G$2:$G$803,MATCH($B649,'2017 Emission Inventory'!$B$2:$B$803,0)),"")</f>
        <v/>
      </c>
      <c r="AY649" s="162" t="str">
        <f>IFERROR(INDEX('2017 Emission Inventory'!$AL$2:$AL$803,MATCH($B649,'2017 Emission Inventory'!$B$2:$B$803,0)),"")</f>
        <v/>
      </c>
      <c r="AZ649" s="163" t="e">
        <f t="shared" si="196"/>
        <v>#VALUE!</v>
      </c>
      <c r="BB649" s="166"/>
    </row>
    <row r="650" spans="1:54" s="160" customFormat="1" x14ac:dyDescent="0.35">
      <c r="A650" s="157">
        <v>649</v>
      </c>
      <c r="B650" s="157">
        <v>47508</v>
      </c>
      <c r="C650" s="157" t="s">
        <v>492</v>
      </c>
      <c r="D650" s="157" t="s">
        <v>16</v>
      </c>
      <c r="E650" s="157">
        <v>2012</v>
      </c>
      <c r="F650" s="157">
        <v>51</v>
      </c>
      <c r="G650" s="157">
        <v>182.54430379746836</v>
      </c>
      <c r="H650" s="157"/>
      <c r="I650" s="157">
        <f t="shared" si="180"/>
        <v>75</v>
      </c>
      <c r="J650" s="157" t="str">
        <f>IF(D650="Electric","--",IF(D650="Diesel",VLOOKUP(C650,[2]ORDLF!A:B,2,FALSE),""))</f>
        <v/>
      </c>
      <c r="K650" s="157">
        <f>IF(D650="Electric","--",IF(D650="Gasoline",VLOOKUP(C650,LSILF!A:C,3,FALSE),""))</f>
        <v>0.5</v>
      </c>
      <c r="L650" s="158">
        <f t="shared" si="179"/>
        <v>0.5</v>
      </c>
      <c r="M650" s="157" t="str" cm="1">
        <f t="array" ref="M650">IF(D650="Electric","--",IF(D650="Diesel",_xlfn._xlws.FILTER(DIESCH[CH Cap],(DIESCH[HP Bin]=I650)),""))</f>
        <v/>
      </c>
      <c r="N650" s="157" cm="1">
        <f t="array" ref="N650">IF(D650="Electric","--",IF(D650="Gasoline",_xlfn._xlws.FILTER(LSICH[CH Cap],(LSICH[Fuel Type]=D650)*(LSICH[MY]=E650)),""))</f>
        <v>10000</v>
      </c>
      <c r="O650" s="157">
        <f t="shared" si="181"/>
        <v>10000</v>
      </c>
      <c r="P650" s="157">
        <f t="shared" si="182"/>
        <v>1460.3544303797469</v>
      </c>
      <c r="Q650" s="157" t="str" cm="1">
        <f t="array" ref="Q650">IF(D650="Electric","--",IF(D650="Diesel",_xlfn._xlws.FILTER(ORDEF[HC-ZH (g/hp-hr)],(ORDEF[HP]=I650)*(ORDEF[Model_Year]=E650)),""))</f>
        <v/>
      </c>
      <c r="R650" s="157" cm="1">
        <f t="array" ref="R650">IF(D650="Electric","--",IF(D650="Gasoline",_xlfn._xlws.FILTER(LSIEF[HC-ZH (g/hp-hr)],(LSIEF[Fuel]=D650)*(LSIEF[HP Bin]=I650)*(LSIEF[Model Year]=E650)),""))</f>
        <v>1.2999999999999999E-2</v>
      </c>
      <c r="S650" s="158">
        <f t="shared" si="183"/>
        <v>1.2999999999999999E-2</v>
      </c>
      <c r="T650" s="159" t="str" cm="1">
        <f t="array" ref="T650">IF(D650="Electric","--",IF(D650="Diesel",_xlfn._xlws.FILTER(ORDEF[HCDR],(ORDEF[HP]=I650)*(ORDEF[Model_Year]=E650),),""))</f>
        <v/>
      </c>
      <c r="U650" s="159" cm="1">
        <f t="array" ref="U650">IF(D650="Electric","--",IF(D650="Gasoline",_xlfn._xlws.FILTER(LSIEF[HC DR],(LSIEF[Fuel]=D650)*(LSIEF[HP Bin]=I650)*(LSIEF[Model Year]=E650)),""))</f>
        <v>6.6879999999999997E-5</v>
      </c>
      <c r="V650" s="159">
        <f t="shared" si="184"/>
        <v>6.6879999999999997E-5</v>
      </c>
      <c r="W650" s="158" t="str" cm="1">
        <f t="array" ref="W650">IF(D650="Electric","--",IF(D650="Diesel",_xlfn._xlws.FILTER(ORDEF[NOXzh],(ORDEF[HP]=I650)*(ORDEF[Model_Year]=E650)),""))</f>
        <v/>
      </c>
      <c r="X650" s="158" cm="1">
        <f t="array" ref="X650">IF(D650="Electric","--",IF(D650="Gasoline",_xlfn._xlws.FILTER(LSIEF[NOX-ZH (g/hp-hr)],(LSIEF[Fuel]=D650)*(LSIEF[HP Bin]=I650)*(LSIEF[Model Year]=E650)),""))</f>
        <v>0.01</v>
      </c>
      <c r="Y650" s="158">
        <f t="shared" si="185"/>
        <v>0.01</v>
      </c>
      <c r="Z650" s="159" t="str" cm="1">
        <f t="array" ref="Z650">IF(D650="Electric","--",IF(D650="Diesel",_xlfn._xlws.FILTER(ORDEF[NOXdr],(ORDEF[HP]=I650)*(ORDEF[Model_Year]=E650)),""))</f>
        <v/>
      </c>
      <c r="AA650" s="159" cm="1">
        <f t="array" ref="AA650">IF(E650="Electric","--",IF(D650="Gasoline",_xlfn._xlws.FILTER(LSIEF[NOX DR],(LSIEF[Fuel]=D650)*(LSIEF[HP Bin]=I650)*(LSIEF[Model Year]=E650)),""))</f>
        <v>4.7720000000000004E-5</v>
      </c>
      <c r="AB650" s="159">
        <f t="shared" si="186"/>
        <v>4.7720000000000004E-5</v>
      </c>
      <c r="AC650" s="158" t="str" cm="1">
        <f t="array" ref="AC650">IF(D650="Electric","--",IF(D650="Diesel",_xlfn._xlws.FILTER(DFCF2[Fuel_HC],(DFCF2[MY]=E650)),""))</f>
        <v/>
      </c>
      <c r="AD650" s="158" cm="1">
        <f t="array" ref="AD650">IF(D650="Electric","--",IF(D650="Gasoline",_xlfn._xlws.FILTER(GFCF2[Fuel_HC],(GFCF2[MY]=E650)),""))</f>
        <v>1</v>
      </c>
      <c r="AE650" s="158">
        <f t="shared" si="187"/>
        <v>1</v>
      </c>
      <c r="AF650" s="157" t="str" cm="1">
        <f t="array" ref="AF650">IF(D650="Electric","--",IF(D650="Diesel",_xlfn._xlws.FILTER(DFCF2[Fuel_NOX],(DFCF2[MY]=E650)),""))</f>
        <v/>
      </c>
      <c r="AG650" s="157" cm="1">
        <f t="array" ref="AG650">IF(D650="Electric","--",IF(D650="Gasoline",_xlfn._xlws.FILTER(GFCF2[Fuel_NOX],(GFCF2[MY]=E650)),""))</f>
        <v>0.97699999999999998</v>
      </c>
      <c r="AH650" s="157">
        <f t="shared" si="188"/>
        <v>0.97699999999999998</v>
      </c>
      <c r="AI650" s="158">
        <f t="shared" si="189"/>
        <v>0.11066850430379746</v>
      </c>
      <c r="AJ650" s="158">
        <f t="shared" si="190"/>
        <v>7.7855286809113924E-2</v>
      </c>
      <c r="AK650" s="158">
        <f t="shared" si="191"/>
        <v>1.1357082115299202</v>
      </c>
      <c r="AL650" s="158">
        <f t="shared" si="192"/>
        <v>0.79897066555993657</v>
      </c>
      <c r="AM650" s="158">
        <f t="shared" si="193"/>
        <v>5.6785410576496017E-4</v>
      </c>
      <c r="AN650" s="168">
        <f t="shared" si="194"/>
        <v>3.9948533277996828E-4</v>
      </c>
      <c r="AO650" s="158">
        <f t="shared" si="195"/>
        <v>5.2231220648261034E-4</v>
      </c>
      <c r="AP650" s="157"/>
      <c r="AQ650" s="161"/>
      <c r="AR650" s="161"/>
      <c r="AS650" s="161" t="str">
        <f>IF(ISNA(VLOOKUP($B650,'2017 Emission Inventory'!$B$2:$B$803,1,FALSE)),"No","Yes")</f>
        <v>No</v>
      </c>
      <c r="AT650" s="161" t="str">
        <f>IFERROR(INDEX('2017 Emission Inventory'!$C$2:$C$803,MATCH($B650,'2017 Emission Inventory'!$B$2:$B$803,0)),"")</f>
        <v/>
      </c>
      <c r="AU650" s="161" t="str">
        <f>IFERROR(INDEX('2017 Emission Inventory'!$D$2:$D$803,MATCH($B650,'2017 Emission Inventory'!$B$2:$B$803,0)),"")</f>
        <v/>
      </c>
      <c r="AV650" s="161" t="str">
        <f>IFERROR(INDEX('2017 Emission Inventory'!$E$2:$E$803,MATCH($B650,'2017 Emission Inventory'!$B$2:$B$803,0)),"")</f>
        <v/>
      </c>
      <c r="AW650" s="161" t="str">
        <f>IFERROR(INDEX('2017 Emission Inventory'!$F$2:$F$803,MATCH($B650,'2017 Emission Inventory'!$B$2:$B$803,0)),"")</f>
        <v/>
      </c>
      <c r="AX650" s="161" t="str">
        <f>IFERROR(INDEX('2017 Emission Inventory'!$G$2:$G$803,MATCH($B650,'2017 Emission Inventory'!$B$2:$B$803,0)),"")</f>
        <v/>
      </c>
      <c r="AY650" s="162" t="str">
        <f>IFERROR(INDEX('2017 Emission Inventory'!$AL$2:$AL$803,MATCH($B650,'2017 Emission Inventory'!$B$2:$B$803,0)),"")</f>
        <v/>
      </c>
      <c r="AZ650" s="163" t="e">
        <f t="shared" si="196"/>
        <v>#VALUE!</v>
      </c>
      <c r="BB650" s="166"/>
    </row>
    <row r="651" spans="1:54" s="160" customFormat="1" x14ac:dyDescent="0.35">
      <c r="A651" s="157">
        <v>650</v>
      </c>
      <c r="B651" s="157" t="s">
        <v>720</v>
      </c>
      <c r="C651" s="157" t="s">
        <v>492</v>
      </c>
      <c r="D651" s="157" t="s">
        <v>16</v>
      </c>
      <c r="E651" s="157">
        <v>2013</v>
      </c>
      <c r="F651" s="157">
        <v>5</v>
      </c>
      <c r="G651" s="157">
        <v>182.54430379746836</v>
      </c>
      <c r="H651" s="157"/>
      <c r="I651" s="157">
        <f t="shared" si="180"/>
        <v>25</v>
      </c>
      <c r="J651" s="157" t="str">
        <f>IF(D651="Electric","--",IF(D651="Diesel",VLOOKUP(C651,[2]ORDLF!A:B,2,FALSE),""))</f>
        <v/>
      </c>
      <c r="K651" s="157">
        <f>IF(D651="Electric","--",IF(D651="Gasoline",VLOOKUP(C651,LSILF!A:C,3,FALSE),""))</f>
        <v>0.5</v>
      </c>
      <c r="L651" s="158">
        <f t="shared" si="179"/>
        <v>0.5</v>
      </c>
      <c r="M651" s="157" t="str" cm="1">
        <f t="array" ref="M651">IF(D651="Electric","--",IF(D651="Diesel",_xlfn._xlws.FILTER(DIESCH[CH Cap],(DIESCH[HP Bin]=I651)),""))</f>
        <v/>
      </c>
      <c r="N651" s="157">
        <v>2000</v>
      </c>
      <c r="O651" s="157">
        <f t="shared" si="181"/>
        <v>2000</v>
      </c>
      <c r="P651" s="157">
        <f t="shared" si="182"/>
        <v>1277.8101265822786</v>
      </c>
      <c r="Q651" s="157" t="str" cm="1">
        <f t="array" ref="Q651">IF(D651="Electric","--",IF(D651="Diesel",_xlfn._xlws.FILTER(ORDEF[HC-ZH (g/hp-hr)],(ORDEF[HP]=I651)*(ORDEF[Model_Year]=E651)),""))</f>
        <v/>
      </c>
      <c r="R651" s="157">
        <v>1.2999999999999999E-2</v>
      </c>
      <c r="S651" s="158">
        <f t="shared" si="183"/>
        <v>1.2999999999999999E-2</v>
      </c>
      <c r="T651" s="159" t="str" cm="1">
        <f t="array" ref="T651">IF(D651="Electric","--",IF(D651="Diesel",_xlfn._xlws.FILTER(ORDEF[HCDR],(ORDEF[HP]=I651)*(ORDEF[Model_Year]=E651),),""))</f>
        <v/>
      </c>
      <c r="U651" s="159">
        <v>6.6879999999999997E-5</v>
      </c>
      <c r="V651" s="159">
        <f t="shared" si="184"/>
        <v>6.6879999999999997E-5</v>
      </c>
      <c r="W651" s="158" t="str" cm="1">
        <f t="array" ref="W651">IF(D651="Electric","--",IF(D651="Diesel",_xlfn._xlws.FILTER(ORDEF[NOXzh],(ORDEF[HP]=I651)*(ORDEF[Model_Year]=E651)),""))</f>
        <v/>
      </c>
      <c r="X651" s="158">
        <v>0.01</v>
      </c>
      <c r="Y651" s="158">
        <f t="shared" si="185"/>
        <v>0.01</v>
      </c>
      <c r="Z651" s="159" t="str" cm="1">
        <f t="array" ref="Z651">IF(D651="Electric","--",IF(D651="Diesel",_xlfn._xlws.FILTER(ORDEF[NOXdr],(ORDEF[HP]=I651)*(ORDEF[Model_Year]=E651)),""))</f>
        <v/>
      </c>
      <c r="AA651" s="159">
        <v>4.7720000000000004E-5</v>
      </c>
      <c r="AB651" s="159">
        <f t="shared" si="186"/>
        <v>4.7720000000000004E-5</v>
      </c>
      <c r="AC651" s="158" t="str" cm="1">
        <f t="array" ref="AC651">IF(D651="Electric","--",IF(D651="Diesel",_xlfn._xlws.FILTER(DFCF2[Fuel_HC],(DFCF2[MY]=E651)),""))</f>
        <v/>
      </c>
      <c r="AD651" s="158" cm="1">
        <f t="array" ref="AD651">IF(D651="Electric","--",IF(D651="Gasoline",_xlfn._xlws.FILTER(GFCF2[Fuel_HC],(GFCF2[MY]=E651)),""))</f>
        <v>1</v>
      </c>
      <c r="AE651" s="158">
        <f t="shared" si="187"/>
        <v>1</v>
      </c>
      <c r="AF651" s="157" t="str" cm="1">
        <f t="array" ref="AF651">IF(D651="Electric","--",IF(D651="Diesel",_xlfn._xlws.FILTER(DFCF2[Fuel_NOX],(DFCF2[MY]=E651)),""))</f>
        <v/>
      </c>
      <c r="AG651" s="157" cm="1">
        <f t="array" ref="AG651">IF(D651="Electric","--",IF(D651="Gasoline",_xlfn._xlws.FILTER(GFCF2[Fuel_NOX],(GFCF2[MY]=E651)),""))</f>
        <v>0.97699999999999998</v>
      </c>
      <c r="AH651" s="157">
        <f t="shared" si="188"/>
        <v>0.97699999999999998</v>
      </c>
      <c r="AI651" s="158">
        <f t="shared" si="189"/>
        <v>9.845994126582279E-2</v>
      </c>
      <c r="AJ651" s="158">
        <f t="shared" si="190"/>
        <v>6.9344625957974693E-2</v>
      </c>
      <c r="AK651" s="158">
        <f t="shared" si="191"/>
        <v>9.9060867306416805E-2</v>
      </c>
      <c r="AL651" s="158">
        <f t="shared" si="192"/>
        <v>6.9767853830931634E-2</v>
      </c>
      <c r="AM651" s="158">
        <f t="shared" si="193"/>
        <v>4.9530433653208403E-5</v>
      </c>
      <c r="AN651" s="172">
        <f t="shared" si="194"/>
        <v>3.4883926915465821E-5</v>
      </c>
      <c r="AO651" s="158">
        <f t="shared" si="195"/>
        <v>4.555809287422109E-5</v>
      </c>
      <c r="AP651" s="157"/>
      <c r="AQ651" s="161"/>
      <c r="AR651" s="161"/>
      <c r="AS651" s="161" t="str">
        <f>IF(ISNA(VLOOKUP($B651,'2017 Emission Inventory'!$B$2:$B$803,1,FALSE)),"No","Yes")</f>
        <v>No</v>
      </c>
      <c r="AT651" s="161" t="str">
        <f>IFERROR(INDEX('2017 Emission Inventory'!$C$2:$C$803,MATCH($B651,'2017 Emission Inventory'!$B$2:$B$803,0)),"")</f>
        <v/>
      </c>
      <c r="AU651" s="161" t="str">
        <f>IFERROR(INDEX('2017 Emission Inventory'!$D$2:$D$803,MATCH($B651,'2017 Emission Inventory'!$B$2:$B$803,0)),"")</f>
        <v/>
      </c>
      <c r="AV651" s="161" t="str">
        <f>IFERROR(INDEX('2017 Emission Inventory'!$E$2:$E$803,MATCH($B651,'2017 Emission Inventory'!$B$2:$B$803,0)),"")</f>
        <v/>
      </c>
      <c r="AW651" s="161" t="str">
        <f>IFERROR(INDEX('2017 Emission Inventory'!$F$2:$F$803,MATCH($B651,'2017 Emission Inventory'!$B$2:$B$803,0)),"")</f>
        <v/>
      </c>
      <c r="AX651" s="161" t="str">
        <f>IFERROR(INDEX('2017 Emission Inventory'!$G$2:$G$803,MATCH($B651,'2017 Emission Inventory'!$B$2:$B$803,0)),"")</f>
        <v/>
      </c>
      <c r="AY651" s="162" t="str">
        <f>IFERROR(INDEX('2017 Emission Inventory'!$AL$2:$AL$803,MATCH($B651,'2017 Emission Inventory'!$B$2:$B$803,0)),"")</f>
        <v/>
      </c>
      <c r="AZ651" s="163" t="e">
        <f t="shared" si="196"/>
        <v>#VALUE!</v>
      </c>
      <c r="BB651" s="166"/>
    </row>
    <row r="652" spans="1:54" s="160" customFormat="1" x14ac:dyDescent="0.35">
      <c r="A652" s="157">
        <v>651</v>
      </c>
      <c r="B652" s="157">
        <v>838004</v>
      </c>
      <c r="C652" s="157" t="s">
        <v>492</v>
      </c>
      <c r="D652" s="157" t="s">
        <v>16</v>
      </c>
      <c r="E652" s="157">
        <v>2014</v>
      </c>
      <c r="F652" s="157">
        <v>25</v>
      </c>
      <c r="G652" s="157">
        <v>182.54430379746836</v>
      </c>
      <c r="H652" s="157"/>
      <c r="I652" s="157">
        <f t="shared" si="180"/>
        <v>50</v>
      </c>
      <c r="J652" s="157" t="str">
        <f>IF(D652="Electric","--",IF(D652="Diesel",VLOOKUP(C652,[2]ORDLF!A:B,2,FALSE),""))</f>
        <v/>
      </c>
      <c r="K652" s="157">
        <f>IF(D652="Electric","--",IF(D652="Gasoline",VLOOKUP(C652,LSILF!A:C,3,FALSE),""))</f>
        <v>0.5</v>
      </c>
      <c r="L652" s="158">
        <f t="shared" si="179"/>
        <v>0.5</v>
      </c>
      <c r="M652" s="157" t="str" cm="1">
        <f t="array" ref="M652">IF(D652="Electric","--",IF(D652="Diesel",_xlfn._xlws.FILTER(DIESCH[CH Cap],(DIESCH[HP Bin]=I652)),""))</f>
        <v/>
      </c>
      <c r="N652" s="157" cm="1">
        <f t="array" ref="N652">IF(D652="Electric","--",IF(D652="Gasoline",_xlfn._xlws.FILTER(LSICH[CH Cap],(LSICH[Fuel Type]=D652)*(LSICH[MY]=E652)),""))</f>
        <v>10000</v>
      </c>
      <c r="O652" s="157">
        <f t="shared" si="181"/>
        <v>10000</v>
      </c>
      <c r="P652" s="157">
        <f t="shared" si="182"/>
        <v>1095.2658227848101</v>
      </c>
      <c r="Q652" s="157" t="str" cm="1">
        <f t="array" ref="Q652">IF(D652="Electric","--",IF(D652="Diesel",_xlfn._xlws.FILTER(ORDEF[HC-ZH (g/hp-hr)],(ORDEF[HP]=I652)*(ORDEF[Model_Year]=E652)),""))</f>
        <v/>
      </c>
      <c r="R652" s="157">
        <v>1.2999999999999999E-2</v>
      </c>
      <c r="S652" s="158">
        <f t="shared" si="183"/>
        <v>1.2999999999999999E-2</v>
      </c>
      <c r="T652" s="159" t="str" cm="1">
        <f t="array" ref="T652">IF(D652="Electric","--",IF(D652="Diesel",_xlfn._xlws.FILTER(ORDEF[HCDR],(ORDEF[HP]=I652)*(ORDEF[Model_Year]=E652),),""))</f>
        <v/>
      </c>
      <c r="U652" s="159">
        <v>6.6879999999999997E-5</v>
      </c>
      <c r="V652" s="159">
        <f t="shared" si="184"/>
        <v>6.6879999999999997E-5</v>
      </c>
      <c r="W652" s="158" t="str" cm="1">
        <f t="array" ref="W652">IF(D652="Electric","--",IF(D652="Diesel",_xlfn._xlws.FILTER(ORDEF[NOXzh],(ORDEF[HP]=I652)*(ORDEF[Model_Year]=E652)),""))</f>
        <v/>
      </c>
      <c r="X652" s="158">
        <v>0.01</v>
      </c>
      <c r="Y652" s="158">
        <f t="shared" si="185"/>
        <v>0.01</v>
      </c>
      <c r="Z652" s="159" t="str" cm="1">
        <f t="array" ref="Z652">IF(D652="Electric","--",IF(D652="Diesel",_xlfn._xlws.FILTER(ORDEF[NOXdr],(ORDEF[HP]=I652)*(ORDEF[Model_Year]=E652)),""))</f>
        <v/>
      </c>
      <c r="AA652" s="159">
        <v>4.7720000000000004E-5</v>
      </c>
      <c r="AB652" s="159">
        <f t="shared" si="186"/>
        <v>4.7720000000000004E-5</v>
      </c>
      <c r="AC652" s="158" t="str" cm="1">
        <f t="array" ref="AC652">IF(D652="Electric","--",IF(D652="Diesel",_xlfn._xlws.FILTER(DFCF2[Fuel_HC],(DFCF2[MY]=E652)),""))</f>
        <v/>
      </c>
      <c r="AD652" s="158" cm="1">
        <f t="array" ref="AD652">IF(D652="Electric","--",IF(D652="Gasoline",_xlfn._xlws.FILTER(GFCF2[Fuel_HC],(GFCF2[MY]=E652)),""))</f>
        <v>1</v>
      </c>
      <c r="AE652" s="158">
        <f t="shared" si="187"/>
        <v>1</v>
      </c>
      <c r="AF652" s="157" t="str" cm="1">
        <f t="array" ref="AF652">IF(D652="Electric","--",IF(D652="Diesel",_xlfn._xlws.FILTER(DFCF2[Fuel_NOX],(DFCF2[MY]=E652)),""))</f>
        <v/>
      </c>
      <c r="AG652" s="157" cm="1">
        <f t="array" ref="AG652">IF(D652="Electric","--",IF(D652="Gasoline",_xlfn._xlws.FILTER(GFCF2[Fuel_NOX],(GFCF2[MY]=E652)),""))</f>
        <v>0.97699999999999998</v>
      </c>
      <c r="AH652" s="157">
        <f t="shared" si="188"/>
        <v>0.97699999999999998</v>
      </c>
      <c r="AI652" s="158">
        <f t="shared" si="189"/>
        <v>8.6251378227848091E-2</v>
      </c>
      <c r="AJ652" s="158">
        <f t="shared" si="190"/>
        <v>6.0833965106835447E-2</v>
      </c>
      <c r="AK652" s="158">
        <f t="shared" si="191"/>
        <v>0.43388896152989331</v>
      </c>
      <c r="AL652" s="158">
        <f t="shared" si="192"/>
        <v>0.30602625127013161</v>
      </c>
      <c r="AM652" s="158">
        <f t="shared" si="193"/>
        <v>2.1694448076494665E-4</v>
      </c>
      <c r="AN652" s="168">
        <f t="shared" si="194"/>
        <v>1.5301312563506579E-4</v>
      </c>
      <c r="AO652" s="158">
        <f t="shared" si="195"/>
        <v>1.9954553340759793E-4</v>
      </c>
      <c r="AP652" s="157"/>
      <c r="AQ652" s="161"/>
      <c r="AR652" s="161"/>
      <c r="AS652" s="161" t="str">
        <f>IF(ISNA(VLOOKUP($B652,'2017 Emission Inventory'!$B$2:$B$803,1,FALSE)),"No","Yes")</f>
        <v>No</v>
      </c>
      <c r="AT652" s="161" t="str">
        <f>IFERROR(INDEX('2017 Emission Inventory'!$C$2:$C$803,MATCH($B652,'2017 Emission Inventory'!$B$2:$B$803,0)),"")</f>
        <v/>
      </c>
      <c r="AU652" s="161" t="str">
        <f>IFERROR(INDEX('2017 Emission Inventory'!$D$2:$D$803,MATCH($B652,'2017 Emission Inventory'!$B$2:$B$803,0)),"")</f>
        <v/>
      </c>
      <c r="AV652" s="161" t="str">
        <f>IFERROR(INDEX('2017 Emission Inventory'!$E$2:$E$803,MATCH($B652,'2017 Emission Inventory'!$B$2:$B$803,0)),"")</f>
        <v/>
      </c>
      <c r="AW652" s="161" t="str">
        <f>IFERROR(INDEX('2017 Emission Inventory'!$F$2:$F$803,MATCH($B652,'2017 Emission Inventory'!$B$2:$B$803,0)),"")</f>
        <v/>
      </c>
      <c r="AX652" s="161" t="str">
        <f>IFERROR(INDEX('2017 Emission Inventory'!$G$2:$G$803,MATCH($B652,'2017 Emission Inventory'!$B$2:$B$803,0)),"")</f>
        <v/>
      </c>
      <c r="AY652" s="162" t="str">
        <f>IFERROR(INDEX('2017 Emission Inventory'!$AL$2:$AL$803,MATCH($B652,'2017 Emission Inventory'!$B$2:$B$803,0)),"")</f>
        <v/>
      </c>
      <c r="AZ652" s="163" t="e">
        <f t="shared" si="196"/>
        <v>#VALUE!</v>
      </c>
      <c r="BB652" s="166"/>
    </row>
    <row r="653" spans="1:54" s="160" customFormat="1" x14ac:dyDescent="0.35">
      <c r="A653" s="157">
        <v>652</v>
      </c>
      <c r="B653" s="157" t="s">
        <v>553</v>
      </c>
      <c r="C653" s="157" t="s">
        <v>492</v>
      </c>
      <c r="D653" s="157" t="s">
        <v>16</v>
      </c>
      <c r="E653" s="157">
        <v>2014</v>
      </c>
      <c r="F653" s="157">
        <v>138</v>
      </c>
      <c r="G653" s="157">
        <v>182.54430379746836</v>
      </c>
      <c r="H653" s="157"/>
      <c r="I653" s="157">
        <f t="shared" si="180"/>
        <v>175</v>
      </c>
      <c r="J653" s="157" t="str">
        <f>IF(D653="Electric","--",IF(D653="Diesel",VLOOKUP(C653,[2]ORDLF!A:B,2,FALSE),""))</f>
        <v/>
      </c>
      <c r="K653" s="157">
        <f>IF(D653="Electric","--",IF(D653="Gasoline",VLOOKUP(C653,LSILF!A:C,3,FALSE),""))</f>
        <v>0.5</v>
      </c>
      <c r="L653" s="158">
        <f t="shared" si="179"/>
        <v>0.5</v>
      </c>
      <c r="M653" s="157" t="str" cm="1">
        <f t="array" ref="M653">IF(D653="Electric","--",IF(D653="Diesel",_xlfn._xlws.FILTER(DIESCH[CH Cap],(DIESCH[HP Bin]=I653)),""))</f>
        <v/>
      </c>
      <c r="N653" s="157" cm="1">
        <f t="array" ref="N653">IF(D653="Electric","--",IF(D653="Gasoline",_xlfn._xlws.FILTER(LSICH[CH Cap],(LSICH[Fuel Type]=D653)*(LSICH[MY]=E653)),""))</f>
        <v>10000</v>
      </c>
      <c r="O653" s="157">
        <f t="shared" si="181"/>
        <v>10000</v>
      </c>
      <c r="P653" s="157">
        <f t="shared" si="182"/>
        <v>1095.2658227848101</v>
      </c>
      <c r="Q653" s="157" t="str" cm="1">
        <f t="array" ref="Q653">IF(D653="Electric","--",IF(D653="Diesel",_xlfn._xlws.FILTER(ORDEF[HC-ZH (g/hp-hr)],(ORDEF[HP]=I653)*(ORDEF[Model_Year]=E653)),""))</f>
        <v/>
      </c>
      <c r="R653" s="157" cm="1">
        <f t="array" ref="R653">IF(D653="Electric","--",IF(D653="Gasoline",_xlfn._xlws.FILTER(LSIEF[HC-ZH (g/hp-hr)],(LSIEF[Fuel]=D653)*(LSIEF[HP Bin]=I653)*(LSIEF[Model Year]=E653)),""))</f>
        <v>0.129</v>
      </c>
      <c r="S653" s="158">
        <f t="shared" si="183"/>
        <v>0.129</v>
      </c>
      <c r="T653" s="159" t="str" cm="1">
        <f t="array" ref="T653">IF(D653="Electric","--",IF(D653="Diesel",_xlfn._xlws.FILTER(ORDEF[HCDR],(ORDEF[HP]=I653)*(ORDEF[Model_Year]=E653),),""))</f>
        <v/>
      </c>
      <c r="U653" s="159" cm="1">
        <f t="array" ref="U653">IF(D653="Electric","--",IF(D653="Gasoline",_xlfn._xlws.FILTER(LSIEF[HC DR],(LSIEF[Fuel]=D653)*(LSIEF[HP Bin]=I653)*(LSIEF[Model Year]=E653)),""))</f>
        <v>1.0200000000000001E-5</v>
      </c>
      <c r="V653" s="159">
        <f t="shared" si="184"/>
        <v>1.0200000000000001E-5</v>
      </c>
      <c r="W653" s="158" t="str" cm="1">
        <f t="array" ref="W653">IF(D653="Electric","--",IF(D653="Diesel",_xlfn._xlws.FILTER(ORDEF[NOXzh],(ORDEF[HP]=I653)*(ORDEF[Model_Year]=E653)),""))</f>
        <v/>
      </c>
      <c r="X653" s="158" cm="1">
        <f t="array" ref="X653">IF(D653="Electric","--",IF(D653="Gasoline",_xlfn._xlws.FILTER(LSIEF[NOX-ZH (g/hp-hr)],(LSIEF[Fuel]=D653)*(LSIEF[HP Bin]=I653)*(LSIEF[Model Year]=E653)),""))</f>
        <v>0.13700000000000001</v>
      </c>
      <c r="Y653" s="158">
        <f t="shared" si="185"/>
        <v>0.13700000000000001</v>
      </c>
      <c r="Z653" s="159" t="str" cm="1">
        <f t="array" ref="Z653">IF(D653="Electric","--",IF(D653="Diesel",_xlfn._xlws.FILTER(ORDEF[NOXdr],(ORDEF[HP]=I653)*(ORDEF[Model_Year]=E653)),""))</f>
        <v/>
      </c>
      <c r="AA653" s="159" cm="1">
        <f t="array" ref="AA653">IF(E653="Electric","--",IF(D653="Gasoline",_xlfn._xlws.FILTER(LSIEF[NOX DR],(LSIEF[Fuel]=D653)*(LSIEF[HP Bin]=I653)*(LSIEF[Model Year]=E653)),""))</f>
        <v>5.66E-5</v>
      </c>
      <c r="AB653" s="159">
        <f t="shared" si="186"/>
        <v>5.66E-5</v>
      </c>
      <c r="AC653" s="158" t="str" cm="1">
        <f t="array" ref="AC653">IF(D653="Electric","--",IF(D653="Diesel",_xlfn._xlws.FILTER(DFCF2[Fuel_HC],(DFCF2[MY]=E653)),""))</f>
        <v/>
      </c>
      <c r="AD653" s="158" cm="1">
        <f t="array" ref="AD653">IF(D653="Electric","--",IF(D653="Gasoline",_xlfn._xlws.FILTER(GFCF2[Fuel_HC],(GFCF2[MY]=E653)),""))</f>
        <v>1</v>
      </c>
      <c r="AE653" s="158">
        <f t="shared" si="187"/>
        <v>1</v>
      </c>
      <c r="AF653" s="157" t="str" cm="1">
        <f t="array" ref="AF653">IF(D653="Electric","--",IF(D653="Diesel",_xlfn._xlws.FILTER(DFCF2[Fuel_NOX],(DFCF2[MY]=E653)),""))</f>
        <v/>
      </c>
      <c r="AG653" s="157" cm="1">
        <f t="array" ref="AG653">IF(D653="Electric","--",IF(D653="Gasoline",_xlfn._xlws.FILTER(GFCF2[Fuel_NOX],(GFCF2[MY]=E653)),""))</f>
        <v>0.97699999999999998</v>
      </c>
      <c r="AH653" s="157">
        <f t="shared" si="188"/>
        <v>0.97699999999999998</v>
      </c>
      <c r="AI653" s="158">
        <f t="shared" si="189"/>
        <v>0.14017171139240506</v>
      </c>
      <c r="AJ653" s="158">
        <f t="shared" si="190"/>
        <v>0.19441522852151899</v>
      </c>
      <c r="AK653" s="158">
        <f t="shared" si="191"/>
        <v>3.8923511330395852</v>
      </c>
      <c r="AL653" s="158">
        <f t="shared" si="192"/>
        <v>5.398609516134413</v>
      </c>
      <c r="AM653" s="158">
        <f t="shared" si="193"/>
        <v>1.9461755665197927E-3</v>
      </c>
      <c r="AN653" s="167">
        <f t="shared" si="194"/>
        <v>2.6993047580672063E-3</v>
      </c>
      <c r="AO653" s="158">
        <f t="shared" si="195"/>
        <v>1.7900922860849052E-3</v>
      </c>
      <c r="AP653" s="157"/>
      <c r="AQ653" s="161"/>
      <c r="AR653" s="161"/>
      <c r="AS653" s="161" t="str">
        <f>IF(ISNA(VLOOKUP($B653,'2017 Emission Inventory'!$B$2:$B$803,1,FALSE)),"No","Yes")</f>
        <v>Yes</v>
      </c>
      <c r="AT653" s="161" t="str">
        <f>IFERROR(INDEX('2017 Emission Inventory'!$C$2:$C$803,MATCH($B653,'2017 Emission Inventory'!$B$2:$B$803,0)),"")</f>
        <v>Other</v>
      </c>
      <c r="AU653" s="161" t="str">
        <f>IFERROR(INDEX('2017 Emission Inventory'!$D$2:$D$803,MATCH($B653,'2017 Emission Inventory'!$B$2:$B$803,0)),"")</f>
        <v>Gasoline</v>
      </c>
      <c r="AV653" s="161">
        <f>IFERROR(INDEX('2017 Emission Inventory'!$E$2:$E$803,MATCH($B653,'2017 Emission Inventory'!$B$2:$B$803,0)),"")</f>
        <v>2014</v>
      </c>
      <c r="AW653" s="161">
        <f>IFERROR(INDEX('2017 Emission Inventory'!$F$2:$F$803,MATCH($B653,'2017 Emission Inventory'!$B$2:$B$803,0)),"")</f>
        <v>138</v>
      </c>
      <c r="AX653" s="161">
        <f>IFERROR(INDEX('2017 Emission Inventory'!$G$2:$G$803,MATCH($B653,'2017 Emission Inventory'!$B$2:$B$803,0)),"")</f>
        <v>182.54430379746836</v>
      </c>
      <c r="AY653" s="162">
        <f>IFERROR(INDEX('2017 Emission Inventory'!$AL$2:$AL$803,MATCH($B653,'2017 Emission Inventory'!$B$2:$B$803,0)),"")</f>
        <v>4.5576943775951166</v>
      </c>
      <c r="AZ653" s="163">
        <f t="shared" si="196"/>
        <v>0.84091513853929634</v>
      </c>
      <c r="BB653" s="166"/>
    </row>
    <row r="654" spans="1:54" s="160" customFormat="1" x14ac:dyDescent="0.35">
      <c r="A654" s="157">
        <v>653</v>
      </c>
      <c r="B654" s="157" t="s">
        <v>554</v>
      </c>
      <c r="C654" s="157" t="s">
        <v>492</v>
      </c>
      <c r="D654" s="157" t="s">
        <v>16</v>
      </c>
      <c r="E654" s="157">
        <v>2015</v>
      </c>
      <c r="F654" s="157">
        <v>138</v>
      </c>
      <c r="G654" s="157">
        <v>182.54430379746836</v>
      </c>
      <c r="H654" s="157"/>
      <c r="I654" s="157">
        <f t="shared" si="180"/>
        <v>175</v>
      </c>
      <c r="J654" s="157" t="str">
        <f>IF(D654="Electric","--",IF(D654="Diesel",VLOOKUP(C654,[2]ORDLF!A:B,2,FALSE),""))</f>
        <v/>
      </c>
      <c r="K654" s="157">
        <f>IF(D654="Electric","--",IF(D654="Gasoline",VLOOKUP(C654,LSILF!A:C,3,FALSE),""))</f>
        <v>0.5</v>
      </c>
      <c r="L654" s="158">
        <f t="shared" si="179"/>
        <v>0.5</v>
      </c>
      <c r="M654" s="157" t="str" cm="1">
        <f t="array" ref="M654">IF(D654="Electric","--",IF(D654="Diesel",_xlfn._xlws.FILTER(DIESCH[CH Cap],(DIESCH[HP Bin]=I654)),""))</f>
        <v/>
      </c>
      <c r="N654" s="157" cm="1">
        <f t="array" ref="N654">IF(D654="Electric","--",IF(D654="Gasoline",_xlfn._xlws.FILTER(LSICH[CH Cap],(LSICH[Fuel Type]=D654)*(LSICH[MY]=E654)),""))</f>
        <v>10000</v>
      </c>
      <c r="O654" s="157">
        <f t="shared" si="181"/>
        <v>10000</v>
      </c>
      <c r="P654" s="157">
        <f t="shared" si="182"/>
        <v>912.72151898734182</v>
      </c>
      <c r="Q654" s="157" t="str" cm="1">
        <f t="array" ref="Q654">IF(D654="Electric","--",IF(D654="Diesel",_xlfn._xlws.FILTER(ORDEF[HC-ZH (g/hp-hr)],(ORDEF[HP]=I654)*(ORDEF[Model_Year]=E654)),""))</f>
        <v/>
      </c>
      <c r="R654" s="157" cm="1">
        <f t="array" ref="R654">IF(D654="Electric","--",IF(D654="Gasoline",_xlfn._xlws.FILTER(LSIEF[HC-ZH (g/hp-hr)],(LSIEF[Fuel]=D654)*(LSIEF[HP Bin]=I654)*(LSIEF[Model Year]=E654)),""))</f>
        <v>0.129</v>
      </c>
      <c r="S654" s="158">
        <f t="shared" si="183"/>
        <v>0.129</v>
      </c>
      <c r="T654" s="159" t="str" cm="1">
        <f t="array" ref="T654">IF(D654="Electric","--",IF(D654="Diesel",_xlfn._xlws.FILTER(ORDEF[HCDR],(ORDEF[HP]=I654)*(ORDEF[Model_Year]=E654),),""))</f>
        <v/>
      </c>
      <c r="U654" s="159" cm="1">
        <f t="array" ref="U654">IF(D654="Electric","--",IF(D654="Gasoline",_xlfn._xlws.FILTER(LSIEF[HC DR],(LSIEF[Fuel]=D654)*(LSIEF[HP Bin]=I654)*(LSIEF[Model Year]=E654)),""))</f>
        <v>1.0200000000000001E-5</v>
      </c>
      <c r="V654" s="159">
        <f t="shared" si="184"/>
        <v>1.0200000000000001E-5</v>
      </c>
      <c r="W654" s="158" t="str" cm="1">
        <f t="array" ref="W654">IF(D654="Electric","--",IF(D654="Diesel",_xlfn._xlws.FILTER(ORDEF[NOXzh],(ORDEF[HP]=I654)*(ORDEF[Model_Year]=E654)),""))</f>
        <v/>
      </c>
      <c r="X654" s="158" cm="1">
        <f t="array" ref="X654">IF(D654="Electric","--",IF(D654="Gasoline",_xlfn._xlws.FILTER(LSIEF[NOX-ZH (g/hp-hr)],(LSIEF[Fuel]=D654)*(LSIEF[HP Bin]=I654)*(LSIEF[Model Year]=E654)),""))</f>
        <v>0.13700000000000001</v>
      </c>
      <c r="Y654" s="158">
        <f t="shared" si="185"/>
        <v>0.13700000000000001</v>
      </c>
      <c r="Z654" s="159" t="str" cm="1">
        <f t="array" ref="Z654">IF(D654="Electric","--",IF(D654="Diesel",_xlfn._xlws.FILTER(ORDEF[NOXdr],(ORDEF[HP]=I654)*(ORDEF[Model_Year]=E654)),""))</f>
        <v/>
      </c>
      <c r="AA654" s="159" cm="1">
        <f t="array" ref="AA654">IF(E654="Electric","--",IF(D654="Gasoline",_xlfn._xlws.FILTER(LSIEF[NOX DR],(LSIEF[Fuel]=D654)*(LSIEF[HP Bin]=I654)*(LSIEF[Model Year]=E654)),""))</f>
        <v>5.66E-5</v>
      </c>
      <c r="AB654" s="159">
        <f t="shared" si="186"/>
        <v>5.66E-5</v>
      </c>
      <c r="AC654" s="158" t="str" cm="1">
        <f t="array" ref="AC654">IF(D654="Electric","--",IF(D654="Diesel",_xlfn._xlws.FILTER(DFCF2[Fuel_HC],(DFCF2[MY]=E654)),""))</f>
        <v/>
      </c>
      <c r="AD654" s="158" cm="1">
        <f t="array" ref="AD654">IF(D654="Electric","--",IF(D654="Gasoline",_xlfn._xlws.FILTER(GFCF2[Fuel_HC],(GFCF2[MY]=E654)),""))</f>
        <v>1</v>
      </c>
      <c r="AE654" s="158">
        <f t="shared" si="187"/>
        <v>1</v>
      </c>
      <c r="AF654" s="157" t="str" cm="1">
        <f t="array" ref="AF654">IF(D654="Electric","--",IF(D654="Diesel",_xlfn._xlws.FILTER(DFCF2[Fuel_NOX],(DFCF2[MY]=E654)),""))</f>
        <v/>
      </c>
      <c r="AG654" s="157" cm="1">
        <f t="array" ref="AG654">IF(D654="Electric","--",IF(D654="Gasoline",_xlfn._xlws.FILTER(GFCF2[Fuel_NOX],(GFCF2[MY]=E654)),""))</f>
        <v>0.97699999999999998</v>
      </c>
      <c r="AH654" s="157">
        <f t="shared" si="188"/>
        <v>0.97699999999999998</v>
      </c>
      <c r="AI654" s="158">
        <f t="shared" si="189"/>
        <v>0.13830975949367089</v>
      </c>
      <c r="AJ654" s="158">
        <f t="shared" si="190"/>
        <v>0.18432085710126583</v>
      </c>
      <c r="AK654" s="158">
        <f t="shared" si="191"/>
        <v>3.8406476151848703</v>
      </c>
      <c r="AL654" s="158">
        <f t="shared" si="192"/>
        <v>5.1183044699546478</v>
      </c>
      <c r="AM654" s="158">
        <f t="shared" si="193"/>
        <v>1.9203238075924352E-3</v>
      </c>
      <c r="AN654" s="167">
        <f t="shared" si="194"/>
        <v>2.5591522349773244E-3</v>
      </c>
      <c r="AO654" s="158">
        <f t="shared" si="195"/>
        <v>1.7663138382235219E-3</v>
      </c>
      <c r="AP654" s="157"/>
      <c r="AQ654" s="161"/>
      <c r="AR654" s="161"/>
      <c r="AS654" s="161" t="str">
        <f>IF(ISNA(VLOOKUP($B654,'2017 Emission Inventory'!$B$2:$B$803,1,FALSE)),"No","Yes")</f>
        <v>Yes</v>
      </c>
      <c r="AT654" s="161" t="str">
        <f>IFERROR(INDEX('2017 Emission Inventory'!$C$2:$C$803,MATCH($B654,'2017 Emission Inventory'!$B$2:$B$803,0)),"")</f>
        <v>Other</v>
      </c>
      <c r="AU654" s="161" t="str">
        <f>IFERROR(INDEX('2017 Emission Inventory'!$D$2:$D$803,MATCH($B654,'2017 Emission Inventory'!$B$2:$B$803,0)),"")</f>
        <v>Gasoline</v>
      </c>
      <c r="AV654" s="161">
        <f>IFERROR(INDEX('2017 Emission Inventory'!$E$2:$E$803,MATCH($B654,'2017 Emission Inventory'!$B$2:$B$803,0)),"")</f>
        <v>2015</v>
      </c>
      <c r="AW654" s="161">
        <f>IFERROR(INDEX('2017 Emission Inventory'!$F$2:$F$803,MATCH($B654,'2017 Emission Inventory'!$B$2:$B$803,0)),"")</f>
        <v>138</v>
      </c>
      <c r="AX654" s="161">
        <f>IFERROR(INDEX('2017 Emission Inventory'!$G$2:$G$803,MATCH($B654,'2017 Emission Inventory'!$B$2:$B$803,0)),"")</f>
        <v>182.54430379746836</v>
      </c>
      <c r="AY654" s="162">
        <f>IFERROR(INDEX('2017 Emission Inventory'!$AL$2:$AL$803,MATCH($B654,'2017 Emission Inventory'!$B$2:$B$803,0)),"")</f>
        <v>4.2773893314153515</v>
      </c>
      <c r="AZ654" s="163">
        <f t="shared" si="196"/>
        <v>0.84091513853929634</v>
      </c>
      <c r="BB654" s="166"/>
    </row>
    <row r="655" spans="1:54" s="160" customFormat="1" x14ac:dyDescent="0.35">
      <c r="A655" s="157">
        <v>654</v>
      </c>
      <c r="B655" s="157" t="s">
        <v>569</v>
      </c>
      <c r="C655" s="157" t="s">
        <v>492</v>
      </c>
      <c r="D655" s="157" t="s">
        <v>16</v>
      </c>
      <c r="E655" s="157">
        <v>2016</v>
      </c>
      <c r="F655" s="157">
        <v>138</v>
      </c>
      <c r="G655" s="157">
        <v>182.54430379746836</v>
      </c>
      <c r="H655" s="157"/>
      <c r="I655" s="157">
        <f t="shared" si="180"/>
        <v>175</v>
      </c>
      <c r="J655" s="157" t="str">
        <f>IF(D655="Electric","--",IF(D655="Diesel",VLOOKUP(C655,[2]ORDLF!A:B,2,FALSE),""))</f>
        <v/>
      </c>
      <c r="K655" s="157">
        <f>IF(D655="Electric","--",IF(D655="Gasoline",VLOOKUP(C655,LSILF!A:C,3,FALSE),""))</f>
        <v>0.5</v>
      </c>
      <c r="L655" s="158">
        <f t="shared" si="179"/>
        <v>0.5</v>
      </c>
      <c r="M655" s="157" t="str" cm="1">
        <f t="array" ref="M655">IF(D655="Electric","--",IF(D655="Diesel",_xlfn._xlws.FILTER(DIESCH[CH Cap],(DIESCH[HP Bin]=I655)),""))</f>
        <v/>
      </c>
      <c r="N655" s="157" cm="1">
        <f t="array" ref="N655">IF(D655="Electric","--",IF(D655="Gasoline",_xlfn._xlws.FILTER(LSICH[CH Cap],(LSICH[Fuel Type]=D655)*(LSICH[MY]=E655)),""))</f>
        <v>10000</v>
      </c>
      <c r="O655" s="157">
        <f t="shared" si="181"/>
        <v>10000</v>
      </c>
      <c r="P655" s="157">
        <f t="shared" si="182"/>
        <v>730.17721518987344</v>
      </c>
      <c r="Q655" s="157" t="str" cm="1">
        <f t="array" ref="Q655">IF(D655="Electric","--",IF(D655="Diesel",_xlfn._xlws.FILTER(ORDEF[HC-ZH (g/hp-hr)],(ORDEF[HP]=I655)*(ORDEF[Model_Year]=E655)),""))</f>
        <v/>
      </c>
      <c r="R655" s="157" cm="1">
        <f t="array" ref="R655">IF(D655="Electric","--",IF(D655="Gasoline",_xlfn._xlws.FILTER(LSIEF[HC-ZH (g/hp-hr)],(LSIEF[Fuel]=D655)*(LSIEF[HP Bin]=I655)*(LSIEF[Model Year]=E655)),""))</f>
        <v>0.129</v>
      </c>
      <c r="S655" s="158">
        <f t="shared" si="183"/>
        <v>0.129</v>
      </c>
      <c r="T655" s="159" t="str" cm="1">
        <f t="array" ref="T655">IF(D655="Electric","--",IF(D655="Diesel",_xlfn._xlws.FILTER(ORDEF[HCDR],(ORDEF[HP]=I655)*(ORDEF[Model_Year]=E655),),""))</f>
        <v/>
      </c>
      <c r="U655" s="159" cm="1">
        <f t="array" ref="U655">IF(D655="Electric","--",IF(D655="Gasoline",_xlfn._xlws.FILTER(LSIEF[HC DR],(LSIEF[Fuel]=D655)*(LSIEF[HP Bin]=I655)*(LSIEF[Model Year]=E655)),""))</f>
        <v>1.0200000000000001E-5</v>
      </c>
      <c r="V655" s="159">
        <f t="shared" si="184"/>
        <v>1.0200000000000001E-5</v>
      </c>
      <c r="W655" s="158" t="str" cm="1">
        <f t="array" ref="W655">IF(D655="Electric","--",IF(D655="Diesel",_xlfn._xlws.FILTER(ORDEF[NOXzh],(ORDEF[HP]=I655)*(ORDEF[Model_Year]=E655)),""))</f>
        <v/>
      </c>
      <c r="X655" s="158" cm="1">
        <f t="array" ref="X655">IF(D655="Electric","--",IF(D655="Gasoline",_xlfn._xlws.FILTER(LSIEF[NOX-ZH (g/hp-hr)],(LSIEF[Fuel]=D655)*(LSIEF[HP Bin]=I655)*(LSIEF[Model Year]=E655)),""))</f>
        <v>0.13700000000000001</v>
      </c>
      <c r="Y655" s="158">
        <f t="shared" si="185"/>
        <v>0.13700000000000001</v>
      </c>
      <c r="Z655" s="159" t="str" cm="1">
        <f t="array" ref="Z655">IF(D655="Electric","--",IF(D655="Diesel",_xlfn._xlws.FILTER(ORDEF[NOXdr],(ORDEF[HP]=I655)*(ORDEF[Model_Year]=E655)),""))</f>
        <v/>
      </c>
      <c r="AA655" s="159" cm="1">
        <f t="array" ref="AA655">IF(E655="Electric","--",IF(D655="Gasoline",_xlfn._xlws.FILTER(LSIEF[NOX DR],(LSIEF[Fuel]=D655)*(LSIEF[HP Bin]=I655)*(LSIEF[Model Year]=E655)),""))</f>
        <v>5.66E-5</v>
      </c>
      <c r="AB655" s="159">
        <f t="shared" si="186"/>
        <v>5.66E-5</v>
      </c>
      <c r="AC655" s="158" t="str" cm="1">
        <f t="array" ref="AC655">IF(D655="Electric","--",IF(D655="Diesel",_xlfn._xlws.FILTER(DFCF2[Fuel_HC],(DFCF2[MY]=E655)),""))</f>
        <v/>
      </c>
      <c r="AD655" s="158" cm="1">
        <f t="array" ref="AD655">IF(D655="Electric","--",IF(D655="Gasoline",_xlfn._xlws.FILTER(GFCF2[Fuel_HC],(GFCF2[MY]=E655)),""))</f>
        <v>1</v>
      </c>
      <c r="AE655" s="158">
        <f t="shared" si="187"/>
        <v>1</v>
      </c>
      <c r="AF655" s="157" t="str" cm="1">
        <f t="array" ref="AF655">IF(D655="Electric","--",IF(D655="Diesel",_xlfn._xlws.FILTER(DFCF2[Fuel_NOX],(DFCF2[MY]=E655)),""))</f>
        <v/>
      </c>
      <c r="AG655" s="157" cm="1">
        <f t="array" ref="AG655">IF(D655="Electric","--",IF(D655="Gasoline",_xlfn._xlws.FILTER(GFCF2[Fuel_NOX],(GFCF2[MY]=E655)),""))</f>
        <v>0.97699999999999998</v>
      </c>
      <c r="AH655" s="157">
        <f t="shared" si="188"/>
        <v>0.97699999999999998</v>
      </c>
      <c r="AI655" s="158">
        <f t="shared" si="189"/>
        <v>0.13644780759493672</v>
      </c>
      <c r="AJ655" s="158">
        <f t="shared" si="190"/>
        <v>0.17422648568101265</v>
      </c>
      <c r="AK655" s="158">
        <f t="shared" si="191"/>
        <v>3.7889440973301558</v>
      </c>
      <c r="AL655" s="158">
        <f t="shared" si="192"/>
        <v>4.8379994237748818</v>
      </c>
      <c r="AM655" s="158">
        <f t="shared" si="193"/>
        <v>1.8944720486650782E-3</v>
      </c>
      <c r="AN655" s="167">
        <f t="shared" si="194"/>
        <v>2.4189997118874412E-3</v>
      </c>
      <c r="AO655" s="158">
        <f t="shared" si="195"/>
        <v>1.7425353903621388E-3</v>
      </c>
      <c r="AP655" s="157"/>
      <c r="AQ655" s="161"/>
      <c r="AR655" s="161"/>
      <c r="AS655" s="161" t="str">
        <f>IF(ISNA(VLOOKUP($B655,'2017 Emission Inventory'!$B$2:$B$803,1,FALSE)),"No","Yes")</f>
        <v>Yes</v>
      </c>
      <c r="AT655" s="161" t="str">
        <f>IFERROR(INDEX('2017 Emission Inventory'!$C$2:$C$803,MATCH($B655,'2017 Emission Inventory'!$B$2:$B$803,0)),"")</f>
        <v>Other</v>
      </c>
      <c r="AU655" s="161" t="str">
        <f>IFERROR(INDEX('2017 Emission Inventory'!$D$2:$D$803,MATCH($B655,'2017 Emission Inventory'!$B$2:$B$803,0)),"")</f>
        <v>Gasoline</v>
      </c>
      <c r="AV655" s="161">
        <f>IFERROR(INDEX('2017 Emission Inventory'!$E$2:$E$803,MATCH($B655,'2017 Emission Inventory'!$B$2:$B$803,0)),"")</f>
        <v>2016</v>
      </c>
      <c r="AW655" s="161">
        <f>IFERROR(INDEX('2017 Emission Inventory'!$F$2:$F$803,MATCH($B655,'2017 Emission Inventory'!$B$2:$B$803,0)),"")</f>
        <v>138</v>
      </c>
      <c r="AX655" s="161">
        <f>IFERROR(INDEX('2017 Emission Inventory'!$G$2:$G$803,MATCH($B655,'2017 Emission Inventory'!$B$2:$B$803,0)),"")</f>
        <v>182.54430379746836</v>
      </c>
      <c r="AY655" s="162">
        <f>IFERROR(INDEX('2017 Emission Inventory'!$AL$2:$AL$803,MATCH($B655,'2017 Emission Inventory'!$B$2:$B$803,0)),"")</f>
        <v>3.9970842852355872</v>
      </c>
      <c r="AZ655" s="163">
        <f t="shared" si="196"/>
        <v>0.84091513853929456</v>
      </c>
      <c r="BB655" s="166"/>
    </row>
    <row r="656" spans="1:54" s="160" customFormat="1" x14ac:dyDescent="0.35">
      <c r="A656" s="157">
        <v>655</v>
      </c>
      <c r="B656" s="157" t="s">
        <v>570</v>
      </c>
      <c r="C656" s="157" t="s">
        <v>492</v>
      </c>
      <c r="D656" s="157" t="s">
        <v>16</v>
      </c>
      <c r="E656" s="157">
        <v>2016</v>
      </c>
      <c r="F656" s="157">
        <v>138</v>
      </c>
      <c r="G656" s="157">
        <v>182.54430379746836</v>
      </c>
      <c r="H656" s="157"/>
      <c r="I656" s="157">
        <f t="shared" si="180"/>
        <v>175</v>
      </c>
      <c r="J656" s="157" t="str">
        <f>IF(D656="Electric","--",IF(D656="Diesel",VLOOKUP(C656,[2]ORDLF!A:B,2,FALSE),""))</f>
        <v/>
      </c>
      <c r="K656" s="157">
        <f>IF(D656="Electric","--",IF(D656="Gasoline",VLOOKUP(C656,LSILF!A:C,3,FALSE),""))</f>
        <v>0.5</v>
      </c>
      <c r="L656" s="158">
        <f t="shared" si="179"/>
        <v>0.5</v>
      </c>
      <c r="M656" s="157" t="str" cm="1">
        <f t="array" ref="M656">IF(D656="Electric","--",IF(D656="Diesel",_xlfn._xlws.FILTER(DIESCH[CH Cap],(DIESCH[HP Bin]=I656)),""))</f>
        <v/>
      </c>
      <c r="N656" s="157" cm="1">
        <f t="array" ref="N656">IF(D656="Electric","--",IF(D656="Gasoline",_xlfn._xlws.FILTER(LSICH[CH Cap],(LSICH[Fuel Type]=D656)*(LSICH[MY]=E656)),""))</f>
        <v>10000</v>
      </c>
      <c r="O656" s="157">
        <f t="shared" si="181"/>
        <v>10000</v>
      </c>
      <c r="P656" s="157">
        <f t="shared" si="182"/>
        <v>730.17721518987344</v>
      </c>
      <c r="Q656" s="157" t="str" cm="1">
        <f t="array" ref="Q656">IF(D656="Electric","--",IF(D656="Diesel",_xlfn._xlws.FILTER(ORDEF[HC-ZH (g/hp-hr)],(ORDEF[HP]=I656)*(ORDEF[Model_Year]=E656)),""))</f>
        <v/>
      </c>
      <c r="R656" s="157" cm="1">
        <f t="array" ref="R656">IF(D656="Electric","--",IF(D656="Gasoline",_xlfn._xlws.FILTER(LSIEF[HC-ZH (g/hp-hr)],(LSIEF[Fuel]=D656)*(LSIEF[HP Bin]=I656)*(LSIEF[Model Year]=E656)),""))</f>
        <v>0.129</v>
      </c>
      <c r="S656" s="158">
        <f t="shared" si="183"/>
        <v>0.129</v>
      </c>
      <c r="T656" s="159" t="str" cm="1">
        <f t="array" ref="T656">IF(D656="Electric","--",IF(D656="Diesel",_xlfn._xlws.FILTER(ORDEF[HCDR],(ORDEF[HP]=I656)*(ORDEF[Model_Year]=E656),),""))</f>
        <v/>
      </c>
      <c r="U656" s="159" cm="1">
        <f t="array" ref="U656">IF(D656="Electric","--",IF(D656="Gasoline",_xlfn._xlws.FILTER(LSIEF[HC DR],(LSIEF[Fuel]=D656)*(LSIEF[HP Bin]=I656)*(LSIEF[Model Year]=E656)),""))</f>
        <v>1.0200000000000001E-5</v>
      </c>
      <c r="V656" s="159">
        <f t="shared" si="184"/>
        <v>1.0200000000000001E-5</v>
      </c>
      <c r="W656" s="158" t="str" cm="1">
        <f t="array" ref="W656">IF(D656="Electric","--",IF(D656="Diesel",_xlfn._xlws.FILTER(ORDEF[NOXzh],(ORDEF[HP]=I656)*(ORDEF[Model_Year]=E656)),""))</f>
        <v/>
      </c>
      <c r="X656" s="158" cm="1">
        <f t="array" ref="X656">IF(D656="Electric","--",IF(D656="Gasoline",_xlfn._xlws.FILTER(LSIEF[NOX-ZH (g/hp-hr)],(LSIEF[Fuel]=D656)*(LSIEF[HP Bin]=I656)*(LSIEF[Model Year]=E656)),""))</f>
        <v>0.13700000000000001</v>
      </c>
      <c r="Y656" s="158">
        <f t="shared" si="185"/>
        <v>0.13700000000000001</v>
      </c>
      <c r="Z656" s="159" t="str" cm="1">
        <f t="array" ref="Z656">IF(D656="Electric","--",IF(D656="Diesel",_xlfn._xlws.FILTER(ORDEF[NOXdr],(ORDEF[HP]=I656)*(ORDEF[Model_Year]=E656)),""))</f>
        <v/>
      </c>
      <c r="AA656" s="159" cm="1">
        <f t="array" ref="AA656">IF(E656="Electric","--",IF(D656="Gasoline",_xlfn._xlws.FILTER(LSIEF[NOX DR],(LSIEF[Fuel]=D656)*(LSIEF[HP Bin]=I656)*(LSIEF[Model Year]=E656)),""))</f>
        <v>5.66E-5</v>
      </c>
      <c r="AB656" s="159">
        <f t="shared" si="186"/>
        <v>5.66E-5</v>
      </c>
      <c r="AC656" s="158" t="str" cm="1">
        <f t="array" ref="AC656">IF(D656="Electric","--",IF(D656="Diesel",_xlfn._xlws.FILTER(DFCF2[Fuel_HC],(DFCF2[MY]=E656)),""))</f>
        <v/>
      </c>
      <c r="AD656" s="158" cm="1">
        <f t="array" ref="AD656">IF(D656="Electric","--",IF(D656="Gasoline",_xlfn._xlws.FILTER(GFCF2[Fuel_HC],(GFCF2[MY]=E656)),""))</f>
        <v>1</v>
      </c>
      <c r="AE656" s="158">
        <f t="shared" si="187"/>
        <v>1</v>
      </c>
      <c r="AF656" s="157" t="str" cm="1">
        <f t="array" ref="AF656">IF(D656="Electric","--",IF(D656="Diesel",_xlfn._xlws.FILTER(DFCF2[Fuel_NOX],(DFCF2[MY]=E656)),""))</f>
        <v/>
      </c>
      <c r="AG656" s="157" cm="1">
        <f t="array" ref="AG656">IF(D656="Electric","--",IF(D656="Gasoline",_xlfn._xlws.FILTER(GFCF2[Fuel_NOX],(GFCF2[MY]=E656)),""))</f>
        <v>0.97699999999999998</v>
      </c>
      <c r="AH656" s="157">
        <f t="shared" si="188"/>
        <v>0.97699999999999998</v>
      </c>
      <c r="AI656" s="158">
        <f t="shared" si="189"/>
        <v>0.13644780759493672</v>
      </c>
      <c r="AJ656" s="158">
        <f t="shared" si="190"/>
        <v>0.17422648568101265</v>
      </c>
      <c r="AK656" s="158">
        <f t="shared" si="191"/>
        <v>3.7889440973301558</v>
      </c>
      <c r="AL656" s="158">
        <f t="shared" si="192"/>
        <v>4.8379994237748818</v>
      </c>
      <c r="AM656" s="158">
        <f t="shared" si="193"/>
        <v>1.8944720486650782E-3</v>
      </c>
      <c r="AN656" s="167">
        <f t="shared" si="194"/>
        <v>2.4189997118874412E-3</v>
      </c>
      <c r="AO656" s="158">
        <f t="shared" si="195"/>
        <v>1.7425353903621388E-3</v>
      </c>
      <c r="AP656" s="157"/>
      <c r="AQ656" s="161"/>
      <c r="AR656" s="161"/>
      <c r="AS656" s="161" t="str">
        <f>IF(ISNA(VLOOKUP($B656,'2017 Emission Inventory'!$B$2:$B$803,1,FALSE)),"No","Yes")</f>
        <v>Yes</v>
      </c>
      <c r="AT656" s="161" t="str">
        <f>IFERROR(INDEX('2017 Emission Inventory'!$C$2:$C$803,MATCH($B656,'2017 Emission Inventory'!$B$2:$B$803,0)),"")</f>
        <v>Other</v>
      </c>
      <c r="AU656" s="161" t="str">
        <f>IFERROR(INDEX('2017 Emission Inventory'!$D$2:$D$803,MATCH($B656,'2017 Emission Inventory'!$B$2:$B$803,0)),"")</f>
        <v>Gasoline</v>
      </c>
      <c r="AV656" s="161">
        <f>IFERROR(INDEX('2017 Emission Inventory'!$E$2:$E$803,MATCH($B656,'2017 Emission Inventory'!$B$2:$B$803,0)),"")</f>
        <v>2016</v>
      </c>
      <c r="AW656" s="161">
        <f>IFERROR(INDEX('2017 Emission Inventory'!$F$2:$F$803,MATCH($B656,'2017 Emission Inventory'!$B$2:$B$803,0)),"")</f>
        <v>138</v>
      </c>
      <c r="AX656" s="161">
        <f>IFERROR(INDEX('2017 Emission Inventory'!$G$2:$G$803,MATCH($B656,'2017 Emission Inventory'!$B$2:$B$803,0)),"")</f>
        <v>182.54430379746836</v>
      </c>
      <c r="AY656" s="162">
        <f>IFERROR(INDEX('2017 Emission Inventory'!$AL$2:$AL$803,MATCH($B656,'2017 Emission Inventory'!$B$2:$B$803,0)),"")</f>
        <v>3.9970842852355872</v>
      </c>
      <c r="AZ656" s="163">
        <f t="shared" si="196"/>
        <v>0.84091513853929456</v>
      </c>
      <c r="BB656" s="166"/>
    </row>
    <row r="657" spans="1:54" s="160" customFormat="1" x14ac:dyDescent="0.35">
      <c r="A657" s="157">
        <v>656</v>
      </c>
      <c r="B657" s="157" t="s">
        <v>571</v>
      </c>
      <c r="C657" s="157" t="s">
        <v>492</v>
      </c>
      <c r="D657" s="157" t="s">
        <v>16</v>
      </c>
      <c r="E657" s="157">
        <v>2016</v>
      </c>
      <c r="F657" s="157">
        <v>138</v>
      </c>
      <c r="G657" s="157">
        <v>182.54430379746836</v>
      </c>
      <c r="H657" s="157"/>
      <c r="I657" s="157">
        <f t="shared" si="180"/>
        <v>175</v>
      </c>
      <c r="J657" s="157" t="str">
        <f>IF(D657="Electric","--",IF(D657="Diesel",VLOOKUP(C657,[2]ORDLF!A:B,2,FALSE),""))</f>
        <v/>
      </c>
      <c r="K657" s="157">
        <f>IF(D657="Electric","--",IF(D657="Gasoline",VLOOKUP(C657,LSILF!A:C,3,FALSE),""))</f>
        <v>0.5</v>
      </c>
      <c r="L657" s="158">
        <f t="shared" si="179"/>
        <v>0.5</v>
      </c>
      <c r="M657" s="157" t="str" cm="1">
        <f t="array" ref="M657">IF(D657="Electric","--",IF(D657="Diesel",_xlfn._xlws.FILTER(DIESCH[CH Cap],(DIESCH[HP Bin]=I657)),""))</f>
        <v/>
      </c>
      <c r="N657" s="157" cm="1">
        <f t="array" ref="N657">IF(D657="Electric","--",IF(D657="Gasoline",_xlfn._xlws.FILTER(LSICH[CH Cap],(LSICH[Fuel Type]=D657)*(LSICH[MY]=E657)),""))</f>
        <v>10000</v>
      </c>
      <c r="O657" s="157">
        <f t="shared" si="181"/>
        <v>10000</v>
      </c>
      <c r="P657" s="157">
        <f t="shared" si="182"/>
        <v>730.17721518987344</v>
      </c>
      <c r="Q657" s="157" t="str" cm="1">
        <f t="array" ref="Q657">IF(D657="Electric","--",IF(D657="Diesel",_xlfn._xlws.FILTER(ORDEF[HC-ZH (g/hp-hr)],(ORDEF[HP]=I657)*(ORDEF[Model_Year]=E657)),""))</f>
        <v/>
      </c>
      <c r="R657" s="157" cm="1">
        <f t="array" ref="R657">IF(D657="Electric","--",IF(D657="Gasoline",_xlfn._xlws.FILTER(LSIEF[HC-ZH (g/hp-hr)],(LSIEF[Fuel]=D657)*(LSIEF[HP Bin]=I657)*(LSIEF[Model Year]=E657)),""))</f>
        <v>0.129</v>
      </c>
      <c r="S657" s="158">
        <f t="shared" si="183"/>
        <v>0.129</v>
      </c>
      <c r="T657" s="159" t="str" cm="1">
        <f t="array" ref="T657">IF(D657="Electric","--",IF(D657="Diesel",_xlfn._xlws.FILTER(ORDEF[HCDR],(ORDEF[HP]=I657)*(ORDEF[Model_Year]=E657),),""))</f>
        <v/>
      </c>
      <c r="U657" s="159" cm="1">
        <f t="array" ref="U657">IF(D657="Electric","--",IF(D657="Gasoline",_xlfn._xlws.FILTER(LSIEF[HC DR],(LSIEF[Fuel]=D657)*(LSIEF[HP Bin]=I657)*(LSIEF[Model Year]=E657)),""))</f>
        <v>1.0200000000000001E-5</v>
      </c>
      <c r="V657" s="159">
        <f t="shared" si="184"/>
        <v>1.0200000000000001E-5</v>
      </c>
      <c r="W657" s="158" t="str" cm="1">
        <f t="array" ref="W657">IF(D657="Electric","--",IF(D657="Diesel",_xlfn._xlws.FILTER(ORDEF[NOXzh],(ORDEF[HP]=I657)*(ORDEF[Model_Year]=E657)),""))</f>
        <v/>
      </c>
      <c r="X657" s="158" cm="1">
        <f t="array" ref="X657">IF(D657="Electric","--",IF(D657="Gasoline",_xlfn._xlws.FILTER(LSIEF[NOX-ZH (g/hp-hr)],(LSIEF[Fuel]=D657)*(LSIEF[HP Bin]=I657)*(LSIEF[Model Year]=E657)),""))</f>
        <v>0.13700000000000001</v>
      </c>
      <c r="Y657" s="158">
        <f t="shared" si="185"/>
        <v>0.13700000000000001</v>
      </c>
      <c r="Z657" s="159" t="str" cm="1">
        <f t="array" ref="Z657">IF(D657="Electric","--",IF(D657="Diesel",_xlfn._xlws.FILTER(ORDEF[NOXdr],(ORDEF[HP]=I657)*(ORDEF[Model_Year]=E657)),""))</f>
        <v/>
      </c>
      <c r="AA657" s="159">
        <v>5.66E-5</v>
      </c>
      <c r="AB657" s="159">
        <f t="shared" si="186"/>
        <v>5.66E-5</v>
      </c>
      <c r="AC657" s="158" t="str" cm="1">
        <f t="array" ref="AC657">IF(D657="Electric","--",IF(D657="Diesel",_xlfn._xlws.FILTER(DFCF2[Fuel_HC],(DFCF2[MY]=E657)),""))</f>
        <v/>
      </c>
      <c r="AD657" s="158" cm="1">
        <f t="array" ref="AD657">IF(D657="Electric","--",IF(D657="Gasoline",_xlfn._xlws.FILTER(GFCF2[Fuel_HC],(GFCF2[MY]=E657)),""))</f>
        <v>1</v>
      </c>
      <c r="AE657" s="158">
        <f t="shared" si="187"/>
        <v>1</v>
      </c>
      <c r="AF657" s="157" t="str" cm="1">
        <f t="array" ref="AF657">IF(D657="Electric","--",IF(D657="Diesel",_xlfn._xlws.FILTER(DFCF2[Fuel_NOX],(DFCF2[MY]=E657)),""))</f>
        <v/>
      </c>
      <c r="AG657" s="157" cm="1">
        <f t="array" ref="AG657">IF(D657="Electric","--",IF(D657="Gasoline",_xlfn._xlws.FILTER(GFCF2[Fuel_NOX],(GFCF2[MY]=E657)),""))</f>
        <v>0.97699999999999998</v>
      </c>
      <c r="AH657" s="157">
        <f t="shared" si="188"/>
        <v>0.97699999999999998</v>
      </c>
      <c r="AI657" s="158">
        <f t="shared" si="189"/>
        <v>0.13644780759493672</v>
      </c>
      <c r="AJ657" s="158">
        <f t="shared" si="190"/>
        <v>0.17422648568101265</v>
      </c>
      <c r="AK657" s="158">
        <f t="shared" si="191"/>
        <v>3.7889440973301558</v>
      </c>
      <c r="AL657" s="158">
        <f t="shared" si="192"/>
        <v>4.8379994237748818</v>
      </c>
      <c r="AM657" s="158">
        <f t="shared" si="193"/>
        <v>1.8944720486650782E-3</v>
      </c>
      <c r="AN657" s="167">
        <f t="shared" si="194"/>
        <v>2.4189997118874412E-3</v>
      </c>
      <c r="AO657" s="158">
        <f t="shared" si="195"/>
        <v>1.7425353903621388E-3</v>
      </c>
      <c r="AP657" s="157"/>
      <c r="AQ657" s="161"/>
      <c r="AR657" s="161"/>
      <c r="AS657" s="161" t="str">
        <f>IF(ISNA(VLOOKUP($B657,'2017 Emission Inventory'!$B$2:$B$803,1,FALSE)),"No","Yes")</f>
        <v>Yes</v>
      </c>
      <c r="AT657" s="161" t="str">
        <f>IFERROR(INDEX('2017 Emission Inventory'!$C$2:$C$803,MATCH($B657,'2017 Emission Inventory'!$B$2:$B$803,0)),"")</f>
        <v>Other</v>
      </c>
      <c r="AU657" s="161" t="str">
        <f>IFERROR(INDEX('2017 Emission Inventory'!$D$2:$D$803,MATCH($B657,'2017 Emission Inventory'!$B$2:$B$803,0)),"")</f>
        <v>Gasoline</v>
      </c>
      <c r="AV657" s="161">
        <f>IFERROR(INDEX('2017 Emission Inventory'!$E$2:$E$803,MATCH($B657,'2017 Emission Inventory'!$B$2:$B$803,0)),"")</f>
        <v>2016</v>
      </c>
      <c r="AW657" s="161">
        <f>IFERROR(INDEX('2017 Emission Inventory'!$F$2:$F$803,MATCH($B657,'2017 Emission Inventory'!$B$2:$B$803,0)),"")</f>
        <v>138</v>
      </c>
      <c r="AX657" s="161">
        <f>IFERROR(INDEX('2017 Emission Inventory'!$G$2:$G$803,MATCH($B657,'2017 Emission Inventory'!$B$2:$B$803,0)),"")</f>
        <v>182.54430379746836</v>
      </c>
      <c r="AY657" s="162">
        <f>IFERROR(INDEX('2017 Emission Inventory'!$AL$2:$AL$803,MATCH($B657,'2017 Emission Inventory'!$B$2:$B$803,0)),"")</f>
        <v>3.9970842852355872</v>
      </c>
      <c r="AZ657" s="163">
        <f t="shared" si="196"/>
        <v>0.84091513853929456</v>
      </c>
      <c r="BB657" s="166"/>
    </row>
    <row r="658" spans="1:54" s="160" customFormat="1" x14ac:dyDescent="0.35">
      <c r="A658" s="157">
        <v>657</v>
      </c>
      <c r="B658" s="157">
        <v>411976</v>
      </c>
      <c r="C658" s="157" t="s">
        <v>492</v>
      </c>
      <c r="D658" s="157" t="s">
        <v>16</v>
      </c>
      <c r="E658" s="157">
        <v>2017</v>
      </c>
      <c r="F658" s="157">
        <v>22</v>
      </c>
      <c r="G658" s="157">
        <v>182.54430379746836</v>
      </c>
      <c r="H658" s="157"/>
      <c r="I658" s="157">
        <f t="shared" si="180"/>
        <v>25</v>
      </c>
      <c r="J658" s="157" t="str">
        <f>IF(D658="Electric","--",IF(D658="Diesel",VLOOKUP(C658,[2]ORDLF!A:B,2,FALSE),""))</f>
        <v/>
      </c>
      <c r="K658" s="157">
        <f>IF(D658="Electric","--",IF(D658="Gasoline",VLOOKUP(C658,LSILF!A:C,3,FALSE),""))</f>
        <v>0.5</v>
      </c>
      <c r="L658" s="158">
        <f t="shared" si="179"/>
        <v>0.5</v>
      </c>
      <c r="M658" s="157" t="str" cm="1">
        <f t="array" ref="M658">IF(D658="Electric","--",IF(D658="Diesel",_xlfn._xlws.FILTER(DIESCH[CH Cap],(DIESCH[HP Bin]=I658)),""))</f>
        <v/>
      </c>
      <c r="N658" s="157">
        <v>2000</v>
      </c>
      <c r="O658" s="157">
        <f t="shared" si="181"/>
        <v>2000</v>
      </c>
      <c r="P658" s="157">
        <f t="shared" si="182"/>
        <v>547.63291139240505</v>
      </c>
      <c r="Q658" s="157" t="str" cm="1">
        <f t="array" ref="Q658">IF(D658="Electric","--",IF(D658="Diesel",_xlfn._xlws.FILTER(ORDEF[HC-ZH (g/hp-hr)],(ORDEF[HP]=I658)*(ORDEF[Model_Year]=E658)),""))</f>
        <v/>
      </c>
      <c r="R658" s="157">
        <v>0.129</v>
      </c>
      <c r="S658" s="158">
        <f t="shared" si="183"/>
        <v>0.129</v>
      </c>
      <c r="T658" s="159" t="str" cm="1">
        <f t="array" ref="T658">IF(D658="Electric","--",IF(D658="Diesel",_xlfn._xlws.FILTER(ORDEF[HCDR],(ORDEF[HP]=I658)*(ORDEF[Model_Year]=E658),),""))</f>
        <v/>
      </c>
      <c r="U658" s="159">
        <v>1.0200000000000001E-5</v>
      </c>
      <c r="V658" s="159">
        <f t="shared" si="184"/>
        <v>1.0200000000000001E-5</v>
      </c>
      <c r="W658" s="158" t="str" cm="1">
        <f t="array" ref="W658">IF(D658="Electric","--",IF(D658="Diesel",_xlfn._xlws.FILTER(ORDEF[NOXzh],(ORDEF[HP]=I658)*(ORDEF[Model_Year]=E658)),""))</f>
        <v/>
      </c>
      <c r="X658" s="158">
        <v>0.13700000000000001</v>
      </c>
      <c r="Y658" s="158">
        <f t="shared" si="185"/>
        <v>0.13700000000000001</v>
      </c>
      <c r="Z658" s="159" t="str" cm="1">
        <f t="array" ref="Z658">IF(D658="Electric","--",IF(D658="Diesel",_xlfn._xlws.FILTER(ORDEF[NOXdr],(ORDEF[HP]=I658)*(ORDEF[Model_Year]=E658)),""))</f>
        <v/>
      </c>
      <c r="AA658" s="159">
        <v>5.66E-5</v>
      </c>
      <c r="AB658" s="159">
        <f t="shared" si="186"/>
        <v>5.66E-5</v>
      </c>
      <c r="AC658" s="158" t="str" cm="1">
        <f t="array" ref="AC658">IF(D658="Electric","--",IF(D658="Diesel",_xlfn._xlws.FILTER(DFCF2[Fuel_HC],(DFCF2[MY]=E658)),""))</f>
        <v/>
      </c>
      <c r="AD658" s="158" cm="1">
        <f t="array" ref="AD658">IF(D658="Electric","--",IF(D658="Gasoline",_xlfn._xlws.FILTER(GFCF2[Fuel_HC],(GFCF2[MY]=E658)),""))</f>
        <v>1</v>
      </c>
      <c r="AE658" s="158">
        <f t="shared" si="187"/>
        <v>1</v>
      </c>
      <c r="AF658" s="157" t="str" cm="1">
        <f t="array" ref="AF658">IF(D658="Electric","--",IF(D658="Diesel",_xlfn._xlws.FILTER(DFCF2[Fuel_NOX],(DFCF2[MY]=E658)),""))</f>
        <v/>
      </c>
      <c r="AG658" s="157" cm="1">
        <f t="array" ref="AG658">IF(D658="Electric","--",IF(D658="Gasoline",_xlfn._xlws.FILTER(GFCF2[Fuel_NOX],(GFCF2[MY]=E658)),""))</f>
        <v>0.97699999999999998</v>
      </c>
      <c r="AH658" s="157">
        <f t="shared" si="188"/>
        <v>0.97699999999999998</v>
      </c>
      <c r="AI658" s="158">
        <f t="shared" si="189"/>
        <v>0.13458585569620254</v>
      </c>
      <c r="AJ658" s="158">
        <f t="shared" si="190"/>
        <v>0.16413211426075949</v>
      </c>
      <c r="AK658" s="158">
        <f t="shared" si="191"/>
        <v>0.59579197643811377</v>
      </c>
      <c r="AL658" s="158">
        <f t="shared" si="192"/>
        <v>0.72658895874704754</v>
      </c>
      <c r="AM658" s="158">
        <f t="shared" si="193"/>
        <v>2.9789598821905689E-4</v>
      </c>
      <c r="AN658" s="168">
        <f t="shared" si="194"/>
        <v>3.6329447937352379E-4</v>
      </c>
      <c r="AO658" s="158">
        <f t="shared" si="195"/>
        <v>2.7400472996388849E-4</v>
      </c>
      <c r="AP658" s="157"/>
      <c r="AQ658" s="161"/>
      <c r="AR658" s="161"/>
      <c r="AS658" s="161" t="str">
        <f>IF(ISNA(VLOOKUP($B658,'2017 Emission Inventory'!$B$2:$B$803,1,FALSE)),"No","Yes")</f>
        <v>No</v>
      </c>
      <c r="AT658" s="161" t="str">
        <f>IFERROR(INDEX('2017 Emission Inventory'!$C$2:$C$803,MATCH($B658,'2017 Emission Inventory'!$B$2:$B$803,0)),"")</f>
        <v/>
      </c>
      <c r="AU658" s="161" t="str">
        <f>IFERROR(INDEX('2017 Emission Inventory'!$D$2:$D$803,MATCH($B658,'2017 Emission Inventory'!$B$2:$B$803,0)),"")</f>
        <v/>
      </c>
      <c r="AV658" s="161" t="str">
        <f>IFERROR(INDEX('2017 Emission Inventory'!$E$2:$E$803,MATCH($B658,'2017 Emission Inventory'!$B$2:$B$803,0)),"")</f>
        <v/>
      </c>
      <c r="AW658" s="161" t="str">
        <f>IFERROR(INDEX('2017 Emission Inventory'!$F$2:$F$803,MATCH($B658,'2017 Emission Inventory'!$B$2:$B$803,0)),"")</f>
        <v/>
      </c>
      <c r="AX658" s="161" t="str">
        <f>IFERROR(INDEX('2017 Emission Inventory'!$G$2:$G$803,MATCH($B658,'2017 Emission Inventory'!$B$2:$B$803,0)),"")</f>
        <v/>
      </c>
      <c r="AY658" s="162" t="str">
        <f>IFERROR(INDEX('2017 Emission Inventory'!$AL$2:$AL$803,MATCH($B658,'2017 Emission Inventory'!$B$2:$B$803,0)),"")</f>
        <v/>
      </c>
      <c r="AZ658" s="163" t="e">
        <f t="shared" si="196"/>
        <v>#VALUE!</v>
      </c>
      <c r="BB658" s="166"/>
    </row>
    <row r="659" spans="1:54" s="160" customFormat="1" x14ac:dyDescent="0.35">
      <c r="A659" s="157">
        <v>658</v>
      </c>
      <c r="B659" s="157">
        <v>411977</v>
      </c>
      <c r="C659" s="157" t="s">
        <v>492</v>
      </c>
      <c r="D659" s="157" t="s">
        <v>16</v>
      </c>
      <c r="E659" s="157">
        <v>2017</v>
      </c>
      <c r="F659" s="157">
        <v>22</v>
      </c>
      <c r="G659" s="157">
        <v>182.54430379746836</v>
      </c>
      <c r="H659" s="157"/>
      <c r="I659" s="157">
        <f t="shared" si="180"/>
        <v>25</v>
      </c>
      <c r="J659" s="157" t="str">
        <f>IF(D659="Electric","--",IF(D659="Diesel",VLOOKUP(C659,[2]ORDLF!A:B,2,FALSE),""))</f>
        <v/>
      </c>
      <c r="K659" s="157">
        <f>IF(D659="Electric","--",IF(D659="Gasoline",VLOOKUP(C659,LSILF!A:C,3,FALSE),""))</f>
        <v>0.5</v>
      </c>
      <c r="L659" s="158">
        <f t="shared" si="179"/>
        <v>0.5</v>
      </c>
      <c r="M659" s="157" t="str" cm="1">
        <f t="array" ref="M659">IF(D659="Electric","--",IF(D659="Diesel",_xlfn._xlws.FILTER(DIESCH[CH Cap],(DIESCH[HP Bin]=I659)),""))</f>
        <v/>
      </c>
      <c r="N659" s="157">
        <v>2000</v>
      </c>
      <c r="O659" s="157">
        <f t="shared" si="181"/>
        <v>2000</v>
      </c>
      <c r="P659" s="157">
        <f t="shared" si="182"/>
        <v>547.63291139240505</v>
      </c>
      <c r="Q659" s="157" t="str" cm="1">
        <f t="array" ref="Q659">IF(D659="Electric","--",IF(D659="Diesel",_xlfn._xlws.FILTER(ORDEF[HC-ZH (g/hp-hr)],(ORDEF[HP]=I659)*(ORDEF[Model_Year]=E659)),""))</f>
        <v/>
      </c>
      <c r="R659" s="157">
        <v>0.129</v>
      </c>
      <c r="S659" s="158">
        <f t="shared" si="183"/>
        <v>0.129</v>
      </c>
      <c r="T659" s="159" t="str" cm="1">
        <f t="array" ref="T659">IF(D659="Electric","--",IF(D659="Diesel",_xlfn._xlws.FILTER(ORDEF[HCDR],(ORDEF[HP]=I659)*(ORDEF[Model_Year]=E659),),""))</f>
        <v/>
      </c>
      <c r="U659" s="159">
        <v>1.0200000000000001E-5</v>
      </c>
      <c r="V659" s="159">
        <f t="shared" si="184"/>
        <v>1.0200000000000001E-5</v>
      </c>
      <c r="W659" s="158" t="str" cm="1">
        <f t="array" ref="W659">IF(D659="Electric","--",IF(D659="Diesel",_xlfn._xlws.FILTER(ORDEF[NOXzh],(ORDEF[HP]=I659)*(ORDEF[Model_Year]=E659)),""))</f>
        <v/>
      </c>
      <c r="X659" s="158">
        <v>0.13700000000000001</v>
      </c>
      <c r="Y659" s="158">
        <f t="shared" si="185"/>
        <v>0.13700000000000001</v>
      </c>
      <c r="Z659" s="159" t="str" cm="1">
        <f t="array" ref="Z659">IF(D659="Electric","--",IF(D659="Diesel",_xlfn._xlws.FILTER(ORDEF[NOXdr],(ORDEF[HP]=I659)*(ORDEF[Model_Year]=E659)),""))</f>
        <v/>
      </c>
      <c r="AA659" s="159">
        <v>5.66E-5</v>
      </c>
      <c r="AB659" s="159">
        <f t="shared" si="186"/>
        <v>5.66E-5</v>
      </c>
      <c r="AC659" s="158" t="str" cm="1">
        <f t="array" ref="AC659">IF(D659="Electric","--",IF(D659="Diesel",_xlfn._xlws.FILTER(DFCF2[Fuel_HC],(DFCF2[MY]=E659)),""))</f>
        <v/>
      </c>
      <c r="AD659" s="158" cm="1">
        <f t="array" ref="AD659">IF(D659="Electric","--",IF(D659="Gasoline",_xlfn._xlws.FILTER(GFCF2[Fuel_HC],(GFCF2[MY]=E659)),""))</f>
        <v>1</v>
      </c>
      <c r="AE659" s="158">
        <f t="shared" si="187"/>
        <v>1</v>
      </c>
      <c r="AF659" s="157" t="str" cm="1">
        <f t="array" ref="AF659">IF(D659="Electric","--",IF(D659="Diesel",_xlfn._xlws.FILTER(DFCF2[Fuel_NOX],(DFCF2[MY]=E659)),""))</f>
        <v/>
      </c>
      <c r="AG659" s="157" cm="1">
        <f t="array" ref="AG659">IF(D659="Electric","--",IF(D659="Gasoline",_xlfn._xlws.FILTER(GFCF2[Fuel_NOX],(GFCF2[MY]=E659)),""))</f>
        <v>0.97699999999999998</v>
      </c>
      <c r="AH659" s="157">
        <f t="shared" si="188"/>
        <v>0.97699999999999998</v>
      </c>
      <c r="AI659" s="158">
        <f t="shared" si="189"/>
        <v>0.13458585569620254</v>
      </c>
      <c r="AJ659" s="158">
        <f t="shared" si="190"/>
        <v>0.16413211426075949</v>
      </c>
      <c r="AK659" s="158">
        <f t="shared" si="191"/>
        <v>0.59579197643811377</v>
      </c>
      <c r="AL659" s="158">
        <f t="shared" si="192"/>
        <v>0.72658895874704754</v>
      </c>
      <c r="AM659" s="158">
        <f t="shared" si="193"/>
        <v>2.9789598821905689E-4</v>
      </c>
      <c r="AN659" s="168">
        <f t="shared" si="194"/>
        <v>3.6329447937352379E-4</v>
      </c>
      <c r="AO659" s="158">
        <f t="shared" si="195"/>
        <v>2.7400472996388849E-4</v>
      </c>
      <c r="AP659" s="157"/>
      <c r="AQ659" s="161"/>
      <c r="AR659" s="161"/>
      <c r="AS659" s="161" t="str">
        <f>IF(ISNA(VLOOKUP($B659,'2017 Emission Inventory'!$B$2:$B$803,1,FALSE)),"No","Yes")</f>
        <v>No</v>
      </c>
      <c r="AT659" s="161" t="str">
        <f>IFERROR(INDEX('2017 Emission Inventory'!$C$2:$C$803,MATCH($B659,'2017 Emission Inventory'!$B$2:$B$803,0)),"")</f>
        <v/>
      </c>
      <c r="AU659" s="161" t="str">
        <f>IFERROR(INDEX('2017 Emission Inventory'!$D$2:$D$803,MATCH($B659,'2017 Emission Inventory'!$B$2:$B$803,0)),"")</f>
        <v/>
      </c>
      <c r="AV659" s="161" t="str">
        <f>IFERROR(INDEX('2017 Emission Inventory'!$E$2:$E$803,MATCH($B659,'2017 Emission Inventory'!$B$2:$B$803,0)),"")</f>
        <v/>
      </c>
      <c r="AW659" s="161" t="str">
        <f>IFERROR(INDEX('2017 Emission Inventory'!$F$2:$F$803,MATCH($B659,'2017 Emission Inventory'!$B$2:$B$803,0)),"")</f>
        <v/>
      </c>
      <c r="AX659" s="161" t="str">
        <f>IFERROR(INDEX('2017 Emission Inventory'!$G$2:$G$803,MATCH($B659,'2017 Emission Inventory'!$B$2:$B$803,0)),"")</f>
        <v/>
      </c>
      <c r="AY659" s="162" t="str">
        <f>IFERROR(INDEX('2017 Emission Inventory'!$AL$2:$AL$803,MATCH($B659,'2017 Emission Inventory'!$B$2:$B$803,0)),"")</f>
        <v/>
      </c>
      <c r="AZ659" s="163" t="e">
        <f t="shared" si="196"/>
        <v>#VALUE!</v>
      </c>
      <c r="BB659" s="166"/>
    </row>
    <row r="660" spans="1:54" s="160" customFormat="1" x14ac:dyDescent="0.35">
      <c r="A660" s="157">
        <v>659</v>
      </c>
      <c r="B660" s="157">
        <v>411978</v>
      </c>
      <c r="C660" s="157" t="s">
        <v>492</v>
      </c>
      <c r="D660" s="157" t="s">
        <v>16</v>
      </c>
      <c r="E660" s="157">
        <v>2017</v>
      </c>
      <c r="F660" s="157">
        <v>22</v>
      </c>
      <c r="G660" s="157">
        <v>182.54430379746836</v>
      </c>
      <c r="H660" s="157"/>
      <c r="I660" s="157">
        <f t="shared" si="180"/>
        <v>25</v>
      </c>
      <c r="J660" s="157" t="str">
        <f>IF(D660="Electric","--",IF(D660="Diesel",VLOOKUP(C660,[2]ORDLF!A:B,2,FALSE),""))</f>
        <v/>
      </c>
      <c r="K660" s="157">
        <f>IF(D660="Electric","--",IF(D660="Gasoline",VLOOKUP(C660,LSILF!A:C,3,FALSE),""))</f>
        <v>0.5</v>
      </c>
      <c r="L660" s="158">
        <f t="shared" si="179"/>
        <v>0.5</v>
      </c>
      <c r="M660" s="157" t="str" cm="1">
        <f t="array" ref="M660">IF(D660="Electric","--",IF(D660="Diesel",_xlfn._xlws.FILTER(DIESCH[CH Cap],(DIESCH[HP Bin]=I660)),""))</f>
        <v/>
      </c>
      <c r="N660" s="157">
        <v>2000</v>
      </c>
      <c r="O660" s="157">
        <f t="shared" si="181"/>
        <v>2000</v>
      </c>
      <c r="P660" s="157">
        <f t="shared" si="182"/>
        <v>547.63291139240505</v>
      </c>
      <c r="Q660" s="157" t="str" cm="1">
        <f t="array" ref="Q660">IF(D660="Electric","--",IF(D660="Diesel",_xlfn._xlws.FILTER(ORDEF[HC-ZH (g/hp-hr)],(ORDEF[HP]=I660)*(ORDEF[Model_Year]=E660)),""))</f>
        <v/>
      </c>
      <c r="R660" s="157">
        <v>0.129</v>
      </c>
      <c r="S660" s="158">
        <f t="shared" si="183"/>
        <v>0.129</v>
      </c>
      <c r="T660" s="159" t="str" cm="1">
        <f t="array" ref="T660">IF(D660="Electric","--",IF(D660="Diesel",_xlfn._xlws.FILTER(ORDEF[HCDR],(ORDEF[HP]=I660)*(ORDEF[Model_Year]=E660),),""))</f>
        <v/>
      </c>
      <c r="U660" s="159">
        <v>1.0200000000000001E-5</v>
      </c>
      <c r="V660" s="159">
        <f t="shared" si="184"/>
        <v>1.0200000000000001E-5</v>
      </c>
      <c r="W660" s="158" t="str" cm="1">
        <f t="array" ref="W660">IF(D660="Electric","--",IF(D660="Diesel",_xlfn._xlws.FILTER(ORDEF[NOXzh],(ORDEF[HP]=I660)*(ORDEF[Model_Year]=E660)),""))</f>
        <v/>
      </c>
      <c r="X660" s="158">
        <v>0.13700000000000001</v>
      </c>
      <c r="Y660" s="158">
        <f t="shared" si="185"/>
        <v>0.13700000000000001</v>
      </c>
      <c r="Z660" s="159" t="str" cm="1">
        <f t="array" ref="Z660">IF(D660="Electric","--",IF(D660="Diesel",_xlfn._xlws.FILTER(ORDEF[NOXdr],(ORDEF[HP]=I660)*(ORDEF[Model_Year]=E660)),""))</f>
        <v/>
      </c>
      <c r="AA660" s="159">
        <v>5.66E-5</v>
      </c>
      <c r="AB660" s="159">
        <f t="shared" si="186"/>
        <v>5.66E-5</v>
      </c>
      <c r="AC660" s="158" t="str" cm="1">
        <f t="array" ref="AC660">IF(D660="Electric","--",IF(D660="Diesel",_xlfn._xlws.FILTER(DFCF2[Fuel_HC],(DFCF2[MY]=E660)),""))</f>
        <v/>
      </c>
      <c r="AD660" s="158" cm="1">
        <f t="array" ref="AD660">IF(D660="Electric","--",IF(D660="Gasoline",_xlfn._xlws.FILTER(GFCF2[Fuel_HC],(GFCF2[MY]=E660)),""))</f>
        <v>1</v>
      </c>
      <c r="AE660" s="158">
        <f t="shared" si="187"/>
        <v>1</v>
      </c>
      <c r="AF660" s="157" t="str" cm="1">
        <f t="array" ref="AF660">IF(D660="Electric","--",IF(D660="Diesel",_xlfn._xlws.FILTER(DFCF2[Fuel_NOX],(DFCF2[MY]=E660)),""))</f>
        <v/>
      </c>
      <c r="AG660" s="157" cm="1">
        <f t="array" ref="AG660">IF(D660="Electric","--",IF(D660="Gasoline",_xlfn._xlws.FILTER(GFCF2[Fuel_NOX],(GFCF2[MY]=E660)),""))</f>
        <v>0.97699999999999998</v>
      </c>
      <c r="AH660" s="157">
        <f t="shared" si="188"/>
        <v>0.97699999999999998</v>
      </c>
      <c r="AI660" s="158">
        <f t="shared" si="189"/>
        <v>0.13458585569620254</v>
      </c>
      <c r="AJ660" s="158">
        <f t="shared" si="190"/>
        <v>0.16413211426075949</v>
      </c>
      <c r="AK660" s="158">
        <f t="shared" si="191"/>
        <v>0.59579197643811377</v>
      </c>
      <c r="AL660" s="158">
        <f t="shared" si="192"/>
        <v>0.72658895874704754</v>
      </c>
      <c r="AM660" s="158">
        <f t="shared" si="193"/>
        <v>2.9789598821905689E-4</v>
      </c>
      <c r="AN660" s="168">
        <f t="shared" si="194"/>
        <v>3.6329447937352379E-4</v>
      </c>
      <c r="AO660" s="158">
        <f t="shared" si="195"/>
        <v>2.7400472996388849E-4</v>
      </c>
      <c r="AP660" s="157"/>
      <c r="AQ660" s="161"/>
      <c r="AR660" s="161"/>
      <c r="AS660" s="161" t="str">
        <f>IF(ISNA(VLOOKUP($B660,'2017 Emission Inventory'!$B$2:$B$803,1,FALSE)),"No","Yes")</f>
        <v>No</v>
      </c>
      <c r="AT660" s="161" t="str">
        <f>IFERROR(INDEX('2017 Emission Inventory'!$C$2:$C$803,MATCH($B660,'2017 Emission Inventory'!$B$2:$B$803,0)),"")</f>
        <v/>
      </c>
      <c r="AU660" s="161" t="str">
        <f>IFERROR(INDEX('2017 Emission Inventory'!$D$2:$D$803,MATCH($B660,'2017 Emission Inventory'!$B$2:$B$803,0)),"")</f>
        <v/>
      </c>
      <c r="AV660" s="161" t="str">
        <f>IFERROR(INDEX('2017 Emission Inventory'!$E$2:$E$803,MATCH($B660,'2017 Emission Inventory'!$B$2:$B$803,0)),"")</f>
        <v/>
      </c>
      <c r="AW660" s="161" t="str">
        <f>IFERROR(INDEX('2017 Emission Inventory'!$F$2:$F$803,MATCH($B660,'2017 Emission Inventory'!$B$2:$B$803,0)),"")</f>
        <v/>
      </c>
      <c r="AX660" s="161" t="str">
        <f>IFERROR(INDEX('2017 Emission Inventory'!$G$2:$G$803,MATCH($B660,'2017 Emission Inventory'!$B$2:$B$803,0)),"")</f>
        <v/>
      </c>
      <c r="AY660" s="162" t="str">
        <f>IFERROR(INDEX('2017 Emission Inventory'!$AL$2:$AL$803,MATCH($B660,'2017 Emission Inventory'!$B$2:$B$803,0)),"")</f>
        <v/>
      </c>
      <c r="AZ660" s="163" t="e">
        <f t="shared" si="196"/>
        <v>#VALUE!</v>
      </c>
      <c r="BB660" s="166"/>
    </row>
    <row r="661" spans="1:54" s="160" customFormat="1" x14ac:dyDescent="0.35">
      <c r="A661" s="157">
        <v>660</v>
      </c>
      <c r="B661" s="157">
        <v>512014</v>
      </c>
      <c r="C661" s="157" t="s">
        <v>492</v>
      </c>
      <c r="D661" s="157" t="s">
        <v>16</v>
      </c>
      <c r="E661" s="157">
        <v>2017</v>
      </c>
      <c r="F661" s="157">
        <v>138</v>
      </c>
      <c r="G661" s="157">
        <v>182.54430379746836</v>
      </c>
      <c r="H661" s="157"/>
      <c r="I661" s="157">
        <f t="shared" si="180"/>
        <v>175</v>
      </c>
      <c r="J661" s="157" t="str">
        <f>IF(D661="Electric","--",IF(D661="Diesel",VLOOKUP(C661,[2]ORDLF!A:B,2,FALSE),""))</f>
        <v/>
      </c>
      <c r="K661" s="157">
        <f>IF(D661="Electric","--",IF(D661="Gasoline",VLOOKUP(C661,LSILF!A:C,3,FALSE),""))</f>
        <v>0.5</v>
      </c>
      <c r="L661" s="158">
        <f t="shared" si="179"/>
        <v>0.5</v>
      </c>
      <c r="M661" s="157" t="str" cm="1">
        <f t="array" ref="M661">IF(D661="Electric","--",IF(D661="Diesel",_xlfn._xlws.FILTER(DIESCH[CH Cap],(DIESCH[HP Bin]=I661)),""))</f>
        <v/>
      </c>
      <c r="N661" s="157" cm="1">
        <f t="array" ref="N661">IF(D661="Electric","--",IF(D661="Gasoline",_xlfn._xlws.FILTER(LSICH[CH Cap],(LSICH[Fuel Type]=D661)*(LSICH[MY]=E661)),""))</f>
        <v>10000</v>
      </c>
      <c r="O661" s="157">
        <f t="shared" si="181"/>
        <v>10000</v>
      </c>
      <c r="P661" s="157">
        <f t="shared" si="182"/>
        <v>547.63291139240505</v>
      </c>
      <c r="Q661" s="157" t="str" cm="1">
        <f t="array" ref="Q661">IF(D661="Electric","--",IF(D661="Diesel",_xlfn._xlws.FILTER(ORDEF[HC-ZH (g/hp-hr)],(ORDEF[HP]=I661)*(ORDEF[Model_Year]=E661)),""))</f>
        <v/>
      </c>
      <c r="R661" s="157" cm="1">
        <f t="array" ref="R661">IF(D661="Electric","--",IF(D661="Gasoline",_xlfn._xlws.FILTER(LSIEF[HC-ZH (g/hp-hr)],(LSIEF[Fuel]=D661)*(LSIEF[HP Bin]=I661)*(LSIEF[Model Year]=E661)),""))</f>
        <v>0.129</v>
      </c>
      <c r="S661" s="158">
        <f t="shared" si="183"/>
        <v>0.129</v>
      </c>
      <c r="T661" s="159" t="str" cm="1">
        <f t="array" ref="T661">IF(D661="Electric","--",IF(D661="Diesel",_xlfn._xlws.FILTER(ORDEF[HCDR],(ORDEF[HP]=I661)*(ORDEF[Model_Year]=E661),),""))</f>
        <v/>
      </c>
      <c r="U661" s="159" cm="1">
        <f t="array" ref="U661">IF(D661="Electric","--",IF(D661="Gasoline",_xlfn._xlws.FILTER(LSIEF[HC DR],(LSIEF[Fuel]=D661)*(LSIEF[HP Bin]=I661)*(LSIEF[Model Year]=E661)),""))</f>
        <v>1.0200000000000001E-5</v>
      </c>
      <c r="V661" s="159">
        <f t="shared" si="184"/>
        <v>1.0200000000000001E-5</v>
      </c>
      <c r="W661" s="158" t="str" cm="1">
        <f t="array" ref="W661">IF(D661="Electric","--",IF(D661="Diesel",_xlfn._xlws.FILTER(ORDEF[NOXzh],(ORDEF[HP]=I661)*(ORDEF[Model_Year]=E661)),""))</f>
        <v/>
      </c>
      <c r="X661" s="158" cm="1">
        <f t="array" ref="X661">IF(D661="Electric","--",IF(D661="Gasoline",_xlfn._xlws.FILTER(LSIEF[NOX-ZH (g/hp-hr)],(LSIEF[Fuel]=D661)*(LSIEF[HP Bin]=I661)*(LSIEF[Model Year]=E661)),""))</f>
        <v>0.13700000000000001</v>
      </c>
      <c r="Y661" s="158">
        <f t="shared" si="185"/>
        <v>0.13700000000000001</v>
      </c>
      <c r="Z661" s="159" t="str" cm="1">
        <f t="array" ref="Z661">IF(D661="Electric","--",IF(D661="Diesel",_xlfn._xlws.FILTER(ORDEF[NOXdr],(ORDEF[HP]=I661)*(ORDEF[Model_Year]=E661)),""))</f>
        <v/>
      </c>
      <c r="AA661" s="159" cm="1">
        <f t="array" ref="AA661">IF(E661="Electric","--",IF(D661="Gasoline",_xlfn._xlws.FILTER(LSIEF[NOX DR],(LSIEF[Fuel]=D661)*(LSIEF[HP Bin]=I661)*(LSIEF[Model Year]=E661)),""))</f>
        <v>5.66E-5</v>
      </c>
      <c r="AB661" s="159">
        <f t="shared" si="186"/>
        <v>5.66E-5</v>
      </c>
      <c r="AC661" s="158" t="str" cm="1">
        <f t="array" ref="AC661">IF(D661="Electric","--",IF(D661="Diesel",_xlfn._xlws.FILTER(DFCF2[Fuel_HC],(DFCF2[MY]=E661)),""))</f>
        <v/>
      </c>
      <c r="AD661" s="158" cm="1">
        <f t="array" ref="AD661">IF(D661="Electric","--",IF(D661="Gasoline",_xlfn._xlws.FILTER(GFCF2[Fuel_HC],(GFCF2[MY]=E661)),""))</f>
        <v>1</v>
      </c>
      <c r="AE661" s="158">
        <f t="shared" si="187"/>
        <v>1</v>
      </c>
      <c r="AF661" s="157" t="str" cm="1">
        <f t="array" ref="AF661">IF(D661="Electric","--",IF(D661="Diesel",_xlfn._xlws.FILTER(DFCF2[Fuel_NOX],(DFCF2[MY]=E661)),""))</f>
        <v/>
      </c>
      <c r="AG661" s="157" cm="1">
        <f t="array" ref="AG661">IF(D661="Electric","--",IF(D661="Gasoline",_xlfn._xlws.FILTER(GFCF2[Fuel_NOX],(GFCF2[MY]=E661)),""))</f>
        <v>0.97699999999999998</v>
      </c>
      <c r="AH661" s="157">
        <f t="shared" si="188"/>
        <v>0.97699999999999998</v>
      </c>
      <c r="AI661" s="158">
        <f t="shared" si="189"/>
        <v>0.13458585569620254</v>
      </c>
      <c r="AJ661" s="158">
        <f t="shared" si="190"/>
        <v>0.16413211426075949</v>
      </c>
      <c r="AK661" s="158">
        <f t="shared" si="191"/>
        <v>3.7372405794754409</v>
      </c>
      <c r="AL661" s="158">
        <f t="shared" si="192"/>
        <v>4.5576943775951166</v>
      </c>
      <c r="AM661" s="158">
        <f t="shared" si="193"/>
        <v>1.8686202897377205E-3</v>
      </c>
      <c r="AN661" s="167">
        <f t="shared" si="194"/>
        <v>2.2788471887975584E-3</v>
      </c>
      <c r="AO661" s="158">
        <f t="shared" si="195"/>
        <v>1.7187569425007553E-3</v>
      </c>
      <c r="AP661" s="157"/>
      <c r="AQ661" s="161"/>
      <c r="AR661" s="161"/>
      <c r="AS661" s="161" t="str">
        <f>IF(ISNA(VLOOKUP($B661,'2017 Emission Inventory'!$B$2:$B$803,1,FALSE)),"No","Yes")</f>
        <v>No</v>
      </c>
      <c r="AT661" s="161" t="str">
        <f>IFERROR(INDEX('2017 Emission Inventory'!$C$2:$C$803,MATCH($B661,'2017 Emission Inventory'!$B$2:$B$803,0)),"")</f>
        <v/>
      </c>
      <c r="AU661" s="161" t="str">
        <f>IFERROR(INDEX('2017 Emission Inventory'!$D$2:$D$803,MATCH($B661,'2017 Emission Inventory'!$B$2:$B$803,0)),"")</f>
        <v/>
      </c>
      <c r="AV661" s="161" t="str">
        <f>IFERROR(INDEX('2017 Emission Inventory'!$E$2:$E$803,MATCH($B661,'2017 Emission Inventory'!$B$2:$B$803,0)),"")</f>
        <v/>
      </c>
      <c r="AW661" s="161" t="str">
        <f>IFERROR(INDEX('2017 Emission Inventory'!$F$2:$F$803,MATCH($B661,'2017 Emission Inventory'!$B$2:$B$803,0)),"")</f>
        <v/>
      </c>
      <c r="AX661" s="161" t="str">
        <f>IFERROR(INDEX('2017 Emission Inventory'!$G$2:$G$803,MATCH($B661,'2017 Emission Inventory'!$B$2:$B$803,0)),"")</f>
        <v/>
      </c>
      <c r="AY661" s="162" t="str">
        <f>IFERROR(INDEX('2017 Emission Inventory'!$AL$2:$AL$803,MATCH($B661,'2017 Emission Inventory'!$B$2:$B$803,0)),"")</f>
        <v/>
      </c>
      <c r="AZ661" s="163" t="e">
        <f t="shared" si="196"/>
        <v>#VALUE!</v>
      </c>
      <c r="BB661" s="166"/>
    </row>
    <row r="662" spans="1:54" s="160" customFormat="1" x14ac:dyDescent="0.35">
      <c r="A662" s="157">
        <v>661</v>
      </c>
      <c r="B662" s="157">
        <v>512015</v>
      </c>
      <c r="C662" s="157" t="s">
        <v>492</v>
      </c>
      <c r="D662" s="157" t="s">
        <v>16</v>
      </c>
      <c r="E662" s="157">
        <v>2017</v>
      </c>
      <c r="F662" s="157">
        <v>138</v>
      </c>
      <c r="G662" s="157">
        <v>182.54430379746836</v>
      </c>
      <c r="H662" s="157"/>
      <c r="I662" s="157">
        <f t="shared" si="180"/>
        <v>175</v>
      </c>
      <c r="J662" s="157" t="str">
        <f>IF(D662="Electric","--",IF(D662="Diesel",VLOOKUP(C662,[2]ORDLF!A:B,2,FALSE),""))</f>
        <v/>
      </c>
      <c r="K662" s="157">
        <f>IF(D662="Electric","--",IF(D662="Gasoline",VLOOKUP(C662,LSILF!A:C,3,FALSE),""))</f>
        <v>0.5</v>
      </c>
      <c r="L662" s="158">
        <f t="shared" si="179"/>
        <v>0.5</v>
      </c>
      <c r="M662" s="157" t="str" cm="1">
        <f t="array" ref="M662">IF(D662="Electric","--",IF(D662="Diesel",_xlfn._xlws.FILTER(DIESCH[CH Cap],(DIESCH[HP Bin]=I662)),""))</f>
        <v/>
      </c>
      <c r="N662" s="157" cm="1">
        <f t="array" ref="N662">IF(D662="Electric","--",IF(D662="Gasoline",_xlfn._xlws.FILTER(LSICH[CH Cap],(LSICH[Fuel Type]=D662)*(LSICH[MY]=E662)),""))</f>
        <v>10000</v>
      </c>
      <c r="O662" s="157">
        <f t="shared" si="181"/>
        <v>10000</v>
      </c>
      <c r="P662" s="157">
        <f t="shared" si="182"/>
        <v>547.63291139240505</v>
      </c>
      <c r="Q662" s="157" t="str" cm="1">
        <f t="array" ref="Q662">IF(D662="Electric","--",IF(D662="Diesel",_xlfn._xlws.FILTER(ORDEF[HC-ZH (g/hp-hr)],(ORDEF[HP]=I662)*(ORDEF[Model_Year]=E662)),""))</f>
        <v/>
      </c>
      <c r="R662" s="157" cm="1">
        <f t="array" ref="R662">IF(D662="Electric","--",IF(D662="Gasoline",_xlfn._xlws.FILTER(LSIEF[HC-ZH (g/hp-hr)],(LSIEF[Fuel]=D662)*(LSIEF[HP Bin]=I662)*(LSIEF[Model Year]=E662)),""))</f>
        <v>0.129</v>
      </c>
      <c r="S662" s="158">
        <f t="shared" si="183"/>
        <v>0.129</v>
      </c>
      <c r="T662" s="159" t="str" cm="1">
        <f t="array" ref="T662">IF(D662="Electric","--",IF(D662="Diesel",_xlfn._xlws.FILTER(ORDEF[HCDR],(ORDEF[HP]=I662)*(ORDEF[Model_Year]=E662),),""))</f>
        <v/>
      </c>
      <c r="U662" s="159" cm="1">
        <f t="array" ref="U662">IF(D662="Electric","--",IF(D662="Gasoline",_xlfn._xlws.FILTER(LSIEF[HC DR],(LSIEF[Fuel]=D662)*(LSIEF[HP Bin]=I662)*(LSIEF[Model Year]=E662)),""))</f>
        <v>1.0200000000000001E-5</v>
      </c>
      <c r="V662" s="159">
        <f t="shared" si="184"/>
        <v>1.0200000000000001E-5</v>
      </c>
      <c r="W662" s="158" t="str" cm="1">
        <f t="array" ref="W662">IF(D662="Electric","--",IF(D662="Diesel",_xlfn._xlws.FILTER(ORDEF[NOXzh],(ORDEF[HP]=I662)*(ORDEF[Model_Year]=E662)),""))</f>
        <v/>
      </c>
      <c r="X662" s="158" cm="1">
        <f t="array" ref="X662">IF(D662="Electric","--",IF(D662="Gasoline",_xlfn._xlws.FILTER(LSIEF[NOX-ZH (g/hp-hr)],(LSIEF[Fuel]=D662)*(LSIEF[HP Bin]=I662)*(LSIEF[Model Year]=E662)),""))</f>
        <v>0.13700000000000001</v>
      </c>
      <c r="Y662" s="158">
        <f t="shared" si="185"/>
        <v>0.13700000000000001</v>
      </c>
      <c r="Z662" s="159" t="str" cm="1">
        <f t="array" ref="Z662">IF(D662="Electric","--",IF(D662="Diesel",_xlfn._xlws.FILTER(ORDEF[NOXdr],(ORDEF[HP]=I662)*(ORDEF[Model_Year]=E662)),""))</f>
        <v/>
      </c>
      <c r="AA662" s="159" cm="1">
        <f t="array" ref="AA662">IF(E662="Electric","--",IF(D662="Gasoline",_xlfn._xlws.FILTER(LSIEF[NOX DR],(LSIEF[Fuel]=D662)*(LSIEF[HP Bin]=I662)*(LSIEF[Model Year]=E662)),""))</f>
        <v>5.66E-5</v>
      </c>
      <c r="AB662" s="159">
        <f t="shared" si="186"/>
        <v>5.66E-5</v>
      </c>
      <c r="AC662" s="158" t="str" cm="1">
        <f t="array" ref="AC662">IF(D662="Electric","--",IF(D662="Diesel",_xlfn._xlws.FILTER(DFCF2[Fuel_HC],(DFCF2[MY]=E662)),""))</f>
        <v/>
      </c>
      <c r="AD662" s="158" cm="1">
        <f t="array" ref="AD662">IF(D662="Electric","--",IF(D662="Gasoline",_xlfn._xlws.FILTER(GFCF2[Fuel_HC],(GFCF2[MY]=E662)),""))</f>
        <v>1</v>
      </c>
      <c r="AE662" s="158">
        <f t="shared" si="187"/>
        <v>1</v>
      </c>
      <c r="AF662" s="157" t="str" cm="1">
        <f t="array" ref="AF662">IF(D662="Electric","--",IF(D662="Diesel",_xlfn._xlws.FILTER(DFCF2[Fuel_NOX],(DFCF2[MY]=E662)),""))</f>
        <v/>
      </c>
      <c r="AG662" s="157" cm="1">
        <f t="array" ref="AG662">IF(D662="Electric","--",IF(D662="Gasoline",_xlfn._xlws.FILTER(GFCF2[Fuel_NOX],(GFCF2[MY]=E662)),""))</f>
        <v>0.97699999999999998</v>
      </c>
      <c r="AH662" s="157">
        <f t="shared" si="188"/>
        <v>0.97699999999999998</v>
      </c>
      <c r="AI662" s="158">
        <f t="shared" si="189"/>
        <v>0.13458585569620254</v>
      </c>
      <c r="AJ662" s="158">
        <f t="shared" si="190"/>
        <v>0.16413211426075949</v>
      </c>
      <c r="AK662" s="158">
        <f t="shared" si="191"/>
        <v>3.7372405794754409</v>
      </c>
      <c r="AL662" s="158">
        <f t="shared" si="192"/>
        <v>4.5576943775951166</v>
      </c>
      <c r="AM662" s="158">
        <f t="shared" si="193"/>
        <v>1.8686202897377205E-3</v>
      </c>
      <c r="AN662" s="167">
        <f t="shared" si="194"/>
        <v>2.2788471887975584E-3</v>
      </c>
      <c r="AO662" s="158">
        <f t="shared" si="195"/>
        <v>1.7187569425007553E-3</v>
      </c>
      <c r="AP662" s="157"/>
      <c r="AQ662" s="161"/>
      <c r="AR662" s="161"/>
      <c r="AS662" s="161" t="str">
        <f>IF(ISNA(VLOOKUP($B662,'2017 Emission Inventory'!$B$2:$B$803,1,FALSE)),"No","Yes")</f>
        <v>No</v>
      </c>
      <c r="AT662" s="161" t="str">
        <f>IFERROR(INDEX('2017 Emission Inventory'!$C$2:$C$803,MATCH($B662,'2017 Emission Inventory'!$B$2:$B$803,0)),"")</f>
        <v/>
      </c>
      <c r="AU662" s="161" t="str">
        <f>IFERROR(INDEX('2017 Emission Inventory'!$D$2:$D$803,MATCH($B662,'2017 Emission Inventory'!$B$2:$B$803,0)),"")</f>
        <v/>
      </c>
      <c r="AV662" s="161" t="str">
        <f>IFERROR(INDEX('2017 Emission Inventory'!$E$2:$E$803,MATCH($B662,'2017 Emission Inventory'!$B$2:$B$803,0)),"")</f>
        <v/>
      </c>
      <c r="AW662" s="161" t="str">
        <f>IFERROR(INDEX('2017 Emission Inventory'!$F$2:$F$803,MATCH($B662,'2017 Emission Inventory'!$B$2:$B$803,0)),"")</f>
        <v/>
      </c>
      <c r="AX662" s="161" t="str">
        <f>IFERROR(INDEX('2017 Emission Inventory'!$G$2:$G$803,MATCH($B662,'2017 Emission Inventory'!$B$2:$B$803,0)),"")</f>
        <v/>
      </c>
      <c r="AY662" s="162" t="str">
        <f>IFERROR(INDEX('2017 Emission Inventory'!$AL$2:$AL$803,MATCH($B662,'2017 Emission Inventory'!$B$2:$B$803,0)),"")</f>
        <v/>
      </c>
      <c r="AZ662" s="163" t="e">
        <f t="shared" si="196"/>
        <v>#VALUE!</v>
      </c>
      <c r="BB662" s="166"/>
    </row>
    <row r="663" spans="1:54" s="160" customFormat="1" x14ac:dyDescent="0.35">
      <c r="A663" s="157">
        <v>662</v>
      </c>
      <c r="B663" s="157">
        <v>780014</v>
      </c>
      <c r="C663" s="157" t="s">
        <v>574</v>
      </c>
      <c r="D663" s="157" t="s">
        <v>49</v>
      </c>
      <c r="E663" s="157">
        <v>2019</v>
      </c>
      <c r="F663" s="157">
        <v>175</v>
      </c>
      <c r="G663" s="157">
        <v>276</v>
      </c>
      <c r="H663" s="157"/>
      <c r="I663" s="157">
        <f t="shared" si="180"/>
        <v>300</v>
      </c>
      <c r="J663" s="157" t="str">
        <f>IF(D663="Electric","--",IF(D663="Diesel",VLOOKUP(C663,[2]ORDLF!A:B,2,FALSE),""))</f>
        <v>--</v>
      </c>
      <c r="K663" s="157" t="str">
        <f>IF(D663="Electric","--",IF(D663="Gasoline",VLOOKUP(C663,LSILF!A:C,3,FALSE),""))</f>
        <v>--</v>
      </c>
      <c r="L663" s="158">
        <f t="shared" si="179"/>
        <v>0</v>
      </c>
      <c r="M663" s="157" t="str" cm="1">
        <f t="array" ref="M663">IF(D663="Electric","--",IF(D663="Diesel",_xlfn._xlws.FILTER(DIESCH[CH Cap],(DIESCH[HP Bin]=I663)),""))</f>
        <v>--</v>
      </c>
      <c r="N663" s="157" t="str" cm="1">
        <f t="array" ref="N663">IF(D663="Electric","--",IF(D663="Gasoline",_xlfn._xlws.FILTER(LSICH[CH Cap],(LSICH[Fuel Type]=D663)*(LSICH[MY]=E663)),""))</f>
        <v>--</v>
      </c>
      <c r="O663" s="157">
        <f t="shared" si="181"/>
        <v>0</v>
      </c>
      <c r="P663" s="157">
        <f t="shared" si="182"/>
        <v>276</v>
      </c>
      <c r="Q663" s="157" t="str" cm="1">
        <f t="array" ref="Q663">IF(D663="Electric","--",IF(D663="Diesel",_xlfn._xlws.FILTER(ORDEF[HC-ZH (g/hp-hr)],(ORDEF[HP]=I663)*(ORDEF[Model_Year]=E663)),""))</f>
        <v>--</v>
      </c>
      <c r="R663" s="157" t="str" cm="1">
        <f t="array" ref="R663">IF(D663="Electric","--",IF(D663="Gasoline",_xlfn._xlws.FILTER(LSIEF[HC-ZH (g/hp-hr)],(LSIEF[Fuel]=D663)*(LSIEF[HP Bin]=I663)*(LSIEF[Model Year]=E663)),""))</f>
        <v>--</v>
      </c>
      <c r="S663" s="158">
        <f t="shared" si="183"/>
        <v>0</v>
      </c>
      <c r="T663" s="159" t="str" cm="1">
        <f t="array" ref="T663">IF(D663="Electric","--",IF(D663="Diesel",_xlfn._xlws.FILTER(ORDEF[HCDR],(ORDEF[HP]=I663)*(ORDEF[Model_Year]=E663),),""))</f>
        <v>--</v>
      </c>
      <c r="U663" s="159" t="str" cm="1">
        <f t="array" ref="U663">IF(D663="Electric","--",IF(D663="Gasoline",_xlfn._xlws.FILTER(LSIEF[HC DR],(LSIEF[Fuel]=D663)*(LSIEF[HP Bin]=I663)*(LSIEF[Model Year]=E663)),""))</f>
        <v>--</v>
      </c>
      <c r="V663" s="159">
        <f t="shared" si="184"/>
        <v>0</v>
      </c>
      <c r="W663" s="158" t="str" cm="1">
        <f t="array" ref="W663">IF(D663="Electric","--",IF(D663="Diesel",_xlfn._xlws.FILTER(ORDEF[NOXzh],(ORDEF[HP]=I663)*(ORDEF[Model_Year]=E663)),""))</f>
        <v>--</v>
      </c>
      <c r="X663" s="158" t="str" cm="1">
        <f t="array" ref="X663">IF(D663="Electric","--",IF(D663="Gasoline",_xlfn._xlws.FILTER(LSIEF[NOX-ZH (g/hp-hr)],(LSIEF[Fuel]=D663)*(LSIEF[HP Bin]=I663)*(LSIEF[Model Year]=E663)),""))</f>
        <v>--</v>
      </c>
      <c r="Y663" s="158">
        <f t="shared" si="185"/>
        <v>0</v>
      </c>
      <c r="Z663" s="159" t="str" cm="1">
        <f t="array" ref="Z663">IF(D663="Electric","--",IF(D663="Diesel",_xlfn._xlws.FILTER(ORDEF[NOXdr],(ORDEF[HP]=I663)*(ORDEF[Model_Year]=E663)),""))</f>
        <v>--</v>
      </c>
      <c r="AA663" s="159" t="str" cm="1">
        <f t="array" ref="AA663">IF(E663="Electric","--",IF(D663="Gasoline",_xlfn._xlws.FILTER(LSIEF[NOX DR],(LSIEF[Fuel]=D663)*(LSIEF[HP Bin]=I663)*(LSIEF[Model Year]=E663)),""))</f>
        <v/>
      </c>
      <c r="AB663" s="159">
        <f t="shared" si="186"/>
        <v>0</v>
      </c>
      <c r="AC663" s="158" t="str" cm="1">
        <f t="array" ref="AC663">IF(D663="Electric","--",IF(D663="Diesel",_xlfn._xlws.FILTER(DFCF2[Fuel_HC],(DFCF2[MY]=E663)),""))</f>
        <v>--</v>
      </c>
      <c r="AD663" s="158" t="str" cm="1">
        <f t="array" ref="AD663">IF(D663="Electric","--",IF(D663="Gasoline",_xlfn._xlws.FILTER(GFCF2[Fuel_HC],(GFCF2[MY]=E663)),""))</f>
        <v>--</v>
      </c>
      <c r="AE663" s="158">
        <f t="shared" si="187"/>
        <v>0</v>
      </c>
      <c r="AF663" s="157" t="str" cm="1">
        <f t="array" ref="AF663">IF(D663="Electric","--",IF(D663="Diesel",_xlfn._xlws.FILTER(DFCF2[Fuel_NOX],(DFCF2[MY]=E663)),""))</f>
        <v>--</v>
      </c>
      <c r="AG663" s="157" t="str" cm="1">
        <f t="array" ref="AG663">IF(D663="Electric","--",IF(D663="Gasoline",_xlfn._xlws.FILTER(GFCF2[Fuel_NOX],(GFCF2[MY]=E663)),""))</f>
        <v>--</v>
      </c>
      <c r="AH663" s="157">
        <f t="shared" si="188"/>
        <v>0</v>
      </c>
      <c r="AI663" s="158">
        <f t="shared" si="189"/>
        <v>0</v>
      </c>
      <c r="AJ663" s="158">
        <f t="shared" si="190"/>
        <v>0</v>
      </c>
      <c r="AK663" s="158" t="str">
        <f t="shared" si="191"/>
        <v>--</v>
      </c>
      <c r="AL663" s="158" t="str">
        <f t="shared" si="192"/>
        <v>--</v>
      </c>
      <c r="AM663" s="158" t="str">
        <f t="shared" si="193"/>
        <v>--</v>
      </c>
      <c r="AN663" s="158" t="str">
        <f t="shared" si="194"/>
        <v>--</v>
      </c>
      <c r="AO663" s="158" t="str">
        <f t="shared" si="195"/>
        <v>--</v>
      </c>
      <c r="AP663" s="157"/>
      <c r="AQ663" s="161"/>
      <c r="AR663" s="161"/>
      <c r="AS663" s="161" t="str">
        <f>IF(ISNA(VLOOKUP($B663,'2017 Emission Inventory'!$B$2:$B$803,1,FALSE)),"No","Yes")</f>
        <v>No</v>
      </c>
      <c r="AT663" s="161" t="str">
        <f>IFERROR(INDEX('2017 Emission Inventory'!$C$2:$C$803,MATCH($B663,'2017 Emission Inventory'!$B$2:$B$803,0)),"")</f>
        <v/>
      </c>
      <c r="AU663" s="161" t="str">
        <f>IFERROR(INDEX('2017 Emission Inventory'!$D$2:$D$803,MATCH($B663,'2017 Emission Inventory'!$B$2:$B$803,0)),"")</f>
        <v/>
      </c>
      <c r="AV663" s="161" t="str">
        <f>IFERROR(INDEX('2017 Emission Inventory'!$E$2:$E$803,MATCH($B663,'2017 Emission Inventory'!$B$2:$B$803,0)),"")</f>
        <v/>
      </c>
      <c r="AW663" s="161" t="str">
        <f>IFERROR(INDEX('2017 Emission Inventory'!$F$2:$F$803,MATCH($B663,'2017 Emission Inventory'!$B$2:$B$803,0)),"")</f>
        <v/>
      </c>
      <c r="AX663" s="161" t="str">
        <f>IFERROR(INDEX('2017 Emission Inventory'!$G$2:$G$803,MATCH($B663,'2017 Emission Inventory'!$B$2:$B$803,0)),"")</f>
        <v/>
      </c>
      <c r="AY663" s="162" t="str">
        <f>IFERROR(INDEX('2017 Emission Inventory'!$AL$2:$AL$803,MATCH($B663,'2017 Emission Inventory'!$B$2:$B$803,0)),"")</f>
        <v/>
      </c>
      <c r="AZ663" s="163" t="e">
        <f t="shared" si="196"/>
        <v>#VALUE!</v>
      </c>
      <c r="BB663" s="166"/>
    </row>
    <row r="664" spans="1:54" s="160" customFormat="1" x14ac:dyDescent="0.35">
      <c r="A664" s="157">
        <v>663</v>
      </c>
      <c r="B664" s="157">
        <v>750119</v>
      </c>
      <c r="C664" s="157" t="s">
        <v>574</v>
      </c>
      <c r="D664" s="157" t="s">
        <v>16</v>
      </c>
      <c r="E664" s="157">
        <v>2011</v>
      </c>
      <c r="F664" s="157">
        <v>175</v>
      </c>
      <c r="G664" s="157">
        <v>276</v>
      </c>
      <c r="H664" s="157"/>
      <c r="I664" s="157">
        <f t="shared" si="180"/>
        <v>300</v>
      </c>
      <c r="J664" s="157" t="str">
        <f>IF(D664="Electric","--",IF(D664="Diesel",VLOOKUP(C664,[2]ORDLF!A:B,2,FALSE),""))</f>
        <v/>
      </c>
      <c r="K664" s="157">
        <f>IF(D664="Electric","--",IF(D664="Gasoline",VLOOKUP(C664,LSILF!A:C,3,FALSE),""))</f>
        <v>0.59</v>
      </c>
      <c r="L664" s="158">
        <f t="shared" ref="L664:L727" si="197">SUM(J664:K664)</f>
        <v>0.59</v>
      </c>
      <c r="M664" s="157" t="str" cm="1">
        <f t="array" ref="M664">IF(D664="Electric","--",IF(D664="Diesel",_xlfn._xlws.FILTER(DIESCH[CH Cap],(DIESCH[HP Bin]=I664)),""))</f>
        <v/>
      </c>
      <c r="N664" s="157" cm="1">
        <f t="array" ref="N664">IF(D664="Electric","--",IF(D664="Gasoline",_xlfn._xlws.FILTER(LSICH[CH Cap],(LSICH[Fuel Type]=D664)*(LSICH[MY]=E664)),""))</f>
        <v>10000</v>
      </c>
      <c r="O664" s="157">
        <f t="shared" si="181"/>
        <v>10000</v>
      </c>
      <c r="P664" s="157">
        <f t="shared" si="182"/>
        <v>2484</v>
      </c>
      <c r="Q664" s="157" t="str" cm="1">
        <f t="array" ref="Q664">IF(D664="Electric","--",IF(D664="Diesel",_xlfn._xlws.FILTER(ORDEF[HC-ZH (g/hp-hr)],(ORDEF[HP]=I664)*(ORDEF[Model_Year]=E664)),""))</f>
        <v/>
      </c>
      <c r="R664" s="157" cm="1">
        <f t="array" ref="R664">IF(D664="Electric","--",IF(D664="Gasoline",_xlfn._xlws.FILTER(LSIEF[HC-ZH (g/hp-hr)],(LSIEF[Fuel]=D664)*(LSIEF[HP Bin]=I664)*(LSIEF[Model Year]=E664)),""))</f>
        <v>0.129</v>
      </c>
      <c r="S664" s="158">
        <f t="shared" si="183"/>
        <v>0.129</v>
      </c>
      <c r="T664" s="159" t="str" cm="1">
        <f t="array" ref="T664">IF(D664="Electric","--",IF(D664="Diesel",_xlfn._xlws.FILTER(ORDEF[HCDR],(ORDEF[HP]=I664)*(ORDEF[Model_Year]=E664),),""))</f>
        <v/>
      </c>
      <c r="U664" s="159" cm="1">
        <f t="array" ref="U664">IF(D664="Electric","--",IF(D664="Gasoline",_xlfn._xlws.FILTER(LSIEF[HC DR],(LSIEF[Fuel]=D664)*(LSIEF[HP Bin]=I664)*(LSIEF[Model Year]=E664)),""))</f>
        <v>1.0200000000000001E-5</v>
      </c>
      <c r="V664" s="159">
        <f t="shared" si="184"/>
        <v>1.0200000000000001E-5</v>
      </c>
      <c r="W664" s="158" t="str" cm="1">
        <f t="array" ref="W664">IF(D664="Electric","--",IF(D664="Diesel",_xlfn._xlws.FILTER(ORDEF[NOXzh],(ORDEF[HP]=I664)*(ORDEF[Model_Year]=E664)),""))</f>
        <v/>
      </c>
      <c r="X664" s="158" cm="1">
        <f t="array" ref="X664">IF(D664="Electric","--",IF(D664="Gasoline",_xlfn._xlws.FILTER(LSIEF[NOX-ZH (g/hp-hr)],(LSIEF[Fuel]=D664)*(LSIEF[HP Bin]=I664)*(LSIEF[Model Year]=E664)),""))</f>
        <v>0.13700000000000001</v>
      </c>
      <c r="Y664" s="158">
        <f t="shared" si="185"/>
        <v>0.13700000000000001</v>
      </c>
      <c r="Z664" s="159" t="str" cm="1">
        <f t="array" ref="Z664">IF(D664="Electric","--",IF(D664="Diesel",_xlfn._xlws.FILTER(ORDEF[NOXdr],(ORDEF[HP]=I664)*(ORDEF[Model_Year]=E664)),""))</f>
        <v/>
      </c>
      <c r="AA664" s="159" cm="1">
        <f t="array" ref="AA664">IF(E664="Electric","--",IF(D664="Gasoline",_xlfn._xlws.FILTER(LSIEF[NOX DR],(LSIEF[Fuel]=D664)*(LSIEF[HP Bin]=I664)*(LSIEF[Model Year]=E664)),""))</f>
        <v>5.66E-5</v>
      </c>
      <c r="AB664" s="159">
        <f t="shared" si="186"/>
        <v>5.66E-5</v>
      </c>
      <c r="AC664" s="158" t="str" cm="1">
        <f t="array" ref="AC664">IF(D664="Electric","--",IF(D664="Diesel",_xlfn._xlws.FILTER(DFCF2[Fuel_HC],(DFCF2[MY]=E664)),""))</f>
        <v/>
      </c>
      <c r="AD664" s="158" cm="1">
        <f t="array" ref="AD664">IF(D664="Electric","--",IF(D664="Gasoline",_xlfn._xlws.FILTER(GFCF2[Fuel_HC],(GFCF2[MY]=E664)),""))</f>
        <v>1</v>
      </c>
      <c r="AE664" s="158">
        <f t="shared" si="187"/>
        <v>1</v>
      </c>
      <c r="AF664" s="157" t="str" cm="1">
        <f t="array" ref="AF664">IF(D664="Electric","--",IF(D664="Diesel",_xlfn._xlws.FILTER(DFCF2[Fuel_NOX],(DFCF2[MY]=E664)),""))</f>
        <v/>
      </c>
      <c r="AG664" s="157" cm="1">
        <f t="array" ref="AG664">IF(D664="Electric","--",IF(D664="Gasoline",_xlfn._xlws.FILTER(GFCF2[Fuel_NOX],(GFCF2[MY]=E664)),""))</f>
        <v>0.97699999999999998</v>
      </c>
      <c r="AH664" s="157">
        <f t="shared" si="188"/>
        <v>0.97699999999999998</v>
      </c>
      <c r="AI664" s="158">
        <f t="shared" si="189"/>
        <v>0.1543368</v>
      </c>
      <c r="AJ664" s="158">
        <f t="shared" si="190"/>
        <v>0.27120972879999999</v>
      </c>
      <c r="AK664" s="158">
        <f t="shared" si="191"/>
        <v>9.6962296557148857</v>
      </c>
      <c r="AL664" s="158">
        <f t="shared" si="192"/>
        <v>17.038786700961481</v>
      </c>
      <c r="AM664" s="158">
        <f t="shared" si="193"/>
        <v>4.8481148278574429E-3</v>
      </c>
      <c r="AN664" s="158">
        <f t="shared" si="194"/>
        <v>8.5193933504807418E-3</v>
      </c>
      <c r="AO664" s="158">
        <f t="shared" si="195"/>
        <v>4.4592960186632755E-3</v>
      </c>
      <c r="AP664" s="157"/>
      <c r="AQ664" s="161"/>
      <c r="AR664" s="161"/>
      <c r="AS664" s="161" t="str">
        <f>IF(ISNA(VLOOKUP($B664,'2017 Emission Inventory'!$B$2:$B$803,1,FALSE)),"No","Yes")</f>
        <v>Yes</v>
      </c>
      <c r="AT664" s="161" t="str">
        <f>IFERROR(INDEX('2017 Emission Inventory'!$C$2:$C$803,MATCH($B664,'2017 Emission Inventory'!$B$2:$B$803,0)),"")</f>
        <v>Passenger Stand - Stairs</v>
      </c>
      <c r="AU664" s="161" t="str">
        <f>IFERROR(INDEX('2017 Emission Inventory'!$D$2:$D$803,MATCH($B664,'2017 Emission Inventory'!$B$2:$B$803,0)),"")</f>
        <v>Gasoline</v>
      </c>
      <c r="AV664" s="161">
        <f>IFERROR(INDEX('2017 Emission Inventory'!$E$2:$E$803,MATCH($B664,'2017 Emission Inventory'!$B$2:$B$803,0)),"")</f>
        <v>2011</v>
      </c>
      <c r="AW664" s="161">
        <f>IFERROR(INDEX('2017 Emission Inventory'!$F$2:$F$803,MATCH($B664,'2017 Emission Inventory'!$B$2:$B$803,0)),"")</f>
        <v>100</v>
      </c>
      <c r="AX664" s="161">
        <f>IFERROR(INDEX('2017 Emission Inventory'!$G$2:$G$803,MATCH($B664,'2017 Emission Inventory'!$B$2:$B$803,0)),"")</f>
        <v>276</v>
      </c>
      <c r="AY664" s="162">
        <f>IFERROR(INDEX('2017 Emission Inventory'!$AL$2:$AL$803,MATCH($B664,'2017 Emission Inventory'!$B$2:$B$803,0)),"")</f>
        <v>8.09269606508769</v>
      </c>
      <c r="AZ664" s="163">
        <f t="shared" si="196"/>
        <v>8.9460906358737908</v>
      </c>
      <c r="BB664" s="166"/>
    </row>
    <row r="665" spans="1:54" s="160" customFormat="1" x14ac:dyDescent="0.35">
      <c r="A665" s="157">
        <v>664</v>
      </c>
      <c r="B665" s="157">
        <v>25108</v>
      </c>
      <c r="C665" s="157" t="s">
        <v>574</v>
      </c>
      <c r="D665" s="157" t="s">
        <v>16</v>
      </c>
      <c r="E665" s="157">
        <v>2017</v>
      </c>
      <c r="F665" s="157">
        <v>49</v>
      </c>
      <c r="G665" s="157">
        <v>276</v>
      </c>
      <c r="H665" s="157"/>
      <c r="I665" s="157">
        <f t="shared" si="180"/>
        <v>50</v>
      </c>
      <c r="J665" s="157" t="str">
        <f>IF(D665="Electric","--",IF(D665="Diesel",VLOOKUP(C665,[2]ORDLF!A:B,2,FALSE),""))</f>
        <v/>
      </c>
      <c r="K665" s="157">
        <f>IF(D665="Electric","--",IF(D665="Gasoline",VLOOKUP(C665,LSILF!A:C,3,FALSE),""))</f>
        <v>0.59</v>
      </c>
      <c r="L665" s="158">
        <f t="shared" si="197"/>
        <v>0.59</v>
      </c>
      <c r="M665" s="157" t="str" cm="1">
        <f t="array" ref="M665">IF(D665="Electric","--",IF(D665="Diesel",_xlfn._xlws.FILTER(DIESCH[CH Cap],(DIESCH[HP Bin]=I665)),""))</f>
        <v/>
      </c>
      <c r="N665" s="157" cm="1">
        <f t="array" ref="N665">IF(D665="Electric","--",IF(D665="Gasoline",_xlfn._xlws.FILTER(LSICH[CH Cap],(LSICH[Fuel Type]=D665)*(LSICH[MY]=E665)),""))</f>
        <v>10000</v>
      </c>
      <c r="O665" s="157">
        <f t="shared" si="181"/>
        <v>10000</v>
      </c>
      <c r="P665" s="157">
        <f t="shared" si="182"/>
        <v>828</v>
      </c>
      <c r="Q665" s="157" t="str" cm="1">
        <f t="array" ref="Q665">IF(D665="Electric","--",IF(D665="Diesel",_xlfn._xlws.FILTER(ORDEF[HC-ZH (g/hp-hr)],(ORDEF[HP]=I665)*(ORDEF[Model_Year]=E665)),""))</f>
        <v/>
      </c>
      <c r="R665" s="157">
        <v>0.129</v>
      </c>
      <c r="S665" s="158">
        <f t="shared" si="183"/>
        <v>0.129</v>
      </c>
      <c r="T665" s="159" t="str" cm="1">
        <f t="array" ref="T665">IF(D665="Electric","--",IF(D665="Diesel",_xlfn._xlws.FILTER(ORDEF[HCDR],(ORDEF[HP]=I665)*(ORDEF[Model_Year]=E665),),""))</f>
        <v/>
      </c>
      <c r="U665" s="159">
        <v>1.0200000000000001E-5</v>
      </c>
      <c r="V665" s="159">
        <f t="shared" si="184"/>
        <v>1.0200000000000001E-5</v>
      </c>
      <c r="W665" s="158" t="str" cm="1">
        <f t="array" ref="W665">IF(D665="Electric","--",IF(D665="Diesel",_xlfn._xlws.FILTER(ORDEF[NOXzh],(ORDEF[HP]=I665)*(ORDEF[Model_Year]=E665)),""))</f>
        <v/>
      </c>
      <c r="X665" s="158">
        <v>0.13700000000000001</v>
      </c>
      <c r="Y665" s="158">
        <f t="shared" si="185"/>
        <v>0.13700000000000001</v>
      </c>
      <c r="Z665" s="159" t="str" cm="1">
        <f t="array" ref="Z665">IF(D665="Electric","--",IF(D665="Diesel",_xlfn._xlws.FILTER(ORDEF[NOXdr],(ORDEF[HP]=I665)*(ORDEF[Model_Year]=E665)),""))</f>
        <v/>
      </c>
      <c r="AA665" s="159">
        <v>5.66E-5</v>
      </c>
      <c r="AB665" s="159">
        <f t="shared" si="186"/>
        <v>5.66E-5</v>
      </c>
      <c r="AC665" s="158" t="str" cm="1">
        <f t="array" ref="AC665">IF(D665="Electric","--",IF(D665="Diesel",_xlfn._xlws.FILTER(DFCF2[Fuel_HC],(DFCF2[MY]=E665)),""))</f>
        <v/>
      </c>
      <c r="AD665" s="158" cm="1">
        <f t="array" ref="AD665">IF(D665="Electric","--",IF(D665="Gasoline",_xlfn._xlws.FILTER(GFCF2[Fuel_HC],(GFCF2[MY]=E665)),""))</f>
        <v>1</v>
      </c>
      <c r="AE665" s="158">
        <f t="shared" si="187"/>
        <v>1</v>
      </c>
      <c r="AF665" s="157" t="str" cm="1">
        <f t="array" ref="AF665">IF(D665="Electric","--",IF(D665="Diesel",_xlfn._xlws.FILTER(DFCF2[Fuel_NOX],(DFCF2[MY]=E665)),""))</f>
        <v/>
      </c>
      <c r="AG665" s="157" cm="1">
        <f t="array" ref="AG665">IF(D665="Electric","--",IF(D665="Gasoline",_xlfn._xlws.FILTER(GFCF2[Fuel_NOX],(GFCF2[MY]=E665)),""))</f>
        <v>0.97699999999999998</v>
      </c>
      <c r="AH665" s="157">
        <f t="shared" si="188"/>
        <v>0.97699999999999998</v>
      </c>
      <c r="AI665" s="158">
        <f t="shared" si="189"/>
        <v>0.1374456</v>
      </c>
      <c r="AJ665" s="158">
        <f t="shared" si="190"/>
        <v>0.1796359096</v>
      </c>
      <c r="AK665" s="158">
        <f t="shared" si="191"/>
        <v>2.4178105855175653</v>
      </c>
      <c r="AL665" s="158">
        <f t="shared" si="192"/>
        <v>3.1599818675167217</v>
      </c>
      <c r="AM665" s="158">
        <f t="shared" si="193"/>
        <v>1.2089052927587826E-3</v>
      </c>
      <c r="AN665" s="167">
        <f t="shared" si="194"/>
        <v>1.5799909337583611E-3</v>
      </c>
      <c r="AO665" s="158">
        <f t="shared" si="195"/>
        <v>1.1119510882795281E-3</v>
      </c>
      <c r="AP665" s="157"/>
      <c r="AQ665" s="161"/>
      <c r="AR665" s="161"/>
      <c r="AS665" s="161" t="str">
        <f>IF(ISNA(VLOOKUP($B665,'2017 Emission Inventory'!$B$2:$B$803,1,FALSE)),"No","Yes")</f>
        <v>No</v>
      </c>
      <c r="AT665" s="161" t="str">
        <f>IFERROR(INDEX('2017 Emission Inventory'!$C$2:$C$803,MATCH($B665,'2017 Emission Inventory'!$B$2:$B$803,0)),"")</f>
        <v/>
      </c>
      <c r="AU665" s="161" t="str">
        <f>IFERROR(INDEX('2017 Emission Inventory'!$D$2:$D$803,MATCH($B665,'2017 Emission Inventory'!$B$2:$B$803,0)),"")</f>
        <v/>
      </c>
      <c r="AV665" s="161" t="str">
        <f>IFERROR(INDEX('2017 Emission Inventory'!$E$2:$E$803,MATCH($B665,'2017 Emission Inventory'!$B$2:$B$803,0)),"")</f>
        <v/>
      </c>
      <c r="AW665" s="161" t="str">
        <f>IFERROR(INDEX('2017 Emission Inventory'!$F$2:$F$803,MATCH($B665,'2017 Emission Inventory'!$B$2:$B$803,0)),"")</f>
        <v/>
      </c>
      <c r="AX665" s="161" t="str">
        <f>IFERROR(INDEX('2017 Emission Inventory'!$G$2:$G$803,MATCH($B665,'2017 Emission Inventory'!$B$2:$B$803,0)),"")</f>
        <v/>
      </c>
      <c r="AY665" s="162" t="str">
        <f>IFERROR(INDEX('2017 Emission Inventory'!$AL$2:$AL$803,MATCH($B665,'2017 Emission Inventory'!$B$2:$B$803,0)),"")</f>
        <v/>
      </c>
      <c r="AZ665" s="163" t="e">
        <f t="shared" si="196"/>
        <v>#VALUE!</v>
      </c>
      <c r="BB665" s="166"/>
    </row>
    <row r="666" spans="1:54" s="160" customFormat="1" x14ac:dyDescent="0.35">
      <c r="A666" s="157">
        <v>665</v>
      </c>
      <c r="B666" s="157">
        <v>26305</v>
      </c>
      <c r="C666" s="157" t="s">
        <v>574</v>
      </c>
      <c r="D666" s="157" t="s">
        <v>16</v>
      </c>
      <c r="E666" s="157">
        <v>2018</v>
      </c>
      <c r="F666" s="157">
        <v>49</v>
      </c>
      <c r="G666" s="157">
        <v>276</v>
      </c>
      <c r="H666" s="157"/>
      <c r="I666" s="157">
        <f t="shared" si="180"/>
        <v>50</v>
      </c>
      <c r="J666" s="157" t="str">
        <f>IF(D666="Electric","--",IF(D666="Diesel",VLOOKUP(C666,[2]ORDLF!A:B,2,FALSE),""))</f>
        <v/>
      </c>
      <c r="K666" s="157">
        <f>IF(D666="Electric","--",IF(D666="Gasoline",VLOOKUP(C666,LSILF!A:C,3,FALSE),""))</f>
        <v>0.59</v>
      </c>
      <c r="L666" s="158">
        <f t="shared" si="197"/>
        <v>0.59</v>
      </c>
      <c r="M666" s="157" t="str" cm="1">
        <f t="array" ref="M666">IF(D666="Electric","--",IF(D666="Diesel",_xlfn._xlws.FILTER(DIESCH[CH Cap],(DIESCH[HP Bin]=I666)),""))</f>
        <v/>
      </c>
      <c r="N666" s="157" cm="1">
        <f t="array" ref="N666">IF(D666="Electric","--",IF(D666="Gasoline",_xlfn._xlws.FILTER(LSICH[CH Cap],(LSICH[Fuel Type]=D666)*(LSICH[MY]=E666)),""))</f>
        <v>10000</v>
      </c>
      <c r="O666" s="157">
        <f t="shared" si="181"/>
        <v>10000</v>
      </c>
      <c r="P666" s="157">
        <f t="shared" si="182"/>
        <v>552</v>
      </c>
      <c r="Q666" s="157" t="str" cm="1">
        <f t="array" ref="Q666">IF(D666="Electric","--",IF(D666="Diesel",_xlfn._xlws.FILTER(ORDEF[HC-ZH (g/hp-hr)],(ORDEF[HP]=I666)*(ORDEF[Model_Year]=E666)),""))</f>
        <v/>
      </c>
      <c r="R666" s="157">
        <v>0.129</v>
      </c>
      <c r="S666" s="158">
        <f t="shared" si="183"/>
        <v>0.129</v>
      </c>
      <c r="T666" s="159" t="str" cm="1">
        <f t="array" ref="T666">IF(D666="Electric","--",IF(D666="Diesel",_xlfn._xlws.FILTER(ORDEF[HCDR],(ORDEF[HP]=I666)*(ORDEF[Model_Year]=E666),),""))</f>
        <v/>
      </c>
      <c r="U666" s="159">
        <v>1.0200000000000001E-5</v>
      </c>
      <c r="V666" s="159">
        <f t="shared" si="184"/>
        <v>1.0200000000000001E-5</v>
      </c>
      <c r="W666" s="158" t="str" cm="1">
        <f t="array" ref="W666">IF(D666="Electric","--",IF(D666="Diesel",_xlfn._xlws.FILTER(ORDEF[NOXzh],(ORDEF[HP]=I666)*(ORDEF[Model_Year]=E666)),""))</f>
        <v/>
      </c>
      <c r="X666" s="158">
        <v>0.13700000000000001</v>
      </c>
      <c r="Y666" s="158">
        <f t="shared" si="185"/>
        <v>0.13700000000000001</v>
      </c>
      <c r="Z666" s="159" t="str" cm="1">
        <f t="array" ref="Z666">IF(D666="Electric","--",IF(D666="Diesel",_xlfn._xlws.FILTER(ORDEF[NOXdr],(ORDEF[HP]=I666)*(ORDEF[Model_Year]=E666)),""))</f>
        <v/>
      </c>
      <c r="AA666" s="159">
        <v>5.66E-5</v>
      </c>
      <c r="AB666" s="159">
        <f t="shared" si="186"/>
        <v>5.66E-5</v>
      </c>
      <c r="AC666" s="158" t="str" cm="1">
        <f t="array" ref="AC666">IF(D666="Electric","--",IF(D666="Diesel",_xlfn._xlws.FILTER(DFCF2[Fuel_HC],(DFCF2[MY]=E666)),""))</f>
        <v/>
      </c>
      <c r="AD666" s="158" cm="1">
        <f t="array" ref="AD666">IF(D666="Electric","--",IF(D666="Gasoline",_xlfn._xlws.FILTER(GFCF2[Fuel_HC],(GFCF2[MY]=E666)),""))</f>
        <v>1</v>
      </c>
      <c r="AE666" s="158">
        <f t="shared" si="187"/>
        <v>1</v>
      </c>
      <c r="AF666" s="157" t="str" cm="1">
        <f t="array" ref="AF666">IF(D666="Electric","--",IF(D666="Diesel",_xlfn._xlws.FILTER(DFCF2[Fuel_NOX],(DFCF2[MY]=E666)),""))</f>
        <v/>
      </c>
      <c r="AG666" s="157" cm="1">
        <f t="array" ref="AG666">IF(D666="Electric","--",IF(D666="Gasoline",_xlfn._xlws.FILTER(GFCF2[Fuel_NOX],(GFCF2[MY]=E666)),""))</f>
        <v>0.97699999999999998</v>
      </c>
      <c r="AH666" s="157">
        <f t="shared" si="188"/>
        <v>0.97699999999999998</v>
      </c>
      <c r="AI666" s="158">
        <f t="shared" si="189"/>
        <v>0.13463040000000001</v>
      </c>
      <c r="AJ666" s="158">
        <f t="shared" si="190"/>
        <v>0.16437360640000001</v>
      </c>
      <c r="AK666" s="158">
        <f t="shared" si="191"/>
        <v>2.3682882991704646</v>
      </c>
      <c r="AL666" s="158">
        <f t="shared" si="192"/>
        <v>2.8915021327246397</v>
      </c>
      <c r="AM666" s="158">
        <f t="shared" si="193"/>
        <v>1.1841441495852323E-3</v>
      </c>
      <c r="AN666" s="167">
        <f t="shared" si="194"/>
        <v>1.44575106636232E-3</v>
      </c>
      <c r="AO666" s="158">
        <f t="shared" si="195"/>
        <v>1.0891757887884965E-3</v>
      </c>
      <c r="AP666" s="157"/>
      <c r="AQ666" s="161"/>
      <c r="AR666" s="161"/>
      <c r="AS666" s="161" t="str">
        <f>IF(ISNA(VLOOKUP($B666,'2017 Emission Inventory'!$B$2:$B$803,1,FALSE)),"No","Yes")</f>
        <v>No</v>
      </c>
      <c r="AT666" s="161" t="str">
        <f>IFERROR(INDEX('2017 Emission Inventory'!$C$2:$C$803,MATCH($B666,'2017 Emission Inventory'!$B$2:$B$803,0)),"")</f>
        <v/>
      </c>
      <c r="AU666" s="161" t="str">
        <f>IFERROR(INDEX('2017 Emission Inventory'!$D$2:$D$803,MATCH($B666,'2017 Emission Inventory'!$B$2:$B$803,0)),"")</f>
        <v/>
      </c>
      <c r="AV666" s="161" t="str">
        <f>IFERROR(INDEX('2017 Emission Inventory'!$E$2:$E$803,MATCH($B666,'2017 Emission Inventory'!$B$2:$B$803,0)),"")</f>
        <v/>
      </c>
      <c r="AW666" s="161" t="str">
        <f>IFERROR(INDEX('2017 Emission Inventory'!$F$2:$F$803,MATCH($B666,'2017 Emission Inventory'!$B$2:$B$803,0)),"")</f>
        <v/>
      </c>
      <c r="AX666" s="161" t="str">
        <f>IFERROR(INDEX('2017 Emission Inventory'!$G$2:$G$803,MATCH($B666,'2017 Emission Inventory'!$B$2:$B$803,0)),"")</f>
        <v/>
      </c>
      <c r="AY666" s="162" t="str">
        <f>IFERROR(INDEX('2017 Emission Inventory'!$AL$2:$AL$803,MATCH($B666,'2017 Emission Inventory'!$B$2:$B$803,0)),"")</f>
        <v/>
      </c>
      <c r="AZ666" s="163" t="e">
        <f t="shared" si="196"/>
        <v>#VALUE!</v>
      </c>
      <c r="BB666" s="166"/>
    </row>
    <row r="667" spans="1:54" s="160" customFormat="1" x14ac:dyDescent="0.35">
      <c r="A667" s="157">
        <v>666</v>
      </c>
      <c r="B667" s="157" t="s">
        <v>721</v>
      </c>
      <c r="C667" s="157" t="s">
        <v>574</v>
      </c>
      <c r="D667" s="157" t="s">
        <v>16</v>
      </c>
      <c r="E667" s="157">
        <v>2018</v>
      </c>
      <c r="F667" s="157">
        <v>175</v>
      </c>
      <c r="G667" s="157">
        <v>276</v>
      </c>
      <c r="H667" s="157"/>
      <c r="I667" s="157">
        <f t="shared" si="180"/>
        <v>300</v>
      </c>
      <c r="J667" s="157" t="str">
        <f>IF(D667="Electric","--",IF(D667="Diesel",VLOOKUP(C667,[2]ORDLF!A:B,2,FALSE),""))</f>
        <v/>
      </c>
      <c r="K667" s="157">
        <f>IF(D667="Electric","--",IF(D667="Gasoline",VLOOKUP(C667,LSILF!A:C,3,FALSE),""))</f>
        <v>0.59</v>
      </c>
      <c r="L667" s="158">
        <f t="shared" si="197"/>
        <v>0.59</v>
      </c>
      <c r="M667" s="157" t="str" cm="1">
        <f t="array" ref="M667">IF(D667="Electric","--",IF(D667="Diesel",_xlfn._xlws.FILTER(DIESCH[CH Cap],(DIESCH[HP Bin]=I667)),""))</f>
        <v/>
      </c>
      <c r="N667" s="157" cm="1">
        <f t="array" ref="N667">IF(D667="Electric","--",IF(D667="Gasoline",_xlfn._xlws.FILTER(LSICH[CH Cap],(LSICH[Fuel Type]=D667)*(LSICH[MY]=E667)),""))</f>
        <v>10000</v>
      </c>
      <c r="O667" s="157">
        <f t="shared" si="181"/>
        <v>10000</v>
      </c>
      <c r="P667" s="157">
        <f t="shared" si="182"/>
        <v>552</v>
      </c>
      <c r="Q667" s="157" t="str" cm="1">
        <f t="array" ref="Q667">IF(D667="Electric","--",IF(D667="Diesel",_xlfn._xlws.FILTER(ORDEF[HC-ZH (g/hp-hr)],(ORDEF[HP]=I667)*(ORDEF[Model_Year]=E667)),""))</f>
        <v/>
      </c>
      <c r="R667" s="157" cm="1">
        <f t="array" ref="R667">IF(D667="Electric","--",IF(D667="Gasoline",_xlfn._xlws.FILTER(LSIEF[HC-ZH (g/hp-hr)],(LSIEF[Fuel]=D667)*(LSIEF[HP Bin]=I667)*(LSIEF[Model Year]=E667)),""))</f>
        <v>0.129</v>
      </c>
      <c r="S667" s="158">
        <f t="shared" si="183"/>
        <v>0.129</v>
      </c>
      <c r="T667" s="159" t="str" cm="1">
        <f t="array" ref="T667">IF(D667="Electric","--",IF(D667="Diesel",_xlfn._xlws.FILTER(ORDEF[HCDR],(ORDEF[HP]=I667)*(ORDEF[Model_Year]=E667),),""))</f>
        <v/>
      </c>
      <c r="U667" s="159" cm="1">
        <f t="array" ref="U667">IF(D667="Electric","--",IF(D667="Gasoline",_xlfn._xlws.FILTER(LSIEF[HC DR],(LSIEF[Fuel]=D667)*(LSIEF[HP Bin]=I667)*(LSIEF[Model Year]=E667)),""))</f>
        <v>1.0200000000000001E-5</v>
      </c>
      <c r="V667" s="159">
        <f t="shared" si="184"/>
        <v>1.0200000000000001E-5</v>
      </c>
      <c r="W667" s="158" t="str" cm="1">
        <f t="array" ref="W667">IF(D667="Electric","--",IF(D667="Diesel",_xlfn._xlws.FILTER(ORDEF[NOXzh],(ORDEF[HP]=I667)*(ORDEF[Model_Year]=E667)),""))</f>
        <v/>
      </c>
      <c r="X667" s="158" cm="1">
        <f t="array" ref="X667">IF(D667="Electric","--",IF(D667="Gasoline",_xlfn._xlws.FILTER(LSIEF[NOX-ZH (g/hp-hr)],(LSIEF[Fuel]=D667)*(LSIEF[HP Bin]=I667)*(LSIEF[Model Year]=E667)),""))</f>
        <v>0.13700000000000001</v>
      </c>
      <c r="Y667" s="158">
        <f t="shared" si="185"/>
        <v>0.13700000000000001</v>
      </c>
      <c r="Z667" s="159" t="str" cm="1">
        <f t="array" ref="Z667">IF(D667="Electric","--",IF(D667="Diesel",_xlfn._xlws.FILTER(ORDEF[NOXdr],(ORDEF[HP]=I667)*(ORDEF[Model_Year]=E667)),""))</f>
        <v/>
      </c>
      <c r="AA667" s="159" cm="1">
        <f t="array" ref="AA667">IF(E667="Electric","--",IF(D667="Gasoline",_xlfn._xlws.FILTER(LSIEF[NOX DR],(LSIEF[Fuel]=D667)*(LSIEF[HP Bin]=I667)*(LSIEF[Model Year]=E667)),""))</f>
        <v>5.66E-5</v>
      </c>
      <c r="AB667" s="159">
        <f t="shared" si="186"/>
        <v>5.66E-5</v>
      </c>
      <c r="AC667" s="158" t="str" cm="1">
        <f t="array" ref="AC667">IF(D667="Electric","--",IF(D667="Diesel",_xlfn._xlws.FILTER(DFCF2[Fuel_HC],(DFCF2[MY]=E667)),""))</f>
        <v/>
      </c>
      <c r="AD667" s="158" cm="1">
        <f t="array" ref="AD667">IF(D667="Electric","--",IF(D667="Gasoline",_xlfn._xlws.FILTER(GFCF2[Fuel_HC],(GFCF2[MY]=E667)),""))</f>
        <v>1</v>
      </c>
      <c r="AE667" s="158">
        <f t="shared" si="187"/>
        <v>1</v>
      </c>
      <c r="AF667" s="157" t="str" cm="1">
        <f t="array" ref="AF667">IF(D667="Electric","--",IF(D667="Diesel",_xlfn._xlws.FILTER(DFCF2[Fuel_NOX],(DFCF2[MY]=E667)),""))</f>
        <v/>
      </c>
      <c r="AG667" s="157" cm="1">
        <f t="array" ref="AG667">IF(D667="Electric","--",IF(D667="Gasoline",_xlfn._xlws.FILTER(GFCF2[Fuel_NOX],(GFCF2[MY]=E667)),""))</f>
        <v>0.97699999999999998</v>
      </c>
      <c r="AH667" s="157">
        <f t="shared" si="188"/>
        <v>0.97699999999999998</v>
      </c>
      <c r="AI667" s="158">
        <f t="shared" si="189"/>
        <v>0.13463040000000001</v>
      </c>
      <c r="AJ667" s="158">
        <f t="shared" si="190"/>
        <v>0.16437360640000001</v>
      </c>
      <c r="AK667" s="158">
        <f t="shared" si="191"/>
        <v>8.4581724970373724</v>
      </c>
      <c r="AL667" s="158">
        <f t="shared" si="192"/>
        <v>10.326793331159429</v>
      </c>
      <c r="AM667" s="158">
        <f t="shared" si="193"/>
        <v>4.2290862485186865E-3</v>
      </c>
      <c r="AN667" s="158">
        <f t="shared" si="194"/>
        <v>5.1633966655797144E-3</v>
      </c>
      <c r="AO667" s="158">
        <f t="shared" si="195"/>
        <v>3.8899135313874874E-3</v>
      </c>
      <c r="AP667" s="157"/>
      <c r="AQ667" s="161"/>
      <c r="AR667" s="161"/>
      <c r="AS667" s="161" t="str">
        <f>IF(ISNA(VLOOKUP($B667,'2017 Emission Inventory'!$B$2:$B$803,1,FALSE)),"No","Yes")</f>
        <v>No</v>
      </c>
      <c r="AT667" s="161" t="str">
        <f>IFERROR(INDEX('2017 Emission Inventory'!$C$2:$C$803,MATCH($B667,'2017 Emission Inventory'!$B$2:$B$803,0)),"")</f>
        <v/>
      </c>
      <c r="AU667" s="161" t="str">
        <f>IFERROR(INDEX('2017 Emission Inventory'!$D$2:$D$803,MATCH($B667,'2017 Emission Inventory'!$B$2:$B$803,0)),"")</f>
        <v/>
      </c>
      <c r="AV667" s="161" t="str">
        <f>IFERROR(INDEX('2017 Emission Inventory'!$E$2:$E$803,MATCH($B667,'2017 Emission Inventory'!$B$2:$B$803,0)),"")</f>
        <v/>
      </c>
      <c r="AW667" s="161" t="str">
        <f>IFERROR(INDEX('2017 Emission Inventory'!$F$2:$F$803,MATCH($B667,'2017 Emission Inventory'!$B$2:$B$803,0)),"")</f>
        <v/>
      </c>
      <c r="AX667" s="161" t="str">
        <f>IFERROR(INDEX('2017 Emission Inventory'!$G$2:$G$803,MATCH($B667,'2017 Emission Inventory'!$B$2:$B$803,0)),"")</f>
        <v/>
      </c>
      <c r="AY667" s="162" t="str">
        <f>IFERROR(INDEX('2017 Emission Inventory'!$AL$2:$AL$803,MATCH($B667,'2017 Emission Inventory'!$B$2:$B$803,0)),"")</f>
        <v/>
      </c>
      <c r="AZ667" s="163" t="e">
        <f t="shared" si="196"/>
        <v>#VALUE!</v>
      </c>
      <c r="BB667" s="166"/>
    </row>
    <row r="668" spans="1:54" s="160" customFormat="1" x14ac:dyDescent="0.35">
      <c r="A668" s="157">
        <v>667</v>
      </c>
      <c r="B668" s="157" t="s">
        <v>575</v>
      </c>
      <c r="C668" s="157" t="s">
        <v>576</v>
      </c>
      <c r="D668" s="157" t="s">
        <v>16</v>
      </c>
      <c r="E668" s="157">
        <v>1987</v>
      </c>
      <c r="F668" s="157">
        <v>200</v>
      </c>
      <c r="G668" s="157">
        <v>842</v>
      </c>
      <c r="H668" s="157"/>
      <c r="I668" s="157">
        <f t="shared" si="180"/>
        <v>300</v>
      </c>
      <c r="J668" s="157" t="str">
        <f>IF(D668="Electric","--",IF(D668="Diesel",VLOOKUP(C668,[2]ORDLF!A:B,2,FALSE),""))</f>
        <v/>
      </c>
      <c r="K668" s="157">
        <f>IF(D668="Electric","--",IF(D668="Gasoline",VLOOKUP(C668,LSILF!A:C,3,FALSE),""))</f>
        <v>0.2</v>
      </c>
      <c r="L668" s="158">
        <f t="shared" si="197"/>
        <v>0.2</v>
      </c>
      <c r="M668" s="157" t="str" cm="1">
        <f t="array" ref="M668">IF(D668="Electric","--",IF(D668="Diesel",_xlfn._xlws.FILTER(DIESCH[CH Cap],(DIESCH[HP Bin]=I668)),""))</f>
        <v/>
      </c>
      <c r="N668" s="157" cm="1">
        <f t="array" ref="N668">IF(D668="Electric","--",IF(D668="Gasoline",_xlfn._xlws.FILTER(LSICH[CH Cap],(LSICH[Fuel Type]=D668)*(LSICH[MY]=E668)),""))</f>
        <v>7000</v>
      </c>
      <c r="O668" s="157">
        <f t="shared" si="181"/>
        <v>7000</v>
      </c>
      <c r="P668" s="157">
        <f t="shared" si="182"/>
        <v>27786</v>
      </c>
      <c r="Q668" s="157" t="str" cm="1">
        <f t="array" ref="Q668">IF(D668="Electric","--",IF(D668="Diesel",_xlfn._xlws.FILTER(ORDEF[HC-ZH (g/hp-hr)],(ORDEF[HP]=I668)*(ORDEF[Model_Year]=E668)),""))</f>
        <v/>
      </c>
      <c r="R668" s="157" cm="1">
        <f t="array" ref="R668">IF(D668="Electric","--",IF(D668="Gasoline",_xlfn._xlws.FILTER(LSIEF[HC-ZH (g/hp-hr)],(LSIEF[Fuel]=D668)*(LSIEF[HP Bin]=I668)*(LSIEF[Model Year]=E668)),""))</f>
        <v>1.61</v>
      </c>
      <c r="S668" s="158">
        <f t="shared" si="183"/>
        <v>1.61</v>
      </c>
      <c r="T668" s="159" t="str" cm="1">
        <f t="array" ref="T668">IF(D668="Electric","--",IF(D668="Diesel",_xlfn._xlws.FILTER(ORDEF[HCDR],(ORDEF[HP]=I668)*(ORDEF[Model_Year]=E668),),""))</f>
        <v/>
      </c>
      <c r="U668" s="159" cm="1">
        <f t="array" ref="U668">IF(D668="Electric","--",IF(D668="Gasoline",_xlfn._xlws.FILTER(LSIEF[HC DR],(LSIEF[Fuel]=D668)*(LSIEF[HP Bin]=I668)*(LSIEF[Model Year]=E668)),""))</f>
        <v>4.1499999999999999E-5</v>
      </c>
      <c r="V668" s="159">
        <f t="shared" si="184"/>
        <v>4.1499999999999999E-5</v>
      </c>
      <c r="W668" s="158" t="str" cm="1">
        <f t="array" ref="W668">IF(D668="Electric","--",IF(D668="Diesel",_xlfn._xlws.FILTER(ORDEF[NOXzh],(ORDEF[HP]=I668)*(ORDEF[Model_Year]=E668)),""))</f>
        <v/>
      </c>
      <c r="X668" s="158" cm="1">
        <f t="array" ref="X668">IF(D668="Electric","--",IF(D668="Gasoline",_xlfn._xlws.FILTER(LSIEF[NOX-ZH (g/hp-hr)],(LSIEF[Fuel]=D668)*(LSIEF[HP Bin]=I668)*(LSIEF[Model Year]=E668)),""))</f>
        <v>12.94</v>
      </c>
      <c r="Y668" s="158">
        <f t="shared" si="185"/>
        <v>12.94</v>
      </c>
      <c r="Z668" s="159" t="str" cm="1">
        <f t="array" ref="Z668">IF(D668="Electric","--",IF(D668="Diesel",_xlfn._xlws.FILTER(ORDEF[NOXdr],(ORDEF[HP]=I668)*(ORDEF[Model_Year]=E668)),""))</f>
        <v/>
      </c>
      <c r="AA668" s="159" cm="1">
        <f t="array" ref="AA668">IF(E668="Electric","--",IF(D668="Gasoline",_xlfn._xlws.FILTER(LSIEF[NOX DR],(LSIEF[Fuel]=D668)*(LSIEF[HP Bin]=I668)*(LSIEF[Model Year]=E668)),""))</f>
        <v>1.27E-4</v>
      </c>
      <c r="AB668" s="159">
        <f t="shared" si="186"/>
        <v>1.27E-4</v>
      </c>
      <c r="AC668" s="158" t="str" cm="1">
        <f t="array" ref="AC668">IF(D668="Electric","--",IF(D668="Diesel",_xlfn._xlws.FILTER(DFCF2[Fuel_HC],(DFCF2[MY]=E668)),""))</f>
        <v/>
      </c>
      <c r="AD668" s="158" cm="1">
        <f t="array" ref="AD668">IF(D668="Electric","--",IF(D668="Gasoline",_xlfn._xlws.FILTER(GFCF2[Fuel_HC],(GFCF2[MY]=E668)),""))</f>
        <v>0.85</v>
      </c>
      <c r="AE668" s="158">
        <f t="shared" si="187"/>
        <v>0.85</v>
      </c>
      <c r="AF668" s="157" t="str" cm="1">
        <f t="array" ref="AF668">IF(D668="Electric","--",IF(D668="Diesel",_xlfn._xlws.FILTER(DFCF2[Fuel_NOX],(DFCF2[MY]=E668)),""))</f>
        <v/>
      </c>
      <c r="AG668" s="157" cm="1">
        <f t="array" ref="AG668">IF(D668="Electric","--",IF(D668="Gasoline",_xlfn._xlws.FILTER(GFCF2[Fuel_NOX],(GFCF2[MY]=E668)),""))</f>
        <v>0.86699999999999999</v>
      </c>
      <c r="AH668" s="157">
        <f t="shared" si="188"/>
        <v>0.86699999999999999</v>
      </c>
      <c r="AI668" s="158">
        <f t="shared" si="189"/>
        <v>1.6154250000000001</v>
      </c>
      <c r="AJ668" s="158">
        <f t="shared" si="190"/>
        <v>11.989742999999999</v>
      </c>
      <c r="AK668" s="158">
        <f t="shared" si="191"/>
        <v>119.94803616295398</v>
      </c>
      <c r="AL668" s="158">
        <f t="shared" si="192"/>
        <v>890.25867926305716</v>
      </c>
      <c r="AM668" s="158">
        <f t="shared" si="193"/>
        <v>5.9974018081476989E-2</v>
      </c>
      <c r="AN668" s="158">
        <f t="shared" si="194"/>
        <v>0.44512933963152862</v>
      </c>
      <c r="AO668" s="158">
        <f t="shared" si="195"/>
        <v>5.516410183134253E-2</v>
      </c>
      <c r="AP668" s="157"/>
      <c r="AQ668" s="161"/>
      <c r="AR668" s="161"/>
      <c r="AS668" s="161" t="str">
        <f>IF(ISNA(VLOOKUP($B668,'2017 Emission Inventory'!$B$2:$B$803,1,FALSE)),"No","Yes")</f>
        <v>Yes</v>
      </c>
      <c r="AT668" s="161" t="str">
        <f>IFERROR(INDEX('2017 Emission Inventory'!$C$2:$C$803,MATCH($B668,'2017 Emission Inventory'!$B$2:$B$803,0)),"")</f>
        <v>Service Truck</v>
      </c>
      <c r="AU668" s="161" t="str">
        <f>IFERROR(INDEX('2017 Emission Inventory'!$D$2:$D$803,MATCH($B668,'2017 Emission Inventory'!$B$2:$B$803,0)),"")</f>
        <v>Gasoline</v>
      </c>
      <c r="AV668" s="161">
        <f>IFERROR(INDEX('2017 Emission Inventory'!$E$2:$E$803,MATCH($B668,'2017 Emission Inventory'!$B$2:$B$803,0)),"")</f>
        <v>1987</v>
      </c>
      <c r="AW668" s="161">
        <f>IFERROR(INDEX('2017 Emission Inventory'!$F$2:$F$803,MATCH($B668,'2017 Emission Inventory'!$B$2:$B$803,0)),"")</f>
        <v>230</v>
      </c>
      <c r="AX668" s="161">
        <f>IFERROR(INDEX('2017 Emission Inventory'!$G$2:$G$803,MATCH($B668,'2017 Emission Inventory'!$B$2:$B$803,0)),"")</f>
        <v>730</v>
      </c>
      <c r="AY668" s="162">
        <f>IFERROR(INDEX('2017 Emission Inventory'!$AL$2:$AL$803,MATCH($B668,'2017 Emission Inventory'!$B$2:$B$803,0)),"")</f>
        <v>887.61539339826186</v>
      </c>
      <c r="AZ668" s="163">
        <f t="shared" si="196"/>
        <v>2.6432858647953026</v>
      </c>
      <c r="BB668" s="166"/>
    </row>
    <row r="669" spans="1:54" s="160" customFormat="1" x14ac:dyDescent="0.35">
      <c r="A669" s="157">
        <v>668</v>
      </c>
      <c r="B669" s="157">
        <v>48516</v>
      </c>
      <c r="C669" s="157" t="s">
        <v>576</v>
      </c>
      <c r="D669" s="157" t="s">
        <v>16</v>
      </c>
      <c r="E669" s="157">
        <v>2000</v>
      </c>
      <c r="F669" s="157">
        <v>217</v>
      </c>
      <c r="G669" s="157">
        <v>842</v>
      </c>
      <c r="H669" s="157"/>
      <c r="I669" s="157">
        <f t="shared" si="180"/>
        <v>300</v>
      </c>
      <c r="J669" s="157" t="str">
        <f>IF(D669="Electric","--",IF(D669="Diesel",VLOOKUP(C669,[2]ORDLF!A:B,2,FALSE),""))</f>
        <v/>
      </c>
      <c r="K669" s="157">
        <f>IF(D669="Electric","--",IF(D669="Gasoline",VLOOKUP(C669,LSILF!A:C,3,FALSE),""))</f>
        <v>0.2</v>
      </c>
      <c r="L669" s="158">
        <f t="shared" si="197"/>
        <v>0.2</v>
      </c>
      <c r="M669" s="157" t="str" cm="1">
        <f t="array" ref="M669">IF(D669="Electric","--",IF(D669="Diesel",_xlfn._xlws.FILTER(DIESCH[CH Cap],(DIESCH[HP Bin]=I669)),""))</f>
        <v/>
      </c>
      <c r="N669" s="157" cm="1">
        <f t="array" ref="N669">IF(D669="Electric","--",IF(D669="Gasoline",_xlfn._xlws.FILTER(LSICH[CH Cap],(LSICH[Fuel Type]=D669)*(LSICH[MY]=E669)),""))</f>
        <v>7000</v>
      </c>
      <c r="O669" s="157">
        <f t="shared" si="181"/>
        <v>7000</v>
      </c>
      <c r="P669" s="157">
        <f t="shared" si="182"/>
        <v>16840</v>
      </c>
      <c r="Q669" s="157" t="str" cm="1">
        <f t="array" ref="Q669">IF(D669="Electric","--",IF(D669="Diesel",_xlfn._xlws.FILTER(ORDEF[HC-ZH (g/hp-hr)],(ORDEF[HP]=I669)*(ORDEF[Model_Year]=E669)),""))</f>
        <v/>
      </c>
      <c r="R669" s="157" cm="1">
        <f t="array" ref="R669">IF(D669="Electric","--",IF(D669="Gasoline",_xlfn._xlws.FILTER(LSIEF[HC-ZH (g/hp-hr)],(LSIEF[Fuel]=D669)*(LSIEF[HP Bin]=I669)*(LSIEF[Model Year]=E669)),""))</f>
        <v>1.61</v>
      </c>
      <c r="S669" s="158">
        <f t="shared" si="183"/>
        <v>1.61</v>
      </c>
      <c r="T669" s="159" t="str" cm="1">
        <f t="array" ref="T669">IF(D669="Electric","--",IF(D669="Diesel",_xlfn._xlws.FILTER(ORDEF[HCDR],(ORDEF[HP]=I669)*(ORDEF[Model_Year]=E669),),""))</f>
        <v/>
      </c>
      <c r="U669" s="159" cm="1">
        <f t="array" ref="U669">IF(D669="Electric","--",IF(D669="Gasoline",_xlfn._xlws.FILTER(LSIEF[HC DR],(LSIEF[Fuel]=D669)*(LSIEF[HP Bin]=I669)*(LSIEF[Model Year]=E669)),""))</f>
        <v>4.1499999999999999E-5</v>
      </c>
      <c r="V669" s="159">
        <f t="shared" si="184"/>
        <v>4.1499999999999999E-5</v>
      </c>
      <c r="W669" s="158" t="str" cm="1">
        <f t="array" ref="W669">IF(D669="Electric","--",IF(D669="Diesel",_xlfn._xlws.FILTER(ORDEF[NOXzh],(ORDEF[HP]=I669)*(ORDEF[Model_Year]=E669)),""))</f>
        <v/>
      </c>
      <c r="X669" s="158" cm="1">
        <f t="array" ref="X669">IF(D669="Electric","--",IF(D669="Gasoline",_xlfn._xlws.FILTER(LSIEF[NOX-ZH (g/hp-hr)],(LSIEF[Fuel]=D669)*(LSIEF[HP Bin]=I669)*(LSIEF[Model Year]=E669)),""))</f>
        <v>12.94</v>
      </c>
      <c r="Y669" s="158">
        <f t="shared" si="185"/>
        <v>12.94</v>
      </c>
      <c r="Z669" s="159" t="str" cm="1">
        <f t="array" ref="Z669">IF(D669="Electric","--",IF(D669="Diesel",_xlfn._xlws.FILTER(ORDEF[NOXdr],(ORDEF[HP]=I669)*(ORDEF[Model_Year]=E669)),""))</f>
        <v/>
      </c>
      <c r="AA669" s="159" cm="1">
        <f t="array" ref="AA669">IF(E669="Electric","--",IF(D669="Gasoline",_xlfn._xlws.FILTER(LSIEF[NOX DR],(LSIEF[Fuel]=D669)*(LSIEF[HP Bin]=I669)*(LSIEF[Model Year]=E669)),""))</f>
        <v>1.27E-4</v>
      </c>
      <c r="AB669" s="159">
        <f t="shared" si="186"/>
        <v>1.27E-4</v>
      </c>
      <c r="AC669" s="158" t="str" cm="1">
        <f t="array" ref="AC669">IF(D669="Electric","--",IF(D669="Diesel",_xlfn._xlws.FILTER(DFCF2[Fuel_HC],(DFCF2[MY]=E669)),""))</f>
        <v/>
      </c>
      <c r="AD669" s="158" cm="1">
        <f t="array" ref="AD669">IF(D669="Electric","--",IF(D669="Gasoline",_xlfn._xlws.FILTER(GFCF2[Fuel_HC],(GFCF2[MY]=E669)),""))</f>
        <v>1</v>
      </c>
      <c r="AE669" s="158">
        <f t="shared" si="187"/>
        <v>1</v>
      </c>
      <c r="AF669" s="157" t="str" cm="1">
        <f t="array" ref="AF669">IF(D669="Electric","--",IF(D669="Diesel",_xlfn._xlws.FILTER(DFCF2[Fuel_NOX],(DFCF2[MY]=E669)),""))</f>
        <v/>
      </c>
      <c r="AG669" s="157" cm="1">
        <f t="array" ref="AG669">IF(D669="Electric","--",IF(D669="Gasoline",_xlfn._xlws.FILTER(GFCF2[Fuel_NOX],(GFCF2[MY]=E669)),""))</f>
        <v>0.97699999999999998</v>
      </c>
      <c r="AH669" s="157">
        <f t="shared" si="188"/>
        <v>0.97699999999999998</v>
      </c>
      <c r="AI669" s="158">
        <f t="shared" si="189"/>
        <v>1.9005000000000001</v>
      </c>
      <c r="AJ669" s="158">
        <f t="shared" si="190"/>
        <v>13.510932999999998</v>
      </c>
      <c r="AK669" s="158">
        <f t="shared" si="191"/>
        <v>153.1101402785942</v>
      </c>
      <c r="AL669" s="158">
        <f t="shared" si="192"/>
        <v>1088.4824240592934</v>
      </c>
      <c r="AM669" s="158">
        <f t="shared" si="193"/>
        <v>7.6555070139297104E-2</v>
      </c>
      <c r="AN669" s="158">
        <f t="shared" si="194"/>
        <v>0.5442412120296467</v>
      </c>
      <c r="AO669" s="158">
        <f t="shared" si="195"/>
        <v>7.0415353514125478E-2</v>
      </c>
      <c r="AP669" s="157"/>
      <c r="AQ669" s="161"/>
      <c r="AR669" s="161"/>
      <c r="AS669" s="161" t="str">
        <f>IF(ISNA(VLOOKUP($B669,'2017 Emission Inventory'!$B$2:$B$803,1,FALSE)),"No","Yes")</f>
        <v>Yes</v>
      </c>
      <c r="AT669" s="161" t="str">
        <f>IFERROR(INDEX('2017 Emission Inventory'!$C$2:$C$803,MATCH($B669,'2017 Emission Inventory'!$B$2:$B$803,0)),"")</f>
        <v>Service Truck</v>
      </c>
      <c r="AU669" s="161" t="str">
        <f>IFERROR(INDEX('2017 Emission Inventory'!$D$2:$D$803,MATCH($B669,'2017 Emission Inventory'!$B$2:$B$803,0)),"")</f>
        <v>Gasoline</v>
      </c>
      <c r="AV669" s="161">
        <f>IFERROR(INDEX('2017 Emission Inventory'!$E$2:$E$803,MATCH($B669,'2017 Emission Inventory'!$B$2:$B$803,0)),"")</f>
        <v>2000</v>
      </c>
      <c r="AW669" s="161">
        <f>IFERROR(INDEX('2017 Emission Inventory'!$F$2:$F$803,MATCH($B669,'2017 Emission Inventory'!$B$2:$B$803,0)),"")</f>
        <v>217</v>
      </c>
      <c r="AX669" s="161">
        <f>IFERROR(INDEX('2017 Emission Inventory'!$G$2:$G$803,MATCH($B669,'2017 Emission Inventory'!$B$2:$B$803,0)),"")</f>
        <v>842</v>
      </c>
      <c r="AY669" s="162">
        <f>IFERROR(INDEX('2017 Emission Inventory'!$AL$2:$AL$803,MATCH($B669,'2017 Emission Inventory'!$B$2:$B$803,0)),"")</f>
        <v>1088.4824240592934</v>
      </c>
      <c r="AZ669" s="163">
        <f t="shared" si="196"/>
        <v>0</v>
      </c>
      <c r="BB669" s="166"/>
    </row>
    <row r="670" spans="1:54" s="160" customFormat="1" x14ac:dyDescent="0.35">
      <c r="A670" s="157">
        <v>669</v>
      </c>
      <c r="B670" s="157">
        <v>48517</v>
      </c>
      <c r="C670" s="157" t="s">
        <v>576</v>
      </c>
      <c r="D670" s="157" t="s">
        <v>16</v>
      </c>
      <c r="E670" s="157">
        <v>2000</v>
      </c>
      <c r="F670" s="157">
        <v>217</v>
      </c>
      <c r="G670" s="157">
        <v>842</v>
      </c>
      <c r="H670" s="157"/>
      <c r="I670" s="157">
        <f t="shared" si="180"/>
        <v>300</v>
      </c>
      <c r="J670" s="157" t="str">
        <f>IF(D670="Electric","--",IF(D670="Diesel",VLOOKUP(C670,[2]ORDLF!A:B,2,FALSE),""))</f>
        <v/>
      </c>
      <c r="K670" s="157">
        <f>IF(D670="Electric","--",IF(D670="Gasoline",VLOOKUP(C670,LSILF!A:C,3,FALSE),""))</f>
        <v>0.2</v>
      </c>
      <c r="L670" s="158">
        <f t="shared" si="197"/>
        <v>0.2</v>
      </c>
      <c r="M670" s="157" t="str" cm="1">
        <f t="array" ref="M670">IF(D670="Electric","--",IF(D670="Diesel",_xlfn._xlws.FILTER(DIESCH[CH Cap],(DIESCH[HP Bin]=I670)),""))</f>
        <v/>
      </c>
      <c r="N670" s="157" cm="1">
        <f t="array" ref="N670">IF(D670="Electric","--",IF(D670="Gasoline",_xlfn._xlws.FILTER(LSICH[CH Cap],(LSICH[Fuel Type]=D670)*(LSICH[MY]=E670)),""))</f>
        <v>7000</v>
      </c>
      <c r="O670" s="157">
        <f t="shared" si="181"/>
        <v>7000</v>
      </c>
      <c r="P670" s="157">
        <f t="shared" si="182"/>
        <v>16840</v>
      </c>
      <c r="Q670" s="157" t="str" cm="1">
        <f t="array" ref="Q670">IF(D670="Electric","--",IF(D670="Diesel",_xlfn._xlws.FILTER(ORDEF[HC-ZH (g/hp-hr)],(ORDEF[HP]=I670)*(ORDEF[Model_Year]=E670)),""))</f>
        <v/>
      </c>
      <c r="R670" s="157" cm="1">
        <f t="array" ref="R670">IF(D670="Electric","--",IF(D670="Gasoline",_xlfn._xlws.FILTER(LSIEF[HC-ZH (g/hp-hr)],(LSIEF[Fuel]=D670)*(LSIEF[HP Bin]=I670)*(LSIEF[Model Year]=E670)),""))</f>
        <v>1.61</v>
      </c>
      <c r="S670" s="158">
        <f t="shared" si="183"/>
        <v>1.61</v>
      </c>
      <c r="T670" s="159" t="str" cm="1">
        <f t="array" ref="T670">IF(D670="Electric","--",IF(D670="Diesel",_xlfn._xlws.FILTER(ORDEF[HCDR],(ORDEF[HP]=I670)*(ORDEF[Model_Year]=E670),),""))</f>
        <v/>
      </c>
      <c r="U670" s="159" cm="1">
        <f t="array" ref="U670">IF(D670="Electric","--",IF(D670="Gasoline",_xlfn._xlws.FILTER(LSIEF[HC DR],(LSIEF[Fuel]=D670)*(LSIEF[HP Bin]=I670)*(LSIEF[Model Year]=E670)),""))</f>
        <v>4.1499999999999999E-5</v>
      </c>
      <c r="V670" s="159">
        <f t="shared" si="184"/>
        <v>4.1499999999999999E-5</v>
      </c>
      <c r="W670" s="158" t="str" cm="1">
        <f t="array" ref="W670">IF(D670="Electric","--",IF(D670="Diesel",_xlfn._xlws.FILTER(ORDEF[NOXzh],(ORDEF[HP]=I670)*(ORDEF[Model_Year]=E670)),""))</f>
        <v/>
      </c>
      <c r="X670" s="158" cm="1">
        <f t="array" ref="X670">IF(D670="Electric","--",IF(D670="Gasoline",_xlfn._xlws.FILTER(LSIEF[NOX-ZH (g/hp-hr)],(LSIEF[Fuel]=D670)*(LSIEF[HP Bin]=I670)*(LSIEF[Model Year]=E670)),""))</f>
        <v>12.94</v>
      </c>
      <c r="Y670" s="158">
        <f t="shared" si="185"/>
        <v>12.94</v>
      </c>
      <c r="Z670" s="159" t="str" cm="1">
        <f t="array" ref="Z670">IF(D670="Electric","--",IF(D670="Diesel",_xlfn._xlws.FILTER(ORDEF[NOXdr],(ORDEF[HP]=I670)*(ORDEF[Model_Year]=E670)),""))</f>
        <v/>
      </c>
      <c r="AA670" s="159" cm="1">
        <f t="array" ref="AA670">IF(E670="Electric","--",IF(D670="Gasoline",_xlfn._xlws.FILTER(LSIEF[NOX DR],(LSIEF[Fuel]=D670)*(LSIEF[HP Bin]=I670)*(LSIEF[Model Year]=E670)),""))</f>
        <v>1.27E-4</v>
      </c>
      <c r="AB670" s="159">
        <f t="shared" si="186"/>
        <v>1.27E-4</v>
      </c>
      <c r="AC670" s="158" t="str" cm="1">
        <f t="array" ref="AC670">IF(D670="Electric","--",IF(D670="Diesel",_xlfn._xlws.FILTER(DFCF2[Fuel_HC],(DFCF2[MY]=E670)),""))</f>
        <v/>
      </c>
      <c r="AD670" s="158" cm="1">
        <f t="array" ref="AD670">IF(D670="Electric","--",IF(D670="Gasoline",_xlfn._xlws.FILTER(GFCF2[Fuel_HC],(GFCF2[MY]=E670)),""))</f>
        <v>1</v>
      </c>
      <c r="AE670" s="158">
        <f t="shared" si="187"/>
        <v>1</v>
      </c>
      <c r="AF670" s="157" t="str" cm="1">
        <f t="array" ref="AF670">IF(D670="Electric","--",IF(D670="Diesel",_xlfn._xlws.FILTER(DFCF2[Fuel_NOX],(DFCF2[MY]=E670)),""))</f>
        <v/>
      </c>
      <c r="AG670" s="157" cm="1">
        <f t="array" ref="AG670">IF(D670="Electric","--",IF(D670="Gasoline",_xlfn._xlws.FILTER(GFCF2[Fuel_NOX],(GFCF2[MY]=E670)),""))</f>
        <v>0.97699999999999998</v>
      </c>
      <c r="AH670" s="157">
        <f t="shared" si="188"/>
        <v>0.97699999999999998</v>
      </c>
      <c r="AI670" s="158">
        <f t="shared" si="189"/>
        <v>1.9005000000000001</v>
      </c>
      <c r="AJ670" s="158">
        <f t="shared" si="190"/>
        <v>13.510932999999998</v>
      </c>
      <c r="AK670" s="158">
        <f t="shared" si="191"/>
        <v>153.1101402785942</v>
      </c>
      <c r="AL670" s="158">
        <f t="shared" si="192"/>
        <v>1088.4824240592934</v>
      </c>
      <c r="AM670" s="158">
        <f t="shared" si="193"/>
        <v>7.6555070139297104E-2</v>
      </c>
      <c r="AN670" s="158">
        <f t="shared" si="194"/>
        <v>0.5442412120296467</v>
      </c>
      <c r="AO670" s="158">
        <f t="shared" si="195"/>
        <v>7.0415353514125478E-2</v>
      </c>
      <c r="AP670" s="157"/>
      <c r="AQ670" s="161"/>
      <c r="AR670" s="161"/>
      <c r="AS670" s="161" t="str">
        <f>IF(ISNA(VLOOKUP($B670,'2017 Emission Inventory'!$B$2:$B$803,1,FALSE)),"No","Yes")</f>
        <v>Yes</v>
      </c>
      <c r="AT670" s="161" t="str">
        <f>IFERROR(INDEX('2017 Emission Inventory'!$C$2:$C$803,MATCH($B670,'2017 Emission Inventory'!$B$2:$B$803,0)),"")</f>
        <v>Service Truck</v>
      </c>
      <c r="AU670" s="161" t="str">
        <f>IFERROR(INDEX('2017 Emission Inventory'!$D$2:$D$803,MATCH($B670,'2017 Emission Inventory'!$B$2:$B$803,0)),"")</f>
        <v>Gasoline</v>
      </c>
      <c r="AV670" s="161">
        <f>IFERROR(INDEX('2017 Emission Inventory'!$E$2:$E$803,MATCH($B670,'2017 Emission Inventory'!$B$2:$B$803,0)),"")</f>
        <v>2000</v>
      </c>
      <c r="AW670" s="161">
        <f>IFERROR(INDEX('2017 Emission Inventory'!$F$2:$F$803,MATCH($B670,'2017 Emission Inventory'!$B$2:$B$803,0)),"")</f>
        <v>217</v>
      </c>
      <c r="AX670" s="161">
        <f>IFERROR(INDEX('2017 Emission Inventory'!$G$2:$G$803,MATCH($B670,'2017 Emission Inventory'!$B$2:$B$803,0)),"")</f>
        <v>842</v>
      </c>
      <c r="AY670" s="162">
        <f>IFERROR(INDEX('2017 Emission Inventory'!$AL$2:$AL$803,MATCH($B670,'2017 Emission Inventory'!$B$2:$B$803,0)),"")</f>
        <v>1088.4824240592934</v>
      </c>
      <c r="AZ670" s="163">
        <f t="shared" si="196"/>
        <v>0</v>
      </c>
      <c r="BB670" s="166"/>
    </row>
    <row r="671" spans="1:54" s="160" customFormat="1" x14ac:dyDescent="0.35">
      <c r="A671" s="157">
        <v>670</v>
      </c>
      <c r="B671" s="157">
        <v>48518</v>
      </c>
      <c r="C671" s="157" t="s">
        <v>576</v>
      </c>
      <c r="D671" s="157" t="s">
        <v>16</v>
      </c>
      <c r="E671" s="157">
        <v>2000</v>
      </c>
      <c r="F671" s="157">
        <v>217</v>
      </c>
      <c r="G671" s="157">
        <v>842</v>
      </c>
      <c r="H671" s="157"/>
      <c r="I671" s="157">
        <f t="shared" si="180"/>
        <v>300</v>
      </c>
      <c r="J671" s="157" t="str">
        <f>IF(D671="Electric","--",IF(D671="Diesel",VLOOKUP(C671,[2]ORDLF!A:B,2,FALSE),""))</f>
        <v/>
      </c>
      <c r="K671" s="157">
        <f>IF(D671="Electric","--",IF(D671="Gasoline",VLOOKUP(C671,LSILF!A:C,3,FALSE),""))</f>
        <v>0.2</v>
      </c>
      <c r="L671" s="158">
        <f t="shared" si="197"/>
        <v>0.2</v>
      </c>
      <c r="M671" s="157" t="str" cm="1">
        <f t="array" ref="M671">IF(D671="Electric","--",IF(D671="Diesel",_xlfn._xlws.FILTER(DIESCH[CH Cap],(DIESCH[HP Bin]=I671)),""))</f>
        <v/>
      </c>
      <c r="N671" s="157" cm="1">
        <f t="array" ref="N671">IF(D671="Electric","--",IF(D671="Gasoline",_xlfn._xlws.FILTER(LSICH[CH Cap],(LSICH[Fuel Type]=D671)*(LSICH[MY]=E671)),""))</f>
        <v>7000</v>
      </c>
      <c r="O671" s="157">
        <f t="shared" si="181"/>
        <v>7000</v>
      </c>
      <c r="P671" s="157">
        <f t="shared" si="182"/>
        <v>16840</v>
      </c>
      <c r="Q671" s="157" t="str" cm="1">
        <f t="array" ref="Q671">IF(D671="Electric","--",IF(D671="Diesel",_xlfn._xlws.FILTER(ORDEF[HC-ZH (g/hp-hr)],(ORDEF[HP]=I671)*(ORDEF[Model_Year]=E671)),""))</f>
        <v/>
      </c>
      <c r="R671" s="157" cm="1">
        <f t="array" ref="R671">IF(D671="Electric","--",IF(D671="Gasoline",_xlfn._xlws.FILTER(LSIEF[HC-ZH (g/hp-hr)],(LSIEF[Fuel]=D671)*(LSIEF[HP Bin]=I671)*(LSIEF[Model Year]=E671)),""))</f>
        <v>1.61</v>
      </c>
      <c r="S671" s="158">
        <f t="shared" si="183"/>
        <v>1.61</v>
      </c>
      <c r="T671" s="159" t="str" cm="1">
        <f t="array" ref="T671">IF(D671="Electric","--",IF(D671="Diesel",_xlfn._xlws.FILTER(ORDEF[HCDR],(ORDEF[HP]=I671)*(ORDEF[Model_Year]=E671),),""))</f>
        <v/>
      </c>
      <c r="U671" s="159" cm="1">
        <f t="array" ref="U671">IF(D671="Electric","--",IF(D671="Gasoline",_xlfn._xlws.FILTER(LSIEF[HC DR],(LSIEF[Fuel]=D671)*(LSIEF[HP Bin]=I671)*(LSIEF[Model Year]=E671)),""))</f>
        <v>4.1499999999999999E-5</v>
      </c>
      <c r="V671" s="159">
        <f t="shared" si="184"/>
        <v>4.1499999999999999E-5</v>
      </c>
      <c r="W671" s="158" t="str" cm="1">
        <f t="array" ref="W671">IF(D671="Electric","--",IF(D671="Diesel",_xlfn._xlws.FILTER(ORDEF[NOXzh],(ORDEF[HP]=I671)*(ORDEF[Model_Year]=E671)),""))</f>
        <v/>
      </c>
      <c r="X671" s="158" cm="1">
        <f t="array" ref="X671">IF(D671="Electric","--",IF(D671="Gasoline",_xlfn._xlws.FILTER(LSIEF[NOX-ZH (g/hp-hr)],(LSIEF[Fuel]=D671)*(LSIEF[HP Bin]=I671)*(LSIEF[Model Year]=E671)),""))</f>
        <v>12.94</v>
      </c>
      <c r="Y671" s="158">
        <f t="shared" si="185"/>
        <v>12.94</v>
      </c>
      <c r="Z671" s="159" t="str" cm="1">
        <f t="array" ref="Z671">IF(D671="Electric","--",IF(D671="Diesel",_xlfn._xlws.FILTER(ORDEF[NOXdr],(ORDEF[HP]=I671)*(ORDEF[Model_Year]=E671)),""))</f>
        <v/>
      </c>
      <c r="AA671" s="159" cm="1">
        <f t="array" ref="AA671">IF(E671="Electric","--",IF(D671="Gasoline",_xlfn._xlws.FILTER(LSIEF[NOX DR],(LSIEF[Fuel]=D671)*(LSIEF[HP Bin]=I671)*(LSIEF[Model Year]=E671)),""))</f>
        <v>1.27E-4</v>
      </c>
      <c r="AB671" s="159">
        <f t="shared" si="186"/>
        <v>1.27E-4</v>
      </c>
      <c r="AC671" s="158" t="str" cm="1">
        <f t="array" ref="AC671">IF(D671="Electric","--",IF(D671="Diesel",_xlfn._xlws.FILTER(DFCF2[Fuel_HC],(DFCF2[MY]=E671)),""))</f>
        <v/>
      </c>
      <c r="AD671" s="158" cm="1">
        <f t="array" ref="AD671">IF(D671="Electric","--",IF(D671="Gasoline",_xlfn._xlws.FILTER(GFCF2[Fuel_HC],(GFCF2[MY]=E671)),""))</f>
        <v>1</v>
      </c>
      <c r="AE671" s="158">
        <f t="shared" si="187"/>
        <v>1</v>
      </c>
      <c r="AF671" s="157" t="str" cm="1">
        <f t="array" ref="AF671">IF(D671="Electric","--",IF(D671="Diesel",_xlfn._xlws.FILTER(DFCF2[Fuel_NOX],(DFCF2[MY]=E671)),""))</f>
        <v/>
      </c>
      <c r="AG671" s="157" cm="1">
        <f t="array" ref="AG671">IF(D671="Electric","--",IF(D671="Gasoline",_xlfn._xlws.FILTER(GFCF2[Fuel_NOX],(GFCF2[MY]=E671)),""))</f>
        <v>0.97699999999999998</v>
      </c>
      <c r="AH671" s="157">
        <f t="shared" si="188"/>
        <v>0.97699999999999998</v>
      </c>
      <c r="AI671" s="158">
        <f t="shared" si="189"/>
        <v>1.9005000000000001</v>
      </c>
      <c r="AJ671" s="158">
        <f t="shared" si="190"/>
        <v>13.510932999999998</v>
      </c>
      <c r="AK671" s="158">
        <f t="shared" si="191"/>
        <v>153.1101402785942</v>
      </c>
      <c r="AL671" s="158">
        <f t="shared" si="192"/>
        <v>1088.4824240592934</v>
      </c>
      <c r="AM671" s="158">
        <f t="shared" si="193"/>
        <v>7.6555070139297104E-2</v>
      </c>
      <c r="AN671" s="158">
        <f t="shared" si="194"/>
        <v>0.5442412120296467</v>
      </c>
      <c r="AO671" s="158">
        <f t="shared" si="195"/>
        <v>7.0415353514125478E-2</v>
      </c>
      <c r="AP671" s="157"/>
      <c r="AQ671" s="161"/>
      <c r="AR671" s="161"/>
      <c r="AS671" s="161" t="str">
        <f>IF(ISNA(VLOOKUP($B671,'2017 Emission Inventory'!$B$2:$B$803,1,FALSE)),"No","Yes")</f>
        <v>Yes</v>
      </c>
      <c r="AT671" s="161" t="str">
        <f>IFERROR(INDEX('2017 Emission Inventory'!$C$2:$C$803,MATCH($B671,'2017 Emission Inventory'!$B$2:$B$803,0)),"")</f>
        <v>Service Truck</v>
      </c>
      <c r="AU671" s="161" t="str">
        <f>IFERROR(INDEX('2017 Emission Inventory'!$D$2:$D$803,MATCH($B671,'2017 Emission Inventory'!$B$2:$B$803,0)),"")</f>
        <v>Gasoline</v>
      </c>
      <c r="AV671" s="161">
        <f>IFERROR(INDEX('2017 Emission Inventory'!$E$2:$E$803,MATCH($B671,'2017 Emission Inventory'!$B$2:$B$803,0)),"")</f>
        <v>2000</v>
      </c>
      <c r="AW671" s="161">
        <f>IFERROR(INDEX('2017 Emission Inventory'!$F$2:$F$803,MATCH($B671,'2017 Emission Inventory'!$B$2:$B$803,0)),"")</f>
        <v>217</v>
      </c>
      <c r="AX671" s="161">
        <f>IFERROR(INDEX('2017 Emission Inventory'!$G$2:$G$803,MATCH($B671,'2017 Emission Inventory'!$B$2:$B$803,0)),"")</f>
        <v>842</v>
      </c>
      <c r="AY671" s="162">
        <f>IFERROR(INDEX('2017 Emission Inventory'!$AL$2:$AL$803,MATCH($B671,'2017 Emission Inventory'!$B$2:$B$803,0)),"")</f>
        <v>1088.4824240592934</v>
      </c>
      <c r="AZ671" s="163">
        <f t="shared" si="196"/>
        <v>0</v>
      </c>
      <c r="BB671" s="166"/>
    </row>
    <row r="672" spans="1:54" s="160" customFormat="1" x14ac:dyDescent="0.35">
      <c r="A672" s="157">
        <v>671</v>
      </c>
      <c r="B672" s="157">
        <v>48683</v>
      </c>
      <c r="C672" s="157" t="s">
        <v>576</v>
      </c>
      <c r="D672" s="157" t="s">
        <v>16</v>
      </c>
      <c r="E672" s="157">
        <v>2001</v>
      </c>
      <c r="F672" s="157">
        <v>135</v>
      </c>
      <c r="G672" s="157">
        <v>842</v>
      </c>
      <c r="H672" s="157"/>
      <c r="I672" s="157">
        <f t="shared" si="180"/>
        <v>175</v>
      </c>
      <c r="J672" s="157" t="str">
        <f>IF(D672="Electric","--",IF(D672="Diesel",VLOOKUP(C672,[2]ORDLF!A:B,2,FALSE),""))</f>
        <v/>
      </c>
      <c r="K672" s="157">
        <f>IF(D672="Electric","--",IF(D672="Gasoline",VLOOKUP(C672,LSILF!A:C,3,FALSE),""))</f>
        <v>0.2</v>
      </c>
      <c r="L672" s="158">
        <f t="shared" si="197"/>
        <v>0.2</v>
      </c>
      <c r="M672" s="157" t="str" cm="1">
        <f t="array" ref="M672">IF(D672="Electric","--",IF(D672="Diesel",_xlfn._xlws.FILTER(DIESCH[CH Cap],(DIESCH[HP Bin]=I672)),""))</f>
        <v/>
      </c>
      <c r="N672" s="157" cm="1">
        <f t="array" ref="N672">IF(D672="Electric","--",IF(D672="Gasoline",_xlfn._xlws.FILTER(LSICH[CH Cap],(LSICH[Fuel Type]=D672)*(LSICH[MY]=E672)),""))</f>
        <v>7000</v>
      </c>
      <c r="O672" s="157">
        <f t="shared" si="181"/>
        <v>7000</v>
      </c>
      <c r="P672" s="157">
        <f t="shared" si="182"/>
        <v>15998</v>
      </c>
      <c r="Q672" s="157" t="str" cm="1">
        <f t="array" ref="Q672">IF(D672="Electric","--",IF(D672="Diesel",_xlfn._xlws.FILTER(ORDEF[HC-ZH (g/hp-hr)],(ORDEF[HP]=I672)*(ORDEF[Model_Year]=E672)),""))</f>
        <v/>
      </c>
      <c r="R672" s="157" cm="1">
        <f t="array" ref="R672">IF(D672="Electric","--",IF(D672="Gasoline",_xlfn._xlws.FILTER(LSIEF[HC-ZH (g/hp-hr)],(LSIEF[Fuel]=D672)*(LSIEF[HP Bin]=I672)*(LSIEF[Model Year]=E672)),""))</f>
        <v>1.33</v>
      </c>
      <c r="S672" s="158">
        <f t="shared" si="183"/>
        <v>1.33</v>
      </c>
      <c r="T672" s="159" t="str" cm="1">
        <f t="array" ref="T672">IF(D672="Electric","--",IF(D672="Diesel",_xlfn._xlws.FILTER(ORDEF[HCDR],(ORDEF[HP]=I672)*(ORDEF[Model_Year]=E672),),""))</f>
        <v/>
      </c>
      <c r="U672" s="159" cm="1">
        <f t="array" ref="U672">IF(D672="Electric","--",IF(D672="Gasoline",_xlfn._xlws.FILTER(LSIEF[HC DR],(LSIEF[Fuel]=D672)*(LSIEF[HP Bin]=I672)*(LSIEF[Model Year]=E672)),""))</f>
        <v>3.9799999999999998E-5</v>
      </c>
      <c r="V672" s="159">
        <f t="shared" si="184"/>
        <v>3.9799999999999998E-5</v>
      </c>
      <c r="W672" s="158" t="str" cm="1">
        <f t="array" ref="W672">IF(D672="Electric","--",IF(D672="Diesel",_xlfn._xlws.FILTER(ORDEF[NOXzh],(ORDEF[HP]=I672)*(ORDEF[Model_Year]=E672)),""))</f>
        <v/>
      </c>
      <c r="X672" s="158" cm="1">
        <f t="array" ref="X672">IF(D672="Electric","--",IF(D672="Gasoline",_xlfn._xlws.FILTER(LSIEF[NOX-ZH (g/hp-hr)],(LSIEF[Fuel]=D672)*(LSIEF[HP Bin]=I672)*(LSIEF[Model Year]=E672)),""))</f>
        <v>10.29</v>
      </c>
      <c r="Y672" s="158">
        <f t="shared" si="185"/>
        <v>10.29</v>
      </c>
      <c r="Z672" s="159" t="str" cm="1">
        <f t="array" ref="Z672">IF(D672="Electric","--",IF(D672="Diesel",_xlfn._xlws.FILTER(ORDEF[NOXdr],(ORDEF[HP]=I672)*(ORDEF[Model_Year]=E672)),""))</f>
        <v/>
      </c>
      <c r="AA672" s="159" cm="1">
        <f t="array" ref="AA672">IF(E672="Electric","--",IF(D672="Gasoline",_xlfn._xlws.FILTER(LSIEF[NOX DR],(LSIEF[Fuel]=D672)*(LSIEF[HP Bin]=I672)*(LSIEF[Model Year]=E672)),""))</f>
        <v>1.0900000000000001E-4</v>
      </c>
      <c r="AB672" s="159">
        <f t="shared" si="186"/>
        <v>1.0900000000000001E-4</v>
      </c>
      <c r="AC672" s="158" t="str" cm="1">
        <f t="array" ref="AC672">IF(D672="Electric","--",IF(D672="Diesel",_xlfn._xlws.FILTER(DFCF2[Fuel_HC],(DFCF2[MY]=E672)),""))</f>
        <v/>
      </c>
      <c r="AD672" s="158" cm="1">
        <f t="array" ref="AD672">IF(D672="Electric","--",IF(D672="Gasoline",_xlfn._xlws.FILTER(GFCF2[Fuel_HC],(GFCF2[MY]=E672)),""))</f>
        <v>1</v>
      </c>
      <c r="AE672" s="158">
        <f t="shared" si="187"/>
        <v>1</v>
      </c>
      <c r="AF672" s="157" t="str" cm="1">
        <f t="array" ref="AF672">IF(D672="Electric","--",IF(D672="Diesel",_xlfn._xlws.FILTER(DFCF2[Fuel_NOX],(DFCF2[MY]=E672)),""))</f>
        <v/>
      </c>
      <c r="AG672" s="157" cm="1">
        <f t="array" ref="AG672">IF(D672="Electric","--",IF(D672="Gasoline",_xlfn._xlws.FILTER(GFCF2[Fuel_NOX],(GFCF2[MY]=E672)),""))</f>
        <v>0.97699999999999998</v>
      </c>
      <c r="AH672" s="157">
        <f t="shared" si="188"/>
        <v>0.97699999999999998</v>
      </c>
      <c r="AI672" s="158">
        <f t="shared" si="189"/>
        <v>1.6086</v>
      </c>
      <c r="AJ672" s="158">
        <f t="shared" si="190"/>
        <v>10.798780999999998</v>
      </c>
      <c r="AK672" s="158">
        <f t="shared" si="191"/>
        <v>80.622856156068053</v>
      </c>
      <c r="AL672" s="158">
        <f t="shared" si="192"/>
        <v>541.2337232524435</v>
      </c>
      <c r="AM672" s="158">
        <f t="shared" si="193"/>
        <v>4.0311428078034027E-2</v>
      </c>
      <c r="AN672" s="158">
        <f t="shared" si="194"/>
        <v>0.27061686162622173</v>
      </c>
      <c r="AO672" s="158">
        <f t="shared" si="195"/>
        <v>3.7078451546175693E-2</v>
      </c>
      <c r="AP672" s="157"/>
      <c r="AQ672" s="161"/>
      <c r="AR672" s="161"/>
      <c r="AS672" s="161" t="str">
        <f>IF(ISNA(VLOOKUP($B672,'2017 Emission Inventory'!$B$2:$B$803,1,FALSE)),"No","Yes")</f>
        <v>Yes</v>
      </c>
      <c r="AT672" s="161" t="str">
        <f>IFERROR(INDEX('2017 Emission Inventory'!$C$2:$C$803,MATCH($B672,'2017 Emission Inventory'!$B$2:$B$803,0)),"")</f>
        <v>Service Truck</v>
      </c>
      <c r="AU672" s="161" t="str">
        <f>IFERROR(INDEX('2017 Emission Inventory'!$D$2:$D$803,MATCH($B672,'2017 Emission Inventory'!$B$2:$B$803,0)),"")</f>
        <v>Gasoline</v>
      </c>
      <c r="AV672" s="161">
        <f>IFERROR(INDEX('2017 Emission Inventory'!$E$2:$E$803,MATCH($B672,'2017 Emission Inventory'!$B$2:$B$803,0)),"")</f>
        <v>2001</v>
      </c>
      <c r="AW672" s="161">
        <f>IFERROR(INDEX('2017 Emission Inventory'!$F$2:$F$803,MATCH($B672,'2017 Emission Inventory'!$B$2:$B$803,0)),"")</f>
        <v>135</v>
      </c>
      <c r="AX672" s="161">
        <f>IFERROR(INDEX('2017 Emission Inventory'!$G$2:$G$803,MATCH($B672,'2017 Emission Inventory'!$B$2:$B$803,0)),"")</f>
        <v>842</v>
      </c>
      <c r="AY672" s="162">
        <f>IFERROR(INDEX('2017 Emission Inventory'!$AL$2:$AL$803,MATCH($B672,'2017 Emission Inventory'!$B$2:$B$803,0)),"")</f>
        <v>541.2337232524435</v>
      </c>
      <c r="AZ672" s="163">
        <f t="shared" si="196"/>
        <v>0</v>
      </c>
      <c r="BB672" s="166"/>
    </row>
    <row r="673" spans="1:54" s="160" customFormat="1" x14ac:dyDescent="0.35">
      <c r="A673" s="157">
        <v>672</v>
      </c>
      <c r="B673" s="157">
        <v>48787</v>
      </c>
      <c r="C673" s="157" t="s">
        <v>576</v>
      </c>
      <c r="D673" s="157" t="s">
        <v>16</v>
      </c>
      <c r="E673" s="157">
        <v>2001</v>
      </c>
      <c r="F673" s="157">
        <v>225</v>
      </c>
      <c r="G673" s="157">
        <v>841.08695652173901</v>
      </c>
      <c r="H673" s="157"/>
      <c r="I673" s="157">
        <f t="shared" si="180"/>
        <v>300</v>
      </c>
      <c r="J673" s="157" t="str">
        <f>IF(D673="Electric","--",IF(D673="Diesel",VLOOKUP(C673,[2]ORDLF!A:B,2,FALSE),""))</f>
        <v/>
      </c>
      <c r="K673" s="157">
        <f>IF(D673="Electric","--",IF(D673="Gasoline",VLOOKUP(C673,LSILF!A:C,3,FALSE),""))</f>
        <v>0.2</v>
      </c>
      <c r="L673" s="158">
        <f t="shared" si="197"/>
        <v>0.2</v>
      </c>
      <c r="M673" s="157" t="str" cm="1">
        <f t="array" ref="M673">IF(D673="Electric","--",IF(D673="Diesel",_xlfn._xlws.FILTER(DIESCH[CH Cap],(DIESCH[HP Bin]=I673)),""))</f>
        <v/>
      </c>
      <c r="N673" s="157" cm="1">
        <f t="array" ref="N673">IF(D673="Electric","--",IF(D673="Gasoline",_xlfn._xlws.FILTER(LSICH[CH Cap],(LSICH[Fuel Type]=D673)*(LSICH[MY]=E673)),""))</f>
        <v>7000</v>
      </c>
      <c r="O673" s="157">
        <f t="shared" si="181"/>
        <v>7000</v>
      </c>
      <c r="P673" s="157">
        <f t="shared" si="182"/>
        <v>15980.65217391304</v>
      </c>
      <c r="Q673" s="157" t="str" cm="1">
        <f t="array" ref="Q673">IF(D673="Electric","--",IF(D673="Diesel",_xlfn._xlws.FILTER(ORDEF[HC-ZH (g/hp-hr)],(ORDEF[HP]=I673)*(ORDEF[Model_Year]=E673)),""))</f>
        <v/>
      </c>
      <c r="R673" s="157" cm="1">
        <f t="array" ref="R673">IF(D673="Electric","--",IF(D673="Gasoline",_xlfn._xlws.FILTER(LSIEF[HC-ZH (g/hp-hr)],(LSIEF[Fuel]=D673)*(LSIEF[HP Bin]=I673)*(LSIEF[Model Year]=E673)),""))</f>
        <v>1.33</v>
      </c>
      <c r="S673" s="158">
        <f t="shared" si="183"/>
        <v>1.33</v>
      </c>
      <c r="T673" s="159" t="str" cm="1">
        <f t="array" ref="T673">IF(D673="Electric","--",IF(D673="Diesel",_xlfn._xlws.FILTER(ORDEF[HCDR],(ORDEF[HP]=I673)*(ORDEF[Model_Year]=E673),),""))</f>
        <v/>
      </c>
      <c r="U673" s="159" cm="1">
        <f t="array" ref="U673">IF(D673="Electric","--",IF(D673="Gasoline",_xlfn._xlws.FILTER(LSIEF[HC DR],(LSIEF[Fuel]=D673)*(LSIEF[HP Bin]=I673)*(LSIEF[Model Year]=E673)),""))</f>
        <v>3.9799999999999998E-5</v>
      </c>
      <c r="V673" s="159">
        <f t="shared" si="184"/>
        <v>3.9799999999999998E-5</v>
      </c>
      <c r="W673" s="158" t="str" cm="1">
        <f t="array" ref="W673">IF(D673="Electric","--",IF(D673="Diesel",_xlfn._xlws.FILTER(ORDEF[NOXzh],(ORDEF[HP]=I673)*(ORDEF[Model_Year]=E673)),""))</f>
        <v/>
      </c>
      <c r="X673" s="158" cm="1">
        <f t="array" ref="X673">IF(D673="Electric","--",IF(D673="Gasoline",_xlfn._xlws.FILTER(LSIEF[NOX-ZH (g/hp-hr)],(LSIEF[Fuel]=D673)*(LSIEF[HP Bin]=I673)*(LSIEF[Model Year]=E673)),""))</f>
        <v>10.29</v>
      </c>
      <c r="Y673" s="158">
        <f t="shared" si="185"/>
        <v>10.29</v>
      </c>
      <c r="Z673" s="159" t="str" cm="1">
        <f t="array" ref="Z673">IF(D673="Electric","--",IF(D673="Diesel",_xlfn._xlws.FILTER(ORDEF[NOXdr],(ORDEF[HP]=I673)*(ORDEF[Model_Year]=E673)),""))</f>
        <v/>
      </c>
      <c r="AA673" s="159" cm="1">
        <f t="array" ref="AA673">IF(E673="Electric","--",IF(D673="Gasoline",_xlfn._xlws.FILTER(LSIEF[NOX DR],(LSIEF[Fuel]=D673)*(LSIEF[HP Bin]=I673)*(LSIEF[Model Year]=E673)),""))</f>
        <v>1.0900000000000001E-4</v>
      </c>
      <c r="AB673" s="159">
        <f t="shared" si="186"/>
        <v>1.0900000000000001E-4</v>
      </c>
      <c r="AC673" s="158" t="str" cm="1">
        <f t="array" ref="AC673">IF(D673="Electric","--",IF(D673="Diesel",_xlfn._xlws.FILTER(DFCF2[Fuel_HC],(DFCF2[MY]=E673)),""))</f>
        <v/>
      </c>
      <c r="AD673" s="158" cm="1">
        <f t="array" ref="AD673">IF(D673="Electric","--",IF(D673="Gasoline",_xlfn._xlws.FILTER(GFCF2[Fuel_HC],(GFCF2[MY]=E673)),""))</f>
        <v>1</v>
      </c>
      <c r="AE673" s="158">
        <f t="shared" si="187"/>
        <v>1</v>
      </c>
      <c r="AF673" s="157" t="str" cm="1">
        <f t="array" ref="AF673">IF(D673="Electric","--",IF(D673="Diesel",_xlfn._xlws.FILTER(DFCF2[Fuel_NOX],(DFCF2[MY]=E673)),""))</f>
        <v/>
      </c>
      <c r="AG673" s="157" cm="1">
        <f t="array" ref="AG673">IF(D673="Electric","--",IF(D673="Gasoline",_xlfn._xlws.FILTER(GFCF2[Fuel_NOX],(GFCF2[MY]=E673)),""))</f>
        <v>0.97699999999999998</v>
      </c>
      <c r="AH673" s="157">
        <f t="shared" si="188"/>
        <v>0.97699999999999998</v>
      </c>
      <c r="AI673" s="158">
        <f t="shared" si="189"/>
        <v>1.6086</v>
      </c>
      <c r="AJ673" s="158">
        <f t="shared" si="190"/>
        <v>10.798780999999998</v>
      </c>
      <c r="AK673" s="158">
        <f t="shared" si="191"/>
        <v>134.22571795407211</v>
      </c>
      <c r="AL673" s="158">
        <f t="shared" si="192"/>
        <v>901.07803851410711</v>
      </c>
      <c r="AM673" s="158">
        <f t="shared" si="193"/>
        <v>6.7112858977036061E-2</v>
      </c>
      <c r="AN673" s="158">
        <f t="shared" si="194"/>
        <v>0.45053901925705359</v>
      </c>
      <c r="AO673" s="158">
        <f t="shared" si="195"/>
        <v>6.1730407687077764E-2</v>
      </c>
      <c r="AP673" s="157"/>
      <c r="AQ673" s="161"/>
      <c r="AR673" s="161"/>
      <c r="AS673" s="161" t="str">
        <f>IF(ISNA(VLOOKUP($B673,'2017 Emission Inventory'!$B$2:$B$803,1,FALSE)),"No","Yes")</f>
        <v>Yes</v>
      </c>
      <c r="AT673" s="161" t="str">
        <f>IFERROR(INDEX('2017 Emission Inventory'!$C$2:$C$803,MATCH($B673,'2017 Emission Inventory'!$B$2:$B$803,0)),"")</f>
        <v>Service Truck</v>
      </c>
      <c r="AU673" s="161" t="str">
        <f>IFERROR(INDEX('2017 Emission Inventory'!$D$2:$D$803,MATCH($B673,'2017 Emission Inventory'!$B$2:$B$803,0)),"")</f>
        <v>Gasoline</v>
      </c>
      <c r="AV673" s="161">
        <f>IFERROR(INDEX('2017 Emission Inventory'!$E$2:$E$803,MATCH($B673,'2017 Emission Inventory'!$B$2:$B$803,0)),"")</f>
        <v>2001</v>
      </c>
      <c r="AW673" s="161">
        <f>IFERROR(INDEX('2017 Emission Inventory'!$F$2:$F$803,MATCH($B673,'2017 Emission Inventory'!$B$2:$B$803,0)),"")</f>
        <v>225</v>
      </c>
      <c r="AX673" s="161">
        <f>IFERROR(INDEX('2017 Emission Inventory'!$G$2:$G$803,MATCH($B673,'2017 Emission Inventory'!$B$2:$B$803,0)),"")</f>
        <v>837.84090909090901</v>
      </c>
      <c r="AY673" s="162">
        <f>IFERROR(INDEX('2017 Emission Inventory'!$AL$2:$AL$803,MATCH($B673,'2017 Emission Inventory'!$B$2:$B$803,0)),"")</f>
        <v>897.60046460903561</v>
      </c>
      <c r="AZ673" s="163">
        <f t="shared" si="196"/>
        <v>3.4775739050714947</v>
      </c>
      <c r="BB673" s="166"/>
    </row>
    <row r="674" spans="1:54" s="160" customFormat="1" x14ac:dyDescent="0.35">
      <c r="A674" s="157">
        <v>673</v>
      </c>
      <c r="B674" s="157">
        <v>48931</v>
      </c>
      <c r="C674" s="157" t="s">
        <v>576</v>
      </c>
      <c r="D674" s="157" t="s">
        <v>16</v>
      </c>
      <c r="E674" s="157">
        <v>2001</v>
      </c>
      <c r="F674" s="157">
        <v>135</v>
      </c>
      <c r="G674" s="157">
        <v>842</v>
      </c>
      <c r="H674" s="157"/>
      <c r="I674" s="157">
        <f t="shared" si="180"/>
        <v>175</v>
      </c>
      <c r="J674" s="157" t="str">
        <f>IF(D674="Electric","--",IF(D674="Diesel",VLOOKUP(C674,[2]ORDLF!A:B,2,FALSE),""))</f>
        <v/>
      </c>
      <c r="K674" s="157">
        <f>IF(D674="Electric","--",IF(D674="Gasoline",VLOOKUP(C674,LSILF!A:C,3,FALSE),""))</f>
        <v>0.2</v>
      </c>
      <c r="L674" s="158">
        <f t="shared" si="197"/>
        <v>0.2</v>
      </c>
      <c r="M674" s="157" t="str" cm="1">
        <f t="array" ref="M674">IF(D674="Electric","--",IF(D674="Diesel",_xlfn._xlws.FILTER(DIESCH[CH Cap],(DIESCH[HP Bin]=I674)),""))</f>
        <v/>
      </c>
      <c r="N674" s="157" cm="1">
        <f t="array" ref="N674">IF(D674="Electric","--",IF(D674="Gasoline",_xlfn._xlws.FILTER(LSICH[CH Cap],(LSICH[Fuel Type]=D674)*(LSICH[MY]=E674)),""))</f>
        <v>7000</v>
      </c>
      <c r="O674" s="157">
        <f t="shared" si="181"/>
        <v>7000</v>
      </c>
      <c r="P674" s="157">
        <f t="shared" si="182"/>
        <v>15998</v>
      </c>
      <c r="Q674" s="157" t="str" cm="1">
        <f t="array" ref="Q674">IF(D674="Electric","--",IF(D674="Diesel",_xlfn._xlws.FILTER(ORDEF[HC-ZH (g/hp-hr)],(ORDEF[HP]=I674)*(ORDEF[Model_Year]=E674)),""))</f>
        <v/>
      </c>
      <c r="R674" s="157" cm="1">
        <f t="array" ref="R674">IF(D674="Electric","--",IF(D674="Gasoline",_xlfn._xlws.FILTER(LSIEF[HC-ZH (g/hp-hr)],(LSIEF[Fuel]=D674)*(LSIEF[HP Bin]=I674)*(LSIEF[Model Year]=E674)),""))</f>
        <v>1.33</v>
      </c>
      <c r="S674" s="158">
        <f t="shared" si="183"/>
        <v>1.33</v>
      </c>
      <c r="T674" s="159" t="str" cm="1">
        <f t="array" ref="T674">IF(D674="Electric","--",IF(D674="Diesel",_xlfn._xlws.FILTER(ORDEF[HCDR],(ORDEF[HP]=I674)*(ORDEF[Model_Year]=E674),),""))</f>
        <v/>
      </c>
      <c r="U674" s="159" cm="1">
        <f t="array" ref="U674">IF(D674="Electric","--",IF(D674="Gasoline",_xlfn._xlws.FILTER(LSIEF[HC DR],(LSIEF[Fuel]=D674)*(LSIEF[HP Bin]=I674)*(LSIEF[Model Year]=E674)),""))</f>
        <v>3.9799999999999998E-5</v>
      </c>
      <c r="V674" s="159">
        <f t="shared" si="184"/>
        <v>3.9799999999999998E-5</v>
      </c>
      <c r="W674" s="158" t="str" cm="1">
        <f t="array" ref="W674">IF(D674="Electric","--",IF(D674="Diesel",_xlfn._xlws.FILTER(ORDEF[NOXzh],(ORDEF[HP]=I674)*(ORDEF[Model_Year]=E674)),""))</f>
        <v/>
      </c>
      <c r="X674" s="158" cm="1">
        <f t="array" ref="X674">IF(D674="Electric","--",IF(D674="Gasoline",_xlfn._xlws.FILTER(LSIEF[NOX-ZH (g/hp-hr)],(LSIEF[Fuel]=D674)*(LSIEF[HP Bin]=I674)*(LSIEF[Model Year]=E674)),""))</f>
        <v>10.29</v>
      </c>
      <c r="Y674" s="158">
        <f t="shared" si="185"/>
        <v>10.29</v>
      </c>
      <c r="Z674" s="159" t="str" cm="1">
        <f t="array" ref="Z674">IF(D674="Electric","--",IF(D674="Diesel",_xlfn._xlws.FILTER(ORDEF[NOXdr],(ORDEF[HP]=I674)*(ORDEF[Model_Year]=E674)),""))</f>
        <v/>
      </c>
      <c r="AA674" s="159" cm="1">
        <f t="array" ref="AA674">IF(E674="Electric","--",IF(D674="Gasoline",_xlfn._xlws.FILTER(LSIEF[NOX DR],(LSIEF[Fuel]=D674)*(LSIEF[HP Bin]=I674)*(LSIEF[Model Year]=E674)),""))</f>
        <v>1.0900000000000001E-4</v>
      </c>
      <c r="AB674" s="159">
        <f t="shared" si="186"/>
        <v>1.0900000000000001E-4</v>
      </c>
      <c r="AC674" s="158" t="str" cm="1">
        <f t="array" ref="AC674">IF(D674="Electric","--",IF(D674="Diesel",_xlfn._xlws.FILTER(DFCF2[Fuel_HC],(DFCF2[MY]=E674)),""))</f>
        <v/>
      </c>
      <c r="AD674" s="158" cm="1">
        <f t="array" ref="AD674">IF(D674="Electric","--",IF(D674="Gasoline",_xlfn._xlws.FILTER(GFCF2[Fuel_HC],(GFCF2[MY]=E674)),""))</f>
        <v>1</v>
      </c>
      <c r="AE674" s="158">
        <f t="shared" si="187"/>
        <v>1</v>
      </c>
      <c r="AF674" s="157" t="str" cm="1">
        <f t="array" ref="AF674">IF(D674="Electric","--",IF(D674="Diesel",_xlfn._xlws.FILTER(DFCF2[Fuel_NOX],(DFCF2[MY]=E674)),""))</f>
        <v/>
      </c>
      <c r="AG674" s="157" cm="1">
        <f t="array" ref="AG674">IF(D674="Electric","--",IF(D674="Gasoline",_xlfn._xlws.FILTER(GFCF2[Fuel_NOX],(GFCF2[MY]=E674)),""))</f>
        <v>0.97699999999999998</v>
      </c>
      <c r="AH674" s="157">
        <f t="shared" si="188"/>
        <v>0.97699999999999998</v>
      </c>
      <c r="AI674" s="158">
        <f t="shared" si="189"/>
        <v>1.6086</v>
      </c>
      <c r="AJ674" s="158">
        <f t="shared" si="190"/>
        <v>10.798780999999998</v>
      </c>
      <c r="AK674" s="158">
        <f t="shared" si="191"/>
        <v>80.622856156068053</v>
      </c>
      <c r="AL674" s="158">
        <f t="shared" si="192"/>
        <v>541.2337232524435</v>
      </c>
      <c r="AM674" s="158">
        <f t="shared" si="193"/>
        <v>4.0311428078034027E-2</v>
      </c>
      <c r="AN674" s="158">
        <f t="shared" si="194"/>
        <v>0.27061686162622173</v>
      </c>
      <c r="AO674" s="158">
        <f t="shared" si="195"/>
        <v>3.7078451546175693E-2</v>
      </c>
      <c r="AP674" s="157"/>
      <c r="AQ674" s="161"/>
      <c r="AR674" s="161"/>
      <c r="AS674" s="161" t="str">
        <f>IF(ISNA(VLOOKUP($B674,'2017 Emission Inventory'!$B$2:$B$803,1,FALSE)),"No","Yes")</f>
        <v>Yes</v>
      </c>
      <c r="AT674" s="161" t="str">
        <f>IFERROR(INDEX('2017 Emission Inventory'!$C$2:$C$803,MATCH($B674,'2017 Emission Inventory'!$B$2:$B$803,0)),"")</f>
        <v>Service Truck</v>
      </c>
      <c r="AU674" s="161" t="str">
        <f>IFERROR(INDEX('2017 Emission Inventory'!$D$2:$D$803,MATCH($B674,'2017 Emission Inventory'!$B$2:$B$803,0)),"")</f>
        <v>Gasoline</v>
      </c>
      <c r="AV674" s="161">
        <f>IFERROR(INDEX('2017 Emission Inventory'!$E$2:$E$803,MATCH($B674,'2017 Emission Inventory'!$B$2:$B$803,0)),"")</f>
        <v>2001</v>
      </c>
      <c r="AW674" s="161">
        <f>IFERROR(INDEX('2017 Emission Inventory'!$F$2:$F$803,MATCH($B674,'2017 Emission Inventory'!$B$2:$B$803,0)),"")</f>
        <v>135</v>
      </c>
      <c r="AX674" s="161">
        <f>IFERROR(INDEX('2017 Emission Inventory'!$G$2:$G$803,MATCH($B674,'2017 Emission Inventory'!$B$2:$B$803,0)),"")</f>
        <v>842</v>
      </c>
      <c r="AY674" s="162">
        <f>IFERROR(INDEX('2017 Emission Inventory'!$AL$2:$AL$803,MATCH($B674,'2017 Emission Inventory'!$B$2:$B$803,0)),"")</f>
        <v>541.2337232524435</v>
      </c>
      <c r="AZ674" s="163">
        <f t="shared" si="196"/>
        <v>0</v>
      </c>
      <c r="BB674" s="166"/>
    </row>
    <row r="675" spans="1:54" s="160" customFormat="1" x14ac:dyDescent="0.35">
      <c r="A675" s="157">
        <v>674</v>
      </c>
      <c r="B675" s="157" t="s">
        <v>577</v>
      </c>
      <c r="C675" s="157" t="s">
        <v>576</v>
      </c>
      <c r="D675" s="157" t="s">
        <v>16</v>
      </c>
      <c r="E675" s="157">
        <v>2002</v>
      </c>
      <c r="F675" s="157">
        <v>135</v>
      </c>
      <c r="G675" s="157">
        <v>842</v>
      </c>
      <c r="H675" s="157"/>
      <c r="I675" s="157">
        <f t="shared" si="180"/>
        <v>175</v>
      </c>
      <c r="J675" s="157" t="str">
        <f>IF(D675="Electric","--",IF(D675="Diesel",VLOOKUP(C675,[2]ORDLF!A:B,2,FALSE),""))</f>
        <v/>
      </c>
      <c r="K675" s="157">
        <f>IF(D675="Electric","--",IF(D675="Gasoline",VLOOKUP(C675,LSILF!A:C,3,FALSE),""))</f>
        <v>0.2</v>
      </c>
      <c r="L675" s="158">
        <f t="shared" si="197"/>
        <v>0.2</v>
      </c>
      <c r="M675" s="157" t="str" cm="1">
        <f t="array" ref="M675">IF(D675="Electric","--",IF(D675="Diesel",_xlfn._xlws.FILTER(DIESCH[CH Cap],(DIESCH[HP Bin]=I675)),""))</f>
        <v/>
      </c>
      <c r="N675" s="157" cm="1">
        <f t="array" ref="N675">IF(D675="Electric","--",IF(D675="Gasoline",_xlfn._xlws.FILTER(LSICH[CH Cap],(LSICH[Fuel Type]=D675)*(LSICH[MY]=E675)),""))</f>
        <v>7000</v>
      </c>
      <c r="O675" s="157">
        <f t="shared" si="181"/>
        <v>7000</v>
      </c>
      <c r="P675" s="157">
        <f t="shared" si="182"/>
        <v>15156</v>
      </c>
      <c r="Q675" s="157" t="str" cm="1">
        <f t="array" ref="Q675">IF(D675="Electric","--",IF(D675="Diesel",_xlfn._xlws.FILTER(ORDEF[HC-ZH (g/hp-hr)],(ORDEF[HP]=I675)*(ORDEF[Model_Year]=E675)),""))</f>
        <v/>
      </c>
      <c r="R675" s="157" cm="1">
        <f t="array" ref="R675">IF(D675="Electric","--",IF(D675="Gasoline",_xlfn._xlws.FILTER(LSIEF[HC-ZH (g/hp-hr)],(LSIEF[Fuel]=D675)*(LSIEF[HP Bin]=I675)*(LSIEF[Model Year]=E675)),""))</f>
        <v>1.06</v>
      </c>
      <c r="S675" s="158">
        <f t="shared" si="183"/>
        <v>1.06</v>
      </c>
      <c r="T675" s="159" t="str" cm="1">
        <f t="array" ref="T675">IF(D675="Electric","--",IF(D675="Diesel",_xlfn._xlws.FILTER(ORDEF[HCDR],(ORDEF[HP]=I675)*(ORDEF[Model_Year]=E675),),""))</f>
        <v/>
      </c>
      <c r="U675" s="159" cm="1">
        <f t="array" ref="U675">IF(D675="Electric","--",IF(D675="Gasoline",_xlfn._xlws.FILTER(LSIEF[HC DR],(LSIEF[Fuel]=D675)*(LSIEF[HP Bin]=I675)*(LSIEF[Model Year]=E675)),""))</f>
        <v>3.8099999999999998E-5</v>
      </c>
      <c r="V675" s="159">
        <f t="shared" si="184"/>
        <v>3.8099999999999998E-5</v>
      </c>
      <c r="W675" s="158" t="str" cm="1">
        <f t="array" ref="W675">IF(D675="Electric","--",IF(D675="Diesel",_xlfn._xlws.FILTER(ORDEF[NOXzh],(ORDEF[HP]=I675)*(ORDEF[Model_Year]=E675)),""))</f>
        <v/>
      </c>
      <c r="X675" s="158" cm="1">
        <f t="array" ref="X675">IF(D675="Electric","--",IF(D675="Gasoline",_xlfn._xlws.FILTER(LSIEF[NOX-ZH (g/hp-hr)],(LSIEF[Fuel]=D675)*(LSIEF[HP Bin]=I675)*(LSIEF[Model Year]=E675)),""))</f>
        <v>7.64</v>
      </c>
      <c r="Y675" s="158">
        <f t="shared" si="185"/>
        <v>7.64</v>
      </c>
      <c r="Z675" s="159" t="str" cm="1">
        <f t="array" ref="Z675">IF(D675="Electric","--",IF(D675="Diesel",_xlfn._xlws.FILTER(ORDEF[NOXdr],(ORDEF[HP]=I675)*(ORDEF[Model_Year]=E675)),""))</f>
        <v/>
      </c>
      <c r="AA675" s="159" cm="1">
        <f t="array" ref="AA675">IF(E675="Electric","--",IF(D675="Gasoline",_xlfn._xlws.FILTER(LSIEF[NOX DR],(LSIEF[Fuel]=D675)*(LSIEF[HP Bin]=I675)*(LSIEF[Model Year]=E675)),""))</f>
        <v>9.1700000000000006E-5</v>
      </c>
      <c r="AB675" s="159">
        <f t="shared" si="186"/>
        <v>9.1700000000000006E-5</v>
      </c>
      <c r="AC675" s="158" t="str" cm="1">
        <f t="array" ref="AC675">IF(D675="Electric","--",IF(D675="Diesel",_xlfn._xlws.FILTER(DFCF2[Fuel_HC],(DFCF2[MY]=E675)),""))</f>
        <v/>
      </c>
      <c r="AD675" s="158" cm="1">
        <f t="array" ref="AD675">IF(D675="Electric","--",IF(D675="Gasoline",_xlfn._xlws.FILTER(GFCF2[Fuel_HC],(GFCF2[MY]=E675)),""))</f>
        <v>1</v>
      </c>
      <c r="AE675" s="158">
        <f t="shared" si="187"/>
        <v>1</v>
      </c>
      <c r="AF675" s="157" t="str" cm="1">
        <f t="array" ref="AF675">IF(D675="Electric","--",IF(D675="Diesel",_xlfn._xlws.FILTER(DFCF2[Fuel_NOX],(DFCF2[MY]=E675)),""))</f>
        <v/>
      </c>
      <c r="AG675" s="157" cm="1">
        <f t="array" ref="AG675">IF(D675="Electric","--",IF(D675="Gasoline",_xlfn._xlws.FILTER(GFCF2[Fuel_NOX],(GFCF2[MY]=E675)),""))</f>
        <v>0.97699999999999998</v>
      </c>
      <c r="AH675" s="157">
        <f t="shared" si="188"/>
        <v>0.97699999999999998</v>
      </c>
      <c r="AI675" s="158">
        <f t="shared" si="189"/>
        <v>1.3267</v>
      </c>
      <c r="AJ675" s="158">
        <f t="shared" si="190"/>
        <v>8.0914163000000006</v>
      </c>
      <c r="AK675" s="158">
        <f t="shared" si="191"/>
        <v>66.49405897193553</v>
      </c>
      <c r="AL675" s="158">
        <f t="shared" si="192"/>
        <v>405.54090044371776</v>
      </c>
      <c r="AM675" s="158">
        <f t="shared" si="193"/>
        <v>3.3247029485967763E-2</v>
      </c>
      <c r="AN675" s="158">
        <f t="shared" si="194"/>
        <v>0.20277045022185888</v>
      </c>
      <c r="AO675" s="158">
        <f t="shared" si="195"/>
        <v>3.0580617721193148E-2</v>
      </c>
      <c r="AP675" s="157" t="s">
        <v>679</v>
      </c>
      <c r="AQ675" s="161"/>
      <c r="AR675" s="161"/>
      <c r="AS675" s="161" t="str">
        <f>IF(ISNA(VLOOKUP($B675,'2017 Emission Inventory'!$B$2:$B$803,1,FALSE)),"No","Yes")</f>
        <v>Yes</v>
      </c>
      <c r="AT675" s="161" t="str">
        <f>IFERROR(INDEX('2017 Emission Inventory'!$C$2:$C$803,MATCH($B675,'2017 Emission Inventory'!$B$2:$B$803,0)),"")</f>
        <v>Service Truck</v>
      </c>
      <c r="AU675" s="161" t="str">
        <f>IFERROR(INDEX('2017 Emission Inventory'!$D$2:$D$803,MATCH($B675,'2017 Emission Inventory'!$B$2:$B$803,0)),"")</f>
        <v>Gasoline</v>
      </c>
      <c r="AV675" s="161">
        <f>IFERROR(INDEX('2017 Emission Inventory'!$E$2:$E$803,MATCH($B675,'2017 Emission Inventory'!$B$2:$B$803,0)),"")</f>
        <v>2002</v>
      </c>
      <c r="AW675" s="161">
        <f>IFERROR(INDEX('2017 Emission Inventory'!$F$2:$F$803,MATCH($B675,'2017 Emission Inventory'!$B$2:$B$803,0)),"")</f>
        <v>133</v>
      </c>
      <c r="AX675" s="161">
        <f>IFERROR(INDEX('2017 Emission Inventory'!$G$2:$G$803,MATCH($B675,'2017 Emission Inventory'!$B$2:$B$803,0)),"")</f>
        <v>842</v>
      </c>
      <c r="AY675" s="162">
        <f>IFERROR(INDEX('2017 Emission Inventory'!$AL$2:$AL$803,MATCH($B675,'2017 Emission Inventory'!$B$2:$B$803,0)),"")</f>
        <v>399.53288710381088</v>
      </c>
      <c r="AZ675" s="163">
        <f t="shared" si="196"/>
        <v>6.0080133399068814</v>
      </c>
      <c r="BB675" s="166"/>
    </row>
    <row r="676" spans="1:54" s="160" customFormat="1" x14ac:dyDescent="0.35">
      <c r="A676" s="157">
        <v>675</v>
      </c>
      <c r="B676" s="157">
        <v>828152</v>
      </c>
      <c r="C676" s="157" t="s">
        <v>576</v>
      </c>
      <c r="D676" s="157" t="s">
        <v>16</v>
      </c>
      <c r="E676" s="157">
        <v>2004</v>
      </c>
      <c r="F676" s="157">
        <v>135</v>
      </c>
      <c r="G676" s="157">
        <v>842</v>
      </c>
      <c r="H676" s="157"/>
      <c r="I676" s="157">
        <f t="shared" si="180"/>
        <v>175</v>
      </c>
      <c r="J676" s="157" t="str">
        <f>IF(D676="Electric","--",IF(D676="Diesel",VLOOKUP(C676,[2]ORDLF!A:B,2,FALSE),""))</f>
        <v/>
      </c>
      <c r="K676" s="157">
        <f>IF(D676="Electric","--",IF(D676="Gasoline",VLOOKUP(C676,LSILF!A:C,3,FALSE),""))</f>
        <v>0.2</v>
      </c>
      <c r="L676" s="158">
        <f t="shared" si="197"/>
        <v>0.2</v>
      </c>
      <c r="M676" s="157" t="str" cm="1">
        <f t="array" ref="M676">IF(D676="Electric","--",IF(D676="Diesel",_xlfn._xlws.FILTER(DIESCH[CH Cap],(DIESCH[HP Bin]=I676)),""))</f>
        <v/>
      </c>
      <c r="N676" s="157" cm="1">
        <f t="array" ref="N676">IF(D676="Electric","--",IF(D676="Gasoline",_xlfn._xlws.FILTER(LSICH[CH Cap],(LSICH[Fuel Type]=D676)*(LSICH[MY]=E676)),""))</f>
        <v>7000</v>
      </c>
      <c r="O676" s="157">
        <f t="shared" si="181"/>
        <v>7000</v>
      </c>
      <c r="P676" s="157">
        <f t="shared" si="182"/>
        <v>13472</v>
      </c>
      <c r="Q676" s="157" t="str" cm="1">
        <f t="array" ref="Q676">IF(D676="Electric","--",IF(D676="Diesel",_xlfn._xlws.FILTER(ORDEF[HC-ZH (g/hp-hr)],(ORDEF[HP]=I676)*(ORDEF[Model_Year]=E676)),""))</f>
        <v/>
      </c>
      <c r="R676" s="157" cm="1">
        <f t="array" ref="R676">IF(D676="Electric","--",IF(D676="Gasoline",_xlfn._xlws.FILTER(LSIEF[HC-ZH (g/hp-hr)],(LSIEF[Fuel]=D676)*(LSIEF[HP Bin]=I676)*(LSIEF[Model Year]=E676)),""))</f>
        <v>0.129</v>
      </c>
      <c r="S676" s="158">
        <f t="shared" si="183"/>
        <v>0.129</v>
      </c>
      <c r="T676" s="159" t="str" cm="1">
        <f t="array" ref="T676">IF(D676="Electric","--",IF(D676="Diesel",_xlfn._xlws.FILTER(ORDEF[HCDR],(ORDEF[HP]=I676)*(ORDEF[Model_Year]=E676),),""))</f>
        <v/>
      </c>
      <c r="U676" s="159" cm="1">
        <f t="array" ref="U676">IF(D676="Electric","--",IF(D676="Gasoline",_xlfn._xlws.FILTER(LSIEF[HC DR],(LSIEF[Fuel]=D676)*(LSIEF[HP Bin]=I676)*(LSIEF[Model Year]=E676)),""))</f>
        <v>3.746E-4</v>
      </c>
      <c r="V676" s="159">
        <f t="shared" si="184"/>
        <v>3.746E-4</v>
      </c>
      <c r="W676" s="158" t="str" cm="1">
        <f t="array" ref="W676">IF(D676="Electric","--",IF(D676="Diesel",_xlfn._xlws.FILTER(ORDEF[NOXzh],(ORDEF[HP]=I676)*(ORDEF[Model_Year]=E676)),""))</f>
        <v/>
      </c>
      <c r="X676" s="158" cm="1">
        <f t="array" ref="X676">IF(D676="Electric","--",IF(D676="Gasoline",_xlfn._xlws.FILTER(LSIEF[NOX-ZH (g/hp-hr)],(LSIEF[Fuel]=D676)*(LSIEF[HP Bin]=I676)*(LSIEF[Model Year]=E676)),""))</f>
        <v>0.13700000000000001</v>
      </c>
      <c r="Y676" s="158">
        <f t="shared" si="185"/>
        <v>0.13700000000000001</v>
      </c>
      <c r="Z676" s="159" t="str" cm="1">
        <f t="array" ref="Z676">IF(D676="Electric","--",IF(D676="Diesel",_xlfn._xlws.FILTER(ORDEF[NOXdr],(ORDEF[HP]=I676)*(ORDEF[Model_Year]=E676)),""))</f>
        <v/>
      </c>
      <c r="AA676" s="159" cm="1">
        <f t="array" ref="AA676">IF(E676="Electric","--",IF(D676="Gasoline",_xlfn._xlws.FILTER(LSIEF[NOX DR],(LSIEF[Fuel]=D676)*(LSIEF[HP Bin]=I676)*(LSIEF[Model Year]=E676)),""))</f>
        <v>4.0660000000000002E-4</v>
      </c>
      <c r="AB676" s="159">
        <f t="shared" si="186"/>
        <v>4.0660000000000002E-4</v>
      </c>
      <c r="AC676" s="158" t="str" cm="1">
        <f t="array" ref="AC676">IF(D676="Electric","--",IF(D676="Diesel",_xlfn._xlws.FILTER(DFCF2[Fuel_HC],(DFCF2[MY]=E676)),""))</f>
        <v/>
      </c>
      <c r="AD676" s="158" cm="1">
        <f t="array" ref="AD676">IF(D676="Electric","--",IF(D676="Gasoline",_xlfn._xlws.FILTER(GFCF2[Fuel_HC],(GFCF2[MY]=E676)),""))</f>
        <v>1</v>
      </c>
      <c r="AE676" s="158">
        <f t="shared" si="187"/>
        <v>1</v>
      </c>
      <c r="AF676" s="157" t="str" cm="1">
        <f t="array" ref="AF676">IF(D676="Electric","--",IF(D676="Diesel",_xlfn._xlws.FILTER(DFCF2[Fuel_NOX],(DFCF2[MY]=E676)),""))</f>
        <v/>
      </c>
      <c r="AG676" s="157" cm="1">
        <f t="array" ref="AG676">IF(D676="Electric","--",IF(D676="Gasoline",_xlfn._xlws.FILTER(GFCF2[Fuel_NOX],(GFCF2[MY]=E676)),""))</f>
        <v>0.97699999999999998</v>
      </c>
      <c r="AH676" s="157">
        <f t="shared" si="188"/>
        <v>0.97699999999999998</v>
      </c>
      <c r="AI676" s="158">
        <f t="shared" si="189"/>
        <v>2.7511999999999999</v>
      </c>
      <c r="AJ676" s="158">
        <f t="shared" si="190"/>
        <v>2.9145864000000001</v>
      </c>
      <c r="AK676" s="158">
        <f t="shared" si="191"/>
        <v>137.88984325287481</v>
      </c>
      <c r="AL676" s="158">
        <f t="shared" si="192"/>
        <v>146.07875176030851</v>
      </c>
      <c r="AM676" s="158">
        <f t="shared" si="193"/>
        <v>6.8944921626437408E-2</v>
      </c>
      <c r="AN676" s="158">
        <f t="shared" si="194"/>
        <v>7.3039375880154259E-2</v>
      </c>
      <c r="AO676" s="158">
        <f t="shared" si="195"/>
        <v>6.3415538911997124E-2</v>
      </c>
      <c r="AP676" s="157" t="s">
        <v>679</v>
      </c>
      <c r="AQ676" s="161"/>
      <c r="AR676" s="161"/>
      <c r="AS676" s="161" t="str">
        <f>IF(ISNA(VLOOKUP($B676,'2017 Emission Inventory'!$B$2:$B$803,1,FALSE)),"No","Yes")</f>
        <v>Yes</v>
      </c>
      <c r="AT676" s="161" t="str">
        <f>IFERROR(INDEX('2017 Emission Inventory'!$C$2:$C$803,MATCH($B676,'2017 Emission Inventory'!$B$2:$B$803,0)),"")</f>
        <v>Service Truck</v>
      </c>
      <c r="AU676" s="161" t="str">
        <f>IFERROR(INDEX('2017 Emission Inventory'!$D$2:$D$803,MATCH($B676,'2017 Emission Inventory'!$B$2:$B$803,0)),"")</f>
        <v>Gasoline</v>
      </c>
      <c r="AV676" s="161">
        <f>IFERROR(INDEX('2017 Emission Inventory'!$E$2:$E$803,MATCH($B676,'2017 Emission Inventory'!$B$2:$B$803,0)),"")</f>
        <v>2004</v>
      </c>
      <c r="AW676" s="161">
        <f>IFERROR(INDEX('2017 Emission Inventory'!$F$2:$F$803,MATCH($B676,'2017 Emission Inventory'!$B$2:$B$803,0)),"")</f>
        <v>135</v>
      </c>
      <c r="AX676" s="161">
        <f>IFERROR(INDEX('2017 Emission Inventory'!$G$2:$G$803,MATCH($B676,'2017 Emission Inventory'!$B$2:$B$803,0)),"")</f>
        <v>842</v>
      </c>
      <c r="AY676" s="162">
        <f>IFERROR(INDEX('2017 Emission Inventory'!$AL$2:$AL$803,MATCH($B676,'2017 Emission Inventory'!$B$2:$B$803,0)),"")</f>
        <v>146.07875176030851</v>
      </c>
      <c r="AZ676" s="163">
        <f t="shared" si="196"/>
        <v>0</v>
      </c>
      <c r="BB676" s="166"/>
    </row>
    <row r="677" spans="1:54" s="160" customFormat="1" x14ac:dyDescent="0.35">
      <c r="A677" s="157">
        <v>676</v>
      </c>
      <c r="B677" s="157">
        <v>828309</v>
      </c>
      <c r="C677" s="157" t="s">
        <v>576</v>
      </c>
      <c r="D677" s="157" t="s">
        <v>16</v>
      </c>
      <c r="E677" s="157">
        <v>2004</v>
      </c>
      <c r="F677" s="157">
        <v>225</v>
      </c>
      <c r="G677" s="157">
        <v>842</v>
      </c>
      <c r="H677" s="157"/>
      <c r="I677" s="157">
        <f t="shared" si="180"/>
        <v>300</v>
      </c>
      <c r="J677" s="157" t="str">
        <f>IF(D677="Electric","--",IF(D677="Diesel",VLOOKUP(C677,[2]ORDLF!A:B,2,FALSE),""))</f>
        <v/>
      </c>
      <c r="K677" s="157">
        <f>IF(D677="Electric","--",IF(D677="Gasoline",VLOOKUP(C677,LSILF!A:C,3,FALSE),""))</f>
        <v>0.2</v>
      </c>
      <c r="L677" s="158">
        <f t="shared" si="197"/>
        <v>0.2</v>
      </c>
      <c r="M677" s="157" t="str" cm="1">
        <f t="array" ref="M677">IF(D677="Electric","--",IF(D677="Diesel",_xlfn._xlws.FILTER(DIESCH[CH Cap],(DIESCH[HP Bin]=I677)),""))</f>
        <v/>
      </c>
      <c r="N677" s="157" cm="1">
        <f t="array" ref="N677">IF(D677="Electric","--",IF(D677="Gasoline",_xlfn._xlws.FILTER(LSICH[CH Cap],(LSICH[Fuel Type]=D677)*(LSICH[MY]=E677)),""))</f>
        <v>7000</v>
      </c>
      <c r="O677" s="157">
        <f t="shared" si="181"/>
        <v>7000</v>
      </c>
      <c r="P677" s="157">
        <f t="shared" si="182"/>
        <v>13472</v>
      </c>
      <c r="Q677" s="157" t="str" cm="1">
        <f t="array" ref="Q677">IF(D677="Electric","--",IF(D677="Diesel",_xlfn._xlws.FILTER(ORDEF[HC-ZH (g/hp-hr)],(ORDEF[HP]=I677)*(ORDEF[Model_Year]=E677)),""))</f>
        <v/>
      </c>
      <c r="R677" s="157" cm="1">
        <f t="array" ref="R677">IF(D677="Electric","--",IF(D677="Gasoline",_xlfn._xlws.FILTER(LSIEF[HC-ZH (g/hp-hr)],(LSIEF[Fuel]=D677)*(LSIEF[HP Bin]=I677)*(LSIEF[Model Year]=E677)),""))</f>
        <v>0.129</v>
      </c>
      <c r="S677" s="158">
        <f t="shared" si="183"/>
        <v>0.129</v>
      </c>
      <c r="T677" s="159" t="str" cm="1">
        <f t="array" ref="T677">IF(D677="Electric","--",IF(D677="Diesel",_xlfn._xlws.FILTER(ORDEF[HCDR],(ORDEF[HP]=I677)*(ORDEF[Model_Year]=E677),),""))</f>
        <v/>
      </c>
      <c r="U677" s="159" cm="1">
        <f t="array" ref="U677">IF(D677="Electric","--",IF(D677="Gasoline",_xlfn._xlws.FILTER(LSIEF[HC DR],(LSIEF[Fuel]=D677)*(LSIEF[HP Bin]=I677)*(LSIEF[Model Year]=E677)),""))</f>
        <v>3.746E-4</v>
      </c>
      <c r="V677" s="159">
        <f t="shared" si="184"/>
        <v>3.746E-4</v>
      </c>
      <c r="W677" s="158" t="str" cm="1">
        <f t="array" ref="W677">IF(D677="Electric","--",IF(D677="Diesel",_xlfn._xlws.FILTER(ORDEF[NOXzh],(ORDEF[HP]=I677)*(ORDEF[Model_Year]=E677)),""))</f>
        <v/>
      </c>
      <c r="X677" s="158" cm="1">
        <f t="array" ref="X677">IF(D677="Electric","--",IF(D677="Gasoline",_xlfn._xlws.FILTER(LSIEF[NOX-ZH (g/hp-hr)],(LSIEF[Fuel]=D677)*(LSIEF[HP Bin]=I677)*(LSIEF[Model Year]=E677)),""))</f>
        <v>0.13700000000000001</v>
      </c>
      <c r="Y677" s="158">
        <f t="shared" si="185"/>
        <v>0.13700000000000001</v>
      </c>
      <c r="Z677" s="159" t="str" cm="1">
        <f t="array" ref="Z677">IF(D677="Electric","--",IF(D677="Diesel",_xlfn._xlws.FILTER(ORDEF[NOXdr],(ORDEF[HP]=I677)*(ORDEF[Model_Year]=E677)),""))</f>
        <v/>
      </c>
      <c r="AA677" s="159" cm="1">
        <f t="array" ref="AA677">IF(E677="Electric","--",IF(D677="Gasoline",_xlfn._xlws.FILTER(LSIEF[NOX DR],(LSIEF[Fuel]=D677)*(LSIEF[HP Bin]=I677)*(LSIEF[Model Year]=E677)),""))</f>
        <v>4.0660000000000002E-4</v>
      </c>
      <c r="AB677" s="159">
        <f t="shared" si="186"/>
        <v>4.0660000000000002E-4</v>
      </c>
      <c r="AC677" s="158" t="str" cm="1">
        <f t="array" ref="AC677">IF(D677="Electric","--",IF(D677="Diesel",_xlfn._xlws.FILTER(DFCF2[Fuel_HC],(DFCF2[MY]=E677)),""))</f>
        <v/>
      </c>
      <c r="AD677" s="158" cm="1">
        <f t="array" ref="AD677">IF(D677="Electric","--",IF(D677="Gasoline",_xlfn._xlws.FILTER(GFCF2[Fuel_HC],(GFCF2[MY]=E677)),""))</f>
        <v>1</v>
      </c>
      <c r="AE677" s="158">
        <f t="shared" si="187"/>
        <v>1</v>
      </c>
      <c r="AF677" s="157" t="str" cm="1">
        <f t="array" ref="AF677">IF(D677="Electric","--",IF(D677="Diesel",_xlfn._xlws.FILTER(DFCF2[Fuel_NOX],(DFCF2[MY]=E677)),""))</f>
        <v/>
      </c>
      <c r="AG677" s="157" cm="1">
        <f t="array" ref="AG677">IF(D677="Electric","--",IF(D677="Gasoline",_xlfn._xlws.FILTER(GFCF2[Fuel_NOX],(GFCF2[MY]=E677)),""))</f>
        <v>0.97699999999999998</v>
      </c>
      <c r="AH677" s="157">
        <f t="shared" si="188"/>
        <v>0.97699999999999998</v>
      </c>
      <c r="AI677" s="158">
        <f t="shared" si="189"/>
        <v>2.7511999999999999</v>
      </c>
      <c r="AJ677" s="158">
        <f t="shared" si="190"/>
        <v>2.9145864000000001</v>
      </c>
      <c r="AK677" s="158">
        <f t="shared" si="191"/>
        <v>229.81640542145806</v>
      </c>
      <c r="AL677" s="158">
        <f t="shared" si="192"/>
        <v>243.46458626718083</v>
      </c>
      <c r="AM677" s="158">
        <f t="shared" si="193"/>
        <v>0.11490820271072903</v>
      </c>
      <c r="AN677" s="158">
        <f t="shared" si="194"/>
        <v>0.12173229313359042</v>
      </c>
      <c r="AO677" s="158">
        <f t="shared" si="195"/>
        <v>0.10569256485332856</v>
      </c>
      <c r="AP677" s="157" t="s">
        <v>679</v>
      </c>
      <c r="AQ677" s="161"/>
      <c r="AR677" s="161"/>
      <c r="AS677" s="161" t="str">
        <f>IF(ISNA(VLOOKUP($B677,'2017 Emission Inventory'!$B$2:$B$803,1,FALSE)),"No","Yes")</f>
        <v>Yes</v>
      </c>
      <c r="AT677" s="161" t="str">
        <f>IFERROR(INDEX('2017 Emission Inventory'!$C$2:$C$803,MATCH($B677,'2017 Emission Inventory'!$B$2:$B$803,0)),"")</f>
        <v>Service Truck</v>
      </c>
      <c r="AU677" s="161" t="str">
        <f>IFERROR(INDEX('2017 Emission Inventory'!$D$2:$D$803,MATCH($B677,'2017 Emission Inventory'!$B$2:$B$803,0)),"")</f>
        <v>Gasoline</v>
      </c>
      <c r="AV677" s="161">
        <f>IFERROR(INDEX('2017 Emission Inventory'!$E$2:$E$803,MATCH($B677,'2017 Emission Inventory'!$B$2:$B$803,0)),"")</f>
        <v>2004</v>
      </c>
      <c r="AW677" s="161">
        <f>IFERROR(INDEX('2017 Emission Inventory'!$F$2:$F$803,MATCH($B677,'2017 Emission Inventory'!$B$2:$B$803,0)),"")</f>
        <v>225</v>
      </c>
      <c r="AX677" s="161">
        <f>IFERROR(INDEX('2017 Emission Inventory'!$G$2:$G$803,MATCH($B677,'2017 Emission Inventory'!$B$2:$B$803,0)),"")</f>
        <v>839.49999999999989</v>
      </c>
      <c r="AY677" s="162">
        <f>IFERROR(INDEX('2017 Emission Inventory'!$AL$2:$AL$803,MATCH($B677,'2017 Emission Inventory'!$B$2:$B$803,0)),"")</f>
        <v>242.74171041721888</v>
      </c>
      <c r="AZ677" s="163">
        <f t="shared" si="196"/>
        <v>0.72287584996195164</v>
      </c>
      <c r="BB677" s="166"/>
    </row>
    <row r="678" spans="1:54" s="160" customFormat="1" x14ac:dyDescent="0.35">
      <c r="A678" s="157">
        <v>677</v>
      </c>
      <c r="B678" s="157">
        <v>828310</v>
      </c>
      <c r="C678" s="157" t="s">
        <v>576</v>
      </c>
      <c r="D678" s="157" t="s">
        <v>16</v>
      </c>
      <c r="E678" s="157">
        <v>2004</v>
      </c>
      <c r="F678" s="157">
        <v>225</v>
      </c>
      <c r="G678" s="157">
        <v>842</v>
      </c>
      <c r="H678" s="157"/>
      <c r="I678" s="157">
        <f t="shared" si="180"/>
        <v>300</v>
      </c>
      <c r="J678" s="157" t="str">
        <f>IF(D678="Electric","--",IF(D678="Diesel",VLOOKUP(C678,[2]ORDLF!A:B,2,FALSE),""))</f>
        <v/>
      </c>
      <c r="K678" s="157">
        <f>IF(D678="Electric","--",IF(D678="Gasoline",VLOOKUP(C678,LSILF!A:C,3,FALSE),""))</f>
        <v>0.2</v>
      </c>
      <c r="L678" s="158">
        <f t="shared" si="197"/>
        <v>0.2</v>
      </c>
      <c r="M678" s="157" t="str" cm="1">
        <f t="array" ref="M678">IF(D678="Electric","--",IF(D678="Diesel",_xlfn._xlws.FILTER(DIESCH[CH Cap],(DIESCH[HP Bin]=I678)),""))</f>
        <v/>
      </c>
      <c r="N678" s="157" cm="1">
        <f t="array" ref="N678">IF(D678="Electric","--",IF(D678="Gasoline",_xlfn._xlws.FILTER(LSICH[CH Cap],(LSICH[Fuel Type]=D678)*(LSICH[MY]=E678)),""))</f>
        <v>7000</v>
      </c>
      <c r="O678" s="157">
        <f t="shared" si="181"/>
        <v>7000</v>
      </c>
      <c r="P678" s="157">
        <f t="shared" si="182"/>
        <v>13472</v>
      </c>
      <c r="Q678" s="157" t="str" cm="1">
        <f t="array" ref="Q678">IF(D678="Electric","--",IF(D678="Diesel",_xlfn._xlws.FILTER(ORDEF[HC-ZH (g/hp-hr)],(ORDEF[HP]=I678)*(ORDEF[Model_Year]=E678)),""))</f>
        <v/>
      </c>
      <c r="R678" s="157" cm="1">
        <f t="array" ref="R678">IF(D678="Electric","--",IF(D678="Gasoline",_xlfn._xlws.FILTER(LSIEF[HC-ZH (g/hp-hr)],(LSIEF[Fuel]=D678)*(LSIEF[HP Bin]=I678)*(LSIEF[Model Year]=E678)),""))</f>
        <v>0.129</v>
      </c>
      <c r="S678" s="158">
        <f t="shared" si="183"/>
        <v>0.129</v>
      </c>
      <c r="T678" s="159" t="str" cm="1">
        <f t="array" ref="T678">IF(D678="Electric","--",IF(D678="Diesel",_xlfn._xlws.FILTER(ORDEF[HCDR],(ORDEF[HP]=I678)*(ORDEF[Model_Year]=E678),),""))</f>
        <v/>
      </c>
      <c r="U678" s="159" cm="1">
        <f t="array" ref="U678">IF(D678="Electric","--",IF(D678="Gasoline",_xlfn._xlws.FILTER(LSIEF[HC DR],(LSIEF[Fuel]=D678)*(LSIEF[HP Bin]=I678)*(LSIEF[Model Year]=E678)),""))</f>
        <v>3.746E-4</v>
      </c>
      <c r="V678" s="159">
        <f t="shared" si="184"/>
        <v>3.746E-4</v>
      </c>
      <c r="W678" s="158" t="str" cm="1">
        <f t="array" ref="W678">IF(D678="Electric","--",IF(D678="Diesel",_xlfn._xlws.FILTER(ORDEF[NOXzh],(ORDEF[HP]=I678)*(ORDEF[Model_Year]=E678)),""))</f>
        <v/>
      </c>
      <c r="X678" s="158" cm="1">
        <f t="array" ref="X678">IF(D678="Electric","--",IF(D678="Gasoline",_xlfn._xlws.FILTER(LSIEF[NOX-ZH (g/hp-hr)],(LSIEF[Fuel]=D678)*(LSIEF[HP Bin]=I678)*(LSIEF[Model Year]=E678)),""))</f>
        <v>0.13700000000000001</v>
      </c>
      <c r="Y678" s="158">
        <f t="shared" si="185"/>
        <v>0.13700000000000001</v>
      </c>
      <c r="Z678" s="159" t="str" cm="1">
        <f t="array" ref="Z678">IF(D678="Electric","--",IF(D678="Diesel",_xlfn._xlws.FILTER(ORDEF[NOXdr],(ORDEF[HP]=I678)*(ORDEF[Model_Year]=E678)),""))</f>
        <v/>
      </c>
      <c r="AA678" s="159" cm="1">
        <f t="array" ref="AA678">IF(E678="Electric","--",IF(D678="Gasoline",_xlfn._xlws.FILTER(LSIEF[NOX DR],(LSIEF[Fuel]=D678)*(LSIEF[HP Bin]=I678)*(LSIEF[Model Year]=E678)),""))</f>
        <v>4.0660000000000002E-4</v>
      </c>
      <c r="AB678" s="159">
        <f t="shared" si="186"/>
        <v>4.0660000000000002E-4</v>
      </c>
      <c r="AC678" s="158" t="str" cm="1">
        <f t="array" ref="AC678">IF(D678="Electric","--",IF(D678="Diesel",_xlfn._xlws.FILTER(DFCF2[Fuel_HC],(DFCF2[MY]=E678)),""))</f>
        <v/>
      </c>
      <c r="AD678" s="158" cm="1">
        <f t="array" ref="AD678">IF(D678="Electric","--",IF(D678="Gasoline",_xlfn._xlws.FILTER(GFCF2[Fuel_HC],(GFCF2[MY]=E678)),""))</f>
        <v>1</v>
      </c>
      <c r="AE678" s="158">
        <f t="shared" si="187"/>
        <v>1</v>
      </c>
      <c r="AF678" s="157" t="str" cm="1">
        <f t="array" ref="AF678">IF(D678="Electric","--",IF(D678="Diesel",_xlfn._xlws.FILTER(DFCF2[Fuel_NOX],(DFCF2[MY]=E678)),""))</f>
        <v/>
      </c>
      <c r="AG678" s="157" cm="1">
        <f t="array" ref="AG678">IF(D678="Electric","--",IF(D678="Gasoline",_xlfn._xlws.FILTER(GFCF2[Fuel_NOX],(GFCF2[MY]=E678)),""))</f>
        <v>0.97699999999999998</v>
      </c>
      <c r="AH678" s="157">
        <f t="shared" si="188"/>
        <v>0.97699999999999998</v>
      </c>
      <c r="AI678" s="158">
        <f t="shared" si="189"/>
        <v>2.7511999999999999</v>
      </c>
      <c r="AJ678" s="158">
        <f t="shared" si="190"/>
        <v>2.9145864000000001</v>
      </c>
      <c r="AK678" s="158">
        <f t="shared" si="191"/>
        <v>229.81640542145806</v>
      </c>
      <c r="AL678" s="158">
        <f t="shared" si="192"/>
        <v>243.46458626718083</v>
      </c>
      <c r="AM678" s="158">
        <f t="shared" si="193"/>
        <v>0.11490820271072903</v>
      </c>
      <c r="AN678" s="158">
        <f t="shared" si="194"/>
        <v>0.12173229313359042</v>
      </c>
      <c r="AO678" s="158">
        <f t="shared" si="195"/>
        <v>0.10569256485332856</v>
      </c>
      <c r="AP678" s="157"/>
      <c r="AQ678" s="161"/>
      <c r="AR678" s="161"/>
      <c r="AS678" s="161" t="str">
        <f>IF(ISNA(VLOOKUP($B678,'2017 Emission Inventory'!$B$2:$B$803,1,FALSE)),"No","Yes")</f>
        <v>Yes</v>
      </c>
      <c r="AT678" s="161" t="str">
        <f>IFERROR(INDEX('2017 Emission Inventory'!$C$2:$C$803,MATCH($B678,'2017 Emission Inventory'!$B$2:$B$803,0)),"")</f>
        <v>Service Truck</v>
      </c>
      <c r="AU678" s="161" t="str">
        <f>IFERROR(INDEX('2017 Emission Inventory'!$D$2:$D$803,MATCH($B678,'2017 Emission Inventory'!$B$2:$B$803,0)),"")</f>
        <v>Gasoline</v>
      </c>
      <c r="AV678" s="161">
        <f>IFERROR(INDEX('2017 Emission Inventory'!$E$2:$E$803,MATCH($B678,'2017 Emission Inventory'!$B$2:$B$803,0)),"")</f>
        <v>2004</v>
      </c>
      <c r="AW678" s="161">
        <f>IFERROR(INDEX('2017 Emission Inventory'!$F$2:$F$803,MATCH($B678,'2017 Emission Inventory'!$B$2:$B$803,0)),"")</f>
        <v>225</v>
      </c>
      <c r="AX678" s="161">
        <f>IFERROR(INDEX('2017 Emission Inventory'!$G$2:$G$803,MATCH($B678,'2017 Emission Inventory'!$B$2:$B$803,0)),"")</f>
        <v>839.49999999999989</v>
      </c>
      <c r="AY678" s="162">
        <f>IFERROR(INDEX('2017 Emission Inventory'!$AL$2:$AL$803,MATCH($B678,'2017 Emission Inventory'!$B$2:$B$803,0)),"")</f>
        <v>242.74171041721888</v>
      </c>
      <c r="AZ678" s="163">
        <f t="shared" si="196"/>
        <v>0.72287584996195164</v>
      </c>
      <c r="BB678" s="166"/>
    </row>
    <row r="679" spans="1:54" s="160" customFormat="1" x14ac:dyDescent="0.35">
      <c r="A679" s="157">
        <v>678</v>
      </c>
      <c r="B679" s="157">
        <v>828516</v>
      </c>
      <c r="C679" s="157" t="s">
        <v>576</v>
      </c>
      <c r="D679" s="157" t="s">
        <v>16</v>
      </c>
      <c r="E679" s="157">
        <v>2005</v>
      </c>
      <c r="F679" s="157">
        <v>225</v>
      </c>
      <c r="G679" s="157">
        <v>842</v>
      </c>
      <c r="H679" s="157"/>
      <c r="I679" s="157">
        <f t="shared" si="180"/>
        <v>300</v>
      </c>
      <c r="J679" s="157" t="str">
        <f>IF(D679="Electric","--",IF(D679="Diesel",VLOOKUP(C679,[2]ORDLF!A:B,2,FALSE),""))</f>
        <v/>
      </c>
      <c r="K679" s="157">
        <f>IF(D679="Electric","--",IF(D679="Gasoline",VLOOKUP(C679,LSILF!A:C,3,FALSE),""))</f>
        <v>0.2</v>
      </c>
      <c r="L679" s="158">
        <f t="shared" si="197"/>
        <v>0.2</v>
      </c>
      <c r="M679" s="157" t="str" cm="1">
        <f t="array" ref="M679">IF(D679="Electric","--",IF(D679="Diesel",_xlfn._xlws.FILTER(DIESCH[CH Cap],(DIESCH[HP Bin]=I679)),""))</f>
        <v/>
      </c>
      <c r="N679" s="157" cm="1">
        <f t="array" ref="N679">IF(D679="Electric","--",IF(D679="Gasoline",_xlfn._xlws.FILTER(LSICH[CH Cap],(LSICH[Fuel Type]=D679)*(LSICH[MY]=E679)),""))</f>
        <v>7000</v>
      </c>
      <c r="O679" s="157">
        <f t="shared" si="181"/>
        <v>7000</v>
      </c>
      <c r="P679" s="157">
        <f t="shared" si="182"/>
        <v>12630</v>
      </c>
      <c r="Q679" s="157" t="str" cm="1">
        <f t="array" ref="Q679">IF(D679="Electric","--",IF(D679="Diesel",_xlfn._xlws.FILTER(ORDEF[HC-ZH (g/hp-hr)],(ORDEF[HP]=I679)*(ORDEF[Model_Year]=E679)),""))</f>
        <v/>
      </c>
      <c r="R679" s="157" cm="1">
        <f t="array" ref="R679">IF(D679="Electric","--",IF(D679="Gasoline",_xlfn._xlws.FILTER(LSIEF[HC-ZH (g/hp-hr)],(LSIEF[Fuel]=D679)*(LSIEF[HP Bin]=I679)*(LSIEF[Model Year]=E679)),""))</f>
        <v>0.129</v>
      </c>
      <c r="S679" s="158">
        <f t="shared" si="183"/>
        <v>0.129</v>
      </c>
      <c r="T679" s="159" t="str" cm="1">
        <f t="array" ref="T679">IF(D679="Electric","--",IF(D679="Diesel",_xlfn._xlws.FILTER(ORDEF[HCDR],(ORDEF[HP]=I679)*(ORDEF[Model_Year]=E679),),""))</f>
        <v/>
      </c>
      <c r="U679" s="159" cm="1">
        <f t="array" ref="U679">IF(D679="Electric","--",IF(D679="Gasoline",_xlfn._xlws.FILTER(LSIEF[HC DR],(LSIEF[Fuel]=D679)*(LSIEF[HP Bin]=I679)*(LSIEF[Model Year]=E679)),""))</f>
        <v>3.746E-4</v>
      </c>
      <c r="V679" s="159">
        <f t="shared" si="184"/>
        <v>3.746E-4</v>
      </c>
      <c r="W679" s="158" t="str" cm="1">
        <f t="array" ref="W679">IF(D679="Electric","--",IF(D679="Diesel",_xlfn._xlws.FILTER(ORDEF[NOXzh],(ORDEF[HP]=I679)*(ORDEF[Model_Year]=E679)),""))</f>
        <v/>
      </c>
      <c r="X679" s="158" cm="1">
        <f t="array" ref="X679">IF(D679="Electric","--",IF(D679="Gasoline",_xlfn._xlws.FILTER(LSIEF[NOX-ZH (g/hp-hr)],(LSIEF[Fuel]=D679)*(LSIEF[HP Bin]=I679)*(LSIEF[Model Year]=E679)),""))</f>
        <v>0.13700000000000001</v>
      </c>
      <c r="Y679" s="158">
        <f t="shared" si="185"/>
        <v>0.13700000000000001</v>
      </c>
      <c r="Z679" s="159" t="str" cm="1">
        <f t="array" ref="Z679">IF(D679="Electric","--",IF(D679="Diesel",_xlfn._xlws.FILTER(ORDEF[NOXdr],(ORDEF[HP]=I679)*(ORDEF[Model_Year]=E679)),""))</f>
        <v/>
      </c>
      <c r="AA679" s="159" cm="1">
        <f t="array" ref="AA679">IF(E679="Electric","--",IF(D679="Gasoline",_xlfn._xlws.FILTER(LSIEF[NOX DR],(LSIEF[Fuel]=D679)*(LSIEF[HP Bin]=I679)*(LSIEF[Model Year]=E679)),""))</f>
        <v>4.0660000000000002E-4</v>
      </c>
      <c r="AB679" s="159">
        <f t="shared" si="186"/>
        <v>4.0660000000000002E-4</v>
      </c>
      <c r="AC679" s="158" t="str" cm="1">
        <f t="array" ref="AC679">IF(D679="Electric","--",IF(D679="Diesel",_xlfn._xlws.FILTER(DFCF2[Fuel_HC],(DFCF2[MY]=E679)),""))</f>
        <v/>
      </c>
      <c r="AD679" s="158" cm="1">
        <f t="array" ref="AD679">IF(D679="Electric","--",IF(D679="Gasoline",_xlfn._xlws.FILTER(GFCF2[Fuel_HC],(GFCF2[MY]=E679)),""))</f>
        <v>1</v>
      </c>
      <c r="AE679" s="158">
        <f t="shared" si="187"/>
        <v>1</v>
      </c>
      <c r="AF679" s="157" t="str" cm="1">
        <f t="array" ref="AF679">IF(D679="Electric","--",IF(D679="Diesel",_xlfn._xlws.FILTER(DFCF2[Fuel_NOX],(DFCF2[MY]=E679)),""))</f>
        <v/>
      </c>
      <c r="AG679" s="157" cm="1">
        <f t="array" ref="AG679">IF(D679="Electric","--",IF(D679="Gasoline",_xlfn._xlws.FILTER(GFCF2[Fuel_NOX],(GFCF2[MY]=E679)),""))</f>
        <v>0.97699999999999998</v>
      </c>
      <c r="AH679" s="157">
        <f t="shared" si="188"/>
        <v>0.97699999999999998</v>
      </c>
      <c r="AI679" s="158">
        <f t="shared" si="189"/>
        <v>2.7511999999999999</v>
      </c>
      <c r="AJ679" s="158">
        <f t="shared" si="190"/>
        <v>2.9145864000000001</v>
      </c>
      <c r="AK679" s="158">
        <f t="shared" si="191"/>
        <v>229.81640542145806</v>
      </c>
      <c r="AL679" s="158">
        <f t="shared" si="192"/>
        <v>243.46458626718083</v>
      </c>
      <c r="AM679" s="158">
        <f t="shared" si="193"/>
        <v>0.11490820271072903</v>
      </c>
      <c r="AN679" s="158">
        <f t="shared" si="194"/>
        <v>0.12173229313359042</v>
      </c>
      <c r="AO679" s="158">
        <f t="shared" si="195"/>
        <v>0.10569256485332856</v>
      </c>
      <c r="AP679" s="157"/>
      <c r="AQ679" s="161"/>
      <c r="AR679" s="161"/>
      <c r="AS679" s="161" t="str">
        <f>IF(ISNA(VLOOKUP($B679,'2017 Emission Inventory'!$B$2:$B$803,1,FALSE)),"No","Yes")</f>
        <v>Yes</v>
      </c>
      <c r="AT679" s="161" t="str">
        <f>IFERROR(INDEX('2017 Emission Inventory'!$C$2:$C$803,MATCH($B679,'2017 Emission Inventory'!$B$2:$B$803,0)),"")</f>
        <v>Service Truck</v>
      </c>
      <c r="AU679" s="161" t="str">
        <f>IFERROR(INDEX('2017 Emission Inventory'!$D$2:$D$803,MATCH($B679,'2017 Emission Inventory'!$B$2:$B$803,0)),"")</f>
        <v>Gasoline</v>
      </c>
      <c r="AV679" s="161">
        <f>IFERROR(INDEX('2017 Emission Inventory'!$E$2:$E$803,MATCH($B679,'2017 Emission Inventory'!$B$2:$B$803,0)),"")</f>
        <v>2005</v>
      </c>
      <c r="AW679" s="161">
        <f>IFERROR(INDEX('2017 Emission Inventory'!$F$2:$F$803,MATCH($B679,'2017 Emission Inventory'!$B$2:$B$803,0)),"")</f>
        <v>225</v>
      </c>
      <c r="AX679" s="161">
        <f>IFERROR(INDEX('2017 Emission Inventory'!$G$2:$G$803,MATCH($B679,'2017 Emission Inventory'!$B$2:$B$803,0)),"")</f>
        <v>841.42105263157896</v>
      </c>
      <c r="AY679" s="162">
        <f>IFERROR(INDEX('2017 Emission Inventory'!$AL$2:$AL$803,MATCH($B679,'2017 Emission Inventory'!$B$2:$B$803,0)),"")</f>
        <v>243.2971834387686</v>
      </c>
      <c r="AZ679" s="163">
        <f t="shared" si="196"/>
        <v>0.16740282841223575</v>
      </c>
      <c r="BB679" s="166"/>
    </row>
    <row r="680" spans="1:54" s="160" customFormat="1" x14ac:dyDescent="0.35">
      <c r="A680" s="157">
        <v>679</v>
      </c>
      <c r="B680" s="157">
        <v>829729</v>
      </c>
      <c r="C680" s="157" t="s">
        <v>576</v>
      </c>
      <c r="D680" s="157" t="s">
        <v>16</v>
      </c>
      <c r="E680" s="157">
        <v>2006</v>
      </c>
      <c r="F680" s="157">
        <v>285</v>
      </c>
      <c r="G680" s="157">
        <v>840.73033707865056</v>
      </c>
      <c r="H680" s="157"/>
      <c r="I680" s="157">
        <f t="shared" si="180"/>
        <v>300</v>
      </c>
      <c r="J680" s="157" t="str">
        <f>IF(D680="Electric","--",IF(D680="Diesel",VLOOKUP(C680,[2]ORDLF!A:B,2,FALSE),""))</f>
        <v/>
      </c>
      <c r="K680" s="157">
        <f>IF(D680="Electric","--",IF(D680="Gasoline",VLOOKUP(C680,LSILF!A:C,3,FALSE),""))</f>
        <v>0.2</v>
      </c>
      <c r="L680" s="158">
        <f t="shared" si="197"/>
        <v>0.2</v>
      </c>
      <c r="M680" s="157" t="str" cm="1">
        <f t="array" ref="M680">IF(D680="Electric","--",IF(D680="Diesel",_xlfn._xlws.FILTER(DIESCH[CH Cap],(DIESCH[HP Bin]=I680)),""))</f>
        <v/>
      </c>
      <c r="N680" s="157" cm="1">
        <f t="array" ref="N680">IF(D680="Electric","--",IF(D680="Gasoline",_xlfn._xlws.FILTER(LSICH[CH Cap],(LSICH[Fuel Type]=D680)*(LSICH[MY]=E680)),""))</f>
        <v>7000</v>
      </c>
      <c r="O680" s="157">
        <f t="shared" si="181"/>
        <v>7000</v>
      </c>
      <c r="P680" s="157">
        <f t="shared" si="182"/>
        <v>11770.224719101108</v>
      </c>
      <c r="Q680" s="157" t="str" cm="1">
        <f t="array" ref="Q680">IF(D680="Electric","--",IF(D680="Diesel",_xlfn._xlws.FILTER(ORDEF[HC-ZH (g/hp-hr)],(ORDEF[HP]=I680)*(ORDEF[Model_Year]=E680)),""))</f>
        <v/>
      </c>
      <c r="R680" s="157" cm="1">
        <f t="array" ref="R680">IF(D680="Electric","--",IF(D680="Gasoline",_xlfn._xlws.FILTER(LSIEF[HC-ZH (g/hp-hr)],(LSIEF[Fuel]=D680)*(LSIEF[HP Bin]=I680)*(LSIEF[Model Year]=E680)),""))</f>
        <v>0.129</v>
      </c>
      <c r="S680" s="158">
        <f t="shared" si="183"/>
        <v>0.129</v>
      </c>
      <c r="T680" s="159" t="str" cm="1">
        <f t="array" ref="T680">IF(D680="Electric","--",IF(D680="Diesel",_xlfn._xlws.FILTER(ORDEF[HCDR],(ORDEF[HP]=I680)*(ORDEF[Model_Year]=E680),),""))</f>
        <v/>
      </c>
      <c r="U680" s="159" cm="1">
        <f t="array" ref="U680">IF(D680="Electric","--",IF(D680="Gasoline",_xlfn._xlws.FILTER(LSIEF[HC DR],(LSIEF[Fuel]=D680)*(LSIEF[HP Bin]=I680)*(LSIEF[Model Year]=E680)),""))</f>
        <v>3.746E-4</v>
      </c>
      <c r="V680" s="159">
        <f t="shared" si="184"/>
        <v>3.746E-4</v>
      </c>
      <c r="W680" s="158" t="str" cm="1">
        <f t="array" ref="W680">IF(D680="Electric","--",IF(D680="Diesel",_xlfn._xlws.FILTER(ORDEF[NOXzh],(ORDEF[HP]=I680)*(ORDEF[Model_Year]=E680)),""))</f>
        <v/>
      </c>
      <c r="X680" s="158" cm="1">
        <f t="array" ref="X680">IF(D680="Electric","--",IF(D680="Gasoline",_xlfn._xlws.FILTER(LSIEF[NOX-ZH (g/hp-hr)],(LSIEF[Fuel]=D680)*(LSIEF[HP Bin]=I680)*(LSIEF[Model Year]=E680)),""))</f>
        <v>0.13700000000000001</v>
      </c>
      <c r="Y680" s="158">
        <f t="shared" si="185"/>
        <v>0.13700000000000001</v>
      </c>
      <c r="Z680" s="159" t="str" cm="1">
        <f t="array" ref="Z680">IF(D680="Electric","--",IF(D680="Diesel",_xlfn._xlws.FILTER(ORDEF[NOXdr],(ORDEF[HP]=I680)*(ORDEF[Model_Year]=E680)),""))</f>
        <v/>
      </c>
      <c r="AA680" s="159" cm="1">
        <f t="array" ref="AA680">IF(E680="Electric","--",IF(D680="Gasoline",_xlfn._xlws.FILTER(LSIEF[NOX DR],(LSIEF[Fuel]=D680)*(LSIEF[HP Bin]=I680)*(LSIEF[Model Year]=E680)),""))</f>
        <v>4.0660000000000002E-4</v>
      </c>
      <c r="AB680" s="159">
        <f t="shared" si="186"/>
        <v>4.0660000000000002E-4</v>
      </c>
      <c r="AC680" s="158" t="str" cm="1">
        <f t="array" ref="AC680">IF(D680="Electric","--",IF(D680="Diesel",_xlfn._xlws.FILTER(DFCF2[Fuel_HC],(DFCF2[MY]=E680)),""))</f>
        <v/>
      </c>
      <c r="AD680" s="158" cm="1">
        <f t="array" ref="AD680">IF(D680="Electric","--",IF(D680="Gasoline",_xlfn._xlws.FILTER(GFCF2[Fuel_HC],(GFCF2[MY]=E680)),""))</f>
        <v>1</v>
      </c>
      <c r="AE680" s="158">
        <f t="shared" si="187"/>
        <v>1</v>
      </c>
      <c r="AF680" s="157" t="str" cm="1">
        <f t="array" ref="AF680">IF(D680="Electric","--",IF(D680="Diesel",_xlfn._xlws.FILTER(DFCF2[Fuel_NOX],(DFCF2[MY]=E680)),""))</f>
        <v/>
      </c>
      <c r="AG680" s="157" cm="1">
        <f t="array" ref="AG680">IF(D680="Electric","--",IF(D680="Gasoline",_xlfn._xlws.FILTER(GFCF2[Fuel_NOX],(GFCF2[MY]=E680)),""))</f>
        <v>0.97699999999999998</v>
      </c>
      <c r="AH680" s="157">
        <f t="shared" si="188"/>
        <v>0.97699999999999998</v>
      </c>
      <c r="AI680" s="158">
        <f t="shared" si="189"/>
        <v>2.7511999999999999</v>
      </c>
      <c r="AJ680" s="158">
        <f t="shared" si="190"/>
        <v>2.9145864000000001</v>
      </c>
      <c r="AK680" s="158">
        <f t="shared" si="191"/>
        <v>290.66182548911627</v>
      </c>
      <c r="AL680" s="158">
        <f t="shared" si="192"/>
        <v>307.92345288228836</v>
      </c>
      <c r="AM680" s="158">
        <f t="shared" si="193"/>
        <v>0.14533091274455812</v>
      </c>
      <c r="AN680" s="158">
        <f t="shared" si="194"/>
        <v>0.15396172644114417</v>
      </c>
      <c r="AO680" s="158">
        <f t="shared" si="195"/>
        <v>0.13367537354244455</v>
      </c>
      <c r="AP680" s="157"/>
      <c r="AQ680" s="161"/>
      <c r="AR680" s="161"/>
      <c r="AS680" s="161" t="str">
        <f>IF(ISNA(VLOOKUP($B680,'2017 Emission Inventory'!$B$2:$B$803,1,FALSE)),"No","Yes")</f>
        <v>Yes</v>
      </c>
      <c r="AT680" s="161" t="str">
        <f>IFERROR(INDEX('2017 Emission Inventory'!$C$2:$C$803,MATCH($B680,'2017 Emission Inventory'!$B$2:$B$803,0)),"")</f>
        <v>Service Truck</v>
      </c>
      <c r="AU680" s="161" t="str">
        <f>IFERROR(INDEX('2017 Emission Inventory'!$D$2:$D$803,MATCH($B680,'2017 Emission Inventory'!$B$2:$B$803,0)),"")</f>
        <v>Gasoline</v>
      </c>
      <c r="AV680" s="161">
        <f>IFERROR(INDEX('2017 Emission Inventory'!$E$2:$E$803,MATCH($B680,'2017 Emission Inventory'!$B$2:$B$803,0)),"")</f>
        <v>2006</v>
      </c>
      <c r="AW680" s="161">
        <f>IFERROR(INDEX('2017 Emission Inventory'!$F$2:$F$803,MATCH($B680,'2017 Emission Inventory'!$B$2:$B$803,0)),"")</f>
        <v>285</v>
      </c>
      <c r="AX680" s="161">
        <f>IFERROR(INDEX('2017 Emission Inventory'!$G$2:$G$803,MATCH($B680,'2017 Emission Inventory'!$B$2:$B$803,0)),"")</f>
        <v>842</v>
      </c>
      <c r="AY680" s="162">
        <f>IFERROR(INDEX('2017 Emission Inventory'!$AL$2:$AL$803,MATCH($B680,'2017 Emission Inventory'!$B$2:$B$803,0)),"")</f>
        <v>308.38847593842905</v>
      </c>
      <c r="AZ680" s="163">
        <f t="shared" si="196"/>
        <v>-0.46502305614069428</v>
      </c>
      <c r="BB680" s="166"/>
    </row>
    <row r="681" spans="1:54" s="160" customFormat="1" x14ac:dyDescent="0.35">
      <c r="A681" s="157">
        <v>680</v>
      </c>
      <c r="B681" s="157">
        <v>830690</v>
      </c>
      <c r="C681" s="157" t="s">
        <v>576</v>
      </c>
      <c r="D681" s="157" t="s">
        <v>16</v>
      </c>
      <c r="E681" s="157">
        <v>2007</v>
      </c>
      <c r="F681" s="157">
        <v>285</v>
      </c>
      <c r="G681" s="157">
        <v>842</v>
      </c>
      <c r="H681" s="157"/>
      <c r="I681" s="157">
        <f t="shared" si="180"/>
        <v>300</v>
      </c>
      <c r="J681" s="157" t="str">
        <f>IF(D681="Electric","--",IF(D681="Diesel",VLOOKUP(C681,[2]ORDLF!A:B,2,FALSE),""))</f>
        <v/>
      </c>
      <c r="K681" s="157">
        <f>IF(D681="Electric","--",IF(D681="Gasoline",VLOOKUP(C681,LSILF!A:C,3,FALSE),""))</f>
        <v>0.2</v>
      </c>
      <c r="L681" s="158">
        <f t="shared" si="197"/>
        <v>0.2</v>
      </c>
      <c r="M681" s="157" t="str" cm="1">
        <f t="array" ref="M681">IF(D681="Electric","--",IF(D681="Diesel",_xlfn._xlws.FILTER(DIESCH[CH Cap],(DIESCH[HP Bin]=I681)),""))</f>
        <v/>
      </c>
      <c r="N681" s="157" cm="1">
        <f t="array" ref="N681">IF(D681="Electric","--",IF(D681="Gasoline",_xlfn._xlws.FILTER(LSICH[CH Cap],(LSICH[Fuel Type]=D681)*(LSICH[MY]=E681)),""))</f>
        <v>7000</v>
      </c>
      <c r="O681" s="157">
        <f t="shared" si="181"/>
        <v>7000</v>
      </c>
      <c r="P681" s="157">
        <f t="shared" si="182"/>
        <v>10946</v>
      </c>
      <c r="Q681" s="157" t="str" cm="1">
        <f t="array" ref="Q681">IF(D681="Electric","--",IF(D681="Diesel",_xlfn._xlws.FILTER(ORDEF[HC-ZH (g/hp-hr)],(ORDEF[HP]=I681)*(ORDEF[Model_Year]=E681)),""))</f>
        <v/>
      </c>
      <c r="R681" s="157" cm="1">
        <f t="array" ref="R681">IF(D681="Electric","--",IF(D681="Gasoline",_xlfn._xlws.FILTER(LSIEF[HC-ZH (g/hp-hr)],(LSIEF[Fuel]=D681)*(LSIEF[HP Bin]=I681)*(LSIEF[Model Year]=E681)),""))</f>
        <v>0.129</v>
      </c>
      <c r="S681" s="158">
        <f t="shared" si="183"/>
        <v>0.129</v>
      </c>
      <c r="T681" s="159" t="str" cm="1">
        <f t="array" ref="T681">IF(D681="Electric","--",IF(D681="Diesel",_xlfn._xlws.FILTER(ORDEF[HCDR],(ORDEF[HP]=I681)*(ORDEF[Model_Year]=E681),),""))</f>
        <v/>
      </c>
      <c r="U681" s="159" cm="1">
        <f t="array" ref="U681">IF(D681="Electric","--",IF(D681="Gasoline",_xlfn._xlws.FILTER(LSIEF[HC DR],(LSIEF[Fuel]=D681)*(LSIEF[HP Bin]=I681)*(LSIEF[Model Year]=E681)),""))</f>
        <v>1.662E-4</v>
      </c>
      <c r="V681" s="159">
        <f t="shared" si="184"/>
        <v>1.662E-4</v>
      </c>
      <c r="W681" s="158" t="str" cm="1">
        <f t="array" ref="W681">IF(D681="Electric","--",IF(D681="Diesel",_xlfn._xlws.FILTER(ORDEF[NOXzh],(ORDEF[HP]=I681)*(ORDEF[Model_Year]=E681)),""))</f>
        <v/>
      </c>
      <c r="X681" s="158" cm="1">
        <f t="array" ref="X681">IF(D681="Electric","--",IF(D681="Gasoline",_xlfn._xlws.FILTER(LSIEF[NOX-ZH (g/hp-hr)],(LSIEF[Fuel]=D681)*(LSIEF[HP Bin]=I681)*(LSIEF[Model Year]=E681)),""))</f>
        <v>0.13700000000000001</v>
      </c>
      <c r="Y681" s="158">
        <f t="shared" si="185"/>
        <v>0.13700000000000001</v>
      </c>
      <c r="Z681" s="159" t="str" cm="1">
        <f t="array" ref="Z681">IF(D681="Electric","--",IF(D681="Diesel",_xlfn._xlws.FILTER(ORDEF[NOXdr],(ORDEF[HP]=I681)*(ORDEF[Model_Year]=E681)),""))</f>
        <v/>
      </c>
      <c r="AA681" s="159" cm="1">
        <f t="array" ref="AA681">IF(E681="Electric","--",IF(D681="Gasoline",_xlfn._xlws.FILTER(LSIEF[NOX DR],(LSIEF[Fuel]=D681)*(LSIEF[HP Bin]=I681)*(LSIEF[Model Year]=E681)),""))</f>
        <v>1.806E-4</v>
      </c>
      <c r="AB681" s="159">
        <f t="shared" si="186"/>
        <v>1.806E-4</v>
      </c>
      <c r="AC681" s="158" t="str" cm="1">
        <f t="array" ref="AC681">IF(D681="Electric","--",IF(D681="Diesel",_xlfn._xlws.FILTER(DFCF2[Fuel_HC],(DFCF2[MY]=E681)),""))</f>
        <v/>
      </c>
      <c r="AD681" s="158" cm="1">
        <f t="array" ref="AD681">IF(D681="Electric","--",IF(D681="Gasoline",_xlfn._xlws.FILTER(GFCF2[Fuel_HC],(GFCF2[MY]=E681)),""))</f>
        <v>1</v>
      </c>
      <c r="AE681" s="158">
        <f t="shared" si="187"/>
        <v>1</v>
      </c>
      <c r="AF681" s="157" t="str" cm="1">
        <f t="array" ref="AF681">IF(D681="Electric","--",IF(D681="Diesel",_xlfn._xlws.FILTER(DFCF2[Fuel_NOX],(DFCF2[MY]=E681)),""))</f>
        <v/>
      </c>
      <c r="AG681" s="157" cm="1">
        <f t="array" ref="AG681">IF(D681="Electric","--",IF(D681="Gasoline",_xlfn._xlws.FILTER(GFCF2[Fuel_NOX],(GFCF2[MY]=E681)),""))</f>
        <v>0.97699999999999998</v>
      </c>
      <c r="AH681" s="157">
        <f t="shared" si="188"/>
        <v>0.97699999999999998</v>
      </c>
      <c r="AI681" s="158">
        <f t="shared" si="189"/>
        <v>1.2924</v>
      </c>
      <c r="AJ681" s="158">
        <f t="shared" si="190"/>
        <v>1.3689723999999999</v>
      </c>
      <c r="AK681" s="158">
        <f t="shared" si="191"/>
        <v>136.74710974525433</v>
      </c>
      <c r="AL681" s="158">
        <f t="shared" si="192"/>
        <v>144.84913263774698</v>
      </c>
      <c r="AM681" s="158">
        <f t="shared" si="193"/>
        <v>6.8373554872627168E-2</v>
      </c>
      <c r="AN681" s="158">
        <f t="shared" si="194"/>
        <v>7.2424566318873493E-2</v>
      </c>
      <c r="AO681" s="158">
        <f t="shared" si="195"/>
        <v>6.2889995771842469E-2</v>
      </c>
      <c r="AP681" s="157"/>
      <c r="AQ681" s="161"/>
      <c r="AR681" s="161"/>
      <c r="AS681" s="161" t="str">
        <f>IF(ISNA(VLOOKUP($B681,'2017 Emission Inventory'!$B$2:$B$803,1,FALSE)),"No","Yes")</f>
        <v>Yes</v>
      </c>
      <c r="AT681" s="161" t="str">
        <f>IFERROR(INDEX('2017 Emission Inventory'!$C$2:$C$803,MATCH($B681,'2017 Emission Inventory'!$B$2:$B$803,0)),"")</f>
        <v>Service Truck</v>
      </c>
      <c r="AU681" s="161" t="str">
        <f>IFERROR(INDEX('2017 Emission Inventory'!$D$2:$D$803,MATCH($B681,'2017 Emission Inventory'!$B$2:$B$803,0)),"")</f>
        <v>Gasoline</v>
      </c>
      <c r="AV681" s="161">
        <f>IFERROR(INDEX('2017 Emission Inventory'!$E$2:$E$803,MATCH($B681,'2017 Emission Inventory'!$B$2:$B$803,0)),"")</f>
        <v>2007</v>
      </c>
      <c r="AW681" s="161">
        <f>IFERROR(INDEX('2017 Emission Inventory'!$F$2:$F$803,MATCH($B681,'2017 Emission Inventory'!$B$2:$B$803,0)),"")</f>
        <v>285</v>
      </c>
      <c r="AX681" s="161">
        <f>IFERROR(INDEX('2017 Emission Inventory'!$G$2:$G$803,MATCH($B681,'2017 Emission Inventory'!$B$2:$B$803,0)),"")</f>
        <v>839.8230088495576</v>
      </c>
      <c r="AY681" s="162">
        <f>IFERROR(INDEX('2017 Emission Inventory'!$AL$2:$AL$803,MATCH($B681,'2017 Emission Inventory'!$B$2:$B$803,0)),"")</f>
        <v>144.47462517943151</v>
      </c>
      <c r="AZ681" s="163">
        <f t="shared" si="196"/>
        <v>0.37450745831546328</v>
      </c>
      <c r="BB681" s="166"/>
    </row>
    <row r="682" spans="1:54" s="160" customFormat="1" x14ac:dyDescent="0.35">
      <c r="A682" s="157">
        <v>681</v>
      </c>
      <c r="B682" s="157">
        <v>831670</v>
      </c>
      <c r="C682" s="157" t="s">
        <v>576</v>
      </c>
      <c r="D682" s="157" t="s">
        <v>16</v>
      </c>
      <c r="E682" s="157">
        <v>2008</v>
      </c>
      <c r="F682" s="157">
        <v>285</v>
      </c>
      <c r="G682" s="157">
        <v>838.51351351351252</v>
      </c>
      <c r="H682" s="157"/>
      <c r="I682" s="157">
        <f t="shared" si="180"/>
        <v>300</v>
      </c>
      <c r="J682" s="157" t="str">
        <f>IF(D682="Electric","--",IF(D682="Diesel",VLOOKUP(C682,[2]ORDLF!A:B,2,FALSE),""))</f>
        <v/>
      </c>
      <c r="K682" s="157">
        <f>IF(D682="Electric","--",IF(D682="Gasoline",VLOOKUP(C682,LSILF!A:C,3,FALSE),""))</f>
        <v>0.2</v>
      </c>
      <c r="L682" s="158">
        <f t="shared" si="197"/>
        <v>0.2</v>
      </c>
      <c r="M682" s="157" t="str" cm="1">
        <f t="array" ref="M682">IF(D682="Electric","--",IF(D682="Diesel",_xlfn._xlws.FILTER(DIESCH[CH Cap],(DIESCH[HP Bin]=I682)),""))</f>
        <v/>
      </c>
      <c r="N682" s="157" cm="1">
        <f t="array" ref="N682">IF(D682="Electric","--",IF(D682="Gasoline",_xlfn._xlws.FILTER(LSICH[CH Cap],(LSICH[Fuel Type]=D682)*(LSICH[MY]=E682)),""))</f>
        <v>10000</v>
      </c>
      <c r="O682" s="157">
        <f t="shared" si="181"/>
        <v>10000</v>
      </c>
      <c r="P682" s="157">
        <f t="shared" si="182"/>
        <v>10062.162162162151</v>
      </c>
      <c r="Q682" s="157" t="str" cm="1">
        <f t="array" ref="Q682">IF(D682="Electric","--",IF(D682="Diesel",_xlfn._xlws.FILTER(ORDEF[HC-ZH (g/hp-hr)],(ORDEF[HP]=I682)*(ORDEF[Model_Year]=E682)),""))</f>
        <v/>
      </c>
      <c r="R682" s="157" cm="1">
        <f t="array" ref="R682">IF(D682="Electric","--",IF(D682="Gasoline",_xlfn._xlws.FILTER(LSIEF[HC-ZH (g/hp-hr)],(LSIEF[Fuel]=D682)*(LSIEF[HP Bin]=I682)*(LSIEF[Model Year]=E682)),""))</f>
        <v>0.129</v>
      </c>
      <c r="S682" s="158">
        <f t="shared" si="183"/>
        <v>0.129</v>
      </c>
      <c r="T682" s="159" t="str" cm="1">
        <f t="array" ref="T682">IF(D682="Electric","--",IF(D682="Diesel",_xlfn._xlws.FILTER(ORDEF[HCDR],(ORDEF[HP]=I682)*(ORDEF[Model_Year]=E682),),""))</f>
        <v/>
      </c>
      <c r="U682" s="159" cm="1">
        <f t="array" ref="U682">IF(D682="Electric","--",IF(D682="Gasoline",_xlfn._xlws.FILTER(LSIEF[HC DR],(LSIEF[Fuel]=D682)*(LSIEF[HP Bin]=I682)*(LSIEF[Model Year]=E682)),""))</f>
        <v>1.662E-4</v>
      </c>
      <c r="V682" s="159">
        <f t="shared" si="184"/>
        <v>1.662E-4</v>
      </c>
      <c r="W682" s="158" t="str" cm="1">
        <f t="array" ref="W682">IF(D682="Electric","--",IF(D682="Diesel",_xlfn._xlws.FILTER(ORDEF[NOXzh],(ORDEF[HP]=I682)*(ORDEF[Model_Year]=E682)),""))</f>
        <v/>
      </c>
      <c r="X682" s="158" cm="1">
        <f t="array" ref="X682">IF(D682="Electric","--",IF(D682="Gasoline",_xlfn._xlws.FILTER(LSIEF[NOX-ZH (g/hp-hr)],(LSIEF[Fuel]=D682)*(LSIEF[HP Bin]=I682)*(LSIEF[Model Year]=E682)),""))</f>
        <v>0.13700000000000001</v>
      </c>
      <c r="Y682" s="158">
        <f t="shared" si="185"/>
        <v>0.13700000000000001</v>
      </c>
      <c r="Z682" s="159" t="str" cm="1">
        <f t="array" ref="Z682">IF(D682="Electric","--",IF(D682="Diesel",_xlfn._xlws.FILTER(ORDEF[NOXdr],(ORDEF[HP]=I682)*(ORDEF[Model_Year]=E682)),""))</f>
        <v/>
      </c>
      <c r="AA682" s="159" cm="1">
        <f t="array" ref="AA682">IF(E682="Electric","--",IF(D682="Gasoline",_xlfn._xlws.FILTER(LSIEF[NOX DR],(LSIEF[Fuel]=D682)*(LSIEF[HP Bin]=I682)*(LSIEF[Model Year]=E682)),""))</f>
        <v>1.806E-4</v>
      </c>
      <c r="AB682" s="159">
        <f t="shared" si="186"/>
        <v>1.806E-4</v>
      </c>
      <c r="AC682" s="158" t="str" cm="1">
        <f t="array" ref="AC682">IF(D682="Electric","--",IF(D682="Diesel",_xlfn._xlws.FILTER(DFCF2[Fuel_HC],(DFCF2[MY]=E682)),""))</f>
        <v/>
      </c>
      <c r="AD682" s="158" cm="1">
        <f t="array" ref="AD682">IF(D682="Electric","--",IF(D682="Gasoline",_xlfn._xlws.FILTER(GFCF2[Fuel_HC],(GFCF2[MY]=E682)),""))</f>
        <v>1</v>
      </c>
      <c r="AE682" s="158">
        <f t="shared" si="187"/>
        <v>1</v>
      </c>
      <c r="AF682" s="157" t="str" cm="1">
        <f t="array" ref="AF682">IF(D682="Electric","--",IF(D682="Diesel",_xlfn._xlws.FILTER(DFCF2[Fuel_NOX],(DFCF2[MY]=E682)),""))</f>
        <v/>
      </c>
      <c r="AG682" s="157" cm="1">
        <f t="array" ref="AG682">IF(D682="Electric","--",IF(D682="Gasoline",_xlfn._xlws.FILTER(GFCF2[Fuel_NOX],(GFCF2[MY]=E682)),""))</f>
        <v>0.97699999999999998</v>
      </c>
      <c r="AH682" s="157">
        <f t="shared" si="188"/>
        <v>0.97699999999999998</v>
      </c>
      <c r="AI682" s="158">
        <f t="shared" si="189"/>
        <v>1.7909999999999999</v>
      </c>
      <c r="AJ682" s="158">
        <f t="shared" si="190"/>
        <v>1.8983110000000001</v>
      </c>
      <c r="AK682" s="158">
        <f t="shared" si="191"/>
        <v>188.71862649288823</v>
      </c>
      <c r="AL682" s="158">
        <f t="shared" si="192"/>
        <v>200.0260438728873</v>
      </c>
      <c r="AM682" s="158">
        <f t="shared" si="193"/>
        <v>9.4359313246444115E-2</v>
      </c>
      <c r="AN682" s="158">
        <f t="shared" si="194"/>
        <v>0.10001302193644365</v>
      </c>
      <c r="AO682" s="158">
        <f t="shared" si="195"/>
        <v>8.6791696324079293E-2</v>
      </c>
      <c r="AP682" s="157"/>
      <c r="AQ682" s="161"/>
      <c r="AR682" s="161"/>
      <c r="AS682" s="161" t="str">
        <f>IF(ISNA(VLOOKUP($B682,'2017 Emission Inventory'!$B$2:$B$803,1,FALSE)),"No","Yes")</f>
        <v>Yes</v>
      </c>
      <c r="AT682" s="161" t="str">
        <f>IFERROR(INDEX('2017 Emission Inventory'!$C$2:$C$803,MATCH($B682,'2017 Emission Inventory'!$B$2:$B$803,0)),"")</f>
        <v>Service Truck</v>
      </c>
      <c r="AU682" s="161" t="str">
        <f>IFERROR(INDEX('2017 Emission Inventory'!$D$2:$D$803,MATCH($B682,'2017 Emission Inventory'!$B$2:$B$803,0)),"")</f>
        <v>Gasoline</v>
      </c>
      <c r="AV682" s="161">
        <f>IFERROR(INDEX('2017 Emission Inventory'!$E$2:$E$803,MATCH($B682,'2017 Emission Inventory'!$B$2:$B$803,0)),"")</f>
        <v>2008</v>
      </c>
      <c r="AW682" s="161">
        <f>IFERROR(INDEX('2017 Emission Inventory'!$F$2:$F$803,MATCH($B682,'2017 Emission Inventory'!$B$2:$B$803,0)),"")</f>
        <v>285</v>
      </c>
      <c r="AX682" s="161">
        <f>IFERROR(INDEX('2017 Emission Inventory'!$G$2:$G$803,MATCH($B682,'2017 Emission Inventory'!$B$2:$B$803,0)),"")</f>
        <v>842</v>
      </c>
      <c r="AY682" s="162">
        <f>IFERROR(INDEX('2017 Emission Inventory'!$AL$2:$AL$803,MATCH($B682,'2017 Emission Inventory'!$B$2:$B$803,0)),"")</f>
        <v>155.64012424410578</v>
      </c>
      <c r="AZ682" s="163">
        <f t="shared" si="196"/>
        <v>44.385919628781522</v>
      </c>
      <c r="BB682" s="166"/>
    </row>
    <row r="683" spans="1:54" s="160" customFormat="1" x14ac:dyDescent="0.35">
      <c r="A683" s="157">
        <v>682</v>
      </c>
      <c r="B683" s="157">
        <v>833084</v>
      </c>
      <c r="C683" s="157" t="s">
        <v>576</v>
      </c>
      <c r="D683" s="157" t="s">
        <v>16</v>
      </c>
      <c r="E683" s="157">
        <v>2009</v>
      </c>
      <c r="F683" s="157">
        <v>285</v>
      </c>
      <c r="G683" s="157">
        <v>841.08695652173924</v>
      </c>
      <c r="H683" s="157"/>
      <c r="I683" s="157">
        <f t="shared" si="180"/>
        <v>300</v>
      </c>
      <c r="J683" s="157" t="str">
        <f>IF(D683="Electric","--",IF(D683="Diesel",VLOOKUP(C683,[2]ORDLF!A:B,2,FALSE),""))</f>
        <v/>
      </c>
      <c r="K683" s="157">
        <f>IF(D683="Electric","--",IF(D683="Gasoline",VLOOKUP(C683,LSILF!A:C,3,FALSE),""))</f>
        <v>0.2</v>
      </c>
      <c r="L683" s="158">
        <f t="shared" si="197"/>
        <v>0.2</v>
      </c>
      <c r="M683" s="157" t="str" cm="1">
        <f t="array" ref="M683">IF(D683="Electric","--",IF(D683="Diesel",_xlfn._xlws.FILTER(DIESCH[CH Cap],(DIESCH[HP Bin]=I683)),""))</f>
        <v/>
      </c>
      <c r="N683" s="157" cm="1">
        <f t="array" ref="N683">IF(D683="Electric","--",IF(D683="Gasoline",_xlfn._xlws.FILTER(LSICH[CH Cap],(LSICH[Fuel Type]=D683)*(LSICH[MY]=E683)),""))</f>
        <v>10000</v>
      </c>
      <c r="O683" s="157">
        <f t="shared" si="181"/>
        <v>10000</v>
      </c>
      <c r="P683" s="157">
        <f t="shared" si="182"/>
        <v>9251.9565217391319</v>
      </c>
      <c r="Q683" s="157" t="str" cm="1">
        <f t="array" ref="Q683">IF(D683="Electric","--",IF(D683="Diesel",_xlfn._xlws.FILTER(ORDEF[HC-ZH (g/hp-hr)],(ORDEF[HP]=I683)*(ORDEF[Model_Year]=E683)),""))</f>
        <v/>
      </c>
      <c r="R683" s="157" cm="1">
        <f t="array" ref="R683">IF(D683="Electric","--",IF(D683="Gasoline",_xlfn._xlws.FILTER(LSIEF[HC-ZH (g/hp-hr)],(LSIEF[Fuel]=D683)*(LSIEF[HP Bin]=I683)*(LSIEF[Model Year]=E683)),""))</f>
        <v>0.129</v>
      </c>
      <c r="S683" s="158">
        <f t="shared" si="183"/>
        <v>0.129</v>
      </c>
      <c r="T683" s="159" t="str" cm="1">
        <f t="array" ref="T683">IF(D683="Electric","--",IF(D683="Diesel",_xlfn._xlws.FILTER(ORDEF[HCDR],(ORDEF[HP]=I683)*(ORDEF[Model_Year]=E683),),""))</f>
        <v/>
      </c>
      <c r="U683" s="159" cm="1">
        <f t="array" ref="U683">IF(D683="Electric","--",IF(D683="Gasoline",_xlfn._xlws.FILTER(LSIEF[HC DR],(LSIEF[Fuel]=D683)*(LSIEF[HP Bin]=I683)*(LSIEF[Model Year]=E683)),""))</f>
        <v>1.662E-4</v>
      </c>
      <c r="V683" s="159">
        <f t="shared" si="184"/>
        <v>1.662E-4</v>
      </c>
      <c r="W683" s="158" t="str" cm="1">
        <f t="array" ref="W683">IF(D683="Electric","--",IF(D683="Diesel",_xlfn._xlws.FILTER(ORDEF[NOXzh],(ORDEF[HP]=I683)*(ORDEF[Model_Year]=E683)),""))</f>
        <v/>
      </c>
      <c r="X683" s="158" cm="1">
        <f t="array" ref="X683">IF(D683="Electric","--",IF(D683="Gasoline",_xlfn._xlws.FILTER(LSIEF[NOX-ZH (g/hp-hr)],(LSIEF[Fuel]=D683)*(LSIEF[HP Bin]=I683)*(LSIEF[Model Year]=E683)),""))</f>
        <v>0.13700000000000001</v>
      </c>
      <c r="Y683" s="158">
        <f t="shared" si="185"/>
        <v>0.13700000000000001</v>
      </c>
      <c r="Z683" s="159" t="str" cm="1">
        <f t="array" ref="Z683">IF(D683="Electric","--",IF(D683="Diesel",_xlfn._xlws.FILTER(ORDEF[NOXdr],(ORDEF[HP]=I683)*(ORDEF[Model_Year]=E683)),""))</f>
        <v/>
      </c>
      <c r="AA683" s="159" cm="1">
        <f t="array" ref="AA683">IF(E683="Electric","--",IF(D683="Gasoline",_xlfn._xlws.FILTER(LSIEF[NOX DR],(LSIEF[Fuel]=D683)*(LSIEF[HP Bin]=I683)*(LSIEF[Model Year]=E683)),""))</f>
        <v>1.806E-4</v>
      </c>
      <c r="AB683" s="159">
        <f t="shared" si="186"/>
        <v>1.806E-4</v>
      </c>
      <c r="AC683" s="158" t="str" cm="1">
        <f t="array" ref="AC683">IF(D683="Electric","--",IF(D683="Diesel",_xlfn._xlws.FILTER(DFCF2[Fuel_HC],(DFCF2[MY]=E683)),""))</f>
        <v/>
      </c>
      <c r="AD683" s="158" cm="1">
        <f t="array" ref="AD683">IF(D683="Electric","--",IF(D683="Gasoline",_xlfn._xlws.FILTER(GFCF2[Fuel_HC],(GFCF2[MY]=E683)),""))</f>
        <v>1</v>
      </c>
      <c r="AE683" s="158">
        <f t="shared" si="187"/>
        <v>1</v>
      </c>
      <c r="AF683" s="157" t="str" cm="1">
        <f t="array" ref="AF683">IF(D683="Electric","--",IF(D683="Diesel",_xlfn._xlws.FILTER(DFCF2[Fuel_NOX],(DFCF2[MY]=E683)),""))</f>
        <v/>
      </c>
      <c r="AG683" s="157" cm="1">
        <f t="array" ref="AG683">IF(D683="Electric","--",IF(D683="Gasoline",_xlfn._xlws.FILTER(GFCF2[Fuel_NOX],(GFCF2[MY]=E683)),""))</f>
        <v>0.97699999999999998</v>
      </c>
      <c r="AH683" s="157">
        <f t="shared" si="188"/>
        <v>0.97699999999999998</v>
      </c>
      <c r="AI683" s="158">
        <f t="shared" si="189"/>
        <v>1.6666751739130437</v>
      </c>
      <c r="AJ683" s="158">
        <f t="shared" si="190"/>
        <v>1.7663215708260873</v>
      </c>
      <c r="AK683" s="158">
        <f t="shared" si="191"/>
        <v>176.15743563676162</v>
      </c>
      <c r="AL683" s="158">
        <f t="shared" si="192"/>
        <v>186.68945412806272</v>
      </c>
      <c r="AM683" s="158">
        <f t="shared" si="193"/>
        <v>8.8078717818380808E-2</v>
      </c>
      <c r="AN683" s="158">
        <f t="shared" si="194"/>
        <v>9.3344727064031366E-2</v>
      </c>
      <c r="AO683" s="158">
        <f t="shared" si="195"/>
        <v>8.1014804649346669E-2</v>
      </c>
      <c r="AP683" s="157"/>
      <c r="AQ683" s="161"/>
      <c r="AR683" s="161"/>
      <c r="AS683" s="161" t="str">
        <f>IF(ISNA(VLOOKUP($B683,'2017 Emission Inventory'!$B$2:$B$803,1,FALSE)),"No","Yes")</f>
        <v>Yes</v>
      </c>
      <c r="AT683" s="161" t="str">
        <f>IFERROR(INDEX('2017 Emission Inventory'!$C$2:$C$803,MATCH($B683,'2017 Emission Inventory'!$B$2:$B$803,0)),"")</f>
        <v>Service Truck</v>
      </c>
      <c r="AU683" s="161" t="str">
        <f>IFERROR(INDEX('2017 Emission Inventory'!$D$2:$D$803,MATCH($B683,'2017 Emission Inventory'!$B$2:$B$803,0)),"")</f>
        <v>Gasoline</v>
      </c>
      <c r="AV683" s="161">
        <f>IFERROR(INDEX('2017 Emission Inventory'!$E$2:$E$803,MATCH($B683,'2017 Emission Inventory'!$B$2:$B$803,0)),"")</f>
        <v>2009</v>
      </c>
      <c r="AW683" s="161">
        <f>IFERROR(INDEX('2017 Emission Inventory'!$F$2:$F$803,MATCH($B683,'2017 Emission Inventory'!$B$2:$B$803,0)),"")</f>
        <v>285</v>
      </c>
      <c r="AX683" s="161">
        <f>IFERROR(INDEX('2017 Emission Inventory'!$G$2:$G$803,MATCH($B683,'2017 Emission Inventory'!$B$2:$B$803,0)),"")</f>
        <v>842</v>
      </c>
      <c r="AY683" s="162">
        <f>IFERROR(INDEX('2017 Emission Inventory'!$AL$2:$AL$803,MATCH($B683,'2017 Emission Inventory'!$B$2:$B$803,0)),"")</f>
        <v>139.92037522584607</v>
      </c>
      <c r="AZ683" s="163">
        <f t="shared" si="196"/>
        <v>46.769078902216648</v>
      </c>
      <c r="BB683" s="166"/>
    </row>
    <row r="684" spans="1:54" s="160" customFormat="1" x14ac:dyDescent="0.35">
      <c r="A684" s="157">
        <v>683</v>
      </c>
      <c r="B684" s="157">
        <v>833221</v>
      </c>
      <c r="C684" s="157" t="s">
        <v>576</v>
      </c>
      <c r="D684" s="157" t="s">
        <v>16</v>
      </c>
      <c r="E684" s="157">
        <v>2009</v>
      </c>
      <c r="F684" s="157">
        <v>285</v>
      </c>
      <c r="G684" s="157">
        <v>841.08695652173924</v>
      </c>
      <c r="H684" s="157"/>
      <c r="I684" s="157">
        <f t="shared" si="180"/>
        <v>300</v>
      </c>
      <c r="J684" s="157" t="str">
        <f>IF(D684="Electric","--",IF(D684="Diesel",VLOOKUP(C684,[2]ORDLF!A:B,2,FALSE),""))</f>
        <v/>
      </c>
      <c r="K684" s="157">
        <f>IF(D684="Electric","--",IF(D684="Gasoline",VLOOKUP(C684,LSILF!A:C,3,FALSE),""))</f>
        <v>0.2</v>
      </c>
      <c r="L684" s="158">
        <f t="shared" si="197"/>
        <v>0.2</v>
      </c>
      <c r="M684" s="157" t="str" cm="1">
        <f t="array" ref="M684">IF(D684="Electric","--",IF(D684="Diesel",_xlfn._xlws.FILTER(DIESCH[CH Cap],(DIESCH[HP Bin]=I684)),""))</f>
        <v/>
      </c>
      <c r="N684" s="157" cm="1">
        <f t="array" ref="N684">IF(D684="Electric","--",IF(D684="Gasoline",_xlfn._xlws.FILTER(LSICH[CH Cap],(LSICH[Fuel Type]=D684)*(LSICH[MY]=E684)),""))</f>
        <v>10000</v>
      </c>
      <c r="O684" s="157">
        <f t="shared" si="181"/>
        <v>10000</v>
      </c>
      <c r="P684" s="157">
        <f t="shared" si="182"/>
        <v>9251.9565217391319</v>
      </c>
      <c r="Q684" s="157" t="str" cm="1">
        <f t="array" ref="Q684">IF(D684="Electric","--",IF(D684="Diesel",_xlfn._xlws.FILTER(ORDEF[HC-ZH (g/hp-hr)],(ORDEF[HP]=I684)*(ORDEF[Model_Year]=E684)),""))</f>
        <v/>
      </c>
      <c r="R684" s="157" cm="1">
        <f t="array" ref="R684">IF(D684="Electric","--",IF(D684="Gasoline",_xlfn._xlws.FILTER(LSIEF[HC-ZH (g/hp-hr)],(LSIEF[Fuel]=D684)*(LSIEF[HP Bin]=I684)*(LSIEF[Model Year]=E684)),""))</f>
        <v>0.129</v>
      </c>
      <c r="S684" s="158">
        <f t="shared" si="183"/>
        <v>0.129</v>
      </c>
      <c r="T684" s="159" t="str" cm="1">
        <f t="array" ref="T684">IF(D684="Electric","--",IF(D684="Diesel",_xlfn._xlws.FILTER(ORDEF[HCDR],(ORDEF[HP]=I684)*(ORDEF[Model_Year]=E684),),""))</f>
        <v/>
      </c>
      <c r="U684" s="159" cm="1">
        <f t="array" ref="U684">IF(D684="Electric","--",IF(D684="Gasoline",_xlfn._xlws.FILTER(LSIEF[HC DR],(LSIEF[Fuel]=D684)*(LSIEF[HP Bin]=I684)*(LSIEF[Model Year]=E684)),""))</f>
        <v>1.662E-4</v>
      </c>
      <c r="V684" s="159">
        <f t="shared" si="184"/>
        <v>1.662E-4</v>
      </c>
      <c r="W684" s="158" t="str" cm="1">
        <f t="array" ref="W684">IF(D684="Electric","--",IF(D684="Diesel",_xlfn._xlws.FILTER(ORDEF[NOXzh],(ORDEF[HP]=I684)*(ORDEF[Model_Year]=E684)),""))</f>
        <v/>
      </c>
      <c r="X684" s="158" cm="1">
        <f t="array" ref="X684">IF(D684="Electric","--",IF(D684="Gasoline",_xlfn._xlws.FILTER(LSIEF[NOX-ZH (g/hp-hr)],(LSIEF[Fuel]=D684)*(LSIEF[HP Bin]=I684)*(LSIEF[Model Year]=E684)),""))</f>
        <v>0.13700000000000001</v>
      </c>
      <c r="Y684" s="158">
        <f t="shared" si="185"/>
        <v>0.13700000000000001</v>
      </c>
      <c r="Z684" s="159" t="str" cm="1">
        <f t="array" ref="Z684">IF(D684="Electric","--",IF(D684="Diesel",_xlfn._xlws.FILTER(ORDEF[NOXdr],(ORDEF[HP]=I684)*(ORDEF[Model_Year]=E684)),""))</f>
        <v/>
      </c>
      <c r="AA684" s="159" cm="1">
        <f t="array" ref="AA684">IF(E684="Electric","--",IF(D684="Gasoline",_xlfn._xlws.FILTER(LSIEF[NOX DR],(LSIEF[Fuel]=D684)*(LSIEF[HP Bin]=I684)*(LSIEF[Model Year]=E684)),""))</f>
        <v>1.806E-4</v>
      </c>
      <c r="AB684" s="159">
        <f t="shared" si="186"/>
        <v>1.806E-4</v>
      </c>
      <c r="AC684" s="158" t="str" cm="1">
        <f t="array" ref="AC684">IF(D684="Electric","--",IF(D684="Diesel",_xlfn._xlws.FILTER(DFCF2[Fuel_HC],(DFCF2[MY]=E684)),""))</f>
        <v/>
      </c>
      <c r="AD684" s="158" cm="1">
        <f t="array" ref="AD684">IF(D684="Electric","--",IF(D684="Gasoline",_xlfn._xlws.FILTER(GFCF2[Fuel_HC],(GFCF2[MY]=E684)),""))</f>
        <v>1</v>
      </c>
      <c r="AE684" s="158">
        <f t="shared" si="187"/>
        <v>1</v>
      </c>
      <c r="AF684" s="157" t="str" cm="1">
        <f t="array" ref="AF684">IF(D684="Electric","--",IF(D684="Diesel",_xlfn._xlws.FILTER(DFCF2[Fuel_NOX],(DFCF2[MY]=E684)),""))</f>
        <v/>
      </c>
      <c r="AG684" s="157" cm="1">
        <f t="array" ref="AG684">IF(D684="Electric","--",IF(D684="Gasoline",_xlfn._xlws.FILTER(GFCF2[Fuel_NOX],(GFCF2[MY]=E684)),""))</f>
        <v>0.97699999999999998</v>
      </c>
      <c r="AH684" s="157">
        <f t="shared" si="188"/>
        <v>0.97699999999999998</v>
      </c>
      <c r="AI684" s="158">
        <f t="shared" si="189"/>
        <v>1.6666751739130437</v>
      </c>
      <c r="AJ684" s="158">
        <f t="shared" si="190"/>
        <v>1.7663215708260873</v>
      </c>
      <c r="AK684" s="158">
        <f t="shared" si="191"/>
        <v>176.15743563676162</v>
      </c>
      <c r="AL684" s="158">
        <f t="shared" si="192"/>
        <v>186.68945412806272</v>
      </c>
      <c r="AM684" s="158">
        <f t="shared" si="193"/>
        <v>8.8078717818380808E-2</v>
      </c>
      <c r="AN684" s="158">
        <f t="shared" si="194"/>
        <v>9.3344727064031366E-2</v>
      </c>
      <c r="AO684" s="158">
        <f t="shared" si="195"/>
        <v>8.1014804649346669E-2</v>
      </c>
      <c r="AP684" s="157"/>
      <c r="AQ684" s="161"/>
      <c r="AR684" s="161"/>
      <c r="AS684" s="161" t="str">
        <f>IF(ISNA(VLOOKUP($B684,'2017 Emission Inventory'!$B$2:$B$803,1,FALSE)),"No","Yes")</f>
        <v>Yes</v>
      </c>
      <c r="AT684" s="161" t="str">
        <f>IFERROR(INDEX('2017 Emission Inventory'!$C$2:$C$803,MATCH($B684,'2017 Emission Inventory'!$B$2:$B$803,0)),"")</f>
        <v>Service Truck</v>
      </c>
      <c r="AU684" s="161" t="str">
        <f>IFERROR(INDEX('2017 Emission Inventory'!$D$2:$D$803,MATCH($B684,'2017 Emission Inventory'!$B$2:$B$803,0)),"")</f>
        <v>Gasoline</v>
      </c>
      <c r="AV684" s="161">
        <f>IFERROR(INDEX('2017 Emission Inventory'!$E$2:$E$803,MATCH($B684,'2017 Emission Inventory'!$B$2:$B$803,0)),"")</f>
        <v>2009</v>
      </c>
      <c r="AW684" s="161">
        <f>IFERROR(INDEX('2017 Emission Inventory'!$F$2:$F$803,MATCH($B684,'2017 Emission Inventory'!$B$2:$B$803,0)),"")</f>
        <v>285</v>
      </c>
      <c r="AX684" s="161">
        <f>IFERROR(INDEX('2017 Emission Inventory'!$G$2:$G$803,MATCH($B684,'2017 Emission Inventory'!$B$2:$B$803,0)),"")</f>
        <v>842</v>
      </c>
      <c r="AY684" s="162">
        <f>IFERROR(INDEX('2017 Emission Inventory'!$AL$2:$AL$803,MATCH($B684,'2017 Emission Inventory'!$B$2:$B$803,0)),"")</f>
        <v>139.92037522584607</v>
      </c>
      <c r="AZ684" s="163">
        <f t="shared" si="196"/>
        <v>46.769078902216648</v>
      </c>
      <c r="BB684" s="166"/>
    </row>
    <row r="685" spans="1:54" s="160" customFormat="1" x14ac:dyDescent="0.35">
      <c r="A685" s="157">
        <v>684</v>
      </c>
      <c r="B685" s="157">
        <v>833222</v>
      </c>
      <c r="C685" s="157" t="s">
        <v>576</v>
      </c>
      <c r="D685" s="157" t="s">
        <v>16</v>
      </c>
      <c r="E685" s="157">
        <v>2009</v>
      </c>
      <c r="F685" s="157">
        <v>285</v>
      </c>
      <c r="G685" s="157">
        <v>841.08695652173924</v>
      </c>
      <c r="H685" s="157"/>
      <c r="I685" s="157">
        <f t="shared" si="180"/>
        <v>300</v>
      </c>
      <c r="J685" s="157" t="str">
        <f>IF(D685="Electric","--",IF(D685="Diesel",VLOOKUP(C685,[2]ORDLF!A:B,2,FALSE),""))</f>
        <v/>
      </c>
      <c r="K685" s="157">
        <f>IF(D685="Electric","--",IF(D685="Gasoline",VLOOKUP(C685,LSILF!A:C,3,FALSE),""))</f>
        <v>0.2</v>
      </c>
      <c r="L685" s="158">
        <f t="shared" si="197"/>
        <v>0.2</v>
      </c>
      <c r="M685" s="157" t="str" cm="1">
        <f t="array" ref="M685">IF(D685="Electric","--",IF(D685="Diesel",_xlfn._xlws.FILTER(DIESCH[CH Cap],(DIESCH[HP Bin]=I685)),""))</f>
        <v/>
      </c>
      <c r="N685" s="157" cm="1">
        <f t="array" ref="N685">IF(D685="Electric","--",IF(D685="Gasoline",_xlfn._xlws.FILTER(LSICH[CH Cap],(LSICH[Fuel Type]=D685)*(LSICH[MY]=E685)),""))</f>
        <v>10000</v>
      </c>
      <c r="O685" s="157">
        <f t="shared" si="181"/>
        <v>10000</v>
      </c>
      <c r="P685" s="157">
        <f t="shared" si="182"/>
        <v>9251.9565217391319</v>
      </c>
      <c r="Q685" s="157" t="str" cm="1">
        <f t="array" ref="Q685">IF(D685="Electric","--",IF(D685="Diesel",_xlfn._xlws.FILTER(ORDEF[HC-ZH (g/hp-hr)],(ORDEF[HP]=I685)*(ORDEF[Model_Year]=E685)),""))</f>
        <v/>
      </c>
      <c r="R685" s="157" cm="1">
        <f t="array" ref="R685">IF(D685="Electric","--",IF(D685="Gasoline",_xlfn._xlws.FILTER(LSIEF[HC-ZH (g/hp-hr)],(LSIEF[Fuel]=D685)*(LSIEF[HP Bin]=I685)*(LSIEF[Model Year]=E685)),""))</f>
        <v>0.129</v>
      </c>
      <c r="S685" s="158">
        <f t="shared" si="183"/>
        <v>0.129</v>
      </c>
      <c r="T685" s="159" t="str" cm="1">
        <f t="array" ref="T685">IF(D685="Electric","--",IF(D685="Diesel",_xlfn._xlws.FILTER(ORDEF[HCDR],(ORDEF[HP]=I685)*(ORDEF[Model_Year]=E685),),""))</f>
        <v/>
      </c>
      <c r="U685" s="159" cm="1">
        <f t="array" ref="U685">IF(D685="Electric","--",IF(D685="Gasoline",_xlfn._xlws.FILTER(LSIEF[HC DR],(LSIEF[Fuel]=D685)*(LSIEF[HP Bin]=I685)*(LSIEF[Model Year]=E685)),""))</f>
        <v>1.662E-4</v>
      </c>
      <c r="V685" s="159">
        <f t="shared" si="184"/>
        <v>1.662E-4</v>
      </c>
      <c r="W685" s="158" t="str" cm="1">
        <f t="array" ref="W685">IF(D685="Electric","--",IF(D685="Diesel",_xlfn._xlws.FILTER(ORDEF[NOXzh],(ORDEF[HP]=I685)*(ORDEF[Model_Year]=E685)),""))</f>
        <v/>
      </c>
      <c r="X685" s="158" cm="1">
        <f t="array" ref="X685">IF(D685="Electric","--",IF(D685="Gasoline",_xlfn._xlws.FILTER(LSIEF[NOX-ZH (g/hp-hr)],(LSIEF[Fuel]=D685)*(LSIEF[HP Bin]=I685)*(LSIEF[Model Year]=E685)),""))</f>
        <v>0.13700000000000001</v>
      </c>
      <c r="Y685" s="158">
        <f t="shared" si="185"/>
        <v>0.13700000000000001</v>
      </c>
      <c r="Z685" s="159" t="str" cm="1">
        <f t="array" ref="Z685">IF(D685="Electric","--",IF(D685="Diesel",_xlfn._xlws.FILTER(ORDEF[NOXdr],(ORDEF[HP]=I685)*(ORDEF[Model_Year]=E685)),""))</f>
        <v/>
      </c>
      <c r="AA685" s="159" cm="1">
        <f t="array" ref="AA685">IF(E685="Electric","--",IF(D685="Gasoline",_xlfn._xlws.FILTER(LSIEF[NOX DR],(LSIEF[Fuel]=D685)*(LSIEF[HP Bin]=I685)*(LSIEF[Model Year]=E685)),""))</f>
        <v>1.806E-4</v>
      </c>
      <c r="AB685" s="159">
        <f t="shared" si="186"/>
        <v>1.806E-4</v>
      </c>
      <c r="AC685" s="158" t="str" cm="1">
        <f t="array" ref="AC685">IF(D685="Electric","--",IF(D685="Diesel",_xlfn._xlws.FILTER(DFCF2[Fuel_HC],(DFCF2[MY]=E685)),""))</f>
        <v/>
      </c>
      <c r="AD685" s="158" cm="1">
        <f t="array" ref="AD685">IF(D685="Electric","--",IF(D685="Gasoline",_xlfn._xlws.FILTER(GFCF2[Fuel_HC],(GFCF2[MY]=E685)),""))</f>
        <v>1</v>
      </c>
      <c r="AE685" s="158">
        <f t="shared" si="187"/>
        <v>1</v>
      </c>
      <c r="AF685" s="157" t="str" cm="1">
        <f t="array" ref="AF685">IF(D685="Electric","--",IF(D685="Diesel",_xlfn._xlws.FILTER(DFCF2[Fuel_NOX],(DFCF2[MY]=E685)),""))</f>
        <v/>
      </c>
      <c r="AG685" s="157" cm="1">
        <f t="array" ref="AG685">IF(D685="Electric","--",IF(D685="Gasoline",_xlfn._xlws.FILTER(GFCF2[Fuel_NOX],(GFCF2[MY]=E685)),""))</f>
        <v>0.97699999999999998</v>
      </c>
      <c r="AH685" s="157">
        <f t="shared" si="188"/>
        <v>0.97699999999999998</v>
      </c>
      <c r="AI685" s="158">
        <f t="shared" si="189"/>
        <v>1.6666751739130437</v>
      </c>
      <c r="AJ685" s="158">
        <f t="shared" si="190"/>
        <v>1.7663215708260873</v>
      </c>
      <c r="AK685" s="158">
        <f t="shared" si="191"/>
        <v>176.15743563676162</v>
      </c>
      <c r="AL685" s="158">
        <f t="shared" si="192"/>
        <v>186.68945412806272</v>
      </c>
      <c r="AM685" s="158">
        <f t="shared" si="193"/>
        <v>8.8078717818380808E-2</v>
      </c>
      <c r="AN685" s="158">
        <f t="shared" si="194"/>
        <v>9.3344727064031366E-2</v>
      </c>
      <c r="AO685" s="158">
        <f t="shared" si="195"/>
        <v>8.1014804649346669E-2</v>
      </c>
      <c r="AP685" s="157"/>
      <c r="AQ685" s="161"/>
      <c r="AR685" s="161"/>
      <c r="AS685" s="161" t="str">
        <f>IF(ISNA(VLOOKUP($B685,'2017 Emission Inventory'!$B$2:$B$803,1,FALSE)),"No","Yes")</f>
        <v>Yes</v>
      </c>
      <c r="AT685" s="161" t="str">
        <f>IFERROR(INDEX('2017 Emission Inventory'!$C$2:$C$803,MATCH($B685,'2017 Emission Inventory'!$B$2:$B$803,0)),"")</f>
        <v>Service Truck</v>
      </c>
      <c r="AU685" s="161" t="str">
        <f>IFERROR(INDEX('2017 Emission Inventory'!$D$2:$D$803,MATCH($B685,'2017 Emission Inventory'!$B$2:$B$803,0)),"")</f>
        <v>Gasoline</v>
      </c>
      <c r="AV685" s="161">
        <f>IFERROR(INDEX('2017 Emission Inventory'!$E$2:$E$803,MATCH($B685,'2017 Emission Inventory'!$B$2:$B$803,0)),"")</f>
        <v>2009</v>
      </c>
      <c r="AW685" s="161">
        <f>IFERROR(INDEX('2017 Emission Inventory'!$F$2:$F$803,MATCH($B685,'2017 Emission Inventory'!$B$2:$B$803,0)),"")</f>
        <v>285</v>
      </c>
      <c r="AX685" s="161">
        <f>IFERROR(INDEX('2017 Emission Inventory'!$G$2:$G$803,MATCH($B685,'2017 Emission Inventory'!$B$2:$B$803,0)),"")</f>
        <v>842</v>
      </c>
      <c r="AY685" s="162">
        <f>IFERROR(INDEX('2017 Emission Inventory'!$AL$2:$AL$803,MATCH($B685,'2017 Emission Inventory'!$B$2:$B$803,0)),"")</f>
        <v>139.92037522584607</v>
      </c>
      <c r="AZ685" s="163">
        <f t="shared" si="196"/>
        <v>46.769078902216648</v>
      </c>
      <c r="BB685" s="166"/>
    </row>
    <row r="686" spans="1:54" s="160" customFormat="1" x14ac:dyDescent="0.35">
      <c r="A686" s="157">
        <v>685</v>
      </c>
      <c r="B686" s="157">
        <v>5167</v>
      </c>
      <c r="C686" s="157" t="s">
        <v>576</v>
      </c>
      <c r="D686" s="157" t="s">
        <v>16</v>
      </c>
      <c r="E686" s="157">
        <v>2011</v>
      </c>
      <c r="F686" s="157">
        <v>383</v>
      </c>
      <c r="G686" s="157">
        <v>842</v>
      </c>
      <c r="H686" s="157"/>
      <c r="I686" s="157">
        <f t="shared" si="180"/>
        <v>600</v>
      </c>
      <c r="J686" s="157" t="str">
        <f>IF(D686="Electric","--",IF(D686="Diesel",VLOOKUP(C686,[2]ORDLF!A:B,2,FALSE),""))</f>
        <v/>
      </c>
      <c r="K686" s="157">
        <f>IF(D686="Electric","--",IF(D686="Gasoline",VLOOKUP(C686,LSILF!A:C,3,FALSE),""))</f>
        <v>0.2</v>
      </c>
      <c r="L686" s="158">
        <f t="shared" si="197"/>
        <v>0.2</v>
      </c>
      <c r="M686" s="157" t="str" cm="1">
        <f t="array" ref="M686">IF(D686="Electric","--",IF(D686="Diesel",_xlfn._xlws.FILTER(DIESCH[CH Cap],(DIESCH[HP Bin]=I686)),""))</f>
        <v/>
      </c>
      <c r="N686" s="157" cm="1">
        <f t="array" ref="N686">IF(D686="Electric","--",IF(D686="Gasoline",_xlfn._xlws.FILTER(LSICH[CH Cap],(LSICH[Fuel Type]=D686)*(LSICH[MY]=E686)),""))</f>
        <v>10000</v>
      </c>
      <c r="O686" s="157">
        <f t="shared" si="181"/>
        <v>10000</v>
      </c>
      <c r="P686" s="157">
        <f t="shared" si="182"/>
        <v>7578</v>
      </c>
      <c r="Q686" s="157" t="str" cm="1">
        <f t="array" ref="Q686">IF(D686="Electric","--",IF(D686="Diesel",_xlfn._xlws.FILTER(ORDEF[HC-ZH (g/hp-hr)],(ORDEF[HP]=I686)*(ORDEF[Model_Year]=E686)),""))</f>
        <v/>
      </c>
      <c r="R686" s="157" cm="1">
        <f t="array" ref="R686">IF(D686="Electric","--",IF(D686="Gasoline",_xlfn._xlws.FILTER(LSIEF[HC-ZH (g/hp-hr)],(LSIEF[Fuel]=D686)*(LSIEF[HP Bin]=I686)*(LSIEF[Model Year]=E686)),""))</f>
        <v>0.129</v>
      </c>
      <c r="S686" s="158">
        <f t="shared" si="183"/>
        <v>0.129</v>
      </c>
      <c r="T686" s="159" t="str" cm="1">
        <f t="array" ref="T686">IF(D686="Electric","--",IF(D686="Diesel",_xlfn._xlws.FILTER(ORDEF[HCDR],(ORDEF[HP]=I686)*(ORDEF[Model_Year]=E686),),""))</f>
        <v/>
      </c>
      <c r="U686" s="159" cm="1">
        <f t="array" ref="U686">IF(D686="Electric","--",IF(D686="Gasoline",_xlfn._xlws.FILTER(LSIEF[HC DR],(LSIEF[Fuel]=D686)*(LSIEF[HP Bin]=I686)*(LSIEF[Model Year]=E686)),""))</f>
        <v>1.0200000000000001E-5</v>
      </c>
      <c r="V686" s="159">
        <f t="shared" si="184"/>
        <v>1.0200000000000001E-5</v>
      </c>
      <c r="W686" s="158" t="str" cm="1">
        <f t="array" ref="W686">IF(D686="Electric","--",IF(D686="Diesel",_xlfn._xlws.FILTER(ORDEF[NOXzh],(ORDEF[HP]=I686)*(ORDEF[Model_Year]=E686)),""))</f>
        <v/>
      </c>
      <c r="X686" s="158" cm="1">
        <f t="array" ref="X686">IF(D686="Electric","--",IF(D686="Gasoline",_xlfn._xlws.FILTER(LSIEF[NOX-ZH (g/hp-hr)],(LSIEF[Fuel]=D686)*(LSIEF[HP Bin]=I686)*(LSIEF[Model Year]=E686)),""))</f>
        <v>0.13700000000000001</v>
      </c>
      <c r="Y686" s="158">
        <f t="shared" si="185"/>
        <v>0.13700000000000001</v>
      </c>
      <c r="Z686" s="159" t="str" cm="1">
        <f t="array" ref="Z686">IF(D686="Electric","--",IF(D686="Diesel",_xlfn._xlws.FILTER(ORDEF[NOXdr],(ORDEF[HP]=I686)*(ORDEF[Model_Year]=E686)),""))</f>
        <v/>
      </c>
      <c r="AA686" s="159" cm="1">
        <f t="array" ref="AA686">IF(E686="Electric","--",IF(D686="Gasoline",_xlfn._xlws.FILTER(LSIEF[NOX DR],(LSIEF[Fuel]=D686)*(LSIEF[HP Bin]=I686)*(LSIEF[Model Year]=E686)),""))</f>
        <v>5.66E-5</v>
      </c>
      <c r="AB686" s="159">
        <f t="shared" si="186"/>
        <v>5.66E-5</v>
      </c>
      <c r="AC686" s="158" t="str" cm="1">
        <f t="array" ref="AC686">IF(D686="Electric","--",IF(D686="Diesel",_xlfn._xlws.FILTER(DFCF2[Fuel_HC],(DFCF2[MY]=E686)),""))</f>
        <v/>
      </c>
      <c r="AD686" s="158" cm="1">
        <f t="array" ref="AD686">IF(D686="Electric","--",IF(D686="Gasoline",_xlfn._xlws.FILTER(GFCF2[Fuel_HC],(GFCF2[MY]=E686)),""))</f>
        <v>1</v>
      </c>
      <c r="AE686" s="158">
        <f t="shared" si="187"/>
        <v>1</v>
      </c>
      <c r="AF686" s="157" t="str" cm="1">
        <f t="array" ref="AF686">IF(D686="Electric","--",IF(D686="Diesel",_xlfn._xlws.FILTER(DFCF2[Fuel_NOX],(DFCF2[MY]=E686)),""))</f>
        <v/>
      </c>
      <c r="AG686" s="157" cm="1">
        <f t="array" ref="AG686">IF(D686="Electric","--",IF(D686="Gasoline",_xlfn._xlws.FILTER(GFCF2[Fuel_NOX],(GFCF2[MY]=E686)),""))</f>
        <v>0.97699999999999998</v>
      </c>
      <c r="AH686" s="157">
        <f t="shared" si="188"/>
        <v>0.97699999999999998</v>
      </c>
      <c r="AI686" s="158">
        <f t="shared" si="189"/>
        <v>0.20629560000000002</v>
      </c>
      <c r="AJ686" s="158">
        <f t="shared" si="190"/>
        <v>0.55289875960000001</v>
      </c>
      <c r="AK686" s="158">
        <f t="shared" si="191"/>
        <v>29.333581101287042</v>
      </c>
      <c r="AL686" s="158">
        <f t="shared" si="192"/>
        <v>78.617772776189156</v>
      </c>
      <c r="AM686" s="158">
        <f t="shared" si="193"/>
        <v>1.4666790550643523E-2</v>
      </c>
      <c r="AN686" s="158">
        <f t="shared" si="194"/>
        <v>3.9308886388094579E-2</v>
      </c>
      <c r="AO686" s="158">
        <f t="shared" si="195"/>
        <v>1.3490513948481912E-2</v>
      </c>
      <c r="AP686" s="157"/>
      <c r="AQ686" s="161"/>
      <c r="AR686" s="161"/>
      <c r="AS686" s="161" t="str">
        <f>IF(ISNA(VLOOKUP($B686,'2017 Emission Inventory'!$B$2:$B$803,1,FALSE)),"No","Yes")</f>
        <v>No</v>
      </c>
      <c r="AT686" s="161" t="str">
        <f>IFERROR(INDEX('2017 Emission Inventory'!$C$2:$C$803,MATCH($B686,'2017 Emission Inventory'!$B$2:$B$803,0)),"")</f>
        <v/>
      </c>
      <c r="AU686" s="161" t="str">
        <f>IFERROR(INDEX('2017 Emission Inventory'!$D$2:$D$803,MATCH($B686,'2017 Emission Inventory'!$B$2:$B$803,0)),"")</f>
        <v/>
      </c>
      <c r="AV686" s="161" t="str">
        <f>IFERROR(INDEX('2017 Emission Inventory'!$E$2:$E$803,MATCH($B686,'2017 Emission Inventory'!$B$2:$B$803,0)),"")</f>
        <v/>
      </c>
      <c r="AW686" s="161" t="str">
        <f>IFERROR(INDEX('2017 Emission Inventory'!$F$2:$F$803,MATCH($B686,'2017 Emission Inventory'!$B$2:$B$803,0)),"")</f>
        <v/>
      </c>
      <c r="AX686" s="161" t="str">
        <f>IFERROR(INDEX('2017 Emission Inventory'!$G$2:$G$803,MATCH($B686,'2017 Emission Inventory'!$B$2:$B$803,0)),"")</f>
        <v/>
      </c>
      <c r="AY686" s="162" t="str">
        <f>IFERROR(INDEX('2017 Emission Inventory'!$AL$2:$AL$803,MATCH($B686,'2017 Emission Inventory'!$B$2:$B$803,0)),"")</f>
        <v/>
      </c>
      <c r="AZ686" s="163" t="e">
        <f t="shared" si="196"/>
        <v>#VALUE!</v>
      </c>
      <c r="BB686" s="166"/>
    </row>
    <row r="687" spans="1:54" s="160" customFormat="1" x14ac:dyDescent="0.35">
      <c r="A687" s="157">
        <v>686</v>
      </c>
      <c r="B687" s="157">
        <v>835364</v>
      </c>
      <c r="C687" s="157" t="s">
        <v>576</v>
      </c>
      <c r="D687" s="157" t="s">
        <v>16</v>
      </c>
      <c r="E687" s="157">
        <v>2012</v>
      </c>
      <c r="F687" s="157">
        <v>285</v>
      </c>
      <c r="G687" s="157">
        <v>839.15887850467277</v>
      </c>
      <c r="H687" s="157"/>
      <c r="I687" s="157">
        <f t="shared" si="180"/>
        <v>300</v>
      </c>
      <c r="J687" s="157" t="str">
        <f>IF(D687="Electric","--",IF(D687="Diesel",VLOOKUP(C687,[2]ORDLF!A:B,2,FALSE),""))</f>
        <v/>
      </c>
      <c r="K687" s="157">
        <f>IF(D687="Electric","--",IF(D687="Gasoline",VLOOKUP(C687,LSILF!A:C,3,FALSE),""))</f>
        <v>0.2</v>
      </c>
      <c r="L687" s="158">
        <f t="shared" si="197"/>
        <v>0.2</v>
      </c>
      <c r="M687" s="157" t="str" cm="1">
        <f t="array" ref="M687">IF(D687="Electric","--",IF(D687="Diesel",_xlfn._xlws.FILTER(DIESCH[CH Cap],(DIESCH[HP Bin]=I687)),""))</f>
        <v/>
      </c>
      <c r="N687" s="157" cm="1">
        <f t="array" ref="N687">IF(D687="Electric","--",IF(D687="Gasoline",_xlfn._xlws.FILTER(LSICH[CH Cap],(LSICH[Fuel Type]=D687)*(LSICH[MY]=E687)),""))</f>
        <v>10000</v>
      </c>
      <c r="O687" s="157">
        <f t="shared" si="181"/>
        <v>10000</v>
      </c>
      <c r="P687" s="157">
        <f t="shared" si="182"/>
        <v>6713.2710280373822</v>
      </c>
      <c r="Q687" s="157" t="str" cm="1">
        <f t="array" ref="Q687">IF(D687="Electric","--",IF(D687="Diesel",_xlfn._xlws.FILTER(ORDEF[HC-ZH (g/hp-hr)],(ORDEF[HP]=I687)*(ORDEF[Model_Year]=E687)),""))</f>
        <v/>
      </c>
      <c r="R687" s="157" cm="1">
        <f t="array" ref="R687">IF(D687="Electric","--",IF(D687="Gasoline",_xlfn._xlws.FILTER(LSIEF[HC-ZH (g/hp-hr)],(LSIEF[Fuel]=D687)*(LSIEF[HP Bin]=I687)*(LSIEF[Model Year]=E687)),""))</f>
        <v>0.129</v>
      </c>
      <c r="S687" s="158">
        <f t="shared" si="183"/>
        <v>0.129</v>
      </c>
      <c r="T687" s="159" t="str" cm="1">
        <f t="array" ref="T687">IF(D687="Electric","--",IF(D687="Diesel",_xlfn._xlws.FILTER(ORDEF[HCDR],(ORDEF[HP]=I687)*(ORDEF[Model_Year]=E687),),""))</f>
        <v/>
      </c>
      <c r="U687" s="159" cm="1">
        <f t="array" ref="U687">IF(D687="Electric","--",IF(D687="Gasoline",_xlfn._xlws.FILTER(LSIEF[HC DR],(LSIEF[Fuel]=D687)*(LSIEF[HP Bin]=I687)*(LSIEF[Model Year]=E687)),""))</f>
        <v>1.0200000000000001E-5</v>
      </c>
      <c r="V687" s="159">
        <f t="shared" si="184"/>
        <v>1.0200000000000001E-5</v>
      </c>
      <c r="W687" s="158" t="str" cm="1">
        <f t="array" ref="W687">IF(D687="Electric","--",IF(D687="Diesel",_xlfn._xlws.FILTER(ORDEF[NOXzh],(ORDEF[HP]=I687)*(ORDEF[Model_Year]=E687)),""))</f>
        <v/>
      </c>
      <c r="X687" s="158" cm="1">
        <f t="array" ref="X687">IF(D687="Electric","--",IF(D687="Gasoline",_xlfn._xlws.FILTER(LSIEF[NOX-ZH (g/hp-hr)],(LSIEF[Fuel]=D687)*(LSIEF[HP Bin]=I687)*(LSIEF[Model Year]=E687)),""))</f>
        <v>0.13700000000000001</v>
      </c>
      <c r="Y687" s="158">
        <f t="shared" si="185"/>
        <v>0.13700000000000001</v>
      </c>
      <c r="Z687" s="159" t="str" cm="1">
        <f t="array" ref="Z687">IF(D687="Electric","--",IF(D687="Diesel",_xlfn._xlws.FILTER(ORDEF[NOXdr],(ORDEF[HP]=I687)*(ORDEF[Model_Year]=E687)),""))</f>
        <v/>
      </c>
      <c r="AA687" s="159" cm="1">
        <f t="array" ref="AA687">IF(E687="Electric","--",IF(D687="Gasoline",_xlfn._xlws.FILTER(LSIEF[NOX DR],(LSIEF[Fuel]=D687)*(LSIEF[HP Bin]=I687)*(LSIEF[Model Year]=E687)),""))</f>
        <v>5.66E-5</v>
      </c>
      <c r="AB687" s="159">
        <f t="shared" si="186"/>
        <v>5.66E-5</v>
      </c>
      <c r="AC687" s="158" t="str" cm="1">
        <f t="array" ref="AC687">IF(D687="Electric","--",IF(D687="Diesel",_xlfn._xlws.FILTER(DFCF2[Fuel_HC],(DFCF2[MY]=E687)),""))</f>
        <v/>
      </c>
      <c r="AD687" s="158" cm="1">
        <f t="array" ref="AD687">IF(D687="Electric","--",IF(D687="Gasoline",_xlfn._xlws.FILTER(GFCF2[Fuel_HC],(GFCF2[MY]=E687)),""))</f>
        <v>1</v>
      </c>
      <c r="AE687" s="158">
        <f t="shared" si="187"/>
        <v>1</v>
      </c>
      <c r="AF687" s="157" t="str" cm="1">
        <f t="array" ref="AF687">IF(D687="Electric","--",IF(D687="Diesel",_xlfn._xlws.FILTER(DFCF2[Fuel_NOX],(DFCF2[MY]=E687)),""))</f>
        <v/>
      </c>
      <c r="AG687" s="157" cm="1">
        <f t="array" ref="AG687">IF(D687="Electric","--",IF(D687="Gasoline",_xlfn._xlws.FILTER(GFCF2[Fuel_NOX],(GFCF2[MY]=E687)),""))</f>
        <v>0.97699999999999998</v>
      </c>
      <c r="AH687" s="157">
        <f t="shared" si="188"/>
        <v>0.97699999999999998</v>
      </c>
      <c r="AI687" s="158">
        <f t="shared" si="189"/>
        <v>0.1974753644859813</v>
      </c>
      <c r="AJ687" s="158">
        <f t="shared" si="190"/>
        <v>0.5050808039626169</v>
      </c>
      <c r="AK687" s="158">
        <f t="shared" si="191"/>
        <v>20.824099637033974</v>
      </c>
      <c r="AL687" s="158">
        <f t="shared" si="192"/>
        <v>53.261595510144851</v>
      </c>
      <c r="AM687" s="158">
        <f t="shared" si="193"/>
        <v>1.0412049818516988E-2</v>
      </c>
      <c r="AN687" s="158">
        <f t="shared" si="194"/>
        <v>2.6630797755072426E-2</v>
      </c>
      <c r="AO687" s="158">
        <f t="shared" si="195"/>
        <v>9.5770034230719253E-3</v>
      </c>
      <c r="AP687" s="157" t="s">
        <v>679</v>
      </c>
      <c r="AQ687" s="161"/>
      <c r="AR687" s="161"/>
      <c r="AS687" s="161" t="str">
        <f>IF(ISNA(VLOOKUP($B687,'2017 Emission Inventory'!$B$2:$B$803,1,FALSE)),"No","Yes")</f>
        <v>No</v>
      </c>
      <c r="AT687" s="161" t="str">
        <f>IFERROR(INDEX('2017 Emission Inventory'!$C$2:$C$803,MATCH($B687,'2017 Emission Inventory'!$B$2:$B$803,0)),"")</f>
        <v/>
      </c>
      <c r="AU687" s="161" t="str">
        <f>IFERROR(INDEX('2017 Emission Inventory'!$D$2:$D$803,MATCH($B687,'2017 Emission Inventory'!$B$2:$B$803,0)),"")</f>
        <v/>
      </c>
      <c r="AV687" s="161" t="str">
        <f>IFERROR(INDEX('2017 Emission Inventory'!$E$2:$E$803,MATCH($B687,'2017 Emission Inventory'!$B$2:$B$803,0)),"")</f>
        <v/>
      </c>
      <c r="AW687" s="161" t="str">
        <f>IFERROR(INDEX('2017 Emission Inventory'!$F$2:$F$803,MATCH($B687,'2017 Emission Inventory'!$B$2:$B$803,0)),"")</f>
        <v/>
      </c>
      <c r="AX687" s="161" t="str">
        <f>IFERROR(INDEX('2017 Emission Inventory'!$G$2:$G$803,MATCH($B687,'2017 Emission Inventory'!$B$2:$B$803,0)),"")</f>
        <v/>
      </c>
      <c r="AY687" s="162" t="str">
        <f>IFERROR(INDEX('2017 Emission Inventory'!$AL$2:$AL$803,MATCH($B687,'2017 Emission Inventory'!$B$2:$B$803,0)),"")</f>
        <v/>
      </c>
      <c r="AZ687" s="163" t="e">
        <f t="shared" si="196"/>
        <v>#VALUE!</v>
      </c>
      <c r="BB687" s="166"/>
    </row>
    <row r="688" spans="1:54" s="160" customFormat="1" x14ac:dyDescent="0.35">
      <c r="A688" s="157">
        <v>687</v>
      </c>
      <c r="B688" s="157">
        <v>835365</v>
      </c>
      <c r="C688" s="157" t="s">
        <v>576</v>
      </c>
      <c r="D688" s="157" t="s">
        <v>16</v>
      </c>
      <c r="E688" s="157">
        <v>2012</v>
      </c>
      <c r="F688" s="157">
        <v>285</v>
      </c>
      <c r="G688" s="157">
        <v>839.15887850467277</v>
      </c>
      <c r="H688" s="157"/>
      <c r="I688" s="157">
        <f t="shared" si="180"/>
        <v>300</v>
      </c>
      <c r="J688" s="157" t="str">
        <f>IF(D688="Electric","--",IF(D688="Diesel",VLOOKUP(C688,[2]ORDLF!A:B,2,FALSE),""))</f>
        <v/>
      </c>
      <c r="K688" s="157">
        <f>IF(D688="Electric","--",IF(D688="Gasoline",VLOOKUP(C688,LSILF!A:C,3,FALSE),""))</f>
        <v>0.2</v>
      </c>
      <c r="L688" s="158">
        <f t="shared" si="197"/>
        <v>0.2</v>
      </c>
      <c r="M688" s="157" t="str" cm="1">
        <f t="array" ref="M688">IF(D688="Electric","--",IF(D688="Diesel",_xlfn._xlws.FILTER(DIESCH[CH Cap],(DIESCH[HP Bin]=I688)),""))</f>
        <v/>
      </c>
      <c r="N688" s="157" cm="1">
        <f t="array" ref="N688">IF(D688="Electric","--",IF(D688="Gasoline",_xlfn._xlws.FILTER(LSICH[CH Cap],(LSICH[Fuel Type]=D688)*(LSICH[MY]=E688)),""))</f>
        <v>10000</v>
      </c>
      <c r="O688" s="157">
        <f t="shared" si="181"/>
        <v>10000</v>
      </c>
      <c r="P688" s="157">
        <f t="shared" si="182"/>
        <v>6713.2710280373822</v>
      </c>
      <c r="Q688" s="157" t="str" cm="1">
        <f t="array" ref="Q688">IF(D688="Electric","--",IF(D688="Diesel",_xlfn._xlws.FILTER(ORDEF[HC-ZH (g/hp-hr)],(ORDEF[HP]=I688)*(ORDEF[Model_Year]=E688)),""))</f>
        <v/>
      </c>
      <c r="R688" s="157" cm="1">
        <f t="array" ref="R688">IF(D688="Electric","--",IF(D688="Gasoline",_xlfn._xlws.FILTER(LSIEF[HC-ZH (g/hp-hr)],(LSIEF[Fuel]=D688)*(LSIEF[HP Bin]=I688)*(LSIEF[Model Year]=E688)),""))</f>
        <v>0.129</v>
      </c>
      <c r="S688" s="158">
        <f t="shared" si="183"/>
        <v>0.129</v>
      </c>
      <c r="T688" s="159" t="str" cm="1">
        <f t="array" ref="T688">IF(D688="Electric","--",IF(D688="Diesel",_xlfn._xlws.FILTER(ORDEF[HCDR],(ORDEF[HP]=I688)*(ORDEF[Model_Year]=E688),),""))</f>
        <v/>
      </c>
      <c r="U688" s="159" cm="1">
        <f t="array" ref="U688">IF(D688="Electric","--",IF(D688="Gasoline",_xlfn._xlws.FILTER(LSIEF[HC DR],(LSIEF[Fuel]=D688)*(LSIEF[HP Bin]=I688)*(LSIEF[Model Year]=E688)),""))</f>
        <v>1.0200000000000001E-5</v>
      </c>
      <c r="V688" s="159">
        <f t="shared" si="184"/>
        <v>1.0200000000000001E-5</v>
      </c>
      <c r="W688" s="158" t="str" cm="1">
        <f t="array" ref="W688">IF(D688="Electric","--",IF(D688="Diesel",_xlfn._xlws.FILTER(ORDEF[NOXzh],(ORDEF[HP]=I688)*(ORDEF[Model_Year]=E688)),""))</f>
        <v/>
      </c>
      <c r="X688" s="158" cm="1">
        <f t="array" ref="X688">IF(D688="Electric","--",IF(D688="Gasoline",_xlfn._xlws.FILTER(LSIEF[NOX-ZH (g/hp-hr)],(LSIEF[Fuel]=D688)*(LSIEF[HP Bin]=I688)*(LSIEF[Model Year]=E688)),""))</f>
        <v>0.13700000000000001</v>
      </c>
      <c r="Y688" s="158">
        <f t="shared" si="185"/>
        <v>0.13700000000000001</v>
      </c>
      <c r="Z688" s="159" t="str" cm="1">
        <f t="array" ref="Z688">IF(D688="Electric","--",IF(D688="Diesel",_xlfn._xlws.FILTER(ORDEF[NOXdr],(ORDEF[HP]=I688)*(ORDEF[Model_Year]=E688)),""))</f>
        <v/>
      </c>
      <c r="AA688" s="159" cm="1">
        <f t="array" ref="AA688">IF(E688="Electric","--",IF(D688="Gasoline",_xlfn._xlws.FILTER(LSIEF[NOX DR],(LSIEF[Fuel]=D688)*(LSIEF[HP Bin]=I688)*(LSIEF[Model Year]=E688)),""))</f>
        <v>5.66E-5</v>
      </c>
      <c r="AB688" s="159">
        <f t="shared" si="186"/>
        <v>5.66E-5</v>
      </c>
      <c r="AC688" s="158" t="str" cm="1">
        <f t="array" ref="AC688">IF(D688="Electric","--",IF(D688="Diesel",_xlfn._xlws.FILTER(DFCF2[Fuel_HC],(DFCF2[MY]=E688)),""))</f>
        <v/>
      </c>
      <c r="AD688" s="158" cm="1">
        <f t="array" ref="AD688">IF(D688="Electric","--",IF(D688="Gasoline",_xlfn._xlws.FILTER(GFCF2[Fuel_HC],(GFCF2[MY]=E688)),""))</f>
        <v>1</v>
      </c>
      <c r="AE688" s="158">
        <f t="shared" si="187"/>
        <v>1</v>
      </c>
      <c r="AF688" s="157" t="str" cm="1">
        <f t="array" ref="AF688">IF(D688="Electric","--",IF(D688="Diesel",_xlfn._xlws.FILTER(DFCF2[Fuel_NOX],(DFCF2[MY]=E688)),""))</f>
        <v/>
      </c>
      <c r="AG688" s="157" cm="1">
        <f t="array" ref="AG688">IF(D688="Electric","--",IF(D688="Gasoline",_xlfn._xlws.FILTER(GFCF2[Fuel_NOX],(GFCF2[MY]=E688)),""))</f>
        <v>0.97699999999999998</v>
      </c>
      <c r="AH688" s="157">
        <f t="shared" si="188"/>
        <v>0.97699999999999998</v>
      </c>
      <c r="AI688" s="158">
        <f t="shared" si="189"/>
        <v>0.1974753644859813</v>
      </c>
      <c r="AJ688" s="158">
        <f t="shared" si="190"/>
        <v>0.5050808039626169</v>
      </c>
      <c r="AK688" s="158">
        <f t="shared" si="191"/>
        <v>20.824099637033974</v>
      </c>
      <c r="AL688" s="158">
        <f t="shared" si="192"/>
        <v>53.261595510144851</v>
      </c>
      <c r="AM688" s="158">
        <f t="shared" si="193"/>
        <v>1.0412049818516988E-2</v>
      </c>
      <c r="AN688" s="158">
        <f t="shared" si="194"/>
        <v>2.6630797755072426E-2</v>
      </c>
      <c r="AO688" s="158">
        <f t="shared" si="195"/>
        <v>9.5770034230719253E-3</v>
      </c>
      <c r="AP688" s="157" t="s">
        <v>679</v>
      </c>
      <c r="AQ688" s="161"/>
      <c r="AR688" s="161"/>
      <c r="AS688" s="161" t="str">
        <f>IF(ISNA(VLOOKUP($B688,'2017 Emission Inventory'!$B$2:$B$803,1,FALSE)),"No","Yes")</f>
        <v>No</v>
      </c>
      <c r="AT688" s="161" t="str">
        <f>IFERROR(INDEX('2017 Emission Inventory'!$C$2:$C$803,MATCH($B688,'2017 Emission Inventory'!$B$2:$B$803,0)),"")</f>
        <v/>
      </c>
      <c r="AU688" s="161" t="str">
        <f>IFERROR(INDEX('2017 Emission Inventory'!$D$2:$D$803,MATCH($B688,'2017 Emission Inventory'!$B$2:$B$803,0)),"")</f>
        <v/>
      </c>
      <c r="AV688" s="161" t="str">
        <f>IFERROR(INDEX('2017 Emission Inventory'!$E$2:$E$803,MATCH($B688,'2017 Emission Inventory'!$B$2:$B$803,0)),"")</f>
        <v/>
      </c>
      <c r="AW688" s="161" t="str">
        <f>IFERROR(INDEX('2017 Emission Inventory'!$F$2:$F$803,MATCH($B688,'2017 Emission Inventory'!$B$2:$B$803,0)),"")</f>
        <v/>
      </c>
      <c r="AX688" s="161" t="str">
        <f>IFERROR(INDEX('2017 Emission Inventory'!$G$2:$G$803,MATCH($B688,'2017 Emission Inventory'!$B$2:$B$803,0)),"")</f>
        <v/>
      </c>
      <c r="AY688" s="162" t="str">
        <f>IFERROR(INDEX('2017 Emission Inventory'!$AL$2:$AL$803,MATCH($B688,'2017 Emission Inventory'!$B$2:$B$803,0)),"")</f>
        <v/>
      </c>
      <c r="AZ688" s="163" t="e">
        <f t="shared" si="196"/>
        <v>#VALUE!</v>
      </c>
      <c r="BB688" s="166"/>
    </row>
    <row r="689" spans="1:54" s="160" customFormat="1" x14ac:dyDescent="0.35">
      <c r="A689" s="157">
        <v>688</v>
      </c>
      <c r="B689" s="157">
        <v>836451</v>
      </c>
      <c r="C689" s="157" t="s">
        <v>576</v>
      </c>
      <c r="D689" s="157" t="s">
        <v>16</v>
      </c>
      <c r="E689" s="157">
        <v>2012</v>
      </c>
      <c r="F689" s="157">
        <v>285</v>
      </c>
      <c r="G689" s="157">
        <v>839.15887850467277</v>
      </c>
      <c r="H689" s="157"/>
      <c r="I689" s="157">
        <f t="shared" si="180"/>
        <v>300</v>
      </c>
      <c r="J689" s="157" t="str">
        <f>IF(D689="Electric","--",IF(D689="Diesel",VLOOKUP(C689,[2]ORDLF!A:B,2,FALSE),""))</f>
        <v/>
      </c>
      <c r="K689" s="157">
        <f>IF(D689="Electric","--",IF(D689="Gasoline",VLOOKUP(C689,LSILF!A:C,3,FALSE),""))</f>
        <v>0.2</v>
      </c>
      <c r="L689" s="158">
        <f t="shared" si="197"/>
        <v>0.2</v>
      </c>
      <c r="M689" s="157" t="str" cm="1">
        <f t="array" ref="M689">IF(D689="Electric","--",IF(D689="Diesel",_xlfn._xlws.FILTER(DIESCH[CH Cap],(DIESCH[HP Bin]=I689)),""))</f>
        <v/>
      </c>
      <c r="N689" s="157" cm="1">
        <f t="array" ref="N689">IF(D689="Electric","--",IF(D689="Gasoline",_xlfn._xlws.FILTER(LSICH[CH Cap],(LSICH[Fuel Type]=D689)*(LSICH[MY]=E689)),""))</f>
        <v>10000</v>
      </c>
      <c r="O689" s="157">
        <f t="shared" si="181"/>
        <v>10000</v>
      </c>
      <c r="P689" s="157">
        <f t="shared" si="182"/>
        <v>6713.2710280373822</v>
      </c>
      <c r="Q689" s="157" t="str" cm="1">
        <f t="array" ref="Q689">IF(D689="Electric","--",IF(D689="Diesel",_xlfn._xlws.FILTER(ORDEF[HC-ZH (g/hp-hr)],(ORDEF[HP]=I689)*(ORDEF[Model_Year]=E689)),""))</f>
        <v/>
      </c>
      <c r="R689" s="157" cm="1">
        <f t="array" ref="R689">IF(D689="Electric","--",IF(D689="Gasoline",_xlfn._xlws.FILTER(LSIEF[HC-ZH (g/hp-hr)],(LSIEF[Fuel]=D689)*(LSIEF[HP Bin]=I689)*(LSIEF[Model Year]=E689)),""))</f>
        <v>0.129</v>
      </c>
      <c r="S689" s="158">
        <f t="shared" si="183"/>
        <v>0.129</v>
      </c>
      <c r="T689" s="159" t="str" cm="1">
        <f t="array" ref="T689">IF(D689="Electric","--",IF(D689="Diesel",_xlfn._xlws.FILTER(ORDEF[HCDR],(ORDEF[HP]=I689)*(ORDEF[Model_Year]=E689),),""))</f>
        <v/>
      </c>
      <c r="U689" s="159" cm="1">
        <f t="array" ref="U689">IF(D689="Electric","--",IF(D689="Gasoline",_xlfn._xlws.FILTER(LSIEF[HC DR],(LSIEF[Fuel]=D689)*(LSIEF[HP Bin]=I689)*(LSIEF[Model Year]=E689)),""))</f>
        <v>1.0200000000000001E-5</v>
      </c>
      <c r="V689" s="159">
        <f t="shared" si="184"/>
        <v>1.0200000000000001E-5</v>
      </c>
      <c r="W689" s="158" t="str" cm="1">
        <f t="array" ref="W689">IF(D689="Electric","--",IF(D689="Diesel",_xlfn._xlws.FILTER(ORDEF[NOXzh],(ORDEF[HP]=I689)*(ORDEF[Model_Year]=E689)),""))</f>
        <v/>
      </c>
      <c r="X689" s="158" cm="1">
        <f t="array" ref="X689">IF(D689="Electric","--",IF(D689="Gasoline",_xlfn._xlws.FILTER(LSIEF[NOX-ZH (g/hp-hr)],(LSIEF[Fuel]=D689)*(LSIEF[HP Bin]=I689)*(LSIEF[Model Year]=E689)),""))</f>
        <v>0.13700000000000001</v>
      </c>
      <c r="Y689" s="158">
        <f t="shared" si="185"/>
        <v>0.13700000000000001</v>
      </c>
      <c r="Z689" s="159" t="str" cm="1">
        <f t="array" ref="Z689">IF(D689="Electric","--",IF(D689="Diesel",_xlfn._xlws.FILTER(ORDEF[NOXdr],(ORDEF[HP]=I689)*(ORDEF[Model_Year]=E689)),""))</f>
        <v/>
      </c>
      <c r="AA689" s="159" cm="1">
        <f t="array" ref="AA689">IF(E689="Electric","--",IF(D689="Gasoline",_xlfn._xlws.FILTER(LSIEF[NOX DR],(LSIEF[Fuel]=D689)*(LSIEF[HP Bin]=I689)*(LSIEF[Model Year]=E689)),""))</f>
        <v>5.66E-5</v>
      </c>
      <c r="AB689" s="159">
        <f t="shared" si="186"/>
        <v>5.66E-5</v>
      </c>
      <c r="AC689" s="158" t="str" cm="1">
        <f t="array" ref="AC689">IF(D689="Electric","--",IF(D689="Diesel",_xlfn._xlws.FILTER(DFCF2[Fuel_HC],(DFCF2[MY]=E689)),""))</f>
        <v/>
      </c>
      <c r="AD689" s="158" cm="1">
        <f t="array" ref="AD689">IF(D689="Electric","--",IF(D689="Gasoline",_xlfn._xlws.FILTER(GFCF2[Fuel_HC],(GFCF2[MY]=E689)),""))</f>
        <v>1</v>
      </c>
      <c r="AE689" s="158">
        <f t="shared" si="187"/>
        <v>1</v>
      </c>
      <c r="AF689" s="157" t="str" cm="1">
        <f t="array" ref="AF689">IF(D689="Electric","--",IF(D689="Diesel",_xlfn._xlws.FILTER(DFCF2[Fuel_NOX],(DFCF2[MY]=E689)),""))</f>
        <v/>
      </c>
      <c r="AG689" s="157" cm="1">
        <f t="array" ref="AG689">IF(D689="Electric","--",IF(D689="Gasoline",_xlfn._xlws.FILTER(GFCF2[Fuel_NOX],(GFCF2[MY]=E689)),""))</f>
        <v>0.97699999999999998</v>
      </c>
      <c r="AH689" s="157">
        <f t="shared" si="188"/>
        <v>0.97699999999999998</v>
      </c>
      <c r="AI689" s="158">
        <f t="shared" si="189"/>
        <v>0.1974753644859813</v>
      </c>
      <c r="AJ689" s="158">
        <f t="shared" si="190"/>
        <v>0.5050808039626169</v>
      </c>
      <c r="AK689" s="158">
        <f t="shared" si="191"/>
        <v>20.824099637033974</v>
      </c>
      <c r="AL689" s="158">
        <f t="shared" si="192"/>
        <v>53.261595510144851</v>
      </c>
      <c r="AM689" s="158">
        <f t="shared" si="193"/>
        <v>1.0412049818516988E-2</v>
      </c>
      <c r="AN689" s="158">
        <f t="shared" si="194"/>
        <v>2.6630797755072426E-2</v>
      </c>
      <c r="AO689" s="158">
        <f t="shared" si="195"/>
        <v>9.5770034230719253E-3</v>
      </c>
      <c r="AP689" s="157" t="s">
        <v>679</v>
      </c>
      <c r="AQ689" s="161"/>
      <c r="AR689" s="161"/>
      <c r="AS689" s="161" t="str">
        <f>IF(ISNA(VLOOKUP($B689,'2017 Emission Inventory'!$B$2:$B$803,1,FALSE)),"No","Yes")</f>
        <v>No</v>
      </c>
      <c r="AT689" s="161" t="str">
        <f>IFERROR(INDEX('2017 Emission Inventory'!$C$2:$C$803,MATCH($B689,'2017 Emission Inventory'!$B$2:$B$803,0)),"")</f>
        <v/>
      </c>
      <c r="AU689" s="161" t="str">
        <f>IFERROR(INDEX('2017 Emission Inventory'!$D$2:$D$803,MATCH($B689,'2017 Emission Inventory'!$B$2:$B$803,0)),"")</f>
        <v/>
      </c>
      <c r="AV689" s="161" t="str">
        <f>IFERROR(INDEX('2017 Emission Inventory'!$E$2:$E$803,MATCH($B689,'2017 Emission Inventory'!$B$2:$B$803,0)),"")</f>
        <v/>
      </c>
      <c r="AW689" s="161" t="str">
        <f>IFERROR(INDEX('2017 Emission Inventory'!$F$2:$F$803,MATCH($B689,'2017 Emission Inventory'!$B$2:$B$803,0)),"")</f>
        <v/>
      </c>
      <c r="AX689" s="161" t="str">
        <f>IFERROR(INDEX('2017 Emission Inventory'!$G$2:$G$803,MATCH($B689,'2017 Emission Inventory'!$B$2:$B$803,0)),"")</f>
        <v/>
      </c>
      <c r="AY689" s="162" t="str">
        <f>IFERROR(INDEX('2017 Emission Inventory'!$AL$2:$AL$803,MATCH($B689,'2017 Emission Inventory'!$B$2:$B$803,0)),"")</f>
        <v/>
      </c>
      <c r="AZ689" s="163" t="e">
        <f t="shared" si="196"/>
        <v>#VALUE!</v>
      </c>
      <c r="BB689" s="166"/>
    </row>
    <row r="690" spans="1:54" s="160" customFormat="1" x14ac:dyDescent="0.35">
      <c r="A690" s="157">
        <v>689</v>
      </c>
      <c r="B690" s="157">
        <v>836452</v>
      </c>
      <c r="C690" s="157" t="s">
        <v>576</v>
      </c>
      <c r="D690" s="157" t="s">
        <v>16</v>
      </c>
      <c r="E690" s="157">
        <v>2012</v>
      </c>
      <c r="F690" s="157">
        <v>285</v>
      </c>
      <c r="G690" s="157">
        <v>839.15887850467277</v>
      </c>
      <c r="H690" s="157"/>
      <c r="I690" s="157">
        <f t="shared" si="180"/>
        <v>300</v>
      </c>
      <c r="J690" s="157" t="str">
        <f>IF(D690="Electric","--",IF(D690="Diesel",VLOOKUP(C690,[2]ORDLF!A:B,2,FALSE),""))</f>
        <v/>
      </c>
      <c r="K690" s="157">
        <f>IF(D690="Electric","--",IF(D690="Gasoline",VLOOKUP(C690,LSILF!A:C,3,FALSE),""))</f>
        <v>0.2</v>
      </c>
      <c r="L690" s="158">
        <f t="shared" si="197"/>
        <v>0.2</v>
      </c>
      <c r="M690" s="157" t="str" cm="1">
        <f t="array" ref="M690">IF(D690="Electric","--",IF(D690="Diesel",_xlfn._xlws.FILTER(DIESCH[CH Cap],(DIESCH[HP Bin]=I690)),""))</f>
        <v/>
      </c>
      <c r="N690" s="157" cm="1">
        <f t="array" ref="N690">IF(D690="Electric","--",IF(D690="Gasoline",_xlfn._xlws.FILTER(LSICH[CH Cap],(LSICH[Fuel Type]=D690)*(LSICH[MY]=E690)),""))</f>
        <v>10000</v>
      </c>
      <c r="O690" s="157">
        <f t="shared" si="181"/>
        <v>10000</v>
      </c>
      <c r="P690" s="157">
        <f t="shared" si="182"/>
        <v>6713.2710280373822</v>
      </c>
      <c r="Q690" s="157" t="str" cm="1">
        <f t="array" ref="Q690">IF(D690="Electric","--",IF(D690="Diesel",_xlfn._xlws.FILTER(ORDEF[HC-ZH (g/hp-hr)],(ORDEF[HP]=I690)*(ORDEF[Model_Year]=E690)),""))</f>
        <v/>
      </c>
      <c r="R690" s="157" cm="1">
        <f t="array" ref="R690">IF(D690="Electric","--",IF(D690="Gasoline",_xlfn._xlws.FILTER(LSIEF[HC-ZH (g/hp-hr)],(LSIEF[Fuel]=D690)*(LSIEF[HP Bin]=I690)*(LSIEF[Model Year]=E690)),""))</f>
        <v>0.129</v>
      </c>
      <c r="S690" s="158">
        <f t="shared" si="183"/>
        <v>0.129</v>
      </c>
      <c r="T690" s="159" t="str" cm="1">
        <f t="array" ref="T690">IF(D690="Electric","--",IF(D690="Diesel",_xlfn._xlws.FILTER(ORDEF[HCDR],(ORDEF[HP]=I690)*(ORDEF[Model_Year]=E690),),""))</f>
        <v/>
      </c>
      <c r="U690" s="159" cm="1">
        <f t="array" ref="U690">IF(D690="Electric","--",IF(D690="Gasoline",_xlfn._xlws.FILTER(LSIEF[HC DR],(LSIEF[Fuel]=D690)*(LSIEF[HP Bin]=I690)*(LSIEF[Model Year]=E690)),""))</f>
        <v>1.0200000000000001E-5</v>
      </c>
      <c r="V690" s="159">
        <f t="shared" si="184"/>
        <v>1.0200000000000001E-5</v>
      </c>
      <c r="W690" s="158" t="str" cm="1">
        <f t="array" ref="W690">IF(D690="Electric","--",IF(D690="Diesel",_xlfn._xlws.FILTER(ORDEF[NOXzh],(ORDEF[HP]=I690)*(ORDEF[Model_Year]=E690)),""))</f>
        <v/>
      </c>
      <c r="X690" s="158" cm="1">
        <f t="array" ref="X690">IF(D690="Electric","--",IF(D690="Gasoline",_xlfn._xlws.FILTER(LSIEF[NOX-ZH (g/hp-hr)],(LSIEF[Fuel]=D690)*(LSIEF[HP Bin]=I690)*(LSIEF[Model Year]=E690)),""))</f>
        <v>0.13700000000000001</v>
      </c>
      <c r="Y690" s="158">
        <f t="shared" si="185"/>
        <v>0.13700000000000001</v>
      </c>
      <c r="Z690" s="159" t="str" cm="1">
        <f t="array" ref="Z690">IF(D690="Electric","--",IF(D690="Diesel",_xlfn._xlws.FILTER(ORDEF[NOXdr],(ORDEF[HP]=I690)*(ORDEF[Model_Year]=E690)),""))</f>
        <v/>
      </c>
      <c r="AA690" s="159" cm="1">
        <f t="array" ref="AA690">IF(E690="Electric","--",IF(D690="Gasoline",_xlfn._xlws.FILTER(LSIEF[NOX DR],(LSIEF[Fuel]=D690)*(LSIEF[HP Bin]=I690)*(LSIEF[Model Year]=E690)),""))</f>
        <v>5.66E-5</v>
      </c>
      <c r="AB690" s="159">
        <f t="shared" si="186"/>
        <v>5.66E-5</v>
      </c>
      <c r="AC690" s="158" t="str" cm="1">
        <f t="array" ref="AC690">IF(D690="Electric","--",IF(D690="Diesel",_xlfn._xlws.FILTER(DFCF2[Fuel_HC],(DFCF2[MY]=E690)),""))</f>
        <v/>
      </c>
      <c r="AD690" s="158" cm="1">
        <f t="array" ref="AD690">IF(D690="Electric","--",IF(D690="Gasoline",_xlfn._xlws.FILTER(GFCF2[Fuel_HC],(GFCF2[MY]=E690)),""))</f>
        <v>1</v>
      </c>
      <c r="AE690" s="158">
        <f t="shared" si="187"/>
        <v>1</v>
      </c>
      <c r="AF690" s="157" t="str" cm="1">
        <f t="array" ref="AF690">IF(D690="Electric","--",IF(D690="Diesel",_xlfn._xlws.FILTER(DFCF2[Fuel_NOX],(DFCF2[MY]=E690)),""))</f>
        <v/>
      </c>
      <c r="AG690" s="157" cm="1">
        <f t="array" ref="AG690">IF(D690="Electric","--",IF(D690="Gasoline",_xlfn._xlws.FILTER(GFCF2[Fuel_NOX],(GFCF2[MY]=E690)),""))</f>
        <v>0.97699999999999998</v>
      </c>
      <c r="AH690" s="157">
        <f t="shared" si="188"/>
        <v>0.97699999999999998</v>
      </c>
      <c r="AI690" s="158">
        <f t="shared" si="189"/>
        <v>0.1974753644859813</v>
      </c>
      <c r="AJ690" s="158">
        <f t="shared" si="190"/>
        <v>0.5050808039626169</v>
      </c>
      <c r="AK690" s="158">
        <f t="shared" si="191"/>
        <v>20.824099637033974</v>
      </c>
      <c r="AL690" s="158">
        <f t="shared" si="192"/>
        <v>53.261595510144851</v>
      </c>
      <c r="AM690" s="158">
        <f t="shared" si="193"/>
        <v>1.0412049818516988E-2</v>
      </c>
      <c r="AN690" s="158">
        <f t="shared" si="194"/>
        <v>2.6630797755072426E-2</v>
      </c>
      <c r="AO690" s="158">
        <f t="shared" si="195"/>
        <v>9.5770034230719253E-3</v>
      </c>
      <c r="AP690" s="157" t="s">
        <v>679</v>
      </c>
      <c r="AQ690" s="161"/>
      <c r="AR690" s="161"/>
      <c r="AS690" s="161" t="str">
        <f>IF(ISNA(VLOOKUP($B690,'2017 Emission Inventory'!$B$2:$B$803,1,FALSE)),"No","Yes")</f>
        <v>No</v>
      </c>
      <c r="AT690" s="161" t="str">
        <f>IFERROR(INDEX('2017 Emission Inventory'!$C$2:$C$803,MATCH($B690,'2017 Emission Inventory'!$B$2:$B$803,0)),"")</f>
        <v/>
      </c>
      <c r="AU690" s="161" t="str">
        <f>IFERROR(INDEX('2017 Emission Inventory'!$D$2:$D$803,MATCH($B690,'2017 Emission Inventory'!$B$2:$B$803,0)),"")</f>
        <v/>
      </c>
      <c r="AV690" s="161" t="str">
        <f>IFERROR(INDEX('2017 Emission Inventory'!$E$2:$E$803,MATCH($B690,'2017 Emission Inventory'!$B$2:$B$803,0)),"")</f>
        <v/>
      </c>
      <c r="AW690" s="161" t="str">
        <f>IFERROR(INDEX('2017 Emission Inventory'!$F$2:$F$803,MATCH($B690,'2017 Emission Inventory'!$B$2:$B$803,0)),"")</f>
        <v/>
      </c>
      <c r="AX690" s="161" t="str">
        <f>IFERROR(INDEX('2017 Emission Inventory'!$G$2:$G$803,MATCH($B690,'2017 Emission Inventory'!$B$2:$B$803,0)),"")</f>
        <v/>
      </c>
      <c r="AY690" s="162" t="str">
        <f>IFERROR(INDEX('2017 Emission Inventory'!$AL$2:$AL$803,MATCH($B690,'2017 Emission Inventory'!$B$2:$B$803,0)),"")</f>
        <v/>
      </c>
      <c r="AZ690" s="163" t="e">
        <f t="shared" si="196"/>
        <v>#VALUE!</v>
      </c>
      <c r="BB690" s="166"/>
    </row>
    <row r="691" spans="1:54" s="160" customFormat="1" x14ac:dyDescent="0.35">
      <c r="A691" s="157">
        <v>690</v>
      </c>
      <c r="B691" s="157">
        <v>838020</v>
      </c>
      <c r="C691" s="157" t="s">
        <v>576</v>
      </c>
      <c r="D691" s="157" t="s">
        <v>16</v>
      </c>
      <c r="E691" s="157">
        <v>2014</v>
      </c>
      <c r="F691" s="157">
        <v>285</v>
      </c>
      <c r="G691" s="157">
        <v>842</v>
      </c>
      <c r="H691" s="157"/>
      <c r="I691" s="157">
        <f t="shared" si="180"/>
        <v>300</v>
      </c>
      <c r="J691" s="157" t="str">
        <f>IF(D691="Electric","--",IF(D691="Diesel",VLOOKUP(C691,[2]ORDLF!A:B,2,FALSE),""))</f>
        <v/>
      </c>
      <c r="K691" s="157">
        <f>IF(D691="Electric","--",IF(D691="Gasoline",VLOOKUP(C691,LSILF!A:C,3,FALSE),""))</f>
        <v>0.2</v>
      </c>
      <c r="L691" s="158">
        <f t="shared" si="197"/>
        <v>0.2</v>
      </c>
      <c r="M691" s="157" t="str" cm="1">
        <f t="array" ref="M691">IF(D691="Electric","--",IF(D691="Diesel",_xlfn._xlws.FILTER(DIESCH[CH Cap],(DIESCH[HP Bin]=I691)),""))</f>
        <v/>
      </c>
      <c r="N691" s="157" cm="1">
        <f t="array" ref="N691">IF(D691="Electric","--",IF(D691="Gasoline",_xlfn._xlws.FILTER(LSICH[CH Cap],(LSICH[Fuel Type]=D691)*(LSICH[MY]=E691)),""))</f>
        <v>10000</v>
      </c>
      <c r="O691" s="157">
        <f t="shared" si="181"/>
        <v>10000</v>
      </c>
      <c r="P691" s="157">
        <f t="shared" si="182"/>
        <v>5052</v>
      </c>
      <c r="Q691" s="157" t="str" cm="1">
        <f t="array" ref="Q691">IF(D691="Electric","--",IF(D691="Diesel",_xlfn._xlws.FILTER(ORDEF[HC-ZH (g/hp-hr)],(ORDEF[HP]=I691)*(ORDEF[Model_Year]=E691)),""))</f>
        <v/>
      </c>
      <c r="R691" s="157" cm="1">
        <f t="array" ref="R691">IF(D691="Electric","--",IF(D691="Gasoline",_xlfn._xlws.FILTER(LSIEF[HC-ZH (g/hp-hr)],(LSIEF[Fuel]=D691)*(LSIEF[HP Bin]=I691)*(LSIEF[Model Year]=E691)),""))</f>
        <v>0.129</v>
      </c>
      <c r="S691" s="158">
        <f t="shared" si="183"/>
        <v>0.129</v>
      </c>
      <c r="T691" s="159" t="str" cm="1">
        <f t="array" ref="T691">IF(D691="Electric","--",IF(D691="Diesel",_xlfn._xlws.FILTER(ORDEF[HCDR],(ORDEF[HP]=I691)*(ORDEF[Model_Year]=E691),),""))</f>
        <v/>
      </c>
      <c r="U691" s="159" cm="1">
        <f t="array" ref="U691">IF(D691="Electric","--",IF(D691="Gasoline",_xlfn._xlws.FILTER(LSIEF[HC DR],(LSIEF[Fuel]=D691)*(LSIEF[HP Bin]=I691)*(LSIEF[Model Year]=E691)),""))</f>
        <v>1.0200000000000001E-5</v>
      </c>
      <c r="V691" s="159">
        <f t="shared" si="184"/>
        <v>1.0200000000000001E-5</v>
      </c>
      <c r="W691" s="158" t="str" cm="1">
        <f t="array" ref="W691">IF(D691="Electric","--",IF(D691="Diesel",_xlfn._xlws.FILTER(ORDEF[NOXzh],(ORDEF[HP]=I691)*(ORDEF[Model_Year]=E691)),""))</f>
        <v/>
      </c>
      <c r="X691" s="158" cm="1">
        <f t="array" ref="X691">IF(D691="Electric","--",IF(D691="Gasoline",_xlfn._xlws.FILTER(LSIEF[NOX-ZH (g/hp-hr)],(LSIEF[Fuel]=D691)*(LSIEF[HP Bin]=I691)*(LSIEF[Model Year]=E691)),""))</f>
        <v>0.13700000000000001</v>
      </c>
      <c r="Y691" s="158">
        <f t="shared" si="185"/>
        <v>0.13700000000000001</v>
      </c>
      <c r="Z691" s="159" t="str" cm="1">
        <f t="array" ref="Z691">IF(D691="Electric","--",IF(D691="Diesel",_xlfn._xlws.FILTER(ORDEF[NOXdr],(ORDEF[HP]=I691)*(ORDEF[Model_Year]=E691)),""))</f>
        <v/>
      </c>
      <c r="AA691" s="159" cm="1">
        <f t="array" ref="AA691">IF(E691="Electric","--",IF(D691="Gasoline",_xlfn._xlws.FILTER(LSIEF[NOX DR],(LSIEF[Fuel]=D691)*(LSIEF[HP Bin]=I691)*(LSIEF[Model Year]=E691)),""))</f>
        <v>5.66E-5</v>
      </c>
      <c r="AB691" s="159">
        <f t="shared" si="186"/>
        <v>5.66E-5</v>
      </c>
      <c r="AC691" s="158" t="str" cm="1">
        <f t="array" ref="AC691">IF(D691="Electric","--",IF(D691="Diesel",_xlfn._xlws.FILTER(DFCF2[Fuel_HC],(DFCF2[MY]=E691)),""))</f>
        <v/>
      </c>
      <c r="AD691" s="158" cm="1">
        <f t="array" ref="AD691">IF(D691="Electric","--",IF(D691="Gasoline",_xlfn._xlws.FILTER(GFCF2[Fuel_HC],(GFCF2[MY]=E691)),""))</f>
        <v>1</v>
      </c>
      <c r="AE691" s="158">
        <f t="shared" si="187"/>
        <v>1</v>
      </c>
      <c r="AF691" s="157" t="str" cm="1">
        <f t="array" ref="AF691">IF(D691="Electric","--",IF(D691="Diesel",_xlfn._xlws.FILTER(DFCF2[Fuel_NOX],(DFCF2[MY]=E691)),""))</f>
        <v/>
      </c>
      <c r="AG691" s="157" cm="1">
        <f t="array" ref="AG691">IF(D691="Electric","--",IF(D691="Gasoline",_xlfn._xlws.FILTER(GFCF2[Fuel_NOX],(GFCF2[MY]=E691)),""))</f>
        <v>0.97699999999999998</v>
      </c>
      <c r="AH691" s="157">
        <f t="shared" si="188"/>
        <v>0.97699999999999998</v>
      </c>
      <c r="AI691" s="158">
        <f t="shared" si="189"/>
        <v>0.18053040000000001</v>
      </c>
      <c r="AJ691" s="158">
        <f t="shared" si="190"/>
        <v>0.41321550639999999</v>
      </c>
      <c r="AK691" s="158">
        <f t="shared" si="191"/>
        <v>19.10167937260497</v>
      </c>
      <c r="AL691" s="158">
        <f t="shared" si="192"/>
        <v>43.721778243671956</v>
      </c>
      <c r="AM691" s="158">
        <f t="shared" si="193"/>
        <v>9.5508396863024855E-3</v>
      </c>
      <c r="AN691" s="158">
        <f t="shared" si="194"/>
        <v>2.186088912183598E-2</v>
      </c>
      <c r="AO691" s="158">
        <f t="shared" si="195"/>
        <v>8.7848623434610262E-3</v>
      </c>
      <c r="AP691" s="157" t="s">
        <v>679</v>
      </c>
      <c r="AQ691" s="161"/>
      <c r="AR691" s="161"/>
      <c r="AS691" s="161" t="str">
        <f>IF(ISNA(VLOOKUP($B691,'2017 Emission Inventory'!$B$2:$B$803,1,FALSE)),"No","Yes")</f>
        <v>No</v>
      </c>
      <c r="AT691" s="161" t="str">
        <f>IFERROR(INDEX('2017 Emission Inventory'!$C$2:$C$803,MATCH($B691,'2017 Emission Inventory'!$B$2:$B$803,0)),"")</f>
        <v/>
      </c>
      <c r="AU691" s="161" t="str">
        <f>IFERROR(INDEX('2017 Emission Inventory'!$D$2:$D$803,MATCH($B691,'2017 Emission Inventory'!$B$2:$B$803,0)),"")</f>
        <v/>
      </c>
      <c r="AV691" s="161" t="str">
        <f>IFERROR(INDEX('2017 Emission Inventory'!$E$2:$E$803,MATCH($B691,'2017 Emission Inventory'!$B$2:$B$803,0)),"")</f>
        <v/>
      </c>
      <c r="AW691" s="161" t="str">
        <f>IFERROR(INDEX('2017 Emission Inventory'!$F$2:$F$803,MATCH($B691,'2017 Emission Inventory'!$B$2:$B$803,0)),"")</f>
        <v/>
      </c>
      <c r="AX691" s="161" t="str">
        <f>IFERROR(INDEX('2017 Emission Inventory'!$G$2:$G$803,MATCH($B691,'2017 Emission Inventory'!$B$2:$B$803,0)),"")</f>
        <v/>
      </c>
      <c r="AY691" s="162" t="str">
        <f>IFERROR(INDEX('2017 Emission Inventory'!$AL$2:$AL$803,MATCH($B691,'2017 Emission Inventory'!$B$2:$B$803,0)),"")</f>
        <v/>
      </c>
      <c r="AZ691" s="163" t="e">
        <f t="shared" si="196"/>
        <v>#VALUE!</v>
      </c>
      <c r="BB691" s="166"/>
    </row>
    <row r="692" spans="1:54" s="160" customFormat="1" x14ac:dyDescent="0.35">
      <c r="A692" s="157">
        <v>691</v>
      </c>
      <c r="B692" s="157">
        <v>6341</v>
      </c>
      <c r="C692" s="157" t="s">
        <v>576</v>
      </c>
      <c r="D692" s="157" t="s">
        <v>16</v>
      </c>
      <c r="E692" s="157">
        <v>2015</v>
      </c>
      <c r="F692" s="157">
        <v>316</v>
      </c>
      <c r="G692" s="157">
        <v>842</v>
      </c>
      <c r="H692" s="157"/>
      <c r="I692" s="157">
        <f t="shared" si="180"/>
        <v>600</v>
      </c>
      <c r="J692" s="157" t="str">
        <f>IF(D692="Electric","--",IF(D692="Diesel",VLOOKUP(C692,[2]ORDLF!A:B,2,FALSE),""))</f>
        <v/>
      </c>
      <c r="K692" s="157">
        <f>IF(D692="Electric","--",IF(D692="Gasoline",VLOOKUP(C692,LSILF!A:C,3,FALSE),""))</f>
        <v>0.2</v>
      </c>
      <c r="L692" s="158">
        <f t="shared" si="197"/>
        <v>0.2</v>
      </c>
      <c r="M692" s="157" t="str" cm="1">
        <f t="array" ref="M692">IF(D692="Electric","--",IF(D692="Diesel",_xlfn._xlws.FILTER(DIESCH[CH Cap],(DIESCH[HP Bin]=I692)),""))</f>
        <v/>
      </c>
      <c r="N692" s="157" cm="1">
        <f t="array" ref="N692">IF(D692="Electric","--",IF(D692="Gasoline",_xlfn._xlws.FILTER(LSICH[CH Cap],(LSICH[Fuel Type]=D692)*(LSICH[MY]=E692)),""))</f>
        <v>10000</v>
      </c>
      <c r="O692" s="157">
        <f t="shared" si="181"/>
        <v>10000</v>
      </c>
      <c r="P692" s="157">
        <f t="shared" si="182"/>
        <v>4210</v>
      </c>
      <c r="Q692" s="157" t="str" cm="1">
        <f t="array" ref="Q692">IF(D692="Electric","--",IF(D692="Diesel",_xlfn._xlws.FILTER(ORDEF[HC-ZH (g/hp-hr)],(ORDEF[HP]=I692)*(ORDEF[Model_Year]=E692)),""))</f>
        <v/>
      </c>
      <c r="R692" s="157" cm="1">
        <f t="array" ref="R692">IF(D692="Electric","--",IF(D692="Gasoline",_xlfn._xlws.FILTER(LSIEF[HC-ZH (g/hp-hr)],(LSIEF[Fuel]=D692)*(LSIEF[HP Bin]=I692)*(LSIEF[Model Year]=E692)),""))</f>
        <v>0.129</v>
      </c>
      <c r="S692" s="158">
        <f t="shared" si="183"/>
        <v>0.129</v>
      </c>
      <c r="T692" s="159" t="str" cm="1">
        <f t="array" ref="T692">IF(D692="Electric","--",IF(D692="Diesel",_xlfn._xlws.FILTER(ORDEF[HCDR],(ORDEF[HP]=I692)*(ORDEF[Model_Year]=E692),),""))</f>
        <v/>
      </c>
      <c r="U692" s="159" cm="1">
        <f t="array" ref="U692">IF(D692="Electric","--",IF(D692="Gasoline",_xlfn._xlws.FILTER(LSIEF[HC DR],(LSIEF[Fuel]=D692)*(LSIEF[HP Bin]=I692)*(LSIEF[Model Year]=E692)),""))</f>
        <v>1.0200000000000001E-5</v>
      </c>
      <c r="V692" s="159">
        <f t="shared" si="184"/>
        <v>1.0200000000000001E-5</v>
      </c>
      <c r="W692" s="158" t="str" cm="1">
        <f t="array" ref="W692">IF(D692="Electric","--",IF(D692="Diesel",_xlfn._xlws.FILTER(ORDEF[NOXzh],(ORDEF[HP]=I692)*(ORDEF[Model_Year]=E692)),""))</f>
        <v/>
      </c>
      <c r="X692" s="158" cm="1">
        <f t="array" ref="X692">IF(D692="Electric","--",IF(D692="Gasoline",_xlfn._xlws.FILTER(LSIEF[NOX-ZH (g/hp-hr)],(LSIEF[Fuel]=D692)*(LSIEF[HP Bin]=I692)*(LSIEF[Model Year]=E692)),""))</f>
        <v>0.13700000000000001</v>
      </c>
      <c r="Y692" s="158">
        <f t="shared" si="185"/>
        <v>0.13700000000000001</v>
      </c>
      <c r="Z692" s="159" t="str" cm="1">
        <f t="array" ref="Z692">IF(D692="Electric","--",IF(D692="Diesel",_xlfn._xlws.FILTER(ORDEF[NOXdr],(ORDEF[HP]=I692)*(ORDEF[Model_Year]=E692)),""))</f>
        <v/>
      </c>
      <c r="AA692" s="159" cm="1">
        <f t="array" ref="AA692">IF(E692="Electric","--",IF(D692="Gasoline",_xlfn._xlws.FILTER(LSIEF[NOX DR],(LSIEF[Fuel]=D692)*(LSIEF[HP Bin]=I692)*(LSIEF[Model Year]=E692)),""))</f>
        <v>5.66E-5</v>
      </c>
      <c r="AB692" s="159">
        <f t="shared" si="186"/>
        <v>5.66E-5</v>
      </c>
      <c r="AC692" s="158" t="str" cm="1">
        <f t="array" ref="AC692">IF(D692="Electric","--",IF(D692="Diesel",_xlfn._xlws.FILTER(DFCF2[Fuel_HC],(DFCF2[MY]=E692)),""))</f>
        <v/>
      </c>
      <c r="AD692" s="158" cm="1">
        <f t="array" ref="AD692">IF(D692="Electric","--",IF(D692="Gasoline",_xlfn._xlws.FILTER(GFCF2[Fuel_HC],(GFCF2[MY]=E692)),""))</f>
        <v>1</v>
      </c>
      <c r="AE692" s="158">
        <f t="shared" si="187"/>
        <v>1</v>
      </c>
      <c r="AF692" s="157" t="str" cm="1">
        <f t="array" ref="AF692">IF(D692="Electric","--",IF(D692="Diesel",_xlfn._xlws.FILTER(DFCF2[Fuel_NOX],(DFCF2[MY]=E692)),""))</f>
        <v/>
      </c>
      <c r="AG692" s="157" cm="1">
        <f t="array" ref="AG692">IF(D692="Electric","--",IF(D692="Gasoline",_xlfn._xlws.FILTER(GFCF2[Fuel_NOX],(GFCF2[MY]=E692)),""))</f>
        <v>0.97699999999999998</v>
      </c>
      <c r="AH692" s="157">
        <f t="shared" si="188"/>
        <v>0.97699999999999998</v>
      </c>
      <c r="AI692" s="158">
        <f t="shared" si="189"/>
        <v>0.17194200000000001</v>
      </c>
      <c r="AJ692" s="158">
        <f t="shared" si="190"/>
        <v>0.36665442199999998</v>
      </c>
      <c r="AK692" s="158">
        <f t="shared" si="191"/>
        <v>20.171834823412045</v>
      </c>
      <c r="AL692" s="158">
        <f t="shared" si="192"/>
        <v>43.015042501876295</v>
      </c>
      <c r="AM692" s="158">
        <f t="shared" si="193"/>
        <v>1.0085917411706023E-2</v>
      </c>
      <c r="AN692" s="158">
        <f t="shared" si="194"/>
        <v>2.150752125093815E-2</v>
      </c>
      <c r="AO692" s="158">
        <f t="shared" si="195"/>
        <v>9.2770268352871995E-3</v>
      </c>
      <c r="AP692" s="157"/>
      <c r="AQ692" s="161"/>
      <c r="AR692" s="161"/>
      <c r="AS692" s="161" t="str">
        <f>IF(ISNA(VLOOKUP($B692,'2017 Emission Inventory'!$B$2:$B$803,1,FALSE)),"No","Yes")</f>
        <v>No</v>
      </c>
      <c r="AT692" s="161" t="str">
        <f>IFERROR(INDEX('2017 Emission Inventory'!$C$2:$C$803,MATCH($B692,'2017 Emission Inventory'!$B$2:$B$803,0)),"")</f>
        <v/>
      </c>
      <c r="AU692" s="161" t="str">
        <f>IFERROR(INDEX('2017 Emission Inventory'!$D$2:$D$803,MATCH($B692,'2017 Emission Inventory'!$B$2:$B$803,0)),"")</f>
        <v/>
      </c>
      <c r="AV692" s="161" t="str">
        <f>IFERROR(INDEX('2017 Emission Inventory'!$E$2:$E$803,MATCH($B692,'2017 Emission Inventory'!$B$2:$B$803,0)),"")</f>
        <v/>
      </c>
      <c r="AW692" s="161" t="str">
        <f>IFERROR(INDEX('2017 Emission Inventory'!$F$2:$F$803,MATCH($B692,'2017 Emission Inventory'!$B$2:$B$803,0)),"")</f>
        <v/>
      </c>
      <c r="AX692" s="161" t="str">
        <f>IFERROR(INDEX('2017 Emission Inventory'!$G$2:$G$803,MATCH($B692,'2017 Emission Inventory'!$B$2:$B$803,0)),"")</f>
        <v/>
      </c>
      <c r="AY692" s="162" t="str">
        <f>IFERROR(INDEX('2017 Emission Inventory'!$AL$2:$AL$803,MATCH($B692,'2017 Emission Inventory'!$B$2:$B$803,0)),"")</f>
        <v/>
      </c>
      <c r="AZ692" s="163" t="e">
        <f t="shared" si="196"/>
        <v>#VALUE!</v>
      </c>
      <c r="BB692" s="166"/>
    </row>
    <row r="693" spans="1:54" s="160" customFormat="1" x14ac:dyDescent="0.35">
      <c r="A693" s="157">
        <v>692</v>
      </c>
      <c r="B693" s="157">
        <v>770661</v>
      </c>
      <c r="C693" s="157" t="s">
        <v>576</v>
      </c>
      <c r="D693" s="157" t="s">
        <v>16</v>
      </c>
      <c r="E693" s="157">
        <v>2015</v>
      </c>
      <c r="F693" s="157">
        <v>285</v>
      </c>
      <c r="G693" s="157">
        <v>839.18803418803429</v>
      </c>
      <c r="H693" s="157"/>
      <c r="I693" s="157">
        <f t="shared" si="180"/>
        <v>300</v>
      </c>
      <c r="J693" s="157" t="str">
        <f>IF(D693="Electric","--",IF(D693="Diesel",VLOOKUP(C693,[2]ORDLF!A:B,2,FALSE),""))</f>
        <v/>
      </c>
      <c r="K693" s="157">
        <f>IF(D693="Electric","--",IF(D693="Gasoline",VLOOKUP(C693,LSILF!A:C,3,FALSE),""))</f>
        <v>0.2</v>
      </c>
      <c r="L693" s="158">
        <f t="shared" si="197"/>
        <v>0.2</v>
      </c>
      <c r="M693" s="157" t="str" cm="1">
        <f t="array" ref="M693">IF(D693="Electric","--",IF(D693="Diesel",_xlfn._xlws.FILTER(DIESCH[CH Cap],(DIESCH[HP Bin]=I693)),""))</f>
        <v/>
      </c>
      <c r="N693" s="157" cm="1">
        <f t="array" ref="N693">IF(D693="Electric","--",IF(D693="Gasoline",_xlfn._xlws.FILTER(LSICH[CH Cap],(LSICH[Fuel Type]=D693)*(LSICH[MY]=E693)),""))</f>
        <v>10000</v>
      </c>
      <c r="O693" s="157">
        <f t="shared" si="181"/>
        <v>10000</v>
      </c>
      <c r="P693" s="157">
        <f t="shared" si="182"/>
        <v>4195.9401709401718</v>
      </c>
      <c r="Q693" s="157" t="str" cm="1">
        <f t="array" ref="Q693">IF(D693="Electric","--",IF(D693="Diesel",_xlfn._xlws.FILTER(ORDEF[HC-ZH (g/hp-hr)],(ORDEF[HP]=I693)*(ORDEF[Model_Year]=E693)),""))</f>
        <v/>
      </c>
      <c r="R693" s="157" cm="1">
        <f t="array" ref="R693">IF(D693="Electric","--",IF(D693="Gasoline",_xlfn._xlws.FILTER(LSIEF[HC-ZH (g/hp-hr)],(LSIEF[Fuel]=D693)*(LSIEF[HP Bin]=I693)*(LSIEF[Model Year]=E693)),""))</f>
        <v>0.129</v>
      </c>
      <c r="S693" s="158">
        <f t="shared" si="183"/>
        <v>0.129</v>
      </c>
      <c r="T693" s="159" t="str" cm="1">
        <f t="array" ref="T693">IF(D693="Electric","--",IF(D693="Diesel",_xlfn._xlws.FILTER(ORDEF[HCDR],(ORDEF[HP]=I693)*(ORDEF[Model_Year]=E693),),""))</f>
        <v/>
      </c>
      <c r="U693" s="159" cm="1">
        <f t="array" ref="U693">IF(D693="Electric","--",IF(D693="Gasoline",_xlfn._xlws.FILTER(LSIEF[HC DR],(LSIEF[Fuel]=D693)*(LSIEF[HP Bin]=I693)*(LSIEF[Model Year]=E693)),""))</f>
        <v>1.0200000000000001E-5</v>
      </c>
      <c r="V693" s="159">
        <f t="shared" si="184"/>
        <v>1.0200000000000001E-5</v>
      </c>
      <c r="W693" s="158" t="str" cm="1">
        <f t="array" ref="W693">IF(D693="Electric","--",IF(D693="Diesel",_xlfn._xlws.FILTER(ORDEF[NOXzh],(ORDEF[HP]=I693)*(ORDEF[Model_Year]=E693)),""))</f>
        <v/>
      </c>
      <c r="X693" s="158" cm="1">
        <f t="array" ref="X693">IF(D693="Electric","--",IF(D693="Gasoline",_xlfn._xlws.FILTER(LSIEF[NOX-ZH (g/hp-hr)],(LSIEF[Fuel]=D693)*(LSIEF[HP Bin]=I693)*(LSIEF[Model Year]=E693)),""))</f>
        <v>0.13700000000000001</v>
      </c>
      <c r="Y693" s="158">
        <f t="shared" si="185"/>
        <v>0.13700000000000001</v>
      </c>
      <c r="Z693" s="159" t="str" cm="1">
        <f t="array" ref="Z693">IF(D693="Electric","--",IF(D693="Diesel",_xlfn._xlws.FILTER(ORDEF[NOXdr],(ORDEF[HP]=I693)*(ORDEF[Model_Year]=E693)),""))</f>
        <v/>
      </c>
      <c r="AA693" s="159" cm="1">
        <f t="array" ref="AA693">IF(E693="Electric","--",IF(D693="Gasoline",_xlfn._xlws.FILTER(LSIEF[NOX DR],(LSIEF[Fuel]=D693)*(LSIEF[HP Bin]=I693)*(LSIEF[Model Year]=E693)),""))</f>
        <v>5.66E-5</v>
      </c>
      <c r="AB693" s="159">
        <f t="shared" si="186"/>
        <v>5.66E-5</v>
      </c>
      <c r="AC693" s="158" t="str" cm="1">
        <f t="array" ref="AC693">IF(D693="Electric","--",IF(D693="Diesel",_xlfn._xlws.FILTER(DFCF2[Fuel_HC],(DFCF2[MY]=E693)),""))</f>
        <v/>
      </c>
      <c r="AD693" s="158" cm="1">
        <f t="array" ref="AD693">IF(D693="Electric","--",IF(D693="Gasoline",_xlfn._xlws.FILTER(GFCF2[Fuel_HC],(GFCF2[MY]=E693)),""))</f>
        <v>1</v>
      </c>
      <c r="AE693" s="158">
        <f t="shared" si="187"/>
        <v>1</v>
      </c>
      <c r="AF693" s="157" t="str" cm="1">
        <f t="array" ref="AF693">IF(D693="Electric","--",IF(D693="Diesel",_xlfn._xlws.FILTER(DFCF2[Fuel_NOX],(DFCF2[MY]=E693)),""))</f>
        <v/>
      </c>
      <c r="AG693" s="157" cm="1">
        <f t="array" ref="AG693">IF(D693="Electric","--",IF(D693="Gasoline",_xlfn._xlws.FILTER(GFCF2[Fuel_NOX],(GFCF2[MY]=E693)),""))</f>
        <v>0.97699999999999998</v>
      </c>
      <c r="AH693" s="157">
        <f t="shared" si="188"/>
        <v>0.97699999999999998</v>
      </c>
      <c r="AI693" s="158">
        <f t="shared" si="189"/>
        <v>0.17179858974358975</v>
      </c>
      <c r="AJ693" s="158">
        <f t="shared" si="190"/>
        <v>0.36587693876068383</v>
      </c>
      <c r="AK693" s="158">
        <f t="shared" si="191"/>
        <v>18.117071250079409</v>
      </c>
      <c r="AL693" s="158">
        <f t="shared" si="192"/>
        <v>38.583661124235633</v>
      </c>
      <c r="AM693" s="158">
        <f t="shared" si="193"/>
        <v>9.0585356250397035E-3</v>
      </c>
      <c r="AN693" s="158">
        <f t="shared" si="194"/>
        <v>1.9291830562117817E-2</v>
      </c>
      <c r="AO693" s="158">
        <f t="shared" si="195"/>
        <v>8.3320410679115185E-3</v>
      </c>
      <c r="AP693" s="157" t="s">
        <v>679</v>
      </c>
      <c r="AQ693" s="161"/>
      <c r="AR693" s="161"/>
      <c r="AS693" s="161" t="str">
        <f>IF(ISNA(VLOOKUP($B693,'2017 Emission Inventory'!$B$2:$B$803,1,FALSE)),"No","Yes")</f>
        <v>No</v>
      </c>
      <c r="AT693" s="161" t="str">
        <f>IFERROR(INDEX('2017 Emission Inventory'!$C$2:$C$803,MATCH($B693,'2017 Emission Inventory'!$B$2:$B$803,0)),"")</f>
        <v/>
      </c>
      <c r="AU693" s="161" t="str">
        <f>IFERROR(INDEX('2017 Emission Inventory'!$D$2:$D$803,MATCH($B693,'2017 Emission Inventory'!$B$2:$B$803,0)),"")</f>
        <v/>
      </c>
      <c r="AV693" s="161" t="str">
        <f>IFERROR(INDEX('2017 Emission Inventory'!$E$2:$E$803,MATCH($B693,'2017 Emission Inventory'!$B$2:$B$803,0)),"")</f>
        <v/>
      </c>
      <c r="AW693" s="161" t="str">
        <f>IFERROR(INDEX('2017 Emission Inventory'!$F$2:$F$803,MATCH($B693,'2017 Emission Inventory'!$B$2:$B$803,0)),"")</f>
        <v/>
      </c>
      <c r="AX693" s="161" t="str">
        <f>IFERROR(INDEX('2017 Emission Inventory'!$G$2:$G$803,MATCH($B693,'2017 Emission Inventory'!$B$2:$B$803,0)),"")</f>
        <v/>
      </c>
      <c r="AY693" s="162" t="str">
        <f>IFERROR(INDEX('2017 Emission Inventory'!$AL$2:$AL$803,MATCH($B693,'2017 Emission Inventory'!$B$2:$B$803,0)),"")</f>
        <v/>
      </c>
      <c r="AZ693" s="163" t="e">
        <f t="shared" si="196"/>
        <v>#VALUE!</v>
      </c>
      <c r="BB693" s="166"/>
    </row>
    <row r="694" spans="1:54" s="160" customFormat="1" x14ac:dyDescent="0.35">
      <c r="A694" s="157">
        <v>693</v>
      </c>
      <c r="B694" s="157">
        <v>770662</v>
      </c>
      <c r="C694" s="157" t="s">
        <v>576</v>
      </c>
      <c r="D694" s="157" t="s">
        <v>16</v>
      </c>
      <c r="E694" s="157">
        <v>2015</v>
      </c>
      <c r="F694" s="157">
        <v>285</v>
      </c>
      <c r="G694" s="157">
        <v>839.18803418803429</v>
      </c>
      <c r="H694" s="157"/>
      <c r="I694" s="157">
        <f t="shared" si="180"/>
        <v>300</v>
      </c>
      <c r="J694" s="157" t="str">
        <f>IF(D694="Electric","--",IF(D694="Diesel",VLOOKUP(C694,[2]ORDLF!A:B,2,FALSE),""))</f>
        <v/>
      </c>
      <c r="K694" s="157">
        <f>IF(D694="Electric","--",IF(D694="Gasoline",VLOOKUP(C694,LSILF!A:C,3,FALSE),""))</f>
        <v>0.2</v>
      </c>
      <c r="L694" s="158">
        <f t="shared" si="197"/>
        <v>0.2</v>
      </c>
      <c r="M694" s="157" t="str" cm="1">
        <f t="array" ref="M694">IF(D694="Electric","--",IF(D694="Diesel",_xlfn._xlws.FILTER(DIESCH[CH Cap],(DIESCH[HP Bin]=I694)),""))</f>
        <v/>
      </c>
      <c r="N694" s="157" cm="1">
        <f t="array" ref="N694">IF(D694="Electric","--",IF(D694="Gasoline",_xlfn._xlws.FILTER(LSICH[CH Cap],(LSICH[Fuel Type]=D694)*(LSICH[MY]=E694)),""))</f>
        <v>10000</v>
      </c>
      <c r="O694" s="157">
        <f t="shared" si="181"/>
        <v>10000</v>
      </c>
      <c r="P694" s="157">
        <f t="shared" si="182"/>
        <v>4195.9401709401718</v>
      </c>
      <c r="Q694" s="157" t="str" cm="1">
        <f t="array" ref="Q694">IF(D694="Electric","--",IF(D694="Diesel",_xlfn._xlws.FILTER(ORDEF[HC-ZH (g/hp-hr)],(ORDEF[HP]=I694)*(ORDEF[Model_Year]=E694)),""))</f>
        <v/>
      </c>
      <c r="R694" s="157" cm="1">
        <f t="array" ref="R694">IF(D694="Electric","--",IF(D694="Gasoline",_xlfn._xlws.FILTER(LSIEF[HC-ZH (g/hp-hr)],(LSIEF[Fuel]=D694)*(LSIEF[HP Bin]=I694)*(LSIEF[Model Year]=E694)),""))</f>
        <v>0.129</v>
      </c>
      <c r="S694" s="158">
        <f t="shared" si="183"/>
        <v>0.129</v>
      </c>
      <c r="T694" s="159" t="str" cm="1">
        <f t="array" ref="T694">IF(D694="Electric","--",IF(D694="Diesel",_xlfn._xlws.FILTER(ORDEF[HCDR],(ORDEF[HP]=I694)*(ORDEF[Model_Year]=E694),),""))</f>
        <v/>
      </c>
      <c r="U694" s="159" cm="1">
        <f t="array" ref="U694">IF(D694="Electric","--",IF(D694="Gasoline",_xlfn._xlws.FILTER(LSIEF[HC DR],(LSIEF[Fuel]=D694)*(LSIEF[HP Bin]=I694)*(LSIEF[Model Year]=E694)),""))</f>
        <v>1.0200000000000001E-5</v>
      </c>
      <c r="V694" s="159">
        <f t="shared" si="184"/>
        <v>1.0200000000000001E-5</v>
      </c>
      <c r="W694" s="158" t="str" cm="1">
        <f t="array" ref="W694">IF(D694="Electric","--",IF(D694="Diesel",_xlfn._xlws.FILTER(ORDEF[NOXzh],(ORDEF[HP]=I694)*(ORDEF[Model_Year]=E694)),""))</f>
        <v/>
      </c>
      <c r="X694" s="158" cm="1">
        <f t="array" ref="X694">IF(D694="Electric","--",IF(D694="Gasoline",_xlfn._xlws.FILTER(LSIEF[NOX-ZH (g/hp-hr)],(LSIEF[Fuel]=D694)*(LSIEF[HP Bin]=I694)*(LSIEF[Model Year]=E694)),""))</f>
        <v>0.13700000000000001</v>
      </c>
      <c r="Y694" s="158">
        <f t="shared" si="185"/>
        <v>0.13700000000000001</v>
      </c>
      <c r="Z694" s="159" t="str" cm="1">
        <f t="array" ref="Z694">IF(D694="Electric","--",IF(D694="Diesel",_xlfn._xlws.FILTER(ORDEF[NOXdr],(ORDEF[HP]=I694)*(ORDEF[Model_Year]=E694)),""))</f>
        <v/>
      </c>
      <c r="AA694" s="159" cm="1">
        <f t="array" ref="AA694">IF(E694="Electric","--",IF(D694="Gasoline",_xlfn._xlws.FILTER(LSIEF[NOX DR],(LSIEF[Fuel]=D694)*(LSIEF[HP Bin]=I694)*(LSIEF[Model Year]=E694)),""))</f>
        <v>5.66E-5</v>
      </c>
      <c r="AB694" s="159">
        <f t="shared" si="186"/>
        <v>5.66E-5</v>
      </c>
      <c r="AC694" s="158" t="str" cm="1">
        <f t="array" ref="AC694">IF(D694="Electric","--",IF(D694="Diesel",_xlfn._xlws.FILTER(DFCF2[Fuel_HC],(DFCF2[MY]=E694)),""))</f>
        <v/>
      </c>
      <c r="AD694" s="158" cm="1">
        <f t="array" ref="AD694">IF(D694="Electric","--",IF(D694="Gasoline",_xlfn._xlws.FILTER(GFCF2[Fuel_HC],(GFCF2[MY]=E694)),""))</f>
        <v>1</v>
      </c>
      <c r="AE694" s="158">
        <f t="shared" si="187"/>
        <v>1</v>
      </c>
      <c r="AF694" s="157" t="str" cm="1">
        <f t="array" ref="AF694">IF(D694="Electric","--",IF(D694="Diesel",_xlfn._xlws.FILTER(DFCF2[Fuel_NOX],(DFCF2[MY]=E694)),""))</f>
        <v/>
      </c>
      <c r="AG694" s="157" cm="1">
        <f t="array" ref="AG694">IF(D694="Electric","--",IF(D694="Gasoline",_xlfn._xlws.FILTER(GFCF2[Fuel_NOX],(GFCF2[MY]=E694)),""))</f>
        <v>0.97699999999999998</v>
      </c>
      <c r="AH694" s="157">
        <f t="shared" si="188"/>
        <v>0.97699999999999998</v>
      </c>
      <c r="AI694" s="158">
        <f t="shared" si="189"/>
        <v>0.17179858974358975</v>
      </c>
      <c r="AJ694" s="158">
        <f t="shared" si="190"/>
        <v>0.36587693876068383</v>
      </c>
      <c r="AK694" s="158">
        <f t="shared" si="191"/>
        <v>18.117071250079409</v>
      </c>
      <c r="AL694" s="158">
        <f t="shared" si="192"/>
        <v>38.583661124235633</v>
      </c>
      <c r="AM694" s="158">
        <f t="shared" si="193"/>
        <v>9.0585356250397035E-3</v>
      </c>
      <c r="AN694" s="158">
        <f t="shared" si="194"/>
        <v>1.9291830562117817E-2</v>
      </c>
      <c r="AO694" s="158">
        <f t="shared" si="195"/>
        <v>8.3320410679115185E-3</v>
      </c>
      <c r="AP694" s="157" t="s">
        <v>679</v>
      </c>
      <c r="AQ694" s="161"/>
      <c r="AR694" s="161"/>
      <c r="AS694" s="161" t="str">
        <f>IF(ISNA(VLOOKUP($B694,'2017 Emission Inventory'!$B$2:$B$803,1,FALSE)),"No","Yes")</f>
        <v>No</v>
      </c>
      <c r="AT694" s="161" t="str">
        <f>IFERROR(INDEX('2017 Emission Inventory'!$C$2:$C$803,MATCH($B694,'2017 Emission Inventory'!$B$2:$B$803,0)),"")</f>
        <v/>
      </c>
      <c r="AU694" s="161" t="str">
        <f>IFERROR(INDEX('2017 Emission Inventory'!$D$2:$D$803,MATCH($B694,'2017 Emission Inventory'!$B$2:$B$803,0)),"")</f>
        <v/>
      </c>
      <c r="AV694" s="161" t="str">
        <f>IFERROR(INDEX('2017 Emission Inventory'!$E$2:$E$803,MATCH($B694,'2017 Emission Inventory'!$B$2:$B$803,0)),"")</f>
        <v/>
      </c>
      <c r="AW694" s="161" t="str">
        <f>IFERROR(INDEX('2017 Emission Inventory'!$F$2:$F$803,MATCH($B694,'2017 Emission Inventory'!$B$2:$B$803,0)),"")</f>
        <v/>
      </c>
      <c r="AX694" s="161" t="str">
        <f>IFERROR(INDEX('2017 Emission Inventory'!$G$2:$G$803,MATCH($B694,'2017 Emission Inventory'!$B$2:$B$803,0)),"")</f>
        <v/>
      </c>
      <c r="AY694" s="162" t="str">
        <f>IFERROR(INDEX('2017 Emission Inventory'!$AL$2:$AL$803,MATCH($B694,'2017 Emission Inventory'!$B$2:$B$803,0)),"")</f>
        <v/>
      </c>
      <c r="AZ694" s="163" t="e">
        <f t="shared" si="196"/>
        <v>#VALUE!</v>
      </c>
      <c r="BB694" s="166"/>
    </row>
    <row r="695" spans="1:54" s="160" customFormat="1" x14ac:dyDescent="0.35">
      <c r="A695" s="157">
        <v>694</v>
      </c>
      <c r="B695" s="157">
        <v>770663</v>
      </c>
      <c r="C695" s="157" t="s">
        <v>576</v>
      </c>
      <c r="D695" s="157" t="s">
        <v>16</v>
      </c>
      <c r="E695" s="157">
        <v>2015</v>
      </c>
      <c r="F695" s="157">
        <v>285</v>
      </c>
      <c r="G695" s="157">
        <v>839.18803418803429</v>
      </c>
      <c r="H695" s="157"/>
      <c r="I695" s="157">
        <f t="shared" si="180"/>
        <v>300</v>
      </c>
      <c r="J695" s="157" t="str">
        <f>IF(D695="Electric","--",IF(D695="Diesel",VLOOKUP(C695,[2]ORDLF!A:B,2,FALSE),""))</f>
        <v/>
      </c>
      <c r="K695" s="157">
        <f>IF(D695="Electric","--",IF(D695="Gasoline",VLOOKUP(C695,LSILF!A:C,3,FALSE),""))</f>
        <v>0.2</v>
      </c>
      <c r="L695" s="158">
        <f t="shared" si="197"/>
        <v>0.2</v>
      </c>
      <c r="M695" s="157" t="str" cm="1">
        <f t="array" ref="M695">IF(D695="Electric","--",IF(D695="Diesel",_xlfn._xlws.FILTER(DIESCH[CH Cap],(DIESCH[HP Bin]=I695)),""))</f>
        <v/>
      </c>
      <c r="N695" s="157" cm="1">
        <f t="array" ref="N695">IF(D695="Electric","--",IF(D695="Gasoline",_xlfn._xlws.FILTER(LSICH[CH Cap],(LSICH[Fuel Type]=D695)*(LSICH[MY]=E695)),""))</f>
        <v>10000</v>
      </c>
      <c r="O695" s="157">
        <f t="shared" si="181"/>
        <v>10000</v>
      </c>
      <c r="P695" s="157">
        <f t="shared" si="182"/>
        <v>4195.9401709401718</v>
      </c>
      <c r="Q695" s="157" t="str" cm="1">
        <f t="array" ref="Q695">IF(D695="Electric","--",IF(D695="Diesel",_xlfn._xlws.FILTER(ORDEF[HC-ZH (g/hp-hr)],(ORDEF[HP]=I695)*(ORDEF[Model_Year]=E695)),""))</f>
        <v/>
      </c>
      <c r="R695" s="157" cm="1">
        <f t="array" ref="R695">IF(D695="Electric","--",IF(D695="Gasoline",_xlfn._xlws.FILTER(LSIEF[HC-ZH (g/hp-hr)],(LSIEF[Fuel]=D695)*(LSIEF[HP Bin]=I695)*(LSIEF[Model Year]=E695)),""))</f>
        <v>0.129</v>
      </c>
      <c r="S695" s="158">
        <f t="shared" si="183"/>
        <v>0.129</v>
      </c>
      <c r="T695" s="159" t="str" cm="1">
        <f t="array" ref="T695">IF(D695="Electric","--",IF(D695="Diesel",_xlfn._xlws.FILTER(ORDEF[HCDR],(ORDEF[HP]=I695)*(ORDEF[Model_Year]=E695),),""))</f>
        <v/>
      </c>
      <c r="U695" s="159" cm="1">
        <f t="array" ref="U695">IF(D695="Electric","--",IF(D695="Gasoline",_xlfn._xlws.FILTER(LSIEF[HC DR],(LSIEF[Fuel]=D695)*(LSIEF[HP Bin]=I695)*(LSIEF[Model Year]=E695)),""))</f>
        <v>1.0200000000000001E-5</v>
      </c>
      <c r="V695" s="159">
        <f t="shared" si="184"/>
        <v>1.0200000000000001E-5</v>
      </c>
      <c r="W695" s="158" t="str" cm="1">
        <f t="array" ref="W695">IF(D695="Electric","--",IF(D695="Diesel",_xlfn._xlws.FILTER(ORDEF[NOXzh],(ORDEF[HP]=I695)*(ORDEF[Model_Year]=E695)),""))</f>
        <v/>
      </c>
      <c r="X695" s="158" cm="1">
        <f t="array" ref="X695">IF(D695="Electric","--",IF(D695="Gasoline",_xlfn._xlws.FILTER(LSIEF[NOX-ZH (g/hp-hr)],(LSIEF[Fuel]=D695)*(LSIEF[HP Bin]=I695)*(LSIEF[Model Year]=E695)),""))</f>
        <v>0.13700000000000001</v>
      </c>
      <c r="Y695" s="158">
        <f t="shared" si="185"/>
        <v>0.13700000000000001</v>
      </c>
      <c r="Z695" s="159" t="str" cm="1">
        <f t="array" ref="Z695">IF(D695="Electric","--",IF(D695="Diesel",_xlfn._xlws.FILTER(ORDEF[NOXdr],(ORDEF[HP]=I695)*(ORDEF[Model_Year]=E695)),""))</f>
        <v/>
      </c>
      <c r="AA695" s="159" cm="1">
        <f t="array" ref="AA695">IF(E695="Electric","--",IF(D695="Gasoline",_xlfn._xlws.FILTER(LSIEF[NOX DR],(LSIEF[Fuel]=D695)*(LSIEF[HP Bin]=I695)*(LSIEF[Model Year]=E695)),""))</f>
        <v>5.66E-5</v>
      </c>
      <c r="AB695" s="159">
        <f t="shared" si="186"/>
        <v>5.66E-5</v>
      </c>
      <c r="AC695" s="158" t="str" cm="1">
        <f t="array" ref="AC695">IF(D695="Electric","--",IF(D695="Diesel",_xlfn._xlws.FILTER(DFCF2[Fuel_HC],(DFCF2[MY]=E695)),""))</f>
        <v/>
      </c>
      <c r="AD695" s="158" cm="1">
        <f t="array" ref="AD695">IF(D695="Electric","--",IF(D695="Gasoline",_xlfn._xlws.FILTER(GFCF2[Fuel_HC],(GFCF2[MY]=E695)),""))</f>
        <v>1</v>
      </c>
      <c r="AE695" s="158">
        <f t="shared" si="187"/>
        <v>1</v>
      </c>
      <c r="AF695" s="157" t="str" cm="1">
        <f t="array" ref="AF695">IF(D695="Electric","--",IF(D695="Diesel",_xlfn._xlws.FILTER(DFCF2[Fuel_NOX],(DFCF2[MY]=E695)),""))</f>
        <v/>
      </c>
      <c r="AG695" s="157" cm="1">
        <f t="array" ref="AG695">IF(D695="Electric","--",IF(D695="Gasoline",_xlfn._xlws.FILTER(GFCF2[Fuel_NOX],(GFCF2[MY]=E695)),""))</f>
        <v>0.97699999999999998</v>
      </c>
      <c r="AH695" s="157">
        <f t="shared" si="188"/>
        <v>0.97699999999999998</v>
      </c>
      <c r="AI695" s="158">
        <f t="shared" si="189"/>
        <v>0.17179858974358975</v>
      </c>
      <c r="AJ695" s="158">
        <f t="shared" si="190"/>
        <v>0.36587693876068383</v>
      </c>
      <c r="AK695" s="158">
        <f t="shared" si="191"/>
        <v>18.117071250079409</v>
      </c>
      <c r="AL695" s="158">
        <f t="shared" si="192"/>
        <v>38.583661124235633</v>
      </c>
      <c r="AM695" s="158">
        <f t="shared" si="193"/>
        <v>9.0585356250397035E-3</v>
      </c>
      <c r="AN695" s="158">
        <f t="shared" si="194"/>
        <v>1.9291830562117817E-2</v>
      </c>
      <c r="AO695" s="158">
        <f t="shared" si="195"/>
        <v>8.3320410679115185E-3</v>
      </c>
      <c r="AP695" s="157" t="s">
        <v>679</v>
      </c>
      <c r="AQ695" s="161"/>
      <c r="AR695" s="161"/>
      <c r="AS695" s="161" t="str">
        <f>IF(ISNA(VLOOKUP($B695,'2017 Emission Inventory'!$B$2:$B$803,1,FALSE)),"No","Yes")</f>
        <v>No</v>
      </c>
      <c r="AT695" s="161" t="str">
        <f>IFERROR(INDEX('2017 Emission Inventory'!$C$2:$C$803,MATCH($B695,'2017 Emission Inventory'!$B$2:$B$803,0)),"")</f>
        <v/>
      </c>
      <c r="AU695" s="161" t="str">
        <f>IFERROR(INDEX('2017 Emission Inventory'!$D$2:$D$803,MATCH($B695,'2017 Emission Inventory'!$B$2:$B$803,0)),"")</f>
        <v/>
      </c>
      <c r="AV695" s="161" t="str">
        <f>IFERROR(INDEX('2017 Emission Inventory'!$E$2:$E$803,MATCH($B695,'2017 Emission Inventory'!$B$2:$B$803,0)),"")</f>
        <v/>
      </c>
      <c r="AW695" s="161" t="str">
        <f>IFERROR(INDEX('2017 Emission Inventory'!$F$2:$F$803,MATCH($B695,'2017 Emission Inventory'!$B$2:$B$803,0)),"")</f>
        <v/>
      </c>
      <c r="AX695" s="161" t="str">
        <f>IFERROR(INDEX('2017 Emission Inventory'!$G$2:$G$803,MATCH($B695,'2017 Emission Inventory'!$B$2:$B$803,0)),"")</f>
        <v/>
      </c>
      <c r="AY695" s="162" t="str">
        <f>IFERROR(INDEX('2017 Emission Inventory'!$AL$2:$AL$803,MATCH($B695,'2017 Emission Inventory'!$B$2:$B$803,0)),"")</f>
        <v/>
      </c>
      <c r="AZ695" s="163" t="e">
        <f t="shared" si="196"/>
        <v>#VALUE!</v>
      </c>
      <c r="BB695" s="166"/>
    </row>
    <row r="696" spans="1:54" s="160" customFormat="1" x14ac:dyDescent="0.35">
      <c r="A696" s="157">
        <v>695</v>
      </c>
      <c r="B696" s="157">
        <v>770664</v>
      </c>
      <c r="C696" s="157" t="s">
        <v>576</v>
      </c>
      <c r="D696" s="157" t="s">
        <v>16</v>
      </c>
      <c r="E696" s="157">
        <v>2015</v>
      </c>
      <c r="F696" s="157">
        <v>285</v>
      </c>
      <c r="G696" s="157">
        <v>839.18803418803429</v>
      </c>
      <c r="H696" s="157"/>
      <c r="I696" s="157">
        <f t="shared" si="180"/>
        <v>300</v>
      </c>
      <c r="J696" s="157" t="str">
        <f>IF(D696="Electric","--",IF(D696="Diesel",VLOOKUP(C696,[2]ORDLF!A:B,2,FALSE),""))</f>
        <v/>
      </c>
      <c r="K696" s="157">
        <f>IF(D696="Electric","--",IF(D696="Gasoline",VLOOKUP(C696,LSILF!A:C,3,FALSE),""))</f>
        <v>0.2</v>
      </c>
      <c r="L696" s="158">
        <f t="shared" si="197"/>
        <v>0.2</v>
      </c>
      <c r="M696" s="157" t="str" cm="1">
        <f t="array" ref="M696">IF(D696="Electric","--",IF(D696="Diesel",_xlfn._xlws.FILTER(DIESCH[CH Cap],(DIESCH[HP Bin]=I696)),""))</f>
        <v/>
      </c>
      <c r="N696" s="157" cm="1">
        <f t="array" ref="N696">IF(D696="Electric","--",IF(D696="Gasoline",_xlfn._xlws.FILTER(LSICH[CH Cap],(LSICH[Fuel Type]=D696)*(LSICH[MY]=E696)),""))</f>
        <v>10000</v>
      </c>
      <c r="O696" s="157">
        <f t="shared" si="181"/>
        <v>10000</v>
      </c>
      <c r="P696" s="157">
        <f t="shared" si="182"/>
        <v>4195.9401709401718</v>
      </c>
      <c r="Q696" s="157" t="str" cm="1">
        <f t="array" ref="Q696">IF(D696="Electric","--",IF(D696="Diesel",_xlfn._xlws.FILTER(ORDEF[HC-ZH (g/hp-hr)],(ORDEF[HP]=I696)*(ORDEF[Model_Year]=E696)),""))</f>
        <v/>
      </c>
      <c r="R696" s="157" cm="1">
        <f t="array" ref="R696">IF(D696="Electric","--",IF(D696="Gasoline",_xlfn._xlws.FILTER(LSIEF[HC-ZH (g/hp-hr)],(LSIEF[Fuel]=D696)*(LSIEF[HP Bin]=I696)*(LSIEF[Model Year]=E696)),""))</f>
        <v>0.129</v>
      </c>
      <c r="S696" s="158">
        <f t="shared" si="183"/>
        <v>0.129</v>
      </c>
      <c r="T696" s="159" t="str" cm="1">
        <f t="array" ref="T696">IF(D696="Electric","--",IF(D696="Diesel",_xlfn._xlws.FILTER(ORDEF[HCDR],(ORDEF[HP]=I696)*(ORDEF[Model_Year]=E696),),""))</f>
        <v/>
      </c>
      <c r="U696" s="159" cm="1">
        <f t="array" ref="U696">IF(D696="Electric","--",IF(D696="Gasoline",_xlfn._xlws.FILTER(LSIEF[HC DR],(LSIEF[Fuel]=D696)*(LSIEF[HP Bin]=I696)*(LSIEF[Model Year]=E696)),""))</f>
        <v>1.0200000000000001E-5</v>
      </c>
      <c r="V696" s="159">
        <f t="shared" si="184"/>
        <v>1.0200000000000001E-5</v>
      </c>
      <c r="W696" s="158" t="str" cm="1">
        <f t="array" ref="W696">IF(D696="Electric","--",IF(D696="Diesel",_xlfn._xlws.FILTER(ORDEF[NOXzh],(ORDEF[HP]=I696)*(ORDEF[Model_Year]=E696)),""))</f>
        <v/>
      </c>
      <c r="X696" s="158" cm="1">
        <f t="array" ref="X696">IF(D696="Electric","--",IF(D696="Gasoline",_xlfn._xlws.FILTER(LSIEF[NOX-ZH (g/hp-hr)],(LSIEF[Fuel]=D696)*(LSIEF[HP Bin]=I696)*(LSIEF[Model Year]=E696)),""))</f>
        <v>0.13700000000000001</v>
      </c>
      <c r="Y696" s="158">
        <f t="shared" si="185"/>
        <v>0.13700000000000001</v>
      </c>
      <c r="Z696" s="159" t="str" cm="1">
        <f t="array" ref="Z696">IF(D696="Electric","--",IF(D696="Diesel",_xlfn._xlws.FILTER(ORDEF[NOXdr],(ORDEF[HP]=I696)*(ORDEF[Model_Year]=E696)),""))</f>
        <v/>
      </c>
      <c r="AA696" s="159" cm="1">
        <f t="array" ref="AA696">IF(E696="Electric","--",IF(D696="Gasoline",_xlfn._xlws.FILTER(LSIEF[NOX DR],(LSIEF[Fuel]=D696)*(LSIEF[HP Bin]=I696)*(LSIEF[Model Year]=E696)),""))</f>
        <v>5.66E-5</v>
      </c>
      <c r="AB696" s="159">
        <f t="shared" si="186"/>
        <v>5.66E-5</v>
      </c>
      <c r="AC696" s="158" t="str" cm="1">
        <f t="array" ref="AC696">IF(D696="Electric","--",IF(D696="Diesel",_xlfn._xlws.FILTER(DFCF2[Fuel_HC],(DFCF2[MY]=E696)),""))</f>
        <v/>
      </c>
      <c r="AD696" s="158" cm="1">
        <f t="array" ref="AD696">IF(D696="Electric","--",IF(D696="Gasoline",_xlfn._xlws.FILTER(GFCF2[Fuel_HC],(GFCF2[MY]=E696)),""))</f>
        <v>1</v>
      </c>
      <c r="AE696" s="158">
        <f t="shared" si="187"/>
        <v>1</v>
      </c>
      <c r="AF696" s="157" t="str" cm="1">
        <f t="array" ref="AF696">IF(D696="Electric","--",IF(D696="Diesel",_xlfn._xlws.FILTER(DFCF2[Fuel_NOX],(DFCF2[MY]=E696)),""))</f>
        <v/>
      </c>
      <c r="AG696" s="157" cm="1">
        <f t="array" ref="AG696">IF(D696="Electric","--",IF(D696="Gasoline",_xlfn._xlws.FILTER(GFCF2[Fuel_NOX],(GFCF2[MY]=E696)),""))</f>
        <v>0.97699999999999998</v>
      </c>
      <c r="AH696" s="157">
        <f t="shared" si="188"/>
        <v>0.97699999999999998</v>
      </c>
      <c r="AI696" s="158">
        <f t="shared" si="189"/>
        <v>0.17179858974358975</v>
      </c>
      <c r="AJ696" s="158">
        <f t="shared" si="190"/>
        <v>0.36587693876068383</v>
      </c>
      <c r="AK696" s="158">
        <f t="shared" si="191"/>
        <v>18.117071250079409</v>
      </c>
      <c r="AL696" s="158">
        <f t="shared" si="192"/>
        <v>38.583661124235633</v>
      </c>
      <c r="AM696" s="158">
        <f t="shared" si="193"/>
        <v>9.0585356250397035E-3</v>
      </c>
      <c r="AN696" s="158">
        <f t="shared" si="194"/>
        <v>1.9291830562117817E-2</v>
      </c>
      <c r="AO696" s="158">
        <f t="shared" si="195"/>
        <v>8.3320410679115185E-3</v>
      </c>
      <c r="AP696" s="157" t="s">
        <v>679</v>
      </c>
      <c r="AQ696" s="161"/>
      <c r="AR696" s="161"/>
      <c r="AS696" s="161" t="str">
        <f>IF(ISNA(VLOOKUP($B696,'2017 Emission Inventory'!$B$2:$B$803,1,FALSE)),"No","Yes")</f>
        <v>No</v>
      </c>
      <c r="AT696" s="161" t="str">
        <f>IFERROR(INDEX('2017 Emission Inventory'!$C$2:$C$803,MATCH($B696,'2017 Emission Inventory'!$B$2:$B$803,0)),"")</f>
        <v/>
      </c>
      <c r="AU696" s="161" t="str">
        <f>IFERROR(INDEX('2017 Emission Inventory'!$D$2:$D$803,MATCH($B696,'2017 Emission Inventory'!$B$2:$B$803,0)),"")</f>
        <v/>
      </c>
      <c r="AV696" s="161" t="str">
        <f>IFERROR(INDEX('2017 Emission Inventory'!$E$2:$E$803,MATCH($B696,'2017 Emission Inventory'!$B$2:$B$803,0)),"")</f>
        <v/>
      </c>
      <c r="AW696" s="161" t="str">
        <f>IFERROR(INDEX('2017 Emission Inventory'!$F$2:$F$803,MATCH($B696,'2017 Emission Inventory'!$B$2:$B$803,0)),"")</f>
        <v/>
      </c>
      <c r="AX696" s="161" t="str">
        <f>IFERROR(INDEX('2017 Emission Inventory'!$G$2:$G$803,MATCH($B696,'2017 Emission Inventory'!$B$2:$B$803,0)),"")</f>
        <v/>
      </c>
      <c r="AY696" s="162" t="str">
        <f>IFERROR(INDEX('2017 Emission Inventory'!$AL$2:$AL$803,MATCH($B696,'2017 Emission Inventory'!$B$2:$B$803,0)),"")</f>
        <v/>
      </c>
      <c r="AZ696" s="163" t="e">
        <f t="shared" si="196"/>
        <v>#VALUE!</v>
      </c>
      <c r="BB696" s="166"/>
    </row>
    <row r="697" spans="1:54" s="160" customFormat="1" x14ac:dyDescent="0.35">
      <c r="A697" s="157">
        <v>696</v>
      </c>
      <c r="B697" s="157">
        <v>770666</v>
      </c>
      <c r="C697" s="157" t="s">
        <v>576</v>
      </c>
      <c r="D697" s="157" t="s">
        <v>16</v>
      </c>
      <c r="E697" s="157">
        <v>2015</v>
      </c>
      <c r="F697" s="157">
        <v>285</v>
      </c>
      <c r="G697" s="157">
        <v>839.18803418803429</v>
      </c>
      <c r="H697" s="157"/>
      <c r="I697" s="157">
        <f t="shared" si="180"/>
        <v>300</v>
      </c>
      <c r="J697" s="157" t="str">
        <f>IF(D697="Electric","--",IF(D697="Diesel",VLOOKUP(C697,[2]ORDLF!A:B,2,FALSE),""))</f>
        <v/>
      </c>
      <c r="K697" s="157">
        <f>IF(D697="Electric","--",IF(D697="Gasoline",VLOOKUP(C697,LSILF!A:C,3,FALSE),""))</f>
        <v>0.2</v>
      </c>
      <c r="L697" s="158">
        <f t="shared" si="197"/>
        <v>0.2</v>
      </c>
      <c r="M697" s="157" t="str" cm="1">
        <f t="array" ref="M697">IF(D697="Electric","--",IF(D697="Diesel",_xlfn._xlws.FILTER(DIESCH[CH Cap],(DIESCH[HP Bin]=I697)),""))</f>
        <v/>
      </c>
      <c r="N697" s="157" cm="1">
        <f t="array" ref="N697">IF(D697="Electric","--",IF(D697="Gasoline",_xlfn._xlws.FILTER(LSICH[CH Cap],(LSICH[Fuel Type]=D697)*(LSICH[MY]=E697)),""))</f>
        <v>10000</v>
      </c>
      <c r="O697" s="157">
        <f t="shared" si="181"/>
        <v>10000</v>
      </c>
      <c r="P697" s="157">
        <f t="shared" si="182"/>
        <v>4195.9401709401718</v>
      </c>
      <c r="Q697" s="157" t="str" cm="1">
        <f t="array" ref="Q697">IF(D697="Electric","--",IF(D697="Diesel",_xlfn._xlws.FILTER(ORDEF[HC-ZH (g/hp-hr)],(ORDEF[HP]=I697)*(ORDEF[Model_Year]=E697)),""))</f>
        <v/>
      </c>
      <c r="R697" s="157" cm="1">
        <f t="array" ref="R697">IF(D697="Electric","--",IF(D697="Gasoline",_xlfn._xlws.FILTER(LSIEF[HC-ZH (g/hp-hr)],(LSIEF[Fuel]=D697)*(LSIEF[HP Bin]=I697)*(LSIEF[Model Year]=E697)),""))</f>
        <v>0.129</v>
      </c>
      <c r="S697" s="158">
        <f t="shared" si="183"/>
        <v>0.129</v>
      </c>
      <c r="T697" s="159" t="str" cm="1">
        <f t="array" ref="T697">IF(D697="Electric","--",IF(D697="Diesel",_xlfn._xlws.FILTER(ORDEF[HCDR],(ORDEF[HP]=I697)*(ORDEF[Model_Year]=E697),),""))</f>
        <v/>
      </c>
      <c r="U697" s="159" cm="1">
        <f t="array" ref="U697">IF(D697="Electric","--",IF(D697="Gasoline",_xlfn._xlws.FILTER(LSIEF[HC DR],(LSIEF[Fuel]=D697)*(LSIEF[HP Bin]=I697)*(LSIEF[Model Year]=E697)),""))</f>
        <v>1.0200000000000001E-5</v>
      </c>
      <c r="V697" s="159">
        <f t="shared" si="184"/>
        <v>1.0200000000000001E-5</v>
      </c>
      <c r="W697" s="158" t="str" cm="1">
        <f t="array" ref="W697">IF(D697="Electric","--",IF(D697="Diesel",_xlfn._xlws.FILTER(ORDEF[NOXzh],(ORDEF[HP]=I697)*(ORDEF[Model_Year]=E697)),""))</f>
        <v/>
      </c>
      <c r="X697" s="158" cm="1">
        <f t="array" ref="X697">IF(D697="Electric","--",IF(D697="Gasoline",_xlfn._xlws.FILTER(LSIEF[NOX-ZH (g/hp-hr)],(LSIEF[Fuel]=D697)*(LSIEF[HP Bin]=I697)*(LSIEF[Model Year]=E697)),""))</f>
        <v>0.13700000000000001</v>
      </c>
      <c r="Y697" s="158">
        <f t="shared" si="185"/>
        <v>0.13700000000000001</v>
      </c>
      <c r="Z697" s="159" t="str" cm="1">
        <f t="array" ref="Z697">IF(D697="Electric","--",IF(D697="Diesel",_xlfn._xlws.FILTER(ORDEF[NOXdr],(ORDEF[HP]=I697)*(ORDEF[Model_Year]=E697)),""))</f>
        <v/>
      </c>
      <c r="AA697" s="159" cm="1">
        <f t="array" ref="AA697">IF(E697="Electric","--",IF(D697="Gasoline",_xlfn._xlws.FILTER(LSIEF[NOX DR],(LSIEF[Fuel]=D697)*(LSIEF[HP Bin]=I697)*(LSIEF[Model Year]=E697)),""))</f>
        <v>5.66E-5</v>
      </c>
      <c r="AB697" s="159">
        <f t="shared" si="186"/>
        <v>5.66E-5</v>
      </c>
      <c r="AC697" s="158" t="str" cm="1">
        <f t="array" ref="AC697">IF(D697="Electric","--",IF(D697="Diesel",_xlfn._xlws.FILTER(DFCF2[Fuel_HC],(DFCF2[MY]=E697)),""))</f>
        <v/>
      </c>
      <c r="AD697" s="158" cm="1">
        <f t="array" ref="AD697">IF(D697="Electric","--",IF(D697="Gasoline",_xlfn._xlws.FILTER(GFCF2[Fuel_HC],(GFCF2[MY]=E697)),""))</f>
        <v>1</v>
      </c>
      <c r="AE697" s="158">
        <f t="shared" si="187"/>
        <v>1</v>
      </c>
      <c r="AF697" s="157" t="str" cm="1">
        <f t="array" ref="AF697">IF(D697="Electric","--",IF(D697="Diesel",_xlfn._xlws.FILTER(DFCF2[Fuel_NOX],(DFCF2[MY]=E697)),""))</f>
        <v/>
      </c>
      <c r="AG697" s="157" cm="1">
        <f t="array" ref="AG697">IF(D697="Electric","--",IF(D697="Gasoline",_xlfn._xlws.FILTER(GFCF2[Fuel_NOX],(GFCF2[MY]=E697)),""))</f>
        <v>0.97699999999999998</v>
      </c>
      <c r="AH697" s="157">
        <f t="shared" si="188"/>
        <v>0.97699999999999998</v>
      </c>
      <c r="AI697" s="158">
        <f t="shared" si="189"/>
        <v>0.17179858974358975</v>
      </c>
      <c r="AJ697" s="158">
        <f t="shared" si="190"/>
        <v>0.36587693876068383</v>
      </c>
      <c r="AK697" s="158">
        <f t="shared" si="191"/>
        <v>18.117071250079409</v>
      </c>
      <c r="AL697" s="158">
        <f t="shared" si="192"/>
        <v>38.583661124235633</v>
      </c>
      <c r="AM697" s="158">
        <f t="shared" si="193"/>
        <v>9.0585356250397035E-3</v>
      </c>
      <c r="AN697" s="158">
        <f t="shared" si="194"/>
        <v>1.9291830562117817E-2</v>
      </c>
      <c r="AO697" s="158">
        <f t="shared" si="195"/>
        <v>8.3320410679115185E-3</v>
      </c>
      <c r="AP697" s="157" t="s">
        <v>679</v>
      </c>
      <c r="AQ697" s="161"/>
      <c r="AR697" s="161"/>
      <c r="AS697" s="161" t="str">
        <f>IF(ISNA(VLOOKUP($B697,'2017 Emission Inventory'!$B$2:$B$803,1,FALSE)),"No","Yes")</f>
        <v>No</v>
      </c>
      <c r="AT697" s="161" t="str">
        <f>IFERROR(INDEX('2017 Emission Inventory'!$C$2:$C$803,MATCH($B697,'2017 Emission Inventory'!$B$2:$B$803,0)),"")</f>
        <v/>
      </c>
      <c r="AU697" s="161" t="str">
        <f>IFERROR(INDEX('2017 Emission Inventory'!$D$2:$D$803,MATCH($B697,'2017 Emission Inventory'!$B$2:$B$803,0)),"")</f>
        <v/>
      </c>
      <c r="AV697" s="161" t="str">
        <f>IFERROR(INDEX('2017 Emission Inventory'!$E$2:$E$803,MATCH($B697,'2017 Emission Inventory'!$B$2:$B$803,0)),"")</f>
        <v/>
      </c>
      <c r="AW697" s="161" t="str">
        <f>IFERROR(INDEX('2017 Emission Inventory'!$F$2:$F$803,MATCH($B697,'2017 Emission Inventory'!$B$2:$B$803,0)),"")</f>
        <v/>
      </c>
      <c r="AX697" s="161" t="str">
        <f>IFERROR(INDEX('2017 Emission Inventory'!$G$2:$G$803,MATCH($B697,'2017 Emission Inventory'!$B$2:$B$803,0)),"")</f>
        <v/>
      </c>
      <c r="AY697" s="162" t="str">
        <f>IFERROR(INDEX('2017 Emission Inventory'!$AL$2:$AL$803,MATCH($B697,'2017 Emission Inventory'!$B$2:$B$803,0)),"")</f>
        <v/>
      </c>
      <c r="AZ697" s="163" t="e">
        <f t="shared" si="196"/>
        <v>#VALUE!</v>
      </c>
      <c r="BB697" s="166"/>
    </row>
    <row r="698" spans="1:54" s="160" customFormat="1" x14ac:dyDescent="0.35">
      <c r="A698" s="157">
        <v>697</v>
      </c>
      <c r="B698" s="157">
        <v>770667</v>
      </c>
      <c r="C698" s="157" t="s">
        <v>576</v>
      </c>
      <c r="D698" s="157" t="s">
        <v>16</v>
      </c>
      <c r="E698" s="157">
        <v>2015</v>
      </c>
      <c r="F698" s="157">
        <v>285</v>
      </c>
      <c r="G698" s="157">
        <v>839.18803418803429</v>
      </c>
      <c r="H698" s="157"/>
      <c r="I698" s="157">
        <f t="shared" si="180"/>
        <v>300</v>
      </c>
      <c r="J698" s="157" t="str">
        <f>IF(D698="Electric","--",IF(D698="Diesel",VLOOKUP(C698,[2]ORDLF!A:B,2,FALSE),""))</f>
        <v/>
      </c>
      <c r="K698" s="157">
        <f>IF(D698="Electric","--",IF(D698="Gasoline",VLOOKUP(C698,LSILF!A:C,3,FALSE),""))</f>
        <v>0.2</v>
      </c>
      <c r="L698" s="158">
        <f t="shared" si="197"/>
        <v>0.2</v>
      </c>
      <c r="M698" s="157" t="str" cm="1">
        <f t="array" ref="M698">IF(D698="Electric","--",IF(D698="Diesel",_xlfn._xlws.FILTER(DIESCH[CH Cap],(DIESCH[HP Bin]=I698)),""))</f>
        <v/>
      </c>
      <c r="N698" s="157" cm="1">
        <f t="array" ref="N698">IF(D698="Electric","--",IF(D698="Gasoline",_xlfn._xlws.FILTER(LSICH[CH Cap],(LSICH[Fuel Type]=D698)*(LSICH[MY]=E698)),""))</f>
        <v>10000</v>
      </c>
      <c r="O698" s="157">
        <f t="shared" si="181"/>
        <v>10000</v>
      </c>
      <c r="P698" s="157">
        <f t="shared" si="182"/>
        <v>4195.9401709401718</v>
      </c>
      <c r="Q698" s="157" t="str" cm="1">
        <f t="array" ref="Q698">IF(D698="Electric","--",IF(D698="Diesel",_xlfn._xlws.FILTER(ORDEF[HC-ZH (g/hp-hr)],(ORDEF[HP]=I698)*(ORDEF[Model_Year]=E698)),""))</f>
        <v/>
      </c>
      <c r="R698" s="157" cm="1">
        <f t="array" ref="R698">IF(D698="Electric","--",IF(D698="Gasoline",_xlfn._xlws.FILTER(LSIEF[HC-ZH (g/hp-hr)],(LSIEF[Fuel]=D698)*(LSIEF[HP Bin]=I698)*(LSIEF[Model Year]=E698)),""))</f>
        <v>0.129</v>
      </c>
      <c r="S698" s="158">
        <f t="shared" si="183"/>
        <v>0.129</v>
      </c>
      <c r="T698" s="159" t="str" cm="1">
        <f t="array" ref="T698">IF(D698="Electric","--",IF(D698="Diesel",_xlfn._xlws.FILTER(ORDEF[HCDR],(ORDEF[HP]=I698)*(ORDEF[Model_Year]=E698),),""))</f>
        <v/>
      </c>
      <c r="U698" s="159" cm="1">
        <f t="array" ref="U698">IF(D698="Electric","--",IF(D698="Gasoline",_xlfn._xlws.FILTER(LSIEF[HC DR],(LSIEF[Fuel]=D698)*(LSIEF[HP Bin]=I698)*(LSIEF[Model Year]=E698)),""))</f>
        <v>1.0200000000000001E-5</v>
      </c>
      <c r="V698" s="159">
        <f t="shared" si="184"/>
        <v>1.0200000000000001E-5</v>
      </c>
      <c r="W698" s="158" t="str" cm="1">
        <f t="array" ref="W698">IF(D698="Electric","--",IF(D698="Diesel",_xlfn._xlws.FILTER(ORDEF[NOXzh],(ORDEF[HP]=I698)*(ORDEF[Model_Year]=E698)),""))</f>
        <v/>
      </c>
      <c r="X698" s="158" cm="1">
        <f t="array" ref="X698">IF(D698="Electric","--",IF(D698="Gasoline",_xlfn._xlws.FILTER(LSIEF[NOX-ZH (g/hp-hr)],(LSIEF[Fuel]=D698)*(LSIEF[HP Bin]=I698)*(LSIEF[Model Year]=E698)),""))</f>
        <v>0.13700000000000001</v>
      </c>
      <c r="Y698" s="158">
        <f t="shared" si="185"/>
        <v>0.13700000000000001</v>
      </c>
      <c r="Z698" s="159" t="str" cm="1">
        <f t="array" ref="Z698">IF(D698="Electric","--",IF(D698="Diesel",_xlfn._xlws.FILTER(ORDEF[NOXdr],(ORDEF[HP]=I698)*(ORDEF[Model_Year]=E698)),""))</f>
        <v/>
      </c>
      <c r="AA698" s="159" cm="1">
        <f t="array" ref="AA698">IF(E698="Electric","--",IF(D698="Gasoline",_xlfn._xlws.FILTER(LSIEF[NOX DR],(LSIEF[Fuel]=D698)*(LSIEF[HP Bin]=I698)*(LSIEF[Model Year]=E698)),""))</f>
        <v>5.66E-5</v>
      </c>
      <c r="AB698" s="159">
        <f t="shared" si="186"/>
        <v>5.66E-5</v>
      </c>
      <c r="AC698" s="158" t="str" cm="1">
        <f t="array" ref="AC698">IF(D698="Electric","--",IF(D698="Diesel",_xlfn._xlws.FILTER(DFCF2[Fuel_HC],(DFCF2[MY]=E698)),""))</f>
        <v/>
      </c>
      <c r="AD698" s="158" cm="1">
        <f t="array" ref="AD698">IF(D698="Electric","--",IF(D698="Gasoline",_xlfn._xlws.FILTER(GFCF2[Fuel_HC],(GFCF2[MY]=E698)),""))</f>
        <v>1</v>
      </c>
      <c r="AE698" s="158">
        <f t="shared" si="187"/>
        <v>1</v>
      </c>
      <c r="AF698" s="157" t="str" cm="1">
        <f t="array" ref="AF698">IF(D698="Electric","--",IF(D698="Diesel",_xlfn._xlws.FILTER(DFCF2[Fuel_NOX],(DFCF2[MY]=E698)),""))</f>
        <v/>
      </c>
      <c r="AG698" s="157" cm="1">
        <f t="array" ref="AG698">IF(D698="Electric","--",IF(D698="Gasoline",_xlfn._xlws.FILTER(GFCF2[Fuel_NOX],(GFCF2[MY]=E698)),""))</f>
        <v>0.97699999999999998</v>
      </c>
      <c r="AH698" s="157">
        <f t="shared" si="188"/>
        <v>0.97699999999999998</v>
      </c>
      <c r="AI698" s="158">
        <f t="shared" si="189"/>
        <v>0.17179858974358975</v>
      </c>
      <c r="AJ698" s="158">
        <f t="shared" si="190"/>
        <v>0.36587693876068383</v>
      </c>
      <c r="AK698" s="158">
        <f t="shared" si="191"/>
        <v>18.117071250079409</v>
      </c>
      <c r="AL698" s="158">
        <f t="shared" si="192"/>
        <v>38.583661124235633</v>
      </c>
      <c r="AM698" s="158">
        <f t="shared" si="193"/>
        <v>9.0585356250397035E-3</v>
      </c>
      <c r="AN698" s="158">
        <f t="shared" si="194"/>
        <v>1.9291830562117817E-2</v>
      </c>
      <c r="AO698" s="158">
        <f t="shared" si="195"/>
        <v>8.3320410679115185E-3</v>
      </c>
      <c r="AP698" s="157" t="s">
        <v>679</v>
      </c>
      <c r="AQ698" s="161"/>
      <c r="AR698" s="161"/>
      <c r="AS698" s="161" t="str">
        <f>IF(ISNA(VLOOKUP($B698,'2017 Emission Inventory'!$B$2:$B$803,1,FALSE)),"No","Yes")</f>
        <v>No</v>
      </c>
      <c r="AT698" s="161" t="str">
        <f>IFERROR(INDEX('2017 Emission Inventory'!$C$2:$C$803,MATCH($B698,'2017 Emission Inventory'!$B$2:$B$803,0)),"")</f>
        <v/>
      </c>
      <c r="AU698" s="161" t="str">
        <f>IFERROR(INDEX('2017 Emission Inventory'!$D$2:$D$803,MATCH($B698,'2017 Emission Inventory'!$B$2:$B$803,0)),"")</f>
        <v/>
      </c>
      <c r="AV698" s="161" t="str">
        <f>IFERROR(INDEX('2017 Emission Inventory'!$E$2:$E$803,MATCH($B698,'2017 Emission Inventory'!$B$2:$B$803,0)),"")</f>
        <v/>
      </c>
      <c r="AW698" s="161" t="str">
        <f>IFERROR(INDEX('2017 Emission Inventory'!$F$2:$F$803,MATCH($B698,'2017 Emission Inventory'!$B$2:$B$803,0)),"")</f>
        <v/>
      </c>
      <c r="AX698" s="161" t="str">
        <f>IFERROR(INDEX('2017 Emission Inventory'!$G$2:$G$803,MATCH($B698,'2017 Emission Inventory'!$B$2:$B$803,0)),"")</f>
        <v/>
      </c>
      <c r="AY698" s="162" t="str">
        <f>IFERROR(INDEX('2017 Emission Inventory'!$AL$2:$AL$803,MATCH($B698,'2017 Emission Inventory'!$B$2:$B$803,0)),"")</f>
        <v/>
      </c>
      <c r="AZ698" s="163" t="e">
        <f t="shared" si="196"/>
        <v>#VALUE!</v>
      </c>
      <c r="BB698" s="166"/>
    </row>
    <row r="699" spans="1:54" s="160" customFormat="1" x14ac:dyDescent="0.35">
      <c r="A699" s="157">
        <v>698</v>
      </c>
      <c r="B699" s="157">
        <v>7690</v>
      </c>
      <c r="C699" s="157" t="s">
        <v>576</v>
      </c>
      <c r="D699" s="157" t="s">
        <v>16</v>
      </c>
      <c r="E699" s="157">
        <v>2016</v>
      </c>
      <c r="F699" s="157">
        <v>149</v>
      </c>
      <c r="G699" s="157">
        <v>842</v>
      </c>
      <c r="H699" s="157"/>
      <c r="I699" s="157">
        <f t="shared" si="180"/>
        <v>175</v>
      </c>
      <c r="J699" s="157" t="str">
        <f>IF(D699="Electric","--",IF(D699="Diesel",VLOOKUP(C699,[2]ORDLF!A:B,2,FALSE),""))</f>
        <v/>
      </c>
      <c r="K699" s="157">
        <f>IF(D699="Electric","--",IF(D699="Gasoline",VLOOKUP(C699,LSILF!A:C,3,FALSE),""))</f>
        <v>0.2</v>
      </c>
      <c r="L699" s="158">
        <f t="shared" si="197"/>
        <v>0.2</v>
      </c>
      <c r="M699" s="157" t="str" cm="1">
        <f t="array" ref="M699">IF(D699="Electric","--",IF(D699="Diesel",_xlfn._xlws.FILTER(DIESCH[CH Cap],(DIESCH[HP Bin]=I699)),""))</f>
        <v/>
      </c>
      <c r="N699" s="157" cm="1">
        <f t="array" ref="N699">IF(D699="Electric","--",IF(D699="Gasoline",_xlfn._xlws.FILTER(LSICH[CH Cap],(LSICH[Fuel Type]=D699)*(LSICH[MY]=E699)),""))</f>
        <v>10000</v>
      </c>
      <c r="O699" s="157">
        <f t="shared" si="181"/>
        <v>10000</v>
      </c>
      <c r="P699" s="157">
        <f t="shared" si="182"/>
        <v>3368</v>
      </c>
      <c r="Q699" s="157" t="str" cm="1">
        <f t="array" ref="Q699">IF(D699="Electric","--",IF(D699="Diesel",_xlfn._xlws.FILTER(ORDEF[HC-ZH (g/hp-hr)],(ORDEF[HP]=I699)*(ORDEF[Model_Year]=E699)),""))</f>
        <v/>
      </c>
      <c r="R699" s="157" cm="1">
        <f t="array" ref="R699">IF(D699="Electric","--",IF(D699="Gasoline",_xlfn._xlws.FILTER(LSIEF[HC-ZH (g/hp-hr)],(LSIEF[Fuel]=D699)*(LSIEF[HP Bin]=I699)*(LSIEF[Model Year]=E699)),""))</f>
        <v>0.129</v>
      </c>
      <c r="S699" s="158">
        <f t="shared" si="183"/>
        <v>0.129</v>
      </c>
      <c r="T699" s="159" t="str" cm="1">
        <f t="array" ref="T699">IF(D699="Electric","--",IF(D699="Diesel",_xlfn._xlws.FILTER(ORDEF[HCDR],(ORDEF[HP]=I699)*(ORDEF[Model_Year]=E699),),""))</f>
        <v/>
      </c>
      <c r="U699" s="159" cm="1">
        <f t="array" ref="U699">IF(D699="Electric","--",IF(D699="Gasoline",_xlfn._xlws.FILTER(LSIEF[HC DR],(LSIEF[Fuel]=D699)*(LSIEF[HP Bin]=I699)*(LSIEF[Model Year]=E699)),""))</f>
        <v>1.0200000000000001E-5</v>
      </c>
      <c r="V699" s="159">
        <f t="shared" si="184"/>
        <v>1.0200000000000001E-5</v>
      </c>
      <c r="W699" s="158" t="str" cm="1">
        <f t="array" ref="W699">IF(D699="Electric","--",IF(D699="Diesel",_xlfn._xlws.FILTER(ORDEF[NOXzh],(ORDEF[HP]=I699)*(ORDEF[Model_Year]=E699)),""))</f>
        <v/>
      </c>
      <c r="X699" s="158" cm="1">
        <f t="array" ref="X699">IF(D699="Electric","--",IF(D699="Gasoline",_xlfn._xlws.FILTER(LSIEF[NOX-ZH (g/hp-hr)],(LSIEF[Fuel]=D699)*(LSIEF[HP Bin]=I699)*(LSIEF[Model Year]=E699)),""))</f>
        <v>0.13700000000000001</v>
      </c>
      <c r="Y699" s="158">
        <f t="shared" si="185"/>
        <v>0.13700000000000001</v>
      </c>
      <c r="Z699" s="159" t="str" cm="1">
        <f t="array" ref="Z699">IF(D699="Electric","--",IF(D699="Diesel",_xlfn._xlws.FILTER(ORDEF[NOXdr],(ORDEF[HP]=I699)*(ORDEF[Model_Year]=E699)),""))</f>
        <v/>
      </c>
      <c r="AA699" s="159" cm="1">
        <f t="array" ref="AA699">IF(E699="Electric","--",IF(D699="Gasoline",_xlfn._xlws.FILTER(LSIEF[NOX DR],(LSIEF[Fuel]=D699)*(LSIEF[HP Bin]=I699)*(LSIEF[Model Year]=E699)),""))</f>
        <v>5.66E-5</v>
      </c>
      <c r="AB699" s="159">
        <f t="shared" si="186"/>
        <v>5.66E-5</v>
      </c>
      <c r="AC699" s="158" t="str" cm="1">
        <f t="array" ref="AC699">IF(D699="Electric","--",IF(D699="Diesel",_xlfn._xlws.FILTER(DFCF2[Fuel_HC],(DFCF2[MY]=E699)),""))</f>
        <v/>
      </c>
      <c r="AD699" s="158" cm="1">
        <f t="array" ref="AD699">IF(D699="Electric","--",IF(D699="Gasoline",_xlfn._xlws.FILTER(GFCF2[Fuel_HC],(GFCF2[MY]=E699)),""))</f>
        <v>1</v>
      </c>
      <c r="AE699" s="158">
        <f t="shared" si="187"/>
        <v>1</v>
      </c>
      <c r="AF699" s="157" t="str" cm="1">
        <f t="array" ref="AF699">IF(D699="Electric","--",IF(D699="Diesel",_xlfn._xlws.FILTER(DFCF2[Fuel_NOX],(DFCF2[MY]=E699)),""))</f>
        <v/>
      </c>
      <c r="AG699" s="157" cm="1">
        <f t="array" ref="AG699">IF(D699="Electric","--",IF(D699="Gasoline",_xlfn._xlws.FILTER(GFCF2[Fuel_NOX],(GFCF2[MY]=E699)),""))</f>
        <v>0.97699999999999998</v>
      </c>
      <c r="AH699" s="157">
        <f t="shared" si="188"/>
        <v>0.97699999999999998</v>
      </c>
      <c r="AI699" s="158">
        <f t="shared" si="189"/>
        <v>0.16335360000000002</v>
      </c>
      <c r="AJ699" s="158">
        <f t="shared" si="190"/>
        <v>0.32009333759999997</v>
      </c>
      <c r="AK699" s="158">
        <f t="shared" si="191"/>
        <v>9.036314234650817</v>
      </c>
      <c r="AL699" s="158">
        <f t="shared" si="192"/>
        <v>17.706766076607856</v>
      </c>
      <c r="AM699" s="158">
        <f t="shared" si="193"/>
        <v>4.518157117325409E-3</v>
      </c>
      <c r="AN699" s="158">
        <f t="shared" si="194"/>
        <v>8.8533830383039289E-3</v>
      </c>
      <c r="AO699" s="158">
        <f t="shared" si="195"/>
        <v>4.1558009165159112E-3</v>
      </c>
      <c r="AP699" s="157" t="s">
        <v>679</v>
      </c>
      <c r="AQ699" s="161"/>
      <c r="AR699" s="161"/>
      <c r="AS699" s="161" t="str">
        <f>IF(ISNA(VLOOKUP($B699,'2017 Emission Inventory'!$B$2:$B$803,1,FALSE)),"No","Yes")</f>
        <v>No</v>
      </c>
      <c r="AT699" s="161" t="str">
        <f>IFERROR(INDEX('2017 Emission Inventory'!$C$2:$C$803,MATCH($B699,'2017 Emission Inventory'!$B$2:$B$803,0)),"")</f>
        <v/>
      </c>
      <c r="AU699" s="161" t="str">
        <f>IFERROR(INDEX('2017 Emission Inventory'!$D$2:$D$803,MATCH($B699,'2017 Emission Inventory'!$B$2:$B$803,0)),"")</f>
        <v/>
      </c>
      <c r="AV699" s="161" t="str">
        <f>IFERROR(INDEX('2017 Emission Inventory'!$E$2:$E$803,MATCH($B699,'2017 Emission Inventory'!$B$2:$B$803,0)),"")</f>
        <v/>
      </c>
      <c r="AW699" s="161" t="str">
        <f>IFERROR(INDEX('2017 Emission Inventory'!$F$2:$F$803,MATCH($B699,'2017 Emission Inventory'!$B$2:$B$803,0)),"")</f>
        <v/>
      </c>
      <c r="AX699" s="161" t="str">
        <f>IFERROR(INDEX('2017 Emission Inventory'!$G$2:$G$803,MATCH($B699,'2017 Emission Inventory'!$B$2:$B$803,0)),"")</f>
        <v/>
      </c>
      <c r="AY699" s="162" t="str">
        <f>IFERROR(INDEX('2017 Emission Inventory'!$AL$2:$AL$803,MATCH($B699,'2017 Emission Inventory'!$B$2:$B$803,0)),"")</f>
        <v/>
      </c>
      <c r="AZ699" s="163" t="e">
        <f t="shared" si="196"/>
        <v>#VALUE!</v>
      </c>
      <c r="BB699" s="166"/>
    </row>
    <row r="700" spans="1:54" s="160" customFormat="1" x14ac:dyDescent="0.35">
      <c r="A700" s="157">
        <v>699</v>
      </c>
      <c r="B700" s="157">
        <v>7691</v>
      </c>
      <c r="C700" s="157" t="s">
        <v>576</v>
      </c>
      <c r="D700" s="157" t="s">
        <v>16</v>
      </c>
      <c r="E700" s="157">
        <v>2016</v>
      </c>
      <c r="F700" s="157">
        <v>149</v>
      </c>
      <c r="G700" s="157">
        <v>842</v>
      </c>
      <c r="H700" s="157"/>
      <c r="I700" s="157">
        <f t="shared" si="180"/>
        <v>175</v>
      </c>
      <c r="J700" s="157" t="str">
        <f>IF(D700="Electric","--",IF(D700="Diesel",VLOOKUP(C700,[2]ORDLF!A:B,2,FALSE),""))</f>
        <v/>
      </c>
      <c r="K700" s="157">
        <f>IF(D700="Electric","--",IF(D700="Gasoline",VLOOKUP(C700,LSILF!A:C,3,FALSE),""))</f>
        <v>0.2</v>
      </c>
      <c r="L700" s="158">
        <f t="shared" si="197"/>
        <v>0.2</v>
      </c>
      <c r="M700" s="157" t="str" cm="1">
        <f t="array" ref="M700">IF(D700="Electric","--",IF(D700="Diesel",_xlfn._xlws.FILTER(DIESCH[CH Cap],(DIESCH[HP Bin]=I700)),""))</f>
        <v/>
      </c>
      <c r="N700" s="157" cm="1">
        <f t="array" ref="N700">IF(D700="Electric","--",IF(D700="Gasoline",_xlfn._xlws.FILTER(LSICH[CH Cap],(LSICH[Fuel Type]=D700)*(LSICH[MY]=E700)),""))</f>
        <v>10000</v>
      </c>
      <c r="O700" s="157">
        <f t="shared" si="181"/>
        <v>10000</v>
      </c>
      <c r="P700" s="157">
        <f t="shared" si="182"/>
        <v>3368</v>
      </c>
      <c r="Q700" s="157" t="str" cm="1">
        <f t="array" ref="Q700">IF(D700="Electric","--",IF(D700="Diesel",_xlfn._xlws.FILTER(ORDEF[HC-ZH (g/hp-hr)],(ORDEF[HP]=I700)*(ORDEF[Model_Year]=E700)),""))</f>
        <v/>
      </c>
      <c r="R700" s="157" cm="1">
        <f t="array" ref="R700">IF(D700="Electric","--",IF(D700="Gasoline",_xlfn._xlws.FILTER(LSIEF[HC-ZH (g/hp-hr)],(LSIEF[Fuel]=D700)*(LSIEF[HP Bin]=I700)*(LSIEF[Model Year]=E700)),""))</f>
        <v>0.129</v>
      </c>
      <c r="S700" s="158">
        <f t="shared" si="183"/>
        <v>0.129</v>
      </c>
      <c r="T700" s="159" t="str" cm="1">
        <f t="array" ref="T700">IF(D700="Electric","--",IF(D700="Diesel",_xlfn._xlws.FILTER(ORDEF[HCDR],(ORDEF[HP]=I700)*(ORDEF[Model_Year]=E700),),""))</f>
        <v/>
      </c>
      <c r="U700" s="159" cm="1">
        <f t="array" ref="U700">IF(D700="Electric","--",IF(D700="Gasoline",_xlfn._xlws.FILTER(LSIEF[HC DR],(LSIEF[Fuel]=D700)*(LSIEF[HP Bin]=I700)*(LSIEF[Model Year]=E700)),""))</f>
        <v>1.0200000000000001E-5</v>
      </c>
      <c r="V700" s="159">
        <f t="shared" si="184"/>
        <v>1.0200000000000001E-5</v>
      </c>
      <c r="W700" s="158" t="str" cm="1">
        <f t="array" ref="W700">IF(D700="Electric","--",IF(D700="Diesel",_xlfn._xlws.FILTER(ORDEF[NOXzh],(ORDEF[HP]=I700)*(ORDEF[Model_Year]=E700)),""))</f>
        <v/>
      </c>
      <c r="X700" s="158" cm="1">
        <f t="array" ref="X700">IF(D700="Electric","--",IF(D700="Gasoline",_xlfn._xlws.FILTER(LSIEF[NOX-ZH (g/hp-hr)],(LSIEF[Fuel]=D700)*(LSIEF[HP Bin]=I700)*(LSIEF[Model Year]=E700)),""))</f>
        <v>0.13700000000000001</v>
      </c>
      <c r="Y700" s="158">
        <f t="shared" si="185"/>
        <v>0.13700000000000001</v>
      </c>
      <c r="Z700" s="159" t="str" cm="1">
        <f t="array" ref="Z700">IF(D700="Electric","--",IF(D700="Diesel",_xlfn._xlws.FILTER(ORDEF[NOXdr],(ORDEF[HP]=I700)*(ORDEF[Model_Year]=E700)),""))</f>
        <v/>
      </c>
      <c r="AA700" s="159" cm="1">
        <f t="array" ref="AA700">IF(E700="Electric","--",IF(D700="Gasoline",_xlfn._xlws.FILTER(LSIEF[NOX DR],(LSIEF[Fuel]=D700)*(LSIEF[HP Bin]=I700)*(LSIEF[Model Year]=E700)),""))</f>
        <v>5.66E-5</v>
      </c>
      <c r="AB700" s="159">
        <f t="shared" si="186"/>
        <v>5.66E-5</v>
      </c>
      <c r="AC700" s="158" t="str" cm="1">
        <f t="array" ref="AC700">IF(D700="Electric","--",IF(D700="Diesel",_xlfn._xlws.FILTER(DFCF2[Fuel_HC],(DFCF2[MY]=E700)),""))</f>
        <v/>
      </c>
      <c r="AD700" s="158" cm="1">
        <f t="array" ref="AD700">IF(D700="Electric","--",IF(D700="Gasoline",_xlfn._xlws.FILTER(GFCF2[Fuel_HC],(GFCF2[MY]=E700)),""))</f>
        <v>1</v>
      </c>
      <c r="AE700" s="158">
        <f t="shared" si="187"/>
        <v>1</v>
      </c>
      <c r="AF700" s="157" t="str" cm="1">
        <f t="array" ref="AF700">IF(D700="Electric","--",IF(D700="Diesel",_xlfn._xlws.FILTER(DFCF2[Fuel_NOX],(DFCF2[MY]=E700)),""))</f>
        <v/>
      </c>
      <c r="AG700" s="157" cm="1">
        <f t="array" ref="AG700">IF(D700="Electric","--",IF(D700="Gasoline",_xlfn._xlws.FILTER(GFCF2[Fuel_NOX],(GFCF2[MY]=E700)),""))</f>
        <v>0.97699999999999998</v>
      </c>
      <c r="AH700" s="157">
        <f t="shared" si="188"/>
        <v>0.97699999999999998</v>
      </c>
      <c r="AI700" s="158">
        <f t="shared" si="189"/>
        <v>0.16335360000000002</v>
      </c>
      <c r="AJ700" s="158">
        <f t="shared" si="190"/>
        <v>0.32009333759999997</v>
      </c>
      <c r="AK700" s="158">
        <f t="shared" si="191"/>
        <v>9.036314234650817</v>
      </c>
      <c r="AL700" s="158">
        <f t="shared" si="192"/>
        <v>17.706766076607856</v>
      </c>
      <c r="AM700" s="158">
        <f t="shared" si="193"/>
        <v>4.518157117325409E-3</v>
      </c>
      <c r="AN700" s="158">
        <f t="shared" si="194"/>
        <v>8.8533830383039289E-3</v>
      </c>
      <c r="AO700" s="158">
        <f t="shared" si="195"/>
        <v>4.1558009165159112E-3</v>
      </c>
      <c r="AP700" s="157" t="s">
        <v>679</v>
      </c>
      <c r="AQ700" s="161"/>
      <c r="AR700" s="161"/>
      <c r="AS700" s="161" t="str">
        <f>IF(ISNA(VLOOKUP($B700,'2017 Emission Inventory'!$B$2:$B$803,1,FALSE)),"No","Yes")</f>
        <v>No</v>
      </c>
      <c r="AT700" s="161" t="str">
        <f>IFERROR(INDEX('2017 Emission Inventory'!$C$2:$C$803,MATCH($B700,'2017 Emission Inventory'!$B$2:$B$803,0)),"")</f>
        <v/>
      </c>
      <c r="AU700" s="161" t="str">
        <f>IFERROR(INDEX('2017 Emission Inventory'!$D$2:$D$803,MATCH($B700,'2017 Emission Inventory'!$B$2:$B$803,0)),"")</f>
        <v/>
      </c>
      <c r="AV700" s="161" t="str">
        <f>IFERROR(INDEX('2017 Emission Inventory'!$E$2:$E$803,MATCH($B700,'2017 Emission Inventory'!$B$2:$B$803,0)),"")</f>
        <v/>
      </c>
      <c r="AW700" s="161" t="str">
        <f>IFERROR(INDEX('2017 Emission Inventory'!$F$2:$F$803,MATCH($B700,'2017 Emission Inventory'!$B$2:$B$803,0)),"")</f>
        <v/>
      </c>
      <c r="AX700" s="161" t="str">
        <f>IFERROR(INDEX('2017 Emission Inventory'!$G$2:$G$803,MATCH($B700,'2017 Emission Inventory'!$B$2:$B$803,0)),"")</f>
        <v/>
      </c>
      <c r="AY700" s="162" t="str">
        <f>IFERROR(INDEX('2017 Emission Inventory'!$AL$2:$AL$803,MATCH($B700,'2017 Emission Inventory'!$B$2:$B$803,0)),"")</f>
        <v/>
      </c>
      <c r="AZ700" s="163" t="e">
        <f t="shared" si="196"/>
        <v>#VALUE!</v>
      </c>
      <c r="BB700" s="166"/>
    </row>
    <row r="701" spans="1:54" s="160" customFormat="1" x14ac:dyDescent="0.35">
      <c r="A701" s="157">
        <v>700</v>
      </c>
      <c r="B701" s="157">
        <v>410563</v>
      </c>
      <c r="C701" s="157" t="s">
        <v>576</v>
      </c>
      <c r="D701" s="157" t="s">
        <v>16</v>
      </c>
      <c r="E701" s="157">
        <v>2016</v>
      </c>
      <c r="F701" s="157">
        <v>285</v>
      </c>
      <c r="G701" s="157">
        <v>842</v>
      </c>
      <c r="H701" s="157"/>
      <c r="I701" s="157">
        <f t="shared" si="180"/>
        <v>300</v>
      </c>
      <c r="J701" s="157" t="str">
        <f>IF(D701="Electric","--",IF(D701="Diesel",VLOOKUP(C701,[2]ORDLF!A:B,2,FALSE),""))</f>
        <v/>
      </c>
      <c r="K701" s="157">
        <f>IF(D701="Electric","--",IF(D701="Gasoline",VLOOKUP(C701,LSILF!A:C,3,FALSE),""))</f>
        <v>0.2</v>
      </c>
      <c r="L701" s="158">
        <f t="shared" si="197"/>
        <v>0.2</v>
      </c>
      <c r="M701" s="157" t="str" cm="1">
        <f t="array" ref="M701">IF(D701="Electric","--",IF(D701="Diesel",_xlfn._xlws.FILTER(DIESCH[CH Cap],(DIESCH[HP Bin]=I701)),""))</f>
        <v/>
      </c>
      <c r="N701" s="157" cm="1">
        <f t="array" ref="N701">IF(D701="Electric","--",IF(D701="Gasoline",_xlfn._xlws.FILTER(LSICH[CH Cap],(LSICH[Fuel Type]=D701)*(LSICH[MY]=E701)),""))</f>
        <v>10000</v>
      </c>
      <c r="O701" s="157">
        <f t="shared" si="181"/>
        <v>10000</v>
      </c>
      <c r="P701" s="157">
        <f t="shared" si="182"/>
        <v>3368</v>
      </c>
      <c r="Q701" s="157" t="str" cm="1">
        <f t="array" ref="Q701">IF(D701="Electric","--",IF(D701="Diesel",_xlfn._xlws.FILTER(ORDEF[HC-ZH (g/hp-hr)],(ORDEF[HP]=I701)*(ORDEF[Model_Year]=E701)),""))</f>
        <v/>
      </c>
      <c r="R701" s="157" cm="1">
        <f t="array" ref="R701">IF(D701="Electric","--",IF(D701="Gasoline",_xlfn._xlws.FILTER(LSIEF[HC-ZH (g/hp-hr)],(LSIEF[Fuel]=D701)*(LSIEF[HP Bin]=I701)*(LSIEF[Model Year]=E701)),""))</f>
        <v>0.129</v>
      </c>
      <c r="S701" s="158">
        <f t="shared" si="183"/>
        <v>0.129</v>
      </c>
      <c r="T701" s="159" t="str" cm="1">
        <f t="array" ref="T701">IF(D701="Electric","--",IF(D701="Diesel",_xlfn._xlws.FILTER(ORDEF[HCDR],(ORDEF[HP]=I701)*(ORDEF[Model_Year]=E701),),""))</f>
        <v/>
      </c>
      <c r="U701" s="159" cm="1">
        <f t="array" ref="U701">IF(D701="Electric","--",IF(D701="Gasoline",_xlfn._xlws.FILTER(LSIEF[HC DR],(LSIEF[Fuel]=D701)*(LSIEF[HP Bin]=I701)*(LSIEF[Model Year]=E701)),""))</f>
        <v>1.0200000000000001E-5</v>
      </c>
      <c r="V701" s="159">
        <f t="shared" si="184"/>
        <v>1.0200000000000001E-5</v>
      </c>
      <c r="W701" s="158" t="str" cm="1">
        <f t="array" ref="W701">IF(D701="Electric","--",IF(D701="Diesel",_xlfn._xlws.FILTER(ORDEF[NOXzh],(ORDEF[HP]=I701)*(ORDEF[Model_Year]=E701)),""))</f>
        <v/>
      </c>
      <c r="X701" s="158" cm="1">
        <f t="array" ref="X701">IF(D701="Electric","--",IF(D701="Gasoline",_xlfn._xlws.FILTER(LSIEF[NOX-ZH (g/hp-hr)],(LSIEF[Fuel]=D701)*(LSIEF[HP Bin]=I701)*(LSIEF[Model Year]=E701)),""))</f>
        <v>0.13700000000000001</v>
      </c>
      <c r="Y701" s="158">
        <f t="shared" si="185"/>
        <v>0.13700000000000001</v>
      </c>
      <c r="Z701" s="159" t="str" cm="1">
        <f t="array" ref="Z701">IF(D701="Electric","--",IF(D701="Diesel",_xlfn._xlws.FILTER(ORDEF[NOXdr],(ORDEF[HP]=I701)*(ORDEF[Model_Year]=E701)),""))</f>
        <v/>
      </c>
      <c r="AA701" s="159" cm="1">
        <f t="array" ref="AA701">IF(E701="Electric","--",IF(D701="Gasoline",_xlfn._xlws.FILTER(LSIEF[NOX DR],(LSIEF[Fuel]=D701)*(LSIEF[HP Bin]=I701)*(LSIEF[Model Year]=E701)),""))</f>
        <v>5.66E-5</v>
      </c>
      <c r="AB701" s="159">
        <f t="shared" si="186"/>
        <v>5.66E-5</v>
      </c>
      <c r="AC701" s="158" t="str" cm="1">
        <f t="array" ref="AC701">IF(D701="Electric","--",IF(D701="Diesel",_xlfn._xlws.FILTER(DFCF2[Fuel_HC],(DFCF2[MY]=E701)),""))</f>
        <v/>
      </c>
      <c r="AD701" s="158" cm="1">
        <f t="array" ref="AD701">IF(D701="Electric","--",IF(D701="Gasoline",_xlfn._xlws.FILTER(GFCF2[Fuel_HC],(GFCF2[MY]=E701)),""))</f>
        <v>1</v>
      </c>
      <c r="AE701" s="158">
        <f t="shared" si="187"/>
        <v>1</v>
      </c>
      <c r="AF701" s="157" t="str" cm="1">
        <f t="array" ref="AF701">IF(D701="Electric","--",IF(D701="Diesel",_xlfn._xlws.FILTER(DFCF2[Fuel_NOX],(DFCF2[MY]=E701)),""))</f>
        <v/>
      </c>
      <c r="AG701" s="157" cm="1">
        <f t="array" ref="AG701">IF(D701="Electric","--",IF(D701="Gasoline",_xlfn._xlws.FILTER(GFCF2[Fuel_NOX],(GFCF2[MY]=E701)),""))</f>
        <v>0.97699999999999998</v>
      </c>
      <c r="AH701" s="157">
        <f t="shared" si="188"/>
        <v>0.97699999999999998</v>
      </c>
      <c r="AI701" s="158">
        <f t="shared" si="189"/>
        <v>0.16335360000000002</v>
      </c>
      <c r="AJ701" s="158">
        <f t="shared" si="190"/>
        <v>0.32009333759999997</v>
      </c>
      <c r="AK701" s="158">
        <f t="shared" si="191"/>
        <v>17.284225213929414</v>
      </c>
      <c r="AL701" s="158">
        <f t="shared" si="192"/>
        <v>33.868646522370732</v>
      </c>
      <c r="AM701" s="158">
        <f t="shared" si="193"/>
        <v>8.6421126069647063E-3</v>
      </c>
      <c r="AN701" s="158">
        <f t="shared" si="194"/>
        <v>1.6934323261185366E-2</v>
      </c>
      <c r="AO701" s="158">
        <f t="shared" si="195"/>
        <v>7.9490151758861358E-3</v>
      </c>
      <c r="AP701" s="157"/>
      <c r="AQ701" s="161"/>
      <c r="AR701" s="161"/>
      <c r="AS701" s="161" t="str">
        <f>IF(ISNA(VLOOKUP($B701,'2017 Emission Inventory'!$B$2:$B$803,1,FALSE)),"No","Yes")</f>
        <v>No</v>
      </c>
      <c r="AT701" s="161" t="str">
        <f>IFERROR(INDEX('2017 Emission Inventory'!$C$2:$C$803,MATCH($B701,'2017 Emission Inventory'!$B$2:$B$803,0)),"")</f>
        <v/>
      </c>
      <c r="AU701" s="161" t="str">
        <f>IFERROR(INDEX('2017 Emission Inventory'!$D$2:$D$803,MATCH($B701,'2017 Emission Inventory'!$B$2:$B$803,0)),"")</f>
        <v/>
      </c>
      <c r="AV701" s="161" t="str">
        <f>IFERROR(INDEX('2017 Emission Inventory'!$E$2:$E$803,MATCH($B701,'2017 Emission Inventory'!$B$2:$B$803,0)),"")</f>
        <v/>
      </c>
      <c r="AW701" s="161" t="str">
        <f>IFERROR(INDEX('2017 Emission Inventory'!$F$2:$F$803,MATCH($B701,'2017 Emission Inventory'!$B$2:$B$803,0)),"")</f>
        <v/>
      </c>
      <c r="AX701" s="161" t="str">
        <f>IFERROR(INDEX('2017 Emission Inventory'!$G$2:$G$803,MATCH($B701,'2017 Emission Inventory'!$B$2:$B$803,0)),"")</f>
        <v/>
      </c>
      <c r="AY701" s="162" t="str">
        <f>IFERROR(INDEX('2017 Emission Inventory'!$AL$2:$AL$803,MATCH($B701,'2017 Emission Inventory'!$B$2:$B$803,0)),"")</f>
        <v/>
      </c>
      <c r="AZ701" s="163" t="e">
        <f t="shared" si="196"/>
        <v>#VALUE!</v>
      </c>
      <c r="BB701" s="166"/>
    </row>
    <row r="702" spans="1:54" s="160" customFormat="1" x14ac:dyDescent="0.35">
      <c r="A702" s="157">
        <v>701</v>
      </c>
      <c r="B702" s="157">
        <v>410564</v>
      </c>
      <c r="C702" s="157" t="s">
        <v>576</v>
      </c>
      <c r="D702" s="157" t="s">
        <v>16</v>
      </c>
      <c r="E702" s="157">
        <v>2016</v>
      </c>
      <c r="F702" s="157">
        <v>285</v>
      </c>
      <c r="G702" s="157">
        <v>842</v>
      </c>
      <c r="H702" s="157"/>
      <c r="I702" s="157">
        <f t="shared" si="180"/>
        <v>300</v>
      </c>
      <c r="J702" s="157" t="str">
        <f>IF(D702="Electric","--",IF(D702="Diesel",VLOOKUP(C702,[2]ORDLF!A:B,2,FALSE),""))</f>
        <v/>
      </c>
      <c r="K702" s="157">
        <f>IF(D702="Electric","--",IF(D702="Gasoline",VLOOKUP(C702,LSILF!A:C,3,FALSE),""))</f>
        <v>0.2</v>
      </c>
      <c r="L702" s="158">
        <f t="shared" si="197"/>
        <v>0.2</v>
      </c>
      <c r="M702" s="157" t="str" cm="1">
        <f t="array" ref="M702">IF(D702="Electric","--",IF(D702="Diesel",_xlfn._xlws.FILTER(DIESCH[CH Cap],(DIESCH[HP Bin]=I702)),""))</f>
        <v/>
      </c>
      <c r="N702" s="157" cm="1">
        <f t="array" ref="N702">IF(D702="Electric","--",IF(D702="Gasoline",_xlfn._xlws.FILTER(LSICH[CH Cap],(LSICH[Fuel Type]=D702)*(LSICH[MY]=E702)),""))</f>
        <v>10000</v>
      </c>
      <c r="O702" s="157">
        <f t="shared" si="181"/>
        <v>10000</v>
      </c>
      <c r="P702" s="157">
        <f t="shared" si="182"/>
        <v>3368</v>
      </c>
      <c r="Q702" s="157" t="str" cm="1">
        <f t="array" ref="Q702">IF(D702="Electric","--",IF(D702="Diesel",_xlfn._xlws.FILTER(ORDEF[HC-ZH (g/hp-hr)],(ORDEF[HP]=I702)*(ORDEF[Model_Year]=E702)),""))</f>
        <v/>
      </c>
      <c r="R702" s="157" cm="1">
        <f t="array" ref="R702">IF(D702="Electric","--",IF(D702="Gasoline",_xlfn._xlws.FILTER(LSIEF[HC-ZH (g/hp-hr)],(LSIEF[Fuel]=D702)*(LSIEF[HP Bin]=I702)*(LSIEF[Model Year]=E702)),""))</f>
        <v>0.129</v>
      </c>
      <c r="S702" s="158">
        <f t="shared" si="183"/>
        <v>0.129</v>
      </c>
      <c r="T702" s="159" t="str" cm="1">
        <f t="array" ref="T702">IF(D702="Electric","--",IF(D702="Diesel",_xlfn._xlws.FILTER(ORDEF[HCDR],(ORDEF[HP]=I702)*(ORDEF[Model_Year]=E702),),""))</f>
        <v/>
      </c>
      <c r="U702" s="159" cm="1">
        <f t="array" ref="U702">IF(D702="Electric","--",IF(D702="Gasoline",_xlfn._xlws.FILTER(LSIEF[HC DR],(LSIEF[Fuel]=D702)*(LSIEF[HP Bin]=I702)*(LSIEF[Model Year]=E702)),""))</f>
        <v>1.0200000000000001E-5</v>
      </c>
      <c r="V702" s="159">
        <f t="shared" si="184"/>
        <v>1.0200000000000001E-5</v>
      </c>
      <c r="W702" s="158" t="str" cm="1">
        <f t="array" ref="W702">IF(D702="Electric","--",IF(D702="Diesel",_xlfn._xlws.FILTER(ORDEF[NOXzh],(ORDEF[HP]=I702)*(ORDEF[Model_Year]=E702)),""))</f>
        <v/>
      </c>
      <c r="X702" s="158" cm="1">
        <f t="array" ref="X702">IF(D702="Electric","--",IF(D702="Gasoline",_xlfn._xlws.FILTER(LSIEF[NOX-ZH (g/hp-hr)],(LSIEF[Fuel]=D702)*(LSIEF[HP Bin]=I702)*(LSIEF[Model Year]=E702)),""))</f>
        <v>0.13700000000000001</v>
      </c>
      <c r="Y702" s="158">
        <f t="shared" si="185"/>
        <v>0.13700000000000001</v>
      </c>
      <c r="Z702" s="159" t="str" cm="1">
        <f t="array" ref="Z702">IF(D702="Electric","--",IF(D702="Diesel",_xlfn._xlws.FILTER(ORDEF[NOXdr],(ORDEF[HP]=I702)*(ORDEF[Model_Year]=E702)),""))</f>
        <v/>
      </c>
      <c r="AA702" s="159" cm="1">
        <f t="array" ref="AA702">IF(E702="Electric","--",IF(D702="Gasoline",_xlfn._xlws.FILTER(LSIEF[NOX DR],(LSIEF[Fuel]=D702)*(LSIEF[HP Bin]=I702)*(LSIEF[Model Year]=E702)),""))</f>
        <v>5.66E-5</v>
      </c>
      <c r="AB702" s="159">
        <f t="shared" si="186"/>
        <v>5.66E-5</v>
      </c>
      <c r="AC702" s="158" t="str" cm="1">
        <f t="array" ref="AC702">IF(D702="Electric","--",IF(D702="Diesel",_xlfn._xlws.FILTER(DFCF2[Fuel_HC],(DFCF2[MY]=E702)),""))</f>
        <v/>
      </c>
      <c r="AD702" s="158" cm="1">
        <f t="array" ref="AD702">IF(D702="Electric","--",IF(D702="Gasoline",_xlfn._xlws.FILTER(GFCF2[Fuel_HC],(GFCF2[MY]=E702)),""))</f>
        <v>1</v>
      </c>
      <c r="AE702" s="158">
        <f t="shared" si="187"/>
        <v>1</v>
      </c>
      <c r="AF702" s="157" t="str" cm="1">
        <f t="array" ref="AF702">IF(D702="Electric","--",IF(D702="Diesel",_xlfn._xlws.FILTER(DFCF2[Fuel_NOX],(DFCF2[MY]=E702)),""))</f>
        <v/>
      </c>
      <c r="AG702" s="157" cm="1">
        <f t="array" ref="AG702">IF(D702="Electric","--",IF(D702="Gasoline",_xlfn._xlws.FILTER(GFCF2[Fuel_NOX],(GFCF2[MY]=E702)),""))</f>
        <v>0.97699999999999998</v>
      </c>
      <c r="AH702" s="157">
        <f t="shared" si="188"/>
        <v>0.97699999999999998</v>
      </c>
      <c r="AI702" s="158">
        <f t="shared" si="189"/>
        <v>0.16335360000000002</v>
      </c>
      <c r="AJ702" s="158">
        <f t="shared" si="190"/>
        <v>0.32009333759999997</v>
      </c>
      <c r="AK702" s="158">
        <f t="shared" si="191"/>
        <v>17.284225213929414</v>
      </c>
      <c r="AL702" s="158">
        <f t="shared" si="192"/>
        <v>33.868646522370732</v>
      </c>
      <c r="AM702" s="158">
        <f t="shared" si="193"/>
        <v>8.6421126069647063E-3</v>
      </c>
      <c r="AN702" s="158">
        <f t="shared" si="194"/>
        <v>1.6934323261185366E-2</v>
      </c>
      <c r="AO702" s="158">
        <f t="shared" si="195"/>
        <v>7.9490151758861358E-3</v>
      </c>
      <c r="AP702" s="157"/>
      <c r="AQ702" s="161"/>
      <c r="AR702" s="161"/>
      <c r="AS702" s="161" t="str">
        <f>IF(ISNA(VLOOKUP($B702,'2017 Emission Inventory'!$B$2:$B$803,1,FALSE)),"No","Yes")</f>
        <v>No</v>
      </c>
      <c r="AT702" s="161" t="str">
        <f>IFERROR(INDEX('2017 Emission Inventory'!$C$2:$C$803,MATCH($B702,'2017 Emission Inventory'!$B$2:$B$803,0)),"")</f>
        <v/>
      </c>
      <c r="AU702" s="161" t="str">
        <f>IFERROR(INDEX('2017 Emission Inventory'!$D$2:$D$803,MATCH($B702,'2017 Emission Inventory'!$B$2:$B$803,0)),"")</f>
        <v/>
      </c>
      <c r="AV702" s="161" t="str">
        <f>IFERROR(INDEX('2017 Emission Inventory'!$E$2:$E$803,MATCH($B702,'2017 Emission Inventory'!$B$2:$B$803,0)),"")</f>
        <v/>
      </c>
      <c r="AW702" s="161" t="str">
        <f>IFERROR(INDEX('2017 Emission Inventory'!$F$2:$F$803,MATCH($B702,'2017 Emission Inventory'!$B$2:$B$803,0)),"")</f>
        <v/>
      </c>
      <c r="AX702" s="161" t="str">
        <f>IFERROR(INDEX('2017 Emission Inventory'!$G$2:$G$803,MATCH($B702,'2017 Emission Inventory'!$B$2:$B$803,0)),"")</f>
        <v/>
      </c>
      <c r="AY702" s="162" t="str">
        <f>IFERROR(INDEX('2017 Emission Inventory'!$AL$2:$AL$803,MATCH($B702,'2017 Emission Inventory'!$B$2:$B$803,0)),"")</f>
        <v/>
      </c>
      <c r="AZ702" s="163" t="e">
        <f t="shared" si="196"/>
        <v>#VALUE!</v>
      </c>
      <c r="BB702" s="166"/>
    </row>
    <row r="703" spans="1:54" s="160" customFormat="1" x14ac:dyDescent="0.35">
      <c r="A703" s="157">
        <v>702</v>
      </c>
      <c r="B703" s="157">
        <v>414804</v>
      </c>
      <c r="C703" s="157" t="s">
        <v>576</v>
      </c>
      <c r="D703" s="157" t="s">
        <v>16</v>
      </c>
      <c r="E703" s="157">
        <v>2018</v>
      </c>
      <c r="F703" s="157">
        <v>285</v>
      </c>
      <c r="G703" s="157">
        <v>842</v>
      </c>
      <c r="H703" s="157"/>
      <c r="I703" s="157">
        <f t="shared" si="180"/>
        <v>300</v>
      </c>
      <c r="J703" s="157" t="str">
        <f>IF(D703="Electric","--",IF(D703="Diesel",VLOOKUP(C703,[2]ORDLF!A:B,2,FALSE),""))</f>
        <v/>
      </c>
      <c r="K703" s="157">
        <f>IF(D703="Electric","--",IF(D703="Gasoline",VLOOKUP(C703,LSILF!A:C,3,FALSE),""))</f>
        <v>0.2</v>
      </c>
      <c r="L703" s="158">
        <f t="shared" si="197"/>
        <v>0.2</v>
      </c>
      <c r="M703" s="157" t="str" cm="1">
        <f t="array" ref="M703">IF(D703="Electric","--",IF(D703="Diesel",_xlfn._xlws.FILTER(DIESCH[CH Cap],(DIESCH[HP Bin]=I703)),""))</f>
        <v/>
      </c>
      <c r="N703" s="157" cm="1">
        <f t="array" ref="N703">IF(D703="Electric","--",IF(D703="Gasoline",_xlfn._xlws.FILTER(LSICH[CH Cap],(LSICH[Fuel Type]=D703)*(LSICH[MY]=E703)),""))</f>
        <v>10000</v>
      </c>
      <c r="O703" s="157">
        <f t="shared" si="181"/>
        <v>10000</v>
      </c>
      <c r="P703" s="157">
        <f t="shared" si="182"/>
        <v>1684</v>
      </c>
      <c r="Q703" s="157" t="str" cm="1">
        <f t="array" ref="Q703">IF(D703="Electric","--",IF(D703="Diesel",_xlfn._xlws.FILTER(ORDEF[HC-ZH (g/hp-hr)],(ORDEF[HP]=I703)*(ORDEF[Model_Year]=E703)),""))</f>
        <v/>
      </c>
      <c r="R703" s="157" cm="1">
        <f t="array" ref="R703">IF(D703="Electric","--",IF(D703="Gasoline",_xlfn._xlws.FILTER(LSIEF[HC-ZH (g/hp-hr)],(LSIEF[Fuel]=D703)*(LSIEF[HP Bin]=I703)*(LSIEF[Model Year]=E703)),""))</f>
        <v>0.129</v>
      </c>
      <c r="S703" s="158">
        <f t="shared" si="183"/>
        <v>0.129</v>
      </c>
      <c r="T703" s="159" t="str" cm="1">
        <f t="array" ref="T703">IF(D703="Electric","--",IF(D703="Diesel",_xlfn._xlws.FILTER(ORDEF[HCDR],(ORDEF[HP]=I703)*(ORDEF[Model_Year]=E703),),""))</f>
        <v/>
      </c>
      <c r="U703" s="159" cm="1">
        <f t="array" ref="U703">IF(D703="Electric","--",IF(D703="Gasoline",_xlfn._xlws.FILTER(LSIEF[HC DR],(LSIEF[Fuel]=D703)*(LSIEF[HP Bin]=I703)*(LSIEF[Model Year]=E703)),""))</f>
        <v>1.0200000000000001E-5</v>
      </c>
      <c r="V703" s="159">
        <f t="shared" si="184"/>
        <v>1.0200000000000001E-5</v>
      </c>
      <c r="W703" s="158" t="str" cm="1">
        <f t="array" ref="W703">IF(D703="Electric","--",IF(D703="Diesel",_xlfn._xlws.FILTER(ORDEF[NOXzh],(ORDEF[HP]=I703)*(ORDEF[Model_Year]=E703)),""))</f>
        <v/>
      </c>
      <c r="X703" s="158" cm="1">
        <f t="array" ref="X703">IF(D703="Electric","--",IF(D703="Gasoline",_xlfn._xlws.FILTER(LSIEF[NOX-ZH (g/hp-hr)],(LSIEF[Fuel]=D703)*(LSIEF[HP Bin]=I703)*(LSIEF[Model Year]=E703)),""))</f>
        <v>0.13700000000000001</v>
      </c>
      <c r="Y703" s="158">
        <f t="shared" si="185"/>
        <v>0.13700000000000001</v>
      </c>
      <c r="Z703" s="159" t="str" cm="1">
        <f t="array" ref="Z703">IF(D703="Electric","--",IF(D703="Diesel",_xlfn._xlws.FILTER(ORDEF[NOXdr],(ORDEF[HP]=I703)*(ORDEF[Model_Year]=E703)),""))</f>
        <v/>
      </c>
      <c r="AA703" s="159" cm="1">
        <f t="array" ref="AA703">IF(E703="Electric","--",IF(D703="Gasoline",_xlfn._xlws.FILTER(LSIEF[NOX DR],(LSIEF[Fuel]=D703)*(LSIEF[HP Bin]=I703)*(LSIEF[Model Year]=E703)),""))</f>
        <v>5.66E-5</v>
      </c>
      <c r="AB703" s="159">
        <f t="shared" si="186"/>
        <v>5.66E-5</v>
      </c>
      <c r="AC703" s="158" t="str" cm="1">
        <f t="array" ref="AC703">IF(D703="Electric","--",IF(D703="Diesel",_xlfn._xlws.FILTER(DFCF2[Fuel_HC],(DFCF2[MY]=E703)),""))</f>
        <v/>
      </c>
      <c r="AD703" s="158" cm="1">
        <f t="array" ref="AD703">IF(D703="Electric","--",IF(D703="Gasoline",_xlfn._xlws.FILTER(GFCF2[Fuel_HC],(GFCF2[MY]=E703)),""))</f>
        <v>1</v>
      </c>
      <c r="AE703" s="158">
        <f t="shared" si="187"/>
        <v>1</v>
      </c>
      <c r="AF703" s="157" t="str" cm="1">
        <f t="array" ref="AF703">IF(D703="Electric","--",IF(D703="Diesel",_xlfn._xlws.FILTER(DFCF2[Fuel_NOX],(DFCF2[MY]=E703)),""))</f>
        <v/>
      </c>
      <c r="AG703" s="157" cm="1">
        <f t="array" ref="AG703">IF(D703="Electric","--",IF(D703="Gasoline",_xlfn._xlws.FILTER(GFCF2[Fuel_NOX],(GFCF2[MY]=E703)),""))</f>
        <v>0.97699999999999998</v>
      </c>
      <c r="AH703" s="157">
        <f t="shared" si="188"/>
        <v>0.97699999999999998</v>
      </c>
      <c r="AI703" s="158">
        <f t="shared" si="189"/>
        <v>0.1461768</v>
      </c>
      <c r="AJ703" s="158">
        <f t="shared" si="190"/>
        <v>0.22697116880000001</v>
      </c>
      <c r="AK703" s="158">
        <f t="shared" si="191"/>
        <v>15.466771055253862</v>
      </c>
      <c r="AL703" s="158">
        <f t="shared" si="192"/>
        <v>24.015514801069514</v>
      </c>
      <c r="AM703" s="158">
        <f t="shared" si="193"/>
        <v>7.7333855276269315E-3</v>
      </c>
      <c r="AN703" s="158">
        <f t="shared" si="194"/>
        <v>1.2007757400534759E-2</v>
      </c>
      <c r="AO703" s="158">
        <f t="shared" si="195"/>
        <v>7.1131680083112514E-3</v>
      </c>
      <c r="AP703" s="157"/>
      <c r="AQ703" s="161"/>
      <c r="AR703" s="161"/>
      <c r="AS703" s="161" t="str">
        <f>IF(ISNA(VLOOKUP($B703,'2017 Emission Inventory'!$B$2:$B$803,1,FALSE)),"No","Yes")</f>
        <v>No</v>
      </c>
      <c r="AT703" s="161" t="str">
        <f>IFERROR(INDEX('2017 Emission Inventory'!$C$2:$C$803,MATCH($B703,'2017 Emission Inventory'!$B$2:$B$803,0)),"")</f>
        <v/>
      </c>
      <c r="AU703" s="161" t="str">
        <f>IFERROR(INDEX('2017 Emission Inventory'!$D$2:$D$803,MATCH($B703,'2017 Emission Inventory'!$B$2:$B$803,0)),"")</f>
        <v/>
      </c>
      <c r="AV703" s="161" t="str">
        <f>IFERROR(INDEX('2017 Emission Inventory'!$E$2:$E$803,MATCH($B703,'2017 Emission Inventory'!$B$2:$B$803,0)),"")</f>
        <v/>
      </c>
      <c r="AW703" s="161" t="str">
        <f>IFERROR(INDEX('2017 Emission Inventory'!$F$2:$F$803,MATCH($B703,'2017 Emission Inventory'!$B$2:$B$803,0)),"")</f>
        <v/>
      </c>
      <c r="AX703" s="161" t="str">
        <f>IFERROR(INDEX('2017 Emission Inventory'!$G$2:$G$803,MATCH($B703,'2017 Emission Inventory'!$B$2:$B$803,0)),"")</f>
        <v/>
      </c>
      <c r="AY703" s="162" t="str">
        <f>IFERROR(INDEX('2017 Emission Inventory'!$AL$2:$AL$803,MATCH($B703,'2017 Emission Inventory'!$B$2:$B$803,0)),"")</f>
        <v/>
      </c>
      <c r="AZ703" s="163" t="e">
        <f t="shared" si="196"/>
        <v>#VALUE!</v>
      </c>
      <c r="BB703" s="166"/>
    </row>
    <row r="704" spans="1:54" s="160" customFormat="1" x14ac:dyDescent="0.35">
      <c r="A704" s="157">
        <v>703</v>
      </c>
      <c r="B704" s="157">
        <v>414934</v>
      </c>
      <c r="C704" s="157" t="s">
        <v>576</v>
      </c>
      <c r="D704" s="157" t="s">
        <v>16</v>
      </c>
      <c r="E704" s="157">
        <v>2019</v>
      </c>
      <c r="F704" s="157">
        <v>385</v>
      </c>
      <c r="G704" s="157">
        <v>842</v>
      </c>
      <c r="H704" s="157"/>
      <c r="I704" s="157">
        <f t="shared" si="180"/>
        <v>600</v>
      </c>
      <c r="J704" s="157" t="str">
        <f>IF(D704="Electric","--",IF(D704="Diesel",VLOOKUP(C704,[2]ORDLF!A:B,2,FALSE),""))</f>
        <v/>
      </c>
      <c r="K704" s="157">
        <f>IF(D704="Electric","--",IF(D704="Gasoline",VLOOKUP(C704,LSILF!A:C,3,FALSE),""))</f>
        <v>0.2</v>
      </c>
      <c r="L704" s="158">
        <f t="shared" si="197"/>
        <v>0.2</v>
      </c>
      <c r="M704" s="157" t="str" cm="1">
        <f t="array" ref="M704">IF(D704="Electric","--",IF(D704="Diesel",_xlfn._xlws.FILTER(DIESCH[CH Cap],(DIESCH[HP Bin]=I704)),""))</f>
        <v/>
      </c>
      <c r="N704" s="157" cm="1">
        <f t="array" ref="N704">IF(D704="Electric","--",IF(D704="Gasoline",_xlfn._xlws.FILTER(LSICH[CH Cap],(LSICH[Fuel Type]=D704)*(LSICH[MY]=E704)),""))</f>
        <v>10000</v>
      </c>
      <c r="O704" s="157">
        <f t="shared" si="181"/>
        <v>10000</v>
      </c>
      <c r="P704" s="157">
        <f t="shared" si="182"/>
        <v>842</v>
      </c>
      <c r="Q704" s="157" t="str" cm="1">
        <f t="array" ref="Q704">IF(D704="Electric","--",IF(D704="Diesel",_xlfn._xlws.FILTER(ORDEF[HC-ZH (g/hp-hr)],(ORDEF[HP]=I704)*(ORDEF[Model_Year]=E704)),""))</f>
        <v/>
      </c>
      <c r="R704" s="157" cm="1">
        <f t="array" ref="R704">IF(D704="Electric","--",IF(D704="Gasoline",_xlfn._xlws.FILTER(LSIEF[HC-ZH (g/hp-hr)],(LSIEF[Fuel]=D704)*(LSIEF[HP Bin]=I704)*(LSIEF[Model Year]=E704)),""))</f>
        <v>0.129</v>
      </c>
      <c r="S704" s="158">
        <f t="shared" si="183"/>
        <v>0.129</v>
      </c>
      <c r="T704" s="159" t="str" cm="1">
        <f t="array" ref="T704">IF(D704="Electric","--",IF(D704="Diesel",_xlfn._xlws.FILTER(ORDEF[HCDR],(ORDEF[HP]=I704)*(ORDEF[Model_Year]=E704),),""))</f>
        <v/>
      </c>
      <c r="U704" s="159" cm="1">
        <f t="array" ref="U704">IF(D704="Electric","--",IF(D704="Gasoline",_xlfn._xlws.FILTER(LSIEF[HC DR],(LSIEF[Fuel]=D704)*(LSIEF[HP Bin]=I704)*(LSIEF[Model Year]=E704)),""))</f>
        <v>1.0200000000000001E-5</v>
      </c>
      <c r="V704" s="159">
        <f t="shared" si="184"/>
        <v>1.0200000000000001E-5</v>
      </c>
      <c r="W704" s="158" t="str" cm="1">
        <f t="array" ref="W704">IF(D704="Electric","--",IF(D704="Diesel",_xlfn._xlws.FILTER(ORDEF[NOXzh],(ORDEF[HP]=I704)*(ORDEF[Model_Year]=E704)),""))</f>
        <v/>
      </c>
      <c r="X704" s="158" cm="1">
        <f t="array" ref="X704">IF(D704="Electric","--",IF(D704="Gasoline",_xlfn._xlws.FILTER(LSIEF[NOX-ZH (g/hp-hr)],(LSIEF[Fuel]=D704)*(LSIEF[HP Bin]=I704)*(LSIEF[Model Year]=E704)),""))</f>
        <v>0.13700000000000001</v>
      </c>
      <c r="Y704" s="158">
        <f t="shared" si="185"/>
        <v>0.13700000000000001</v>
      </c>
      <c r="Z704" s="159" t="str" cm="1">
        <f t="array" ref="Z704">IF(D704="Electric","--",IF(D704="Diesel",_xlfn._xlws.FILTER(ORDEF[NOXdr],(ORDEF[HP]=I704)*(ORDEF[Model_Year]=E704)),""))</f>
        <v/>
      </c>
      <c r="AA704" s="159" cm="1">
        <f t="array" ref="AA704">IF(E704="Electric","--",IF(D704="Gasoline",_xlfn._xlws.FILTER(LSIEF[NOX DR],(LSIEF[Fuel]=D704)*(LSIEF[HP Bin]=I704)*(LSIEF[Model Year]=E704)),""))</f>
        <v>5.66E-5</v>
      </c>
      <c r="AB704" s="159">
        <f t="shared" si="186"/>
        <v>5.66E-5</v>
      </c>
      <c r="AC704" s="158" t="str" cm="1">
        <f t="array" ref="AC704">IF(D704="Electric","--",IF(D704="Diesel",_xlfn._xlws.FILTER(DFCF2[Fuel_HC],(DFCF2[MY]=E704)),""))</f>
        <v/>
      </c>
      <c r="AD704" s="158" cm="1">
        <f t="array" ref="AD704">IF(D704="Electric","--",IF(D704="Gasoline",_xlfn._xlws.FILTER(GFCF2[Fuel_HC],(GFCF2[MY]=E704)),""))</f>
        <v>1</v>
      </c>
      <c r="AE704" s="158">
        <f t="shared" si="187"/>
        <v>1</v>
      </c>
      <c r="AF704" s="157" t="str" cm="1">
        <f t="array" ref="AF704">IF(D704="Electric","--",IF(D704="Diesel",_xlfn._xlws.FILTER(DFCF2[Fuel_NOX],(DFCF2[MY]=E704)),""))</f>
        <v/>
      </c>
      <c r="AG704" s="157" cm="1">
        <f t="array" ref="AG704">IF(D704="Electric","--",IF(D704="Gasoline",_xlfn._xlws.FILTER(GFCF2[Fuel_NOX],(GFCF2[MY]=E704)),""))</f>
        <v>0.97699999999999998</v>
      </c>
      <c r="AH704" s="157">
        <f t="shared" si="188"/>
        <v>0.97699999999999998</v>
      </c>
      <c r="AI704" s="158">
        <f t="shared" si="189"/>
        <v>0.1375884</v>
      </c>
      <c r="AJ704" s="158">
        <f t="shared" si="190"/>
        <v>0.1804100844</v>
      </c>
      <c r="AK704" s="158">
        <f t="shared" si="191"/>
        <v>19.666129581500677</v>
      </c>
      <c r="AL704" s="158">
        <f t="shared" si="192"/>
        <v>25.78682576161852</v>
      </c>
      <c r="AM704" s="158">
        <f t="shared" si="193"/>
        <v>9.8330647907503392E-3</v>
      </c>
      <c r="AN704" s="158">
        <f t="shared" si="194"/>
        <v>1.2893412880809261E-2</v>
      </c>
      <c r="AO704" s="158">
        <f t="shared" si="195"/>
        <v>9.0444529945321612E-3</v>
      </c>
      <c r="AP704" s="157"/>
      <c r="AQ704" s="161"/>
      <c r="AR704" s="161"/>
      <c r="AS704" s="161" t="str">
        <f>IF(ISNA(VLOOKUP($B704,'2017 Emission Inventory'!$B$2:$B$803,1,FALSE)),"No","Yes")</f>
        <v>No</v>
      </c>
      <c r="AT704" s="161" t="str">
        <f>IFERROR(INDEX('2017 Emission Inventory'!$C$2:$C$803,MATCH($B704,'2017 Emission Inventory'!$B$2:$B$803,0)),"")</f>
        <v/>
      </c>
      <c r="AU704" s="161" t="str">
        <f>IFERROR(INDEX('2017 Emission Inventory'!$D$2:$D$803,MATCH($B704,'2017 Emission Inventory'!$B$2:$B$803,0)),"")</f>
        <v/>
      </c>
      <c r="AV704" s="161" t="str">
        <f>IFERROR(INDEX('2017 Emission Inventory'!$E$2:$E$803,MATCH($B704,'2017 Emission Inventory'!$B$2:$B$803,0)),"")</f>
        <v/>
      </c>
      <c r="AW704" s="161" t="str">
        <f>IFERROR(INDEX('2017 Emission Inventory'!$F$2:$F$803,MATCH($B704,'2017 Emission Inventory'!$B$2:$B$803,0)),"")</f>
        <v/>
      </c>
      <c r="AX704" s="161" t="str">
        <f>IFERROR(INDEX('2017 Emission Inventory'!$G$2:$G$803,MATCH($B704,'2017 Emission Inventory'!$B$2:$B$803,0)),"")</f>
        <v/>
      </c>
      <c r="AY704" s="162" t="str">
        <f>IFERROR(INDEX('2017 Emission Inventory'!$AL$2:$AL$803,MATCH($B704,'2017 Emission Inventory'!$B$2:$B$803,0)),"")</f>
        <v/>
      </c>
      <c r="AZ704" s="163" t="e">
        <f t="shared" si="196"/>
        <v>#VALUE!</v>
      </c>
      <c r="BB704" s="166"/>
    </row>
    <row r="705" spans="1:54" s="160" customFormat="1" x14ac:dyDescent="0.35">
      <c r="A705" s="157">
        <v>704</v>
      </c>
      <c r="B705" s="157">
        <v>414940</v>
      </c>
      <c r="C705" s="157" t="s">
        <v>576</v>
      </c>
      <c r="D705" s="157" t="s">
        <v>16</v>
      </c>
      <c r="E705" s="157">
        <v>2019</v>
      </c>
      <c r="F705" s="157">
        <v>385</v>
      </c>
      <c r="G705" s="157">
        <v>842</v>
      </c>
      <c r="H705" s="157"/>
      <c r="I705" s="157">
        <f t="shared" si="180"/>
        <v>600</v>
      </c>
      <c r="J705" s="157" t="str">
        <f>IF(D705="Electric","--",IF(D705="Diesel",VLOOKUP(C705,[2]ORDLF!A:B,2,FALSE),""))</f>
        <v/>
      </c>
      <c r="K705" s="157">
        <f>IF(D705="Electric","--",IF(D705="Gasoline",VLOOKUP(C705,LSILF!A:C,3,FALSE),""))</f>
        <v>0.2</v>
      </c>
      <c r="L705" s="158">
        <f t="shared" si="197"/>
        <v>0.2</v>
      </c>
      <c r="M705" s="157" t="str" cm="1">
        <f t="array" ref="M705">IF(D705="Electric","--",IF(D705="Diesel",_xlfn._xlws.FILTER(DIESCH[CH Cap],(DIESCH[HP Bin]=I705)),""))</f>
        <v/>
      </c>
      <c r="N705" s="157" cm="1">
        <f t="array" ref="N705">IF(D705="Electric","--",IF(D705="Gasoline",_xlfn._xlws.FILTER(LSICH[CH Cap],(LSICH[Fuel Type]=D705)*(LSICH[MY]=E705)),""))</f>
        <v>10000</v>
      </c>
      <c r="O705" s="157">
        <f t="shared" si="181"/>
        <v>10000</v>
      </c>
      <c r="P705" s="157">
        <f t="shared" si="182"/>
        <v>842</v>
      </c>
      <c r="Q705" s="157" t="str" cm="1">
        <f t="array" ref="Q705">IF(D705="Electric","--",IF(D705="Diesel",_xlfn._xlws.FILTER(ORDEF[HC-ZH (g/hp-hr)],(ORDEF[HP]=I705)*(ORDEF[Model_Year]=E705)),""))</f>
        <v/>
      </c>
      <c r="R705" s="157" cm="1">
        <f t="array" ref="R705">IF(D705="Electric","--",IF(D705="Gasoline",_xlfn._xlws.FILTER(LSIEF[HC-ZH (g/hp-hr)],(LSIEF[Fuel]=D705)*(LSIEF[HP Bin]=I705)*(LSIEF[Model Year]=E705)),""))</f>
        <v>0.129</v>
      </c>
      <c r="S705" s="158">
        <f t="shared" si="183"/>
        <v>0.129</v>
      </c>
      <c r="T705" s="159" t="str" cm="1">
        <f t="array" ref="T705">IF(D705="Electric","--",IF(D705="Diesel",_xlfn._xlws.FILTER(ORDEF[HCDR],(ORDEF[HP]=I705)*(ORDEF[Model_Year]=E705),),""))</f>
        <v/>
      </c>
      <c r="U705" s="159" cm="1">
        <f t="array" ref="U705">IF(D705="Electric","--",IF(D705="Gasoline",_xlfn._xlws.FILTER(LSIEF[HC DR],(LSIEF[Fuel]=D705)*(LSIEF[HP Bin]=I705)*(LSIEF[Model Year]=E705)),""))</f>
        <v>1.0200000000000001E-5</v>
      </c>
      <c r="V705" s="159">
        <f t="shared" si="184"/>
        <v>1.0200000000000001E-5</v>
      </c>
      <c r="W705" s="158" t="str" cm="1">
        <f t="array" ref="W705">IF(D705="Electric","--",IF(D705="Diesel",_xlfn._xlws.FILTER(ORDEF[NOXzh],(ORDEF[HP]=I705)*(ORDEF[Model_Year]=E705)),""))</f>
        <v/>
      </c>
      <c r="X705" s="158" cm="1">
        <f t="array" ref="X705">IF(D705="Electric","--",IF(D705="Gasoline",_xlfn._xlws.FILTER(LSIEF[NOX-ZH (g/hp-hr)],(LSIEF[Fuel]=D705)*(LSIEF[HP Bin]=I705)*(LSIEF[Model Year]=E705)),""))</f>
        <v>0.13700000000000001</v>
      </c>
      <c r="Y705" s="158">
        <f t="shared" si="185"/>
        <v>0.13700000000000001</v>
      </c>
      <c r="Z705" s="159" t="str" cm="1">
        <f t="array" ref="Z705">IF(D705="Electric","--",IF(D705="Diesel",_xlfn._xlws.FILTER(ORDEF[NOXdr],(ORDEF[HP]=I705)*(ORDEF[Model_Year]=E705)),""))</f>
        <v/>
      </c>
      <c r="AA705" s="159" cm="1">
        <f t="array" ref="AA705">IF(E705="Electric","--",IF(D705="Gasoline",_xlfn._xlws.FILTER(LSIEF[NOX DR],(LSIEF[Fuel]=D705)*(LSIEF[HP Bin]=I705)*(LSIEF[Model Year]=E705)),""))</f>
        <v>5.66E-5</v>
      </c>
      <c r="AB705" s="159">
        <f t="shared" si="186"/>
        <v>5.66E-5</v>
      </c>
      <c r="AC705" s="158" t="str" cm="1">
        <f t="array" ref="AC705">IF(D705="Electric","--",IF(D705="Diesel",_xlfn._xlws.FILTER(DFCF2[Fuel_HC],(DFCF2[MY]=E705)),""))</f>
        <v/>
      </c>
      <c r="AD705" s="158" cm="1">
        <f t="array" ref="AD705">IF(D705="Electric","--",IF(D705="Gasoline",_xlfn._xlws.FILTER(GFCF2[Fuel_HC],(GFCF2[MY]=E705)),""))</f>
        <v>1</v>
      </c>
      <c r="AE705" s="158">
        <f t="shared" si="187"/>
        <v>1</v>
      </c>
      <c r="AF705" s="157" t="str" cm="1">
        <f t="array" ref="AF705">IF(D705="Electric","--",IF(D705="Diesel",_xlfn._xlws.FILTER(DFCF2[Fuel_NOX],(DFCF2[MY]=E705)),""))</f>
        <v/>
      </c>
      <c r="AG705" s="157" cm="1">
        <f t="array" ref="AG705">IF(D705="Electric","--",IF(D705="Gasoline",_xlfn._xlws.FILTER(GFCF2[Fuel_NOX],(GFCF2[MY]=E705)),""))</f>
        <v>0.97699999999999998</v>
      </c>
      <c r="AH705" s="157">
        <f t="shared" si="188"/>
        <v>0.97699999999999998</v>
      </c>
      <c r="AI705" s="158">
        <f t="shared" si="189"/>
        <v>0.1375884</v>
      </c>
      <c r="AJ705" s="158">
        <f t="shared" si="190"/>
        <v>0.1804100844</v>
      </c>
      <c r="AK705" s="158">
        <f t="shared" si="191"/>
        <v>19.666129581500677</v>
      </c>
      <c r="AL705" s="158">
        <f t="shared" si="192"/>
        <v>25.78682576161852</v>
      </c>
      <c r="AM705" s="158">
        <f t="shared" si="193"/>
        <v>9.8330647907503392E-3</v>
      </c>
      <c r="AN705" s="158">
        <f t="shared" si="194"/>
        <v>1.2893412880809261E-2</v>
      </c>
      <c r="AO705" s="158">
        <f t="shared" si="195"/>
        <v>9.0444529945321612E-3</v>
      </c>
      <c r="AP705" s="157"/>
      <c r="AQ705" s="161"/>
      <c r="AR705" s="161"/>
      <c r="AS705" s="161" t="str">
        <f>IF(ISNA(VLOOKUP($B705,'2017 Emission Inventory'!$B$2:$B$803,1,FALSE)),"No","Yes")</f>
        <v>No</v>
      </c>
      <c r="AT705" s="161" t="str">
        <f>IFERROR(INDEX('2017 Emission Inventory'!$C$2:$C$803,MATCH($B705,'2017 Emission Inventory'!$B$2:$B$803,0)),"")</f>
        <v/>
      </c>
      <c r="AU705" s="161" t="str">
        <f>IFERROR(INDEX('2017 Emission Inventory'!$D$2:$D$803,MATCH($B705,'2017 Emission Inventory'!$B$2:$B$803,0)),"")</f>
        <v/>
      </c>
      <c r="AV705" s="161" t="str">
        <f>IFERROR(INDEX('2017 Emission Inventory'!$E$2:$E$803,MATCH($B705,'2017 Emission Inventory'!$B$2:$B$803,0)),"")</f>
        <v/>
      </c>
      <c r="AW705" s="161" t="str">
        <f>IFERROR(INDEX('2017 Emission Inventory'!$F$2:$F$803,MATCH($B705,'2017 Emission Inventory'!$B$2:$B$803,0)),"")</f>
        <v/>
      </c>
      <c r="AX705" s="161" t="str">
        <f>IFERROR(INDEX('2017 Emission Inventory'!$G$2:$G$803,MATCH($B705,'2017 Emission Inventory'!$B$2:$B$803,0)),"")</f>
        <v/>
      </c>
      <c r="AY705" s="162" t="str">
        <f>IFERROR(INDEX('2017 Emission Inventory'!$AL$2:$AL$803,MATCH($B705,'2017 Emission Inventory'!$B$2:$B$803,0)),"")</f>
        <v/>
      </c>
      <c r="AZ705" s="163" t="e">
        <f t="shared" si="196"/>
        <v>#VALUE!</v>
      </c>
      <c r="BB705" s="166"/>
    </row>
    <row r="706" spans="1:54" s="160" customFormat="1" x14ac:dyDescent="0.35">
      <c r="A706" s="157">
        <v>705</v>
      </c>
      <c r="B706" s="157">
        <v>416207</v>
      </c>
      <c r="C706" s="157" t="s">
        <v>576</v>
      </c>
      <c r="D706" s="157" t="s">
        <v>16</v>
      </c>
      <c r="E706" s="157">
        <v>2019</v>
      </c>
      <c r="F706" s="157">
        <v>285</v>
      </c>
      <c r="G706" s="157">
        <v>842</v>
      </c>
      <c r="H706" s="157"/>
      <c r="I706" s="157">
        <f t="shared" ref="I706:I720" si="198">IF(AND(F706&lt;25,F706&gt;0),25,IF(AND(F706&lt;50,F706&gt;=25),50,IF(AND(F706&lt;75,F706&gt;=50),75,IF(AND(F706&lt;100,F706&gt;=75),100,IF(AND(F706&lt;175,F706&gt;=100),175,IF(AND(F706&lt;300,F706&gt;=175),300,IF(AND(F706&lt;600,F706&gt;=300),600,IF(AND(F706&lt;750,F706&gt;=600),750,IF(F706&gt;750,9999)))))))))</f>
        <v>300</v>
      </c>
      <c r="J706" s="157" t="str">
        <f>IF(D706="Electric","--",IF(D706="Diesel",VLOOKUP(C706,[2]ORDLF!A:B,2,FALSE),""))</f>
        <v/>
      </c>
      <c r="K706" s="157">
        <f>IF(D706="Electric","--",IF(D706="Gasoline",VLOOKUP(C706,LSILF!A:C,3,FALSE),""))</f>
        <v>0.2</v>
      </c>
      <c r="L706" s="158">
        <f t="shared" si="197"/>
        <v>0.2</v>
      </c>
      <c r="M706" s="157" t="str" cm="1">
        <f t="array" ref="M706">IF(D706="Electric","--",IF(D706="Diesel",_xlfn._xlws.FILTER(DIESCH[CH Cap],(DIESCH[HP Bin]=I706)),""))</f>
        <v/>
      </c>
      <c r="N706" s="157" cm="1">
        <f t="array" ref="N706">IF(D706="Electric","--",IF(D706="Gasoline",_xlfn._xlws.FILTER(LSICH[CH Cap],(LSICH[Fuel Type]=D706)*(LSICH[MY]=E706)),""))</f>
        <v>10000</v>
      </c>
      <c r="O706" s="157">
        <f t="shared" ref="O706:O769" si="199">SUM(M706:N706)</f>
        <v>10000</v>
      </c>
      <c r="P706" s="157">
        <f t="shared" ref="P706:P720" si="200">ABS(IF(E706=$AR$1,G706,(G706*($AR$1-E706))))</f>
        <v>842</v>
      </c>
      <c r="Q706" s="157" t="str" cm="1">
        <f t="array" ref="Q706">IF(D706="Electric","--",IF(D706="Diesel",_xlfn._xlws.FILTER(ORDEF[HC-ZH (g/hp-hr)],(ORDEF[HP]=I706)*(ORDEF[Model_Year]=E706)),""))</f>
        <v/>
      </c>
      <c r="R706" s="157" cm="1">
        <f t="array" ref="R706">IF(D706="Electric","--",IF(D706="Gasoline",_xlfn._xlws.FILTER(LSIEF[HC-ZH (g/hp-hr)],(LSIEF[Fuel]=D706)*(LSIEF[HP Bin]=I706)*(LSIEF[Model Year]=E706)),""))</f>
        <v>0.129</v>
      </c>
      <c r="S706" s="158">
        <f t="shared" ref="S706:S769" si="201">SUM(Q706:R706)</f>
        <v>0.129</v>
      </c>
      <c r="T706" s="159" t="str" cm="1">
        <f t="array" ref="T706">IF(D706="Electric","--",IF(D706="Diesel",_xlfn._xlws.FILTER(ORDEF[HCDR],(ORDEF[HP]=I706)*(ORDEF[Model_Year]=E706),),""))</f>
        <v/>
      </c>
      <c r="U706" s="159" cm="1">
        <f t="array" ref="U706">IF(D706="Electric","--",IF(D706="Gasoline",_xlfn._xlws.FILTER(LSIEF[HC DR],(LSIEF[Fuel]=D706)*(LSIEF[HP Bin]=I706)*(LSIEF[Model Year]=E706)),""))</f>
        <v>1.0200000000000001E-5</v>
      </c>
      <c r="V706" s="159">
        <f t="shared" ref="V706:V769" si="202">SUM(T706:U706)</f>
        <v>1.0200000000000001E-5</v>
      </c>
      <c r="W706" s="158" t="str" cm="1">
        <f t="array" ref="W706">IF(D706="Electric","--",IF(D706="Diesel",_xlfn._xlws.FILTER(ORDEF[NOXzh],(ORDEF[HP]=I706)*(ORDEF[Model_Year]=E706)),""))</f>
        <v/>
      </c>
      <c r="X706" s="158" cm="1">
        <f t="array" ref="X706">IF(D706="Electric","--",IF(D706="Gasoline",_xlfn._xlws.FILTER(LSIEF[NOX-ZH (g/hp-hr)],(LSIEF[Fuel]=D706)*(LSIEF[HP Bin]=I706)*(LSIEF[Model Year]=E706)),""))</f>
        <v>0.13700000000000001</v>
      </c>
      <c r="Y706" s="158">
        <f t="shared" ref="Y706:Y769" si="203">SUM(W706:X706)</f>
        <v>0.13700000000000001</v>
      </c>
      <c r="Z706" s="159" t="str" cm="1">
        <f t="array" ref="Z706">IF(D706="Electric","--",IF(D706="Diesel",_xlfn._xlws.FILTER(ORDEF[NOXdr],(ORDEF[HP]=I706)*(ORDEF[Model_Year]=E706)),""))</f>
        <v/>
      </c>
      <c r="AA706" s="159" cm="1">
        <f t="array" ref="AA706">IF(E706="Electric","--",IF(D706="Gasoline",_xlfn._xlws.FILTER(LSIEF[NOX DR],(LSIEF[Fuel]=D706)*(LSIEF[HP Bin]=I706)*(LSIEF[Model Year]=E706)),""))</f>
        <v>5.66E-5</v>
      </c>
      <c r="AB706" s="159">
        <f t="shared" ref="AB706:AB769" si="204">SUM(Z706:AA706)</f>
        <v>5.66E-5</v>
      </c>
      <c r="AC706" s="158" t="str" cm="1">
        <f t="array" ref="AC706">IF(D706="Electric","--",IF(D706="Diesel",_xlfn._xlws.FILTER(DFCF2[Fuel_HC],(DFCF2[MY]=E706)),""))</f>
        <v/>
      </c>
      <c r="AD706" s="158" cm="1">
        <f t="array" ref="AD706">IF(D706="Electric","--",IF(D706="Gasoline",_xlfn._xlws.FILTER(GFCF2[Fuel_HC],(GFCF2[MY]=E706)),""))</f>
        <v>1</v>
      </c>
      <c r="AE706" s="158">
        <f t="shared" ref="AE706:AE769" si="205">SUM(AC706:AD706)</f>
        <v>1</v>
      </c>
      <c r="AF706" s="157" t="str" cm="1">
        <f t="array" ref="AF706">IF(D706="Electric","--",IF(D706="Diesel",_xlfn._xlws.FILTER(DFCF2[Fuel_NOX],(DFCF2[MY]=E706)),""))</f>
        <v/>
      </c>
      <c r="AG706" s="157" cm="1">
        <f t="array" ref="AG706">IF(D706="Electric","--",IF(D706="Gasoline",_xlfn._xlws.FILTER(GFCF2[Fuel_NOX],(GFCF2[MY]=E706)),""))</f>
        <v>0.97699999999999998</v>
      </c>
      <c r="AH706" s="157">
        <f t="shared" ref="AH706:AH769" si="206">SUM(AF706:AG706)</f>
        <v>0.97699999999999998</v>
      </c>
      <c r="AI706" s="158">
        <f t="shared" ref="AI706:AI720" si="207">IFERROR((S706+V706*IF(P706&gt;O706,O706,P706))*AE706,"0")</f>
        <v>0.1375884</v>
      </c>
      <c r="AJ706" s="158">
        <f t="shared" ref="AJ706:AJ720" si="208">IFERROR((Y706+AB706*IF(P706&gt;O706,O706,P706))*AH706,"0")</f>
        <v>0.1804100844</v>
      </c>
      <c r="AK706" s="158">
        <f t="shared" ref="AK706:AK720" si="209">IF($D706="Electric","--",CONVERT(AI706*$F706*$L706*$G706,"g","lbm"))</f>
        <v>14.558043975916084</v>
      </c>
      <c r="AL706" s="158">
        <f t="shared" ref="AL706:AL720" si="210">IF($D706="Electric","--",CONVERT(AJ706*$F706*$L706*$G706,"g","lbm"))</f>
        <v>19.088948940418906</v>
      </c>
      <c r="AM706" s="158">
        <f t="shared" ref="AM706:AM720" si="211">IF($D706="Electric","--",CONVERT(AK706,"lbm","ton"))</f>
        <v>7.2790219879580419E-3</v>
      </c>
      <c r="AN706" s="158">
        <f t="shared" ref="AN706:AN720" si="212">IF($D706="Electric","--",CONVERT(AL706,"lbm","ton"))</f>
        <v>9.5444744702094537E-3</v>
      </c>
      <c r="AO706" s="158">
        <f t="shared" ref="AO706:AO720" si="213">IF(D706="Electric",AM706,IF(D706="Diesel",AM706*1.21,AM706*0.9198))</f>
        <v>6.6952444245238062E-3</v>
      </c>
      <c r="AP706" s="157"/>
      <c r="AQ706" s="161"/>
      <c r="AR706" s="161"/>
      <c r="AS706" s="161" t="str">
        <f>IF(ISNA(VLOOKUP($B706,'2017 Emission Inventory'!$B$2:$B$803,1,FALSE)),"No","Yes")</f>
        <v>No</v>
      </c>
      <c r="AT706" s="161" t="str">
        <f>IFERROR(INDEX('2017 Emission Inventory'!$C$2:$C$803,MATCH($B706,'2017 Emission Inventory'!$B$2:$B$803,0)),"")</f>
        <v/>
      </c>
      <c r="AU706" s="161" t="str">
        <f>IFERROR(INDEX('2017 Emission Inventory'!$D$2:$D$803,MATCH($B706,'2017 Emission Inventory'!$B$2:$B$803,0)),"")</f>
        <v/>
      </c>
      <c r="AV706" s="161" t="str">
        <f>IFERROR(INDEX('2017 Emission Inventory'!$E$2:$E$803,MATCH($B706,'2017 Emission Inventory'!$B$2:$B$803,0)),"")</f>
        <v/>
      </c>
      <c r="AW706" s="161" t="str">
        <f>IFERROR(INDEX('2017 Emission Inventory'!$F$2:$F$803,MATCH($B706,'2017 Emission Inventory'!$B$2:$B$803,0)),"")</f>
        <v/>
      </c>
      <c r="AX706" s="161" t="str">
        <f>IFERROR(INDEX('2017 Emission Inventory'!$G$2:$G$803,MATCH($B706,'2017 Emission Inventory'!$B$2:$B$803,0)),"")</f>
        <v/>
      </c>
      <c r="AY706" s="162" t="str">
        <f>IFERROR(INDEX('2017 Emission Inventory'!$AL$2:$AL$803,MATCH($B706,'2017 Emission Inventory'!$B$2:$B$803,0)),"")</f>
        <v/>
      </c>
      <c r="AZ706" s="163" t="e">
        <f t="shared" ref="AZ706:AZ769" si="214">AL706-AY706</f>
        <v>#VALUE!</v>
      </c>
      <c r="BB706" s="166"/>
    </row>
    <row r="707" spans="1:54" s="160" customFormat="1" x14ac:dyDescent="0.35">
      <c r="A707" s="157">
        <v>706</v>
      </c>
      <c r="B707" s="157">
        <v>416231</v>
      </c>
      <c r="C707" s="157" t="s">
        <v>576</v>
      </c>
      <c r="D707" s="157" t="s">
        <v>16</v>
      </c>
      <c r="E707" s="157">
        <v>2019</v>
      </c>
      <c r="F707" s="157">
        <v>285</v>
      </c>
      <c r="G707" s="157">
        <v>842</v>
      </c>
      <c r="H707" s="157"/>
      <c r="I707" s="157">
        <f t="shared" si="198"/>
        <v>300</v>
      </c>
      <c r="J707" s="157" t="str">
        <f>IF(D707="Electric","--",IF(D707="Diesel",VLOOKUP(C707,[2]ORDLF!A:B,2,FALSE),""))</f>
        <v/>
      </c>
      <c r="K707" s="157">
        <f>IF(D707="Electric","--",IF(D707="Gasoline",VLOOKUP(C707,LSILF!A:C,3,FALSE),""))</f>
        <v>0.2</v>
      </c>
      <c r="L707" s="158">
        <f t="shared" si="197"/>
        <v>0.2</v>
      </c>
      <c r="M707" s="157" t="str" cm="1">
        <f t="array" ref="M707">IF(D707="Electric","--",IF(D707="Diesel",_xlfn._xlws.FILTER(DIESCH[CH Cap],(DIESCH[HP Bin]=I707)),""))</f>
        <v/>
      </c>
      <c r="N707" s="157" cm="1">
        <f t="array" ref="N707">IF(D707="Electric","--",IF(D707="Gasoline",_xlfn._xlws.FILTER(LSICH[CH Cap],(LSICH[Fuel Type]=D707)*(LSICH[MY]=E707)),""))</f>
        <v>10000</v>
      </c>
      <c r="O707" s="157">
        <f t="shared" si="199"/>
        <v>10000</v>
      </c>
      <c r="P707" s="157">
        <f t="shared" si="200"/>
        <v>842</v>
      </c>
      <c r="Q707" s="157" t="str" cm="1">
        <f t="array" ref="Q707">IF(D707="Electric","--",IF(D707="Diesel",_xlfn._xlws.FILTER(ORDEF[HC-ZH (g/hp-hr)],(ORDEF[HP]=I707)*(ORDEF[Model_Year]=E707)),""))</f>
        <v/>
      </c>
      <c r="R707" s="157" cm="1">
        <f t="array" ref="R707">IF(D707="Electric","--",IF(D707="Gasoline",_xlfn._xlws.FILTER(LSIEF[HC-ZH (g/hp-hr)],(LSIEF[Fuel]=D707)*(LSIEF[HP Bin]=I707)*(LSIEF[Model Year]=E707)),""))</f>
        <v>0.129</v>
      </c>
      <c r="S707" s="158">
        <f t="shared" si="201"/>
        <v>0.129</v>
      </c>
      <c r="T707" s="159" t="str" cm="1">
        <f t="array" ref="T707">IF(D707="Electric","--",IF(D707="Diesel",_xlfn._xlws.FILTER(ORDEF[HCDR],(ORDEF[HP]=I707)*(ORDEF[Model_Year]=E707),),""))</f>
        <v/>
      </c>
      <c r="U707" s="159" cm="1">
        <f t="array" ref="U707">IF(D707="Electric","--",IF(D707="Gasoline",_xlfn._xlws.FILTER(LSIEF[HC DR],(LSIEF[Fuel]=D707)*(LSIEF[HP Bin]=I707)*(LSIEF[Model Year]=E707)),""))</f>
        <v>1.0200000000000001E-5</v>
      </c>
      <c r="V707" s="159">
        <f t="shared" si="202"/>
        <v>1.0200000000000001E-5</v>
      </c>
      <c r="W707" s="158" t="str" cm="1">
        <f t="array" ref="W707">IF(D707="Electric","--",IF(D707="Diesel",_xlfn._xlws.FILTER(ORDEF[NOXzh],(ORDEF[HP]=I707)*(ORDEF[Model_Year]=E707)),""))</f>
        <v/>
      </c>
      <c r="X707" s="158" cm="1">
        <f t="array" ref="X707">IF(D707="Electric","--",IF(D707="Gasoline",_xlfn._xlws.FILTER(LSIEF[NOX-ZH (g/hp-hr)],(LSIEF[Fuel]=D707)*(LSIEF[HP Bin]=I707)*(LSIEF[Model Year]=E707)),""))</f>
        <v>0.13700000000000001</v>
      </c>
      <c r="Y707" s="158">
        <f t="shared" si="203"/>
        <v>0.13700000000000001</v>
      </c>
      <c r="Z707" s="159" t="str" cm="1">
        <f t="array" ref="Z707">IF(D707="Electric","--",IF(D707="Diesel",_xlfn._xlws.FILTER(ORDEF[NOXdr],(ORDEF[HP]=I707)*(ORDEF[Model_Year]=E707)),""))</f>
        <v/>
      </c>
      <c r="AA707" s="159" cm="1">
        <f t="array" ref="AA707">IF(E707="Electric","--",IF(D707="Gasoline",_xlfn._xlws.FILTER(LSIEF[NOX DR],(LSIEF[Fuel]=D707)*(LSIEF[HP Bin]=I707)*(LSIEF[Model Year]=E707)),""))</f>
        <v>5.66E-5</v>
      </c>
      <c r="AB707" s="159">
        <f t="shared" si="204"/>
        <v>5.66E-5</v>
      </c>
      <c r="AC707" s="158" t="str" cm="1">
        <f t="array" ref="AC707">IF(D707="Electric","--",IF(D707="Diesel",_xlfn._xlws.FILTER(DFCF2[Fuel_HC],(DFCF2[MY]=E707)),""))</f>
        <v/>
      </c>
      <c r="AD707" s="158" cm="1">
        <f t="array" ref="AD707">IF(D707="Electric","--",IF(D707="Gasoline",_xlfn._xlws.FILTER(GFCF2[Fuel_HC],(GFCF2[MY]=E707)),""))</f>
        <v>1</v>
      </c>
      <c r="AE707" s="158">
        <f t="shared" si="205"/>
        <v>1</v>
      </c>
      <c r="AF707" s="157" t="str" cm="1">
        <f t="array" ref="AF707">IF(D707="Electric","--",IF(D707="Diesel",_xlfn._xlws.FILTER(DFCF2[Fuel_NOX],(DFCF2[MY]=E707)),""))</f>
        <v/>
      </c>
      <c r="AG707" s="157" cm="1">
        <f t="array" ref="AG707">IF(D707="Electric","--",IF(D707="Gasoline",_xlfn._xlws.FILTER(GFCF2[Fuel_NOX],(GFCF2[MY]=E707)),""))</f>
        <v>0.97699999999999998</v>
      </c>
      <c r="AH707" s="157">
        <f t="shared" si="206"/>
        <v>0.97699999999999998</v>
      </c>
      <c r="AI707" s="158">
        <f t="shared" si="207"/>
        <v>0.1375884</v>
      </c>
      <c r="AJ707" s="158">
        <f t="shared" si="208"/>
        <v>0.1804100844</v>
      </c>
      <c r="AK707" s="158">
        <f t="shared" si="209"/>
        <v>14.558043975916084</v>
      </c>
      <c r="AL707" s="158">
        <f t="shared" si="210"/>
        <v>19.088948940418906</v>
      </c>
      <c r="AM707" s="158">
        <f t="shared" si="211"/>
        <v>7.2790219879580419E-3</v>
      </c>
      <c r="AN707" s="158">
        <f t="shared" si="212"/>
        <v>9.5444744702094537E-3</v>
      </c>
      <c r="AO707" s="158">
        <f t="shared" si="213"/>
        <v>6.6952444245238062E-3</v>
      </c>
      <c r="AP707" s="157"/>
      <c r="AQ707" s="161"/>
      <c r="AR707" s="161"/>
      <c r="AS707" s="161" t="str">
        <f>IF(ISNA(VLOOKUP($B707,'2017 Emission Inventory'!$B$2:$B$803,1,FALSE)),"No","Yes")</f>
        <v>No</v>
      </c>
      <c r="AT707" s="161" t="str">
        <f>IFERROR(INDEX('2017 Emission Inventory'!$C$2:$C$803,MATCH($B707,'2017 Emission Inventory'!$B$2:$B$803,0)),"")</f>
        <v/>
      </c>
      <c r="AU707" s="161" t="str">
        <f>IFERROR(INDEX('2017 Emission Inventory'!$D$2:$D$803,MATCH($B707,'2017 Emission Inventory'!$B$2:$B$803,0)),"")</f>
        <v/>
      </c>
      <c r="AV707" s="161" t="str">
        <f>IFERROR(INDEX('2017 Emission Inventory'!$E$2:$E$803,MATCH($B707,'2017 Emission Inventory'!$B$2:$B$803,0)),"")</f>
        <v/>
      </c>
      <c r="AW707" s="161" t="str">
        <f>IFERROR(INDEX('2017 Emission Inventory'!$F$2:$F$803,MATCH($B707,'2017 Emission Inventory'!$B$2:$B$803,0)),"")</f>
        <v/>
      </c>
      <c r="AX707" s="161" t="str">
        <f>IFERROR(INDEX('2017 Emission Inventory'!$G$2:$G$803,MATCH($B707,'2017 Emission Inventory'!$B$2:$B$803,0)),"")</f>
        <v/>
      </c>
      <c r="AY707" s="162" t="str">
        <f>IFERROR(INDEX('2017 Emission Inventory'!$AL$2:$AL$803,MATCH($B707,'2017 Emission Inventory'!$B$2:$B$803,0)),"")</f>
        <v/>
      </c>
      <c r="AZ707" s="163" t="e">
        <f t="shared" si="214"/>
        <v>#VALUE!</v>
      </c>
      <c r="BB707" s="166"/>
    </row>
    <row r="708" spans="1:54" s="160" customFormat="1" x14ac:dyDescent="0.35">
      <c r="A708" s="157">
        <v>707</v>
      </c>
      <c r="B708" s="157">
        <v>416233</v>
      </c>
      <c r="C708" s="157" t="s">
        <v>576</v>
      </c>
      <c r="D708" s="157" t="s">
        <v>16</v>
      </c>
      <c r="E708" s="157">
        <v>2019</v>
      </c>
      <c r="F708" s="157">
        <v>285</v>
      </c>
      <c r="G708" s="157">
        <v>842</v>
      </c>
      <c r="H708" s="157"/>
      <c r="I708" s="157">
        <f t="shared" si="198"/>
        <v>300</v>
      </c>
      <c r="J708" s="157" t="str">
        <f>IF(D708="Electric","--",IF(D708="Diesel",VLOOKUP(C708,[2]ORDLF!A:B,2,FALSE),""))</f>
        <v/>
      </c>
      <c r="K708" s="157">
        <f>IF(D708="Electric","--",IF(D708="Gasoline",VLOOKUP(C708,LSILF!A:C,3,FALSE),""))</f>
        <v>0.2</v>
      </c>
      <c r="L708" s="158">
        <f t="shared" si="197"/>
        <v>0.2</v>
      </c>
      <c r="M708" s="157" t="str" cm="1">
        <f t="array" ref="M708">IF(D708="Electric","--",IF(D708="Diesel",_xlfn._xlws.FILTER(DIESCH[CH Cap],(DIESCH[HP Bin]=I708)),""))</f>
        <v/>
      </c>
      <c r="N708" s="157" cm="1">
        <f t="array" ref="N708">IF(D708="Electric","--",IF(D708="Gasoline",_xlfn._xlws.FILTER(LSICH[CH Cap],(LSICH[Fuel Type]=D708)*(LSICH[MY]=E708)),""))</f>
        <v>10000</v>
      </c>
      <c r="O708" s="157">
        <f t="shared" si="199"/>
        <v>10000</v>
      </c>
      <c r="P708" s="157">
        <f t="shared" si="200"/>
        <v>842</v>
      </c>
      <c r="Q708" s="157" t="str" cm="1">
        <f t="array" ref="Q708">IF(D708="Electric","--",IF(D708="Diesel",_xlfn._xlws.FILTER(ORDEF[HC-ZH (g/hp-hr)],(ORDEF[HP]=I708)*(ORDEF[Model_Year]=E708)),""))</f>
        <v/>
      </c>
      <c r="R708" s="157" cm="1">
        <f t="array" ref="R708">IF(D708="Electric","--",IF(D708="Gasoline",_xlfn._xlws.FILTER(LSIEF[HC-ZH (g/hp-hr)],(LSIEF[Fuel]=D708)*(LSIEF[HP Bin]=I708)*(LSIEF[Model Year]=E708)),""))</f>
        <v>0.129</v>
      </c>
      <c r="S708" s="158">
        <f t="shared" si="201"/>
        <v>0.129</v>
      </c>
      <c r="T708" s="159" t="str" cm="1">
        <f t="array" ref="T708">IF(D708="Electric","--",IF(D708="Diesel",_xlfn._xlws.FILTER(ORDEF[HCDR],(ORDEF[HP]=I708)*(ORDEF[Model_Year]=E708),),""))</f>
        <v/>
      </c>
      <c r="U708" s="159" cm="1">
        <f t="array" ref="U708">IF(D708="Electric","--",IF(D708="Gasoline",_xlfn._xlws.FILTER(LSIEF[HC DR],(LSIEF[Fuel]=D708)*(LSIEF[HP Bin]=I708)*(LSIEF[Model Year]=E708)),""))</f>
        <v>1.0200000000000001E-5</v>
      </c>
      <c r="V708" s="159">
        <f t="shared" si="202"/>
        <v>1.0200000000000001E-5</v>
      </c>
      <c r="W708" s="158" t="str" cm="1">
        <f t="array" ref="W708">IF(D708="Electric","--",IF(D708="Diesel",_xlfn._xlws.FILTER(ORDEF[NOXzh],(ORDEF[HP]=I708)*(ORDEF[Model_Year]=E708)),""))</f>
        <v/>
      </c>
      <c r="X708" s="158" cm="1">
        <f t="array" ref="X708">IF(D708="Electric","--",IF(D708="Gasoline",_xlfn._xlws.FILTER(LSIEF[NOX-ZH (g/hp-hr)],(LSIEF[Fuel]=D708)*(LSIEF[HP Bin]=I708)*(LSIEF[Model Year]=E708)),""))</f>
        <v>0.13700000000000001</v>
      </c>
      <c r="Y708" s="158">
        <f t="shared" si="203"/>
        <v>0.13700000000000001</v>
      </c>
      <c r="Z708" s="159" t="str" cm="1">
        <f t="array" ref="Z708">IF(D708="Electric","--",IF(D708="Diesel",_xlfn._xlws.FILTER(ORDEF[NOXdr],(ORDEF[HP]=I708)*(ORDEF[Model_Year]=E708)),""))</f>
        <v/>
      </c>
      <c r="AA708" s="159" cm="1">
        <f t="array" ref="AA708">IF(E708="Electric","--",IF(D708="Gasoline",_xlfn._xlws.FILTER(LSIEF[NOX DR],(LSIEF[Fuel]=D708)*(LSIEF[HP Bin]=I708)*(LSIEF[Model Year]=E708)),""))</f>
        <v>5.66E-5</v>
      </c>
      <c r="AB708" s="159">
        <f t="shared" si="204"/>
        <v>5.66E-5</v>
      </c>
      <c r="AC708" s="158" t="str" cm="1">
        <f t="array" ref="AC708">IF(D708="Electric","--",IF(D708="Diesel",_xlfn._xlws.FILTER(DFCF2[Fuel_HC],(DFCF2[MY]=E708)),""))</f>
        <v/>
      </c>
      <c r="AD708" s="158" cm="1">
        <f t="array" ref="AD708">IF(D708="Electric","--",IF(D708="Gasoline",_xlfn._xlws.FILTER(GFCF2[Fuel_HC],(GFCF2[MY]=E708)),""))</f>
        <v>1</v>
      </c>
      <c r="AE708" s="158">
        <f t="shared" si="205"/>
        <v>1</v>
      </c>
      <c r="AF708" s="157" t="str" cm="1">
        <f t="array" ref="AF708">IF(D708="Electric","--",IF(D708="Diesel",_xlfn._xlws.FILTER(DFCF2[Fuel_NOX],(DFCF2[MY]=E708)),""))</f>
        <v/>
      </c>
      <c r="AG708" s="157" cm="1">
        <f t="array" ref="AG708">IF(D708="Electric","--",IF(D708="Gasoline",_xlfn._xlws.FILTER(GFCF2[Fuel_NOX],(GFCF2[MY]=E708)),""))</f>
        <v>0.97699999999999998</v>
      </c>
      <c r="AH708" s="157">
        <f t="shared" si="206"/>
        <v>0.97699999999999998</v>
      </c>
      <c r="AI708" s="158">
        <f t="shared" si="207"/>
        <v>0.1375884</v>
      </c>
      <c r="AJ708" s="158">
        <f t="shared" si="208"/>
        <v>0.1804100844</v>
      </c>
      <c r="AK708" s="158">
        <f t="shared" si="209"/>
        <v>14.558043975916084</v>
      </c>
      <c r="AL708" s="158">
        <f t="shared" si="210"/>
        <v>19.088948940418906</v>
      </c>
      <c r="AM708" s="158">
        <f t="shared" si="211"/>
        <v>7.2790219879580419E-3</v>
      </c>
      <c r="AN708" s="158">
        <f t="shared" si="212"/>
        <v>9.5444744702094537E-3</v>
      </c>
      <c r="AO708" s="158">
        <f t="shared" si="213"/>
        <v>6.6952444245238062E-3</v>
      </c>
      <c r="AP708" s="157"/>
      <c r="AQ708" s="161"/>
      <c r="AR708" s="161"/>
      <c r="AS708" s="161" t="str">
        <f>IF(ISNA(VLOOKUP($B708,'2017 Emission Inventory'!$B$2:$B$803,1,FALSE)),"No","Yes")</f>
        <v>No</v>
      </c>
      <c r="AT708" s="161" t="str">
        <f>IFERROR(INDEX('2017 Emission Inventory'!$C$2:$C$803,MATCH($B708,'2017 Emission Inventory'!$B$2:$B$803,0)),"")</f>
        <v/>
      </c>
      <c r="AU708" s="161" t="str">
        <f>IFERROR(INDEX('2017 Emission Inventory'!$D$2:$D$803,MATCH($B708,'2017 Emission Inventory'!$B$2:$B$803,0)),"")</f>
        <v/>
      </c>
      <c r="AV708" s="161" t="str">
        <f>IFERROR(INDEX('2017 Emission Inventory'!$E$2:$E$803,MATCH($B708,'2017 Emission Inventory'!$B$2:$B$803,0)),"")</f>
        <v/>
      </c>
      <c r="AW708" s="161" t="str">
        <f>IFERROR(INDEX('2017 Emission Inventory'!$F$2:$F$803,MATCH($B708,'2017 Emission Inventory'!$B$2:$B$803,0)),"")</f>
        <v/>
      </c>
      <c r="AX708" s="161" t="str">
        <f>IFERROR(INDEX('2017 Emission Inventory'!$G$2:$G$803,MATCH($B708,'2017 Emission Inventory'!$B$2:$B$803,0)),"")</f>
        <v/>
      </c>
      <c r="AY708" s="162" t="str">
        <f>IFERROR(INDEX('2017 Emission Inventory'!$AL$2:$AL$803,MATCH($B708,'2017 Emission Inventory'!$B$2:$B$803,0)),"")</f>
        <v/>
      </c>
      <c r="AZ708" s="163" t="e">
        <f t="shared" si="214"/>
        <v>#VALUE!</v>
      </c>
      <c r="BB708" s="166"/>
    </row>
    <row r="709" spans="1:54" s="160" customFormat="1" x14ac:dyDescent="0.35">
      <c r="A709" s="157">
        <v>708</v>
      </c>
      <c r="B709" s="157">
        <v>417789</v>
      </c>
      <c r="C709" s="157" t="s">
        <v>576</v>
      </c>
      <c r="D709" s="157" t="s">
        <v>16</v>
      </c>
      <c r="E709" s="157">
        <v>2019</v>
      </c>
      <c r="F709" s="157">
        <v>385</v>
      </c>
      <c r="G709" s="157">
        <v>842</v>
      </c>
      <c r="H709" s="157"/>
      <c r="I709" s="157">
        <f t="shared" si="198"/>
        <v>600</v>
      </c>
      <c r="J709" s="157" t="str">
        <f>IF(D709="Electric","--",IF(D709="Diesel",VLOOKUP(C709,[2]ORDLF!A:B,2,FALSE),""))</f>
        <v/>
      </c>
      <c r="K709" s="157">
        <f>IF(D709="Electric","--",IF(D709="Gasoline",VLOOKUP(C709,LSILF!A:C,3,FALSE),""))</f>
        <v>0.2</v>
      </c>
      <c r="L709" s="158">
        <f t="shared" si="197"/>
        <v>0.2</v>
      </c>
      <c r="M709" s="157" t="str" cm="1">
        <f t="array" ref="M709">IF(D709="Electric","--",IF(D709="Diesel",_xlfn._xlws.FILTER(DIESCH[CH Cap],(DIESCH[HP Bin]=I709)),""))</f>
        <v/>
      </c>
      <c r="N709" s="157" cm="1">
        <f t="array" ref="N709">IF(D709="Electric","--",IF(D709="Gasoline",_xlfn._xlws.FILTER(LSICH[CH Cap],(LSICH[Fuel Type]=D709)*(LSICH[MY]=E709)),""))</f>
        <v>10000</v>
      </c>
      <c r="O709" s="157">
        <f t="shared" si="199"/>
        <v>10000</v>
      </c>
      <c r="P709" s="157">
        <f t="shared" si="200"/>
        <v>842</v>
      </c>
      <c r="Q709" s="157" t="str" cm="1">
        <f t="array" ref="Q709">IF(D709="Electric","--",IF(D709="Diesel",_xlfn._xlws.FILTER(ORDEF[HC-ZH (g/hp-hr)],(ORDEF[HP]=I709)*(ORDEF[Model_Year]=E709)),""))</f>
        <v/>
      </c>
      <c r="R709" s="157" cm="1">
        <f t="array" ref="R709">IF(D709="Electric","--",IF(D709="Gasoline",_xlfn._xlws.FILTER(LSIEF[HC-ZH (g/hp-hr)],(LSIEF[Fuel]=D709)*(LSIEF[HP Bin]=I709)*(LSIEF[Model Year]=E709)),""))</f>
        <v>0.129</v>
      </c>
      <c r="S709" s="158">
        <f t="shared" si="201"/>
        <v>0.129</v>
      </c>
      <c r="T709" s="159" t="str" cm="1">
        <f t="array" ref="T709">IF(D709="Electric","--",IF(D709="Diesel",_xlfn._xlws.FILTER(ORDEF[HCDR],(ORDEF[HP]=I709)*(ORDEF[Model_Year]=E709),),""))</f>
        <v/>
      </c>
      <c r="U709" s="159" cm="1">
        <f t="array" ref="U709">IF(D709="Electric","--",IF(D709="Gasoline",_xlfn._xlws.FILTER(LSIEF[HC DR],(LSIEF[Fuel]=D709)*(LSIEF[HP Bin]=I709)*(LSIEF[Model Year]=E709)),""))</f>
        <v>1.0200000000000001E-5</v>
      </c>
      <c r="V709" s="159">
        <f t="shared" si="202"/>
        <v>1.0200000000000001E-5</v>
      </c>
      <c r="W709" s="158" t="str" cm="1">
        <f t="array" ref="W709">IF(D709="Electric","--",IF(D709="Diesel",_xlfn._xlws.FILTER(ORDEF[NOXzh],(ORDEF[HP]=I709)*(ORDEF[Model_Year]=E709)),""))</f>
        <v/>
      </c>
      <c r="X709" s="158" cm="1">
        <f t="array" ref="X709">IF(D709="Electric","--",IF(D709="Gasoline",_xlfn._xlws.FILTER(LSIEF[NOX-ZH (g/hp-hr)],(LSIEF[Fuel]=D709)*(LSIEF[HP Bin]=I709)*(LSIEF[Model Year]=E709)),""))</f>
        <v>0.13700000000000001</v>
      </c>
      <c r="Y709" s="158">
        <f t="shared" si="203"/>
        <v>0.13700000000000001</v>
      </c>
      <c r="Z709" s="159" t="str" cm="1">
        <f t="array" ref="Z709">IF(D709="Electric","--",IF(D709="Diesel",_xlfn._xlws.FILTER(ORDEF[NOXdr],(ORDEF[HP]=I709)*(ORDEF[Model_Year]=E709)),""))</f>
        <v/>
      </c>
      <c r="AA709" s="159" cm="1">
        <f t="array" ref="AA709">IF(E709="Electric","--",IF(D709="Gasoline",_xlfn._xlws.FILTER(LSIEF[NOX DR],(LSIEF[Fuel]=D709)*(LSIEF[HP Bin]=I709)*(LSIEF[Model Year]=E709)),""))</f>
        <v>5.66E-5</v>
      </c>
      <c r="AB709" s="159">
        <f t="shared" si="204"/>
        <v>5.66E-5</v>
      </c>
      <c r="AC709" s="158" t="str" cm="1">
        <f t="array" ref="AC709">IF(D709="Electric","--",IF(D709="Diesel",_xlfn._xlws.FILTER(DFCF2[Fuel_HC],(DFCF2[MY]=E709)),""))</f>
        <v/>
      </c>
      <c r="AD709" s="158" cm="1">
        <f t="array" ref="AD709">IF(D709="Electric","--",IF(D709="Gasoline",_xlfn._xlws.FILTER(GFCF2[Fuel_HC],(GFCF2[MY]=E709)),""))</f>
        <v>1</v>
      </c>
      <c r="AE709" s="158">
        <f t="shared" si="205"/>
        <v>1</v>
      </c>
      <c r="AF709" s="157" t="str" cm="1">
        <f t="array" ref="AF709">IF(D709="Electric","--",IF(D709="Diesel",_xlfn._xlws.FILTER(DFCF2[Fuel_NOX],(DFCF2[MY]=E709)),""))</f>
        <v/>
      </c>
      <c r="AG709" s="157" cm="1">
        <f t="array" ref="AG709">IF(D709="Electric","--",IF(D709="Gasoline",_xlfn._xlws.FILTER(GFCF2[Fuel_NOX],(GFCF2[MY]=E709)),""))</f>
        <v>0.97699999999999998</v>
      </c>
      <c r="AH709" s="157">
        <f t="shared" si="206"/>
        <v>0.97699999999999998</v>
      </c>
      <c r="AI709" s="158">
        <f t="shared" si="207"/>
        <v>0.1375884</v>
      </c>
      <c r="AJ709" s="158">
        <f t="shared" si="208"/>
        <v>0.1804100844</v>
      </c>
      <c r="AK709" s="158">
        <f t="shared" si="209"/>
        <v>19.666129581500677</v>
      </c>
      <c r="AL709" s="158">
        <f t="shared" si="210"/>
        <v>25.78682576161852</v>
      </c>
      <c r="AM709" s="158">
        <f t="shared" si="211"/>
        <v>9.8330647907503392E-3</v>
      </c>
      <c r="AN709" s="158">
        <f t="shared" si="212"/>
        <v>1.2893412880809261E-2</v>
      </c>
      <c r="AO709" s="158">
        <f t="shared" si="213"/>
        <v>9.0444529945321612E-3</v>
      </c>
      <c r="AP709" s="157"/>
      <c r="AQ709" s="161"/>
      <c r="AR709" s="161"/>
      <c r="AS709" s="161" t="str">
        <f>IF(ISNA(VLOOKUP($B709,'2017 Emission Inventory'!$B$2:$B$803,1,FALSE)),"No","Yes")</f>
        <v>No</v>
      </c>
      <c r="AT709" s="161" t="str">
        <f>IFERROR(INDEX('2017 Emission Inventory'!$C$2:$C$803,MATCH($B709,'2017 Emission Inventory'!$B$2:$B$803,0)),"")</f>
        <v/>
      </c>
      <c r="AU709" s="161" t="str">
        <f>IFERROR(INDEX('2017 Emission Inventory'!$D$2:$D$803,MATCH($B709,'2017 Emission Inventory'!$B$2:$B$803,0)),"")</f>
        <v/>
      </c>
      <c r="AV709" s="161" t="str">
        <f>IFERROR(INDEX('2017 Emission Inventory'!$E$2:$E$803,MATCH($B709,'2017 Emission Inventory'!$B$2:$B$803,0)),"")</f>
        <v/>
      </c>
      <c r="AW709" s="161" t="str">
        <f>IFERROR(INDEX('2017 Emission Inventory'!$F$2:$F$803,MATCH($B709,'2017 Emission Inventory'!$B$2:$B$803,0)),"")</f>
        <v/>
      </c>
      <c r="AX709" s="161" t="str">
        <f>IFERROR(INDEX('2017 Emission Inventory'!$G$2:$G$803,MATCH($B709,'2017 Emission Inventory'!$B$2:$B$803,0)),"")</f>
        <v/>
      </c>
      <c r="AY709" s="162" t="str">
        <f>IFERROR(INDEX('2017 Emission Inventory'!$AL$2:$AL$803,MATCH($B709,'2017 Emission Inventory'!$B$2:$B$803,0)),"")</f>
        <v/>
      </c>
      <c r="AZ709" s="163" t="e">
        <f t="shared" si="214"/>
        <v>#VALUE!</v>
      </c>
      <c r="BB709" s="166"/>
    </row>
    <row r="710" spans="1:54" s="160" customFormat="1" x14ac:dyDescent="0.35">
      <c r="A710" s="157">
        <v>709</v>
      </c>
      <c r="B710" s="157">
        <v>419314</v>
      </c>
      <c r="C710" s="157" t="s">
        <v>576</v>
      </c>
      <c r="D710" s="157" t="s">
        <v>16</v>
      </c>
      <c r="E710" s="157">
        <v>2020</v>
      </c>
      <c r="F710" s="157">
        <v>385</v>
      </c>
      <c r="G710" s="157">
        <v>842</v>
      </c>
      <c r="H710" s="157"/>
      <c r="I710" s="157">
        <f t="shared" si="198"/>
        <v>600</v>
      </c>
      <c r="J710" s="157" t="str">
        <f>IF(D710="Electric","--",IF(D710="Diesel",VLOOKUP(C710,[2]ORDLF!A:B,2,FALSE),""))</f>
        <v/>
      </c>
      <c r="K710" s="157">
        <f>IF(D710="Electric","--",IF(D710="Gasoline",VLOOKUP(C710,LSILF!A:C,3,FALSE),""))</f>
        <v>0.2</v>
      </c>
      <c r="L710" s="158">
        <f t="shared" si="197"/>
        <v>0.2</v>
      </c>
      <c r="M710" s="157" t="str" cm="1">
        <f t="array" ref="M710">IF(D710="Electric","--",IF(D710="Diesel",_xlfn._xlws.FILTER(DIESCH[CH Cap],(DIESCH[HP Bin]=I710)),""))</f>
        <v/>
      </c>
      <c r="N710" s="157" cm="1">
        <f t="array" ref="N710">IF(D710="Electric","--",IF(D710="Gasoline",_xlfn._xlws.FILTER(LSICH[CH Cap],(LSICH[Fuel Type]=D710)*(LSICH[MY]=E710)),""))</f>
        <v>10000</v>
      </c>
      <c r="O710" s="157">
        <f t="shared" si="199"/>
        <v>10000</v>
      </c>
      <c r="P710" s="157">
        <f t="shared" si="200"/>
        <v>842</v>
      </c>
      <c r="Q710" s="157" t="str" cm="1">
        <f t="array" ref="Q710">IF(D710="Electric","--",IF(D710="Diesel",_xlfn._xlws.FILTER(ORDEF[HC-ZH (g/hp-hr)],(ORDEF[HP]=I710)*(ORDEF[Model_Year]=E710)),""))</f>
        <v/>
      </c>
      <c r="R710" s="157" cm="1">
        <f t="array" ref="R710">IF(D710="Electric","--",IF(D710="Gasoline",_xlfn._xlws.FILTER(LSIEF[HC-ZH (g/hp-hr)],(LSIEF[Fuel]=D710)*(LSIEF[HP Bin]=I710)*(LSIEF[Model Year]=E710)),""))</f>
        <v>0.129</v>
      </c>
      <c r="S710" s="158">
        <f t="shared" si="201"/>
        <v>0.129</v>
      </c>
      <c r="T710" s="159" t="str" cm="1">
        <f t="array" ref="T710">IF(D710="Electric","--",IF(D710="Diesel",_xlfn._xlws.FILTER(ORDEF[HCDR],(ORDEF[HP]=I710)*(ORDEF[Model_Year]=E710),),""))</f>
        <v/>
      </c>
      <c r="U710" s="159" cm="1">
        <f t="array" ref="U710">IF(D710="Electric","--",IF(D710="Gasoline",_xlfn._xlws.FILTER(LSIEF[HC DR],(LSIEF[Fuel]=D710)*(LSIEF[HP Bin]=I710)*(LSIEF[Model Year]=E710)),""))</f>
        <v>1.0200000000000001E-5</v>
      </c>
      <c r="V710" s="159">
        <f t="shared" si="202"/>
        <v>1.0200000000000001E-5</v>
      </c>
      <c r="W710" s="158" t="str" cm="1">
        <f t="array" ref="W710">IF(D710="Electric","--",IF(D710="Diesel",_xlfn._xlws.FILTER(ORDEF[NOXzh],(ORDEF[HP]=I710)*(ORDEF[Model_Year]=E710)),""))</f>
        <v/>
      </c>
      <c r="X710" s="158" cm="1">
        <f t="array" ref="X710">IF(D710="Electric","--",IF(D710="Gasoline",_xlfn._xlws.FILTER(LSIEF[NOX-ZH (g/hp-hr)],(LSIEF[Fuel]=D710)*(LSIEF[HP Bin]=I710)*(LSIEF[Model Year]=E710)),""))</f>
        <v>0.13700000000000001</v>
      </c>
      <c r="Y710" s="158">
        <f t="shared" si="203"/>
        <v>0.13700000000000001</v>
      </c>
      <c r="Z710" s="159" t="str" cm="1">
        <f t="array" ref="Z710">IF(D710="Electric","--",IF(D710="Diesel",_xlfn._xlws.FILTER(ORDEF[NOXdr],(ORDEF[HP]=I710)*(ORDEF[Model_Year]=E710)),""))</f>
        <v/>
      </c>
      <c r="AA710" s="159" cm="1">
        <f t="array" ref="AA710">IF(E710="Electric","--",IF(D710="Gasoline",_xlfn._xlws.FILTER(LSIEF[NOX DR],(LSIEF[Fuel]=D710)*(LSIEF[HP Bin]=I710)*(LSIEF[Model Year]=E710)),""))</f>
        <v>5.66E-5</v>
      </c>
      <c r="AB710" s="159">
        <f t="shared" si="204"/>
        <v>5.66E-5</v>
      </c>
      <c r="AC710" s="158" t="str" cm="1">
        <f t="array" ref="AC710">IF(D710="Electric","--",IF(D710="Diesel",_xlfn._xlws.FILTER(DFCF2[Fuel_HC],(DFCF2[MY]=E710)),""))</f>
        <v/>
      </c>
      <c r="AD710" s="158" cm="1">
        <f t="array" ref="AD710">IF(D710="Electric","--",IF(D710="Gasoline",_xlfn._xlws.FILTER(GFCF2[Fuel_HC],(GFCF2[MY]=E710)),""))</f>
        <v>1</v>
      </c>
      <c r="AE710" s="158">
        <f t="shared" si="205"/>
        <v>1</v>
      </c>
      <c r="AF710" s="157" t="str" cm="1">
        <f t="array" ref="AF710">IF(D710="Electric","--",IF(D710="Diesel",_xlfn._xlws.FILTER(DFCF2[Fuel_NOX],(DFCF2[MY]=E710)),""))</f>
        <v/>
      </c>
      <c r="AG710" s="157" cm="1">
        <f t="array" ref="AG710">IF(D710="Electric","--",IF(D710="Gasoline",_xlfn._xlws.FILTER(GFCF2[Fuel_NOX],(GFCF2[MY]=E710)),""))</f>
        <v>0.97699999999999998</v>
      </c>
      <c r="AH710" s="157">
        <f t="shared" si="206"/>
        <v>0.97699999999999998</v>
      </c>
      <c r="AI710" s="158">
        <f t="shared" si="207"/>
        <v>0.1375884</v>
      </c>
      <c r="AJ710" s="158">
        <f t="shared" si="208"/>
        <v>0.1804100844</v>
      </c>
      <c r="AK710" s="158">
        <f t="shared" si="209"/>
        <v>19.666129581500677</v>
      </c>
      <c r="AL710" s="158">
        <f t="shared" si="210"/>
        <v>25.78682576161852</v>
      </c>
      <c r="AM710" s="158">
        <f t="shared" si="211"/>
        <v>9.8330647907503392E-3</v>
      </c>
      <c r="AN710" s="158">
        <f t="shared" si="212"/>
        <v>1.2893412880809261E-2</v>
      </c>
      <c r="AO710" s="158">
        <f t="shared" si="213"/>
        <v>9.0444529945321612E-3</v>
      </c>
      <c r="AP710" s="157"/>
      <c r="AQ710" s="161"/>
      <c r="AR710" s="161"/>
      <c r="AS710" s="161" t="str">
        <f>IF(ISNA(VLOOKUP($B710,'2017 Emission Inventory'!$B$2:$B$803,1,FALSE)),"No","Yes")</f>
        <v>No</v>
      </c>
      <c r="AT710" s="161" t="str">
        <f>IFERROR(INDEX('2017 Emission Inventory'!$C$2:$C$803,MATCH($B710,'2017 Emission Inventory'!$B$2:$B$803,0)),"")</f>
        <v/>
      </c>
      <c r="AU710" s="161" t="str">
        <f>IFERROR(INDEX('2017 Emission Inventory'!$D$2:$D$803,MATCH($B710,'2017 Emission Inventory'!$B$2:$B$803,0)),"")</f>
        <v/>
      </c>
      <c r="AV710" s="161" t="str">
        <f>IFERROR(INDEX('2017 Emission Inventory'!$E$2:$E$803,MATCH($B710,'2017 Emission Inventory'!$B$2:$B$803,0)),"")</f>
        <v/>
      </c>
      <c r="AW710" s="161" t="str">
        <f>IFERROR(INDEX('2017 Emission Inventory'!$F$2:$F$803,MATCH($B710,'2017 Emission Inventory'!$B$2:$B$803,0)),"")</f>
        <v/>
      </c>
      <c r="AX710" s="161" t="str">
        <f>IFERROR(INDEX('2017 Emission Inventory'!$G$2:$G$803,MATCH($B710,'2017 Emission Inventory'!$B$2:$B$803,0)),"")</f>
        <v/>
      </c>
      <c r="AY710" s="162" t="str">
        <f>IFERROR(INDEX('2017 Emission Inventory'!$AL$2:$AL$803,MATCH($B710,'2017 Emission Inventory'!$B$2:$B$803,0)),"")</f>
        <v/>
      </c>
      <c r="AZ710" s="163" t="e">
        <f t="shared" si="214"/>
        <v>#VALUE!</v>
      </c>
      <c r="BB710" s="166"/>
    </row>
    <row r="711" spans="1:54" s="160" customFormat="1" x14ac:dyDescent="0.35">
      <c r="A711" s="157">
        <v>710</v>
      </c>
      <c r="B711" s="157">
        <v>419315</v>
      </c>
      <c r="C711" s="157" t="s">
        <v>576</v>
      </c>
      <c r="D711" s="157" t="s">
        <v>16</v>
      </c>
      <c r="E711" s="157">
        <v>2020</v>
      </c>
      <c r="F711" s="157">
        <v>385</v>
      </c>
      <c r="G711" s="157">
        <v>842</v>
      </c>
      <c r="H711" s="157"/>
      <c r="I711" s="157">
        <f t="shared" si="198"/>
        <v>600</v>
      </c>
      <c r="J711" s="157" t="str">
        <f>IF(D711="Electric","--",IF(D711="Diesel",VLOOKUP(C711,[2]ORDLF!A:B,2,FALSE),""))</f>
        <v/>
      </c>
      <c r="K711" s="157">
        <f>IF(D711="Electric","--",IF(D711="Gasoline",VLOOKUP(C711,LSILF!A:C,3,FALSE),""))</f>
        <v>0.2</v>
      </c>
      <c r="L711" s="158">
        <f t="shared" si="197"/>
        <v>0.2</v>
      </c>
      <c r="M711" s="157" t="str" cm="1">
        <f t="array" ref="M711">IF(D711="Electric","--",IF(D711="Diesel",_xlfn._xlws.FILTER(DIESCH[CH Cap],(DIESCH[HP Bin]=I711)),""))</f>
        <v/>
      </c>
      <c r="N711" s="157" cm="1">
        <f t="array" ref="N711">IF(D711="Electric","--",IF(D711="Gasoline",_xlfn._xlws.FILTER(LSICH[CH Cap],(LSICH[Fuel Type]=D711)*(LSICH[MY]=E711)),""))</f>
        <v>10000</v>
      </c>
      <c r="O711" s="157">
        <f t="shared" si="199"/>
        <v>10000</v>
      </c>
      <c r="P711" s="157">
        <f t="shared" si="200"/>
        <v>842</v>
      </c>
      <c r="Q711" s="157" t="str" cm="1">
        <f t="array" ref="Q711">IF(D711="Electric","--",IF(D711="Diesel",_xlfn._xlws.FILTER(ORDEF[HC-ZH (g/hp-hr)],(ORDEF[HP]=I711)*(ORDEF[Model_Year]=E711)),""))</f>
        <v/>
      </c>
      <c r="R711" s="157" cm="1">
        <f t="array" ref="R711">IF(D711="Electric","--",IF(D711="Gasoline",_xlfn._xlws.FILTER(LSIEF[HC-ZH (g/hp-hr)],(LSIEF[Fuel]=D711)*(LSIEF[HP Bin]=I711)*(LSIEF[Model Year]=E711)),""))</f>
        <v>0.129</v>
      </c>
      <c r="S711" s="158">
        <f t="shared" si="201"/>
        <v>0.129</v>
      </c>
      <c r="T711" s="159" t="str" cm="1">
        <f t="array" ref="T711">IF(D711="Electric","--",IF(D711="Diesel",_xlfn._xlws.FILTER(ORDEF[HCDR],(ORDEF[HP]=I711)*(ORDEF[Model_Year]=E711),),""))</f>
        <v/>
      </c>
      <c r="U711" s="159" cm="1">
        <f t="array" ref="U711">IF(D711="Electric","--",IF(D711="Gasoline",_xlfn._xlws.FILTER(LSIEF[HC DR],(LSIEF[Fuel]=D711)*(LSIEF[HP Bin]=I711)*(LSIEF[Model Year]=E711)),""))</f>
        <v>1.0200000000000001E-5</v>
      </c>
      <c r="V711" s="159">
        <f t="shared" si="202"/>
        <v>1.0200000000000001E-5</v>
      </c>
      <c r="W711" s="158" t="str" cm="1">
        <f t="array" ref="W711">IF(D711="Electric","--",IF(D711="Diesel",_xlfn._xlws.FILTER(ORDEF[NOXzh],(ORDEF[HP]=I711)*(ORDEF[Model_Year]=E711)),""))</f>
        <v/>
      </c>
      <c r="X711" s="158" cm="1">
        <f t="array" ref="X711">IF(D711="Electric","--",IF(D711="Gasoline",_xlfn._xlws.FILTER(LSIEF[NOX-ZH (g/hp-hr)],(LSIEF[Fuel]=D711)*(LSIEF[HP Bin]=I711)*(LSIEF[Model Year]=E711)),""))</f>
        <v>0.13700000000000001</v>
      </c>
      <c r="Y711" s="158">
        <f t="shared" si="203"/>
        <v>0.13700000000000001</v>
      </c>
      <c r="Z711" s="159" t="str" cm="1">
        <f t="array" ref="Z711">IF(D711="Electric","--",IF(D711="Diesel",_xlfn._xlws.FILTER(ORDEF[NOXdr],(ORDEF[HP]=I711)*(ORDEF[Model_Year]=E711)),""))</f>
        <v/>
      </c>
      <c r="AA711" s="159" cm="1">
        <f t="array" ref="AA711">IF(E711="Electric","--",IF(D711="Gasoline",_xlfn._xlws.FILTER(LSIEF[NOX DR],(LSIEF[Fuel]=D711)*(LSIEF[HP Bin]=I711)*(LSIEF[Model Year]=E711)),""))</f>
        <v>5.66E-5</v>
      </c>
      <c r="AB711" s="159">
        <f t="shared" si="204"/>
        <v>5.66E-5</v>
      </c>
      <c r="AC711" s="158" t="str" cm="1">
        <f t="array" ref="AC711">IF(D711="Electric","--",IF(D711="Diesel",_xlfn._xlws.FILTER(DFCF2[Fuel_HC],(DFCF2[MY]=E711)),""))</f>
        <v/>
      </c>
      <c r="AD711" s="158" cm="1">
        <f t="array" ref="AD711">IF(D711="Electric","--",IF(D711="Gasoline",_xlfn._xlws.FILTER(GFCF2[Fuel_HC],(GFCF2[MY]=E711)),""))</f>
        <v>1</v>
      </c>
      <c r="AE711" s="158">
        <f t="shared" si="205"/>
        <v>1</v>
      </c>
      <c r="AF711" s="157" t="str" cm="1">
        <f t="array" ref="AF711">IF(D711="Electric","--",IF(D711="Diesel",_xlfn._xlws.FILTER(DFCF2[Fuel_NOX],(DFCF2[MY]=E711)),""))</f>
        <v/>
      </c>
      <c r="AG711" s="157" cm="1">
        <f t="array" ref="AG711">IF(D711="Electric","--",IF(D711="Gasoline",_xlfn._xlws.FILTER(GFCF2[Fuel_NOX],(GFCF2[MY]=E711)),""))</f>
        <v>0.97699999999999998</v>
      </c>
      <c r="AH711" s="157">
        <f t="shared" si="206"/>
        <v>0.97699999999999998</v>
      </c>
      <c r="AI711" s="158">
        <f t="shared" si="207"/>
        <v>0.1375884</v>
      </c>
      <c r="AJ711" s="158">
        <f t="shared" si="208"/>
        <v>0.1804100844</v>
      </c>
      <c r="AK711" s="158">
        <f t="shared" si="209"/>
        <v>19.666129581500677</v>
      </c>
      <c r="AL711" s="158">
        <f t="shared" si="210"/>
        <v>25.78682576161852</v>
      </c>
      <c r="AM711" s="158">
        <f t="shared" si="211"/>
        <v>9.8330647907503392E-3</v>
      </c>
      <c r="AN711" s="158">
        <f t="shared" si="212"/>
        <v>1.2893412880809261E-2</v>
      </c>
      <c r="AO711" s="158">
        <f t="shared" si="213"/>
        <v>9.0444529945321612E-3</v>
      </c>
      <c r="AP711" s="157"/>
      <c r="AQ711" s="161"/>
      <c r="AR711" s="161"/>
      <c r="AS711" s="161" t="str">
        <f>IF(ISNA(VLOOKUP($B711,'2017 Emission Inventory'!$B$2:$B$803,1,FALSE)),"No","Yes")</f>
        <v>No</v>
      </c>
      <c r="AT711" s="161" t="str">
        <f>IFERROR(INDEX('2017 Emission Inventory'!$C$2:$C$803,MATCH($B711,'2017 Emission Inventory'!$B$2:$B$803,0)),"")</f>
        <v/>
      </c>
      <c r="AU711" s="161" t="str">
        <f>IFERROR(INDEX('2017 Emission Inventory'!$D$2:$D$803,MATCH($B711,'2017 Emission Inventory'!$B$2:$B$803,0)),"")</f>
        <v/>
      </c>
      <c r="AV711" s="161" t="str">
        <f>IFERROR(INDEX('2017 Emission Inventory'!$E$2:$E$803,MATCH($B711,'2017 Emission Inventory'!$B$2:$B$803,0)),"")</f>
        <v/>
      </c>
      <c r="AW711" s="161" t="str">
        <f>IFERROR(INDEX('2017 Emission Inventory'!$F$2:$F$803,MATCH($B711,'2017 Emission Inventory'!$B$2:$B$803,0)),"")</f>
        <v/>
      </c>
      <c r="AX711" s="161" t="str">
        <f>IFERROR(INDEX('2017 Emission Inventory'!$G$2:$G$803,MATCH($B711,'2017 Emission Inventory'!$B$2:$B$803,0)),"")</f>
        <v/>
      </c>
      <c r="AY711" s="162" t="str">
        <f>IFERROR(INDEX('2017 Emission Inventory'!$AL$2:$AL$803,MATCH($B711,'2017 Emission Inventory'!$B$2:$B$803,0)),"")</f>
        <v/>
      </c>
      <c r="AZ711" s="163" t="e">
        <f t="shared" si="214"/>
        <v>#VALUE!</v>
      </c>
      <c r="BB711" s="166"/>
    </row>
    <row r="712" spans="1:54" s="160" customFormat="1" x14ac:dyDescent="0.35">
      <c r="A712" s="157">
        <v>711</v>
      </c>
      <c r="B712" s="157">
        <v>419316</v>
      </c>
      <c r="C712" s="157" t="s">
        <v>576</v>
      </c>
      <c r="D712" s="157" t="s">
        <v>16</v>
      </c>
      <c r="E712" s="157">
        <v>2020</v>
      </c>
      <c r="F712" s="157">
        <v>385</v>
      </c>
      <c r="G712" s="157">
        <v>842</v>
      </c>
      <c r="H712" s="157"/>
      <c r="I712" s="157">
        <f t="shared" si="198"/>
        <v>600</v>
      </c>
      <c r="J712" s="157" t="str">
        <f>IF(D712="Electric","--",IF(D712="Diesel",VLOOKUP(C712,[2]ORDLF!A:B,2,FALSE),""))</f>
        <v/>
      </c>
      <c r="K712" s="157">
        <f>IF(D712="Electric","--",IF(D712="Gasoline",VLOOKUP(C712,LSILF!A:C,3,FALSE),""))</f>
        <v>0.2</v>
      </c>
      <c r="L712" s="158">
        <f t="shared" si="197"/>
        <v>0.2</v>
      </c>
      <c r="M712" s="157" t="str" cm="1">
        <f t="array" ref="M712">IF(D712="Electric","--",IF(D712="Diesel",_xlfn._xlws.FILTER(DIESCH[CH Cap],(DIESCH[HP Bin]=I712)),""))</f>
        <v/>
      </c>
      <c r="N712" s="157" cm="1">
        <f t="array" ref="N712">IF(D712="Electric","--",IF(D712="Gasoline",_xlfn._xlws.FILTER(LSICH[CH Cap],(LSICH[Fuel Type]=D712)*(LSICH[MY]=E712)),""))</f>
        <v>10000</v>
      </c>
      <c r="O712" s="157">
        <f t="shared" si="199"/>
        <v>10000</v>
      </c>
      <c r="P712" s="157">
        <f t="shared" si="200"/>
        <v>842</v>
      </c>
      <c r="Q712" s="157" t="str" cm="1">
        <f t="array" ref="Q712">IF(D712="Electric","--",IF(D712="Diesel",_xlfn._xlws.FILTER(ORDEF[HC-ZH (g/hp-hr)],(ORDEF[HP]=I712)*(ORDEF[Model_Year]=E712)),""))</f>
        <v/>
      </c>
      <c r="R712" s="157" cm="1">
        <f t="array" ref="R712">IF(D712="Electric","--",IF(D712="Gasoline",_xlfn._xlws.FILTER(LSIEF[HC-ZH (g/hp-hr)],(LSIEF[Fuel]=D712)*(LSIEF[HP Bin]=I712)*(LSIEF[Model Year]=E712)),""))</f>
        <v>0.129</v>
      </c>
      <c r="S712" s="158">
        <f t="shared" si="201"/>
        <v>0.129</v>
      </c>
      <c r="T712" s="159" t="str" cm="1">
        <f t="array" ref="T712">IF(D712="Electric","--",IF(D712="Diesel",_xlfn._xlws.FILTER(ORDEF[HCDR],(ORDEF[HP]=I712)*(ORDEF[Model_Year]=E712),),""))</f>
        <v/>
      </c>
      <c r="U712" s="159" cm="1">
        <f t="array" ref="U712">IF(D712="Electric","--",IF(D712="Gasoline",_xlfn._xlws.FILTER(LSIEF[HC DR],(LSIEF[Fuel]=D712)*(LSIEF[HP Bin]=I712)*(LSIEF[Model Year]=E712)),""))</f>
        <v>1.0200000000000001E-5</v>
      </c>
      <c r="V712" s="159">
        <f t="shared" si="202"/>
        <v>1.0200000000000001E-5</v>
      </c>
      <c r="W712" s="158" t="str" cm="1">
        <f t="array" ref="W712">IF(D712="Electric","--",IF(D712="Diesel",_xlfn._xlws.FILTER(ORDEF[NOXzh],(ORDEF[HP]=I712)*(ORDEF[Model_Year]=E712)),""))</f>
        <v/>
      </c>
      <c r="X712" s="158" cm="1">
        <f t="array" ref="X712">IF(D712="Electric","--",IF(D712="Gasoline",_xlfn._xlws.FILTER(LSIEF[NOX-ZH (g/hp-hr)],(LSIEF[Fuel]=D712)*(LSIEF[HP Bin]=I712)*(LSIEF[Model Year]=E712)),""))</f>
        <v>0.13700000000000001</v>
      </c>
      <c r="Y712" s="158">
        <f t="shared" si="203"/>
        <v>0.13700000000000001</v>
      </c>
      <c r="Z712" s="159" t="str" cm="1">
        <f t="array" ref="Z712">IF(D712="Electric","--",IF(D712="Diesel",_xlfn._xlws.FILTER(ORDEF[NOXdr],(ORDEF[HP]=I712)*(ORDEF[Model_Year]=E712)),""))</f>
        <v/>
      </c>
      <c r="AA712" s="159" cm="1">
        <f t="array" ref="AA712">IF(E712="Electric","--",IF(D712="Gasoline",_xlfn._xlws.FILTER(LSIEF[NOX DR],(LSIEF[Fuel]=D712)*(LSIEF[HP Bin]=I712)*(LSIEF[Model Year]=E712)),""))</f>
        <v>5.66E-5</v>
      </c>
      <c r="AB712" s="159">
        <f t="shared" si="204"/>
        <v>5.66E-5</v>
      </c>
      <c r="AC712" s="158" t="str" cm="1">
        <f t="array" ref="AC712">IF(D712="Electric","--",IF(D712="Diesel",_xlfn._xlws.FILTER(DFCF2[Fuel_HC],(DFCF2[MY]=E712)),""))</f>
        <v/>
      </c>
      <c r="AD712" s="158" cm="1">
        <f t="array" ref="AD712">IF(D712="Electric","--",IF(D712="Gasoline",_xlfn._xlws.FILTER(GFCF2[Fuel_HC],(GFCF2[MY]=E712)),""))</f>
        <v>1</v>
      </c>
      <c r="AE712" s="158">
        <f t="shared" si="205"/>
        <v>1</v>
      </c>
      <c r="AF712" s="157" t="str" cm="1">
        <f t="array" ref="AF712">IF(D712="Electric","--",IF(D712="Diesel",_xlfn._xlws.FILTER(DFCF2[Fuel_NOX],(DFCF2[MY]=E712)),""))</f>
        <v/>
      </c>
      <c r="AG712" s="157" cm="1">
        <f t="array" ref="AG712">IF(D712="Electric","--",IF(D712="Gasoline",_xlfn._xlws.FILTER(GFCF2[Fuel_NOX],(GFCF2[MY]=E712)),""))</f>
        <v>0.97699999999999998</v>
      </c>
      <c r="AH712" s="157">
        <f t="shared" si="206"/>
        <v>0.97699999999999998</v>
      </c>
      <c r="AI712" s="158">
        <f t="shared" si="207"/>
        <v>0.1375884</v>
      </c>
      <c r="AJ712" s="158">
        <f t="shared" si="208"/>
        <v>0.1804100844</v>
      </c>
      <c r="AK712" s="158">
        <f t="shared" si="209"/>
        <v>19.666129581500677</v>
      </c>
      <c r="AL712" s="158">
        <f t="shared" si="210"/>
        <v>25.78682576161852</v>
      </c>
      <c r="AM712" s="158">
        <f t="shared" si="211"/>
        <v>9.8330647907503392E-3</v>
      </c>
      <c r="AN712" s="158">
        <f t="shared" si="212"/>
        <v>1.2893412880809261E-2</v>
      </c>
      <c r="AO712" s="158">
        <f t="shared" si="213"/>
        <v>9.0444529945321612E-3</v>
      </c>
      <c r="AP712" s="157"/>
      <c r="AQ712" s="161"/>
      <c r="AR712" s="161"/>
      <c r="AS712" s="161" t="str">
        <f>IF(ISNA(VLOOKUP($B712,'2017 Emission Inventory'!$B$2:$B$803,1,FALSE)),"No","Yes")</f>
        <v>No</v>
      </c>
      <c r="AT712" s="161" t="str">
        <f>IFERROR(INDEX('2017 Emission Inventory'!$C$2:$C$803,MATCH($B712,'2017 Emission Inventory'!$B$2:$B$803,0)),"")</f>
        <v/>
      </c>
      <c r="AU712" s="161" t="str">
        <f>IFERROR(INDEX('2017 Emission Inventory'!$D$2:$D$803,MATCH($B712,'2017 Emission Inventory'!$B$2:$B$803,0)),"")</f>
        <v/>
      </c>
      <c r="AV712" s="161" t="str">
        <f>IFERROR(INDEX('2017 Emission Inventory'!$E$2:$E$803,MATCH($B712,'2017 Emission Inventory'!$B$2:$B$803,0)),"")</f>
        <v/>
      </c>
      <c r="AW712" s="161" t="str">
        <f>IFERROR(INDEX('2017 Emission Inventory'!$F$2:$F$803,MATCH($B712,'2017 Emission Inventory'!$B$2:$B$803,0)),"")</f>
        <v/>
      </c>
      <c r="AX712" s="161" t="str">
        <f>IFERROR(INDEX('2017 Emission Inventory'!$G$2:$G$803,MATCH($B712,'2017 Emission Inventory'!$B$2:$B$803,0)),"")</f>
        <v/>
      </c>
      <c r="AY712" s="162" t="str">
        <f>IFERROR(INDEX('2017 Emission Inventory'!$AL$2:$AL$803,MATCH($B712,'2017 Emission Inventory'!$B$2:$B$803,0)),"")</f>
        <v/>
      </c>
      <c r="AZ712" s="163" t="e">
        <f t="shared" si="214"/>
        <v>#VALUE!</v>
      </c>
      <c r="BB712" s="166"/>
    </row>
    <row r="713" spans="1:54" s="160" customFormat="1" x14ac:dyDescent="0.35">
      <c r="A713" s="157">
        <v>712</v>
      </c>
      <c r="B713" s="157">
        <v>419317</v>
      </c>
      <c r="C713" s="157" t="s">
        <v>576</v>
      </c>
      <c r="D713" s="157" t="s">
        <v>16</v>
      </c>
      <c r="E713" s="157">
        <v>2020</v>
      </c>
      <c r="F713" s="157">
        <v>385</v>
      </c>
      <c r="G713" s="157">
        <v>842</v>
      </c>
      <c r="H713" s="157"/>
      <c r="I713" s="157">
        <f t="shared" si="198"/>
        <v>600</v>
      </c>
      <c r="J713" s="157" t="str">
        <f>IF(D713="Electric","--",IF(D713="Diesel",VLOOKUP(C713,[2]ORDLF!A:B,2,FALSE),""))</f>
        <v/>
      </c>
      <c r="K713" s="157">
        <f>IF(D713="Electric","--",IF(D713="Gasoline",VLOOKUP(C713,LSILF!A:C,3,FALSE),""))</f>
        <v>0.2</v>
      </c>
      <c r="L713" s="158">
        <f t="shared" si="197"/>
        <v>0.2</v>
      </c>
      <c r="M713" s="157" t="str" cm="1">
        <f t="array" ref="M713">IF(D713="Electric","--",IF(D713="Diesel",_xlfn._xlws.FILTER(DIESCH[CH Cap],(DIESCH[HP Bin]=I713)),""))</f>
        <v/>
      </c>
      <c r="N713" s="157" cm="1">
        <f t="array" ref="N713">IF(D713="Electric","--",IF(D713="Gasoline",_xlfn._xlws.FILTER(LSICH[CH Cap],(LSICH[Fuel Type]=D713)*(LSICH[MY]=E713)),""))</f>
        <v>10000</v>
      </c>
      <c r="O713" s="157">
        <f t="shared" si="199"/>
        <v>10000</v>
      </c>
      <c r="P713" s="157">
        <f t="shared" si="200"/>
        <v>842</v>
      </c>
      <c r="Q713" s="157" t="str" cm="1">
        <f t="array" ref="Q713">IF(D713="Electric","--",IF(D713="Diesel",_xlfn._xlws.FILTER(ORDEF[HC-ZH (g/hp-hr)],(ORDEF[HP]=I713)*(ORDEF[Model_Year]=E713)),""))</f>
        <v/>
      </c>
      <c r="R713" s="157" cm="1">
        <f t="array" ref="R713">IF(D713="Electric","--",IF(D713="Gasoline",_xlfn._xlws.FILTER(LSIEF[HC-ZH (g/hp-hr)],(LSIEF[Fuel]=D713)*(LSIEF[HP Bin]=I713)*(LSIEF[Model Year]=E713)),""))</f>
        <v>0.129</v>
      </c>
      <c r="S713" s="158">
        <f t="shared" si="201"/>
        <v>0.129</v>
      </c>
      <c r="T713" s="159" t="str" cm="1">
        <f t="array" ref="T713">IF(D713="Electric","--",IF(D713="Diesel",_xlfn._xlws.FILTER(ORDEF[HCDR],(ORDEF[HP]=I713)*(ORDEF[Model_Year]=E713),),""))</f>
        <v/>
      </c>
      <c r="U713" s="159" cm="1">
        <f t="array" ref="U713">IF(D713="Electric","--",IF(D713="Gasoline",_xlfn._xlws.FILTER(LSIEF[HC DR],(LSIEF[Fuel]=D713)*(LSIEF[HP Bin]=I713)*(LSIEF[Model Year]=E713)),""))</f>
        <v>1.0200000000000001E-5</v>
      </c>
      <c r="V713" s="159">
        <f t="shared" si="202"/>
        <v>1.0200000000000001E-5</v>
      </c>
      <c r="W713" s="158" t="str" cm="1">
        <f t="array" ref="W713">IF(D713="Electric","--",IF(D713="Diesel",_xlfn._xlws.FILTER(ORDEF[NOXzh],(ORDEF[HP]=I713)*(ORDEF[Model_Year]=E713)),""))</f>
        <v/>
      </c>
      <c r="X713" s="158" cm="1">
        <f t="array" ref="X713">IF(D713="Electric","--",IF(D713="Gasoline",_xlfn._xlws.FILTER(LSIEF[NOX-ZH (g/hp-hr)],(LSIEF[Fuel]=D713)*(LSIEF[HP Bin]=I713)*(LSIEF[Model Year]=E713)),""))</f>
        <v>0.13700000000000001</v>
      </c>
      <c r="Y713" s="158">
        <f t="shared" si="203"/>
        <v>0.13700000000000001</v>
      </c>
      <c r="Z713" s="159" t="str" cm="1">
        <f t="array" ref="Z713">IF(D713="Electric","--",IF(D713="Diesel",_xlfn._xlws.FILTER(ORDEF[NOXdr],(ORDEF[HP]=I713)*(ORDEF[Model_Year]=E713)),""))</f>
        <v/>
      </c>
      <c r="AA713" s="159" cm="1">
        <f t="array" ref="AA713">IF(E713="Electric","--",IF(D713="Gasoline",_xlfn._xlws.FILTER(LSIEF[NOX DR],(LSIEF[Fuel]=D713)*(LSIEF[HP Bin]=I713)*(LSIEF[Model Year]=E713)),""))</f>
        <v>5.66E-5</v>
      </c>
      <c r="AB713" s="159">
        <f t="shared" si="204"/>
        <v>5.66E-5</v>
      </c>
      <c r="AC713" s="158" t="str" cm="1">
        <f t="array" ref="AC713">IF(D713="Electric","--",IF(D713="Diesel",_xlfn._xlws.FILTER(DFCF2[Fuel_HC],(DFCF2[MY]=E713)),""))</f>
        <v/>
      </c>
      <c r="AD713" s="158" cm="1">
        <f t="array" ref="AD713">IF(D713="Electric","--",IF(D713="Gasoline",_xlfn._xlws.FILTER(GFCF2[Fuel_HC],(GFCF2[MY]=E713)),""))</f>
        <v>1</v>
      </c>
      <c r="AE713" s="158">
        <f t="shared" si="205"/>
        <v>1</v>
      </c>
      <c r="AF713" s="157" t="str" cm="1">
        <f t="array" ref="AF713">IF(D713="Electric","--",IF(D713="Diesel",_xlfn._xlws.FILTER(DFCF2[Fuel_NOX],(DFCF2[MY]=E713)),""))</f>
        <v/>
      </c>
      <c r="AG713" s="157" cm="1">
        <f t="array" ref="AG713">IF(D713="Electric","--",IF(D713="Gasoline",_xlfn._xlws.FILTER(GFCF2[Fuel_NOX],(GFCF2[MY]=E713)),""))</f>
        <v>0.97699999999999998</v>
      </c>
      <c r="AH713" s="157">
        <f t="shared" si="206"/>
        <v>0.97699999999999998</v>
      </c>
      <c r="AI713" s="158">
        <f t="shared" si="207"/>
        <v>0.1375884</v>
      </c>
      <c r="AJ713" s="158">
        <f t="shared" si="208"/>
        <v>0.1804100844</v>
      </c>
      <c r="AK713" s="158">
        <f t="shared" si="209"/>
        <v>19.666129581500677</v>
      </c>
      <c r="AL713" s="158">
        <f t="shared" si="210"/>
        <v>25.78682576161852</v>
      </c>
      <c r="AM713" s="158">
        <f t="shared" si="211"/>
        <v>9.8330647907503392E-3</v>
      </c>
      <c r="AN713" s="158">
        <f t="shared" si="212"/>
        <v>1.2893412880809261E-2</v>
      </c>
      <c r="AO713" s="158">
        <f t="shared" si="213"/>
        <v>9.0444529945321612E-3</v>
      </c>
      <c r="AP713" s="157"/>
      <c r="AQ713" s="161"/>
      <c r="AR713" s="161"/>
      <c r="AS713" s="161" t="str">
        <f>IF(ISNA(VLOOKUP($B713,'2017 Emission Inventory'!$B$2:$B$803,1,FALSE)),"No","Yes")</f>
        <v>No</v>
      </c>
      <c r="AT713" s="161" t="str">
        <f>IFERROR(INDEX('2017 Emission Inventory'!$C$2:$C$803,MATCH($B713,'2017 Emission Inventory'!$B$2:$B$803,0)),"")</f>
        <v/>
      </c>
      <c r="AU713" s="161" t="str">
        <f>IFERROR(INDEX('2017 Emission Inventory'!$D$2:$D$803,MATCH($B713,'2017 Emission Inventory'!$B$2:$B$803,0)),"")</f>
        <v/>
      </c>
      <c r="AV713" s="161" t="str">
        <f>IFERROR(INDEX('2017 Emission Inventory'!$E$2:$E$803,MATCH($B713,'2017 Emission Inventory'!$B$2:$B$803,0)),"")</f>
        <v/>
      </c>
      <c r="AW713" s="161" t="str">
        <f>IFERROR(INDEX('2017 Emission Inventory'!$F$2:$F$803,MATCH($B713,'2017 Emission Inventory'!$B$2:$B$803,0)),"")</f>
        <v/>
      </c>
      <c r="AX713" s="161" t="str">
        <f>IFERROR(INDEX('2017 Emission Inventory'!$G$2:$G$803,MATCH($B713,'2017 Emission Inventory'!$B$2:$B$803,0)),"")</f>
        <v/>
      </c>
      <c r="AY713" s="162" t="str">
        <f>IFERROR(INDEX('2017 Emission Inventory'!$AL$2:$AL$803,MATCH($B713,'2017 Emission Inventory'!$B$2:$B$803,0)),"")</f>
        <v/>
      </c>
      <c r="AZ713" s="163" t="e">
        <f t="shared" si="214"/>
        <v>#VALUE!</v>
      </c>
      <c r="BB713" s="166"/>
    </row>
    <row r="714" spans="1:54" s="160" customFormat="1" x14ac:dyDescent="0.35">
      <c r="A714" s="157">
        <v>713</v>
      </c>
      <c r="B714" s="157">
        <v>419318</v>
      </c>
      <c r="C714" s="157" t="s">
        <v>576</v>
      </c>
      <c r="D714" s="157" t="s">
        <v>16</v>
      </c>
      <c r="E714" s="157">
        <v>2020</v>
      </c>
      <c r="F714" s="157">
        <v>385</v>
      </c>
      <c r="G714" s="157">
        <v>842</v>
      </c>
      <c r="H714" s="157"/>
      <c r="I714" s="157">
        <f t="shared" si="198"/>
        <v>600</v>
      </c>
      <c r="J714" s="157" t="str">
        <f>IF(D714="Electric","--",IF(D714="Diesel",VLOOKUP(C714,[2]ORDLF!A:B,2,FALSE),""))</f>
        <v/>
      </c>
      <c r="K714" s="157">
        <f>IF(D714="Electric","--",IF(D714="Gasoline",VLOOKUP(C714,LSILF!A:C,3,FALSE),""))</f>
        <v>0.2</v>
      </c>
      <c r="L714" s="158">
        <f t="shared" si="197"/>
        <v>0.2</v>
      </c>
      <c r="M714" s="157" t="str" cm="1">
        <f t="array" ref="M714">IF(D714="Electric","--",IF(D714="Diesel",_xlfn._xlws.FILTER(DIESCH[CH Cap],(DIESCH[HP Bin]=I714)),""))</f>
        <v/>
      </c>
      <c r="N714" s="157" cm="1">
        <f t="array" ref="N714">IF(D714="Electric","--",IF(D714="Gasoline",_xlfn._xlws.FILTER(LSICH[CH Cap],(LSICH[Fuel Type]=D714)*(LSICH[MY]=E714)),""))</f>
        <v>10000</v>
      </c>
      <c r="O714" s="157">
        <f t="shared" si="199"/>
        <v>10000</v>
      </c>
      <c r="P714" s="157">
        <f t="shared" si="200"/>
        <v>842</v>
      </c>
      <c r="Q714" s="157" t="str" cm="1">
        <f t="array" ref="Q714">IF(D714="Electric","--",IF(D714="Diesel",_xlfn._xlws.FILTER(ORDEF[HC-ZH (g/hp-hr)],(ORDEF[HP]=I714)*(ORDEF[Model_Year]=E714)),""))</f>
        <v/>
      </c>
      <c r="R714" s="157" cm="1">
        <f t="array" ref="R714">IF(D714="Electric","--",IF(D714="Gasoline",_xlfn._xlws.FILTER(LSIEF[HC-ZH (g/hp-hr)],(LSIEF[Fuel]=D714)*(LSIEF[HP Bin]=I714)*(LSIEF[Model Year]=E714)),""))</f>
        <v>0.129</v>
      </c>
      <c r="S714" s="158">
        <f t="shared" si="201"/>
        <v>0.129</v>
      </c>
      <c r="T714" s="159" t="str" cm="1">
        <f t="array" ref="T714">IF(D714="Electric","--",IF(D714="Diesel",_xlfn._xlws.FILTER(ORDEF[HCDR],(ORDEF[HP]=I714)*(ORDEF[Model_Year]=E714),),""))</f>
        <v/>
      </c>
      <c r="U714" s="159" cm="1">
        <f t="array" ref="U714">IF(D714="Electric","--",IF(D714="Gasoline",_xlfn._xlws.FILTER(LSIEF[HC DR],(LSIEF[Fuel]=D714)*(LSIEF[HP Bin]=I714)*(LSIEF[Model Year]=E714)),""))</f>
        <v>1.0200000000000001E-5</v>
      </c>
      <c r="V714" s="159">
        <f t="shared" si="202"/>
        <v>1.0200000000000001E-5</v>
      </c>
      <c r="W714" s="158" t="str" cm="1">
        <f t="array" ref="W714">IF(D714="Electric","--",IF(D714="Diesel",_xlfn._xlws.FILTER(ORDEF[NOXzh],(ORDEF[HP]=I714)*(ORDEF[Model_Year]=E714)),""))</f>
        <v/>
      </c>
      <c r="X714" s="158" cm="1">
        <f t="array" ref="X714">IF(D714="Electric","--",IF(D714="Gasoline",_xlfn._xlws.FILTER(LSIEF[NOX-ZH (g/hp-hr)],(LSIEF[Fuel]=D714)*(LSIEF[HP Bin]=I714)*(LSIEF[Model Year]=E714)),""))</f>
        <v>0.13700000000000001</v>
      </c>
      <c r="Y714" s="158">
        <f t="shared" si="203"/>
        <v>0.13700000000000001</v>
      </c>
      <c r="Z714" s="159" t="str" cm="1">
        <f t="array" ref="Z714">IF(D714="Electric","--",IF(D714="Diesel",_xlfn._xlws.FILTER(ORDEF[NOXdr],(ORDEF[HP]=I714)*(ORDEF[Model_Year]=E714)),""))</f>
        <v/>
      </c>
      <c r="AA714" s="159" cm="1">
        <f t="array" ref="AA714">IF(E714="Electric","--",IF(D714="Gasoline",_xlfn._xlws.FILTER(LSIEF[NOX DR],(LSIEF[Fuel]=D714)*(LSIEF[HP Bin]=I714)*(LSIEF[Model Year]=E714)),""))</f>
        <v>5.66E-5</v>
      </c>
      <c r="AB714" s="159">
        <f t="shared" si="204"/>
        <v>5.66E-5</v>
      </c>
      <c r="AC714" s="158" t="str" cm="1">
        <f t="array" ref="AC714">IF(D714="Electric","--",IF(D714="Diesel",_xlfn._xlws.FILTER(DFCF2[Fuel_HC],(DFCF2[MY]=E714)),""))</f>
        <v/>
      </c>
      <c r="AD714" s="158" cm="1">
        <f t="array" ref="AD714">IF(D714="Electric","--",IF(D714="Gasoline",_xlfn._xlws.FILTER(GFCF2[Fuel_HC],(GFCF2[MY]=E714)),""))</f>
        <v>1</v>
      </c>
      <c r="AE714" s="158">
        <f t="shared" si="205"/>
        <v>1</v>
      </c>
      <c r="AF714" s="157" t="str" cm="1">
        <f t="array" ref="AF714">IF(D714="Electric","--",IF(D714="Diesel",_xlfn._xlws.FILTER(DFCF2[Fuel_NOX],(DFCF2[MY]=E714)),""))</f>
        <v/>
      </c>
      <c r="AG714" s="157" cm="1">
        <f t="array" ref="AG714">IF(D714="Electric","--",IF(D714="Gasoline",_xlfn._xlws.FILTER(GFCF2[Fuel_NOX],(GFCF2[MY]=E714)),""))</f>
        <v>0.97699999999999998</v>
      </c>
      <c r="AH714" s="157">
        <f t="shared" si="206"/>
        <v>0.97699999999999998</v>
      </c>
      <c r="AI714" s="158">
        <f t="shared" si="207"/>
        <v>0.1375884</v>
      </c>
      <c r="AJ714" s="158">
        <f t="shared" si="208"/>
        <v>0.1804100844</v>
      </c>
      <c r="AK714" s="158">
        <f t="shared" si="209"/>
        <v>19.666129581500677</v>
      </c>
      <c r="AL714" s="158">
        <f t="shared" si="210"/>
        <v>25.78682576161852</v>
      </c>
      <c r="AM714" s="158">
        <f t="shared" si="211"/>
        <v>9.8330647907503392E-3</v>
      </c>
      <c r="AN714" s="158">
        <f t="shared" si="212"/>
        <v>1.2893412880809261E-2</v>
      </c>
      <c r="AO714" s="158">
        <f t="shared" si="213"/>
        <v>9.0444529945321612E-3</v>
      </c>
      <c r="AP714" s="157"/>
      <c r="AQ714" s="161"/>
      <c r="AR714" s="161"/>
      <c r="AS714" s="161" t="str">
        <f>IF(ISNA(VLOOKUP($B714,'2017 Emission Inventory'!$B$2:$B$803,1,FALSE)),"No","Yes")</f>
        <v>No</v>
      </c>
      <c r="AT714" s="161" t="str">
        <f>IFERROR(INDEX('2017 Emission Inventory'!$C$2:$C$803,MATCH($B714,'2017 Emission Inventory'!$B$2:$B$803,0)),"")</f>
        <v/>
      </c>
      <c r="AU714" s="161" t="str">
        <f>IFERROR(INDEX('2017 Emission Inventory'!$D$2:$D$803,MATCH($B714,'2017 Emission Inventory'!$B$2:$B$803,0)),"")</f>
        <v/>
      </c>
      <c r="AV714" s="161" t="str">
        <f>IFERROR(INDEX('2017 Emission Inventory'!$E$2:$E$803,MATCH($B714,'2017 Emission Inventory'!$B$2:$B$803,0)),"")</f>
        <v/>
      </c>
      <c r="AW714" s="161" t="str">
        <f>IFERROR(INDEX('2017 Emission Inventory'!$F$2:$F$803,MATCH($B714,'2017 Emission Inventory'!$B$2:$B$803,0)),"")</f>
        <v/>
      </c>
      <c r="AX714" s="161" t="str">
        <f>IFERROR(INDEX('2017 Emission Inventory'!$G$2:$G$803,MATCH($B714,'2017 Emission Inventory'!$B$2:$B$803,0)),"")</f>
        <v/>
      </c>
      <c r="AY714" s="162" t="str">
        <f>IFERROR(INDEX('2017 Emission Inventory'!$AL$2:$AL$803,MATCH($B714,'2017 Emission Inventory'!$B$2:$B$803,0)),"")</f>
        <v/>
      </c>
      <c r="AZ714" s="163" t="e">
        <f t="shared" si="214"/>
        <v>#VALUE!</v>
      </c>
      <c r="BB714" s="166"/>
    </row>
    <row r="715" spans="1:54" s="160" customFormat="1" x14ac:dyDescent="0.35">
      <c r="A715" s="157">
        <v>714</v>
      </c>
      <c r="B715" s="157">
        <v>419319</v>
      </c>
      <c r="C715" s="157" t="s">
        <v>576</v>
      </c>
      <c r="D715" s="157" t="s">
        <v>16</v>
      </c>
      <c r="E715" s="157">
        <v>2020</v>
      </c>
      <c r="F715" s="157">
        <v>385</v>
      </c>
      <c r="G715" s="157">
        <v>842</v>
      </c>
      <c r="H715" s="157"/>
      <c r="I715" s="157">
        <f t="shared" si="198"/>
        <v>600</v>
      </c>
      <c r="J715" s="157" t="str">
        <f>IF(D715="Electric","--",IF(D715="Diesel",VLOOKUP(C715,[2]ORDLF!A:B,2,FALSE),""))</f>
        <v/>
      </c>
      <c r="K715" s="157">
        <f>IF(D715="Electric","--",IF(D715="Gasoline",VLOOKUP(C715,LSILF!A:C,3,FALSE),""))</f>
        <v>0.2</v>
      </c>
      <c r="L715" s="158">
        <f t="shared" si="197"/>
        <v>0.2</v>
      </c>
      <c r="M715" s="157" t="str" cm="1">
        <f t="array" ref="M715">IF(D715="Electric","--",IF(D715="Diesel",_xlfn._xlws.FILTER(DIESCH[CH Cap],(DIESCH[HP Bin]=I715)),""))</f>
        <v/>
      </c>
      <c r="N715" s="157" cm="1">
        <f t="array" ref="N715">IF(D715="Electric","--",IF(D715="Gasoline",_xlfn._xlws.FILTER(LSICH[CH Cap],(LSICH[Fuel Type]=D715)*(LSICH[MY]=E715)),""))</f>
        <v>10000</v>
      </c>
      <c r="O715" s="157">
        <f t="shared" si="199"/>
        <v>10000</v>
      </c>
      <c r="P715" s="157">
        <f t="shared" si="200"/>
        <v>842</v>
      </c>
      <c r="Q715" s="157" t="str" cm="1">
        <f t="array" ref="Q715">IF(D715="Electric","--",IF(D715="Diesel",_xlfn._xlws.FILTER(ORDEF[HC-ZH (g/hp-hr)],(ORDEF[HP]=I715)*(ORDEF[Model_Year]=E715)),""))</f>
        <v/>
      </c>
      <c r="R715" s="157" cm="1">
        <f t="array" ref="R715">IF(D715="Electric","--",IF(D715="Gasoline",_xlfn._xlws.FILTER(LSIEF[HC-ZH (g/hp-hr)],(LSIEF[Fuel]=D715)*(LSIEF[HP Bin]=I715)*(LSIEF[Model Year]=E715)),""))</f>
        <v>0.129</v>
      </c>
      <c r="S715" s="158">
        <f t="shared" si="201"/>
        <v>0.129</v>
      </c>
      <c r="T715" s="159" t="str" cm="1">
        <f t="array" ref="T715">IF(D715="Electric","--",IF(D715="Diesel",_xlfn._xlws.FILTER(ORDEF[HCDR],(ORDEF[HP]=I715)*(ORDEF[Model_Year]=E715),),""))</f>
        <v/>
      </c>
      <c r="U715" s="159" cm="1">
        <f t="array" ref="U715">IF(D715="Electric","--",IF(D715="Gasoline",_xlfn._xlws.FILTER(LSIEF[HC DR],(LSIEF[Fuel]=D715)*(LSIEF[HP Bin]=I715)*(LSIEF[Model Year]=E715)),""))</f>
        <v>1.0200000000000001E-5</v>
      </c>
      <c r="V715" s="159">
        <f t="shared" si="202"/>
        <v>1.0200000000000001E-5</v>
      </c>
      <c r="W715" s="158" t="str" cm="1">
        <f t="array" ref="W715">IF(D715="Electric","--",IF(D715="Diesel",_xlfn._xlws.FILTER(ORDEF[NOXzh],(ORDEF[HP]=I715)*(ORDEF[Model_Year]=E715)),""))</f>
        <v/>
      </c>
      <c r="X715" s="158" cm="1">
        <f t="array" ref="X715">IF(D715="Electric","--",IF(D715="Gasoline",_xlfn._xlws.FILTER(LSIEF[NOX-ZH (g/hp-hr)],(LSIEF[Fuel]=D715)*(LSIEF[HP Bin]=I715)*(LSIEF[Model Year]=E715)),""))</f>
        <v>0.13700000000000001</v>
      </c>
      <c r="Y715" s="158">
        <f t="shared" si="203"/>
        <v>0.13700000000000001</v>
      </c>
      <c r="Z715" s="159" t="str" cm="1">
        <f t="array" ref="Z715">IF(D715="Electric","--",IF(D715="Diesel",_xlfn._xlws.FILTER(ORDEF[NOXdr],(ORDEF[HP]=I715)*(ORDEF[Model_Year]=E715)),""))</f>
        <v/>
      </c>
      <c r="AA715" s="159" cm="1">
        <f t="array" ref="AA715">IF(E715="Electric","--",IF(D715="Gasoline",_xlfn._xlws.FILTER(LSIEF[NOX DR],(LSIEF[Fuel]=D715)*(LSIEF[HP Bin]=I715)*(LSIEF[Model Year]=E715)),""))</f>
        <v>5.66E-5</v>
      </c>
      <c r="AB715" s="159">
        <f t="shared" si="204"/>
        <v>5.66E-5</v>
      </c>
      <c r="AC715" s="158" t="str" cm="1">
        <f t="array" ref="AC715">IF(D715="Electric","--",IF(D715="Diesel",_xlfn._xlws.FILTER(DFCF2[Fuel_HC],(DFCF2[MY]=E715)),""))</f>
        <v/>
      </c>
      <c r="AD715" s="158" cm="1">
        <f t="array" ref="AD715">IF(D715="Electric","--",IF(D715="Gasoline",_xlfn._xlws.FILTER(GFCF2[Fuel_HC],(GFCF2[MY]=E715)),""))</f>
        <v>1</v>
      </c>
      <c r="AE715" s="158">
        <f t="shared" si="205"/>
        <v>1</v>
      </c>
      <c r="AF715" s="157" t="str" cm="1">
        <f t="array" ref="AF715">IF(D715="Electric","--",IF(D715="Diesel",_xlfn._xlws.FILTER(DFCF2[Fuel_NOX],(DFCF2[MY]=E715)),""))</f>
        <v/>
      </c>
      <c r="AG715" s="157" cm="1">
        <f t="array" ref="AG715">IF(D715="Electric","--",IF(D715="Gasoline",_xlfn._xlws.FILTER(GFCF2[Fuel_NOX],(GFCF2[MY]=E715)),""))</f>
        <v>0.97699999999999998</v>
      </c>
      <c r="AH715" s="157">
        <f t="shared" si="206"/>
        <v>0.97699999999999998</v>
      </c>
      <c r="AI715" s="158">
        <f t="shared" si="207"/>
        <v>0.1375884</v>
      </c>
      <c r="AJ715" s="158">
        <f t="shared" si="208"/>
        <v>0.1804100844</v>
      </c>
      <c r="AK715" s="158">
        <f t="shared" si="209"/>
        <v>19.666129581500677</v>
      </c>
      <c r="AL715" s="158">
        <f t="shared" si="210"/>
        <v>25.78682576161852</v>
      </c>
      <c r="AM715" s="158">
        <f t="shared" si="211"/>
        <v>9.8330647907503392E-3</v>
      </c>
      <c r="AN715" s="158">
        <f t="shared" si="212"/>
        <v>1.2893412880809261E-2</v>
      </c>
      <c r="AO715" s="158">
        <f t="shared" si="213"/>
        <v>9.0444529945321612E-3</v>
      </c>
      <c r="AP715" s="157"/>
      <c r="AQ715" s="161"/>
      <c r="AR715" s="161"/>
      <c r="AS715" s="161" t="str">
        <f>IF(ISNA(VLOOKUP($B715,'2017 Emission Inventory'!$B$2:$B$803,1,FALSE)),"No","Yes")</f>
        <v>No</v>
      </c>
      <c r="AT715" s="161" t="str">
        <f>IFERROR(INDEX('2017 Emission Inventory'!$C$2:$C$803,MATCH($B715,'2017 Emission Inventory'!$B$2:$B$803,0)),"")</f>
        <v/>
      </c>
      <c r="AU715" s="161" t="str">
        <f>IFERROR(INDEX('2017 Emission Inventory'!$D$2:$D$803,MATCH($B715,'2017 Emission Inventory'!$B$2:$B$803,0)),"")</f>
        <v/>
      </c>
      <c r="AV715" s="161" t="str">
        <f>IFERROR(INDEX('2017 Emission Inventory'!$E$2:$E$803,MATCH($B715,'2017 Emission Inventory'!$B$2:$B$803,0)),"")</f>
        <v/>
      </c>
      <c r="AW715" s="161" t="str">
        <f>IFERROR(INDEX('2017 Emission Inventory'!$F$2:$F$803,MATCH($B715,'2017 Emission Inventory'!$B$2:$B$803,0)),"")</f>
        <v/>
      </c>
      <c r="AX715" s="161" t="str">
        <f>IFERROR(INDEX('2017 Emission Inventory'!$G$2:$G$803,MATCH($B715,'2017 Emission Inventory'!$B$2:$B$803,0)),"")</f>
        <v/>
      </c>
      <c r="AY715" s="162" t="str">
        <f>IFERROR(INDEX('2017 Emission Inventory'!$AL$2:$AL$803,MATCH($B715,'2017 Emission Inventory'!$B$2:$B$803,0)),"")</f>
        <v/>
      </c>
      <c r="AZ715" s="163" t="e">
        <f t="shared" si="214"/>
        <v>#VALUE!</v>
      </c>
      <c r="BB715" s="166"/>
    </row>
    <row r="716" spans="1:54" s="160" customFormat="1" x14ac:dyDescent="0.35">
      <c r="A716" s="157">
        <v>715</v>
      </c>
      <c r="B716" s="157">
        <v>419320</v>
      </c>
      <c r="C716" s="157" t="s">
        <v>576</v>
      </c>
      <c r="D716" s="157" t="s">
        <v>16</v>
      </c>
      <c r="E716" s="157">
        <v>2020</v>
      </c>
      <c r="F716" s="157">
        <v>385</v>
      </c>
      <c r="G716" s="157">
        <v>842</v>
      </c>
      <c r="H716" s="157"/>
      <c r="I716" s="157">
        <f t="shared" si="198"/>
        <v>600</v>
      </c>
      <c r="J716" s="157" t="str">
        <f>IF(D716="Electric","--",IF(D716="Diesel",VLOOKUP(C716,[2]ORDLF!A:B,2,FALSE),""))</f>
        <v/>
      </c>
      <c r="K716" s="157">
        <f>IF(D716="Electric","--",IF(D716="Gasoline",VLOOKUP(C716,LSILF!A:C,3,FALSE),""))</f>
        <v>0.2</v>
      </c>
      <c r="L716" s="158">
        <f t="shared" si="197"/>
        <v>0.2</v>
      </c>
      <c r="M716" s="157" t="str" cm="1">
        <f t="array" ref="M716">IF(D716="Electric","--",IF(D716="Diesel",_xlfn._xlws.FILTER(DIESCH[CH Cap],(DIESCH[HP Bin]=I716)),""))</f>
        <v/>
      </c>
      <c r="N716" s="157" cm="1">
        <f t="array" ref="N716">IF(D716="Electric","--",IF(D716="Gasoline",_xlfn._xlws.FILTER(LSICH[CH Cap],(LSICH[Fuel Type]=D716)*(LSICH[MY]=E716)),""))</f>
        <v>10000</v>
      </c>
      <c r="O716" s="157">
        <f t="shared" si="199"/>
        <v>10000</v>
      </c>
      <c r="P716" s="157">
        <f t="shared" si="200"/>
        <v>842</v>
      </c>
      <c r="Q716" s="157" t="str" cm="1">
        <f t="array" ref="Q716">IF(D716="Electric","--",IF(D716="Diesel",_xlfn._xlws.FILTER(ORDEF[HC-ZH (g/hp-hr)],(ORDEF[HP]=I716)*(ORDEF[Model_Year]=E716)),""))</f>
        <v/>
      </c>
      <c r="R716" s="157" cm="1">
        <f t="array" ref="R716">IF(D716="Electric","--",IF(D716="Gasoline",_xlfn._xlws.FILTER(LSIEF[HC-ZH (g/hp-hr)],(LSIEF[Fuel]=D716)*(LSIEF[HP Bin]=I716)*(LSIEF[Model Year]=E716)),""))</f>
        <v>0.129</v>
      </c>
      <c r="S716" s="158">
        <f t="shared" si="201"/>
        <v>0.129</v>
      </c>
      <c r="T716" s="159" t="str" cm="1">
        <f t="array" ref="T716">IF(D716="Electric","--",IF(D716="Diesel",_xlfn._xlws.FILTER(ORDEF[HCDR],(ORDEF[HP]=I716)*(ORDEF[Model_Year]=E716),),""))</f>
        <v/>
      </c>
      <c r="U716" s="159" cm="1">
        <f t="array" ref="U716">IF(D716="Electric","--",IF(D716="Gasoline",_xlfn._xlws.FILTER(LSIEF[HC DR],(LSIEF[Fuel]=D716)*(LSIEF[HP Bin]=I716)*(LSIEF[Model Year]=E716)),""))</f>
        <v>1.0200000000000001E-5</v>
      </c>
      <c r="V716" s="159">
        <f t="shared" si="202"/>
        <v>1.0200000000000001E-5</v>
      </c>
      <c r="W716" s="158" t="str" cm="1">
        <f t="array" ref="W716">IF(D716="Electric","--",IF(D716="Diesel",_xlfn._xlws.FILTER(ORDEF[NOXzh],(ORDEF[HP]=I716)*(ORDEF[Model_Year]=E716)),""))</f>
        <v/>
      </c>
      <c r="X716" s="158" cm="1">
        <f t="array" ref="X716">IF(D716="Electric","--",IF(D716="Gasoline",_xlfn._xlws.FILTER(LSIEF[NOX-ZH (g/hp-hr)],(LSIEF[Fuel]=D716)*(LSIEF[HP Bin]=I716)*(LSIEF[Model Year]=E716)),""))</f>
        <v>0.13700000000000001</v>
      </c>
      <c r="Y716" s="158">
        <f t="shared" si="203"/>
        <v>0.13700000000000001</v>
      </c>
      <c r="Z716" s="159" t="str" cm="1">
        <f t="array" ref="Z716">IF(D716="Electric","--",IF(D716="Diesel",_xlfn._xlws.FILTER(ORDEF[NOXdr],(ORDEF[HP]=I716)*(ORDEF[Model_Year]=E716)),""))</f>
        <v/>
      </c>
      <c r="AA716" s="159" cm="1">
        <f t="array" ref="AA716">IF(E716="Electric","--",IF(D716="Gasoline",_xlfn._xlws.FILTER(LSIEF[NOX DR],(LSIEF[Fuel]=D716)*(LSIEF[HP Bin]=I716)*(LSIEF[Model Year]=E716)),""))</f>
        <v>5.66E-5</v>
      </c>
      <c r="AB716" s="159">
        <f t="shared" si="204"/>
        <v>5.66E-5</v>
      </c>
      <c r="AC716" s="158" t="str" cm="1">
        <f t="array" ref="AC716">IF(D716="Electric","--",IF(D716="Diesel",_xlfn._xlws.FILTER(DFCF2[Fuel_HC],(DFCF2[MY]=E716)),""))</f>
        <v/>
      </c>
      <c r="AD716" s="158" cm="1">
        <f t="array" ref="AD716">IF(D716="Electric","--",IF(D716="Gasoline",_xlfn._xlws.FILTER(GFCF2[Fuel_HC],(GFCF2[MY]=E716)),""))</f>
        <v>1</v>
      </c>
      <c r="AE716" s="158">
        <f t="shared" si="205"/>
        <v>1</v>
      </c>
      <c r="AF716" s="157" t="str" cm="1">
        <f t="array" ref="AF716">IF(D716="Electric","--",IF(D716="Diesel",_xlfn._xlws.FILTER(DFCF2[Fuel_NOX],(DFCF2[MY]=E716)),""))</f>
        <v/>
      </c>
      <c r="AG716" s="157" cm="1">
        <f t="array" ref="AG716">IF(D716="Electric","--",IF(D716="Gasoline",_xlfn._xlws.FILTER(GFCF2[Fuel_NOX],(GFCF2[MY]=E716)),""))</f>
        <v>0.97699999999999998</v>
      </c>
      <c r="AH716" s="157">
        <f t="shared" si="206"/>
        <v>0.97699999999999998</v>
      </c>
      <c r="AI716" s="158">
        <f t="shared" si="207"/>
        <v>0.1375884</v>
      </c>
      <c r="AJ716" s="158">
        <f t="shared" si="208"/>
        <v>0.1804100844</v>
      </c>
      <c r="AK716" s="158">
        <f t="shared" si="209"/>
        <v>19.666129581500677</v>
      </c>
      <c r="AL716" s="158">
        <f t="shared" si="210"/>
        <v>25.78682576161852</v>
      </c>
      <c r="AM716" s="158">
        <f t="shared" si="211"/>
        <v>9.8330647907503392E-3</v>
      </c>
      <c r="AN716" s="158">
        <f t="shared" si="212"/>
        <v>1.2893412880809261E-2</v>
      </c>
      <c r="AO716" s="158">
        <f t="shared" si="213"/>
        <v>9.0444529945321612E-3</v>
      </c>
      <c r="AP716" s="157"/>
      <c r="AQ716" s="161"/>
      <c r="AR716" s="161"/>
      <c r="AS716" s="161" t="str">
        <f>IF(ISNA(VLOOKUP($B716,'2017 Emission Inventory'!$B$2:$B$803,1,FALSE)),"No","Yes")</f>
        <v>No</v>
      </c>
      <c r="AT716" s="161" t="str">
        <f>IFERROR(INDEX('2017 Emission Inventory'!$C$2:$C$803,MATCH($B716,'2017 Emission Inventory'!$B$2:$B$803,0)),"")</f>
        <v/>
      </c>
      <c r="AU716" s="161" t="str">
        <f>IFERROR(INDEX('2017 Emission Inventory'!$D$2:$D$803,MATCH($B716,'2017 Emission Inventory'!$B$2:$B$803,0)),"")</f>
        <v/>
      </c>
      <c r="AV716" s="161" t="str">
        <f>IFERROR(INDEX('2017 Emission Inventory'!$E$2:$E$803,MATCH($B716,'2017 Emission Inventory'!$B$2:$B$803,0)),"")</f>
        <v/>
      </c>
      <c r="AW716" s="161" t="str">
        <f>IFERROR(INDEX('2017 Emission Inventory'!$F$2:$F$803,MATCH($B716,'2017 Emission Inventory'!$B$2:$B$803,0)),"")</f>
        <v/>
      </c>
      <c r="AX716" s="161" t="str">
        <f>IFERROR(INDEX('2017 Emission Inventory'!$G$2:$G$803,MATCH($B716,'2017 Emission Inventory'!$B$2:$B$803,0)),"")</f>
        <v/>
      </c>
      <c r="AY716" s="162" t="str">
        <f>IFERROR(INDEX('2017 Emission Inventory'!$AL$2:$AL$803,MATCH($B716,'2017 Emission Inventory'!$B$2:$B$803,0)),"")</f>
        <v/>
      </c>
      <c r="AZ716" s="163" t="e">
        <f t="shared" si="214"/>
        <v>#VALUE!</v>
      </c>
      <c r="BB716" s="166"/>
    </row>
    <row r="717" spans="1:54" s="160" customFormat="1" x14ac:dyDescent="0.35">
      <c r="A717" s="157">
        <v>716</v>
      </c>
      <c r="B717" s="157">
        <v>419324</v>
      </c>
      <c r="C717" s="157" t="s">
        <v>576</v>
      </c>
      <c r="D717" s="157" t="s">
        <v>16</v>
      </c>
      <c r="E717" s="157">
        <v>2020</v>
      </c>
      <c r="F717" s="157">
        <v>385</v>
      </c>
      <c r="G717" s="157">
        <v>842</v>
      </c>
      <c r="H717" s="157"/>
      <c r="I717" s="157">
        <f t="shared" si="198"/>
        <v>600</v>
      </c>
      <c r="J717" s="157" t="str">
        <f>IF(D717="Electric","--",IF(D717="Diesel",VLOOKUP(C717,[2]ORDLF!A:B,2,FALSE),""))</f>
        <v/>
      </c>
      <c r="K717" s="157">
        <f>IF(D717="Electric","--",IF(D717="Gasoline",VLOOKUP(C717,LSILF!A:C,3,FALSE),""))</f>
        <v>0.2</v>
      </c>
      <c r="L717" s="158">
        <f t="shared" si="197"/>
        <v>0.2</v>
      </c>
      <c r="M717" s="157" t="str" cm="1">
        <f t="array" ref="M717">IF(D717="Electric","--",IF(D717="Diesel",_xlfn._xlws.FILTER(DIESCH[CH Cap],(DIESCH[HP Bin]=I717)),""))</f>
        <v/>
      </c>
      <c r="N717" s="157" cm="1">
        <f t="array" ref="N717">IF(D717="Electric","--",IF(D717="Gasoline",_xlfn._xlws.FILTER(LSICH[CH Cap],(LSICH[Fuel Type]=D717)*(LSICH[MY]=E717)),""))</f>
        <v>10000</v>
      </c>
      <c r="O717" s="157">
        <f t="shared" si="199"/>
        <v>10000</v>
      </c>
      <c r="P717" s="157">
        <f t="shared" si="200"/>
        <v>842</v>
      </c>
      <c r="Q717" s="157" t="str" cm="1">
        <f t="array" ref="Q717">IF(D717="Electric","--",IF(D717="Diesel",_xlfn._xlws.FILTER(ORDEF[HC-ZH (g/hp-hr)],(ORDEF[HP]=I717)*(ORDEF[Model_Year]=E717)),""))</f>
        <v/>
      </c>
      <c r="R717" s="157" cm="1">
        <f t="array" ref="R717">IF(D717="Electric","--",IF(D717="Gasoline",_xlfn._xlws.FILTER(LSIEF[HC-ZH (g/hp-hr)],(LSIEF[Fuel]=D717)*(LSIEF[HP Bin]=I717)*(LSIEF[Model Year]=E717)),""))</f>
        <v>0.129</v>
      </c>
      <c r="S717" s="158">
        <f t="shared" si="201"/>
        <v>0.129</v>
      </c>
      <c r="T717" s="159" t="str" cm="1">
        <f t="array" ref="T717">IF(D717="Electric","--",IF(D717="Diesel",_xlfn._xlws.FILTER(ORDEF[HCDR],(ORDEF[HP]=I717)*(ORDEF[Model_Year]=E717),),""))</f>
        <v/>
      </c>
      <c r="U717" s="159" cm="1">
        <f t="array" ref="U717">IF(D717="Electric","--",IF(D717="Gasoline",_xlfn._xlws.FILTER(LSIEF[HC DR],(LSIEF[Fuel]=D717)*(LSIEF[HP Bin]=I717)*(LSIEF[Model Year]=E717)),""))</f>
        <v>1.0200000000000001E-5</v>
      </c>
      <c r="V717" s="159">
        <f t="shared" si="202"/>
        <v>1.0200000000000001E-5</v>
      </c>
      <c r="W717" s="158" t="str" cm="1">
        <f t="array" ref="W717">IF(D717="Electric","--",IF(D717="Diesel",_xlfn._xlws.FILTER(ORDEF[NOXzh],(ORDEF[HP]=I717)*(ORDEF[Model_Year]=E717)),""))</f>
        <v/>
      </c>
      <c r="X717" s="158" cm="1">
        <f t="array" ref="X717">IF(D717="Electric","--",IF(D717="Gasoline",_xlfn._xlws.FILTER(LSIEF[NOX-ZH (g/hp-hr)],(LSIEF[Fuel]=D717)*(LSIEF[HP Bin]=I717)*(LSIEF[Model Year]=E717)),""))</f>
        <v>0.13700000000000001</v>
      </c>
      <c r="Y717" s="158">
        <f t="shared" si="203"/>
        <v>0.13700000000000001</v>
      </c>
      <c r="Z717" s="159" t="str" cm="1">
        <f t="array" ref="Z717">IF(D717="Electric","--",IF(D717="Diesel",_xlfn._xlws.FILTER(ORDEF[NOXdr],(ORDEF[HP]=I717)*(ORDEF[Model_Year]=E717)),""))</f>
        <v/>
      </c>
      <c r="AA717" s="159" cm="1">
        <f t="array" ref="AA717">IF(E717="Electric","--",IF(D717="Gasoline",_xlfn._xlws.FILTER(LSIEF[NOX DR],(LSIEF[Fuel]=D717)*(LSIEF[HP Bin]=I717)*(LSIEF[Model Year]=E717)),""))</f>
        <v>5.66E-5</v>
      </c>
      <c r="AB717" s="159">
        <f t="shared" si="204"/>
        <v>5.66E-5</v>
      </c>
      <c r="AC717" s="158" t="str" cm="1">
        <f t="array" ref="AC717">IF(D717="Electric","--",IF(D717="Diesel",_xlfn._xlws.FILTER(DFCF2[Fuel_HC],(DFCF2[MY]=E717)),""))</f>
        <v/>
      </c>
      <c r="AD717" s="158" cm="1">
        <f t="array" ref="AD717">IF(D717="Electric","--",IF(D717="Gasoline",_xlfn._xlws.FILTER(GFCF2[Fuel_HC],(GFCF2[MY]=E717)),""))</f>
        <v>1</v>
      </c>
      <c r="AE717" s="158">
        <f t="shared" si="205"/>
        <v>1</v>
      </c>
      <c r="AF717" s="157" t="str" cm="1">
        <f t="array" ref="AF717">IF(D717="Electric","--",IF(D717="Diesel",_xlfn._xlws.FILTER(DFCF2[Fuel_NOX],(DFCF2[MY]=E717)),""))</f>
        <v/>
      </c>
      <c r="AG717" s="157" cm="1">
        <f t="array" ref="AG717">IF(D717="Electric","--",IF(D717="Gasoline",_xlfn._xlws.FILTER(GFCF2[Fuel_NOX],(GFCF2[MY]=E717)),""))</f>
        <v>0.97699999999999998</v>
      </c>
      <c r="AH717" s="157">
        <f t="shared" si="206"/>
        <v>0.97699999999999998</v>
      </c>
      <c r="AI717" s="158">
        <f t="shared" si="207"/>
        <v>0.1375884</v>
      </c>
      <c r="AJ717" s="158">
        <f t="shared" si="208"/>
        <v>0.1804100844</v>
      </c>
      <c r="AK717" s="158">
        <f t="shared" si="209"/>
        <v>19.666129581500677</v>
      </c>
      <c r="AL717" s="158">
        <f t="shared" si="210"/>
        <v>25.78682576161852</v>
      </c>
      <c r="AM717" s="158">
        <f t="shared" si="211"/>
        <v>9.8330647907503392E-3</v>
      </c>
      <c r="AN717" s="158">
        <f t="shared" si="212"/>
        <v>1.2893412880809261E-2</v>
      </c>
      <c r="AO717" s="158">
        <f t="shared" si="213"/>
        <v>9.0444529945321612E-3</v>
      </c>
      <c r="AP717" s="157"/>
      <c r="AQ717" s="161"/>
      <c r="AR717" s="161"/>
      <c r="AS717" s="161" t="str">
        <f>IF(ISNA(VLOOKUP($B717,'2017 Emission Inventory'!$B$2:$B$803,1,FALSE)),"No","Yes")</f>
        <v>No</v>
      </c>
      <c r="AT717" s="161" t="str">
        <f>IFERROR(INDEX('2017 Emission Inventory'!$C$2:$C$803,MATCH($B717,'2017 Emission Inventory'!$B$2:$B$803,0)),"")</f>
        <v/>
      </c>
      <c r="AU717" s="161" t="str">
        <f>IFERROR(INDEX('2017 Emission Inventory'!$D$2:$D$803,MATCH($B717,'2017 Emission Inventory'!$B$2:$B$803,0)),"")</f>
        <v/>
      </c>
      <c r="AV717" s="161" t="str">
        <f>IFERROR(INDEX('2017 Emission Inventory'!$E$2:$E$803,MATCH($B717,'2017 Emission Inventory'!$B$2:$B$803,0)),"")</f>
        <v/>
      </c>
      <c r="AW717" s="161" t="str">
        <f>IFERROR(INDEX('2017 Emission Inventory'!$F$2:$F$803,MATCH($B717,'2017 Emission Inventory'!$B$2:$B$803,0)),"")</f>
        <v/>
      </c>
      <c r="AX717" s="161" t="str">
        <f>IFERROR(INDEX('2017 Emission Inventory'!$G$2:$G$803,MATCH($B717,'2017 Emission Inventory'!$B$2:$B$803,0)),"")</f>
        <v/>
      </c>
      <c r="AY717" s="162" t="str">
        <f>IFERROR(INDEX('2017 Emission Inventory'!$AL$2:$AL$803,MATCH($B717,'2017 Emission Inventory'!$B$2:$B$803,0)),"")</f>
        <v/>
      </c>
      <c r="AZ717" s="163" t="e">
        <f t="shared" si="214"/>
        <v>#VALUE!</v>
      </c>
      <c r="BB717" s="166"/>
    </row>
    <row r="718" spans="1:54" s="160" customFormat="1" x14ac:dyDescent="0.35">
      <c r="A718" s="157">
        <v>717</v>
      </c>
      <c r="B718" s="157">
        <v>419351</v>
      </c>
      <c r="C718" s="157" t="s">
        <v>576</v>
      </c>
      <c r="D718" s="157" t="s">
        <v>16</v>
      </c>
      <c r="E718" s="157">
        <v>2020</v>
      </c>
      <c r="F718" s="157">
        <v>385</v>
      </c>
      <c r="G718" s="157">
        <v>842</v>
      </c>
      <c r="H718" s="157"/>
      <c r="I718" s="157">
        <f t="shared" si="198"/>
        <v>600</v>
      </c>
      <c r="J718" s="157" t="str">
        <f>IF(D718="Electric","--",IF(D718="Diesel",VLOOKUP(C718,[2]ORDLF!A:B,2,FALSE),""))</f>
        <v/>
      </c>
      <c r="K718" s="157">
        <f>IF(D718="Electric","--",IF(D718="Gasoline",VLOOKUP(C718,LSILF!A:C,3,FALSE),""))</f>
        <v>0.2</v>
      </c>
      <c r="L718" s="158">
        <f t="shared" si="197"/>
        <v>0.2</v>
      </c>
      <c r="M718" s="157" t="str" cm="1">
        <f t="array" ref="M718">IF(D718="Electric","--",IF(D718="Diesel",_xlfn._xlws.FILTER(DIESCH[CH Cap],(DIESCH[HP Bin]=I718)),""))</f>
        <v/>
      </c>
      <c r="N718" s="157" cm="1">
        <f t="array" ref="N718">IF(D718="Electric","--",IF(D718="Gasoline",_xlfn._xlws.FILTER(LSICH[CH Cap],(LSICH[Fuel Type]=D718)*(LSICH[MY]=E718)),""))</f>
        <v>10000</v>
      </c>
      <c r="O718" s="157">
        <f t="shared" si="199"/>
        <v>10000</v>
      </c>
      <c r="P718" s="157">
        <f t="shared" si="200"/>
        <v>842</v>
      </c>
      <c r="Q718" s="157" t="str" cm="1">
        <f t="array" ref="Q718">IF(D718="Electric","--",IF(D718="Diesel",_xlfn._xlws.FILTER(ORDEF[HC-ZH (g/hp-hr)],(ORDEF[HP]=I718)*(ORDEF[Model_Year]=E718)),""))</f>
        <v/>
      </c>
      <c r="R718" s="157" cm="1">
        <f t="array" ref="R718">IF(D718="Electric","--",IF(D718="Gasoline",_xlfn._xlws.FILTER(LSIEF[HC-ZH (g/hp-hr)],(LSIEF[Fuel]=D718)*(LSIEF[HP Bin]=I718)*(LSIEF[Model Year]=E718)),""))</f>
        <v>0.129</v>
      </c>
      <c r="S718" s="158">
        <f t="shared" si="201"/>
        <v>0.129</v>
      </c>
      <c r="T718" s="159" t="str" cm="1">
        <f t="array" ref="T718">IF(D718="Electric","--",IF(D718="Diesel",_xlfn._xlws.FILTER(ORDEF[HCDR],(ORDEF[HP]=I718)*(ORDEF[Model_Year]=E718),),""))</f>
        <v/>
      </c>
      <c r="U718" s="159" cm="1">
        <f t="array" ref="U718">IF(D718="Electric","--",IF(D718="Gasoline",_xlfn._xlws.FILTER(LSIEF[HC DR],(LSIEF[Fuel]=D718)*(LSIEF[HP Bin]=I718)*(LSIEF[Model Year]=E718)),""))</f>
        <v>1.0200000000000001E-5</v>
      </c>
      <c r="V718" s="159">
        <f t="shared" si="202"/>
        <v>1.0200000000000001E-5</v>
      </c>
      <c r="W718" s="158" t="str" cm="1">
        <f t="array" ref="W718">IF(D718="Electric","--",IF(D718="Diesel",_xlfn._xlws.FILTER(ORDEF[NOXzh],(ORDEF[HP]=I718)*(ORDEF[Model_Year]=E718)),""))</f>
        <v/>
      </c>
      <c r="X718" s="158" cm="1">
        <f t="array" ref="X718">IF(D718="Electric","--",IF(D718="Gasoline",_xlfn._xlws.FILTER(LSIEF[NOX-ZH (g/hp-hr)],(LSIEF[Fuel]=D718)*(LSIEF[HP Bin]=I718)*(LSIEF[Model Year]=E718)),""))</f>
        <v>0.13700000000000001</v>
      </c>
      <c r="Y718" s="158">
        <f t="shared" si="203"/>
        <v>0.13700000000000001</v>
      </c>
      <c r="Z718" s="159" t="str" cm="1">
        <f t="array" ref="Z718">IF(D718="Electric","--",IF(D718="Diesel",_xlfn._xlws.FILTER(ORDEF[NOXdr],(ORDEF[HP]=I718)*(ORDEF[Model_Year]=E718)),""))</f>
        <v/>
      </c>
      <c r="AA718" s="159" cm="1">
        <f t="array" ref="AA718">IF(E718="Electric","--",IF(D718="Gasoline",_xlfn._xlws.FILTER(LSIEF[NOX DR],(LSIEF[Fuel]=D718)*(LSIEF[HP Bin]=I718)*(LSIEF[Model Year]=E718)),""))</f>
        <v>5.66E-5</v>
      </c>
      <c r="AB718" s="159">
        <f t="shared" si="204"/>
        <v>5.66E-5</v>
      </c>
      <c r="AC718" s="158" t="str" cm="1">
        <f t="array" ref="AC718">IF(D718="Electric","--",IF(D718="Diesel",_xlfn._xlws.FILTER(DFCF2[Fuel_HC],(DFCF2[MY]=E718)),""))</f>
        <v/>
      </c>
      <c r="AD718" s="158" cm="1">
        <f t="array" ref="AD718">IF(D718="Electric","--",IF(D718="Gasoline",_xlfn._xlws.FILTER(GFCF2[Fuel_HC],(GFCF2[MY]=E718)),""))</f>
        <v>1</v>
      </c>
      <c r="AE718" s="158">
        <f t="shared" si="205"/>
        <v>1</v>
      </c>
      <c r="AF718" s="157" t="str" cm="1">
        <f t="array" ref="AF718">IF(D718="Electric","--",IF(D718="Diesel",_xlfn._xlws.FILTER(DFCF2[Fuel_NOX],(DFCF2[MY]=E718)),""))</f>
        <v/>
      </c>
      <c r="AG718" s="157" cm="1">
        <f t="array" ref="AG718">IF(D718="Electric","--",IF(D718="Gasoline",_xlfn._xlws.FILTER(GFCF2[Fuel_NOX],(GFCF2[MY]=E718)),""))</f>
        <v>0.97699999999999998</v>
      </c>
      <c r="AH718" s="157">
        <f t="shared" si="206"/>
        <v>0.97699999999999998</v>
      </c>
      <c r="AI718" s="158">
        <f t="shared" si="207"/>
        <v>0.1375884</v>
      </c>
      <c r="AJ718" s="158">
        <f t="shared" si="208"/>
        <v>0.1804100844</v>
      </c>
      <c r="AK718" s="158">
        <f t="shared" si="209"/>
        <v>19.666129581500677</v>
      </c>
      <c r="AL718" s="158">
        <f t="shared" si="210"/>
        <v>25.78682576161852</v>
      </c>
      <c r="AM718" s="158">
        <f t="shared" si="211"/>
        <v>9.8330647907503392E-3</v>
      </c>
      <c r="AN718" s="158">
        <f t="shared" si="212"/>
        <v>1.2893412880809261E-2</v>
      </c>
      <c r="AO718" s="158">
        <f t="shared" si="213"/>
        <v>9.0444529945321612E-3</v>
      </c>
      <c r="AP718" s="157"/>
      <c r="AQ718" s="161"/>
      <c r="AR718" s="161"/>
      <c r="AS718" s="161" t="str">
        <f>IF(ISNA(VLOOKUP($B718,'2017 Emission Inventory'!$B$2:$B$803,1,FALSE)),"No","Yes")</f>
        <v>No</v>
      </c>
      <c r="AT718" s="161" t="str">
        <f>IFERROR(INDEX('2017 Emission Inventory'!$C$2:$C$803,MATCH($B718,'2017 Emission Inventory'!$B$2:$B$803,0)),"")</f>
        <v/>
      </c>
      <c r="AU718" s="161" t="str">
        <f>IFERROR(INDEX('2017 Emission Inventory'!$D$2:$D$803,MATCH($B718,'2017 Emission Inventory'!$B$2:$B$803,0)),"")</f>
        <v/>
      </c>
      <c r="AV718" s="161" t="str">
        <f>IFERROR(INDEX('2017 Emission Inventory'!$E$2:$E$803,MATCH($B718,'2017 Emission Inventory'!$B$2:$B$803,0)),"")</f>
        <v/>
      </c>
      <c r="AW718" s="161" t="str">
        <f>IFERROR(INDEX('2017 Emission Inventory'!$F$2:$F$803,MATCH($B718,'2017 Emission Inventory'!$B$2:$B$803,0)),"")</f>
        <v/>
      </c>
      <c r="AX718" s="161" t="str">
        <f>IFERROR(INDEX('2017 Emission Inventory'!$G$2:$G$803,MATCH($B718,'2017 Emission Inventory'!$B$2:$B$803,0)),"")</f>
        <v/>
      </c>
      <c r="AY718" s="162" t="str">
        <f>IFERROR(INDEX('2017 Emission Inventory'!$AL$2:$AL$803,MATCH($B718,'2017 Emission Inventory'!$B$2:$B$803,0)),"")</f>
        <v/>
      </c>
      <c r="AZ718" s="163" t="e">
        <f t="shared" si="214"/>
        <v>#VALUE!</v>
      </c>
      <c r="BB718" s="166"/>
    </row>
    <row r="719" spans="1:54" s="160" customFormat="1" x14ac:dyDescent="0.35">
      <c r="A719" s="157">
        <v>718</v>
      </c>
      <c r="B719" s="157">
        <v>419352</v>
      </c>
      <c r="C719" s="157" t="s">
        <v>576</v>
      </c>
      <c r="D719" s="157" t="s">
        <v>16</v>
      </c>
      <c r="E719" s="157">
        <v>2020</v>
      </c>
      <c r="F719" s="157">
        <v>385</v>
      </c>
      <c r="G719" s="157">
        <v>842</v>
      </c>
      <c r="H719" s="157"/>
      <c r="I719" s="157">
        <f t="shared" si="198"/>
        <v>600</v>
      </c>
      <c r="J719" s="157" t="str">
        <f>IF(D719="Electric","--",IF(D719="Diesel",VLOOKUP(C719,[2]ORDLF!A:B,2,FALSE),""))</f>
        <v/>
      </c>
      <c r="K719" s="157">
        <f>IF(D719="Electric","--",IF(D719="Gasoline",VLOOKUP(C719,LSILF!A:C,3,FALSE),""))</f>
        <v>0.2</v>
      </c>
      <c r="L719" s="158">
        <f t="shared" si="197"/>
        <v>0.2</v>
      </c>
      <c r="M719" s="157" t="str" cm="1">
        <f t="array" ref="M719">IF(D719="Electric","--",IF(D719="Diesel",_xlfn._xlws.FILTER(DIESCH[CH Cap],(DIESCH[HP Bin]=I719)),""))</f>
        <v/>
      </c>
      <c r="N719" s="157" cm="1">
        <f t="array" ref="N719">IF(D719="Electric","--",IF(D719="Gasoline",_xlfn._xlws.FILTER(LSICH[CH Cap],(LSICH[Fuel Type]=D719)*(LSICH[MY]=E719)),""))</f>
        <v>10000</v>
      </c>
      <c r="O719" s="157">
        <f t="shared" si="199"/>
        <v>10000</v>
      </c>
      <c r="P719" s="157">
        <f t="shared" si="200"/>
        <v>842</v>
      </c>
      <c r="Q719" s="157" t="str" cm="1">
        <f t="array" ref="Q719">IF(D719="Electric","--",IF(D719="Diesel",_xlfn._xlws.FILTER(ORDEF[HC-ZH (g/hp-hr)],(ORDEF[HP]=I719)*(ORDEF[Model_Year]=E719)),""))</f>
        <v/>
      </c>
      <c r="R719" s="157" cm="1">
        <f t="array" ref="R719">IF(D719="Electric","--",IF(D719="Gasoline",_xlfn._xlws.FILTER(LSIEF[HC-ZH (g/hp-hr)],(LSIEF[Fuel]=D719)*(LSIEF[HP Bin]=I719)*(LSIEF[Model Year]=E719)),""))</f>
        <v>0.129</v>
      </c>
      <c r="S719" s="158">
        <f t="shared" si="201"/>
        <v>0.129</v>
      </c>
      <c r="T719" s="159" t="str" cm="1">
        <f t="array" ref="T719">IF(D719="Electric","--",IF(D719="Diesel",_xlfn._xlws.FILTER(ORDEF[HCDR],(ORDEF[HP]=I719)*(ORDEF[Model_Year]=E719),),""))</f>
        <v/>
      </c>
      <c r="U719" s="159" cm="1">
        <f t="array" ref="U719">IF(D719="Electric","--",IF(D719="Gasoline",_xlfn._xlws.FILTER(LSIEF[HC DR],(LSIEF[Fuel]=D719)*(LSIEF[HP Bin]=I719)*(LSIEF[Model Year]=E719)),""))</f>
        <v>1.0200000000000001E-5</v>
      </c>
      <c r="V719" s="159">
        <f t="shared" si="202"/>
        <v>1.0200000000000001E-5</v>
      </c>
      <c r="W719" s="158" t="str" cm="1">
        <f t="array" ref="W719">IF(D719="Electric","--",IF(D719="Diesel",_xlfn._xlws.FILTER(ORDEF[NOXzh],(ORDEF[HP]=I719)*(ORDEF[Model_Year]=E719)),""))</f>
        <v/>
      </c>
      <c r="X719" s="158" cm="1">
        <f t="array" ref="X719">IF(D719="Electric","--",IF(D719="Gasoline",_xlfn._xlws.FILTER(LSIEF[NOX-ZH (g/hp-hr)],(LSIEF[Fuel]=D719)*(LSIEF[HP Bin]=I719)*(LSIEF[Model Year]=E719)),""))</f>
        <v>0.13700000000000001</v>
      </c>
      <c r="Y719" s="158">
        <f t="shared" si="203"/>
        <v>0.13700000000000001</v>
      </c>
      <c r="Z719" s="159" t="str" cm="1">
        <f t="array" ref="Z719">IF(D719="Electric","--",IF(D719="Diesel",_xlfn._xlws.FILTER(ORDEF[NOXdr],(ORDEF[HP]=I719)*(ORDEF[Model_Year]=E719)),""))</f>
        <v/>
      </c>
      <c r="AA719" s="159" cm="1">
        <f t="array" ref="AA719">IF(E719="Electric","--",IF(D719="Gasoline",_xlfn._xlws.FILTER(LSIEF[NOX DR],(LSIEF[Fuel]=D719)*(LSIEF[HP Bin]=I719)*(LSIEF[Model Year]=E719)),""))</f>
        <v>5.66E-5</v>
      </c>
      <c r="AB719" s="159">
        <f t="shared" si="204"/>
        <v>5.66E-5</v>
      </c>
      <c r="AC719" s="158" t="str" cm="1">
        <f t="array" ref="AC719">IF(D719="Electric","--",IF(D719="Diesel",_xlfn._xlws.FILTER(DFCF2[Fuel_HC],(DFCF2[MY]=E719)),""))</f>
        <v/>
      </c>
      <c r="AD719" s="158" cm="1">
        <f t="array" ref="AD719">IF(D719="Electric","--",IF(D719="Gasoline",_xlfn._xlws.FILTER(GFCF2[Fuel_HC],(GFCF2[MY]=E719)),""))</f>
        <v>1</v>
      </c>
      <c r="AE719" s="158">
        <f t="shared" si="205"/>
        <v>1</v>
      </c>
      <c r="AF719" s="157" t="str" cm="1">
        <f t="array" ref="AF719">IF(D719="Electric","--",IF(D719="Diesel",_xlfn._xlws.FILTER(DFCF2[Fuel_NOX],(DFCF2[MY]=E719)),""))</f>
        <v/>
      </c>
      <c r="AG719" s="157" cm="1">
        <f t="array" ref="AG719">IF(D719="Electric","--",IF(D719="Gasoline",_xlfn._xlws.FILTER(GFCF2[Fuel_NOX],(GFCF2[MY]=E719)),""))</f>
        <v>0.97699999999999998</v>
      </c>
      <c r="AH719" s="157">
        <f t="shared" si="206"/>
        <v>0.97699999999999998</v>
      </c>
      <c r="AI719" s="158">
        <f t="shared" si="207"/>
        <v>0.1375884</v>
      </c>
      <c r="AJ719" s="158">
        <f t="shared" si="208"/>
        <v>0.1804100844</v>
      </c>
      <c r="AK719" s="158">
        <f t="shared" si="209"/>
        <v>19.666129581500677</v>
      </c>
      <c r="AL719" s="158">
        <f t="shared" si="210"/>
        <v>25.78682576161852</v>
      </c>
      <c r="AM719" s="158">
        <f t="shared" si="211"/>
        <v>9.8330647907503392E-3</v>
      </c>
      <c r="AN719" s="158">
        <f t="shared" si="212"/>
        <v>1.2893412880809261E-2</v>
      </c>
      <c r="AO719" s="158">
        <f t="shared" si="213"/>
        <v>9.0444529945321612E-3</v>
      </c>
      <c r="AP719" s="157"/>
      <c r="AQ719" s="161"/>
      <c r="AR719" s="161"/>
      <c r="AS719" s="161" t="str">
        <f>IF(ISNA(VLOOKUP($B719,'2017 Emission Inventory'!$B$2:$B$803,1,FALSE)),"No","Yes")</f>
        <v>No</v>
      </c>
      <c r="AT719" s="161" t="str">
        <f>IFERROR(INDEX('2017 Emission Inventory'!$C$2:$C$803,MATCH($B719,'2017 Emission Inventory'!$B$2:$B$803,0)),"")</f>
        <v/>
      </c>
      <c r="AU719" s="161" t="str">
        <f>IFERROR(INDEX('2017 Emission Inventory'!$D$2:$D$803,MATCH($B719,'2017 Emission Inventory'!$B$2:$B$803,0)),"")</f>
        <v/>
      </c>
      <c r="AV719" s="161" t="str">
        <f>IFERROR(INDEX('2017 Emission Inventory'!$E$2:$E$803,MATCH($B719,'2017 Emission Inventory'!$B$2:$B$803,0)),"")</f>
        <v/>
      </c>
      <c r="AW719" s="161" t="str">
        <f>IFERROR(INDEX('2017 Emission Inventory'!$F$2:$F$803,MATCH($B719,'2017 Emission Inventory'!$B$2:$B$803,0)),"")</f>
        <v/>
      </c>
      <c r="AX719" s="161" t="str">
        <f>IFERROR(INDEX('2017 Emission Inventory'!$G$2:$G$803,MATCH($B719,'2017 Emission Inventory'!$B$2:$B$803,0)),"")</f>
        <v/>
      </c>
      <c r="AY719" s="162" t="str">
        <f>IFERROR(INDEX('2017 Emission Inventory'!$AL$2:$AL$803,MATCH($B719,'2017 Emission Inventory'!$B$2:$B$803,0)),"")</f>
        <v/>
      </c>
      <c r="AZ719" s="163" t="e">
        <f t="shared" si="214"/>
        <v>#VALUE!</v>
      </c>
      <c r="BB719" s="166"/>
    </row>
    <row r="720" spans="1:54" s="160" customFormat="1" x14ac:dyDescent="0.35">
      <c r="A720" s="157">
        <v>719</v>
      </c>
      <c r="B720" s="157">
        <v>419384</v>
      </c>
      <c r="C720" s="157" t="s">
        <v>576</v>
      </c>
      <c r="D720" s="157" t="s">
        <v>16</v>
      </c>
      <c r="E720" s="157">
        <v>2020</v>
      </c>
      <c r="F720" s="157">
        <v>385</v>
      </c>
      <c r="G720" s="157">
        <v>842</v>
      </c>
      <c r="H720" s="157"/>
      <c r="I720" s="157">
        <f t="shared" si="198"/>
        <v>600</v>
      </c>
      <c r="J720" s="157" t="str">
        <f>IF(D720="Electric","--",IF(D720="Diesel",VLOOKUP(C720,[2]ORDLF!A:B,2,FALSE),""))</f>
        <v/>
      </c>
      <c r="K720" s="157">
        <f>IF(D720="Electric","--",IF(D720="Gasoline",VLOOKUP(C720,LSILF!A:C,3,FALSE),""))</f>
        <v>0.2</v>
      </c>
      <c r="L720" s="158">
        <f t="shared" si="197"/>
        <v>0.2</v>
      </c>
      <c r="M720" s="157" t="str" cm="1">
        <f t="array" ref="M720">IF(D720="Electric","--",IF(D720="Diesel",_xlfn._xlws.FILTER(DIESCH[CH Cap],(DIESCH[HP Bin]=I720)),""))</f>
        <v/>
      </c>
      <c r="N720" s="157" cm="1">
        <f t="array" ref="N720">IF(D720="Electric","--",IF(D720="Gasoline",_xlfn._xlws.FILTER(LSICH[CH Cap],(LSICH[Fuel Type]=D720)*(LSICH[MY]=E720)),""))</f>
        <v>10000</v>
      </c>
      <c r="O720" s="157">
        <f t="shared" si="199"/>
        <v>10000</v>
      </c>
      <c r="P720" s="157">
        <f t="shared" si="200"/>
        <v>842</v>
      </c>
      <c r="Q720" s="157" t="str" cm="1">
        <f t="array" ref="Q720">IF(D720="Electric","--",IF(D720="Diesel",_xlfn._xlws.FILTER(ORDEF[HC-ZH (g/hp-hr)],(ORDEF[HP]=I720)*(ORDEF[Model_Year]=E720)),""))</f>
        <v/>
      </c>
      <c r="R720" s="157" cm="1">
        <f t="array" ref="R720">IF(D720="Electric","--",IF(D720="Gasoline",_xlfn._xlws.FILTER(LSIEF[HC-ZH (g/hp-hr)],(LSIEF[Fuel]=D720)*(LSIEF[HP Bin]=I720)*(LSIEF[Model Year]=E720)),""))</f>
        <v>0.129</v>
      </c>
      <c r="S720" s="158">
        <f t="shared" si="201"/>
        <v>0.129</v>
      </c>
      <c r="T720" s="159" t="str" cm="1">
        <f t="array" ref="T720">IF(D720="Electric","--",IF(D720="Diesel",_xlfn._xlws.FILTER(ORDEF[HCDR],(ORDEF[HP]=I720)*(ORDEF[Model_Year]=E720),),""))</f>
        <v/>
      </c>
      <c r="U720" s="159" cm="1">
        <f t="array" ref="U720">IF(D720="Electric","--",IF(D720="Gasoline",_xlfn._xlws.FILTER(LSIEF[HC DR],(LSIEF[Fuel]=D720)*(LSIEF[HP Bin]=I720)*(LSIEF[Model Year]=E720)),""))</f>
        <v>1.0200000000000001E-5</v>
      </c>
      <c r="V720" s="159">
        <f t="shared" si="202"/>
        <v>1.0200000000000001E-5</v>
      </c>
      <c r="W720" s="158" t="str" cm="1">
        <f t="array" ref="W720">IF(D720="Electric","--",IF(D720="Diesel",_xlfn._xlws.FILTER(ORDEF[NOXzh],(ORDEF[HP]=I720)*(ORDEF[Model_Year]=E720)),""))</f>
        <v/>
      </c>
      <c r="X720" s="158" cm="1">
        <f t="array" ref="X720">IF(D720="Electric","--",IF(D720="Gasoline",_xlfn._xlws.FILTER(LSIEF[NOX-ZH (g/hp-hr)],(LSIEF[Fuel]=D720)*(LSIEF[HP Bin]=I720)*(LSIEF[Model Year]=E720)),""))</f>
        <v>0.13700000000000001</v>
      </c>
      <c r="Y720" s="158">
        <f t="shared" si="203"/>
        <v>0.13700000000000001</v>
      </c>
      <c r="Z720" s="159" t="str" cm="1">
        <f t="array" ref="Z720">IF(D720="Electric","--",IF(D720="Diesel",_xlfn._xlws.FILTER(ORDEF[NOXdr],(ORDEF[HP]=I720)*(ORDEF[Model_Year]=E720)),""))</f>
        <v/>
      </c>
      <c r="AA720" s="159" cm="1">
        <f t="array" ref="AA720">IF(E720="Electric","--",IF(D720="Gasoline",_xlfn._xlws.FILTER(LSIEF[NOX DR],(LSIEF[Fuel]=D720)*(LSIEF[HP Bin]=I720)*(LSIEF[Model Year]=E720)),""))</f>
        <v>5.66E-5</v>
      </c>
      <c r="AB720" s="159">
        <f t="shared" si="204"/>
        <v>5.66E-5</v>
      </c>
      <c r="AC720" s="158" t="str" cm="1">
        <f t="array" ref="AC720">IF(D720="Electric","--",IF(D720="Diesel",_xlfn._xlws.FILTER(DFCF2[Fuel_HC],(DFCF2[MY]=E720)),""))</f>
        <v/>
      </c>
      <c r="AD720" s="158" cm="1">
        <f t="array" ref="AD720">IF(D720="Electric","--",IF(D720="Gasoline",_xlfn._xlws.FILTER(GFCF2[Fuel_HC],(GFCF2[MY]=E720)),""))</f>
        <v>1</v>
      </c>
      <c r="AE720" s="158">
        <f t="shared" si="205"/>
        <v>1</v>
      </c>
      <c r="AF720" s="157" t="str" cm="1">
        <f t="array" ref="AF720">IF(D720="Electric","--",IF(D720="Diesel",_xlfn._xlws.FILTER(DFCF2[Fuel_NOX],(DFCF2[MY]=E720)),""))</f>
        <v/>
      </c>
      <c r="AG720" s="157" cm="1">
        <f t="array" ref="AG720">IF(D720="Electric","--",IF(D720="Gasoline",_xlfn._xlws.FILTER(GFCF2[Fuel_NOX],(GFCF2[MY]=E720)),""))</f>
        <v>0.97699999999999998</v>
      </c>
      <c r="AH720" s="157">
        <f t="shared" si="206"/>
        <v>0.97699999999999998</v>
      </c>
      <c r="AI720" s="158">
        <f t="shared" si="207"/>
        <v>0.1375884</v>
      </c>
      <c r="AJ720" s="158">
        <f t="shared" si="208"/>
        <v>0.1804100844</v>
      </c>
      <c r="AK720" s="158">
        <f t="shared" si="209"/>
        <v>19.666129581500677</v>
      </c>
      <c r="AL720" s="158">
        <f t="shared" si="210"/>
        <v>25.78682576161852</v>
      </c>
      <c r="AM720" s="158">
        <f t="shared" si="211"/>
        <v>9.8330647907503392E-3</v>
      </c>
      <c r="AN720" s="158">
        <f t="shared" si="212"/>
        <v>1.2893412880809261E-2</v>
      </c>
      <c r="AO720" s="158">
        <f t="shared" si="213"/>
        <v>9.0444529945321612E-3</v>
      </c>
      <c r="AP720" s="157"/>
      <c r="AQ720" s="161"/>
      <c r="AR720" s="161"/>
      <c r="AS720" s="161" t="str">
        <f>IF(ISNA(VLOOKUP($B720,'2017 Emission Inventory'!$B$2:$B$803,1,FALSE)),"No","Yes")</f>
        <v>No</v>
      </c>
      <c r="AT720" s="161" t="str">
        <f>IFERROR(INDEX('2017 Emission Inventory'!$C$2:$C$803,MATCH($B720,'2017 Emission Inventory'!$B$2:$B$803,0)),"")</f>
        <v/>
      </c>
      <c r="AU720" s="161" t="str">
        <f>IFERROR(INDEX('2017 Emission Inventory'!$D$2:$D$803,MATCH($B720,'2017 Emission Inventory'!$B$2:$B$803,0)),"")</f>
        <v/>
      </c>
      <c r="AV720" s="161" t="str">
        <f>IFERROR(INDEX('2017 Emission Inventory'!$E$2:$E$803,MATCH($B720,'2017 Emission Inventory'!$B$2:$B$803,0)),"")</f>
        <v/>
      </c>
      <c r="AW720" s="161" t="str">
        <f>IFERROR(INDEX('2017 Emission Inventory'!$F$2:$F$803,MATCH($B720,'2017 Emission Inventory'!$B$2:$B$803,0)),"")</f>
        <v/>
      </c>
      <c r="AX720" s="161" t="str">
        <f>IFERROR(INDEX('2017 Emission Inventory'!$G$2:$G$803,MATCH($B720,'2017 Emission Inventory'!$B$2:$B$803,0)),"")</f>
        <v/>
      </c>
      <c r="AY720" s="162" t="str">
        <f>IFERROR(INDEX('2017 Emission Inventory'!$AL$2:$AL$803,MATCH($B720,'2017 Emission Inventory'!$B$2:$B$803,0)),"")</f>
        <v/>
      </c>
      <c r="AZ720" s="163" t="e">
        <f t="shared" si="214"/>
        <v>#VALUE!</v>
      </c>
      <c r="BB720" s="166"/>
    </row>
  </sheetData>
  <autoFilter ref="A1:AZ720" xr:uid="{7FB21BA2-8371-40F2-8E83-FC041218BB4D}"/>
  <conditionalFormatting sqref="B2:B720">
    <cfRule type="duplicateValues" dxfId="76" priority="1"/>
  </conditionalFormatting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4CCC8-BF14-4765-B965-E48D073349D8}">
  <dimension ref="A1:G76"/>
  <sheetViews>
    <sheetView workbookViewId="0"/>
  </sheetViews>
  <sheetFormatPr defaultRowHeight="14.5" x14ac:dyDescent="0.35"/>
  <cols>
    <col min="1" max="1" width="16.54296875" customWidth="1"/>
    <col min="2" max="2" width="12.453125" customWidth="1"/>
    <col min="4" max="4" width="8.7265625" style="100"/>
    <col min="5" max="5" width="55.1796875" customWidth="1"/>
  </cols>
  <sheetData>
    <row r="1" spans="1:7" x14ac:dyDescent="0.35">
      <c r="A1" t="s">
        <v>581</v>
      </c>
      <c r="B1" t="s">
        <v>580</v>
      </c>
      <c r="C1" t="s">
        <v>754</v>
      </c>
      <c r="E1" s="143" t="s">
        <v>584</v>
      </c>
      <c r="F1" s="144"/>
      <c r="G1" s="145">
        <v>0.39529999999999998</v>
      </c>
    </row>
    <row r="2" spans="1:7" x14ac:dyDescent="0.35">
      <c r="A2" t="s">
        <v>412</v>
      </c>
      <c r="B2">
        <v>0.2</v>
      </c>
      <c r="C2" s="146" t="s">
        <v>753</v>
      </c>
      <c r="D2" s="146"/>
      <c r="E2" s="143" t="s">
        <v>595</v>
      </c>
      <c r="F2" s="144"/>
      <c r="G2" s="145">
        <v>0.53600000000000003</v>
      </c>
    </row>
    <row r="3" spans="1:7" x14ac:dyDescent="0.35">
      <c r="A3" t="s">
        <v>582</v>
      </c>
      <c r="B3">
        <v>0.31</v>
      </c>
      <c r="C3" t="s">
        <v>755</v>
      </c>
      <c r="E3" s="143" t="s">
        <v>596</v>
      </c>
      <c r="F3" s="144"/>
      <c r="G3" s="145">
        <v>0.53600000000000003</v>
      </c>
    </row>
    <row r="4" spans="1:7" x14ac:dyDescent="0.35">
      <c r="A4" t="s">
        <v>128</v>
      </c>
      <c r="B4">
        <v>0.34</v>
      </c>
      <c r="C4" s="146" t="s">
        <v>753</v>
      </c>
      <c r="D4" s="146"/>
      <c r="E4" s="143" t="s">
        <v>99</v>
      </c>
      <c r="F4" s="144"/>
      <c r="G4" s="145">
        <v>0.36850000000000005</v>
      </c>
    </row>
    <row r="5" spans="1:7" x14ac:dyDescent="0.35">
      <c r="A5" t="s">
        <v>164</v>
      </c>
      <c r="B5">
        <v>0.34</v>
      </c>
      <c r="C5" s="146" t="s">
        <v>753</v>
      </c>
      <c r="E5" s="143" t="s">
        <v>128</v>
      </c>
      <c r="F5" s="144"/>
      <c r="G5" s="145">
        <v>0.33500000000000002</v>
      </c>
    </row>
    <row r="6" spans="1:7" x14ac:dyDescent="0.35">
      <c r="A6" t="s">
        <v>411</v>
      </c>
      <c r="B6">
        <v>0.34</v>
      </c>
      <c r="C6" t="s">
        <v>755</v>
      </c>
      <c r="E6" s="143" t="s">
        <v>583</v>
      </c>
      <c r="F6" s="144"/>
      <c r="G6" s="145">
        <v>0.36850000000000005</v>
      </c>
    </row>
    <row r="7" spans="1:7" x14ac:dyDescent="0.35">
      <c r="A7" t="s">
        <v>419</v>
      </c>
      <c r="B7">
        <v>0.34</v>
      </c>
      <c r="C7" t="s">
        <v>755</v>
      </c>
      <c r="E7" s="143" t="s">
        <v>164</v>
      </c>
      <c r="F7" s="144"/>
      <c r="G7" s="145">
        <v>0.33500000000000002</v>
      </c>
    </row>
    <row r="8" spans="1:7" x14ac:dyDescent="0.35">
      <c r="A8" t="s">
        <v>472</v>
      </c>
      <c r="B8">
        <v>0.34</v>
      </c>
      <c r="C8" t="s">
        <v>755</v>
      </c>
      <c r="E8" s="143" t="s">
        <v>205</v>
      </c>
      <c r="F8" s="144"/>
      <c r="G8" s="145">
        <v>0.36180000000000007</v>
      </c>
    </row>
    <row r="9" spans="1:7" x14ac:dyDescent="0.35">
      <c r="A9" t="s">
        <v>476</v>
      </c>
      <c r="B9">
        <v>0.34</v>
      </c>
      <c r="C9" s="146" t="s">
        <v>753</v>
      </c>
      <c r="E9" s="143" t="s">
        <v>751</v>
      </c>
      <c r="F9" s="144"/>
      <c r="G9" s="145">
        <v>0.20100000000000001</v>
      </c>
    </row>
    <row r="10" spans="1:7" x14ac:dyDescent="0.35">
      <c r="A10" t="s">
        <v>492</v>
      </c>
      <c r="B10">
        <v>0.34</v>
      </c>
      <c r="C10" s="146" t="s">
        <v>753</v>
      </c>
      <c r="E10" s="143" t="s">
        <v>752</v>
      </c>
      <c r="F10" s="144"/>
      <c r="G10" s="145">
        <v>0.33500000000000002</v>
      </c>
    </row>
    <row r="11" spans="1:7" x14ac:dyDescent="0.35">
      <c r="A11" t="s">
        <v>205</v>
      </c>
      <c r="B11">
        <v>0.36</v>
      </c>
      <c r="C11" s="146" t="s">
        <v>753</v>
      </c>
      <c r="E11" s="143" t="s">
        <v>603</v>
      </c>
      <c r="F11" s="144"/>
      <c r="G11" s="145">
        <v>0.33500000000000002</v>
      </c>
    </row>
    <row r="12" spans="1:7" x14ac:dyDescent="0.35">
      <c r="A12" t="s">
        <v>99</v>
      </c>
      <c r="B12">
        <v>0.37</v>
      </c>
      <c r="C12" s="146" t="s">
        <v>753</v>
      </c>
    </row>
    <row r="13" spans="1:7" x14ac:dyDescent="0.35">
      <c r="A13" t="s">
        <v>583</v>
      </c>
      <c r="B13">
        <v>0.37</v>
      </c>
      <c r="C13" s="146" t="s">
        <v>753</v>
      </c>
    </row>
    <row r="14" spans="1:7" x14ac:dyDescent="0.35">
      <c r="A14" t="s">
        <v>584</v>
      </c>
      <c r="B14">
        <v>0.4</v>
      </c>
      <c r="C14" s="146" t="s">
        <v>753</v>
      </c>
    </row>
    <row r="15" spans="1:7" x14ac:dyDescent="0.35">
      <c r="A15" t="s">
        <v>469</v>
      </c>
      <c r="B15">
        <v>0.34</v>
      </c>
      <c r="C15" t="s">
        <v>755</v>
      </c>
    </row>
    <row r="16" spans="1:7" x14ac:dyDescent="0.35">
      <c r="A16" t="s">
        <v>33</v>
      </c>
      <c r="B16">
        <v>0.54</v>
      </c>
      <c r="C16" s="146" t="s">
        <v>753</v>
      </c>
    </row>
    <row r="17" spans="1:3" x14ac:dyDescent="0.35">
      <c r="A17" t="s">
        <v>585</v>
      </c>
      <c r="B17">
        <v>0.54</v>
      </c>
      <c r="C17" t="s">
        <v>755</v>
      </c>
    </row>
    <row r="18" spans="1:3" x14ac:dyDescent="0.35">
      <c r="A18" s="147" t="s">
        <v>8</v>
      </c>
      <c r="B18" s="100">
        <v>0.34</v>
      </c>
      <c r="C18" t="s">
        <v>755</v>
      </c>
    </row>
    <row r="19" spans="1:3" x14ac:dyDescent="0.35">
      <c r="A19" s="147" t="s">
        <v>17</v>
      </c>
      <c r="B19" s="100">
        <v>0.34</v>
      </c>
      <c r="C19" t="s">
        <v>755</v>
      </c>
    </row>
    <row r="21" spans="1:3" x14ac:dyDescent="0.35">
      <c r="A21" s="1"/>
    </row>
    <row r="76" spans="1:1" ht="72.5" x14ac:dyDescent="0.35">
      <c r="A76" s="1" t="s">
        <v>586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6FCF9-71DB-45FC-8951-877DB3249198}">
  <dimension ref="A1:C72"/>
  <sheetViews>
    <sheetView workbookViewId="0"/>
  </sheetViews>
  <sheetFormatPr defaultRowHeight="14.5" x14ac:dyDescent="0.35"/>
  <cols>
    <col min="1" max="1" width="16.54296875" customWidth="1"/>
  </cols>
  <sheetData>
    <row r="1" spans="1:3" x14ac:dyDescent="0.35">
      <c r="A1" s="19" t="s">
        <v>581</v>
      </c>
      <c r="B1" s="19" t="s">
        <v>5</v>
      </c>
      <c r="C1" s="19" t="s">
        <v>594</v>
      </c>
    </row>
    <row r="2" spans="1:3" x14ac:dyDescent="0.35">
      <c r="A2" s="19" t="s">
        <v>33</v>
      </c>
      <c r="B2" s="19">
        <v>175</v>
      </c>
      <c r="C2" s="19">
        <v>0.8</v>
      </c>
    </row>
    <row r="3" spans="1:3" x14ac:dyDescent="0.35">
      <c r="A3" s="19" t="s">
        <v>33</v>
      </c>
      <c r="B3" s="19">
        <v>175</v>
      </c>
      <c r="C3" s="19">
        <v>0.8</v>
      </c>
    </row>
    <row r="4" spans="1:3" x14ac:dyDescent="0.35">
      <c r="A4" s="19" t="s">
        <v>33</v>
      </c>
      <c r="B4" s="19">
        <v>500</v>
      </c>
      <c r="C4" s="19">
        <v>0.8</v>
      </c>
    </row>
    <row r="5" spans="1:3" x14ac:dyDescent="0.35">
      <c r="A5" s="19" t="s">
        <v>33</v>
      </c>
      <c r="B5" s="19">
        <v>500</v>
      </c>
      <c r="C5" s="19">
        <v>0.8</v>
      </c>
    </row>
    <row r="6" spans="1:3" x14ac:dyDescent="0.35">
      <c r="A6" s="19" t="s">
        <v>595</v>
      </c>
      <c r="B6" s="19">
        <v>175</v>
      </c>
      <c r="C6" s="19">
        <v>0.8</v>
      </c>
    </row>
    <row r="7" spans="1:3" x14ac:dyDescent="0.35">
      <c r="A7" s="19" t="s">
        <v>595</v>
      </c>
      <c r="B7" s="19">
        <v>175</v>
      </c>
      <c r="C7" s="19">
        <v>0.8</v>
      </c>
    </row>
    <row r="8" spans="1:3" x14ac:dyDescent="0.35">
      <c r="A8" s="19" t="s">
        <v>596</v>
      </c>
      <c r="B8" s="19">
        <v>500</v>
      </c>
      <c r="C8" s="19">
        <v>0.8</v>
      </c>
    </row>
    <row r="9" spans="1:3" x14ac:dyDescent="0.35">
      <c r="A9" s="19" t="s">
        <v>596</v>
      </c>
      <c r="B9" s="19">
        <v>500</v>
      </c>
      <c r="C9" s="19">
        <v>0.8</v>
      </c>
    </row>
    <row r="10" spans="1:3" x14ac:dyDescent="0.35">
      <c r="A10" s="19" t="s">
        <v>8</v>
      </c>
      <c r="B10" s="19">
        <v>175</v>
      </c>
      <c r="C10" s="19">
        <v>0.75</v>
      </c>
    </row>
    <row r="11" spans="1:3" x14ac:dyDescent="0.35">
      <c r="A11" s="19" t="s">
        <v>8</v>
      </c>
      <c r="B11" s="19">
        <v>175</v>
      </c>
      <c r="C11" s="19">
        <v>0.75</v>
      </c>
    </row>
    <row r="12" spans="1:3" x14ac:dyDescent="0.35">
      <c r="A12" s="19" t="s">
        <v>8</v>
      </c>
      <c r="B12" s="19">
        <v>175</v>
      </c>
      <c r="C12" s="19">
        <v>0.75</v>
      </c>
    </row>
    <row r="13" spans="1:3" x14ac:dyDescent="0.35">
      <c r="A13" s="19" t="s">
        <v>17</v>
      </c>
      <c r="B13" s="19">
        <v>175</v>
      </c>
      <c r="C13" s="19">
        <v>0.9</v>
      </c>
    </row>
    <row r="14" spans="1:3" x14ac:dyDescent="0.35">
      <c r="A14" s="19" t="s">
        <v>17</v>
      </c>
      <c r="B14" s="19">
        <v>175</v>
      </c>
      <c r="C14" s="19">
        <v>0.9</v>
      </c>
    </row>
    <row r="15" spans="1:3" x14ac:dyDescent="0.35">
      <c r="A15" s="19" t="s">
        <v>99</v>
      </c>
      <c r="B15" s="19">
        <v>120</v>
      </c>
      <c r="C15" s="19">
        <v>0.55000000000000004</v>
      </c>
    </row>
    <row r="16" spans="1:3" x14ac:dyDescent="0.35">
      <c r="A16" s="19" t="s">
        <v>99</v>
      </c>
      <c r="B16" s="19">
        <v>120</v>
      </c>
      <c r="C16" s="19">
        <v>0.55000000000000004</v>
      </c>
    </row>
    <row r="17" spans="1:3" x14ac:dyDescent="0.35">
      <c r="A17" s="19" t="s">
        <v>99</v>
      </c>
      <c r="B17" s="19">
        <v>120</v>
      </c>
      <c r="C17" s="19">
        <v>0.55000000000000004</v>
      </c>
    </row>
    <row r="18" spans="1:3" x14ac:dyDescent="0.35">
      <c r="A18" s="19" t="s">
        <v>128</v>
      </c>
      <c r="B18" s="19">
        <v>120</v>
      </c>
      <c r="C18" s="19">
        <v>0.5</v>
      </c>
    </row>
    <row r="19" spans="1:3" x14ac:dyDescent="0.35">
      <c r="A19" s="19" t="s">
        <v>128</v>
      </c>
      <c r="B19" s="19">
        <v>120</v>
      </c>
      <c r="C19" s="19">
        <v>0.5</v>
      </c>
    </row>
    <row r="20" spans="1:3" x14ac:dyDescent="0.35">
      <c r="A20" s="19" t="s">
        <v>128</v>
      </c>
      <c r="B20" s="19">
        <v>120</v>
      </c>
      <c r="C20" s="19">
        <v>0.5</v>
      </c>
    </row>
    <row r="21" spans="1:3" x14ac:dyDescent="0.35">
      <c r="A21" s="19" t="s">
        <v>583</v>
      </c>
      <c r="B21" s="19">
        <v>120</v>
      </c>
      <c r="C21" s="19">
        <v>0.55000000000000004</v>
      </c>
    </row>
    <row r="22" spans="1:3" x14ac:dyDescent="0.35">
      <c r="A22" s="19" t="s">
        <v>583</v>
      </c>
      <c r="B22" s="19">
        <v>120</v>
      </c>
      <c r="C22" s="19">
        <v>0.55000000000000004</v>
      </c>
    </row>
    <row r="23" spans="1:3" x14ac:dyDescent="0.35">
      <c r="A23" s="19" t="s">
        <v>583</v>
      </c>
      <c r="B23" s="19">
        <v>120</v>
      </c>
      <c r="C23" s="19">
        <v>0.55000000000000004</v>
      </c>
    </row>
    <row r="24" spans="1:3" x14ac:dyDescent="0.35">
      <c r="A24" s="19" t="s">
        <v>164</v>
      </c>
      <c r="B24" s="19">
        <v>120</v>
      </c>
      <c r="C24" s="19">
        <v>0.5</v>
      </c>
    </row>
    <row r="25" spans="1:3" x14ac:dyDescent="0.35">
      <c r="A25" s="19" t="s">
        <v>164</v>
      </c>
      <c r="B25" s="19">
        <v>120</v>
      </c>
      <c r="C25" s="19">
        <v>0.5</v>
      </c>
    </row>
    <row r="26" spans="1:3" x14ac:dyDescent="0.35">
      <c r="A26" s="19" t="s">
        <v>164</v>
      </c>
      <c r="B26" s="19">
        <v>120</v>
      </c>
      <c r="C26" s="19">
        <v>0.5</v>
      </c>
    </row>
    <row r="27" spans="1:3" x14ac:dyDescent="0.35">
      <c r="A27" s="19" t="s">
        <v>205</v>
      </c>
      <c r="B27" s="19">
        <v>120</v>
      </c>
      <c r="C27" s="19">
        <v>0.54</v>
      </c>
    </row>
    <row r="28" spans="1:3" x14ac:dyDescent="0.35">
      <c r="A28" s="19" t="s">
        <v>205</v>
      </c>
      <c r="B28" s="19">
        <v>120</v>
      </c>
      <c r="C28" s="19">
        <v>0.54</v>
      </c>
    </row>
    <row r="29" spans="1:3" x14ac:dyDescent="0.35">
      <c r="A29" s="19" t="s">
        <v>205</v>
      </c>
      <c r="B29" s="19">
        <v>175</v>
      </c>
      <c r="C29" s="19">
        <v>0.54</v>
      </c>
    </row>
    <row r="30" spans="1:3" x14ac:dyDescent="0.35">
      <c r="A30" s="19" t="s">
        <v>597</v>
      </c>
      <c r="B30" s="19">
        <v>15</v>
      </c>
      <c r="C30" s="19">
        <v>0.5</v>
      </c>
    </row>
    <row r="31" spans="1:3" x14ac:dyDescent="0.35">
      <c r="A31" s="19" t="s">
        <v>597</v>
      </c>
      <c r="B31" s="19">
        <v>15</v>
      </c>
      <c r="C31" s="19">
        <v>0.5</v>
      </c>
    </row>
    <row r="32" spans="1:3" x14ac:dyDescent="0.35">
      <c r="A32" s="19" t="s">
        <v>598</v>
      </c>
      <c r="B32" s="19">
        <v>250</v>
      </c>
      <c r="C32" s="19">
        <v>0.52</v>
      </c>
    </row>
    <row r="33" spans="1:3" x14ac:dyDescent="0.35">
      <c r="A33" s="19" t="s">
        <v>598</v>
      </c>
      <c r="B33" s="19">
        <v>250</v>
      </c>
      <c r="C33" s="19">
        <v>0.52</v>
      </c>
    </row>
    <row r="34" spans="1:3" x14ac:dyDescent="0.35">
      <c r="A34" s="19" t="s">
        <v>598</v>
      </c>
      <c r="B34" s="19">
        <v>250</v>
      </c>
      <c r="C34" s="19">
        <v>0.52</v>
      </c>
    </row>
    <row r="35" spans="1:3" x14ac:dyDescent="0.35">
      <c r="A35" s="19" t="s">
        <v>411</v>
      </c>
      <c r="B35" s="19">
        <v>120</v>
      </c>
      <c r="C35" s="19">
        <v>0.95</v>
      </c>
    </row>
    <row r="36" spans="1:3" x14ac:dyDescent="0.35">
      <c r="A36" s="19" t="s">
        <v>411</v>
      </c>
      <c r="B36" s="19">
        <v>120</v>
      </c>
      <c r="C36" s="19">
        <v>0.95</v>
      </c>
    </row>
    <row r="37" spans="1:3" x14ac:dyDescent="0.35">
      <c r="A37" s="19" t="s">
        <v>412</v>
      </c>
      <c r="B37" s="19">
        <v>50</v>
      </c>
      <c r="C37" s="19">
        <v>0.3</v>
      </c>
    </row>
    <row r="38" spans="1:3" x14ac:dyDescent="0.35">
      <c r="A38" s="19" t="s">
        <v>412</v>
      </c>
      <c r="B38" s="19">
        <v>50</v>
      </c>
      <c r="C38" s="19">
        <v>0.3</v>
      </c>
    </row>
    <row r="39" spans="1:3" x14ac:dyDescent="0.35">
      <c r="A39" s="19" t="s">
        <v>412</v>
      </c>
      <c r="B39" s="19">
        <v>50</v>
      </c>
      <c r="C39" s="19">
        <v>0.3</v>
      </c>
    </row>
    <row r="40" spans="1:3" x14ac:dyDescent="0.35">
      <c r="A40" s="19" t="s">
        <v>599</v>
      </c>
      <c r="B40" s="19">
        <v>175</v>
      </c>
      <c r="C40" s="19">
        <v>0.25</v>
      </c>
    </row>
    <row r="41" spans="1:3" x14ac:dyDescent="0.35">
      <c r="A41" s="19" t="s">
        <v>599</v>
      </c>
      <c r="B41" s="19">
        <v>175</v>
      </c>
      <c r="C41" s="19">
        <v>0.25</v>
      </c>
    </row>
    <row r="42" spans="1:3" x14ac:dyDescent="0.35">
      <c r="A42" s="19" t="s">
        <v>599</v>
      </c>
      <c r="B42" s="19">
        <v>175</v>
      </c>
      <c r="C42" s="19">
        <v>0.25</v>
      </c>
    </row>
    <row r="43" spans="1:3" x14ac:dyDescent="0.35">
      <c r="A43" s="19" t="s">
        <v>600</v>
      </c>
      <c r="B43" s="19">
        <v>120</v>
      </c>
      <c r="C43" s="19">
        <v>0.78</v>
      </c>
    </row>
    <row r="44" spans="1:3" x14ac:dyDescent="0.35">
      <c r="A44" s="19" t="s">
        <v>600</v>
      </c>
      <c r="B44" s="19">
        <v>120</v>
      </c>
      <c r="C44" s="19">
        <v>0.78</v>
      </c>
    </row>
    <row r="45" spans="1:3" x14ac:dyDescent="0.35">
      <c r="A45" s="19" t="s">
        <v>419</v>
      </c>
      <c r="B45" s="19">
        <v>175</v>
      </c>
      <c r="C45" s="19">
        <v>0.75</v>
      </c>
    </row>
    <row r="46" spans="1:3" x14ac:dyDescent="0.35">
      <c r="A46" s="19" t="s">
        <v>419</v>
      </c>
      <c r="B46" s="19">
        <v>175</v>
      </c>
      <c r="C46" s="19">
        <v>0.75</v>
      </c>
    </row>
    <row r="47" spans="1:3" x14ac:dyDescent="0.35">
      <c r="A47" s="19" t="s">
        <v>601</v>
      </c>
      <c r="B47" s="19">
        <v>175</v>
      </c>
      <c r="C47" s="19">
        <v>0.7</v>
      </c>
    </row>
    <row r="48" spans="1:3" x14ac:dyDescent="0.35">
      <c r="A48" s="19" t="s">
        <v>601</v>
      </c>
      <c r="B48" s="19">
        <v>175</v>
      </c>
      <c r="C48" s="19">
        <v>0.7</v>
      </c>
    </row>
    <row r="49" spans="1:3" x14ac:dyDescent="0.35">
      <c r="A49" s="19" t="s">
        <v>469</v>
      </c>
      <c r="B49" s="19">
        <v>15</v>
      </c>
      <c r="C49" s="19">
        <v>0.5</v>
      </c>
    </row>
    <row r="50" spans="1:3" x14ac:dyDescent="0.35">
      <c r="A50" s="48" t="s">
        <v>469</v>
      </c>
      <c r="B50" s="19">
        <v>15</v>
      </c>
      <c r="C50" s="19">
        <v>0.5</v>
      </c>
    </row>
    <row r="51" spans="1:3" x14ac:dyDescent="0.35">
      <c r="A51" s="19" t="s">
        <v>472</v>
      </c>
      <c r="B51" s="19">
        <v>175</v>
      </c>
      <c r="C51" s="19">
        <v>0.25</v>
      </c>
    </row>
    <row r="52" spans="1:3" x14ac:dyDescent="0.35">
      <c r="A52" s="19" t="s">
        <v>472</v>
      </c>
      <c r="B52" s="19">
        <v>175</v>
      </c>
      <c r="C52" s="19">
        <v>0.25</v>
      </c>
    </row>
    <row r="53" spans="1:3" x14ac:dyDescent="0.35">
      <c r="A53" s="19" t="s">
        <v>472</v>
      </c>
      <c r="B53" s="19">
        <v>175</v>
      </c>
      <c r="C53" s="19">
        <v>0.25</v>
      </c>
    </row>
    <row r="54" spans="1:3" x14ac:dyDescent="0.35">
      <c r="A54" s="19" t="s">
        <v>476</v>
      </c>
      <c r="B54" s="19">
        <v>120</v>
      </c>
      <c r="C54" s="19">
        <v>0.5</v>
      </c>
    </row>
    <row r="55" spans="1:3" x14ac:dyDescent="0.35">
      <c r="A55" s="19" t="s">
        <v>476</v>
      </c>
      <c r="B55" s="19">
        <v>120</v>
      </c>
      <c r="C55" s="19">
        <v>0.5</v>
      </c>
    </row>
    <row r="56" spans="1:3" x14ac:dyDescent="0.35">
      <c r="A56" s="19" t="s">
        <v>476</v>
      </c>
      <c r="B56" s="19">
        <v>120</v>
      </c>
      <c r="C56" s="19">
        <v>0.5</v>
      </c>
    </row>
    <row r="57" spans="1:3" x14ac:dyDescent="0.35">
      <c r="A57" s="19" t="s">
        <v>602</v>
      </c>
      <c r="B57" s="19">
        <v>175</v>
      </c>
      <c r="C57" s="19">
        <v>0.5</v>
      </c>
    </row>
    <row r="58" spans="1:3" x14ac:dyDescent="0.35">
      <c r="A58" s="19" t="s">
        <v>602</v>
      </c>
      <c r="B58" s="19">
        <v>175</v>
      </c>
      <c r="C58" s="19">
        <v>0.5</v>
      </c>
    </row>
    <row r="59" spans="1:3" x14ac:dyDescent="0.35">
      <c r="A59" s="19" t="s">
        <v>492</v>
      </c>
      <c r="B59" s="19">
        <v>50</v>
      </c>
      <c r="C59" s="19">
        <v>0.5</v>
      </c>
    </row>
    <row r="60" spans="1:3" x14ac:dyDescent="0.35">
      <c r="A60" s="19" t="s">
        <v>603</v>
      </c>
      <c r="B60" s="19">
        <v>50</v>
      </c>
      <c r="C60" s="19">
        <v>0.5</v>
      </c>
    </row>
    <row r="61" spans="1:3" x14ac:dyDescent="0.35">
      <c r="A61" s="19" t="s">
        <v>603</v>
      </c>
      <c r="B61" s="19">
        <v>50</v>
      </c>
      <c r="C61" s="19">
        <v>0.5</v>
      </c>
    </row>
    <row r="62" spans="1:3" x14ac:dyDescent="0.35">
      <c r="A62" s="19" t="s">
        <v>574</v>
      </c>
      <c r="B62" s="19">
        <v>175</v>
      </c>
      <c r="C62" s="19">
        <v>0.59</v>
      </c>
    </row>
    <row r="63" spans="1:3" x14ac:dyDescent="0.35">
      <c r="A63" s="19" t="s">
        <v>574</v>
      </c>
      <c r="B63" s="19">
        <v>175</v>
      </c>
      <c r="C63" s="19">
        <v>0.59</v>
      </c>
    </row>
    <row r="64" spans="1:3" x14ac:dyDescent="0.35">
      <c r="A64" s="19" t="s">
        <v>574</v>
      </c>
      <c r="B64" s="19">
        <v>175</v>
      </c>
      <c r="C64" s="19">
        <v>0.59</v>
      </c>
    </row>
    <row r="65" spans="1:3" x14ac:dyDescent="0.35">
      <c r="A65" s="19" t="s">
        <v>576</v>
      </c>
      <c r="B65" s="19">
        <v>250</v>
      </c>
      <c r="C65" s="19">
        <v>0.2</v>
      </c>
    </row>
    <row r="66" spans="1:3" x14ac:dyDescent="0.35">
      <c r="A66" s="19" t="s">
        <v>576</v>
      </c>
      <c r="B66" s="19">
        <v>250</v>
      </c>
      <c r="C66" s="19">
        <v>0.2</v>
      </c>
    </row>
    <row r="67" spans="1:3" x14ac:dyDescent="0.35">
      <c r="A67" s="19" t="s">
        <v>576</v>
      </c>
      <c r="B67" s="19">
        <v>250</v>
      </c>
      <c r="C67" s="19">
        <v>0.2</v>
      </c>
    </row>
    <row r="68" spans="1:3" x14ac:dyDescent="0.35">
      <c r="A68" s="19" t="s">
        <v>604</v>
      </c>
      <c r="B68" s="19">
        <v>50</v>
      </c>
      <c r="C68" s="19">
        <v>0.51</v>
      </c>
    </row>
    <row r="69" spans="1:3" x14ac:dyDescent="0.35">
      <c r="A69" s="19" t="s">
        <v>604</v>
      </c>
      <c r="B69" s="19">
        <v>120</v>
      </c>
      <c r="C69" s="19">
        <v>0.51</v>
      </c>
    </row>
    <row r="70" spans="1:3" x14ac:dyDescent="0.35">
      <c r="A70" s="19" t="s">
        <v>604</v>
      </c>
      <c r="B70" s="19">
        <v>120</v>
      </c>
      <c r="C70" s="19">
        <v>0.51</v>
      </c>
    </row>
    <row r="71" spans="1:3" x14ac:dyDescent="0.35">
      <c r="A71" s="19" t="s">
        <v>605</v>
      </c>
      <c r="B71" s="19">
        <v>175</v>
      </c>
      <c r="C71" s="19">
        <v>0.2</v>
      </c>
    </row>
    <row r="72" spans="1:3" x14ac:dyDescent="0.35">
      <c r="A72" s="19" t="s">
        <v>605</v>
      </c>
      <c r="B72" s="19">
        <v>175</v>
      </c>
      <c r="C72" s="19">
        <v>0.2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5A153-3C8F-4439-A58D-8B4473F6045A}">
  <dimension ref="A2:I79"/>
  <sheetViews>
    <sheetView workbookViewId="0"/>
  </sheetViews>
  <sheetFormatPr defaultRowHeight="14.5" x14ac:dyDescent="0.35"/>
  <cols>
    <col min="1" max="1" width="11.1796875" customWidth="1"/>
    <col min="6" max="6" width="11.1796875" customWidth="1"/>
  </cols>
  <sheetData>
    <row r="2" spans="1:9" x14ac:dyDescent="0.35">
      <c r="A2" s="14" t="s">
        <v>3</v>
      </c>
      <c r="B2" s="14" t="s">
        <v>578</v>
      </c>
      <c r="C2" s="14" t="s">
        <v>579</v>
      </c>
      <c r="D2" s="14"/>
      <c r="E2" s="14"/>
      <c r="F2" s="14" t="s">
        <v>3</v>
      </c>
      <c r="G2" s="14" t="s">
        <v>578</v>
      </c>
      <c r="H2" s="14" t="s">
        <v>587</v>
      </c>
      <c r="I2" s="14" t="s">
        <v>579</v>
      </c>
    </row>
    <row r="3" spans="1:9" x14ac:dyDescent="0.35">
      <c r="A3" s="14" t="s">
        <v>9</v>
      </c>
      <c r="B3" s="15">
        <v>25</v>
      </c>
      <c r="C3" s="14">
        <v>5000</v>
      </c>
      <c r="D3" s="14"/>
      <c r="E3" s="14"/>
      <c r="F3" s="14" t="s">
        <v>16</v>
      </c>
      <c r="G3" s="15">
        <v>15</v>
      </c>
      <c r="H3" s="15" t="s">
        <v>588</v>
      </c>
      <c r="I3" s="14">
        <v>2000</v>
      </c>
    </row>
    <row r="4" spans="1:9" x14ac:dyDescent="0.35">
      <c r="A4" s="14" t="s">
        <v>9</v>
      </c>
      <c r="B4" s="15">
        <v>50</v>
      </c>
      <c r="C4" s="14">
        <v>5000</v>
      </c>
      <c r="D4" s="14"/>
      <c r="E4" s="14"/>
      <c r="F4" s="14" t="s">
        <v>16</v>
      </c>
      <c r="G4" s="15">
        <v>25</v>
      </c>
      <c r="H4" s="15" t="s">
        <v>588</v>
      </c>
      <c r="I4" s="14">
        <v>2000</v>
      </c>
    </row>
    <row r="5" spans="1:9" x14ac:dyDescent="0.35">
      <c r="A5" s="14" t="s">
        <v>9</v>
      </c>
      <c r="B5" s="15">
        <v>75</v>
      </c>
      <c r="C5" s="14">
        <v>12000</v>
      </c>
      <c r="D5" s="14"/>
      <c r="E5" s="14"/>
      <c r="F5" s="14" t="s">
        <v>16</v>
      </c>
      <c r="G5" s="15">
        <v>50</v>
      </c>
      <c r="H5" s="15" t="s">
        <v>588</v>
      </c>
      <c r="I5" s="14">
        <v>2000</v>
      </c>
    </row>
    <row r="6" spans="1:9" x14ac:dyDescent="0.35">
      <c r="A6" s="14" t="s">
        <v>9</v>
      </c>
      <c r="B6" s="15">
        <v>100</v>
      </c>
      <c r="C6" s="14">
        <v>12000</v>
      </c>
      <c r="D6" s="14"/>
      <c r="E6" s="14"/>
      <c r="F6" s="14" t="s">
        <v>16</v>
      </c>
      <c r="G6" s="15" t="s">
        <v>589</v>
      </c>
      <c r="H6" s="15">
        <v>1979</v>
      </c>
      <c r="I6" s="14">
        <v>7000</v>
      </c>
    </row>
    <row r="7" spans="1:9" x14ac:dyDescent="0.35">
      <c r="A7" s="14" t="s">
        <v>9</v>
      </c>
      <c r="B7" s="15">
        <v>175</v>
      </c>
      <c r="C7" s="14">
        <v>12000</v>
      </c>
      <c r="D7" s="14"/>
      <c r="E7" s="14"/>
      <c r="F7" s="14" t="s">
        <v>16</v>
      </c>
      <c r="G7" s="15" t="s">
        <v>589</v>
      </c>
      <c r="H7" s="15">
        <v>1986</v>
      </c>
      <c r="I7" s="14">
        <v>7000</v>
      </c>
    </row>
    <row r="8" spans="1:9" x14ac:dyDescent="0.35">
      <c r="A8" s="14" t="s">
        <v>9</v>
      </c>
      <c r="B8" s="15">
        <v>300</v>
      </c>
      <c r="C8" s="14">
        <v>12000</v>
      </c>
      <c r="D8" s="14"/>
      <c r="E8" s="14"/>
      <c r="F8" s="14" t="s">
        <v>16</v>
      </c>
      <c r="G8" s="15" t="s">
        <v>589</v>
      </c>
      <c r="H8" s="15">
        <v>1987</v>
      </c>
      <c r="I8" s="14">
        <v>7000</v>
      </c>
    </row>
    <row r="9" spans="1:9" x14ac:dyDescent="0.35">
      <c r="A9" s="14" t="s">
        <v>9</v>
      </c>
      <c r="B9" s="15">
        <v>600</v>
      </c>
      <c r="C9" s="14">
        <v>12000</v>
      </c>
      <c r="D9" s="14"/>
      <c r="E9" s="14"/>
      <c r="F9" s="14" t="s">
        <v>16</v>
      </c>
      <c r="G9" s="15" t="s">
        <v>589</v>
      </c>
      <c r="H9" s="15">
        <v>1988</v>
      </c>
      <c r="I9" s="14">
        <v>7000</v>
      </c>
    </row>
    <row r="10" spans="1:9" x14ac:dyDescent="0.35">
      <c r="A10" s="14" t="s">
        <v>9</v>
      </c>
      <c r="B10" s="15">
        <v>750</v>
      </c>
      <c r="C10" s="14">
        <v>12000</v>
      </c>
      <c r="D10" s="14"/>
      <c r="E10" s="14"/>
      <c r="F10" s="14" t="s">
        <v>16</v>
      </c>
      <c r="G10" s="15" t="s">
        <v>589</v>
      </c>
      <c r="H10" s="15">
        <v>1989</v>
      </c>
      <c r="I10" s="14">
        <v>7000</v>
      </c>
    </row>
    <row r="11" spans="1:9" x14ac:dyDescent="0.35">
      <c r="A11" s="14"/>
      <c r="B11" s="14"/>
      <c r="C11" s="14"/>
      <c r="D11" s="14"/>
      <c r="E11" s="14"/>
      <c r="F11" s="14" t="s">
        <v>16</v>
      </c>
      <c r="G11" s="15" t="s">
        <v>589</v>
      </c>
      <c r="H11" s="15">
        <v>1990</v>
      </c>
      <c r="I11" s="14">
        <v>7000</v>
      </c>
    </row>
    <row r="12" spans="1:9" x14ac:dyDescent="0.35">
      <c r="A12" s="14"/>
      <c r="B12" s="14"/>
      <c r="C12" s="14"/>
      <c r="D12" s="14"/>
      <c r="E12" s="14"/>
      <c r="F12" s="14" t="s">
        <v>16</v>
      </c>
      <c r="G12" s="15" t="s">
        <v>589</v>
      </c>
      <c r="H12" s="15">
        <v>1991</v>
      </c>
      <c r="I12" s="14">
        <v>7000</v>
      </c>
    </row>
    <row r="13" spans="1:9" x14ac:dyDescent="0.35">
      <c r="A13" s="14"/>
      <c r="B13" s="14"/>
      <c r="C13" s="14"/>
      <c r="D13" s="14"/>
      <c r="E13" s="14"/>
      <c r="F13" s="14" t="s">
        <v>16</v>
      </c>
      <c r="G13" s="15" t="s">
        <v>589</v>
      </c>
      <c r="H13" s="15">
        <v>1992</v>
      </c>
      <c r="I13" s="14">
        <v>7000</v>
      </c>
    </row>
    <row r="14" spans="1:9" x14ac:dyDescent="0.35">
      <c r="A14" s="14"/>
      <c r="B14" s="14"/>
      <c r="C14" s="14"/>
      <c r="D14" s="14"/>
      <c r="E14" s="14"/>
      <c r="F14" s="14" t="s">
        <v>16</v>
      </c>
      <c r="G14" s="15" t="s">
        <v>589</v>
      </c>
      <c r="H14" s="15">
        <v>1993</v>
      </c>
      <c r="I14" s="14">
        <v>7000</v>
      </c>
    </row>
    <row r="15" spans="1:9" x14ac:dyDescent="0.35">
      <c r="A15" s="14"/>
      <c r="B15" s="14"/>
      <c r="C15" s="14"/>
      <c r="D15" s="14"/>
      <c r="E15" s="14"/>
      <c r="F15" s="14" t="s">
        <v>16</v>
      </c>
      <c r="G15" s="15" t="s">
        <v>589</v>
      </c>
      <c r="H15" s="15">
        <v>1994</v>
      </c>
      <c r="I15" s="14">
        <v>7000</v>
      </c>
    </row>
    <row r="16" spans="1:9" x14ac:dyDescent="0.35">
      <c r="A16" s="14"/>
      <c r="B16" s="14"/>
      <c r="C16" s="14"/>
      <c r="D16" s="14"/>
      <c r="E16" s="14"/>
      <c r="F16" s="14" t="s">
        <v>16</v>
      </c>
      <c r="G16" s="15" t="s">
        <v>589</v>
      </c>
      <c r="H16" s="15">
        <v>1995</v>
      </c>
      <c r="I16" s="14">
        <v>7000</v>
      </c>
    </row>
    <row r="17" spans="6:9" x14ac:dyDescent="0.35">
      <c r="F17" s="14" t="s">
        <v>16</v>
      </c>
      <c r="G17" s="15" t="s">
        <v>589</v>
      </c>
      <c r="H17" s="15">
        <v>1996</v>
      </c>
      <c r="I17" s="14">
        <v>7000</v>
      </c>
    </row>
    <row r="18" spans="6:9" x14ac:dyDescent="0.35">
      <c r="F18" s="14" t="s">
        <v>16</v>
      </c>
      <c r="G18" s="15" t="s">
        <v>589</v>
      </c>
      <c r="H18" s="15">
        <v>1997</v>
      </c>
      <c r="I18" s="14">
        <v>7000</v>
      </c>
    </row>
    <row r="19" spans="6:9" x14ac:dyDescent="0.35">
      <c r="F19" s="14" t="s">
        <v>16</v>
      </c>
      <c r="G19" s="15" t="s">
        <v>589</v>
      </c>
      <c r="H19" s="15">
        <v>1998</v>
      </c>
      <c r="I19" s="14">
        <v>7000</v>
      </c>
    </row>
    <row r="20" spans="6:9" x14ac:dyDescent="0.35">
      <c r="F20" s="14" t="s">
        <v>16</v>
      </c>
      <c r="G20" s="15" t="s">
        <v>589</v>
      </c>
      <c r="H20" s="15">
        <v>1999</v>
      </c>
      <c r="I20" s="14">
        <v>7000</v>
      </c>
    </row>
    <row r="21" spans="6:9" x14ac:dyDescent="0.35">
      <c r="F21" s="14" t="s">
        <v>16</v>
      </c>
      <c r="G21" s="15" t="s">
        <v>589</v>
      </c>
      <c r="H21" s="15">
        <v>2000</v>
      </c>
      <c r="I21" s="14">
        <v>7000</v>
      </c>
    </row>
    <row r="22" spans="6:9" x14ac:dyDescent="0.35">
      <c r="F22" s="14" t="s">
        <v>16</v>
      </c>
      <c r="G22" s="15" t="s">
        <v>589</v>
      </c>
      <c r="H22" s="15">
        <v>2001</v>
      </c>
      <c r="I22" s="14">
        <v>7000</v>
      </c>
    </row>
    <row r="23" spans="6:9" x14ac:dyDescent="0.35">
      <c r="F23" s="14" t="s">
        <v>16</v>
      </c>
      <c r="G23" s="15" t="s">
        <v>589</v>
      </c>
      <c r="H23" s="15">
        <v>2002</v>
      </c>
      <c r="I23" s="14">
        <v>7000</v>
      </c>
    </row>
    <row r="24" spans="6:9" x14ac:dyDescent="0.35">
      <c r="F24" s="14" t="s">
        <v>16</v>
      </c>
      <c r="G24" s="15" t="s">
        <v>589</v>
      </c>
      <c r="H24" s="15">
        <v>2003</v>
      </c>
      <c r="I24" s="14">
        <v>7000</v>
      </c>
    </row>
    <row r="25" spans="6:9" x14ac:dyDescent="0.35">
      <c r="F25" s="14" t="s">
        <v>16</v>
      </c>
      <c r="G25" s="15" t="s">
        <v>589</v>
      </c>
      <c r="H25" s="15">
        <v>2004</v>
      </c>
      <c r="I25" s="14">
        <v>7000</v>
      </c>
    </row>
    <row r="26" spans="6:9" x14ac:dyDescent="0.35">
      <c r="F26" s="14" t="s">
        <v>16</v>
      </c>
      <c r="G26" s="15" t="s">
        <v>589</v>
      </c>
      <c r="H26" s="15">
        <v>2005</v>
      </c>
      <c r="I26" s="14">
        <v>7000</v>
      </c>
    </row>
    <row r="27" spans="6:9" x14ac:dyDescent="0.35">
      <c r="F27" s="14" t="s">
        <v>16</v>
      </c>
      <c r="G27" s="15" t="s">
        <v>589</v>
      </c>
      <c r="H27" s="15">
        <v>2006</v>
      </c>
      <c r="I27" s="14">
        <v>7000</v>
      </c>
    </row>
    <row r="28" spans="6:9" x14ac:dyDescent="0.35">
      <c r="F28" s="14" t="s">
        <v>16</v>
      </c>
      <c r="G28" s="15" t="s">
        <v>589</v>
      </c>
      <c r="H28" s="15">
        <v>2007</v>
      </c>
      <c r="I28" s="14">
        <v>7000</v>
      </c>
    </row>
    <row r="29" spans="6:9" x14ac:dyDescent="0.35">
      <c r="F29" s="14" t="s">
        <v>16</v>
      </c>
      <c r="G29" s="15" t="s">
        <v>589</v>
      </c>
      <c r="H29" s="15">
        <v>2008</v>
      </c>
      <c r="I29" s="14">
        <v>10000</v>
      </c>
    </row>
    <row r="30" spans="6:9" x14ac:dyDescent="0.35">
      <c r="F30" s="14" t="s">
        <v>16</v>
      </c>
      <c r="G30" s="15" t="s">
        <v>589</v>
      </c>
      <c r="H30" s="15">
        <v>2009</v>
      </c>
      <c r="I30" s="14">
        <v>10000</v>
      </c>
    </row>
    <row r="31" spans="6:9" x14ac:dyDescent="0.35">
      <c r="F31" s="14" t="s">
        <v>16</v>
      </c>
      <c r="G31" s="15" t="s">
        <v>589</v>
      </c>
      <c r="H31" s="15">
        <v>2010</v>
      </c>
      <c r="I31" s="14">
        <v>10000</v>
      </c>
    </row>
    <row r="32" spans="6:9" x14ac:dyDescent="0.35">
      <c r="F32" s="14" t="s">
        <v>16</v>
      </c>
      <c r="G32" s="15" t="s">
        <v>589</v>
      </c>
      <c r="H32" s="15">
        <v>2011</v>
      </c>
      <c r="I32" s="14">
        <v>10000</v>
      </c>
    </row>
    <row r="33" spans="6:9" x14ac:dyDescent="0.35">
      <c r="F33" s="14" t="s">
        <v>16</v>
      </c>
      <c r="G33" s="15" t="s">
        <v>589</v>
      </c>
      <c r="H33" s="15">
        <v>2012</v>
      </c>
      <c r="I33" s="14">
        <v>10000</v>
      </c>
    </row>
    <row r="34" spans="6:9" x14ac:dyDescent="0.35">
      <c r="F34" s="14" t="s">
        <v>16</v>
      </c>
      <c r="G34" s="15" t="s">
        <v>589</v>
      </c>
      <c r="H34" s="15">
        <v>2013</v>
      </c>
      <c r="I34" s="14">
        <v>10000</v>
      </c>
    </row>
    <row r="35" spans="6:9" x14ac:dyDescent="0.35">
      <c r="F35" s="14" t="s">
        <v>16</v>
      </c>
      <c r="G35" s="15" t="s">
        <v>589</v>
      </c>
      <c r="H35" s="15">
        <v>2014</v>
      </c>
      <c r="I35" s="14">
        <v>10000</v>
      </c>
    </row>
    <row r="36" spans="6:9" x14ac:dyDescent="0.35">
      <c r="F36" s="14" t="s">
        <v>16</v>
      </c>
      <c r="G36" s="15" t="s">
        <v>589</v>
      </c>
      <c r="H36" s="15">
        <v>2015</v>
      </c>
      <c r="I36" s="14">
        <v>10000</v>
      </c>
    </row>
    <row r="37" spans="6:9" x14ac:dyDescent="0.35">
      <c r="F37" s="14" t="s">
        <v>16</v>
      </c>
      <c r="G37" s="15" t="s">
        <v>589</v>
      </c>
      <c r="H37" s="15">
        <v>2016</v>
      </c>
      <c r="I37" s="14">
        <v>10000</v>
      </c>
    </row>
    <row r="38" spans="6:9" x14ac:dyDescent="0.35">
      <c r="F38" s="14" t="s">
        <v>16</v>
      </c>
      <c r="G38" s="15" t="s">
        <v>589</v>
      </c>
      <c r="H38" s="15">
        <v>2017</v>
      </c>
      <c r="I38" s="14">
        <v>10000</v>
      </c>
    </row>
    <row r="39" spans="6:9" x14ac:dyDescent="0.35">
      <c r="F39" s="14" t="s">
        <v>16</v>
      </c>
      <c r="G39" s="15" t="s">
        <v>589</v>
      </c>
      <c r="H39" s="15">
        <v>2018</v>
      </c>
      <c r="I39" s="14">
        <v>10000</v>
      </c>
    </row>
    <row r="40" spans="6:9" x14ac:dyDescent="0.35">
      <c r="F40" s="14" t="s">
        <v>16</v>
      </c>
      <c r="G40" s="15" t="s">
        <v>589</v>
      </c>
      <c r="H40" s="15">
        <v>2019</v>
      </c>
      <c r="I40" s="14">
        <v>10000</v>
      </c>
    </row>
    <row r="41" spans="6:9" x14ac:dyDescent="0.35">
      <c r="F41" s="14" t="s">
        <v>16</v>
      </c>
      <c r="G41" s="15" t="s">
        <v>589</v>
      </c>
      <c r="H41" s="15">
        <v>2020</v>
      </c>
      <c r="I41" s="14">
        <v>10000</v>
      </c>
    </row>
    <row r="42" spans="6:9" x14ac:dyDescent="0.35">
      <c r="F42" s="14" t="s">
        <v>408</v>
      </c>
      <c r="G42" s="15">
        <v>15</v>
      </c>
      <c r="H42" s="15" t="s">
        <v>588</v>
      </c>
      <c r="I42" s="14">
        <v>2000</v>
      </c>
    </row>
    <row r="43" spans="6:9" x14ac:dyDescent="0.35">
      <c r="F43" s="14" t="s">
        <v>408</v>
      </c>
      <c r="G43" s="15">
        <v>25</v>
      </c>
      <c r="H43" s="15" t="s">
        <v>588</v>
      </c>
      <c r="I43" s="14">
        <v>2000</v>
      </c>
    </row>
    <row r="44" spans="6:9" x14ac:dyDescent="0.35">
      <c r="F44" s="14" t="s">
        <v>408</v>
      </c>
      <c r="G44" s="15">
        <v>50</v>
      </c>
      <c r="H44" s="15" t="s">
        <v>588</v>
      </c>
      <c r="I44" s="14">
        <v>2000</v>
      </c>
    </row>
    <row r="45" spans="6:9" x14ac:dyDescent="0.35">
      <c r="F45" s="14" t="s">
        <v>408</v>
      </c>
      <c r="G45" s="15" t="s">
        <v>589</v>
      </c>
      <c r="H45" s="15">
        <v>1986</v>
      </c>
      <c r="I45" s="14">
        <v>7000</v>
      </c>
    </row>
    <row r="46" spans="6:9" x14ac:dyDescent="0.35">
      <c r="F46" s="14" t="s">
        <v>408</v>
      </c>
      <c r="G46" s="15" t="s">
        <v>589</v>
      </c>
      <c r="H46" s="15">
        <v>1987</v>
      </c>
      <c r="I46" s="14">
        <v>7000</v>
      </c>
    </row>
    <row r="47" spans="6:9" x14ac:dyDescent="0.35">
      <c r="F47" s="14" t="s">
        <v>408</v>
      </c>
      <c r="G47" s="15" t="s">
        <v>589</v>
      </c>
      <c r="H47" s="15">
        <v>1988</v>
      </c>
      <c r="I47" s="14">
        <v>7000</v>
      </c>
    </row>
    <row r="48" spans="6:9" x14ac:dyDescent="0.35">
      <c r="F48" s="14" t="s">
        <v>408</v>
      </c>
      <c r="G48" s="15" t="s">
        <v>589</v>
      </c>
      <c r="H48" s="15">
        <v>1989</v>
      </c>
      <c r="I48" s="14">
        <v>7000</v>
      </c>
    </row>
    <row r="49" spans="6:9" x14ac:dyDescent="0.35">
      <c r="F49" s="14" t="s">
        <v>408</v>
      </c>
      <c r="G49" s="15" t="s">
        <v>589</v>
      </c>
      <c r="H49" s="15">
        <v>1990</v>
      </c>
      <c r="I49" s="14">
        <v>7000</v>
      </c>
    </row>
    <row r="50" spans="6:9" x14ac:dyDescent="0.35">
      <c r="F50" s="14" t="s">
        <v>408</v>
      </c>
      <c r="G50" s="15" t="s">
        <v>589</v>
      </c>
      <c r="H50" s="15">
        <v>1991</v>
      </c>
      <c r="I50" s="14">
        <v>7000</v>
      </c>
    </row>
    <row r="51" spans="6:9" x14ac:dyDescent="0.35">
      <c r="F51" s="14" t="s">
        <v>408</v>
      </c>
      <c r="G51" s="15" t="s">
        <v>589</v>
      </c>
      <c r="H51" s="15">
        <v>1992</v>
      </c>
      <c r="I51" s="14">
        <v>7000</v>
      </c>
    </row>
    <row r="52" spans="6:9" x14ac:dyDescent="0.35">
      <c r="F52" s="14" t="s">
        <v>408</v>
      </c>
      <c r="G52" s="15" t="s">
        <v>589</v>
      </c>
      <c r="H52" s="15">
        <v>1993</v>
      </c>
      <c r="I52" s="14">
        <v>7000</v>
      </c>
    </row>
    <row r="53" spans="6:9" x14ac:dyDescent="0.35">
      <c r="F53" s="14" t="s">
        <v>408</v>
      </c>
      <c r="G53" s="15" t="s">
        <v>589</v>
      </c>
      <c r="H53" s="15">
        <v>1994</v>
      </c>
      <c r="I53" s="14">
        <v>7000</v>
      </c>
    </row>
    <row r="54" spans="6:9" x14ac:dyDescent="0.35">
      <c r="F54" s="14" t="s">
        <v>408</v>
      </c>
      <c r="G54" s="15" t="s">
        <v>589</v>
      </c>
      <c r="H54" s="15">
        <v>1995</v>
      </c>
      <c r="I54" s="14">
        <v>7000</v>
      </c>
    </row>
    <row r="55" spans="6:9" x14ac:dyDescent="0.35">
      <c r="F55" s="14" t="s">
        <v>408</v>
      </c>
      <c r="G55" s="15" t="s">
        <v>589</v>
      </c>
      <c r="H55" s="15">
        <v>1996</v>
      </c>
      <c r="I55" s="14">
        <v>7000</v>
      </c>
    </row>
    <row r="56" spans="6:9" x14ac:dyDescent="0.35">
      <c r="F56" s="14" t="s">
        <v>408</v>
      </c>
      <c r="G56" s="15" t="s">
        <v>589</v>
      </c>
      <c r="H56" s="15">
        <v>1997</v>
      </c>
      <c r="I56" s="14">
        <v>7000</v>
      </c>
    </row>
    <row r="57" spans="6:9" x14ac:dyDescent="0.35">
      <c r="F57" s="14" t="s">
        <v>408</v>
      </c>
      <c r="G57" s="15" t="s">
        <v>589</v>
      </c>
      <c r="H57" s="15">
        <v>1998</v>
      </c>
      <c r="I57" s="14">
        <v>7000</v>
      </c>
    </row>
    <row r="58" spans="6:9" x14ac:dyDescent="0.35">
      <c r="F58" s="14" t="s">
        <v>408</v>
      </c>
      <c r="G58" s="15" t="s">
        <v>589</v>
      </c>
      <c r="H58" s="15">
        <v>1999</v>
      </c>
      <c r="I58" s="14">
        <v>7000</v>
      </c>
    </row>
    <row r="59" spans="6:9" x14ac:dyDescent="0.35">
      <c r="F59" s="14" t="s">
        <v>408</v>
      </c>
      <c r="G59" s="15" t="s">
        <v>589</v>
      </c>
      <c r="H59" s="15">
        <v>2000</v>
      </c>
      <c r="I59" s="14">
        <v>7000</v>
      </c>
    </row>
    <row r="60" spans="6:9" x14ac:dyDescent="0.35">
      <c r="F60" s="14" t="s">
        <v>408</v>
      </c>
      <c r="G60" s="15" t="s">
        <v>589</v>
      </c>
      <c r="H60" s="15">
        <v>2001</v>
      </c>
      <c r="I60" s="14">
        <v>7000</v>
      </c>
    </row>
    <row r="61" spans="6:9" x14ac:dyDescent="0.35">
      <c r="F61" s="14" t="s">
        <v>408</v>
      </c>
      <c r="G61" s="15" t="s">
        <v>589</v>
      </c>
      <c r="H61" s="15">
        <v>2002</v>
      </c>
      <c r="I61" s="14">
        <v>7000</v>
      </c>
    </row>
    <row r="62" spans="6:9" x14ac:dyDescent="0.35">
      <c r="F62" s="14" t="s">
        <v>408</v>
      </c>
      <c r="G62" s="15" t="s">
        <v>589</v>
      </c>
      <c r="H62" s="15">
        <v>2003</v>
      </c>
      <c r="I62" s="14">
        <v>7000</v>
      </c>
    </row>
    <row r="63" spans="6:9" x14ac:dyDescent="0.35">
      <c r="F63" s="14" t="s">
        <v>408</v>
      </c>
      <c r="G63" s="15" t="s">
        <v>589</v>
      </c>
      <c r="H63" s="15">
        <v>2004</v>
      </c>
      <c r="I63" s="14">
        <v>7000</v>
      </c>
    </row>
    <row r="64" spans="6:9" x14ac:dyDescent="0.35">
      <c r="F64" s="14" t="s">
        <v>408</v>
      </c>
      <c r="G64" s="15" t="s">
        <v>589</v>
      </c>
      <c r="H64" s="15">
        <v>2005</v>
      </c>
      <c r="I64" s="14">
        <v>7000</v>
      </c>
    </row>
    <row r="65" spans="6:9" x14ac:dyDescent="0.35">
      <c r="F65" s="14" t="s">
        <v>408</v>
      </c>
      <c r="G65" s="15" t="s">
        <v>589</v>
      </c>
      <c r="H65" s="15">
        <v>2006</v>
      </c>
      <c r="I65" s="14">
        <v>7000</v>
      </c>
    </row>
    <row r="66" spans="6:9" x14ac:dyDescent="0.35">
      <c r="F66" s="14" t="s">
        <v>408</v>
      </c>
      <c r="G66" s="15" t="s">
        <v>589</v>
      </c>
      <c r="H66" s="15">
        <v>2007</v>
      </c>
      <c r="I66" s="14">
        <v>7000</v>
      </c>
    </row>
    <row r="67" spans="6:9" x14ac:dyDescent="0.35">
      <c r="F67" s="14" t="s">
        <v>408</v>
      </c>
      <c r="G67" s="15" t="s">
        <v>589</v>
      </c>
      <c r="H67" s="15">
        <v>2008</v>
      </c>
      <c r="I67" s="14">
        <v>10000</v>
      </c>
    </row>
    <row r="68" spans="6:9" x14ac:dyDescent="0.35">
      <c r="F68" s="14" t="s">
        <v>408</v>
      </c>
      <c r="G68" s="15" t="s">
        <v>589</v>
      </c>
      <c r="H68" s="15">
        <v>2009</v>
      </c>
      <c r="I68" s="14">
        <v>10000</v>
      </c>
    </row>
    <row r="69" spans="6:9" x14ac:dyDescent="0.35">
      <c r="F69" s="14" t="s">
        <v>408</v>
      </c>
      <c r="G69" s="15" t="s">
        <v>589</v>
      </c>
      <c r="H69" s="15">
        <v>2010</v>
      </c>
      <c r="I69" s="14">
        <v>10000</v>
      </c>
    </row>
    <row r="70" spans="6:9" x14ac:dyDescent="0.35">
      <c r="F70" s="14" t="s">
        <v>408</v>
      </c>
      <c r="G70" s="15" t="s">
        <v>589</v>
      </c>
      <c r="H70" s="15">
        <v>2011</v>
      </c>
      <c r="I70" s="14">
        <v>10000</v>
      </c>
    </row>
    <row r="71" spans="6:9" x14ac:dyDescent="0.35">
      <c r="F71" s="14" t="s">
        <v>408</v>
      </c>
      <c r="G71" s="15" t="s">
        <v>589</v>
      </c>
      <c r="H71" s="15">
        <v>2012</v>
      </c>
      <c r="I71" s="14">
        <v>10000</v>
      </c>
    </row>
    <row r="72" spans="6:9" x14ac:dyDescent="0.35">
      <c r="F72" s="14" t="s">
        <v>408</v>
      </c>
      <c r="G72" s="15" t="s">
        <v>589</v>
      </c>
      <c r="H72" s="15">
        <v>2013</v>
      </c>
      <c r="I72" s="14">
        <v>10000</v>
      </c>
    </row>
    <row r="73" spans="6:9" x14ac:dyDescent="0.35">
      <c r="F73" s="14" t="s">
        <v>408</v>
      </c>
      <c r="G73" s="15" t="s">
        <v>589</v>
      </c>
      <c r="H73" s="15">
        <v>2014</v>
      </c>
      <c r="I73" s="14">
        <v>10000</v>
      </c>
    </row>
    <row r="74" spans="6:9" x14ac:dyDescent="0.35">
      <c r="F74" s="14" t="s">
        <v>408</v>
      </c>
      <c r="G74" s="15" t="s">
        <v>589</v>
      </c>
      <c r="H74" s="15">
        <v>2015</v>
      </c>
      <c r="I74" s="14">
        <v>10000</v>
      </c>
    </row>
    <row r="75" spans="6:9" x14ac:dyDescent="0.35">
      <c r="F75" s="14" t="s">
        <v>408</v>
      </c>
      <c r="G75" s="15" t="s">
        <v>589</v>
      </c>
      <c r="H75" s="15">
        <v>2016</v>
      </c>
      <c r="I75" s="14">
        <v>10000</v>
      </c>
    </row>
    <row r="76" spans="6:9" x14ac:dyDescent="0.35">
      <c r="F76" s="14" t="s">
        <v>408</v>
      </c>
      <c r="G76" s="15" t="s">
        <v>589</v>
      </c>
      <c r="H76" s="15">
        <v>2017</v>
      </c>
      <c r="I76" s="14">
        <v>10000</v>
      </c>
    </row>
    <row r="77" spans="6:9" x14ac:dyDescent="0.35">
      <c r="F77" s="14" t="s">
        <v>408</v>
      </c>
      <c r="G77" s="15" t="s">
        <v>589</v>
      </c>
      <c r="H77" s="15">
        <v>2018</v>
      </c>
      <c r="I77" s="14">
        <v>10000</v>
      </c>
    </row>
    <row r="78" spans="6:9" x14ac:dyDescent="0.35">
      <c r="F78" s="14" t="s">
        <v>408</v>
      </c>
      <c r="G78" s="15" t="s">
        <v>589</v>
      </c>
      <c r="H78" s="15">
        <v>2019</v>
      </c>
      <c r="I78" s="14">
        <v>10000</v>
      </c>
    </row>
    <row r="79" spans="6:9" x14ac:dyDescent="0.35">
      <c r="F79" s="14" t="s">
        <v>408</v>
      </c>
      <c r="G79" s="15" t="s">
        <v>589</v>
      </c>
      <c r="H79" s="15">
        <v>2020</v>
      </c>
      <c r="I79" s="14">
        <v>10000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B7837-DB69-4761-921A-0715F39C16CE}">
  <dimension ref="A1:J1180"/>
  <sheetViews>
    <sheetView workbookViewId="0"/>
  </sheetViews>
  <sheetFormatPr defaultRowHeight="14.5" x14ac:dyDescent="0.35"/>
  <cols>
    <col min="2" max="2" width="13.26953125" customWidth="1"/>
    <col min="7" max="7" width="16.26953125" customWidth="1"/>
  </cols>
  <sheetData>
    <row r="1" spans="1:10" x14ac:dyDescent="0.35">
      <c r="A1" t="s">
        <v>5</v>
      </c>
      <c r="B1" t="s">
        <v>625</v>
      </c>
      <c r="C1" t="s">
        <v>626</v>
      </c>
      <c r="D1" t="s">
        <v>627</v>
      </c>
      <c r="E1" t="s">
        <v>628</v>
      </c>
      <c r="F1" t="s">
        <v>629</v>
      </c>
      <c r="G1" t="s">
        <v>630</v>
      </c>
      <c r="H1" t="s">
        <v>631</v>
      </c>
      <c r="I1" t="s">
        <v>632</v>
      </c>
      <c r="J1" t="s">
        <v>633</v>
      </c>
    </row>
    <row r="2" spans="1:10" x14ac:dyDescent="0.35">
      <c r="A2">
        <v>25</v>
      </c>
      <c r="B2">
        <v>1920</v>
      </c>
      <c r="C2">
        <v>7</v>
      </c>
      <c r="D2">
        <v>0</v>
      </c>
      <c r="E2">
        <v>0.76</v>
      </c>
      <c r="F2">
        <v>0</v>
      </c>
      <c r="G2">
        <v>1.84</v>
      </c>
      <c r="H2">
        <v>2.3499999999999999E-4</v>
      </c>
      <c r="I2">
        <v>5</v>
      </c>
      <c r="J2">
        <v>5.13E-4</v>
      </c>
    </row>
    <row r="3" spans="1:10" x14ac:dyDescent="0.35">
      <c r="A3">
        <v>25</v>
      </c>
      <c r="B3">
        <v>1921</v>
      </c>
      <c r="C3">
        <v>7</v>
      </c>
      <c r="D3">
        <v>0</v>
      </c>
      <c r="E3">
        <v>0.76</v>
      </c>
      <c r="F3">
        <v>0</v>
      </c>
      <c r="G3">
        <v>1.84</v>
      </c>
      <c r="H3">
        <v>2.3499999999999999E-4</v>
      </c>
      <c r="I3">
        <v>5</v>
      </c>
      <c r="J3">
        <v>5.13E-4</v>
      </c>
    </row>
    <row r="4" spans="1:10" x14ac:dyDescent="0.35">
      <c r="A4">
        <v>25</v>
      </c>
      <c r="B4">
        <v>1922</v>
      </c>
      <c r="C4">
        <v>7</v>
      </c>
      <c r="D4">
        <v>0</v>
      </c>
      <c r="E4">
        <v>0.76</v>
      </c>
      <c r="F4">
        <v>0</v>
      </c>
      <c r="G4">
        <v>1.84</v>
      </c>
      <c r="H4">
        <v>2.3499999999999999E-4</v>
      </c>
      <c r="I4">
        <v>5</v>
      </c>
      <c r="J4">
        <v>5.13E-4</v>
      </c>
    </row>
    <row r="5" spans="1:10" x14ac:dyDescent="0.35">
      <c r="A5">
        <v>25</v>
      </c>
      <c r="B5">
        <v>1923</v>
      </c>
      <c r="C5">
        <v>7</v>
      </c>
      <c r="D5">
        <v>0</v>
      </c>
      <c r="E5">
        <v>0.76</v>
      </c>
      <c r="F5">
        <v>0</v>
      </c>
      <c r="G5">
        <v>1.84</v>
      </c>
      <c r="H5">
        <v>2.3499999999999999E-4</v>
      </c>
      <c r="I5">
        <v>5</v>
      </c>
      <c r="J5">
        <v>5.13E-4</v>
      </c>
    </row>
    <row r="6" spans="1:10" x14ac:dyDescent="0.35">
      <c r="A6">
        <v>25</v>
      </c>
      <c r="B6">
        <v>1924</v>
      </c>
      <c r="C6">
        <v>7</v>
      </c>
      <c r="D6">
        <v>0</v>
      </c>
      <c r="E6">
        <v>0.76</v>
      </c>
      <c r="F6">
        <v>0</v>
      </c>
      <c r="G6">
        <v>1.84</v>
      </c>
      <c r="H6">
        <v>2.3499999999999999E-4</v>
      </c>
      <c r="I6">
        <v>5</v>
      </c>
      <c r="J6">
        <v>5.13E-4</v>
      </c>
    </row>
    <row r="7" spans="1:10" x14ac:dyDescent="0.35">
      <c r="A7">
        <v>25</v>
      </c>
      <c r="B7">
        <v>1925</v>
      </c>
      <c r="C7">
        <v>7</v>
      </c>
      <c r="D7">
        <v>0</v>
      </c>
      <c r="E7">
        <v>0.76</v>
      </c>
      <c r="F7">
        <v>0</v>
      </c>
      <c r="G7">
        <v>1.84</v>
      </c>
      <c r="H7">
        <v>2.3499999999999999E-4</v>
      </c>
      <c r="I7">
        <v>5</v>
      </c>
      <c r="J7">
        <v>5.13E-4</v>
      </c>
    </row>
    <row r="8" spans="1:10" x14ac:dyDescent="0.35">
      <c r="A8">
        <v>25</v>
      </c>
      <c r="B8">
        <v>1926</v>
      </c>
      <c r="C8">
        <v>7</v>
      </c>
      <c r="D8">
        <v>0</v>
      </c>
      <c r="E8">
        <v>0.76</v>
      </c>
      <c r="F8">
        <v>0</v>
      </c>
      <c r="G8">
        <v>1.84</v>
      </c>
      <c r="H8">
        <v>2.3499999999999999E-4</v>
      </c>
      <c r="I8">
        <v>5</v>
      </c>
      <c r="J8">
        <v>5.13E-4</v>
      </c>
    </row>
    <row r="9" spans="1:10" x14ac:dyDescent="0.35">
      <c r="A9">
        <v>25</v>
      </c>
      <c r="B9">
        <v>1927</v>
      </c>
      <c r="C9">
        <v>7</v>
      </c>
      <c r="D9">
        <v>0</v>
      </c>
      <c r="E9">
        <v>0.76</v>
      </c>
      <c r="F9">
        <v>0</v>
      </c>
      <c r="G9">
        <v>1.84</v>
      </c>
      <c r="H9">
        <v>2.3499999999999999E-4</v>
      </c>
      <c r="I9">
        <v>5</v>
      </c>
      <c r="J9">
        <v>5.13E-4</v>
      </c>
    </row>
    <row r="10" spans="1:10" x14ac:dyDescent="0.35">
      <c r="A10">
        <v>25</v>
      </c>
      <c r="B10">
        <v>1928</v>
      </c>
      <c r="C10">
        <v>7</v>
      </c>
      <c r="D10">
        <v>0</v>
      </c>
      <c r="E10">
        <v>0.76</v>
      </c>
      <c r="F10">
        <v>0</v>
      </c>
      <c r="G10">
        <v>1.84</v>
      </c>
      <c r="H10">
        <v>2.3499999999999999E-4</v>
      </c>
      <c r="I10">
        <v>5</v>
      </c>
      <c r="J10">
        <v>5.13E-4</v>
      </c>
    </row>
    <row r="11" spans="1:10" x14ac:dyDescent="0.35">
      <c r="A11">
        <v>25</v>
      </c>
      <c r="B11">
        <v>1929</v>
      </c>
      <c r="C11">
        <v>7</v>
      </c>
      <c r="D11">
        <v>0</v>
      </c>
      <c r="E11">
        <v>0.76</v>
      </c>
      <c r="F11">
        <v>0</v>
      </c>
      <c r="G11">
        <v>1.84</v>
      </c>
      <c r="H11">
        <v>2.3499999999999999E-4</v>
      </c>
      <c r="I11">
        <v>5</v>
      </c>
      <c r="J11">
        <v>5.13E-4</v>
      </c>
    </row>
    <row r="12" spans="1:10" x14ac:dyDescent="0.35">
      <c r="A12">
        <v>25</v>
      </c>
      <c r="B12">
        <v>1930</v>
      </c>
      <c r="C12">
        <v>7</v>
      </c>
      <c r="D12">
        <v>0</v>
      </c>
      <c r="E12">
        <v>0.76</v>
      </c>
      <c r="F12">
        <v>0</v>
      </c>
      <c r="G12">
        <v>1.84</v>
      </c>
      <c r="H12">
        <v>2.3499999999999999E-4</v>
      </c>
      <c r="I12">
        <v>5</v>
      </c>
      <c r="J12">
        <v>5.13E-4</v>
      </c>
    </row>
    <row r="13" spans="1:10" x14ac:dyDescent="0.35">
      <c r="A13">
        <v>25</v>
      </c>
      <c r="B13">
        <v>1931</v>
      </c>
      <c r="C13">
        <v>7</v>
      </c>
      <c r="D13">
        <v>0</v>
      </c>
      <c r="E13">
        <v>0.76</v>
      </c>
      <c r="F13">
        <v>0</v>
      </c>
      <c r="G13">
        <v>1.84</v>
      </c>
      <c r="H13">
        <v>2.3499999999999999E-4</v>
      </c>
      <c r="I13">
        <v>5</v>
      </c>
      <c r="J13">
        <v>5.13E-4</v>
      </c>
    </row>
    <row r="14" spans="1:10" x14ac:dyDescent="0.35">
      <c r="A14">
        <v>25</v>
      </c>
      <c r="B14">
        <v>1932</v>
      </c>
      <c r="C14">
        <v>7</v>
      </c>
      <c r="D14">
        <v>0</v>
      </c>
      <c r="E14">
        <v>0.76</v>
      </c>
      <c r="F14">
        <v>0</v>
      </c>
      <c r="G14">
        <v>1.84</v>
      </c>
      <c r="H14">
        <v>2.3499999999999999E-4</v>
      </c>
      <c r="I14">
        <v>5</v>
      </c>
      <c r="J14">
        <v>5.13E-4</v>
      </c>
    </row>
    <row r="15" spans="1:10" x14ac:dyDescent="0.35">
      <c r="A15">
        <v>25</v>
      </c>
      <c r="B15">
        <v>1933</v>
      </c>
      <c r="C15">
        <v>7</v>
      </c>
      <c r="D15">
        <v>0</v>
      </c>
      <c r="E15">
        <v>0.76</v>
      </c>
      <c r="F15">
        <v>0</v>
      </c>
      <c r="G15">
        <v>1.84</v>
      </c>
      <c r="H15">
        <v>2.3499999999999999E-4</v>
      </c>
      <c r="I15">
        <v>5</v>
      </c>
      <c r="J15">
        <v>5.13E-4</v>
      </c>
    </row>
    <row r="16" spans="1:10" x14ac:dyDescent="0.35">
      <c r="A16">
        <v>25</v>
      </c>
      <c r="B16">
        <v>1934</v>
      </c>
      <c r="C16">
        <v>7</v>
      </c>
      <c r="D16">
        <v>0</v>
      </c>
      <c r="E16">
        <v>0.76</v>
      </c>
      <c r="F16">
        <v>0</v>
      </c>
      <c r="G16">
        <v>1.84</v>
      </c>
      <c r="H16">
        <v>2.3499999999999999E-4</v>
      </c>
      <c r="I16">
        <v>5</v>
      </c>
      <c r="J16">
        <v>5.13E-4</v>
      </c>
    </row>
    <row r="17" spans="1:10" x14ac:dyDescent="0.35">
      <c r="A17">
        <v>25</v>
      </c>
      <c r="B17">
        <v>1935</v>
      </c>
      <c r="C17">
        <v>7</v>
      </c>
      <c r="D17">
        <v>0</v>
      </c>
      <c r="E17">
        <v>0.76</v>
      </c>
      <c r="F17">
        <v>0</v>
      </c>
      <c r="G17">
        <v>1.84</v>
      </c>
      <c r="H17">
        <v>2.3499999999999999E-4</v>
      </c>
      <c r="I17">
        <v>5</v>
      </c>
      <c r="J17">
        <v>5.13E-4</v>
      </c>
    </row>
    <row r="18" spans="1:10" x14ac:dyDescent="0.35">
      <c r="A18">
        <v>25</v>
      </c>
      <c r="B18">
        <v>1936</v>
      </c>
      <c r="C18">
        <v>7</v>
      </c>
      <c r="D18">
        <v>0</v>
      </c>
      <c r="E18">
        <v>0.76</v>
      </c>
      <c r="F18">
        <v>0</v>
      </c>
      <c r="G18">
        <v>1.84</v>
      </c>
      <c r="H18">
        <v>2.3499999999999999E-4</v>
      </c>
      <c r="I18">
        <v>5</v>
      </c>
      <c r="J18">
        <v>5.13E-4</v>
      </c>
    </row>
    <row r="19" spans="1:10" x14ac:dyDescent="0.35">
      <c r="A19">
        <v>25</v>
      </c>
      <c r="B19">
        <v>1937</v>
      </c>
      <c r="C19">
        <v>7</v>
      </c>
      <c r="D19">
        <v>0</v>
      </c>
      <c r="E19">
        <v>0.76</v>
      </c>
      <c r="F19">
        <v>0</v>
      </c>
      <c r="G19">
        <v>1.84</v>
      </c>
      <c r="H19">
        <v>2.3499999999999999E-4</v>
      </c>
      <c r="I19">
        <v>5</v>
      </c>
      <c r="J19">
        <v>5.13E-4</v>
      </c>
    </row>
    <row r="20" spans="1:10" x14ac:dyDescent="0.35">
      <c r="A20">
        <v>25</v>
      </c>
      <c r="B20">
        <v>1938</v>
      </c>
      <c r="C20">
        <v>7</v>
      </c>
      <c r="D20">
        <v>0</v>
      </c>
      <c r="E20">
        <v>0.76</v>
      </c>
      <c r="F20">
        <v>0</v>
      </c>
      <c r="G20">
        <v>1.84</v>
      </c>
      <c r="H20">
        <v>2.3499999999999999E-4</v>
      </c>
      <c r="I20">
        <v>5</v>
      </c>
      <c r="J20">
        <v>5.13E-4</v>
      </c>
    </row>
    <row r="21" spans="1:10" x14ac:dyDescent="0.35">
      <c r="A21">
        <v>25</v>
      </c>
      <c r="B21">
        <v>1939</v>
      </c>
      <c r="C21">
        <v>7</v>
      </c>
      <c r="D21">
        <v>0</v>
      </c>
      <c r="E21">
        <v>0.76</v>
      </c>
      <c r="F21">
        <v>0</v>
      </c>
      <c r="G21">
        <v>1.84</v>
      </c>
      <c r="H21">
        <v>2.3499999999999999E-4</v>
      </c>
      <c r="I21">
        <v>5</v>
      </c>
      <c r="J21">
        <v>5.13E-4</v>
      </c>
    </row>
    <row r="22" spans="1:10" x14ac:dyDescent="0.35">
      <c r="A22">
        <v>25</v>
      </c>
      <c r="B22">
        <v>1940</v>
      </c>
      <c r="C22">
        <v>7</v>
      </c>
      <c r="D22">
        <v>0</v>
      </c>
      <c r="E22">
        <v>0.76</v>
      </c>
      <c r="F22">
        <v>0</v>
      </c>
      <c r="G22">
        <v>1.84</v>
      </c>
      <c r="H22">
        <v>2.3499999999999999E-4</v>
      </c>
      <c r="I22">
        <v>5</v>
      </c>
      <c r="J22">
        <v>5.13E-4</v>
      </c>
    </row>
    <row r="23" spans="1:10" x14ac:dyDescent="0.35">
      <c r="A23">
        <v>25</v>
      </c>
      <c r="B23">
        <v>1941</v>
      </c>
      <c r="C23">
        <v>7</v>
      </c>
      <c r="D23">
        <v>0</v>
      </c>
      <c r="E23">
        <v>0.76</v>
      </c>
      <c r="F23">
        <v>0</v>
      </c>
      <c r="G23">
        <v>1.84</v>
      </c>
      <c r="H23">
        <v>2.3499999999999999E-4</v>
      </c>
      <c r="I23">
        <v>5</v>
      </c>
      <c r="J23">
        <v>5.13E-4</v>
      </c>
    </row>
    <row r="24" spans="1:10" x14ac:dyDescent="0.35">
      <c r="A24">
        <v>25</v>
      </c>
      <c r="B24">
        <v>1942</v>
      </c>
      <c r="C24">
        <v>7</v>
      </c>
      <c r="D24">
        <v>0</v>
      </c>
      <c r="E24">
        <v>0.76</v>
      </c>
      <c r="F24">
        <v>0</v>
      </c>
      <c r="G24">
        <v>1.84</v>
      </c>
      <c r="H24">
        <v>2.3499999999999999E-4</v>
      </c>
      <c r="I24">
        <v>5</v>
      </c>
      <c r="J24">
        <v>5.13E-4</v>
      </c>
    </row>
    <row r="25" spans="1:10" x14ac:dyDescent="0.35">
      <c r="A25">
        <v>25</v>
      </c>
      <c r="B25">
        <v>1943</v>
      </c>
      <c r="C25">
        <v>7</v>
      </c>
      <c r="D25">
        <v>0</v>
      </c>
      <c r="E25">
        <v>0.76</v>
      </c>
      <c r="F25">
        <v>0</v>
      </c>
      <c r="G25">
        <v>1.84</v>
      </c>
      <c r="H25">
        <v>2.3499999999999999E-4</v>
      </c>
      <c r="I25">
        <v>5</v>
      </c>
      <c r="J25">
        <v>5.13E-4</v>
      </c>
    </row>
    <row r="26" spans="1:10" x14ac:dyDescent="0.35">
      <c r="A26">
        <v>25</v>
      </c>
      <c r="B26">
        <v>1944</v>
      </c>
      <c r="C26">
        <v>7</v>
      </c>
      <c r="D26">
        <v>0</v>
      </c>
      <c r="E26">
        <v>0.76</v>
      </c>
      <c r="F26">
        <v>0</v>
      </c>
      <c r="G26">
        <v>1.84</v>
      </c>
      <c r="H26">
        <v>2.3499999999999999E-4</v>
      </c>
      <c r="I26">
        <v>5</v>
      </c>
      <c r="J26">
        <v>5.13E-4</v>
      </c>
    </row>
    <row r="27" spans="1:10" x14ac:dyDescent="0.35">
      <c r="A27">
        <v>25</v>
      </c>
      <c r="B27">
        <v>1945</v>
      </c>
      <c r="C27">
        <v>7</v>
      </c>
      <c r="D27">
        <v>0</v>
      </c>
      <c r="E27">
        <v>0.76</v>
      </c>
      <c r="F27">
        <v>0</v>
      </c>
      <c r="G27">
        <v>1.84</v>
      </c>
      <c r="H27">
        <v>2.3499999999999999E-4</v>
      </c>
      <c r="I27">
        <v>5</v>
      </c>
      <c r="J27">
        <v>5.13E-4</v>
      </c>
    </row>
    <row r="28" spans="1:10" x14ac:dyDescent="0.35">
      <c r="A28">
        <v>25</v>
      </c>
      <c r="B28">
        <v>1946</v>
      </c>
      <c r="C28">
        <v>7</v>
      </c>
      <c r="D28">
        <v>0</v>
      </c>
      <c r="E28">
        <v>0.76</v>
      </c>
      <c r="F28">
        <v>0</v>
      </c>
      <c r="G28">
        <v>1.84</v>
      </c>
      <c r="H28">
        <v>2.3499999999999999E-4</v>
      </c>
      <c r="I28">
        <v>5</v>
      </c>
      <c r="J28">
        <v>5.13E-4</v>
      </c>
    </row>
    <row r="29" spans="1:10" x14ac:dyDescent="0.35">
      <c r="A29">
        <v>25</v>
      </c>
      <c r="B29">
        <v>1947</v>
      </c>
      <c r="C29">
        <v>7</v>
      </c>
      <c r="D29">
        <v>0</v>
      </c>
      <c r="E29">
        <v>0.76</v>
      </c>
      <c r="F29">
        <v>0</v>
      </c>
      <c r="G29">
        <v>1.84</v>
      </c>
      <c r="H29">
        <v>2.3499999999999999E-4</v>
      </c>
      <c r="I29">
        <v>5</v>
      </c>
      <c r="J29">
        <v>5.13E-4</v>
      </c>
    </row>
    <row r="30" spans="1:10" x14ac:dyDescent="0.35">
      <c r="A30">
        <v>25</v>
      </c>
      <c r="B30">
        <v>1948</v>
      </c>
      <c r="C30">
        <v>7</v>
      </c>
      <c r="D30">
        <v>0</v>
      </c>
      <c r="E30">
        <v>0.76</v>
      </c>
      <c r="F30">
        <v>0</v>
      </c>
      <c r="G30">
        <v>1.84</v>
      </c>
      <c r="H30">
        <v>2.3499999999999999E-4</v>
      </c>
      <c r="I30">
        <v>5</v>
      </c>
      <c r="J30">
        <v>5.13E-4</v>
      </c>
    </row>
    <row r="31" spans="1:10" x14ac:dyDescent="0.35">
      <c r="A31">
        <v>25</v>
      </c>
      <c r="B31">
        <v>1949</v>
      </c>
      <c r="C31">
        <v>7</v>
      </c>
      <c r="D31">
        <v>0</v>
      </c>
      <c r="E31">
        <v>0.76</v>
      </c>
      <c r="F31">
        <v>0</v>
      </c>
      <c r="G31">
        <v>1.84</v>
      </c>
      <c r="H31">
        <v>2.3499999999999999E-4</v>
      </c>
      <c r="I31">
        <v>5</v>
      </c>
      <c r="J31">
        <v>5.13E-4</v>
      </c>
    </row>
    <row r="32" spans="1:10" x14ac:dyDescent="0.35">
      <c r="A32">
        <v>25</v>
      </c>
      <c r="B32">
        <v>1950</v>
      </c>
      <c r="C32">
        <v>7</v>
      </c>
      <c r="D32">
        <v>0</v>
      </c>
      <c r="E32">
        <v>0.76</v>
      </c>
      <c r="F32">
        <v>0</v>
      </c>
      <c r="G32">
        <v>1.84</v>
      </c>
      <c r="H32">
        <v>2.3499999999999999E-4</v>
      </c>
      <c r="I32">
        <v>5</v>
      </c>
      <c r="J32">
        <v>5.13E-4</v>
      </c>
    </row>
    <row r="33" spans="1:10" x14ac:dyDescent="0.35">
      <c r="A33">
        <v>25</v>
      </c>
      <c r="B33">
        <v>1951</v>
      </c>
      <c r="C33">
        <v>7</v>
      </c>
      <c r="D33">
        <v>0</v>
      </c>
      <c r="E33">
        <v>0.76</v>
      </c>
      <c r="F33">
        <v>0</v>
      </c>
      <c r="G33">
        <v>1.84</v>
      </c>
      <c r="H33">
        <v>2.3499999999999999E-4</v>
      </c>
      <c r="I33">
        <v>5</v>
      </c>
      <c r="J33">
        <v>5.13E-4</v>
      </c>
    </row>
    <row r="34" spans="1:10" x14ac:dyDescent="0.35">
      <c r="A34">
        <v>25</v>
      </c>
      <c r="B34">
        <v>1952</v>
      </c>
      <c r="C34">
        <v>7</v>
      </c>
      <c r="D34">
        <v>0</v>
      </c>
      <c r="E34">
        <v>0.76</v>
      </c>
      <c r="F34">
        <v>0</v>
      </c>
      <c r="G34">
        <v>1.84</v>
      </c>
      <c r="H34">
        <v>2.3499999999999999E-4</v>
      </c>
      <c r="I34">
        <v>5</v>
      </c>
      <c r="J34">
        <v>5.13E-4</v>
      </c>
    </row>
    <row r="35" spans="1:10" x14ac:dyDescent="0.35">
      <c r="A35">
        <v>25</v>
      </c>
      <c r="B35">
        <v>1953</v>
      </c>
      <c r="C35">
        <v>7</v>
      </c>
      <c r="D35">
        <v>0</v>
      </c>
      <c r="E35">
        <v>0.76</v>
      </c>
      <c r="F35">
        <v>0</v>
      </c>
      <c r="G35">
        <v>1.84</v>
      </c>
      <c r="H35">
        <v>2.3499999999999999E-4</v>
      </c>
      <c r="I35">
        <v>5</v>
      </c>
      <c r="J35">
        <v>5.13E-4</v>
      </c>
    </row>
    <row r="36" spans="1:10" x14ac:dyDescent="0.35">
      <c r="A36">
        <v>25</v>
      </c>
      <c r="B36">
        <v>1954</v>
      </c>
      <c r="C36">
        <v>7</v>
      </c>
      <c r="D36">
        <v>0</v>
      </c>
      <c r="E36">
        <v>0.76</v>
      </c>
      <c r="F36">
        <v>0</v>
      </c>
      <c r="G36">
        <v>1.84</v>
      </c>
      <c r="H36">
        <v>2.3499999999999999E-4</v>
      </c>
      <c r="I36">
        <v>5</v>
      </c>
      <c r="J36">
        <v>5.13E-4</v>
      </c>
    </row>
    <row r="37" spans="1:10" x14ac:dyDescent="0.35">
      <c r="A37">
        <v>25</v>
      </c>
      <c r="B37">
        <v>1955</v>
      </c>
      <c r="C37">
        <v>7</v>
      </c>
      <c r="D37">
        <v>0</v>
      </c>
      <c r="E37">
        <v>0.76</v>
      </c>
      <c r="F37">
        <v>0</v>
      </c>
      <c r="G37">
        <v>1.84</v>
      </c>
      <c r="H37">
        <v>2.3499999999999999E-4</v>
      </c>
      <c r="I37">
        <v>5</v>
      </c>
      <c r="J37">
        <v>5.13E-4</v>
      </c>
    </row>
    <row r="38" spans="1:10" x14ac:dyDescent="0.35">
      <c r="A38">
        <v>25</v>
      </c>
      <c r="B38">
        <v>1956</v>
      </c>
      <c r="C38">
        <v>7</v>
      </c>
      <c r="D38">
        <v>0</v>
      </c>
      <c r="E38">
        <v>0.76</v>
      </c>
      <c r="F38">
        <v>0</v>
      </c>
      <c r="G38">
        <v>1.84</v>
      </c>
      <c r="H38">
        <v>2.3499999999999999E-4</v>
      </c>
      <c r="I38">
        <v>5</v>
      </c>
      <c r="J38">
        <v>5.13E-4</v>
      </c>
    </row>
    <row r="39" spans="1:10" x14ac:dyDescent="0.35">
      <c r="A39">
        <v>25</v>
      </c>
      <c r="B39">
        <v>1957</v>
      </c>
      <c r="C39">
        <v>7</v>
      </c>
      <c r="D39">
        <v>0</v>
      </c>
      <c r="E39">
        <v>0.76</v>
      </c>
      <c r="F39">
        <v>0</v>
      </c>
      <c r="G39">
        <v>1.84</v>
      </c>
      <c r="H39">
        <v>2.3499999999999999E-4</v>
      </c>
      <c r="I39">
        <v>5</v>
      </c>
      <c r="J39">
        <v>5.13E-4</v>
      </c>
    </row>
    <row r="40" spans="1:10" x14ac:dyDescent="0.35">
      <c r="A40">
        <v>25</v>
      </c>
      <c r="B40">
        <v>1958</v>
      </c>
      <c r="C40">
        <v>7</v>
      </c>
      <c r="D40">
        <v>0</v>
      </c>
      <c r="E40">
        <v>0.76</v>
      </c>
      <c r="F40">
        <v>0</v>
      </c>
      <c r="G40">
        <v>1.84</v>
      </c>
      <c r="H40">
        <v>2.3499999999999999E-4</v>
      </c>
      <c r="I40">
        <v>5</v>
      </c>
      <c r="J40">
        <v>5.13E-4</v>
      </c>
    </row>
    <row r="41" spans="1:10" x14ac:dyDescent="0.35">
      <c r="A41">
        <v>25</v>
      </c>
      <c r="B41">
        <v>1959</v>
      </c>
      <c r="C41">
        <v>7</v>
      </c>
      <c r="D41">
        <v>0</v>
      </c>
      <c r="E41">
        <v>0.76</v>
      </c>
      <c r="F41">
        <v>0</v>
      </c>
      <c r="G41">
        <v>1.84</v>
      </c>
      <c r="H41">
        <v>2.3499999999999999E-4</v>
      </c>
      <c r="I41">
        <v>5</v>
      </c>
      <c r="J41">
        <v>5.13E-4</v>
      </c>
    </row>
    <row r="42" spans="1:10" x14ac:dyDescent="0.35">
      <c r="A42">
        <v>25</v>
      </c>
      <c r="B42">
        <v>1960</v>
      </c>
      <c r="C42">
        <v>7</v>
      </c>
      <c r="D42">
        <v>0</v>
      </c>
      <c r="E42">
        <v>0.76</v>
      </c>
      <c r="F42">
        <v>0</v>
      </c>
      <c r="G42">
        <v>1.84</v>
      </c>
      <c r="H42">
        <v>2.3499999999999999E-4</v>
      </c>
      <c r="I42">
        <v>5</v>
      </c>
      <c r="J42">
        <v>5.13E-4</v>
      </c>
    </row>
    <row r="43" spans="1:10" x14ac:dyDescent="0.35">
      <c r="A43">
        <v>25</v>
      </c>
      <c r="B43">
        <v>1961</v>
      </c>
      <c r="C43">
        <v>7</v>
      </c>
      <c r="D43">
        <v>0</v>
      </c>
      <c r="E43">
        <v>0.76</v>
      </c>
      <c r="F43">
        <v>0</v>
      </c>
      <c r="G43">
        <v>1.84</v>
      </c>
      <c r="H43">
        <v>2.3499999999999999E-4</v>
      </c>
      <c r="I43">
        <v>5</v>
      </c>
      <c r="J43">
        <v>5.13E-4</v>
      </c>
    </row>
    <row r="44" spans="1:10" x14ac:dyDescent="0.35">
      <c r="A44">
        <v>25</v>
      </c>
      <c r="B44">
        <v>1962</v>
      </c>
      <c r="C44">
        <v>7</v>
      </c>
      <c r="D44">
        <v>0</v>
      </c>
      <c r="E44">
        <v>0.76</v>
      </c>
      <c r="F44">
        <v>0</v>
      </c>
      <c r="G44">
        <v>1.84</v>
      </c>
      <c r="H44">
        <v>2.3499999999999999E-4</v>
      </c>
      <c r="I44">
        <v>5</v>
      </c>
      <c r="J44">
        <v>5.13E-4</v>
      </c>
    </row>
    <row r="45" spans="1:10" x14ac:dyDescent="0.35">
      <c r="A45">
        <v>25</v>
      </c>
      <c r="B45">
        <v>1963</v>
      </c>
      <c r="C45">
        <v>7</v>
      </c>
      <c r="D45">
        <v>0</v>
      </c>
      <c r="E45">
        <v>0.76</v>
      </c>
      <c r="F45">
        <v>0</v>
      </c>
      <c r="G45">
        <v>1.84</v>
      </c>
      <c r="H45">
        <v>2.3499999999999999E-4</v>
      </c>
      <c r="I45">
        <v>5</v>
      </c>
      <c r="J45">
        <v>5.13E-4</v>
      </c>
    </row>
    <row r="46" spans="1:10" x14ac:dyDescent="0.35">
      <c r="A46">
        <v>25</v>
      </c>
      <c r="B46">
        <v>1964</v>
      </c>
      <c r="C46">
        <v>7</v>
      </c>
      <c r="D46">
        <v>0</v>
      </c>
      <c r="E46">
        <v>0.76</v>
      </c>
      <c r="F46">
        <v>0</v>
      </c>
      <c r="G46">
        <v>1.84</v>
      </c>
      <c r="H46">
        <v>2.3499999999999999E-4</v>
      </c>
      <c r="I46">
        <v>5</v>
      </c>
      <c r="J46">
        <v>5.13E-4</v>
      </c>
    </row>
    <row r="47" spans="1:10" x14ac:dyDescent="0.35">
      <c r="A47">
        <v>25</v>
      </c>
      <c r="B47">
        <v>1965</v>
      </c>
      <c r="C47">
        <v>7</v>
      </c>
      <c r="D47">
        <v>0</v>
      </c>
      <c r="E47">
        <v>0.76</v>
      </c>
      <c r="F47">
        <v>0</v>
      </c>
      <c r="G47">
        <v>1.84</v>
      </c>
      <c r="H47">
        <v>2.3499999999999999E-4</v>
      </c>
      <c r="I47">
        <v>5</v>
      </c>
      <c r="J47">
        <v>5.13E-4</v>
      </c>
    </row>
    <row r="48" spans="1:10" x14ac:dyDescent="0.35">
      <c r="A48">
        <v>25</v>
      </c>
      <c r="B48">
        <v>1966</v>
      </c>
      <c r="C48">
        <v>7</v>
      </c>
      <c r="D48">
        <v>0</v>
      </c>
      <c r="E48">
        <v>0.76</v>
      </c>
      <c r="F48">
        <v>0</v>
      </c>
      <c r="G48">
        <v>1.84</v>
      </c>
      <c r="H48">
        <v>2.3499999999999999E-4</v>
      </c>
      <c r="I48">
        <v>5</v>
      </c>
      <c r="J48">
        <v>5.13E-4</v>
      </c>
    </row>
    <row r="49" spans="1:10" x14ac:dyDescent="0.35">
      <c r="A49">
        <v>25</v>
      </c>
      <c r="B49">
        <v>1967</v>
      </c>
      <c r="C49">
        <v>7</v>
      </c>
      <c r="D49">
        <v>0</v>
      </c>
      <c r="E49">
        <v>0.76</v>
      </c>
      <c r="F49">
        <v>0</v>
      </c>
      <c r="G49">
        <v>1.84</v>
      </c>
      <c r="H49">
        <v>2.3499999999999999E-4</v>
      </c>
      <c r="I49">
        <v>5</v>
      </c>
      <c r="J49">
        <v>5.13E-4</v>
      </c>
    </row>
    <row r="50" spans="1:10" x14ac:dyDescent="0.35">
      <c r="A50">
        <v>25</v>
      </c>
      <c r="B50">
        <v>1968</v>
      </c>
      <c r="C50">
        <v>7</v>
      </c>
      <c r="D50">
        <v>0</v>
      </c>
      <c r="E50">
        <v>0.76</v>
      </c>
      <c r="F50">
        <v>0</v>
      </c>
      <c r="G50">
        <v>1.84</v>
      </c>
      <c r="H50">
        <v>2.3499999999999999E-4</v>
      </c>
      <c r="I50">
        <v>5</v>
      </c>
      <c r="J50">
        <v>5.13E-4</v>
      </c>
    </row>
    <row r="51" spans="1:10" x14ac:dyDescent="0.35">
      <c r="A51">
        <v>25</v>
      </c>
      <c r="B51">
        <v>1969</v>
      </c>
      <c r="C51">
        <v>7</v>
      </c>
      <c r="D51">
        <v>0</v>
      </c>
      <c r="E51">
        <v>0.76</v>
      </c>
      <c r="F51">
        <v>0</v>
      </c>
      <c r="G51">
        <v>1.84</v>
      </c>
      <c r="H51">
        <v>2.3499999999999999E-4</v>
      </c>
      <c r="I51">
        <v>5</v>
      </c>
      <c r="J51">
        <v>5.13E-4</v>
      </c>
    </row>
    <row r="52" spans="1:10" x14ac:dyDescent="0.35">
      <c r="A52">
        <v>25</v>
      </c>
      <c r="B52">
        <v>1970</v>
      </c>
      <c r="C52">
        <v>7</v>
      </c>
      <c r="D52">
        <v>0</v>
      </c>
      <c r="E52">
        <v>0.76</v>
      </c>
      <c r="F52">
        <v>0</v>
      </c>
      <c r="G52">
        <v>1.84</v>
      </c>
      <c r="H52">
        <v>2.3499999999999999E-4</v>
      </c>
      <c r="I52">
        <v>5</v>
      </c>
      <c r="J52">
        <v>5.13E-4</v>
      </c>
    </row>
    <row r="53" spans="1:10" x14ac:dyDescent="0.35">
      <c r="A53">
        <v>25</v>
      </c>
      <c r="B53">
        <v>1971</v>
      </c>
      <c r="C53">
        <v>7</v>
      </c>
      <c r="D53">
        <v>0</v>
      </c>
      <c r="E53">
        <v>0.76</v>
      </c>
      <c r="F53">
        <v>0</v>
      </c>
      <c r="G53">
        <v>1.84</v>
      </c>
      <c r="H53">
        <v>2.3499999999999999E-4</v>
      </c>
      <c r="I53">
        <v>5</v>
      </c>
      <c r="J53">
        <v>5.13E-4</v>
      </c>
    </row>
    <row r="54" spans="1:10" x14ac:dyDescent="0.35">
      <c r="A54">
        <v>25</v>
      </c>
      <c r="B54">
        <v>1972</v>
      </c>
      <c r="C54">
        <v>7</v>
      </c>
      <c r="D54">
        <v>0</v>
      </c>
      <c r="E54">
        <v>0.76</v>
      </c>
      <c r="F54">
        <v>0</v>
      </c>
      <c r="G54">
        <v>1.84</v>
      </c>
      <c r="H54">
        <v>2.3499999999999999E-4</v>
      </c>
      <c r="I54">
        <v>5</v>
      </c>
      <c r="J54">
        <v>5.13E-4</v>
      </c>
    </row>
    <row r="55" spans="1:10" x14ac:dyDescent="0.35">
      <c r="A55">
        <v>25</v>
      </c>
      <c r="B55">
        <v>1973</v>
      </c>
      <c r="C55">
        <v>7</v>
      </c>
      <c r="D55">
        <v>0</v>
      </c>
      <c r="E55">
        <v>0.76</v>
      </c>
      <c r="F55">
        <v>0</v>
      </c>
      <c r="G55">
        <v>1.84</v>
      </c>
      <c r="H55">
        <v>2.3499999999999999E-4</v>
      </c>
      <c r="I55">
        <v>5</v>
      </c>
      <c r="J55">
        <v>5.13E-4</v>
      </c>
    </row>
    <row r="56" spans="1:10" x14ac:dyDescent="0.35">
      <c r="A56">
        <v>25</v>
      </c>
      <c r="B56">
        <v>1974</v>
      </c>
      <c r="C56">
        <v>7</v>
      </c>
      <c r="D56">
        <v>0</v>
      </c>
      <c r="E56">
        <v>0.76</v>
      </c>
      <c r="F56">
        <v>0</v>
      </c>
      <c r="G56">
        <v>1.84</v>
      </c>
      <c r="H56">
        <v>2.3499999999999999E-4</v>
      </c>
      <c r="I56">
        <v>5</v>
      </c>
      <c r="J56">
        <v>5.13E-4</v>
      </c>
    </row>
    <row r="57" spans="1:10" x14ac:dyDescent="0.35">
      <c r="A57">
        <v>25</v>
      </c>
      <c r="B57">
        <v>1975</v>
      </c>
      <c r="C57">
        <v>7</v>
      </c>
      <c r="D57">
        <v>0</v>
      </c>
      <c r="E57">
        <v>0.76</v>
      </c>
      <c r="F57">
        <v>0</v>
      </c>
      <c r="G57">
        <v>1.84</v>
      </c>
      <c r="H57">
        <v>2.3499999999999999E-4</v>
      </c>
      <c r="I57">
        <v>5</v>
      </c>
      <c r="J57">
        <v>5.13E-4</v>
      </c>
    </row>
    <row r="58" spans="1:10" x14ac:dyDescent="0.35">
      <c r="A58">
        <v>25</v>
      </c>
      <c r="B58">
        <v>1976</v>
      </c>
      <c r="C58">
        <v>7</v>
      </c>
      <c r="D58">
        <v>0</v>
      </c>
      <c r="E58">
        <v>0.76</v>
      </c>
      <c r="F58">
        <v>0</v>
      </c>
      <c r="G58">
        <v>1.84</v>
      </c>
      <c r="H58">
        <v>2.3499999999999999E-4</v>
      </c>
      <c r="I58">
        <v>5</v>
      </c>
      <c r="J58">
        <v>5.13E-4</v>
      </c>
    </row>
    <row r="59" spans="1:10" x14ac:dyDescent="0.35">
      <c r="A59">
        <v>25</v>
      </c>
      <c r="B59">
        <v>1977</v>
      </c>
      <c r="C59">
        <v>7</v>
      </c>
      <c r="D59">
        <v>0</v>
      </c>
      <c r="E59">
        <v>0.76</v>
      </c>
      <c r="F59">
        <v>0</v>
      </c>
      <c r="G59">
        <v>1.84</v>
      </c>
      <c r="H59">
        <v>2.3499999999999999E-4</v>
      </c>
      <c r="I59">
        <v>5</v>
      </c>
      <c r="J59">
        <v>5.13E-4</v>
      </c>
    </row>
    <row r="60" spans="1:10" x14ac:dyDescent="0.35">
      <c r="A60">
        <v>25</v>
      </c>
      <c r="B60">
        <v>1978</v>
      </c>
      <c r="C60">
        <v>7</v>
      </c>
      <c r="D60">
        <v>0</v>
      </c>
      <c r="E60">
        <v>0.76</v>
      </c>
      <c r="F60">
        <v>0</v>
      </c>
      <c r="G60">
        <v>1.84</v>
      </c>
      <c r="H60">
        <v>2.3499999999999999E-4</v>
      </c>
      <c r="I60">
        <v>5</v>
      </c>
      <c r="J60">
        <v>5.13E-4</v>
      </c>
    </row>
    <row r="61" spans="1:10" x14ac:dyDescent="0.35">
      <c r="A61">
        <v>25</v>
      </c>
      <c r="B61">
        <v>1979</v>
      </c>
      <c r="C61">
        <v>7</v>
      </c>
      <c r="D61">
        <v>0</v>
      </c>
      <c r="E61">
        <v>0.76</v>
      </c>
      <c r="F61">
        <v>0</v>
      </c>
      <c r="G61">
        <v>1.84</v>
      </c>
      <c r="H61">
        <v>2.3499999999999999E-4</v>
      </c>
      <c r="I61">
        <v>5</v>
      </c>
      <c r="J61">
        <v>5.13E-4</v>
      </c>
    </row>
    <row r="62" spans="1:10" x14ac:dyDescent="0.35">
      <c r="A62">
        <v>25</v>
      </c>
      <c r="B62">
        <v>1980</v>
      </c>
      <c r="C62">
        <v>7</v>
      </c>
      <c r="D62">
        <v>0</v>
      </c>
      <c r="E62">
        <v>0.76</v>
      </c>
      <c r="F62">
        <v>0</v>
      </c>
      <c r="G62">
        <v>1.84</v>
      </c>
      <c r="H62">
        <v>2.3499999999999999E-4</v>
      </c>
      <c r="I62">
        <v>5</v>
      </c>
      <c r="J62">
        <v>5.13E-4</v>
      </c>
    </row>
    <row r="63" spans="1:10" x14ac:dyDescent="0.35">
      <c r="A63">
        <v>25</v>
      </c>
      <c r="B63">
        <v>1981</v>
      </c>
      <c r="C63">
        <v>7</v>
      </c>
      <c r="D63">
        <v>0</v>
      </c>
      <c r="E63">
        <v>0.76</v>
      </c>
      <c r="F63">
        <v>0</v>
      </c>
      <c r="G63">
        <v>1.84</v>
      </c>
      <c r="H63">
        <v>2.3499999999999999E-4</v>
      </c>
      <c r="I63">
        <v>5</v>
      </c>
      <c r="J63">
        <v>5.13E-4</v>
      </c>
    </row>
    <row r="64" spans="1:10" x14ac:dyDescent="0.35">
      <c r="A64">
        <v>25</v>
      </c>
      <c r="B64">
        <v>1982</v>
      </c>
      <c r="C64">
        <v>7</v>
      </c>
      <c r="D64">
        <v>0</v>
      </c>
      <c r="E64">
        <v>0.76</v>
      </c>
      <c r="F64">
        <v>0</v>
      </c>
      <c r="G64">
        <v>1.84</v>
      </c>
      <c r="H64">
        <v>2.3499999999999999E-4</v>
      </c>
      <c r="I64">
        <v>5</v>
      </c>
      <c r="J64">
        <v>5.13E-4</v>
      </c>
    </row>
    <row r="65" spans="1:10" x14ac:dyDescent="0.35">
      <c r="A65">
        <v>25</v>
      </c>
      <c r="B65">
        <v>1983</v>
      </c>
      <c r="C65">
        <v>7</v>
      </c>
      <c r="D65">
        <v>0</v>
      </c>
      <c r="E65">
        <v>0.76</v>
      </c>
      <c r="F65">
        <v>0</v>
      </c>
      <c r="G65">
        <v>1.84</v>
      </c>
      <c r="H65">
        <v>2.3499999999999999E-4</v>
      </c>
      <c r="I65">
        <v>5</v>
      </c>
      <c r="J65">
        <v>5.13E-4</v>
      </c>
    </row>
    <row r="66" spans="1:10" x14ac:dyDescent="0.35">
      <c r="A66">
        <v>25</v>
      </c>
      <c r="B66">
        <v>1984</v>
      </c>
      <c r="C66">
        <v>7</v>
      </c>
      <c r="D66">
        <v>0</v>
      </c>
      <c r="E66">
        <v>0.76</v>
      </c>
      <c r="F66">
        <v>0</v>
      </c>
      <c r="G66">
        <v>1.84</v>
      </c>
      <c r="H66">
        <v>2.3499999999999999E-4</v>
      </c>
      <c r="I66">
        <v>5</v>
      </c>
      <c r="J66">
        <v>5.13E-4</v>
      </c>
    </row>
    <row r="67" spans="1:10" x14ac:dyDescent="0.35">
      <c r="A67">
        <v>25</v>
      </c>
      <c r="B67">
        <v>1985</v>
      </c>
      <c r="C67">
        <v>7</v>
      </c>
      <c r="D67">
        <v>0</v>
      </c>
      <c r="E67">
        <v>0.76</v>
      </c>
      <c r="F67">
        <v>0</v>
      </c>
      <c r="G67">
        <v>1.84</v>
      </c>
      <c r="H67">
        <v>2.3499999999999999E-4</v>
      </c>
      <c r="I67">
        <v>5</v>
      </c>
      <c r="J67">
        <v>5.13E-4</v>
      </c>
    </row>
    <row r="68" spans="1:10" x14ac:dyDescent="0.35">
      <c r="A68">
        <v>25</v>
      </c>
      <c r="B68">
        <v>1986</v>
      </c>
      <c r="C68">
        <v>7</v>
      </c>
      <c r="D68">
        <v>0</v>
      </c>
      <c r="E68">
        <v>0.76</v>
      </c>
      <c r="F68">
        <v>0</v>
      </c>
      <c r="G68">
        <v>1.84</v>
      </c>
      <c r="H68">
        <v>2.3499999999999999E-4</v>
      </c>
      <c r="I68">
        <v>5</v>
      </c>
      <c r="J68">
        <v>5.13E-4</v>
      </c>
    </row>
    <row r="69" spans="1:10" x14ac:dyDescent="0.35">
      <c r="A69">
        <v>25</v>
      </c>
      <c r="B69">
        <v>1987</v>
      </c>
      <c r="C69">
        <v>7</v>
      </c>
      <c r="D69">
        <v>0</v>
      </c>
      <c r="E69">
        <v>0.76</v>
      </c>
      <c r="F69">
        <v>0</v>
      </c>
      <c r="G69">
        <v>1.84</v>
      </c>
      <c r="H69">
        <v>2.3499999999999999E-4</v>
      </c>
      <c r="I69">
        <v>5</v>
      </c>
      <c r="J69">
        <v>5.13E-4</v>
      </c>
    </row>
    <row r="70" spans="1:10" x14ac:dyDescent="0.35">
      <c r="A70">
        <v>25</v>
      </c>
      <c r="B70">
        <v>1988</v>
      </c>
      <c r="C70">
        <v>7</v>
      </c>
      <c r="D70">
        <v>0</v>
      </c>
      <c r="E70">
        <v>0.76</v>
      </c>
      <c r="F70">
        <v>0</v>
      </c>
      <c r="G70">
        <v>1.8</v>
      </c>
      <c r="H70">
        <v>2.3000000000000001E-4</v>
      </c>
      <c r="I70">
        <v>5</v>
      </c>
      <c r="J70">
        <v>5.13E-4</v>
      </c>
    </row>
    <row r="71" spans="1:10" x14ac:dyDescent="0.35">
      <c r="A71">
        <v>25</v>
      </c>
      <c r="B71">
        <v>1989</v>
      </c>
      <c r="C71">
        <v>7</v>
      </c>
      <c r="D71">
        <v>0</v>
      </c>
      <c r="E71">
        <v>0.76</v>
      </c>
      <c r="F71">
        <v>0</v>
      </c>
      <c r="G71">
        <v>1.8</v>
      </c>
      <c r="H71">
        <v>2.3000000000000001E-4</v>
      </c>
      <c r="I71">
        <v>5</v>
      </c>
      <c r="J71">
        <v>5.13E-4</v>
      </c>
    </row>
    <row r="72" spans="1:10" x14ac:dyDescent="0.35">
      <c r="A72">
        <v>25</v>
      </c>
      <c r="B72">
        <v>1990</v>
      </c>
      <c r="C72">
        <v>7</v>
      </c>
      <c r="D72">
        <v>0</v>
      </c>
      <c r="E72">
        <v>0.76</v>
      </c>
      <c r="F72">
        <v>0</v>
      </c>
      <c r="G72">
        <v>1.8</v>
      </c>
      <c r="H72">
        <v>2.3000000000000001E-4</v>
      </c>
      <c r="I72">
        <v>5</v>
      </c>
      <c r="J72">
        <v>5.13E-4</v>
      </c>
    </row>
    <row r="73" spans="1:10" x14ac:dyDescent="0.35">
      <c r="A73">
        <v>25</v>
      </c>
      <c r="B73">
        <v>1991</v>
      </c>
      <c r="C73">
        <v>7</v>
      </c>
      <c r="D73">
        <v>0</v>
      </c>
      <c r="E73">
        <v>0.76</v>
      </c>
      <c r="F73">
        <v>0</v>
      </c>
      <c r="G73">
        <v>1.8</v>
      </c>
      <c r="H73">
        <v>2.3000000000000001E-4</v>
      </c>
      <c r="I73">
        <v>5</v>
      </c>
      <c r="J73">
        <v>5.13E-4</v>
      </c>
    </row>
    <row r="74" spans="1:10" x14ac:dyDescent="0.35">
      <c r="A74">
        <v>25</v>
      </c>
      <c r="B74">
        <v>1992</v>
      </c>
      <c r="C74">
        <v>7</v>
      </c>
      <c r="D74">
        <v>0</v>
      </c>
      <c r="E74">
        <v>0.76</v>
      </c>
      <c r="F74">
        <v>0</v>
      </c>
      <c r="G74">
        <v>1.8</v>
      </c>
      <c r="H74">
        <v>2.3000000000000001E-4</v>
      </c>
      <c r="I74">
        <v>5</v>
      </c>
      <c r="J74">
        <v>5.13E-4</v>
      </c>
    </row>
    <row r="75" spans="1:10" x14ac:dyDescent="0.35">
      <c r="A75">
        <v>25</v>
      </c>
      <c r="B75">
        <v>1993</v>
      </c>
      <c r="C75">
        <v>7</v>
      </c>
      <c r="D75">
        <v>0</v>
      </c>
      <c r="E75">
        <v>0.76</v>
      </c>
      <c r="F75">
        <v>0</v>
      </c>
      <c r="G75">
        <v>1.8</v>
      </c>
      <c r="H75">
        <v>2.3000000000000001E-4</v>
      </c>
      <c r="I75">
        <v>5</v>
      </c>
      <c r="J75">
        <v>5.13E-4</v>
      </c>
    </row>
    <row r="76" spans="1:10" x14ac:dyDescent="0.35">
      <c r="A76">
        <v>25</v>
      </c>
      <c r="B76">
        <v>1994</v>
      </c>
      <c r="C76">
        <v>7</v>
      </c>
      <c r="D76">
        <v>0</v>
      </c>
      <c r="E76">
        <v>0.76</v>
      </c>
      <c r="F76">
        <v>0</v>
      </c>
      <c r="G76">
        <v>1.8</v>
      </c>
      <c r="H76">
        <v>2.3000000000000001E-4</v>
      </c>
      <c r="I76">
        <v>5</v>
      </c>
      <c r="J76">
        <v>5.13E-4</v>
      </c>
    </row>
    <row r="77" spans="1:10" x14ac:dyDescent="0.35">
      <c r="A77">
        <v>25</v>
      </c>
      <c r="B77">
        <v>1995</v>
      </c>
      <c r="C77">
        <v>7</v>
      </c>
      <c r="D77">
        <v>0</v>
      </c>
      <c r="E77">
        <v>0.76</v>
      </c>
      <c r="F77">
        <v>0</v>
      </c>
      <c r="G77">
        <v>1.8</v>
      </c>
      <c r="H77">
        <v>2.3000000000000001E-4</v>
      </c>
      <c r="I77">
        <v>5</v>
      </c>
      <c r="J77">
        <v>5.13E-4</v>
      </c>
    </row>
    <row r="78" spans="1:10" x14ac:dyDescent="0.35">
      <c r="A78">
        <v>25</v>
      </c>
      <c r="B78">
        <v>1996</v>
      </c>
      <c r="C78">
        <v>7</v>
      </c>
      <c r="D78">
        <v>0</v>
      </c>
      <c r="E78">
        <v>0.76</v>
      </c>
      <c r="F78">
        <v>0</v>
      </c>
      <c r="G78">
        <v>1.8</v>
      </c>
      <c r="H78">
        <v>2.3000000000000001E-4</v>
      </c>
      <c r="I78">
        <v>5</v>
      </c>
      <c r="J78">
        <v>5.13E-4</v>
      </c>
    </row>
    <row r="79" spans="1:10" x14ac:dyDescent="0.35">
      <c r="A79">
        <v>25</v>
      </c>
      <c r="B79">
        <v>1997</v>
      </c>
      <c r="C79">
        <v>7</v>
      </c>
      <c r="D79">
        <v>0</v>
      </c>
      <c r="E79">
        <v>0.76</v>
      </c>
      <c r="F79">
        <v>0</v>
      </c>
      <c r="G79">
        <v>1.8</v>
      </c>
      <c r="H79">
        <v>2.3000000000000001E-4</v>
      </c>
      <c r="I79">
        <v>5</v>
      </c>
      <c r="J79">
        <v>5.13E-4</v>
      </c>
    </row>
    <row r="80" spans="1:10" x14ac:dyDescent="0.35">
      <c r="A80">
        <v>25</v>
      </c>
      <c r="B80">
        <v>1998</v>
      </c>
      <c r="C80">
        <v>7</v>
      </c>
      <c r="D80">
        <v>0</v>
      </c>
      <c r="E80">
        <v>0.76</v>
      </c>
      <c r="F80">
        <v>0</v>
      </c>
      <c r="G80">
        <v>1.8</v>
      </c>
      <c r="H80">
        <v>2.3000000000000001E-4</v>
      </c>
      <c r="I80">
        <v>5</v>
      </c>
      <c r="J80">
        <v>5.13E-4</v>
      </c>
    </row>
    <row r="81" spans="1:10" x14ac:dyDescent="0.35">
      <c r="A81">
        <v>25</v>
      </c>
      <c r="B81">
        <v>1999</v>
      </c>
      <c r="C81">
        <v>7</v>
      </c>
      <c r="D81">
        <v>0</v>
      </c>
      <c r="E81">
        <v>0.76</v>
      </c>
      <c r="F81">
        <v>0</v>
      </c>
      <c r="G81">
        <v>1.45</v>
      </c>
      <c r="H81">
        <v>1.85E-4</v>
      </c>
      <c r="I81">
        <v>4.0999999999999996</v>
      </c>
      <c r="J81">
        <v>4.2000000000000002E-4</v>
      </c>
    </row>
    <row r="82" spans="1:10" x14ac:dyDescent="0.35">
      <c r="A82">
        <v>25</v>
      </c>
      <c r="B82">
        <v>2000</v>
      </c>
      <c r="C82">
        <v>5.6852960000000001</v>
      </c>
      <c r="D82">
        <v>0</v>
      </c>
      <c r="E82">
        <v>0.40967300000000001</v>
      </c>
      <c r="F82">
        <v>0</v>
      </c>
      <c r="G82">
        <v>1.45</v>
      </c>
      <c r="H82">
        <v>1.85E-4</v>
      </c>
      <c r="I82">
        <v>4.0999999999999996</v>
      </c>
      <c r="J82">
        <v>4.2000000000000002E-4</v>
      </c>
    </row>
    <row r="83" spans="1:10" x14ac:dyDescent="0.35">
      <c r="A83">
        <v>25</v>
      </c>
      <c r="B83">
        <v>2001</v>
      </c>
      <c r="C83">
        <v>5.6139489999999999</v>
      </c>
      <c r="D83">
        <v>0</v>
      </c>
      <c r="E83">
        <v>0.38437300000000002</v>
      </c>
      <c r="F83">
        <v>0</v>
      </c>
      <c r="G83">
        <v>1.45</v>
      </c>
      <c r="H83">
        <v>1.85E-4</v>
      </c>
      <c r="I83">
        <v>4.0999999999999996</v>
      </c>
      <c r="J83">
        <v>4.2000000000000002E-4</v>
      </c>
    </row>
    <row r="84" spans="1:10" x14ac:dyDescent="0.35">
      <c r="A84">
        <v>25</v>
      </c>
      <c r="B84">
        <v>2002</v>
      </c>
      <c r="C84">
        <v>5.4222400000000004</v>
      </c>
      <c r="D84">
        <v>0</v>
      </c>
      <c r="E84">
        <v>0.37214700000000001</v>
      </c>
      <c r="F84">
        <v>0</v>
      </c>
      <c r="G84">
        <v>1.45</v>
      </c>
      <c r="H84">
        <v>1.85E-4</v>
      </c>
      <c r="I84">
        <v>4.0999999999999996</v>
      </c>
      <c r="J84">
        <v>4.2000000000000002E-4</v>
      </c>
    </row>
    <row r="85" spans="1:10" x14ac:dyDescent="0.35">
      <c r="A85">
        <v>25</v>
      </c>
      <c r="B85">
        <v>2003</v>
      </c>
      <c r="C85">
        <v>5.4222400000000004</v>
      </c>
      <c r="D85">
        <v>0</v>
      </c>
      <c r="E85">
        <v>0.37214700000000001</v>
      </c>
      <c r="F85">
        <v>0</v>
      </c>
      <c r="G85">
        <v>1.45</v>
      </c>
      <c r="H85">
        <v>1.85E-4</v>
      </c>
      <c r="I85">
        <v>4.0999999999999996</v>
      </c>
      <c r="J85">
        <v>4.2000000000000002E-4</v>
      </c>
    </row>
    <row r="86" spans="1:10" x14ac:dyDescent="0.35">
      <c r="A86">
        <v>25</v>
      </c>
      <c r="B86">
        <v>2004</v>
      </c>
      <c r="C86">
        <v>5.3894479999999998</v>
      </c>
      <c r="D86">
        <v>0</v>
      </c>
      <c r="E86">
        <v>0.337808</v>
      </c>
      <c r="F86">
        <v>0</v>
      </c>
      <c r="G86">
        <v>0.64</v>
      </c>
      <c r="H86">
        <v>9.7999999999999997E-5</v>
      </c>
      <c r="I86">
        <v>3.27</v>
      </c>
      <c r="J86">
        <v>3.3399999999999999E-4</v>
      </c>
    </row>
    <row r="87" spans="1:10" x14ac:dyDescent="0.35">
      <c r="A87">
        <v>25</v>
      </c>
      <c r="B87">
        <v>2005</v>
      </c>
      <c r="C87">
        <v>4.1319619999999997</v>
      </c>
      <c r="D87">
        <v>0</v>
      </c>
      <c r="E87">
        <v>0.283752</v>
      </c>
      <c r="F87">
        <v>0</v>
      </c>
      <c r="G87">
        <v>0.37</v>
      </c>
      <c r="H87">
        <v>6.8999999999999997E-5</v>
      </c>
      <c r="I87">
        <v>3</v>
      </c>
      <c r="J87">
        <v>3.0499999999999999E-4</v>
      </c>
    </row>
    <row r="88" spans="1:10" x14ac:dyDescent="0.35">
      <c r="A88">
        <v>25</v>
      </c>
      <c r="B88">
        <v>2006</v>
      </c>
      <c r="C88">
        <v>4.1319619999999997</v>
      </c>
      <c r="D88">
        <v>0</v>
      </c>
      <c r="E88">
        <v>0.283752</v>
      </c>
      <c r="F88">
        <v>0</v>
      </c>
      <c r="G88">
        <v>0.24</v>
      </c>
      <c r="H88">
        <v>5.4500000000000003E-5</v>
      </c>
      <c r="I88">
        <v>2.86</v>
      </c>
      <c r="J88">
        <v>2.9E-4</v>
      </c>
    </row>
    <row r="89" spans="1:10" x14ac:dyDescent="0.35">
      <c r="A89">
        <v>25</v>
      </c>
      <c r="B89">
        <v>2007</v>
      </c>
      <c r="C89">
        <v>4.248418</v>
      </c>
      <c r="D89">
        <v>0</v>
      </c>
      <c r="E89">
        <v>0.33874100000000001</v>
      </c>
      <c r="F89">
        <v>0</v>
      </c>
      <c r="G89">
        <v>0.24</v>
      </c>
      <c r="H89">
        <v>5.4500000000000003E-5</v>
      </c>
      <c r="I89">
        <v>2.86</v>
      </c>
      <c r="J89">
        <v>2.9E-4</v>
      </c>
    </row>
    <row r="90" spans="1:10" x14ac:dyDescent="0.35">
      <c r="A90">
        <v>25</v>
      </c>
      <c r="B90">
        <v>2008</v>
      </c>
      <c r="C90">
        <v>4.147723</v>
      </c>
      <c r="D90">
        <v>0</v>
      </c>
      <c r="E90">
        <v>0.27066800000000002</v>
      </c>
      <c r="F90">
        <v>0</v>
      </c>
      <c r="G90">
        <v>0.1</v>
      </c>
      <c r="H90">
        <v>4.0000000000000003E-5</v>
      </c>
      <c r="I90">
        <v>2.72</v>
      </c>
      <c r="J90">
        <v>2.7599999999999999E-4</v>
      </c>
    </row>
    <row r="91" spans="1:10" x14ac:dyDescent="0.35">
      <c r="A91">
        <v>25</v>
      </c>
      <c r="B91">
        <v>2009</v>
      </c>
      <c r="C91">
        <v>3.8794179999999998</v>
      </c>
      <c r="D91">
        <v>0</v>
      </c>
      <c r="E91">
        <v>0.25156899999999999</v>
      </c>
      <c r="F91">
        <v>0</v>
      </c>
      <c r="G91">
        <v>0.1</v>
      </c>
      <c r="H91">
        <v>4.0000000000000003E-5</v>
      </c>
      <c r="I91">
        <v>2.72</v>
      </c>
      <c r="J91">
        <v>2.7599999999999999E-4</v>
      </c>
    </row>
    <row r="92" spans="1:10" x14ac:dyDescent="0.35">
      <c r="A92">
        <v>25</v>
      </c>
      <c r="B92">
        <v>2010</v>
      </c>
      <c r="C92">
        <v>4.0902079999999996</v>
      </c>
      <c r="D92">
        <v>0</v>
      </c>
      <c r="E92">
        <v>0.24693399999999999</v>
      </c>
      <c r="F92">
        <v>0</v>
      </c>
      <c r="G92">
        <v>0.1</v>
      </c>
      <c r="H92">
        <v>4.0000000000000003E-5</v>
      </c>
      <c r="I92">
        <v>2.72</v>
      </c>
      <c r="J92">
        <v>2.7599999999999999E-4</v>
      </c>
    </row>
    <row r="93" spans="1:10" x14ac:dyDescent="0.35">
      <c r="A93">
        <v>25</v>
      </c>
      <c r="B93">
        <v>2011</v>
      </c>
      <c r="C93">
        <v>3.8319030000000001</v>
      </c>
      <c r="D93">
        <v>0</v>
      </c>
      <c r="E93">
        <v>0.19040199999999999</v>
      </c>
      <c r="F93">
        <v>0</v>
      </c>
      <c r="G93">
        <v>0.1</v>
      </c>
      <c r="H93">
        <v>4.0000000000000003E-5</v>
      </c>
      <c r="I93">
        <v>2.72</v>
      </c>
      <c r="J93">
        <v>2.7599999999999999E-4</v>
      </c>
    </row>
    <row r="94" spans="1:10" x14ac:dyDescent="0.35">
      <c r="A94">
        <v>25</v>
      </c>
      <c r="B94">
        <v>2012</v>
      </c>
      <c r="C94">
        <v>3.8319030000000001</v>
      </c>
      <c r="D94">
        <v>0</v>
      </c>
      <c r="E94">
        <v>0.19040199999999999</v>
      </c>
      <c r="F94">
        <v>0</v>
      </c>
      <c r="G94">
        <v>0.1</v>
      </c>
      <c r="H94">
        <v>4.0000000000000003E-5</v>
      </c>
      <c r="I94">
        <v>2.72</v>
      </c>
      <c r="J94">
        <v>2.7599999999999999E-4</v>
      </c>
    </row>
    <row r="95" spans="1:10" x14ac:dyDescent="0.35">
      <c r="A95">
        <v>25</v>
      </c>
      <c r="B95">
        <v>2013</v>
      </c>
      <c r="C95">
        <v>3.9032909999999998</v>
      </c>
      <c r="D95">
        <v>0</v>
      </c>
      <c r="E95">
        <v>0.13503200000000001</v>
      </c>
      <c r="F95">
        <v>0</v>
      </c>
      <c r="G95">
        <v>0.1</v>
      </c>
      <c r="H95">
        <v>4.0000000000000003E-5</v>
      </c>
      <c r="I95">
        <v>2.72</v>
      </c>
      <c r="J95">
        <v>2.7599999999999999E-4</v>
      </c>
    </row>
    <row r="96" spans="1:10" x14ac:dyDescent="0.35">
      <c r="A96">
        <v>25</v>
      </c>
      <c r="B96">
        <v>2014</v>
      </c>
      <c r="C96">
        <v>3.865666</v>
      </c>
      <c r="D96">
        <v>0</v>
      </c>
      <c r="E96">
        <v>0.14115</v>
      </c>
      <c r="F96">
        <v>0</v>
      </c>
      <c r="G96">
        <v>0.1</v>
      </c>
      <c r="H96">
        <v>4.0000000000000003E-5</v>
      </c>
      <c r="I96">
        <v>2.72</v>
      </c>
      <c r="J96">
        <v>2.7599999999999999E-4</v>
      </c>
    </row>
    <row r="97" spans="1:10" x14ac:dyDescent="0.35">
      <c r="A97">
        <v>25</v>
      </c>
      <c r="B97">
        <v>2015</v>
      </c>
      <c r="C97">
        <v>3.878571</v>
      </c>
      <c r="D97">
        <v>0</v>
      </c>
      <c r="E97">
        <v>0.13805799999999999</v>
      </c>
      <c r="F97">
        <v>0</v>
      </c>
      <c r="G97">
        <v>0.1</v>
      </c>
      <c r="H97">
        <v>4.0000000000000003E-5</v>
      </c>
      <c r="I97">
        <v>2.72</v>
      </c>
      <c r="J97">
        <v>2.7599999999999999E-4</v>
      </c>
    </row>
    <row r="98" spans="1:10" x14ac:dyDescent="0.35">
      <c r="A98">
        <v>25</v>
      </c>
      <c r="B98">
        <v>2016</v>
      </c>
      <c r="C98">
        <v>3.8551829999999998</v>
      </c>
      <c r="D98">
        <v>0</v>
      </c>
      <c r="E98">
        <v>0.138769</v>
      </c>
      <c r="F98">
        <v>0</v>
      </c>
      <c r="G98">
        <v>0.1</v>
      </c>
      <c r="H98">
        <v>4.0000000000000003E-5</v>
      </c>
      <c r="I98">
        <v>2.72</v>
      </c>
      <c r="J98">
        <v>2.7599999999999999E-4</v>
      </c>
    </row>
    <row r="99" spans="1:10" x14ac:dyDescent="0.35">
      <c r="A99">
        <v>25</v>
      </c>
      <c r="B99">
        <v>2017</v>
      </c>
      <c r="C99">
        <v>3.8551829999999998</v>
      </c>
      <c r="D99">
        <v>0</v>
      </c>
      <c r="E99">
        <v>0.133017</v>
      </c>
      <c r="F99">
        <v>0</v>
      </c>
      <c r="G99">
        <v>0.1</v>
      </c>
      <c r="H99">
        <v>4.0000000000000003E-5</v>
      </c>
      <c r="I99">
        <v>2.72</v>
      </c>
      <c r="J99">
        <v>2.7599999999999999E-4</v>
      </c>
    </row>
    <row r="100" spans="1:10" x14ac:dyDescent="0.35">
      <c r="A100">
        <v>25</v>
      </c>
      <c r="B100">
        <v>2018</v>
      </c>
      <c r="C100">
        <v>3.8551829999999998</v>
      </c>
      <c r="D100">
        <v>0</v>
      </c>
      <c r="E100">
        <v>0.133017</v>
      </c>
      <c r="F100">
        <v>0</v>
      </c>
      <c r="G100">
        <v>0.1</v>
      </c>
      <c r="H100">
        <v>4.0000000000000003E-5</v>
      </c>
      <c r="I100">
        <v>2.72</v>
      </c>
      <c r="J100">
        <v>2.7599999999999999E-4</v>
      </c>
    </row>
    <row r="101" spans="1:10" x14ac:dyDescent="0.35">
      <c r="A101">
        <v>25</v>
      </c>
      <c r="B101">
        <v>2019</v>
      </c>
      <c r="C101">
        <v>3.8551829999999998</v>
      </c>
      <c r="D101">
        <v>0</v>
      </c>
      <c r="E101">
        <v>0.133017</v>
      </c>
      <c r="F101">
        <v>0</v>
      </c>
      <c r="G101">
        <v>0.1</v>
      </c>
      <c r="H101">
        <v>4.0000000000000003E-5</v>
      </c>
      <c r="I101">
        <v>2.72</v>
      </c>
      <c r="J101">
        <v>2.7599999999999999E-4</v>
      </c>
    </row>
    <row r="102" spans="1:10" x14ac:dyDescent="0.35">
      <c r="A102">
        <v>25</v>
      </c>
      <c r="B102">
        <v>2020</v>
      </c>
      <c r="C102">
        <v>3.8551829999999998</v>
      </c>
      <c r="D102">
        <v>0</v>
      </c>
      <c r="E102">
        <v>0.133017</v>
      </c>
      <c r="F102">
        <v>0</v>
      </c>
      <c r="G102">
        <v>0.1</v>
      </c>
      <c r="H102">
        <v>4.0000000000000003E-5</v>
      </c>
      <c r="I102">
        <v>2.72</v>
      </c>
      <c r="J102">
        <v>2.7599999999999999E-4</v>
      </c>
    </row>
    <row r="103" spans="1:10" x14ac:dyDescent="0.35">
      <c r="A103">
        <v>25</v>
      </c>
      <c r="B103">
        <v>2021</v>
      </c>
      <c r="C103">
        <v>3.8551829999999998</v>
      </c>
      <c r="D103">
        <v>0</v>
      </c>
      <c r="E103">
        <v>0.133017</v>
      </c>
      <c r="F103">
        <v>0</v>
      </c>
      <c r="G103">
        <v>0.1</v>
      </c>
      <c r="H103">
        <v>4.0000000000000003E-5</v>
      </c>
      <c r="I103">
        <v>2.72</v>
      </c>
      <c r="J103">
        <v>2.7599999999999999E-4</v>
      </c>
    </row>
    <row r="104" spans="1:10" x14ac:dyDescent="0.35">
      <c r="A104">
        <v>25</v>
      </c>
      <c r="B104">
        <v>2022</v>
      </c>
      <c r="C104">
        <v>3.8551829999999998</v>
      </c>
      <c r="D104">
        <v>0</v>
      </c>
      <c r="E104">
        <v>0.133017</v>
      </c>
      <c r="F104">
        <v>0</v>
      </c>
      <c r="G104">
        <v>0.1</v>
      </c>
      <c r="H104">
        <v>4.0000000000000003E-5</v>
      </c>
      <c r="I104">
        <v>2.72</v>
      </c>
      <c r="J104">
        <v>2.7599999999999999E-4</v>
      </c>
    </row>
    <row r="105" spans="1:10" x14ac:dyDescent="0.35">
      <c r="A105">
        <v>25</v>
      </c>
      <c r="B105">
        <v>2023</v>
      </c>
      <c r="C105">
        <v>3.8551829999999998</v>
      </c>
      <c r="D105">
        <v>0</v>
      </c>
      <c r="E105">
        <v>0.133017</v>
      </c>
      <c r="F105">
        <v>0</v>
      </c>
      <c r="G105">
        <v>0.1</v>
      </c>
      <c r="H105">
        <v>4.0000000000000003E-5</v>
      </c>
      <c r="I105">
        <v>2.72</v>
      </c>
      <c r="J105">
        <v>2.7599999999999999E-4</v>
      </c>
    </row>
    <row r="106" spans="1:10" x14ac:dyDescent="0.35">
      <c r="A106">
        <v>25</v>
      </c>
      <c r="B106">
        <v>2024</v>
      </c>
      <c r="C106">
        <v>3.8551829999999998</v>
      </c>
      <c r="D106">
        <v>0</v>
      </c>
      <c r="E106">
        <v>0.133017</v>
      </c>
      <c r="F106">
        <v>0</v>
      </c>
      <c r="G106">
        <v>0.1</v>
      </c>
      <c r="H106">
        <v>4.0000000000000003E-5</v>
      </c>
      <c r="I106">
        <v>2.72</v>
      </c>
      <c r="J106">
        <v>2.7599999999999999E-4</v>
      </c>
    </row>
    <row r="107" spans="1:10" x14ac:dyDescent="0.35">
      <c r="A107">
        <v>25</v>
      </c>
      <c r="B107">
        <v>2025</v>
      </c>
      <c r="C107">
        <v>3.8551829999999998</v>
      </c>
      <c r="D107">
        <v>0</v>
      </c>
      <c r="E107">
        <v>0.133017</v>
      </c>
      <c r="F107">
        <v>0</v>
      </c>
      <c r="G107">
        <v>0.1</v>
      </c>
      <c r="H107">
        <v>4.0000000000000003E-5</v>
      </c>
      <c r="I107">
        <v>2.72</v>
      </c>
      <c r="J107">
        <v>2.7599999999999999E-4</v>
      </c>
    </row>
    <row r="108" spans="1:10" x14ac:dyDescent="0.35">
      <c r="A108">
        <v>25</v>
      </c>
      <c r="B108">
        <v>2026</v>
      </c>
      <c r="C108">
        <v>3.8551829999999998</v>
      </c>
      <c r="D108">
        <v>0</v>
      </c>
      <c r="E108">
        <v>0.133017</v>
      </c>
      <c r="F108">
        <v>0</v>
      </c>
      <c r="G108">
        <v>0.1</v>
      </c>
      <c r="H108">
        <v>4.0000000000000003E-5</v>
      </c>
      <c r="I108">
        <v>2.72</v>
      </c>
      <c r="J108">
        <v>2.7599999999999999E-4</v>
      </c>
    </row>
    <row r="109" spans="1:10" x14ac:dyDescent="0.35">
      <c r="A109">
        <v>25</v>
      </c>
      <c r="B109">
        <v>2027</v>
      </c>
      <c r="C109">
        <v>3.8551829999999998</v>
      </c>
      <c r="D109">
        <v>0</v>
      </c>
      <c r="E109">
        <v>0.133017</v>
      </c>
      <c r="F109">
        <v>0</v>
      </c>
      <c r="G109">
        <v>0.1</v>
      </c>
      <c r="H109">
        <v>4.0000000000000003E-5</v>
      </c>
      <c r="I109">
        <v>2.72</v>
      </c>
      <c r="J109">
        <v>2.7599999999999999E-4</v>
      </c>
    </row>
    <row r="110" spans="1:10" x14ac:dyDescent="0.35">
      <c r="A110">
        <v>25</v>
      </c>
      <c r="B110">
        <v>2028</v>
      </c>
      <c r="C110">
        <v>3.8551829999999998</v>
      </c>
      <c r="D110">
        <v>0</v>
      </c>
      <c r="E110">
        <v>0.133017</v>
      </c>
      <c r="F110">
        <v>0</v>
      </c>
      <c r="G110">
        <v>0.1</v>
      </c>
      <c r="H110">
        <v>4.0000000000000003E-5</v>
      </c>
      <c r="I110">
        <v>2.72</v>
      </c>
      <c r="J110">
        <v>2.7599999999999999E-4</v>
      </c>
    </row>
    <row r="111" spans="1:10" x14ac:dyDescent="0.35">
      <c r="A111">
        <v>25</v>
      </c>
      <c r="B111">
        <v>2029</v>
      </c>
      <c r="C111">
        <v>3.8551829999999998</v>
      </c>
      <c r="D111">
        <v>0</v>
      </c>
      <c r="E111">
        <v>0.133017</v>
      </c>
      <c r="F111">
        <v>0</v>
      </c>
      <c r="G111">
        <v>0.1</v>
      </c>
      <c r="H111">
        <v>4.0000000000000003E-5</v>
      </c>
      <c r="I111">
        <v>2.72</v>
      </c>
      <c r="J111">
        <v>2.7599999999999999E-4</v>
      </c>
    </row>
    <row r="112" spans="1:10" x14ac:dyDescent="0.35">
      <c r="A112">
        <v>25</v>
      </c>
      <c r="B112">
        <v>2030</v>
      </c>
      <c r="C112">
        <v>3.8551829999999998</v>
      </c>
      <c r="D112">
        <v>0</v>
      </c>
      <c r="E112">
        <v>0.133017</v>
      </c>
      <c r="F112">
        <v>0</v>
      </c>
      <c r="G112">
        <v>0.1</v>
      </c>
      <c r="H112">
        <v>4.0000000000000003E-5</v>
      </c>
      <c r="I112">
        <v>2.72</v>
      </c>
      <c r="J112">
        <v>2.7599999999999999E-4</v>
      </c>
    </row>
    <row r="113" spans="1:10" x14ac:dyDescent="0.35">
      <c r="A113">
        <v>25</v>
      </c>
      <c r="B113">
        <v>2031</v>
      </c>
      <c r="C113">
        <v>3.8551829999999998</v>
      </c>
      <c r="D113">
        <v>0</v>
      </c>
      <c r="E113">
        <v>0.133017</v>
      </c>
      <c r="F113">
        <v>0</v>
      </c>
      <c r="G113">
        <v>0.1</v>
      </c>
      <c r="H113">
        <v>4.0000000000000003E-5</v>
      </c>
      <c r="I113">
        <v>2.72</v>
      </c>
      <c r="J113">
        <v>2.7599999999999999E-4</v>
      </c>
    </row>
    <row r="114" spans="1:10" x14ac:dyDescent="0.35">
      <c r="A114">
        <v>25</v>
      </c>
      <c r="B114">
        <v>2032</v>
      </c>
      <c r="C114">
        <v>3.8551829999999998</v>
      </c>
      <c r="D114">
        <v>0</v>
      </c>
      <c r="E114">
        <v>0.133017</v>
      </c>
      <c r="F114">
        <v>0</v>
      </c>
      <c r="G114">
        <v>0.1</v>
      </c>
      <c r="H114">
        <v>4.0000000000000003E-5</v>
      </c>
      <c r="I114">
        <v>2.72</v>
      </c>
      <c r="J114">
        <v>2.7599999999999999E-4</v>
      </c>
    </row>
    <row r="115" spans="1:10" x14ac:dyDescent="0.35">
      <c r="A115">
        <v>25</v>
      </c>
      <c r="B115">
        <v>2033</v>
      </c>
      <c r="C115">
        <v>3.8551829999999998</v>
      </c>
      <c r="D115">
        <v>0</v>
      </c>
      <c r="E115">
        <v>0.133017</v>
      </c>
      <c r="F115">
        <v>0</v>
      </c>
      <c r="G115">
        <v>0.1</v>
      </c>
      <c r="H115">
        <v>4.0000000000000003E-5</v>
      </c>
      <c r="I115">
        <v>2.72</v>
      </c>
      <c r="J115">
        <v>2.7599999999999999E-4</v>
      </c>
    </row>
    <row r="116" spans="1:10" x14ac:dyDescent="0.35">
      <c r="A116">
        <v>25</v>
      </c>
      <c r="B116">
        <v>2034</v>
      </c>
      <c r="C116">
        <v>3.8551829999999998</v>
      </c>
      <c r="D116">
        <v>0</v>
      </c>
      <c r="E116">
        <v>0.133017</v>
      </c>
      <c r="F116">
        <v>0</v>
      </c>
      <c r="G116">
        <v>0.1</v>
      </c>
      <c r="H116">
        <v>4.0000000000000003E-5</v>
      </c>
      <c r="I116">
        <v>2.72</v>
      </c>
      <c r="J116">
        <v>2.7599999999999999E-4</v>
      </c>
    </row>
    <row r="117" spans="1:10" x14ac:dyDescent="0.35">
      <c r="A117">
        <v>25</v>
      </c>
      <c r="B117">
        <v>2035</v>
      </c>
      <c r="C117">
        <v>3.8551829999999998</v>
      </c>
      <c r="D117">
        <v>0</v>
      </c>
      <c r="E117">
        <v>0.133017</v>
      </c>
      <c r="F117">
        <v>0</v>
      </c>
      <c r="G117">
        <v>0.1</v>
      </c>
      <c r="H117">
        <v>4.0000000000000003E-5</v>
      </c>
      <c r="I117">
        <v>2.72</v>
      </c>
      <c r="J117">
        <v>2.7599999999999999E-4</v>
      </c>
    </row>
    <row r="118" spans="1:10" x14ac:dyDescent="0.35">
      <c r="A118">
        <v>25</v>
      </c>
      <c r="B118">
        <v>2036</v>
      </c>
      <c r="C118">
        <v>3.8551829999999998</v>
      </c>
      <c r="D118">
        <v>0</v>
      </c>
      <c r="E118">
        <v>0.133017</v>
      </c>
      <c r="F118">
        <v>0</v>
      </c>
      <c r="G118">
        <v>0.1</v>
      </c>
      <c r="H118">
        <v>4.0000000000000003E-5</v>
      </c>
      <c r="I118">
        <v>2.72</v>
      </c>
      <c r="J118">
        <v>2.7599999999999999E-4</v>
      </c>
    </row>
    <row r="119" spans="1:10" x14ac:dyDescent="0.35">
      <c r="A119">
        <v>25</v>
      </c>
      <c r="B119">
        <v>2037</v>
      </c>
      <c r="C119">
        <v>3.8551829999999998</v>
      </c>
      <c r="D119">
        <v>0</v>
      </c>
      <c r="E119">
        <v>0.133017</v>
      </c>
      <c r="F119">
        <v>0</v>
      </c>
      <c r="G119">
        <v>0.1</v>
      </c>
      <c r="H119">
        <v>4.0000000000000003E-5</v>
      </c>
      <c r="I119">
        <v>2.72</v>
      </c>
      <c r="J119">
        <v>2.7599999999999999E-4</v>
      </c>
    </row>
    <row r="120" spans="1:10" x14ac:dyDescent="0.35">
      <c r="A120">
        <v>25</v>
      </c>
      <c r="B120">
        <v>2038</v>
      </c>
      <c r="C120">
        <v>3.8551829999999998</v>
      </c>
      <c r="D120">
        <v>0</v>
      </c>
      <c r="E120">
        <v>0.133017</v>
      </c>
      <c r="F120">
        <v>0</v>
      </c>
      <c r="G120">
        <v>0.1</v>
      </c>
      <c r="H120">
        <v>4.0000000000000003E-5</v>
      </c>
      <c r="I120">
        <v>2.72</v>
      </c>
      <c r="J120">
        <v>2.7599999999999999E-4</v>
      </c>
    </row>
    <row r="121" spans="1:10" x14ac:dyDescent="0.35">
      <c r="A121">
        <v>25</v>
      </c>
      <c r="B121">
        <v>2039</v>
      </c>
      <c r="C121">
        <v>3.8551829999999998</v>
      </c>
      <c r="D121">
        <v>0</v>
      </c>
      <c r="E121">
        <v>0.133017</v>
      </c>
      <c r="F121">
        <v>0</v>
      </c>
      <c r="G121">
        <v>0.1</v>
      </c>
      <c r="H121">
        <v>4.0000000000000003E-5</v>
      </c>
      <c r="I121">
        <v>2.72</v>
      </c>
      <c r="J121">
        <v>2.7599999999999999E-4</v>
      </c>
    </row>
    <row r="122" spans="1:10" x14ac:dyDescent="0.35">
      <c r="A122">
        <v>25</v>
      </c>
      <c r="B122">
        <v>2040</v>
      </c>
      <c r="C122">
        <v>3.8551829999999998</v>
      </c>
      <c r="D122">
        <v>0</v>
      </c>
      <c r="E122">
        <v>0.133017</v>
      </c>
      <c r="F122">
        <v>0</v>
      </c>
      <c r="G122">
        <v>0.1</v>
      </c>
      <c r="H122">
        <v>4.0000000000000003E-5</v>
      </c>
      <c r="I122">
        <v>2.72</v>
      </c>
      <c r="J122">
        <v>2.7599999999999999E-4</v>
      </c>
    </row>
    <row r="123" spans="1:10" x14ac:dyDescent="0.35">
      <c r="A123">
        <v>25</v>
      </c>
      <c r="B123">
        <v>2041</v>
      </c>
      <c r="C123">
        <v>3.8551829999999998</v>
      </c>
      <c r="D123">
        <v>0</v>
      </c>
      <c r="E123">
        <v>0.133017</v>
      </c>
      <c r="F123">
        <v>0</v>
      </c>
      <c r="G123">
        <v>0.1</v>
      </c>
      <c r="H123">
        <v>4.0000000000000003E-5</v>
      </c>
      <c r="I123">
        <v>2.72</v>
      </c>
      <c r="J123">
        <v>2.7599999999999999E-4</v>
      </c>
    </row>
    <row r="124" spans="1:10" x14ac:dyDescent="0.35">
      <c r="A124">
        <v>25</v>
      </c>
      <c r="B124">
        <v>2042</v>
      </c>
      <c r="C124">
        <v>3.8551829999999998</v>
      </c>
      <c r="D124">
        <v>0</v>
      </c>
      <c r="E124">
        <v>0.133017</v>
      </c>
      <c r="F124">
        <v>0</v>
      </c>
      <c r="G124">
        <v>0.1</v>
      </c>
      <c r="H124">
        <v>4.0000000000000003E-5</v>
      </c>
      <c r="I124">
        <v>2.72</v>
      </c>
      <c r="J124">
        <v>2.7599999999999999E-4</v>
      </c>
    </row>
    <row r="125" spans="1:10" x14ac:dyDescent="0.35">
      <c r="A125">
        <v>25</v>
      </c>
      <c r="B125">
        <v>2043</v>
      </c>
      <c r="C125">
        <v>3.8551829999999998</v>
      </c>
      <c r="D125">
        <v>0</v>
      </c>
      <c r="E125">
        <v>0.133017</v>
      </c>
      <c r="F125">
        <v>0</v>
      </c>
      <c r="G125">
        <v>0.1</v>
      </c>
      <c r="H125">
        <v>4.0000000000000003E-5</v>
      </c>
      <c r="I125">
        <v>2.72</v>
      </c>
      <c r="J125">
        <v>2.7599999999999999E-4</v>
      </c>
    </row>
    <row r="126" spans="1:10" x14ac:dyDescent="0.35">
      <c r="A126">
        <v>25</v>
      </c>
      <c r="B126">
        <v>2044</v>
      </c>
      <c r="C126">
        <v>3.8551829999999998</v>
      </c>
      <c r="D126">
        <v>0</v>
      </c>
      <c r="E126">
        <v>0.133017</v>
      </c>
      <c r="F126">
        <v>0</v>
      </c>
      <c r="G126">
        <v>0.1</v>
      </c>
      <c r="H126">
        <v>4.0000000000000003E-5</v>
      </c>
      <c r="I126">
        <v>2.72</v>
      </c>
      <c r="J126">
        <v>2.7599999999999999E-4</v>
      </c>
    </row>
    <row r="127" spans="1:10" x14ac:dyDescent="0.35">
      <c r="A127">
        <v>25</v>
      </c>
      <c r="B127">
        <v>2045</v>
      </c>
      <c r="C127">
        <v>3.8551829999999998</v>
      </c>
      <c r="D127">
        <v>0</v>
      </c>
      <c r="E127">
        <v>0.133017</v>
      </c>
      <c r="F127">
        <v>0</v>
      </c>
      <c r="G127">
        <v>0.1</v>
      </c>
      <c r="H127">
        <v>4.0000000000000003E-5</v>
      </c>
      <c r="I127">
        <v>2.72</v>
      </c>
      <c r="J127">
        <v>2.7599999999999999E-4</v>
      </c>
    </row>
    <row r="128" spans="1:10" x14ac:dyDescent="0.35">
      <c r="A128">
        <v>25</v>
      </c>
      <c r="B128">
        <v>2046</v>
      </c>
      <c r="C128">
        <v>3.8551829999999998</v>
      </c>
      <c r="D128">
        <v>0</v>
      </c>
      <c r="E128">
        <v>0.133017</v>
      </c>
      <c r="F128">
        <v>0</v>
      </c>
      <c r="G128">
        <v>0.1</v>
      </c>
      <c r="H128">
        <v>4.0000000000000003E-5</v>
      </c>
      <c r="I128">
        <v>2.72</v>
      </c>
      <c r="J128">
        <v>2.7599999999999999E-4</v>
      </c>
    </row>
    <row r="129" spans="1:10" x14ac:dyDescent="0.35">
      <c r="A129">
        <v>25</v>
      </c>
      <c r="B129">
        <v>2047</v>
      </c>
      <c r="C129">
        <v>3.8551829999999998</v>
      </c>
      <c r="D129">
        <v>0</v>
      </c>
      <c r="E129">
        <v>0.133017</v>
      </c>
      <c r="F129">
        <v>0</v>
      </c>
      <c r="G129">
        <v>0.1</v>
      </c>
      <c r="H129">
        <v>4.0000000000000003E-5</v>
      </c>
      <c r="I129">
        <v>2.72</v>
      </c>
      <c r="J129">
        <v>2.7599999999999999E-4</v>
      </c>
    </row>
    <row r="130" spans="1:10" x14ac:dyDescent="0.35">
      <c r="A130">
        <v>25</v>
      </c>
      <c r="B130">
        <v>2048</v>
      </c>
      <c r="C130">
        <v>3.8551829999999998</v>
      </c>
      <c r="D130">
        <v>0</v>
      </c>
      <c r="E130">
        <v>0.133017</v>
      </c>
      <c r="F130">
        <v>0</v>
      </c>
      <c r="G130">
        <v>0.1</v>
      </c>
      <c r="H130">
        <v>4.0000000000000003E-5</v>
      </c>
      <c r="I130">
        <v>2.72</v>
      </c>
      <c r="J130">
        <v>2.7599999999999999E-4</v>
      </c>
    </row>
    <row r="131" spans="1:10" x14ac:dyDescent="0.35">
      <c r="A131">
        <v>25</v>
      </c>
      <c r="B131">
        <v>2049</v>
      </c>
      <c r="C131">
        <v>3.8551829999999998</v>
      </c>
      <c r="D131">
        <v>0</v>
      </c>
      <c r="E131">
        <v>0.133017</v>
      </c>
      <c r="F131">
        <v>0</v>
      </c>
      <c r="G131">
        <v>0.1</v>
      </c>
      <c r="H131">
        <v>4.0000000000000003E-5</v>
      </c>
      <c r="I131">
        <v>2.72</v>
      </c>
      <c r="J131">
        <v>2.7599999999999999E-4</v>
      </c>
    </row>
    <row r="132" spans="1:10" x14ac:dyDescent="0.35">
      <c r="A132">
        <v>25</v>
      </c>
      <c r="B132">
        <v>2050</v>
      </c>
      <c r="C132">
        <v>3.8551829999999998</v>
      </c>
      <c r="D132">
        <v>0</v>
      </c>
      <c r="E132">
        <v>0.133017</v>
      </c>
      <c r="F132">
        <v>0</v>
      </c>
      <c r="G132">
        <v>0.1</v>
      </c>
      <c r="H132">
        <v>4.0000000000000003E-5</v>
      </c>
      <c r="I132">
        <v>2.72</v>
      </c>
      <c r="J132">
        <v>2.7599999999999999E-4</v>
      </c>
    </row>
    <row r="133" spans="1:10" x14ac:dyDescent="0.35">
      <c r="A133">
        <v>50</v>
      </c>
      <c r="B133">
        <v>1920</v>
      </c>
      <c r="C133">
        <v>7</v>
      </c>
      <c r="D133">
        <v>1.05E-4</v>
      </c>
      <c r="E133">
        <v>0.76</v>
      </c>
      <c r="F133" s="16">
        <v>5.8900000000000002E-5</v>
      </c>
      <c r="G133">
        <v>1.84</v>
      </c>
      <c r="H133">
        <v>2.3499999999999999E-4</v>
      </c>
      <c r="I133">
        <v>5</v>
      </c>
      <c r="J133">
        <v>5.13E-4</v>
      </c>
    </row>
    <row r="134" spans="1:10" x14ac:dyDescent="0.35">
      <c r="A134">
        <v>50</v>
      </c>
      <c r="B134">
        <v>1921</v>
      </c>
      <c r="C134">
        <v>7</v>
      </c>
      <c r="D134">
        <v>1.05E-4</v>
      </c>
      <c r="E134">
        <v>0.76</v>
      </c>
      <c r="F134" s="16">
        <v>5.8900000000000002E-5</v>
      </c>
      <c r="G134">
        <v>1.84</v>
      </c>
      <c r="H134">
        <v>2.3499999999999999E-4</v>
      </c>
      <c r="I134">
        <v>5</v>
      </c>
      <c r="J134">
        <v>5.13E-4</v>
      </c>
    </row>
    <row r="135" spans="1:10" x14ac:dyDescent="0.35">
      <c r="A135">
        <v>50</v>
      </c>
      <c r="B135">
        <v>1922</v>
      </c>
      <c r="C135">
        <v>7</v>
      </c>
      <c r="D135">
        <v>1.05E-4</v>
      </c>
      <c r="E135">
        <v>0.76</v>
      </c>
      <c r="F135" s="16">
        <v>5.8900000000000002E-5</v>
      </c>
      <c r="G135">
        <v>1.84</v>
      </c>
      <c r="H135">
        <v>2.3499999999999999E-4</v>
      </c>
      <c r="I135">
        <v>5</v>
      </c>
      <c r="J135">
        <v>5.13E-4</v>
      </c>
    </row>
    <row r="136" spans="1:10" x14ac:dyDescent="0.35">
      <c r="A136">
        <v>50</v>
      </c>
      <c r="B136">
        <v>1923</v>
      </c>
      <c r="C136">
        <v>7</v>
      </c>
      <c r="D136">
        <v>1.05E-4</v>
      </c>
      <c r="E136">
        <v>0.76</v>
      </c>
      <c r="F136" s="16">
        <v>5.8900000000000002E-5</v>
      </c>
      <c r="G136">
        <v>1.84</v>
      </c>
      <c r="H136">
        <v>2.3499999999999999E-4</v>
      </c>
      <c r="I136">
        <v>5</v>
      </c>
      <c r="J136">
        <v>5.13E-4</v>
      </c>
    </row>
    <row r="137" spans="1:10" x14ac:dyDescent="0.35">
      <c r="A137">
        <v>50</v>
      </c>
      <c r="B137">
        <v>1924</v>
      </c>
      <c r="C137">
        <v>7</v>
      </c>
      <c r="D137">
        <v>1.05E-4</v>
      </c>
      <c r="E137">
        <v>0.76</v>
      </c>
      <c r="F137" s="16">
        <v>5.8900000000000002E-5</v>
      </c>
      <c r="G137">
        <v>1.84</v>
      </c>
      <c r="H137">
        <v>2.3499999999999999E-4</v>
      </c>
      <c r="I137">
        <v>5</v>
      </c>
      <c r="J137">
        <v>5.13E-4</v>
      </c>
    </row>
    <row r="138" spans="1:10" x14ac:dyDescent="0.35">
      <c r="A138">
        <v>50</v>
      </c>
      <c r="B138">
        <v>1925</v>
      </c>
      <c r="C138">
        <v>7</v>
      </c>
      <c r="D138">
        <v>1.05E-4</v>
      </c>
      <c r="E138">
        <v>0.76</v>
      </c>
      <c r="F138" s="16">
        <v>5.8900000000000002E-5</v>
      </c>
      <c r="G138">
        <v>1.84</v>
      </c>
      <c r="H138">
        <v>2.3499999999999999E-4</v>
      </c>
      <c r="I138">
        <v>5</v>
      </c>
      <c r="J138">
        <v>5.13E-4</v>
      </c>
    </row>
    <row r="139" spans="1:10" x14ac:dyDescent="0.35">
      <c r="A139">
        <v>50</v>
      </c>
      <c r="B139">
        <v>1926</v>
      </c>
      <c r="C139">
        <v>7</v>
      </c>
      <c r="D139">
        <v>1.05E-4</v>
      </c>
      <c r="E139">
        <v>0.76</v>
      </c>
      <c r="F139" s="16">
        <v>5.8900000000000002E-5</v>
      </c>
      <c r="G139">
        <v>1.84</v>
      </c>
      <c r="H139">
        <v>2.3499999999999999E-4</v>
      </c>
      <c r="I139">
        <v>5</v>
      </c>
      <c r="J139">
        <v>5.13E-4</v>
      </c>
    </row>
    <row r="140" spans="1:10" x14ac:dyDescent="0.35">
      <c r="A140">
        <v>50</v>
      </c>
      <c r="B140">
        <v>1927</v>
      </c>
      <c r="C140">
        <v>7</v>
      </c>
      <c r="D140">
        <v>1.05E-4</v>
      </c>
      <c r="E140">
        <v>0.76</v>
      </c>
      <c r="F140" s="16">
        <v>5.8900000000000002E-5</v>
      </c>
      <c r="G140">
        <v>1.84</v>
      </c>
      <c r="H140">
        <v>2.3499999999999999E-4</v>
      </c>
      <c r="I140">
        <v>5</v>
      </c>
      <c r="J140">
        <v>5.13E-4</v>
      </c>
    </row>
    <row r="141" spans="1:10" x14ac:dyDescent="0.35">
      <c r="A141">
        <v>50</v>
      </c>
      <c r="B141">
        <v>1928</v>
      </c>
      <c r="C141">
        <v>7</v>
      </c>
      <c r="D141">
        <v>1.05E-4</v>
      </c>
      <c r="E141">
        <v>0.76</v>
      </c>
      <c r="F141" s="16">
        <v>5.8900000000000002E-5</v>
      </c>
      <c r="G141">
        <v>1.84</v>
      </c>
      <c r="H141">
        <v>2.3499999999999999E-4</v>
      </c>
      <c r="I141">
        <v>5</v>
      </c>
      <c r="J141">
        <v>5.13E-4</v>
      </c>
    </row>
    <row r="142" spans="1:10" x14ac:dyDescent="0.35">
      <c r="A142">
        <v>50</v>
      </c>
      <c r="B142">
        <v>1929</v>
      </c>
      <c r="C142">
        <v>7</v>
      </c>
      <c r="D142">
        <v>1.05E-4</v>
      </c>
      <c r="E142">
        <v>0.76</v>
      </c>
      <c r="F142" s="16">
        <v>5.8900000000000002E-5</v>
      </c>
      <c r="G142">
        <v>1.84</v>
      </c>
      <c r="H142">
        <v>2.3499999999999999E-4</v>
      </c>
      <c r="I142">
        <v>5</v>
      </c>
      <c r="J142">
        <v>5.13E-4</v>
      </c>
    </row>
    <row r="143" spans="1:10" x14ac:dyDescent="0.35">
      <c r="A143">
        <v>50</v>
      </c>
      <c r="B143">
        <v>1930</v>
      </c>
      <c r="C143">
        <v>7</v>
      </c>
      <c r="D143">
        <v>1.05E-4</v>
      </c>
      <c r="E143">
        <v>0.76</v>
      </c>
      <c r="F143" s="16">
        <v>5.8900000000000002E-5</v>
      </c>
      <c r="G143">
        <v>1.84</v>
      </c>
      <c r="H143">
        <v>2.3499999999999999E-4</v>
      </c>
      <c r="I143">
        <v>5</v>
      </c>
      <c r="J143">
        <v>5.13E-4</v>
      </c>
    </row>
    <row r="144" spans="1:10" x14ac:dyDescent="0.35">
      <c r="A144">
        <v>50</v>
      </c>
      <c r="B144">
        <v>1931</v>
      </c>
      <c r="C144">
        <v>7</v>
      </c>
      <c r="D144">
        <v>1.05E-4</v>
      </c>
      <c r="E144">
        <v>0.76</v>
      </c>
      <c r="F144" s="16">
        <v>5.8900000000000002E-5</v>
      </c>
      <c r="G144">
        <v>1.84</v>
      </c>
      <c r="H144">
        <v>2.3499999999999999E-4</v>
      </c>
      <c r="I144">
        <v>5</v>
      </c>
      <c r="J144">
        <v>5.13E-4</v>
      </c>
    </row>
    <row r="145" spans="1:10" x14ac:dyDescent="0.35">
      <c r="A145">
        <v>50</v>
      </c>
      <c r="B145">
        <v>1932</v>
      </c>
      <c r="C145">
        <v>7</v>
      </c>
      <c r="D145">
        <v>1.05E-4</v>
      </c>
      <c r="E145">
        <v>0.76</v>
      </c>
      <c r="F145" s="16">
        <v>5.8900000000000002E-5</v>
      </c>
      <c r="G145">
        <v>1.84</v>
      </c>
      <c r="H145">
        <v>2.3499999999999999E-4</v>
      </c>
      <c r="I145">
        <v>5</v>
      </c>
      <c r="J145">
        <v>5.13E-4</v>
      </c>
    </row>
    <row r="146" spans="1:10" x14ac:dyDescent="0.35">
      <c r="A146">
        <v>50</v>
      </c>
      <c r="B146">
        <v>1933</v>
      </c>
      <c r="C146">
        <v>7</v>
      </c>
      <c r="D146">
        <v>1.05E-4</v>
      </c>
      <c r="E146">
        <v>0.76</v>
      </c>
      <c r="F146" s="16">
        <v>5.8900000000000002E-5</v>
      </c>
      <c r="G146">
        <v>1.84</v>
      </c>
      <c r="H146">
        <v>2.3499999999999999E-4</v>
      </c>
      <c r="I146">
        <v>5</v>
      </c>
      <c r="J146">
        <v>5.13E-4</v>
      </c>
    </row>
    <row r="147" spans="1:10" x14ac:dyDescent="0.35">
      <c r="A147">
        <v>50</v>
      </c>
      <c r="B147">
        <v>1934</v>
      </c>
      <c r="C147">
        <v>7</v>
      </c>
      <c r="D147">
        <v>1.05E-4</v>
      </c>
      <c r="E147">
        <v>0.76</v>
      </c>
      <c r="F147" s="16">
        <v>5.8900000000000002E-5</v>
      </c>
      <c r="G147">
        <v>1.84</v>
      </c>
      <c r="H147">
        <v>2.3499999999999999E-4</v>
      </c>
      <c r="I147">
        <v>5</v>
      </c>
      <c r="J147">
        <v>5.13E-4</v>
      </c>
    </row>
    <row r="148" spans="1:10" x14ac:dyDescent="0.35">
      <c r="A148">
        <v>50</v>
      </c>
      <c r="B148">
        <v>1935</v>
      </c>
      <c r="C148">
        <v>7</v>
      </c>
      <c r="D148">
        <v>1.05E-4</v>
      </c>
      <c r="E148">
        <v>0.76</v>
      </c>
      <c r="F148" s="16">
        <v>5.8900000000000002E-5</v>
      </c>
      <c r="G148">
        <v>1.84</v>
      </c>
      <c r="H148">
        <v>2.3499999999999999E-4</v>
      </c>
      <c r="I148">
        <v>5</v>
      </c>
      <c r="J148">
        <v>5.13E-4</v>
      </c>
    </row>
    <row r="149" spans="1:10" x14ac:dyDescent="0.35">
      <c r="A149">
        <v>50</v>
      </c>
      <c r="B149">
        <v>1936</v>
      </c>
      <c r="C149">
        <v>7</v>
      </c>
      <c r="D149">
        <v>1.05E-4</v>
      </c>
      <c r="E149">
        <v>0.76</v>
      </c>
      <c r="F149" s="16">
        <v>5.8900000000000002E-5</v>
      </c>
      <c r="G149">
        <v>1.84</v>
      </c>
      <c r="H149">
        <v>2.3499999999999999E-4</v>
      </c>
      <c r="I149">
        <v>5</v>
      </c>
      <c r="J149">
        <v>5.13E-4</v>
      </c>
    </row>
    <row r="150" spans="1:10" x14ac:dyDescent="0.35">
      <c r="A150">
        <v>50</v>
      </c>
      <c r="B150">
        <v>1937</v>
      </c>
      <c r="C150">
        <v>7</v>
      </c>
      <c r="D150">
        <v>1.05E-4</v>
      </c>
      <c r="E150">
        <v>0.76</v>
      </c>
      <c r="F150" s="16">
        <v>5.8900000000000002E-5</v>
      </c>
      <c r="G150">
        <v>1.84</v>
      </c>
      <c r="H150">
        <v>2.3499999999999999E-4</v>
      </c>
      <c r="I150">
        <v>5</v>
      </c>
      <c r="J150">
        <v>5.13E-4</v>
      </c>
    </row>
    <row r="151" spans="1:10" x14ac:dyDescent="0.35">
      <c r="A151">
        <v>50</v>
      </c>
      <c r="B151">
        <v>1938</v>
      </c>
      <c r="C151">
        <v>7</v>
      </c>
      <c r="D151">
        <v>1.05E-4</v>
      </c>
      <c r="E151">
        <v>0.76</v>
      </c>
      <c r="F151" s="16">
        <v>5.8900000000000002E-5</v>
      </c>
      <c r="G151">
        <v>1.84</v>
      </c>
      <c r="H151">
        <v>2.3499999999999999E-4</v>
      </c>
      <c r="I151">
        <v>5</v>
      </c>
      <c r="J151">
        <v>5.13E-4</v>
      </c>
    </row>
    <row r="152" spans="1:10" x14ac:dyDescent="0.35">
      <c r="A152">
        <v>50</v>
      </c>
      <c r="B152">
        <v>1939</v>
      </c>
      <c r="C152">
        <v>7</v>
      </c>
      <c r="D152">
        <v>1.05E-4</v>
      </c>
      <c r="E152">
        <v>0.76</v>
      </c>
      <c r="F152" s="16">
        <v>5.8900000000000002E-5</v>
      </c>
      <c r="G152">
        <v>1.84</v>
      </c>
      <c r="H152">
        <v>2.3499999999999999E-4</v>
      </c>
      <c r="I152">
        <v>5</v>
      </c>
      <c r="J152">
        <v>5.13E-4</v>
      </c>
    </row>
    <row r="153" spans="1:10" x14ac:dyDescent="0.35">
      <c r="A153">
        <v>50</v>
      </c>
      <c r="B153">
        <v>1940</v>
      </c>
      <c r="C153">
        <v>7</v>
      </c>
      <c r="D153">
        <v>1.05E-4</v>
      </c>
      <c r="E153">
        <v>0.76</v>
      </c>
      <c r="F153" s="16">
        <v>5.8900000000000002E-5</v>
      </c>
      <c r="G153">
        <v>1.84</v>
      </c>
      <c r="H153">
        <v>2.3499999999999999E-4</v>
      </c>
      <c r="I153">
        <v>5</v>
      </c>
      <c r="J153">
        <v>5.13E-4</v>
      </c>
    </row>
    <row r="154" spans="1:10" x14ac:dyDescent="0.35">
      <c r="A154">
        <v>50</v>
      </c>
      <c r="B154">
        <v>1941</v>
      </c>
      <c r="C154">
        <v>7</v>
      </c>
      <c r="D154">
        <v>1.05E-4</v>
      </c>
      <c r="E154">
        <v>0.76</v>
      </c>
      <c r="F154" s="16">
        <v>5.8900000000000002E-5</v>
      </c>
      <c r="G154">
        <v>1.84</v>
      </c>
      <c r="H154">
        <v>2.3499999999999999E-4</v>
      </c>
      <c r="I154">
        <v>5</v>
      </c>
      <c r="J154">
        <v>5.13E-4</v>
      </c>
    </row>
    <row r="155" spans="1:10" x14ac:dyDescent="0.35">
      <c r="A155">
        <v>50</v>
      </c>
      <c r="B155">
        <v>1942</v>
      </c>
      <c r="C155">
        <v>7</v>
      </c>
      <c r="D155">
        <v>1.05E-4</v>
      </c>
      <c r="E155">
        <v>0.76</v>
      </c>
      <c r="F155" s="16">
        <v>5.8900000000000002E-5</v>
      </c>
      <c r="G155">
        <v>1.84</v>
      </c>
      <c r="H155">
        <v>2.3499999999999999E-4</v>
      </c>
      <c r="I155">
        <v>5</v>
      </c>
      <c r="J155">
        <v>5.13E-4</v>
      </c>
    </row>
    <row r="156" spans="1:10" x14ac:dyDescent="0.35">
      <c r="A156">
        <v>50</v>
      </c>
      <c r="B156">
        <v>1943</v>
      </c>
      <c r="C156">
        <v>7</v>
      </c>
      <c r="D156">
        <v>1.05E-4</v>
      </c>
      <c r="E156">
        <v>0.76</v>
      </c>
      <c r="F156" s="16">
        <v>5.8900000000000002E-5</v>
      </c>
      <c r="G156">
        <v>1.84</v>
      </c>
      <c r="H156">
        <v>2.3499999999999999E-4</v>
      </c>
      <c r="I156">
        <v>5</v>
      </c>
      <c r="J156">
        <v>5.13E-4</v>
      </c>
    </row>
    <row r="157" spans="1:10" x14ac:dyDescent="0.35">
      <c r="A157">
        <v>50</v>
      </c>
      <c r="B157">
        <v>1944</v>
      </c>
      <c r="C157">
        <v>7</v>
      </c>
      <c r="D157">
        <v>1.05E-4</v>
      </c>
      <c r="E157">
        <v>0.76</v>
      </c>
      <c r="F157" s="16">
        <v>5.8900000000000002E-5</v>
      </c>
      <c r="G157">
        <v>1.84</v>
      </c>
      <c r="H157">
        <v>2.3499999999999999E-4</v>
      </c>
      <c r="I157">
        <v>5</v>
      </c>
      <c r="J157">
        <v>5.13E-4</v>
      </c>
    </row>
    <row r="158" spans="1:10" x14ac:dyDescent="0.35">
      <c r="A158">
        <v>50</v>
      </c>
      <c r="B158">
        <v>1945</v>
      </c>
      <c r="C158">
        <v>7</v>
      </c>
      <c r="D158">
        <v>1.05E-4</v>
      </c>
      <c r="E158">
        <v>0.76</v>
      </c>
      <c r="F158" s="16">
        <v>5.8900000000000002E-5</v>
      </c>
      <c r="G158">
        <v>1.84</v>
      </c>
      <c r="H158">
        <v>2.3499999999999999E-4</v>
      </c>
      <c r="I158">
        <v>5</v>
      </c>
      <c r="J158">
        <v>5.13E-4</v>
      </c>
    </row>
    <row r="159" spans="1:10" x14ac:dyDescent="0.35">
      <c r="A159">
        <v>50</v>
      </c>
      <c r="B159">
        <v>1946</v>
      </c>
      <c r="C159">
        <v>7</v>
      </c>
      <c r="D159">
        <v>1.05E-4</v>
      </c>
      <c r="E159">
        <v>0.76</v>
      </c>
      <c r="F159" s="16">
        <v>5.8900000000000002E-5</v>
      </c>
      <c r="G159">
        <v>1.84</v>
      </c>
      <c r="H159">
        <v>2.3499999999999999E-4</v>
      </c>
      <c r="I159">
        <v>5</v>
      </c>
      <c r="J159">
        <v>5.13E-4</v>
      </c>
    </row>
    <row r="160" spans="1:10" x14ac:dyDescent="0.35">
      <c r="A160">
        <v>50</v>
      </c>
      <c r="B160">
        <v>1947</v>
      </c>
      <c r="C160">
        <v>7</v>
      </c>
      <c r="D160">
        <v>1.05E-4</v>
      </c>
      <c r="E160">
        <v>0.76</v>
      </c>
      <c r="F160" s="16">
        <v>5.8900000000000002E-5</v>
      </c>
      <c r="G160">
        <v>1.84</v>
      </c>
      <c r="H160">
        <v>2.3499999999999999E-4</v>
      </c>
      <c r="I160">
        <v>5</v>
      </c>
      <c r="J160">
        <v>5.13E-4</v>
      </c>
    </row>
    <row r="161" spans="1:10" x14ac:dyDescent="0.35">
      <c r="A161">
        <v>50</v>
      </c>
      <c r="B161">
        <v>1948</v>
      </c>
      <c r="C161">
        <v>7</v>
      </c>
      <c r="D161">
        <v>1.05E-4</v>
      </c>
      <c r="E161">
        <v>0.76</v>
      </c>
      <c r="F161" s="16">
        <v>5.8900000000000002E-5</v>
      </c>
      <c r="G161">
        <v>1.84</v>
      </c>
      <c r="H161">
        <v>2.3499999999999999E-4</v>
      </c>
      <c r="I161">
        <v>5</v>
      </c>
      <c r="J161">
        <v>5.13E-4</v>
      </c>
    </row>
    <row r="162" spans="1:10" x14ac:dyDescent="0.35">
      <c r="A162">
        <v>50</v>
      </c>
      <c r="B162">
        <v>1949</v>
      </c>
      <c r="C162">
        <v>7</v>
      </c>
      <c r="D162">
        <v>1.05E-4</v>
      </c>
      <c r="E162">
        <v>0.76</v>
      </c>
      <c r="F162" s="16">
        <v>5.8900000000000002E-5</v>
      </c>
      <c r="G162">
        <v>1.84</v>
      </c>
      <c r="H162">
        <v>2.3499999999999999E-4</v>
      </c>
      <c r="I162">
        <v>5</v>
      </c>
      <c r="J162">
        <v>5.13E-4</v>
      </c>
    </row>
    <row r="163" spans="1:10" x14ac:dyDescent="0.35">
      <c r="A163">
        <v>50</v>
      </c>
      <c r="B163">
        <v>1950</v>
      </c>
      <c r="C163">
        <v>7</v>
      </c>
      <c r="D163">
        <v>1.05E-4</v>
      </c>
      <c r="E163">
        <v>0.76</v>
      </c>
      <c r="F163" s="16">
        <v>5.8900000000000002E-5</v>
      </c>
      <c r="G163">
        <v>1.84</v>
      </c>
      <c r="H163">
        <v>2.3499999999999999E-4</v>
      </c>
      <c r="I163">
        <v>5</v>
      </c>
      <c r="J163">
        <v>5.13E-4</v>
      </c>
    </row>
    <row r="164" spans="1:10" x14ac:dyDescent="0.35">
      <c r="A164">
        <v>50</v>
      </c>
      <c r="B164">
        <v>1951</v>
      </c>
      <c r="C164">
        <v>7</v>
      </c>
      <c r="D164">
        <v>1.05E-4</v>
      </c>
      <c r="E164">
        <v>0.76</v>
      </c>
      <c r="F164" s="16">
        <v>5.8900000000000002E-5</v>
      </c>
      <c r="G164">
        <v>1.84</v>
      </c>
      <c r="H164">
        <v>2.3499999999999999E-4</v>
      </c>
      <c r="I164">
        <v>5</v>
      </c>
      <c r="J164">
        <v>5.13E-4</v>
      </c>
    </row>
    <row r="165" spans="1:10" x14ac:dyDescent="0.35">
      <c r="A165">
        <v>50</v>
      </c>
      <c r="B165">
        <v>1952</v>
      </c>
      <c r="C165">
        <v>7</v>
      </c>
      <c r="D165">
        <v>1.05E-4</v>
      </c>
      <c r="E165">
        <v>0.76</v>
      </c>
      <c r="F165" s="16">
        <v>5.8900000000000002E-5</v>
      </c>
      <c r="G165">
        <v>1.84</v>
      </c>
      <c r="H165">
        <v>2.3499999999999999E-4</v>
      </c>
      <c r="I165">
        <v>5</v>
      </c>
      <c r="J165">
        <v>5.13E-4</v>
      </c>
    </row>
    <row r="166" spans="1:10" x14ac:dyDescent="0.35">
      <c r="A166">
        <v>50</v>
      </c>
      <c r="B166">
        <v>1953</v>
      </c>
      <c r="C166">
        <v>7</v>
      </c>
      <c r="D166">
        <v>1.05E-4</v>
      </c>
      <c r="E166">
        <v>0.76</v>
      </c>
      <c r="F166" s="16">
        <v>5.8900000000000002E-5</v>
      </c>
      <c r="G166">
        <v>1.84</v>
      </c>
      <c r="H166">
        <v>2.3499999999999999E-4</v>
      </c>
      <c r="I166">
        <v>5</v>
      </c>
      <c r="J166">
        <v>5.13E-4</v>
      </c>
    </row>
    <row r="167" spans="1:10" x14ac:dyDescent="0.35">
      <c r="A167">
        <v>50</v>
      </c>
      <c r="B167">
        <v>1954</v>
      </c>
      <c r="C167">
        <v>7</v>
      </c>
      <c r="D167">
        <v>1.05E-4</v>
      </c>
      <c r="E167">
        <v>0.76</v>
      </c>
      <c r="F167" s="16">
        <v>5.8900000000000002E-5</v>
      </c>
      <c r="G167">
        <v>1.84</v>
      </c>
      <c r="H167">
        <v>2.3499999999999999E-4</v>
      </c>
      <c r="I167">
        <v>5</v>
      </c>
      <c r="J167">
        <v>5.13E-4</v>
      </c>
    </row>
    <row r="168" spans="1:10" x14ac:dyDescent="0.35">
      <c r="A168">
        <v>50</v>
      </c>
      <c r="B168">
        <v>1955</v>
      </c>
      <c r="C168">
        <v>7</v>
      </c>
      <c r="D168">
        <v>1.05E-4</v>
      </c>
      <c r="E168">
        <v>0.76</v>
      </c>
      <c r="F168" s="16">
        <v>5.8900000000000002E-5</v>
      </c>
      <c r="G168">
        <v>1.84</v>
      </c>
      <c r="H168">
        <v>2.3499999999999999E-4</v>
      </c>
      <c r="I168">
        <v>5</v>
      </c>
      <c r="J168">
        <v>5.13E-4</v>
      </c>
    </row>
    <row r="169" spans="1:10" x14ac:dyDescent="0.35">
      <c r="A169">
        <v>50</v>
      </c>
      <c r="B169">
        <v>1956</v>
      </c>
      <c r="C169">
        <v>7</v>
      </c>
      <c r="D169">
        <v>1.05E-4</v>
      </c>
      <c r="E169">
        <v>0.76</v>
      </c>
      <c r="F169" s="16">
        <v>5.8900000000000002E-5</v>
      </c>
      <c r="G169">
        <v>1.84</v>
      </c>
      <c r="H169">
        <v>2.3499999999999999E-4</v>
      </c>
      <c r="I169">
        <v>5</v>
      </c>
      <c r="J169">
        <v>5.13E-4</v>
      </c>
    </row>
    <row r="170" spans="1:10" x14ac:dyDescent="0.35">
      <c r="A170">
        <v>50</v>
      </c>
      <c r="B170">
        <v>1957</v>
      </c>
      <c r="C170">
        <v>7</v>
      </c>
      <c r="D170">
        <v>1.05E-4</v>
      </c>
      <c r="E170">
        <v>0.76</v>
      </c>
      <c r="F170" s="16">
        <v>5.8900000000000002E-5</v>
      </c>
      <c r="G170">
        <v>1.84</v>
      </c>
      <c r="H170">
        <v>2.3499999999999999E-4</v>
      </c>
      <c r="I170">
        <v>5</v>
      </c>
      <c r="J170">
        <v>5.13E-4</v>
      </c>
    </row>
    <row r="171" spans="1:10" x14ac:dyDescent="0.35">
      <c r="A171">
        <v>50</v>
      </c>
      <c r="B171">
        <v>1958</v>
      </c>
      <c r="C171">
        <v>7</v>
      </c>
      <c r="D171">
        <v>1.05E-4</v>
      </c>
      <c r="E171">
        <v>0.76</v>
      </c>
      <c r="F171" s="16">
        <v>5.8900000000000002E-5</v>
      </c>
      <c r="G171">
        <v>1.84</v>
      </c>
      <c r="H171">
        <v>2.3499999999999999E-4</v>
      </c>
      <c r="I171">
        <v>5</v>
      </c>
      <c r="J171">
        <v>5.13E-4</v>
      </c>
    </row>
    <row r="172" spans="1:10" x14ac:dyDescent="0.35">
      <c r="A172">
        <v>50</v>
      </c>
      <c r="B172">
        <v>1959</v>
      </c>
      <c r="C172">
        <v>7</v>
      </c>
      <c r="D172">
        <v>1.05E-4</v>
      </c>
      <c r="E172">
        <v>0.76</v>
      </c>
      <c r="F172" s="16">
        <v>5.8900000000000002E-5</v>
      </c>
      <c r="G172">
        <v>1.84</v>
      </c>
      <c r="H172">
        <v>2.3499999999999999E-4</v>
      </c>
      <c r="I172">
        <v>5</v>
      </c>
      <c r="J172">
        <v>5.13E-4</v>
      </c>
    </row>
    <row r="173" spans="1:10" x14ac:dyDescent="0.35">
      <c r="A173">
        <v>50</v>
      </c>
      <c r="B173">
        <v>1960</v>
      </c>
      <c r="C173">
        <v>7</v>
      </c>
      <c r="D173">
        <v>1.05E-4</v>
      </c>
      <c r="E173">
        <v>0.76</v>
      </c>
      <c r="F173" s="16">
        <v>5.8900000000000002E-5</v>
      </c>
      <c r="G173">
        <v>1.84</v>
      </c>
      <c r="H173">
        <v>2.3499999999999999E-4</v>
      </c>
      <c r="I173">
        <v>5</v>
      </c>
      <c r="J173">
        <v>5.13E-4</v>
      </c>
    </row>
    <row r="174" spans="1:10" x14ac:dyDescent="0.35">
      <c r="A174">
        <v>50</v>
      </c>
      <c r="B174">
        <v>1961</v>
      </c>
      <c r="C174">
        <v>7</v>
      </c>
      <c r="D174">
        <v>1.05E-4</v>
      </c>
      <c r="E174">
        <v>0.76</v>
      </c>
      <c r="F174" s="16">
        <v>5.8900000000000002E-5</v>
      </c>
      <c r="G174">
        <v>1.84</v>
      </c>
      <c r="H174">
        <v>2.3499999999999999E-4</v>
      </c>
      <c r="I174">
        <v>5</v>
      </c>
      <c r="J174">
        <v>5.13E-4</v>
      </c>
    </row>
    <row r="175" spans="1:10" x14ac:dyDescent="0.35">
      <c r="A175">
        <v>50</v>
      </c>
      <c r="B175">
        <v>1962</v>
      </c>
      <c r="C175">
        <v>7</v>
      </c>
      <c r="D175">
        <v>1.05E-4</v>
      </c>
      <c r="E175">
        <v>0.76</v>
      </c>
      <c r="F175" s="16">
        <v>5.8900000000000002E-5</v>
      </c>
      <c r="G175">
        <v>1.84</v>
      </c>
      <c r="H175">
        <v>2.3499999999999999E-4</v>
      </c>
      <c r="I175">
        <v>5</v>
      </c>
      <c r="J175">
        <v>5.13E-4</v>
      </c>
    </row>
    <row r="176" spans="1:10" x14ac:dyDescent="0.35">
      <c r="A176">
        <v>50</v>
      </c>
      <c r="B176">
        <v>1963</v>
      </c>
      <c r="C176">
        <v>7</v>
      </c>
      <c r="D176">
        <v>1.05E-4</v>
      </c>
      <c r="E176">
        <v>0.76</v>
      </c>
      <c r="F176" s="16">
        <v>5.8900000000000002E-5</v>
      </c>
      <c r="G176">
        <v>1.84</v>
      </c>
      <c r="H176">
        <v>2.3499999999999999E-4</v>
      </c>
      <c r="I176">
        <v>5</v>
      </c>
      <c r="J176">
        <v>5.13E-4</v>
      </c>
    </row>
    <row r="177" spans="1:10" x14ac:dyDescent="0.35">
      <c r="A177">
        <v>50</v>
      </c>
      <c r="B177">
        <v>1964</v>
      </c>
      <c r="C177">
        <v>7</v>
      </c>
      <c r="D177">
        <v>1.05E-4</v>
      </c>
      <c r="E177">
        <v>0.76</v>
      </c>
      <c r="F177" s="16">
        <v>5.8900000000000002E-5</v>
      </c>
      <c r="G177">
        <v>1.84</v>
      </c>
      <c r="H177">
        <v>2.3499999999999999E-4</v>
      </c>
      <c r="I177">
        <v>5</v>
      </c>
      <c r="J177">
        <v>5.13E-4</v>
      </c>
    </row>
    <row r="178" spans="1:10" x14ac:dyDescent="0.35">
      <c r="A178">
        <v>50</v>
      </c>
      <c r="B178">
        <v>1965</v>
      </c>
      <c r="C178">
        <v>7</v>
      </c>
      <c r="D178">
        <v>1.05E-4</v>
      </c>
      <c r="E178">
        <v>0.76</v>
      </c>
      <c r="F178" s="16">
        <v>5.8900000000000002E-5</v>
      </c>
      <c r="G178">
        <v>1.84</v>
      </c>
      <c r="H178">
        <v>2.3499999999999999E-4</v>
      </c>
      <c r="I178">
        <v>5</v>
      </c>
      <c r="J178">
        <v>5.13E-4</v>
      </c>
    </row>
    <row r="179" spans="1:10" x14ac:dyDescent="0.35">
      <c r="A179">
        <v>50</v>
      </c>
      <c r="B179">
        <v>1966</v>
      </c>
      <c r="C179">
        <v>7</v>
      </c>
      <c r="D179">
        <v>1.05E-4</v>
      </c>
      <c r="E179">
        <v>0.76</v>
      </c>
      <c r="F179" s="16">
        <v>5.8900000000000002E-5</v>
      </c>
      <c r="G179">
        <v>1.84</v>
      </c>
      <c r="H179">
        <v>2.3499999999999999E-4</v>
      </c>
      <c r="I179">
        <v>5</v>
      </c>
      <c r="J179">
        <v>5.13E-4</v>
      </c>
    </row>
    <row r="180" spans="1:10" x14ac:dyDescent="0.35">
      <c r="A180">
        <v>50</v>
      </c>
      <c r="B180">
        <v>1967</v>
      </c>
      <c r="C180">
        <v>7</v>
      </c>
      <c r="D180">
        <v>1.05E-4</v>
      </c>
      <c r="E180">
        <v>0.76</v>
      </c>
      <c r="F180" s="16">
        <v>5.8900000000000002E-5</v>
      </c>
      <c r="G180">
        <v>1.84</v>
      </c>
      <c r="H180">
        <v>2.3499999999999999E-4</v>
      </c>
      <c r="I180">
        <v>5</v>
      </c>
      <c r="J180">
        <v>5.13E-4</v>
      </c>
    </row>
    <row r="181" spans="1:10" x14ac:dyDescent="0.35">
      <c r="A181">
        <v>50</v>
      </c>
      <c r="B181">
        <v>1968</v>
      </c>
      <c r="C181">
        <v>7</v>
      </c>
      <c r="D181">
        <v>1.05E-4</v>
      </c>
      <c r="E181">
        <v>0.76</v>
      </c>
      <c r="F181" s="16">
        <v>5.8900000000000002E-5</v>
      </c>
      <c r="G181">
        <v>1.84</v>
      </c>
      <c r="H181">
        <v>2.3499999999999999E-4</v>
      </c>
      <c r="I181">
        <v>5</v>
      </c>
      <c r="J181">
        <v>5.13E-4</v>
      </c>
    </row>
    <row r="182" spans="1:10" x14ac:dyDescent="0.35">
      <c r="A182">
        <v>50</v>
      </c>
      <c r="B182">
        <v>1969</v>
      </c>
      <c r="C182">
        <v>7</v>
      </c>
      <c r="D182">
        <v>1.05E-4</v>
      </c>
      <c r="E182">
        <v>0.76</v>
      </c>
      <c r="F182" s="16">
        <v>5.8900000000000002E-5</v>
      </c>
      <c r="G182">
        <v>1.84</v>
      </c>
      <c r="H182">
        <v>2.3499999999999999E-4</v>
      </c>
      <c r="I182">
        <v>5</v>
      </c>
      <c r="J182">
        <v>5.13E-4</v>
      </c>
    </row>
    <row r="183" spans="1:10" x14ac:dyDescent="0.35">
      <c r="A183">
        <v>50</v>
      </c>
      <c r="B183">
        <v>1970</v>
      </c>
      <c r="C183">
        <v>7</v>
      </c>
      <c r="D183">
        <v>1.05E-4</v>
      </c>
      <c r="E183">
        <v>0.76</v>
      </c>
      <c r="F183" s="16">
        <v>5.8900000000000002E-5</v>
      </c>
      <c r="G183">
        <v>1.84</v>
      </c>
      <c r="H183">
        <v>2.3499999999999999E-4</v>
      </c>
      <c r="I183">
        <v>5</v>
      </c>
      <c r="J183">
        <v>5.13E-4</v>
      </c>
    </row>
    <row r="184" spans="1:10" x14ac:dyDescent="0.35">
      <c r="A184">
        <v>50</v>
      </c>
      <c r="B184">
        <v>1971</v>
      </c>
      <c r="C184">
        <v>7</v>
      </c>
      <c r="D184">
        <v>1.05E-4</v>
      </c>
      <c r="E184">
        <v>0.76</v>
      </c>
      <c r="F184" s="16">
        <v>5.8900000000000002E-5</v>
      </c>
      <c r="G184">
        <v>1.84</v>
      </c>
      <c r="H184">
        <v>2.3499999999999999E-4</v>
      </c>
      <c r="I184">
        <v>5</v>
      </c>
      <c r="J184">
        <v>5.13E-4</v>
      </c>
    </row>
    <row r="185" spans="1:10" x14ac:dyDescent="0.35">
      <c r="A185">
        <v>50</v>
      </c>
      <c r="B185">
        <v>1972</v>
      </c>
      <c r="C185">
        <v>7</v>
      </c>
      <c r="D185">
        <v>1.05E-4</v>
      </c>
      <c r="E185">
        <v>0.76</v>
      </c>
      <c r="F185" s="16">
        <v>5.8900000000000002E-5</v>
      </c>
      <c r="G185">
        <v>1.84</v>
      </c>
      <c r="H185">
        <v>2.3499999999999999E-4</v>
      </c>
      <c r="I185">
        <v>5</v>
      </c>
      <c r="J185">
        <v>5.13E-4</v>
      </c>
    </row>
    <row r="186" spans="1:10" x14ac:dyDescent="0.35">
      <c r="A186">
        <v>50</v>
      </c>
      <c r="B186">
        <v>1973</v>
      </c>
      <c r="C186">
        <v>7</v>
      </c>
      <c r="D186">
        <v>1.05E-4</v>
      </c>
      <c r="E186">
        <v>0.76</v>
      </c>
      <c r="F186" s="16">
        <v>5.8900000000000002E-5</v>
      </c>
      <c r="G186">
        <v>1.84</v>
      </c>
      <c r="H186">
        <v>2.3499999999999999E-4</v>
      </c>
      <c r="I186">
        <v>5</v>
      </c>
      <c r="J186">
        <v>5.13E-4</v>
      </c>
    </row>
    <row r="187" spans="1:10" x14ac:dyDescent="0.35">
      <c r="A187">
        <v>50</v>
      </c>
      <c r="B187">
        <v>1974</v>
      </c>
      <c r="C187">
        <v>7</v>
      </c>
      <c r="D187">
        <v>1.05E-4</v>
      </c>
      <c r="E187">
        <v>0.76</v>
      </c>
      <c r="F187" s="16">
        <v>5.8900000000000002E-5</v>
      </c>
      <c r="G187">
        <v>1.84</v>
      </c>
      <c r="H187">
        <v>2.3499999999999999E-4</v>
      </c>
      <c r="I187">
        <v>5</v>
      </c>
      <c r="J187">
        <v>5.13E-4</v>
      </c>
    </row>
    <row r="188" spans="1:10" x14ac:dyDescent="0.35">
      <c r="A188">
        <v>50</v>
      </c>
      <c r="B188">
        <v>1975</v>
      </c>
      <c r="C188">
        <v>7</v>
      </c>
      <c r="D188">
        <v>1.05E-4</v>
      </c>
      <c r="E188">
        <v>0.76</v>
      </c>
      <c r="F188" s="16">
        <v>5.8900000000000002E-5</v>
      </c>
      <c r="G188">
        <v>1.84</v>
      </c>
      <c r="H188">
        <v>2.3499999999999999E-4</v>
      </c>
      <c r="I188">
        <v>5</v>
      </c>
      <c r="J188">
        <v>5.13E-4</v>
      </c>
    </row>
    <row r="189" spans="1:10" x14ac:dyDescent="0.35">
      <c r="A189">
        <v>50</v>
      </c>
      <c r="B189">
        <v>1976</v>
      </c>
      <c r="C189">
        <v>7</v>
      </c>
      <c r="D189">
        <v>1.05E-4</v>
      </c>
      <c r="E189">
        <v>0.76</v>
      </c>
      <c r="F189" s="16">
        <v>5.8900000000000002E-5</v>
      </c>
      <c r="G189">
        <v>1.84</v>
      </c>
      <c r="H189">
        <v>2.3499999999999999E-4</v>
      </c>
      <c r="I189">
        <v>5</v>
      </c>
      <c r="J189">
        <v>5.13E-4</v>
      </c>
    </row>
    <row r="190" spans="1:10" x14ac:dyDescent="0.35">
      <c r="A190">
        <v>50</v>
      </c>
      <c r="B190">
        <v>1977</v>
      </c>
      <c r="C190">
        <v>7</v>
      </c>
      <c r="D190">
        <v>1.05E-4</v>
      </c>
      <c r="E190">
        <v>0.76</v>
      </c>
      <c r="F190" s="16">
        <v>5.8900000000000002E-5</v>
      </c>
      <c r="G190">
        <v>1.84</v>
      </c>
      <c r="H190">
        <v>2.3499999999999999E-4</v>
      </c>
      <c r="I190">
        <v>5</v>
      </c>
      <c r="J190">
        <v>5.13E-4</v>
      </c>
    </row>
    <row r="191" spans="1:10" x14ac:dyDescent="0.35">
      <c r="A191">
        <v>50</v>
      </c>
      <c r="B191">
        <v>1978</v>
      </c>
      <c r="C191">
        <v>7</v>
      </c>
      <c r="D191">
        <v>1.05E-4</v>
      </c>
      <c r="E191">
        <v>0.76</v>
      </c>
      <c r="F191" s="16">
        <v>5.8900000000000002E-5</v>
      </c>
      <c r="G191">
        <v>1.84</v>
      </c>
      <c r="H191">
        <v>2.3499999999999999E-4</v>
      </c>
      <c r="I191">
        <v>5</v>
      </c>
      <c r="J191">
        <v>5.13E-4</v>
      </c>
    </row>
    <row r="192" spans="1:10" x14ac:dyDescent="0.35">
      <c r="A192">
        <v>50</v>
      </c>
      <c r="B192">
        <v>1979</v>
      </c>
      <c r="C192">
        <v>7</v>
      </c>
      <c r="D192">
        <v>1.05E-4</v>
      </c>
      <c r="E192">
        <v>0.76</v>
      </c>
      <c r="F192" s="16">
        <v>5.8900000000000002E-5</v>
      </c>
      <c r="G192">
        <v>1.84</v>
      </c>
      <c r="H192">
        <v>2.3499999999999999E-4</v>
      </c>
      <c r="I192">
        <v>5</v>
      </c>
      <c r="J192">
        <v>5.13E-4</v>
      </c>
    </row>
    <row r="193" spans="1:10" x14ac:dyDescent="0.35">
      <c r="A193">
        <v>50</v>
      </c>
      <c r="B193">
        <v>1980</v>
      </c>
      <c r="C193">
        <v>7</v>
      </c>
      <c r="D193">
        <v>1.05E-4</v>
      </c>
      <c r="E193">
        <v>0.76</v>
      </c>
      <c r="F193" s="16">
        <v>5.8900000000000002E-5</v>
      </c>
      <c r="G193">
        <v>1.84</v>
      </c>
      <c r="H193">
        <v>2.3499999999999999E-4</v>
      </c>
      <c r="I193">
        <v>5</v>
      </c>
      <c r="J193">
        <v>5.13E-4</v>
      </c>
    </row>
    <row r="194" spans="1:10" x14ac:dyDescent="0.35">
      <c r="A194">
        <v>50</v>
      </c>
      <c r="B194">
        <v>1981</v>
      </c>
      <c r="C194">
        <v>7</v>
      </c>
      <c r="D194">
        <v>1.05E-4</v>
      </c>
      <c r="E194">
        <v>0.76</v>
      </c>
      <c r="F194" s="16">
        <v>5.8900000000000002E-5</v>
      </c>
      <c r="G194">
        <v>1.84</v>
      </c>
      <c r="H194">
        <v>2.3499999999999999E-4</v>
      </c>
      <c r="I194">
        <v>5</v>
      </c>
      <c r="J194">
        <v>5.13E-4</v>
      </c>
    </row>
    <row r="195" spans="1:10" x14ac:dyDescent="0.35">
      <c r="A195">
        <v>50</v>
      </c>
      <c r="B195">
        <v>1982</v>
      </c>
      <c r="C195">
        <v>7</v>
      </c>
      <c r="D195">
        <v>1.05E-4</v>
      </c>
      <c r="E195">
        <v>0.76</v>
      </c>
      <c r="F195" s="16">
        <v>5.8900000000000002E-5</v>
      </c>
      <c r="G195">
        <v>1.84</v>
      </c>
      <c r="H195">
        <v>2.3499999999999999E-4</v>
      </c>
      <c r="I195">
        <v>5</v>
      </c>
      <c r="J195">
        <v>5.13E-4</v>
      </c>
    </row>
    <row r="196" spans="1:10" x14ac:dyDescent="0.35">
      <c r="A196">
        <v>50</v>
      </c>
      <c r="B196">
        <v>1983</v>
      </c>
      <c r="C196">
        <v>7</v>
      </c>
      <c r="D196">
        <v>1.05E-4</v>
      </c>
      <c r="E196">
        <v>0.76</v>
      </c>
      <c r="F196" s="16">
        <v>5.8900000000000002E-5</v>
      </c>
      <c r="G196">
        <v>1.84</v>
      </c>
      <c r="H196">
        <v>2.3499999999999999E-4</v>
      </c>
      <c r="I196">
        <v>5</v>
      </c>
      <c r="J196">
        <v>5.13E-4</v>
      </c>
    </row>
    <row r="197" spans="1:10" x14ac:dyDescent="0.35">
      <c r="A197">
        <v>50</v>
      </c>
      <c r="B197">
        <v>1984</v>
      </c>
      <c r="C197">
        <v>7</v>
      </c>
      <c r="D197">
        <v>1.05E-4</v>
      </c>
      <c r="E197">
        <v>0.76</v>
      </c>
      <c r="F197" s="16">
        <v>5.8900000000000002E-5</v>
      </c>
      <c r="G197">
        <v>1.84</v>
      </c>
      <c r="H197">
        <v>2.3499999999999999E-4</v>
      </c>
      <c r="I197">
        <v>5</v>
      </c>
      <c r="J197">
        <v>5.13E-4</v>
      </c>
    </row>
    <row r="198" spans="1:10" x14ac:dyDescent="0.35">
      <c r="A198">
        <v>50</v>
      </c>
      <c r="B198">
        <v>1985</v>
      </c>
      <c r="C198">
        <v>7</v>
      </c>
      <c r="D198">
        <v>1.05E-4</v>
      </c>
      <c r="E198">
        <v>0.76</v>
      </c>
      <c r="F198" s="16">
        <v>5.8900000000000002E-5</v>
      </c>
      <c r="G198">
        <v>1.84</v>
      </c>
      <c r="H198">
        <v>2.3499999999999999E-4</v>
      </c>
      <c r="I198">
        <v>5</v>
      </c>
      <c r="J198">
        <v>5.13E-4</v>
      </c>
    </row>
    <row r="199" spans="1:10" x14ac:dyDescent="0.35">
      <c r="A199">
        <v>50</v>
      </c>
      <c r="B199">
        <v>1986</v>
      </c>
      <c r="C199">
        <v>7</v>
      </c>
      <c r="D199">
        <v>1.05E-4</v>
      </c>
      <c r="E199">
        <v>0.76</v>
      </c>
      <c r="F199" s="16">
        <v>5.8900000000000002E-5</v>
      </c>
      <c r="G199">
        <v>1.84</v>
      </c>
      <c r="H199">
        <v>2.3499999999999999E-4</v>
      </c>
      <c r="I199">
        <v>5</v>
      </c>
      <c r="J199">
        <v>5.13E-4</v>
      </c>
    </row>
    <row r="200" spans="1:10" x14ac:dyDescent="0.35">
      <c r="A200">
        <v>50</v>
      </c>
      <c r="B200">
        <v>1987</v>
      </c>
      <c r="C200">
        <v>7</v>
      </c>
      <c r="D200">
        <v>1.05E-4</v>
      </c>
      <c r="E200">
        <v>0.76</v>
      </c>
      <c r="F200" s="16">
        <v>5.8900000000000002E-5</v>
      </c>
      <c r="G200">
        <v>1.84</v>
      </c>
      <c r="H200">
        <v>2.3499999999999999E-4</v>
      </c>
      <c r="I200">
        <v>5</v>
      </c>
      <c r="J200">
        <v>5.13E-4</v>
      </c>
    </row>
    <row r="201" spans="1:10" x14ac:dyDescent="0.35">
      <c r="A201">
        <v>50</v>
      </c>
      <c r="B201">
        <v>1988</v>
      </c>
      <c r="C201">
        <v>7</v>
      </c>
      <c r="D201">
        <v>1.06E-4</v>
      </c>
      <c r="E201">
        <v>0.76</v>
      </c>
      <c r="F201" s="16">
        <v>5.8900000000000002E-5</v>
      </c>
      <c r="G201">
        <v>1.8</v>
      </c>
      <c r="H201">
        <v>2.3000000000000001E-4</v>
      </c>
      <c r="I201">
        <v>5</v>
      </c>
      <c r="J201">
        <v>5.13E-4</v>
      </c>
    </row>
    <row r="202" spans="1:10" x14ac:dyDescent="0.35">
      <c r="A202">
        <v>50</v>
      </c>
      <c r="B202">
        <v>1989</v>
      </c>
      <c r="C202">
        <v>7</v>
      </c>
      <c r="D202">
        <v>1.06E-4</v>
      </c>
      <c r="E202">
        <v>0.76</v>
      </c>
      <c r="F202" s="16">
        <v>5.8900000000000002E-5</v>
      </c>
      <c r="G202">
        <v>1.8</v>
      </c>
      <c r="H202">
        <v>2.3000000000000001E-4</v>
      </c>
      <c r="I202">
        <v>5</v>
      </c>
      <c r="J202">
        <v>5.13E-4</v>
      </c>
    </row>
    <row r="203" spans="1:10" x14ac:dyDescent="0.35">
      <c r="A203">
        <v>50</v>
      </c>
      <c r="B203">
        <v>1990</v>
      </c>
      <c r="C203">
        <v>7</v>
      </c>
      <c r="D203">
        <v>1.06E-4</v>
      </c>
      <c r="E203">
        <v>0.76</v>
      </c>
      <c r="F203" s="16">
        <v>5.8900000000000002E-5</v>
      </c>
      <c r="G203">
        <v>1.8</v>
      </c>
      <c r="H203">
        <v>2.3000000000000001E-4</v>
      </c>
      <c r="I203">
        <v>5</v>
      </c>
      <c r="J203">
        <v>5.13E-4</v>
      </c>
    </row>
    <row r="204" spans="1:10" x14ac:dyDescent="0.35">
      <c r="A204">
        <v>50</v>
      </c>
      <c r="B204">
        <v>1991</v>
      </c>
      <c r="C204">
        <v>7</v>
      </c>
      <c r="D204">
        <v>1.06E-4</v>
      </c>
      <c r="E204">
        <v>0.76</v>
      </c>
      <c r="F204" s="16">
        <v>5.8900000000000002E-5</v>
      </c>
      <c r="G204">
        <v>1.8</v>
      </c>
      <c r="H204">
        <v>2.3000000000000001E-4</v>
      </c>
      <c r="I204">
        <v>5</v>
      </c>
      <c r="J204">
        <v>5.13E-4</v>
      </c>
    </row>
    <row r="205" spans="1:10" x14ac:dyDescent="0.35">
      <c r="A205">
        <v>50</v>
      </c>
      <c r="B205">
        <v>1992</v>
      </c>
      <c r="C205">
        <v>7</v>
      </c>
      <c r="D205">
        <v>1.06E-4</v>
      </c>
      <c r="E205">
        <v>0.76</v>
      </c>
      <c r="F205" s="16">
        <v>5.8900000000000002E-5</v>
      </c>
      <c r="G205">
        <v>1.8</v>
      </c>
      <c r="H205">
        <v>2.3000000000000001E-4</v>
      </c>
      <c r="I205">
        <v>5</v>
      </c>
      <c r="J205">
        <v>5.13E-4</v>
      </c>
    </row>
    <row r="206" spans="1:10" x14ac:dyDescent="0.35">
      <c r="A206">
        <v>50</v>
      </c>
      <c r="B206">
        <v>1993</v>
      </c>
      <c r="C206">
        <v>7</v>
      </c>
      <c r="D206">
        <v>1.06E-4</v>
      </c>
      <c r="E206">
        <v>0.76</v>
      </c>
      <c r="F206" s="16">
        <v>5.8900000000000002E-5</v>
      </c>
      <c r="G206">
        <v>1.8</v>
      </c>
      <c r="H206">
        <v>2.3000000000000001E-4</v>
      </c>
      <c r="I206">
        <v>5</v>
      </c>
      <c r="J206">
        <v>5.13E-4</v>
      </c>
    </row>
    <row r="207" spans="1:10" x14ac:dyDescent="0.35">
      <c r="A207">
        <v>50</v>
      </c>
      <c r="B207">
        <v>1994</v>
      </c>
      <c r="C207">
        <v>7</v>
      </c>
      <c r="D207">
        <v>1.06E-4</v>
      </c>
      <c r="E207">
        <v>0.76</v>
      </c>
      <c r="F207" s="16">
        <v>5.8900000000000002E-5</v>
      </c>
      <c r="G207">
        <v>1.8</v>
      </c>
      <c r="H207">
        <v>2.3000000000000001E-4</v>
      </c>
      <c r="I207">
        <v>5</v>
      </c>
      <c r="J207">
        <v>5.13E-4</v>
      </c>
    </row>
    <row r="208" spans="1:10" x14ac:dyDescent="0.35">
      <c r="A208">
        <v>50</v>
      </c>
      <c r="B208">
        <v>1995</v>
      </c>
      <c r="C208">
        <v>7</v>
      </c>
      <c r="D208">
        <v>1.06E-4</v>
      </c>
      <c r="E208">
        <v>0.76</v>
      </c>
      <c r="F208" s="16">
        <v>5.8900000000000002E-5</v>
      </c>
      <c r="G208">
        <v>1.8</v>
      </c>
      <c r="H208">
        <v>2.3000000000000001E-4</v>
      </c>
      <c r="I208">
        <v>5</v>
      </c>
      <c r="J208">
        <v>5.13E-4</v>
      </c>
    </row>
    <row r="209" spans="1:10" x14ac:dyDescent="0.35">
      <c r="A209">
        <v>50</v>
      </c>
      <c r="B209">
        <v>1996</v>
      </c>
      <c r="C209">
        <v>7</v>
      </c>
      <c r="D209">
        <v>1.06E-4</v>
      </c>
      <c r="E209">
        <v>0.76</v>
      </c>
      <c r="F209" s="16">
        <v>5.8900000000000002E-5</v>
      </c>
      <c r="G209">
        <v>1.8</v>
      </c>
      <c r="H209">
        <v>2.3000000000000001E-4</v>
      </c>
      <c r="I209">
        <v>5</v>
      </c>
      <c r="J209">
        <v>5.13E-4</v>
      </c>
    </row>
    <row r="210" spans="1:10" x14ac:dyDescent="0.35">
      <c r="A210">
        <v>50</v>
      </c>
      <c r="B210">
        <v>1997</v>
      </c>
      <c r="C210">
        <v>7</v>
      </c>
      <c r="D210">
        <v>1.06E-4</v>
      </c>
      <c r="E210">
        <v>0.76</v>
      </c>
      <c r="F210" s="16">
        <v>5.8900000000000002E-5</v>
      </c>
      <c r="G210">
        <v>1.8</v>
      </c>
      <c r="H210">
        <v>2.3000000000000001E-4</v>
      </c>
      <c r="I210">
        <v>5</v>
      </c>
      <c r="J210">
        <v>5.13E-4</v>
      </c>
    </row>
    <row r="211" spans="1:10" x14ac:dyDescent="0.35">
      <c r="A211">
        <v>50</v>
      </c>
      <c r="B211">
        <v>1998</v>
      </c>
      <c r="C211">
        <v>7</v>
      </c>
      <c r="D211">
        <v>1.06E-4</v>
      </c>
      <c r="E211">
        <v>0.76</v>
      </c>
      <c r="F211" s="16">
        <v>5.8900000000000002E-5</v>
      </c>
      <c r="G211">
        <v>1.8</v>
      </c>
      <c r="H211">
        <v>2.3000000000000001E-4</v>
      </c>
      <c r="I211">
        <v>5</v>
      </c>
      <c r="J211">
        <v>5.13E-4</v>
      </c>
    </row>
    <row r="212" spans="1:10" x14ac:dyDescent="0.35">
      <c r="A212">
        <v>50</v>
      </c>
      <c r="B212">
        <v>1999</v>
      </c>
      <c r="C212">
        <v>5.3268570000000004</v>
      </c>
      <c r="D212" s="16">
        <v>9.8900000000000005E-5</v>
      </c>
      <c r="E212">
        <v>0.34161599999999998</v>
      </c>
      <c r="F212" s="16">
        <v>2.65E-5</v>
      </c>
      <c r="G212">
        <v>1.45</v>
      </c>
      <c r="H212">
        <v>1.85E-4</v>
      </c>
      <c r="I212">
        <v>4.0999999999999996</v>
      </c>
      <c r="J212">
        <v>4.2000000000000002E-4</v>
      </c>
    </row>
    <row r="213" spans="1:10" x14ac:dyDescent="0.35">
      <c r="A213">
        <v>50</v>
      </c>
      <c r="B213">
        <v>2000</v>
      </c>
      <c r="C213">
        <v>5.2829519999999999</v>
      </c>
      <c r="D213" s="16">
        <v>9.7999999999999997E-5</v>
      </c>
      <c r="E213">
        <v>0.35714499999999999</v>
      </c>
      <c r="F213" s="16">
        <v>2.7699999999999999E-5</v>
      </c>
      <c r="G213">
        <v>1.45</v>
      </c>
      <c r="H213">
        <v>1.85E-4</v>
      </c>
      <c r="I213">
        <v>4.0999999999999996</v>
      </c>
      <c r="J213">
        <v>4.2000000000000002E-4</v>
      </c>
    </row>
    <row r="214" spans="1:10" x14ac:dyDescent="0.35">
      <c r="A214">
        <v>50</v>
      </c>
      <c r="B214">
        <v>2001</v>
      </c>
      <c r="C214">
        <v>5.1431589999999998</v>
      </c>
      <c r="D214" s="16">
        <v>9.5400000000000001E-5</v>
      </c>
      <c r="E214">
        <v>0.32616600000000001</v>
      </c>
      <c r="F214" s="16">
        <v>2.5299999999999998E-5</v>
      </c>
      <c r="G214">
        <v>1.45</v>
      </c>
      <c r="H214">
        <v>1.85E-4</v>
      </c>
      <c r="I214">
        <v>4.0999999999999996</v>
      </c>
      <c r="J214">
        <v>4.2000000000000002E-4</v>
      </c>
    </row>
    <row r="215" spans="1:10" x14ac:dyDescent="0.35">
      <c r="A215">
        <v>50</v>
      </c>
      <c r="B215">
        <v>2002</v>
      </c>
      <c r="C215">
        <v>5.0780880000000002</v>
      </c>
      <c r="D215" s="16">
        <v>9.4199999999999999E-5</v>
      </c>
      <c r="E215">
        <v>0.32361600000000001</v>
      </c>
      <c r="F215" s="16">
        <v>2.51E-5</v>
      </c>
      <c r="G215">
        <v>1.45</v>
      </c>
      <c r="H215">
        <v>1.85E-4</v>
      </c>
      <c r="I215">
        <v>4.0999999999999996</v>
      </c>
      <c r="J215">
        <v>4.2000000000000002E-4</v>
      </c>
    </row>
    <row r="216" spans="1:10" x14ac:dyDescent="0.35">
      <c r="A216">
        <v>50</v>
      </c>
      <c r="B216">
        <v>2003</v>
      </c>
      <c r="C216">
        <v>5.0780880000000002</v>
      </c>
      <c r="D216" s="16">
        <v>9.4199999999999999E-5</v>
      </c>
      <c r="E216">
        <v>0.32361600000000001</v>
      </c>
      <c r="F216" s="16">
        <v>2.51E-5</v>
      </c>
      <c r="G216">
        <v>1.45</v>
      </c>
      <c r="H216">
        <v>1.85E-4</v>
      </c>
      <c r="I216">
        <v>4.0999999999999996</v>
      </c>
      <c r="J216">
        <v>4.2000000000000002E-4</v>
      </c>
    </row>
    <row r="217" spans="1:10" x14ac:dyDescent="0.35">
      <c r="A217">
        <v>50</v>
      </c>
      <c r="B217">
        <v>2004</v>
      </c>
      <c r="C217">
        <v>4.4617709999999997</v>
      </c>
      <c r="D217" s="16">
        <v>8.1600000000000005E-5</v>
      </c>
      <c r="E217">
        <v>0.25507000000000002</v>
      </c>
      <c r="F217" s="16">
        <v>1.9899999999999999E-5</v>
      </c>
      <c r="G217">
        <v>0.64</v>
      </c>
      <c r="H217">
        <v>9.7999999999999997E-5</v>
      </c>
      <c r="I217">
        <v>3.27</v>
      </c>
      <c r="J217">
        <v>3.3399999999999999E-4</v>
      </c>
    </row>
    <row r="218" spans="1:10" x14ac:dyDescent="0.35">
      <c r="A218">
        <v>50</v>
      </c>
      <c r="B218">
        <v>2005</v>
      </c>
      <c r="C218">
        <v>4.5356699999999996</v>
      </c>
      <c r="D218" s="16">
        <v>8.8599999999999999E-5</v>
      </c>
      <c r="E218">
        <v>0.24668499999999999</v>
      </c>
      <c r="F218" s="16">
        <v>1.9000000000000001E-5</v>
      </c>
      <c r="G218">
        <v>0.37</v>
      </c>
      <c r="H218">
        <v>6.8999999999999997E-5</v>
      </c>
      <c r="I218">
        <v>3</v>
      </c>
      <c r="J218">
        <v>3.0499999999999999E-4</v>
      </c>
    </row>
    <row r="219" spans="1:10" x14ac:dyDescent="0.35">
      <c r="A219">
        <v>50</v>
      </c>
      <c r="B219">
        <v>2006</v>
      </c>
      <c r="C219">
        <v>4.5356699999999996</v>
      </c>
      <c r="D219" s="16">
        <v>9.1399999999999999E-5</v>
      </c>
      <c r="E219">
        <v>0.24668499999999999</v>
      </c>
      <c r="F219" s="16">
        <v>1.9199999999999999E-5</v>
      </c>
      <c r="G219">
        <v>0.24</v>
      </c>
      <c r="H219">
        <v>5.4500000000000003E-5</v>
      </c>
      <c r="I219">
        <v>2.86</v>
      </c>
      <c r="J219">
        <v>2.9E-4</v>
      </c>
    </row>
    <row r="220" spans="1:10" x14ac:dyDescent="0.35">
      <c r="A220">
        <v>50</v>
      </c>
      <c r="B220">
        <v>2007</v>
      </c>
      <c r="C220">
        <v>4.5140849999999997</v>
      </c>
      <c r="D220" s="16">
        <v>9.09E-5</v>
      </c>
      <c r="E220">
        <v>0.26089299999999999</v>
      </c>
      <c r="F220" s="16">
        <v>2.0299999999999999E-5</v>
      </c>
      <c r="G220">
        <v>0.24</v>
      </c>
      <c r="H220">
        <v>5.4500000000000003E-5</v>
      </c>
      <c r="I220">
        <v>2.86</v>
      </c>
      <c r="J220">
        <v>2.9E-4</v>
      </c>
    </row>
    <row r="221" spans="1:10" x14ac:dyDescent="0.35">
      <c r="A221">
        <v>50</v>
      </c>
      <c r="B221">
        <v>2008</v>
      </c>
      <c r="C221">
        <v>4.475778</v>
      </c>
      <c r="D221" s="16">
        <v>9.3200000000000002E-5</v>
      </c>
      <c r="E221">
        <v>0.17322000000000001</v>
      </c>
      <c r="F221" s="16">
        <v>1.3200000000000001E-5</v>
      </c>
      <c r="G221">
        <v>0.1</v>
      </c>
      <c r="H221">
        <v>4.0000000000000003E-5</v>
      </c>
      <c r="I221">
        <v>2.72</v>
      </c>
      <c r="J221">
        <v>2.7599999999999999E-4</v>
      </c>
    </row>
    <row r="222" spans="1:10" x14ac:dyDescent="0.35">
      <c r="A222">
        <v>50</v>
      </c>
      <c r="B222">
        <v>2009</v>
      </c>
      <c r="C222">
        <v>4.0694800000000004</v>
      </c>
      <c r="D222" s="16">
        <v>8.4800000000000001E-5</v>
      </c>
      <c r="E222">
        <v>0.16400400000000001</v>
      </c>
      <c r="F222" s="16">
        <v>1.2500000000000001E-5</v>
      </c>
      <c r="G222">
        <v>0.1</v>
      </c>
      <c r="H222">
        <v>4.0000000000000003E-5</v>
      </c>
      <c r="I222">
        <v>2.72</v>
      </c>
      <c r="J222">
        <v>2.7599999999999999E-4</v>
      </c>
    </row>
    <row r="223" spans="1:10" x14ac:dyDescent="0.35">
      <c r="A223">
        <v>50</v>
      </c>
      <c r="B223">
        <v>2010</v>
      </c>
      <c r="C223">
        <v>4.4752130000000001</v>
      </c>
      <c r="D223" s="16">
        <v>9.3200000000000002E-5</v>
      </c>
      <c r="E223">
        <v>0.16336100000000001</v>
      </c>
      <c r="F223" s="16">
        <v>1.2500000000000001E-5</v>
      </c>
      <c r="G223">
        <v>0.1</v>
      </c>
      <c r="H223">
        <v>4.0000000000000003E-5</v>
      </c>
      <c r="I223">
        <v>2.72</v>
      </c>
      <c r="J223">
        <v>2.7599999999999999E-4</v>
      </c>
    </row>
    <row r="224" spans="1:10" x14ac:dyDescent="0.35">
      <c r="A224">
        <v>50</v>
      </c>
      <c r="B224">
        <v>2011</v>
      </c>
      <c r="C224">
        <v>4.5339619999999998</v>
      </c>
      <c r="D224" s="16">
        <v>9.4500000000000007E-5</v>
      </c>
      <c r="E224">
        <v>0.15628600000000001</v>
      </c>
      <c r="F224" s="16">
        <v>1.19E-5</v>
      </c>
      <c r="G224">
        <v>0.1</v>
      </c>
      <c r="H224">
        <v>4.0000000000000003E-5</v>
      </c>
      <c r="I224">
        <v>2.72</v>
      </c>
      <c r="J224">
        <v>2.7599999999999999E-4</v>
      </c>
    </row>
    <row r="225" spans="1:10" x14ac:dyDescent="0.35">
      <c r="A225">
        <v>50</v>
      </c>
      <c r="B225">
        <v>2012</v>
      </c>
      <c r="C225">
        <v>4.5339619999999998</v>
      </c>
      <c r="D225" s="16">
        <v>9.4500000000000007E-5</v>
      </c>
      <c r="E225">
        <v>0.15628600000000001</v>
      </c>
      <c r="F225" s="16">
        <v>1.19E-5</v>
      </c>
      <c r="G225">
        <v>0.1</v>
      </c>
      <c r="H225">
        <v>4.0000000000000003E-5</v>
      </c>
      <c r="I225">
        <v>2.72</v>
      </c>
      <c r="J225">
        <v>2.7599999999999999E-4</v>
      </c>
    </row>
    <row r="226" spans="1:10" x14ac:dyDescent="0.35">
      <c r="A226">
        <v>50</v>
      </c>
      <c r="B226">
        <v>2013</v>
      </c>
      <c r="C226">
        <v>3.1215449999999998</v>
      </c>
      <c r="D226" s="16">
        <v>6.4999999999999994E-5</v>
      </c>
      <c r="E226">
        <v>0.104043</v>
      </c>
      <c r="F226" s="16">
        <v>1.15E-5</v>
      </c>
      <c r="G226">
        <v>0.1</v>
      </c>
      <c r="H226">
        <v>4.0000000000000003E-5</v>
      </c>
      <c r="I226">
        <v>2.72</v>
      </c>
      <c r="J226">
        <v>2.7599999999999999E-4</v>
      </c>
    </row>
    <row r="227" spans="1:10" x14ac:dyDescent="0.35">
      <c r="A227">
        <v>50</v>
      </c>
      <c r="B227">
        <v>2014</v>
      </c>
      <c r="C227">
        <v>3.2709589999999999</v>
      </c>
      <c r="D227" s="16">
        <v>6.8100000000000002E-5</v>
      </c>
      <c r="E227">
        <v>9.4206999999999999E-2</v>
      </c>
      <c r="F227" s="16">
        <v>1.0499999999999999E-5</v>
      </c>
      <c r="G227">
        <v>0.1</v>
      </c>
      <c r="H227">
        <v>4.0000000000000003E-5</v>
      </c>
      <c r="I227">
        <v>2.72</v>
      </c>
      <c r="J227">
        <v>2.7599999999999999E-4</v>
      </c>
    </row>
    <row r="228" spans="1:10" x14ac:dyDescent="0.35">
      <c r="A228">
        <v>50</v>
      </c>
      <c r="B228">
        <v>2015</v>
      </c>
      <c r="C228">
        <v>3.1160220000000001</v>
      </c>
      <c r="D228" s="16">
        <v>6.4900000000000005E-5</v>
      </c>
      <c r="E228">
        <v>7.2290999999999994E-2</v>
      </c>
      <c r="F228" s="16">
        <v>8.0199999999999994E-6</v>
      </c>
      <c r="G228">
        <v>0.1</v>
      </c>
      <c r="H228">
        <v>4.0000000000000003E-5</v>
      </c>
      <c r="I228">
        <v>2.72</v>
      </c>
      <c r="J228">
        <v>2.7599999999999999E-4</v>
      </c>
    </row>
    <row r="229" spans="1:10" x14ac:dyDescent="0.35">
      <c r="A229">
        <v>50</v>
      </c>
      <c r="B229">
        <v>2016</v>
      </c>
      <c r="C229">
        <v>3.161867</v>
      </c>
      <c r="D229" s="16">
        <v>6.5900000000000003E-5</v>
      </c>
      <c r="E229">
        <v>9.7447000000000006E-2</v>
      </c>
      <c r="F229" s="16">
        <v>1.08E-5</v>
      </c>
      <c r="G229">
        <v>0.1</v>
      </c>
      <c r="H229">
        <v>4.0000000000000003E-5</v>
      </c>
      <c r="I229">
        <v>2.72</v>
      </c>
      <c r="J229">
        <v>2.7599999999999999E-4</v>
      </c>
    </row>
    <row r="230" spans="1:10" x14ac:dyDescent="0.35">
      <c r="A230">
        <v>50</v>
      </c>
      <c r="B230">
        <v>2017</v>
      </c>
      <c r="C230">
        <v>2.7289020000000002</v>
      </c>
      <c r="D230" s="16">
        <v>5.6799999999999998E-5</v>
      </c>
      <c r="E230">
        <v>6.3E-2</v>
      </c>
      <c r="F230" s="16">
        <v>6.99E-6</v>
      </c>
      <c r="G230">
        <v>0.1</v>
      </c>
      <c r="H230">
        <v>4.0000000000000003E-5</v>
      </c>
      <c r="I230">
        <v>2.72</v>
      </c>
      <c r="J230">
        <v>2.7599999999999999E-4</v>
      </c>
    </row>
    <row r="231" spans="1:10" x14ac:dyDescent="0.35">
      <c r="A231">
        <v>50</v>
      </c>
      <c r="B231">
        <v>2018</v>
      </c>
      <c r="C231">
        <v>2.7289020000000002</v>
      </c>
      <c r="D231" s="16">
        <v>5.6799999999999998E-5</v>
      </c>
      <c r="E231">
        <v>0.05</v>
      </c>
      <c r="F231" s="16">
        <v>5.5500000000000002E-6</v>
      </c>
      <c r="G231">
        <v>0.1</v>
      </c>
      <c r="H231">
        <v>4.0000000000000003E-5</v>
      </c>
      <c r="I231">
        <v>2.72</v>
      </c>
      <c r="J231">
        <v>2.7599999999999999E-4</v>
      </c>
    </row>
    <row r="232" spans="1:10" x14ac:dyDescent="0.35">
      <c r="A232">
        <v>50</v>
      </c>
      <c r="B232">
        <v>2019</v>
      </c>
      <c r="C232">
        <v>2.7289020000000002</v>
      </c>
      <c r="D232" s="16">
        <v>5.6799999999999998E-5</v>
      </c>
      <c r="E232">
        <v>3.6999999999999998E-2</v>
      </c>
      <c r="F232" s="16">
        <v>4.1099999999999996E-6</v>
      </c>
      <c r="G232">
        <v>0.1</v>
      </c>
      <c r="H232">
        <v>4.0000000000000003E-5</v>
      </c>
      <c r="I232">
        <v>2.72</v>
      </c>
      <c r="J232">
        <v>2.7599999999999999E-4</v>
      </c>
    </row>
    <row r="233" spans="1:10" x14ac:dyDescent="0.35">
      <c r="A233">
        <v>50</v>
      </c>
      <c r="B233">
        <v>2020</v>
      </c>
      <c r="C233">
        <v>2.7289020000000002</v>
      </c>
      <c r="D233" s="16">
        <v>5.6799999999999998E-5</v>
      </c>
      <c r="E233">
        <v>2.4E-2</v>
      </c>
      <c r="F233" s="16">
        <v>2.6599999999999999E-6</v>
      </c>
      <c r="G233">
        <v>0.1</v>
      </c>
      <c r="H233">
        <v>4.0000000000000003E-5</v>
      </c>
      <c r="I233">
        <v>2.72</v>
      </c>
      <c r="J233">
        <v>2.7599999999999999E-4</v>
      </c>
    </row>
    <row r="234" spans="1:10" x14ac:dyDescent="0.35">
      <c r="A234">
        <v>50</v>
      </c>
      <c r="B234">
        <v>2021</v>
      </c>
      <c r="C234">
        <v>2.7289020000000002</v>
      </c>
      <c r="D234" s="16">
        <v>5.6799999999999998E-5</v>
      </c>
      <c r="E234">
        <v>1.1452E-2</v>
      </c>
      <c r="F234" s="16">
        <v>1.2699999999999999E-6</v>
      </c>
      <c r="G234">
        <v>0.1</v>
      </c>
      <c r="H234">
        <v>4.0000000000000003E-5</v>
      </c>
      <c r="I234">
        <v>2.72</v>
      </c>
      <c r="J234">
        <v>2.7599999999999999E-4</v>
      </c>
    </row>
    <row r="235" spans="1:10" x14ac:dyDescent="0.35">
      <c r="A235">
        <v>50</v>
      </c>
      <c r="B235">
        <v>2022</v>
      </c>
      <c r="C235">
        <v>2.7289020000000002</v>
      </c>
      <c r="D235" s="16">
        <v>5.6799999999999998E-5</v>
      </c>
      <c r="E235">
        <v>1.1452E-2</v>
      </c>
      <c r="F235" s="16">
        <v>1.2699999999999999E-6</v>
      </c>
      <c r="G235">
        <v>0.1</v>
      </c>
      <c r="H235">
        <v>4.0000000000000003E-5</v>
      </c>
      <c r="I235">
        <v>2.72</v>
      </c>
      <c r="J235">
        <v>2.7599999999999999E-4</v>
      </c>
    </row>
    <row r="236" spans="1:10" x14ac:dyDescent="0.35">
      <c r="A236">
        <v>50</v>
      </c>
      <c r="B236">
        <v>2023</v>
      </c>
      <c r="C236">
        <v>2.7289020000000002</v>
      </c>
      <c r="D236" s="16">
        <v>5.6799999999999998E-5</v>
      </c>
      <c r="E236">
        <v>1.1452E-2</v>
      </c>
      <c r="F236" s="16">
        <v>1.2699999999999999E-6</v>
      </c>
      <c r="G236">
        <v>0.1</v>
      </c>
      <c r="H236">
        <v>4.0000000000000003E-5</v>
      </c>
      <c r="I236">
        <v>2.72</v>
      </c>
      <c r="J236">
        <v>2.7599999999999999E-4</v>
      </c>
    </row>
    <row r="237" spans="1:10" x14ac:dyDescent="0.35">
      <c r="A237">
        <v>50</v>
      </c>
      <c r="B237">
        <v>2024</v>
      </c>
      <c r="C237">
        <v>2.7289020000000002</v>
      </c>
      <c r="D237" s="16">
        <v>5.6799999999999998E-5</v>
      </c>
      <c r="E237">
        <v>1.1452E-2</v>
      </c>
      <c r="F237" s="16">
        <v>1.2699999999999999E-6</v>
      </c>
      <c r="G237">
        <v>0.1</v>
      </c>
      <c r="H237">
        <v>4.0000000000000003E-5</v>
      </c>
      <c r="I237">
        <v>2.72</v>
      </c>
      <c r="J237">
        <v>2.7599999999999999E-4</v>
      </c>
    </row>
    <row r="238" spans="1:10" x14ac:dyDescent="0.35">
      <c r="A238">
        <v>50</v>
      </c>
      <c r="B238">
        <v>2025</v>
      </c>
      <c r="C238">
        <v>2.7289020000000002</v>
      </c>
      <c r="D238" s="16">
        <v>5.6799999999999998E-5</v>
      </c>
      <c r="E238">
        <v>1.1452E-2</v>
      </c>
      <c r="F238" s="16">
        <v>1.2699999999999999E-6</v>
      </c>
      <c r="G238">
        <v>0.1</v>
      </c>
      <c r="H238">
        <v>4.0000000000000003E-5</v>
      </c>
      <c r="I238">
        <v>2.72</v>
      </c>
      <c r="J238">
        <v>2.7599999999999999E-4</v>
      </c>
    </row>
    <row r="239" spans="1:10" x14ac:dyDescent="0.35">
      <c r="A239">
        <v>50</v>
      </c>
      <c r="B239">
        <v>2026</v>
      </c>
      <c r="C239">
        <v>2.7289020000000002</v>
      </c>
      <c r="D239" s="16">
        <v>5.6799999999999998E-5</v>
      </c>
      <c r="E239">
        <v>1.1452E-2</v>
      </c>
      <c r="F239" s="16">
        <v>1.2699999999999999E-6</v>
      </c>
      <c r="G239">
        <v>0.1</v>
      </c>
      <c r="H239">
        <v>4.0000000000000003E-5</v>
      </c>
      <c r="I239">
        <v>2.72</v>
      </c>
      <c r="J239">
        <v>2.7599999999999999E-4</v>
      </c>
    </row>
    <row r="240" spans="1:10" x14ac:dyDescent="0.35">
      <c r="A240">
        <v>50</v>
      </c>
      <c r="B240">
        <v>2027</v>
      </c>
      <c r="C240">
        <v>2.7289020000000002</v>
      </c>
      <c r="D240" s="16">
        <v>5.6799999999999998E-5</v>
      </c>
      <c r="E240">
        <v>1.1452E-2</v>
      </c>
      <c r="F240" s="16">
        <v>1.2699999999999999E-6</v>
      </c>
      <c r="G240">
        <v>0.1</v>
      </c>
      <c r="H240">
        <v>4.0000000000000003E-5</v>
      </c>
      <c r="I240">
        <v>2.72</v>
      </c>
      <c r="J240">
        <v>2.7599999999999999E-4</v>
      </c>
    </row>
    <row r="241" spans="1:10" x14ac:dyDescent="0.35">
      <c r="A241">
        <v>50</v>
      </c>
      <c r="B241">
        <v>2028</v>
      </c>
      <c r="C241">
        <v>2.7289020000000002</v>
      </c>
      <c r="D241" s="16">
        <v>5.6799999999999998E-5</v>
      </c>
      <c r="E241">
        <v>1.1452E-2</v>
      </c>
      <c r="F241" s="16">
        <v>1.2699999999999999E-6</v>
      </c>
      <c r="G241">
        <v>0.1</v>
      </c>
      <c r="H241">
        <v>4.0000000000000003E-5</v>
      </c>
      <c r="I241">
        <v>2.72</v>
      </c>
      <c r="J241">
        <v>2.7599999999999999E-4</v>
      </c>
    </row>
    <row r="242" spans="1:10" x14ac:dyDescent="0.35">
      <c r="A242">
        <v>50</v>
      </c>
      <c r="B242">
        <v>2029</v>
      </c>
      <c r="C242">
        <v>2.7289020000000002</v>
      </c>
      <c r="D242" s="16">
        <v>5.6799999999999998E-5</v>
      </c>
      <c r="E242">
        <v>1.1452E-2</v>
      </c>
      <c r="F242" s="16">
        <v>1.2699999999999999E-6</v>
      </c>
      <c r="G242">
        <v>0.1</v>
      </c>
      <c r="H242">
        <v>4.0000000000000003E-5</v>
      </c>
      <c r="I242">
        <v>2.72</v>
      </c>
      <c r="J242">
        <v>2.7599999999999999E-4</v>
      </c>
    </row>
    <row r="243" spans="1:10" x14ac:dyDescent="0.35">
      <c r="A243">
        <v>50</v>
      </c>
      <c r="B243">
        <v>2030</v>
      </c>
      <c r="C243">
        <v>2.7289020000000002</v>
      </c>
      <c r="D243" s="16">
        <v>5.6799999999999998E-5</v>
      </c>
      <c r="E243">
        <v>1.1452E-2</v>
      </c>
      <c r="F243" s="16">
        <v>1.2699999999999999E-6</v>
      </c>
      <c r="G243">
        <v>0.1</v>
      </c>
      <c r="H243">
        <v>4.0000000000000003E-5</v>
      </c>
      <c r="I243">
        <v>2.72</v>
      </c>
      <c r="J243">
        <v>2.7599999999999999E-4</v>
      </c>
    </row>
    <row r="244" spans="1:10" x14ac:dyDescent="0.35">
      <c r="A244">
        <v>50</v>
      </c>
      <c r="B244">
        <v>2031</v>
      </c>
      <c r="C244">
        <v>2.7289020000000002</v>
      </c>
      <c r="D244" s="16">
        <v>5.6799999999999998E-5</v>
      </c>
      <c r="E244">
        <v>1.1452E-2</v>
      </c>
      <c r="F244" s="16">
        <v>1.2699999999999999E-6</v>
      </c>
      <c r="G244">
        <v>0.1</v>
      </c>
      <c r="H244">
        <v>4.0000000000000003E-5</v>
      </c>
      <c r="I244">
        <v>2.72</v>
      </c>
      <c r="J244">
        <v>2.7599999999999999E-4</v>
      </c>
    </row>
    <row r="245" spans="1:10" x14ac:dyDescent="0.35">
      <c r="A245">
        <v>50</v>
      </c>
      <c r="B245">
        <v>2032</v>
      </c>
      <c r="C245">
        <v>2.7289020000000002</v>
      </c>
      <c r="D245" s="16">
        <v>5.6799999999999998E-5</v>
      </c>
      <c r="E245">
        <v>1.1452E-2</v>
      </c>
      <c r="F245" s="16">
        <v>1.2699999999999999E-6</v>
      </c>
      <c r="G245">
        <v>0.1</v>
      </c>
      <c r="H245">
        <v>4.0000000000000003E-5</v>
      </c>
      <c r="I245">
        <v>2.72</v>
      </c>
      <c r="J245">
        <v>2.7599999999999999E-4</v>
      </c>
    </row>
    <row r="246" spans="1:10" x14ac:dyDescent="0.35">
      <c r="A246">
        <v>50</v>
      </c>
      <c r="B246">
        <v>2033</v>
      </c>
      <c r="C246">
        <v>2.7289020000000002</v>
      </c>
      <c r="D246" s="16">
        <v>5.6799999999999998E-5</v>
      </c>
      <c r="E246">
        <v>1.1452E-2</v>
      </c>
      <c r="F246" s="16">
        <v>1.2699999999999999E-6</v>
      </c>
      <c r="G246">
        <v>0.1</v>
      </c>
      <c r="H246">
        <v>4.0000000000000003E-5</v>
      </c>
      <c r="I246">
        <v>2.72</v>
      </c>
      <c r="J246">
        <v>2.7599999999999999E-4</v>
      </c>
    </row>
    <row r="247" spans="1:10" x14ac:dyDescent="0.35">
      <c r="A247">
        <v>50</v>
      </c>
      <c r="B247">
        <v>2034</v>
      </c>
      <c r="C247">
        <v>2.7289020000000002</v>
      </c>
      <c r="D247" s="16">
        <v>5.6799999999999998E-5</v>
      </c>
      <c r="E247">
        <v>1.1452E-2</v>
      </c>
      <c r="F247" s="16">
        <v>1.2699999999999999E-6</v>
      </c>
      <c r="G247">
        <v>0.1</v>
      </c>
      <c r="H247">
        <v>4.0000000000000003E-5</v>
      </c>
      <c r="I247">
        <v>2.72</v>
      </c>
      <c r="J247">
        <v>2.7599999999999999E-4</v>
      </c>
    </row>
    <row r="248" spans="1:10" x14ac:dyDescent="0.35">
      <c r="A248">
        <v>50</v>
      </c>
      <c r="B248">
        <v>2035</v>
      </c>
      <c r="C248">
        <v>2.7289020000000002</v>
      </c>
      <c r="D248" s="16">
        <v>5.6799999999999998E-5</v>
      </c>
      <c r="E248">
        <v>1.1452E-2</v>
      </c>
      <c r="F248" s="16">
        <v>1.2699999999999999E-6</v>
      </c>
      <c r="G248">
        <v>0.1</v>
      </c>
      <c r="H248">
        <v>4.0000000000000003E-5</v>
      </c>
      <c r="I248">
        <v>2.72</v>
      </c>
      <c r="J248">
        <v>2.7599999999999999E-4</v>
      </c>
    </row>
    <row r="249" spans="1:10" x14ac:dyDescent="0.35">
      <c r="A249">
        <v>50</v>
      </c>
      <c r="B249">
        <v>2036</v>
      </c>
      <c r="C249">
        <v>2.7289020000000002</v>
      </c>
      <c r="D249" s="16">
        <v>5.6799999999999998E-5</v>
      </c>
      <c r="E249">
        <v>1.1452E-2</v>
      </c>
      <c r="F249" s="16">
        <v>1.2699999999999999E-6</v>
      </c>
      <c r="G249">
        <v>0.1</v>
      </c>
      <c r="H249">
        <v>4.0000000000000003E-5</v>
      </c>
      <c r="I249">
        <v>2.72</v>
      </c>
      <c r="J249">
        <v>2.7599999999999999E-4</v>
      </c>
    </row>
    <row r="250" spans="1:10" x14ac:dyDescent="0.35">
      <c r="A250">
        <v>50</v>
      </c>
      <c r="B250">
        <v>2037</v>
      </c>
      <c r="C250">
        <v>2.7289020000000002</v>
      </c>
      <c r="D250" s="16">
        <v>5.6799999999999998E-5</v>
      </c>
      <c r="E250">
        <v>1.1452E-2</v>
      </c>
      <c r="F250" s="16">
        <v>1.2699999999999999E-6</v>
      </c>
      <c r="G250">
        <v>0.1</v>
      </c>
      <c r="H250">
        <v>4.0000000000000003E-5</v>
      </c>
      <c r="I250">
        <v>2.72</v>
      </c>
      <c r="J250">
        <v>2.7599999999999999E-4</v>
      </c>
    </row>
    <row r="251" spans="1:10" x14ac:dyDescent="0.35">
      <c r="A251">
        <v>50</v>
      </c>
      <c r="B251">
        <v>2038</v>
      </c>
      <c r="C251">
        <v>2.7289020000000002</v>
      </c>
      <c r="D251" s="16">
        <v>5.6799999999999998E-5</v>
      </c>
      <c r="E251">
        <v>1.1452E-2</v>
      </c>
      <c r="F251" s="16">
        <v>1.2699999999999999E-6</v>
      </c>
      <c r="G251">
        <v>0.1</v>
      </c>
      <c r="H251">
        <v>4.0000000000000003E-5</v>
      </c>
      <c r="I251">
        <v>2.72</v>
      </c>
      <c r="J251">
        <v>2.7599999999999999E-4</v>
      </c>
    </row>
    <row r="252" spans="1:10" x14ac:dyDescent="0.35">
      <c r="A252">
        <v>50</v>
      </c>
      <c r="B252">
        <v>2039</v>
      </c>
      <c r="C252">
        <v>2.7289020000000002</v>
      </c>
      <c r="D252" s="16">
        <v>5.6799999999999998E-5</v>
      </c>
      <c r="E252">
        <v>1.1452E-2</v>
      </c>
      <c r="F252" s="16">
        <v>1.2699999999999999E-6</v>
      </c>
      <c r="G252">
        <v>0.1</v>
      </c>
      <c r="H252">
        <v>4.0000000000000003E-5</v>
      </c>
      <c r="I252">
        <v>2.72</v>
      </c>
      <c r="J252">
        <v>2.7599999999999999E-4</v>
      </c>
    </row>
    <row r="253" spans="1:10" x14ac:dyDescent="0.35">
      <c r="A253">
        <v>50</v>
      </c>
      <c r="B253">
        <v>2040</v>
      </c>
      <c r="C253">
        <v>2.7289020000000002</v>
      </c>
      <c r="D253" s="16">
        <v>5.6799999999999998E-5</v>
      </c>
      <c r="E253">
        <v>1.1452E-2</v>
      </c>
      <c r="F253" s="16">
        <v>1.2699999999999999E-6</v>
      </c>
      <c r="G253">
        <v>0.1</v>
      </c>
      <c r="H253">
        <v>4.0000000000000003E-5</v>
      </c>
      <c r="I253">
        <v>2.72</v>
      </c>
      <c r="J253">
        <v>2.7599999999999999E-4</v>
      </c>
    </row>
    <row r="254" spans="1:10" x14ac:dyDescent="0.35">
      <c r="A254">
        <v>50</v>
      </c>
      <c r="B254">
        <v>2041</v>
      </c>
      <c r="C254">
        <v>2.7289020000000002</v>
      </c>
      <c r="D254" s="16">
        <v>5.6799999999999998E-5</v>
      </c>
      <c r="E254">
        <v>1.1452E-2</v>
      </c>
      <c r="F254" s="16">
        <v>1.2699999999999999E-6</v>
      </c>
      <c r="G254">
        <v>0.1</v>
      </c>
      <c r="H254">
        <v>4.0000000000000003E-5</v>
      </c>
      <c r="I254">
        <v>2.72</v>
      </c>
      <c r="J254">
        <v>2.7599999999999999E-4</v>
      </c>
    </row>
    <row r="255" spans="1:10" x14ac:dyDescent="0.35">
      <c r="A255">
        <v>50</v>
      </c>
      <c r="B255">
        <v>2042</v>
      </c>
      <c r="C255">
        <v>2.7289020000000002</v>
      </c>
      <c r="D255" s="16">
        <v>5.6799999999999998E-5</v>
      </c>
      <c r="E255">
        <v>1.1452E-2</v>
      </c>
      <c r="F255" s="16">
        <v>1.2699999999999999E-6</v>
      </c>
      <c r="G255">
        <v>0.1</v>
      </c>
      <c r="H255">
        <v>4.0000000000000003E-5</v>
      </c>
      <c r="I255">
        <v>2.72</v>
      </c>
      <c r="J255">
        <v>2.7599999999999999E-4</v>
      </c>
    </row>
    <row r="256" spans="1:10" x14ac:dyDescent="0.35">
      <c r="A256">
        <v>50</v>
      </c>
      <c r="B256">
        <v>2043</v>
      </c>
      <c r="C256">
        <v>2.7289020000000002</v>
      </c>
      <c r="D256" s="16">
        <v>5.6799999999999998E-5</v>
      </c>
      <c r="E256">
        <v>1.1452E-2</v>
      </c>
      <c r="F256" s="16">
        <v>1.2699999999999999E-6</v>
      </c>
      <c r="G256">
        <v>0.1</v>
      </c>
      <c r="H256">
        <v>4.0000000000000003E-5</v>
      </c>
      <c r="I256">
        <v>2.72</v>
      </c>
      <c r="J256">
        <v>2.7599999999999999E-4</v>
      </c>
    </row>
    <row r="257" spans="1:10" x14ac:dyDescent="0.35">
      <c r="A257">
        <v>50</v>
      </c>
      <c r="B257">
        <v>2044</v>
      </c>
      <c r="C257">
        <v>2.7289020000000002</v>
      </c>
      <c r="D257" s="16">
        <v>5.6799999999999998E-5</v>
      </c>
      <c r="E257">
        <v>1.1452E-2</v>
      </c>
      <c r="F257" s="16">
        <v>1.2699999999999999E-6</v>
      </c>
      <c r="G257">
        <v>0.1</v>
      </c>
      <c r="H257">
        <v>4.0000000000000003E-5</v>
      </c>
      <c r="I257">
        <v>2.72</v>
      </c>
      <c r="J257">
        <v>2.7599999999999999E-4</v>
      </c>
    </row>
    <row r="258" spans="1:10" x14ac:dyDescent="0.35">
      <c r="A258">
        <v>50</v>
      </c>
      <c r="B258">
        <v>2045</v>
      </c>
      <c r="C258">
        <v>2.7289020000000002</v>
      </c>
      <c r="D258" s="16">
        <v>5.6799999999999998E-5</v>
      </c>
      <c r="E258">
        <v>1.1452E-2</v>
      </c>
      <c r="F258" s="16">
        <v>1.2699999999999999E-6</v>
      </c>
      <c r="G258">
        <v>0.1</v>
      </c>
      <c r="H258">
        <v>4.0000000000000003E-5</v>
      </c>
      <c r="I258">
        <v>2.72</v>
      </c>
      <c r="J258">
        <v>2.7599999999999999E-4</v>
      </c>
    </row>
    <row r="259" spans="1:10" x14ac:dyDescent="0.35">
      <c r="A259">
        <v>50</v>
      </c>
      <c r="B259">
        <v>2046</v>
      </c>
      <c r="C259">
        <v>2.7289020000000002</v>
      </c>
      <c r="D259" s="16">
        <v>5.6799999999999998E-5</v>
      </c>
      <c r="E259">
        <v>1.1452E-2</v>
      </c>
      <c r="F259" s="16">
        <v>1.2699999999999999E-6</v>
      </c>
      <c r="G259">
        <v>0.1</v>
      </c>
      <c r="H259">
        <v>4.0000000000000003E-5</v>
      </c>
      <c r="I259">
        <v>2.72</v>
      </c>
      <c r="J259">
        <v>2.7599999999999999E-4</v>
      </c>
    </row>
    <row r="260" spans="1:10" x14ac:dyDescent="0.35">
      <c r="A260">
        <v>50</v>
      </c>
      <c r="B260">
        <v>2047</v>
      </c>
      <c r="C260">
        <v>2.7289020000000002</v>
      </c>
      <c r="D260" s="16">
        <v>5.6799999999999998E-5</v>
      </c>
      <c r="E260">
        <v>1.1452E-2</v>
      </c>
      <c r="F260" s="16">
        <v>1.2699999999999999E-6</v>
      </c>
      <c r="G260">
        <v>0.1</v>
      </c>
      <c r="H260">
        <v>4.0000000000000003E-5</v>
      </c>
      <c r="I260">
        <v>2.72</v>
      </c>
      <c r="J260">
        <v>2.7599999999999999E-4</v>
      </c>
    </row>
    <row r="261" spans="1:10" x14ac:dyDescent="0.35">
      <c r="A261">
        <v>50</v>
      </c>
      <c r="B261">
        <v>2048</v>
      </c>
      <c r="C261">
        <v>2.7289020000000002</v>
      </c>
      <c r="D261" s="16">
        <v>5.6799999999999998E-5</v>
      </c>
      <c r="E261">
        <v>1.1452E-2</v>
      </c>
      <c r="F261" s="16">
        <v>1.2699999999999999E-6</v>
      </c>
      <c r="G261">
        <v>0.1</v>
      </c>
      <c r="H261">
        <v>4.0000000000000003E-5</v>
      </c>
      <c r="I261">
        <v>2.72</v>
      </c>
      <c r="J261">
        <v>2.7599999999999999E-4</v>
      </c>
    </row>
    <row r="262" spans="1:10" x14ac:dyDescent="0.35">
      <c r="A262">
        <v>50</v>
      </c>
      <c r="B262">
        <v>2049</v>
      </c>
      <c r="C262">
        <v>2.7289020000000002</v>
      </c>
      <c r="D262" s="16">
        <v>5.6799999999999998E-5</v>
      </c>
      <c r="E262">
        <v>1.1452E-2</v>
      </c>
      <c r="F262" s="16">
        <v>1.2699999999999999E-6</v>
      </c>
      <c r="G262">
        <v>0.1</v>
      </c>
      <c r="H262">
        <v>4.0000000000000003E-5</v>
      </c>
      <c r="I262">
        <v>2.72</v>
      </c>
      <c r="J262">
        <v>2.7599999999999999E-4</v>
      </c>
    </row>
    <row r="263" spans="1:10" x14ac:dyDescent="0.35">
      <c r="A263">
        <v>50</v>
      </c>
      <c r="B263">
        <v>2050</v>
      </c>
      <c r="C263">
        <v>2.7289020000000002</v>
      </c>
      <c r="D263" s="16">
        <v>5.6799999999999998E-5</v>
      </c>
      <c r="E263">
        <v>1.1452E-2</v>
      </c>
      <c r="F263" s="16">
        <v>1.2699999999999999E-6</v>
      </c>
      <c r="G263">
        <v>0.1</v>
      </c>
      <c r="H263">
        <v>4.0000000000000003E-5</v>
      </c>
      <c r="I263">
        <v>2.72</v>
      </c>
      <c r="J263">
        <v>2.7599999999999999E-4</v>
      </c>
    </row>
    <row r="264" spans="1:10" x14ac:dyDescent="0.35">
      <c r="A264">
        <v>75</v>
      </c>
      <c r="B264">
        <v>1920</v>
      </c>
      <c r="C264">
        <v>13</v>
      </c>
      <c r="D264">
        <v>3.01E-4</v>
      </c>
      <c r="E264">
        <v>0.84</v>
      </c>
      <c r="F264" s="16">
        <v>6.1099999999999994E-5</v>
      </c>
      <c r="G264">
        <v>1.44</v>
      </c>
      <c r="H264">
        <v>6.6600000000000006E-5</v>
      </c>
      <c r="I264">
        <v>4.8</v>
      </c>
      <c r="J264">
        <v>1.27E-4</v>
      </c>
    </row>
    <row r="265" spans="1:10" x14ac:dyDescent="0.35">
      <c r="A265">
        <v>75</v>
      </c>
      <c r="B265">
        <v>1921</v>
      </c>
      <c r="C265">
        <v>13</v>
      </c>
      <c r="D265">
        <v>3.01E-4</v>
      </c>
      <c r="E265">
        <v>0.84</v>
      </c>
      <c r="F265" s="16">
        <v>6.1099999999999994E-5</v>
      </c>
      <c r="G265">
        <v>1.44</v>
      </c>
      <c r="H265">
        <v>6.6600000000000006E-5</v>
      </c>
      <c r="I265">
        <v>4.8</v>
      </c>
      <c r="J265">
        <v>1.27E-4</v>
      </c>
    </row>
    <row r="266" spans="1:10" x14ac:dyDescent="0.35">
      <c r="A266">
        <v>75</v>
      </c>
      <c r="B266">
        <v>1922</v>
      </c>
      <c r="C266">
        <v>13</v>
      </c>
      <c r="D266">
        <v>3.01E-4</v>
      </c>
      <c r="E266">
        <v>0.84</v>
      </c>
      <c r="F266" s="16">
        <v>6.1099999999999994E-5</v>
      </c>
      <c r="G266">
        <v>1.44</v>
      </c>
      <c r="H266">
        <v>6.6600000000000006E-5</v>
      </c>
      <c r="I266">
        <v>4.8</v>
      </c>
      <c r="J266">
        <v>1.27E-4</v>
      </c>
    </row>
    <row r="267" spans="1:10" x14ac:dyDescent="0.35">
      <c r="A267">
        <v>75</v>
      </c>
      <c r="B267">
        <v>1923</v>
      </c>
      <c r="C267">
        <v>13</v>
      </c>
      <c r="D267">
        <v>3.01E-4</v>
      </c>
      <c r="E267">
        <v>0.84</v>
      </c>
      <c r="F267" s="16">
        <v>6.1099999999999994E-5</v>
      </c>
      <c r="G267">
        <v>1.44</v>
      </c>
      <c r="H267">
        <v>6.6600000000000006E-5</v>
      </c>
      <c r="I267">
        <v>4.8</v>
      </c>
      <c r="J267">
        <v>1.27E-4</v>
      </c>
    </row>
    <row r="268" spans="1:10" x14ac:dyDescent="0.35">
      <c r="A268">
        <v>75</v>
      </c>
      <c r="B268">
        <v>1924</v>
      </c>
      <c r="C268">
        <v>13</v>
      </c>
      <c r="D268">
        <v>3.01E-4</v>
      </c>
      <c r="E268">
        <v>0.84</v>
      </c>
      <c r="F268" s="16">
        <v>6.1099999999999994E-5</v>
      </c>
      <c r="G268">
        <v>1.44</v>
      </c>
      <c r="H268">
        <v>6.6600000000000006E-5</v>
      </c>
      <c r="I268">
        <v>4.8</v>
      </c>
      <c r="J268">
        <v>1.27E-4</v>
      </c>
    </row>
    <row r="269" spans="1:10" x14ac:dyDescent="0.35">
      <c r="A269">
        <v>75</v>
      </c>
      <c r="B269">
        <v>1925</v>
      </c>
      <c r="C269">
        <v>13</v>
      </c>
      <c r="D269">
        <v>3.01E-4</v>
      </c>
      <c r="E269">
        <v>0.84</v>
      </c>
      <c r="F269" s="16">
        <v>6.1099999999999994E-5</v>
      </c>
      <c r="G269">
        <v>1.44</v>
      </c>
      <c r="H269">
        <v>6.6600000000000006E-5</v>
      </c>
      <c r="I269">
        <v>4.8</v>
      </c>
      <c r="J269">
        <v>1.27E-4</v>
      </c>
    </row>
    <row r="270" spans="1:10" x14ac:dyDescent="0.35">
      <c r="A270">
        <v>75</v>
      </c>
      <c r="B270">
        <v>1926</v>
      </c>
      <c r="C270">
        <v>13</v>
      </c>
      <c r="D270">
        <v>3.01E-4</v>
      </c>
      <c r="E270">
        <v>0.84</v>
      </c>
      <c r="F270" s="16">
        <v>6.1099999999999994E-5</v>
      </c>
      <c r="G270">
        <v>1.44</v>
      </c>
      <c r="H270">
        <v>6.6600000000000006E-5</v>
      </c>
      <c r="I270">
        <v>4.8</v>
      </c>
      <c r="J270">
        <v>1.27E-4</v>
      </c>
    </row>
    <row r="271" spans="1:10" x14ac:dyDescent="0.35">
      <c r="A271">
        <v>75</v>
      </c>
      <c r="B271">
        <v>1927</v>
      </c>
      <c r="C271">
        <v>13</v>
      </c>
      <c r="D271">
        <v>3.01E-4</v>
      </c>
      <c r="E271">
        <v>0.84</v>
      </c>
      <c r="F271" s="16">
        <v>6.1099999999999994E-5</v>
      </c>
      <c r="G271">
        <v>1.44</v>
      </c>
      <c r="H271">
        <v>6.6600000000000006E-5</v>
      </c>
      <c r="I271">
        <v>4.8</v>
      </c>
      <c r="J271">
        <v>1.27E-4</v>
      </c>
    </row>
    <row r="272" spans="1:10" x14ac:dyDescent="0.35">
      <c r="A272">
        <v>75</v>
      </c>
      <c r="B272">
        <v>1928</v>
      </c>
      <c r="C272">
        <v>13</v>
      </c>
      <c r="D272">
        <v>3.01E-4</v>
      </c>
      <c r="E272">
        <v>0.84</v>
      </c>
      <c r="F272" s="16">
        <v>6.1099999999999994E-5</v>
      </c>
      <c r="G272">
        <v>1.44</v>
      </c>
      <c r="H272">
        <v>6.6600000000000006E-5</v>
      </c>
      <c r="I272">
        <v>4.8</v>
      </c>
      <c r="J272">
        <v>1.27E-4</v>
      </c>
    </row>
    <row r="273" spans="1:10" x14ac:dyDescent="0.35">
      <c r="A273">
        <v>75</v>
      </c>
      <c r="B273">
        <v>1929</v>
      </c>
      <c r="C273">
        <v>13</v>
      </c>
      <c r="D273">
        <v>3.01E-4</v>
      </c>
      <c r="E273">
        <v>0.84</v>
      </c>
      <c r="F273" s="16">
        <v>6.1099999999999994E-5</v>
      </c>
      <c r="G273">
        <v>1.44</v>
      </c>
      <c r="H273">
        <v>6.6600000000000006E-5</v>
      </c>
      <c r="I273">
        <v>4.8</v>
      </c>
      <c r="J273">
        <v>1.27E-4</v>
      </c>
    </row>
    <row r="274" spans="1:10" x14ac:dyDescent="0.35">
      <c r="A274">
        <v>75</v>
      </c>
      <c r="B274">
        <v>1930</v>
      </c>
      <c r="C274">
        <v>13</v>
      </c>
      <c r="D274">
        <v>3.01E-4</v>
      </c>
      <c r="E274">
        <v>0.84</v>
      </c>
      <c r="F274" s="16">
        <v>6.1099999999999994E-5</v>
      </c>
      <c r="G274">
        <v>1.44</v>
      </c>
      <c r="H274">
        <v>6.6600000000000006E-5</v>
      </c>
      <c r="I274">
        <v>4.8</v>
      </c>
      <c r="J274">
        <v>1.27E-4</v>
      </c>
    </row>
    <row r="275" spans="1:10" x14ac:dyDescent="0.35">
      <c r="A275">
        <v>75</v>
      </c>
      <c r="B275">
        <v>1931</v>
      </c>
      <c r="C275">
        <v>13</v>
      </c>
      <c r="D275">
        <v>3.01E-4</v>
      </c>
      <c r="E275">
        <v>0.84</v>
      </c>
      <c r="F275" s="16">
        <v>6.1099999999999994E-5</v>
      </c>
      <c r="G275">
        <v>1.44</v>
      </c>
      <c r="H275">
        <v>6.6600000000000006E-5</v>
      </c>
      <c r="I275">
        <v>4.8</v>
      </c>
      <c r="J275">
        <v>1.27E-4</v>
      </c>
    </row>
    <row r="276" spans="1:10" x14ac:dyDescent="0.35">
      <c r="A276">
        <v>75</v>
      </c>
      <c r="B276">
        <v>1932</v>
      </c>
      <c r="C276">
        <v>13</v>
      </c>
      <c r="D276">
        <v>3.01E-4</v>
      </c>
      <c r="E276">
        <v>0.84</v>
      </c>
      <c r="F276" s="16">
        <v>6.1099999999999994E-5</v>
      </c>
      <c r="G276">
        <v>1.44</v>
      </c>
      <c r="H276">
        <v>6.6600000000000006E-5</v>
      </c>
      <c r="I276">
        <v>4.8</v>
      </c>
      <c r="J276">
        <v>1.27E-4</v>
      </c>
    </row>
    <row r="277" spans="1:10" x14ac:dyDescent="0.35">
      <c r="A277">
        <v>75</v>
      </c>
      <c r="B277">
        <v>1933</v>
      </c>
      <c r="C277">
        <v>13</v>
      </c>
      <c r="D277">
        <v>3.01E-4</v>
      </c>
      <c r="E277">
        <v>0.84</v>
      </c>
      <c r="F277" s="16">
        <v>6.1099999999999994E-5</v>
      </c>
      <c r="G277">
        <v>1.44</v>
      </c>
      <c r="H277">
        <v>6.6600000000000006E-5</v>
      </c>
      <c r="I277">
        <v>4.8</v>
      </c>
      <c r="J277">
        <v>1.27E-4</v>
      </c>
    </row>
    <row r="278" spans="1:10" x14ac:dyDescent="0.35">
      <c r="A278">
        <v>75</v>
      </c>
      <c r="B278">
        <v>1934</v>
      </c>
      <c r="C278">
        <v>13</v>
      </c>
      <c r="D278">
        <v>3.01E-4</v>
      </c>
      <c r="E278">
        <v>0.84</v>
      </c>
      <c r="F278" s="16">
        <v>6.1099999999999994E-5</v>
      </c>
      <c r="G278">
        <v>1.44</v>
      </c>
      <c r="H278">
        <v>6.6600000000000006E-5</v>
      </c>
      <c r="I278">
        <v>4.8</v>
      </c>
      <c r="J278">
        <v>1.27E-4</v>
      </c>
    </row>
    <row r="279" spans="1:10" x14ac:dyDescent="0.35">
      <c r="A279">
        <v>75</v>
      </c>
      <c r="B279">
        <v>1935</v>
      </c>
      <c r="C279">
        <v>13</v>
      </c>
      <c r="D279">
        <v>3.01E-4</v>
      </c>
      <c r="E279">
        <v>0.84</v>
      </c>
      <c r="F279" s="16">
        <v>6.1099999999999994E-5</v>
      </c>
      <c r="G279">
        <v>1.44</v>
      </c>
      <c r="H279">
        <v>6.6600000000000006E-5</v>
      </c>
      <c r="I279">
        <v>4.8</v>
      </c>
      <c r="J279">
        <v>1.27E-4</v>
      </c>
    </row>
    <row r="280" spans="1:10" x14ac:dyDescent="0.35">
      <c r="A280">
        <v>75</v>
      </c>
      <c r="B280">
        <v>1936</v>
      </c>
      <c r="C280">
        <v>13</v>
      </c>
      <c r="D280">
        <v>3.01E-4</v>
      </c>
      <c r="E280">
        <v>0.84</v>
      </c>
      <c r="F280" s="16">
        <v>6.1099999999999994E-5</v>
      </c>
      <c r="G280">
        <v>1.44</v>
      </c>
      <c r="H280">
        <v>6.6600000000000006E-5</v>
      </c>
      <c r="I280">
        <v>4.8</v>
      </c>
      <c r="J280">
        <v>1.27E-4</v>
      </c>
    </row>
    <row r="281" spans="1:10" x14ac:dyDescent="0.35">
      <c r="A281">
        <v>75</v>
      </c>
      <c r="B281">
        <v>1937</v>
      </c>
      <c r="C281">
        <v>13</v>
      </c>
      <c r="D281">
        <v>3.01E-4</v>
      </c>
      <c r="E281">
        <v>0.84</v>
      </c>
      <c r="F281" s="16">
        <v>6.1099999999999994E-5</v>
      </c>
      <c r="G281">
        <v>1.44</v>
      </c>
      <c r="H281">
        <v>6.6600000000000006E-5</v>
      </c>
      <c r="I281">
        <v>4.8</v>
      </c>
      <c r="J281">
        <v>1.27E-4</v>
      </c>
    </row>
    <row r="282" spans="1:10" x14ac:dyDescent="0.35">
      <c r="A282">
        <v>75</v>
      </c>
      <c r="B282">
        <v>1938</v>
      </c>
      <c r="C282">
        <v>13</v>
      </c>
      <c r="D282">
        <v>3.01E-4</v>
      </c>
      <c r="E282">
        <v>0.84</v>
      </c>
      <c r="F282" s="16">
        <v>6.1099999999999994E-5</v>
      </c>
      <c r="G282">
        <v>1.44</v>
      </c>
      <c r="H282">
        <v>6.6600000000000006E-5</v>
      </c>
      <c r="I282">
        <v>4.8</v>
      </c>
      <c r="J282">
        <v>1.27E-4</v>
      </c>
    </row>
    <row r="283" spans="1:10" x14ac:dyDescent="0.35">
      <c r="A283">
        <v>75</v>
      </c>
      <c r="B283">
        <v>1939</v>
      </c>
      <c r="C283">
        <v>13</v>
      </c>
      <c r="D283">
        <v>3.01E-4</v>
      </c>
      <c r="E283">
        <v>0.84</v>
      </c>
      <c r="F283" s="16">
        <v>6.1099999999999994E-5</v>
      </c>
      <c r="G283">
        <v>1.44</v>
      </c>
      <c r="H283">
        <v>6.6600000000000006E-5</v>
      </c>
      <c r="I283">
        <v>4.8</v>
      </c>
      <c r="J283">
        <v>1.27E-4</v>
      </c>
    </row>
    <row r="284" spans="1:10" x14ac:dyDescent="0.35">
      <c r="A284">
        <v>75</v>
      </c>
      <c r="B284">
        <v>1940</v>
      </c>
      <c r="C284">
        <v>13</v>
      </c>
      <c r="D284">
        <v>3.01E-4</v>
      </c>
      <c r="E284">
        <v>0.84</v>
      </c>
      <c r="F284" s="16">
        <v>6.1099999999999994E-5</v>
      </c>
      <c r="G284">
        <v>1.44</v>
      </c>
      <c r="H284">
        <v>6.6600000000000006E-5</v>
      </c>
      <c r="I284">
        <v>4.8</v>
      </c>
      <c r="J284">
        <v>1.27E-4</v>
      </c>
    </row>
    <row r="285" spans="1:10" x14ac:dyDescent="0.35">
      <c r="A285">
        <v>75</v>
      </c>
      <c r="B285">
        <v>1941</v>
      </c>
      <c r="C285">
        <v>13</v>
      </c>
      <c r="D285">
        <v>3.01E-4</v>
      </c>
      <c r="E285">
        <v>0.84</v>
      </c>
      <c r="F285" s="16">
        <v>6.1099999999999994E-5</v>
      </c>
      <c r="G285">
        <v>1.44</v>
      </c>
      <c r="H285">
        <v>6.6600000000000006E-5</v>
      </c>
      <c r="I285">
        <v>4.8</v>
      </c>
      <c r="J285">
        <v>1.27E-4</v>
      </c>
    </row>
    <row r="286" spans="1:10" x14ac:dyDescent="0.35">
      <c r="A286">
        <v>75</v>
      </c>
      <c r="B286">
        <v>1942</v>
      </c>
      <c r="C286">
        <v>13</v>
      </c>
      <c r="D286">
        <v>3.01E-4</v>
      </c>
      <c r="E286">
        <v>0.84</v>
      </c>
      <c r="F286" s="16">
        <v>6.1099999999999994E-5</v>
      </c>
      <c r="G286">
        <v>1.44</v>
      </c>
      <c r="H286">
        <v>6.6600000000000006E-5</v>
      </c>
      <c r="I286">
        <v>4.8</v>
      </c>
      <c r="J286">
        <v>1.27E-4</v>
      </c>
    </row>
    <row r="287" spans="1:10" x14ac:dyDescent="0.35">
      <c r="A287">
        <v>75</v>
      </c>
      <c r="B287">
        <v>1943</v>
      </c>
      <c r="C287">
        <v>13</v>
      </c>
      <c r="D287">
        <v>3.01E-4</v>
      </c>
      <c r="E287">
        <v>0.84</v>
      </c>
      <c r="F287" s="16">
        <v>6.1099999999999994E-5</v>
      </c>
      <c r="G287">
        <v>1.44</v>
      </c>
      <c r="H287">
        <v>6.6600000000000006E-5</v>
      </c>
      <c r="I287">
        <v>4.8</v>
      </c>
      <c r="J287">
        <v>1.27E-4</v>
      </c>
    </row>
    <row r="288" spans="1:10" x14ac:dyDescent="0.35">
      <c r="A288">
        <v>75</v>
      </c>
      <c r="B288">
        <v>1944</v>
      </c>
      <c r="C288">
        <v>13</v>
      </c>
      <c r="D288">
        <v>3.01E-4</v>
      </c>
      <c r="E288">
        <v>0.84</v>
      </c>
      <c r="F288" s="16">
        <v>6.1099999999999994E-5</v>
      </c>
      <c r="G288">
        <v>1.44</v>
      </c>
      <c r="H288">
        <v>6.6600000000000006E-5</v>
      </c>
      <c r="I288">
        <v>4.8</v>
      </c>
      <c r="J288">
        <v>1.27E-4</v>
      </c>
    </row>
    <row r="289" spans="1:10" x14ac:dyDescent="0.35">
      <c r="A289">
        <v>75</v>
      </c>
      <c r="B289">
        <v>1945</v>
      </c>
      <c r="C289">
        <v>13</v>
      </c>
      <c r="D289">
        <v>3.01E-4</v>
      </c>
      <c r="E289">
        <v>0.84</v>
      </c>
      <c r="F289" s="16">
        <v>6.1099999999999994E-5</v>
      </c>
      <c r="G289">
        <v>1.44</v>
      </c>
      <c r="H289">
        <v>6.6600000000000006E-5</v>
      </c>
      <c r="I289">
        <v>4.8</v>
      </c>
      <c r="J289">
        <v>1.27E-4</v>
      </c>
    </row>
    <row r="290" spans="1:10" x14ac:dyDescent="0.35">
      <c r="A290">
        <v>75</v>
      </c>
      <c r="B290">
        <v>1946</v>
      </c>
      <c r="C290">
        <v>13</v>
      </c>
      <c r="D290">
        <v>3.01E-4</v>
      </c>
      <c r="E290">
        <v>0.84</v>
      </c>
      <c r="F290" s="16">
        <v>6.1099999999999994E-5</v>
      </c>
      <c r="G290">
        <v>1.44</v>
      </c>
      <c r="H290">
        <v>6.6600000000000006E-5</v>
      </c>
      <c r="I290">
        <v>4.8</v>
      </c>
      <c r="J290">
        <v>1.27E-4</v>
      </c>
    </row>
    <row r="291" spans="1:10" x14ac:dyDescent="0.35">
      <c r="A291">
        <v>75</v>
      </c>
      <c r="B291">
        <v>1947</v>
      </c>
      <c r="C291">
        <v>13</v>
      </c>
      <c r="D291">
        <v>3.01E-4</v>
      </c>
      <c r="E291">
        <v>0.84</v>
      </c>
      <c r="F291" s="16">
        <v>6.1099999999999994E-5</v>
      </c>
      <c r="G291">
        <v>1.44</v>
      </c>
      <c r="H291">
        <v>6.6600000000000006E-5</v>
      </c>
      <c r="I291">
        <v>4.8</v>
      </c>
      <c r="J291">
        <v>1.27E-4</v>
      </c>
    </row>
    <row r="292" spans="1:10" x14ac:dyDescent="0.35">
      <c r="A292">
        <v>75</v>
      </c>
      <c r="B292">
        <v>1948</v>
      </c>
      <c r="C292">
        <v>13</v>
      </c>
      <c r="D292">
        <v>3.01E-4</v>
      </c>
      <c r="E292">
        <v>0.84</v>
      </c>
      <c r="F292" s="16">
        <v>6.1099999999999994E-5</v>
      </c>
      <c r="G292">
        <v>1.44</v>
      </c>
      <c r="H292">
        <v>6.6600000000000006E-5</v>
      </c>
      <c r="I292">
        <v>4.8</v>
      </c>
      <c r="J292">
        <v>1.27E-4</v>
      </c>
    </row>
    <row r="293" spans="1:10" x14ac:dyDescent="0.35">
      <c r="A293">
        <v>75</v>
      </c>
      <c r="B293">
        <v>1949</v>
      </c>
      <c r="C293">
        <v>13</v>
      </c>
      <c r="D293">
        <v>3.01E-4</v>
      </c>
      <c r="E293">
        <v>0.84</v>
      </c>
      <c r="F293" s="16">
        <v>6.1099999999999994E-5</v>
      </c>
      <c r="G293">
        <v>1.44</v>
      </c>
      <c r="H293">
        <v>6.6600000000000006E-5</v>
      </c>
      <c r="I293">
        <v>4.8</v>
      </c>
      <c r="J293">
        <v>1.27E-4</v>
      </c>
    </row>
    <row r="294" spans="1:10" x14ac:dyDescent="0.35">
      <c r="A294">
        <v>75</v>
      </c>
      <c r="B294">
        <v>1950</v>
      </c>
      <c r="C294">
        <v>13</v>
      </c>
      <c r="D294">
        <v>3.01E-4</v>
      </c>
      <c r="E294">
        <v>0.84</v>
      </c>
      <c r="F294" s="16">
        <v>6.1099999999999994E-5</v>
      </c>
      <c r="G294">
        <v>1.44</v>
      </c>
      <c r="H294">
        <v>6.6600000000000006E-5</v>
      </c>
      <c r="I294">
        <v>4.8</v>
      </c>
      <c r="J294">
        <v>1.27E-4</v>
      </c>
    </row>
    <row r="295" spans="1:10" x14ac:dyDescent="0.35">
      <c r="A295">
        <v>75</v>
      </c>
      <c r="B295">
        <v>1951</v>
      </c>
      <c r="C295">
        <v>13</v>
      </c>
      <c r="D295">
        <v>3.01E-4</v>
      </c>
      <c r="E295">
        <v>0.84</v>
      </c>
      <c r="F295" s="16">
        <v>6.1099999999999994E-5</v>
      </c>
      <c r="G295">
        <v>1.44</v>
      </c>
      <c r="H295">
        <v>6.6600000000000006E-5</v>
      </c>
      <c r="I295">
        <v>4.8</v>
      </c>
      <c r="J295">
        <v>1.27E-4</v>
      </c>
    </row>
    <row r="296" spans="1:10" x14ac:dyDescent="0.35">
      <c r="A296">
        <v>75</v>
      </c>
      <c r="B296">
        <v>1952</v>
      </c>
      <c r="C296">
        <v>13</v>
      </c>
      <c r="D296">
        <v>3.01E-4</v>
      </c>
      <c r="E296">
        <v>0.84</v>
      </c>
      <c r="F296" s="16">
        <v>6.1099999999999994E-5</v>
      </c>
      <c r="G296">
        <v>1.44</v>
      </c>
      <c r="H296">
        <v>6.6600000000000006E-5</v>
      </c>
      <c r="I296">
        <v>4.8</v>
      </c>
      <c r="J296">
        <v>1.27E-4</v>
      </c>
    </row>
    <row r="297" spans="1:10" x14ac:dyDescent="0.35">
      <c r="A297">
        <v>75</v>
      </c>
      <c r="B297">
        <v>1953</v>
      </c>
      <c r="C297">
        <v>13</v>
      </c>
      <c r="D297">
        <v>3.01E-4</v>
      </c>
      <c r="E297">
        <v>0.84</v>
      </c>
      <c r="F297" s="16">
        <v>6.1099999999999994E-5</v>
      </c>
      <c r="G297">
        <v>1.44</v>
      </c>
      <c r="H297">
        <v>6.6600000000000006E-5</v>
      </c>
      <c r="I297">
        <v>4.8</v>
      </c>
      <c r="J297">
        <v>1.27E-4</v>
      </c>
    </row>
    <row r="298" spans="1:10" x14ac:dyDescent="0.35">
      <c r="A298">
        <v>75</v>
      </c>
      <c r="B298">
        <v>1954</v>
      </c>
      <c r="C298">
        <v>13</v>
      </c>
      <c r="D298">
        <v>3.01E-4</v>
      </c>
      <c r="E298">
        <v>0.84</v>
      </c>
      <c r="F298" s="16">
        <v>6.1099999999999994E-5</v>
      </c>
      <c r="G298">
        <v>1.44</v>
      </c>
      <c r="H298">
        <v>6.6600000000000006E-5</v>
      </c>
      <c r="I298">
        <v>4.8</v>
      </c>
      <c r="J298">
        <v>1.27E-4</v>
      </c>
    </row>
    <row r="299" spans="1:10" x14ac:dyDescent="0.35">
      <c r="A299">
        <v>75</v>
      </c>
      <c r="B299">
        <v>1955</v>
      </c>
      <c r="C299">
        <v>13</v>
      </c>
      <c r="D299">
        <v>3.01E-4</v>
      </c>
      <c r="E299">
        <v>0.84</v>
      </c>
      <c r="F299" s="16">
        <v>6.1099999999999994E-5</v>
      </c>
      <c r="G299">
        <v>1.44</v>
      </c>
      <c r="H299">
        <v>6.6600000000000006E-5</v>
      </c>
      <c r="I299">
        <v>4.8</v>
      </c>
      <c r="J299">
        <v>1.27E-4</v>
      </c>
    </row>
    <row r="300" spans="1:10" x14ac:dyDescent="0.35">
      <c r="A300">
        <v>75</v>
      </c>
      <c r="B300">
        <v>1956</v>
      </c>
      <c r="C300">
        <v>13</v>
      </c>
      <c r="D300">
        <v>3.01E-4</v>
      </c>
      <c r="E300">
        <v>0.84</v>
      </c>
      <c r="F300" s="16">
        <v>6.1099999999999994E-5</v>
      </c>
      <c r="G300">
        <v>1.44</v>
      </c>
      <c r="H300">
        <v>6.6600000000000006E-5</v>
      </c>
      <c r="I300">
        <v>4.8</v>
      </c>
      <c r="J300">
        <v>1.27E-4</v>
      </c>
    </row>
    <row r="301" spans="1:10" x14ac:dyDescent="0.35">
      <c r="A301">
        <v>75</v>
      </c>
      <c r="B301">
        <v>1957</v>
      </c>
      <c r="C301">
        <v>13</v>
      </c>
      <c r="D301">
        <v>3.01E-4</v>
      </c>
      <c r="E301">
        <v>0.84</v>
      </c>
      <c r="F301" s="16">
        <v>6.1099999999999994E-5</v>
      </c>
      <c r="G301">
        <v>1.44</v>
      </c>
      <c r="H301">
        <v>6.6600000000000006E-5</v>
      </c>
      <c r="I301">
        <v>4.8</v>
      </c>
      <c r="J301">
        <v>1.27E-4</v>
      </c>
    </row>
    <row r="302" spans="1:10" x14ac:dyDescent="0.35">
      <c r="A302">
        <v>75</v>
      </c>
      <c r="B302">
        <v>1958</v>
      </c>
      <c r="C302">
        <v>13</v>
      </c>
      <c r="D302">
        <v>3.01E-4</v>
      </c>
      <c r="E302">
        <v>0.84</v>
      </c>
      <c r="F302" s="16">
        <v>6.1099999999999994E-5</v>
      </c>
      <c r="G302">
        <v>1.44</v>
      </c>
      <c r="H302">
        <v>6.6600000000000006E-5</v>
      </c>
      <c r="I302">
        <v>4.8</v>
      </c>
      <c r="J302">
        <v>1.27E-4</v>
      </c>
    </row>
    <row r="303" spans="1:10" x14ac:dyDescent="0.35">
      <c r="A303">
        <v>75</v>
      </c>
      <c r="B303">
        <v>1959</v>
      </c>
      <c r="C303">
        <v>13</v>
      </c>
      <c r="D303">
        <v>3.01E-4</v>
      </c>
      <c r="E303">
        <v>0.84</v>
      </c>
      <c r="F303" s="16">
        <v>6.1099999999999994E-5</v>
      </c>
      <c r="G303">
        <v>1.44</v>
      </c>
      <c r="H303">
        <v>6.6600000000000006E-5</v>
      </c>
      <c r="I303">
        <v>4.8</v>
      </c>
      <c r="J303">
        <v>1.27E-4</v>
      </c>
    </row>
    <row r="304" spans="1:10" x14ac:dyDescent="0.35">
      <c r="A304">
        <v>75</v>
      </c>
      <c r="B304">
        <v>1960</v>
      </c>
      <c r="C304">
        <v>13</v>
      </c>
      <c r="D304">
        <v>3.01E-4</v>
      </c>
      <c r="E304">
        <v>0.84</v>
      </c>
      <c r="F304" s="16">
        <v>6.1099999999999994E-5</v>
      </c>
      <c r="G304">
        <v>1.44</v>
      </c>
      <c r="H304">
        <v>6.6600000000000006E-5</v>
      </c>
      <c r="I304">
        <v>4.8</v>
      </c>
      <c r="J304">
        <v>1.27E-4</v>
      </c>
    </row>
    <row r="305" spans="1:10" x14ac:dyDescent="0.35">
      <c r="A305">
        <v>75</v>
      </c>
      <c r="B305">
        <v>1961</v>
      </c>
      <c r="C305">
        <v>13</v>
      </c>
      <c r="D305">
        <v>3.01E-4</v>
      </c>
      <c r="E305">
        <v>0.84</v>
      </c>
      <c r="F305" s="16">
        <v>6.1099999999999994E-5</v>
      </c>
      <c r="G305">
        <v>1.44</v>
      </c>
      <c r="H305">
        <v>6.6600000000000006E-5</v>
      </c>
      <c r="I305">
        <v>4.8</v>
      </c>
      <c r="J305">
        <v>1.27E-4</v>
      </c>
    </row>
    <row r="306" spans="1:10" x14ac:dyDescent="0.35">
      <c r="A306">
        <v>75</v>
      </c>
      <c r="B306">
        <v>1962</v>
      </c>
      <c r="C306">
        <v>13</v>
      </c>
      <c r="D306">
        <v>3.01E-4</v>
      </c>
      <c r="E306">
        <v>0.84</v>
      </c>
      <c r="F306" s="16">
        <v>6.1099999999999994E-5</v>
      </c>
      <c r="G306">
        <v>1.44</v>
      </c>
      <c r="H306">
        <v>6.6600000000000006E-5</v>
      </c>
      <c r="I306">
        <v>4.8</v>
      </c>
      <c r="J306">
        <v>1.27E-4</v>
      </c>
    </row>
    <row r="307" spans="1:10" x14ac:dyDescent="0.35">
      <c r="A307">
        <v>75</v>
      </c>
      <c r="B307">
        <v>1963</v>
      </c>
      <c r="C307">
        <v>13</v>
      </c>
      <c r="D307">
        <v>3.01E-4</v>
      </c>
      <c r="E307">
        <v>0.84</v>
      </c>
      <c r="F307" s="16">
        <v>6.1099999999999994E-5</v>
      </c>
      <c r="G307">
        <v>1.44</v>
      </c>
      <c r="H307">
        <v>6.6600000000000006E-5</v>
      </c>
      <c r="I307">
        <v>4.8</v>
      </c>
      <c r="J307">
        <v>1.27E-4</v>
      </c>
    </row>
    <row r="308" spans="1:10" x14ac:dyDescent="0.35">
      <c r="A308">
        <v>75</v>
      </c>
      <c r="B308">
        <v>1964</v>
      </c>
      <c r="C308">
        <v>13</v>
      </c>
      <c r="D308">
        <v>3.01E-4</v>
      </c>
      <c r="E308">
        <v>0.84</v>
      </c>
      <c r="F308" s="16">
        <v>6.1099999999999994E-5</v>
      </c>
      <c r="G308">
        <v>1.44</v>
      </c>
      <c r="H308">
        <v>6.6600000000000006E-5</v>
      </c>
      <c r="I308">
        <v>4.8</v>
      </c>
      <c r="J308">
        <v>1.27E-4</v>
      </c>
    </row>
    <row r="309" spans="1:10" x14ac:dyDescent="0.35">
      <c r="A309">
        <v>75</v>
      </c>
      <c r="B309">
        <v>1965</v>
      </c>
      <c r="C309">
        <v>13</v>
      </c>
      <c r="D309">
        <v>3.01E-4</v>
      </c>
      <c r="E309">
        <v>0.84</v>
      </c>
      <c r="F309" s="16">
        <v>6.1099999999999994E-5</v>
      </c>
      <c r="G309">
        <v>1.44</v>
      </c>
      <c r="H309">
        <v>6.6600000000000006E-5</v>
      </c>
      <c r="I309">
        <v>4.8</v>
      </c>
      <c r="J309">
        <v>1.27E-4</v>
      </c>
    </row>
    <row r="310" spans="1:10" x14ac:dyDescent="0.35">
      <c r="A310">
        <v>75</v>
      </c>
      <c r="B310">
        <v>1966</v>
      </c>
      <c r="C310">
        <v>13</v>
      </c>
      <c r="D310">
        <v>3.01E-4</v>
      </c>
      <c r="E310">
        <v>0.84</v>
      </c>
      <c r="F310" s="16">
        <v>6.1099999999999994E-5</v>
      </c>
      <c r="G310">
        <v>1.44</v>
      </c>
      <c r="H310">
        <v>6.6600000000000006E-5</v>
      </c>
      <c r="I310">
        <v>4.8</v>
      </c>
      <c r="J310">
        <v>1.27E-4</v>
      </c>
    </row>
    <row r="311" spans="1:10" x14ac:dyDescent="0.35">
      <c r="A311">
        <v>75</v>
      </c>
      <c r="B311">
        <v>1967</v>
      </c>
      <c r="C311">
        <v>13</v>
      </c>
      <c r="D311">
        <v>3.01E-4</v>
      </c>
      <c r="E311">
        <v>0.84</v>
      </c>
      <c r="F311" s="16">
        <v>6.1099999999999994E-5</v>
      </c>
      <c r="G311">
        <v>1.44</v>
      </c>
      <c r="H311">
        <v>6.6600000000000006E-5</v>
      </c>
      <c r="I311">
        <v>4.8</v>
      </c>
      <c r="J311">
        <v>1.27E-4</v>
      </c>
    </row>
    <row r="312" spans="1:10" x14ac:dyDescent="0.35">
      <c r="A312">
        <v>75</v>
      </c>
      <c r="B312">
        <v>1968</v>
      </c>
      <c r="C312">
        <v>13</v>
      </c>
      <c r="D312">
        <v>3.01E-4</v>
      </c>
      <c r="E312">
        <v>0.84</v>
      </c>
      <c r="F312" s="16">
        <v>6.1099999999999994E-5</v>
      </c>
      <c r="G312">
        <v>1.44</v>
      </c>
      <c r="H312">
        <v>6.6600000000000006E-5</v>
      </c>
      <c r="I312">
        <v>4.8</v>
      </c>
      <c r="J312">
        <v>1.27E-4</v>
      </c>
    </row>
    <row r="313" spans="1:10" x14ac:dyDescent="0.35">
      <c r="A313">
        <v>75</v>
      </c>
      <c r="B313">
        <v>1969</v>
      </c>
      <c r="C313">
        <v>13</v>
      </c>
      <c r="D313">
        <v>3.01E-4</v>
      </c>
      <c r="E313">
        <v>0.84</v>
      </c>
      <c r="F313" s="16">
        <v>6.1099999999999994E-5</v>
      </c>
      <c r="G313">
        <v>1.44</v>
      </c>
      <c r="H313">
        <v>6.6600000000000006E-5</v>
      </c>
      <c r="I313">
        <v>4.8</v>
      </c>
      <c r="J313">
        <v>1.27E-4</v>
      </c>
    </row>
    <row r="314" spans="1:10" x14ac:dyDescent="0.35">
      <c r="A314">
        <v>75</v>
      </c>
      <c r="B314">
        <v>1970</v>
      </c>
      <c r="C314">
        <v>13</v>
      </c>
      <c r="D314">
        <v>3.01E-4</v>
      </c>
      <c r="E314">
        <v>0.84</v>
      </c>
      <c r="F314" s="16">
        <v>6.1099999999999994E-5</v>
      </c>
      <c r="G314">
        <v>1.44</v>
      </c>
      <c r="H314">
        <v>6.6600000000000006E-5</v>
      </c>
      <c r="I314">
        <v>4.8</v>
      </c>
      <c r="J314">
        <v>1.27E-4</v>
      </c>
    </row>
    <row r="315" spans="1:10" x14ac:dyDescent="0.35">
      <c r="A315">
        <v>75</v>
      </c>
      <c r="B315">
        <v>1971</v>
      </c>
      <c r="C315">
        <v>13</v>
      </c>
      <c r="D315">
        <v>3.01E-4</v>
      </c>
      <c r="E315">
        <v>0.84</v>
      </c>
      <c r="F315" s="16">
        <v>6.1099999999999994E-5</v>
      </c>
      <c r="G315">
        <v>1.44</v>
      </c>
      <c r="H315">
        <v>6.6600000000000006E-5</v>
      </c>
      <c r="I315">
        <v>4.8</v>
      </c>
      <c r="J315">
        <v>1.27E-4</v>
      </c>
    </row>
    <row r="316" spans="1:10" x14ac:dyDescent="0.35">
      <c r="A316">
        <v>75</v>
      </c>
      <c r="B316">
        <v>1972</v>
      </c>
      <c r="C316">
        <v>13</v>
      </c>
      <c r="D316">
        <v>3.01E-4</v>
      </c>
      <c r="E316">
        <v>0.84</v>
      </c>
      <c r="F316" s="16">
        <v>6.1099999999999994E-5</v>
      </c>
      <c r="G316">
        <v>1.44</v>
      </c>
      <c r="H316">
        <v>6.6600000000000006E-5</v>
      </c>
      <c r="I316">
        <v>4.8</v>
      </c>
      <c r="J316">
        <v>1.27E-4</v>
      </c>
    </row>
    <row r="317" spans="1:10" x14ac:dyDescent="0.35">
      <c r="A317">
        <v>75</v>
      </c>
      <c r="B317">
        <v>1973</v>
      </c>
      <c r="C317">
        <v>13</v>
      </c>
      <c r="D317">
        <v>3.01E-4</v>
      </c>
      <c r="E317">
        <v>0.84</v>
      </c>
      <c r="F317" s="16">
        <v>6.1099999999999994E-5</v>
      </c>
      <c r="G317">
        <v>1.44</v>
      </c>
      <c r="H317">
        <v>6.6600000000000006E-5</v>
      </c>
      <c r="I317">
        <v>4.8</v>
      </c>
      <c r="J317">
        <v>1.27E-4</v>
      </c>
    </row>
    <row r="318" spans="1:10" x14ac:dyDescent="0.35">
      <c r="A318">
        <v>75</v>
      </c>
      <c r="B318">
        <v>1974</v>
      </c>
      <c r="C318">
        <v>13</v>
      </c>
      <c r="D318">
        <v>3.01E-4</v>
      </c>
      <c r="E318">
        <v>0.84</v>
      </c>
      <c r="F318" s="16">
        <v>6.1099999999999994E-5</v>
      </c>
      <c r="G318">
        <v>1.44</v>
      </c>
      <c r="H318">
        <v>6.6600000000000006E-5</v>
      </c>
      <c r="I318">
        <v>4.8</v>
      </c>
      <c r="J318">
        <v>1.27E-4</v>
      </c>
    </row>
    <row r="319" spans="1:10" x14ac:dyDescent="0.35">
      <c r="A319">
        <v>75</v>
      </c>
      <c r="B319">
        <v>1975</v>
      </c>
      <c r="C319">
        <v>13</v>
      </c>
      <c r="D319">
        <v>3.01E-4</v>
      </c>
      <c r="E319">
        <v>0.84</v>
      </c>
      <c r="F319" s="16">
        <v>6.1099999999999994E-5</v>
      </c>
      <c r="G319">
        <v>1.44</v>
      </c>
      <c r="H319">
        <v>6.6600000000000006E-5</v>
      </c>
      <c r="I319">
        <v>4.8</v>
      </c>
      <c r="J319">
        <v>1.27E-4</v>
      </c>
    </row>
    <row r="320" spans="1:10" x14ac:dyDescent="0.35">
      <c r="A320">
        <v>75</v>
      </c>
      <c r="B320">
        <v>1976</v>
      </c>
      <c r="C320">
        <v>13</v>
      </c>
      <c r="D320">
        <v>3.01E-4</v>
      </c>
      <c r="E320">
        <v>0.84</v>
      </c>
      <c r="F320" s="16">
        <v>6.1099999999999994E-5</v>
      </c>
      <c r="G320">
        <v>1.44</v>
      </c>
      <c r="H320">
        <v>6.6600000000000006E-5</v>
      </c>
      <c r="I320">
        <v>4.8</v>
      </c>
      <c r="J320">
        <v>1.27E-4</v>
      </c>
    </row>
    <row r="321" spans="1:10" x14ac:dyDescent="0.35">
      <c r="A321">
        <v>75</v>
      </c>
      <c r="B321">
        <v>1977</v>
      </c>
      <c r="C321">
        <v>13</v>
      </c>
      <c r="D321">
        <v>3.01E-4</v>
      </c>
      <c r="E321">
        <v>0.84</v>
      </c>
      <c r="F321" s="16">
        <v>6.1099999999999994E-5</v>
      </c>
      <c r="G321">
        <v>1.44</v>
      </c>
      <c r="H321">
        <v>6.6600000000000006E-5</v>
      </c>
      <c r="I321">
        <v>4.8</v>
      </c>
      <c r="J321">
        <v>1.27E-4</v>
      </c>
    </row>
    <row r="322" spans="1:10" x14ac:dyDescent="0.35">
      <c r="A322">
        <v>75</v>
      </c>
      <c r="B322">
        <v>1978</v>
      </c>
      <c r="C322">
        <v>13</v>
      </c>
      <c r="D322">
        <v>3.01E-4</v>
      </c>
      <c r="E322">
        <v>0.84</v>
      </c>
      <c r="F322" s="16">
        <v>6.1099999999999994E-5</v>
      </c>
      <c r="G322">
        <v>1.44</v>
      </c>
      <c r="H322">
        <v>6.6600000000000006E-5</v>
      </c>
      <c r="I322">
        <v>4.8</v>
      </c>
      <c r="J322">
        <v>1.27E-4</v>
      </c>
    </row>
    <row r="323" spans="1:10" x14ac:dyDescent="0.35">
      <c r="A323">
        <v>75</v>
      </c>
      <c r="B323">
        <v>1979</v>
      </c>
      <c r="C323">
        <v>13</v>
      </c>
      <c r="D323">
        <v>3.01E-4</v>
      </c>
      <c r="E323">
        <v>0.84</v>
      </c>
      <c r="F323" s="16">
        <v>6.1099999999999994E-5</v>
      </c>
      <c r="G323">
        <v>1.44</v>
      </c>
      <c r="H323">
        <v>6.6600000000000006E-5</v>
      </c>
      <c r="I323">
        <v>4.8</v>
      </c>
      <c r="J323">
        <v>1.27E-4</v>
      </c>
    </row>
    <row r="324" spans="1:10" x14ac:dyDescent="0.35">
      <c r="A324">
        <v>75</v>
      </c>
      <c r="B324">
        <v>1980</v>
      </c>
      <c r="C324">
        <v>13</v>
      </c>
      <c r="D324">
        <v>3.01E-4</v>
      </c>
      <c r="E324">
        <v>0.84</v>
      </c>
      <c r="F324" s="16">
        <v>6.1099999999999994E-5</v>
      </c>
      <c r="G324">
        <v>1.44</v>
      </c>
      <c r="H324">
        <v>6.6600000000000006E-5</v>
      </c>
      <c r="I324">
        <v>4.8</v>
      </c>
      <c r="J324">
        <v>1.27E-4</v>
      </c>
    </row>
    <row r="325" spans="1:10" x14ac:dyDescent="0.35">
      <c r="A325">
        <v>75</v>
      </c>
      <c r="B325">
        <v>1981</v>
      </c>
      <c r="C325">
        <v>13</v>
      </c>
      <c r="D325">
        <v>3.01E-4</v>
      </c>
      <c r="E325">
        <v>0.84</v>
      </c>
      <c r="F325" s="16">
        <v>6.1099999999999994E-5</v>
      </c>
      <c r="G325">
        <v>1.44</v>
      </c>
      <c r="H325">
        <v>6.6600000000000006E-5</v>
      </c>
      <c r="I325">
        <v>4.8</v>
      </c>
      <c r="J325">
        <v>1.27E-4</v>
      </c>
    </row>
    <row r="326" spans="1:10" x14ac:dyDescent="0.35">
      <c r="A326">
        <v>75</v>
      </c>
      <c r="B326">
        <v>1982</v>
      </c>
      <c r="C326">
        <v>13</v>
      </c>
      <c r="D326">
        <v>3.01E-4</v>
      </c>
      <c r="E326">
        <v>0.84</v>
      </c>
      <c r="F326" s="16">
        <v>6.1099999999999994E-5</v>
      </c>
      <c r="G326">
        <v>1.44</v>
      </c>
      <c r="H326">
        <v>6.6600000000000006E-5</v>
      </c>
      <c r="I326">
        <v>4.8</v>
      </c>
      <c r="J326">
        <v>1.27E-4</v>
      </c>
    </row>
    <row r="327" spans="1:10" x14ac:dyDescent="0.35">
      <c r="A327">
        <v>75</v>
      </c>
      <c r="B327">
        <v>1983</v>
      </c>
      <c r="C327">
        <v>13</v>
      </c>
      <c r="D327">
        <v>3.01E-4</v>
      </c>
      <c r="E327">
        <v>0.84</v>
      </c>
      <c r="F327" s="16">
        <v>6.1099999999999994E-5</v>
      </c>
      <c r="G327">
        <v>1.44</v>
      </c>
      <c r="H327">
        <v>6.6600000000000006E-5</v>
      </c>
      <c r="I327">
        <v>4.8</v>
      </c>
      <c r="J327">
        <v>1.27E-4</v>
      </c>
    </row>
    <row r="328" spans="1:10" x14ac:dyDescent="0.35">
      <c r="A328">
        <v>75</v>
      </c>
      <c r="B328">
        <v>1984</v>
      </c>
      <c r="C328">
        <v>13</v>
      </c>
      <c r="D328">
        <v>3.01E-4</v>
      </c>
      <c r="E328">
        <v>0.84</v>
      </c>
      <c r="F328" s="16">
        <v>6.1099999999999994E-5</v>
      </c>
      <c r="G328">
        <v>1.44</v>
      </c>
      <c r="H328">
        <v>6.6600000000000006E-5</v>
      </c>
      <c r="I328">
        <v>4.8</v>
      </c>
      <c r="J328">
        <v>1.27E-4</v>
      </c>
    </row>
    <row r="329" spans="1:10" x14ac:dyDescent="0.35">
      <c r="A329">
        <v>75</v>
      </c>
      <c r="B329">
        <v>1985</v>
      </c>
      <c r="C329">
        <v>13</v>
      </c>
      <c r="D329">
        <v>3.01E-4</v>
      </c>
      <c r="E329">
        <v>0.84</v>
      </c>
      <c r="F329" s="16">
        <v>6.1099999999999994E-5</v>
      </c>
      <c r="G329">
        <v>1.44</v>
      </c>
      <c r="H329">
        <v>6.6600000000000006E-5</v>
      </c>
      <c r="I329">
        <v>4.8</v>
      </c>
      <c r="J329">
        <v>1.27E-4</v>
      </c>
    </row>
    <row r="330" spans="1:10" x14ac:dyDescent="0.35">
      <c r="A330">
        <v>75</v>
      </c>
      <c r="B330">
        <v>1986</v>
      </c>
      <c r="C330">
        <v>13</v>
      </c>
      <c r="D330">
        <v>3.01E-4</v>
      </c>
      <c r="E330">
        <v>0.84</v>
      </c>
      <c r="F330" s="16">
        <v>6.1099999999999994E-5</v>
      </c>
      <c r="G330">
        <v>1.44</v>
      </c>
      <c r="H330">
        <v>6.6600000000000006E-5</v>
      </c>
      <c r="I330">
        <v>4.8</v>
      </c>
      <c r="J330">
        <v>1.27E-4</v>
      </c>
    </row>
    <row r="331" spans="1:10" x14ac:dyDescent="0.35">
      <c r="A331">
        <v>75</v>
      </c>
      <c r="B331">
        <v>1987</v>
      </c>
      <c r="C331">
        <v>13</v>
      </c>
      <c r="D331">
        <v>3.01E-4</v>
      </c>
      <c r="E331">
        <v>0.84</v>
      </c>
      <c r="F331" s="16">
        <v>6.1099999999999994E-5</v>
      </c>
      <c r="G331">
        <v>1.44</v>
      </c>
      <c r="H331">
        <v>6.6600000000000006E-5</v>
      </c>
      <c r="I331">
        <v>4.8</v>
      </c>
      <c r="J331">
        <v>1.27E-4</v>
      </c>
    </row>
    <row r="332" spans="1:10" x14ac:dyDescent="0.35">
      <c r="A332">
        <v>75</v>
      </c>
      <c r="B332">
        <v>1988</v>
      </c>
      <c r="C332">
        <v>8.3019999999999996</v>
      </c>
      <c r="D332">
        <v>1.92E-4</v>
      </c>
      <c r="E332">
        <v>0.72199999999999998</v>
      </c>
      <c r="F332" s="16">
        <v>5.2599999999999998E-5</v>
      </c>
      <c r="G332">
        <v>0.99</v>
      </c>
      <c r="H332">
        <v>4.5800000000000002E-5</v>
      </c>
      <c r="I332">
        <v>3.49</v>
      </c>
      <c r="J332" s="16">
        <v>9.2299999999999994E-5</v>
      </c>
    </row>
    <row r="333" spans="1:10" x14ac:dyDescent="0.35">
      <c r="A333">
        <v>75</v>
      </c>
      <c r="B333">
        <v>1989</v>
      </c>
      <c r="C333">
        <v>8.3019999999999996</v>
      </c>
      <c r="D333">
        <v>1.92E-4</v>
      </c>
      <c r="E333">
        <v>0.72199999999999998</v>
      </c>
      <c r="F333" s="16">
        <v>5.2599999999999998E-5</v>
      </c>
      <c r="G333">
        <v>0.99</v>
      </c>
      <c r="H333">
        <v>4.5800000000000002E-5</v>
      </c>
      <c r="I333">
        <v>3.49</v>
      </c>
      <c r="J333" s="16">
        <v>9.2299999999999994E-5</v>
      </c>
    </row>
    <row r="334" spans="1:10" x14ac:dyDescent="0.35">
      <c r="A334">
        <v>75</v>
      </c>
      <c r="B334">
        <v>1990</v>
      </c>
      <c r="C334">
        <v>8.3019999999999996</v>
      </c>
      <c r="D334">
        <v>1.92E-4</v>
      </c>
      <c r="E334">
        <v>0.72199999999999998</v>
      </c>
      <c r="F334" s="16">
        <v>5.2599999999999998E-5</v>
      </c>
      <c r="G334">
        <v>0.99</v>
      </c>
      <c r="H334">
        <v>4.5800000000000002E-5</v>
      </c>
      <c r="I334">
        <v>3.49</v>
      </c>
      <c r="J334" s="16">
        <v>9.2299999999999994E-5</v>
      </c>
    </row>
    <row r="335" spans="1:10" x14ac:dyDescent="0.35">
      <c r="A335">
        <v>75</v>
      </c>
      <c r="B335">
        <v>1991</v>
      </c>
      <c r="C335">
        <v>8.3019999999999996</v>
      </c>
      <c r="D335">
        <v>1.92E-4</v>
      </c>
      <c r="E335">
        <v>0.72199999999999998</v>
      </c>
      <c r="F335" s="16">
        <v>5.2599999999999998E-5</v>
      </c>
      <c r="G335">
        <v>0.99</v>
      </c>
      <c r="H335">
        <v>4.5800000000000002E-5</v>
      </c>
      <c r="I335">
        <v>3.49</v>
      </c>
      <c r="J335" s="16">
        <v>9.2299999999999994E-5</v>
      </c>
    </row>
    <row r="336" spans="1:10" x14ac:dyDescent="0.35">
      <c r="A336">
        <v>75</v>
      </c>
      <c r="B336">
        <v>1992</v>
      </c>
      <c r="C336">
        <v>8.3019999999999996</v>
      </c>
      <c r="D336">
        <v>1.92E-4</v>
      </c>
      <c r="E336">
        <v>0.72199999999999998</v>
      </c>
      <c r="F336" s="16">
        <v>5.2599999999999998E-5</v>
      </c>
      <c r="G336">
        <v>0.99</v>
      </c>
      <c r="H336">
        <v>4.5800000000000002E-5</v>
      </c>
      <c r="I336">
        <v>3.49</v>
      </c>
      <c r="J336" s="16">
        <v>9.2299999999999994E-5</v>
      </c>
    </row>
    <row r="337" spans="1:10" x14ac:dyDescent="0.35">
      <c r="A337">
        <v>75</v>
      </c>
      <c r="B337">
        <v>1993</v>
      </c>
      <c r="C337">
        <v>8.3019999999999996</v>
      </c>
      <c r="D337">
        <v>1.92E-4</v>
      </c>
      <c r="E337">
        <v>0.72199999999999998</v>
      </c>
      <c r="F337" s="16">
        <v>5.2599999999999998E-5</v>
      </c>
      <c r="G337">
        <v>0.99</v>
      </c>
      <c r="H337">
        <v>4.5800000000000002E-5</v>
      </c>
      <c r="I337">
        <v>3.49</v>
      </c>
      <c r="J337" s="16">
        <v>9.2299999999999994E-5</v>
      </c>
    </row>
    <row r="338" spans="1:10" x14ac:dyDescent="0.35">
      <c r="A338">
        <v>75</v>
      </c>
      <c r="B338">
        <v>1994</v>
      </c>
      <c r="C338">
        <v>8.3019999999999996</v>
      </c>
      <c r="D338">
        <v>1.92E-4</v>
      </c>
      <c r="E338">
        <v>0.72199999999999998</v>
      </c>
      <c r="F338" s="16">
        <v>5.2599999999999998E-5</v>
      </c>
      <c r="G338">
        <v>0.99</v>
      </c>
      <c r="H338">
        <v>4.5800000000000002E-5</v>
      </c>
      <c r="I338">
        <v>3.49</v>
      </c>
      <c r="J338" s="16">
        <v>9.2299999999999994E-5</v>
      </c>
    </row>
    <row r="339" spans="1:10" x14ac:dyDescent="0.35">
      <c r="A339">
        <v>75</v>
      </c>
      <c r="B339">
        <v>1995</v>
      </c>
      <c r="C339">
        <v>8.3019999999999996</v>
      </c>
      <c r="D339">
        <v>1.92E-4</v>
      </c>
      <c r="E339">
        <v>0.72199999999999998</v>
      </c>
      <c r="F339" s="16">
        <v>5.2599999999999998E-5</v>
      </c>
      <c r="G339">
        <v>0.99</v>
      </c>
      <c r="H339">
        <v>4.5800000000000002E-5</v>
      </c>
      <c r="I339">
        <v>3.49</v>
      </c>
      <c r="J339" s="16">
        <v>9.2299999999999994E-5</v>
      </c>
    </row>
    <row r="340" spans="1:10" x14ac:dyDescent="0.35">
      <c r="A340">
        <v>75</v>
      </c>
      <c r="B340">
        <v>1996</v>
      </c>
      <c r="C340">
        <v>8.3019999999999996</v>
      </c>
      <c r="D340">
        <v>1.92E-4</v>
      </c>
      <c r="E340">
        <v>0.72199999999999998</v>
      </c>
      <c r="F340" s="16">
        <v>5.2599999999999998E-5</v>
      </c>
      <c r="G340">
        <v>0.99</v>
      </c>
      <c r="H340">
        <v>4.5800000000000002E-5</v>
      </c>
      <c r="I340">
        <v>3.49</v>
      </c>
      <c r="J340" s="16">
        <v>9.2299999999999994E-5</v>
      </c>
    </row>
    <row r="341" spans="1:10" x14ac:dyDescent="0.35">
      <c r="A341">
        <v>75</v>
      </c>
      <c r="B341">
        <v>1997</v>
      </c>
      <c r="C341">
        <v>8.3019999999999996</v>
      </c>
      <c r="D341">
        <v>1.92E-4</v>
      </c>
      <c r="E341">
        <v>0.72199999999999998</v>
      </c>
      <c r="F341" s="16">
        <v>5.2599999999999998E-5</v>
      </c>
      <c r="G341">
        <v>0.99</v>
      </c>
      <c r="H341">
        <v>4.5800000000000002E-5</v>
      </c>
      <c r="I341">
        <v>3.49</v>
      </c>
      <c r="J341" s="16">
        <v>9.2299999999999994E-5</v>
      </c>
    </row>
    <row r="342" spans="1:10" x14ac:dyDescent="0.35">
      <c r="A342">
        <v>75</v>
      </c>
      <c r="B342">
        <v>1998</v>
      </c>
      <c r="C342">
        <v>8.3019999999999996</v>
      </c>
      <c r="D342">
        <v>1.93E-4</v>
      </c>
      <c r="E342">
        <v>0.72199999999999998</v>
      </c>
      <c r="F342" s="16">
        <v>5.2599999999999998E-5</v>
      </c>
      <c r="G342">
        <v>0.99</v>
      </c>
      <c r="H342">
        <v>4.5800000000000002E-5</v>
      </c>
      <c r="I342">
        <v>3.49</v>
      </c>
      <c r="J342" s="16">
        <v>9.2299999999999994E-5</v>
      </c>
    </row>
    <row r="343" spans="1:10" x14ac:dyDescent="0.35">
      <c r="A343">
        <v>75</v>
      </c>
      <c r="B343">
        <v>1999</v>
      </c>
      <c r="C343">
        <v>5.308389</v>
      </c>
      <c r="D343">
        <v>1.2300000000000001E-4</v>
      </c>
      <c r="E343">
        <v>0.41739199999999999</v>
      </c>
      <c r="F343" s="16">
        <v>3.04E-5</v>
      </c>
      <c r="G343">
        <v>0.99</v>
      </c>
      <c r="H343">
        <v>4.5800000000000002E-5</v>
      </c>
      <c r="I343">
        <v>3.49</v>
      </c>
      <c r="J343" s="16">
        <v>9.2299999999999994E-5</v>
      </c>
    </row>
    <row r="344" spans="1:10" x14ac:dyDescent="0.35">
      <c r="A344">
        <v>75</v>
      </c>
      <c r="B344">
        <v>2000</v>
      </c>
      <c r="C344">
        <v>5.3985890000000003</v>
      </c>
      <c r="D344">
        <v>1.25E-4</v>
      </c>
      <c r="E344">
        <v>0.19836300000000001</v>
      </c>
      <c r="F344" s="16">
        <v>1.4399999999999999E-5</v>
      </c>
      <c r="G344">
        <v>0.99</v>
      </c>
      <c r="H344">
        <v>4.5800000000000002E-5</v>
      </c>
      <c r="I344">
        <v>3.49</v>
      </c>
      <c r="J344" s="16">
        <v>9.2299999999999994E-5</v>
      </c>
    </row>
    <row r="345" spans="1:10" x14ac:dyDescent="0.35">
      <c r="A345">
        <v>75</v>
      </c>
      <c r="B345">
        <v>2001</v>
      </c>
      <c r="C345">
        <v>5.367991</v>
      </c>
      <c r="D345">
        <v>1.2400000000000001E-4</v>
      </c>
      <c r="E345">
        <v>0.26708100000000001</v>
      </c>
      <c r="F345" s="16">
        <v>1.9400000000000001E-5</v>
      </c>
      <c r="G345">
        <v>0.99</v>
      </c>
      <c r="H345">
        <v>4.5800000000000002E-5</v>
      </c>
      <c r="I345">
        <v>3.49</v>
      </c>
      <c r="J345" s="16">
        <v>9.2299999999999994E-5</v>
      </c>
    </row>
    <row r="346" spans="1:10" x14ac:dyDescent="0.35">
      <c r="A346">
        <v>75</v>
      </c>
      <c r="B346">
        <v>2002</v>
      </c>
      <c r="C346">
        <v>5.179786</v>
      </c>
      <c r="D346">
        <v>1.2E-4</v>
      </c>
      <c r="E346">
        <v>0.25896000000000002</v>
      </c>
      <c r="F346" s="16">
        <v>1.88E-5</v>
      </c>
      <c r="G346">
        <v>0.99</v>
      </c>
      <c r="H346">
        <v>4.5800000000000002E-5</v>
      </c>
      <c r="I346">
        <v>3.49</v>
      </c>
      <c r="J346" s="16">
        <v>9.2299999999999994E-5</v>
      </c>
    </row>
    <row r="347" spans="1:10" x14ac:dyDescent="0.35">
      <c r="A347">
        <v>75</v>
      </c>
      <c r="B347">
        <v>2003</v>
      </c>
      <c r="C347">
        <v>5.179786</v>
      </c>
      <c r="D347">
        <v>1.2E-4</v>
      </c>
      <c r="E347">
        <v>0.25896000000000002</v>
      </c>
      <c r="F347" s="16">
        <v>1.88E-5</v>
      </c>
      <c r="G347">
        <v>0.99</v>
      </c>
      <c r="H347">
        <v>4.5800000000000002E-5</v>
      </c>
      <c r="I347">
        <v>3.49</v>
      </c>
      <c r="J347" s="16">
        <v>9.2299999999999994E-5</v>
      </c>
    </row>
    <row r="348" spans="1:10" x14ac:dyDescent="0.35">
      <c r="A348">
        <v>75</v>
      </c>
      <c r="B348">
        <v>2004</v>
      </c>
      <c r="C348">
        <v>4.6529189999999998</v>
      </c>
      <c r="D348" s="16">
        <v>8.5000000000000006E-5</v>
      </c>
      <c r="E348">
        <v>0.17105600000000001</v>
      </c>
      <c r="F348" s="16">
        <v>1.2500000000000001E-5</v>
      </c>
      <c r="G348">
        <v>0.46</v>
      </c>
      <c r="H348">
        <v>3.3300000000000003E-5</v>
      </c>
      <c r="I348">
        <v>3.23</v>
      </c>
      <c r="J348" s="16">
        <v>8.5500000000000005E-5</v>
      </c>
    </row>
    <row r="349" spans="1:10" x14ac:dyDescent="0.35">
      <c r="A349">
        <v>75</v>
      </c>
      <c r="B349">
        <v>2005</v>
      </c>
      <c r="C349">
        <v>4.5518270000000003</v>
      </c>
      <c r="D349" s="16">
        <v>7.3200000000000004E-5</v>
      </c>
      <c r="E349">
        <v>0.190972</v>
      </c>
      <c r="F349" s="16">
        <v>1.4E-5</v>
      </c>
      <c r="G349">
        <v>0.28000000000000003</v>
      </c>
      <c r="H349">
        <v>2.9200000000000002E-5</v>
      </c>
      <c r="I349">
        <v>3.14</v>
      </c>
      <c r="J349" s="16">
        <v>8.3300000000000005E-5</v>
      </c>
    </row>
    <row r="350" spans="1:10" x14ac:dyDescent="0.35">
      <c r="A350">
        <v>75</v>
      </c>
      <c r="B350">
        <v>2006</v>
      </c>
      <c r="C350">
        <v>4.5518270000000003</v>
      </c>
      <c r="D350" s="16">
        <v>6.7700000000000006E-5</v>
      </c>
      <c r="E350">
        <v>0.190972</v>
      </c>
      <c r="F350" s="16">
        <v>1.4E-5</v>
      </c>
      <c r="G350">
        <v>0.19</v>
      </c>
      <c r="H350">
        <v>2.7100000000000001E-5</v>
      </c>
      <c r="I350">
        <v>3.09</v>
      </c>
      <c r="J350" s="16">
        <v>8.2100000000000003E-5</v>
      </c>
    </row>
    <row r="351" spans="1:10" x14ac:dyDescent="0.35">
      <c r="A351">
        <v>75</v>
      </c>
      <c r="B351">
        <v>2007</v>
      </c>
      <c r="C351">
        <v>4.0765969999999996</v>
      </c>
      <c r="D351" s="16">
        <v>6.0600000000000003E-5</v>
      </c>
      <c r="E351">
        <v>0.19878699999999999</v>
      </c>
      <c r="F351" s="16">
        <v>1.4600000000000001E-5</v>
      </c>
      <c r="G351">
        <v>0.19</v>
      </c>
      <c r="H351">
        <v>2.7100000000000001E-5</v>
      </c>
      <c r="I351">
        <v>3.09</v>
      </c>
      <c r="J351" s="16">
        <v>8.2100000000000003E-5</v>
      </c>
    </row>
    <row r="352" spans="1:10" x14ac:dyDescent="0.35">
      <c r="A352">
        <v>75</v>
      </c>
      <c r="B352">
        <v>2008</v>
      </c>
      <c r="C352">
        <v>2.9681449999999998</v>
      </c>
      <c r="D352" s="16">
        <v>3.8999999999999999E-5</v>
      </c>
      <c r="E352">
        <v>0.17113200000000001</v>
      </c>
      <c r="F352" s="16">
        <v>1.26E-5</v>
      </c>
      <c r="G352">
        <v>0.1</v>
      </c>
      <c r="H352">
        <v>2.5000000000000001E-5</v>
      </c>
      <c r="I352">
        <v>3.05</v>
      </c>
      <c r="J352">
        <v>8.1000000000000004E-5</v>
      </c>
    </row>
    <row r="353" spans="1:10" x14ac:dyDescent="0.35">
      <c r="A353">
        <v>75</v>
      </c>
      <c r="B353">
        <v>2009</v>
      </c>
      <c r="C353">
        <v>2.9646690000000002</v>
      </c>
      <c r="D353" s="16">
        <v>3.8999999999999999E-5</v>
      </c>
      <c r="E353">
        <v>0.17356099999999999</v>
      </c>
      <c r="F353" s="16">
        <v>1.2799999999999999E-5</v>
      </c>
      <c r="G353">
        <v>0.1</v>
      </c>
      <c r="H353">
        <v>2.5000000000000001E-5</v>
      </c>
      <c r="I353">
        <v>3.05</v>
      </c>
      <c r="J353">
        <v>8.1000000000000004E-5</v>
      </c>
    </row>
    <row r="354" spans="1:10" x14ac:dyDescent="0.35">
      <c r="A354">
        <v>75</v>
      </c>
      <c r="B354">
        <v>2010</v>
      </c>
      <c r="C354">
        <v>2.936823</v>
      </c>
      <c r="D354" s="16">
        <v>3.8600000000000003E-5</v>
      </c>
      <c r="E354">
        <v>0.16720699999999999</v>
      </c>
      <c r="F354" s="16">
        <v>1.2300000000000001E-5</v>
      </c>
      <c r="G354">
        <v>0.1</v>
      </c>
      <c r="H354">
        <v>2.5000000000000001E-5</v>
      </c>
      <c r="I354">
        <v>3.05</v>
      </c>
      <c r="J354">
        <v>8.1000000000000004E-5</v>
      </c>
    </row>
    <row r="355" spans="1:10" x14ac:dyDescent="0.35">
      <c r="A355">
        <v>75</v>
      </c>
      <c r="B355">
        <v>2011</v>
      </c>
      <c r="C355">
        <v>2.9031069999999999</v>
      </c>
      <c r="D355" s="16">
        <v>3.82E-5</v>
      </c>
      <c r="E355">
        <v>0.15942600000000001</v>
      </c>
      <c r="F355" s="16">
        <v>1.17E-5</v>
      </c>
      <c r="G355">
        <v>0.1</v>
      </c>
      <c r="H355">
        <v>2.5000000000000001E-5</v>
      </c>
      <c r="I355">
        <v>3.05</v>
      </c>
      <c r="J355">
        <v>8.1000000000000004E-5</v>
      </c>
    </row>
    <row r="356" spans="1:10" x14ac:dyDescent="0.35">
      <c r="A356">
        <v>75</v>
      </c>
      <c r="B356">
        <v>2012</v>
      </c>
      <c r="C356">
        <v>2.9031069999999999</v>
      </c>
      <c r="D356" s="16">
        <v>3.82E-5</v>
      </c>
      <c r="E356">
        <v>0.15942600000000001</v>
      </c>
      <c r="F356" s="16">
        <v>1.17E-5</v>
      </c>
      <c r="G356">
        <v>0.1</v>
      </c>
      <c r="H356">
        <v>2.5000000000000001E-5</v>
      </c>
      <c r="I356">
        <v>3.05</v>
      </c>
      <c r="J356">
        <v>8.1000000000000004E-5</v>
      </c>
    </row>
    <row r="357" spans="1:10" x14ac:dyDescent="0.35">
      <c r="A357">
        <v>75</v>
      </c>
      <c r="B357">
        <v>2013</v>
      </c>
      <c r="C357">
        <v>2.632101</v>
      </c>
      <c r="D357" s="16">
        <v>3.4600000000000001E-5</v>
      </c>
      <c r="E357">
        <v>3.0183000000000001E-2</v>
      </c>
      <c r="F357" s="16">
        <v>2.8200000000000001E-6</v>
      </c>
      <c r="G357">
        <v>0.1</v>
      </c>
      <c r="H357">
        <v>2.5000000000000001E-5</v>
      </c>
      <c r="I357">
        <v>3.05</v>
      </c>
      <c r="J357">
        <v>8.1000000000000004E-5</v>
      </c>
    </row>
    <row r="358" spans="1:10" x14ac:dyDescent="0.35">
      <c r="A358">
        <v>75</v>
      </c>
      <c r="B358">
        <v>2014</v>
      </c>
      <c r="C358">
        <v>2.6883210000000002</v>
      </c>
      <c r="D358" s="16">
        <v>3.5299999999999997E-5</v>
      </c>
      <c r="E358">
        <v>3.8381999999999999E-2</v>
      </c>
      <c r="F358" s="16">
        <v>3.58E-6</v>
      </c>
      <c r="G358">
        <v>0.1</v>
      </c>
      <c r="H358">
        <v>2.5000000000000001E-5</v>
      </c>
      <c r="I358">
        <v>3.05</v>
      </c>
      <c r="J358">
        <v>8.1000000000000004E-5</v>
      </c>
    </row>
    <row r="359" spans="1:10" x14ac:dyDescent="0.35">
      <c r="A359">
        <v>75</v>
      </c>
      <c r="B359">
        <v>2015</v>
      </c>
      <c r="C359">
        <v>2.6955330000000002</v>
      </c>
      <c r="D359" s="16">
        <v>3.54E-5</v>
      </c>
      <c r="E359">
        <v>3.5501999999999999E-2</v>
      </c>
      <c r="F359" s="16">
        <v>3.3100000000000001E-6</v>
      </c>
      <c r="G359">
        <v>0.1</v>
      </c>
      <c r="H359">
        <v>2.5000000000000001E-5</v>
      </c>
      <c r="I359">
        <v>3.05</v>
      </c>
      <c r="J359">
        <v>8.1000000000000004E-5</v>
      </c>
    </row>
    <row r="360" spans="1:10" x14ac:dyDescent="0.35">
      <c r="A360">
        <v>75</v>
      </c>
      <c r="B360">
        <v>2016</v>
      </c>
      <c r="C360">
        <v>2.7574529999999999</v>
      </c>
      <c r="D360" s="16">
        <v>3.6300000000000001E-5</v>
      </c>
      <c r="E360">
        <v>5.5344999999999998E-2</v>
      </c>
      <c r="F360" s="16">
        <v>5.1599999999999997E-6</v>
      </c>
      <c r="G360">
        <v>0.1</v>
      </c>
      <c r="H360">
        <v>2.5000000000000001E-5</v>
      </c>
      <c r="I360">
        <v>3.05</v>
      </c>
      <c r="J360">
        <v>8.1000000000000004E-5</v>
      </c>
    </row>
    <row r="361" spans="1:10" x14ac:dyDescent="0.35">
      <c r="A361">
        <v>75</v>
      </c>
      <c r="B361">
        <v>2017</v>
      </c>
      <c r="C361">
        <v>2.7574529999999999</v>
      </c>
      <c r="D361" s="16">
        <v>3.6199999999999999E-5</v>
      </c>
      <c r="E361">
        <v>1.3065E-2</v>
      </c>
      <c r="F361" s="16">
        <v>1.22E-6</v>
      </c>
      <c r="G361">
        <v>0.1</v>
      </c>
      <c r="H361">
        <v>2.5000000000000001E-5</v>
      </c>
      <c r="I361">
        <v>3.05</v>
      </c>
      <c r="J361">
        <v>8.1000000000000004E-5</v>
      </c>
    </row>
    <row r="362" spans="1:10" x14ac:dyDescent="0.35">
      <c r="A362">
        <v>75</v>
      </c>
      <c r="B362">
        <v>2018</v>
      </c>
      <c r="C362">
        <v>2.7574529999999999</v>
      </c>
      <c r="D362" s="16">
        <v>3.6199999999999999E-5</v>
      </c>
      <c r="E362">
        <v>1.3065E-2</v>
      </c>
      <c r="F362" s="16">
        <v>1.22E-6</v>
      </c>
      <c r="G362">
        <v>0.1</v>
      </c>
      <c r="H362">
        <v>2.5000000000000001E-5</v>
      </c>
      <c r="I362">
        <v>3.05</v>
      </c>
      <c r="J362">
        <v>8.1000000000000004E-5</v>
      </c>
    </row>
    <row r="363" spans="1:10" x14ac:dyDescent="0.35">
      <c r="A363">
        <v>75</v>
      </c>
      <c r="B363">
        <v>2019</v>
      </c>
      <c r="C363">
        <v>2.7574529999999999</v>
      </c>
      <c r="D363" s="16">
        <v>3.6199999999999999E-5</v>
      </c>
      <c r="E363">
        <v>1.3065E-2</v>
      </c>
      <c r="F363" s="16">
        <v>1.22E-6</v>
      </c>
      <c r="G363">
        <v>0.1</v>
      </c>
      <c r="H363">
        <v>2.5000000000000001E-5</v>
      </c>
      <c r="I363">
        <v>3.05</v>
      </c>
      <c r="J363">
        <v>8.1000000000000004E-5</v>
      </c>
    </row>
    <row r="364" spans="1:10" x14ac:dyDescent="0.35">
      <c r="A364">
        <v>75</v>
      </c>
      <c r="B364">
        <v>2020</v>
      </c>
      <c r="C364">
        <v>2.7574529999999999</v>
      </c>
      <c r="D364" s="16">
        <v>3.6199999999999999E-5</v>
      </c>
      <c r="E364">
        <v>1.3065E-2</v>
      </c>
      <c r="F364" s="16">
        <v>1.22E-6</v>
      </c>
      <c r="G364">
        <v>0.1</v>
      </c>
      <c r="H364">
        <v>2.5000000000000001E-5</v>
      </c>
      <c r="I364">
        <v>3.05</v>
      </c>
      <c r="J364">
        <v>8.1000000000000004E-5</v>
      </c>
    </row>
    <row r="365" spans="1:10" x14ac:dyDescent="0.35">
      <c r="A365">
        <v>75</v>
      </c>
      <c r="B365">
        <v>2021</v>
      </c>
      <c r="C365">
        <v>2.7574529999999999</v>
      </c>
      <c r="D365" s="16">
        <v>3.6199999999999999E-5</v>
      </c>
      <c r="E365">
        <v>1.3065E-2</v>
      </c>
      <c r="F365" s="16">
        <v>1.22E-6</v>
      </c>
      <c r="G365">
        <v>0.1</v>
      </c>
      <c r="H365">
        <v>2.5000000000000001E-5</v>
      </c>
      <c r="I365">
        <v>3.05</v>
      </c>
      <c r="J365">
        <v>8.1000000000000004E-5</v>
      </c>
    </row>
    <row r="366" spans="1:10" x14ac:dyDescent="0.35">
      <c r="A366">
        <v>75</v>
      </c>
      <c r="B366">
        <v>2022</v>
      </c>
      <c r="C366">
        <v>2.7574529999999999</v>
      </c>
      <c r="D366" s="16">
        <v>3.6199999999999999E-5</v>
      </c>
      <c r="E366">
        <v>1.3065E-2</v>
      </c>
      <c r="F366" s="16">
        <v>1.22E-6</v>
      </c>
      <c r="G366">
        <v>0.1</v>
      </c>
      <c r="H366">
        <v>2.5000000000000001E-5</v>
      </c>
      <c r="I366">
        <v>3.05</v>
      </c>
      <c r="J366">
        <v>8.1000000000000004E-5</v>
      </c>
    </row>
    <row r="367" spans="1:10" x14ac:dyDescent="0.35">
      <c r="A367">
        <v>75</v>
      </c>
      <c r="B367">
        <v>2023</v>
      </c>
      <c r="C367">
        <v>2.7574529999999999</v>
      </c>
      <c r="D367" s="16">
        <v>3.6199999999999999E-5</v>
      </c>
      <c r="E367">
        <v>1.3065E-2</v>
      </c>
      <c r="F367" s="16">
        <v>1.22E-6</v>
      </c>
      <c r="G367">
        <v>0.1</v>
      </c>
      <c r="H367">
        <v>2.5000000000000001E-5</v>
      </c>
      <c r="I367">
        <v>3.05</v>
      </c>
      <c r="J367">
        <v>8.1000000000000004E-5</v>
      </c>
    </row>
    <row r="368" spans="1:10" x14ac:dyDescent="0.35">
      <c r="A368">
        <v>75</v>
      </c>
      <c r="B368">
        <v>2024</v>
      </c>
      <c r="C368">
        <v>2.7574529999999999</v>
      </c>
      <c r="D368" s="16">
        <v>3.6199999999999999E-5</v>
      </c>
      <c r="E368">
        <v>1.3065E-2</v>
      </c>
      <c r="F368" s="16">
        <v>1.22E-6</v>
      </c>
      <c r="G368">
        <v>0.1</v>
      </c>
      <c r="H368">
        <v>2.5000000000000001E-5</v>
      </c>
      <c r="I368">
        <v>3.05</v>
      </c>
      <c r="J368">
        <v>8.1000000000000004E-5</v>
      </c>
    </row>
    <row r="369" spans="1:10" x14ac:dyDescent="0.35">
      <c r="A369">
        <v>75</v>
      </c>
      <c r="B369">
        <v>2025</v>
      </c>
      <c r="C369">
        <v>2.7574529999999999</v>
      </c>
      <c r="D369" s="16">
        <v>3.6199999999999999E-5</v>
      </c>
      <c r="E369">
        <v>1.3065E-2</v>
      </c>
      <c r="F369" s="16">
        <v>1.22E-6</v>
      </c>
      <c r="G369">
        <v>0.1</v>
      </c>
      <c r="H369">
        <v>2.5000000000000001E-5</v>
      </c>
      <c r="I369">
        <v>3.05</v>
      </c>
      <c r="J369">
        <v>8.1000000000000004E-5</v>
      </c>
    </row>
    <row r="370" spans="1:10" x14ac:dyDescent="0.35">
      <c r="A370">
        <v>75</v>
      </c>
      <c r="B370">
        <v>2026</v>
      </c>
      <c r="C370">
        <v>2.7574529999999999</v>
      </c>
      <c r="D370" s="16">
        <v>3.6199999999999999E-5</v>
      </c>
      <c r="E370">
        <v>1.3065E-2</v>
      </c>
      <c r="F370" s="16">
        <v>1.22E-6</v>
      </c>
      <c r="G370">
        <v>0.1</v>
      </c>
      <c r="H370">
        <v>2.5000000000000001E-5</v>
      </c>
      <c r="I370">
        <v>3.05</v>
      </c>
      <c r="J370">
        <v>8.1000000000000004E-5</v>
      </c>
    </row>
    <row r="371" spans="1:10" x14ac:dyDescent="0.35">
      <c r="A371">
        <v>75</v>
      </c>
      <c r="B371">
        <v>2027</v>
      </c>
      <c r="C371">
        <v>2.7574529999999999</v>
      </c>
      <c r="D371" s="16">
        <v>3.6199999999999999E-5</v>
      </c>
      <c r="E371">
        <v>1.3065E-2</v>
      </c>
      <c r="F371" s="16">
        <v>1.22E-6</v>
      </c>
      <c r="G371">
        <v>0.1</v>
      </c>
      <c r="H371">
        <v>2.5000000000000001E-5</v>
      </c>
      <c r="I371">
        <v>3.05</v>
      </c>
      <c r="J371">
        <v>8.1000000000000004E-5</v>
      </c>
    </row>
    <row r="372" spans="1:10" x14ac:dyDescent="0.35">
      <c r="A372">
        <v>75</v>
      </c>
      <c r="B372">
        <v>2028</v>
      </c>
      <c r="C372">
        <v>2.7574529999999999</v>
      </c>
      <c r="D372" s="16">
        <v>3.6199999999999999E-5</v>
      </c>
      <c r="E372">
        <v>1.3065E-2</v>
      </c>
      <c r="F372" s="16">
        <v>1.22E-6</v>
      </c>
      <c r="G372">
        <v>0.1</v>
      </c>
      <c r="H372">
        <v>2.5000000000000001E-5</v>
      </c>
      <c r="I372">
        <v>3.05</v>
      </c>
      <c r="J372">
        <v>8.1000000000000004E-5</v>
      </c>
    </row>
    <row r="373" spans="1:10" x14ac:dyDescent="0.35">
      <c r="A373">
        <v>75</v>
      </c>
      <c r="B373">
        <v>2029</v>
      </c>
      <c r="C373">
        <v>2.7574529999999999</v>
      </c>
      <c r="D373" s="16">
        <v>3.6199999999999999E-5</v>
      </c>
      <c r="E373">
        <v>1.3065E-2</v>
      </c>
      <c r="F373" s="16">
        <v>1.22E-6</v>
      </c>
      <c r="G373">
        <v>0.1</v>
      </c>
      <c r="H373">
        <v>2.5000000000000001E-5</v>
      </c>
      <c r="I373">
        <v>3.05</v>
      </c>
      <c r="J373">
        <v>8.1000000000000004E-5</v>
      </c>
    </row>
    <row r="374" spans="1:10" x14ac:dyDescent="0.35">
      <c r="A374">
        <v>75</v>
      </c>
      <c r="B374">
        <v>2030</v>
      </c>
      <c r="C374">
        <v>2.7574529999999999</v>
      </c>
      <c r="D374" s="16">
        <v>3.6199999999999999E-5</v>
      </c>
      <c r="E374">
        <v>1.3065E-2</v>
      </c>
      <c r="F374" s="16">
        <v>1.22E-6</v>
      </c>
      <c r="G374">
        <v>0.1</v>
      </c>
      <c r="H374">
        <v>2.5000000000000001E-5</v>
      </c>
      <c r="I374">
        <v>3.05</v>
      </c>
      <c r="J374">
        <v>8.1000000000000004E-5</v>
      </c>
    </row>
    <row r="375" spans="1:10" x14ac:dyDescent="0.35">
      <c r="A375">
        <v>75</v>
      </c>
      <c r="B375">
        <v>2031</v>
      </c>
      <c r="C375">
        <v>2.7574529999999999</v>
      </c>
      <c r="D375" s="16">
        <v>3.6199999999999999E-5</v>
      </c>
      <c r="E375">
        <v>1.3065E-2</v>
      </c>
      <c r="F375" s="16">
        <v>1.22E-6</v>
      </c>
      <c r="G375">
        <v>0.1</v>
      </c>
      <c r="H375">
        <v>2.5000000000000001E-5</v>
      </c>
      <c r="I375">
        <v>3.05</v>
      </c>
      <c r="J375">
        <v>8.1000000000000004E-5</v>
      </c>
    </row>
    <row r="376" spans="1:10" x14ac:dyDescent="0.35">
      <c r="A376">
        <v>75</v>
      </c>
      <c r="B376">
        <v>2032</v>
      </c>
      <c r="C376">
        <v>2.7574529999999999</v>
      </c>
      <c r="D376" s="16">
        <v>3.6199999999999999E-5</v>
      </c>
      <c r="E376">
        <v>1.3065E-2</v>
      </c>
      <c r="F376" s="16">
        <v>1.22E-6</v>
      </c>
      <c r="G376">
        <v>0.1</v>
      </c>
      <c r="H376">
        <v>2.5000000000000001E-5</v>
      </c>
      <c r="I376">
        <v>3.05</v>
      </c>
      <c r="J376">
        <v>8.1000000000000004E-5</v>
      </c>
    </row>
    <row r="377" spans="1:10" x14ac:dyDescent="0.35">
      <c r="A377">
        <v>75</v>
      </c>
      <c r="B377">
        <v>2033</v>
      </c>
      <c r="C377">
        <v>2.7574529999999999</v>
      </c>
      <c r="D377" s="16">
        <v>3.6199999999999999E-5</v>
      </c>
      <c r="E377">
        <v>1.3065E-2</v>
      </c>
      <c r="F377" s="16">
        <v>1.22E-6</v>
      </c>
      <c r="G377">
        <v>0.1</v>
      </c>
      <c r="H377">
        <v>2.5000000000000001E-5</v>
      </c>
      <c r="I377">
        <v>3.05</v>
      </c>
      <c r="J377">
        <v>8.1000000000000004E-5</v>
      </c>
    </row>
    <row r="378" spans="1:10" x14ac:dyDescent="0.35">
      <c r="A378">
        <v>75</v>
      </c>
      <c r="B378">
        <v>2034</v>
      </c>
      <c r="C378">
        <v>2.7574529999999999</v>
      </c>
      <c r="D378" s="16">
        <v>3.6199999999999999E-5</v>
      </c>
      <c r="E378">
        <v>1.3065E-2</v>
      </c>
      <c r="F378" s="16">
        <v>1.22E-6</v>
      </c>
      <c r="G378">
        <v>0.1</v>
      </c>
      <c r="H378">
        <v>2.5000000000000001E-5</v>
      </c>
      <c r="I378">
        <v>3.05</v>
      </c>
      <c r="J378">
        <v>8.1000000000000004E-5</v>
      </c>
    </row>
    <row r="379" spans="1:10" x14ac:dyDescent="0.35">
      <c r="A379">
        <v>75</v>
      </c>
      <c r="B379">
        <v>2035</v>
      </c>
      <c r="C379">
        <v>2.7574529999999999</v>
      </c>
      <c r="D379" s="16">
        <v>3.6199999999999999E-5</v>
      </c>
      <c r="E379">
        <v>1.3065E-2</v>
      </c>
      <c r="F379" s="16">
        <v>1.22E-6</v>
      </c>
      <c r="G379">
        <v>0.1</v>
      </c>
      <c r="H379">
        <v>2.5000000000000001E-5</v>
      </c>
      <c r="I379">
        <v>3.05</v>
      </c>
      <c r="J379">
        <v>8.1000000000000004E-5</v>
      </c>
    </row>
    <row r="380" spans="1:10" x14ac:dyDescent="0.35">
      <c r="A380">
        <v>75</v>
      </c>
      <c r="B380">
        <v>2036</v>
      </c>
      <c r="C380">
        <v>2.7574529999999999</v>
      </c>
      <c r="D380" s="16">
        <v>3.6199999999999999E-5</v>
      </c>
      <c r="E380">
        <v>1.3065E-2</v>
      </c>
      <c r="F380" s="16">
        <v>1.22E-6</v>
      </c>
      <c r="G380">
        <v>0.1</v>
      </c>
      <c r="H380">
        <v>2.5000000000000001E-5</v>
      </c>
      <c r="I380">
        <v>3.05</v>
      </c>
      <c r="J380">
        <v>8.1000000000000004E-5</v>
      </c>
    </row>
    <row r="381" spans="1:10" x14ac:dyDescent="0.35">
      <c r="A381">
        <v>75</v>
      </c>
      <c r="B381">
        <v>2037</v>
      </c>
      <c r="C381">
        <v>2.7574529999999999</v>
      </c>
      <c r="D381" s="16">
        <v>3.6199999999999999E-5</v>
      </c>
      <c r="E381">
        <v>1.3065E-2</v>
      </c>
      <c r="F381" s="16">
        <v>1.22E-6</v>
      </c>
      <c r="G381">
        <v>0.1</v>
      </c>
      <c r="H381">
        <v>2.5000000000000001E-5</v>
      </c>
      <c r="I381">
        <v>3.05</v>
      </c>
      <c r="J381">
        <v>8.1000000000000004E-5</v>
      </c>
    </row>
    <row r="382" spans="1:10" x14ac:dyDescent="0.35">
      <c r="A382">
        <v>75</v>
      </c>
      <c r="B382">
        <v>2038</v>
      </c>
      <c r="C382">
        <v>2.7574529999999999</v>
      </c>
      <c r="D382" s="16">
        <v>3.6199999999999999E-5</v>
      </c>
      <c r="E382">
        <v>1.3065E-2</v>
      </c>
      <c r="F382" s="16">
        <v>1.22E-6</v>
      </c>
      <c r="G382">
        <v>0.1</v>
      </c>
      <c r="H382">
        <v>2.5000000000000001E-5</v>
      </c>
      <c r="I382">
        <v>3.05</v>
      </c>
      <c r="J382">
        <v>8.1000000000000004E-5</v>
      </c>
    </row>
    <row r="383" spans="1:10" x14ac:dyDescent="0.35">
      <c r="A383">
        <v>75</v>
      </c>
      <c r="B383">
        <v>2039</v>
      </c>
      <c r="C383">
        <v>2.7574529999999999</v>
      </c>
      <c r="D383" s="16">
        <v>3.6199999999999999E-5</v>
      </c>
      <c r="E383">
        <v>1.3065E-2</v>
      </c>
      <c r="F383" s="16">
        <v>1.22E-6</v>
      </c>
      <c r="G383">
        <v>0.1</v>
      </c>
      <c r="H383">
        <v>2.5000000000000001E-5</v>
      </c>
      <c r="I383">
        <v>3.05</v>
      </c>
      <c r="J383">
        <v>8.1000000000000004E-5</v>
      </c>
    </row>
    <row r="384" spans="1:10" x14ac:dyDescent="0.35">
      <c r="A384">
        <v>75</v>
      </c>
      <c r="B384">
        <v>2040</v>
      </c>
      <c r="C384">
        <v>2.7574529999999999</v>
      </c>
      <c r="D384" s="16">
        <v>3.6199999999999999E-5</v>
      </c>
      <c r="E384">
        <v>1.3065E-2</v>
      </c>
      <c r="F384" s="16">
        <v>1.22E-6</v>
      </c>
      <c r="G384">
        <v>0.1</v>
      </c>
      <c r="H384">
        <v>2.5000000000000001E-5</v>
      </c>
      <c r="I384">
        <v>3.05</v>
      </c>
      <c r="J384">
        <v>8.1000000000000004E-5</v>
      </c>
    </row>
    <row r="385" spans="1:10" x14ac:dyDescent="0.35">
      <c r="A385">
        <v>75</v>
      </c>
      <c r="B385">
        <v>2041</v>
      </c>
      <c r="C385">
        <v>2.7574529999999999</v>
      </c>
      <c r="D385" s="16">
        <v>3.6199999999999999E-5</v>
      </c>
      <c r="E385">
        <v>1.3065E-2</v>
      </c>
      <c r="F385" s="16">
        <v>1.22E-6</v>
      </c>
      <c r="G385">
        <v>0.1</v>
      </c>
      <c r="H385">
        <v>2.5000000000000001E-5</v>
      </c>
      <c r="I385">
        <v>3.05</v>
      </c>
      <c r="J385">
        <v>8.1000000000000004E-5</v>
      </c>
    </row>
    <row r="386" spans="1:10" x14ac:dyDescent="0.35">
      <c r="A386">
        <v>75</v>
      </c>
      <c r="B386">
        <v>2042</v>
      </c>
      <c r="C386">
        <v>2.7574529999999999</v>
      </c>
      <c r="D386" s="16">
        <v>3.6199999999999999E-5</v>
      </c>
      <c r="E386">
        <v>1.3065E-2</v>
      </c>
      <c r="F386" s="16">
        <v>1.22E-6</v>
      </c>
      <c r="G386">
        <v>0.1</v>
      </c>
      <c r="H386">
        <v>2.5000000000000001E-5</v>
      </c>
      <c r="I386">
        <v>3.05</v>
      </c>
      <c r="J386">
        <v>8.1000000000000004E-5</v>
      </c>
    </row>
    <row r="387" spans="1:10" x14ac:dyDescent="0.35">
      <c r="A387">
        <v>75</v>
      </c>
      <c r="B387">
        <v>2043</v>
      </c>
      <c r="C387">
        <v>2.7574529999999999</v>
      </c>
      <c r="D387" s="16">
        <v>3.6199999999999999E-5</v>
      </c>
      <c r="E387">
        <v>1.3065E-2</v>
      </c>
      <c r="F387" s="16">
        <v>1.22E-6</v>
      </c>
      <c r="G387">
        <v>0.1</v>
      </c>
      <c r="H387">
        <v>2.5000000000000001E-5</v>
      </c>
      <c r="I387">
        <v>3.05</v>
      </c>
      <c r="J387">
        <v>8.1000000000000004E-5</v>
      </c>
    </row>
    <row r="388" spans="1:10" x14ac:dyDescent="0.35">
      <c r="A388">
        <v>75</v>
      </c>
      <c r="B388">
        <v>2044</v>
      </c>
      <c r="C388">
        <v>2.7574529999999999</v>
      </c>
      <c r="D388" s="16">
        <v>3.6199999999999999E-5</v>
      </c>
      <c r="E388">
        <v>1.3065E-2</v>
      </c>
      <c r="F388" s="16">
        <v>1.22E-6</v>
      </c>
      <c r="G388">
        <v>0.1</v>
      </c>
      <c r="H388">
        <v>2.5000000000000001E-5</v>
      </c>
      <c r="I388">
        <v>3.05</v>
      </c>
      <c r="J388">
        <v>8.1000000000000004E-5</v>
      </c>
    </row>
    <row r="389" spans="1:10" x14ac:dyDescent="0.35">
      <c r="A389">
        <v>75</v>
      </c>
      <c r="B389">
        <v>2045</v>
      </c>
      <c r="C389">
        <v>2.7574529999999999</v>
      </c>
      <c r="D389" s="16">
        <v>3.6199999999999999E-5</v>
      </c>
      <c r="E389">
        <v>1.3065E-2</v>
      </c>
      <c r="F389" s="16">
        <v>1.22E-6</v>
      </c>
      <c r="G389">
        <v>0.1</v>
      </c>
      <c r="H389">
        <v>2.5000000000000001E-5</v>
      </c>
      <c r="I389">
        <v>3.05</v>
      </c>
      <c r="J389">
        <v>8.1000000000000004E-5</v>
      </c>
    </row>
    <row r="390" spans="1:10" x14ac:dyDescent="0.35">
      <c r="A390">
        <v>75</v>
      </c>
      <c r="B390">
        <v>2046</v>
      </c>
      <c r="C390">
        <v>2.7574529999999999</v>
      </c>
      <c r="D390" s="16">
        <v>3.6199999999999999E-5</v>
      </c>
      <c r="E390">
        <v>1.3065E-2</v>
      </c>
      <c r="F390" s="16">
        <v>1.22E-6</v>
      </c>
      <c r="G390">
        <v>0.1</v>
      </c>
      <c r="H390">
        <v>2.5000000000000001E-5</v>
      </c>
      <c r="I390">
        <v>3.05</v>
      </c>
      <c r="J390">
        <v>8.1000000000000004E-5</v>
      </c>
    </row>
    <row r="391" spans="1:10" x14ac:dyDescent="0.35">
      <c r="A391">
        <v>75</v>
      </c>
      <c r="B391">
        <v>2047</v>
      </c>
      <c r="C391">
        <v>2.7574529999999999</v>
      </c>
      <c r="D391" s="16">
        <v>3.6199999999999999E-5</v>
      </c>
      <c r="E391">
        <v>1.3065E-2</v>
      </c>
      <c r="F391" s="16">
        <v>1.22E-6</v>
      </c>
      <c r="G391">
        <v>0.1</v>
      </c>
      <c r="H391">
        <v>2.5000000000000001E-5</v>
      </c>
      <c r="I391">
        <v>3.05</v>
      </c>
      <c r="J391">
        <v>8.1000000000000004E-5</v>
      </c>
    </row>
    <row r="392" spans="1:10" x14ac:dyDescent="0.35">
      <c r="A392">
        <v>75</v>
      </c>
      <c r="B392">
        <v>2048</v>
      </c>
      <c r="C392">
        <v>2.7574529999999999</v>
      </c>
      <c r="D392" s="16">
        <v>3.6199999999999999E-5</v>
      </c>
      <c r="E392">
        <v>1.3065E-2</v>
      </c>
      <c r="F392" s="16">
        <v>1.22E-6</v>
      </c>
      <c r="G392">
        <v>0.1</v>
      </c>
      <c r="H392">
        <v>2.5000000000000001E-5</v>
      </c>
      <c r="I392">
        <v>3.05</v>
      </c>
      <c r="J392">
        <v>8.1000000000000004E-5</v>
      </c>
    </row>
    <row r="393" spans="1:10" x14ac:dyDescent="0.35">
      <c r="A393">
        <v>75</v>
      </c>
      <c r="B393">
        <v>2049</v>
      </c>
      <c r="C393">
        <v>2.7574529999999999</v>
      </c>
      <c r="D393" s="16">
        <v>3.6199999999999999E-5</v>
      </c>
      <c r="E393">
        <v>1.3065E-2</v>
      </c>
      <c r="F393" s="16">
        <v>1.22E-6</v>
      </c>
      <c r="G393">
        <v>0.1</v>
      </c>
      <c r="H393">
        <v>2.5000000000000001E-5</v>
      </c>
      <c r="I393">
        <v>3.05</v>
      </c>
      <c r="J393">
        <v>8.1000000000000004E-5</v>
      </c>
    </row>
    <row r="394" spans="1:10" x14ac:dyDescent="0.35">
      <c r="A394">
        <v>75</v>
      </c>
      <c r="B394">
        <v>2050</v>
      </c>
      <c r="C394">
        <v>2.7574529999999999</v>
      </c>
      <c r="D394" s="16">
        <v>3.6199999999999999E-5</v>
      </c>
      <c r="E394">
        <v>1.3065E-2</v>
      </c>
      <c r="F394" s="16">
        <v>1.22E-6</v>
      </c>
      <c r="G394">
        <v>0.1</v>
      </c>
      <c r="H394">
        <v>2.5000000000000001E-5</v>
      </c>
      <c r="I394">
        <v>3.05</v>
      </c>
      <c r="J394">
        <v>8.1000000000000004E-5</v>
      </c>
    </row>
    <row r="395" spans="1:10" x14ac:dyDescent="0.35">
      <c r="A395">
        <v>100</v>
      </c>
      <c r="B395">
        <v>1920</v>
      </c>
      <c r="C395">
        <v>13</v>
      </c>
      <c r="D395">
        <v>3.01E-4</v>
      </c>
      <c r="E395">
        <v>0.84</v>
      </c>
      <c r="F395" s="16">
        <v>6.1099999999999994E-5</v>
      </c>
      <c r="G395">
        <v>1.44</v>
      </c>
      <c r="H395">
        <v>6.6600000000000006E-5</v>
      </c>
      <c r="I395">
        <v>4.8</v>
      </c>
      <c r="J395">
        <v>1.27E-4</v>
      </c>
    </row>
    <row r="396" spans="1:10" x14ac:dyDescent="0.35">
      <c r="A396">
        <v>100</v>
      </c>
      <c r="B396">
        <v>1921</v>
      </c>
      <c r="C396">
        <v>13</v>
      </c>
      <c r="D396">
        <v>3.01E-4</v>
      </c>
      <c r="E396">
        <v>0.84</v>
      </c>
      <c r="F396" s="16">
        <v>6.1099999999999994E-5</v>
      </c>
      <c r="G396">
        <v>1.44</v>
      </c>
      <c r="H396">
        <v>6.6600000000000006E-5</v>
      </c>
      <c r="I396">
        <v>4.8</v>
      </c>
      <c r="J396">
        <v>1.27E-4</v>
      </c>
    </row>
    <row r="397" spans="1:10" x14ac:dyDescent="0.35">
      <c r="A397">
        <v>100</v>
      </c>
      <c r="B397">
        <v>1922</v>
      </c>
      <c r="C397">
        <v>13</v>
      </c>
      <c r="D397">
        <v>3.01E-4</v>
      </c>
      <c r="E397">
        <v>0.84</v>
      </c>
      <c r="F397" s="16">
        <v>6.1099999999999994E-5</v>
      </c>
      <c r="G397">
        <v>1.44</v>
      </c>
      <c r="H397">
        <v>6.6600000000000006E-5</v>
      </c>
      <c r="I397">
        <v>4.8</v>
      </c>
      <c r="J397">
        <v>1.27E-4</v>
      </c>
    </row>
    <row r="398" spans="1:10" x14ac:dyDescent="0.35">
      <c r="A398">
        <v>100</v>
      </c>
      <c r="B398">
        <v>1923</v>
      </c>
      <c r="C398">
        <v>13</v>
      </c>
      <c r="D398">
        <v>3.01E-4</v>
      </c>
      <c r="E398">
        <v>0.84</v>
      </c>
      <c r="F398" s="16">
        <v>6.1099999999999994E-5</v>
      </c>
      <c r="G398">
        <v>1.44</v>
      </c>
      <c r="H398">
        <v>6.6600000000000006E-5</v>
      </c>
      <c r="I398">
        <v>4.8</v>
      </c>
      <c r="J398">
        <v>1.27E-4</v>
      </c>
    </row>
    <row r="399" spans="1:10" x14ac:dyDescent="0.35">
      <c r="A399">
        <v>100</v>
      </c>
      <c r="B399">
        <v>1924</v>
      </c>
      <c r="C399">
        <v>13</v>
      </c>
      <c r="D399">
        <v>3.01E-4</v>
      </c>
      <c r="E399">
        <v>0.84</v>
      </c>
      <c r="F399" s="16">
        <v>6.1099999999999994E-5</v>
      </c>
      <c r="G399">
        <v>1.44</v>
      </c>
      <c r="H399">
        <v>6.6600000000000006E-5</v>
      </c>
      <c r="I399">
        <v>4.8</v>
      </c>
      <c r="J399">
        <v>1.27E-4</v>
      </c>
    </row>
    <row r="400" spans="1:10" x14ac:dyDescent="0.35">
      <c r="A400">
        <v>100</v>
      </c>
      <c r="B400">
        <v>1925</v>
      </c>
      <c r="C400">
        <v>13</v>
      </c>
      <c r="D400">
        <v>3.01E-4</v>
      </c>
      <c r="E400">
        <v>0.84</v>
      </c>
      <c r="F400" s="16">
        <v>6.1099999999999994E-5</v>
      </c>
      <c r="G400">
        <v>1.44</v>
      </c>
      <c r="H400">
        <v>6.6600000000000006E-5</v>
      </c>
      <c r="I400">
        <v>4.8</v>
      </c>
      <c r="J400">
        <v>1.27E-4</v>
      </c>
    </row>
    <row r="401" spans="1:10" x14ac:dyDescent="0.35">
      <c r="A401">
        <v>100</v>
      </c>
      <c r="B401">
        <v>1926</v>
      </c>
      <c r="C401">
        <v>13</v>
      </c>
      <c r="D401">
        <v>3.01E-4</v>
      </c>
      <c r="E401">
        <v>0.84</v>
      </c>
      <c r="F401" s="16">
        <v>6.1099999999999994E-5</v>
      </c>
      <c r="G401">
        <v>1.44</v>
      </c>
      <c r="H401">
        <v>6.6600000000000006E-5</v>
      </c>
      <c r="I401">
        <v>4.8</v>
      </c>
      <c r="J401">
        <v>1.27E-4</v>
      </c>
    </row>
    <row r="402" spans="1:10" x14ac:dyDescent="0.35">
      <c r="A402">
        <v>100</v>
      </c>
      <c r="B402">
        <v>1927</v>
      </c>
      <c r="C402">
        <v>13</v>
      </c>
      <c r="D402">
        <v>3.01E-4</v>
      </c>
      <c r="E402">
        <v>0.84</v>
      </c>
      <c r="F402" s="16">
        <v>6.1099999999999994E-5</v>
      </c>
      <c r="G402">
        <v>1.44</v>
      </c>
      <c r="H402">
        <v>6.6600000000000006E-5</v>
      </c>
      <c r="I402">
        <v>4.8</v>
      </c>
      <c r="J402">
        <v>1.27E-4</v>
      </c>
    </row>
    <row r="403" spans="1:10" x14ac:dyDescent="0.35">
      <c r="A403">
        <v>100</v>
      </c>
      <c r="B403">
        <v>1928</v>
      </c>
      <c r="C403">
        <v>13</v>
      </c>
      <c r="D403">
        <v>3.01E-4</v>
      </c>
      <c r="E403">
        <v>0.84</v>
      </c>
      <c r="F403" s="16">
        <v>6.1099999999999994E-5</v>
      </c>
      <c r="G403">
        <v>1.44</v>
      </c>
      <c r="H403">
        <v>6.6600000000000006E-5</v>
      </c>
      <c r="I403">
        <v>4.8</v>
      </c>
      <c r="J403">
        <v>1.27E-4</v>
      </c>
    </row>
    <row r="404" spans="1:10" x14ac:dyDescent="0.35">
      <c r="A404">
        <v>100</v>
      </c>
      <c r="B404">
        <v>1929</v>
      </c>
      <c r="C404">
        <v>13</v>
      </c>
      <c r="D404">
        <v>3.01E-4</v>
      </c>
      <c r="E404">
        <v>0.84</v>
      </c>
      <c r="F404" s="16">
        <v>6.1099999999999994E-5</v>
      </c>
      <c r="G404">
        <v>1.44</v>
      </c>
      <c r="H404">
        <v>6.6600000000000006E-5</v>
      </c>
      <c r="I404">
        <v>4.8</v>
      </c>
      <c r="J404">
        <v>1.27E-4</v>
      </c>
    </row>
    <row r="405" spans="1:10" x14ac:dyDescent="0.35">
      <c r="A405">
        <v>100</v>
      </c>
      <c r="B405">
        <v>1930</v>
      </c>
      <c r="C405">
        <v>13</v>
      </c>
      <c r="D405">
        <v>3.01E-4</v>
      </c>
      <c r="E405">
        <v>0.84</v>
      </c>
      <c r="F405" s="16">
        <v>6.1099999999999994E-5</v>
      </c>
      <c r="G405">
        <v>1.44</v>
      </c>
      <c r="H405">
        <v>6.6600000000000006E-5</v>
      </c>
      <c r="I405">
        <v>4.8</v>
      </c>
      <c r="J405">
        <v>1.27E-4</v>
      </c>
    </row>
    <row r="406" spans="1:10" x14ac:dyDescent="0.35">
      <c r="A406">
        <v>100</v>
      </c>
      <c r="B406">
        <v>1931</v>
      </c>
      <c r="C406">
        <v>13</v>
      </c>
      <c r="D406">
        <v>3.01E-4</v>
      </c>
      <c r="E406">
        <v>0.84</v>
      </c>
      <c r="F406" s="16">
        <v>6.1099999999999994E-5</v>
      </c>
      <c r="G406">
        <v>1.44</v>
      </c>
      <c r="H406">
        <v>6.6600000000000006E-5</v>
      </c>
      <c r="I406">
        <v>4.8</v>
      </c>
      <c r="J406">
        <v>1.27E-4</v>
      </c>
    </row>
    <row r="407" spans="1:10" x14ac:dyDescent="0.35">
      <c r="A407">
        <v>100</v>
      </c>
      <c r="B407">
        <v>1932</v>
      </c>
      <c r="C407">
        <v>13</v>
      </c>
      <c r="D407">
        <v>3.01E-4</v>
      </c>
      <c r="E407">
        <v>0.84</v>
      </c>
      <c r="F407" s="16">
        <v>6.1099999999999994E-5</v>
      </c>
      <c r="G407">
        <v>1.44</v>
      </c>
      <c r="H407">
        <v>6.6600000000000006E-5</v>
      </c>
      <c r="I407">
        <v>4.8</v>
      </c>
      <c r="J407">
        <v>1.27E-4</v>
      </c>
    </row>
    <row r="408" spans="1:10" x14ac:dyDescent="0.35">
      <c r="A408">
        <v>100</v>
      </c>
      <c r="B408">
        <v>1933</v>
      </c>
      <c r="C408">
        <v>13</v>
      </c>
      <c r="D408">
        <v>3.01E-4</v>
      </c>
      <c r="E408">
        <v>0.84</v>
      </c>
      <c r="F408" s="16">
        <v>6.1099999999999994E-5</v>
      </c>
      <c r="G408">
        <v>1.44</v>
      </c>
      <c r="H408">
        <v>6.6600000000000006E-5</v>
      </c>
      <c r="I408">
        <v>4.8</v>
      </c>
      <c r="J408">
        <v>1.27E-4</v>
      </c>
    </row>
    <row r="409" spans="1:10" x14ac:dyDescent="0.35">
      <c r="A409">
        <v>100</v>
      </c>
      <c r="B409">
        <v>1934</v>
      </c>
      <c r="C409">
        <v>13</v>
      </c>
      <c r="D409">
        <v>3.01E-4</v>
      </c>
      <c r="E409">
        <v>0.84</v>
      </c>
      <c r="F409" s="16">
        <v>6.1099999999999994E-5</v>
      </c>
      <c r="G409">
        <v>1.44</v>
      </c>
      <c r="H409">
        <v>6.6600000000000006E-5</v>
      </c>
      <c r="I409">
        <v>4.8</v>
      </c>
      <c r="J409">
        <v>1.27E-4</v>
      </c>
    </row>
    <row r="410" spans="1:10" x14ac:dyDescent="0.35">
      <c r="A410">
        <v>100</v>
      </c>
      <c r="B410">
        <v>1935</v>
      </c>
      <c r="C410">
        <v>13</v>
      </c>
      <c r="D410">
        <v>3.01E-4</v>
      </c>
      <c r="E410">
        <v>0.84</v>
      </c>
      <c r="F410" s="16">
        <v>6.1099999999999994E-5</v>
      </c>
      <c r="G410">
        <v>1.44</v>
      </c>
      <c r="H410">
        <v>6.6600000000000006E-5</v>
      </c>
      <c r="I410">
        <v>4.8</v>
      </c>
      <c r="J410">
        <v>1.27E-4</v>
      </c>
    </row>
    <row r="411" spans="1:10" x14ac:dyDescent="0.35">
      <c r="A411">
        <v>100</v>
      </c>
      <c r="B411">
        <v>1936</v>
      </c>
      <c r="C411">
        <v>13</v>
      </c>
      <c r="D411">
        <v>3.01E-4</v>
      </c>
      <c r="E411">
        <v>0.84</v>
      </c>
      <c r="F411" s="16">
        <v>6.1099999999999994E-5</v>
      </c>
      <c r="G411">
        <v>1.44</v>
      </c>
      <c r="H411">
        <v>6.6600000000000006E-5</v>
      </c>
      <c r="I411">
        <v>4.8</v>
      </c>
      <c r="J411">
        <v>1.27E-4</v>
      </c>
    </row>
    <row r="412" spans="1:10" x14ac:dyDescent="0.35">
      <c r="A412">
        <v>100</v>
      </c>
      <c r="B412">
        <v>1937</v>
      </c>
      <c r="C412">
        <v>13</v>
      </c>
      <c r="D412">
        <v>3.01E-4</v>
      </c>
      <c r="E412">
        <v>0.84</v>
      </c>
      <c r="F412" s="16">
        <v>6.1099999999999994E-5</v>
      </c>
      <c r="G412">
        <v>1.44</v>
      </c>
      <c r="H412">
        <v>6.6600000000000006E-5</v>
      </c>
      <c r="I412">
        <v>4.8</v>
      </c>
      <c r="J412">
        <v>1.27E-4</v>
      </c>
    </row>
    <row r="413" spans="1:10" x14ac:dyDescent="0.35">
      <c r="A413">
        <v>100</v>
      </c>
      <c r="B413">
        <v>1938</v>
      </c>
      <c r="C413">
        <v>13</v>
      </c>
      <c r="D413">
        <v>3.01E-4</v>
      </c>
      <c r="E413">
        <v>0.84</v>
      </c>
      <c r="F413" s="16">
        <v>6.1099999999999994E-5</v>
      </c>
      <c r="G413">
        <v>1.44</v>
      </c>
      <c r="H413">
        <v>6.6600000000000006E-5</v>
      </c>
      <c r="I413">
        <v>4.8</v>
      </c>
      <c r="J413">
        <v>1.27E-4</v>
      </c>
    </row>
    <row r="414" spans="1:10" x14ac:dyDescent="0.35">
      <c r="A414">
        <v>100</v>
      </c>
      <c r="B414">
        <v>1939</v>
      </c>
      <c r="C414">
        <v>13</v>
      </c>
      <c r="D414">
        <v>3.01E-4</v>
      </c>
      <c r="E414">
        <v>0.84</v>
      </c>
      <c r="F414" s="16">
        <v>6.1099999999999994E-5</v>
      </c>
      <c r="G414">
        <v>1.44</v>
      </c>
      <c r="H414">
        <v>6.6600000000000006E-5</v>
      </c>
      <c r="I414">
        <v>4.8</v>
      </c>
      <c r="J414">
        <v>1.27E-4</v>
      </c>
    </row>
    <row r="415" spans="1:10" x14ac:dyDescent="0.35">
      <c r="A415">
        <v>100</v>
      </c>
      <c r="B415">
        <v>1940</v>
      </c>
      <c r="C415">
        <v>13</v>
      </c>
      <c r="D415">
        <v>3.01E-4</v>
      </c>
      <c r="E415">
        <v>0.84</v>
      </c>
      <c r="F415" s="16">
        <v>6.1099999999999994E-5</v>
      </c>
      <c r="G415">
        <v>1.44</v>
      </c>
      <c r="H415">
        <v>6.6600000000000006E-5</v>
      </c>
      <c r="I415">
        <v>4.8</v>
      </c>
      <c r="J415">
        <v>1.27E-4</v>
      </c>
    </row>
    <row r="416" spans="1:10" x14ac:dyDescent="0.35">
      <c r="A416">
        <v>100</v>
      </c>
      <c r="B416">
        <v>1941</v>
      </c>
      <c r="C416">
        <v>13</v>
      </c>
      <c r="D416">
        <v>3.01E-4</v>
      </c>
      <c r="E416">
        <v>0.84</v>
      </c>
      <c r="F416" s="16">
        <v>6.1099999999999994E-5</v>
      </c>
      <c r="G416">
        <v>1.44</v>
      </c>
      <c r="H416">
        <v>6.6600000000000006E-5</v>
      </c>
      <c r="I416">
        <v>4.8</v>
      </c>
      <c r="J416">
        <v>1.27E-4</v>
      </c>
    </row>
    <row r="417" spans="1:10" x14ac:dyDescent="0.35">
      <c r="A417">
        <v>100</v>
      </c>
      <c r="B417">
        <v>1942</v>
      </c>
      <c r="C417">
        <v>13</v>
      </c>
      <c r="D417">
        <v>3.01E-4</v>
      </c>
      <c r="E417">
        <v>0.84</v>
      </c>
      <c r="F417" s="16">
        <v>6.1099999999999994E-5</v>
      </c>
      <c r="G417">
        <v>1.44</v>
      </c>
      <c r="H417">
        <v>6.6600000000000006E-5</v>
      </c>
      <c r="I417">
        <v>4.8</v>
      </c>
      <c r="J417">
        <v>1.27E-4</v>
      </c>
    </row>
    <row r="418" spans="1:10" x14ac:dyDescent="0.35">
      <c r="A418">
        <v>100</v>
      </c>
      <c r="B418">
        <v>1943</v>
      </c>
      <c r="C418">
        <v>13</v>
      </c>
      <c r="D418">
        <v>3.01E-4</v>
      </c>
      <c r="E418">
        <v>0.84</v>
      </c>
      <c r="F418" s="16">
        <v>6.1099999999999994E-5</v>
      </c>
      <c r="G418">
        <v>1.44</v>
      </c>
      <c r="H418">
        <v>6.6600000000000006E-5</v>
      </c>
      <c r="I418">
        <v>4.8</v>
      </c>
      <c r="J418">
        <v>1.27E-4</v>
      </c>
    </row>
    <row r="419" spans="1:10" x14ac:dyDescent="0.35">
      <c r="A419">
        <v>100</v>
      </c>
      <c r="B419">
        <v>1944</v>
      </c>
      <c r="C419">
        <v>13</v>
      </c>
      <c r="D419">
        <v>3.01E-4</v>
      </c>
      <c r="E419">
        <v>0.84</v>
      </c>
      <c r="F419" s="16">
        <v>6.1099999999999994E-5</v>
      </c>
      <c r="G419">
        <v>1.44</v>
      </c>
      <c r="H419">
        <v>6.6600000000000006E-5</v>
      </c>
      <c r="I419">
        <v>4.8</v>
      </c>
      <c r="J419">
        <v>1.27E-4</v>
      </c>
    </row>
    <row r="420" spans="1:10" x14ac:dyDescent="0.35">
      <c r="A420">
        <v>100</v>
      </c>
      <c r="B420">
        <v>1945</v>
      </c>
      <c r="C420">
        <v>13</v>
      </c>
      <c r="D420">
        <v>3.01E-4</v>
      </c>
      <c r="E420">
        <v>0.84</v>
      </c>
      <c r="F420" s="16">
        <v>6.1099999999999994E-5</v>
      </c>
      <c r="G420">
        <v>1.44</v>
      </c>
      <c r="H420">
        <v>6.6600000000000006E-5</v>
      </c>
      <c r="I420">
        <v>4.8</v>
      </c>
      <c r="J420">
        <v>1.27E-4</v>
      </c>
    </row>
    <row r="421" spans="1:10" x14ac:dyDescent="0.35">
      <c r="A421">
        <v>100</v>
      </c>
      <c r="B421">
        <v>1946</v>
      </c>
      <c r="C421">
        <v>13</v>
      </c>
      <c r="D421">
        <v>3.01E-4</v>
      </c>
      <c r="E421">
        <v>0.84</v>
      </c>
      <c r="F421" s="16">
        <v>6.1099999999999994E-5</v>
      </c>
      <c r="G421">
        <v>1.44</v>
      </c>
      <c r="H421">
        <v>6.6600000000000006E-5</v>
      </c>
      <c r="I421">
        <v>4.8</v>
      </c>
      <c r="J421">
        <v>1.27E-4</v>
      </c>
    </row>
    <row r="422" spans="1:10" x14ac:dyDescent="0.35">
      <c r="A422">
        <v>100</v>
      </c>
      <c r="B422">
        <v>1947</v>
      </c>
      <c r="C422">
        <v>13</v>
      </c>
      <c r="D422">
        <v>3.01E-4</v>
      </c>
      <c r="E422">
        <v>0.84</v>
      </c>
      <c r="F422" s="16">
        <v>6.1099999999999994E-5</v>
      </c>
      <c r="G422">
        <v>1.44</v>
      </c>
      <c r="H422">
        <v>6.6600000000000006E-5</v>
      </c>
      <c r="I422">
        <v>4.8</v>
      </c>
      <c r="J422">
        <v>1.27E-4</v>
      </c>
    </row>
    <row r="423" spans="1:10" x14ac:dyDescent="0.35">
      <c r="A423">
        <v>100</v>
      </c>
      <c r="B423">
        <v>1948</v>
      </c>
      <c r="C423">
        <v>13</v>
      </c>
      <c r="D423">
        <v>3.01E-4</v>
      </c>
      <c r="E423">
        <v>0.84</v>
      </c>
      <c r="F423" s="16">
        <v>6.1099999999999994E-5</v>
      </c>
      <c r="G423">
        <v>1.44</v>
      </c>
      <c r="H423">
        <v>6.6600000000000006E-5</v>
      </c>
      <c r="I423">
        <v>4.8</v>
      </c>
      <c r="J423">
        <v>1.27E-4</v>
      </c>
    </row>
    <row r="424" spans="1:10" x14ac:dyDescent="0.35">
      <c r="A424">
        <v>100</v>
      </c>
      <c r="B424">
        <v>1949</v>
      </c>
      <c r="C424">
        <v>13</v>
      </c>
      <c r="D424">
        <v>3.01E-4</v>
      </c>
      <c r="E424">
        <v>0.84</v>
      </c>
      <c r="F424" s="16">
        <v>6.1099999999999994E-5</v>
      </c>
      <c r="G424">
        <v>1.44</v>
      </c>
      <c r="H424">
        <v>6.6600000000000006E-5</v>
      </c>
      <c r="I424">
        <v>4.8</v>
      </c>
      <c r="J424">
        <v>1.27E-4</v>
      </c>
    </row>
    <row r="425" spans="1:10" x14ac:dyDescent="0.35">
      <c r="A425">
        <v>100</v>
      </c>
      <c r="B425">
        <v>1950</v>
      </c>
      <c r="C425">
        <v>13</v>
      </c>
      <c r="D425">
        <v>3.01E-4</v>
      </c>
      <c r="E425">
        <v>0.84</v>
      </c>
      <c r="F425" s="16">
        <v>6.1099999999999994E-5</v>
      </c>
      <c r="G425">
        <v>1.44</v>
      </c>
      <c r="H425">
        <v>6.6600000000000006E-5</v>
      </c>
      <c r="I425">
        <v>4.8</v>
      </c>
      <c r="J425">
        <v>1.27E-4</v>
      </c>
    </row>
    <row r="426" spans="1:10" x14ac:dyDescent="0.35">
      <c r="A426">
        <v>100</v>
      </c>
      <c r="B426">
        <v>1951</v>
      </c>
      <c r="C426">
        <v>13</v>
      </c>
      <c r="D426">
        <v>3.01E-4</v>
      </c>
      <c r="E426">
        <v>0.84</v>
      </c>
      <c r="F426" s="16">
        <v>6.1099999999999994E-5</v>
      </c>
      <c r="G426">
        <v>1.44</v>
      </c>
      <c r="H426">
        <v>6.6600000000000006E-5</v>
      </c>
      <c r="I426">
        <v>4.8</v>
      </c>
      <c r="J426">
        <v>1.27E-4</v>
      </c>
    </row>
    <row r="427" spans="1:10" x14ac:dyDescent="0.35">
      <c r="A427">
        <v>100</v>
      </c>
      <c r="B427">
        <v>1952</v>
      </c>
      <c r="C427">
        <v>13</v>
      </c>
      <c r="D427">
        <v>3.01E-4</v>
      </c>
      <c r="E427">
        <v>0.84</v>
      </c>
      <c r="F427" s="16">
        <v>6.1099999999999994E-5</v>
      </c>
      <c r="G427">
        <v>1.44</v>
      </c>
      <c r="H427">
        <v>6.6600000000000006E-5</v>
      </c>
      <c r="I427">
        <v>4.8</v>
      </c>
      <c r="J427">
        <v>1.27E-4</v>
      </c>
    </row>
    <row r="428" spans="1:10" x14ac:dyDescent="0.35">
      <c r="A428">
        <v>100</v>
      </c>
      <c r="B428">
        <v>1953</v>
      </c>
      <c r="C428">
        <v>13</v>
      </c>
      <c r="D428">
        <v>3.01E-4</v>
      </c>
      <c r="E428">
        <v>0.84</v>
      </c>
      <c r="F428" s="16">
        <v>6.1099999999999994E-5</v>
      </c>
      <c r="G428">
        <v>1.44</v>
      </c>
      <c r="H428">
        <v>6.6600000000000006E-5</v>
      </c>
      <c r="I428">
        <v>4.8</v>
      </c>
      <c r="J428">
        <v>1.27E-4</v>
      </c>
    </row>
    <row r="429" spans="1:10" x14ac:dyDescent="0.35">
      <c r="A429">
        <v>100</v>
      </c>
      <c r="B429">
        <v>1954</v>
      </c>
      <c r="C429">
        <v>13</v>
      </c>
      <c r="D429">
        <v>3.01E-4</v>
      </c>
      <c r="E429">
        <v>0.84</v>
      </c>
      <c r="F429" s="16">
        <v>6.1099999999999994E-5</v>
      </c>
      <c r="G429">
        <v>1.44</v>
      </c>
      <c r="H429">
        <v>6.6600000000000006E-5</v>
      </c>
      <c r="I429">
        <v>4.8</v>
      </c>
      <c r="J429">
        <v>1.27E-4</v>
      </c>
    </row>
    <row r="430" spans="1:10" x14ac:dyDescent="0.35">
      <c r="A430">
        <v>100</v>
      </c>
      <c r="B430">
        <v>1955</v>
      </c>
      <c r="C430">
        <v>13</v>
      </c>
      <c r="D430">
        <v>3.01E-4</v>
      </c>
      <c r="E430">
        <v>0.84</v>
      </c>
      <c r="F430" s="16">
        <v>6.1099999999999994E-5</v>
      </c>
      <c r="G430">
        <v>1.44</v>
      </c>
      <c r="H430">
        <v>6.6600000000000006E-5</v>
      </c>
      <c r="I430">
        <v>4.8</v>
      </c>
      <c r="J430">
        <v>1.27E-4</v>
      </c>
    </row>
    <row r="431" spans="1:10" x14ac:dyDescent="0.35">
      <c r="A431">
        <v>100</v>
      </c>
      <c r="B431">
        <v>1956</v>
      </c>
      <c r="C431">
        <v>13</v>
      </c>
      <c r="D431">
        <v>3.01E-4</v>
      </c>
      <c r="E431">
        <v>0.84</v>
      </c>
      <c r="F431" s="16">
        <v>6.1099999999999994E-5</v>
      </c>
      <c r="G431">
        <v>1.44</v>
      </c>
      <c r="H431">
        <v>6.6600000000000006E-5</v>
      </c>
      <c r="I431">
        <v>4.8</v>
      </c>
      <c r="J431">
        <v>1.27E-4</v>
      </c>
    </row>
    <row r="432" spans="1:10" x14ac:dyDescent="0.35">
      <c r="A432">
        <v>100</v>
      </c>
      <c r="B432">
        <v>1957</v>
      </c>
      <c r="C432">
        <v>13</v>
      </c>
      <c r="D432">
        <v>3.01E-4</v>
      </c>
      <c r="E432">
        <v>0.84</v>
      </c>
      <c r="F432" s="16">
        <v>6.1099999999999994E-5</v>
      </c>
      <c r="G432">
        <v>1.44</v>
      </c>
      <c r="H432">
        <v>6.6600000000000006E-5</v>
      </c>
      <c r="I432">
        <v>4.8</v>
      </c>
      <c r="J432">
        <v>1.27E-4</v>
      </c>
    </row>
    <row r="433" spans="1:10" x14ac:dyDescent="0.35">
      <c r="A433">
        <v>100</v>
      </c>
      <c r="B433">
        <v>1958</v>
      </c>
      <c r="C433">
        <v>13</v>
      </c>
      <c r="D433">
        <v>3.01E-4</v>
      </c>
      <c r="E433">
        <v>0.84</v>
      </c>
      <c r="F433" s="16">
        <v>6.1099999999999994E-5</v>
      </c>
      <c r="G433">
        <v>1.44</v>
      </c>
      <c r="H433">
        <v>6.6600000000000006E-5</v>
      </c>
      <c r="I433">
        <v>4.8</v>
      </c>
      <c r="J433">
        <v>1.27E-4</v>
      </c>
    </row>
    <row r="434" spans="1:10" x14ac:dyDescent="0.35">
      <c r="A434">
        <v>100</v>
      </c>
      <c r="B434">
        <v>1959</v>
      </c>
      <c r="C434">
        <v>13</v>
      </c>
      <c r="D434">
        <v>3.01E-4</v>
      </c>
      <c r="E434">
        <v>0.84</v>
      </c>
      <c r="F434" s="16">
        <v>6.1099999999999994E-5</v>
      </c>
      <c r="G434">
        <v>1.44</v>
      </c>
      <c r="H434">
        <v>6.6600000000000006E-5</v>
      </c>
      <c r="I434">
        <v>4.8</v>
      </c>
      <c r="J434">
        <v>1.27E-4</v>
      </c>
    </row>
    <row r="435" spans="1:10" x14ac:dyDescent="0.35">
      <c r="A435">
        <v>100</v>
      </c>
      <c r="B435">
        <v>1960</v>
      </c>
      <c r="C435">
        <v>13</v>
      </c>
      <c r="D435">
        <v>3.01E-4</v>
      </c>
      <c r="E435">
        <v>0.84</v>
      </c>
      <c r="F435" s="16">
        <v>6.1099999999999994E-5</v>
      </c>
      <c r="G435">
        <v>1.44</v>
      </c>
      <c r="H435">
        <v>6.6600000000000006E-5</v>
      </c>
      <c r="I435">
        <v>4.8</v>
      </c>
      <c r="J435">
        <v>1.27E-4</v>
      </c>
    </row>
    <row r="436" spans="1:10" x14ac:dyDescent="0.35">
      <c r="A436">
        <v>100</v>
      </c>
      <c r="B436">
        <v>1961</v>
      </c>
      <c r="C436">
        <v>13</v>
      </c>
      <c r="D436">
        <v>3.01E-4</v>
      </c>
      <c r="E436">
        <v>0.84</v>
      </c>
      <c r="F436" s="16">
        <v>6.1099999999999994E-5</v>
      </c>
      <c r="G436">
        <v>1.44</v>
      </c>
      <c r="H436">
        <v>6.6600000000000006E-5</v>
      </c>
      <c r="I436">
        <v>4.8</v>
      </c>
      <c r="J436">
        <v>1.27E-4</v>
      </c>
    </row>
    <row r="437" spans="1:10" x14ac:dyDescent="0.35">
      <c r="A437">
        <v>100</v>
      </c>
      <c r="B437">
        <v>1962</v>
      </c>
      <c r="C437">
        <v>13</v>
      </c>
      <c r="D437">
        <v>3.01E-4</v>
      </c>
      <c r="E437">
        <v>0.84</v>
      </c>
      <c r="F437" s="16">
        <v>6.1099999999999994E-5</v>
      </c>
      <c r="G437">
        <v>1.44</v>
      </c>
      <c r="H437">
        <v>6.6600000000000006E-5</v>
      </c>
      <c r="I437">
        <v>4.8</v>
      </c>
      <c r="J437">
        <v>1.27E-4</v>
      </c>
    </row>
    <row r="438" spans="1:10" x14ac:dyDescent="0.35">
      <c r="A438">
        <v>100</v>
      </c>
      <c r="B438">
        <v>1963</v>
      </c>
      <c r="C438">
        <v>13</v>
      </c>
      <c r="D438">
        <v>3.01E-4</v>
      </c>
      <c r="E438">
        <v>0.84</v>
      </c>
      <c r="F438" s="16">
        <v>6.1099999999999994E-5</v>
      </c>
      <c r="G438">
        <v>1.44</v>
      </c>
      <c r="H438">
        <v>6.6600000000000006E-5</v>
      </c>
      <c r="I438">
        <v>4.8</v>
      </c>
      <c r="J438">
        <v>1.27E-4</v>
      </c>
    </row>
    <row r="439" spans="1:10" x14ac:dyDescent="0.35">
      <c r="A439">
        <v>100</v>
      </c>
      <c r="B439">
        <v>1964</v>
      </c>
      <c r="C439">
        <v>13</v>
      </c>
      <c r="D439">
        <v>3.01E-4</v>
      </c>
      <c r="E439">
        <v>0.84</v>
      </c>
      <c r="F439" s="16">
        <v>6.1099999999999994E-5</v>
      </c>
      <c r="G439">
        <v>1.44</v>
      </c>
      <c r="H439">
        <v>6.6600000000000006E-5</v>
      </c>
      <c r="I439">
        <v>4.8</v>
      </c>
      <c r="J439">
        <v>1.27E-4</v>
      </c>
    </row>
    <row r="440" spans="1:10" x14ac:dyDescent="0.35">
      <c r="A440">
        <v>100</v>
      </c>
      <c r="B440">
        <v>1965</v>
      </c>
      <c r="C440">
        <v>13</v>
      </c>
      <c r="D440">
        <v>3.01E-4</v>
      </c>
      <c r="E440">
        <v>0.84</v>
      </c>
      <c r="F440" s="16">
        <v>6.1099999999999994E-5</v>
      </c>
      <c r="G440">
        <v>1.44</v>
      </c>
      <c r="H440">
        <v>6.6600000000000006E-5</v>
      </c>
      <c r="I440">
        <v>4.8</v>
      </c>
      <c r="J440">
        <v>1.27E-4</v>
      </c>
    </row>
    <row r="441" spans="1:10" x14ac:dyDescent="0.35">
      <c r="A441">
        <v>100</v>
      </c>
      <c r="B441">
        <v>1966</v>
      </c>
      <c r="C441">
        <v>13</v>
      </c>
      <c r="D441">
        <v>3.01E-4</v>
      </c>
      <c r="E441">
        <v>0.84</v>
      </c>
      <c r="F441" s="16">
        <v>6.1099999999999994E-5</v>
      </c>
      <c r="G441">
        <v>1.44</v>
      </c>
      <c r="H441">
        <v>6.6600000000000006E-5</v>
      </c>
      <c r="I441">
        <v>4.8</v>
      </c>
      <c r="J441">
        <v>1.27E-4</v>
      </c>
    </row>
    <row r="442" spans="1:10" x14ac:dyDescent="0.35">
      <c r="A442">
        <v>100</v>
      </c>
      <c r="B442">
        <v>1967</v>
      </c>
      <c r="C442">
        <v>13</v>
      </c>
      <c r="D442">
        <v>3.01E-4</v>
      </c>
      <c r="E442">
        <v>0.84</v>
      </c>
      <c r="F442" s="16">
        <v>6.1099999999999994E-5</v>
      </c>
      <c r="G442">
        <v>1.44</v>
      </c>
      <c r="H442">
        <v>6.6600000000000006E-5</v>
      </c>
      <c r="I442">
        <v>4.8</v>
      </c>
      <c r="J442">
        <v>1.27E-4</v>
      </c>
    </row>
    <row r="443" spans="1:10" x14ac:dyDescent="0.35">
      <c r="A443">
        <v>100</v>
      </c>
      <c r="B443">
        <v>1968</v>
      </c>
      <c r="C443">
        <v>13</v>
      </c>
      <c r="D443">
        <v>3.01E-4</v>
      </c>
      <c r="E443">
        <v>0.84</v>
      </c>
      <c r="F443" s="16">
        <v>6.1099999999999994E-5</v>
      </c>
      <c r="G443">
        <v>1.44</v>
      </c>
      <c r="H443">
        <v>6.6600000000000006E-5</v>
      </c>
      <c r="I443">
        <v>4.8</v>
      </c>
      <c r="J443">
        <v>1.27E-4</v>
      </c>
    </row>
    <row r="444" spans="1:10" x14ac:dyDescent="0.35">
      <c r="A444">
        <v>100</v>
      </c>
      <c r="B444">
        <v>1969</v>
      </c>
      <c r="C444">
        <v>13</v>
      </c>
      <c r="D444">
        <v>3.01E-4</v>
      </c>
      <c r="E444">
        <v>0.84</v>
      </c>
      <c r="F444" s="16">
        <v>6.1099999999999994E-5</v>
      </c>
      <c r="G444">
        <v>1.44</v>
      </c>
      <c r="H444">
        <v>6.6600000000000006E-5</v>
      </c>
      <c r="I444">
        <v>4.8</v>
      </c>
      <c r="J444">
        <v>1.27E-4</v>
      </c>
    </row>
    <row r="445" spans="1:10" x14ac:dyDescent="0.35">
      <c r="A445">
        <v>100</v>
      </c>
      <c r="B445">
        <v>1970</v>
      </c>
      <c r="C445">
        <v>13</v>
      </c>
      <c r="D445">
        <v>3.01E-4</v>
      </c>
      <c r="E445">
        <v>0.84</v>
      </c>
      <c r="F445" s="16">
        <v>6.1099999999999994E-5</v>
      </c>
      <c r="G445">
        <v>1.44</v>
      </c>
      <c r="H445">
        <v>6.6600000000000006E-5</v>
      </c>
      <c r="I445">
        <v>4.8</v>
      </c>
      <c r="J445">
        <v>1.27E-4</v>
      </c>
    </row>
    <row r="446" spans="1:10" x14ac:dyDescent="0.35">
      <c r="A446">
        <v>100</v>
      </c>
      <c r="B446">
        <v>1971</v>
      </c>
      <c r="C446">
        <v>13</v>
      </c>
      <c r="D446">
        <v>3.01E-4</v>
      </c>
      <c r="E446">
        <v>0.84</v>
      </c>
      <c r="F446" s="16">
        <v>6.1099999999999994E-5</v>
      </c>
      <c r="G446">
        <v>1.44</v>
      </c>
      <c r="H446">
        <v>6.6600000000000006E-5</v>
      </c>
      <c r="I446">
        <v>4.8</v>
      </c>
      <c r="J446">
        <v>1.27E-4</v>
      </c>
    </row>
    <row r="447" spans="1:10" x14ac:dyDescent="0.35">
      <c r="A447">
        <v>100</v>
      </c>
      <c r="B447">
        <v>1972</v>
      </c>
      <c r="C447">
        <v>13</v>
      </c>
      <c r="D447">
        <v>3.01E-4</v>
      </c>
      <c r="E447">
        <v>0.84</v>
      </c>
      <c r="F447" s="16">
        <v>6.1099999999999994E-5</v>
      </c>
      <c r="G447">
        <v>1.44</v>
      </c>
      <c r="H447">
        <v>6.6600000000000006E-5</v>
      </c>
      <c r="I447">
        <v>4.8</v>
      </c>
      <c r="J447">
        <v>1.27E-4</v>
      </c>
    </row>
    <row r="448" spans="1:10" x14ac:dyDescent="0.35">
      <c r="A448">
        <v>100</v>
      </c>
      <c r="B448">
        <v>1973</v>
      </c>
      <c r="C448">
        <v>13</v>
      </c>
      <c r="D448">
        <v>3.01E-4</v>
      </c>
      <c r="E448">
        <v>0.84</v>
      </c>
      <c r="F448" s="16">
        <v>6.1099999999999994E-5</v>
      </c>
      <c r="G448">
        <v>1.44</v>
      </c>
      <c r="H448">
        <v>6.6600000000000006E-5</v>
      </c>
      <c r="I448">
        <v>4.8</v>
      </c>
      <c r="J448">
        <v>1.27E-4</v>
      </c>
    </row>
    <row r="449" spans="1:10" x14ac:dyDescent="0.35">
      <c r="A449">
        <v>100</v>
      </c>
      <c r="B449">
        <v>1974</v>
      </c>
      <c r="C449">
        <v>13</v>
      </c>
      <c r="D449">
        <v>3.01E-4</v>
      </c>
      <c r="E449">
        <v>0.84</v>
      </c>
      <c r="F449" s="16">
        <v>6.1099999999999994E-5</v>
      </c>
      <c r="G449">
        <v>1.44</v>
      </c>
      <c r="H449">
        <v>6.6600000000000006E-5</v>
      </c>
      <c r="I449">
        <v>4.8</v>
      </c>
      <c r="J449">
        <v>1.27E-4</v>
      </c>
    </row>
    <row r="450" spans="1:10" x14ac:dyDescent="0.35">
      <c r="A450">
        <v>100</v>
      </c>
      <c r="B450">
        <v>1975</v>
      </c>
      <c r="C450">
        <v>13</v>
      </c>
      <c r="D450">
        <v>3.01E-4</v>
      </c>
      <c r="E450">
        <v>0.84</v>
      </c>
      <c r="F450" s="16">
        <v>6.1099999999999994E-5</v>
      </c>
      <c r="G450">
        <v>1.44</v>
      </c>
      <c r="H450">
        <v>6.6600000000000006E-5</v>
      </c>
      <c r="I450">
        <v>4.8</v>
      </c>
      <c r="J450">
        <v>1.27E-4</v>
      </c>
    </row>
    <row r="451" spans="1:10" x14ac:dyDescent="0.35">
      <c r="A451">
        <v>100</v>
      </c>
      <c r="B451">
        <v>1976</v>
      </c>
      <c r="C451">
        <v>13</v>
      </c>
      <c r="D451">
        <v>3.01E-4</v>
      </c>
      <c r="E451">
        <v>0.84</v>
      </c>
      <c r="F451" s="16">
        <v>6.1099999999999994E-5</v>
      </c>
      <c r="G451">
        <v>1.44</v>
      </c>
      <c r="H451">
        <v>6.6600000000000006E-5</v>
      </c>
      <c r="I451">
        <v>4.8</v>
      </c>
      <c r="J451">
        <v>1.27E-4</v>
      </c>
    </row>
    <row r="452" spans="1:10" x14ac:dyDescent="0.35">
      <c r="A452">
        <v>100</v>
      </c>
      <c r="B452">
        <v>1977</v>
      </c>
      <c r="C452">
        <v>13</v>
      </c>
      <c r="D452">
        <v>3.01E-4</v>
      </c>
      <c r="E452">
        <v>0.84</v>
      </c>
      <c r="F452" s="16">
        <v>6.1099999999999994E-5</v>
      </c>
      <c r="G452">
        <v>1.44</v>
      </c>
      <c r="H452">
        <v>6.6600000000000006E-5</v>
      </c>
      <c r="I452">
        <v>4.8</v>
      </c>
      <c r="J452">
        <v>1.27E-4</v>
      </c>
    </row>
    <row r="453" spans="1:10" x14ac:dyDescent="0.35">
      <c r="A453">
        <v>100</v>
      </c>
      <c r="B453">
        <v>1978</v>
      </c>
      <c r="C453">
        <v>13</v>
      </c>
      <c r="D453">
        <v>3.01E-4</v>
      </c>
      <c r="E453">
        <v>0.84</v>
      </c>
      <c r="F453" s="16">
        <v>6.1099999999999994E-5</v>
      </c>
      <c r="G453">
        <v>1.44</v>
      </c>
      <c r="H453">
        <v>6.6600000000000006E-5</v>
      </c>
      <c r="I453">
        <v>4.8</v>
      </c>
      <c r="J453">
        <v>1.27E-4</v>
      </c>
    </row>
    <row r="454" spans="1:10" x14ac:dyDescent="0.35">
      <c r="A454">
        <v>100</v>
      </c>
      <c r="B454">
        <v>1979</v>
      </c>
      <c r="C454">
        <v>13</v>
      </c>
      <c r="D454">
        <v>3.01E-4</v>
      </c>
      <c r="E454">
        <v>0.84</v>
      </c>
      <c r="F454" s="16">
        <v>6.1099999999999994E-5</v>
      </c>
      <c r="G454">
        <v>1.44</v>
      </c>
      <c r="H454">
        <v>6.6600000000000006E-5</v>
      </c>
      <c r="I454">
        <v>4.8</v>
      </c>
      <c r="J454">
        <v>1.27E-4</v>
      </c>
    </row>
    <row r="455" spans="1:10" x14ac:dyDescent="0.35">
      <c r="A455">
        <v>100</v>
      </c>
      <c r="B455">
        <v>1980</v>
      </c>
      <c r="C455">
        <v>13</v>
      </c>
      <c r="D455">
        <v>3.01E-4</v>
      </c>
      <c r="E455">
        <v>0.84</v>
      </c>
      <c r="F455" s="16">
        <v>6.1099999999999994E-5</v>
      </c>
      <c r="G455">
        <v>1.44</v>
      </c>
      <c r="H455">
        <v>6.6600000000000006E-5</v>
      </c>
      <c r="I455">
        <v>4.8</v>
      </c>
      <c r="J455">
        <v>1.27E-4</v>
      </c>
    </row>
    <row r="456" spans="1:10" x14ac:dyDescent="0.35">
      <c r="A456">
        <v>100</v>
      </c>
      <c r="B456">
        <v>1981</v>
      </c>
      <c r="C456">
        <v>13</v>
      </c>
      <c r="D456">
        <v>3.01E-4</v>
      </c>
      <c r="E456">
        <v>0.84</v>
      </c>
      <c r="F456" s="16">
        <v>6.1099999999999994E-5</v>
      </c>
      <c r="G456">
        <v>1.44</v>
      </c>
      <c r="H456">
        <v>6.6600000000000006E-5</v>
      </c>
      <c r="I456">
        <v>4.8</v>
      </c>
      <c r="J456">
        <v>1.27E-4</v>
      </c>
    </row>
    <row r="457" spans="1:10" x14ac:dyDescent="0.35">
      <c r="A457">
        <v>100</v>
      </c>
      <c r="B457">
        <v>1982</v>
      </c>
      <c r="C457">
        <v>13</v>
      </c>
      <c r="D457">
        <v>3.01E-4</v>
      </c>
      <c r="E457">
        <v>0.84</v>
      </c>
      <c r="F457" s="16">
        <v>6.1099999999999994E-5</v>
      </c>
      <c r="G457">
        <v>1.44</v>
      </c>
      <c r="H457">
        <v>6.6600000000000006E-5</v>
      </c>
      <c r="I457">
        <v>4.8</v>
      </c>
      <c r="J457">
        <v>1.27E-4</v>
      </c>
    </row>
    <row r="458" spans="1:10" x14ac:dyDescent="0.35">
      <c r="A458">
        <v>100</v>
      </c>
      <c r="B458">
        <v>1983</v>
      </c>
      <c r="C458">
        <v>13</v>
      </c>
      <c r="D458">
        <v>3.01E-4</v>
      </c>
      <c r="E458">
        <v>0.84</v>
      </c>
      <c r="F458" s="16">
        <v>6.1099999999999994E-5</v>
      </c>
      <c r="G458">
        <v>1.44</v>
      </c>
      <c r="H458">
        <v>6.6600000000000006E-5</v>
      </c>
      <c r="I458">
        <v>4.8</v>
      </c>
      <c r="J458">
        <v>1.27E-4</v>
      </c>
    </row>
    <row r="459" spans="1:10" x14ac:dyDescent="0.35">
      <c r="A459">
        <v>100</v>
      </c>
      <c r="B459">
        <v>1984</v>
      </c>
      <c r="C459">
        <v>13</v>
      </c>
      <c r="D459">
        <v>3.01E-4</v>
      </c>
      <c r="E459">
        <v>0.84</v>
      </c>
      <c r="F459" s="16">
        <v>6.1099999999999994E-5</v>
      </c>
      <c r="G459">
        <v>1.44</v>
      </c>
      <c r="H459">
        <v>6.6600000000000006E-5</v>
      </c>
      <c r="I459">
        <v>4.8</v>
      </c>
      <c r="J459">
        <v>1.27E-4</v>
      </c>
    </row>
    <row r="460" spans="1:10" x14ac:dyDescent="0.35">
      <c r="A460">
        <v>100</v>
      </c>
      <c r="B460">
        <v>1985</v>
      </c>
      <c r="C460">
        <v>13</v>
      </c>
      <c r="D460">
        <v>3.01E-4</v>
      </c>
      <c r="E460">
        <v>0.84</v>
      </c>
      <c r="F460" s="16">
        <v>6.1099999999999994E-5</v>
      </c>
      <c r="G460">
        <v>1.44</v>
      </c>
      <c r="H460">
        <v>6.6600000000000006E-5</v>
      </c>
      <c r="I460">
        <v>4.8</v>
      </c>
      <c r="J460">
        <v>1.27E-4</v>
      </c>
    </row>
    <row r="461" spans="1:10" x14ac:dyDescent="0.35">
      <c r="A461">
        <v>100</v>
      </c>
      <c r="B461">
        <v>1986</v>
      </c>
      <c r="C461">
        <v>13</v>
      </c>
      <c r="D461">
        <v>3.01E-4</v>
      </c>
      <c r="E461">
        <v>0.84</v>
      </c>
      <c r="F461" s="16">
        <v>6.1099999999999994E-5</v>
      </c>
      <c r="G461">
        <v>1.44</v>
      </c>
      <c r="H461">
        <v>6.6600000000000006E-5</v>
      </c>
      <c r="I461">
        <v>4.8</v>
      </c>
      <c r="J461">
        <v>1.27E-4</v>
      </c>
    </row>
    <row r="462" spans="1:10" x14ac:dyDescent="0.35">
      <c r="A462">
        <v>100</v>
      </c>
      <c r="B462">
        <v>1987</v>
      </c>
      <c r="C462">
        <v>13</v>
      </c>
      <c r="D462">
        <v>3.01E-4</v>
      </c>
      <c r="E462">
        <v>0.84</v>
      </c>
      <c r="F462" s="16">
        <v>6.1099999999999994E-5</v>
      </c>
      <c r="G462">
        <v>1.44</v>
      </c>
      <c r="H462">
        <v>6.6600000000000006E-5</v>
      </c>
      <c r="I462">
        <v>4.8</v>
      </c>
      <c r="J462">
        <v>1.27E-4</v>
      </c>
    </row>
    <row r="463" spans="1:10" x14ac:dyDescent="0.35">
      <c r="A463">
        <v>100</v>
      </c>
      <c r="B463">
        <v>1988</v>
      </c>
      <c r="C463">
        <v>8.3019999999999996</v>
      </c>
      <c r="D463">
        <v>1.92E-4</v>
      </c>
      <c r="E463">
        <v>0.72199999999999998</v>
      </c>
      <c r="F463" s="16">
        <v>5.2599999999999998E-5</v>
      </c>
      <c r="G463">
        <v>0.99</v>
      </c>
      <c r="H463">
        <v>4.5800000000000002E-5</v>
      </c>
      <c r="I463">
        <v>3.49</v>
      </c>
      <c r="J463" s="16">
        <v>9.2299999999999994E-5</v>
      </c>
    </row>
    <row r="464" spans="1:10" x14ac:dyDescent="0.35">
      <c r="A464">
        <v>100</v>
      </c>
      <c r="B464">
        <v>1989</v>
      </c>
      <c r="C464">
        <v>8.3019999999999996</v>
      </c>
      <c r="D464">
        <v>1.92E-4</v>
      </c>
      <c r="E464">
        <v>0.72199999999999998</v>
      </c>
      <c r="F464" s="16">
        <v>5.2599999999999998E-5</v>
      </c>
      <c r="G464">
        <v>0.99</v>
      </c>
      <c r="H464">
        <v>4.5800000000000002E-5</v>
      </c>
      <c r="I464">
        <v>3.49</v>
      </c>
      <c r="J464" s="16">
        <v>9.2299999999999994E-5</v>
      </c>
    </row>
    <row r="465" spans="1:10" x14ac:dyDescent="0.35">
      <c r="A465">
        <v>100</v>
      </c>
      <c r="B465">
        <v>1990</v>
      </c>
      <c r="C465">
        <v>8.3019999999999996</v>
      </c>
      <c r="D465">
        <v>1.92E-4</v>
      </c>
      <c r="E465">
        <v>0.72199999999999998</v>
      </c>
      <c r="F465" s="16">
        <v>5.2599999999999998E-5</v>
      </c>
      <c r="G465">
        <v>0.99</v>
      </c>
      <c r="H465">
        <v>4.5800000000000002E-5</v>
      </c>
      <c r="I465">
        <v>3.49</v>
      </c>
      <c r="J465" s="16">
        <v>9.2299999999999994E-5</v>
      </c>
    </row>
    <row r="466" spans="1:10" x14ac:dyDescent="0.35">
      <c r="A466">
        <v>100</v>
      </c>
      <c r="B466">
        <v>1991</v>
      </c>
      <c r="C466">
        <v>8.3019999999999996</v>
      </c>
      <c r="D466">
        <v>1.92E-4</v>
      </c>
      <c r="E466">
        <v>0.72199999999999998</v>
      </c>
      <c r="F466" s="16">
        <v>5.2599999999999998E-5</v>
      </c>
      <c r="G466">
        <v>0.99</v>
      </c>
      <c r="H466">
        <v>4.5800000000000002E-5</v>
      </c>
      <c r="I466">
        <v>3.49</v>
      </c>
      <c r="J466" s="16">
        <v>9.2299999999999994E-5</v>
      </c>
    </row>
    <row r="467" spans="1:10" x14ac:dyDescent="0.35">
      <c r="A467">
        <v>100</v>
      </c>
      <c r="B467">
        <v>1992</v>
      </c>
      <c r="C467">
        <v>8.3019999999999996</v>
      </c>
      <c r="D467">
        <v>1.92E-4</v>
      </c>
      <c r="E467">
        <v>0.72199999999999998</v>
      </c>
      <c r="F467" s="16">
        <v>5.2599999999999998E-5</v>
      </c>
      <c r="G467">
        <v>0.99</v>
      </c>
      <c r="H467">
        <v>4.5800000000000002E-5</v>
      </c>
      <c r="I467">
        <v>3.49</v>
      </c>
      <c r="J467" s="16">
        <v>9.2299999999999994E-5</v>
      </c>
    </row>
    <row r="468" spans="1:10" x14ac:dyDescent="0.35">
      <c r="A468">
        <v>100</v>
      </c>
      <c r="B468">
        <v>1993</v>
      </c>
      <c r="C468">
        <v>8.3019999999999996</v>
      </c>
      <c r="D468">
        <v>1.92E-4</v>
      </c>
      <c r="E468">
        <v>0.72199999999999998</v>
      </c>
      <c r="F468" s="16">
        <v>5.2599999999999998E-5</v>
      </c>
      <c r="G468">
        <v>0.99</v>
      </c>
      <c r="H468">
        <v>4.5800000000000002E-5</v>
      </c>
      <c r="I468">
        <v>3.49</v>
      </c>
      <c r="J468" s="16">
        <v>9.2299999999999994E-5</v>
      </c>
    </row>
    <row r="469" spans="1:10" x14ac:dyDescent="0.35">
      <c r="A469">
        <v>100</v>
      </c>
      <c r="B469">
        <v>1994</v>
      </c>
      <c r="C469">
        <v>8.3019999999999996</v>
      </c>
      <c r="D469">
        <v>1.92E-4</v>
      </c>
      <c r="E469">
        <v>0.72199999999999998</v>
      </c>
      <c r="F469" s="16">
        <v>5.2599999999999998E-5</v>
      </c>
      <c r="G469">
        <v>0.99</v>
      </c>
      <c r="H469">
        <v>4.5800000000000002E-5</v>
      </c>
      <c r="I469">
        <v>3.49</v>
      </c>
      <c r="J469" s="16">
        <v>9.2299999999999994E-5</v>
      </c>
    </row>
    <row r="470" spans="1:10" x14ac:dyDescent="0.35">
      <c r="A470">
        <v>100</v>
      </c>
      <c r="B470">
        <v>1995</v>
      </c>
      <c r="C470">
        <v>8.3019999999999996</v>
      </c>
      <c r="D470">
        <v>1.92E-4</v>
      </c>
      <c r="E470">
        <v>0.72199999999999998</v>
      </c>
      <c r="F470" s="16">
        <v>5.2599999999999998E-5</v>
      </c>
      <c r="G470">
        <v>0.99</v>
      </c>
      <c r="H470">
        <v>4.5800000000000002E-5</v>
      </c>
      <c r="I470">
        <v>3.49</v>
      </c>
      <c r="J470" s="16">
        <v>9.2299999999999994E-5</v>
      </c>
    </row>
    <row r="471" spans="1:10" x14ac:dyDescent="0.35">
      <c r="A471">
        <v>100</v>
      </c>
      <c r="B471">
        <v>1996</v>
      </c>
      <c r="C471">
        <v>8.3019999999999996</v>
      </c>
      <c r="D471">
        <v>1.92E-4</v>
      </c>
      <c r="E471">
        <v>0.72199999999999998</v>
      </c>
      <c r="F471" s="16">
        <v>5.2599999999999998E-5</v>
      </c>
      <c r="G471">
        <v>0.99</v>
      </c>
      <c r="H471">
        <v>4.5800000000000002E-5</v>
      </c>
      <c r="I471">
        <v>3.49</v>
      </c>
      <c r="J471" s="16">
        <v>9.2299999999999994E-5</v>
      </c>
    </row>
    <row r="472" spans="1:10" x14ac:dyDescent="0.35">
      <c r="A472">
        <v>100</v>
      </c>
      <c r="B472">
        <v>1997</v>
      </c>
      <c r="C472">
        <v>8.3019999999999996</v>
      </c>
      <c r="D472">
        <v>1.92E-4</v>
      </c>
      <c r="E472">
        <v>0.72199999999999998</v>
      </c>
      <c r="F472" s="16">
        <v>5.2599999999999998E-5</v>
      </c>
      <c r="G472">
        <v>0.99</v>
      </c>
      <c r="H472">
        <v>4.5800000000000002E-5</v>
      </c>
      <c r="I472">
        <v>3.49</v>
      </c>
      <c r="J472" s="16">
        <v>9.2299999999999994E-5</v>
      </c>
    </row>
    <row r="473" spans="1:10" x14ac:dyDescent="0.35">
      <c r="A473">
        <v>100</v>
      </c>
      <c r="B473">
        <v>1998</v>
      </c>
      <c r="C473">
        <v>8.3019999999999996</v>
      </c>
      <c r="D473">
        <v>1.93E-4</v>
      </c>
      <c r="E473">
        <v>0.72199999999999998</v>
      </c>
      <c r="F473" s="16">
        <v>5.2599999999999998E-5</v>
      </c>
      <c r="G473">
        <v>0.99</v>
      </c>
      <c r="H473">
        <v>4.5800000000000002E-5</v>
      </c>
      <c r="I473">
        <v>3.49</v>
      </c>
      <c r="J473" s="16">
        <v>9.2299999999999994E-5</v>
      </c>
    </row>
    <row r="474" spans="1:10" x14ac:dyDescent="0.35">
      <c r="A474">
        <v>100</v>
      </c>
      <c r="B474">
        <v>1999</v>
      </c>
      <c r="C474">
        <v>5.6821820000000001</v>
      </c>
      <c r="D474">
        <v>1.3200000000000001E-4</v>
      </c>
      <c r="E474">
        <v>0.23008500000000001</v>
      </c>
      <c r="F474" s="16">
        <v>1.6699999999999999E-5</v>
      </c>
      <c r="G474">
        <v>0.99</v>
      </c>
      <c r="H474">
        <v>4.5800000000000002E-5</v>
      </c>
      <c r="I474">
        <v>3.49</v>
      </c>
      <c r="J474" s="16">
        <v>9.2299999999999994E-5</v>
      </c>
    </row>
    <row r="475" spans="1:10" x14ac:dyDescent="0.35">
      <c r="A475">
        <v>100</v>
      </c>
      <c r="B475">
        <v>2000</v>
      </c>
      <c r="C475">
        <v>5.5934299999999997</v>
      </c>
      <c r="D475">
        <v>1.2999999999999999E-4</v>
      </c>
      <c r="E475">
        <v>0.23858099999999999</v>
      </c>
      <c r="F475" s="16">
        <v>1.7399999999999999E-5</v>
      </c>
      <c r="G475">
        <v>0.99</v>
      </c>
      <c r="H475">
        <v>4.5800000000000002E-5</v>
      </c>
      <c r="I475">
        <v>3.49</v>
      </c>
      <c r="J475" s="16">
        <v>9.2299999999999994E-5</v>
      </c>
    </row>
    <row r="476" spans="1:10" x14ac:dyDescent="0.35">
      <c r="A476">
        <v>100</v>
      </c>
      <c r="B476">
        <v>2001</v>
      </c>
      <c r="C476">
        <v>5.5903470000000004</v>
      </c>
      <c r="D476">
        <v>1.2999999999999999E-4</v>
      </c>
      <c r="E476">
        <v>0.24555399999999999</v>
      </c>
      <c r="F476" s="16">
        <v>1.7900000000000001E-5</v>
      </c>
      <c r="G476">
        <v>0.99</v>
      </c>
      <c r="H476">
        <v>4.5800000000000002E-5</v>
      </c>
      <c r="I476">
        <v>3.49</v>
      </c>
      <c r="J476" s="16">
        <v>9.2299999999999994E-5</v>
      </c>
    </row>
    <row r="477" spans="1:10" x14ac:dyDescent="0.35">
      <c r="A477">
        <v>100</v>
      </c>
      <c r="B477">
        <v>2002</v>
      </c>
      <c r="C477">
        <v>5.4126960000000004</v>
      </c>
      <c r="D477">
        <v>1.26E-4</v>
      </c>
      <c r="E477">
        <v>0.23172200000000001</v>
      </c>
      <c r="F477" s="16">
        <v>1.6900000000000001E-5</v>
      </c>
      <c r="G477">
        <v>0.99</v>
      </c>
      <c r="H477">
        <v>4.5800000000000002E-5</v>
      </c>
      <c r="I477">
        <v>3.49</v>
      </c>
      <c r="J477" s="16">
        <v>9.2299999999999994E-5</v>
      </c>
    </row>
    <row r="478" spans="1:10" x14ac:dyDescent="0.35">
      <c r="A478">
        <v>100</v>
      </c>
      <c r="B478">
        <v>2003</v>
      </c>
      <c r="C478">
        <v>5.4126960000000004</v>
      </c>
      <c r="D478">
        <v>1.26E-4</v>
      </c>
      <c r="E478">
        <v>0.23172200000000001</v>
      </c>
      <c r="F478" s="16">
        <v>1.6900000000000001E-5</v>
      </c>
      <c r="G478">
        <v>0.99</v>
      </c>
      <c r="H478">
        <v>4.5800000000000002E-5</v>
      </c>
      <c r="I478">
        <v>3.49</v>
      </c>
      <c r="J478" s="16">
        <v>9.2299999999999994E-5</v>
      </c>
    </row>
    <row r="479" spans="1:10" x14ac:dyDescent="0.35">
      <c r="A479">
        <v>100</v>
      </c>
      <c r="B479">
        <v>2004</v>
      </c>
      <c r="C479">
        <v>4.49444</v>
      </c>
      <c r="D479" s="16">
        <v>8.2100000000000003E-5</v>
      </c>
      <c r="E479">
        <v>0.18173500000000001</v>
      </c>
      <c r="F479" s="16">
        <v>1.33E-5</v>
      </c>
      <c r="G479">
        <v>0.46</v>
      </c>
      <c r="H479">
        <v>3.3300000000000003E-5</v>
      </c>
      <c r="I479">
        <v>3.23</v>
      </c>
      <c r="J479" s="16">
        <v>8.5500000000000005E-5</v>
      </c>
    </row>
    <row r="480" spans="1:10" x14ac:dyDescent="0.35">
      <c r="A480">
        <v>100</v>
      </c>
      <c r="B480">
        <v>2005</v>
      </c>
      <c r="C480">
        <v>4.5528709999999997</v>
      </c>
      <c r="D480" s="16">
        <v>7.3300000000000006E-5</v>
      </c>
      <c r="E480">
        <v>0.187443</v>
      </c>
      <c r="F480" s="16">
        <v>1.3699999999999999E-5</v>
      </c>
      <c r="G480">
        <v>0.28000000000000003</v>
      </c>
      <c r="H480">
        <v>2.9200000000000002E-5</v>
      </c>
      <c r="I480">
        <v>3.14</v>
      </c>
      <c r="J480" s="16">
        <v>8.3300000000000005E-5</v>
      </c>
    </row>
    <row r="481" spans="1:10" x14ac:dyDescent="0.35">
      <c r="A481">
        <v>100</v>
      </c>
      <c r="B481">
        <v>2006</v>
      </c>
      <c r="C481">
        <v>4.5528709999999997</v>
      </c>
      <c r="D481" s="16">
        <v>6.7700000000000006E-5</v>
      </c>
      <c r="E481">
        <v>0.187443</v>
      </c>
      <c r="F481" s="16">
        <v>1.3699999999999999E-5</v>
      </c>
      <c r="G481">
        <v>0.19</v>
      </c>
      <c r="H481">
        <v>2.7100000000000001E-5</v>
      </c>
      <c r="I481">
        <v>3.09</v>
      </c>
      <c r="J481" s="16">
        <v>8.2100000000000003E-5</v>
      </c>
    </row>
    <row r="482" spans="1:10" x14ac:dyDescent="0.35">
      <c r="A482">
        <v>100</v>
      </c>
      <c r="B482">
        <v>2007</v>
      </c>
      <c r="C482">
        <v>3.7382870000000001</v>
      </c>
      <c r="D482" s="16">
        <v>5.5600000000000003E-5</v>
      </c>
      <c r="E482">
        <v>0.19994200000000001</v>
      </c>
      <c r="F482" s="16">
        <v>1.47E-5</v>
      </c>
      <c r="G482">
        <v>0.19</v>
      </c>
      <c r="H482">
        <v>2.7100000000000001E-5</v>
      </c>
      <c r="I482">
        <v>3.09</v>
      </c>
      <c r="J482" s="16">
        <v>8.2100000000000003E-5</v>
      </c>
    </row>
    <row r="483" spans="1:10" x14ac:dyDescent="0.35">
      <c r="A483">
        <v>100</v>
      </c>
      <c r="B483">
        <v>2008</v>
      </c>
      <c r="C483">
        <v>2.9974409999999998</v>
      </c>
      <c r="D483" s="16">
        <v>3.9400000000000002E-5</v>
      </c>
      <c r="E483">
        <v>0.18576500000000001</v>
      </c>
      <c r="F483" s="16">
        <v>1.3699999999999999E-5</v>
      </c>
      <c r="G483">
        <v>0.1</v>
      </c>
      <c r="H483">
        <v>2.5000000000000001E-5</v>
      </c>
      <c r="I483">
        <v>3.05</v>
      </c>
      <c r="J483">
        <v>8.1000000000000004E-5</v>
      </c>
    </row>
    <row r="484" spans="1:10" x14ac:dyDescent="0.35">
      <c r="A484">
        <v>100</v>
      </c>
      <c r="B484">
        <v>2009</v>
      </c>
      <c r="C484">
        <v>2.8435609999999998</v>
      </c>
      <c r="D484" s="16">
        <v>3.7400000000000001E-5</v>
      </c>
      <c r="E484">
        <v>0.19218199999999999</v>
      </c>
      <c r="F484" s="16">
        <v>1.42E-5</v>
      </c>
      <c r="G484">
        <v>0.1</v>
      </c>
      <c r="H484">
        <v>2.5000000000000001E-5</v>
      </c>
      <c r="I484">
        <v>3.05</v>
      </c>
      <c r="J484">
        <v>8.1000000000000004E-5</v>
      </c>
    </row>
    <row r="485" spans="1:10" x14ac:dyDescent="0.35">
      <c r="A485">
        <v>100</v>
      </c>
      <c r="B485">
        <v>2010</v>
      </c>
      <c r="C485">
        <v>2.8170679999999999</v>
      </c>
      <c r="D485" s="16">
        <v>3.6999999999999998E-5</v>
      </c>
      <c r="E485">
        <v>0.183671</v>
      </c>
      <c r="F485" s="16">
        <v>1.3499999999999999E-5</v>
      </c>
      <c r="G485">
        <v>0.1</v>
      </c>
      <c r="H485">
        <v>2.5000000000000001E-5</v>
      </c>
      <c r="I485">
        <v>3.05</v>
      </c>
      <c r="J485">
        <v>8.1000000000000004E-5</v>
      </c>
    </row>
    <row r="486" spans="1:10" x14ac:dyDescent="0.35">
      <c r="A486">
        <v>100</v>
      </c>
      <c r="B486">
        <v>2011</v>
      </c>
      <c r="C486">
        <v>2.785615</v>
      </c>
      <c r="D486" s="16">
        <v>3.6600000000000002E-5</v>
      </c>
      <c r="E486">
        <v>0.18750500000000001</v>
      </c>
      <c r="F486" s="16">
        <v>1.38E-5</v>
      </c>
      <c r="G486">
        <v>0.1</v>
      </c>
      <c r="H486">
        <v>2.5000000000000001E-5</v>
      </c>
      <c r="I486">
        <v>3.05</v>
      </c>
      <c r="J486">
        <v>8.1000000000000004E-5</v>
      </c>
    </row>
    <row r="487" spans="1:10" x14ac:dyDescent="0.35">
      <c r="A487">
        <v>100</v>
      </c>
      <c r="B487">
        <v>2012</v>
      </c>
      <c r="C487">
        <v>2.785615</v>
      </c>
      <c r="D487" s="16">
        <v>3.6699999999999998E-5</v>
      </c>
      <c r="E487">
        <v>0.18750500000000001</v>
      </c>
      <c r="F487" s="16">
        <v>8.7600000000000008E-6</v>
      </c>
      <c r="G487">
        <v>0.09</v>
      </c>
      <c r="H487">
        <v>2.1699999999999999E-5</v>
      </c>
      <c r="I487">
        <v>3.05</v>
      </c>
      <c r="J487">
        <v>8.1000000000000004E-5</v>
      </c>
    </row>
    <row r="488" spans="1:10" x14ac:dyDescent="0.35">
      <c r="A488">
        <v>100</v>
      </c>
      <c r="B488">
        <v>2013</v>
      </c>
      <c r="C488">
        <v>2.5630769999999998</v>
      </c>
      <c r="D488" s="16">
        <v>3.3800000000000002E-5</v>
      </c>
      <c r="E488">
        <v>0.11644400000000001</v>
      </c>
      <c r="F488" s="16">
        <v>5.4399999999999996E-6</v>
      </c>
      <c r="G488">
        <v>0.09</v>
      </c>
      <c r="H488">
        <v>2.1699999999999999E-5</v>
      </c>
      <c r="I488">
        <v>3.05</v>
      </c>
      <c r="J488">
        <v>8.1000000000000004E-5</v>
      </c>
    </row>
    <row r="489" spans="1:10" x14ac:dyDescent="0.35">
      <c r="A489">
        <v>100</v>
      </c>
      <c r="B489">
        <v>2014</v>
      </c>
      <c r="C489">
        <v>2.4906380000000001</v>
      </c>
      <c r="D489" s="16">
        <v>3.2799999999999998E-5</v>
      </c>
      <c r="E489">
        <v>9.8539000000000002E-2</v>
      </c>
      <c r="F489" s="16">
        <v>4.6E-6</v>
      </c>
      <c r="G489">
        <v>0.09</v>
      </c>
      <c r="H489">
        <v>2.1699999999999999E-5</v>
      </c>
      <c r="I489">
        <v>3.05</v>
      </c>
      <c r="J489">
        <v>8.1000000000000004E-5</v>
      </c>
    </row>
    <row r="490" spans="1:10" x14ac:dyDescent="0.35">
      <c r="A490">
        <v>100</v>
      </c>
      <c r="B490">
        <v>2015</v>
      </c>
      <c r="C490">
        <v>2.7218049999999998</v>
      </c>
      <c r="D490" s="16">
        <v>3.5899999999999998E-5</v>
      </c>
      <c r="E490">
        <v>0.182696</v>
      </c>
      <c r="F490" s="16">
        <v>8.5299999999999996E-6</v>
      </c>
      <c r="G490">
        <v>0.05</v>
      </c>
      <c r="H490">
        <v>1.17E-5</v>
      </c>
      <c r="I490">
        <v>3.05</v>
      </c>
      <c r="J490">
        <v>8.1000000000000004E-5</v>
      </c>
    </row>
    <row r="491" spans="1:10" x14ac:dyDescent="0.35">
      <c r="A491">
        <v>100</v>
      </c>
      <c r="B491">
        <v>2016</v>
      </c>
      <c r="C491">
        <v>2.3647459999999998</v>
      </c>
      <c r="D491" s="16">
        <v>3.1199999999999999E-5</v>
      </c>
      <c r="E491">
        <v>0.14681</v>
      </c>
      <c r="F491" s="16">
        <v>6.8600000000000004E-6</v>
      </c>
      <c r="G491">
        <v>0.05</v>
      </c>
      <c r="H491">
        <v>1.17E-5</v>
      </c>
      <c r="I491">
        <v>3.05</v>
      </c>
      <c r="J491">
        <v>8.1000000000000004E-5</v>
      </c>
    </row>
    <row r="492" spans="1:10" x14ac:dyDescent="0.35">
      <c r="A492">
        <v>100</v>
      </c>
      <c r="B492">
        <v>2017</v>
      </c>
      <c r="C492">
        <v>1.8360000000000001</v>
      </c>
      <c r="D492" s="16">
        <v>2.4199999999999999E-5</v>
      </c>
      <c r="E492">
        <v>0.11600000000000001</v>
      </c>
      <c r="F492" s="16">
        <v>5.4199999999999998E-6</v>
      </c>
      <c r="G492">
        <v>0.05</v>
      </c>
      <c r="H492">
        <v>1.17E-5</v>
      </c>
      <c r="I492">
        <v>3.05</v>
      </c>
      <c r="J492">
        <v>8.1000000000000004E-5</v>
      </c>
    </row>
    <row r="493" spans="1:10" x14ac:dyDescent="0.35">
      <c r="A493">
        <v>100</v>
      </c>
      <c r="B493">
        <v>2018</v>
      </c>
      <c r="C493">
        <v>1.6519999999999999</v>
      </c>
      <c r="D493" s="16">
        <v>2.1800000000000001E-5</v>
      </c>
      <c r="E493">
        <v>0.108</v>
      </c>
      <c r="F493" s="16">
        <v>5.04E-6</v>
      </c>
      <c r="G493">
        <v>0.05</v>
      </c>
      <c r="H493">
        <v>1.17E-5</v>
      </c>
      <c r="I493">
        <v>3.05</v>
      </c>
      <c r="J493">
        <v>8.1000000000000004E-5</v>
      </c>
    </row>
    <row r="494" spans="1:10" x14ac:dyDescent="0.35">
      <c r="A494">
        <v>100</v>
      </c>
      <c r="B494">
        <v>2019</v>
      </c>
      <c r="C494">
        <v>1.4670000000000001</v>
      </c>
      <c r="D494" s="16">
        <v>1.9300000000000002E-5</v>
      </c>
      <c r="E494">
        <v>9.9000000000000005E-2</v>
      </c>
      <c r="F494" s="16">
        <v>4.6199999999999998E-6</v>
      </c>
      <c r="G494">
        <v>0.05</v>
      </c>
      <c r="H494">
        <v>1.17E-5</v>
      </c>
      <c r="I494">
        <v>3.05</v>
      </c>
      <c r="J494">
        <v>8.1000000000000004E-5</v>
      </c>
    </row>
    <row r="495" spans="1:10" x14ac:dyDescent="0.35">
      <c r="A495">
        <v>100</v>
      </c>
      <c r="B495">
        <v>2020</v>
      </c>
      <c r="C495">
        <v>1.2829999999999999</v>
      </c>
      <c r="D495" s="16">
        <v>1.6900000000000001E-5</v>
      </c>
      <c r="E495">
        <v>0.09</v>
      </c>
      <c r="F495" s="16">
        <v>4.1999999999999996E-6</v>
      </c>
      <c r="G495">
        <v>0.05</v>
      </c>
      <c r="H495">
        <v>1.17E-5</v>
      </c>
      <c r="I495">
        <v>3.05</v>
      </c>
      <c r="J495">
        <v>8.1000000000000004E-5</v>
      </c>
    </row>
    <row r="496" spans="1:10" x14ac:dyDescent="0.35">
      <c r="A496">
        <v>100</v>
      </c>
      <c r="B496">
        <v>2021</v>
      </c>
      <c r="C496">
        <v>1.099</v>
      </c>
      <c r="D496" s="16">
        <v>1.45E-5</v>
      </c>
      <c r="E496">
        <v>8.2000000000000003E-2</v>
      </c>
      <c r="F496" s="16">
        <v>3.8299999999999998E-6</v>
      </c>
      <c r="G496">
        <v>0.05</v>
      </c>
      <c r="H496">
        <v>1.17E-5</v>
      </c>
      <c r="I496">
        <v>3.05</v>
      </c>
      <c r="J496">
        <v>8.1000000000000004E-5</v>
      </c>
    </row>
    <row r="497" spans="1:10" x14ac:dyDescent="0.35">
      <c r="A497">
        <v>100</v>
      </c>
      <c r="B497">
        <v>2022</v>
      </c>
      <c r="C497">
        <v>0.91400000000000003</v>
      </c>
      <c r="D497" s="16">
        <v>1.2099999999999999E-5</v>
      </c>
      <c r="E497">
        <v>7.2999999999999995E-2</v>
      </c>
      <c r="F497" s="16">
        <v>3.41E-6</v>
      </c>
      <c r="G497">
        <v>0.05</v>
      </c>
      <c r="H497">
        <v>1.17E-5</v>
      </c>
      <c r="I497">
        <v>3.05</v>
      </c>
      <c r="J497">
        <v>8.1000000000000004E-5</v>
      </c>
    </row>
    <row r="498" spans="1:10" x14ac:dyDescent="0.35">
      <c r="A498">
        <v>100</v>
      </c>
      <c r="B498">
        <v>2023</v>
      </c>
      <c r="C498">
        <v>0.73</v>
      </c>
      <c r="D498" s="16">
        <v>9.6299999999999993E-6</v>
      </c>
      <c r="E498">
        <v>6.5000000000000002E-2</v>
      </c>
      <c r="F498" s="16">
        <v>3.0400000000000001E-6</v>
      </c>
      <c r="G498">
        <v>0.05</v>
      </c>
      <c r="H498">
        <v>1.17E-5</v>
      </c>
      <c r="I498">
        <v>3.05</v>
      </c>
      <c r="J498">
        <v>8.1000000000000004E-5</v>
      </c>
    </row>
    <row r="499" spans="1:10" x14ac:dyDescent="0.35">
      <c r="A499">
        <v>100</v>
      </c>
      <c r="B499">
        <v>2024</v>
      </c>
      <c r="C499">
        <v>0.54600000000000004</v>
      </c>
      <c r="D499" s="16">
        <v>7.1999999999999997E-6</v>
      </c>
      <c r="E499">
        <v>5.6000000000000001E-2</v>
      </c>
      <c r="F499" s="16">
        <v>2.6199999999999999E-6</v>
      </c>
      <c r="G499">
        <v>0.05</v>
      </c>
      <c r="H499">
        <v>1.17E-5</v>
      </c>
      <c r="I499">
        <v>3.05</v>
      </c>
      <c r="J499">
        <v>8.1000000000000004E-5</v>
      </c>
    </row>
    <row r="500" spans="1:10" x14ac:dyDescent="0.35">
      <c r="A500">
        <v>100</v>
      </c>
      <c r="B500">
        <v>2025</v>
      </c>
      <c r="C500">
        <v>0.36099999999999999</v>
      </c>
      <c r="D500" s="16">
        <v>4.7600000000000002E-6</v>
      </c>
      <c r="E500">
        <v>4.8000000000000001E-2</v>
      </c>
      <c r="F500" s="16">
        <v>2.2400000000000002E-6</v>
      </c>
      <c r="G500">
        <v>0.05</v>
      </c>
      <c r="H500">
        <v>1.17E-5</v>
      </c>
      <c r="I500">
        <v>3.05</v>
      </c>
      <c r="J500">
        <v>8.1000000000000004E-5</v>
      </c>
    </row>
    <row r="501" spans="1:10" x14ac:dyDescent="0.35">
      <c r="A501">
        <v>100</v>
      </c>
      <c r="B501">
        <v>2026</v>
      </c>
      <c r="C501">
        <v>0.17699999999999999</v>
      </c>
      <c r="D501" s="16">
        <v>2.3300000000000001E-6</v>
      </c>
      <c r="E501">
        <v>3.9E-2</v>
      </c>
      <c r="F501" s="16">
        <v>1.8199999999999999E-6</v>
      </c>
      <c r="G501">
        <v>0.05</v>
      </c>
      <c r="H501">
        <v>1.17E-5</v>
      </c>
      <c r="I501">
        <v>3.05</v>
      </c>
      <c r="J501">
        <v>8.1000000000000004E-5</v>
      </c>
    </row>
    <row r="502" spans="1:10" x14ac:dyDescent="0.35">
      <c r="A502">
        <v>100</v>
      </c>
      <c r="B502">
        <v>2027</v>
      </c>
      <c r="C502">
        <v>2.9828E-2</v>
      </c>
      <c r="D502" s="16">
        <v>3.9299999999999999E-7</v>
      </c>
      <c r="E502">
        <v>0.03</v>
      </c>
      <c r="F502" s="16">
        <v>1.3999999999999999E-6</v>
      </c>
      <c r="G502">
        <v>0.05</v>
      </c>
      <c r="H502">
        <v>1.17E-5</v>
      </c>
      <c r="I502">
        <v>3.05</v>
      </c>
      <c r="J502">
        <v>8.1000000000000004E-5</v>
      </c>
    </row>
    <row r="503" spans="1:10" x14ac:dyDescent="0.35">
      <c r="A503">
        <v>100</v>
      </c>
      <c r="B503">
        <v>2028</v>
      </c>
      <c r="C503">
        <v>2.9828E-2</v>
      </c>
      <c r="D503" s="16">
        <v>3.9299999999999999E-7</v>
      </c>
      <c r="E503">
        <v>2.1999999999999999E-2</v>
      </c>
      <c r="F503" s="16">
        <v>1.0300000000000001E-6</v>
      </c>
      <c r="G503">
        <v>0.05</v>
      </c>
      <c r="H503">
        <v>1.17E-5</v>
      </c>
      <c r="I503">
        <v>3.05</v>
      </c>
      <c r="J503">
        <v>8.1000000000000004E-5</v>
      </c>
    </row>
    <row r="504" spans="1:10" x14ac:dyDescent="0.35">
      <c r="A504">
        <v>100</v>
      </c>
      <c r="B504">
        <v>2029</v>
      </c>
      <c r="C504">
        <v>2.9828E-2</v>
      </c>
      <c r="D504" s="16">
        <v>3.9299999999999999E-7</v>
      </c>
      <c r="E504">
        <v>1.2999999999999999E-2</v>
      </c>
      <c r="F504" s="16">
        <v>6.0699999999999997E-7</v>
      </c>
      <c r="G504">
        <v>0.05</v>
      </c>
      <c r="H504">
        <v>1.17E-5</v>
      </c>
      <c r="I504">
        <v>3.05</v>
      </c>
      <c r="J504">
        <v>8.1000000000000004E-5</v>
      </c>
    </row>
    <row r="505" spans="1:10" x14ac:dyDescent="0.35">
      <c r="A505">
        <v>100</v>
      </c>
      <c r="B505">
        <v>2030</v>
      </c>
      <c r="C505">
        <v>2.9828E-2</v>
      </c>
      <c r="D505" s="16">
        <v>3.9299999999999999E-7</v>
      </c>
      <c r="E505">
        <v>7.4570000000000001E-3</v>
      </c>
      <c r="F505" s="16">
        <v>3.4799999999999999E-7</v>
      </c>
      <c r="G505">
        <v>0.05</v>
      </c>
      <c r="H505">
        <v>1.17E-5</v>
      </c>
      <c r="I505">
        <v>3.05</v>
      </c>
      <c r="J505">
        <v>8.1000000000000004E-5</v>
      </c>
    </row>
    <row r="506" spans="1:10" x14ac:dyDescent="0.35">
      <c r="A506">
        <v>100</v>
      </c>
      <c r="B506">
        <v>2031</v>
      </c>
      <c r="C506">
        <v>2.9828E-2</v>
      </c>
      <c r="D506" s="16">
        <v>3.9299999999999999E-7</v>
      </c>
      <c r="E506">
        <v>7.4570000000000001E-3</v>
      </c>
      <c r="F506" s="16">
        <v>3.4799999999999999E-7</v>
      </c>
      <c r="G506">
        <v>0.05</v>
      </c>
      <c r="H506">
        <v>1.17E-5</v>
      </c>
      <c r="I506">
        <v>3.05</v>
      </c>
      <c r="J506">
        <v>8.1000000000000004E-5</v>
      </c>
    </row>
    <row r="507" spans="1:10" x14ac:dyDescent="0.35">
      <c r="A507">
        <v>100</v>
      </c>
      <c r="B507">
        <v>2032</v>
      </c>
      <c r="C507">
        <v>2.9828E-2</v>
      </c>
      <c r="D507" s="16">
        <v>3.9299999999999999E-7</v>
      </c>
      <c r="E507">
        <v>7.4570000000000001E-3</v>
      </c>
      <c r="F507" s="16">
        <v>3.4799999999999999E-7</v>
      </c>
      <c r="G507">
        <v>0.05</v>
      </c>
      <c r="H507">
        <v>1.17E-5</v>
      </c>
      <c r="I507">
        <v>3.05</v>
      </c>
      <c r="J507">
        <v>8.1000000000000004E-5</v>
      </c>
    </row>
    <row r="508" spans="1:10" x14ac:dyDescent="0.35">
      <c r="A508">
        <v>100</v>
      </c>
      <c r="B508">
        <v>2033</v>
      </c>
      <c r="C508">
        <v>2.9828E-2</v>
      </c>
      <c r="D508" s="16">
        <v>3.9299999999999999E-7</v>
      </c>
      <c r="E508">
        <v>7.4570000000000001E-3</v>
      </c>
      <c r="F508" s="16">
        <v>3.4799999999999999E-7</v>
      </c>
      <c r="G508">
        <v>0.05</v>
      </c>
      <c r="H508">
        <v>1.17E-5</v>
      </c>
      <c r="I508">
        <v>3.05</v>
      </c>
      <c r="J508">
        <v>8.1000000000000004E-5</v>
      </c>
    </row>
    <row r="509" spans="1:10" x14ac:dyDescent="0.35">
      <c r="A509">
        <v>100</v>
      </c>
      <c r="B509">
        <v>2034</v>
      </c>
      <c r="C509">
        <v>2.9828E-2</v>
      </c>
      <c r="D509" s="16">
        <v>3.9299999999999999E-7</v>
      </c>
      <c r="E509">
        <v>7.4570000000000001E-3</v>
      </c>
      <c r="F509" s="16">
        <v>3.4799999999999999E-7</v>
      </c>
      <c r="G509">
        <v>0.05</v>
      </c>
      <c r="H509">
        <v>1.17E-5</v>
      </c>
      <c r="I509">
        <v>3.05</v>
      </c>
      <c r="J509">
        <v>8.1000000000000004E-5</v>
      </c>
    </row>
    <row r="510" spans="1:10" x14ac:dyDescent="0.35">
      <c r="A510">
        <v>100</v>
      </c>
      <c r="B510">
        <v>2035</v>
      </c>
      <c r="C510">
        <v>2.9828E-2</v>
      </c>
      <c r="D510" s="16">
        <v>3.9299999999999999E-7</v>
      </c>
      <c r="E510">
        <v>7.4570000000000001E-3</v>
      </c>
      <c r="F510" s="16">
        <v>3.4799999999999999E-7</v>
      </c>
      <c r="G510">
        <v>0.05</v>
      </c>
      <c r="H510">
        <v>1.17E-5</v>
      </c>
      <c r="I510">
        <v>3.05</v>
      </c>
      <c r="J510">
        <v>8.1000000000000004E-5</v>
      </c>
    </row>
    <row r="511" spans="1:10" x14ac:dyDescent="0.35">
      <c r="A511">
        <v>100</v>
      </c>
      <c r="B511">
        <v>2036</v>
      </c>
      <c r="C511">
        <v>2.9828E-2</v>
      </c>
      <c r="D511" s="16">
        <v>3.9299999999999999E-7</v>
      </c>
      <c r="E511">
        <v>7.4570000000000001E-3</v>
      </c>
      <c r="F511" s="16">
        <v>3.4799999999999999E-7</v>
      </c>
      <c r="G511">
        <v>0.05</v>
      </c>
      <c r="H511">
        <v>1.17E-5</v>
      </c>
      <c r="I511">
        <v>3.05</v>
      </c>
      <c r="J511">
        <v>8.1000000000000004E-5</v>
      </c>
    </row>
    <row r="512" spans="1:10" x14ac:dyDescent="0.35">
      <c r="A512">
        <v>100</v>
      </c>
      <c r="B512">
        <v>2037</v>
      </c>
      <c r="C512">
        <v>2.9828E-2</v>
      </c>
      <c r="D512" s="16">
        <v>3.9299999999999999E-7</v>
      </c>
      <c r="E512">
        <v>7.4570000000000001E-3</v>
      </c>
      <c r="F512" s="16">
        <v>3.4799999999999999E-7</v>
      </c>
      <c r="G512">
        <v>0.05</v>
      </c>
      <c r="H512">
        <v>1.17E-5</v>
      </c>
      <c r="I512">
        <v>3.05</v>
      </c>
      <c r="J512">
        <v>8.1000000000000004E-5</v>
      </c>
    </row>
    <row r="513" spans="1:10" x14ac:dyDescent="0.35">
      <c r="A513">
        <v>100</v>
      </c>
      <c r="B513">
        <v>2038</v>
      </c>
      <c r="C513">
        <v>2.9828E-2</v>
      </c>
      <c r="D513" s="16">
        <v>3.9299999999999999E-7</v>
      </c>
      <c r="E513">
        <v>7.4570000000000001E-3</v>
      </c>
      <c r="F513" s="16">
        <v>3.4799999999999999E-7</v>
      </c>
      <c r="G513">
        <v>0.05</v>
      </c>
      <c r="H513">
        <v>1.17E-5</v>
      </c>
      <c r="I513">
        <v>3.05</v>
      </c>
      <c r="J513">
        <v>8.1000000000000004E-5</v>
      </c>
    </row>
    <row r="514" spans="1:10" x14ac:dyDescent="0.35">
      <c r="A514">
        <v>100</v>
      </c>
      <c r="B514">
        <v>2039</v>
      </c>
      <c r="C514">
        <v>2.9828E-2</v>
      </c>
      <c r="D514" s="16">
        <v>3.9299999999999999E-7</v>
      </c>
      <c r="E514">
        <v>7.4570000000000001E-3</v>
      </c>
      <c r="F514" s="16">
        <v>3.4799999999999999E-7</v>
      </c>
      <c r="G514">
        <v>0.05</v>
      </c>
      <c r="H514">
        <v>1.17E-5</v>
      </c>
      <c r="I514">
        <v>3.05</v>
      </c>
      <c r="J514">
        <v>8.1000000000000004E-5</v>
      </c>
    </row>
    <row r="515" spans="1:10" x14ac:dyDescent="0.35">
      <c r="A515">
        <v>100</v>
      </c>
      <c r="B515">
        <v>2040</v>
      </c>
      <c r="C515">
        <v>2.9828E-2</v>
      </c>
      <c r="D515" s="16">
        <v>3.9299999999999999E-7</v>
      </c>
      <c r="E515">
        <v>7.4570000000000001E-3</v>
      </c>
      <c r="F515" s="16">
        <v>3.4799999999999999E-7</v>
      </c>
      <c r="G515">
        <v>0.05</v>
      </c>
      <c r="H515">
        <v>1.17E-5</v>
      </c>
      <c r="I515">
        <v>3.05</v>
      </c>
      <c r="J515">
        <v>8.1000000000000004E-5</v>
      </c>
    </row>
    <row r="516" spans="1:10" x14ac:dyDescent="0.35">
      <c r="A516">
        <v>100</v>
      </c>
      <c r="B516">
        <v>2041</v>
      </c>
      <c r="C516">
        <v>2.9828E-2</v>
      </c>
      <c r="D516" s="16">
        <v>3.9299999999999999E-7</v>
      </c>
      <c r="E516">
        <v>7.4570000000000001E-3</v>
      </c>
      <c r="F516" s="16">
        <v>3.4799999999999999E-7</v>
      </c>
      <c r="G516">
        <v>0.05</v>
      </c>
      <c r="H516">
        <v>1.17E-5</v>
      </c>
      <c r="I516">
        <v>3.05</v>
      </c>
      <c r="J516">
        <v>8.1000000000000004E-5</v>
      </c>
    </row>
    <row r="517" spans="1:10" x14ac:dyDescent="0.35">
      <c r="A517">
        <v>100</v>
      </c>
      <c r="B517">
        <v>2042</v>
      </c>
      <c r="C517">
        <v>2.9828E-2</v>
      </c>
      <c r="D517" s="16">
        <v>3.9299999999999999E-7</v>
      </c>
      <c r="E517">
        <v>7.4570000000000001E-3</v>
      </c>
      <c r="F517" s="16">
        <v>3.4799999999999999E-7</v>
      </c>
      <c r="G517">
        <v>0.05</v>
      </c>
      <c r="H517">
        <v>1.17E-5</v>
      </c>
      <c r="I517">
        <v>3.05</v>
      </c>
      <c r="J517">
        <v>8.1000000000000004E-5</v>
      </c>
    </row>
    <row r="518" spans="1:10" x14ac:dyDescent="0.35">
      <c r="A518">
        <v>100</v>
      </c>
      <c r="B518">
        <v>2043</v>
      </c>
      <c r="C518">
        <v>2.9828E-2</v>
      </c>
      <c r="D518" s="16">
        <v>3.9299999999999999E-7</v>
      </c>
      <c r="E518">
        <v>7.4570000000000001E-3</v>
      </c>
      <c r="F518" s="16">
        <v>3.4799999999999999E-7</v>
      </c>
      <c r="G518">
        <v>0.05</v>
      </c>
      <c r="H518">
        <v>1.17E-5</v>
      </c>
      <c r="I518">
        <v>3.05</v>
      </c>
      <c r="J518">
        <v>8.1000000000000004E-5</v>
      </c>
    </row>
    <row r="519" spans="1:10" x14ac:dyDescent="0.35">
      <c r="A519">
        <v>100</v>
      </c>
      <c r="B519">
        <v>2044</v>
      </c>
      <c r="C519">
        <v>2.9828E-2</v>
      </c>
      <c r="D519" s="16">
        <v>3.9299999999999999E-7</v>
      </c>
      <c r="E519">
        <v>7.4570000000000001E-3</v>
      </c>
      <c r="F519" s="16">
        <v>3.4799999999999999E-7</v>
      </c>
      <c r="G519">
        <v>0.05</v>
      </c>
      <c r="H519">
        <v>1.17E-5</v>
      </c>
      <c r="I519">
        <v>3.05</v>
      </c>
      <c r="J519">
        <v>8.1000000000000004E-5</v>
      </c>
    </row>
    <row r="520" spans="1:10" x14ac:dyDescent="0.35">
      <c r="A520">
        <v>100</v>
      </c>
      <c r="B520">
        <v>2045</v>
      </c>
      <c r="C520">
        <v>2.9828E-2</v>
      </c>
      <c r="D520" s="16">
        <v>3.9299999999999999E-7</v>
      </c>
      <c r="E520">
        <v>7.4570000000000001E-3</v>
      </c>
      <c r="F520" s="16">
        <v>3.4799999999999999E-7</v>
      </c>
      <c r="G520">
        <v>0.05</v>
      </c>
      <c r="H520">
        <v>1.17E-5</v>
      </c>
      <c r="I520">
        <v>3.05</v>
      </c>
      <c r="J520">
        <v>8.1000000000000004E-5</v>
      </c>
    </row>
    <row r="521" spans="1:10" x14ac:dyDescent="0.35">
      <c r="A521">
        <v>100</v>
      </c>
      <c r="B521">
        <v>2046</v>
      </c>
      <c r="C521">
        <v>2.9828E-2</v>
      </c>
      <c r="D521" s="16">
        <v>3.9299999999999999E-7</v>
      </c>
      <c r="E521">
        <v>7.4570000000000001E-3</v>
      </c>
      <c r="F521" s="16">
        <v>3.4799999999999999E-7</v>
      </c>
      <c r="G521">
        <v>0.05</v>
      </c>
      <c r="H521">
        <v>1.17E-5</v>
      </c>
      <c r="I521">
        <v>3.05</v>
      </c>
      <c r="J521">
        <v>8.1000000000000004E-5</v>
      </c>
    </row>
    <row r="522" spans="1:10" x14ac:dyDescent="0.35">
      <c r="A522">
        <v>100</v>
      </c>
      <c r="B522">
        <v>2047</v>
      </c>
      <c r="C522">
        <v>2.9828E-2</v>
      </c>
      <c r="D522" s="16">
        <v>3.9299999999999999E-7</v>
      </c>
      <c r="E522">
        <v>7.4570000000000001E-3</v>
      </c>
      <c r="F522" s="16">
        <v>3.4799999999999999E-7</v>
      </c>
      <c r="G522">
        <v>0.05</v>
      </c>
      <c r="H522">
        <v>1.17E-5</v>
      </c>
      <c r="I522">
        <v>3.05</v>
      </c>
      <c r="J522">
        <v>8.1000000000000004E-5</v>
      </c>
    </row>
    <row r="523" spans="1:10" x14ac:dyDescent="0.35">
      <c r="A523">
        <v>100</v>
      </c>
      <c r="B523">
        <v>2048</v>
      </c>
      <c r="C523">
        <v>2.9828E-2</v>
      </c>
      <c r="D523" s="16">
        <v>3.9299999999999999E-7</v>
      </c>
      <c r="E523">
        <v>7.4570000000000001E-3</v>
      </c>
      <c r="F523" s="16">
        <v>3.4799999999999999E-7</v>
      </c>
      <c r="G523">
        <v>0.05</v>
      </c>
      <c r="H523">
        <v>1.17E-5</v>
      </c>
      <c r="I523">
        <v>3.05</v>
      </c>
      <c r="J523">
        <v>8.1000000000000004E-5</v>
      </c>
    </row>
    <row r="524" spans="1:10" x14ac:dyDescent="0.35">
      <c r="A524">
        <v>100</v>
      </c>
      <c r="B524">
        <v>2049</v>
      </c>
      <c r="C524">
        <v>2.9828E-2</v>
      </c>
      <c r="D524" s="16">
        <v>3.9299999999999999E-7</v>
      </c>
      <c r="E524">
        <v>7.4570000000000001E-3</v>
      </c>
      <c r="F524" s="16">
        <v>3.4799999999999999E-7</v>
      </c>
      <c r="G524">
        <v>0.05</v>
      </c>
      <c r="H524">
        <v>1.17E-5</v>
      </c>
      <c r="I524">
        <v>3.05</v>
      </c>
      <c r="J524">
        <v>8.1000000000000004E-5</v>
      </c>
    </row>
    <row r="525" spans="1:10" x14ac:dyDescent="0.35">
      <c r="A525">
        <v>100</v>
      </c>
      <c r="B525">
        <v>2050</v>
      </c>
      <c r="C525">
        <v>2.9828E-2</v>
      </c>
      <c r="D525" s="16">
        <v>3.9299999999999999E-7</v>
      </c>
      <c r="E525">
        <v>7.4570000000000001E-3</v>
      </c>
      <c r="F525" s="16">
        <v>3.4799999999999999E-7</v>
      </c>
      <c r="G525">
        <v>0.05</v>
      </c>
      <c r="H525">
        <v>1.17E-5</v>
      </c>
      <c r="I525">
        <v>3.05</v>
      </c>
      <c r="J525">
        <v>8.1000000000000004E-5</v>
      </c>
    </row>
    <row r="526" spans="1:10" x14ac:dyDescent="0.35">
      <c r="A526">
        <v>175</v>
      </c>
      <c r="B526">
        <v>1920</v>
      </c>
      <c r="C526">
        <v>11</v>
      </c>
      <c r="D526">
        <v>2.5399999999999999E-4</v>
      </c>
      <c r="E526">
        <v>0.55000000000000004</v>
      </c>
      <c r="F526">
        <v>4.0000000000000003E-5</v>
      </c>
      <c r="G526">
        <v>0.94</v>
      </c>
      <c r="H526">
        <v>4.35E-5</v>
      </c>
      <c r="I526">
        <v>4.3</v>
      </c>
      <c r="J526">
        <v>1.1400000000000001E-4</v>
      </c>
    </row>
    <row r="527" spans="1:10" x14ac:dyDescent="0.35">
      <c r="A527">
        <v>175</v>
      </c>
      <c r="B527">
        <v>1921</v>
      </c>
      <c r="C527">
        <v>11</v>
      </c>
      <c r="D527">
        <v>2.5399999999999999E-4</v>
      </c>
      <c r="E527">
        <v>0.55000000000000004</v>
      </c>
      <c r="F527">
        <v>4.0000000000000003E-5</v>
      </c>
      <c r="G527">
        <v>0.94</v>
      </c>
      <c r="H527">
        <v>4.35E-5</v>
      </c>
      <c r="I527">
        <v>4.3</v>
      </c>
      <c r="J527">
        <v>1.1400000000000001E-4</v>
      </c>
    </row>
    <row r="528" spans="1:10" x14ac:dyDescent="0.35">
      <c r="A528">
        <v>175</v>
      </c>
      <c r="B528">
        <v>1922</v>
      </c>
      <c r="C528">
        <v>11</v>
      </c>
      <c r="D528">
        <v>2.5399999999999999E-4</v>
      </c>
      <c r="E528">
        <v>0.55000000000000004</v>
      </c>
      <c r="F528">
        <v>4.0000000000000003E-5</v>
      </c>
      <c r="G528">
        <v>0.94</v>
      </c>
      <c r="H528">
        <v>4.35E-5</v>
      </c>
      <c r="I528">
        <v>4.3</v>
      </c>
      <c r="J528">
        <v>1.1400000000000001E-4</v>
      </c>
    </row>
    <row r="529" spans="1:10" x14ac:dyDescent="0.35">
      <c r="A529">
        <v>175</v>
      </c>
      <c r="B529">
        <v>1923</v>
      </c>
      <c r="C529">
        <v>11</v>
      </c>
      <c r="D529">
        <v>2.5399999999999999E-4</v>
      </c>
      <c r="E529">
        <v>0.55000000000000004</v>
      </c>
      <c r="F529">
        <v>4.0000000000000003E-5</v>
      </c>
      <c r="G529">
        <v>0.94</v>
      </c>
      <c r="H529">
        <v>4.35E-5</v>
      </c>
      <c r="I529">
        <v>4.3</v>
      </c>
      <c r="J529">
        <v>1.1400000000000001E-4</v>
      </c>
    </row>
    <row r="530" spans="1:10" x14ac:dyDescent="0.35">
      <c r="A530">
        <v>175</v>
      </c>
      <c r="B530">
        <v>1924</v>
      </c>
      <c r="C530">
        <v>11</v>
      </c>
      <c r="D530">
        <v>2.5399999999999999E-4</v>
      </c>
      <c r="E530">
        <v>0.55000000000000004</v>
      </c>
      <c r="F530">
        <v>4.0000000000000003E-5</v>
      </c>
      <c r="G530">
        <v>0.94</v>
      </c>
      <c r="H530">
        <v>4.35E-5</v>
      </c>
      <c r="I530">
        <v>4.3</v>
      </c>
      <c r="J530">
        <v>1.1400000000000001E-4</v>
      </c>
    </row>
    <row r="531" spans="1:10" x14ac:dyDescent="0.35">
      <c r="A531">
        <v>175</v>
      </c>
      <c r="B531">
        <v>1925</v>
      </c>
      <c r="C531">
        <v>11</v>
      </c>
      <c r="D531">
        <v>2.5399999999999999E-4</v>
      </c>
      <c r="E531">
        <v>0.55000000000000004</v>
      </c>
      <c r="F531">
        <v>4.0000000000000003E-5</v>
      </c>
      <c r="G531">
        <v>0.94</v>
      </c>
      <c r="H531">
        <v>4.35E-5</v>
      </c>
      <c r="I531">
        <v>4.3</v>
      </c>
      <c r="J531">
        <v>1.1400000000000001E-4</v>
      </c>
    </row>
    <row r="532" spans="1:10" x14ac:dyDescent="0.35">
      <c r="A532">
        <v>175</v>
      </c>
      <c r="B532">
        <v>1926</v>
      </c>
      <c r="C532">
        <v>11</v>
      </c>
      <c r="D532">
        <v>2.5399999999999999E-4</v>
      </c>
      <c r="E532">
        <v>0.55000000000000004</v>
      </c>
      <c r="F532">
        <v>4.0000000000000003E-5</v>
      </c>
      <c r="G532">
        <v>0.94</v>
      </c>
      <c r="H532">
        <v>4.35E-5</v>
      </c>
      <c r="I532">
        <v>4.3</v>
      </c>
      <c r="J532">
        <v>1.1400000000000001E-4</v>
      </c>
    </row>
    <row r="533" spans="1:10" x14ac:dyDescent="0.35">
      <c r="A533">
        <v>175</v>
      </c>
      <c r="B533">
        <v>1927</v>
      </c>
      <c r="C533">
        <v>11</v>
      </c>
      <c r="D533">
        <v>2.5399999999999999E-4</v>
      </c>
      <c r="E533">
        <v>0.55000000000000004</v>
      </c>
      <c r="F533">
        <v>4.0000000000000003E-5</v>
      </c>
      <c r="G533">
        <v>0.94</v>
      </c>
      <c r="H533">
        <v>4.35E-5</v>
      </c>
      <c r="I533">
        <v>4.3</v>
      </c>
      <c r="J533">
        <v>1.1400000000000001E-4</v>
      </c>
    </row>
    <row r="534" spans="1:10" x14ac:dyDescent="0.35">
      <c r="A534">
        <v>175</v>
      </c>
      <c r="B534">
        <v>1928</v>
      </c>
      <c r="C534">
        <v>11</v>
      </c>
      <c r="D534">
        <v>2.5399999999999999E-4</v>
      </c>
      <c r="E534">
        <v>0.55000000000000004</v>
      </c>
      <c r="F534">
        <v>4.0000000000000003E-5</v>
      </c>
      <c r="G534">
        <v>0.94</v>
      </c>
      <c r="H534">
        <v>4.35E-5</v>
      </c>
      <c r="I534">
        <v>4.3</v>
      </c>
      <c r="J534">
        <v>1.1400000000000001E-4</v>
      </c>
    </row>
    <row r="535" spans="1:10" x14ac:dyDescent="0.35">
      <c r="A535">
        <v>175</v>
      </c>
      <c r="B535">
        <v>1929</v>
      </c>
      <c r="C535">
        <v>11</v>
      </c>
      <c r="D535">
        <v>2.5399999999999999E-4</v>
      </c>
      <c r="E535">
        <v>0.55000000000000004</v>
      </c>
      <c r="F535">
        <v>4.0000000000000003E-5</v>
      </c>
      <c r="G535">
        <v>0.94</v>
      </c>
      <c r="H535">
        <v>4.35E-5</v>
      </c>
      <c r="I535">
        <v>4.3</v>
      </c>
      <c r="J535">
        <v>1.1400000000000001E-4</v>
      </c>
    </row>
    <row r="536" spans="1:10" x14ac:dyDescent="0.35">
      <c r="A536">
        <v>175</v>
      </c>
      <c r="B536">
        <v>1930</v>
      </c>
      <c r="C536">
        <v>11</v>
      </c>
      <c r="D536">
        <v>2.5399999999999999E-4</v>
      </c>
      <c r="E536">
        <v>0.55000000000000004</v>
      </c>
      <c r="F536">
        <v>4.0000000000000003E-5</v>
      </c>
      <c r="G536">
        <v>0.94</v>
      </c>
      <c r="H536">
        <v>4.35E-5</v>
      </c>
      <c r="I536">
        <v>4.3</v>
      </c>
      <c r="J536">
        <v>1.1400000000000001E-4</v>
      </c>
    </row>
    <row r="537" spans="1:10" x14ac:dyDescent="0.35">
      <c r="A537">
        <v>175</v>
      </c>
      <c r="B537">
        <v>1931</v>
      </c>
      <c r="C537">
        <v>11</v>
      </c>
      <c r="D537">
        <v>2.5399999999999999E-4</v>
      </c>
      <c r="E537">
        <v>0.55000000000000004</v>
      </c>
      <c r="F537">
        <v>4.0000000000000003E-5</v>
      </c>
      <c r="G537">
        <v>0.94</v>
      </c>
      <c r="H537">
        <v>4.35E-5</v>
      </c>
      <c r="I537">
        <v>4.3</v>
      </c>
      <c r="J537">
        <v>1.1400000000000001E-4</v>
      </c>
    </row>
    <row r="538" spans="1:10" x14ac:dyDescent="0.35">
      <c r="A538">
        <v>175</v>
      </c>
      <c r="B538">
        <v>1932</v>
      </c>
      <c r="C538">
        <v>11</v>
      </c>
      <c r="D538">
        <v>2.5399999999999999E-4</v>
      </c>
      <c r="E538">
        <v>0.55000000000000004</v>
      </c>
      <c r="F538">
        <v>4.0000000000000003E-5</v>
      </c>
      <c r="G538">
        <v>0.94</v>
      </c>
      <c r="H538">
        <v>4.35E-5</v>
      </c>
      <c r="I538">
        <v>4.3</v>
      </c>
      <c r="J538">
        <v>1.1400000000000001E-4</v>
      </c>
    </row>
    <row r="539" spans="1:10" x14ac:dyDescent="0.35">
      <c r="A539">
        <v>175</v>
      </c>
      <c r="B539">
        <v>1933</v>
      </c>
      <c r="C539">
        <v>11</v>
      </c>
      <c r="D539">
        <v>2.5399999999999999E-4</v>
      </c>
      <c r="E539">
        <v>0.55000000000000004</v>
      </c>
      <c r="F539">
        <v>4.0000000000000003E-5</v>
      </c>
      <c r="G539">
        <v>0.94</v>
      </c>
      <c r="H539">
        <v>4.35E-5</v>
      </c>
      <c r="I539">
        <v>4.3</v>
      </c>
      <c r="J539">
        <v>1.1400000000000001E-4</v>
      </c>
    </row>
    <row r="540" spans="1:10" x14ac:dyDescent="0.35">
      <c r="A540">
        <v>175</v>
      </c>
      <c r="B540">
        <v>1934</v>
      </c>
      <c r="C540">
        <v>11</v>
      </c>
      <c r="D540">
        <v>2.5399999999999999E-4</v>
      </c>
      <c r="E540">
        <v>0.55000000000000004</v>
      </c>
      <c r="F540">
        <v>4.0000000000000003E-5</v>
      </c>
      <c r="G540">
        <v>0.94</v>
      </c>
      <c r="H540">
        <v>4.35E-5</v>
      </c>
      <c r="I540">
        <v>4.3</v>
      </c>
      <c r="J540">
        <v>1.1400000000000001E-4</v>
      </c>
    </row>
    <row r="541" spans="1:10" x14ac:dyDescent="0.35">
      <c r="A541">
        <v>175</v>
      </c>
      <c r="B541">
        <v>1935</v>
      </c>
      <c r="C541">
        <v>11</v>
      </c>
      <c r="D541">
        <v>2.5399999999999999E-4</v>
      </c>
      <c r="E541">
        <v>0.55000000000000004</v>
      </c>
      <c r="F541">
        <v>4.0000000000000003E-5</v>
      </c>
      <c r="G541">
        <v>0.94</v>
      </c>
      <c r="H541">
        <v>4.35E-5</v>
      </c>
      <c r="I541">
        <v>4.3</v>
      </c>
      <c r="J541">
        <v>1.1400000000000001E-4</v>
      </c>
    </row>
    <row r="542" spans="1:10" x14ac:dyDescent="0.35">
      <c r="A542">
        <v>175</v>
      </c>
      <c r="B542">
        <v>1936</v>
      </c>
      <c r="C542">
        <v>11</v>
      </c>
      <c r="D542">
        <v>2.5399999999999999E-4</v>
      </c>
      <c r="E542">
        <v>0.55000000000000004</v>
      </c>
      <c r="F542">
        <v>4.0000000000000003E-5</v>
      </c>
      <c r="G542">
        <v>0.94</v>
      </c>
      <c r="H542">
        <v>4.35E-5</v>
      </c>
      <c r="I542">
        <v>4.3</v>
      </c>
      <c r="J542">
        <v>1.1400000000000001E-4</v>
      </c>
    </row>
    <row r="543" spans="1:10" x14ac:dyDescent="0.35">
      <c r="A543">
        <v>175</v>
      </c>
      <c r="B543">
        <v>1937</v>
      </c>
      <c r="C543">
        <v>11</v>
      </c>
      <c r="D543">
        <v>2.5399999999999999E-4</v>
      </c>
      <c r="E543">
        <v>0.55000000000000004</v>
      </c>
      <c r="F543">
        <v>4.0000000000000003E-5</v>
      </c>
      <c r="G543">
        <v>0.94</v>
      </c>
      <c r="H543">
        <v>4.35E-5</v>
      </c>
      <c r="I543">
        <v>4.3</v>
      </c>
      <c r="J543">
        <v>1.1400000000000001E-4</v>
      </c>
    </row>
    <row r="544" spans="1:10" x14ac:dyDescent="0.35">
      <c r="A544">
        <v>175</v>
      </c>
      <c r="B544">
        <v>1938</v>
      </c>
      <c r="C544">
        <v>11</v>
      </c>
      <c r="D544">
        <v>2.5399999999999999E-4</v>
      </c>
      <c r="E544">
        <v>0.55000000000000004</v>
      </c>
      <c r="F544">
        <v>4.0000000000000003E-5</v>
      </c>
      <c r="G544">
        <v>0.94</v>
      </c>
      <c r="H544">
        <v>4.35E-5</v>
      </c>
      <c r="I544">
        <v>4.3</v>
      </c>
      <c r="J544">
        <v>1.1400000000000001E-4</v>
      </c>
    </row>
    <row r="545" spans="1:10" x14ac:dyDescent="0.35">
      <c r="A545">
        <v>175</v>
      </c>
      <c r="B545">
        <v>1939</v>
      </c>
      <c r="C545">
        <v>11</v>
      </c>
      <c r="D545">
        <v>2.5399999999999999E-4</v>
      </c>
      <c r="E545">
        <v>0.55000000000000004</v>
      </c>
      <c r="F545">
        <v>4.0000000000000003E-5</v>
      </c>
      <c r="G545">
        <v>0.94</v>
      </c>
      <c r="H545">
        <v>4.35E-5</v>
      </c>
      <c r="I545">
        <v>4.3</v>
      </c>
      <c r="J545">
        <v>1.1400000000000001E-4</v>
      </c>
    </row>
    <row r="546" spans="1:10" x14ac:dyDescent="0.35">
      <c r="A546">
        <v>175</v>
      </c>
      <c r="B546">
        <v>1940</v>
      </c>
      <c r="C546">
        <v>11</v>
      </c>
      <c r="D546">
        <v>2.5399999999999999E-4</v>
      </c>
      <c r="E546">
        <v>0.55000000000000004</v>
      </c>
      <c r="F546">
        <v>4.0000000000000003E-5</v>
      </c>
      <c r="G546">
        <v>0.94</v>
      </c>
      <c r="H546">
        <v>4.35E-5</v>
      </c>
      <c r="I546">
        <v>4.3</v>
      </c>
      <c r="J546">
        <v>1.1400000000000001E-4</v>
      </c>
    </row>
    <row r="547" spans="1:10" x14ac:dyDescent="0.35">
      <c r="A547">
        <v>175</v>
      </c>
      <c r="B547">
        <v>1941</v>
      </c>
      <c r="C547">
        <v>11</v>
      </c>
      <c r="D547">
        <v>2.5399999999999999E-4</v>
      </c>
      <c r="E547">
        <v>0.55000000000000004</v>
      </c>
      <c r="F547">
        <v>4.0000000000000003E-5</v>
      </c>
      <c r="G547">
        <v>0.94</v>
      </c>
      <c r="H547">
        <v>4.35E-5</v>
      </c>
      <c r="I547">
        <v>4.3</v>
      </c>
      <c r="J547">
        <v>1.1400000000000001E-4</v>
      </c>
    </row>
    <row r="548" spans="1:10" x14ac:dyDescent="0.35">
      <c r="A548">
        <v>175</v>
      </c>
      <c r="B548">
        <v>1942</v>
      </c>
      <c r="C548">
        <v>11</v>
      </c>
      <c r="D548">
        <v>2.5399999999999999E-4</v>
      </c>
      <c r="E548">
        <v>0.55000000000000004</v>
      </c>
      <c r="F548">
        <v>4.0000000000000003E-5</v>
      </c>
      <c r="G548">
        <v>0.94</v>
      </c>
      <c r="H548">
        <v>4.35E-5</v>
      </c>
      <c r="I548">
        <v>4.3</v>
      </c>
      <c r="J548">
        <v>1.1400000000000001E-4</v>
      </c>
    </row>
    <row r="549" spans="1:10" x14ac:dyDescent="0.35">
      <c r="A549">
        <v>175</v>
      </c>
      <c r="B549">
        <v>1943</v>
      </c>
      <c r="C549">
        <v>11</v>
      </c>
      <c r="D549">
        <v>2.5399999999999999E-4</v>
      </c>
      <c r="E549">
        <v>0.55000000000000004</v>
      </c>
      <c r="F549">
        <v>4.0000000000000003E-5</v>
      </c>
      <c r="G549">
        <v>0.94</v>
      </c>
      <c r="H549">
        <v>4.35E-5</v>
      </c>
      <c r="I549">
        <v>4.3</v>
      </c>
      <c r="J549">
        <v>1.1400000000000001E-4</v>
      </c>
    </row>
    <row r="550" spans="1:10" x14ac:dyDescent="0.35">
      <c r="A550">
        <v>175</v>
      </c>
      <c r="B550">
        <v>1944</v>
      </c>
      <c r="C550">
        <v>11</v>
      </c>
      <c r="D550">
        <v>2.5399999999999999E-4</v>
      </c>
      <c r="E550">
        <v>0.55000000000000004</v>
      </c>
      <c r="F550">
        <v>4.0000000000000003E-5</v>
      </c>
      <c r="G550">
        <v>0.94</v>
      </c>
      <c r="H550">
        <v>4.35E-5</v>
      </c>
      <c r="I550">
        <v>4.3</v>
      </c>
      <c r="J550">
        <v>1.1400000000000001E-4</v>
      </c>
    </row>
    <row r="551" spans="1:10" x14ac:dyDescent="0.35">
      <c r="A551">
        <v>175</v>
      </c>
      <c r="B551">
        <v>1945</v>
      </c>
      <c r="C551">
        <v>11</v>
      </c>
      <c r="D551">
        <v>2.5399999999999999E-4</v>
      </c>
      <c r="E551">
        <v>0.55000000000000004</v>
      </c>
      <c r="F551">
        <v>4.0000000000000003E-5</v>
      </c>
      <c r="G551">
        <v>0.94</v>
      </c>
      <c r="H551">
        <v>4.35E-5</v>
      </c>
      <c r="I551">
        <v>4.3</v>
      </c>
      <c r="J551">
        <v>1.1400000000000001E-4</v>
      </c>
    </row>
    <row r="552" spans="1:10" x14ac:dyDescent="0.35">
      <c r="A552">
        <v>175</v>
      </c>
      <c r="B552">
        <v>1946</v>
      </c>
      <c r="C552">
        <v>11</v>
      </c>
      <c r="D552">
        <v>2.5399999999999999E-4</v>
      </c>
      <c r="E552">
        <v>0.55000000000000004</v>
      </c>
      <c r="F552">
        <v>4.0000000000000003E-5</v>
      </c>
      <c r="G552">
        <v>0.94</v>
      </c>
      <c r="H552">
        <v>4.35E-5</v>
      </c>
      <c r="I552">
        <v>4.3</v>
      </c>
      <c r="J552">
        <v>1.1400000000000001E-4</v>
      </c>
    </row>
    <row r="553" spans="1:10" x14ac:dyDescent="0.35">
      <c r="A553">
        <v>175</v>
      </c>
      <c r="B553">
        <v>1947</v>
      </c>
      <c r="C553">
        <v>11</v>
      </c>
      <c r="D553">
        <v>2.5399999999999999E-4</v>
      </c>
      <c r="E553">
        <v>0.55000000000000004</v>
      </c>
      <c r="F553">
        <v>4.0000000000000003E-5</v>
      </c>
      <c r="G553">
        <v>0.94</v>
      </c>
      <c r="H553">
        <v>4.35E-5</v>
      </c>
      <c r="I553">
        <v>4.3</v>
      </c>
      <c r="J553">
        <v>1.1400000000000001E-4</v>
      </c>
    </row>
    <row r="554" spans="1:10" x14ac:dyDescent="0.35">
      <c r="A554">
        <v>175</v>
      </c>
      <c r="B554">
        <v>1948</v>
      </c>
      <c r="C554">
        <v>11</v>
      </c>
      <c r="D554">
        <v>2.5399999999999999E-4</v>
      </c>
      <c r="E554">
        <v>0.55000000000000004</v>
      </c>
      <c r="F554">
        <v>4.0000000000000003E-5</v>
      </c>
      <c r="G554">
        <v>0.94</v>
      </c>
      <c r="H554">
        <v>4.35E-5</v>
      </c>
      <c r="I554">
        <v>4.3</v>
      </c>
      <c r="J554">
        <v>1.1400000000000001E-4</v>
      </c>
    </row>
    <row r="555" spans="1:10" x14ac:dyDescent="0.35">
      <c r="A555">
        <v>175</v>
      </c>
      <c r="B555">
        <v>1949</v>
      </c>
      <c r="C555">
        <v>11</v>
      </c>
      <c r="D555">
        <v>2.5399999999999999E-4</v>
      </c>
      <c r="E555">
        <v>0.55000000000000004</v>
      </c>
      <c r="F555">
        <v>4.0000000000000003E-5</v>
      </c>
      <c r="G555">
        <v>0.94</v>
      </c>
      <c r="H555">
        <v>4.35E-5</v>
      </c>
      <c r="I555">
        <v>4.3</v>
      </c>
      <c r="J555">
        <v>1.1400000000000001E-4</v>
      </c>
    </row>
    <row r="556" spans="1:10" x14ac:dyDescent="0.35">
      <c r="A556">
        <v>175</v>
      </c>
      <c r="B556">
        <v>1950</v>
      </c>
      <c r="C556">
        <v>11</v>
      </c>
      <c r="D556">
        <v>2.5399999999999999E-4</v>
      </c>
      <c r="E556">
        <v>0.55000000000000004</v>
      </c>
      <c r="F556">
        <v>4.0000000000000003E-5</v>
      </c>
      <c r="G556">
        <v>0.94</v>
      </c>
      <c r="H556">
        <v>4.35E-5</v>
      </c>
      <c r="I556">
        <v>4.3</v>
      </c>
      <c r="J556">
        <v>1.1400000000000001E-4</v>
      </c>
    </row>
    <row r="557" spans="1:10" x14ac:dyDescent="0.35">
      <c r="A557">
        <v>175</v>
      </c>
      <c r="B557">
        <v>1951</v>
      </c>
      <c r="C557">
        <v>11</v>
      </c>
      <c r="D557">
        <v>2.5399999999999999E-4</v>
      </c>
      <c r="E557">
        <v>0.55000000000000004</v>
      </c>
      <c r="F557">
        <v>4.0000000000000003E-5</v>
      </c>
      <c r="G557">
        <v>0.94</v>
      </c>
      <c r="H557">
        <v>4.35E-5</v>
      </c>
      <c r="I557">
        <v>4.3</v>
      </c>
      <c r="J557">
        <v>1.1400000000000001E-4</v>
      </c>
    </row>
    <row r="558" spans="1:10" x14ac:dyDescent="0.35">
      <c r="A558">
        <v>175</v>
      </c>
      <c r="B558">
        <v>1952</v>
      </c>
      <c r="C558">
        <v>11</v>
      </c>
      <c r="D558">
        <v>2.5399999999999999E-4</v>
      </c>
      <c r="E558">
        <v>0.55000000000000004</v>
      </c>
      <c r="F558">
        <v>4.0000000000000003E-5</v>
      </c>
      <c r="G558">
        <v>0.94</v>
      </c>
      <c r="H558">
        <v>4.35E-5</v>
      </c>
      <c r="I558">
        <v>4.3</v>
      </c>
      <c r="J558">
        <v>1.1400000000000001E-4</v>
      </c>
    </row>
    <row r="559" spans="1:10" x14ac:dyDescent="0.35">
      <c r="A559">
        <v>175</v>
      </c>
      <c r="B559">
        <v>1953</v>
      </c>
      <c r="C559">
        <v>11</v>
      </c>
      <c r="D559">
        <v>2.5399999999999999E-4</v>
      </c>
      <c r="E559">
        <v>0.55000000000000004</v>
      </c>
      <c r="F559">
        <v>4.0000000000000003E-5</v>
      </c>
      <c r="G559">
        <v>0.94</v>
      </c>
      <c r="H559">
        <v>4.35E-5</v>
      </c>
      <c r="I559">
        <v>4.3</v>
      </c>
      <c r="J559">
        <v>1.1400000000000001E-4</v>
      </c>
    </row>
    <row r="560" spans="1:10" x14ac:dyDescent="0.35">
      <c r="A560">
        <v>175</v>
      </c>
      <c r="B560">
        <v>1954</v>
      </c>
      <c r="C560">
        <v>11</v>
      </c>
      <c r="D560">
        <v>2.5399999999999999E-4</v>
      </c>
      <c r="E560">
        <v>0.55000000000000004</v>
      </c>
      <c r="F560">
        <v>4.0000000000000003E-5</v>
      </c>
      <c r="G560">
        <v>0.94</v>
      </c>
      <c r="H560">
        <v>4.35E-5</v>
      </c>
      <c r="I560">
        <v>4.3</v>
      </c>
      <c r="J560">
        <v>1.1400000000000001E-4</v>
      </c>
    </row>
    <row r="561" spans="1:10" x14ac:dyDescent="0.35">
      <c r="A561">
        <v>175</v>
      </c>
      <c r="B561">
        <v>1955</v>
      </c>
      <c r="C561">
        <v>11</v>
      </c>
      <c r="D561">
        <v>2.5399999999999999E-4</v>
      </c>
      <c r="E561">
        <v>0.55000000000000004</v>
      </c>
      <c r="F561">
        <v>4.0000000000000003E-5</v>
      </c>
      <c r="G561">
        <v>0.94</v>
      </c>
      <c r="H561">
        <v>4.35E-5</v>
      </c>
      <c r="I561">
        <v>4.3</v>
      </c>
      <c r="J561">
        <v>1.1400000000000001E-4</v>
      </c>
    </row>
    <row r="562" spans="1:10" x14ac:dyDescent="0.35">
      <c r="A562">
        <v>175</v>
      </c>
      <c r="B562">
        <v>1956</v>
      </c>
      <c r="C562">
        <v>11</v>
      </c>
      <c r="D562">
        <v>2.5399999999999999E-4</v>
      </c>
      <c r="E562">
        <v>0.55000000000000004</v>
      </c>
      <c r="F562">
        <v>4.0000000000000003E-5</v>
      </c>
      <c r="G562">
        <v>0.94</v>
      </c>
      <c r="H562">
        <v>4.35E-5</v>
      </c>
      <c r="I562">
        <v>4.3</v>
      </c>
      <c r="J562">
        <v>1.1400000000000001E-4</v>
      </c>
    </row>
    <row r="563" spans="1:10" x14ac:dyDescent="0.35">
      <c r="A563">
        <v>175</v>
      </c>
      <c r="B563">
        <v>1957</v>
      </c>
      <c r="C563">
        <v>11</v>
      </c>
      <c r="D563">
        <v>2.5399999999999999E-4</v>
      </c>
      <c r="E563">
        <v>0.55000000000000004</v>
      </c>
      <c r="F563">
        <v>4.0000000000000003E-5</v>
      </c>
      <c r="G563">
        <v>0.94</v>
      </c>
      <c r="H563">
        <v>4.35E-5</v>
      </c>
      <c r="I563">
        <v>4.3</v>
      </c>
      <c r="J563">
        <v>1.1400000000000001E-4</v>
      </c>
    </row>
    <row r="564" spans="1:10" x14ac:dyDescent="0.35">
      <c r="A564">
        <v>175</v>
      </c>
      <c r="B564">
        <v>1958</v>
      </c>
      <c r="C564">
        <v>11</v>
      </c>
      <c r="D564">
        <v>2.5399999999999999E-4</v>
      </c>
      <c r="E564">
        <v>0.55000000000000004</v>
      </c>
      <c r="F564">
        <v>4.0000000000000003E-5</v>
      </c>
      <c r="G564">
        <v>0.94</v>
      </c>
      <c r="H564">
        <v>4.35E-5</v>
      </c>
      <c r="I564">
        <v>4.3</v>
      </c>
      <c r="J564">
        <v>1.1400000000000001E-4</v>
      </c>
    </row>
    <row r="565" spans="1:10" x14ac:dyDescent="0.35">
      <c r="A565">
        <v>175</v>
      </c>
      <c r="B565">
        <v>1959</v>
      </c>
      <c r="C565">
        <v>11</v>
      </c>
      <c r="D565">
        <v>2.5399999999999999E-4</v>
      </c>
      <c r="E565">
        <v>0.55000000000000004</v>
      </c>
      <c r="F565">
        <v>4.0000000000000003E-5</v>
      </c>
      <c r="G565">
        <v>0.94</v>
      </c>
      <c r="H565">
        <v>4.35E-5</v>
      </c>
      <c r="I565">
        <v>4.3</v>
      </c>
      <c r="J565">
        <v>1.1400000000000001E-4</v>
      </c>
    </row>
    <row r="566" spans="1:10" x14ac:dyDescent="0.35">
      <c r="A566">
        <v>175</v>
      </c>
      <c r="B566">
        <v>1960</v>
      </c>
      <c r="C566">
        <v>11</v>
      </c>
      <c r="D566">
        <v>2.5399999999999999E-4</v>
      </c>
      <c r="E566">
        <v>0.55000000000000004</v>
      </c>
      <c r="F566">
        <v>4.0000000000000003E-5</v>
      </c>
      <c r="G566">
        <v>0.94</v>
      </c>
      <c r="H566">
        <v>4.35E-5</v>
      </c>
      <c r="I566">
        <v>4.3</v>
      </c>
      <c r="J566">
        <v>1.1400000000000001E-4</v>
      </c>
    </row>
    <row r="567" spans="1:10" x14ac:dyDescent="0.35">
      <c r="A567">
        <v>175</v>
      </c>
      <c r="B567">
        <v>1961</v>
      </c>
      <c r="C567">
        <v>11</v>
      </c>
      <c r="D567">
        <v>2.5399999999999999E-4</v>
      </c>
      <c r="E567">
        <v>0.55000000000000004</v>
      </c>
      <c r="F567">
        <v>4.0000000000000003E-5</v>
      </c>
      <c r="G567">
        <v>0.94</v>
      </c>
      <c r="H567">
        <v>4.35E-5</v>
      </c>
      <c r="I567">
        <v>4.3</v>
      </c>
      <c r="J567">
        <v>1.1400000000000001E-4</v>
      </c>
    </row>
    <row r="568" spans="1:10" x14ac:dyDescent="0.35">
      <c r="A568">
        <v>175</v>
      </c>
      <c r="B568">
        <v>1962</v>
      </c>
      <c r="C568">
        <v>11</v>
      </c>
      <c r="D568">
        <v>2.5399999999999999E-4</v>
      </c>
      <c r="E568">
        <v>0.55000000000000004</v>
      </c>
      <c r="F568">
        <v>4.0000000000000003E-5</v>
      </c>
      <c r="G568">
        <v>0.94</v>
      </c>
      <c r="H568">
        <v>4.35E-5</v>
      </c>
      <c r="I568">
        <v>4.3</v>
      </c>
      <c r="J568">
        <v>1.1400000000000001E-4</v>
      </c>
    </row>
    <row r="569" spans="1:10" x14ac:dyDescent="0.35">
      <c r="A569">
        <v>175</v>
      </c>
      <c r="B569">
        <v>1963</v>
      </c>
      <c r="C569">
        <v>11</v>
      </c>
      <c r="D569">
        <v>2.5399999999999999E-4</v>
      </c>
      <c r="E569">
        <v>0.55000000000000004</v>
      </c>
      <c r="F569">
        <v>4.0000000000000003E-5</v>
      </c>
      <c r="G569">
        <v>0.94</v>
      </c>
      <c r="H569">
        <v>4.35E-5</v>
      </c>
      <c r="I569">
        <v>4.3</v>
      </c>
      <c r="J569">
        <v>1.1400000000000001E-4</v>
      </c>
    </row>
    <row r="570" spans="1:10" x14ac:dyDescent="0.35">
      <c r="A570">
        <v>175</v>
      </c>
      <c r="B570">
        <v>1964</v>
      </c>
      <c r="C570">
        <v>11</v>
      </c>
      <c r="D570">
        <v>2.5399999999999999E-4</v>
      </c>
      <c r="E570">
        <v>0.55000000000000004</v>
      </c>
      <c r="F570">
        <v>4.0000000000000003E-5</v>
      </c>
      <c r="G570">
        <v>0.94</v>
      </c>
      <c r="H570">
        <v>4.35E-5</v>
      </c>
      <c r="I570">
        <v>4.3</v>
      </c>
      <c r="J570">
        <v>1.1400000000000001E-4</v>
      </c>
    </row>
    <row r="571" spans="1:10" x14ac:dyDescent="0.35">
      <c r="A571">
        <v>175</v>
      </c>
      <c r="B571">
        <v>1965</v>
      </c>
      <c r="C571">
        <v>11</v>
      </c>
      <c r="D571">
        <v>2.5399999999999999E-4</v>
      </c>
      <c r="E571">
        <v>0.55000000000000004</v>
      </c>
      <c r="F571">
        <v>4.0000000000000003E-5</v>
      </c>
      <c r="G571">
        <v>0.94</v>
      </c>
      <c r="H571">
        <v>4.35E-5</v>
      </c>
      <c r="I571">
        <v>4.3</v>
      </c>
      <c r="J571">
        <v>1.1400000000000001E-4</v>
      </c>
    </row>
    <row r="572" spans="1:10" x14ac:dyDescent="0.35">
      <c r="A572">
        <v>175</v>
      </c>
      <c r="B572">
        <v>1966</v>
      </c>
      <c r="C572">
        <v>11</v>
      </c>
      <c r="D572">
        <v>2.5399999999999999E-4</v>
      </c>
      <c r="E572">
        <v>0.55000000000000004</v>
      </c>
      <c r="F572">
        <v>4.0000000000000003E-5</v>
      </c>
      <c r="G572">
        <v>0.94</v>
      </c>
      <c r="H572">
        <v>4.35E-5</v>
      </c>
      <c r="I572">
        <v>4.3</v>
      </c>
      <c r="J572">
        <v>1.1400000000000001E-4</v>
      </c>
    </row>
    <row r="573" spans="1:10" x14ac:dyDescent="0.35">
      <c r="A573">
        <v>175</v>
      </c>
      <c r="B573">
        <v>1967</v>
      </c>
      <c r="C573">
        <v>11</v>
      </c>
      <c r="D573">
        <v>2.5399999999999999E-4</v>
      </c>
      <c r="E573">
        <v>0.55000000000000004</v>
      </c>
      <c r="F573">
        <v>4.0000000000000003E-5</v>
      </c>
      <c r="G573">
        <v>0.94</v>
      </c>
      <c r="H573">
        <v>4.35E-5</v>
      </c>
      <c r="I573">
        <v>4.3</v>
      </c>
      <c r="J573">
        <v>1.1400000000000001E-4</v>
      </c>
    </row>
    <row r="574" spans="1:10" x14ac:dyDescent="0.35">
      <c r="A574">
        <v>175</v>
      </c>
      <c r="B574">
        <v>1968</v>
      </c>
      <c r="C574">
        <v>11</v>
      </c>
      <c r="D574">
        <v>2.5399999999999999E-4</v>
      </c>
      <c r="E574">
        <v>0.55000000000000004</v>
      </c>
      <c r="F574">
        <v>4.0000000000000003E-5</v>
      </c>
      <c r="G574">
        <v>0.94</v>
      </c>
      <c r="H574">
        <v>4.35E-5</v>
      </c>
      <c r="I574">
        <v>4.3</v>
      </c>
      <c r="J574">
        <v>1.1400000000000001E-4</v>
      </c>
    </row>
    <row r="575" spans="1:10" x14ac:dyDescent="0.35">
      <c r="A575">
        <v>175</v>
      </c>
      <c r="B575">
        <v>1969</v>
      </c>
      <c r="C575">
        <v>11</v>
      </c>
      <c r="D575">
        <v>2.5399999999999999E-4</v>
      </c>
      <c r="E575">
        <v>0.55000000000000004</v>
      </c>
      <c r="F575">
        <v>4.0000000000000003E-5</v>
      </c>
      <c r="G575">
        <v>0.94</v>
      </c>
      <c r="H575">
        <v>4.35E-5</v>
      </c>
      <c r="I575">
        <v>4.3</v>
      </c>
      <c r="J575">
        <v>1.1400000000000001E-4</v>
      </c>
    </row>
    <row r="576" spans="1:10" x14ac:dyDescent="0.35">
      <c r="A576">
        <v>175</v>
      </c>
      <c r="B576">
        <v>1970</v>
      </c>
      <c r="C576">
        <v>11</v>
      </c>
      <c r="D576">
        <v>2.5399999999999999E-4</v>
      </c>
      <c r="E576">
        <v>0.55000000000000004</v>
      </c>
      <c r="F576">
        <v>4.0000000000000003E-5</v>
      </c>
      <c r="G576">
        <v>0.94</v>
      </c>
      <c r="H576">
        <v>4.35E-5</v>
      </c>
      <c r="I576">
        <v>4.3</v>
      </c>
      <c r="J576">
        <v>1.1400000000000001E-4</v>
      </c>
    </row>
    <row r="577" spans="1:10" x14ac:dyDescent="0.35">
      <c r="A577">
        <v>175</v>
      </c>
      <c r="B577">
        <v>1971</v>
      </c>
      <c r="C577">
        <v>11</v>
      </c>
      <c r="D577">
        <v>2.5399999999999999E-4</v>
      </c>
      <c r="E577">
        <v>0.55000000000000004</v>
      </c>
      <c r="F577">
        <v>4.0000000000000003E-5</v>
      </c>
      <c r="G577">
        <v>0.94</v>
      </c>
      <c r="H577">
        <v>4.35E-5</v>
      </c>
      <c r="I577">
        <v>4.3</v>
      </c>
      <c r="J577">
        <v>1.1400000000000001E-4</v>
      </c>
    </row>
    <row r="578" spans="1:10" x14ac:dyDescent="0.35">
      <c r="A578">
        <v>175</v>
      </c>
      <c r="B578">
        <v>1972</v>
      </c>
      <c r="C578">
        <v>11</v>
      </c>
      <c r="D578">
        <v>2.5399999999999999E-4</v>
      </c>
      <c r="E578">
        <v>0.55000000000000004</v>
      </c>
      <c r="F578">
        <v>4.0000000000000003E-5</v>
      </c>
      <c r="G578">
        <v>0.94</v>
      </c>
      <c r="H578">
        <v>4.35E-5</v>
      </c>
      <c r="I578">
        <v>4.3</v>
      </c>
      <c r="J578">
        <v>1.1400000000000001E-4</v>
      </c>
    </row>
    <row r="579" spans="1:10" x14ac:dyDescent="0.35">
      <c r="A579">
        <v>175</v>
      </c>
      <c r="B579">
        <v>1973</v>
      </c>
      <c r="C579">
        <v>11</v>
      </c>
      <c r="D579">
        <v>2.5399999999999999E-4</v>
      </c>
      <c r="E579">
        <v>0.55000000000000004</v>
      </c>
      <c r="F579">
        <v>4.0000000000000003E-5</v>
      </c>
      <c r="G579">
        <v>0.94</v>
      </c>
      <c r="H579">
        <v>4.35E-5</v>
      </c>
      <c r="I579">
        <v>4.3</v>
      </c>
      <c r="J579">
        <v>1.1400000000000001E-4</v>
      </c>
    </row>
    <row r="580" spans="1:10" x14ac:dyDescent="0.35">
      <c r="A580">
        <v>175</v>
      </c>
      <c r="B580">
        <v>1974</v>
      </c>
      <c r="C580">
        <v>11</v>
      </c>
      <c r="D580">
        <v>2.5399999999999999E-4</v>
      </c>
      <c r="E580">
        <v>0.55000000000000004</v>
      </c>
      <c r="F580">
        <v>4.0000000000000003E-5</v>
      </c>
      <c r="G580">
        <v>0.94</v>
      </c>
      <c r="H580">
        <v>4.35E-5</v>
      </c>
      <c r="I580">
        <v>4.3</v>
      </c>
      <c r="J580">
        <v>1.1400000000000001E-4</v>
      </c>
    </row>
    <row r="581" spans="1:10" x14ac:dyDescent="0.35">
      <c r="A581">
        <v>175</v>
      </c>
      <c r="B581">
        <v>1975</v>
      </c>
      <c r="C581">
        <v>11</v>
      </c>
      <c r="D581">
        <v>2.5399999999999999E-4</v>
      </c>
      <c r="E581">
        <v>0.55000000000000004</v>
      </c>
      <c r="F581">
        <v>4.0000000000000003E-5</v>
      </c>
      <c r="G581">
        <v>0.94</v>
      </c>
      <c r="H581">
        <v>4.35E-5</v>
      </c>
      <c r="I581">
        <v>4.3</v>
      </c>
      <c r="J581">
        <v>1.1400000000000001E-4</v>
      </c>
    </row>
    <row r="582" spans="1:10" x14ac:dyDescent="0.35">
      <c r="A582">
        <v>175</v>
      </c>
      <c r="B582">
        <v>1976</v>
      </c>
      <c r="C582">
        <v>11</v>
      </c>
      <c r="D582">
        <v>2.5399999999999999E-4</v>
      </c>
      <c r="E582">
        <v>0.55000000000000004</v>
      </c>
      <c r="F582">
        <v>4.0000000000000003E-5</v>
      </c>
      <c r="G582">
        <v>0.94</v>
      </c>
      <c r="H582">
        <v>4.35E-5</v>
      </c>
      <c r="I582">
        <v>4.3</v>
      </c>
      <c r="J582">
        <v>1.1400000000000001E-4</v>
      </c>
    </row>
    <row r="583" spans="1:10" x14ac:dyDescent="0.35">
      <c r="A583">
        <v>175</v>
      </c>
      <c r="B583">
        <v>1977</v>
      </c>
      <c r="C583">
        <v>11</v>
      </c>
      <c r="D583">
        <v>2.5399999999999999E-4</v>
      </c>
      <c r="E583">
        <v>0.55000000000000004</v>
      </c>
      <c r="F583">
        <v>4.0000000000000003E-5</v>
      </c>
      <c r="G583">
        <v>0.94</v>
      </c>
      <c r="H583">
        <v>4.35E-5</v>
      </c>
      <c r="I583">
        <v>4.3</v>
      </c>
      <c r="J583">
        <v>1.1400000000000001E-4</v>
      </c>
    </row>
    <row r="584" spans="1:10" x14ac:dyDescent="0.35">
      <c r="A584">
        <v>175</v>
      </c>
      <c r="B584">
        <v>1978</v>
      </c>
      <c r="C584">
        <v>11</v>
      </c>
      <c r="D584">
        <v>2.5399999999999999E-4</v>
      </c>
      <c r="E584">
        <v>0.55000000000000004</v>
      </c>
      <c r="F584">
        <v>4.0000000000000003E-5</v>
      </c>
      <c r="G584">
        <v>0.94</v>
      </c>
      <c r="H584">
        <v>4.35E-5</v>
      </c>
      <c r="I584">
        <v>4.3</v>
      </c>
      <c r="J584">
        <v>1.1400000000000001E-4</v>
      </c>
    </row>
    <row r="585" spans="1:10" x14ac:dyDescent="0.35">
      <c r="A585">
        <v>175</v>
      </c>
      <c r="B585">
        <v>1979</v>
      </c>
      <c r="C585">
        <v>11</v>
      </c>
      <c r="D585">
        <v>2.5399999999999999E-4</v>
      </c>
      <c r="E585">
        <v>0.55000000000000004</v>
      </c>
      <c r="F585">
        <v>4.0000000000000003E-5</v>
      </c>
      <c r="G585">
        <v>0.94</v>
      </c>
      <c r="H585">
        <v>4.35E-5</v>
      </c>
      <c r="I585">
        <v>4.3</v>
      </c>
      <c r="J585">
        <v>1.1400000000000001E-4</v>
      </c>
    </row>
    <row r="586" spans="1:10" x14ac:dyDescent="0.35">
      <c r="A586">
        <v>175</v>
      </c>
      <c r="B586">
        <v>1980</v>
      </c>
      <c r="C586">
        <v>11</v>
      </c>
      <c r="D586">
        <v>2.5399999999999999E-4</v>
      </c>
      <c r="E586">
        <v>0.55000000000000004</v>
      </c>
      <c r="F586">
        <v>4.0000000000000003E-5</v>
      </c>
      <c r="G586">
        <v>0.94</v>
      </c>
      <c r="H586">
        <v>4.35E-5</v>
      </c>
      <c r="I586">
        <v>4.3</v>
      </c>
      <c r="J586">
        <v>1.1400000000000001E-4</v>
      </c>
    </row>
    <row r="587" spans="1:10" x14ac:dyDescent="0.35">
      <c r="A587">
        <v>175</v>
      </c>
      <c r="B587">
        <v>1981</v>
      </c>
      <c r="C587">
        <v>11</v>
      </c>
      <c r="D587">
        <v>2.5399999999999999E-4</v>
      </c>
      <c r="E587">
        <v>0.55000000000000004</v>
      </c>
      <c r="F587">
        <v>4.0000000000000003E-5</v>
      </c>
      <c r="G587">
        <v>0.94</v>
      </c>
      <c r="H587">
        <v>4.35E-5</v>
      </c>
      <c r="I587">
        <v>4.3</v>
      </c>
      <c r="J587">
        <v>1.1400000000000001E-4</v>
      </c>
    </row>
    <row r="588" spans="1:10" x14ac:dyDescent="0.35">
      <c r="A588">
        <v>175</v>
      </c>
      <c r="B588">
        <v>1982</v>
      </c>
      <c r="C588">
        <v>11</v>
      </c>
      <c r="D588">
        <v>2.5399999999999999E-4</v>
      </c>
      <c r="E588">
        <v>0.55000000000000004</v>
      </c>
      <c r="F588">
        <v>4.0000000000000003E-5</v>
      </c>
      <c r="G588">
        <v>0.94</v>
      </c>
      <c r="H588">
        <v>4.35E-5</v>
      </c>
      <c r="I588">
        <v>4.3</v>
      </c>
      <c r="J588">
        <v>1.1400000000000001E-4</v>
      </c>
    </row>
    <row r="589" spans="1:10" x14ac:dyDescent="0.35">
      <c r="A589">
        <v>175</v>
      </c>
      <c r="B589">
        <v>1983</v>
      </c>
      <c r="C589">
        <v>11</v>
      </c>
      <c r="D589">
        <v>2.5399999999999999E-4</v>
      </c>
      <c r="E589">
        <v>0.55000000000000004</v>
      </c>
      <c r="F589">
        <v>4.0000000000000003E-5</v>
      </c>
      <c r="G589">
        <v>0.94</v>
      </c>
      <c r="H589">
        <v>4.35E-5</v>
      </c>
      <c r="I589">
        <v>4.3</v>
      </c>
      <c r="J589">
        <v>1.1400000000000001E-4</v>
      </c>
    </row>
    <row r="590" spans="1:10" x14ac:dyDescent="0.35">
      <c r="A590">
        <v>175</v>
      </c>
      <c r="B590">
        <v>1984</v>
      </c>
      <c r="C590">
        <v>11</v>
      </c>
      <c r="D590">
        <v>2.5399999999999999E-4</v>
      </c>
      <c r="E590">
        <v>0.55000000000000004</v>
      </c>
      <c r="F590">
        <v>4.0000000000000003E-5</v>
      </c>
      <c r="G590">
        <v>0.94</v>
      </c>
      <c r="H590">
        <v>4.35E-5</v>
      </c>
      <c r="I590">
        <v>4.3</v>
      </c>
      <c r="J590">
        <v>1.1400000000000001E-4</v>
      </c>
    </row>
    <row r="591" spans="1:10" x14ac:dyDescent="0.35">
      <c r="A591">
        <v>175</v>
      </c>
      <c r="B591">
        <v>1985</v>
      </c>
      <c r="C591">
        <v>11</v>
      </c>
      <c r="D591">
        <v>2.5399999999999999E-4</v>
      </c>
      <c r="E591">
        <v>0.55000000000000004</v>
      </c>
      <c r="F591">
        <v>4.0000000000000003E-5</v>
      </c>
      <c r="G591">
        <v>0.88</v>
      </c>
      <c r="H591">
        <v>4.07E-5</v>
      </c>
      <c r="I591">
        <v>4.2</v>
      </c>
      <c r="J591">
        <v>1.11E-4</v>
      </c>
    </row>
    <row r="592" spans="1:10" x14ac:dyDescent="0.35">
      <c r="A592">
        <v>175</v>
      </c>
      <c r="B592">
        <v>1986</v>
      </c>
      <c r="C592">
        <v>11</v>
      </c>
      <c r="D592">
        <v>2.5399999999999999E-4</v>
      </c>
      <c r="E592">
        <v>0.55000000000000004</v>
      </c>
      <c r="F592">
        <v>4.0000000000000003E-5</v>
      </c>
      <c r="G592">
        <v>0.88</v>
      </c>
      <c r="H592">
        <v>4.07E-5</v>
      </c>
      <c r="I592">
        <v>4.2</v>
      </c>
      <c r="J592">
        <v>1.11E-4</v>
      </c>
    </row>
    <row r="593" spans="1:10" x14ac:dyDescent="0.35">
      <c r="A593">
        <v>175</v>
      </c>
      <c r="B593">
        <v>1987</v>
      </c>
      <c r="C593">
        <v>11</v>
      </c>
      <c r="D593">
        <v>2.5399999999999999E-4</v>
      </c>
      <c r="E593">
        <v>0.55000000000000004</v>
      </c>
      <c r="F593">
        <v>4.0000000000000003E-5</v>
      </c>
      <c r="G593">
        <v>0.88</v>
      </c>
      <c r="H593">
        <v>4.07E-5</v>
      </c>
      <c r="I593">
        <v>4.2</v>
      </c>
      <c r="J593">
        <v>1.11E-4</v>
      </c>
    </row>
    <row r="594" spans="1:10" x14ac:dyDescent="0.35">
      <c r="A594">
        <v>175</v>
      </c>
      <c r="B594">
        <v>1988</v>
      </c>
      <c r="C594">
        <v>9.6066669999999998</v>
      </c>
      <c r="D594">
        <v>2.22E-4</v>
      </c>
      <c r="E594">
        <v>0.44</v>
      </c>
      <c r="F594" s="16">
        <v>3.1999999999999999E-5</v>
      </c>
      <c r="G594">
        <v>0.68</v>
      </c>
      <c r="H594">
        <v>3.15E-5</v>
      </c>
      <c r="I594">
        <v>2.7</v>
      </c>
      <c r="J594" s="16">
        <v>7.1400000000000001E-5</v>
      </c>
    </row>
    <row r="595" spans="1:10" x14ac:dyDescent="0.35">
      <c r="A595">
        <v>175</v>
      </c>
      <c r="B595">
        <v>1989</v>
      </c>
      <c r="C595">
        <v>9.6066669999999998</v>
      </c>
      <c r="D595">
        <v>2.22E-4</v>
      </c>
      <c r="E595">
        <v>0.44</v>
      </c>
      <c r="F595" s="16">
        <v>3.1999999999999999E-5</v>
      </c>
      <c r="G595">
        <v>0.68</v>
      </c>
      <c r="H595">
        <v>3.15E-5</v>
      </c>
      <c r="I595">
        <v>2.7</v>
      </c>
      <c r="J595" s="16">
        <v>7.1400000000000001E-5</v>
      </c>
    </row>
    <row r="596" spans="1:10" x14ac:dyDescent="0.35">
      <c r="A596">
        <v>175</v>
      </c>
      <c r="B596">
        <v>1990</v>
      </c>
      <c r="C596">
        <v>9.6066669999999998</v>
      </c>
      <c r="D596">
        <v>2.22E-4</v>
      </c>
      <c r="E596">
        <v>0.44</v>
      </c>
      <c r="F596" s="16">
        <v>3.1999999999999999E-5</v>
      </c>
      <c r="G596">
        <v>0.68</v>
      </c>
      <c r="H596">
        <v>3.15E-5</v>
      </c>
      <c r="I596">
        <v>2.7</v>
      </c>
      <c r="J596" s="16">
        <v>7.1400000000000001E-5</v>
      </c>
    </row>
    <row r="597" spans="1:10" x14ac:dyDescent="0.35">
      <c r="A597">
        <v>175</v>
      </c>
      <c r="B597">
        <v>1991</v>
      </c>
      <c r="C597">
        <v>9.6066669999999998</v>
      </c>
      <c r="D597">
        <v>2.22E-4</v>
      </c>
      <c r="E597">
        <v>0.44</v>
      </c>
      <c r="F597" s="16">
        <v>3.1999999999999999E-5</v>
      </c>
      <c r="G597">
        <v>0.68</v>
      </c>
      <c r="H597">
        <v>3.15E-5</v>
      </c>
      <c r="I597">
        <v>2.7</v>
      </c>
      <c r="J597" s="16">
        <v>7.1400000000000001E-5</v>
      </c>
    </row>
    <row r="598" spans="1:10" x14ac:dyDescent="0.35">
      <c r="A598">
        <v>175</v>
      </c>
      <c r="B598">
        <v>1992</v>
      </c>
      <c r="C598">
        <v>9.6066669999999998</v>
      </c>
      <c r="D598">
        <v>2.22E-4</v>
      </c>
      <c r="E598">
        <v>0.44</v>
      </c>
      <c r="F598" s="16">
        <v>3.1999999999999999E-5</v>
      </c>
      <c r="G598">
        <v>0.68</v>
      </c>
      <c r="H598">
        <v>3.15E-5</v>
      </c>
      <c r="I598">
        <v>2.7</v>
      </c>
      <c r="J598" s="16">
        <v>7.1400000000000001E-5</v>
      </c>
    </row>
    <row r="599" spans="1:10" x14ac:dyDescent="0.35">
      <c r="A599">
        <v>175</v>
      </c>
      <c r="B599">
        <v>1993</v>
      </c>
      <c r="C599">
        <v>9.6066669999999998</v>
      </c>
      <c r="D599">
        <v>2.22E-4</v>
      </c>
      <c r="E599">
        <v>0.44</v>
      </c>
      <c r="F599" s="16">
        <v>3.1999999999999999E-5</v>
      </c>
      <c r="G599">
        <v>0.68</v>
      </c>
      <c r="H599">
        <v>3.15E-5</v>
      </c>
      <c r="I599">
        <v>2.7</v>
      </c>
      <c r="J599" s="16">
        <v>7.1400000000000001E-5</v>
      </c>
    </row>
    <row r="600" spans="1:10" x14ac:dyDescent="0.35">
      <c r="A600">
        <v>175</v>
      </c>
      <c r="B600">
        <v>1994</v>
      </c>
      <c r="C600">
        <v>9.6066669999999998</v>
      </c>
      <c r="D600">
        <v>2.22E-4</v>
      </c>
      <c r="E600">
        <v>0.44</v>
      </c>
      <c r="F600" s="16">
        <v>3.1999999999999999E-5</v>
      </c>
      <c r="G600">
        <v>0.68</v>
      </c>
      <c r="H600">
        <v>3.15E-5</v>
      </c>
      <c r="I600">
        <v>2.7</v>
      </c>
      <c r="J600" s="16">
        <v>7.1400000000000001E-5</v>
      </c>
    </row>
    <row r="601" spans="1:10" x14ac:dyDescent="0.35">
      <c r="A601">
        <v>175</v>
      </c>
      <c r="B601">
        <v>1995</v>
      </c>
      <c r="C601">
        <v>9.6066669999999998</v>
      </c>
      <c r="D601">
        <v>2.22E-4</v>
      </c>
      <c r="E601">
        <v>0.44</v>
      </c>
      <c r="F601" s="16">
        <v>3.1999999999999999E-5</v>
      </c>
      <c r="G601">
        <v>0.68</v>
      </c>
      <c r="H601">
        <v>3.15E-5</v>
      </c>
      <c r="I601">
        <v>2.7</v>
      </c>
      <c r="J601" s="16">
        <v>7.1400000000000001E-5</v>
      </c>
    </row>
    <row r="602" spans="1:10" x14ac:dyDescent="0.35">
      <c r="A602">
        <v>175</v>
      </c>
      <c r="B602">
        <v>1996</v>
      </c>
      <c r="C602">
        <v>9.6066669999999998</v>
      </c>
      <c r="D602">
        <v>2.22E-4</v>
      </c>
      <c r="E602">
        <v>0.44</v>
      </c>
      <c r="F602" s="16">
        <v>3.1999999999999999E-5</v>
      </c>
      <c r="G602">
        <v>0.68</v>
      </c>
      <c r="H602">
        <v>3.15E-5</v>
      </c>
      <c r="I602">
        <v>2.7</v>
      </c>
      <c r="J602" s="16">
        <v>7.1400000000000001E-5</v>
      </c>
    </row>
    <row r="603" spans="1:10" x14ac:dyDescent="0.35">
      <c r="A603">
        <v>175</v>
      </c>
      <c r="B603">
        <v>1997</v>
      </c>
      <c r="C603">
        <v>5.8922460000000001</v>
      </c>
      <c r="D603">
        <v>1.37E-4</v>
      </c>
      <c r="E603">
        <v>0.17279</v>
      </c>
      <c r="F603" s="16">
        <v>1.26E-5</v>
      </c>
      <c r="G603">
        <v>0.68</v>
      </c>
      <c r="H603">
        <v>3.15E-5</v>
      </c>
      <c r="I603">
        <v>2.7</v>
      </c>
      <c r="J603" s="16">
        <v>7.1400000000000001E-5</v>
      </c>
    </row>
    <row r="604" spans="1:10" x14ac:dyDescent="0.35">
      <c r="A604">
        <v>175</v>
      </c>
      <c r="B604">
        <v>1998</v>
      </c>
      <c r="C604">
        <v>5.8922460000000001</v>
      </c>
      <c r="D604">
        <v>1.37E-4</v>
      </c>
      <c r="E604">
        <v>0.17279</v>
      </c>
      <c r="F604" s="16">
        <v>1.26E-5</v>
      </c>
      <c r="G604">
        <v>0.68</v>
      </c>
      <c r="H604">
        <v>3.15E-5</v>
      </c>
      <c r="I604">
        <v>2.7</v>
      </c>
      <c r="J604" s="16">
        <v>7.1400000000000001E-5</v>
      </c>
    </row>
    <row r="605" spans="1:10" x14ac:dyDescent="0.35">
      <c r="A605">
        <v>175</v>
      </c>
      <c r="B605">
        <v>1999</v>
      </c>
      <c r="C605">
        <v>5.8379180000000002</v>
      </c>
      <c r="D605">
        <v>1.35E-4</v>
      </c>
      <c r="E605">
        <v>0.185201</v>
      </c>
      <c r="F605" s="16">
        <v>1.3499999999999999E-5</v>
      </c>
      <c r="G605">
        <v>0.68</v>
      </c>
      <c r="H605">
        <v>3.15E-5</v>
      </c>
      <c r="I605">
        <v>2.7</v>
      </c>
      <c r="J605" s="16">
        <v>7.1400000000000001E-5</v>
      </c>
    </row>
    <row r="606" spans="1:10" x14ac:dyDescent="0.35">
      <c r="A606">
        <v>175</v>
      </c>
      <c r="B606">
        <v>2000</v>
      </c>
      <c r="C606">
        <v>5.7724380000000002</v>
      </c>
      <c r="D606">
        <v>1.34E-4</v>
      </c>
      <c r="E606">
        <v>0.169127</v>
      </c>
      <c r="F606" s="16">
        <v>1.2300000000000001E-5</v>
      </c>
      <c r="G606">
        <v>0.68</v>
      </c>
      <c r="H606">
        <v>3.15E-5</v>
      </c>
      <c r="I606">
        <v>2.7</v>
      </c>
      <c r="J606" s="16">
        <v>7.1400000000000001E-5</v>
      </c>
    </row>
    <row r="607" spans="1:10" x14ac:dyDescent="0.35">
      <c r="A607">
        <v>175</v>
      </c>
      <c r="B607">
        <v>2001</v>
      </c>
      <c r="C607">
        <v>5.6509340000000003</v>
      </c>
      <c r="D607">
        <v>1.3100000000000001E-4</v>
      </c>
      <c r="E607">
        <v>0.17603199999999999</v>
      </c>
      <c r="F607" s="16">
        <v>1.2799999999999999E-5</v>
      </c>
      <c r="G607">
        <v>0.68</v>
      </c>
      <c r="H607">
        <v>3.15E-5</v>
      </c>
      <c r="I607">
        <v>2.7</v>
      </c>
      <c r="J607" s="16">
        <v>7.1400000000000001E-5</v>
      </c>
    </row>
    <row r="608" spans="1:10" x14ac:dyDescent="0.35">
      <c r="A608">
        <v>175</v>
      </c>
      <c r="B608">
        <v>2002</v>
      </c>
      <c r="C608">
        <v>5.4404199999999996</v>
      </c>
      <c r="D608">
        <v>1.26E-4</v>
      </c>
      <c r="E608">
        <v>0.18793099999999999</v>
      </c>
      <c r="F608" s="16">
        <v>1.36E-5</v>
      </c>
      <c r="G608">
        <v>0.68</v>
      </c>
      <c r="H608">
        <v>3.15E-5</v>
      </c>
      <c r="I608">
        <v>2.7</v>
      </c>
      <c r="J608" s="16">
        <v>7.1400000000000001E-5</v>
      </c>
    </row>
    <row r="609" spans="1:10" x14ac:dyDescent="0.35">
      <c r="A609">
        <v>175</v>
      </c>
      <c r="B609">
        <v>2003</v>
      </c>
      <c r="C609">
        <v>5.4404199999999996</v>
      </c>
      <c r="D609" s="16">
        <v>9.9699999999999998E-5</v>
      </c>
      <c r="E609">
        <v>0.18793099999999999</v>
      </c>
      <c r="F609" s="16">
        <v>1.33E-5</v>
      </c>
      <c r="G609">
        <v>0.33</v>
      </c>
      <c r="H609">
        <v>2.7900000000000001E-5</v>
      </c>
      <c r="I609">
        <v>2.7</v>
      </c>
      <c r="J609" s="16">
        <v>7.1400000000000001E-5</v>
      </c>
    </row>
    <row r="610" spans="1:10" x14ac:dyDescent="0.35">
      <c r="A610">
        <v>175</v>
      </c>
      <c r="B610">
        <v>2004</v>
      </c>
      <c r="C610">
        <v>4.1878500000000001</v>
      </c>
      <c r="D610" s="16">
        <v>6.6699999999999995E-5</v>
      </c>
      <c r="E610">
        <v>0.146119</v>
      </c>
      <c r="F610" s="16">
        <v>1.04E-5</v>
      </c>
      <c r="G610">
        <v>0.22</v>
      </c>
      <c r="H610">
        <v>2.6299999999999999E-5</v>
      </c>
      <c r="I610">
        <v>2.7</v>
      </c>
      <c r="J610" s="16">
        <v>7.1400000000000001E-5</v>
      </c>
    </row>
    <row r="611" spans="1:10" x14ac:dyDescent="0.35">
      <c r="A611">
        <v>175</v>
      </c>
      <c r="B611">
        <v>2005</v>
      </c>
      <c r="C611">
        <v>3.9660980000000001</v>
      </c>
      <c r="D611" s="16">
        <v>5.77E-5</v>
      </c>
      <c r="E611">
        <v>0.150145</v>
      </c>
      <c r="F611" s="16">
        <v>1.11E-5</v>
      </c>
      <c r="G611">
        <v>0.16</v>
      </c>
      <c r="H611">
        <v>2.5700000000000001E-5</v>
      </c>
      <c r="I611">
        <v>2.7</v>
      </c>
      <c r="J611" s="16">
        <v>7.1400000000000001E-5</v>
      </c>
    </row>
    <row r="612" spans="1:10" x14ac:dyDescent="0.35">
      <c r="A612">
        <v>175</v>
      </c>
      <c r="B612">
        <v>2006</v>
      </c>
      <c r="C612">
        <v>3.9660980000000001</v>
      </c>
      <c r="D612" s="16">
        <v>5.77E-5</v>
      </c>
      <c r="E612">
        <v>0.150145</v>
      </c>
      <c r="F612" s="16">
        <v>1.11E-5</v>
      </c>
      <c r="G612">
        <v>0.16</v>
      </c>
      <c r="H612">
        <v>2.5700000000000001E-5</v>
      </c>
      <c r="I612">
        <v>2.7</v>
      </c>
      <c r="J612" s="16">
        <v>7.1400000000000001E-5</v>
      </c>
    </row>
    <row r="613" spans="1:10" x14ac:dyDescent="0.35">
      <c r="A613">
        <v>175</v>
      </c>
      <c r="B613">
        <v>2007</v>
      </c>
      <c r="C613">
        <v>2.855912</v>
      </c>
      <c r="D613" s="16">
        <v>3.7299999999999999E-5</v>
      </c>
      <c r="E613">
        <v>0.17094000000000001</v>
      </c>
      <c r="F613" s="16">
        <v>1.22E-5</v>
      </c>
      <c r="G613">
        <v>0.1</v>
      </c>
      <c r="H613">
        <v>2.5000000000000001E-5</v>
      </c>
      <c r="I613">
        <v>2.7</v>
      </c>
      <c r="J613" s="16">
        <v>7.1400000000000001E-5</v>
      </c>
    </row>
    <row r="614" spans="1:10" x14ac:dyDescent="0.35">
      <c r="A614">
        <v>175</v>
      </c>
      <c r="B614">
        <v>2008</v>
      </c>
      <c r="C614">
        <v>2.7600310000000001</v>
      </c>
      <c r="D614" s="16">
        <v>3.6000000000000001E-5</v>
      </c>
      <c r="E614">
        <v>0.14651800000000001</v>
      </c>
      <c r="F614" s="16">
        <v>1.0499999999999999E-5</v>
      </c>
      <c r="G614">
        <v>0.1</v>
      </c>
      <c r="H614">
        <v>2.5000000000000001E-5</v>
      </c>
      <c r="I614">
        <v>2.7</v>
      </c>
      <c r="J614" s="16">
        <v>7.1400000000000001E-5</v>
      </c>
    </row>
    <row r="615" spans="1:10" x14ac:dyDescent="0.35">
      <c r="A615">
        <v>175</v>
      </c>
      <c r="B615">
        <v>2009</v>
      </c>
      <c r="C615">
        <v>2.6592829999999998</v>
      </c>
      <c r="D615" s="16">
        <v>3.4700000000000003E-5</v>
      </c>
      <c r="E615">
        <v>0.14601600000000001</v>
      </c>
      <c r="F615" s="16">
        <v>1.04E-5</v>
      </c>
      <c r="G615">
        <v>0.1</v>
      </c>
      <c r="H615">
        <v>2.5000000000000001E-5</v>
      </c>
      <c r="I615">
        <v>2.7</v>
      </c>
      <c r="J615" s="16">
        <v>7.1400000000000001E-5</v>
      </c>
    </row>
    <row r="616" spans="1:10" x14ac:dyDescent="0.35">
      <c r="A616">
        <v>175</v>
      </c>
      <c r="B616">
        <v>2010</v>
      </c>
      <c r="C616">
        <v>2.9919570000000002</v>
      </c>
      <c r="D616" s="16">
        <v>3.9100000000000002E-5</v>
      </c>
      <c r="E616">
        <v>0.13550999999999999</v>
      </c>
      <c r="F616" s="16">
        <v>9.6800000000000005E-6</v>
      </c>
      <c r="G616">
        <v>0.1</v>
      </c>
      <c r="H616">
        <v>2.5000000000000001E-5</v>
      </c>
      <c r="I616">
        <v>2.7</v>
      </c>
      <c r="J616" s="16">
        <v>7.1400000000000001E-5</v>
      </c>
    </row>
    <row r="617" spans="1:10" x14ac:dyDescent="0.35">
      <c r="A617">
        <v>175</v>
      </c>
      <c r="B617">
        <v>2011</v>
      </c>
      <c r="C617">
        <v>2.6726589999999999</v>
      </c>
      <c r="D617" s="16">
        <v>3.4900000000000001E-5</v>
      </c>
      <c r="E617">
        <v>0.11988</v>
      </c>
      <c r="F617" s="16">
        <v>8.5599999999999994E-6</v>
      </c>
      <c r="G617">
        <v>0.1</v>
      </c>
      <c r="H617">
        <v>2.5000000000000001E-5</v>
      </c>
      <c r="I617">
        <v>2.7</v>
      </c>
      <c r="J617" s="16">
        <v>7.1400000000000001E-5</v>
      </c>
    </row>
    <row r="618" spans="1:10" x14ac:dyDescent="0.35">
      <c r="A618">
        <v>175</v>
      </c>
      <c r="B618">
        <v>2012</v>
      </c>
      <c r="C618">
        <v>2.6726589999999999</v>
      </c>
      <c r="D618" s="16">
        <v>3.4900000000000001E-5</v>
      </c>
      <c r="E618">
        <v>0.11988</v>
      </c>
      <c r="F618" s="16">
        <v>5.5999999999999997E-6</v>
      </c>
      <c r="G618">
        <v>0.09</v>
      </c>
      <c r="H618">
        <v>2.1699999999999999E-5</v>
      </c>
      <c r="I618">
        <v>2.7</v>
      </c>
      <c r="J618" s="16">
        <v>7.1400000000000001E-5</v>
      </c>
    </row>
    <row r="619" spans="1:10" x14ac:dyDescent="0.35">
      <c r="A619">
        <v>175</v>
      </c>
      <c r="B619">
        <v>2013</v>
      </c>
      <c r="C619">
        <v>1.9504440000000001</v>
      </c>
      <c r="D619" s="16">
        <v>2.5400000000000001E-5</v>
      </c>
      <c r="E619">
        <v>3.8838999999999999E-2</v>
      </c>
      <c r="F619" s="16">
        <v>1.81E-6</v>
      </c>
      <c r="G619">
        <v>0.09</v>
      </c>
      <c r="H619">
        <v>2.1699999999999999E-5</v>
      </c>
      <c r="I619">
        <v>2.7</v>
      </c>
      <c r="J619" s="16">
        <v>7.1400000000000001E-5</v>
      </c>
    </row>
    <row r="620" spans="1:10" x14ac:dyDescent="0.35">
      <c r="A620">
        <v>175</v>
      </c>
      <c r="B620">
        <v>2014</v>
      </c>
      <c r="C620">
        <v>1.8741300000000001</v>
      </c>
      <c r="D620" s="16">
        <v>2.44E-5</v>
      </c>
      <c r="E620">
        <v>4.4228000000000003E-2</v>
      </c>
      <c r="F620" s="16">
        <v>2.0700000000000001E-6</v>
      </c>
      <c r="G620">
        <v>0.09</v>
      </c>
      <c r="H620">
        <v>2.1699999999999999E-5</v>
      </c>
      <c r="I620">
        <v>2.7</v>
      </c>
      <c r="J620" s="16">
        <v>7.1400000000000001E-5</v>
      </c>
    </row>
    <row r="621" spans="1:10" x14ac:dyDescent="0.35">
      <c r="A621">
        <v>175</v>
      </c>
      <c r="B621">
        <v>2015</v>
      </c>
      <c r="C621">
        <v>1.126007</v>
      </c>
      <c r="D621" s="16">
        <v>1.4800000000000001E-5</v>
      </c>
      <c r="E621">
        <v>4.4516E-2</v>
      </c>
      <c r="F621" s="16">
        <v>2.08E-6</v>
      </c>
      <c r="G621">
        <v>0.05</v>
      </c>
      <c r="H621">
        <v>1.17E-5</v>
      </c>
      <c r="I621">
        <v>2.7</v>
      </c>
      <c r="J621" s="16">
        <v>7.1400000000000001E-5</v>
      </c>
    </row>
    <row r="622" spans="1:10" x14ac:dyDescent="0.35">
      <c r="A622">
        <v>175</v>
      </c>
      <c r="B622">
        <v>2016</v>
      </c>
      <c r="C622">
        <v>0.89566800000000002</v>
      </c>
      <c r="D622" s="16">
        <v>1.1800000000000001E-5</v>
      </c>
      <c r="E622">
        <v>3.5897999999999999E-2</v>
      </c>
      <c r="F622" s="16">
        <v>1.68E-6</v>
      </c>
      <c r="G622">
        <v>0.05</v>
      </c>
      <c r="H622">
        <v>1.17E-5</v>
      </c>
      <c r="I622">
        <v>2.7</v>
      </c>
      <c r="J622" s="16">
        <v>7.1400000000000001E-5</v>
      </c>
    </row>
    <row r="623" spans="1:10" x14ac:dyDescent="0.35">
      <c r="A623">
        <v>175</v>
      </c>
      <c r="B623">
        <v>2017</v>
      </c>
      <c r="C623">
        <v>1.1519999999999999</v>
      </c>
      <c r="D623" s="16">
        <v>1.52E-5</v>
      </c>
      <c r="E623">
        <v>2.5999999999999999E-2</v>
      </c>
      <c r="F623" s="16">
        <v>1.2100000000000001E-6</v>
      </c>
      <c r="G623">
        <v>0.05</v>
      </c>
      <c r="H623">
        <v>1.17E-5</v>
      </c>
      <c r="I623">
        <v>2.7</v>
      </c>
      <c r="J623" s="16">
        <v>7.1400000000000001E-5</v>
      </c>
    </row>
    <row r="624" spans="1:10" x14ac:dyDescent="0.35">
      <c r="A624">
        <v>175</v>
      </c>
      <c r="B624">
        <v>2018</v>
      </c>
      <c r="C624">
        <v>0.95399999999999996</v>
      </c>
      <c r="D624" s="16">
        <v>1.26E-5</v>
      </c>
      <c r="E624">
        <v>1.4E-2</v>
      </c>
      <c r="F624" s="16">
        <v>6.5400000000000001E-7</v>
      </c>
      <c r="G624">
        <v>0.05</v>
      </c>
      <c r="H624">
        <v>1.17E-5</v>
      </c>
      <c r="I624">
        <v>2.7</v>
      </c>
      <c r="J624" s="16">
        <v>7.1400000000000001E-5</v>
      </c>
    </row>
    <row r="625" spans="1:10" x14ac:dyDescent="0.35">
      <c r="A625">
        <v>175</v>
      </c>
      <c r="B625">
        <v>2019</v>
      </c>
      <c r="C625">
        <v>0.75700000000000001</v>
      </c>
      <c r="D625" s="16">
        <v>9.9799999999999993E-6</v>
      </c>
      <c r="E625">
        <v>9.1579999999999995E-3</v>
      </c>
      <c r="F625" s="16">
        <v>4.2800000000000002E-7</v>
      </c>
      <c r="G625">
        <v>0.05</v>
      </c>
      <c r="H625">
        <v>1.17E-5</v>
      </c>
      <c r="I625">
        <v>2.7</v>
      </c>
      <c r="J625" s="16">
        <v>7.1400000000000001E-5</v>
      </c>
    </row>
    <row r="626" spans="1:10" x14ac:dyDescent="0.35">
      <c r="A626">
        <v>175</v>
      </c>
      <c r="B626">
        <v>2020</v>
      </c>
      <c r="C626">
        <v>0.55900000000000005</v>
      </c>
      <c r="D626" s="16">
        <v>7.3699999999999997E-6</v>
      </c>
      <c r="E626">
        <v>9.1579999999999995E-3</v>
      </c>
      <c r="F626" s="16">
        <v>4.2800000000000002E-7</v>
      </c>
      <c r="G626">
        <v>0.05</v>
      </c>
      <c r="H626">
        <v>1.17E-5</v>
      </c>
      <c r="I626">
        <v>2.7</v>
      </c>
      <c r="J626" s="16">
        <v>7.1400000000000001E-5</v>
      </c>
    </row>
    <row r="627" spans="1:10" x14ac:dyDescent="0.35">
      <c r="A627">
        <v>175</v>
      </c>
      <c r="B627">
        <v>2021</v>
      </c>
      <c r="C627">
        <v>0.36199999999999999</v>
      </c>
      <c r="D627" s="16">
        <v>4.7700000000000001E-6</v>
      </c>
      <c r="E627">
        <v>9.1579999999999995E-3</v>
      </c>
      <c r="F627" s="16">
        <v>4.2800000000000002E-7</v>
      </c>
      <c r="G627">
        <v>0.05</v>
      </c>
      <c r="H627">
        <v>1.17E-5</v>
      </c>
      <c r="I627">
        <v>2.7</v>
      </c>
      <c r="J627" s="16">
        <v>7.1400000000000001E-5</v>
      </c>
    </row>
    <row r="628" spans="1:10" x14ac:dyDescent="0.35">
      <c r="A628">
        <v>175</v>
      </c>
      <c r="B628">
        <v>2022</v>
      </c>
      <c r="C628">
        <v>0.16500000000000001</v>
      </c>
      <c r="D628" s="16">
        <v>2.1799999999999999E-6</v>
      </c>
      <c r="E628">
        <v>9.1579999999999995E-3</v>
      </c>
      <c r="F628" s="16">
        <v>4.2800000000000002E-7</v>
      </c>
      <c r="G628">
        <v>0.05</v>
      </c>
      <c r="H628">
        <v>1.17E-5</v>
      </c>
      <c r="I628">
        <v>2.7</v>
      </c>
      <c r="J628" s="16">
        <v>7.1400000000000001E-5</v>
      </c>
    </row>
    <row r="629" spans="1:10" x14ac:dyDescent="0.35">
      <c r="A629">
        <v>175</v>
      </c>
      <c r="B629">
        <v>2023</v>
      </c>
      <c r="C629">
        <v>0.128826</v>
      </c>
      <c r="D629" s="16">
        <v>1.7E-6</v>
      </c>
      <c r="E629">
        <v>9.1579999999999995E-3</v>
      </c>
      <c r="F629" s="16">
        <v>4.2800000000000002E-7</v>
      </c>
      <c r="G629">
        <v>0.05</v>
      </c>
      <c r="H629">
        <v>1.17E-5</v>
      </c>
      <c r="I629">
        <v>2.7</v>
      </c>
      <c r="J629" s="16">
        <v>7.1400000000000001E-5</v>
      </c>
    </row>
    <row r="630" spans="1:10" x14ac:dyDescent="0.35">
      <c r="A630">
        <v>175</v>
      </c>
      <c r="B630">
        <v>2024</v>
      </c>
      <c r="C630">
        <v>0.128826</v>
      </c>
      <c r="D630" s="16">
        <v>1.7E-6</v>
      </c>
      <c r="E630">
        <v>9.1579999999999995E-3</v>
      </c>
      <c r="F630" s="16">
        <v>4.2800000000000002E-7</v>
      </c>
      <c r="G630">
        <v>0.05</v>
      </c>
      <c r="H630">
        <v>1.17E-5</v>
      </c>
      <c r="I630">
        <v>2.7</v>
      </c>
      <c r="J630" s="16">
        <v>7.1400000000000001E-5</v>
      </c>
    </row>
    <row r="631" spans="1:10" x14ac:dyDescent="0.35">
      <c r="A631">
        <v>175</v>
      </c>
      <c r="B631">
        <v>2025</v>
      </c>
      <c r="C631">
        <v>0.128826</v>
      </c>
      <c r="D631" s="16">
        <v>1.7E-6</v>
      </c>
      <c r="E631">
        <v>9.1579999999999995E-3</v>
      </c>
      <c r="F631" s="16">
        <v>4.2800000000000002E-7</v>
      </c>
      <c r="G631">
        <v>0.05</v>
      </c>
      <c r="H631">
        <v>1.17E-5</v>
      </c>
      <c r="I631">
        <v>2.7</v>
      </c>
      <c r="J631" s="16">
        <v>7.1400000000000001E-5</v>
      </c>
    </row>
    <row r="632" spans="1:10" x14ac:dyDescent="0.35">
      <c r="A632">
        <v>175</v>
      </c>
      <c r="B632">
        <v>2026</v>
      </c>
      <c r="C632">
        <v>0.128826</v>
      </c>
      <c r="D632" s="16">
        <v>1.7E-6</v>
      </c>
      <c r="E632">
        <v>9.1579999999999995E-3</v>
      </c>
      <c r="F632" s="16">
        <v>4.2800000000000002E-7</v>
      </c>
      <c r="G632">
        <v>0.05</v>
      </c>
      <c r="H632">
        <v>1.17E-5</v>
      </c>
      <c r="I632">
        <v>2.7</v>
      </c>
      <c r="J632" s="16">
        <v>7.1400000000000001E-5</v>
      </c>
    </row>
    <row r="633" spans="1:10" x14ac:dyDescent="0.35">
      <c r="A633">
        <v>175</v>
      </c>
      <c r="B633">
        <v>2027</v>
      </c>
      <c r="C633">
        <v>0.128826</v>
      </c>
      <c r="D633" s="16">
        <v>1.7E-6</v>
      </c>
      <c r="E633">
        <v>9.1579999999999995E-3</v>
      </c>
      <c r="F633" s="16">
        <v>4.2800000000000002E-7</v>
      </c>
      <c r="G633">
        <v>0.05</v>
      </c>
      <c r="H633">
        <v>1.17E-5</v>
      </c>
      <c r="I633">
        <v>2.7</v>
      </c>
      <c r="J633" s="16">
        <v>7.1400000000000001E-5</v>
      </c>
    </row>
    <row r="634" spans="1:10" x14ac:dyDescent="0.35">
      <c r="A634">
        <v>175</v>
      </c>
      <c r="B634">
        <v>2028</v>
      </c>
      <c r="C634">
        <v>0.128826</v>
      </c>
      <c r="D634" s="16">
        <v>1.7E-6</v>
      </c>
      <c r="E634">
        <v>9.1579999999999995E-3</v>
      </c>
      <c r="F634" s="16">
        <v>4.2800000000000002E-7</v>
      </c>
      <c r="G634">
        <v>0.05</v>
      </c>
      <c r="H634">
        <v>1.17E-5</v>
      </c>
      <c r="I634">
        <v>2.7</v>
      </c>
      <c r="J634" s="16">
        <v>7.1400000000000001E-5</v>
      </c>
    </row>
    <row r="635" spans="1:10" x14ac:dyDescent="0.35">
      <c r="A635">
        <v>175</v>
      </c>
      <c r="B635">
        <v>2029</v>
      </c>
      <c r="C635">
        <v>0.128826</v>
      </c>
      <c r="D635" s="16">
        <v>1.7E-6</v>
      </c>
      <c r="E635">
        <v>9.1579999999999995E-3</v>
      </c>
      <c r="F635" s="16">
        <v>4.2800000000000002E-7</v>
      </c>
      <c r="G635">
        <v>0.05</v>
      </c>
      <c r="H635">
        <v>1.17E-5</v>
      </c>
      <c r="I635">
        <v>2.7</v>
      </c>
      <c r="J635" s="16">
        <v>7.1400000000000001E-5</v>
      </c>
    </row>
    <row r="636" spans="1:10" x14ac:dyDescent="0.35">
      <c r="A636">
        <v>175</v>
      </c>
      <c r="B636">
        <v>2030</v>
      </c>
      <c r="C636">
        <v>0.128826</v>
      </c>
      <c r="D636" s="16">
        <v>1.7E-6</v>
      </c>
      <c r="E636">
        <v>9.1579999999999995E-3</v>
      </c>
      <c r="F636" s="16">
        <v>4.2800000000000002E-7</v>
      </c>
      <c r="G636">
        <v>0.05</v>
      </c>
      <c r="H636">
        <v>1.17E-5</v>
      </c>
      <c r="I636">
        <v>2.7</v>
      </c>
      <c r="J636" s="16">
        <v>7.1400000000000001E-5</v>
      </c>
    </row>
    <row r="637" spans="1:10" x14ac:dyDescent="0.35">
      <c r="A637">
        <v>175</v>
      </c>
      <c r="B637">
        <v>2031</v>
      </c>
      <c r="C637">
        <v>0.128826</v>
      </c>
      <c r="D637" s="16">
        <v>1.7E-6</v>
      </c>
      <c r="E637">
        <v>9.1579999999999995E-3</v>
      </c>
      <c r="F637" s="16">
        <v>4.2800000000000002E-7</v>
      </c>
      <c r="G637">
        <v>0.05</v>
      </c>
      <c r="H637">
        <v>1.17E-5</v>
      </c>
      <c r="I637">
        <v>2.7</v>
      </c>
      <c r="J637" s="16">
        <v>7.1400000000000001E-5</v>
      </c>
    </row>
    <row r="638" spans="1:10" x14ac:dyDescent="0.35">
      <c r="A638">
        <v>175</v>
      </c>
      <c r="B638">
        <v>2032</v>
      </c>
      <c r="C638">
        <v>0.128826</v>
      </c>
      <c r="D638" s="16">
        <v>1.7E-6</v>
      </c>
      <c r="E638">
        <v>9.1579999999999995E-3</v>
      </c>
      <c r="F638" s="16">
        <v>4.2800000000000002E-7</v>
      </c>
      <c r="G638">
        <v>0.05</v>
      </c>
      <c r="H638">
        <v>1.17E-5</v>
      </c>
      <c r="I638">
        <v>2.7</v>
      </c>
      <c r="J638" s="16">
        <v>7.1400000000000001E-5</v>
      </c>
    </row>
    <row r="639" spans="1:10" x14ac:dyDescent="0.35">
      <c r="A639">
        <v>175</v>
      </c>
      <c r="B639">
        <v>2033</v>
      </c>
      <c r="C639">
        <v>0.128826</v>
      </c>
      <c r="D639" s="16">
        <v>1.7E-6</v>
      </c>
      <c r="E639">
        <v>9.1579999999999995E-3</v>
      </c>
      <c r="F639" s="16">
        <v>4.2800000000000002E-7</v>
      </c>
      <c r="G639">
        <v>0.05</v>
      </c>
      <c r="H639">
        <v>1.17E-5</v>
      </c>
      <c r="I639">
        <v>2.7</v>
      </c>
      <c r="J639" s="16">
        <v>7.1400000000000001E-5</v>
      </c>
    </row>
    <row r="640" spans="1:10" x14ac:dyDescent="0.35">
      <c r="A640">
        <v>175</v>
      </c>
      <c r="B640">
        <v>2034</v>
      </c>
      <c r="C640">
        <v>0.128826</v>
      </c>
      <c r="D640" s="16">
        <v>1.7E-6</v>
      </c>
      <c r="E640">
        <v>9.1579999999999995E-3</v>
      </c>
      <c r="F640" s="16">
        <v>4.2800000000000002E-7</v>
      </c>
      <c r="G640">
        <v>0.05</v>
      </c>
      <c r="H640">
        <v>1.17E-5</v>
      </c>
      <c r="I640">
        <v>2.7</v>
      </c>
      <c r="J640" s="16">
        <v>7.1400000000000001E-5</v>
      </c>
    </row>
    <row r="641" spans="1:10" x14ac:dyDescent="0.35">
      <c r="A641">
        <v>175</v>
      </c>
      <c r="B641">
        <v>2035</v>
      </c>
      <c r="C641">
        <v>0.128826</v>
      </c>
      <c r="D641" s="16">
        <v>1.7E-6</v>
      </c>
      <c r="E641">
        <v>9.1579999999999995E-3</v>
      </c>
      <c r="F641" s="16">
        <v>4.2800000000000002E-7</v>
      </c>
      <c r="G641">
        <v>0.05</v>
      </c>
      <c r="H641">
        <v>1.17E-5</v>
      </c>
      <c r="I641">
        <v>2.7</v>
      </c>
      <c r="J641" s="16">
        <v>7.1400000000000001E-5</v>
      </c>
    </row>
    <row r="642" spans="1:10" x14ac:dyDescent="0.35">
      <c r="A642">
        <v>175</v>
      </c>
      <c r="B642">
        <v>2036</v>
      </c>
      <c r="C642">
        <v>0.128826</v>
      </c>
      <c r="D642" s="16">
        <v>1.7E-6</v>
      </c>
      <c r="E642">
        <v>9.1579999999999995E-3</v>
      </c>
      <c r="F642" s="16">
        <v>4.2800000000000002E-7</v>
      </c>
      <c r="G642">
        <v>0.05</v>
      </c>
      <c r="H642">
        <v>1.17E-5</v>
      </c>
      <c r="I642">
        <v>2.7</v>
      </c>
      <c r="J642" s="16">
        <v>7.1400000000000001E-5</v>
      </c>
    </row>
    <row r="643" spans="1:10" x14ac:dyDescent="0.35">
      <c r="A643">
        <v>175</v>
      </c>
      <c r="B643">
        <v>2037</v>
      </c>
      <c r="C643">
        <v>0.128826</v>
      </c>
      <c r="D643" s="16">
        <v>1.7E-6</v>
      </c>
      <c r="E643">
        <v>9.1579999999999995E-3</v>
      </c>
      <c r="F643" s="16">
        <v>4.2800000000000002E-7</v>
      </c>
      <c r="G643">
        <v>0.05</v>
      </c>
      <c r="H643">
        <v>1.17E-5</v>
      </c>
      <c r="I643">
        <v>2.7</v>
      </c>
      <c r="J643" s="16">
        <v>7.1400000000000001E-5</v>
      </c>
    </row>
    <row r="644" spans="1:10" x14ac:dyDescent="0.35">
      <c r="A644">
        <v>175</v>
      </c>
      <c r="B644">
        <v>2038</v>
      </c>
      <c r="C644">
        <v>0.128826</v>
      </c>
      <c r="D644" s="16">
        <v>1.7E-6</v>
      </c>
      <c r="E644">
        <v>9.1579999999999995E-3</v>
      </c>
      <c r="F644" s="16">
        <v>4.2800000000000002E-7</v>
      </c>
      <c r="G644">
        <v>0.05</v>
      </c>
      <c r="H644">
        <v>1.17E-5</v>
      </c>
      <c r="I644">
        <v>2.7</v>
      </c>
      <c r="J644" s="16">
        <v>7.1400000000000001E-5</v>
      </c>
    </row>
    <row r="645" spans="1:10" x14ac:dyDescent="0.35">
      <c r="A645">
        <v>175</v>
      </c>
      <c r="B645">
        <v>2039</v>
      </c>
      <c r="C645">
        <v>0.128826</v>
      </c>
      <c r="D645" s="16">
        <v>1.7E-6</v>
      </c>
      <c r="E645">
        <v>9.1579999999999995E-3</v>
      </c>
      <c r="F645" s="16">
        <v>4.2800000000000002E-7</v>
      </c>
      <c r="G645">
        <v>0.05</v>
      </c>
      <c r="H645">
        <v>1.17E-5</v>
      </c>
      <c r="I645">
        <v>2.7</v>
      </c>
      <c r="J645" s="16">
        <v>7.1400000000000001E-5</v>
      </c>
    </row>
    <row r="646" spans="1:10" x14ac:dyDescent="0.35">
      <c r="A646">
        <v>175</v>
      </c>
      <c r="B646">
        <v>2040</v>
      </c>
      <c r="C646">
        <v>0.128826</v>
      </c>
      <c r="D646" s="16">
        <v>1.7E-6</v>
      </c>
      <c r="E646">
        <v>9.1579999999999995E-3</v>
      </c>
      <c r="F646" s="16">
        <v>4.2800000000000002E-7</v>
      </c>
      <c r="G646">
        <v>0.05</v>
      </c>
      <c r="H646">
        <v>1.17E-5</v>
      </c>
      <c r="I646">
        <v>2.7</v>
      </c>
      <c r="J646" s="16">
        <v>7.1400000000000001E-5</v>
      </c>
    </row>
    <row r="647" spans="1:10" x14ac:dyDescent="0.35">
      <c r="A647">
        <v>175</v>
      </c>
      <c r="B647">
        <v>2041</v>
      </c>
      <c r="C647">
        <v>0.128826</v>
      </c>
      <c r="D647" s="16">
        <v>1.7E-6</v>
      </c>
      <c r="E647">
        <v>9.1579999999999995E-3</v>
      </c>
      <c r="F647" s="16">
        <v>4.2800000000000002E-7</v>
      </c>
      <c r="G647">
        <v>0.05</v>
      </c>
      <c r="H647">
        <v>1.17E-5</v>
      </c>
      <c r="I647">
        <v>2.7</v>
      </c>
      <c r="J647" s="16">
        <v>7.1400000000000001E-5</v>
      </c>
    </row>
    <row r="648" spans="1:10" x14ac:dyDescent="0.35">
      <c r="A648">
        <v>175</v>
      </c>
      <c r="B648">
        <v>2042</v>
      </c>
      <c r="C648">
        <v>0.128826</v>
      </c>
      <c r="D648" s="16">
        <v>1.7E-6</v>
      </c>
      <c r="E648">
        <v>9.1579999999999995E-3</v>
      </c>
      <c r="F648" s="16">
        <v>4.2800000000000002E-7</v>
      </c>
      <c r="G648">
        <v>0.05</v>
      </c>
      <c r="H648">
        <v>1.17E-5</v>
      </c>
      <c r="I648">
        <v>2.7</v>
      </c>
      <c r="J648" s="16">
        <v>7.1400000000000001E-5</v>
      </c>
    </row>
    <row r="649" spans="1:10" x14ac:dyDescent="0.35">
      <c r="A649">
        <v>175</v>
      </c>
      <c r="B649">
        <v>2043</v>
      </c>
      <c r="C649">
        <v>0.128826</v>
      </c>
      <c r="D649" s="16">
        <v>1.7E-6</v>
      </c>
      <c r="E649">
        <v>9.1579999999999995E-3</v>
      </c>
      <c r="F649" s="16">
        <v>4.2800000000000002E-7</v>
      </c>
      <c r="G649">
        <v>0.05</v>
      </c>
      <c r="H649">
        <v>1.17E-5</v>
      </c>
      <c r="I649">
        <v>2.7</v>
      </c>
      <c r="J649" s="16">
        <v>7.1400000000000001E-5</v>
      </c>
    </row>
    <row r="650" spans="1:10" x14ac:dyDescent="0.35">
      <c r="A650">
        <v>175</v>
      </c>
      <c r="B650">
        <v>2044</v>
      </c>
      <c r="C650">
        <v>0.128826</v>
      </c>
      <c r="D650" s="16">
        <v>1.7E-6</v>
      </c>
      <c r="E650">
        <v>9.1579999999999995E-3</v>
      </c>
      <c r="F650" s="16">
        <v>4.2800000000000002E-7</v>
      </c>
      <c r="G650">
        <v>0.05</v>
      </c>
      <c r="H650">
        <v>1.17E-5</v>
      </c>
      <c r="I650">
        <v>2.7</v>
      </c>
      <c r="J650" s="16">
        <v>7.1400000000000001E-5</v>
      </c>
    </row>
    <row r="651" spans="1:10" x14ac:dyDescent="0.35">
      <c r="A651">
        <v>175</v>
      </c>
      <c r="B651">
        <v>2045</v>
      </c>
      <c r="C651">
        <v>0.128826</v>
      </c>
      <c r="D651" s="16">
        <v>1.7E-6</v>
      </c>
      <c r="E651">
        <v>9.1579999999999995E-3</v>
      </c>
      <c r="F651" s="16">
        <v>4.2800000000000002E-7</v>
      </c>
      <c r="G651">
        <v>0.05</v>
      </c>
      <c r="H651">
        <v>1.17E-5</v>
      </c>
      <c r="I651">
        <v>2.7</v>
      </c>
      <c r="J651" s="16">
        <v>7.1400000000000001E-5</v>
      </c>
    </row>
    <row r="652" spans="1:10" x14ac:dyDescent="0.35">
      <c r="A652">
        <v>175</v>
      </c>
      <c r="B652">
        <v>2046</v>
      </c>
      <c r="C652">
        <v>0.128826</v>
      </c>
      <c r="D652" s="16">
        <v>1.7E-6</v>
      </c>
      <c r="E652">
        <v>9.1579999999999995E-3</v>
      </c>
      <c r="F652" s="16">
        <v>4.2800000000000002E-7</v>
      </c>
      <c r="G652">
        <v>0.05</v>
      </c>
      <c r="H652">
        <v>1.17E-5</v>
      </c>
      <c r="I652">
        <v>2.7</v>
      </c>
      <c r="J652" s="16">
        <v>7.1400000000000001E-5</v>
      </c>
    </row>
    <row r="653" spans="1:10" x14ac:dyDescent="0.35">
      <c r="A653">
        <v>175</v>
      </c>
      <c r="B653">
        <v>2047</v>
      </c>
      <c r="C653">
        <v>0.128826</v>
      </c>
      <c r="D653" s="16">
        <v>1.7E-6</v>
      </c>
      <c r="E653">
        <v>9.1579999999999995E-3</v>
      </c>
      <c r="F653" s="16">
        <v>4.2800000000000002E-7</v>
      </c>
      <c r="G653">
        <v>0.05</v>
      </c>
      <c r="H653">
        <v>1.17E-5</v>
      </c>
      <c r="I653">
        <v>2.7</v>
      </c>
      <c r="J653" s="16">
        <v>7.1400000000000001E-5</v>
      </c>
    </row>
    <row r="654" spans="1:10" x14ac:dyDescent="0.35">
      <c r="A654">
        <v>175</v>
      </c>
      <c r="B654">
        <v>2048</v>
      </c>
      <c r="C654">
        <v>0.128826</v>
      </c>
      <c r="D654" s="16">
        <v>1.7E-6</v>
      </c>
      <c r="E654">
        <v>9.1579999999999995E-3</v>
      </c>
      <c r="F654" s="16">
        <v>4.2800000000000002E-7</v>
      </c>
      <c r="G654">
        <v>0.05</v>
      </c>
      <c r="H654">
        <v>1.17E-5</v>
      </c>
      <c r="I654">
        <v>2.7</v>
      </c>
      <c r="J654" s="16">
        <v>7.1400000000000001E-5</v>
      </c>
    </row>
    <row r="655" spans="1:10" x14ac:dyDescent="0.35">
      <c r="A655">
        <v>175</v>
      </c>
      <c r="B655">
        <v>2049</v>
      </c>
      <c r="C655">
        <v>0.128826</v>
      </c>
      <c r="D655" s="16">
        <v>1.7E-6</v>
      </c>
      <c r="E655">
        <v>9.1579999999999995E-3</v>
      </c>
      <c r="F655" s="16">
        <v>4.2800000000000002E-7</v>
      </c>
      <c r="G655">
        <v>0.05</v>
      </c>
      <c r="H655">
        <v>1.17E-5</v>
      </c>
      <c r="I655">
        <v>2.7</v>
      </c>
      <c r="J655" s="16">
        <v>7.1400000000000001E-5</v>
      </c>
    </row>
    <row r="656" spans="1:10" x14ac:dyDescent="0.35">
      <c r="A656">
        <v>175</v>
      </c>
      <c r="B656">
        <v>2050</v>
      </c>
      <c r="C656">
        <v>0.128826</v>
      </c>
      <c r="D656" s="16">
        <v>1.7E-6</v>
      </c>
      <c r="E656">
        <v>9.1579999999999995E-3</v>
      </c>
      <c r="F656" s="16">
        <v>4.2800000000000002E-7</v>
      </c>
      <c r="G656">
        <v>0.05</v>
      </c>
      <c r="H656">
        <v>1.17E-5</v>
      </c>
      <c r="I656">
        <v>2.7</v>
      </c>
      <c r="J656" s="16">
        <v>7.1400000000000001E-5</v>
      </c>
    </row>
    <row r="657" spans="1:10" x14ac:dyDescent="0.35">
      <c r="A657">
        <v>300</v>
      </c>
      <c r="B657">
        <v>1920</v>
      </c>
      <c r="C657">
        <v>11</v>
      </c>
      <c r="D657">
        <v>2.5399999999999999E-4</v>
      </c>
      <c r="E657">
        <v>0.55000000000000004</v>
      </c>
      <c r="F657">
        <v>4.0000000000000003E-5</v>
      </c>
      <c r="G657">
        <v>0.94</v>
      </c>
      <c r="H657">
        <v>4.35E-5</v>
      </c>
      <c r="I657">
        <v>4.3</v>
      </c>
      <c r="J657">
        <v>1.1400000000000001E-4</v>
      </c>
    </row>
    <row r="658" spans="1:10" x14ac:dyDescent="0.35">
      <c r="A658">
        <v>300</v>
      </c>
      <c r="B658">
        <v>1921</v>
      </c>
      <c r="C658">
        <v>11</v>
      </c>
      <c r="D658">
        <v>2.5399999999999999E-4</v>
      </c>
      <c r="E658">
        <v>0.55000000000000004</v>
      </c>
      <c r="F658">
        <v>4.0000000000000003E-5</v>
      </c>
      <c r="G658">
        <v>0.94</v>
      </c>
      <c r="H658">
        <v>4.35E-5</v>
      </c>
      <c r="I658">
        <v>4.3</v>
      </c>
      <c r="J658">
        <v>1.1400000000000001E-4</v>
      </c>
    </row>
    <row r="659" spans="1:10" x14ac:dyDescent="0.35">
      <c r="A659">
        <v>300</v>
      </c>
      <c r="B659">
        <v>1922</v>
      </c>
      <c r="C659">
        <v>11</v>
      </c>
      <c r="D659">
        <v>2.5399999999999999E-4</v>
      </c>
      <c r="E659">
        <v>0.55000000000000004</v>
      </c>
      <c r="F659">
        <v>4.0000000000000003E-5</v>
      </c>
      <c r="G659">
        <v>0.94</v>
      </c>
      <c r="H659">
        <v>4.35E-5</v>
      </c>
      <c r="I659">
        <v>4.3</v>
      </c>
      <c r="J659">
        <v>1.1400000000000001E-4</v>
      </c>
    </row>
    <row r="660" spans="1:10" x14ac:dyDescent="0.35">
      <c r="A660">
        <v>300</v>
      </c>
      <c r="B660">
        <v>1923</v>
      </c>
      <c r="C660">
        <v>11</v>
      </c>
      <c r="D660">
        <v>2.5399999999999999E-4</v>
      </c>
      <c r="E660">
        <v>0.55000000000000004</v>
      </c>
      <c r="F660">
        <v>4.0000000000000003E-5</v>
      </c>
      <c r="G660">
        <v>0.94</v>
      </c>
      <c r="H660">
        <v>4.35E-5</v>
      </c>
      <c r="I660">
        <v>4.3</v>
      </c>
      <c r="J660">
        <v>1.1400000000000001E-4</v>
      </c>
    </row>
    <row r="661" spans="1:10" x14ac:dyDescent="0.35">
      <c r="A661">
        <v>300</v>
      </c>
      <c r="B661">
        <v>1924</v>
      </c>
      <c r="C661">
        <v>11</v>
      </c>
      <c r="D661">
        <v>2.5399999999999999E-4</v>
      </c>
      <c r="E661">
        <v>0.55000000000000004</v>
      </c>
      <c r="F661">
        <v>4.0000000000000003E-5</v>
      </c>
      <c r="G661">
        <v>0.94</v>
      </c>
      <c r="H661">
        <v>4.35E-5</v>
      </c>
      <c r="I661">
        <v>4.3</v>
      </c>
      <c r="J661">
        <v>1.1400000000000001E-4</v>
      </c>
    </row>
    <row r="662" spans="1:10" x14ac:dyDescent="0.35">
      <c r="A662">
        <v>300</v>
      </c>
      <c r="B662">
        <v>1925</v>
      </c>
      <c r="C662">
        <v>11</v>
      </c>
      <c r="D662">
        <v>2.5399999999999999E-4</v>
      </c>
      <c r="E662">
        <v>0.55000000000000004</v>
      </c>
      <c r="F662">
        <v>4.0000000000000003E-5</v>
      </c>
      <c r="G662">
        <v>0.94</v>
      </c>
      <c r="H662">
        <v>4.35E-5</v>
      </c>
      <c r="I662">
        <v>4.3</v>
      </c>
      <c r="J662">
        <v>1.1400000000000001E-4</v>
      </c>
    </row>
    <row r="663" spans="1:10" x14ac:dyDescent="0.35">
      <c r="A663">
        <v>300</v>
      </c>
      <c r="B663">
        <v>1926</v>
      </c>
      <c r="C663">
        <v>11</v>
      </c>
      <c r="D663">
        <v>2.5399999999999999E-4</v>
      </c>
      <c r="E663">
        <v>0.55000000000000004</v>
      </c>
      <c r="F663">
        <v>4.0000000000000003E-5</v>
      </c>
      <c r="G663">
        <v>0.94</v>
      </c>
      <c r="H663">
        <v>4.35E-5</v>
      </c>
      <c r="I663">
        <v>4.3</v>
      </c>
      <c r="J663">
        <v>1.1400000000000001E-4</v>
      </c>
    </row>
    <row r="664" spans="1:10" x14ac:dyDescent="0.35">
      <c r="A664">
        <v>300</v>
      </c>
      <c r="B664">
        <v>1927</v>
      </c>
      <c r="C664">
        <v>11</v>
      </c>
      <c r="D664">
        <v>2.5399999999999999E-4</v>
      </c>
      <c r="E664">
        <v>0.55000000000000004</v>
      </c>
      <c r="F664">
        <v>4.0000000000000003E-5</v>
      </c>
      <c r="G664">
        <v>0.94</v>
      </c>
      <c r="H664">
        <v>4.35E-5</v>
      </c>
      <c r="I664">
        <v>4.3</v>
      </c>
      <c r="J664">
        <v>1.1400000000000001E-4</v>
      </c>
    </row>
    <row r="665" spans="1:10" x14ac:dyDescent="0.35">
      <c r="A665">
        <v>300</v>
      </c>
      <c r="B665">
        <v>1928</v>
      </c>
      <c r="C665">
        <v>11</v>
      </c>
      <c r="D665">
        <v>2.5399999999999999E-4</v>
      </c>
      <c r="E665">
        <v>0.55000000000000004</v>
      </c>
      <c r="F665">
        <v>4.0000000000000003E-5</v>
      </c>
      <c r="G665">
        <v>0.94</v>
      </c>
      <c r="H665">
        <v>4.35E-5</v>
      </c>
      <c r="I665">
        <v>4.3</v>
      </c>
      <c r="J665">
        <v>1.1400000000000001E-4</v>
      </c>
    </row>
    <row r="666" spans="1:10" x14ac:dyDescent="0.35">
      <c r="A666">
        <v>300</v>
      </c>
      <c r="B666">
        <v>1929</v>
      </c>
      <c r="C666">
        <v>11</v>
      </c>
      <c r="D666">
        <v>2.5399999999999999E-4</v>
      </c>
      <c r="E666">
        <v>0.55000000000000004</v>
      </c>
      <c r="F666">
        <v>4.0000000000000003E-5</v>
      </c>
      <c r="G666">
        <v>0.94</v>
      </c>
      <c r="H666">
        <v>4.35E-5</v>
      </c>
      <c r="I666">
        <v>4.3</v>
      </c>
      <c r="J666">
        <v>1.1400000000000001E-4</v>
      </c>
    </row>
    <row r="667" spans="1:10" x14ac:dyDescent="0.35">
      <c r="A667">
        <v>300</v>
      </c>
      <c r="B667">
        <v>1930</v>
      </c>
      <c r="C667">
        <v>11</v>
      </c>
      <c r="D667">
        <v>2.5399999999999999E-4</v>
      </c>
      <c r="E667">
        <v>0.55000000000000004</v>
      </c>
      <c r="F667">
        <v>4.0000000000000003E-5</v>
      </c>
      <c r="G667">
        <v>0.94</v>
      </c>
      <c r="H667">
        <v>4.35E-5</v>
      </c>
      <c r="I667">
        <v>4.3</v>
      </c>
      <c r="J667">
        <v>1.1400000000000001E-4</v>
      </c>
    </row>
    <row r="668" spans="1:10" x14ac:dyDescent="0.35">
      <c r="A668">
        <v>300</v>
      </c>
      <c r="B668">
        <v>1931</v>
      </c>
      <c r="C668">
        <v>11</v>
      </c>
      <c r="D668">
        <v>2.5399999999999999E-4</v>
      </c>
      <c r="E668">
        <v>0.55000000000000004</v>
      </c>
      <c r="F668">
        <v>4.0000000000000003E-5</v>
      </c>
      <c r="G668">
        <v>0.94</v>
      </c>
      <c r="H668">
        <v>4.35E-5</v>
      </c>
      <c r="I668">
        <v>4.3</v>
      </c>
      <c r="J668">
        <v>1.1400000000000001E-4</v>
      </c>
    </row>
    <row r="669" spans="1:10" x14ac:dyDescent="0.35">
      <c r="A669">
        <v>300</v>
      </c>
      <c r="B669">
        <v>1932</v>
      </c>
      <c r="C669">
        <v>11</v>
      </c>
      <c r="D669">
        <v>2.5399999999999999E-4</v>
      </c>
      <c r="E669">
        <v>0.55000000000000004</v>
      </c>
      <c r="F669">
        <v>4.0000000000000003E-5</v>
      </c>
      <c r="G669">
        <v>0.94</v>
      </c>
      <c r="H669">
        <v>4.35E-5</v>
      </c>
      <c r="I669">
        <v>4.3</v>
      </c>
      <c r="J669">
        <v>1.1400000000000001E-4</v>
      </c>
    </row>
    <row r="670" spans="1:10" x14ac:dyDescent="0.35">
      <c r="A670">
        <v>300</v>
      </c>
      <c r="B670">
        <v>1933</v>
      </c>
      <c r="C670">
        <v>11</v>
      </c>
      <c r="D670">
        <v>2.5399999999999999E-4</v>
      </c>
      <c r="E670">
        <v>0.55000000000000004</v>
      </c>
      <c r="F670">
        <v>4.0000000000000003E-5</v>
      </c>
      <c r="G670">
        <v>0.94</v>
      </c>
      <c r="H670">
        <v>4.35E-5</v>
      </c>
      <c r="I670">
        <v>4.3</v>
      </c>
      <c r="J670">
        <v>1.1400000000000001E-4</v>
      </c>
    </row>
    <row r="671" spans="1:10" x14ac:dyDescent="0.35">
      <c r="A671">
        <v>300</v>
      </c>
      <c r="B671">
        <v>1934</v>
      </c>
      <c r="C671">
        <v>11</v>
      </c>
      <c r="D671">
        <v>2.5399999999999999E-4</v>
      </c>
      <c r="E671">
        <v>0.55000000000000004</v>
      </c>
      <c r="F671">
        <v>4.0000000000000003E-5</v>
      </c>
      <c r="G671">
        <v>0.94</v>
      </c>
      <c r="H671">
        <v>4.35E-5</v>
      </c>
      <c r="I671">
        <v>4.3</v>
      </c>
      <c r="J671">
        <v>1.1400000000000001E-4</v>
      </c>
    </row>
    <row r="672" spans="1:10" x14ac:dyDescent="0.35">
      <c r="A672">
        <v>300</v>
      </c>
      <c r="B672">
        <v>1935</v>
      </c>
      <c r="C672">
        <v>11</v>
      </c>
      <c r="D672">
        <v>2.5399999999999999E-4</v>
      </c>
      <c r="E672">
        <v>0.55000000000000004</v>
      </c>
      <c r="F672">
        <v>4.0000000000000003E-5</v>
      </c>
      <c r="G672">
        <v>0.94</v>
      </c>
      <c r="H672">
        <v>4.35E-5</v>
      </c>
      <c r="I672">
        <v>4.3</v>
      </c>
      <c r="J672">
        <v>1.1400000000000001E-4</v>
      </c>
    </row>
    <row r="673" spans="1:10" x14ac:dyDescent="0.35">
      <c r="A673">
        <v>300</v>
      </c>
      <c r="B673">
        <v>1936</v>
      </c>
      <c r="C673">
        <v>11</v>
      </c>
      <c r="D673">
        <v>2.5399999999999999E-4</v>
      </c>
      <c r="E673">
        <v>0.55000000000000004</v>
      </c>
      <c r="F673">
        <v>4.0000000000000003E-5</v>
      </c>
      <c r="G673">
        <v>0.94</v>
      </c>
      <c r="H673">
        <v>4.35E-5</v>
      </c>
      <c r="I673">
        <v>4.3</v>
      </c>
      <c r="J673">
        <v>1.1400000000000001E-4</v>
      </c>
    </row>
    <row r="674" spans="1:10" x14ac:dyDescent="0.35">
      <c r="A674">
        <v>300</v>
      </c>
      <c r="B674">
        <v>1937</v>
      </c>
      <c r="C674">
        <v>11</v>
      </c>
      <c r="D674">
        <v>2.5399999999999999E-4</v>
      </c>
      <c r="E674">
        <v>0.55000000000000004</v>
      </c>
      <c r="F674">
        <v>4.0000000000000003E-5</v>
      </c>
      <c r="G674">
        <v>0.94</v>
      </c>
      <c r="H674">
        <v>4.35E-5</v>
      </c>
      <c r="I674">
        <v>4.3</v>
      </c>
      <c r="J674">
        <v>1.1400000000000001E-4</v>
      </c>
    </row>
    <row r="675" spans="1:10" x14ac:dyDescent="0.35">
      <c r="A675">
        <v>300</v>
      </c>
      <c r="B675">
        <v>1938</v>
      </c>
      <c r="C675">
        <v>11</v>
      </c>
      <c r="D675">
        <v>2.5399999999999999E-4</v>
      </c>
      <c r="E675">
        <v>0.55000000000000004</v>
      </c>
      <c r="F675">
        <v>4.0000000000000003E-5</v>
      </c>
      <c r="G675">
        <v>0.94</v>
      </c>
      <c r="H675">
        <v>4.35E-5</v>
      </c>
      <c r="I675">
        <v>4.3</v>
      </c>
      <c r="J675">
        <v>1.1400000000000001E-4</v>
      </c>
    </row>
    <row r="676" spans="1:10" x14ac:dyDescent="0.35">
      <c r="A676">
        <v>300</v>
      </c>
      <c r="B676">
        <v>1939</v>
      </c>
      <c r="C676">
        <v>11</v>
      </c>
      <c r="D676">
        <v>2.5399999999999999E-4</v>
      </c>
      <c r="E676">
        <v>0.55000000000000004</v>
      </c>
      <c r="F676">
        <v>4.0000000000000003E-5</v>
      </c>
      <c r="G676">
        <v>0.94</v>
      </c>
      <c r="H676">
        <v>4.35E-5</v>
      </c>
      <c r="I676">
        <v>4.3</v>
      </c>
      <c r="J676">
        <v>1.1400000000000001E-4</v>
      </c>
    </row>
    <row r="677" spans="1:10" x14ac:dyDescent="0.35">
      <c r="A677">
        <v>300</v>
      </c>
      <c r="B677">
        <v>1940</v>
      </c>
      <c r="C677">
        <v>11</v>
      </c>
      <c r="D677">
        <v>2.5399999999999999E-4</v>
      </c>
      <c r="E677">
        <v>0.55000000000000004</v>
      </c>
      <c r="F677">
        <v>4.0000000000000003E-5</v>
      </c>
      <c r="G677">
        <v>0.94</v>
      </c>
      <c r="H677">
        <v>4.35E-5</v>
      </c>
      <c r="I677">
        <v>4.3</v>
      </c>
      <c r="J677">
        <v>1.1400000000000001E-4</v>
      </c>
    </row>
    <row r="678" spans="1:10" x14ac:dyDescent="0.35">
      <c r="A678">
        <v>300</v>
      </c>
      <c r="B678">
        <v>1941</v>
      </c>
      <c r="C678">
        <v>11</v>
      </c>
      <c r="D678">
        <v>2.5399999999999999E-4</v>
      </c>
      <c r="E678">
        <v>0.55000000000000004</v>
      </c>
      <c r="F678">
        <v>4.0000000000000003E-5</v>
      </c>
      <c r="G678">
        <v>0.94</v>
      </c>
      <c r="H678">
        <v>4.35E-5</v>
      </c>
      <c r="I678">
        <v>4.3</v>
      </c>
      <c r="J678">
        <v>1.1400000000000001E-4</v>
      </c>
    </row>
    <row r="679" spans="1:10" x14ac:dyDescent="0.35">
      <c r="A679">
        <v>300</v>
      </c>
      <c r="B679">
        <v>1942</v>
      </c>
      <c r="C679">
        <v>11</v>
      </c>
      <c r="D679">
        <v>2.5399999999999999E-4</v>
      </c>
      <c r="E679">
        <v>0.55000000000000004</v>
      </c>
      <c r="F679">
        <v>4.0000000000000003E-5</v>
      </c>
      <c r="G679">
        <v>0.94</v>
      </c>
      <c r="H679">
        <v>4.35E-5</v>
      </c>
      <c r="I679">
        <v>4.3</v>
      </c>
      <c r="J679">
        <v>1.1400000000000001E-4</v>
      </c>
    </row>
    <row r="680" spans="1:10" x14ac:dyDescent="0.35">
      <c r="A680">
        <v>300</v>
      </c>
      <c r="B680">
        <v>1943</v>
      </c>
      <c r="C680">
        <v>11</v>
      </c>
      <c r="D680">
        <v>2.5399999999999999E-4</v>
      </c>
      <c r="E680">
        <v>0.55000000000000004</v>
      </c>
      <c r="F680">
        <v>4.0000000000000003E-5</v>
      </c>
      <c r="G680">
        <v>0.94</v>
      </c>
      <c r="H680">
        <v>4.35E-5</v>
      </c>
      <c r="I680">
        <v>4.3</v>
      </c>
      <c r="J680">
        <v>1.1400000000000001E-4</v>
      </c>
    </row>
    <row r="681" spans="1:10" x14ac:dyDescent="0.35">
      <c r="A681">
        <v>300</v>
      </c>
      <c r="B681">
        <v>1944</v>
      </c>
      <c r="C681">
        <v>11</v>
      </c>
      <c r="D681">
        <v>2.5399999999999999E-4</v>
      </c>
      <c r="E681">
        <v>0.55000000000000004</v>
      </c>
      <c r="F681">
        <v>4.0000000000000003E-5</v>
      </c>
      <c r="G681">
        <v>0.94</v>
      </c>
      <c r="H681">
        <v>4.35E-5</v>
      </c>
      <c r="I681">
        <v>4.3</v>
      </c>
      <c r="J681">
        <v>1.1400000000000001E-4</v>
      </c>
    </row>
    <row r="682" spans="1:10" x14ac:dyDescent="0.35">
      <c r="A682">
        <v>300</v>
      </c>
      <c r="B682">
        <v>1945</v>
      </c>
      <c r="C682">
        <v>11</v>
      </c>
      <c r="D682">
        <v>2.5399999999999999E-4</v>
      </c>
      <c r="E682">
        <v>0.55000000000000004</v>
      </c>
      <c r="F682">
        <v>4.0000000000000003E-5</v>
      </c>
      <c r="G682">
        <v>0.94</v>
      </c>
      <c r="H682">
        <v>4.35E-5</v>
      </c>
      <c r="I682">
        <v>4.3</v>
      </c>
      <c r="J682">
        <v>1.1400000000000001E-4</v>
      </c>
    </row>
    <row r="683" spans="1:10" x14ac:dyDescent="0.35">
      <c r="A683">
        <v>300</v>
      </c>
      <c r="B683">
        <v>1946</v>
      </c>
      <c r="C683">
        <v>11</v>
      </c>
      <c r="D683">
        <v>2.5399999999999999E-4</v>
      </c>
      <c r="E683">
        <v>0.55000000000000004</v>
      </c>
      <c r="F683">
        <v>4.0000000000000003E-5</v>
      </c>
      <c r="G683">
        <v>0.94</v>
      </c>
      <c r="H683">
        <v>4.35E-5</v>
      </c>
      <c r="I683">
        <v>4.3</v>
      </c>
      <c r="J683">
        <v>1.1400000000000001E-4</v>
      </c>
    </row>
    <row r="684" spans="1:10" x14ac:dyDescent="0.35">
      <c r="A684">
        <v>300</v>
      </c>
      <c r="B684">
        <v>1947</v>
      </c>
      <c r="C684">
        <v>11</v>
      </c>
      <c r="D684">
        <v>2.5399999999999999E-4</v>
      </c>
      <c r="E684">
        <v>0.55000000000000004</v>
      </c>
      <c r="F684">
        <v>4.0000000000000003E-5</v>
      </c>
      <c r="G684">
        <v>0.94</v>
      </c>
      <c r="H684">
        <v>4.35E-5</v>
      </c>
      <c r="I684">
        <v>4.3</v>
      </c>
      <c r="J684">
        <v>1.1400000000000001E-4</v>
      </c>
    </row>
    <row r="685" spans="1:10" x14ac:dyDescent="0.35">
      <c r="A685">
        <v>300</v>
      </c>
      <c r="B685">
        <v>1948</v>
      </c>
      <c r="C685">
        <v>11</v>
      </c>
      <c r="D685">
        <v>2.5399999999999999E-4</v>
      </c>
      <c r="E685">
        <v>0.55000000000000004</v>
      </c>
      <c r="F685">
        <v>4.0000000000000003E-5</v>
      </c>
      <c r="G685">
        <v>0.94</v>
      </c>
      <c r="H685">
        <v>4.35E-5</v>
      </c>
      <c r="I685">
        <v>4.3</v>
      </c>
      <c r="J685">
        <v>1.1400000000000001E-4</v>
      </c>
    </row>
    <row r="686" spans="1:10" x14ac:dyDescent="0.35">
      <c r="A686">
        <v>300</v>
      </c>
      <c r="B686">
        <v>1949</v>
      </c>
      <c r="C686">
        <v>11</v>
      </c>
      <c r="D686">
        <v>2.5399999999999999E-4</v>
      </c>
      <c r="E686">
        <v>0.55000000000000004</v>
      </c>
      <c r="F686">
        <v>4.0000000000000003E-5</v>
      </c>
      <c r="G686">
        <v>0.94</v>
      </c>
      <c r="H686">
        <v>4.35E-5</v>
      </c>
      <c r="I686">
        <v>4.3</v>
      </c>
      <c r="J686">
        <v>1.1400000000000001E-4</v>
      </c>
    </row>
    <row r="687" spans="1:10" x14ac:dyDescent="0.35">
      <c r="A687">
        <v>300</v>
      </c>
      <c r="B687">
        <v>1950</v>
      </c>
      <c r="C687">
        <v>11</v>
      </c>
      <c r="D687">
        <v>2.5399999999999999E-4</v>
      </c>
      <c r="E687">
        <v>0.55000000000000004</v>
      </c>
      <c r="F687">
        <v>4.0000000000000003E-5</v>
      </c>
      <c r="G687">
        <v>0.94</v>
      </c>
      <c r="H687">
        <v>4.35E-5</v>
      </c>
      <c r="I687">
        <v>4.3</v>
      </c>
      <c r="J687">
        <v>1.1400000000000001E-4</v>
      </c>
    </row>
    <row r="688" spans="1:10" x14ac:dyDescent="0.35">
      <c r="A688">
        <v>300</v>
      </c>
      <c r="B688">
        <v>1951</v>
      </c>
      <c r="C688">
        <v>11</v>
      </c>
      <c r="D688">
        <v>2.5399999999999999E-4</v>
      </c>
      <c r="E688">
        <v>0.55000000000000004</v>
      </c>
      <c r="F688">
        <v>4.0000000000000003E-5</v>
      </c>
      <c r="G688">
        <v>0.94</v>
      </c>
      <c r="H688">
        <v>4.35E-5</v>
      </c>
      <c r="I688">
        <v>4.3</v>
      </c>
      <c r="J688">
        <v>1.1400000000000001E-4</v>
      </c>
    </row>
    <row r="689" spans="1:10" x14ac:dyDescent="0.35">
      <c r="A689">
        <v>300</v>
      </c>
      <c r="B689">
        <v>1952</v>
      </c>
      <c r="C689">
        <v>11</v>
      </c>
      <c r="D689">
        <v>2.5399999999999999E-4</v>
      </c>
      <c r="E689">
        <v>0.55000000000000004</v>
      </c>
      <c r="F689">
        <v>4.0000000000000003E-5</v>
      </c>
      <c r="G689">
        <v>0.94</v>
      </c>
      <c r="H689">
        <v>4.35E-5</v>
      </c>
      <c r="I689">
        <v>4.3</v>
      </c>
      <c r="J689">
        <v>1.1400000000000001E-4</v>
      </c>
    </row>
    <row r="690" spans="1:10" x14ac:dyDescent="0.35">
      <c r="A690">
        <v>300</v>
      </c>
      <c r="B690">
        <v>1953</v>
      </c>
      <c r="C690">
        <v>11</v>
      </c>
      <c r="D690">
        <v>2.5399999999999999E-4</v>
      </c>
      <c r="E690">
        <v>0.55000000000000004</v>
      </c>
      <c r="F690">
        <v>4.0000000000000003E-5</v>
      </c>
      <c r="G690">
        <v>0.94</v>
      </c>
      <c r="H690">
        <v>4.35E-5</v>
      </c>
      <c r="I690">
        <v>4.3</v>
      </c>
      <c r="J690">
        <v>1.1400000000000001E-4</v>
      </c>
    </row>
    <row r="691" spans="1:10" x14ac:dyDescent="0.35">
      <c r="A691">
        <v>300</v>
      </c>
      <c r="B691">
        <v>1954</v>
      </c>
      <c r="C691">
        <v>11</v>
      </c>
      <c r="D691">
        <v>2.5399999999999999E-4</v>
      </c>
      <c r="E691">
        <v>0.55000000000000004</v>
      </c>
      <c r="F691">
        <v>4.0000000000000003E-5</v>
      </c>
      <c r="G691">
        <v>0.94</v>
      </c>
      <c r="H691">
        <v>4.35E-5</v>
      </c>
      <c r="I691">
        <v>4.3</v>
      </c>
      <c r="J691">
        <v>1.1400000000000001E-4</v>
      </c>
    </row>
    <row r="692" spans="1:10" x14ac:dyDescent="0.35">
      <c r="A692">
        <v>300</v>
      </c>
      <c r="B692">
        <v>1955</v>
      </c>
      <c r="C692">
        <v>11</v>
      </c>
      <c r="D692">
        <v>2.5399999999999999E-4</v>
      </c>
      <c r="E692">
        <v>0.55000000000000004</v>
      </c>
      <c r="F692">
        <v>4.0000000000000003E-5</v>
      </c>
      <c r="G692">
        <v>0.94</v>
      </c>
      <c r="H692">
        <v>4.35E-5</v>
      </c>
      <c r="I692">
        <v>4.3</v>
      </c>
      <c r="J692">
        <v>1.1400000000000001E-4</v>
      </c>
    </row>
    <row r="693" spans="1:10" x14ac:dyDescent="0.35">
      <c r="A693">
        <v>300</v>
      </c>
      <c r="B693">
        <v>1956</v>
      </c>
      <c r="C693">
        <v>11</v>
      </c>
      <c r="D693">
        <v>2.5399999999999999E-4</v>
      </c>
      <c r="E693">
        <v>0.55000000000000004</v>
      </c>
      <c r="F693">
        <v>4.0000000000000003E-5</v>
      </c>
      <c r="G693">
        <v>0.94</v>
      </c>
      <c r="H693">
        <v>4.35E-5</v>
      </c>
      <c r="I693">
        <v>4.3</v>
      </c>
      <c r="J693">
        <v>1.1400000000000001E-4</v>
      </c>
    </row>
    <row r="694" spans="1:10" x14ac:dyDescent="0.35">
      <c r="A694">
        <v>300</v>
      </c>
      <c r="B694">
        <v>1957</v>
      </c>
      <c r="C694">
        <v>11</v>
      </c>
      <c r="D694">
        <v>2.5399999999999999E-4</v>
      </c>
      <c r="E694">
        <v>0.55000000000000004</v>
      </c>
      <c r="F694">
        <v>4.0000000000000003E-5</v>
      </c>
      <c r="G694">
        <v>0.94</v>
      </c>
      <c r="H694">
        <v>4.35E-5</v>
      </c>
      <c r="I694">
        <v>4.3</v>
      </c>
      <c r="J694">
        <v>1.1400000000000001E-4</v>
      </c>
    </row>
    <row r="695" spans="1:10" x14ac:dyDescent="0.35">
      <c r="A695">
        <v>300</v>
      </c>
      <c r="B695">
        <v>1958</v>
      </c>
      <c r="C695">
        <v>11</v>
      </c>
      <c r="D695">
        <v>2.5399999999999999E-4</v>
      </c>
      <c r="E695">
        <v>0.55000000000000004</v>
      </c>
      <c r="F695">
        <v>4.0000000000000003E-5</v>
      </c>
      <c r="G695">
        <v>0.94</v>
      </c>
      <c r="H695">
        <v>4.35E-5</v>
      </c>
      <c r="I695">
        <v>4.3</v>
      </c>
      <c r="J695">
        <v>1.1400000000000001E-4</v>
      </c>
    </row>
    <row r="696" spans="1:10" x14ac:dyDescent="0.35">
      <c r="A696">
        <v>300</v>
      </c>
      <c r="B696">
        <v>1959</v>
      </c>
      <c r="C696">
        <v>11</v>
      </c>
      <c r="D696">
        <v>2.5399999999999999E-4</v>
      </c>
      <c r="E696">
        <v>0.55000000000000004</v>
      </c>
      <c r="F696">
        <v>4.0000000000000003E-5</v>
      </c>
      <c r="G696">
        <v>0.94</v>
      </c>
      <c r="H696">
        <v>4.35E-5</v>
      </c>
      <c r="I696">
        <v>4.3</v>
      </c>
      <c r="J696">
        <v>1.1400000000000001E-4</v>
      </c>
    </row>
    <row r="697" spans="1:10" x14ac:dyDescent="0.35">
      <c r="A697">
        <v>300</v>
      </c>
      <c r="B697">
        <v>1960</v>
      </c>
      <c r="C697">
        <v>11</v>
      </c>
      <c r="D697">
        <v>2.5399999999999999E-4</v>
      </c>
      <c r="E697">
        <v>0.55000000000000004</v>
      </c>
      <c r="F697">
        <v>4.0000000000000003E-5</v>
      </c>
      <c r="G697">
        <v>0.94</v>
      </c>
      <c r="H697">
        <v>4.35E-5</v>
      </c>
      <c r="I697">
        <v>4.3</v>
      </c>
      <c r="J697">
        <v>1.1400000000000001E-4</v>
      </c>
    </row>
    <row r="698" spans="1:10" x14ac:dyDescent="0.35">
      <c r="A698">
        <v>300</v>
      </c>
      <c r="B698">
        <v>1961</v>
      </c>
      <c r="C698">
        <v>11</v>
      </c>
      <c r="D698">
        <v>2.5399999999999999E-4</v>
      </c>
      <c r="E698">
        <v>0.55000000000000004</v>
      </c>
      <c r="F698">
        <v>4.0000000000000003E-5</v>
      </c>
      <c r="G698">
        <v>0.94</v>
      </c>
      <c r="H698">
        <v>4.35E-5</v>
      </c>
      <c r="I698">
        <v>4.3</v>
      </c>
      <c r="J698">
        <v>1.1400000000000001E-4</v>
      </c>
    </row>
    <row r="699" spans="1:10" x14ac:dyDescent="0.35">
      <c r="A699">
        <v>300</v>
      </c>
      <c r="B699">
        <v>1962</v>
      </c>
      <c r="C699">
        <v>11</v>
      </c>
      <c r="D699">
        <v>2.5399999999999999E-4</v>
      </c>
      <c r="E699">
        <v>0.55000000000000004</v>
      </c>
      <c r="F699">
        <v>4.0000000000000003E-5</v>
      </c>
      <c r="G699">
        <v>0.94</v>
      </c>
      <c r="H699">
        <v>4.35E-5</v>
      </c>
      <c r="I699">
        <v>4.3</v>
      </c>
      <c r="J699">
        <v>1.1400000000000001E-4</v>
      </c>
    </row>
    <row r="700" spans="1:10" x14ac:dyDescent="0.35">
      <c r="A700">
        <v>300</v>
      </c>
      <c r="B700">
        <v>1963</v>
      </c>
      <c r="C700">
        <v>11</v>
      </c>
      <c r="D700">
        <v>2.5399999999999999E-4</v>
      </c>
      <c r="E700">
        <v>0.55000000000000004</v>
      </c>
      <c r="F700">
        <v>4.0000000000000003E-5</v>
      </c>
      <c r="G700">
        <v>0.94</v>
      </c>
      <c r="H700">
        <v>4.35E-5</v>
      </c>
      <c r="I700">
        <v>4.3</v>
      </c>
      <c r="J700">
        <v>1.1400000000000001E-4</v>
      </c>
    </row>
    <row r="701" spans="1:10" x14ac:dyDescent="0.35">
      <c r="A701">
        <v>300</v>
      </c>
      <c r="B701">
        <v>1964</v>
      </c>
      <c r="C701">
        <v>11</v>
      </c>
      <c r="D701">
        <v>2.5399999999999999E-4</v>
      </c>
      <c r="E701">
        <v>0.55000000000000004</v>
      </c>
      <c r="F701">
        <v>4.0000000000000003E-5</v>
      </c>
      <c r="G701">
        <v>0.94</v>
      </c>
      <c r="H701">
        <v>4.35E-5</v>
      </c>
      <c r="I701">
        <v>4.3</v>
      </c>
      <c r="J701">
        <v>1.1400000000000001E-4</v>
      </c>
    </row>
    <row r="702" spans="1:10" x14ac:dyDescent="0.35">
      <c r="A702">
        <v>300</v>
      </c>
      <c r="B702">
        <v>1965</v>
      </c>
      <c r="C702">
        <v>11</v>
      </c>
      <c r="D702">
        <v>2.5399999999999999E-4</v>
      </c>
      <c r="E702">
        <v>0.55000000000000004</v>
      </c>
      <c r="F702">
        <v>4.0000000000000003E-5</v>
      </c>
      <c r="G702">
        <v>0.94</v>
      </c>
      <c r="H702">
        <v>4.35E-5</v>
      </c>
      <c r="I702">
        <v>4.3</v>
      </c>
      <c r="J702">
        <v>1.1400000000000001E-4</v>
      </c>
    </row>
    <row r="703" spans="1:10" x14ac:dyDescent="0.35">
      <c r="A703">
        <v>300</v>
      </c>
      <c r="B703">
        <v>1966</v>
      </c>
      <c r="C703">
        <v>11</v>
      </c>
      <c r="D703">
        <v>2.5399999999999999E-4</v>
      </c>
      <c r="E703">
        <v>0.55000000000000004</v>
      </c>
      <c r="F703">
        <v>4.0000000000000003E-5</v>
      </c>
      <c r="G703">
        <v>0.94</v>
      </c>
      <c r="H703">
        <v>4.35E-5</v>
      </c>
      <c r="I703">
        <v>4.3</v>
      </c>
      <c r="J703">
        <v>1.1400000000000001E-4</v>
      </c>
    </row>
    <row r="704" spans="1:10" x14ac:dyDescent="0.35">
      <c r="A704">
        <v>300</v>
      </c>
      <c r="B704">
        <v>1967</v>
      </c>
      <c r="C704">
        <v>11</v>
      </c>
      <c r="D704">
        <v>2.5399999999999999E-4</v>
      </c>
      <c r="E704">
        <v>0.55000000000000004</v>
      </c>
      <c r="F704">
        <v>4.0000000000000003E-5</v>
      </c>
      <c r="G704">
        <v>0.94</v>
      </c>
      <c r="H704">
        <v>4.35E-5</v>
      </c>
      <c r="I704">
        <v>4.3</v>
      </c>
      <c r="J704">
        <v>1.1400000000000001E-4</v>
      </c>
    </row>
    <row r="705" spans="1:10" x14ac:dyDescent="0.35">
      <c r="A705">
        <v>300</v>
      </c>
      <c r="B705">
        <v>1968</v>
      </c>
      <c r="C705">
        <v>11</v>
      </c>
      <c r="D705">
        <v>2.5399999999999999E-4</v>
      </c>
      <c r="E705">
        <v>0.55000000000000004</v>
      </c>
      <c r="F705">
        <v>4.0000000000000003E-5</v>
      </c>
      <c r="G705">
        <v>0.94</v>
      </c>
      <c r="H705">
        <v>4.35E-5</v>
      </c>
      <c r="I705">
        <v>4.3</v>
      </c>
      <c r="J705">
        <v>1.1400000000000001E-4</v>
      </c>
    </row>
    <row r="706" spans="1:10" x14ac:dyDescent="0.35">
      <c r="A706">
        <v>300</v>
      </c>
      <c r="B706">
        <v>1969</v>
      </c>
      <c r="C706">
        <v>11</v>
      </c>
      <c r="D706">
        <v>2.5399999999999999E-4</v>
      </c>
      <c r="E706">
        <v>0.55000000000000004</v>
      </c>
      <c r="F706">
        <v>4.0000000000000003E-5</v>
      </c>
      <c r="G706">
        <v>0.94</v>
      </c>
      <c r="H706">
        <v>4.35E-5</v>
      </c>
      <c r="I706">
        <v>4.3</v>
      </c>
      <c r="J706">
        <v>1.1400000000000001E-4</v>
      </c>
    </row>
    <row r="707" spans="1:10" x14ac:dyDescent="0.35">
      <c r="A707">
        <v>300</v>
      </c>
      <c r="B707">
        <v>1970</v>
      </c>
      <c r="C707">
        <v>11</v>
      </c>
      <c r="D707">
        <v>2.5399999999999999E-4</v>
      </c>
      <c r="E707">
        <v>0.55000000000000004</v>
      </c>
      <c r="F707">
        <v>4.0000000000000003E-5</v>
      </c>
      <c r="G707">
        <v>0.94</v>
      </c>
      <c r="H707">
        <v>4.35E-5</v>
      </c>
      <c r="I707">
        <v>4.3</v>
      </c>
      <c r="J707">
        <v>1.1400000000000001E-4</v>
      </c>
    </row>
    <row r="708" spans="1:10" x14ac:dyDescent="0.35">
      <c r="A708">
        <v>300</v>
      </c>
      <c r="B708">
        <v>1971</v>
      </c>
      <c r="C708">
        <v>11</v>
      </c>
      <c r="D708">
        <v>2.5399999999999999E-4</v>
      </c>
      <c r="E708">
        <v>0.55000000000000004</v>
      </c>
      <c r="F708">
        <v>4.0000000000000003E-5</v>
      </c>
      <c r="G708">
        <v>0.94</v>
      </c>
      <c r="H708">
        <v>4.35E-5</v>
      </c>
      <c r="I708">
        <v>4.3</v>
      </c>
      <c r="J708">
        <v>1.1400000000000001E-4</v>
      </c>
    </row>
    <row r="709" spans="1:10" x14ac:dyDescent="0.35">
      <c r="A709">
        <v>300</v>
      </c>
      <c r="B709">
        <v>1972</v>
      </c>
      <c r="C709">
        <v>11</v>
      </c>
      <c r="D709">
        <v>2.5399999999999999E-4</v>
      </c>
      <c r="E709">
        <v>0.55000000000000004</v>
      </c>
      <c r="F709">
        <v>4.0000000000000003E-5</v>
      </c>
      <c r="G709">
        <v>0.94</v>
      </c>
      <c r="H709">
        <v>4.35E-5</v>
      </c>
      <c r="I709">
        <v>4.3</v>
      </c>
      <c r="J709">
        <v>1.1400000000000001E-4</v>
      </c>
    </row>
    <row r="710" spans="1:10" x14ac:dyDescent="0.35">
      <c r="A710">
        <v>300</v>
      </c>
      <c r="B710">
        <v>1973</v>
      </c>
      <c r="C710">
        <v>11</v>
      </c>
      <c r="D710">
        <v>2.5399999999999999E-4</v>
      </c>
      <c r="E710">
        <v>0.55000000000000004</v>
      </c>
      <c r="F710">
        <v>4.0000000000000003E-5</v>
      </c>
      <c r="G710">
        <v>0.94</v>
      </c>
      <c r="H710">
        <v>4.35E-5</v>
      </c>
      <c r="I710">
        <v>4.3</v>
      </c>
      <c r="J710">
        <v>1.1400000000000001E-4</v>
      </c>
    </row>
    <row r="711" spans="1:10" x14ac:dyDescent="0.35">
      <c r="A711">
        <v>300</v>
      </c>
      <c r="B711">
        <v>1974</v>
      </c>
      <c r="C711">
        <v>11</v>
      </c>
      <c r="D711">
        <v>2.5399999999999999E-4</v>
      </c>
      <c r="E711">
        <v>0.55000000000000004</v>
      </c>
      <c r="F711">
        <v>4.0000000000000003E-5</v>
      </c>
      <c r="G711">
        <v>0.94</v>
      </c>
      <c r="H711">
        <v>4.35E-5</v>
      </c>
      <c r="I711">
        <v>4.3</v>
      </c>
      <c r="J711">
        <v>1.1400000000000001E-4</v>
      </c>
    </row>
    <row r="712" spans="1:10" x14ac:dyDescent="0.35">
      <c r="A712">
        <v>300</v>
      </c>
      <c r="B712">
        <v>1975</v>
      </c>
      <c r="C712">
        <v>11</v>
      </c>
      <c r="D712">
        <v>2.5399999999999999E-4</v>
      </c>
      <c r="E712">
        <v>0.55000000000000004</v>
      </c>
      <c r="F712">
        <v>4.0000000000000003E-5</v>
      </c>
      <c r="G712">
        <v>0.94</v>
      </c>
      <c r="H712">
        <v>4.35E-5</v>
      </c>
      <c r="I712">
        <v>4.3</v>
      </c>
      <c r="J712">
        <v>1.1400000000000001E-4</v>
      </c>
    </row>
    <row r="713" spans="1:10" x14ac:dyDescent="0.35">
      <c r="A713">
        <v>300</v>
      </c>
      <c r="B713">
        <v>1976</v>
      </c>
      <c r="C713">
        <v>11</v>
      </c>
      <c r="D713">
        <v>2.5399999999999999E-4</v>
      </c>
      <c r="E713">
        <v>0.55000000000000004</v>
      </c>
      <c r="F713">
        <v>4.0000000000000003E-5</v>
      </c>
      <c r="G713">
        <v>0.94</v>
      </c>
      <c r="H713">
        <v>4.35E-5</v>
      </c>
      <c r="I713">
        <v>4.3</v>
      </c>
      <c r="J713">
        <v>1.1400000000000001E-4</v>
      </c>
    </row>
    <row r="714" spans="1:10" x14ac:dyDescent="0.35">
      <c r="A714">
        <v>300</v>
      </c>
      <c r="B714">
        <v>1977</v>
      </c>
      <c r="C714">
        <v>11</v>
      </c>
      <c r="D714">
        <v>2.5399999999999999E-4</v>
      </c>
      <c r="E714">
        <v>0.55000000000000004</v>
      </c>
      <c r="F714">
        <v>4.0000000000000003E-5</v>
      </c>
      <c r="G714">
        <v>0.94</v>
      </c>
      <c r="H714">
        <v>4.35E-5</v>
      </c>
      <c r="I714">
        <v>4.3</v>
      </c>
      <c r="J714">
        <v>1.1400000000000001E-4</v>
      </c>
    </row>
    <row r="715" spans="1:10" x14ac:dyDescent="0.35">
      <c r="A715">
        <v>300</v>
      </c>
      <c r="B715">
        <v>1978</v>
      </c>
      <c r="C715">
        <v>11</v>
      </c>
      <c r="D715">
        <v>2.5399999999999999E-4</v>
      </c>
      <c r="E715">
        <v>0.55000000000000004</v>
      </c>
      <c r="F715">
        <v>4.0000000000000003E-5</v>
      </c>
      <c r="G715">
        <v>0.94</v>
      </c>
      <c r="H715">
        <v>4.35E-5</v>
      </c>
      <c r="I715">
        <v>4.3</v>
      </c>
      <c r="J715">
        <v>1.1400000000000001E-4</v>
      </c>
    </row>
    <row r="716" spans="1:10" x14ac:dyDescent="0.35">
      <c r="A716">
        <v>300</v>
      </c>
      <c r="B716">
        <v>1979</v>
      </c>
      <c r="C716">
        <v>11</v>
      </c>
      <c r="D716">
        <v>2.5399999999999999E-4</v>
      </c>
      <c r="E716">
        <v>0.55000000000000004</v>
      </c>
      <c r="F716">
        <v>4.0000000000000003E-5</v>
      </c>
      <c r="G716">
        <v>0.94</v>
      </c>
      <c r="H716">
        <v>4.35E-5</v>
      </c>
      <c r="I716">
        <v>4.3</v>
      </c>
      <c r="J716">
        <v>1.1400000000000001E-4</v>
      </c>
    </row>
    <row r="717" spans="1:10" x14ac:dyDescent="0.35">
      <c r="A717">
        <v>300</v>
      </c>
      <c r="B717">
        <v>1980</v>
      </c>
      <c r="C717">
        <v>11</v>
      </c>
      <c r="D717">
        <v>2.5399999999999999E-4</v>
      </c>
      <c r="E717">
        <v>0.55000000000000004</v>
      </c>
      <c r="F717">
        <v>4.0000000000000003E-5</v>
      </c>
      <c r="G717">
        <v>0.94</v>
      </c>
      <c r="H717">
        <v>4.35E-5</v>
      </c>
      <c r="I717">
        <v>4.3</v>
      </c>
      <c r="J717">
        <v>1.1400000000000001E-4</v>
      </c>
    </row>
    <row r="718" spans="1:10" x14ac:dyDescent="0.35">
      <c r="A718">
        <v>300</v>
      </c>
      <c r="B718">
        <v>1981</v>
      </c>
      <c r="C718">
        <v>11</v>
      </c>
      <c r="D718">
        <v>2.5399999999999999E-4</v>
      </c>
      <c r="E718">
        <v>0.55000000000000004</v>
      </c>
      <c r="F718">
        <v>4.0000000000000003E-5</v>
      </c>
      <c r="G718">
        <v>0.94</v>
      </c>
      <c r="H718">
        <v>4.35E-5</v>
      </c>
      <c r="I718">
        <v>4.3</v>
      </c>
      <c r="J718">
        <v>1.1400000000000001E-4</v>
      </c>
    </row>
    <row r="719" spans="1:10" x14ac:dyDescent="0.35">
      <c r="A719">
        <v>300</v>
      </c>
      <c r="B719">
        <v>1982</v>
      </c>
      <c r="C719">
        <v>11</v>
      </c>
      <c r="D719">
        <v>2.5399999999999999E-4</v>
      </c>
      <c r="E719">
        <v>0.55000000000000004</v>
      </c>
      <c r="F719">
        <v>4.0000000000000003E-5</v>
      </c>
      <c r="G719">
        <v>0.94</v>
      </c>
      <c r="H719">
        <v>4.35E-5</v>
      </c>
      <c r="I719">
        <v>4.3</v>
      </c>
      <c r="J719">
        <v>1.1400000000000001E-4</v>
      </c>
    </row>
    <row r="720" spans="1:10" x14ac:dyDescent="0.35">
      <c r="A720">
        <v>300</v>
      </c>
      <c r="B720">
        <v>1983</v>
      </c>
      <c r="C720">
        <v>11</v>
      </c>
      <c r="D720">
        <v>2.5399999999999999E-4</v>
      </c>
      <c r="E720">
        <v>0.55000000000000004</v>
      </c>
      <c r="F720">
        <v>4.0000000000000003E-5</v>
      </c>
      <c r="G720">
        <v>0.94</v>
      </c>
      <c r="H720">
        <v>4.35E-5</v>
      </c>
      <c r="I720">
        <v>4.3</v>
      </c>
      <c r="J720">
        <v>1.1400000000000001E-4</v>
      </c>
    </row>
    <row r="721" spans="1:10" x14ac:dyDescent="0.35">
      <c r="A721">
        <v>300</v>
      </c>
      <c r="B721">
        <v>1984</v>
      </c>
      <c r="C721">
        <v>11</v>
      </c>
      <c r="D721">
        <v>2.5399999999999999E-4</v>
      </c>
      <c r="E721">
        <v>0.55000000000000004</v>
      </c>
      <c r="F721">
        <v>4.0000000000000003E-5</v>
      </c>
      <c r="G721">
        <v>0.94</v>
      </c>
      <c r="H721">
        <v>4.35E-5</v>
      </c>
      <c r="I721">
        <v>4.3</v>
      </c>
      <c r="J721">
        <v>1.1400000000000001E-4</v>
      </c>
    </row>
    <row r="722" spans="1:10" x14ac:dyDescent="0.35">
      <c r="A722">
        <v>300</v>
      </c>
      <c r="B722">
        <v>1985</v>
      </c>
      <c r="C722">
        <v>11</v>
      </c>
      <c r="D722">
        <v>2.5399999999999999E-4</v>
      </c>
      <c r="E722">
        <v>0.55000000000000004</v>
      </c>
      <c r="F722">
        <v>4.0000000000000003E-5</v>
      </c>
      <c r="G722">
        <v>0.88</v>
      </c>
      <c r="H722">
        <v>4.07E-5</v>
      </c>
      <c r="I722">
        <v>4.2</v>
      </c>
      <c r="J722">
        <v>1.11E-4</v>
      </c>
    </row>
    <row r="723" spans="1:10" x14ac:dyDescent="0.35">
      <c r="A723">
        <v>300</v>
      </c>
      <c r="B723">
        <v>1986</v>
      </c>
      <c r="C723">
        <v>11</v>
      </c>
      <c r="D723">
        <v>2.5399999999999999E-4</v>
      </c>
      <c r="E723">
        <v>0.55000000000000004</v>
      </c>
      <c r="F723">
        <v>4.0000000000000003E-5</v>
      </c>
      <c r="G723">
        <v>0.88</v>
      </c>
      <c r="H723">
        <v>4.07E-5</v>
      </c>
      <c r="I723">
        <v>4.2</v>
      </c>
      <c r="J723">
        <v>1.11E-4</v>
      </c>
    </row>
    <row r="724" spans="1:10" x14ac:dyDescent="0.35">
      <c r="A724">
        <v>300</v>
      </c>
      <c r="B724">
        <v>1987</v>
      </c>
      <c r="C724">
        <v>11</v>
      </c>
      <c r="D724">
        <v>2.5399999999999999E-4</v>
      </c>
      <c r="E724">
        <v>0.55000000000000004</v>
      </c>
      <c r="F724">
        <v>4.0000000000000003E-5</v>
      </c>
      <c r="G724">
        <v>0.88</v>
      </c>
      <c r="H724">
        <v>4.07E-5</v>
      </c>
      <c r="I724">
        <v>4.2</v>
      </c>
      <c r="J724">
        <v>1.11E-4</v>
      </c>
    </row>
    <row r="725" spans="1:10" x14ac:dyDescent="0.35">
      <c r="A725">
        <v>300</v>
      </c>
      <c r="B725">
        <v>1988</v>
      </c>
      <c r="C725">
        <v>7.338571</v>
      </c>
      <c r="D725">
        <v>1.7000000000000001E-4</v>
      </c>
      <c r="E725">
        <v>0.37</v>
      </c>
      <c r="F725" s="16">
        <v>2.69E-5</v>
      </c>
      <c r="G725">
        <v>0.68</v>
      </c>
      <c r="H725">
        <v>3.15E-5</v>
      </c>
      <c r="I725">
        <v>2.7</v>
      </c>
      <c r="J725" s="16">
        <v>7.1400000000000001E-5</v>
      </c>
    </row>
    <row r="726" spans="1:10" x14ac:dyDescent="0.35">
      <c r="A726">
        <v>300</v>
      </c>
      <c r="B726">
        <v>1989</v>
      </c>
      <c r="C726">
        <v>7.338571</v>
      </c>
      <c r="D726">
        <v>1.7000000000000001E-4</v>
      </c>
      <c r="E726">
        <v>0.37</v>
      </c>
      <c r="F726" s="16">
        <v>2.69E-5</v>
      </c>
      <c r="G726">
        <v>0.68</v>
      </c>
      <c r="H726">
        <v>3.15E-5</v>
      </c>
      <c r="I726">
        <v>2.7</v>
      </c>
      <c r="J726" s="16">
        <v>7.1400000000000001E-5</v>
      </c>
    </row>
    <row r="727" spans="1:10" x14ac:dyDescent="0.35">
      <c r="A727">
        <v>300</v>
      </c>
      <c r="B727">
        <v>1990</v>
      </c>
      <c r="C727">
        <v>7.338571</v>
      </c>
      <c r="D727">
        <v>1.7000000000000001E-4</v>
      </c>
      <c r="E727">
        <v>0.37</v>
      </c>
      <c r="F727" s="16">
        <v>2.69E-5</v>
      </c>
      <c r="G727">
        <v>0.68</v>
      </c>
      <c r="H727">
        <v>3.15E-5</v>
      </c>
      <c r="I727">
        <v>2.7</v>
      </c>
      <c r="J727" s="16">
        <v>7.1400000000000001E-5</v>
      </c>
    </row>
    <row r="728" spans="1:10" x14ac:dyDescent="0.35">
      <c r="A728">
        <v>300</v>
      </c>
      <c r="B728">
        <v>1991</v>
      </c>
      <c r="C728">
        <v>7.338571</v>
      </c>
      <c r="D728">
        <v>1.7000000000000001E-4</v>
      </c>
      <c r="E728">
        <v>0.37</v>
      </c>
      <c r="F728" s="16">
        <v>2.69E-5</v>
      </c>
      <c r="G728">
        <v>0.68</v>
      </c>
      <c r="H728">
        <v>3.15E-5</v>
      </c>
      <c r="I728">
        <v>2.7</v>
      </c>
      <c r="J728" s="16">
        <v>7.1400000000000001E-5</v>
      </c>
    </row>
    <row r="729" spans="1:10" x14ac:dyDescent="0.35">
      <c r="A729">
        <v>300</v>
      </c>
      <c r="B729">
        <v>1992</v>
      </c>
      <c r="C729">
        <v>7.338571</v>
      </c>
      <c r="D729">
        <v>1.7000000000000001E-4</v>
      </c>
      <c r="E729">
        <v>0.37</v>
      </c>
      <c r="F729" s="16">
        <v>2.69E-5</v>
      </c>
      <c r="G729">
        <v>0.68</v>
      </c>
      <c r="H729">
        <v>3.15E-5</v>
      </c>
      <c r="I729">
        <v>2.7</v>
      </c>
      <c r="J729" s="16">
        <v>7.1400000000000001E-5</v>
      </c>
    </row>
    <row r="730" spans="1:10" x14ac:dyDescent="0.35">
      <c r="A730">
        <v>300</v>
      </c>
      <c r="B730">
        <v>1993</v>
      </c>
      <c r="C730">
        <v>7.338571</v>
      </c>
      <c r="D730">
        <v>1.7000000000000001E-4</v>
      </c>
      <c r="E730">
        <v>0.37</v>
      </c>
      <c r="F730" s="16">
        <v>2.69E-5</v>
      </c>
      <c r="G730">
        <v>0.68</v>
      </c>
      <c r="H730">
        <v>3.15E-5</v>
      </c>
      <c r="I730">
        <v>2.7</v>
      </c>
      <c r="J730" s="16">
        <v>7.1400000000000001E-5</v>
      </c>
    </row>
    <row r="731" spans="1:10" x14ac:dyDescent="0.35">
      <c r="A731">
        <v>300</v>
      </c>
      <c r="B731">
        <v>1994</v>
      </c>
      <c r="C731">
        <v>7.338571</v>
      </c>
      <c r="D731">
        <v>1.7000000000000001E-4</v>
      </c>
      <c r="E731">
        <v>0.37</v>
      </c>
      <c r="F731" s="16">
        <v>2.69E-5</v>
      </c>
      <c r="G731">
        <v>0.68</v>
      </c>
      <c r="H731">
        <v>3.15E-5</v>
      </c>
      <c r="I731">
        <v>2.7</v>
      </c>
      <c r="J731" s="16">
        <v>7.1400000000000001E-5</v>
      </c>
    </row>
    <row r="732" spans="1:10" x14ac:dyDescent="0.35">
      <c r="A732">
        <v>300</v>
      </c>
      <c r="B732">
        <v>1995</v>
      </c>
      <c r="C732">
        <v>7.338571</v>
      </c>
      <c r="D732">
        <v>1.7000000000000001E-4</v>
      </c>
      <c r="E732">
        <v>0.37</v>
      </c>
      <c r="F732" s="16">
        <v>2.69E-5</v>
      </c>
      <c r="G732">
        <v>0.68</v>
      </c>
      <c r="H732">
        <v>3.15E-5</v>
      </c>
      <c r="I732">
        <v>2.7</v>
      </c>
      <c r="J732" s="16">
        <v>7.1400000000000001E-5</v>
      </c>
    </row>
    <row r="733" spans="1:10" x14ac:dyDescent="0.35">
      <c r="A733">
        <v>300</v>
      </c>
      <c r="B733">
        <v>1996</v>
      </c>
      <c r="C733">
        <v>5.7880479999999999</v>
      </c>
      <c r="D733">
        <v>1.34E-4</v>
      </c>
      <c r="E733">
        <v>0.18304200000000001</v>
      </c>
      <c r="F733" s="16">
        <v>9.7100000000000002E-6</v>
      </c>
      <c r="G733">
        <v>0.32</v>
      </c>
      <c r="H733">
        <v>1.4800000000000001E-5</v>
      </c>
      <c r="I733">
        <v>0.92</v>
      </c>
      <c r="J733" s="16">
        <v>2.4300000000000001E-5</v>
      </c>
    </row>
    <row r="734" spans="1:10" x14ac:dyDescent="0.35">
      <c r="A734">
        <v>300</v>
      </c>
      <c r="B734">
        <v>1997</v>
      </c>
      <c r="C734">
        <v>5.7392279999999998</v>
      </c>
      <c r="D734">
        <v>1.3300000000000001E-4</v>
      </c>
      <c r="E734">
        <v>0.187393</v>
      </c>
      <c r="F734" s="16">
        <v>9.9399999999999997E-6</v>
      </c>
      <c r="G734">
        <v>0.32</v>
      </c>
      <c r="H734">
        <v>1.4800000000000001E-5</v>
      </c>
      <c r="I734">
        <v>0.92</v>
      </c>
      <c r="J734" s="16">
        <v>2.4300000000000001E-5</v>
      </c>
    </row>
    <row r="735" spans="1:10" x14ac:dyDescent="0.35">
      <c r="A735">
        <v>300</v>
      </c>
      <c r="B735">
        <v>1998</v>
      </c>
      <c r="C735">
        <v>5.7392279999999998</v>
      </c>
      <c r="D735">
        <v>1.3300000000000001E-4</v>
      </c>
      <c r="E735">
        <v>0.187393</v>
      </c>
      <c r="F735" s="16">
        <v>9.9399999999999997E-6</v>
      </c>
      <c r="G735">
        <v>0.32</v>
      </c>
      <c r="H735">
        <v>1.4800000000000001E-5</v>
      </c>
      <c r="I735">
        <v>0.92</v>
      </c>
      <c r="J735" s="16">
        <v>2.4300000000000001E-5</v>
      </c>
    </row>
    <row r="736" spans="1:10" x14ac:dyDescent="0.35">
      <c r="A736">
        <v>300</v>
      </c>
      <c r="B736">
        <v>1999</v>
      </c>
      <c r="C736">
        <v>5.9577549999999997</v>
      </c>
      <c r="D736">
        <v>1.3799999999999999E-4</v>
      </c>
      <c r="E736">
        <v>0.18492900000000001</v>
      </c>
      <c r="F736" s="16">
        <v>9.8099999999999992E-6</v>
      </c>
      <c r="G736">
        <v>0.32</v>
      </c>
      <c r="H736">
        <v>1.4800000000000001E-5</v>
      </c>
      <c r="I736">
        <v>0.92</v>
      </c>
      <c r="J736" s="16">
        <v>2.4300000000000001E-5</v>
      </c>
    </row>
    <row r="737" spans="1:10" x14ac:dyDescent="0.35">
      <c r="A737">
        <v>300</v>
      </c>
      <c r="B737">
        <v>2000</v>
      </c>
      <c r="C737">
        <v>5.9069229999999999</v>
      </c>
      <c r="D737">
        <v>1.37E-4</v>
      </c>
      <c r="E737">
        <v>0.18003</v>
      </c>
      <c r="F737" s="16">
        <v>9.55E-6</v>
      </c>
      <c r="G737">
        <v>0.32</v>
      </c>
      <c r="H737">
        <v>1.4800000000000001E-5</v>
      </c>
      <c r="I737">
        <v>0.92</v>
      </c>
      <c r="J737" s="16">
        <v>2.4300000000000001E-5</v>
      </c>
    </row>
    <row r="738" spans="1:10" x14ac:dyDescent="0.35">
      <c r="A738">
        <v>300</v>
      </c>
      <c r="B738">
        <v>2001</v>
      </c>
      <c r="C738">
        <v>5.6959980000000003</v>
      </c>
      <c r="D738">
        <v>1.3200000000000001E-4</v>
      </c>
      <c r="E738">
        <v>0.162767</v>
      </c>
      <c r="F738" s="16">
        <v>8.6400000000000003E-6</v>
      </c>
      <c r="G738">
        <v>0.32</v>
      </c>
      <c r="H738">
        <v>1.4800000000000001E-5</v>
      </c>
      <c r="I738">
        <v>0.92</v>
      </c>
      <c r="J738" s="16">
        <v>2.4300000000000001E-5</v>
      </c>
    </row>
    <row r="739" spans="1:10" x14ac:dyDescent="0.35">
      <c r="A739">
        <v>300</v>
      </c>
      <c r="B739">
        <v>2002</v>
      </c>
      <c r="C739">
        <v>5.5270840000000003</v>
      </c>
      <c r="D739">
        <v>1.2799999999999999E-4</v>
      </c>
      <c r="E739">
        <v>0.16689399999999999</v>
      </c>
      <c r="F739" s="16">
        <v>8.8599999999999999E-6</v>
      </c>
      <c r="G739">
        <v>0.32</v>
      </c>
      <c r="H739">
        <v>1.4800000000000001E-5</v>
      </c>
      <c r="I739">
        <v>0.92</v>
      </c>
      <c r="J739" s="16">
        <v>2.4300000000000001E-5</v>
      </c>
    </row>
    <row r="740" spans="1:10" x14ac:dyDescent="0.35">
      <c r="A740">
        <v>300</v>
      </c>
      <c r="B740">
        <v>2003</v>
      </c>
      <c r="C740">
        <v>5.5270840000000003</v>
      </c>
      <c r="D740">
        <v>1E-4</v>
      </c>
      <c r="E740">
        <v>0.16689399999999999</v>
      </c>
      <c r="F740" s="16">
        <v>9.0499999999999997E-6</v>
      </c>
      <c r="G740">
        <v>0.19</v>
      </c>
      <c r="H740">
        <v>2.09E-5</v>
      </c>
      <c r="I740">
        <v>0.92</v>
      </c>
      <c r="J740" s="16">
        <v>2.4300000000000001E-5</v>
      </c>
    </row>
    <row r="741" spans="1:10" x14ac:dyDescent="0.35">
      <c r="A741">
        <v>300</v>
      </c>
      <c r="B741">
        <v>2004</v>
      </c>
      <c r="C741">
        <v>4.3727470000000004</v>
      </c>
      <c r="D741" s="16">
        <v>6.8999999999999997E-5</v>
      </c>
      <c r="E741">
        <v>0.12675900000000001</v>
      </c>
      <c r="F741" s="16">
        <v>6.9500000000000004E-6</v>
      </c>
      <c r="G741">
        <v>0.14000000000000001</v>
      </c>
      <c r="H741">
        <v>2.3E-5</v>
      </c>
      <c r="I741">
        <v>0.92</v>
      </c>
      <c r="J741" s="16">
        <v>2.4300000000000001E-5</v>
      </c>
    </row>
    <row r="742" spans="1:10" x14ac:dyDescent="0.35">
      <c r="A742">
        <v>300</v>
      </c>
      <c r="B742">
        <v>2005</v>
      </c>
      <c r="C742">
        <v>4.077636</v>
      </c>
      <c r="D742" s="16">
        <v>5.8900000000000002E-5</v>
      </c>
      <c r="E742">
        <v>0.11698799999999999</v>
      </c>
      <c r="F742" s="16">
        <v>6.1600000000000003E-6</v>
      </c>
      <c r="G742">
        <v>0.12</v>
      </c>
      <c r="H742">
        <v>2.4000000000000001E-5</v>
      </c>
      <c r="I742">
        <v>0.92</v>
      </c>
      <c r="J742" s="16">
        <v>2.4300000000000001E-5</v>
      </c>
    </row>
    <row r="743" spans="1:10" x14ac:dyDescent="0.35">
      <c r="A743">
        <v>300</v>
      </c>
      <c r="B743">
        <v>2006</v>
      </c>
      <c r="C743">
        <v>4.077636</v>
      </c>
      <c r="D743" s="16">
        <v>5.8900000000000002E-5</v>
      </c>
      <c r="E743">
        <v>0.11698799999999999</v>
      </c>
      <c r="F743" s="16">
        <v>6.1600000000000003E-6</v>
      </c>
      <c r="G743">
        <v>0.12</v>
      </c>
      <c r="H743">
        <v>2.4000000000000001E-5</v>
      </c>
      <c r="I743">
        <v>0.92</v>
      </c>
      <c r="J743" s="16">
        <v>2.4300000000000001E-5</v>
      </c>
    </row>
    <row r="744" spans="1:10" x14ac:dyDescent="0.35">
      <c r="A744">
        <v>300</v>
      </c>
      <c r="B744">
        <v>2007</v>
      </c>
      <c r="C744">
        <v>2.6972749999999999</v>
      </c>
      <c r="D744" s="16">
        <v>3.4999999999999997E-5</v>
      </c>
      <c r="E744">
        <v>0.104092</v>
      </c>
      <c r="F744" s="16">
        <v>5.2499999999999997E-6</v>
      </c>
      <c r="G744">
        <v>0.1</v>
      </c>
      <c r="H744">
        <v>2.5000000000000001E-5</v>
      </c>
      <c r="I744">
        <v>0.92</v>
      </c>
      <c r="J744" s="16">
        <v>2.4300000000000001E-5</v>
      </c>
    </row>
    <row r="745" spans="1:10" x14ac:dyDescent="0.35">
      <c r="A745">
        <v>300</v>
      </c>
      <c r="B745">
        <v>2008</v>
      </c>
      <c r="C745">
        <v>2.5831040000000001</v>
      </c>
      <c r="D745" s="16">
        <v>3.3500000000000001E-5</v>
      </c>
      <c r="E745">
        <v>0.101719</v>
      </c>
      <c r="F745" s="16">
        <v>5.13E-6</v>
      </c>
      <c r="G745">
        <v>0.1</v>
      </c>
      <c r="H745">
        <v>2.5000000000000001E-5</v>
      </c>
      <c r="I745">
        <v>0.92</v>
      </c>
      <c r="J745" s="16">
        <v>2.4300000000000001E-5</v>
      </c>
    </row>
    <row r="746" spans="1:10" x14ac:dyDescent="0.35">
      <c r="A746">
        <v>300</v>
      </c>
      <c r="B746">
        <v>2009</v>
      </c>
      <c r="C746">
        <v>2.5785309999999999</v>
      </c>
      <c r="D746" s="16">
        <v>3.3500000000000001E-5</v>
      </c>
      <c r="E746">
        <v>9.9293999999999993E-2</v>
      </c>
      <c r="F746" s="16">
        <v>5.0100000000000003E-6</v>
      </c>
      <c r="G746">
        <v>0.1</v>
      </c>
      <c r="H746">
        <v>2.5000000000000001E-5</v>
      </c>
      <c r="I746">
        <v>0.92</v>
      </c>
      <c r="J746" s="16">
        <v>2.4300000000000001E-5</v>
      </c>
    </row>
    <row r="747" spans="1:10" x14ac:dyDescent="0.35">
      <c r="A747">
        <v>300</v>
      </c>
      <c r="B747">
        <v>2010</v>
      </c>
      <c r="C747">
        <v>2.6734089999999999</v>
      </c>
      <c r="D747" s="16">
        <v>3.4700000000000003E-5</v>
      </c>
      <c r="E747">
        <v>9.8363999999999993E-2</v>
      </c>
      <c r="F747" s="16">
        <v>4.9599999999999999E-6</v>
      </c>
      <c r="G747">
        <v>0.1</v>
      </c>
      <c r="H747">
        <v>2.5000000000000001E-5</v>
      </c>
      <c r="I747">
        <v>0.92</v>
      </c>
      <c r="J747" s="16">
        <v>2.4300000000000001E-5</v>
      </c>
    </row>
    <row r="748" spans="1:10" x14ac:dyDescent="0.35">
      <c r="A748">
        <v>300</v>
      </c>
      <c r="B748">
        <v>2011</v>
      </c>
      <c r="C748">
        <v>1.5153859999999999</v>
      </c>
      <c r="D748" s="16">
        <v>1.9700000000000001E-5</v>
      </c>
      <c r="E748">
        <v>5.6263000000000001E-2</v>
      </c>
      <c r="F748" s="16">
        <v>2.08E-6</v>
      </c>
      <c r="G748">
        <v>7.0000000000000007E-2</v>
      </c>
      <c r="H748">
        <v>1.8300000000000001E-5</v>
      </c>
      <c r="I748">
        <v>0.92</v>
      </c>
      <c r="J748" s="16">
        <v>2.4300000000000001E-5</v>
      </c>
    </row>
    <row r="749" spans="1:10" x14ac:dyDescent="0.35">
      <c r="A749">
        <v>300</v>
      </c>
      <c r="B749">
        <v>2012</v>
      </c>
      <c r="C749">
        <v>1.5153859999999999</v>
      </c>
      <c r="D749" s="16">
        <v>1.9700000000000001E-5</v>
      </c>
      <c r="E749">
        <v>5.6263000000000001E-2</v>
      </c>
      <c r="F749" s="16">
        <v>2.08E-6</v>
      </c>
      <c r="G749">
        <v>7.0000000000000007E-2</v>
      </c>
      <c r="H749">
        <v>1.8300000000000001E-5</v>
      </c>
      <c r="I749">
        <v>0.92</v>
      </c>
      <c r="J749" s="16">
        <v>2.4300000000000001E-5</v>
      </c>
    </row>
    <row r="750" spans="1:10" x14ac:dyDescent="0.35">
      <c r="A750">
        <v>300</v>
      </c>
      <c r="B750">
        <v>2013</v>
      </c>
      <c r="C750">
        <v>1.630995</v>
      </c>
      <c r="D750" s="16">
        <v>2.12E-5</v>
      </c>
      <c r="E750">
        <v>3.8581999999999998E-2</v>
      </c>
      <c r="F750" s="16">
        <v>1.4300000000000001E-6</v>
      </c>
      <c r="G750">
        <v>7.0000000000000007E-2</v>
      </c>
      <c r="H750">
        <v>1.8300000000000001E-5</v>
      </c>
      <c r="I750">
        <v>0.92</v>
      </c>
      <c r="J750" s="16">
        <v>2.4300000000000001E-5</v>
      </c>
    </row>
    <row r="751" spans="1:10" x14ac:dyDescent="0.35">
      <c r="A751">
        <v>300</v>
      </c>
      <c r="B751">
        <v>2014</v>
      </c>
      <c r="C751">
        <v>0.83667499999999995</v>
      </c>
      <c r="D751" s="16">
        <v>1.1E-5</v>
      </c>
      <c r="E751">
        <v>3.3556000000000002E-2</v>
      </c>
      <c r="F751" s="16">
        <v>1.24E-6</v>
      </c>
      <c r="G751">
        <v>0.05</v>
      </c>
      <c r="H751">
        <v>1.17E-5</v>
      </c>
      <c r="I751">
        <v>0.92</v>
      </c>
      <c r="J751" s="16">
        <v>2.4300000000000001E-5</v>
      </c>
    </row>
    <row r="752" spans="1:10" x14ac:dyDescent="0.35">
      <c r="A752">
        <v>300</v>
      </c>
      <c r="B752">
        <v>2015</v>
      </c>
      <c r="C752">
        <v>0.64539100000000005</v>
      </c>
      <c r="D752" s="16">
        <v>8.5099999999999998E-6</v>
      </c>
      <c r="E752">
        <v>3.0200999999999999E-2</v>
      </c>
      <c r="F752" s="16">
        <v>1.1200000000000001E-6</v>
      </c>
      <c r="G752">
        <v>0.05</v>
      </c>
      <c r="H752">
        <v>1.17E-5</v>
      </c>
      <c r="I752">
        <v>0.92</v>
      </c>
      <c r="J752" s="16">
        <v>2.4300000000000001E-5</v>
      </c>
    </row>
    <row r="753" spans="1:10" x14ac:dyDescent="0.35">
      <c r="A753">
        <v>300</v>
      </c>
      <c r="B753">
        <v>2016</v>
      </c>
      <c r="C753">
        <v>0.88619700000000001</v>
      </c>
      <c r="D753" s="16">
        <v>1.17E-5</v>
      </c>
      <c r="E753">
        <v>2.9828E-2</v>
      </c>
      <c r="F753" s="16">
        <v>1.1000000000000001E-6</v>
      </c>
      <c r="G753">
        <v>0.05</v>
      </c>
      <c r="H753">
        <v>1.17E-5</v>
      </c>
      <c r="I753">
        <v>0.92</v>
      </c>
      <c r="J753" s="16">
        <v>2.4300000000000001E-5</v>
      </c>
    </row>
    <row r="754" spans="1:10" x14ac:dyDescent="0.35">
      <c r="A754">
        <v>300</v>
      </c>
      <c r="B754">
        <v>2017</v>
      </c>
      <c r="C754">
        <v>0.33200000000000002</v>
      </c>
      <c r="D754" s="16">
        <v>4.3800000000000004E-6</v>
      </c>
      <c r="E754">
        <v>1.4999999999999999E-2</v>
      </c>
      <c r="F754" s="16">
        <v>5.5499999999999998E-7</v>
      </c>
      <c r="G754">
        <v>0.05</v>
      </c>
      <c r="H754">
        <v>1.17E-5</v>
      </c>
      <c r="I754">
        <v>0.92</v>
      </c>
      <c r="J754" s="16">
        <v>2.4300000000000001E-5</v>
      </c>
    </row>
    <row r="755" spans="1:10" x14ac:dyDescent="0.35">
      <c r="A755">
        <v>300</v>
      </c>
      <c r="B755">
        <v>2018</v>
      </c>
      <c r="C755">
        <v>0.120781</v>
      </c>
      <c r="D755" s="16">
        <v>1.59E-6</v>
      </c>
      <c r="E755">
        <v>9.3209999999999994E-3</v>
      </c>
      <c r="F755" s="16">
        <v>3.4499999999999998E-7</v>
      </c>
      <c r="G755">
        <v>0.05</v>
      </c>
      <c r="H755">
        <v>1.17E-5</v>
      </c>
      <c r="I755">
        <v>0.92</v>
      </c>
      <c r="J755" s="16">
        <v>2.4300000000000001E-5</v>
      </c>
    </row>
    <row r="756" spans="1:10" x14ac:dyDescent="0.35">
      <c r="A756">
        <v>300</v>
      </c>
      <c r="B756">
        <v>2019</v>
      </c>
      <c r="C756">
        <v>0.120781</v>
      </c>
      <c r="D756" s="16">
        <v>1.59E-6</v>
      </c>
      <c r="E756">
        <v>9.3209999999999994E-3</v>
      </c>
      <c r="F756" s="16">
        <v>3.4499999999999998E-7</v>
      </c>
      <c r="G756">
        <v>0.05</v>
      </c>
      <c r="H756">
        <v>1.17E-5</v>
      </c>
      <c r="I756">
        <v>0.92</v>
      </c>
      <c r="J756" s="16">
        <v>2.4300000000000001E-5</v>
      </c>
    </row>
    <row r="757" spans="1:10" x14ac:dyDescent="0.35">
      <c r="A757">
        <v>300</v>
      </c>
      <c r="B757">
        <v>2020</v>
      </c>
      <c r="C757">
        <v>0.120781</v>
      </c>
      <c r="D757" s="16">
        <v>1.59E-6</v>
      </c>
      <c r="E757">
        <v>9.3209999999999994E-3</v>
      </c>
      <c r="F757" s="16">
        <v>3.4499999999999998E-7</v>
      </c>
      <c r="G757">
        <v>0.05</v>
      </c>
      <c r="H757">
        <v>1.17E-5</v>
      </c>
      <c r="I757">
        <v>0.92</v>
      </c>
      <c r="J757" s="16">
        <v>2.4300000000000001E-5</v>
      </c>
    </row>
    <row r="758" spans="1:10" x14ac:dyDescent="0.35">
      <c r="A758">
        <v>300</v>
      </c>
      <c r="B758">
        <v>2021</v>
      </c>
      <c r="C758">
        <v>0.120781</v>
      </c>
      <c r="D758" s="16">
        <v>1.59E-6</v>
      </c>
      <c r="E758">
        <v>9.3209999999999994E-3</v>
      </c>
      <c r="F758" s="16">
        <v>3.4499999999999998E-7</v>
      </c>
      <c r="G758">
        <v>0.05</v>
      </c>
      <c r="H758">
        <v>1.17E-5</v>
      </c>
      <c r="I758">
        <v>0.92</v>
      </c>
      <c r="J758" s="16">
        <v>2.4300000000000001E-5</v>
      </c>
    </row>
    <row r="759" spans="1:10" x14ac:dyDescent="0.35">
      <c r="A759">
        <v>300</v>
      </c>
      <c r="B759">
        <v>2022</v>
      </c>
      <c r="C759">
        <v>0.120781</v>
      </c>
      <c r="D759" s="16">
        <v>1.59E-6</v>
      </c>
      <c r="E759">
        <v>9.3209999999999994E-3</v>
      </c>
      <c r="F759" s="16">
        <v>3.4499999999999998E-7</v>
      </c>
      <c r="G759">
        <v>0.05</v>
      </c>
      <c r="H759">
        <v>1.17E-5</v>
      </c>
      <c r="I759">
        <v>0.92</v>
      </c>
      <c r="J759" s="16">
        <v>2.4300000000000001E-5</v>
      </c>
    </row>
    <row r="760" spans="1:10" x14ac:dyDescent="0.35">
      <c r="A760">
        <v>300</v>
      </c>
      <c r="B760">
        <v>2023</v>
      </c>
      <c r="C760">
        <v>0.120781</v>
      </c>
      <c r="D760" s="16">
        <v>1.59E-6</v>
      </c>
      <c r="E760">
        <v>9.3209999999999994E-3</v>
      </c>
      <c r="F760" s="16">
        <v>3.4499999999999998E-7</v>
      </c>
      <c r="G760">
        <v>0.05</v>
      </c>
      <c r="H760">
        <v>1.17E-5</v>
      </c>
      <c r="I760">
        <v>0.92</v>
      </c>
      <c r="J760" s="16">
        <v>2.4300000000000001E-5</v>
      </c>
    </row>
    <row r="761" spans="1:10" x14ac:dyDescent="0.35">
      <c r="A761">
        <v>300</v>
      </c>
      <c r="B761">
        <v>2024</v>
      </c>
      <c r="C761">
        <v>0.120781</v>
      </c>
      <c r="D761" s="16">
        <v>1.59E-6</v>
      </c>
      <c r="E761">
        <v>9.3209999999999994E-3</v>
      </c>
      <c r="F761" s="16">
        <v>3.4499999999999998E-7</v>
      </c>
      <c r="G761">
        <v>0.05</v>
      </c>
      <c r="H761">
        <v>1.17E-5</v>
      </c>
      <c r="I761">
        <v>0.92</v>
      </c>
      <c r="J761" s="16">
        <v>2.4300000000000001E-5</v>
      </c>
    </row>
    <row r="762" spans="1:10" x14ac:dyDescent="0.35">
      <c r="A762">
        <v>300</v>
      </c>
      <c r="B762">
        <v>2025</v>
      </c>
      <c r="C762">
        <v>0.120781</v>
      </c>
      <c r="D762" s="16">
        <v>1.59E-6</v>
      </c>
      <c r="E762">
        <v>9.3209999999999994E-3</v>
      </c>
      <c r="F762" s="16">
        <v>3.4499999999999998E-7</v>
      </c>
      <c r="G762">
        <v>0.05</v>
      </c>
      <c r="H762">
        <v>1.17E-5</v>
      </c>
      <c r="I762">
        <v>0.92</v>
      </c>
      <c r="J762" s="16">
        <v>2.4300000000000001E-5</v>
      </c>
    </row>
    <row r="763" spans="1:10" x14ac:dyDescent="0.35">
      <c r="A763">
        <v>300</v>
      </c>
      <c r="B763">
        <v>2026</v>
      </c>
      <c r="C763">
        <v>0.120781</v>
      </c>
      <c r="D763" s="16">
        <v>1.59E-6</v>
      </c>
      <c r="E763">
        <v>9.3209999999999994E-3</v>
      </c>
      <c r="F763" s="16">
        <v>3.4499999999999998E-7</v>
      </c>
      <c r="G763">
        <v>0.05</v>
      </c>
      <c r="H763">
        <v>1.17E-5</v>
      </c>
      <c r="I763">
        <v>0.92</v>
      </c>
      <c r="J763" s="16">
        <v>2.4300000000000001E-5</v>
      </c>
    </row>
    <row r="764" spans="1:10" x14ac:dyDescent="0.35">
      <c r="A764">
        <v>300</v>
      </c>
      <c r="B764">
        <v>2027</v>
      </c>
      <c r="C764">
        <v>0.120781</v>
      </c>
      <c r="D764" s="16">
        <v>1.59E-6</v>
      </c>
      <c r="E764">
        <v>9.3209999999999994E-3</v>
      </c>
      <c r="F764" s="16">
        <v>3.4499999999999998E-7</v>
      </c>
      <c r="G764">
        <v>0.05</v>
      </c>
      <c r="H764">
        <v>1.17E-5</v>
      </c>
      <c r="I764">
        <v>0.92</v>
      </c>
      <c r="J764" s="16">
        <v>2.4300000000000001E-5</v>
      </c>
    </row>
    <row r="765" spans="1:10" x14ac:dyDescent="0.35">
      <c r="A765">
        <v>300</v>
      </c>
      <c r="B765">
        <v>2028</v>
      </c>
      <c r="C765">
        <v>0.120781</v>
      </c>
      <c r="D765" s="16">
        <v>1.59E-6</v>
      </c>
      <c r="E765">
        <v>9.3209999999999994E-3</v>
      </c>
      <c r="F765" s="16">
        <v>3.4499999999999998E-7</v>
      </c>
      <c r="G765">
        <v>0.05</v>
      </c>
      <c r="H765">
        <v>1.17E-5</v>
      </c>
      <c r="I765">
        <v>0.92</v>
      </c>
      <c r="J765" s="16">
        <v>2.4300000000000001E-5</v>
      </c>
    </row>
    <row r="766" spans="1:10" x14ac:dyDescent="0.35">
      <c r="A766">
        <v>300</v>
      </c>
      <c r="B766">
        <v>2029</v>
      </c>
      <c r="C766">
        <v>0.120781</v>
      </c>
      <c r="D766" s="16">
        <v>1.59E-6</v>
      </c>
      <c r="E766">
        <v>9.3209999999999994E-3</v>
      </c>
      <c r="F766" s="16">
        <v>3.4499999999999998E-7</v>
      </c>
      <c r="G766">
        <v>0.05</v>
      </c>
      <c r="H766">
        <v>1.17E-5</v>
      </c>
      <c r="I766">
        <v>0.92</v>
      </c>
      <c r="J766" s="16">
        <v>2.4300000000000001E-5</v>
      </c>
    </row>
    <row r="767" spans="1:10" x14ac:dyDescent="0.35">
      <c r="A767">
        <v>300</v>
      </c>
      <c r="B767">
        <v>2030</v>
      </c>
      <c r="C767">
        <v>0.120781</v>
      </c>
      <c r="D767" s="16">
        <v>1.59E-6</v>
      </c>
      <c r="E767">
        <v>9.3209999999999994E-3</v>
      </c>
      <c r="F767" s="16">
        <v>3.4499999999999998E-7</v>
      </c>
      <c r="G767">
        <v>0.05</v>
      </c>
      <c r="H767">
        <v>1.17E-5</v>
      </c>
      <c r="I767">
        <v>0.92</v>
      </c>
      <c r="J767" s="16">
        <v>2.4300000000000001E-5</v>
      </c>
    </row>
    <row r="768" spans="1:10" x14ac:dyDescent="0.35">
      <c r="A768">
        <v>300</v>
      </c>
      <c r="B768">
        <v>2031</v>
      </c>
      <c r="C768">
        <v>0.120781</v>
      </c>
      <c r="D768" s="16">
        <v>1.59E-6</v>
      </c>
      <c r="E768">
        <v>9.3209999999999994E-3</v>
      </c>
      <c r="F768" s="16">
        <v>3.4499999999999998E-7</v>
      </c>
      <c r="G768">
        <v>0.05</v>
      </c>
      <c r="H768">
        <v>1.17E-5</v>
      </c>
      <c r="I768">
        <v>0.92</v>
      </c>
      <c r="J768" s="16">
        <v>2.4300000000000001E-5</v>
      </c>
    </row>
    <row r="769" spans="1:10" x14ac:dyDescent="0.35">
      <c r="A769">
        <v>300</v>
      </c>
      <c r="B769">
        <v>2032</v>
      </c>
      <c r="C769">
        <v>0.120781</v>
      </c>
      <c r="D769" s="16">
        <v>1.59E-6</v>
      </c>
      <c r="E769">
        <v>9.3209999999999994E-3</v>
      </c>
      <c r="F769" s="16">
        <v>3.4499999999999998E-7</v>
      </c>
      <c r="G769">
        <v>0.05</v>
      </c>
      <c r="H769">
        <v>1.17E-5</v>
      </c>
      <c r="I769">
        <v>0.92</v>
      </c>
      <c r="J769" s="16">
        <v>2.4300000000000001E-5</v>
      </c>
    </row>
    <row r="770" spans="1:10" x14ac:dyDescent="0.35">
      <c r="A770">
        <v>300</v>
      </c>
      <c r="B770">
        <v>2033</v>
      </c>
      <c r="C770">
        <v>0.120781</v>
      </c>
      <c r="D770" s="16">
        <v>1.59E-6</v>
      </c>
      <c r="E770">
        <v>9.3209999999999994E-3</v>
      </c>
      <c r="F770" s="16">
        <v>3.4499999999999998E-7</v>
      </c>
      <c r="G770">
        <v>0.05</v>
      </c>
      <c r="H770">
        <v>1.17E-5</v>
      </c>
      <c r="I770">
        <v>0.92</v>
      </c>
      <c r="J770" s="16">
        <v>2.4300000000000001E-5</v>
      </c>
    </row>
    <row r="771" spans="1:10" x14ac:dyDescent="0.35">
      <c r="A771">
        <v>300</v>
      </c>
      <c r="B771">
        <v>2034</v>
      </c>
      <c r="C771">
        <v>0.120781</v>
      </c>
      <c r="D771" s="16">
        <v>1.59E-6</v>
      </c>
      <c r="E771">
        <v>9.3209999999999994E-3</v>
      </c>
      <c r="F771" s="16">
        <v>3.4499999999999998E-7</v>
      </c>
      <c r="G771">
        <v>0.05</v>
      </c>
      <c r="H771">
        <v>1.17E-5</v>
      </c>
      <c r="I771">
        <v>0.92</v>
      </c>
      <c r="J771" s="16">
        <v>2.4300000000000001E-5</v>
      </c>
    </row>
    <row r="772" spans="1:10" x14ac:dyDescent="0.35">
      <c r="A772">
        <v>300</v>
      </c>
      <c r="B772">
        <v>2035</v>
      </c>
      <c r="C772">
        <v>0.120781</v>
      </c>
      <c r="D772" s="16">
        <v>1.59E-6</v>
      </c>
      <c r="E772">
        <v>9.3209999999999994E-3</v>
      </c>
      <c r="F772" s="16">
        <v>3.4499999999999998E-7</v>
      </c>
      <c r="G772">
        <v>0.05</v>
      </c>
      <c r="H772">
        <v>1.17E-5</v>
      </c>
      <c r="I772">
        <v>0.92</v>
      </c>
      <c r="J772" s="16">
        <v>2.4300000000000001E-5</v>
      </c>
    </row>
    <row r="773" spans="1:10" x14ac:dyDescent="0.35">
      <c r="A773">
        <v>300</v>
      </c>
      <c r="B773">
        <v>2036</v>
      </c>
      <c r="C773">
        <v>0.120781</v>
      </c>
      <c r="D773" s="16">
        <v>1.59E-6</v>
      </c>
      <c r="E773">
        <v>9.3209999999999994E-3</v>
      </c>
      <c r="F773" s="16">
        <v>3.4499999999999998E-7</v>
      </c>
      <c r="G773">
        <v>0.05</v>
      </c>
      <c r="H773">
        <v>1.17E-5</v>
      </c>
      <c r="I773">
        <v>0.92</v>
      </c>
      <c r="J773" s="16">
        <v>2.4300000000000001E-5</v>
      </c>
    </row>
    <row r="774" spans="1:10" x14ac:dyDescent="0.35">
      <c r="A774">
        <v>300</v>
      </c>
      <c r="B774">
        <v>2037</v>
      </c>
      <c r="C774">
        <v>0.120781</v>
      </c>
      <c r="D774" s="16">
        <v>1.59E-6</v>
      </c>
      <c r="E774">
        <v>9.3209999999999994E-3</v>
      </c>
      <c r="F774" s="16">
        <v>3.4499999999999998E-7</v>
      </c>
      <c r="G774">
        <v>0.05</v>
      </c>
      <c r="H774">
        <v>1.17E-5</v>
      </c>
      <c r="I774">
        <v>0.92</v>
      </c>
      <c r="J774" s="16">
        <v>2.4300000000000001E-5</v>
      </c>
    </row>
    <row r="775" spans="1:10" x14ac:dyDescent="0.35">
      <c r="A775">
        <v>300</v>
      </c>
      <c r="B775">
        <v>2038</v>
      </c>
      <c r="C775">
        <v>0.120781</v>
      </c>
      <c r="D775" s="16">
        <v>1.59E-6</v>
      </c>
      <c r="E775">
        <v>9.3209999999999994E-3</v>
      </c>
      <c r="F775" s="16">
        <v>3.4499999999999998E-7</v>
      </c>
      <c r="G775">
        <v>0.05</v>
      </c>
      <c r="H775">
        <v>1.17E-5</v>
      </c>
      <c r="I775">
        <v>0.92</v>
      </c>
      <c r="J775" s="16">
        <v>2.4300000000000001E-5</v>
      </c>
    </row>
    <row r="776" spans="1:10" x14ac:dyDescent="0.35">
      <c r="A776">
        <v>300</v>
      </c>
      <c r="B776">
        <v>2039</v>
      </c>
      <c r="C776">
        <v>0.120781</v>
      </c>
      <c r="D776" s="16">
        <v>1.59E-6</v>
      </c>
      <c r="E776">
        <v>9.3209999999999994E-3</v>
      </c>
      <c r="F776" s="16">
        <v>3.4499999999999998E-7</v>
      </c>
      <c r="G776">
        <v>0.05</v>
      </c>
      <c r="H776">
        <v>1.17E-5</v>
      </c>
      <c r="I776">
        <v>0.92</v>
      </c>
      <c r="J776" s="16">
        <v>2.4300000000000001E-5</v>
      </c>
    </row>
    <row r="777" spans="1:10" x14ac:dyDescent="0.35">
      <c r="A777">
        <v>300</v>
      </c>
      <c r="B777">
        <v>2040</v>
      </c>
      <c r="C777">
        <v>0.120781</v>
      </c>
      <c r="D777" s="16">
        <v>1.59E-6</v>
      </c>
      <c r="E777">
        <v>9.3209999999999994E-3</v>
      </c>
      <c r="F777" s="16">
        <v>3.4499999999999998E-7</v>
      </c>
      <c r="G777">
        <v>0.05</v>
      </c>
      <c r="H777">
        <v>1.17E-5</v>
      </c>
      <c r="I777">
        <v>0.92</v>
      </c>
      <c r="J777" s="16">
        <v>2.4300000000000001E-5</v>
      </c>
    </row>
    <row r="778" spans="1:10" x14ac:dyDescent="0.35">
      <c r="A778">
        <v>300</v>
      </c>
      <c r="B778">
        <v>2041</v>
      </c>
      <c r="C778">
        <v>0.120781</v>
      </c>
      <c r="D778" s="16">
        <v>1.59E-6</v>
      </c>
      <c r="E778">
        <v>9.3209999999999994E-3</v>
      </c>
      <c r="F778" s="16">
        <v>3.4499999999999998E-7</v>
      </c>
      <c r="G778">
        <v>0.05</v>
      </c>
      <c r="H778">
        <v>1.17E-5</v>
      </c>
      <c r="I778">
        <v>0.92</v>
      </c>
      <c r="J778" s="16">
        <v>2.4300000000000001E-5</v>
      </c>
    </row>
    <row r="779" spans="1:10" x14ac:dyDescent="0.35">
      <c r="A779">
        <v>300</v>
      </c>
      <c r="B779">
        <v>2042</v>
      </c>
      <c r="C779">
        <v>0.120781</v>
      </c>
      <c r="D779" s="16">
        <v>1.59E-6</v>
      </c>
      <c r="E779">
        <v>9.3209999999999994E-3</v>
      </c>
      <c r="F779" s="16">
        <v>3.4499999999999998E-7</v>
      </c>
      <c r="G779">
        <v>0.05</v>
      </c>
      <c r="H779">
        <v>1.17E-5</v>
      </c>
      <c r="I779">
        <v>0.92</v>
      </c>
      <c r="J779" s="16">
        <v>2.4300000000000001E-5</v>
      </c>
    </row>
    <row r="780" spans="1:10" x14ac:dyDescent="0.35">
      <c r="A780">
        <v>300</v>
      </c>
      <c r="B780">
        <v>2043</v>
      </c>
      <c r="C780">
        <v>0.120781</v>
      </c>
      <c r="D780" s="16">
        <v>1.59E-6</v>
      </c>
      <c r="E780">
        <v>9.3209999999999994E-3</v>
      </c>
      <c r="F780" s="16">
        <v>3.4499999999999998E-7</v>
      </c>
      <c r="G780">
        <v>0.05</v>
      </c>
      <c r="H780">
        <v>1.17E-5</v>
      </c>
      <c r="I780">
        <v>0.92</v>
      </c>
      <c r="J780" s="16">
        <v>2.4300000000000001E-5</v>
      </c>
    </row>
    <row r="781" spans="1:10" x14ac:dyDescent="0.35">
      <c r="A781">
        <v>300</v>
      </c>
      <c r="B781">
        <v>2044</v>
      </c>
      <c r="C781">
        <v>0.120781</v>
      </c>
      <c r="D781" s="16">
        <v>1.59E-6</v>
      </c>
      <c r="E781">
        <v>9.3209999999999994E-3</v>
      </c>
      <c r="F781" s="16">
        <v>3.4499999999999998E-7</v>
      </c>
      <c r="G781">
        <v>0.05</v>
      </c>
      <c r="H781">
        <v>1.17E-5</v>
      </c>
      <c r="I781">
        <v>0.92</v>
      </c>
      <c r="J781" s="16">
        <v>2.4300000000000001E-5</v>
      </c>
    </row>
    <row r="782" spans="1:10" x14ac:dyDescent="0.35">
      <c r="A782">
        <v>300</v>
      </c>
      <c r="B782">
        <v>2045</v>
      </c>
      <c r="C782">
        <v>0.120781</v>
      </c>
      <c r="D782" s="16">
        <v>1.59E-6</v>
      </c>
      <c r="E782">
        <v>9.3209999999999994E-3</v>
      </c>
      <c r="F782" s="16">
        <v>3.4499999999999998E-7</v>
      </c>
      <c r="G782">
        <v>0.05</v>
      </c>
      <c r="H782">
        <v>1.17E-5</v>
      </c>
      <c r="I782">
        <v>0.92</v>
      </c>
      <c r="J782" s="16">
        <v>2.4300000000000001E-5</v>
      </c>
    </row>
    <row r="783" spans="1:10" x14ac:dyDescent="0.35">
      <c r="A783">
        <v>300</v>
      </c>
      <c r="B783">
        <v>2046</v>
      </c>
      <c r="C783">
        <v>0.120781</v>
      </c>
      <c r="D783" s="16">
        <v>1.59E-6</v>
      </c>
      <c r="E783">
        <v>9.3209999999999994E-3</v>
      </c>
      <c r="F783" s="16">
        <v>3.4499999999999998E-7</v>
      </c>
      <c r="G783">
        <v>0.05</v>
      </c>
      <c r="H783">
        <v>1.17E-5</v>
      </c>
      <c r="I783">
        <v>0.92</v>
      </c>
      <c r="J783" s="16">
        <v>2.4300000000000001E-5</v>
      </c>
    </row>
    <row r="784" spans="1:10" x14ac:dyDescent="0.35">
      <c r="A784">
        <v>300</v>
      </c>
      <c r="B784">
        <v>2047</v>
      </c>
      <c r="C784">
        <v>0.120781</v>
      </c>
      <c r="D784" s="16">
        <v>1.59E-6</v>
      </c>
      <c r="E784">
        <v>9.3209999999999994E-3</v>
      </c>
      <c r="F784" s="16">
        <v>3.4499999999999998E-7</v>
      </c>
      <c r="G784">
        <v>0.05</v>
      </c>
      <c r="H784">
        <v>1.17E-5</v>
      </c>
      <c r="I784">
        <v>0.92</v>
      </c>
      <c r="J784" s="16">
        <v>2.4300000000000001E-5</v>
      </c>
    </row>
    <row r="785" spans="1:10" x14ac:dyDescent="0.35">
      <c r="A785">
        <v>300</v>
      </c>
      <c r="B785">
        <v>2048</v>
      </c>
      <c r="C785">
        <v>0.120781</v>
      </c>
      <c r="D785" s="16">
        <v>1.59E-6</v>
      </c>
      <c r="E785">
        <v>9.3209999999999994E-3</v>
      </c>
      <c r="F785" s="16">
        <v>3.4499999999999998E-7</v>
      </c>
      <c r="G785">
        <v>0.05</v>
      </c>
      <c r="H785">
        <v>1.17E-5</v>
      </c>
      <c r="I785">
        <v>0.92</v>
      </c>
      <c r="J785" s="16">
        <v>2.4300000000000001E-5</v>
      </c>
    </row>
    <row r="786" spans="1:10" x14ac:dyDescent="0.35">
      <c r="A786">
        <v>300</v>
      </c>
      <c r="B786">
        <v>2049</v>
      </c>
      <c r="C786">
        <v>0.120781</v>
      </c>
      <c r="D786" s="16">
        <v>1.59E-6</v>
      </c>
      <c r="E786">
        <v>9.3209999999999994E-3</v>
      </c>
      <c r="F786" s="16">
        <v>3.4499999999999998E-7</v>
      </c>
      <c r="G786">
        <v>0.05</v>
      </c>
      <c r="H786">
        <v>1.17E-5</v>
      </c>
      <c r="I786">
        <v>0.92</v>
      </c>
      <c r="J786" s="16">
        <v>2.4300000000000001E-5</v>
      </c>
    </row>
    <row r="787" spans="1:10" x14ac:dyDescent="0.35">
      <c r="A787">
        <v>300</v>
      </c>
      <c r="B787">
        <v>2050</v>
      </c>
      <c r="C787">
        <v>0.120781</v>
      </c>
      <c r="D787" s="16">
        <v>1.59E-6</v>
      </c>
      <c r="E787">
        <v>9.3209999999999994E-3</v>
      </c>
      <c r="F787" s="16">
        <v>3.4499999999999998E-7</v>
      </c>
      <c r="G787">
        <v>0.05</v>
      </c>
      <c r="H787">
        <v>1.17E-5</v>
      </c>
      <c r="I787">
        <v>0.92</v>
      </c>
      <c r="J787" s="16">
        <v>2.4300000000000001E-5</v>
      </c>
    </row>
    <row r="788" spans="1:10" x14ac:dyDescent="0.35">
      <c r="A788">
        <v>600</v>
      </c>
      <c r="B788">
        <v>1920</v>
      </c>
      <c r="C788">
        <v>11</v>
      </c>
      <c r="D788">
        <v>1.83E-4</v>
      </c>
      <c r="E788">
        <v>0.53</v>
      </c>
      <c r="F788" s="16">
        <v>2.8099999999999999E-5</v>
      </c>
      <c r="G788">
        <v>0.9</v>
      </c>
      <c r="H788">
        <v>3.1399999999999998E-5</v>
      </c>
      <c r="I788">
        <v>4.2</v>
      </c>
      <c r="J788">
        <v>8.3199999999999995E-4</v>
      </c>
    </row>
    <row r="789" spans="1:10" x14ac:dyDescent="0.35">
      <c r="A789">
        <v>600</v>
      </c>
      <c r="B789">
        <v>1921</v>
      </c>
      <c r="C789">
        <v>11</v>
      </c>
      <c r="D789">
        <v>1.83E-4</v>
      </c>
      <c r="E789">
        <v>0.53</v>
      </c>
      <c r="F789" s="16">
        <v>2.8099999999999999E-5</v>
      </c>
      <c r="G789">
        <v>0.9</v>
      </c>
      <c r="H789">
        <v>3.1399999999999998E-5</v>
      </c>
      <c r="I789">
        <v>4.2</v>
      </c>
      <c r="J789">
        <v>8.3199999999999995E-4</v>
      </c>
    </row>
    <row r="790" spans="1:10" x14ac:dyDescent="0.35">
      <c r="A790">
        <v>600</v>
      </c>
      <c r="B790">
        <v>1922</v>
      </c>
      <c r="C790">
        <v>11</v>
      </c>
      <c r="D790">
        <v>1.83E-4</v>
      </c>
      <c r="E790">
        <v>0.53</v>
      </c>
      <c r="F790" s="16">
        <v>2.8099999999999999E-5</v>
      </c>
      <c r="G790">
        <v>0.9</v>
      </c>
      <c r="H790">
        <v>3.1399999999999998E-5</v>
      </c>
      <c r="I790">
        <v>4.2</v>
      </c>
      <c r="J790">
        <v>8.3199999999999995E-4</v>
      </c>
    </row>
    <row r="791" spans="1:10" x14ac:dyDescent="0.35">
      <c r="A791">
        <v>600</v>
      </c>
      <c r="B791">
        <v>1923</v>
      </c>
      <c r="C791">
        <v>11</v>
      </c>
      <c r="D791">
        <v>1.83E-4</v>
      </c>
      <c r="E791">
        <v>0.53</v>
      </c>
      <c r="F791" s="16">
        <v>2.8099999999999999E-5</v>
      </c>
      <c r="G791">
        <v>0.9</v>
      </c>
      <c r="H791">
        <v>3.1399999999999998E-5</v>
      </c>
      <c r="I791">
        <v>4.2</v>
      </c>
      <c r="J791">
        <v>8.3199999999999995E-4</v>
      </c>
    </row>
    <row r="792" spans="1:10" x14ac:dyDescent="0.35">
      <c r="A792">
        <v>600</v>
      </c>
      <c r="B792">
        <v>1924</v>
      </c>
      <c r="C792">
        <v>11</v>
      </c>
      <c r="D792">
        <v>1.83E-4</v>
      </c>
      <c r="E792">
        <v>0.53</v>
      </c>
      <c r="F792" s="16">
        <v>2.8099999999999999E-5</v>
      </c>
      <c r="G792">
        <v>0.9</v>
      </c>
      <c r="H792">
        <v>3.1399999999999998E-5</v>
      </c>
      <c r="I792">
        <v>4.2</v>
      </c>
      <c r="J792">
        <v>8.3199999999999995E-4</v>
      </c>
    </row>
    <row r="793" spans="1:10" x14ac:dyDescent="0.35">
      <c r="A793">
        <v>600</v>
      </c>
      <c r="B793">
        <v>1925</v>
      </c>
      <c r="C793">
        <v>11</v>
      </c>
      <c r="D793">
        <v>1.83E-4</v>
      </c>
      <c r="E793">
        <v>0.53</v>
      </c>
      <c r="F793" s="16">
        <v>2.8099999999999999E-5</v>
      </c>
      <c r="G793">
        <v>0.9</v>
      </c>
      <c r="H793">
        <v>3.1399999999999998E-5</v>
      </c>
      <c r="I793">
        <v>4.2</v>
      </c>
      <c r="J793">
        <v>8.3199999999999995E-4</v>
      </c>
    </row>
    <row r="794" spans="1:10" x14ac:dyDescent="0.35">
      <c r="A794">
        <v>600</v>
      </c>
      <c r="B794">
        <v>1926</v>
      </c>
      <c r="C794">
        <v>11</v>
      </c>
      <c r="D794">
        <v>1.83E-4</v>
      </c>
      <c r="E794">
        <v>0.53</v>
      </c>
      <c r="F794" s="16">
        <v>2.8099999999999999E-5</v>
      </c>
      <c r="G794">
        <v>0.9</v>
      </c>
      <c r="H794">
        <v>3.1399999999999998E-5</v>
      </c>
      <c r="I794">
        <v>4.2</v>
      </c>
      <c r="J794">
        <v>8.3199999999999995E-4</v>
      </c>
    </row>
    <row r="795" spans="1:10" x14ac:dyDescent="0.35">
      <c r="A795">
        <v>600</v>
      </c>
      <c r="B795">
        <v>1927</v>
      </c>
      <c r="C795">
        <v>11</v>
      </c>
      <c r="D795">
        <v>1.83E-4</v>
      </c>
      <c r="E795">
        <v>0.53</v>
      </c>
      <c r="F795" s="16">
        <v>2.8099999999999999E-5</v>
      </c>
      <c r="G795">
        <v>0.9</v>
      </c>
      <c r="H795">
        <v>3.1399999999999998E-5</v>
      </c>
      <c r="I795">
        <v>4.2</v>
      </c>
      <c r="J795">
        <v>8.3199999999999995E-4</v>
      </c>
    </row>
    <row r="796" spans="1:10" x14ac:dyDescent="0.35">
      <c r="A796">
        <v>600</v>
      </c>
      <c r="B796">
        <v>1928</v>
      </c>
      <c r="C796">
        <v>11</v>
      </c>
      <c r="D796">
        <v>1.83E-4</v>
      </c>
      <c r="E796">
        <v>0.53</v>
      </c>
      <c r="F796" s="16">
        <v>2.8099999999999999E-5</v>
      </c>
      <c r="G796">
        <v>0.9</v>
      </c>
      <c r="H796">
        <v>3.1399999999999998E-5</v>
      </c>
      <c r="I796">
        <v>4.2</v>
      </c>
      <c r="J796">
        <v>8.3199999999999995E-4</v>
      </c>
    </row>
    <row r="797" spans="1:10" x14ac:dyDescent="0.35">
      <c r="A797">
        <v>600</v>
      </c>
      <c r="B797">
        <v>1929</v>
      </c>
      <c r="C797">
        <v>11</v>
      </c>
      <c r="D797">
        <v>1.83E-4</v>
      </c>
      <c r="E797">
        <v>0.53</v>
      </c>
      <c r="F797" s="16">
        <v>2.8099999999999999E-5</v>
      </c>
      <c r="G797">
        <v>0.9</v>
      </c>
      <c r="H797">
        <v>3.1399999999999998E-5</v>
      </c>
      <c r="I797">
        <v>4.2</v>
      </c>
      <c r="J797">
        <v>8.3199999999999995E-4</v>
      </c>
    </row>
    <row r="798" spans="1:10" x14ac:dyDescent="0.35">
      <c r="A798">
        <v>600</v>
      </c>
      <c r="B798">
        <v>1930</v>
      </c>
      <c r="C798">
        <v>11</v>
      </c>
      <c r="D798">
        <v>1.83E-4</v>
      </c>
      <c r="E798">
        <v>0.53</v>
      </c>
      <c r="F798" s="16">
        <v>2.8099999999999999E-5</v>
      </c>
      <c r="G798">
        <v>0.9</v>
      </c>
      <c r="H798">
        <v>3.1399999999999998E-5</v>
      </c>
      <c r="I798">
        <v>4.2</v>
      </c>
      <c r="J798">
        <v>8.3199999999999995E-4</v>
      </c>
    </row>
    <row r="799" spans="1:10" x14ac:dyDescent="0.35">
      <c r="A799">
        <v>600</v>
      </c>
      <c r="B799">
        <v>1931</v>
      </c>
      <c r="C799">
        <v>11</v>
      </c>
      <c r="D799">
        <v>1.83E-4</v>
      </c>
      <c r="E799">
        <v>0.53</v>
      </c>
      <c r="F799" s="16">
        <v>2.8099999999999999E-5</v>
      </c>
      <c r="G799">
        <v>0.9</v>
      </c>
      <c r="H799">
        <v>3.1399999999999998E-5</v>
      </c>
      <c r="I799">
        <v>4.2</v>
      </c>
      <c r="J799">
        <v>8.3199999999999995E-4</v>
      </c>
    </row>
    <row r="800" spans="1:10" x14ac:dyDescent="0.35">
      <c r="A800">
        <v>600</v>
      </c>
      <c r="B800">
        <v>1932</v>
      </c>
      <c r="C800">
        <v>11</v>
      </c>
      <c r="D800">
        <v>1.83E-4</v>
      </c>
      <c r="E800">
        <v>0.53</v>
      </c>
      <c r="F800" s="16">
        <v>2.8099999999999999E-5</v>
      </c>
      <c r="G800">
        <v>0.9</v>
      </c>
      <c r="H800">
        <v>3.1399999999999998E-5</v>
      </c>
      <c r="I800">
        <v>4.2</v>
      </c>
      <c r="J800">
        <v>8.3199999999999995E-4</v>
      </c>
    </row>
    <row r="801" spans="1:10" x14ac:dyDescent="0.35">
      <c r="A801">
        <v>600</v>
      </c>
      <c r="B801">
        <v>1933</v>
      </c>
      <c r="C801">
        <v>11</v>
      </c>
      <c r="D801">
        <v>1.83E-4</v>
      </c>
      <c r="E801">
        <v>0.53</v>
      </c>
      <c r="F801" s="16">
        <v>2.8099999999999999E-5</v>
      </c>
      <c r="G801">
        <v>0.9</v>
      </c>
      <c r="H801">
        <v>3.1399999999999998E-5</v>
      </c>
      <c r="I801">
        <v>4.2</v>
      </c>
      <c r="J801">
        <v>8.3199999999999995E-4</v>
      </c>
    </row>
    <row r="802" spans="1:10" x14ac:dyDescent="0.35">
      <c r="A802">
        <v>600</v>
      </c>
      <c r="B802">
        <v>1934</v>
      </c>
      <c r="C802">
        <v>11</v>
      </c>
      <c r="D802">
        <v>1.83E-4</v>
      </c>
      <c r="E802">
        <v>0.53</v>
      </c>
      <c r="F802" s="16">
        <v>2.8099999999999999E-5</v>
      </c>
      <c r="G802">
        <v>0.9</v>
      </c>
      <c r="H802">
        <v>3.1399999999999998E-5</v>
      </c>
      <c r="I802">
        <v>4.2</v>
      </c>
      <c r="J802">
        <v>8.3199999999999995E-4</v>
      </c>
    </row>
    <row r="803" spans="1:10" x14ac:dyDescent="0.35">
      <c r="A803">
        <v>600</v>
      </c>
      <c r="B803">
        <v>1935</v>
      </c>
      <c r="C803">
        <v>11</v>
      </c>
      <c r="D803">
        <v>1.83E-4</v>
      </c>
      <c r="E803">
        <v>0.53</v>
      </c>
      <c r="F803" s="16">
        <v>2.8099999999999999E-5</v>
      </c>
      <c r="G803">
        <v>0.9</v>
      </c>
      <c r="H803">
        <v>3.1399999999999998E-5</v>
      </c>
      <c r="I803">
        <v>4.2</v>
      </c>
      <c r="J803">
        <v>8.3199999999999995E-4</v>
      </c>
    </row>
    <row r="804" spans="1:10" x14ac:dyDescent="0.35">
      <c r="A804">
        <v>600</v>
      </c>
      <c r="B804">
        <v>1936</v>
      </c>
      <c r="C804">
        <v>11</v>
      </c>
      <c r="D804">
        <v>1.83E-4</v>
      </c>
      <c r="E804">
        <v>0.53</v>
      </c>
      <c r="F804" s="16">
        <v>2.8099999999999999E-5</v>
      </c>
      <c r="G804">
        <v>0.9</v>
      </c>
      <c r="H804">
        <v>3.1399999999999998E-5</v>
      </c>
      <c r="I804">
        <v>4.2</v>
      </c>
      <c r="J804">
        <v>8.3199999999999995E-4</v>
      </c>
    </row>
    <row r="805" spans="1:10" x14ac:dyDescent="0.35">
      <c r="A805">
        <v>600</v>
      </c>
      <c r="B805">
        <v>1937</v>
      </c>
      <c r="C805">
        <v>11</v>
      </c>
      <c r="D805">
        <v>1.83E-4</v>
      </c>
      <c r="E805">
        <v>0.53</v>
      </c>
      <c r="F805" s="16">
        <v>2.8099999999999999E-5</v>
      </c>
      <c r="G805">
        <v>0.9</v>
      </c>
      <c r="H805">
        <v>3.1399999999999998E-5</v>
      </c>
      <c r="I805">
        <v>4.2</v>
      </c>
      <c r="J805">
        <v>8.3199999999999995E-4</v>
      </c>
    </row>
    <row r="806" spans="1:10" x14ac:dyDescent="0.35">
      <c r="A806">
        <v>600</v>
      </c>
      <c r="B806">
        <v>1938</v>
      </c>
      <c r="C806">
        <v>11</v>
      </c>
      <c r="D806">
        <v>1.83E-4</v>
      </c>
      <c r="E806">
        <v>0.53</v>
      </c>
      <c r="F806" s="16">
        <v>2.8099999999999999E-5</v>
      </c>
      <c r="G806">
        <v>0.9</v>
      </c>
      <c r="H806">
        <v>3.1399999999999998E-5</v>
      </c>
      <c r="I806">
        <v>4.2</v>
      </c>
      <c r="J806">
        <v>8.3199999999999995E-4</v>
      </c>
    </row>
    <row r="807" spans="1:10" x14ac:dyDescent="0.35">
      <c r="A807">
        <v>600</v>
      </c>
      <c r="B807">
        <v>1939</v>
      </c>
      <c r="C807">
        <v>11</v>
      </c>
      <c r="D807">
        <v>1.83E-4</v>
      </c>
      <c r="E807">
        <v>0.53</v>
      </c>
      <c r="F807" s="16">
        <v>2.8099999999999999E-5</v>
      </c>
      <c r="G807">
        <v>0.9</v>
      </c>
      <c r="H807">
        <v>3.1399999999999998E-5</v>
      </c>
      <c r="I807">
        <v>4.2</v>
      </c>
      <c r="J807">
        <v>8.3199999999999995E-4</v>
      </c>
    </row>
    <row r="808" spans="1:10" x14ac:dyDescent="0.35">
      <c r="A808">
        <v>600</v>
      </c>
      <c r="B808">
        <v>1940</v>
      </c>
      <c r="C808">
        <v>11</v>
      </c>
      <c r="D808">
        <v>1.83E-4</v>
      </c>
      <c r="E808">
        <v>0.53</v>
      </c>
      <c r="F808" s="16">
        <v>2.8099999999999999E-5</v>
      </c>
      <c r="G808">
        <v>0.9</v>
      </c>
      <c r="H808">
        <v>3.1399999999999998E-5</v>
      </c>
      <c r="I808">
        <v>4.2</v>
      </c>
      <c r="J808">
        <v>8.3199999999999995E-4</v>
      </c>
    </row>
    <row r="809" spans="1:10" x14ac:dyDescent="0.35">
      <c r="A809">
        <v>600</v>
      </c>
      <c r="B809">
        <v>1941</v>
      </c>
      <c r="C809">
        <v>11</v>
      </c>
      <c r="D809">
        <v>1.83E-4</v>
      </c>
      <c r="E809">
        <v>0.53</v>
      </c>
      <c r="F809" s="16">
        <v>2.8099999999999999E-5</v>
      </c>
      <c r="G809">
        <v>0.9</v>
      </c>
      <c r="H809">
        <v>3.1399999999999998E-5</v>
      </c>
      <c r="I809">
        <v>4.2</v>
      </c>
      <c r="J809">
        <v>8.3199999999999995E-4</v>
      </c>
    </row>
    <row r="810" spans="1:10" x14ac:dyDescent="0.35">
      <c r="A810">
        <v>600</v>
      </c>
      <c r="B810">
        <v>1942</v>
      </c>
      <c r="C810">
        <v>11</v>
      </c>
      <c r="D810">
        <v>1.83E-4</v>
      </c>
      <c r="E810">
        <v>0.53</v>
      </c>
      <c r="F810" s="16">
        <v>2.8099999999999999E-5</v>
      </c>
      <c r="G810">
        <v>0.9</v>
      </c>
      <c r="H810">
        <v>3.1399999999999998E-5</v>
      </c>
      <c r="I810">
        <v>4.2</v>
      </c>
      <c r="J810">
        <v>8.3199999999999995E-4</v>
      </c>
    </row>
    <row r="811" spans="1:10" x14ac:dyDescent="0.35">
      <c r="A811">
        <v>600</v>
      </c>
      <c r="B811">
        <v>1943</v>
      </c>
      <c r="C811">
        <v>11</v>
      </c>
      <c r="D811">
        <v>1.83E-4</v>
      </c>
      <c r="E811">
        <v>0.53</v>
      </c>
      <c r="F811" s="16">
        <v>2.8099999999999999E-5</v>
      </c>
      <c r="G811">
        <v>0.9</v>
      </c>
      <c r="H811">
        <v>3.1399999999999998E-5</v>
      </c>
      <c r="I811">
        <v>4.2</v>
      </c>
      <c r="J811">
        <v>8.3199999999999995E-4</v>
      </c>
    </row>
    <row r="812" spans="1:10" x14ac:dyDescent="0.35">
      <c r="A812">
        <v>600</v>
      </c>
      <c r="B812">
        <v>1944</v>
      </c>
      <c r="C812">
        <v>11</v>
      </c>
      <c r="D812">
        <v>1.83E-4</v>
      </c>
      <c r="E812">
        <v>0.53</v>
      </c>
      <c r="F812" s="16">
        <v>2.8099999999999999E-5</v>
      </c>
      <c r="G812">
        <v>0.9</v>
      </c>
      <c r="H812">
        <v>3.1399999999999998E-5</v>
      </c>
      <c r="I812">
        <v>4.2</v>
      </c>
      <c r="J812">
        <v>8.3199999999999995E-4</v>
      </c>
    </row>
    <row r="813" spans="1:10" x14ac:dyDescent="0.35">
      <c r="A813">
        <v>600</v>
      </c>
      <c r="B813">
        <v>1945</v>
      </c>
      <c r="C813">
        <v>11</v>
      </c>
      <c r="D813">
        <v>1.83E-4</v>
      </c>
      <c r="E813">
        <v>0.53</v>
      </c>
      <c r="F813" s="16">
        <v>2.8099999999999999E-5</v>
      </c>
      <c r="G813">
        <v>0.9</v>
      </c>
      <c r="H813">
        <v>3.1399999999999998E-5</v>
      </c>
      <c r="I813">
        <v>4.2</v>
      </c>
      <c r="J813">
        <v>8.3199999999999995E-4</v>
      </c>
    </row>
    <row r="814" spans="1:10" x14ac:dyDescent="0.35">
      <c r="A814">
        <v>600</v>
      </c>
      <c r="B814">
        <v>1946</v>
      </c>
      <c r="C814">
        <v>11</v>
      </c>
      <c r="D814">
        <v>1.83E-4</v>
      </c>
      <c r="E814">
        <v>0.53</v>
      </c>
      <c r="F814" s="16">
        <v>2.8099999999999999E-5</v>
      </c>
      <c r="G814">
        <v>0.9</v>
      </c>
      <c r="H814">
        <v>3.1399999999999998E-5</v>
      </c>
      <c r="I814">
        <v>4.2</v>
      </c>
      <c r="J814">
        <v>8.3199999999999995E-4</v>
      </c>
    </row>
    <row r="815" spans="1:10" x14ac:dyDescent="0.35">
      <c r="A815">
        <v>600</v>
      </c>
      <c r="B815">
        <v>1947</v>
      </c>
      <c r="C815">
        <v>11</v>
      </c>
      <c r="D815">
        <v>1.83E-4</v>
      </c>
      <c r="E815">
        <v>0.53</v>
      </c>
      <c r="F815" s="16">
        <v>2.8099999999999999E-5</v>
      </c>
      <c r="G815">
        <v>0.9</v>
      </c>
      <c r="H815">
        <v>3.1399999999999998E-5</v>
      </c>
      <c r="I815">
        <v>4.2</v>
      </c>
      <c r="J815">
        <v>8.3199999999999995E-4</v>
      </c>
    </row>
    <row r="816" spans="1:10" x14ac:dyDescent="0.35">
      <c r="A816">
        <v>600</v>
      </c>
      <c r="B816">
        <v>1948</v>
      </c>
      <c r="C816">
        <v>11</v>
      </c>
      <c r="D816">
        <v>1.83E-4</v>
      </c>
      <c r="E816">
        <v>0.53</v>
      </c>
      <c r="F816" s="16">
        <v>2.8099999999999999E-5</v>
      </c>
      <c r="G816">
        <v>0.9</v>
      </c>
      <c r="H816">
        <v>3.1399999999999998E-5</v>
      </c>
      <c r="I816">
        <v>4.2</v>
      </c>
      <c r="J816">
        <v>8.3199999999999995E-4</v>
      </c>
    </row>
    <row r="817" spans="1:10" x14ac:dyDescent="0.35">
      <c r="A817">
        <v>600</v>
      </c>
      <c r="B817">
        <v>1949</v>
      </c>
      <c r="C817">
        <v>11</v>
      </c>
      <c r="D817">
        <v>1.83E-4</v>
      </c>
      <c r="E817">
        <v>0.53</v>
      </c>
      <c r="F817" s="16">
        <v>2.8099999999999999E-5</v>
      </c>
      <c r="G817">
        <v>0.9</v>
      </c>
      <c r="H817">
        <v>3.1399999999999998E-5</v>
      </c>
      <c r="I817">
        <v>4.2</v>
      </c>
      <c r="J817">
        <v>8.3199999999999995E-4</v>
      </c>
    </row>
    <row r="818" spans="1:10" x14ac:dyDescent="0.35">
      <c r="A818">
        <v>600</v>
      </c>
      <c r="B818">
        <v>1950</v>
      </c>
      <c r="C818">
        <v>11</v>
      </c>
      <c r="D818">
        <v>1.83E-4</v>
      </c>
      <c r="E818">
        <v>0.53</v>
      </c>
      <c r="F818" s="16">
        <v>2.8099999999999999E-5</v>
      </c>
      <c r="G818">
        <v>0.9</v>
      </c>
      <c r="H818">
        <v>3.1399999999999998E-5</v>
      </c>
      <c r="I818">
        <v>4.2</v>
      </c>
      <c r="J818">
        <v>8.3199999999999995E-4</v>
      </c>
    </row>
    <row r="819" spans="1:10" x14ac:dyDescent="0.35">
      <c r="A819">
        <v>600</v>
      </c>
      <c r="B819">
        <v>1951</v>
      </c>
      <c r="C819">
        <v>11</v>
      </c>
      <c r="D819">
        <v>1.83E-4</v>
      </c>
      <c r="E819">
        <v>0.53</v>
      </c>
      <c r="F819" s="16">
        <v>2.8099999999999999E-5</v>
      </c>
      <c r="G819">
        <v>0.9</v>
      </c>
      <c r="H819">
        <v>3.1399999999999998E-5</v>
      </c>
      <c r="I819">
        <v>4.2</v>
      </c>
      <c r="J819">
        <v>8.3199999999999995E-4</v>
      </c>
    </row>
    <row r="820" spans="1:10" x14ac:dyDescent="0.35">
      <c r="A820">
        <v>600</v>
      </c>
      <c r="B820">
        <v>1952</v>
      </c>
      <c r="C820">
        <v>11</v>
      </c>
      <c r="D820">
        <v>1.83E-4</v>
      </c>
      <c r="E820">
        <v>0.53</v>
      </c>
      <c r="F820" s="16">
        <v>2.8099999999999999E-5</v>
      </c>
      <c r="G820">
        <v>0.9</v>
      </c>
      <c r="H820">
        <v>3.1399999999999998E-5</v>
      </c>
      <c r="I820">
        <v>4.2</v>
      </c>
      <c r="J820">
        <v>8.3199999999999995E-4</v>
      </c>
    </row>
    <row r="821" spans="1:10" x14ac:dyDescent="0.35">
      <c r="A821">
        <v>600</v>
      </c>
      <c r="B821">
        <v>1953</v>
      </c>
      <c r="C821">
        <v>11</v>
      </c>
      <c r="D821">
        <v>1.83E-4</v>
      </c>
      <c r="E821">
        <v>0.53</v>
      </c>
      <c r="F821" s="16">
        <v>2.8099999999999999E-5</v>
      </c>
      <c r="G821">
        <v>0.9</v>
      </c>
      <c r="H821">
        <v>3.1399999999999998E-5</v>
      </c>
      <c r="I821">
        <v>4.2</v>
      </c>
      <c r="J821">
        <v>8.3199999999999995E-4</v>
      </c>
    </row>
    <row r="822" spans="1:10" x14ac:dyDescent="0.35">
      <c r="A822">
        <v>600</v>
      </c>
      <c r="B822">
        <v>1954</v>
      </c>
      <c r="C822">
        <v>11</v>
      </c>
      <c r="D822">
        <v>1.83E-4</v>
      </c>
      <c r="E822">
        <v>0.53</v>
      </c>
      <c r="F822" s="16">
        <v>2.8099999999999999E-5</v>
      </c>
      <c r="G822">
        <v>0.9</v>
      </c>
      <c r="H822">
        <v>3.1399999999999998E-5</v>
      </c>
      <c r="I822">
        <v>4.2</v>
      </c>
      <c r="J822">
        <v>8.3199999999999995E-4</v>
      </c>
    </row>
    <row r="823" spans="1:10" x14ac:dyDescent="0.35">
      <c r="A823">
        <v>600</v>
      </c>
      <c r="B823">
        <v>1955</v>
      </c>
      <c r="C823">
        <v>11</v>
      </c>
      <c r="D823">
        <v>1.83E-4</v>
      </c>
      <c r="E823">
        <v>0.53</v>
      </c>
      <c r="F823" s="16">
        <v>2.8099999999999999E-5</v>
      </c>
      <c r="G823">
        <v>0.9</v>
      </c>
      <c r="H823">
        <v>3.1399999999999998E-5</v>
      </c>
      <c r="I823">
        <v>4.2</v>
      </c>
      <c r="J823">
        <v>8.3199999999999995E-4</v>
      </c>
    </row>
    <row r="824" spans="1:10" x14ac:dyDescent="0.35">
      <c r="A824">
        <v>600</v>
      </c>
      <c r="B824">
        <v>1956</v>
      </c>
      <c r="C824">
        <v>11</v>
      </c>
      <c r="D824">
        <v>1.83E-4</v>
      </c>
      <c r="E824">
        <v>0.53</v>
      </c>
      <c r="F824" s="16">
        <v>2.8099999999999999E-5</v>
      </c>
      <c r="G824">
        <v>0.9</v>
      </c>
      <c r="H824">
        <v>3.1399999999999998E-5</v>
      </c>
      <c r="I824">
        <v>4.2</v>
      </c>
      <c r="J824">
        <v>8.3199999999999995E-4</v>
      </c>
    </row>
    <row r="825" spans="1:10" x14ac:dyDescent="0.35">
      <c r="A825">
        <v>600</v>
      </c>
      <c r="B825">
        <v>1957</v>
      </c>
      <c r="C825">
        <v>11</v>
      </c>
      <c r="D825">
        <v>1.83E-4</v>
      </c>
      <c r="E825">
        <v>0.53</v>
      </c>
      <c r="F825" s="16">
        <v>2.8099999999999999E-5</v>
      </c>
      <c r="G825">
        <v>0.9</v>
      </c>
      <c r="H825">
        <v>3.1399999999999998E-5</v>
      </c>
      <c r="I825">
        <v>4.2</v>
      </c>
      <c r="J825">
        <v>8.3199999999999995E-4</v>
      </c>
    </row>
    <row r="826" spans="1:10" x14ac:dyDescent="0.35">
      <c r="A826">
        <v>600</v>
      </c>
      <c r="B826">
        <v>1958</v>
      </c>
      <c r="C826">
        <v>11</v>
      </c>
      <c r="D826">
        <v>1.83E-4</v>
      </c>
      <c r="E826">
        <v>0.53</v>
      </c>
      <c r="F826" s="16">
        <v>2.8099999999999999E-5</v>
      </c>
      <c r="G826">
        <v>0.9</v>
      </c>
      <c r="H826">
        <v>3.1399999999999998E-5</v>
      </c>
      <c r="I826">
        <v>4.2</v>
      </c>
      <c r="J826">
        <v>8.3199999999999995E-4</v>
      </c>
    </row>
    <row r="827" spans="1:10" x14ac:dyDescent="0.35">
      <c r="A827">
        <v>600</v>
      </c>
      <c r="B827">
        <v>1959</v>
      </c>
      <c r="C827">
        <v>11</v>
      </c>
      <c r="D827">
        <v>1.83E-4</v>
      </c>
      <c r="E827">
        <v>0.53</v>
      </c>
      <c r="F827" s="16">
        <v>2.8099999999999999E-5</v>
      </c>
      <c r="G827">
        <v>0.9</v>
      </c>
      <c r="H827">
        <v>3.1399999999999998E-5</v>
      </c>
      <c r="I827">
        <v>4.2</v>
      </c>
      <c r="J827">
        <v>8.3199999999999995E-4</v>
      </c>
    </row>
    <row r="828" spans="1:10" x14ac:dyDescent="0.35">
      <c r="A828">
        <v>600</v>
      </c>
      <c r="B828">
        <v>1960</v>
      </c>
      <c r="C828">
        <v>11</v>
      </c>
      <c r="D828">
        <v>1.83E-4</v>
      </c>
      <c r="E828">
        <v>0.53</v>
      </c>
      <c r="F828" s="16">
        <v>2.8099999999999999E-5</v>
      </c>
      <c r="G828">
        <v>0.9</v>
      </c>
      <c r="H828">
        <v>3.1399999999999998E-5</v>
      </c>
      <c r="I828">
        <v>4.2</v>
      </c>
      <c r="J828">
        <v>8.3199999999999995E-4</v>
      </c>
    </row>
    <row r="829" spans="1:10" x14ac:dyDescent="0.35">
      <c r="A829">
        <v>600</v>
      </c>
      <c r="B829">
        <v>1961</v>
      </c>
      <c r="C829">
        <v>11</v>
      </c>
      <c r="D829">
        <v>1.83E-4</v>
      </c>
      <c r="E829">
        <v>0.53</v>
      </c>
      <c r="F829" s="16">
        <v>2.8099999999999999E-5</v>
      </c>
      <c r="G829">
        <v>0.9</v>
      </c>
      <c r="H829">
        <v>3.1399999999999998E-5</v>
      </c>
      <c r="I829">
        <v>4.2</v>
      </c>
      <c r="J829">
        <v>8.3199999999999995E-4</v>
      </c>
    </row>
    <row r="830" spans="1:10" x14ac:dyDescent="0.35">
      <c r="A830">
        <v>600</v>
      </c>
      <c r="B830">
        <v>1962</v>
      </c>
      <c r="C830">
        <v>11</v>
      </c>
      <c r="D830">
        <v>1.83E-4</v>
      </c>
      <c r="E830">
        <v>0.53</v>
      </c>
      <c r="F830" s="16">
        <v>2.8099999999999999E-5</v>
      </c>
      <c r="G830">
        <v>0.9</v>
      </c>
      <c r="H830">
        <v>3.1399999999999998E-5</v>
      </c>
      <c r="I830">
        <v>4.2</v>
      </c>
      <c r="J830">
        <v>8.3199999999999995E-4</v>
      </c>
    </row>
    <row r="831" spans="1:10" x14ac:dyDescent="0.35">
      <c r="A831">
        <v>600</v>
      </c>
      <c r="B831">
        <v>1963</v>
      </c>
      <c r="C831">
        <v>11</v>
      </c>
      <c r="D831">
        <v>1.83E-4</v>
      </c>
      <c r="E831">
        <v>0.53</v>
      </c>
      <c r="F831" s="16">
        <v>2.8099999999999999E-5</v>
      </c>
      <c r="G831">
        <v>0.9</v>
      </c>
      <c r="H831">
        <v>3.1399999999999998E-5</v>
      </c>
      <c r="I831">
        <v>4.2</v>
      </c>
      <c r="J831">
        <v>8.3199999999999995E-4</v>
      </c>
    </row>
    <row r="832" spans="1:10" x14ac:dyDescent="0.35">
      <c r="A832">
        <v>600</v>
      </c>
      <c r="B832">
        <v>1964</v>
      </c>
      <c r="C832">
        <v>11</v>
      </c>
      <c r="D832">
        <v>1.83E-4</v>
      </c>
      <c r="E832">
        <v>0.53</v>
      </c>
      <c r="F832" s="16">
        <v>2.8099999999999999E-5</v>
      </c>
      <c r="G832">
        <v>0.9</v>
      </c>
      <c r="H832">
        <v>3.1399999999999998E-5</v>
      </c>
      <c r="I832">
        <v>4.2</v>
      </c>
      <c r="J832">
        <v>8.3199999999999995E-4</v>
      </c>
    </row>
    <row r="833" spans="1:10" x14ac:dyDescent="0.35">
      <c r="A833">
        <v>600</v>
      </c>
      <c r="B833">
        <v>1965</v>
      </c>
      <c r="C833">
        <v>11</v>
      </c>
      <c r="D833">
        <v>1.83E-4</v>
      </c>
      <c r="E833">
        <v>0.53</v>
      </c>
      <c r="F833" s="16">
        <v>2.8099999999999999E-5</v>
      </c>
      <c r="G833">
        <v>0.9</v>
      </c>
      <c r="H833">
        <v>3.1399999999999998E-5</v>
      </c>
      <c r="I833">
        <v>4.2</v>
      </c>
      <c r="J833">
        <v>8.3199999999999995E-4</v>
      </c>
    </row>
    <row r="834" spans="1:10" x14ac:dyDescent="0.35">
      <c r="A834">
        <v>600</v>
      </c>
      <c r="B834">
        <v>1966</v>
      </c>
      <c r="C834">
        <v>11</v>
      </c>
      <c r="D834">
        <v>1.83E-4</v>
      </c>
      <c r="E834">
        <v>0.53</v>
      </c>
      <c r="F834" s="16">
        <v>2.8099999999999999E-5</v>
      </c>
      <c r="G834">
        <v>0.9</v>
      </c>
      <c r="H834">
        <v>3.1399999999999998E-5</v>
      </c>
      <c r="I834">
        <v>4.2</v>
      </c>
      <c r="J834">
        <v>8.3199999999999995E-4</v>
      </c>
    </row>
    <row r="835" spans="1:10" x14ac:dyDescent="0.35">
      <c r="A835">
        <v>600</v>
      </c>
      <c r="B835">
        <v>1967</v>
      </c>
      <c r="C835">
        <v>11</v>
      </c>
      <c r="D835">
        <v>1.83E-4</v>
      </c>
      <c r="E835">
        <v>0.53</v>
      </c>
      <c r="F835" s="16">
        <v>2.8099999999999999E-5</v>
      </c>
      <c r="G835">
        <v>0.9</v>
      </c>
      <c r="H835">
        <v>3.1399999999999998E-5</v>
      </c>
      <c r="I835">
        <v>4.2</v>
      </c>
      <c r="J835">
        <v>8.3199999999999995E-4</v>
      </c>
    </row>
    <row r="836" spans="1:10" x14ac:dyDescent="0.35">
      <c r="A836">
        <v>600</v>
      </c>
      <c r="B836">
        <v>1968</v>
      </c>
      <c r="C836">
        <v>11</v>
      </c>
      <c r="D836">
        <v>1.83E-4</v>
      </c>
      <c r="E836">
        <v>0.53</v>
      </c>
      <c r="F836" s="16">
        <v>2.8099999999999999E-5</v>
      </c>
      <c r="G836">
        <v>0.9</v>
      </c>
      <c r="H836">
        <v>3.1399999999999998E-5</v>
      </c>
      <c r="I836">
        <v>4.2</v>
      </c>
      <c r="J836">
        <v>8.3199999999999995E-4</v>
      </c>
    </row>
    <row r="837" spans="1:10" x14ac:dyDescent="0.35">
      <c r="A837">
        <v>600</v>
      </c>
      <c r="B837">
        <v>1969</v>
      </c>
      <c r="C837">
        <v>11</v>
      </c>
      <c r="D837">
        <v>1.83E-4</v>
      </c>
      <c r="E837">
        <v>0.53</v>
      </c>
      <c r="F837" s="16">
        <v>2.8099999999999999E-5</v>
      </c>
      <c r="G837">
        <v>0.9</v>
      </c>
      <c r="H837">
        <v>3.1399999999999998E-5</v>
      </c>
      <c r="I837">
        <v>4.2</v>
      </c>
      <c r="J837">
        <v>8.3199999999999995E-4</v>
      </c>
    </row>
    <row r="838" spans="1:10" x14ac:dyDescent="0.35">
      <c r="A838">
        <v>600</v>
      </c>
      <c r="B838">
        <v>1970</v>
      </c>
      <c r="C838">
        <v>11</v>
      </c>
      <c r="D838">
        <v>1.83E-4</v>
      </c>
      <c r="E838">
        <v>0.53</v>
      </c>
      <c r="F838" s="16">
        <v>2.8099999999999999E-5</v>
      </c>
      <c r="G838">
        <v>0.9</v>
      </c>
      <c r="H838">
        <v>3.1399999999999998E-5</v>
      </c>
      <c r="I838">
        <v>4.2</v>
      </c>
      <c r="J838">
        <v>8.3199999999999995E-4</v>
      </c>
    </row>
    <row r="839" spans="1:10" x14ac:dyDescent="0.35">
      <c r="A839">
        <v>600</v>
      </c>
      <c r="B839">
        <v>1971</v>
      </c>
      <c r="C839">
        <v>11</v>
      </c>
      <c r="D839">
        <v>1.83E-4</v>
      </c>
      <c r="E839">
        <v>0.53</v>
      </c>
      <c r="F839" s="16">
        <v>2.8099999999999999E-5</v>
      </c>
      <c r="G839">
        <v>0.9</v>
      </c>
      <c r="H839">
        <v>3.1399999999999998E-5</v>
      </c>
      <c r="I839">
        <v>4.2</v>
      </c>
      <c r="J839">
        <v>8.3199999999999995E-4</v>
      </c>
    </row>
    <row r="840" spans="1:10" x14ac:dyDescent="0.35">
      <c r="A840">
        <v>600</v>
      </c>
      <c r="B840">
        <v>1972</v>
      </c>
      <c r="C840">
        <v>11</v>
      </c>
      <c r="D840">
        <v>1.83E-4</v>
      </c>
      <c r="E840">
        <v>0.53</v>
      </c>
      <c r="F840" s="16">
        <v>2.8099999999999999E-5</v>
      </c>
      <c r="G840">
        <v>0.9</v>
      </c>
      <c r="H840">
        <v>3.1399999999999998E-5</v>
      </c>
      <c r="I840">
        <v>4.2</v>
      </c>
      <c r="J840">
        <v>8.3199999999999995E-4</v>
      </c>
    </row>
    <row r="841" spans="1:10" x14ac:dyDescent="0.35">
      <c r="A841">
        <v>600</v>
      </c>
      <c r="B841">
        <v>1973</v>
      </c>
      <c r="C841">
        <v>11</v>
      </c>
      <c r="D841">
        <v>1.83E-4</v>
      </c>
      <c r="E841">
        <v>0.53</v>
      </c>
      <c r="F841" s="16">
        <v>2.8099999999999999E-5</v>
      </c>
      <c r="G841">
        <v>0.9</v>
      </c>
      <c r="H841">
        <v>3.1399999999999998E-5</v>
      </c>
      <c r="I841">
        <v>4.2</v>
      </c>
      <c r="J841">
        <v>8.3199999999999995E-4</v>
      </c>
    </row>
    <row r="842" spans="1:10" x14ac:dyDescent="0.35">
      <c r="A842">
        <v>600</v>
      </c>
      <c r="B842">
        <v>1974</v>
      </c>
      <c r="C842">
        <v>11</v>
      </c>
      <c r="D842">
        <v>1.83E-4</v>
      </c>
      <c r="E842">
        <v>0.53</v>
      </c>
      <c r="F842" s="16">
        <v>2.8099999999999999E-5</v>
      </c>
      <c r="G842">
        <v>0.9</v>
      </c>
      <c r="H842">
        <v>3.1399999999999998E-5</v>
      </c>
      <c r="I842">
        <v>4.2</v>
      </c>
      <c r="J842">
        <v>8.3199999999999995E-4</v>
      </c>
    </row>
    <row r="843" spans="1:10" x14ac:dyDescent="0.35">
      <c r="A843">
        <v>600</v>
      </c>
      <c r="B843">
        <v>1975</v>
      </c>
      <c r="C843">
        <v>11</v>
      </c>
      <c r="D843">
        <v>1.83E-4</v>
      </c>
      <c r="E843">
        <v>0.53</v>
      </c>
      <c r="F843" s="16">
        <v>2.8099999999999999E-5</v>
      </c>
      <c r="G843">
        <v>0.9</v>
      </c>
      <c r="H843">
        <v>3.1399999999999998E-5</v>
      </c>
      <c r="I843">
        <v>4.2</v>
      </c>
      <c r="J843">
        <v>8.3199999999999995E-4</v>
      </c>
    </row>
    <row r="844" spans="1:10" x14ac:dyDescent="0.35">
      <c r="A844">
        <v>600</v>
      </c>
      <c r="B844">
        <v>1976</v>
      </c>
      <c r="C844">
        <v>11</v>
      </c>
      <c r="D844">
        <v>1.83E-4</v>
      </c>
      <c r="E844">
        <v>0.53</v>
      </c>
      <c r="F844" s="16">
        <v>2.8099999999999999E-5</v>
      </c>
      <c r="G844">
        <v>0.9</v>
      </c>
      <c r="H844">
        <v>3.1399999999999998E-5</v>
      </c>
      <c r="I844">
        <v>4.2</v>
      </c>
      <c r="J844">
        <v>8.3199999999999995E-4</v>
      </c>
    </row>
    <row r="845" spans="1:10" x14ac:dyDescent="0.35">
      <c r="A845">
        <v>600</v>
      </c>
      <c r="B845">
        <v>1977</v>
      </c>
      <c r="C845">
        <v>11</v>
      </c>
      <c r="D845">
        <v>1.83E-4</v>
      </c>
      <c r="E845">
        <v>0.53</v>
      </c>
      <c r="F845" s="16">
        <v>2.8099999999999999E-5</v>
      </c>
      <c r="G845">
        <v>0.9</v>
      </c>
      <c r="H845">
        <v>3.1399999999999998E-5</v>
      </c>
      <c r="I845">
        <v>4.2</v>
      </c>
      <c r="J845">
        <v>8.3199999999999995E-4</v>
      </c>
    </row>
    <row r="846" spans="1:10" x14ac:dyDescent="0.35">
      <c r="A846">
        <v>600</v>
      </c>
      <c r="B846">
        <v>1978</v>
      </c>
      <c r="C846">
        <v>11</v>
      </c>
      <c r="D846">
        <v>1.83E-4</v>
      </c>
      <c r="E846">
        <v>0.53</v>
      </c>
      <c r="F846" s="16">
        <v>2.8099999999999999E-5</v>
      </c>
      <c r="G846">
        <v>0.9</v>
      </c>
      <c r="H846">
        <v>3.1399999999999998E-5</v>
      </c>
      <c r="I846">
        <v>4.2</v>
      </c>
      <c r="J846">
        <v>8.3199999999999995E-4</v>
      </c>
    </row>
    <row r="847" spans="1:10" x14ac:dyDescent="0.35">
      <c r="A847">
        <v>600</v>
      </c>
      <c r="B847">
        <v>1979</v>
      </c>
      <c r="C847">
        <v>11</v>
      </c>
      <c r="D847">
        <v>1.83E-4</v>
      </c>
      <c r="E847">
        <v>0.53</v>
      </c>
      <c r="F847" s="16">
        <v>2.8099999999999999E-5</v>
      </c>
      <c r="G847">
        <v>0.9</v>
      </c>
      <c r="H847">
        <v>3.1399999999999998E-5</v>
      </c>
      <c r="I847">
        <v>4.2</v>
      </c>
      <c r="J847">
        <v>8.3199999999999995E-4</v>
      </c>
    </row>
    <row r="848" spans="1:10" x14ac:dyDescent="0.35">
      <c r="A848">
        <v>600</v>
      </c>
      <c r="B848">
        <v>1980</v>
      </c>
      <c r="C848">
        <v>11</v>
      </c>
      <c r="D848">
        <v>1.83E-4</v>
      </c>
      <c r="E848">
        <v>0.53</v>
      </c>
      <c r="F848" s="16">
        <v>2.8099999999999999E-5</v>
      </c>
      <c r="G848">
        <v>0.9</v>
      </c>
      <c r="H848">
        <v>3.1399999999999998E-5</v>
      </c>
      <c r="I848">
        <v>4.2</v>
      </c>
      <c r="J848">
        <v>8.3199999999999995E-4</v>
      </c>
    </row>
    <row r="849" spans="1:10" x14ac:dyDescent="0.35">
      <c r="A849">
        <v>600</v>
      </c>
      <c r="B849">
        <v>1981</v>
      </c>
      <c r="C849">
        <v>11</v>
      </c>
      <c r="D849">
        <v>1.83E-4</v>
      </c>
      <c r="E849">
        <v>0.53</v>
      </c>
      <c r="F849" s="16">
        <v>2.8099999999999999E-5</v>
      </c>
      <c r="G849">
        <v>0.9</v>
      </c>
      <c r="H849">
        <v>3.1399999999999998E-5</v>
      </c>
      <c r="I849">
        <v>4.2</v>
      </c>
      <c r="J849">
        <v>8.3199999999999995E-4</v>
      </c>
    </row>
    <row r="850" spans="1:10" x14ac:dyDescent="0.35">
      <c r="A850">
        <v>600</v>
      </c>
      <c r="B850">
        <v>1982</v>
      </c>
      <c r="C850">
        <v>11</v>
      </c>
      <c r="D850">
        <v>1.83E-4</v>
      </c>
      <c r="E850">
        <v>0.53</v>
      </c>
      <c r="F850" s="16">
        <v>2.8099999999999999E-5</v>
      </c>
      <c r="G850">
        <v>0.9</v>
      </c>
      <c r="H850">
        <v>3.1399999999999998E-5</v>
      </c>
      <c r="I850">
        <v>4.2</v>
      </c>
      <c r="J850">
        <v>8.3199999999999995E-4</v>
      </c>
    </row>
    <row r="851" spans="1:10" x14ac:dyDescent="0.35">
      <c r="A851">
        <v>600</v>
      </c>
      <c r="B851">
        <v>1983</v>
      </c>
      <c r="C851">
        <v>11</v>
      </c>
      <c r="D851">
        <v>1.83E-4</v>
      </c>
      <c r="E851">
        <v>0.53</v>
      </c>
      <c r="F851" s="16">
        <v>2.8099999999999999E-5</v>
      </c>
      <c r="G851">
        <v>0.9</v>
      </c>
      <c r="H851">
        <v>3.1399999999999998E-5</v>
      </c>
      <c r="I851">
        <v>4.2</v>
      </c>
      <c r="J851">
        <v>8.3199999999999995E-4</v>
      </c>
    </row>
    <row r="852" spans="1:10" x14ac:dyDescent="0.35">
      <c r="A852">
        <v>600</v>
      </c>
      <c r="B852">
        <v>1984</v>
      </c>
      <c r="C852">
        <v>11</v>
      </c>
      <c r="D852">
        <v>1.83E-4</v>
      </c>
      <c r="E852">
        <v>0.53</v>
      </c>
      <c r="F852" s="16">
        <v>2.8099999999999999E-5</v>
      </c>
      <c r="G852">
        <v>0.9</v>
      </c>
      <c r="H852">
        <v>3.1399999999999998E-5</v>
      </c>
      <c r="I852">
        <v>4.2</v>
      </c>
      <c r="J852">
        <v>8.3199999999999995E-4</v>
      </c>
    </row>
    <row r="853" spans="1:10" x14ac:dyDescent="0.35">
      <c r="A853">
        <v>600</v>
      </c>
      <c r="B853">
        <v>1985</v>
      </c>
      <c r="C853">
        <v>11</v>
      </c>
      <c r="D853">
        <v>1.83E-4</v>
      </c>
      <c r="E853">
        <v>0.53</v>
      </c>
      <c r="F853" s="16">
        <v>2.8099999999999999E-5</v>
      </c>
      <c r="G853">
        <v>0.84</v>
      </c>
      <c r="H853">
        <v>2.9300000000000001E-5</v>
      </c>
      <c r="I853">
        <v>4.0999999999999996</v>
      </c>
      <c r="J853">
        <v>8.12E-4</v>
      </c>
    </row>
    <row r="854" spans="1:10" x14ac:dyDescent="0.35">
      <c r="A854">
        <v>600</v>
      </c>
      <c r="B854">
        <v>1986</v>
      </c>
      <c r="C854">
        <v>11</v>
      </c>
      <c r="D854">
        <v>1.83E-4</v>
      </c>
      <c r="E854">
        <v>0.53</v>
      </c>
      <c r="F854" s="16">
        <v>2.8099999999999999E-5</v>
      </c>
      <c r="G854">
        <v>0.84</v>
      </c>
      <c r="H854">
        <v>2.9300000000000001E-5</v>
      </c>
      <c r="I854">
        <v>4.0999999999999996</v>
      </c>
      <c r="J854">
        <v>8.12E-4</v>
      </c>
    </row>
    <row r="855" spans="1:10" x14ac:dyDescent="0.35">
      <c r="A855">
        <v>600</v>
      </c>
      <c r="B855">
        <v>1987</v>
      </c>
      <c r="C855">
        <v>11</v>
      </c>
      <c r="D855">
        <v>1.83E-4</v>
      </c>
      <c r="E855">
        <v>0.53</v>
      </c>
      <c r="F855" s="16">
        <v>2.8099999999999999E-5</v>
      </c>
      <c r="G855">
        <v>0.84</v>
      </c>
      <c r="H855">
        <v>2.9300000000000001E-5</v>
      </c>
      <c r="I855">
        <v>4.0999999999999996</v>
      </c>
      <c r="J855">
        <v>8.12E-4</v>
      </c>
    </row>
    <row r="856" spans="1:10" x14ac:dyDescent="0.35">
      <c r="A856">
        <v>600</v>
      </c>
      <c r="B856">
        <v>1988</v>
      </c>
      <c r="C856">
        <v>7.338571</v>
      </c>
      <c r="D856">
        <v>1.22E-4</v>
      </c>
      <c r="E856">
        <v>0.37</v>
      </c>
      <c r="F856" s="16">
        <v>1.9700000000000001E-5</v>
      </c>
      <c r="G856">
        <v>0.68</v>
      </c>
      <c r="H856">
        <v>2.37E-5</v>
      </c>
      <c r="I856">
        <v>2.7</v>
      </c>
      <c r="J856" s="16">
        <v>5.3499999999999999E-5</v>
      </c>
    </row>
    <row r="857" spans="1:10" x14ac:dyDescent="0.35">
      <c r="A857">
        <v>600</v>
      </c>
      <c r="B857">
        <v>1989</v>
      </c>
      <c r="C857">
        <v>7.338571</v>
      </c>
      <c r="D857">
        <v>1.22E-4</v>
      </c>
      <c r="E857">
        <v>0.37</v>
      </c>
      <c r="F857" s="16">
        <v>1.9700000000000001E-5</v>
      </c>
      <c r="G857">
        <v>0.68</v>
      </c>
      <c r="H857">
        <v>2.37E-5</v>
      </c>
      <c r="I857">
        <v>2.7</v>
      </c>
      <c r="J857" s="16">
        <v>5.3499999999999999E-5</v>
      </c>
    </row>
    <row r="858" spans="1:10" x14ac:dyDescent="0.35">
      <c r="A858">
        <v>600</v>
      </c>
      <c r="B858">
        <v>1990</v>
      </c>
      <c r="C858">
        <v>7.338571</v>
      </c>
      <c r="D858">
        <v>1.22E-4</v>
      </c>
      <c r="E858">
        <v>0.37</v>
      </c>
      <c r="F858" s="16">
        <v>1.9700000000000001E-5</v>
      </c>
      <c r="G858">
        <v>0.68</v>
      </c>
      <c r="H858">
        <v>2.37E-5</v>
      </c>
      <c r="I858">
        <v>2.7</v>
      </c>
      <c r="J858" s="16">
        <v>5.3499999999999999E-5</v>
      </c>
    </row>
    <row r="859" spans="1:10" x14ac:dyDescent="0.35">
      <c r="A859">
        <v>600</v>
      </c>
      <c r="B859">
        <v>1991</v>
      </c>
      <c r="C859">
        <v>7.338571</v>
      </c>
      <c r="D859">
        <v>1.22E-4</v>
      </c>
      <c r="E859">
        <v>0.37</v>
      </c>
      <c r="F859" s="16">
        <v>1.9700000000000001E-5</v>
      </c>
      <c r="G859">
        <v>0.68</v>
      </c>
      <c r="H859">
        <v>2.37E-5</v>
      </c>
      <c r="I859">
        <v>2.7</v>
      </c>
      <c r="J859" s="16">
        <v>5.3499999999999999E-5</v>
      </c>
    </row>
    <row r="860" spans="1:10" x14ac:dyDescent="0.35">
      <c r="A860">
        <v>600</v>
      </c>
      <c r="B860">
        <v>1992</v>
      </c>
      <c r="C860">
        <v>7.338571</v>
      </c>
      <c r="D860">
        <v>1.22E-4</v>
      </c>
      <c r="E860">
        <v>0.37</v>
      </c>
      <c r="F860" s="16">
        <v>1.9700000000000001E-5</v>
      </c>
      <c r="G860">
        <v>0.68</v>
      </c>
      <c r="H860">
        <v>2.37E-5</v>
      </c>
      <c r="I860">
        <v>2.7</v>
      </c>
      <c r="J860" s="16">
        <v>5.3499999999999999E-5</v>
      </c>
    </row>
    <row r="861" spans="1:10" x14ac:dyDescent="0.35">
      <c r="A861">
        <v>600</v>
      </c>
      <c r="B861">
        <v>1993</v>
      </c>
      <c r="C861">
        <v>7.338571</v>
      </c>
      <c r="D861">
        <v>1.22E-4</v>
      </c>
      <c r="E861">
        <v>0.37</v>
      </c>
      <c r="F861" s="16">
        <v>1.9700000000000001E-5</v>
      </c>
      <c r="G861">
        <v>0.68</v>
      </c>
      <c r="H861">
        <v>2.37E-5</v>
      </c>
      <c r="I861">
        <v>2.7</v>
      </c>
      <c r="J861" s="16">
        <v>5.3499999999999999E-5</v>
      </c>
    </row>
    <row r="862" spans="1:10" x14ac:dyDescent="0.35">
      <c r="A862">
        <v>600</v>
      </c>
      <c r="B862">
        <v>1994</v>
      </c>
      <c r="C862">
        <v>7.338571</v>
      </c>
      <c r="D862">
        <v>1.22E-4</v>
      </c>
      <c r="E862">
        <v>0.37</v>
      </c>
      <c r="F862" s="16">
        <v>1.9700000000000001E-5</v>
      </c>
      <c r="G862">
        <v>0.68</v>
      </c>
      <c r="H862">
        <v>2.37E-5</v>
      </c>
      <c r="I862">
        <v>2.7</v>
      </c>
      <c r="J862" s="16">
        <v>5.3499999999999999E-5</v>
      </c>
    </row>
    <row r="863" spans="1:10" x14ac:dyDescent="0.35">
      <c r="A863">
        <v>600</v>
      </c>
      <c r="B863">
        <v>1995</v>
      </c>
      <c r="C863">
        <v>7.338571</v>
      </c>
      <c r="D863">
        <v>1.22E-4</v>
      </c>
      <c r="E863">
        <v>0.37</v>
      </c>
      <c r="F863" s="16">
        <v>1.9700000000000001E-5</v>
      </c>
      <c r="G863">
        <v>0.68</v>
      </c>
      <c r="H863">
        <v>2.37E-5</v>
      </c>
      <c r="I863">
        <v>2.7</v>
      </c>
      <c r="J863" s="16">
        <v>5.3499999999999999E-5</v>
      </c>
    </row>
    <row r="864" spans="1:10" x14ac:dyDescent="0.35">
      <c r="A864">
        <v>600</v>
      </c>
      <c r="B864">
        <v>1996</v>
      </c>
      <c r="C864">
        <v>5.8320420000000004</v>
      </c>
      <c r="D864" s="16">
        <v>9.7E-5</v>
      </c>
      <c r="E864">
        <v>0.15215000000000001</v>
      </c>
      <c r="F864" s="16">
        <v>8.0700000000000007E-6</v>
      </c>
      <c r="G864">
        <v>0.32</v>
      </c>
      <c r="H864">
        <v>1.1199999999999999E-5</v>
      </c>
      <c r="I864">
        <v>0.92</v>
      </c>
      <c r="J864" s="16">
        <v>1.8199999999999999E-5</v>
      </c>
    </row>
    <row r="865" spans="1:10" x14ac:dyDescent="0.35">
      <c r="A865">
        <v>600</v>
      </c>
      <c r="B865">
        <v>1997</v>
      </c>
      <c r="C865">
        <v>5.9060009999999998</v>
      </c>
      <c r="D865" s="16">
        <v>9.8300000000000004E-5</v>
      </c>
      <c r="E865">
        <v>0.13744799999999999</v>
      </c>
      <c r="F865" s="16">
        <v>7.2899999999999997E-6</v>
      </c>
      <c r="G865">
        <v>0.32</v>
      </c>
      <c r="H865">
        <v>1.1199999999999999E-5</v>
      </c>
      <c r="I865">
        <v>0.92</v>
      </c>
      <c r="J865" s="16">
        <v>1.8199999999999999E-5</v>
      </c>
    </row>
    <row r="866" spans="1:10" x14ac:dyDescent="0.35">
      <c r="A866">
        <v>600</v>
      </c>
      <c r="B866">
        <v>1998</v>
      </c>
      <c r="C866">
        <v>5.9060009999999998</v>
      </c>
      <c r="D866" s="16">
        <v>9.8300000000000004E-5</v>
      </c>
      <c r="E866">
        <v>0.13744799999999999</v>
      </c>
      <c r="F866" s="16">
        <v>7.2899999999999997E-6</v>
      </c>
      <c r="G866">
        <v>0.32</v>
      </c>
      <c r="H866">
        <v>1.1199999999999999E-5</v>
      </c>
      <c r="I866">
        <v>0.92</v>
      </c>
      <c r="J866" s="16">
        <v>1.8199999999999999E-5</v>
      </c>
    </row>
    <row r="867" spans="1:10" x14ac:dyDescent="0.35">
      <c r="A867">
        <v>600</v>
      </c>
      <c r="B867">
        <v>1999</v>
      </c>
      <c r="C867">
        <v>5.7431460000000003</v>
      </c>
      <c r="D867" s="16">
        <v>9.5600000000000006E-5</v>
      </c>
      <c r="E867">
        <v>0.13355300000000001</v>
      </c>
      <c r="F867" s="16">
        <v>7.0899999999999999E-6</v>
      </c>
      <c r="G867">
        <v>0.32</v>
      </c>
      <c r="H867">
        <v>1.1199999999999999E-5</v>
      </c>
      <c r="I867">
        <v>0.92</v>
      </c>
      <c r="J867" s="16">
        <v>1.8199999999999999E-5</v>
      </c>
    </row>
    <row r="868" spans="1:10" x14ac:dyDescent="0.35">
      <c r="A868">
        <v>600</v>
      </c>
      <c r="B868">
        <v>2000</v>
      </c>
      <c r="C868">
        <v>5.6676419999999998</v>
      </c>
      <c r="D868" s="16">
        <v>9.4300000000000002E-5</v>
      </c>
      <c r="E868">
        <v>0.133962</v>
      </c>
      <c r="F868" s="16">
        <v>7.1099999999999997E-6</v>
      </c>
      <c r="G868">
        <v>0.32</v>
      </c>
      <c r="H868">
        <v>1.1199999999999999E-5</v>
      </c>
      <c r="I868">
        <v>0.92</v>
      </c>
      <c r="J868" s="16">
        <v>1.8199999999999999E-5</v>
      </c>
    </row>
    <row r="869" spans="1:10" x14ac:dyDescent="0.35">
      <c r="A869">
        <v>600</v>
      </c>
      <c r="B869">
        <v>2001</v>
      </c>
      <c r="C869">
        <v>5.4490340000000002</v>
      </c>
      <c r="D869" s="16">
        <v>8.0799999999999999E-5</v>
      </c>
      <c r="E869">
        <v>0.108575</v>
      </c>
      <c r="F869" s="16">
        <v>5.8900000000000004E-6</v>
      </c>
      <c r="G869">
        <v>0.19</v>
      </c>
      <c r="H869">
        <v>1.95E-5</v>
      </c>
      <c r="I869">
        <v>0.92</v>
      </c>
      <c r="J869" s="16">
        <v>1.8199999999999999E-5</v>
      </c>
    </row>
    <row r="870" spans="1:10" x14ac:dyDescent="0.35">
      <c r="A870">
        <v>600</v>
      </c>
      <c r="B870">
        <v>2002</v>
      </c>
      <c r="C870">
        <v>5.2757079999999998</v>
      </c>
      <c r="D870" s="16">
        <v>7.3899999999999994E-5</v>
      </c>
      <c r="E870">
        <v>0.10775999999999999</v>
      </c>
      <c r="F870" s="16">
        <v>5.9100000000000002E-6</v>
      </c>
      <c r="G870">
        <v>0.14000000000000001</v>
      </c>
      <c r="H870">
        <v>2.2200000000000001E-5</v>
      </c>
      <c r="I870">
        <v>0.92</v>
      </c>
      <c r="J870" s="16">
        <v>1.8199999999999999E-5</v>
      </c>
    </row>
    <row r="871" spans="1:10" x14ac:dyDescent="0.35">
      <c r="A871">
        <v>600</v>
      </c>
      <c r="B871">
        <v>2003</v>
      </c>
      <c r="C871">
        <v>5.2757079999999998</v>
      </c>
      <c r="D871" s="16">
        <v>7.1400000000000001E-5</v>
      </c>
      <c r="E871">
        <v>0.10775999999999999</v>
      </c>
      <c r="F871" s="16">
        <v>5.6699999999999999E-6</v>
      </c>
      <c r="G871">
        <v>0.12</v>
      </c>
      <c r="H871">
        <v>2.3600000000000001E-5</v>
      </c>
      <c r="I871">
        <v>0.92</v>
      </c>
      <c r="J871" s="16">
        <v>1.8199999999999999E-5</v>
      </c>
    </row>
    <row r="872" spans="1:10" x14ac:dyDescent="0.35">
      <c r="A872">
        <v>600</v>
      </c>
      <c r="B872">
        <v>2004</v>
      </c>
      <c r="C872">
        <v>4.1607719999999997</v>
      </c>
      <c r="D872" s="16">
        <v>5.63E-5</v>
      </c>
      <c r="E872">
        <v>0.10655299999999999</v>
      </c>
      <c r="F872" s="16">
        <v>5.6099999999999997E-6</v>
      </c>
      <c r="G872">
        <v>0.12</v>
      </c>
      <c r="H872">
        <v>2.3600000000000001E-5</v>
      </c>
      <c r="I872">
        <v>0.92</v>
      </c>
      <c r="J872" s="16">
        <v>1.8199999999999999E-5</v>
      </c>
    </row>
    <row r="873" spans="1:10" x14ac:dyDescent="0.35">
      <c r="A873">
        <v>600</v>
      </c>
      <c r="B873">
        <v>2005</v>
      </c>
      <c r="C873">
        <v>4.0410079999999997</v>
      </c>
      <c r="D873" s="16">
        <v>5.3499999999999999E-5</v>
      </c>
      <c r="E873">
        <v>0.104354</v>
      </c>
      <c r="F873" s="16">
        <v>5.2700000000000004E-6</v>
      </c>
      <c r="G873">
        <v>0.1</v>
      </c>
      <c r="H873">
        <v>2.5000000000000001E-5</v>
      </c>
      <c r="I873">
        <v>0.92</v>
      </c>
      <c r="J873" s="16">
        <v>1.8199999999999999E-5</v>
      </c>
    </row>
    <row r="874" spans="1:10" x14ac:dyDescent="0.35">
      <c r="A874">
        <v>600</v>
      </c>
      <c r="B874">
        <v>2006</v>
      </c>
      <c r="C874">
        <v>4.0410079999999997</v>
      </c>
      <c r="D874" s="16">
        <v>5.2500000000000002E-5</v>
      </c>
      <c r="E874">
        <v>0.104354</v>
      </c>
      <c r="F874" s="16">
        <v>5.2700000000000004E-6</v>
      </c>
      <c r="G874">
        <v>0.1</v>
      </c>
      <c r="H874">
        <v>2.5000000000000001E-5</v>
      </c>
      <c r="I874">
        <v>0.92</v>
      </c>
      <c r="J874" s="16">
        <v>1.8199999999999999E-5</v>
      </c>
    </row>
    <row r="875" spans="1:10" x14ac:dyDescent="0.35">
      <c r="A875">
        <v>600</v>
      </c>
      <c r="B875">
        <v>2007</v>
      </c>
      <c r="C875">
        <v>2.8072650000000001</v>
      </c>
      <c r="D875" s="16">
        <v>3.6399999999999997E-5</v>
      </c>
      <c r="E875">
        <v>0.12120400000000001</v>
      </c>
      <c r="F875" s="16">
        <v>6.1199999999999999E-6</v>
      </c>
      <c r="G875">
        <v>0.1</v>
      </c>
      <c r="H875">
        <v>2.5000000000000001E-5</v>
      </c>
      <c r="I875">
        <v>0.92</v>
      </c>
      <c r="J875" s="16">
        <v>1.8199999999999999E-5</v>
      </c>
    </row>
    <row r="876" spans="1:10" x14ac:dyDescent="0.35">
      <c r="A876">
        <v>600</v>
      </c>
      <c r="B876">
        <v>2008</v>
      </c>
      <c r="C876">
        <v>2.567221</v>
      </c>
      <c r="D876" s="16">
        <v>3.3300000000000003E-5</v>
      </c>
      <c r="E876">
        <v>0.11154799999999999</v>
      </c>
      <c r="F876" s="16">
        <v>5.6300000000000003E-6</v>
      </c>
      <c r="G876">
        <v>0.1</v>
      </c>
      <c r="H876">
        <v>2.5000000000000001E-5</v>
      </c>
      <c r="I876">
        <v>0.92</v>
      </c>
      <c r="J876" s="16">
        <v>1.8199999999999999E-5</v>
      </c>
    </row>
    <row r="877" spans="1:10" x14ac:dyDescent="0.35">
      <c r="A877">
        <v>600</v>
      </c>
      <c r="B877">
        <v>2009</v>
      </c>
      <c r="C877">
        <v>2.5418379999999998</v>
      </c>
      <c r="D877" s="16">
        <v>3.3000000000000003E-5</v>
      </c>
      <c r="E877">
        <v>0.111217</v>
      </c>
      <c r="F877" s="16">
        <v>5.6099999999999997E-6</v>
      </c>
      <c r="G877">
        <v>0.1</v>
      </c>
      <c r="H877">
        <v>2.5000000000000001E-5</v>
      </c>
      <c r="I877">
        <v>0.92</v>
      </c>
      <c r="J877" s="16">
        <v>1.8199999999999999E-5</v>
      </c>
    </row>
    <row r="878" spans="1:10" x14ac:dyDescent="0.35">
      <c r="A878">
        <v>600</v>
      </c>
      <c r="B878">
        <v>2010</v>
      </c>
      <c r="C878">
        <v>2.5504530000000001</v>
      </c>
      <c r="D878" s="16">
        <v>3.3099999999999998E-5</v>
      </c>
      <c r="E878">
        <v>0.110622</v>
      </c>
      <c r="F878" s="16">
        <v>5.5799999999999999E-6</v>
      </c>
      <c r="G878">
        <v>0.1</v>
      </c>
      <c r="H878">
        <v>2.5000000000000001E-5</v>
      </c>
      <c r="I878">
        <v>0.92</v>
      </c>
      <c r="J878" s="16">
        <v>1.8199999999999999E-5</v>
      </c>
    </row>
    <row r="879" spans="1:10" x14ac:dyDescent="0.35">
      <c r="A879">
        <v>600</v>
      </c>
      <c r="B879">
        <v>2011</v>
      </c>
      <c r="C879">
        <v>1.2343219999999999</v>
      </c>
      <c r="D879" s="16">
        <v>1.6099999999999998E-5</v>
      </c>
      <c r="E879">
        <v>5.2632999999999999E-2</v>
      </c>
      <c r="F879" s="16">
        <v>1.95E-6</v>
      </c>
      <c r="G879">
        <v>7.0000000000000007E-2</v>
      </c>
      <c r="H879">
        <v>1.8300000000000001E-5</v>
      </c>
      <c r="I879">
        <v>0.92</v>
      </c>
      <c r="J879" s="16">
        <v>1.8199999999999999E-5</v>
      </c>
    </row>
    <row r="880" spans="1:10" x14ac:dyDescent="0.35">
      <c r="A880">
        <v>600</v>
      </c>
      <c r="B880">
        <v>2012</v>
      </c>
      <c r="C880">
        <v>1.2343219999999999</v>
      </c>
      <c r="D880" s="16">
        <v>1.6099999999999998E-5</v>
      </c>
      <c r="E880">
        <v>5.2632999999999999E-2</v>
      </c>
      <c r="F880" s="16">
        <v>1.95E-6</v>
      </c>
      <c r="G880">
        <v>7.0000000000000007E-2</v>
      </c>
      <c r="H880">
        <v>1.8300000000000001E-5</v>
      </c>
      <c r="I880">
        <v>0.92</v>
      </c>
      <c r="J880" s="16">
        <v>1.8199999999999999E-5</v>
      </c>
    </row>
    <row r="881" spans="1:10" x14ac:dyDescent="0.35">
      <c r="A881">
        <v>600</v>
      </c>
      <c r="B881">
        <v>2013</v>
      </c>
      <c r="C881">
        <v>1.4971620000000001</v>
      </c>
      <c r="D881" s="16">
        <v>1.95E-5</v>
      </c>
      <c r="E881">
        <v>4.5207999999999998E-2</v>
      </c>
      <c r="F881" s="16">
        <v>1.6700000000000001E-6</v>
      </c>
      <c r="G881">
        <v>7.0000000000000007E-2</v>
      </c>
      <c r="H881">
        <v>1.8300000000000001E-5</v>
      </c>
      <c r="I881">
        <v>0.92</v>
      </c>
      <c r="J881" s="16">
        <v>1.8199999999999999E-5</v>
      </c>
    </row>
    <row r="882" spans="1:10" x14ac:dyDescent="0.35">
      <c r="A882">
        <v>600</v>
      </c>
      <c r="B882">
        <v>2014</v>
      </c>
      <c r="C882">
        <v>0.97267199999999998</v>
      </c>
      <c r="D882" s="16">
        <v>1.2799999999999999E-5</v>
      </c>
      <c r="E882">
        <v>3.6456000000000002E-2</v>
      </c>
      <c r="F882" s="16">
        <v>1.35E-6</v>
      </c>
      <c r="G882">
        <v>0.05</v>
      </c>
      <c r="H882">
        <v>1.17E-5</v>
      </c>
      <c r="I882">
        <v>0.92</v>
      </c>
      <c r="J882" s="16">
        <v>1.8199999999999999E-5</v>
      </c>
    </row>
    <row r="883" spans="1:10" x14ac:dyDescent="0.35">
      <c r="A883">
        <v>600</v>
      </c>
      <c r="B883">
        <v>2015</v>
      </c>
      <c r="C883">
        <v>0.81261700000000003</v>
      </c>
      <c r="D883" s="16">
        <v>1.0699999999999999E-5</v>
      </c>
      <c r="E883">
        <v>3.5360999999999997E-2</v>
      </c>
      <c r="F883" s="16">
        <v>1.31E-6</v>
      </c>
      <c r="G883">
        <v>0.05</v>
      </c>
      <c r="H883">
        <v>1.17E-5</v>
      </c>
      <c r="I883">
        <v>0.92</v>
      </c>
      <c r="J883" s="16">
        <v>1.8199999999999999E-5</v>
      </c>
    </row>
    <row r="884" spans="1:10" x14ac:dyDescent="0.35">
      <c r="A884">
        <v>600</v>
      </c>
      <c r="B884">
        <v>2016</v>
      </c>
      <c r="C884">
        <v>0.90412800000000004</v>
      </c>
      <c r="D884" s="16">
        <v>1.19E-5</v>
      </c>
      <c r="E884">
        <v>3.8470999999999998E-2</v>
      </c>
      <c r="F884" s="16">
        <v>1.42E-6</v>
      </c>
      <c r="G884">
        <v>0.05</v>
      </c>
      <c r="H884">
        <v>1.17E-5</v>
      </c>
      <c r="I884">
        <v>0.92</v>
      </c>
      <c r="J884" s="16">
        <v>1.8199999999999999E-5</v>
      </c>
    </row>
    <row r="885" spans="1:10" x14ac:dyDescent="0.35">
      <c r="A885">
        <v>600</v>
      </c>
      <c r="B885">
        <v>2017</v>
      </c>
      <c r="C885">
        <v>0.23100000000000001</v>
      </c>
      <c r="D885" s="16">
        <v>3.05E-6</v>
      </c>
      <c r="E885">
        <v>2.1999999999999999E-2</v>
      </c>
      <c r="F885" s="16">
        <v>8.1399999999999996E-7</v>
      </c>
      <c r="G885">
        <v>0.05</v>
      </c>
      <c r="H885">
        <v>1.17E-5</v>
      </c>
      <c r="I885">
        <v>0.92</v>
      </c>
      <c r="J885" s="16">
        <v>1.8199999999999999E-5</v>
      </c>
    </row>
    <row r="886" spans="1:10" x14ac:dyDescent="0.35">
      <c r="A886">
        <v>600</v>
      </c>
      <c r="B886">
        <v>2018</v>
      </c>
      <c r="C886">
        <v>0.13264699999999999</v>
      </c>
      <c r="D886" s="16">
        <v>1.75E-6</v>
      </c>
      <c r="E886">
        <v>1.7000000000000001E-2</v>
      </c>
      <c r="F886" s="16">
        <v>6.2900000000000003E-7</v>
      </c>
      <c r="G886">
        <v>0.05</v>
      </c>
      <c r="H886">
        <v>1.17E-5</v>
      </c>
      <c r="I886">
        <v>0.92</v>
      </c>
      <c r="J886" s="16">
        <v>1.8199999999999999E-5</v>
      </c>
    </row>
    <row r="887" spans="1:10" x14ac:dyDescent="0.35">
      <c r="A887">
        <v>600</v>
      </c>
      <c r="B887">
        <v>2019</v>
      </c>
      <c r="C887">
        <v>0.13264699999999999</v>
      </c>
      <c r="D887" s="16">
        <v>1.75E-6</v>
      </c>
      <c r="E887">
        <v>1.2E-2</v>
      </c>
      <c r="F887" s="16">
        <v>4.4400000000000001E-7</v>
      </c>
      <c r="G887">
        <v>0.05</v>
      </c>
      <c r="H887">
        <v>1.17E-5</v>
      </c>
      <c r="I887">
        <v>0.92</v>
      </c>
      <c r="J887" s="16">
        <v>1.8199999999999999E-5</v>
      </c>
    </row>
    <row r="888" spans="1:10" x14ac:dyDescent="0.35">
      <c r="A888">
        <v>600</v>
      </c>
      <c r="B888">
        <v>2020</v>
      </c>
      <c r="C888">
        <v>0.13264699999999999</v>
      </c>
      <c r="D888" s="16">
        <v>1.75E-6</v>
      </c>
      <c r="E888">
        <v>9.2929999999999992E-3</v>
      </c>
      <c r="F888" s="16">
        <v>3.4400000000000001E-7</v>
      </c>
      <c r="G888">
        <v>0.05</v>
      </c>
      <c r="H888">
        <v>1.17E-5</v>
      </c>
      <c r="I888">
        <v>0.92</v>
      </c>
      <c r="J888" s="16">
        <v>1.8199999999999999E-5</v>
      </c>
    </row>
    <row r="889" spans="1:10" x14ac:dyDescent="0.35">
      <c r="A889">
        <v>600</v>
      </c>
      <c r="B889">
        <v>2021</v>
      </c>
      <c r="C889">
        <v>0.13264699999999999</v>
      </c>
      <c r="D889" s="16">
        <v>1.75E-6</v>
      </c>
      <c r="E889">
        <v>9.2929999999999992E-3</v>
      </c>
      <c r="F889" s="16">
        <v>3.4400000000000001E-7</v>
      </c>
      <c r="G889">
        <v>0.05</v>
      </c>
      <c r="H889">
        <v>1.17E-5</v>
      </c>
      <c r="I889">
        <v>0.92</v>
      </c>
      <c r="J889" s="16">
        <v>1.8199999999999999E-5</v>
      </c>
    </row>
    <row r="890" spans="1:10" x14ac:dyDescent="0.35">
      <c r="A890">
        <v>600</v>
      </c>
      <c r="B890">
        <v>2022</v>
      </c>
      <c r="C890">
        <v>0.13264699999999999</v>
      </c>
      <c r="D890" s="16">
        <v>1.75E-6</v>
      </c>
      <c r="E890">
        <v>9.2929999999999992E-3</v>
      </c>
      <c r="F890" s="16">
        <v>3.4400000000000001E-7</v>
      </c>
      <c r="G890">
        <v>0.05</v>
      </c>
      <c r="H890">
        <v>1.17E-5</v>
      </c>
      <c r="I890">
        <v>0.92</v>
      </c>
      <c r="J890" s="16">
        <v>1.8199999999999999E-5</v>
      </c>
    </row>
    <row r="891" spans="1:10" x14ac:dyDescent="0.35">
      <c r="A891">
        <v>600</v>
      </c>
      <c r="B891">
        <v>2023</v>
      </c>
      <c r="C891">
        <v>0.13264699999999999</v>
      </c>
      <c r="D891" s="16">
        <v>1.75E-6</v>
      </c>
      <c r="E891">
        <v>9.2929999999999992E-3</v>
      </c>
      <c r="F891" s="16">
        <v>3.4400000000000001E-7</v>
      </c>
      <c r="G891">
        <v>0.05</v>
      </c>
      <c r="H891">
        <v>1.17E-5</v>
      </c>
      <c r="I891">
        <v>0.92</v>
      </c>
      <c r="J891" s="16">
        <v>1.8199999999999999E-5</v>
      </c>
    </row>
    <row r="892" spans="1:10" x14ac:dyDescent="0.35">
      <c r="A892">
        <v>600</v>
      </c>
      <c r="B892">
        <v>2024</v>
      </c>
      <c r="C892">
        <v>0.13264699999999999</v>
      </c>
      <c r="D892" s="16">
        <v>1.75E-6</v>
      </c>
      <c r="E892">
        <v>9.2929999999999992E-3</v>
      </c>
      <c r="F892" s="16">
        <v>3.4400000000000001E-7</v>
      </c>
      <c r="G892">
        <v>0.05</v>
      </c>
      <c r="H892">
        <v>1.17E-5</v>
      </c>
      <c r="I892">
        <v>0.92</v>
      </c>
      <c r="J892" s="16">
        <v>1.8199999999999999E-5</v>
      </c>
    </row>
    <row r="893" spans="1:10" x14ac:dyDescent="0.35">
      <c r="A893">
        <v>600</v>
      </c>
      <c r="B893">
        <v>2025</v>
      </c>
      <c r="C893">
        <v>0.13264699999999999</v>
      </c>
      <c r="D893" s="16">
        <v>1.75E-6</v>
      </c>
      <c r="E893">
        <v>9.2929999999999992E-3</v>
      </c>
      <c r="F893" s="16">
        <v>3.4400000000000001E-7</v>
      </c>
      <c r="G893">
        <v>0.05</v>
      </c>
      <c r="H893">
        <v>1.17E-5</v>
      </c>
      <c r="I893">
        <v>0.92</v>
      </c>
      <c r="J893" s="16">
        <v>1.8199999999999999E-5</v>
      </c>
    </row>
    <row r="894" spans="1:10" x14ac:dyDescent="0.35">
      <c r="A894">
        <v>600</v>
      </c>
      <c r="B894">
        <v>2026</v>
      </c>
      <c r="C894">
        <v>0.13264699999999999</v>
      </c>
      <c r="D894" s="16">
        <v>1.75E-6</v>
      </c>
      <c r="E894">
        <v>9.2929999999999992E-3</v>
      </c>
      <c r="F894" s="16">
        <v>3.4400000000000001E-7</v>
      </c>
      <c r="G894">
        <v>0.05</v>
      </c>
      <c r="H894">
        <v>1.17E-5</v>
      </c>
      <c r="I894">
        <v>0.92</v>
      </c>
      <c r="J894" s="16">
        <v>1.8199999999999999E-5</v>
      </c>
    </row>
    <row r="895" spans="1:10" x14ac:dyDescent="0.35">
      <c r="A895">
        <v>600</v>
      </c>
      <c r="B895">
        <v>2027</v>
      </c>
      <c r="C895">
        <v>0.13264699999999999</v>
      </c>
      <c r="D895" s="16">
        <v>1.75E-6</v>
      </c>
      <c r="E895">
        <v>9.2929999999999992E-3</v>
      </c>
      <c r="F895" s="16">
        <v>3.4400000000000001E-7</v>
      </c>
      <c r="G895">
        <v>0.05</v>
      </c>
      <c r="H895">
        <v>1.17E-5</v>
      </c>
      <c r="I895">
        <v>0.92</v>
      </c>
      <c r="J895" s="16">
        <v>1.8199999999999999E-5</v>
      </c>
    </row>
    <row r="896" spans="1:10" x14ac:dyDescent="0.35">
      <c r="A896">
        <v>600</v>
      </c>
      <c r="B896">
        <v>2028</v>
      </c>
      <c r="C896">
        <v>0.13264699999999999</v>
      </c>
      <c r="D896" s="16">
        <v>1.75E-6</v>
      </c>
      <c r="E896">
        <v>9.2929999999999992E-3</v>
      </c>
      <c r="F896" s="16">
        <v>3.4400000000000001E-7</v>
      </c>
      <c r="G896">
        <v>0.05</v>
      </c>
      <c r="H896">
        <v>1.17E-5</v>
      </c>
      <c r="I896">
        <v>0.92</v>
      </c>
      <c r="J896" s="16">
        <v>1.8199999999999999E-5</v>
      </c>
    </row>
    <row r="897" spans="1:10" x14ac:dyDescent="0.35">
      <c r="A897">
        <v>600</v>
      </c>
      <c r="B897">
        <v>2029</v>
      </c>
      <c r="C897">
        <v>0.13264699999999999</v>
      </c>
      <c r="D897" s="16">
        <v>1.75E-6</v>
      </c>
      <c r="E897">
        <v>9.2929999999999992E-3</v>
      </c>
      <c r="F897" s="16">
        <v>3.4400000000000001E-7</v>
      </c>
      <c r="G897">
        <v>0.05</v>
      </c>
      <c r="H897">
        <v>1.17E-5</v>
      </c>
      <c r="I897">
        <v>0.92</v>
      </c>
      <c r="J897" s="16">
        <v>1.8199999999999999E-5</v>
      </c>
    </row>
    <row r="898" spans="1:10" x14ac:dyDescent="0.35">
      <c r="A898">
        <v>600</v>
      </c>
      <c r="B898">
        <v>2030</v>
      </c>
      <c r="C898">
        <v>0.13264699999999999</v>
      </c>
      <c r="D898" s="16">
        <v>1.75E-6</v>
      </c>
      <c r="E898">
        <v>9.2929999999999992E-3</v>
      </c>
      <c r="F898" s="16">
        <v>3.4400000000000001E-7</v>
      </c>
      <c r="G898">
        <v>0.05</v>
      </c>
      <c r="H898">
        <v>1.17E-5</v>
      </c>
      <c r="I898">
        <v>0.92</v>
      </c>
      <c r="J898" s="16">
        <v>1.8199999999999999E-5</v>
      </c>
    </row>
    <row r="899" spans="1:10" x14ac:dyDescent="0.35">
      <c r="A899">
        <v>600</v>
      </c>
      <c r="B899">
        <v>2031</v>
      </c>
      <c r="C899">
        <v>0.13264699999999999</v>
      </c>
      <c r="D899" s="16">
        <v>1.75E-6</v>
      </c>
      <c r="E899">
        <v>9.2929999999999992E-3</v>
      </c>
      <c r="F899" s="16">
        <v>3.4400000000000001E-7</v>
      </c>
      <c r="G899">
        <v>0.05</v>
      </c>
      <c r="H899">
        <v>1.17E-5</v>
      </c>
      <c r="I899">
        <v>0.92</v>
      </c>
      <c r="J899" s="16">
        <v>1.8199999999999999E-5</v>
      </c>
    </row>
    <row r="900" spans="1:10" x14ac:dyDescent="0.35">
      <c r="A900">
        <v>600</v>
      </c>
      <c r="B900">
        <v>2032</v>
      </c>
      <c r="C900">
        <v>0.13264699999999999</v>
      </c>
      <c r="D900" s="16">
        <v>1.75E-6</v>
      </c>
      <c r="E900">
        <v>9.2929999999999992E-3</v>
      </c>
      <c r="F900" s="16">
        <v>3.4400000000000001E-7</v>
      </c>
      <c r="G900">
        <v>0.05</v>
      </c>
      <c r="H900">
        <v>1.17E-5</v>
      </c>
      <c r="I900">
        <v>0.92</v>
      </c>
      <c r="J900" s="16">
        <v>1.8199999999999999E-5</v>
      </c>
    </row>
    <row r="901" spans="1:10" x14ac:dyDescent="0.35">
      <c r="A901">
        <v>600</v>
      </c>
      <c r="B901">
        <v>2033</v>
      </c>
      <c r="C901">
        <v>0.13264699999999999</v>
      </c>
      <c r="D901" s="16">
        <v>1.75E-6</v>
      </c>
      <c r="E901">
        <v>9.2929999999999992E-3</v>
      </c>
      <c r="F901" s="16">
        <v>3.4400000000000001E-7</v>
      </c>
      <c r="G901">
        <v>0.05</v>
      </c>
      <c r="H901">
        <v>1.17E-5</v>
      </c>
      <c r="I901">
        <v>0.92</v>
      </c>
      <c r="J901" s="16">
        <v>1.8199999999999999E-5</v>
      </c>
    </row>
    <row r="902" spans="1:10" x14ac:dyDescent="0.35">
      <c r="A902">
        <v>600</v>
      </c>
      <c r="B902">
        <v>2034</v>
      </c>
      <c r="C902">
        <v>0.13264699999999999</v>
      </c>
      <c r="D902" s="16">
        <v>1.75E-6</v>
      </c>
      <c r="E902">
        <v>9.2929999999999992E-3</v>
      </c>
      <c r="F902" s="16">
        <v>3.4400000000000001E-7</v>
      </c>
      <c r="G902">
        <v>0.05</v>
      </c>
      <c r="H902">
        <v>1.17E-5</v>
      </c>
      <c r="I902">
        <v>0.92</v>
      </c>
      <c r="J902" s="16">
        <v>1.8199999999999999E-5</v>
      </c>
    </row>
    <row r="903" spans="1:10" x14ac:dyDescent="0.35">
      <c r="A903">
        <v>600</v>
      </c>
      <c r="B903">
        <v>2035</v>
      </c>
      <c r="C903">
        <v>0.13264699999999999</v>
      </c>
      <c r="D903" s="16">
        <v>1.75E-6</v>
      </c>
      <c r="E903">
        <v>9.2929999999999992E-3</v>
      </c>
      <c r="F903" s="16">
        <v>3.4400000000000001E-7</v>
      </c>
      <c r="G903">
        <v>0.05</v>
      </c>
      <c r="H903">
        <v>1.17E-5</v>
      </c>
      <c r="I903">
        <v>0.92</v>
      </c>
      <c r="J903" s="16">
        <v>1.8199999999999999E-5</v>
      </c>
    </row>
    <row r="904" spans="1:10" x14ac:dyDescent="0.35">
      <c r="A904">
        <v>600</v>
      </c>
      <c r="B904">
        <v>2036</v>
      </c>
      <c r="C904">
        <v>0.13264699999999999</v>
      </c>
      <c r="D904" s="16">
        <v>1.75E-6</v>
      </c>
      <c r="E904">
        <v>9.2929999999999992E-3</v>
      </c>
      <c r="F904" s="16">
        <v>3.4400000000000001E-7</v>
      </c>
      <c r="G904">
        <v>0.05</v>
      </c>
      <c r="H904">
        <v>1.17E-5</v>
      </c>
      <c r="I904">
        <v>0.92</v>
      </c>
      <c r="J904" s="16">
        <v>1.8199999999999999E-5</v>
      </c>
    </row>
    <row r="905" spans="1:10" x14ac:dyDescent="0.35">
      <c r="A905">
        <v>600</v>
      </c>
      <c r="B905">
        <v>2037</v>
      </c>
      <c r="C905">
        <v>0.13264699999999999</v>
      </c>
      <c r="D905" s="16">
        <v>1.75E-6</v>
      </c>
      <c r="E905">
        <v>9.2929999999999992E-3</v>
      </c>
      <c r="F905" s="16">
        <v>3.4400000000000001E-7</v>
      </c>
      <c r="G905">
        <v>0.05</v>
      </c>
      <c r="H905">
        <v>1.17E-5</v>
      </c>
      <c r="I905">
        <v>0.92</v>
      </c>
      <c r="J905" s="16">
        <v>1.8199999999999999E-5</v>
      </c>
    </row>
    <row r="906" spans="1:10" x14ac:dyDescent="0.35">
      <c r="A906">
        <v>600</v>
      </c>
      <c r="B906">
        <v>2038</v>
      </c>
      <c r="C906">
        <v>0.13264699999999999</v>
      </c>
      <c r="D906" s="16">
        <v>1.75E-6</v>
      </c>
      <c r="E906">
        <v>9.2929999999999992E-3</v>
      </c>
      <c r="F906" s="16">
        <v>3.4400000000000001E-7</v>
      </c>
      <c r="G906">
        <v>0.05</v>
      </c>
      <c r="H906">
        <v>1.17E-5</v>
      </c>
      <c r="I906">
        <v>0.92</v>
      </c>
      <c r="J906" s="16">
        <v>1.8199999999999999E-5</v>
      </c>
    </row>
    <row r="907" spans="1:10" x14ac:dyDescent="0.35">
      <c r="A907">
        <v>600</v>
      </c>
      <c r="B907">
        <v>2039</v>
      </c>
      <c r="C907">
        <v>0.13264699999999999</v>
      </c>
      <c r="D907" s="16">
        <v>1.75E-6</v>
      </c>
      <c r="E907">
        <v>9.2929999999999992E-3</v>
      </c>
      <c r="F907" s="16">
        <v>3.4400000000000001E-7</v>
      </c>
      <c r="G907">
        <v>0.05</v>
      </c>
      <c r="H907">
        <v>1.17E-5</v>
      </c>
      <c r="I907">
        <v>0.92</v>
      </c>
      <c r="J907" s="16">
        <v>1.8199999999999999E-5</v>
      </c>
    </row>
    <row r="908" spans="1:10" x14ac:dyDescent="0.35">
      <c r="A908">
        <v>600</v>
      </c>
      <c r="B908">
        <v>2040</v>
      </c>
      <c r="C908">
        <v>0.13264699999999999</v>
      </c>
      <c r="D908" s="16">
        <v>1.75E-6</v>
      </c>
      <c r="E908">
        <v>9.2929999999999992E-3</v>
      </c>
      <c r="F908" s="16">
        <v>3.4400000000000001E-7</v>
      </c>
      <c r="G908">
        <v>0.05</v>
      </c>
      <c r="H908">
        <v>1.17E-5</v>
      </c>
      <c r="I908">
        <v>0.92</v>
      </c>
      <c r="J908" s="16">
        <v>1.8199999999999999E-5</v>
      </c>
    </row>
    <row r="909" spans="1:10" x14ac:dyDescent="0.35">
      <c r="A909">
        <v>600</v>
      </c>
      <c r="B909">
        <v>2041</v>
      </c>
      <c r="C909">
        <v>0.13264699999999999</v>
      </c>
      <c r="D909" s="16">
        <v>1.75E-6</v>
      </c>
      <c r="E909">
        <v>9.2929999999999992E-3</v>
      </c>
      <c r="F909" s="16">
        <v>3.4400000000000001E-7</v>
      </c>
      <c r="G909">
        <v>0.05</v>
      </c>
      <c r="H909">
        <v>1.17E-5</v>
      </c>
      <c r="I909">
        <v>0.92</v>
      </c>
      <c r="J909" s="16">
        <v>1.8199999999999999E-5</v>
      </c>
    </row>
    <row r="910" spans="1:10" x14ac:dyDescent="0.35">
      <c r="A910">
        <v>600</v>
      </c>
      <c r="B910">
        <v>2042</v>
      </c>
      <c r="C910">
        <v>0.13264699999999999</v>
      </c>
      <c r="D910" s="16">
        <v>1.75E-6</v>
      </c>
      <c r="E910">
        <v>9.2929999999999992E-3</v>
      </c>
      <c r="F910" s="16">
        <v>3.4400000000000001E-7</v>
      </c>
      <c r="G910">
        <v>0.05</v>
      </c>
      <c r="H910">
        <v>1.17E-5</v>
      </c>
      <c r="I910">
        <v>0.92</v>
      </c>
      <c r="J910" s="16">
        <v>1.8199999999999999E-5</v>
      </c>
    </row>
    <row r="911" spans="1:10" x14ac:dyDescent="0.35">
      <c r="A911">
        <v>600</v>
      </c>
      <c r="B911">
        <v>2043</v>
      </c>
      <c r="C911">
        <v>0.13264699999999999</v>
      </c>
      <c r="D911" s="16">
        <v>1.75E-6</v>
      </c>
      <c r="E911">
        <v>9.2929999999999992E-3</v>
      </c>
      <c r="F911" s="16">
        <v>3.4400000000000001E-7</v>
      </c>
      <c r="G911">
        <v>0.05</v>
      </c>
      <c r="H911">
        <v>1.17E-5</v>
      </c>
      <c r="I911">
        <v>0.92</v>
      </c>
      <c r="J911" s="16">
        <v>1.8199999999999999E-5</v>
      </c>
    </row>
    <row r="912" spans="1:10" x14ac:dyDescent="0.35">
      <c r="A912">
        <v>600</v>
      </c>
      <c r="B912">
        <v>2044</v>
      </c>
      <c r="C912">
        <v>0.13264699999999999</v>
      </c>
      <c r="D912" s="16">
        <v>1.75E-6</v>
      </c>
      <c r="E912">
        <v>9.2929999999999992E-3</v>
      </c>
      <c r="F912" s="16">
        <v>3.4400000000000001E-7</v>
      </c>
      <c r="G912">
        <v>0.05</v>
      </c>
      <c r="H912">
        <v>1.17E-5</v>
      </c>
      <c r="I912">
        <v>0.92</v>
      </c>
      <c r="J912" s="16">
        <v>1.8199999999999999E-5</v>
      </c>
    </row>
    <row r="913" spans="1:10" x14ac:dyDescent="0.35">
      <c r="A913">
        <v>600</v>
      </c>
      <c r="B913">
        <v>2045</v>
      </c>
      <c r="C913">
        <v>0.13264699999999999</v>
      </c>
      <c r="D913" s="16">
        <v>1.75E-6</v>
      </c>
      <c r="E913">
        <v>9.2929999999999992E-3</v>
      </c>
      <c r="F913" s="16">
        <v>3.4400000000000001E-7</v>
      </c>
      <c r="G913">
        <v>0.05</v>
      </c>
      <c r="H913">
        <v>1.17E-5</v>
      </c>
      <c r="I913">
        <v>0.92</v>
      </c>
      <c r="J913" s="16">
        <v>1.8199999999999999E-5</v>
      </c>
    </row>
    <row r="914" spans="1:10" x14ac:dyDescent="0.35">
      <c r="A914">
        <v>600</v>
      </c>
      <c r="B914">
        <v>2046</v>
      </c>
      <c r="C914">
        <v>0.13264699999999999</v>
      </c>
      <c r="D914" s="16">
        <v>1.75E-6</v>
      </c>
      <c r="E914">
        <v>9.2929999999999992E-3</v>
      </c>
      <c r="F914" s="16">
        <v>3.4400000000000001E-7</v>
      </c>
      <c r="G914">
        <v>0.05</v>
      </c>
      <c r="H914">
        <v>1.17E-5</v>
      </c>
      <c r="I914">
        <v>0.92</v>
      </c>
      <c r="J914" s="16">
        <v>1.8199999999999999E-5</v>
      </c>
    </row>
    <row r="915" spans="1:10" x14ac:dyDescent="0.35">
      <c r="A915">
        <v>600</v>
      </c>
      <c r="B915">
        <v>2047</v>
      </c>
      <c r="C915">
        <v>0.13264699999999999</v>
      </c>
      <c r="D915" s="16">
        <v>1.75E-6</v>
      </c>
      <c r="E915">
        <v>9.2929999999999992E-3</v>
      </c>
      <c r="F915" s="16">
        <v>3.4400000000000001E-7</v>
      </c>
      <c r="G915">
        <v>0.05</v>
      </c>
      <c r="H915">
        <v>1.17E-5</v>
      </c>
      <c r="I915">
        <v>0.92</v>
      </c>
      <c r="J915" s="16">
        <v>1.8199999999999999E-5</v>
      </c>
    </row>
    <row r="916" spans="1:10" x14ac:dyDescent="0.35">
      <c r="A916">
        <v>600</v>
      </c>
      <c r="B916">
        <v>2048</v>
      </c>
      <c r="C916">
        <v>0.13264699999999999</v>
      </c>
      <c r="D916" s="16">
        <v>1.75E-6</v>
      </c>
      <c r="E916">
        <v>9.2929999999999992E-3</v>
      </c>
      <c r="F916" s="16">
        <v>3.4400000000000001E-7</v>
      </c>
      <c r="G916">
        <v>0.05</v>
      </c>
      <c r="H916">
        <v>1.17E-5</v>
      </c>
      <c r="I916">
        <v>0.92</v>
      </c>
      <c r="J916" s="16">
        <v>1.8199999999999999E-5</v>
      </c>
    </row>
    <row r="917" spans="1:10" x14ac:dyDescent="0.35">
      <c r="A917">
        <v>600</v>
      </c>
      <c r="B917">
        <v>2049</v>
      </c>
      <c r="C917">
        <v>0.13264699999999999</v>
      </c>
      <c r="D917" s="16">
        <v>1.75E-6</v>
      </c>
      <c r="E917">
        <v>9.2929999999999992E-3</v>
      </c>
      <c r="F917" s="16">
        <v>3.4400000000000001E-7</v>
      </c>
      <c r="G917">
        <v>0.05</v>
      </c>
      <c r="H917">
        <v>1.17E-5</v>
      </c>
      <c r="I917">
        <v>0.92</v>
      </c>
      <c r="J917" s="16">
        <v>1.8199999999999999E-5</v>
      </c>
    </row>
    <row r="918" spans="1:10" x14ac:dyDescent="0.35">
      <c r="A918">
        <v>600</v>
      </c>
      <c r="B918">
        <v>2050</v>
      </c>
      <c r="C918">
        <v>0.13264699999999999</v>
      </c>
      <c r="D918" s="16">
        <v>1.75E-6</v>
      </c>
      <c r="E918">
        <v>9.2929999999999992E-3</v>
      </c>
      <c r="F918" s="16">
        <v>3.4400000000000001E-7</v>
      </c>
      <c r="G918">
        <v>0.05</v>
      </c>
      <c r="H918">
        <v>1.17E-5</v>
      </c>
      <c r="I918">
        <v>0.92</v>
      </c>
      <c r="J918" s="16">
        <v>1.8199999999999999E-5</v>
      </c>
    </row>
    <row r="919" spans="1:10" x14ac:dyDescent="0.35">
      <c r="A919">
        <v>750</v>
      </c>
      <c r="B919">
        <v>1920</v>
      </c>
      <c r="C919">
        <v>11</v>
      </c>
      <c r="D919">
        <v>1.83E-4</v>
      </c>
      <c r="E919">
        <v>0.53</v>
      </c>
      <c r="F919" s="16">
        <v>2.8099999999999999E-5</v>
      </c>
      <c r="G919">
        <v>0.9</v>
      </c>
      <c r="H919">
        <v>3.1399999999999998E-5</v>
      </c>
      <c r="I919">
        <v>4.2</v>
      </c>
      <c r="J919">
        <v>8.3199999999999995E-4</v>
      </c>
    </row>
    <row r="920" spans="1:10" x14ac:dyDescent="0.35">
      <c r="A920">
        <v>750</v>
      </c>
      <c r="B920">
        <v>1921</v>
      </c>
      <c r="C920">
        <v>11</v>
      </c>
      <c r="D920">
        <v>1.83E-4</v>
      </c>
      <c r="E920">
        <v>0.53</v>
      </c>
      <c r="F920" s="16">
        <v>2.8099999999999999E-5</v>
      </c>
      <c r="G920">
        <v>0.9</v>
      </c>
      <c r="H920">
        <v>3.1399999999999998E-5</v>
      </c>
      <c r="I920">
        <v>4.2</v>
      </c>
      <c r="J920">
        <v>8.3199999999999995E-4</v>
      </c>
    </row>
    <row r="921" spans="1:10" x14ac:dyDescent="0.35">
      <c r="A921">
        <v>750</v>
      </c>
      <c r="B921">
        <v>1922</v>
      </c>
      <c r="C921">
        <v>11</v>
      </c>
      <c r="D921">
        <v>1.83E-4</v>
      </c>
      <c r="E921">
        <v>0.53</v>
      </c>
      <c r="F921" s="16">
        <v>2.8099999999999999E-5</v>
      </c>
      <c r="G921">
        <v>0.9</v>
      </c>
      <c r="H921">
        <v>3.1399999999999998E-5</v>
      </c>
      <c r="I921">
        <v>4.2</v>
      </c>
      <c r="J921">
        <v>8.3199999999999995E-4</v>
      </c>
    </row>
    <row r="922" spans="1:10" x14ac:dyDescent="0.35">
      <c r="A922">
        <v>750</v>
      </c>
      <c r="B922">
        <v>1923</v>
      </c>
      <c r="C922">
        <v>11</v>
      </c>
      <c r="D922">
        <v>1.83E-4</v>
      </c>
      <c r="E922">
        <v>0.53</v>
      </c>
      <c r="F922" s="16">
        <v>2.8099999999999999E-5</v>
      </c>
      <c r="G922">
        <v>0.9</v>
      </c>
      <c r="H922">
        <v>3.1399999999999998E-5</v>
      </c>
      <c r="I922">
        <v>4.2</v>
      </c>
      <c r="J922">
        <v>8.3199999999999995E-4</v>
      </c>
    </row>
    <row r="923" spans="1:10" x14ac:dyDescent="0.35">
      <c r="A923">
        <v>750</v>
      </c>
      <c r="B923">
        <v>1924</v>
      </c>
      <c r="C923">
        <v>11</v>
      </c>
      <c r="D923">
        <v>1.83E-4</v>
      </c>
      <c r="E923">
        <v>0.53</v>
      </c>
      <c r="F923" s="16">
        <v>2.8099999999999999E-5</v>
      </c>
      <c r="G923">
        <v>0.9</v>
      </c>
      <c r="H923">
        <v>3.1399999999999998E-5</v>
      </c>
      <c r="I923">
        <v>4.2</v>
      </c>
      <c r="J923">
        <v>8.3199999999999995E-4</v>
      </c>
    </row>
    <row r="924" spans="1:10" x14ac:dyDescent="0.35">
      <c r="A924">
        <v>750</v>
      </c>
      <c r="B924">
        <v>1925</v>
      </c>
      <c r="C924">
        <v>11</v>
      </c>
      <c r="D924">
        <v>1.83E-4</v>
      </c>
      <c r="E924">
        <v>0.53</v>
      </c>
      <c r="F924" s="16">
        <v>2.8099999999999999E-5</v>
      </c>
      <c r="G924">
        <v>0.9</v>
      </c>
      <c r="H924">
        <v>3.1399999999999998E-5</v>
      </c>
      <c r="I924">
        <v>4.2</v>
      </c>
      <c r="J924">
        <v>8.3199999999999995E-4</v>
      </c>
    </row>
    <row r="925" spans="1:10" x14ac:dyDescent="0.35">
      <c r="A925">
        <v>750</v>
      </c>
      <c r="B925">
        <v>1926</v>
      </c>
      <c r="C925">
        <v>11</v>
      </c>
      <c r="D925">
        <v>1.83E-4</v>
      </c>
      <c r="E925">
        <v>0.53</v>
      </c>
      <c r="F925" s="16">
        <v>2.8099999999999999E-5</v>
      </c>
      <c r="G925">
        <v>0.9</v>
      </c>
      <c r="H925">
        <v>3.1399999999999998E-5</v>
      </c>
      <c r="I925">
        <v>4.2</v>
      </c>
      <c r="J925">
        <v>8.3199999999999995E-4</v>
      </c>
    </row>
    <row r="926" spans="1:10" x14ac:dyDescent="0.35">
      <c r="A926">
        <v>750</v>
      </c>
      <c r="B926">
        <v>1927</v>
      </c>
      <c r="C926">
        <v>11</v>
      </c>
      <c r="D926">
        <v>1.83E-4</v>
      </c>
      <c r="E926">
        <v>0.53</v>
      </c>
      <c r="F926" s="16">
        <v>2.8099999999999999E-5</v>
      </c>
      <c r="G926">
        <v>0.9</v>
      </c>
      <c r="H926">
        <v>3.1399999999999998E-5</v>
      </c>
      <c r="I926">
        <v>4.2</v>
      </c>
      <c r="J926">
        <v>8.3199999999999995E-4</v>
      </c>
    </row>
    <row r="927" spans="1:10" x14ac:dyDescent="0.35">
      <c r="A927">
        <v>750</v>
      </c>
      <c r="B927">
        <v>1928</v>
      </c>
      <c r="C927">
        <v>11</v>
      </c>
      <c r="D927">
        <v>1.83E-4</v>
      </c>
      <c r="E927">
        <v>0.53</v>
      </c>
      <c r="F927" s="16">
        <v>2.8099999999999999E-5</v>
      </c>
      <c r="G927">
        <v>0.9</v>
      </c>
      <c r="H927">
        <v>3.1399999999999998E-5</v>
      </c>
      <c r="I927">
        <v>4.2</v>
      </c>
      <c r="J927">
        <v>8.3199999999999995E-4</v>
      </c>
    </row>
    <row r="928" spans="1:10" x14ac:dyDescent="0.35">
      <c r="A928">
        <v>750</v>
      </c>
      <c r="B928">
        <v>1929</v>
      </c>
      <c r="C928">
        <v>11</v>
      </c>
      <c r="D928">
        <v>1.83E-4</v>
      </c>
      <c r="E928">
        <v>0.53</v>
      </c>
      <c r="F928" s="16">
        <v>2.8099999999999999E-5</v>
      </c>
      <c r="G928">
        <v>0.9</v>
      </c>
      <c r="H928">
        <v>3.1399999999999998E-5</v>
      </c>
      <c r="I928">
        <v>4.2</v>
      </c>
      <c r="J928">
        <v>8.3199999999999995E-4</v>
      </c>
    </row>
    <row r="929" spans="1:10" x14ac:dyDescent="0.35">
      <c r="A929">
        <v>750</v>
      </c>
      <c r="B929">
        <v>1930</v>
      </c>
      <c r="C929">
        <v>11</v>
      </c>
      <c r="D929">
        <v>1.83E-4</v>
      </c>
      <c r="E929">
        <v>0.53</v>
      </c>
      <c r="F929" s="16">
        <v>2.8099999999999999E-5</v>
      </c>
      <c r="G929">
        <v>0.9</v>
      </c>
      <c r="H929">
        <v>3.1399999999999998E-5</v>
      </c>
      <c r="I929">
        <v>4.2</v>
      </c>
      <c r="J929">
        <v>8.3199999999999995E-4</v>
      </c>
    </row>
    <row r="930" spans="1:10" x14ac:dyDescent="0.35">
      <c r="A930">
        <v>750</v>
      </c>
      <c r="B930">
        <v>1931</v>
      </c>
      <c r="C930">
        <v>11</v>
      </c>
      <c r="D930">
        <v>1.83E-4</v>
      </c>
      <c r="E930">
        <v>0.53</v>
      </c>
      <c r="F930" s="16">
        <v>2.8099999999999999E-5</v>
      </c>
      <c r="G930">
        <v>0.9</v>
      </c>
      <c r="H930">
        <v>3.1399999999999998E-5</v>
      </c>
      <c r="I930">
        <v>4.2</v>
      </c>
      <c r="J930">
        <v>8.3199999999999995E-4</v>
      </c>
    </row>
    <row r="931" spans="1:10" x14ac:dyDescent="0.35">
      <c r="A931">
        <v>750</v>
      </c>
      <c r="B931">
        <v>1932</v>
      </c>
      <c r="C931">
        <v>11</v>
      </c>
      <c r="D931">
        <v>1.83E-4</v>
      </c>
      <c r="E931">
        <v>0.53</v>
      </c>
      <c r="F931" s="16">
        <v>2.8099999999999999E-5</v>
      </c>
      <c r="G931">
        <v>0.9</v>
      </c>
      <c r="H931">
        <v>3.1399999999999998E-5</v>
      </c>
      <c r="I931">
        <v>4.2</v>
      </c>
      <c r="J931">
        <v>8.3199999999999995E-4</v>
      </c>
    </row>
    <row r="932" spans="1:10" x14ac:dyDescent="0.35">
      <c r="A932">
        <v>750</v>
      </c>
      <c r="B932">
        <v>1933</v>
      </c>
      <c r="C932">
        <v>11</v>
      </c>
      <c r="D932">
        <v>1.83E-4</v>
      </c>
      <c r="E932">
        <v>0.53</v>
      </c>
      <c r="F932" s="16">
        <v>2.8099999999999999E-5</v>
      </c>
      <c r="G932">
        <v>0.9</v>
      </c>
      <c r="H932">
        <v>3.1399999999999998E-5</v>
      </c>
      <c r="I932">
        <v>4.2</v>
      </c>
      <c r="J932">
        <v>8.3199999999999995E-4</v>
      </c>
    </row>
    <row r="933" spans="1:10" x14ac:dyDescent="0.35">
      <c r="A933">
        <v>750</v>
      </c>
      <c r="B933">
        <v>1934</v>
      </c>
      <c r="C933">
        <v>11</v>
      </c>
      <c r="D933">
        <v>1.83E-4</v>
      </c>
      <c r="E933">
        <v>0.53</v>
      </c>
      <c r="F933" s="16">
        <v>2.8099999999999999E-5</v>
      </c>
      <c r="G933">
        <v>0.9</v>
      </c>
      <c r="H933">
        <v>3.1399999999999998E-5</v>
      </c>
      <c r="I933">
        <v>4.2</v>
      </c>
      <c r="J933">
        <v>8.3199999999999995E-4</v>
      </c>
    </row>
    <row r="934" spans="1:10" x14ac:dyDescent="0.35">
      <c r="A934">
        <v>750</v>
      </c>
      <c r="B934">
        <v>1935</v>
      </c>
      <c r="C934">
        <v>11</v>
      </c>
      <c r="D934">
        <v>1.83E-4</v>
      </c>
      <c r="E934">
        <v>0.53</v>
      </c>
      <c r="F934" s="16">
        <v>2.8099999999999999E-5</v>
      </c>
      <c r="G934">
        <v>0.9</v>
      </c>
      <c r="H934">
        <v>3.1399999999999998E-5</v>
      </c>
      <c r="I934">
        <v>4.2</v>
      </c>
      <c r="J934">
        <v>8.3199999999999995E-4</v>
      </c>
    </row>
    <row r="935" spans="1:10" x14ac:dyDescent="0.35">
      <c r="A935">
        <v>750</v>
      </c>
      <c r="B935">
        <v>1936</v>
      </c>
      <c r="C935">
        <v>11</v>
      </c>
      <c r="D935">
        <v>1.83E-4</v>
      </c>
      <c r="E935">
        <v>0.53</v>
      </c>
      <c r="F935" s="16">
        <v>2.8099999999999999E-5</v>
      </c>
      <c r="G935">
        <v>0.9</v>
      </c>
      <c r="H935">
        <v>3.1399999999999998E-5</v>
      </c>
      <c r="I935">
        <v>4.2</v>
      </c>
      <c r="J935">
        <v>8.3199999999999995E-4</v>
      </c>
    </row>
    <row r="936" spans="1:10" x14ac:dyDescent="0.35">
      <c r="A936">
        <v>750</v>
      </c>
      <c r="B936">
        <v>1937</v>
      </c>
      <c r="C936">
        <v>11</v>
      </c>
      <c r="D936">
        <v>1.83E-4</v>
      </c>
      <c r="E936">
        <v>0.53</v>
      </c>
      <c r="F936" s="16">
        <v>2.8099999999999999E-5</v>
      </c>
      <c r="G936">
        <v>0.9</v>
      </c>
      <c r="H936">
        <v>3.1399999999999998E-5</v>
      </c>
      <c r="I936">
        <v>4.2</v>
      </c>
      <c r="J936">
        <v>8.3199999999999995E-4</v>
      </c>
    </row>
    <row r="937" spans="1:10" x14ac:dyDescent="0.35">
      <c r="A937">
        <v>750</v>
      </c>
      <c r="B937">
        <v>1938</v>
      </c>
      <c r="C937">
        <v>11</v>
      </c>
      <c r="D937">
        <v>1.83E-4</v>
      </c>
      <c r="E937">
        <v>0.53</v>
      </c>
      <c r="F937" s="16">
        <v>2.8099999999999999E-5</v>
      </c>
      <c r="G937">
        <v>0.9</v>
      </c>
      <c r="H937">
        <v>3.1399999999999998E-5</v>
      </c>
      <c r="I937">
        <v>4.2</v>
      </c>
      <c r="J937">
        <v>8.3199999999999995E-4</v>
      </c>
    </row>
    <row r="938" spans="1:10" x14ac:dyDescent="0.35">
      <c r="A938">
        <v>750</v>
      </c>
      <c r="B938">
        <v>1939</v>
      </c>
      <c r="C938">
        <v>11</v>
      </c>
      <c r="D938">
        <v>1.83E-4</v>
      </c>
      <c r="E938">
        <v>0.53</v>
      </c>
      <c r="F938" s="16">
        <v>2.8099999999999999E-5</v>
      </c>
      <c r="G938">
        <v>0.9</v>
      </c>
      <c r="H938">
        <v>3.1399999999999998E-5</v>
      </c>
      <c r="I938">
        <v>4.2</v>
      </c>
      <c r="J938">
        <v>8.3199999999999995E-4</v>
      </c>
    </row>
    <row r="939" spans="1:10" x14ac:dyDescent="0.35">
      <c r="A939">
        <v>750</v>
      </c>
      <c r="B939">
        <v>1940</v>
      </c>
      <c r="C939">
        <v>11</v>
      </c>
      <c r="D939">
        <v>1.83E-4</v>
      </c>
      <c r="E939">
        <v>0.53</v>
      </c>
      <c r="F939" s="16">
        <v>2.8099999999999999E-5</v>
      </c>
      <c r="G939">
        <v>0.9</v>
      </c>
      <c r="H939">
        <v>3.1399999999999998E-5</v>
      </c>
      <c r="I939">
        <v>4.2</v>
      </c>
      <c r="J939">
        <v>8.3199999999999995E-4</v>
      </c>
    </row>
    <row r="940" spans="1:10" x14ac:dyDescent="0.35">
      <c r="A940">
        <v>750</v>
      </c>
      <c r="B940">
        <v>1941</v>
      </c>
      <c r="C940">
        <v>11</v>
      </c>
      <c r="D940">
        <v>1.83E-4</v>
      </c>
      <c r="E940">
        <v>0.53</v>
      </c>
      <c r="F940" s="16">
        <v>2.8099999999999999E-5</v>
      </c>
      <c r="G940">
        <v>0.9</v>
      </c>
      <c r="H940">
        <v>3.1399999999999998E-5</v>
      </c>
      <c r="I940">
        <v>4.2</v>
      </c>
      <c r="J940">
        <v>8.3199999999999995E-4</v>
      </c>
    </row>
    <row r="941" spans="1:10" x14ac:dyDescent="0.35">
      <c r="A941">
        <v>750</v>
      </c>
      <c r="B941">
        <v>1942</v>
      </c>
      <c r="C941">
        <v>11</v>
      </c>
      <c r="D941">
        <v>1.83E-4</v>
      </c>
      <c r="E941">
        <v>0.53</v>
      </c>
      <c r="F941" s="16">
        <v>2.8099999999999999E-5</v>
      </c>
      <c r="G941">
        <v>0.9</v>
      </c>
      <c r="H941">
        <v>3.1399999999999998E-5</v>
      </c>
      <c r="I941">
        <v>4.2</v>
      </c>
      <c r="J941">
        <v>8.3199999999999995E-4</v>
      </c>
    </row>
    <row r="942" spans="1:10" x14ac:dyDescent="0.35">
      <c r="A942">
        <v>750</v>
      </c>
      <c r="B942">
        <v>1943</v>
      </c>
      <c r="C942">
        <v>11</v>
      </c>
      <c r="D942">
        <v>1.83E-4</v>
      </c>
      <c r="E942">
        <v>0.53</v>
      </c>
      <c r="F942" s="16">
        <v>2.8099999999999999E-5</v>
      </c>
      <c r="G942">
        <v>0.9</v>
      </c>
      <c r="H942">
        <v>3.1399999999999998E-5</v>
      </c>
      <c r="I942">
        <v>4.2</v>
      </c>
      <c r="J942">
        <v>8.3199999999999995E-4</v>
      </c>
    </row>
    <row r="943" spans="1:10" x14ac:dyDescent="0.35">
      <c r="A943">
        <v>750</v>
      </c>
      <c r="B943">
        <v>1944</v>
      </c>
      <c r="C943">
        <v>11</v>
      </c>
      <c r="D943">
        <v>1.83E-4</v>
      </c>
      <c r="E943">
        <v>0.53</v>
      </c>
      <c r="F943" s="16">
        <v>2.8099999999999999E-5</v>
      </c>
      <c r="G943">
        <v>0.9</v>
      </c>
      <c r="H943">
        <v>3.1399999999999998E-5</v>
      </c>
      <c r="I943">
        <v>4.2</v>
      </c>
      <c r="J943">
        <v>8.3199999999999995E-4</v>
      </c>
    </row>
    <row r="944" spans="1:10" x14ac:dyDescent="0.35">
      <c r="A944">
        <v>750</v>
      </c>
      <c r="B944">
        <v>1945</v>
      </c>
      <c r="C944">
        <v>11</v>
      </c>
      <c r="D944">
        <v>1.83E-4</v>
      </c>
      <c r="E944">
        <v>0.53</v>
      </c>
      <c r="F944" s="16">
        <v>2.8099999999999999E-5</v>
      </c>
      <c r="G944">
        <v>0.9</v>
      </c>
      <c r="H944">
        <v>3.1399999999999998E-5</v>
      </c>
      <c r="I944">
        <v>4.2</v>
      </c>
      <c r="J944">
        <v>8.3199999999999995E-4</v>
      </c>
    </row>
    <row r="945" spans="1:10" x14ac:dyDescent="0.35">
      <c r="A945">
        <v>750</v>
      </c>
      <c r="B945">
        <v>1946</v>
      </c>
      <c r="C945">
        <v>11</v>
      </c>
      <c r="D945">
        <v>1.83E-4</v>
      </c>
      <c r="E945">
        <v>0.53</v>
      </c>
      <c r="F945" s="16">
        <v>2.8099999999999999E-5</v>
      </c>
      <c r="G945">
        <v>0.9</v>
      </c>
      <c r="H945">
        <v>3.1399999999999998E-5</v>
      </c>
      <c r="I945">
        <v>4.2</v>
      </c>
      <c r="J945">
        <v>8.3199999999999995E-4</v>
      </c>
    </row>
    <row r="946" spans="1:10" x14ac:dyDescent="0.35">
      <c r="A946">
        <v>750</v>
      </c>
      <c r="B946">
        <v>1947</v>
      </c>
      <c r="C946">
        <v>11</v>
      </c>
      <c r="D946">
        <v>1.83E-4</v>
      </c>
      <c r="E946">
        <v>0.53</v>
      </c>
      <c r="F946" s="16">
        <v>2.8099999999999999E-5</v>
      </c>
      <c r="G946">
        <v>0.9</v>
      </c>
      <c r="H946">
        <v>3.1399999999999998E-5</v>
      </c>
      <c r="I946">
        <v>4.2</v>
      </c>
      <c r="J946">
        <v>8.3199999999999995E-4</v>
      </c>
    </row>
    <row r="947" spans="1:10" x14ac:dyDescent="0.35">
      <c r="A947">
        <v>750</v>
      </c>
      <c r="B947">
        <v>1948</v>
      </c>
      <c r="C947">
        <v>11</v>
      </c>
      <c r="D947">
        <v>1.83E-4</v>
      </c>
      <c r="E947">
        <v>0.53</v>
      </c>
      <c r="F947" s="16">
        <v>2.8099999999999999E-5</v>
      </c>
      <c r="G947">
        <v>0.9</v>
      </c>
      <c r="H947">
        <v>3.1399999999999998E-5</v>
      </c>
      <c r="I947">
        <v>4.2</v>
      </c>
      <c r="J947">
        <v>8.3199999999999995E-4</v>
      </c>
    </row>
    <row r="948" spans="1:10" x14ac:dyDescent="0.35">
      <c r="A948">
        <v>750</v>
      </c>
      <c r="B948">
        <v>1949</v>
      </c>
      <c r="C948">
        <v>11</v>
      </c>
      <c r="D948">
        <v>1.83E-4</v>
      </c>
      <c r="E948">
        <v>0.53</v>
      </c>
      <c r="F948" s="16">
        <v>2.8099999999999999E-5</v>
      </c>
      <c r="G948">
        <v>0.9</v>
      </c>
      <c r="H948">
        <v>3.1399999999999998E-5</v>
      </c>
      <c r="I948">
        <v>4.2</v>
      </c>
      <c r="J948">
        <v>8.3199999999999995E-4</v>
      </c>
    </row>
    <row r="949" spans="1:10" x14ac:dyDescent="0.35">
      <c r="A949">
        <v>750</v>
      </c>
      <c r="B949">
        <v>1950</v>
      </c>
      <c r="C949">
        <v>11</v>
      </c>
      <c r="D949">
        <v>1.83E-4</v>
      </c>
      <c r="E949">
        <v>0.53</v>
      </c>
      <c r="F949" s="16">
        <v>2.8099999999999999E-5</v>
      </c>
      <c r="G949">
        <v>0.9</v>
      </c>
      <c r="H949">
        <v>3.1399999999999998E-5</v>
      </c>
      <c r="I949">
        <v>4.2</v>
      </c>
      <c r="J949">
        <v>8.3199999999999995E-4</v>
      </c>
    </row>
    <row r="950" spans="1:10" x14ac:dyDescent="0.35">
      <c r="A950">
        <v>750</v>
      </c>
      <c r="B950">
        <v>1951</v>
      </c>
      <c r="C950">
        <v>11</v>
      </c>
      <c r="D950">
        <v>1.83E-4</v>
      </c>
      <c r="E950">
        <v>0.53</v>
      </c>
      <c r="F950" s="16">
        <v>2.8099999999999999E-5</v>
      </c>
      <c r="G950">
        <v>0.9</v>
      </c>
      <c r="H950">
        <v>3.1399999999999998E-5</v>
      </c>
      <c r="I950">
        <v>4.2</v>
      </c>
      <c r="J950">
        <v>8.3199999999999995E-4</v>
      </c>
    </row>
    <row r="951" spans="1:10" x14ac:dyDescent="0.35">
      <c r="A951">
        <v>750</v>
      </c>
      <c r="B951">
        <v>1952</v>
      </c>
      <c r="C951">
        <v>11</v>
      </c>
      <c r="D951">
        <v>1.83E-4</v>
      </c>
      <c r="E951">
        <v>0.53</v>
      </c>
      <c r="F951" s="16">
        <v>2.8099999999999999E-5</v>
      </c>
      <c r="G951">
        <v>0.9</v>
      </c>
      <c r="H951">
        <v>3.1399999999999998E-5</v>
      </c>
      <c r="I951">
        <v>4.2</v>
      </c>
      <c r="J951">
        <v>8.3199999999999995E-4</v>
      </c>
    </row>
    <row r="952" spans="1:10" x14ac:dyDescent="0.35">
      <c r="A952">
        <v>750</v>
      </c>
      <c r="B952">
        <v>1953</v>
      </c>
      <c r="C952">
        <v>11</v>
      </c>
      <c r="D952">
        <v>1.83E-4</v>
      </c>
      <c r="E952">
        <v>0.53</v>
      </c>
      <c r="F952" s="16">
        <v>2.8099999999999999E-5</v>
      </c>
      <c r="G952">
        <v>0.9</v>
      </c>
      <c r="H952">
        <v>3.1399999999999998E-5</v>
      </c>
      <c r="I952">
        <v>4.2</v>
      </c>
      <c r="J952">
        <v>8.3199999999999995E-4</v>
      </c>
    </row>
    <row r="953" spans="1:10" x14ac:dyDescent="0.35">
      <c r="A953">
        <v>750</v>
      </c>
      <c r="B953">
        <v>1954</v>
      </c>
      <c r="C953">
        <v>11</v>
      </c>
      <c r="D953">
        <v>1.83E-4</v>
      </c>
      <c r="E953">
        <v>0.53</v>
      </c>
      <c r="F953" s="16">
        <v>2.8099999999999999E-5</v>
      </c>
      <c r="G953">
        <v>0.9</v>
      </c>
      <c r="H953">
        <v>3.1399999999999998E-5</v>
      </c>
      <c r="I953">
        <v>4.2</v>
      </c>
      <c r="J953">
        <v>8.3199999999999995E-4</v>
      </c>
    </row>
    <row r="954" spans="1:10" x14ac:dyDescent="0.35">
      <c r="A954">
        <v>750</v>
      </c>
      <c r="B954">
        <v>1955</v>
      </c>
      <c r="C954">
        <v>11</v>
      </c>
      <c r="D954">
        <v>1.83E-4</v>
      </c>
      <c r="E954">
        <v>0.53</v>
      </c>
      <c r="F954" s="16">
        <v>2.8099999999999999E-5</v>
      </c>
      <c r="G954">
        <v>0.9</v>
      </c>
      <c r="H954">
        <v>3.1399999999999998E-5</v>
      </c>
      <c r="I954">
        <v>4.2</v>
      </c>
      <c r="J954">
        <v>8.3199999999999995E-4</v>
      </c>
    </row>
    <row r="955" spans="1:10" x14ac:dyDescent="0.35">
      <c r="A955">
        <v>750</v>
      </c>
      <c r="B955">
        <v>1956</v>
      </c>
      <c r="C955">
        <v>11</v>
      </c>
      <c r="D955">
        <v>1.83E-4</v>
      </c>
      <c r="E955">
        <v>0.53</v>
      </c>
      <c r="F955" s="16">
        <v>2.8099999999999999E-5</v>
      </c>
      <c r="G955">
        <v>0.9</v>
      </c>
      <c r="H955">
        <v>3.1399999999999998E-5</v>
      </c>
      <c r="I955">
        <v>4.2</v>
      </c>
      <c r="J955">
        <v>8.3199999999999995E-4</v>
      </c>
    </row>
    <row r="956" spans="1:10" x14ac:dyDescent="0.35">
      <c r="A956">
        <v>750</v>
      </c>
      <c r="B956">
        <v>1957</v>
      </c>
      <c r="C956">
        <v>11</v>
      </c>
      <c r="D956">
        <v>1.83E-4</v>
      </c>
      <c r="E956">
        <v>0.53</v>
      </c>
      <c r="F956" s="16">
        <v>2.8099999999999999E-5</v>
      </c>
      <c r="G956">
        <v>0.9</v>
      </c>
      <c r="H956">
        <v>3.1399999999999998E-5</v>
      </c>
      <c r="I956">
        <v>4.2</v>
      </c>
      <c r="J956">
        <v>8.3199999999999995E-4</v>
      </c>
    </row>
    <row r="957" spans="1:10" x14ac:dyDescent="0.35">
      <c r="A957">
        <v>750</v>
      </c>
      <c r="B957">
        <v>1958</v>
      </c>
      <c r="C957">
        <v>11</v>
      </c>
      <c r="D957">
        <v>1.83E-4</v>
      </c>
      <c r="E957">
        <v>0.53</v>
      </c>
      <c r="F957" s="16">
        <v>2.8099999999999999E-5</v>
      </c>
      <c r="G957">
        <v>0.9</v>
      </c>
      <c r="H957">
        <v>3.1399999999999998E-5</v>
      </c>
      <c r="I957">
        <v>4.2</v>
      </c>
      <c r="J957">
        <v>8.3199999999999995E-4</v>
      </c>
    </row>
    <row r="958" spans="1:10" x14ac:dyDescent="0.35">
      <c r="A958">
        <v>750</v>
      </c>
      <c r="B958">
        <v>1959</v>
      </c>
      <c r="C958">
        <v>11</v>
      </c>
      <c r="D958">
        <v>1.83E-4</v>
      </c>
      <c r="E958">
        <v>0.53</v>
      </c>
      <c r="F958" s="16">
        <v>2.8099999999999999E-5</v>
      </c>
      <c r="G958">
        <v>0.9</v>
      </c>
      <c r="H958">
        <v>3.1399999999999998E-5</v>
      </c>
      <c r="I958">
        <v>4.2</v>
      </c>
      <c r="J958">
        <v>8.3199999999999995E-4</v>
      </c>
    </row>
    <row r="959" spans="1:10" x14ac:dyDescent="0.35">
      <c r="A959">
        <v>750</v>
      </c>
      <c r="B959">
        <v>1960</v>
      </c>
      <c r="C959">
        <v>11</v>
      </c>
      <c r="D959">
        <v>1.83E-4</v>
      </c>
      <c r="E959">
        <v>0.53</v>
      </c>
      <c r="F959" s="16">
        <v>2.8099999999999999E-5</v>
      </c>
      <c r="G959">
        <v>0.9</v>
      </c>
      <c r="H959">
        <v>3.1399999999999998E-5</v>
      </c>
      <c r="I959">
        <v>4.2</v>
      </c>
      <c r="J959">
        <v>8.3199999999999995E-4</v>
      </c>
    </row>
    <row r="960" spans="1:10" x14ac:dyDescent="0.35">
      <c r="A960">
        <v>750</v>
      </c>
      <c r="B960">
        <v>1961</v>
      </c>
      <c r="C960">
        <v>11</v>
      </c>
      <c r="D960">
        <v>1.83E-4</v>
      </c>
      <c r="E960">
        <v>0.53</v>
      </c>
      <c r="F960" s="16">
        <v>2.8099999999999999E-5</v>
      </c>
      <c r="G960">
        <v>0.9</v>
      </c>
      <c r="H960">
        <v>3.1399999999999998E-5</v>
      </c>
      <c r="I960">
        <v>4.2</v>
      </c>
      <c r="J960">
        <v>8.3199999999999995E-4</v>
      </c>
    </row>
    <row r="961" spans="1:10" x14ac:dyDescent="0.35">
      <c r="A961">
        <v>750</v>
      </c>
      <c r="B961">
        <v>1962</v>
      </c>
      <c r="C961">
        <v>11</v>
      </c>
      <c r="D961">
        <v>1.83E-4</v>
      </c>
      <c r="E961">
        <v>0.53</v>
      </c>
      <c r="F961" s="16">
        <v>2.8099999999999999E-5</v>
      </c>
      <c r="G961">
        <v>0.9</v>
      </c>
      <c r="H961">
        <v>3.1399999999999998E-5</v>
      </c>
      <c r="I961">
        <v>4.2</v>
      </c>
      <c r="J961">
        <v>8.3199999999999995E-4</v>
      </c>
    </row>
    <row r="962" spans="1:10" x14ac:dyDescent="0.35">
      <c r="A962">
        <v>750</v>
      </c>
      <c r="B962">
        <v>1963</v>
      </c>
      <c r="C962">
        <v>11</v>
      </c>
      <c r="D962">
        <v>1.83E-4</v>
      </c>
      <c r="E962">
        <v>0.53</v>
      </c>
      <c r="F962" s="16">
        <v>2.8099999999999999E-5</v>
      </c>
      <c r="G962">
        <v>0.9</v>
      </c>
      <c r="H962">
        <v>3.1399999999999998E-5</v>
      </c>
      <c r="I962">
        <v>4.2</v>
      </c>
      <c r="J962">
        <v>8.3199999999999995E-4</v>
      </c>
    </row>
    <row r="963" spans="1:10" x14ac:dyDescent="0.35">
      <c r="A963">
        <v>750</v>
      </c>
      <c r="B963">
        <v>1964</v>
      </c>
      <c r="C963">
        <v>11</v>
      </c>
      <c r="D963">
        <v>1.83E-4</v>
      </c>
      <c r="E963">
        <v>0.53</v>
      </c>
      <c r="F963" s="16">
        <v>2.8099999999999999E-5</v>
      </c>
      <c r="G963">
        <v>0.9</v>
      </c>
      <c r="H963">
        <v>3.1399999999999998E-5</v>
      </c>
      <c r="I963">
        <v>4.2</v>
      </c>
      <c r="J963">
        <v>8.3199999999999995E-4</v>
      </c>
    </row>
    <row r="964" spans="1:10" x14ac:dyDescent="0.35">
      <c r="A964">
        <v>750</v>
      </c>
      <c r="B964">
        <v>1965</v>
      </c>
      <c r="C964">
        <v>11</v>
      </c>
      <c r="D964">
        <v>1.83E-4</v>
      </c>
      <c r="E964">
        <v>0.53</v>
      </c>
      <c r="F964" s="16">
        <v>2.8099999999999999E-5</v>
      </c>
      <c r="G964">
        <v>0.9</v>
      </c>
      <c r="H964">
        <v>3.1399999999999998E-5</v>
      </c>
      <c r="I964">
        <v>4.2</v>
      </c>
      <c r="J964">
        <v>8.3199999999999995E-4</v>
      </c>
    </row>
    <row r="965" spans="1:10" x14ac:dyDescent="0.35">
      <c r="A965">
        <v>750</v>
      </c>
      <c r="B965">
        <v>1966</v>
      </c>
      <c r="C965">
        <v>11</v>
      </c>
      <c r="D965">
        <v>1.83E-4</v>
      </c>
      <c r="E965">
        <v>0.53</v>
      </c>
      <c r="F965" s="16">
        <v>2.8099999999999999E-5</v>
      </c>
      <c r="G965">
        <v>0.9</v>
      </c>
      <c r="H965">
        <v>3.1399999999999998E-5</v>
      </c>
      <c r="I965">
        <v>4.2</v>
      </c>
      <c r="J965">
        <v>8.3199999999999995E-4</v>
      </c>
    </row>
    <row r="966" spans="1:10" x14ac:dyDescent="0.35">
      <c r="A966">
        <v>750</v>
      </c>
      <c r="B966">
        <v>1967</v>
      </c>
      <c r="C966">
        <v>11</v>
      </c>
      <c r="D966">
        <v>1.83E-4</v>
      </c>
      <c r="E966">
        <v>0.53</v>
      </c>
      <c r="F966" s="16">
        <v>2.8099999999999999E-5</v>
      </c>
      <c r="G966">
        <v>0.9</v>
      </c>
      <c r="H966">
        <v>3.1399999999999998E-5</v>
      </c>
      <c r="I966">
        <v>4.2</v>
      </c>
      <c r="J966">
        <v>8.3199999999999995E-4</v>
      </c>
    </row>
    <row r="967" spans="1:10" x14ac:dyDescent="0.35">
      <c r="A967">
        <v>750</v>
      </c>
      <c r="B967">
        <v>1968</v>
      </c>
      <c r="C967">
        <v>11</v>
      </c>
      <c r="D967">
        <v>1.83E-4</v>
      </c>
      <c r="E967">
        <v>0.53</v>
      </c>
      <c r="F967" s="16">
        <v>2.8099999999999999E-5</v>
      </c>
      <c r="G967">
        <v>0.9</v>
      </c>
      <c r="H967">
        <v>3.1399999999999998E-5</v>
      </c>
      <c r="I967">
        <v>4.2</v>
      </c>
      <c r="J967">
        <v>8.3199999999999995E-4</v>
      </c>
    </row>
    <row r="968" spans="1:10" x14ac:dyDescent="0.35">
      <c r="A968">
        <v>750</v>
      </c>
      <c r="B968">
        <v>1969</v>
      </c>
      <c r="C968">
        <v>11</v>
      </c>
      <c r="D968">
        <v>1.83E-4</v>
      </c>
      <c r="E968">
        <v>0.53</v>
      </c>
      <c r="F968" s="16">
        <v>2.8099999999999999E-5</v>
      </c>
      <c r="G968">
        <v>0.9</v>
      </c>
      <c r="H968">
        <v>3.1399999999999998E-5</v>
      </c>
      <c r="I968">
        <v>4.2</v>
      </c>
      <c r="J968">
        <v>8.3199999999999995E-4</v>
      </c>
    </row>
    <row r="969" spans="1:10" x14ac:dyDescent="0.35">
      <c r="A969">
        <v>750</v>
      </c>
      <c r="B969">
        <v>1970</v>
      </c>
      <c r="C969">
        <v>11</v>
      </c>
      <c r="D969">
        <v>1.83E-4</v>
      </c>
      <c r="E969">
        <v>0.53</v>
      </c>
      <c r="F969" s="16">
        <v>2.8099999999999999E-5</v>
      </c>
      <c r="G969">
        <v>0.9</v>
      </c>
      <c r="H969">
        <v>3.1399999999999998E-5</v>
      </c>
      <c r="I969">
        <v>4.2</v>
      </c>
      <c r="J969">
        <v>8.3199999999999995E-4</v>
      </c>
    </row>
    <row r="970" spans="1:10" x14ac:dyDescent="0.35">
      <c r="A970">
        <v>750</v>
      </c>
      <c r="B970">
        <v>1971</v>
      </c>
      <c r="C970">
        <v>11</v>
      </c>
      <c r="D970">
        <v>1.83E-4</v>
      </c>
      <c r="E970">
        <v>0.53</v>
      </c>
      <c r="F970" s="16">
        <v>2.8099999999999999E-5</v>
      </c>
      <c r="G970">
        <v>0.9</v>
      </c>
      <c r="H970">
        <v>3.1399999999999998E-5</v>
      </c>
      <c r="I970">
        <v>4.2</v>
      </c>
      <c r="J970">
        <v>8.3199999999999995E-4</v>
      </c>
    </row>
    <row r="971" spans="1:10" x14ac:dyDescent="0.35">
      <c r="A971">
        <v>750</v>
      </c>
      <c r="B971">
        <v>1972</v>
      </c>
      <c r="C971">
        <v>11</v>
      </c>
      <c r="D971">
        <v>1.83E-4</v>
      </c>
      <c r="E971">
        <v>0.53</v>
      </c>
      <c r="F971" s="16">
        <v>2.8099999999999999E-5</v>
      </c>
      <c r="G971">
        <v>0.9</v>
      </c>
      <c r="H971">
        <v>3.1399999999999998E-5</v>
      </c>
      <c r="I971">
        <v>4.2</v>
      </c>
      <c r="J971">
        <v>8.3199999999999995E-4</v>
      </c>
    </row>
    <row r="972" spans="1:10" x14ac:dyDescent="0.35">
      <c r="A972">
        <v>750</v>
      </c>
      <c r="B972">
        <v>1973</v>
      </c>
      <c r="C972">
        <v>11</v>
      </c>
      <c r="D972">
        <v>1.83E-4</v>
      </c>
      <c r="E972">
        <v>0.53</v>
      </c>
      <c r="F972" s="16">
        <v>2.8099999999999999E-5</v>
      </c>
      <c r="G972">
        <v>0.9</v>
      </c>
      <c r="H972">
        <v>3.1399999999999998E-5</v>
      </c>
      <c r="I972">
        <v>4.2</v>
      </c>
      <c r="J972">
        <v>8.3199999999999995E-4</v>
      </c>
    </row>
    <row r="973" spans="1:10" x14ac:dyDescent="0.35">
      <c r="A973">
        <v>750</v>
      </c>
      <c r="B973">
        <v>1974</v>
      </c>
      <c r="C973">
        <v>11</v>
      </c>
      <c r="D973">
        <v>1.83E-4</v>
      </c>
      <c r="E973">
        <v>0.53</v>
      </c>
      <c r="F973" s="16">
        <v>2.8099999999999999E-5</v>
      </c>
      <c r="G973">
        <v>0.9</v>
      </c>
      <c r="H973">
        <v>3.1399999999999998E-5</v>
      </c>
      <c r="I973">
        <v>4.2</v>
      </c>
      <c r="J973">
        <v>8.3199999999999995E-4</v>
      </c>
    </row>
    <row r="974" spans="1:10" x14ac:dyDescent="0.35">
      <c r="A974">
        <v>750</v>
      </c>
      <c r="B974">
        <v>1975</v>
      </c>
      <c r="C974">
        <v>11</v>
      </c>
      <c r="D974">
        <v>1.83E-4</v>
      </c>
      <c r="E974">
        <v>0.53</v>
      </c>
      <c r="F974" s="16">
        <v>2.8099999999999999E-5</v>
      </c>
      <c r="G974">
        <v>0.9</v>
      </c>
      <c r="H974">
        <v>3.1399999999999998E-5</v>
      </c>
      <c r="I974">
        <v>4.2</v>
      </c>
      <c r="J974">
        <v>8.3199999999999995E-4</v>
      </c>
    </row>
    <row r="975" spans="1:10" x14ac:dyDescent="0.35">
      <c r="A975">
        <v>750</v>
      </c>
      <c r="B975">
        <v>1976</v>
      </c>
      <c r="C975">
        <v>11</v>
      </c>
      <c r="D975">
        <v>1.83E-4</v>
      </c>
      <c r="E975">
        <v>0.53</v>
      </c>
      <c r="F975" s="16">
        <v>2.8099999999999999E-5</v>
      </c>
      <c r="G975">
        <v>0.9</v>
      </c>
      <c r="H975">
        <v>3.1399999999999998E-5</v>
      </c>
      <c r="I975">
        <v>4.2</v>
      </c>
      <c r="J975">
        <v>8.3199999999999995E-4</v>
      </c>
    </row>
    <row r="976" spans="1:10" x14ac:dyDescent="0.35">
      <c r="A976">
        <v>750</v>
      </c>
      <c r="B976">
        <v>1977</v>
      </c>
      <c r="C976">
        <v>11</v>
      </c>
      <c r="D976">
        <v>1.83E-4</v>
      </c>
      <c r="E976">
        <v>0.53</v>
      </c>
      <c r="F976" s="16">
        <v>2.8099999999999999E-5</v>
      </c>
      <c r="G976">
        <v>0.9</v>
      </c>
      <c r="H976">
        <v>3.1399999999999998E-5</v>
      </c>
      <c r="I976">
        <v>4.2</v>
      </c>
      <c r="J976">
        <v>8.3199999999999995E-4</v>
      </c>
    </row>
    <row r="977" spans="1:10" x14ac:dyDescent="0.35">
      <c r="A977">
        <v>750</v>
      </c>
      <c r="B977">
        <v>1978</v>
      </c>
      <c r="C977">
        <v>11</v>
      </c>
      <c r="D977">
        <v>1.83E-4</v>
      </c>
      <c r="E977">
        <v>0.53</v>
      </c>
      <c r="F977" s="16">
        <v>2.8099999999999999E-5</v>
      </c>
      <c r="G977">
        <v>0.9</v>
      </c>
      <c r="H977">
        <v>3.1399999999999998E-5</v>
      </c>
      <c r="I977">
        <v>4.2</v>
      </c>
      <c r="J977">
        <v>8.3199999999999995E-4</v>
      </c>
    </row>
    <row r="978" spans="1:10" x14ac:dyDescent="0.35">
      <c r="A978">
        <v>750</v>
      </c>
      <c r="B978">
        <v>1979</v>
      </c>
      <c r="C978">
        <v>11</v>
      </c>
      <c r="D978">
        <v>1.83E-4</v>
      </c>
      <c r="E978">
        <v>0.53</v>
      </c>
      <c r="F978" s="16">
        <v>2.8099999999999999E-5</v>
      </c>
      <c r="G978">
        <v>0.9</v>
      </c>
      <c r="H978">
        <v>3.1399999999999998E-5</v>
      </c>
      <c r="I978">
        <v>4.2</v>
      </c>
      <c r="J978">
        <v>8.3199999999999995E-4</v>
      </c>
    </row>
    <row r="979" spans="1:10" x14ac:dyDescent="0.35">
      <c r="A979">
        <v>750</v>
      </c>
      <c r="B979">
        <v>1980</v>
      </c>
      <c r="C979">
        <v>11</v>
      </c>
      <c r="D979">
        <v>1.83E-4</v>
      </c>
      <c r="E979">
        <v>0.53</v>
      </c>
      <c r="F979" s="16">
        <v>2.8099999999999999E-5</v>
      </c>
      <c r="G979">
        <v>0.9</v>
      </c>
      <c r="H979">
        <v>3.1399999999999998E-5</v>
      </c>
      <c r="I979">
        <v>4.2</v>
      </c>
      <c r="J979">
        <v>8.3199999999999995E-4</v>
      </c>
    </row>
    <row r="980" spans="1:10" x14ac:dyDescent="0.35">
      <c r="A980">
        <v>750</v>
      </c>
      <c r="B980">
        <v>1981</v>
      </c>
      <c r="C980">
        <v>11</v>
      </c>
      <c r="D980">
        <v>1.83E-4</v>
      </c>
      <c r="E980">
        <v>0.53</v>
      </c>
      <c r="F980" s="16">
        <v>2.8099999999999999E-5</v>
      </c>
      <c r="G980">
        <v>0.9</v>
      </c>
      <c r="H980">
        <v>3.1399999999999998E-5</v>
      </c>
      <c r="I980">
        <v>4.2</v>
      </c>
      <c r="J980">
        <v>8.3199999999999995E-4</v>
      </c>
    </row>
    <row r="981" spans="1:10" x14ac:dyDescent="0.35">
      <c r="A981">
        <v>750</v>
      </c>
      <c r="B981">
        <v>1982</v>
      </c>
      <c r="C981">
        <v>11</v>
      </c>
      <c r="D981">
        <v>1.83E-4</v>
      </c>
      <c r="E981">
        <v>0.53</v>
      </c>
      <c r="F981" s="16">
        <v>2.8099999999999999E-5</v>
      </c>
      <c r="G981">
        <v>0.9</v>
      </c>
      <c r="H981">
        <v>3.1399999999999998E-5</v>
      </c>
      <c r="I981">
        <v>4.2</v>
      </c>
      <c r="J981">
        <v>8.3199999999999995E-4</v>
      </c>
    </row>
    <row r="982" spans="1:10" x14ac:dyDescent="0.35">
      <c r="A982">
        <v>750</v>
      </c>
      <c r="B982">
        <v>1983</v>
      </c>
      <c r="C982">
        <v>11</v>
      </c>
      <c r="D982">
        <v>1.83E-4</v>
      </c>
      <c r="E982">
        <v>0.53</v>
      </c>
      <c r="F982" s="16">
        <v>2.8099999999999999E-5</v>
      </c>
      <c r="G982">
        <v>0.9</v>
      </c>
      <c r="H982">
        <v>3.1399999999999998E-5</v>
      </c>
      <c r="I982">
        <v>4.2</v>
      </c>
      <c r="J982">
        <v>8.3199999999999995E-4</v>
      </c>
    </row>
    <row r="983" spans="1:10" x14ac:dyDescent="0.35">
      <c r="A983">
        <v>750</v>
      </c>
      <c r="B983">
        <v>1984</v>
      </c>
      <c r="C983">
        <v>11</v>
      </c>
      <c r="D983">
        <v>1.83E-4</v>
      </c>
      <c r="E983">
        <v>0.53</v>
      </c>
      <c r="F983" s="16">
        <v>2.8099999999999999E-5</v>
      </c>
      <c r="G983">
        <v>0.9</v>
      </c>
      <c r="H983">
        <v>3.1399999999999998E-5</v>
      </c>
      <c r="I983">
        <v>4.2</v>
      </c>
      <c r="J983">
        <v>8.3199999999999995E-4</v>
      </c>
    </row>
    <row r="984" spans="1:10" x14ac:dyDescent="0.35">
      <c r="A984">
        <v>750</v>
      </c>
      <c r="B984">
        <v>1985</v>
      </c>
      <c r="C984">
        <v>11</v>
      </c>
      <c r="D984">
        <v>1.83E-4</v>
      </c>
      <c r="E984">
        <v>0.53</v>
      </c>
      <c r="F984" s="16">
        <v>2.8099999999999999E-5</v>
      </c>
      <c r="G984">
        <v>0.84</v>
      </c>
      <c r="H984">
        <v>2.9300000000000001E-5</v>
      </c>
      <c r="I984">
        <v>4.0999999999999996</v>
      </c>
      <c r="J984">
        <v>8.12E-4</v>
      </c>
    </row>
    <row r="985" spans="1:10" x14ac:dyDescent="0.35">
      <c r="A985">
        <v>750</v>
      </c>
      <c r="B985">
        <v>1986</v>
      </c>
      <c r="C985">
        <v>11</v>
      </c>
      <c r="D985">
        <v>1.83E-4</v>
      </c>
      <c r="E985">
        <v>0.53</v>
      </c>
      <c r="F985" s="16">
        <v>2.8099999999999999E-5</v>
      </c>
      <c r="G985">
        <v>0.84</v>
      </c>
      <c r="H985">
        <v>2.9300000000000001E-5</v>
      </c>
      <c r="I985">
        <v>4.0999999999999996</v>
      </c>
      <c r="J985">
        <v>8.12E-4</v>
      </c>
    </row>
    <row r="986" spans="1:10" x14ac:dyDescent="0.35">
      <c r="A986">
        <v>750</v>
      </c>
      <c r="B986">
        <v>1987</v>
      </c>
      <c r="C986">
        <v>11</v>
      </c>
      <c r="D986">
        <v>1.83E-4</v>
      </c>
      <c r="E986">
        <v>0.53</v>
      </c>
      <c r="F986" s="16">
        <v>2.8099999999999999E-5</v>
      </c>
      <c r="G986">
        <v>0.84</v>
      </c>
      <c r="H986">
        <v>2.9300000000000001E-5</v>
      </c>
      <c r="I986">
        <v>4.0999999999999996</v>
      </c>
      <c r="J986">
        <v>8.12E-4</v>
      </c>
    </row>
    <row r="987" spans="1:10" x14ac:dyDescent="0.35">
      <c r="A987">
        <v>750</v>
      </c>
      <c r="B987">
        <v>1988</v>
      </c>
      <c r="C987">
        <v>7.338571</v>
      </c>
      <c r="D987">
        <v>1.22E-4</v>
      </c>
      <c r="E987">
        <v>0.37</v>
      </c>
      <c r="F987" s="16">
        <v>1.9700000000000001E-5</v>
      </c>
      <c r="G987">
        <v>0.68</v>
      </c>
      <c r="H987">
        <v>2.37E-5</v>
      </c>
      <c r="I987">
        <v>2.7</v>
      </c>
      <c r="J987" s="16">
        <v>5.3499999999999999E-5</v>
      </c>
    </row>
    <row r="988" spans="1:10" x14ac:dyDescent="0.35">
      <c r="A988">
        <v>750</v>
      </c>
      <c r="B988">
        <v>1989</v>
      </c>
      <c r="C988">
        <v>7.338571</v>
      </c>
      <c r="D988">
        <v>1.22E-4</v>
      </c>
      <c r="E988">
        <v>0.37</v>
      </c>
      <c r="F988" s="16">
        <v>1.9700000000000001E-5</v>
      </c>
      <c r="G988">
        <v>0.68</v>
      </c>
      <c r="H988">
        <v>2.37E-5</v>
      </c>
      <c r="I988">
        <v>2.7</v>
      </c>
      <c r="J988" s="16">
        <v>5.3499999999999999E-5</v>
      </c>
    </row>
    <row r="989" spans="1:10" x14ac:dyDescent="0.35">
      <c r="A989">
        <v>750</v>
      </c>
      <c r="B989">
        <v>1990</v>
      </c>
      <c r="C989">
        <v>7.338571</v>
      </c>
      <c r="D989">
        <v>1.22E-4</v>
      </c>
      <c r="E989">
        <v>0.37</v>
      </c>
      <c r="F989" s="16">
        <v>1.9700000000000001E-5</v>
      </c>
      <c r="G989">
        <v>0.68</v>
      </c>
      <c r="H989">
        <v>2.37E-5</v>
      </c>
      <c r="I989">
        <v>2.7</v>
      </c>
      <c r="J989" s="16">
        <v>5.3499999999999999E-5</v>
      </c>
    </row>
    <row r="990" spans="1:10" x14ac:dyDescent="0.35">
      <c r="A990">
        <v>750</v>
      </c>
      <c r="B990">
        <v>1991</v>
      </c>
      <c r="C990">
        <v>7.338571</v>
      </c>
      <c r="D990">
        <v>1.22E-4</v>
      </c>
      <c r="E990">
        <v>0.37</v>
      </c>
      <c r="F990" s="16">
        <v>1.9700000000000001E-5</v>
      </c>
      <c r="G990">
        <v>0.68</v>
      </c>
      <c r="H990">
        <v>2.37E-5</v>
      </c>
      <c r="I990">
        <v>2.7</v>
      </c>
      <c r="J990" s="16">
        <v>5.3499999999999999E-5</v>
      </c>
    </row>
    <row r="991" spans="1:10" x14ac:dyDescent="0.35">
      <c r="A991">
        <v>750</v>
      </c>
      <c r="B991">
        <v>1992</v>
      </c>
      <c r="C991">
        <v>7.338571</v>
      </c>
      <c r="D991">
        <v>1.22E-4</v>
      </c>
      <c r="E991">
        <v>0.37</v>
      </c>
      <c r="F991" s="16">
        <v>1.9700000000000001E-5</v>
      </c>
      <c r="G991">
        <v>0.68</v>
      </c>
      <c r="H991">
        <v>2.37E-5</v>
      </c>
      <c r="I991">
        <v>2.7</v>
      </c>
      <c r="J991" s="16">
        <v>5.3499999999999999E-5</v>
      </c>
    </row>
    <row r="992" spans="1:10" x14ac:dyDescent="0.35">
      <c r="A992">
        <v>750</v>
      </c>
      <c r="B992">
        <v>1993</v>
      </c>
      <c r="C992">
        <v>7.338571</v>
      </c>
      <c r="D992">
        <v>1.22E-4</v>
      </c>
      <c r="E992">
        <v>0.37</v>
      </c>
      <c r="F992" s="16">
        <v>1.9700000000000001E-5</v>
      </c>
      <c r="G992">
        <v>0.68</v>
      </c>
      <c r="H992">
        <v>2.37E-5</v>
      </c>
      <c r="I992">
        <v>2.7</v>
      </c>
      <c r="J992" s="16">
        <v>5.3499999999999999E-5</v>
      </c>
    </row>
    <row r="993" spans="1:10" x14ac:dyDescent="0.35">
      <c r="A993">
        <v>750</v>
      </c>
      <c r="B993">
        <v>1994</v>
      </c>
      <c r="C993">
        <v>7.338571</v>
      </c>
      <c r="D993">
        <v>1.22E-4</v>
      </c>
      <c r="E993">
        <v>0.37</v>
      </c>
      <c r="F993" s="16">
        <v>1.9700000000000001E-5</v>
      </c>
      <c r="G993">
        <v>0.68</v>
      </c>
      <c r="H993">
        <v>2.37E-5</v>
      </c>
      <c r="I993">
        <v>2.7</v>
      </c>
      <c r="J993" s="16">
        <v>5.3499999999999999E-5</v>
      </c>
    </row>
    <row r="994" spans="1:10" x14ac:dyDescent="0.35">
      <c r="A994">
        <v>750</v>
      </c>
      <c r="B994">
        <v>1995</v>
      </c>
      <c r="C994">
        <v>7.338571</v>
      </c>
      <c r="D994">
        <v>1.22E-4</v>
      </c>
      <c r="E994">
        <v>0.37</v>
      </c>
      <c r="F994" s="16">
        <v>1.9700000000000001E-5</v>
      </c>
      <c r="G994">
        <v>0.68</v>
      </c>
      <c r="H994">
        <v>2.37E-5</v>
      </c>
      <c r="I994">
        <v>2.7</v>
      </c>
      <c r="J994" s="16">
        <v>5.3499999999999999E-5</v>
      </c>
    </row>
    <row r="995" spans="1:10" x14ac:dyDescent="0.35">
      <c r="A995">
        <v>750</v>
      </c>
      <c r="B995">
        <v>1996</v>
      </c>
      <c r="C995">
        <v>6.0733110000000003</v>
      </c>
      <c r="D995">
        <v>1.01E-4</v>
      </c>
      <c r="E995">
        <v>0.19222500000000001</v>
      </c>
      <c r="F995" s="16">
        <v>1.0200000000000001E-5</v>
      </c>
      <c r="G995">
        <v>0.32</v>
      </c>
      <c r="H995">
        <v>1.1199999999999999E-5</v>
      </c>
      <c r="I995">
        <v>0.92</v>
      </c>
      <c r="J995" s="16">
        <v>1.8199999999999999E-5</v>
      </c>
    </row>
    <row r="996" spans="1:10" x14ac:dyDescent="0.35">
      <c r="A996">
        <v>750</v>
      </c>
      <c r="B996">
        <v>1997</v>
      </c>
      <c r="C996">
        <v>6.2638790000000002</v>
      </c>
      <c r="D996">
        <v>1.0399999999999999E-4</v>
      </c>
      <c r="E996">
        <v>0.15659699999999999</v>
      </c>
      <c r="F996" s="16">
        <v>8.3100000000000001E-6</v>
      </c>
      <c r="G996">
        <v>0.32</v>
      </c>
      <c r="H996">
        <v>1.1199999999999999E-5</v>
      </c>
      <c r="I996">
        <v>0.92</v>
      </c>
      <c r="J996" s="16">
        <v>1.8199999999999999E-5</v>
      </c>
    </row>
    <row r="997" spans="1:10" x14ac:dyDescent="0.35">
      <c r="A997">
        <v>750</v>
      </c>
      <c r="B997">
        <v>1998</v>
      </c>
      <c r="C997">
        <v>6.2638790000000002</v>
      </c>
      <c r="D997">
        <v>1.0399999999999999E-4</v>
      </c>
      <c r="E997">
        <v>0.15659699999999999</v>
      </c>
      <c r="F997" s="16">
        <v>8.3100000000000001E-6</v>
      </c>
      <c r="G997">
        <v>0.32</v>
      </c>
      <c r="H997">
        <v>1.1199999999999999E-5</v>
      </c>
      <c r="I997">
        <v>0.92</v>
      </c>
      <c r="J997" s="16">
        <v>1.8199999999999999E-5</v>
      </c>
    </row>
    <row r="998" spans="1:10" x14ac:dyDescent="0.35">
      <c r="A998">
        <v>750</v>
      </c>
      <c r="B998">
        <v>1999</v>
      </c>
      <c r="C998">
        <v>6.1990910000000001</v>
      </c>
      <c r="D998">
        <v>1.03E-4</v>
      </c>
      <c r="E998">
        <v>0.14627299999999999</v>
      </c>
      <c r="F998" s="16">
        <v>7.7600000000000002E-6</v>
      </c>
      <c r="G998">
        <v>0.32</v>
      </c>
      <c r="H998">
        <v>1.1199999999999999E-5</v>
      </c>
      <c r="I998">
        <v>0.92</v>
      </c>
      <c r="J998" s="16">
        <v>1.8199999999999999E-5</v>
      </c>
    </row>
    <row r="999" spans="1:10" x14ac:dyDescent="0.35">
      <c r="A999">
        <v>750</v>
      </c>
      <c r="B999">
        <v>2000</v>
      </c>
      <c r="C999">
        <v>5.6878339999999996</v>
      </c>
      <c r="D999" s="16">
        <v>9.4599999999999996E-5</v>
      </c>
      <c r="E999">
        <v>0.13888900000000001</v>
      </c>
      <c r="F999" s="16">
        <v>7.3699999999999997E-6</v>
      </c>
      <c r="G999">
        <v>0.32</v>
      </c>
      <c r="H999">
        <v>1.1199999999999999E-5</v>
      </c>
      <c r="I999">
        <v>0.92</v>
      </c>
      <c r="J999" s="16">
        <v>1.8199999999999999E-5</v>
      </c>
    </row>
    <row r="1000" spans="1:10" x14ac:dyDescent="0.35">
      <c r="A1000">
        <v>750</v>
      </c>
      <c r="B1000">
        <v>2001</v>
      </c>
      <c r="C1000">
        <v>5.6512200000000004</v>
      </c>
      <c r="D1000" s="16">
        <v>9.3999999999999994E-5</v>
      </c>
      <c r="E1000">
        <v>0.14441699999999999</v>
      </c>
      <c r="F1000" s="16">
        <v>7.6599999999999995E-6</v>
      </c>
      <c r="G1000">
        <v>0.32</v>
      </c>
      <c r="H1000">
        <v>1.1199999999999999E-5</v>
      </c>
      <c r="I1000">
        <v>0.92</v>
      </c>
      <c r="J1000" s="16">
        <v>1.8199999999999999E-5</v>
      </c>
    </row>
    <row r="1001" spans="1:10" x14ac:dyDescent="0.35">
      <c r="A1001">
        <v>750</v>
      </c>
      <c r="B1001">
        <v>2002</v>
      </c>
      <c r="C1001">
        <v>5.4605370000000004</v>
      </c>
      <c r="D1001" s="16">
        <v>8.1000000000000004E-5</v>
      </c>
      <c r="E1001">
        <v>0.10587000000000001</v>
      </c>
      <c r="F1001" s="16">
        <v>5.7400000000000001E-6</v>
      </c>
      <c r="G1001">
        <v>0.19</v>
      </c>
      <c r="H1001">
        <v>1.95E-5</v>
      </c>
      <c r="I1001">
        <v>0.92</v>
      </c>
      <c r="J1001" s="16">
        <v>1.8199999999999999E-5</v>
      </c>
    </row>
    <row r="1002" spans="1:10" x14ac:dyDescent="0.35">
      <c r="A1002">
        <v>750</v>
      </c>
      <c r="B1002">
        <v>2003</v>
      </c>
      <c r="C1002">
        <v>5.4605370000000004</v>
      </c>
      <c r="D1002" s="16">
        <v>7.6500000000000003E-5</v>
      </c>
      <c r="E1002">
        <v>0.10587000000000001</v>
      </c>
      <c r="F1002" s="16">
        <v>5.8000000000000004E-6</v>
      </c>
      <c r="G1002">
        <v>0.14000000000000001</v>
      </c>
      <c r="H1002">
        <v>2.2200000000000001E-5</v>
      </c>
      <c r="I1002">
        <v>0.92</v>
      </c>
      <c r="J1002" s="16">
        <v>1.8199999999999999E-5</v>
      </c>
    </row>
    <row r="1003" spans="1:10" x14ac:dyDescent="0.35">
      <c r="A1003">
        <v>750</v>
      </c>
      <c r="B1003">
        <v>2004</v>
      </c>
      <c r="C1003">
        <v>3.9512770000000002</v>
      </c>
      <c r="D1003" s="16">
        <v>5.3499999999999999E-5</v>
      </c>
      <c r="E1003">
        <v>0.109405</v>
      </c>
      <c r="F1003" s="16">
        <v>5.7599999999999999E-6</v>
      </c>
      <c r="G1003">
        <v>0.12</v>
      </c>
      <c r="H1003">
        <v>2.3600000000000001E-5</v>
      </c>
      <c r="I1003">
        <v>0.92</v>
      </c>
      <c r="J1003" s="16">
        <v>1.8199999999999999E-5</v>
      </c>
    </row>
    <row r="1004" spans="1:10" x14ac:dyDescent="0.35">
      <c r="A1004">
        <v>750</v>
      </c>
      <c r="B1004">
        <v>2005</v>
      </c>
      <c r="C1004">
        <v>3.9044850000000002</v>
      </c>
      <c r="D1004" s="16">
        <v>5.2899999999999998E-5</v>
      </c>
      <c r="E1004">
        <v>0.10199900000000001</v>
      </c>
      <c r="F1004" s="16">
        <v>5.3700000000000003E-6</v>
      </c>
      <c r="G1004">
        <v>0.12</v>
      </c>
      <c r="H1004">
        <v>2.3600000000000001E-5</v>
      </c>
      <c r="I1004">
        <v>0.92</v>
      </c>
      <c r="J1004" s="16">
        <v>1.8199999999999999E-5</v>
      </c>
    </row>
    <row r="1005" spans="1:10" x14ac:dyDescent="0.35">
      <c r="A1005">
        <v>750</v>
      </c>
      <c r="B1005">
        <v>2006</v>
      </c>
      <c r="C1005">
        <v>3.9044850000000002</v>
      </c>
      <c r="D1005" s="16">
        <v>5.0699999999999999E-5</v>
      </c>
      <c r="E1005">
        <v>0.10199900000000001</v>
      </c>
      <c r="F1005" s="16">
        <v>5.1499999999999998E-6</v>
      </c>
      <c r="G1005">
        <v>0.1</v>
      </c>
      <c r="H1005">
        <v>2.5000000000000001E-5</v>
      </c>
      <c r="I1005">
        <v>0.92</v>
      </c>
      <c r="J1005" s="16">
        <v>1.8199999999999999E-5</v>
      </c>
    </row>
    <row r="1006" spans="1:10" x14ac:dyDescent="0.35">
      <c r="A1006">
        <v>750</v>
      </c>
      <c r="B1006">
        <v>2007</v>
      </c>
      <c r="C1006">
        <v>2.5980180000000002</v>
      </c>
      <c r="D1006" s="16">
        <v>3.3699999999999999E-5</v>
      </c>
      <c r="E1006">
        <v>9.3921000000000004E-2</v>
      </c>
      <c r="F1006" s="16">
        <v>4.7400000000000004E-6</v>
      </c>
      <c r="G1006">
        <v>0.1</v>
      </c>
      <c r="H1006">
        <v>2.5000000000000001E-5</v>
      </c>
      <c r="I1006">
        <v>0.92</v>
      </c>
      <c r="J1006" s="16">
        <v>1.8199999999999999E-5</v>
      </c>
    </row>
    <row r="1007" spans="1:10" x14ac:dyDescent="0.35">
      <c r="A1007">
        <v>750</v>
      </c>
      <c r="B1007">
        <v>2008</v>
      </c>
      <c r="C1007">
        <v>2.746661</v>
      </c>
      <c r="D1007" s="16">
        <v>3.57E-5</v>
      </c>
      <c r="E1007">
        <v>0.10953599999999999</v>
      </c>
      <c r="F1007" s="16">
        <v>5.5300000000000004E-6</v>
      </c>
      <c r="G1007">
        <v>0.1</v>
      </c>
      <c r="H1007">
        <v>2.5000000000000001E-5</v>
      </c>
      <c r="I1007">
        <v>0.92</v>
      </c>
      <c r="J1007" s="16">
        <v>1.8199999999999999E-5</v>
      </c>
    </row>
    <row r="1008" spans="1:10" x14ac:dyDescent="0.35">
      <c r="A1008">
        <v>750</v>
      </c>
      <c r="B1008">
        <v>2009</v>
      </c>
      <c r="C1008">
        <v>2.6919770000000001</v>
      </c>
      <c r="D1008" s="16">
        <v>3.4900000000000001E-5</v>
      </c>
      <c r="E1008">
        <v>9.8568000000000003E-2</v>
      </c>
      <c r="F1008" s="16">
        <v>4.9699999999999998E-6</v>
      </c>
      <c r="G1008">
        <v>0.1</v>
      </c>
      <c r="H1008">
        <v>2.5000000000000001E-5</v>
      </c>
      <c r="I1008">
        <v>0.92</v>
      </c>
      <c r="J1008" s="16">
        <v>1.8199999999999999E-5</v>
      </c>
    </row>
    <row r="1009" spans="1:10" x14ac:dyDescent="0.35">
      <c r="A1009">
        <v>750</v>
      </c>
      <c r="B1009">
        <v>2010</v>
      </c>
      <c r="C1009">
        <v>2.60995</v>
      </c>
      <c r="D1009" s="16">
        <v>3.3899999999999997E-5</v>
      </c>
      <c r="E1009">
        <v>0.116546</v>
      </c>
      <c r="F1009" s="16">
        <v>5.8799999999999996E-6</v>
      </c>
      <c r="G1009">
        <v>0.1</v>
      </c>
      <c r="H1009">
        <v>2.5000000000000001E-5</v>
      </c>
      <c r="I1009">
        <v>0.92</v>
      </c>
      <c r="J1009" s="16">
        <v>1.8199999999999999E-5</v>
      </c>
    </row>
    <row r="1010" spans="1:10" x14ac:dyDescent="0.35">
      <c r="A1010">
        <v>750</v>
      </c>
      <c r="B1010">
        <v>2011</v>
      </c>
      <c r="C1010">
        <v>1.6405400000000001</v>
      </c>
      <c r="D1010" s="16">
        <v>2.1399999999999998E-5</v>
      </c>
      <c r="E1010">
        <v>0.10234699999999999</v>
      </c>
      <c r="F1010" s="16">
        <v>3.7900000000000001E-6</v>
      </c>
      <c r="G1010">
        <v>7.0000000000000007E-2</v>
      </c>
      <c r="H1010">
        <v>1.8300000000000001E-5</v>
      </c>
      <c r="I1010">
        <v>0.92</v>
      </c>
      <c r="J1010" s="16">
        <v>1.8199999999999999E-5</v>
      </c>
    </row>
    <row r="1011" spans="1:10" x14ac:dyDescent="0.35">
      <c r="A1011">
        <v>750</v>
      </c>
      <c r="B1011">
        <v>2012</v>
      </c>
      <c r="C1011">
        <v>1.6405400000000001</v>
      </c>
      <c r="D1011" s="16">
        <v>2.1399999999999998E-5</v>
      </c>
      <c r="E1011">
        <v>0.10234699999999999</v>
      </c>
      <c r="F1011" s="16">
        <v>3.7900000000000001E-6</v>
      </c>
      <c r="G1011">
        <v>7.0000000000000007E-2</v>
      </c>
      <c r="H1011">
        <v>1.8300000000000001E-5</v>
      </c>
      <c r="I1011">
        <v>0.92</v>
      </c>
      <c r="J1011" s="16">
        <v>1.8199999999999999E-5</v>
      </c>
    </row>
    <row r="1012" spans="1:10" x14ac:dyDescent="0.35">
      <c r="A1012">
        <v>750</v>
      </c>
      <c r="B1012">
        <v>2013</v>
      </c>
      <c r="C1012">
        <v>1.8810279999999999</v>
      </c>
      <c r="D1012" s="16">
        <v>2.4499999999999999E-5</v>
      </c>
      <c r="E1012">
        <v>6.0720999999999997E-2</v>
      </c>
      <c r="F1012" s="16">
        <v>2.2500000000000001E-6</v>
      </c>
      <c r="G1012">
        <v>7.0000000000000007E-2</v>
      </c>
      <c r="H1012">
        <v>1.8300000000000001E-5</v>
      </c>
      <c r="I1012">
        <v>0.92</v>
      </c>
      <c r="J1012" s="16">
        <v>1.8199999999999999E-5</v>
      </c>
    </row>
    <row r="1013" spans="1:10" x14ac:dyDescent="0.35">
      <c r="A1013">
        <v>750</v>
      </c>
      <c r="B1013">
        <v>2014</v>
      </c>
      <c r="C1013">
        <v>1.098975</v>
      </c>
      <c r="D1013" s="16">
        <v>1.45E-5</v>
      </c>
      <c r="E1013">
        <v>4.8469999999999999E-2</v>
      </c>
      <c r="F1013" s="16">
        <v>1.79E-6</v>
      </c>
      <c r="G1013">
        <v>0.05</v>
      </c>
      <c r="H1013">
        <v>1.17E-5</v>
      </c>
      <c r="I1013">
        <v>0.92</v>
      </c>
      <c r="J1013" s="16">
        <v>1.8199999999999999E-5</v>
      </c>
    </row>
    <row r="1014" spans="1:10" x14ac:dyDescent="0.35">
      <c r="A1014">
        <v>750</v>
      </c>
      <c r="B1014">
        <v>2015</v>
      </c>
      <c r="C1014">
        <v>0.985981</v>
      </c>
      <c r="D1014" s="16">
        <v>1.2999999999999999E-5</v>
      </c>
      <c r="E1014">
        <v>4.8469999999999999E-2</v>
      </c>
      <c r="F1014" s="16">
        <v>1.79E-6</v>
      </c>
      <c r="G1014">
        <v>0.05</v>
      </c>
      <c r="H1014">
        <v>1.17E-5</v>
      </c>
      <c r="I1014">
        <v>0.92</v>
      </c>
      <c r="J1014" s="16">
        <v>1.8199999999999999E-5</v>
      </c>
    </row>
    <row r="1015" spans="1:10" x14ac:dyDescent="0.35">
      <c r="A1015">
        <v>750</v>
      </c>
      <c r="B1015">
        <v>2016</v>
      </c>
      <c r="C1015">
        <v>1.4961450000000001</v>
      </c>
      <c r="D1015" s="16">
        <v>1.9700000000000001E-5</v>
      </c>
      <c r="E1015">
        <v>6.0401999999999997E-2</v>
      </c>
      <c r="F1015" s="16">
        <v>2.2299999999999998E-6</v>
      </c>
      <c r="G1015">
        <v>0.05</v>
      </c>
      <c r="H1015">
        <v>1.17E-5</v>
      </c>
      <c r="I1015">
        <v>0.92</v>
      </c>
      <c r="J1015" s="16">
        <v>1.8199999999999999E-5</v>
      </c>
    </row>
    <row r="1016" spans="1:10" x14ac:dyDescent="0.35">
      <c r="A1016">
        <v>750</v>
      </c>
      <c r="B1016">
        <v>2017</v>
      </c>
      <c r="C1016">
        <v>0.70599999999999996</v>
      </c>
      <c r="D1016" s="16">
        <v>9.3100000000000006E-6</v>
      </c>
      <c r="E1016">
        <v>3.9E-2</v>
      </c>
      <c r="F1016" s="16">
        <v>1.44E-6</v>
      </c>
      <c r="G1016">
        <v>0.05</v>
      </c>
      <c r="H1016">
        <v>1.17E-5</v>
      </c>
      <c r="I1016">
        <v>0.92</v>
      </c>
      <c r="J1016" s="16">
        <v>1.8199999999999999E-5</v>
      </c>
    </row>
    <row r="1017" spans="1:10" x14ac:dyDescent="0.35">
      <c r="A1017">
        <v>750</v>
      </c>
      <c r="B1017">
        <v>2018</v>
      </c>
      <c r="C1017">
        <v>0.48599999999999999</v>
      </c>
      <c r="D1017" s="16">
        <v>6.4099999999999996E-6</v>
      </c>
      <c r="E1017">
        <v>3.1E-2</v>
      </c>
      <c r="F1017" s="16">
        <v>1.15E-6</v>
      </c>
      <c r="G1017">
        <v>0.05</v>
      </c>
      <c r="H1017">
        <v>1.17E-5</v>
      </c>
      <c r="I1017">
        <v>0.92</v>
      </c>
      <c r="J1017" s="16">
        <v>1.8199999999999999E-5</v>
      </c>
    </row>
    <row r="1018" spans="1:10" x14ac:dyDescent="0.35">
      <c r="A1018">
        <v>750</v>
      </c>
      <c r="B1018">
        <v>2019</v>
      </c>
      <c r="C1018">
        <v>0.26700000000000002</v>
      </c>
      <c r="D1018" s="16">
        <v>3.5200000000000002E-6</v>
      </c>
      <c r="E1018">
        <v>2.3E-2</v>
      </c>
      <c r="F1018" s="16">
        <v>8.5099999999999998E-7</v>
      </c>
      <c r="G1018">
        <v>0.05</v>
      </c>
      <c r="H1018">
        <v>1.17E-5</v>
      </c>
      <c r="I1018">
        <v>0.92</v>
      </c>
      <c r="J1018" s="16">
        <v>1.8199999999999999E-5</v>
      </c>
    </row>
    <row r="1019" spans="1:10" x14ac:dyDescent="0.35">
      <c r="A1019">
        <v>750</v>
      </c>
      <c r="B1019">
        <v>2020</v>
      </c>
      <c r="C1019">
        <v>0.15473300000000001</v>
      </c>
      <c r="D1019" s="16">
        <v>2.04E-6</v>
      </c>
      <c r="E1019">
        <v>1.6E-2</v>
      </c>
      <c r="F1019" s="16">
        <v>5.9200000000000001E-7</v>
      </c>
      <c r="G1019">
        <v>0.05</v>
      </c>
      <c r="H1019">
        <v>1.17E-5</v>
      </c>
      <c r="I1019">
        <v>0.92</v>
      </c>
      <c r="J1019" s="16">
        <v>1.8199999999999999E-5</v>
      </c>
    </row>
    <row r="1020" spans="1:10" x14ac:dyDescent="0.35">
      <c r="A1020">
        <v>750</v>
      </c>
      <c r="B1020">
        <v>2021</v>
      </c>
      <c r="C1020">
        <v>0.15473300000000001</v>
      </c>
      <c r="D1020" s="16">
        <v>2.04E-6</v>
      </c>
      <c r="E1020">
        <v>1.2251E-2</v>
      </c>
      <c r="F1020" s="16">
        <v>4.5299999999999999E-7</v>
      </c>
      <c r="G1020">
        <v>0.05</v>
      </c>
      <c r="H1020">
        <v>1.17E-5</v>
      </c>
      <c r="I1020">
        <v>0.92</v>
      </c>
      <c r="J1020" s="16">
        <v>1.8199999999999999E-5</v>
      </c>
    </row>
    <row r="1021" spans="1:10" x14ac:dyDescent="0.35">
      <c r="A1021">
        <v>750</v>
      </c>
      <c r="B1021">
        <v>2022</v>
      </c>
      <c r="C1021">
        <v>0.15473300000000001</v>
      </c>
      <c r="D1021" s="16">
        <v>2.04E-6</v>
      </c>
      <c r="E1021">
        <v>1.2251E-2</v>
      </c>
      <c r="F1021" s="16">
        <v>4.5299999999999999E-7</v>
      </c>
      <c r="G1021">
        <v>0.05</v>
      </c>
      <c r="H1021">
        <v>1.17E-5</v>
      </c>
      <c r="I1021">
        <v>0.92</v>
      </c>
      <c r="J1021" s="16">
        <v>1.8199999999999999E-5</v>
      </c>
    </row>
    <row r="1022" spans="1:10" x14ac:dyDescent="0.35">
      <c r="A1022">
        <v>750</v>
      </c>
      <c r="B1022">
        <v>2023</v>
      </c>
      <c r="C1022">
        <v>0.15473300000000001</v>
      </c>
      <c r="D1022" s="16">
        <v>2.04E-6</v>
      </c>
      <c r="E1022">
        <v>1.2251E-2</v>
      </c>
      <c r="F1022" s="16">
        <v>4.5299999999999999E-7</v>
      </c>
      <c r="G1022">
        <v>0.05</v>
      </c>
      <c r="H1022">
        <v>1.17E-5</v>
      </c>
      <c r="I1022">
        <v>0.92</v>
      </c>
      <c r="J1022" s="16">
        <v>1.8199999999999999E-5</v>
      </c>
    </row>
    <row r="1023" spans="1:10" x14ac:dyDescent="0.35">
      <c r="A1023">
        <v>750</v>
      </c>
      <c r="B1023">
        <v>2024</v>
      </c>
      <c r="C1023">
        <v>0.15473300000000001</v>
      </c>
      <c r="D1023" s="16">
        <v>2.04E-6</v>
      </c>
      <c r="E1023">
        <v>1.2251E-2</v>
      </c>
      <c r="F1023" s="16">
        <v>4.5299999999999999E-7</v>
      </c>
      <c r="G1023">
        <v>0.05</v>
      </c>
      <c r="H1023">
        <v>1.17E-5</v>
      </c>
      <c r="I1023">
        <v>0.92</v>
      </c>
      <c r="J1023" s="16">
        <v>1.8199999999999999E-5</v>
      </c>
    </row>
    <row r="1024" spans="1:10" x14ac:dyDescent="0.35">
      <c r="A1024">
        <v>750</v>
      </c>
      <c r="B1024">
        <v>2025</v>
      </c>
      <c r="C1024">
        <v>0.15473300000000001</v>
      </c>
      <c r="D1024" s="16">
        <v>2.04E-6</v>
      </c>
      <c r="E1024">
        <v>1.2251E-2</v>
      </c>
      <c r="F1024" s="16">
        <v>4.5299999999999999E-7</v>
      </c>
      <c r="G1024">
        <v>0.05</v>
      </c>
      <c r="H1024">
        <v>1.17E-5</v>
      </c>
      <c r="I1024">
        <v>0.92</v>
      </c>
      <c r="J1024" s="16">
        <v>1.8199999999999999E-5</v>
      </c>
    </row>
    <row r="1025" spans="1:10" x14ac:dyDescent="0.35">
      <c r="A1025">
        <v>750</v>
      </c>
      <c r="B1025">
        <v>2026</v>
      </c>
      <c r="C1025">
        <v>0.15473300000000001</v>
      </c>
      <c r="D1025" s="16">
        <v>2.04E-6</v>
      </c>
      <c r="E1025">
        <v>1.2251E-2</v>
      </c>
      <c r="F1025" s="16">
        <v>4.5299999999999999E-7</v>
      </c>
      <c r="G1025">
        <v>0.05</v>
      </c>
      <c r="H1025">
        <v>1.17E-5</v>
      </c>
      <c r="I1025">
        <v>0.92</v>
      </c>
      <c r="J1025" s="16">
        <v>1.8199999999999999E-5</v>
      </c>
    </row>
    <row r="1026" spans="1:10" x14ac:dyDescent="0.35">
      <c r="A1026">
        <v>750</v>
      </c>
      <c r="B1026">
        <v>2027</v>
      </c>
      <c r="C1026">
        <v>0.15473300000000001</v>
      </c>
      <c r="D1026" s="16">
        <v>2.04E-6</v>
      </c>
      <c r="E1026">
        <v>1.2251E-2</v>
      </c>
      <c r="F1026" s="16">
        <v>4.5299999999999999E-7</v>
      </c>
      <c r="G1026">
        <v>0.05</v>
      </c>
      <c r="H1026">
        <v>1.17E-5</v>
      </c>
      <c r="I1026">
        <v>0.92</v>
      </c>
      <c r="J1026" s="16">
        <v>1.8199999999999999E-5</v>
      </c>
    </row>
    <row r="1027" spans="1:10" x14ac:dyDescent="0.35">
      <c r="A1027">
        <v>750</v>
      </c>
      <c r="B1027">
        <v>2028</v>
      </c>
      <c r="C1027">
        <v>0.15473300000000001</v>
      </c>
      <c r="D1027" s="16">
        <v>2.04E-6</v>
      </c>
      <c r="E1027">
        <v>1.2251E-2</v>
      </c>
      <c r="F1027" s="16">
        <v>4.5299999999999999E-7</v>
      </c>
      <c r="G1027">
        <v>0.05</v>
      </c>
      <c r="H1027">
        <v>1.17E-5</v>
      </c>
      <c r="I1027">
        <v>0.92</v>
      </c>
      <c r="J1027" s="16">
        <v>1.8199999999999999E-5</v>
      </c>
    </row>
    <row r="1028" spans="1:10" x14ac:dyDescent="0.35">
      <c r="A1028">
        <v>750</v>
      </c>
      <c r="B1028">
        <v>2029</v>
      </c>
      <c r="C1028">
        <v>0.15473300000000001</v>
      </c>
      <c r="D1028" s="16">
        <v>2.04E-6</v>
      </c>
      <c r="E1028">
        <v>1.2251E-2</v>
      </c>
      <c r="F1028" s="16">
        <v>4.5299999999999999E-7</v>
      </c>
      <c r="G1028">
        <v>0.05</v>
      </c>
      <c r="H1028">
        <v>1.17E-5</v>
      </c>
      <c r="I1028">
        <v>0.92</v>
      </c>
      <c r="J1028" s="16">
        <v>1.8199999999999999E-5</v>
      </c>
    </row>
    <row r="1029" spans="1:10" x14ac:dyDescent="0.35">
      <c r="A1029">
        <v>750</v>
      </c>
      <c r="B1029">
        <v>2030</v>
      </c>
      <c r="C1029">
        <v>0.15473300000000001</v>
      </c>
      <c r="D1029" s="16">
        <v>2.04E-6</v>
      </c>
      <c r="E1029">
        <v>1.2251E-2</v>
      </c>
      <c r="F1029" s="16">
        <v>4.5299999999999999E-7</v>
      </c>
      <c r="G1029">
        <v>0.05</v>
      </c>
      <c r="H1029">
        <v>1.17E-5</v>
      </c>
      <c r="I1029">
        <v>0.92</v>
      </c>
      <c r="J1029" s="16">
        <v>1.8199999999999999E-5</v>
      </c>
    </row>
    <row r="1030" spans="1:10" x14ac:dyDescent="0.35">
      <c r="A1030">
        <v>750</v>
      </c>
      <c r="B1030">
        <v>2031</v>
      </c>
      <c r="C1030">
        <v>0.15473300000000001</v>
      </c>
      <c r="D1030" s="16">
        <v>2.04E-6</v>
      </c>
      <c r="E1030">
        <v>1.2251E-2</v>
      </c>
      <c r="F1030" s="16">
        <v>4.5299999999999999E-7</v>
      </c>
      <c r="G1030">
        <v>0.05</v>
      </c>
      <c r="H1030">
        <v>1.17E-5</v>
      </c>
      <c r="I1030">
        <v>0.92</v>
      </c>
      <c r="J1030" s="16">
        <v>1.8199999999999999E-5</v>
      </c>
    </row>
    <row r="1031" spans="1:10" x14ac:dyDescent="0.35">
      <c r="A1031">
        <v>750</v>
      </c>
      <c r="B1031">
        <v>2032</v>
      </c>
      <c r="C1031">
        <v>0.15473300000000001</v>
      </c>
      <c r="D1031" s="16">
        <v>2.04E-6</v>
      </c>
      <c r="E1031">
        <v>1.2251E-2</v>
      </c>
      <c r="F1031" s="16">
        <v>4.5299999999999999E-7</v>
      </c>
      <c r="G1031">
        <v>0.05</v>
      </c>
      <c r="H1031">
        <v>1.17E-5</v>
      </c>
      <c r="I1031">
        <v>0.92</v>
      </c>
      <c r="J1031" s="16">
        <v>1.8199999999999999E-5</v>
      </c>
    </row>
    <row r="1032" spans="1:10" x14ac:dyDescent="0.35">
      <c r="A1032">
        <v>750</v>
      </c>
      <c r="B1032">
        <v>2033</v>
      </c>
      <c r="C1032">
        <v>0.15473300000000001</v>
      </c>
      <c r="D1032" s="16">
        <v>2.04E-6</v>
      </c>
      <c r="E1032">
        <v>1.2251E-2</v>
      </c>
      <c r="F1032" s="16">
        <v>4.5299999999999999E-7</v>
      </c>
      <c r="G1032">
        <v>0.05</v>
      </c>
      <c r="H1032">
        <v>1.17E-5</v>
      </c>
      <c r="I1032">
        <v>0.92</v>
      </c>
      <c r="J1032" s="16">
        <v>1.8199999999999999E-5</v>
      </c>
    </row>
    <row r="1033" spans="1:10" x14ac:dyDescent="0.35">
      <c r="A1033">
        <v>750</v>
      </c>
      <c r="B1033">
        <v>2034</v>
      </c>
      <c r="C1033">
        <v>0.15473300000000001</v>
      </c>
      <c r="D1033" s="16">
        <v>2.04E-6</v>
      </c>
      <c r="E1033">
        <v>1.2251E-2</v>
      </c>
      <c r="F1033" s="16">
        <v>4.5299999999999999E-7</v>
      </c>
      <c r="G1033">
        <v>0.05</v>
      </c>
      <c r="H1033">
        <v>1.17E-5</v>
      </c>
      <c r="I1033">
        <v>0.92</v>
      </c>
      <c r="J1033" s="16">
        <v>1.8199999999999999E-5</v>
      </c>
    </row>
    <row r="1034" spans="1:10" x14ac:dyDescent="0.35">
      <c r="A1034">
        <v>750</v>
      </c>
      <c r="B1034">
        <v>2035</v>
      </c>
      <c r="C1034">
        <v>0.15473300000000001</v>
      </c>
      <c r="D1034" s="16">
        <v>2.04E-6</v>
      </c>
      <c r="E1034">
        <v>1.2251E-2</v>
      </c>
      <c r="F1034" s="16">
        <v>4.5299999999999999E-7</v>
      </c>
      <c r="G1034">
        <v>0.05</v>
      </c>
      <c r="H1034">
        <v>1.17E-5</v>
      </c>
      <c r="I1034">
        <v>0.92</v>
      </c>
      <c r="J1034" s="16">
        <v>1.8199999999999999E-5</v>
      </c>
    </row>
    <row r="1035" spans="1:10" x14ac:dyDescent="0.35">
      <c r="A1035">
        <v>750</v>
      </c>
      <c r="B1035">
        <v>2036</v>
      </c>
      <c r="C1035">
        <v>0.15473300000000001</v>
      </c>
      <c r="D1035" s="16">
        <v>2.04E-6</v>
      </c>
      <c r="E1035">
        <v>1.2251E-2</v>
      </c>
      <c r="F1035" s="16">
        <v>4.5299999999999999E-7</v>
      </c>
      <c r="G1035">
        <v>0.05</v>
      </c>
      <c r="H1035">
        <v>1.17E-5</v>
      </c>
      <c r="I1035">
        <v>0.92</v>
      </c>
      <c r="J1035" s="16">
        <v>1.8199999999999999E-5</v>
      </c>
    </row>
    <row r="1036" spans="1:10" x14ac:dyDescent="0.35">
      <c r="A1036">
        <v>750</v>
      </c>
      <c r="B1036">
        <v>2037</v>
      </c>
      <c r="C1036">
        <v>0.15473300000000001</v>
      </c>
      <c r="D1036" s="16">
        <v>2.04E-6</v>
      </c>
      <c r="E1036">
        <v>1.2251E-2</v>
      </c>
      <c r="F1036" s="16">
        <v>4.5299999999999999E-7</v>
      </c>
      <c r="G1036">
        <v>0.05</v>
      </c>
      <c r="H1036">
        <v>1.17E-5</v>
      </c>
      <c r="I1036">
        <v>0.92</v>
      </c>
      <c r="J1036" s="16">
        <v>1.8199999999999999E-5</v>
      </c>
    </row>
    <row r="1037" spans="1:10" x14ac:dyDescent="0.35">
      <c r="A1037">
        <v>750</v>
      </c>
      <c r="B1037">
        <v>2038</v>
      </c>
      <c r="C1037">
        <v>0.15473300000000001</v>
      </c>
      <c r="D1037" s="16">
        <v>2.04E-6</v>
      </c>
      <c r="E1037">
        <v>1.2251E-2</v>
      </c>
      <c r="F1037" s="16">
        <v>4.5299999999999999E-7</v>
      </c>
      <c r="G1037">
        <v>0.05</v>
      </c>
      <c r="H1037">
        <v>1.17E-5</v>
      </c>
      <c r="I1037">
        <v>0.92</v>
      </c>
      <c r="J1037" s="16">
        <v>1.8199999999999999E-5</v>
      </c>
    </row>
    <row r="1038" spans="1:10" x14ac:dyDescent="0.35">
      <c r="A1038">
        <v>750</v>
      </c>
      <c r="B1038">
        <v>2039</v>
      </c>
      <c r="C1038">
        <v>0.15473300000000001</v>
      </c>
      <c r="D1038" s="16">
        <v>2.04E-6</v>
      </c>
      <c r="E1038">
        <v>1.2251E-2</v>
      </c>
      <c r="F1038" s="16">
        <v>4.5299999999999999E-7</v>
      </c>
      <c r="G1038">
        <v>0.05</v>
      </c>
      <c r="H1038">
        <v>1.17E-5</v>
      </c>
      <c r="I1038">
        <v>0.92</v>
      </c>
      <c r="J1038" s="16">
        <v>1.8199999999999999E-5</v>
      </c>
    </row>
    <row r="1039" spans="1:10" x14ac:dyDescent="0.35">
      <c r="A1039">
        <v>750</v>
      </c>
      <c r="B1039">
        <v>2040</v>
      </c>
      <c r="C1039">
        <v>0.15473300000000001</v>
      </c>
      <c r="D1039" s="16">
        <v>2.04E-6</v>
      </c>
      <c r="E1039">
        <v>1.2251E-2</v>
      </c>
      <c r="F1039" s="16">
        <v>4.5299999999999999E-7</v>
      </c>
      <c r="G1039">
        <v>0.05</v>
      </c>
      <c r="H1039">
        <v>1.17E-5</v>
      </c>
      <c r="I1039">
        <v>0.92</v>
      </c>
      <c r="J1039" s="16">
        <v>1.8199999999999999E-5</v>
      </c>
    </row>
    <row r="1040" spans="1:10" x14ac:dyDescent="0.35">
      <c r="A1040">
        <v>750</v>
      </c>
      <c r="B1040">
        <v>2041</v>
      </c>
      <c r="C1040">
        <v>0.15473300000000001</v>
      </c>
      <c r="D1040" s="16">
        <v>2.04E-6</v>
      </c>
      <c r="E1040">
        <v>1.2251E-2</v>
      </c>
      <c r="F1040" s="16">
        <v>4.5299999999999999E-7</v>
      </c>
      <c r="G1040">
        <v>0.05</v>
      </c>
      <c r="H1040">
        <v>1.17E-5</v>
      </c>
      <c r="I1040">
        <v>0.92</v>
      </c>
      <c r="J1040" s="16">
        <v>1.8199999999999999E-5</v>
      </c>
    </row>
    <row r="1041" spans="1:10" x14ac:dyDescent="0.35">
      <c r="A1041">
        <v>750</v>
      </c>
      <c r="B1041">
        <v>2042</v>
      </c>
      <c r="C1041">
        <v>0.15473300000000001</v>
      </c>
      <c r="D1041" s="16">
        <v>2.04E-6</v>
      </c>
      <c r="E1041">
        <v>1.2251E-2</v>
      </c>
      <c r="F1041" s="16">
        <v>4.5299999999999999E-7</v>
      </c>
      <c r="G1041">
        <v>0.05</v>
      </c>
      <c r="H1041">
        <v>1.17E-5</v>
      </c>
      <c r="I1041">
        <v>0.92</v>
      </c>
      <c r="J1041" s="16">
        <v>1.8199999999999999E-5</v>
      </c>
    </row>
    <row r="1042" spans="1:10" x14ac:dyDescent="0.35">
      <c r="A1042">
        <v>750</v>
      </c>
      <c r="B1042">
        <v>2043</v>
      </c>
      <c r="C1042">
        <v>0.15473300000000001</v>
      </c>
      <c r="D1042" s="16">
        <v>2.04E-6</v>
      </c>
      <c r="E1042">
        <v>1.2251E-2</v>
      </c>
      <c r="F1042" s="16">
        <v>4.5299999999999999E-7</v>
      </c>
      <c r="G1042">
        <v>0.05</v>
      </c>
      <c r="H1042">
        <v>1.17E-5</v>
      </c>
      <c r="I1042">
        <v>0.92</v>
      </c>
      <c r="J1042" s="16">
        <v>1.8199999999999999E-5</v>
      </c>
    </row>
    <row r="1043" spans="1:10" x14ac:dyDescent="0.35">
      <c r="A1043">
        <v>750</v>
      </c>
      <c r="B1043">
        <v>2044</v>
      </c>
      <c r="C1043">
        <v>0.15473300000000001</v>
      </c>
      <c r="D1043" s="16">
        <v>2.04E-6</v>
      </c>
      <c r="E1043">
        <v>1.2251E-2</v>
      </c>
      <c r="F1043" s="16">
        <v>4.5299999999999999E-7</v>
      </c>
      <c r="G1043">
        <v>0.05</v>
      </c>
      <c r="H1043">
        <v>1.17E-5</v>
      </c>
      <c r="I1043">
        <v>0.92</v>
      </c>
      <c r="J1043" s="16">
        <v>1.8199999999999999E-5</v>
      </c>
    </row>
    <row r="1044" spans="1:10" x14ac:dyDescent="0.35">
      <c r="A1044">
        <v>750</v>
      </c>
      <c r="B1044">
        <v>2045</v>
      </c>
      <c r="C1044">
        <v>0.15473300000000001</v>
      </c>
      <c r="D1044" s="16">
        <v>2.04E-6</v>
      </c>
      <c r="E1044">
        <v>1.2251E-2</v>
      </c>
      <c r="F1044" s="16">
        <v>4.5299999999999999E-7</v>
      </c>
      <c r="G1044">
        <v>0.05</v>
      </c>
      <c r="H1044">
        <v>1.17E-5</v>
      </c>
      <c r="I1044">
        <v>0.92</v>
      </c>
      <c r="J1044" s="16">
        <v>1.8199999999999999E-5</v>
      </c>
    </row>
    <row r="1045" spans="1:10" x14ac:dyDescent="0.35">
      <c r="A1045">
        <v>750</v>
      </c>
      <c r="B1045">
        <v>2046</v>
      </c>
      <c r="C1045">
        <v>0.15473300000000001</v>
      </c>
      <c r="D1045" s="16">
        <v>2.04E-6</v>
      </c>
      <c r="E1045">
        <v>1.2251E-2</v>
      </c>
      <c r="F1045" s="16">
        <v>4.5299999999999999E-7</v>
      </c>
      <c r="G1045">
        <v>0.05</v>
      </c>
      <c r="H1045">
        <v>1.17E-5</v>
      </c>
      <c r="I1045">
        <v>0.92</v>
      </c>
      <c r="J1045" s="16">
        <v>1.8199999999999999E-5</v>
      </c>
    </row>
    <row r="1046" spans="1:10" x14ac:dyDescent="0.35">
      <c r="A1046">
        <v>750</v>
      </c>
      <c r="B1046">
        <v>2047</v>
      </c>
      <c r="C1046">
        <v>0.15473300000000001</v>
      </c>
      <c r="D1046" s="16">
        <v>2.04E-6</v>
      </c>
      <c r="E1046">
        <v>1.2251E-2</v>
      </c>
      <c r="F1046" s="16">
        <v>4.5299999999999999E-7</v>
      </c>
      <c r="G1046">
        <v>0.05</v>
      </c>
      <c r="H1046">
        <v>1.17E-5</v>
      </c>
      <c r="I1046">
        <v>0.92</v>
      </c>
      <c r="J1046" s="16">
        <v>1.8199999999999999E-5</v>
      </c>
    </row>
    <row r="1047" spans="1:10" x14ac:dyDescent="0.35">
      <c r="A1047">
        <v>750</v>
      </c>
      <c r="B1047">
        <v>2048</v>
      </c>
      <c r="C1047">
        <v>0.15473300000000001</v>
      </c>
      <c r="D1047" s="16">
        <v>2.04E-6</v>
      </c>
      <c r="E1047">
        <v>1.2251E-2</v>
      </c>
      <c r="F1047" s="16">
        <v>4.5299999999999999E-7</v>
      </c>
      <c r="G1047">
        <v>0.05</v>
      </c>
      <c r="H1047">
        <v>1.17E-5</v>
      </c>
      <c r="I1047">
        <v>0.92</v>
      </c>
      <c r="J1047" s="16">
        <v>1.8199999999999999E-5</v>
      </c>
    </row>
    <row r="1048" spans="1:10" x14ac:dyDescent="0.35">
      <c r="A1048">
        <v>750</v>
      </c>
      <c r="B1048">
        <v>2049</v>
      </c>
      <c r="C1048">
        <v>0.15473300000000001</v>
      </c>
      <c r="D1048" s="16">
        <v>2.04E-6</v>
      </c>
      <c r="E1048">
        <v>1.2251E-2</v>
      </c>
      <c r="F1048" s="16">
        <v>4.5299999999999999E-7</v>
      </c>
      <c r="G1048">
        <v>0.05</v>
      </c>
      <c r="H1048">
        <v>1.17E-5</v>
      </c>
      <c r="I1048">
        <v>0.92</v>
      </c>
      <c r="J1048" s="16">
        <v>1.8199999999999999E-5</v>
      </c>
    </row>
    <row r="1049" spans="1:10" x14ac:dyDescent="0.35">
      <c r="A1049">
        <v>750</v>
      </c>
      <c r="B1049">
        <v>2050</v>
      </c>
      <c r="C1049">
        <v>0.15473300000000001</v>
      </c>
      <c r="D1049" s="16">
        <v>2.04E-6</v>
      </c>
      <c r="E1049">
        <v>1.2251E-2</v>
      </c>
      <c r="F1049" s="16">
        <v>4.5299999999999999E-7</v>
      </c>
      <c r="G1049">
        <v>0.05</v>
      </c>
      <c r="H1049">
        <v>1.17E-5</v>
      </c>
      <c r="I1049">
        <v>0.92</v>
      </c>
      <c r="J1049" s="16">
        <v>1.8199999999999999E-5</v>
      </c>
    </row>
    <row r="1050" spans="1:10" x14ac:dyDescent="0.35">
      <c r="A1050">
        <v>9999</v>
      </c>
      <c r="B1050">
        <v>1920</v>
      </c>
      <c r="C1050">
        <v>11</v>
      </c>
      <c r="D1050">
        <v>1.83E-4</v>
      </c>
      <c r="E1050">
        <v>0.53</v>
      </c>
      <c r="F1050" s="16">
        <v>2.8099999999999999E-5</v>
      </c>
      <c r="G1050">
        <v>0.9</v>
      </c>
      <c r="H1050">
        <v>3.1399999999999998E-5</v>
      </c>
      <c r="I1050">
        <v>4.2</v>
      </c>
      <c r="J1050">
        <v>8.3199999999999995E-4</v>
      </c>
    </row>
    <row r="1051" spans="1:10" x14ac:dyDescent="0.35">
      <c r="A1051">
        <v>9999</v>
      </c>
      <c r="B1051">
        <v>1921</v>
      </c>
      <c r="C1051">
        <v>11</v>
      </c>
      <c r="D1051">
        <v>1.83E-4</v>
      </c>
      <c r="E1051">
        <v>0.53</v>
      </c>
      <c r="F1051" s="16">
        <v>2.8099999999999999E-5</v>
      </c>
      <c r="G1051">
        <v>0.9</v>
      </c>
      <c r="H1051">
        <v>3.1399999999999998E-5</v>
      </c>
      <c r="I1051">
        <v>4.2</v>
      </c>
      <c r="J1051">
        <v>8.3199999999999995E-4</v>
      </c>
    </row>
    <row r="1052" spans="1:10" x14ac:dyDescent="0.35">
      <c r="A1052">
        <v>9999</v>
      </c>
      <c r="B1052">
        <v>1922</v>
      </c>
      <c r="C1052">
        <v>11</v>
      </c>
      <c r="D1052">
        <v>1.83E-4</v>
      </c>
      <c r="E1052">
        <v>0.53</v>
      </c>
      <c r="F1052" s="16">
        <v>2.8099999999999999E-5</v>
      </c>
      <c r="G1052">
        <v>0.9</v>
      </c>
      <c r="H1052">
        <v>3.1399999999999998E-5</v>
      </c>
      <c r="I1052">
        <v>4.2</v>
      </c>
      <c r="J1052">
        <v>8.3199999999999995E-4</v>
      </c>
    </row>
    <row r="1053" spans="1:10" x14ac:dyDescent="0.35">
      <c r="A1053">
        <v>9999</v>
      </c>
      <c r="B1053">
        <v>1923</v>
      </c>
      <c r="C1053">
        <v>11</v>
      </c>
      <c r="D1053">
        <v>1.83E-4</v>
      </c>
      <c r="E1053">
        <v>0.53</v>
      </c>
      <c r="F1053" s="16">
        <v>2.8099999999999999E-5</v>
      </c>
      <c r="G1053">
        <v>0.9</v>
      </c>
      <c r="H1053">
        <v>3.1399999999999998E-5</v>
      </c>
      <c r="I1053">
        <v>4.2</v>
      </c>
      <c r="J1053">
        <v>8.3199999999999995E-4</v>
      </c>
    </row>
    <row r="1054" spans="1:10" x14ac:dyDescent="0.35">
      <c r="A1054">
        <v>9999</v>
      </c>
      <c r="B1054">
        <v>1924</v>
      </c>
      <c r="C1054">
        <v>11</v>
      </c>
      <c r="D1054">
        <v>1.83E-4</v>
      </c>
      <c r="E1054">
        <v>0.53</v>
      </c>
      <c r="F1054" s="16">
        <v>2.8099999999999999E-5</v>
      </c>
      <c r="G1054">
        <v>0.9</v>
      </c>
      <c r="H1054">
        <v>3.1399999999999998E-5</v>
      </c>
      <c r="I1054">
        <v>4.2</v>
      </c>
      <c r="J1054">
        <v>8.3199999999999995E-4</v>
      </c>
    </row>
    <row r="1055" spans="1:10" x14ac:dyDescent="0.35">
      <c r="A1055">
        <v>9999</v>
      </c>
      <c r="B1055">
        <v>1925</v>
      </c>
      <c r="C1055">
        <v>11</v>
      </c>
      <c r="D1055">
        <v>1.83E-4</v>
      </c>
      <c r="E1055">
        <v>0.53</v>
      </c>
      <c r="F1055" s="16">
        <v>2.8099999999999999E-5</v>
      </c>
      <c r="G1055">
        <v>0.9</v>
      </c>
      <c r="H1055">
        <v>3.1399999999999998E-5</v>
      </c>
      <c r="I1055">
        <v>4.2</v>
      </c>
      <c r="J1055">
        <v>8.3199999999999995E-4</v>
      </c>
    </row>
    <row r="1056" spans="1:10" x14ac:dyDescent="0.35">
      <c r="A1056">
        <v>9999</v>
      </c>
      <c r="B1056">
        <v>1926</v>
      </c>
      <c r="C1056">
        <v>11</v>
      </c>
      <c r="D1056">
        <v>1.83E-4</v>
      </c>
      <c r="E1056">
        <v>0.53</v>
      </c>
      <c r="F1056" s="16">
        <v>2.8099999999999999E-5</v>
      </c>
      <c r="G1056">
        <v>0.9</v>
      </c>
      <c r="H1056">
        <v>3.1399999999999998E-5</v>
      </c>
      <c r="I1056">
        <v>4.2</v>
      </c>
      <c r="J1056">
        <v>8.3199999999999995E-4</v>
      </c>
    </row>
    <row r="1057" spans="1:10" x14ac:dyDescent="0.35">
      <c r="A1057">
        <v>9999</v>
      </c>
      <c r="B1057">
        <v>1927</v>
      </c>
      <c r="C1057">
        <v>11</v>
      </c>
      <c r="D1057">
        <v>1.83E-4</v>
      </c>
      <c r="E1057">
        <v>0.53</v>
      </c>
      <c r="F1057" s="16">
        <v>2.8099999999999999E-5</v>
      </c>
      <c r="G1057">
        <v>0.9</v>
      </c>
      <c r="H1057">
        <v>3.1399999999999998E-5</v>
      </c>
      <c r="I1057">
        <v>4.2</v>
      </c>
      <c r="J1057">
        <v>8.3199999999999995E-4</v>
      </c>
    </row>
    <row r="1058" spans="1:10" x14ac:dyDescent="0.35">
      <c r="A1058">
        <v>9999</v>
      </c>
      <c r="B1058">
        <v>1928</v>
      </c>
      <c r="C1058">
        <v>11</v>
      </c>
      <c r="D1058">
        <v>1.83E-4</v>
      </c>
      <c r="E1058">
        <v>0.53</v>
      </c>
      <c r="F1058" s="16">
        <v>2.8099999999999999E-5</v>
      </c>
      <c r="G1058">
        <v>0.9</v>
      </c>
      <c r="H1058">
        <v>3.1399999999999998E-5</v>
      </c>
      <c r="I1058">
        <v>4.2</v>
      </c>
      <c r="J1058">
        <v>8.3199999999999995E-4</v>
      </c>
    </row>
    <row r="1059" spans="1:10" x14ac:dyDescent="0.35">
      <c r="A1059">
        <v>9999</v>
      </c>
      <c r="B1059">
        <v>1929</v>
      </c>
      <c r="C1059">
        <v>11</v>
      </c>
      <c r="D1059">
        <v>1.83E-4</v>
      </c>
      <c r="E1059">
        <v>0.53</v>
      </c>
      <c r="F1059" s="16">
        <v>2.8099999999999999E-5</v>
      </c>
      <c r="G1059">
        <v>0.9</v>
      </c>
      <c r="H1059">
        <v>3.1399999999999998E-5</v>
      </c>
      <c r="I1059">
        <v>4.2</v>
      </c>
      <c r="J1059">
        <v>8.3199999999999995E-4</v>
      </c>
    </row>
    <row r="1060" spans="1:10" x14ac:dyDescent="0.35">
      <c r="A1060">
        <v>9999</v>
      </c>
      <c r="B1060">
        <v>1930</v>
      </c>
      <c r="C1060">
        <v>11</v>
      </c>
      <c r="D1060">
        <v>1.83E-4</v>
      </c>
      <c r="E1060">
        <v>0.53</v>
      </c>
      <c r="F1060" s="16">
        <v>2.8099999999999999E-5</v>
      </c>
      <c r="G1060">
        <v>0.9</v>
      </c>
      <c r="H1060">
        <v>3.1399999999999998E-5</v>
      </c>
      <c r="I1060">
        <v>4.2</v>
      </c>
      <c r="J1060">
        <v>8.3199999999999995E-4</v>
      </c>
    </row>
    <row r="1061" spans="1:10" x14ac:dyDescent="0.35">
      <c r="A1061">
        <v>9999</v>
      </c>
      <c r="B1061">
        <v>1931</v>
      </c>
      <c r="C1061">
        <v>11</v>
      </c>
      <c r="D1061">
        <v>1.83E-4</v>
      </c>
      <c r="E1061">
        <v>0.53</v>
      </c>
      <c r="F1061" s="16">
        <v>2.8099999999999999E-5</v>
      </c>
      <c r="G1061">
        <v>0.9</v>
      </c>
      <c r="H1061">
        <v>3.1399999999999998E-5</v>
      </c>
      <c r="I1061">
        <v>4.2</v>
      </c>
      <c r="J1061">
        <v>8.3199999999999995E-4</v>
      </c>
    </row>
    <row r="1062" spans="1:10" x14ac:dyDescent="0.35">
      <c r="A1062">
        <v>9999</v>
      </c>
      <c r="B1062">
        <v>1932</v>
      </c>
      <c r="C1062">
        <v>11</v>
      </c>
      <c r="D1062">
        <v>1.83E-4</v>
      </c>
      <c r="E1062">
        <v>0.53</v>
      </c>
      <c r="F1062" s="16">
        <v>2.8099999999999999E-5</v>
      </c>
      <c r="G1062">
        <v>0.9</v>
      </c>
      <c r="H1062">
        <v>3.1399999999999998E-5</v>
      </c>
      <c r="I1062">
        <v>4.2</v>
      </c>
      <c r="J1062">
        <v>8.3199999999999995E-4</v>
      </c>
    </row>
    <row r="1063" spans="1:10" x14ac:dyDescent="0.35">
      <c r="A1063">
        <v>9999</v>
      </c>
      <c r="B1063">
        <v>1933</v>
      </c>
      <c r="C1063">
        <v>11</v>
      </c>
      <c r="D1063">
        <v>1.83E-4</v>
      </c>
      <c r="E1063">
        <v>0.53</v>
      </c>
      <c r="F1063" s="16">
        <v>2.8099999999999999E-5</v>
      </c>
      <c r="G1063">
        <v>0.9</v>
      </c>
      <c r="H1063">
        <v>3.1399999999999998E-5</v>
      </c>
      <c r="I1063">
        <v>4.2</v>
      </c>
      <c r="J1063">
        <v>8.3199999999999995E-4</v>
      </c>
    </row>
    <row r="1064" spans="1:10" x14ac:dyDescent="0.35">
      <c r="A1064">
        <v>9999</v>
      </c>
      <c r="B1064">
        <v>1934</v>
      </c>
      <c r="C1064">
        <v>11</v>
      </c>
      <c r="D1064">
        <v>1.83E-4</v>
      </c>
      <c r="E1064">
        <v>0.53</v>
      </c>
      <c r="F1064" s="16">
        <v>2.8099999999999999E-5</v>
      </c>
      <c r="G1064">
        <v>0.9</v>
      </c>
      <c r="H1064">
        <v>3.1399999999999998E-5</v>
      </c>
      <c r="I1064">
        <v>4.2</v>
      </c>
      <c r="J1064">
        <v>8.3199999999999995E-4</v>
      </c>
    </row>
    <row r="1065" spans="1:10" x14ac:dyDescent="0.35">
      <c r="A1065">
        <v>9999</v>
      </c>
      <c r="B1065">
        <v>1935</v>
      </c>
      <c r="C1065">
        <v>11</v>
      </c>
      <c r="D1065">
        <v>1.83E-4</v>
      </c>
      <c r="E1065">
        <v>0.53</v>
      </c>
      <c r="F1065" s="16">
        <v>2.8099999999999999E-5</v>
      </c>
      <c r="G1065">
        <v>0.9</v>
      </c>
      <c r="H1065">
        <v>3.1399999999999998E-5</v>
      </c>
      <c r="I1065">
        <v>4.2</v>
      </c>
      <c r="J1065">
        <v>8.3199999999999995E-4</v>
      </c>
    </row>
    <row r="1066" spans="1:10" x14ac:dyDescent="0.35">
      <c r="A1066">
        <v>9999</v>
      </c>
      <c r="B1066">
        <v>1936</v>
      </c>
      <c r="C1066">
        <v>11</v>
      </c>
      <c r="D1066">
        <v>1.83E-4</v>
      </c>
      <c r="E1066">
        <v>0.53</v>
      </c>
      <c r="F1066" s="16">
        <v>2.8099999999999999E-5</v>
      </c>
      <c r="G1066">
        <v>0.9</v>
      </c>
      <c r="H1066">
        <v>3.1399999999999998E-5</v>
      </c>
      <c r="I1066">
        <v>4.2</v>
      </c>
      <c r="J1066">
        <v>8.3199999999999995E-4</v>
      </c>
    </row>
    <row r="1067" spans="1:10" x14ac:dyDescent="0.35">
      <c r="A1067">
        <v>9999</v>
      </c>
      <c r="B1067">
        <v>1937</v>
      </c>
      <c r="C1067">
        <v>11</v>
      </c>
      <c r="D1067">
        <v>1.83E-4</v>
      </c>
      <c r="E1067">
        <v>0.53</v>
      </c>
      <c r="F1067" s="16">
        <v>2.8099999999999999E-5</v>
      </c>
      <c r="G1067">
        <v>0.9</v>
      </c>
      <c r="H1067">
        <v>3.1399999999999998E-5</v>
      </c>
      <c r="I1067">
        <v>4.2</v>
      </c>
      <c r="J1067">
        <v>8.3199999999999995E-4</v>
      </c>
    </row>
    <row r="1068" spans="1:10" x14ac:dyDescent="0.35">
      <c r="A1068">
        <v>9999</v>
      </c>
      <c r="B1068">
        <v>1938</v>
      </c>
      <c r="C1068">
        <v>11</v>
      </c>
      <c r="D1068">
        <v>1.83E-4</v>
      </c>
      <c r="E1068">
        <v>0.53</v>
      </c>
      <c r="F1068" s="16">
        <v>2.8099999999999999E-5</v>
      </c>
      <c r="G1068">
        <v>0.9</v>
      </c>
      <c r="H1068">
        <v>3.1399999999999998E-5</v>
      </c>
      <c r="I1068">
        <v>4.2</v>
      </c>
      <c r="J1068">
        <v>8.3199999999999995E-4</v>
      </c>
    </row>
    <row r="1069" spans="1:10" x14ac:dyDescent="0.35">
      <c r="A1069">
        <v>9999</v>
      </c>
      <c r="B1069">
        <v>1939</v>
      </c>
      <c r="C1069">
        <v>11</v>
      </c>
      <c r="D1069">
        <v>1.83E-4</v>
      </c>
      <c r="E1069">
        <v>0.53</v>
      </c>
      <c r="F1069" s="16">
        <v>2.8099999999999999E-5</v>
      </c>
      <c r="G1069">
        <v>0.9</v>
      </c>
      <c r="H1069">
        <v>3.1399999999999998E-5</v>
      </c>
      <c r="I1069">
        <v>4.2</v>
      </c>
      <c r="J1069">
        <v>8.3199999999999995E-4</v>
      </c>
    </row>
    <row r="1070" spans="1:10" x14ac:dyDescent="0.35">
      <c r="A1070">
        <v>9999</v>
      </c>
      <c r="B1070">
        <v>1940</v>
      </c>
      <c r="C1070">
        <v>11</v>
      </c>
      <c r="D1070">
        <v>1.83E-4</v>
      </c>
      <c r="E1070">
        <v>0.53</v>
      </c>
      <c r="F1070" s="16">
        <v>2.8099999999999999E-5</v>
      </c>
      <c r="G1070">
        <v>0.9</v>
      </c>
      <c r="H1070">
        <v>3.1399999999999998E-5</v>
      </c>
      <c r="I1070">
        <v>4.2</v>
      </c>
      <c r="J1070">
        <v>8.3199999999999995E-4</v>
      </c>
    </row>
    <row r="1071" spans="1:10" x14ac:dyDescent="0.35">
      <c r="A1071">
        <v>9999</v>
      </c>
      <c r="B1071">
        <v>1941</v>
      </c>
      <c r="C1071">
        <v>11</v>
      </c>
      <c r="D1071">
        <v>1.83E-4</v>
      </c>
      <c r="E1071">
        <v>0.53</v>
      </c>
      <c r="F1071" s="16">
        <v>2.8099999999999999E-5</v>
      </c>
      <c r="G1071">
        <v>0.9</v>
      </c>
      <c r="H1071">
        <v>3.1399999999999998E-5</v>
      </c>
      <c r="I1071">
        <v>4.2</v>
      </c>
      <c r="J1071">
        <v>8.3199999999999995E-4</v>
      </c>
    </row>
    <row r="1072" spans="1:10" x14ac:dyDescent="0.35">
      <c r="A1072">
        <v>9999</v>
      </c>
      <c r="B1072">
        <v>1942</v>
      </c>
      <c r="C1072">
        <v>11</v>
      </c>
      <c r="D1072">
        <v>1.83E-4</v>
      </c>
      <c r="E1072">
        <v>0.53</v>
      </c>
      <c r="F1072" s="16">
        <v>2.8099999999999999E-5</v>
      </c>
      <c r="G1072">
        <v>0.9</v>
      </c>
      <c r="H1072">
        <v>3.1399999999999998E-5</v>
      </c>
      <c r="I1072">
        <v>4.2</v>
      </c>
      <c r="J1072">
        <v>8.3199999999999995E-4</v>
      </c>
    </row>
    <row r="1073" spans="1:10" x14ac:dyDescent="0.35">
      <c r="A1073">
        <v>9999</v>
      </c>
      <c r="B1073">
        <v>1943</v>
      </c>
      <c r="C1073">
        <v>11</v>
      </c>
      <c r="D1073">
        <v>1.83E-4</v>
      </c>
      <c r="E1073">
        <v>0.53</v>
      </c>
      <c r="F1073" s="16">
        <v>2.8099999999999999E-5</v>
      </c>
      <c r="G1073">
        <v>0.9</v>
      </c>
      <c r="H1073">
        <v>3.1399999999999998E-5</v>
      </c>
      <c r="I1073">
        <v>4.2</v>
      </c>
      <c r="J1073">
        <v>8.3199999999999995E-4</v>
      </c>
    </row>
    <row r="1074" spans="1:10" x14ac:dyDescent="0.35">
      <c r="A1074">
        <v>9999</v>
      </c>
      <c r="B1074">
        <v>1944</v>
      </c>
      <c r="C1074">
        <v>11</v>
      </c>
      <c r="D1074">
        <v>1.83E-4</v>
      </c>
      <c r="E1074">
        <v>0.53</v>
      </c>
      <c r="F1074" s="16">
        <v>2.8099999999999999E-5</v>
      </c>
      <c r="G1074">
        <v>0.9</v>
      </c>
      <c r="H1074">
        <v>3.1399999999999998E-5</v>
      </c>
      <c r="I1074">
        <v>4.2</v>
      </c>
      <c r="J1074">
        <v>8.3199999999999995E-4</v>
      </c>
    </row>
    <row r="1075" spans="1:10" x14ac:dyDescent="0.35">
      <c r="A1075">
        <v>9999</v>
      </c>
      <c r="B1075">
        <v>1945</v>
      </c>
      <c r="C1075">
        <v>11</v>
      </c>
      <c r="D1075">
        <v>1.83E-4</v>
      </c>
      <c r="E1075">
        <v>0.53</v>
      </c>
      <c r="F1075" s="16">
        <v>2.8099999999999999E-5</v>
      </c>
      <c r="G1075">
        <v>0.9</v>
      </c>
      <c r="H1075">
        <v>3.1399999999999998E-5</v>
      </c>
      <c r="I1075">
        <v>4.2</v>
      </c>
      <c r="J1075">
        <v>8.3199999999999995E-4</v>
      </c>
    </row>
    <row r="1076" spans="1:10" x14ac:dyDescent="0.35">
      <c r="A1076">
        <v>9999</v>
      </c>
      <c r="B1076">
        <v>1946</v>
      </c>
      <c r="C1076">
        <v>11</v>
      </c>
      <c r="D1076">
        <v>1.83E-4</v>
      </c>
      <c r="E1076">
        <v>0.53</v>
      </c>
      <c r="F1076" s="16">
        <v>2.8099999999999999E-5</v>
      </c>
      <c r="G1076">
        <v>0.9</v>
      </c>
      <c r="H1076">
        <v>3.1399999999999998E-5</v>
      </c>
      <c r="I1076">
        <v>4.2</v>
      </c>
      <c r="J1076">
        <v>8.3199999999999995E-4</v>
      </c>
    </row>
    <row r="1077" spans="1:10" x14ac:dyDescent="0.35">
      <c r="A1077">
        <v>9999</v>
      </c>
      <c r="B1077">
        <v>1947</v>
      </c>
      <c r="C1077">
        <v>11</v>
      </c>
      <c r="D1077">
        <v>1.83E-4</v>
      </c>
      <c r="E1077">
        <v>0.53</v>
      </c>
      <c r="F1077" s="16">
        <v>2.8099999999999999E-5</v>
      </c>
      <c r="G1077">
        <v>0.9</v>
      </c>
      <c r="H1077">
        <v>3.1399999999999998E-5</v>
      </c>
      <c r="I1077">
        <v>4.2</v>
      </c>
      <c r="J1077">
        <v>8.3199999999999995E-4</v>
      </c>
    </row>
    <row r="1078" spans="1:10" x14ac:dyDescent="0.35">
      <c r="A1078">
        <v>9999</v>
      </c>
      <c r="B1078">
        <v>1948</v>
      </c>
      <c r="C1078">
        <v>11</v>
      </c>
      <c r="D1078">
        <v>1.83E-4</v>
      </c>
      <c r="E1078">
        <v>0.53</v>
      </c>
      <c r="F1078" s="16">
        <v>2.8099999999999999E-5</v>
      </c>
      <c r="G1078">
        <v>0.9</v>
      </c>
      <c r="H1078">
        <v>3.1399999999999998E-5</v>
      </c>
      <c r="I1078">
        <v>4.2</v>
      </c>
      <c r="J1078">
        <v>8.3199999999999995E-4</v>
      </c>
    </row>
    <row r="1079" spans="1:10" x14ac:dyDescent="0.35">
      <c r="A1079">
        <v>9999</v>
      </c>
      <c r="B1079">
        <v>1949</v>
      </c>
      <c r="C1079">
        <v>11</v>
      </c>
      <c r="D1079">
        <v>1.83E-4</v>
      </c>
      <c r="E1079">
        <v>0.53</v>
      </c>
      <c r="F1079" s="16">
        <v>2.8099999999999999E-5</v>
      </c>
      <c r="G1079">
        <v>0.9</v>
      </c>
      <c r="H1079">
        <v>3.1399999999999998E-5</v>
      </c>
      <c r="I1079">
        <v>4.2</v>
      </c>
      <c r="J1079">
        <v>8.3199999999999995E-4</v>
      </c>
    </row>
    <row r="1080" spans="1:10" x14ac:dyDescent="0.35">
      <c r="A1080">
        <v>9999</v>
      </c>
      <c r="B1080">
        <v>1950</v>
      </c>
      <c r="C1080">
        <v>11</v>
      </c>
      <c r="D1080">
        <v>1.83E-4</v>
      </c>
      <c r="E1080">
        <v>0.53</v>
      </c>
      <c r="F1080" s="16">
        <v>2.8099999999999999E-5</v>
      </c>
      <c r="G1080">
        <v>0.9</v>
      </c>
      <c r="H1080">
        <v>3.1399999999999998E-5</v>
      </c>
      <c r="I1080">
        <v>4.2</v>
      </c>
      <c r="J1080">
        <v>8.3199999999999995E-4</v>
      </c>
    </row>
    <row r="1081" spans="1:10" x14ac:dyDescent="0.35">
      <c r="A1081">
        <v>9999</v>
      </c>
      <c r="B1081">
        <v>1951</v>
      </c>
      <c r="C1081">
        <v>11</v>
      </c>
      <c r="D1081">
        <v>1.83E-4</v>
      </c>
      <c r="E1081">
        <v>0.53</v>
      </c>
      <c r="F1081" s="16">
        <v>2.8099999999999999E-5</v>
      </c>
      <c r="G1081">
        <v>0.9</v>
      </c>
      <c r="H1081">
        <v>3.1399999999999998E-5</v>
      </c>
      <c r="I1081">
        <v>4.2</v>
      </c>
      <c r="J1081">
        <v>8.3199999999999995E-4</v>
      </c>
    </row>
    <row r="1082" spans="1:10" x14ac:dyDescent="0.35">
      <c r="A1082">
        <v>9999</v>
      </c>
      <c r="B1082">
        <v>1952</v>
      </c>
      <c r="C1082">
        <v>11</v>
      </c>
      <c r="D1082">
        <v>1.83E-4</v>
      </c>
      <c r="E1082">
        <v>0.53</v>
      </c>
      <c r="F1082" s="16">
        <v>2.8099999999999999E-5</v>
      </c>
      <c r="G1082">
        <v>0.9</v>
      </c>
      <c r="H1082">
        <v>3.1399999999999998E-5</v>
      </c>
      <c r="I1082">
        <v>4.2</v>
      </c>
      <c r="J1082">
        <v>8.3199999999999995E-4</v>
      </c>
    </row>
    <row r="1083" spans="1:10" x14ac:dyDescent="0.35">
      <c r="A1083">
        <v>9999</v>
      </c>
      <c r="B1083">
        <v>1953</v>
      </c>
      <c r="C1083">
        <v>11</v>
      </c>
      <c r="D1083">
        <v>1.83E-4</v>
      </c>
      <c r="E1083">
        <v>0.53</v>
      </c>
      <c r="F1083" s="16">
        <v>2.8099999999999999E-5</v>
      </c>
      <c r="G1083">
        <v>0.9</v>
      </c>
      <c r="H1083">
        <v>3.1399999999999998E-5</v>
      </c>
      <c r="I1083">
        <v>4.2</v>
      </c>
      <c r="J1083">
        <v>8.3199999999999995E-4</v>
      </c>
    </row>
    <row r="1084" spans="1:10" x14ac:dyDescent="0.35">
      <c r="A1084">
        <v>9999</v>
      </c>
      <c r="B1084">
        <v>1954</v>
      </c>
      <c r="C1084">
        <v>11</v>
      </c>
      <c r="D1084">
        <v>1.83E-4</v>
      </c>
      <c r="E1084">
        <v>0.53</v>
      </c>
      <c r="F1084" s="16">
        <v>2.8099999999999999E-5</v>
      </c>
      <c r="G1084">
        <v>0.9</v>
      </c>
      <c r="H1084">
        <v>3.1399999999999998E-5</v>
      </c>
      <c r="I1084">
        <v>4.2</v>
      </c>
      <c r="J1084">
        <v>8.3199999999999995E-4</v>
      </c>
    </row>
    <row r="1085" spans="1:10" x14ac:dyDescent="0.35">
      <c r="A1085">
        <v>9999</v>
      </c>
      <c r="B1085">
        <v>1955</v>
      </c>
      <c r="C1085">
        <v>11</v>
      </c>
      <c r="D1085">
        <v>1.83E-4</v>
      </c>
      <c r="E1085">
        <v>0.53</v>
      </c>
      <c r="F1085" s="16">
        <v>2.8099999999999999E-5</v>
      </c>
      <c r="G1085">
        <v>0.9</v>
      </c>
      <c r="H1085">
        <v>3.1399999999999998E-5</v>
      </c>
      <c r="I1085">
        <v>4.2</v>
      </c>
      <c r="J1085">
        <v>8.3199999999999995E-4</v>
      </c>
    </row>
    <row r="1086" spans="1:10" x14ac:dyDescent="0.35">
      <c r="A1086">
        <v>9999</v>
      </c>
      <c r="B1086">
        <v>1956</v>
      </c>
      <c r="C1086">
        <v>11</v>
      </c>
      <c r="D1086">
        <v>1.83E-4</v>
      </c>
      <c r="E1086">
        <v>0.53</v>
      </c>
      <c r="F1086" s="16">
        <v>2.8099999999999999E-5</v>
      </c>
      <c r="G1086">
        <v>0.9</v>
      </c>
      <c r="H1086">
        <v>3.1399999999999998E-5</v>
      </c>
      <c r="I1086">
        <v>4.2</v>
      </c>
      <c r="J1086">
        <v>8.3199999999999995E-4</v>
      </c>
    </row>
    <row r="1087" spans="1:10" x14ac:dyDescent="0.35">
      <c r="A1087">
        <v>9999</v>
      </c>
      <c r="B1087">
        <v>1957</v>
      </c>
      <c r="C1087">
        <v>11</v>
      </c>
      <c r="D1087">
        <v>1.83E-4</v>
      </c>
      <c r="E1087">
        <v>0.53</v>
      </c>
      <c r="F1087" s="16">
        <v>2.8099999999999999E-5</v>
      </c>
      <c r="G1087">
        <v>0.9</v>
      </c>
      <c r="H1087">
        <v>3.1399999999999998E-5</v>
      </c>
      <c r="I1087">
        <v>4.2</v>
      </c>
      <c r="J1087">
        <v>8.3199999999999995E-4</v>
      </c>
    </row>
    <row r="1088" spans="1:10" x14ac:dyDescent="0.35">
      <c r="A1088">
        <v>9999</v>
      </c>
      <c r="B1088">
        <v>1958</v>
      </c>
      <c r="C1088">
        <v>11</v>
      </c>
      <c r="D1088">
        <v>1.83E-4</v>
      </c>
      <c r="E1088">
        <v>0.53</v>
      </c>
      <c r="F1088" s="16">
        <v>2.8099999999999999E-5</v>
      </c>
      <c r="G1088">
        <v>0.9</v>
      </c>
      <c r="H1088">
        <v>3.1399999999999998E-5</v>
      </c>
      <c r="I1088">
        <v>4.2</v>
      </c>
      <c r="J1088">
        <v>8.3199999999999995E-4</v>
      </c>
    </row>
    <row r="1089" spans="1:10" x14ac:dyDescent="0.35">
      <c r="A1089">
        <v>9999</v>
      </c>
      <c r="B1089">
        <v>1959</v>
      </c>
      <c r="C1089">
        <v>11</v>
      </c>
      <c r="D1089">
        <v>1.83E-4</v>
      </c>
      <c r="E1089">
        <v>0.53</v>
      </c>
      <c r="F1089" s="16">
        <v>2.8099999999999999E-5</v>
      </c>
      <c r="G1089">
        <v>0.9</v>
      </c>
      <c r="H1089">
        <v>3.1399999999999998E-5</v>
      </c>
      <c r="I1089">
        <v>4.2</v>
      </c>
      <c r="J1089">
        <v>8.3199999999999995E-4</v>
      </c>
    </row>
    <row r="1090" spans="1:10" x14ac:dyDescent="0.35">
      <c r="A1090">
        <v>9999</v>
      </c>
      <c r="B1090">
        <v>1960</v>
      </c>
      <c r="C1090">
        <v>11</v>
      </c>
      <c r="D1090">
        <v>1.83E-4</v>
      </c>
      <c r="E1090">
        <v>0.53</v>
      </c>
      <c r="F1090" s="16">
        <v>2.8099999999999999E-5</v>
      </c>
      <c r="G1090">
        <v>0.9</v>
      </c>
      <c r="H1090">
        <v>3.1399999999999998E-5</v>
      </c>
      <c r="I1090">
        <v>4.2</v>
      </c>
      <c r="J1090">
        <v>8.3199999999999995E-4</v>
      </c>
    </row>
    <row r="1091" spans="1:10" x14ac:dyDescent="0.35">
      <c r="A1091">
        <v>9999</v>
      </c>
      <c r="B1091">
        <v>1961</v>
      </c>
      <c r="C1091">
        <v>11</v>
      </c>
      <c r="D1091">
        <v>1.83E-4</v>
      </c>
      <c r="E1091">
        <v>0.53</v>
      </c>
      <c r="F1091" s="16">
        <v>2.8099999999999999E-5</v>
      </c>
      <c r="G1091">
        <v>0.9</v>
      </c>
      <c r="H1091">
        <v>3.1399999999999998E-5</v>
      </c>
      <c r="I1091">
        <v>4.2</v>
      </c>
      <c r="J1091">
        <v>8.3199999999999995E-4</v>
      </c>
    </row>
    <row r="1092" spans="1:10" x14ac:dyDescent="0.35">
      <c r="A1092">
        <v>9999</v>
      </c>
      <c r="B1092">
        <v>1962</v>
      </c>
      <c r="C1092">
        <v>11</v>
      </c>
      <c r="D1092">
        <v>1.83E-4</v>
      </c>
      <c r="E1092">
        <v>0.53</v>
      </c>
      <c r="F1092" s="16">
        <v>2.8099999999999999E-5</v>
      </c>
      <c r="G1092">
        <v>0.9</v>
      </c>
      <c r="H1092">
        <v>3.1399999999999998E-5</v>
      </c>
      <c r="I1092">
        <v>4.2</v>
      </c>
      <c r="J1092">
        <v>8.3199999999999995E-4</v>
      </c>
    </row>
    <row r="1093" spans="1:10" x14ac:dyDescent="0.35">
      <c r="A1093">
        <v>9999</v>
      </c>
      <c r="B1093">
        <v>1963</v>
      </c>
      <c r="C1093">
        <v>11</v>
      </c>
      <c r="D1093">
        <v>1.83E-4</v>
      </c>
      <c r="E1093">
        <v>0.53</v>
      </c>
      <c r="F1093" s="16">
        <v>2.8099999999999999E-5</v>
      </c>
      <c r="G1093">
        <v>0.9</v>
      </c>
      <c r="H1093">
        <v>3.1399999999999998E-5</v>
      </c>
      <c r="I1093">
        <v>4.2</v>
      </c>
      <c r="J1093">
        <v>8.3199999999999995E-4</v>
      </c>
    </row>
    <row r="1094" spans="1:10" x14ac:dyDescent="0.35">
      <c r="A1094">
        <v>9999</v>
      </c>
      <c r="B1094">
        <v>1964</v>
      </c>
      <c r="C1094">
        <v>11</v>
      </c>
      <c r="D1094">
        <v>1.83E-4</v>
      </c>
      <c r="E1094">
        <v>0.53</v>
      </c>
      <c r="F1094" s="16">
        <v>2.8099999999999999E-5</v>
      </c>
      <c r="G1094">
        <v>0.9</v>
      </c>
      <c r="H1094">
        <v>3.1399999999999998E-5</v>
      </c>
      <c r="I1094">
        <v>4.2</v>
      </c>
      <c r="J1094">
        <v>8.3199999999999995E-4</v>
      </c>
    </row>
    <row r="1095" spans="1:10" x14ac:dyDescent="0.35">
      <c r="A1095">
        <v>9999</v>
      </c>
      <c r="B1095">
        <v>1965</v>
      </c>
      <c r="C1095">
        <v>11</v>
      </c>
      <c r="D1095">
        <v>1.83E-4</v>
      </c>
      <c r="E1095">
        <v>0.53</v>
      </c>
      <c r="F1095" s="16">
        <v>2.8099999999999999E-5</v>
      </c>
      <c r="G1095">
        <v>0.9</v>
      </c>
      <c r="H1095">
        <v>3.1399999999999998E-5</v>
      </c>
      <c r="I1095">
        <v>4.2</v>
      </c>
      <c r="J1095">
        <v>8.3199999999999995E-4</v>
      </c>
    </row>
    <row r="1096" spans="1:10" x14ac:dyDescent="0.35">
      <c r="A1096">
        <v>9999</v>
      </c>
      <c r="B1096">
        <v>1966</v>
      </c>
      <c r="C1096">
        <v>11</v>
      </c>
      <c r="D1096">
        <v>1.83E-4</v>
      </c>
      <c r="E1096">
        <v>0.53</v>
      </c>
      <c r="F1096" s="16">
        <v>2.8099999999999999E-5</v>
      </c>
      <c r="G1096">
        <v>0.9</v>
      </c>
      <c r="H1096">
        <v>3.1399999999999998E-5</v>
      </c>
      <c r="I1096">
        <v>4.2</v>
      </c>
      <c r="J1096">
        <v>8.3199999999999995E-4</v>
      </c>
    </row>
    <row r="1097" spans="1:10" x14ac:dyDescent="0.35">
      <c r="A1097">
        <v>9999</v>
      </c>
      <c r="B1097">
        <v>1967</v>
      </c>
      <c r="C1097">
        <v>11</v>
      </c>
      <c r="D1097">
        <v>1.83E-4</v>
      </c>
      <c r="E1097">
        <v>0.53</v>
      </c>
      <c r="F1097" s="16">
        <v>2.8099999999999999E-5</v>
      </c>
      <c r="G1097">
        <v>0.9</v>
      </c>
      <c r="H1097">
        <v>3.1399999999999998E-5</v>
      </c>
      <c r="I1097">
        <v>4.2</v>
      </c>
      <c r="J1097">
        <v>8.3199999999999995E-4</v>
      </c>
    </row>
    <row r="1098" spans="1:10" x14ac:dyDescent="0.35">
      <c r="A1098">
        <v>9999</v>
      </c>
      <c r="B1098">
        <v>1968</v>
      </c>
      <c r="C1098">
        <v>11</v>
      </c>
      <c r="D1098">
        <v>1.83E-4</v>
      </c>
      <c r="E1098">
        <v>0.53</v>
      </c>
      <c r="F1098" s="16">
        <v>2.8099999999999999E-5</v>
      </c>
      <c r="G1098">
        <v>0.9</v>
      </c>
      <c r="H1098">
        <v>3.1399999999999998E-5</v>
      </c>
      <c r="I1098">
        <v>4.2</v>
      </c>
      <c r="J1098">
        <v>8.3199999999999995E-4</v>
      </c>
    </row>
    <row r="1099" spans="1:10" x14ac:dyDescent="0.35">
      <c r="A1099">
        <v>9999</v>
      </c>
      <c r="B1099">
        <v>1969</v>
      </c>
      <c r="C1099">
        <v>11</v>
      </c>
      <c r="D1099">
        <v>1.83E-4</v>
      </c>
      <c r="E1099">
        <v>0.53</v>
      </c>
      <c r="F1099" s="16">
        <v>2.8099999999999999E-5</v>
      </c>
      <c r="G1099">
        <v>0.9</v>
      </c>
      <c r="H1099">
        <v>3.1399999999999998E-5</v>
      </c>
      <c r="I1099">
        <v>4.2</v>
      </c>
      <c r="J1099">
        <v>8.3199999999999995E-4</v>
      </c>
    </row>
    <row r="1100" spans="1:10" x14ac:dyDescent="0.35">
      <c r="A1100">
        <v>9999</v>
      </c>
      <c r="B1100">
        <v>1970</v>
      </c>
      <c r="C1100">
        <v>11</v>
      </c>
      <c r="D1100">
        <v>1.83E-4</v>
      </c>
      <c r="E1100">
        <v>0.53</v>
      </c>
      <c r="F1100" s="16">
        <v>2.8099999999999999E-5</v>
      </c>
      <c r="G1100">
        <v>0.9</v>
      </c>
      <c r="H1100">
        <v>3.1399999999999998E-5</v>
      </c>
      <c r="I1100">
        <v>4.2</v>
      </c>
      <c r="J1100">
        <v>8.3199999999999995E-4</v>
      </c>
    </row>
    <row r="1101" spans="1:10" x14ac:dyDescent="0.35">
      <c r="A1101">
        <v>9999</v>
      </c>
      <c r="B1101">
        <v>1971</v>
      </c>
      <c r="C1101">
        <v>11</v>
      </c>
      <c r="D1101">
        <v>1.83E-4</v>
      </c>
      <c r="E1101">
        <v>0.53</v>
      </c>
      <c r="F1101" s="16">
        <v>2.8099999999999999E-5</v>
      </c>
      <c r="G1101">
        <v>0.9</v>
      </c>
      <c r="H1101">
        <v>3.1399999999999998E-5</v>
      </c>
      <c r="I1101">
        <v>4.2</v>
      </c>
      <c r="J1101">
        <v>8.3199999999999995E-4</v>
      </c>
    </row>
    <row r="1102" spans="1:10" x14ac:dyDescent="0.35">
      <c r="A1102">
        <v>9999</v>
      </c>
      <c r="B1102">
        <v>1972</v>
      </c>
      <c r="C1102">
        <v>11</v>
      </c>
      <c r="D1102">
        <v>1.83E-4</v>
      </c>
      <c r="E1102">
        <v>0.53</v>
      </c>
      <c r="F1102" s="16">
        <v>2.8099999999999999E-5</v>
      </c>
      <c r="G1102">
        <v>0.9</v>
      </c>
      <c r="H1102">
        <v>3.1399999999999998E-5</v>
      </c>
      <c r="I1102">
        <v>4.2</v>
      </c>
      <c r="J1102">
        <v>8.3199999999999995E-4</v>
      </c>
    </row>
    <row r="1103" spans="1:10" x14ac:dyDescent="0.35">
      <c r="A1103">
        <v>9999</v>
      </c>
      <c r="B1103">
        <v>1973</v>
      </c>
      <c r="C1103">
        <v>11</v>
      </c>
      <c r="D1103">
        <v>1.83E-4</v>
      </c>
      <c r="E1103">
        <v>0.53</v>
      </c>
      <c r="F1103" s="16">
        <v>2.8099999999999999E-5</v>
      </c>
      <c r="G1103">
        <v>0.9</v>
      </c>
      <c r="H1103">
        <v>3.1399999999999998E-5</v>
      </c>
      <c r="I1103">
        <v>4.2</v>
      </c>
      <c r="J1103">
        <v>8.3199999999999995E-4</v>
      </c>
    </row>
    <row r="1104" spans="1:10" x14ac:dyDescent="0.35">
      <c r="A1104">
        <v>9999</v>
      </c>
      <c r="B1104">
        <v>1974</v>
      </c>
      <c r="C1104">
        <v>11</v>
      </c>
      <c r="D1104">
        <v>1.83E-4</v>
      </c>
      <c r="E1104">
        <v>0.53</v>
      </c>
      <c r="F1104" s="16">
        <v>2.8099999999999999E-5</v>
      </c>
      <c r="G1104">
        <v>0.9</v>
      </c>
      <c r="H1104">
        <v>3.1399999999999998E-5</v>
      </c>
      <c r="I1104">
        <v>4.2</v>
      </c>
      <c r="J1104">
        <v>8.3199999999999995E-4</v>
      </c>
    </row>
    <row r="1105" spans="1:10" x14ac:dyDescent="0.35">
      <c r="A1105">
        <v>9999</v>
      </c>
      <c r="B1105">
        <v>1975</v>
      </c>
      <c r="C1105">
        <v>11</v>
      </c>
      <c r="D1105">
        <v>1.83E-4</v>
      </c>
      <c r="E1105">
        <v>0.53</v>
      </c>
      <c r="F1105" s="16">
        <v>2.8099999999999999E-5</v>
      </c>
      <c r="G1105">
        <v>0.9</v>
      </c>
      <c r="H1105">
        <v>3.1399999999999998E-5</v>
      </c>
      <c r="I1105">
        <v>4.2</v>
      </c>
      <c r="J1105">
        <v>8.3199999999999995E-4</v>
      </c>
    </row>
    <row r="1106" spans="1:10" x14ac:dyDescent="0.35">
      <c r="A1106">
        <v>9999</v>
      </c>
      <c r="B1106">
        <v>1976</v>
      </c>
      <c r="C1106">
        <v>11</v>
      </c>
      <c r="D1106">
        <v>1.83E-4</v>
      </c>
      <c r="E1106">
        <v>0.53</v>
      </c>
      <c r="F1106" s="16">
        <v>2.8099999999999999E-5</v>
      </c>
      <c r="G1106">
        <v>0.9</v>
      </c>
      <c r="H1106">
        <v>3.1399999999999998E-5</v>
      </c>
      <c r="I1106">
        <v>4.2</v>
      </c>
      <c r="J1106">
        <v>8.3199999999999995E-4</v>
      </c>
    </row>
    <row r="1107" spans="1:10" x14ac:dyDescent="0.35">
      <c r="A1107">
        <v>9999</v>
      </c>
      <c r="B1107">
        <v>1977</v>
      </c>
      <c r="C1107">
        <v>11</v>
      </c>
      <c r="D1107">
        <v>1.83E-4</v>
      </c>
      <c r="E1107">
        <v>0.53</v>
      </c>
      <c r="F1107" s="16">
        <v>2.8099999999999999E-5</v>
      </c>
      <c r="G1107">
        <v>0.9</v>
      </c>
      <c r="H1107">
        <v>3.1399999999999998E-5</v>
      </c>
      <c r="I1107">
        <v>4.2</v>
      </c>
      <c r="J1107">
        <v>8.3199999999999995E-4</v>
      </c>
    </row>
    <row r="1108" spans="1:10" x14ac:dyDescent="0.35">
      <c r="A1108">
        <v>9999</v>
      </c>
      <c r="B1108">
        <v>1978</v>
      </c>
      <c r="C1108">
        <v>11</v>
      </c>
      <c r="D1108">
        <v>1.83E-4</v>
      </c>
      <c r="E1108">
        <v>0.53</v>
      </c>
      <c r="F1108" s="16">
        <v>2.8099999999999999E-5</v>
      </c>
      <c r="G1108">
        <v>0.9</v>
      </c>
      <c r="H1108">
        <v>3.1399999999999998E-5</v>
      </c>
      <c r="I1108">
        <v>4.2</v>
      </c>
      <c r="J1108">
        <v>8.3199999999999995E-4</v>
      </c>
    </row>
    <row r="1109" spans="1:10" x14ac:dyDescent="0.35">
      <c r="A1109">
        <v>9999</v>
      </c>
      <c r="B1109">
        <v>1979</v>
      </c>
      <c r="C1109">
        <v>11</v>
      </c>
      <c r="D1109">
        <v>1.83E-4</v>
      </c>
      <c r="E1109">
        <v>0.53</v>
      </c>
      <c r="F1109" s="16">
        <v>2.8099999999999999E-5</v>
      </c>
      <c r="G1109">
        <v>0.9</v>
      </c>
      <c r="H1109">
        <v>3.1399999999999998E-5</v>
      </c>
      <c r="I1109">
        <v>4.2</v>
      </c>
      <c r="J1109">
        <v>8.3199999999999995E-4</v>
      </c>
    </row>
    <row r="1110" spans="1:10" x14ac:dyDescent="0.35">
      <c r="A1110">
        <v>9999</v>
      </c>
      <c r="B1110">
        <v>1980</v>
      </c>
      <c r="C1110">
        <v>11</v>
      </c>
      <c r="D1110">
        <v>1.83E-4</v>
      </c>
      <c r="E1110">
        <v>0.53</v>
      </c>
      <c r="F1110" s="16">
        <v>2.8099999999999999E-5</v>
      </c>
      <c r="G1110">
        <v>0.9</v>
      </c>
      <c r="H1110">
        <v>3.1399999999999998E-5</v>
      </c>
      <c r="I1110">
        <v>4.2</v>
      </c>
      <c r="J1110">
        <v>8.3199999999999995E-4</v>
      </c>
    </row>
    <row r="1111" spans="1:10" x14ac:dyDescent="0.35">
      <c r="A1111">
        <v>9999</v>
      </c>
      <c r="B1111">
        <v>1981</v>
      </c>
      <c r="C1111">
        <v>11</v>
      </c>
      <c r="D1111">
        <v>1.83E-4</v>
      </c>
      <c r="E1111">
        <v>0.53</v>
      </c>
      <c r="F1111" s="16">
        <v>2.8099999999999999E-5</v>
      </c>
      <c r="G1111">
        <v>0.9</v>
      </c>
      <c r="H1111">
        <v>3.1399999999999998E-5</v>
      </c>
      <c r="I1111">
        <v>4.2</v>
      </c>
      <c r="J1111">
        <v>8.3199999999999995E-4</v>
      </c>
    </row>
    <row r="1112" spans="1:10" x14ac:dyDescent="0.35">
      <c r="A1112">
        <v>9999</v>
      </c>
      <c r="B1112">
        <v>1982</v>
      </c>
      <c r="C1112">
        <v>11</v>
      </c>
      <c r="D1112">
        <v>1.83E-4</v>
      </c>
      <c r="E1112">
        <v>0.53</v>
      </c>
      <c r="F1112" s="16">
        <v>2.8099999999999999E-5</v>
      </c>
      <c r="G1112">
        <v>0.9</v>
      </c>
      <c r="H1112">
        <v>3.1399999999999998E-5</v>
      </c>
      <c r="I1112">
        <v>4.2</v>
      </c>
      <c r="J1112">
        <v>8.3199999999999995E-4</v>
      </c>
    </row>
    <row r="1113" spans="1:10" x14ac:dyDescent="0.35">
      <c r="A1113">
        <v>9999</v>
      </c>
      <c r="B1113">
        <v>1983</v>
      </c>
      <c r="C1113">
        <v>11</v>
      </c>
      <c r="D1113">
        <v>1.83E-4</v>
      </c>
      <c r="E1113">
        <v>0.53</v>
      </c>
      <c r="F1113" s="16">
        <v>2.8099999999999999E-5</v>
      </c>
      <c r="G1113">
        <v>0.9</v>
      </c>
      <c r="H1113">
        <v>3.1399999999999998E-5</v>
      </c>
      <c r="I1113">
        <v>4.2</v>
      </c>
      <c r="J1113">
        <v>8.3199999999999995E-4</v>
      </c>
    </row>
    <row r="1114" spans="1:10" x14ac:dyDescent="0.35">
      <c r="A1114">
        <v>9999</v>
      </c>
      <c r="B1114">
        <v>1984</v>
      </c>
      <c r="C1114">
        <v>11</v>
      </c>
      <c r="D1114">
        <v>1.83E-4</v>
      </c>
      <c r="E1114">
        <v>0.53</v>
      </c>
      <c r="F1114" s="16">
        <v>2.8099999999999999E-5</v>
      </c>
      <c r="G1114">
        <v>0.9</v>
      </c>
      <c r="H1114">
        <v>3.1399999999999998E-5</v>
      </c>
      <c r="I1114">
        <v>4.2</v>
      </c>
      <c r="J1114">
        <v>8.3199999999999995E-4</v>
      </c>
    </row>
    <row r="1115" spans="1:10" x14ac:dyDescent="0.35">
      <c r="A1115">
        <v>9999</v>
      </c>
      <c r="B1115">
        <v>1985</v>
      </c>
      <c r="C1115">
        <v>11</v>
      </c>
      <c r="D1115">
        <v>1.83E-4</v>
      </c>
      <c r="E1115">
        <v>0.53</v>
      </c>
      <c r="F1115" s="16">
        <v>2.8099999999999999E-5</v>
      </c>
      <c r="G1115">
        <v>0.84</v>
      </c>
      <c r="H1115">
        <v>2.9300000000000001E-5</v>
      </c>
      <c r="I1115">
        <v>4.0999999999999996</v>
      </c>
      <c r="J1115">
        <v>8.12E-4</v>
      </c>
    </row>
    <row r="1116" spans="1:10" x14ac:dyDescent="0.35">
      <c r="A1116">
        <v>9999</v>
      </c>
      <c r="B1116">
        <v>1986</v>
      </c>
      <c r="C1116">
        <v>11</v>
      </c>
      <c r="D1116">
        <v>1.83E-4</v>
      </c>
      <c r="E1116">
        <v>0.53</v>
      </c>
      <c r="F1116" s="16">
        <v>2.8099999999999999E-5</v>
      </c>
      <c r="G1116">
        <v>0.84</v>
      </c>
      <c r="H1116">
        <v>2.9300000000000001E-5</v>
      </c>
      <c r="I1116">
        <v>4.0999999999999996</v>
      </c>
      <c r="J1116">
        <v>8.12E-4</v>
      </c>
    </row>
    <row r="1117" spans="1:10" x14ac:dyDescent="0.35">
      <c r="A1117">
        <v>9999</v>
      </c>
      <c r="B1117">
        <v>1987</v>
      </c>
      <c r="C1117">
        <v>11</v>
      </c>
      <c r="D1117">
        <v>1.83E-4</v>
      </c>
      <c r="E1117">
        <v>0.53</v>
      </c>
      <c r="F1117" s="16">
        <v>2.8099999999999999E-5</v>
      </c>
      <c r="G1117">
        <v>0.84</v>
      </c>
      <c r="H1117">
        <v>2.9300000000000001E-5</v>
      </c>
      <c r="I1117">
        <v>4.0999999999999996</v>
      </c>
      <c r="J1117">
        <v>8.12E-4</v>
      </c>
    </row>
    <row r="1118" spans="1:10" x14ac:dyDescent="0.35">
      <c r="A1118">
        <v>9999</v>
      </c>
      <c r="B1118">
        <v>1988</v>
      </c>
      <c r="C1118">
        <v>7.338571</v>
      </c>
      <c r="D1118">
        <v>1.22E-4</v>
      </c>
      <c r="E1118">
        <v>0.37</v>
      </c>
      <c r="F1118" s="16">
        <v>1.9700000000000002E-6</v>
      </c>
      <c r="G1118">
        <v>0.68</v>
      </c>
      <c r="H1118">
        <v>1.1199999999999999E-5</v>
      </c>
      <c r="I1118">
        <v>2.7</v>
      </c>
      <c r="J1118" s="16">
        <v>5.3499999999999999E-5</v>
      </c>
    </row>
    <row r="1119" spans="1:10" x14ac:dyDescent="0.35">
      <c r="A1119">
        <v>9999</v>
      </c>
      <c r="B1119">
        <v>1989</v>
      </c>
      <c r="C1119">
        <v>7.338571</v>
      </c>
      <c r="D1119">
        <v>1.22E-4</v>
      </c>
      <c r="E1119">
        <v>0.37</v>
      </c>
      <c r="F1119" s="16">
        <v>1.9700000000000002E-6</v>
      </c>
      <c r="G1119">
        <v>0.68</v>
      </c>
      <c r="H1119">
        <v>1.1199999999999999E-5</v>
      </c>
      <c r="I1119">
        <v>2.7</v>
      </c>
      <c r="J1119" s="16">
        <v>5.3499999999999999E-5</v>
      </c>
    </row>
    <row r="1120" spans="1:10" x14ac:dyDescent="0.35">
      <c r="A1120">
        <v>9999</v>
      </c>
      <c r="B1120">
        <v>1990</v>
      </c>
      <c r="C1120">
        <v>7.338571</v>
      </c>
      <c r="D1120">
        <v>1.22E-4</v>
      </c>
      <c r="E1120">
        <v>0.37</v>
      </c>
      <c r="F1120" s="16">
        <v>1.9700000000000002E-6</v>
      </c>
      <c r="G1120">
        <v>0.68</v>
      </c>
      <c r="H1120">
        <v>1.1199999999999999E-5</v>
      </c>
      <c r="I1120">
        <v>2.7</v>
      </c>
      <c r="J1120" s="16">
        <v>5.3499999999999999E-5</v>
      </c>
    </row>
    <row r="1121" spans="1:10" x14ac:dyDescent="0.35">
      <c r="A1121">
        <v>9999</v>
      </c>
      <c r="B1121">
        <v>1991</v>
      </c>
      <c r="C1121">
        <v>7.338571</v>
      </c>
      <c r="D1121">
        <v>1.22E-4</v>
      </c>
      <c r="E1121">
        <v>0.37</v>
      </c>
      <c r="F1121" s="16">
        <v>1.9700000000000002E-6</v>
      </c>
      <c r="G1121">
        <v>0.68</v>
      </c>
      <c r="H1121">
        <v>1.1199999999999999E-5</v>
      </c>
      <c r="I1121">
        <v>2.7</v>
      </c>
      <c r="J1121" s="16">
        <v>5.3499999999999999E-5</v>
      </c>
    </row>
    <row r="1122" spans="1:10" x14ac:dyDescent="0.35">
      <c r="A1122">
        <v>9999</v>
      </c>
      <c r="B1122">
        <v>1992</v>
      </c>
      <c r="C1122">
        <v>7.338571</v>
      </c>
      <c r="D1122">
        <v>1.22E-4</v>
      </c>
      <c r="E1122">
        <v>0.37</v>
      </c>
      <c r="F1122" s="16">
        <v>1.9700000000000002E-6</v>
      </c>
      <c r="G1122">
        <v>0.68</v>
      </c>
      <c r="H1122">
        <v>1.1199999999999999E-5</v>
      </c>
      <c r="I1122">
        <v>2.7</v>
      </c>
      <c r="J1122" s="16">
        <v>5.3499999999999999E-5</v>
      </c>
    </row>
    <row r="1123" spans="1:10" x14ac:dyDescent="0.35">
      <c r="A1123">
        <v>9999</v>
      </c>
      <c r="B1123">
        <v>1993</v>
      </c>
      <c r="C1123">
        <v>7.338571</v>
      </c>
      <c r="D1123">
        <v>1.22E-4</v>
      </c>
      <c r="E1123">
        <v>0.37</v>
      </c>
      <c r="F1123" s="16">
        <v>1.9700000000000002E-6</v>
      </c>
      <c r="G1123">
        <v>0.68</v>
      </c>
      <c r="H1123">
        <v>1.1199999999999999E-5</v>
      </c>
      <c r="I1123">
        <v>2.7</v>
      </c>
      <c r="J1123" s="16">
        <v>5.3499999999999999E-5</v>
      </c>
    </row>
    <row r="1124" spans="1:10" x14ac:dyDescent="0.35">
      <c r="A1124">
        <v>9999</v>
      </c>
      <c r="B1124">
        <v>1994</v>
      </c>
      <c r="C1124">
        <v>7.338571</v>
      </c>
      <c r="D1124">
        <v>1.22E-4</v>
      </c>
      <c r="E1124">
        <v>0.37</v>
      </c>
      <c r="F1124" s="16">
        <v>1.9700000000000002E-6</v>
      </c>
      <c r="G1124">
        <v>0.68</v>
      </c>
      <c r="H1124">
        <v>1.1199999999999999E-5</v>
      </c>
      <c r="I1124">
        <v>2.7</v>
      </c>
      <c r="J1124" s="16">
        <v>5.3499999999999999E-5</v>
      </c>
    </row>
    <row r="1125" spans="1:10" x14ac:dyDescent="0.35">
      <c r="A1125">
        <v>9999</v>
      </c>
      <c r="B1125">
        <v>1995</v>
      </c>
      <c r="C1125">
        <v>7.338571</v>
      </c>
      <c r="D1125">
        <v>1.22E-4</v>
      </c>
      <c r="E1125">
        <v>0.37</v>
      </c>
      <c r="F1125" s="16">
        <v>1.9700000000000002E-6</v>
      </c>
      <c r="G1125">
        <v>0.68</v>
      </c>
      <c r="H1125">
        <v>1.1199999999999999E-5</v>
      </c>
      <c r="I1125">
        <v>2.7</v>
      </c>
      <c r="J1125" s="16">
        <v>5.3499999999999999E-5</v>
      </c>
    </row>
    <row r="1126" spans="1:10" x14ac:dyDescent="0.35">
      <c r="A1126">
        <v>9999</v>
      </c>
      <c r="B1126">
        <v>1996</v>
      </c>
      <c r="C1126">
        <v>7.338571</v>
      </c>
      <c r="D1126">
        <v>1.22E-4</v>
      </c>
      <c r="E1126">
        <v>0.37</v>
      </c>
      <c r="F1126" s="16">
        <v>1.9700000000000002E-6</v>
      </c>
      <c r="G1126">
        <v>0.68</v>
      </c>
      <c r="H1126">
        <v>1.1199999999999999E-5</v>
      </c>
      <c r="I1126">
        <v>2.7</v>
      </c>
      <c r="J1126" s="16">
        <v>5.3499999999999999E-5</v>
      </c>
    </row>
    <row r="1127" spans="1:10" x14ac:dyDescent="0.35">
      <c r="A1127">
        <v>9999</v>
      </c>
      <c r="B1127">
        <v>1997</v>
      </c>
      <c r="C1127">
        <v>7.338571</v>
      </c>
      <c r="D1127">
        <v>1.22E-4</v>
      </c>
      <c r="E1127">
        <v>0.37</v>
      </c>
      <c r="F1127" s="16">
        <v>1.9700000000000002E-6</v>
      </c>
      <c r="G1127">
        <v>0.68</v>
      </c>
      <c r="H1127">
        <v>1.1199999999999999E-5</v>
      </c>
      <c r="I1127">
        <v>2.7</v>
      </c>
      <c r="J1127" s="16">
        <v>5.3499999999999999E-5</v>
      </c>
    </row>
    <row r="1128" spans="1:10" x14ac:dyDescent="0.35">
      <c r="A1128">
        <v>9999</v>
      </c>
      <c r="B1128">
        <v>1998</v>
      </c>
      <c r="C1128">
        <v>7.338571</v>
      </c>
      <c r="D1128">
        <v>1.22E-4</v>
      </c>
      <c r="E1128">
        <v>0.37</v>
      </c>
      <c r="F1128" s="16">
        <v>1.9700000000000002E-6</v>
      </c>
      <c r="G1128">
        <v>0.68</v>
      </c>
      <c r="H1128">
        <v>1.1199999999999999E-5</v>
      </c>
      <c r="I1128">
        <v>2.7</v>
      </c>
      <c r="J1128" s="16">
        <v>5.3499999999999999E-5</v>
      </c>
    </row>
    <row r="1129" spans="1:10" x14ac:dyDescent="0.35">
      <c r="A1129">
        <v>9999</v>
      </c>
      <c r="B1129">
        <v>1999</v>
      </c>
      <c r="C1129">
        <v>7.338571</v>
      </c>
      <c r="D1129">
        <v>1.22E-4</v>
      </c>
      <c r="E1129">
        <v>0.37</v>
      </c>
      <c r="F1129" s="16">
        <v>1.9700000000000002E-6</v>
      </c>
      <c r="G1129">
        <v>0.68</v>
      </c>
      <c r="H1129">
        <v>1.1199999999999999E-5</v>
      </c>
      <c r="I1129">
        <v>2.7</v>
      </c>
      <c r="J1129" s="16">
        <v>5.3499999999999999E-5</v>
      </c>
    </row>
    <row r="1130" spans="1:10" x14ac:dyDescent="0.35">
      <c r="A1130">
        <v>9999</v>
      </c>
      <c r="B1130">
        <v>2000</v>
      </c>
      <c r="C1130">
        <v>5.725187</v>
      </c>
      <c r="D1130" s="16">
        <v>9.5299999999999999E-5</v>
      </c>
      <c r="E1130">
        <v>0.15540399999999999</v>
      </c>
      <c r="F1130" s="16">
        <v>8.2500000000000006E-6</v>
      </c>
      <c r="G1130">
        <v>0.32</v>
      </c>
      <c r="H1130">
        <v>1.1199999999999999E-5</v>
      </c>
      <c r="I1130">
        <v>0.92</v>
      </c>
      <c r="J1130" s="16">
        <v>1.8199999999999999E-5</v>
      </c>
    </row>
    <row r="1131" spans="1:10" x14ac:dyDescent="0.35">
      <c r="A1131">
        <v>9999</v>
      </c>
      <c r="B1131">
        <v>2001</v>
      </c>
      <c r="C1131">
        <v>5.9278529999999998</v>
      </c>
      <c r="D1131" s="16">
        <v>9.8599999999999998E-5</v>
      </c>
      <c r="E1131">
        <v>0.16627500000000001</v>
      </c>
      <c r="F1131" s="16">
        <v>8.8200000000000003E-6</v>
      </c>
      <c r="G1131">
        <v>0.32</v>
      </c>
      <c r="H1131">
        <v>1.1199999999999999E-5</v>
      </c>
      <c r="I1131">
        <v>0.92</v>
      </c>
      <c r="J1131" s="16">
        <v>1.8199999999999999E-5</v>
      </c>
    </row>
    <row r="1132" spans="1:10" x14ac:dyDescent="0.35">
      <c r="A1132">
        <v>9999</v>
      </c>
      <c r="B1132">
        <v>2002</v>
      </c>
      <c r="C1132">
        <v>5.7929060000000003</v>
      </c>
      <c r="D1132" s="16">
        <v>9.6399999999999999E-5</v>
      </c>
      <c r="E1132">
        <v>0.16686899999999999</v>
      </c>
      <c r="F1132" s="16">
        <v>8.8599999999999999E-6</v>
      </c>
      <c r="G1132">
        <v>0.32</v>
      </c>
      <c r="H1132">
        <v>1.1199999999999999E-5</v>
      </c>
      <c r="I1132">
        <v>0.92</v>
      </c>
      <c r="J1132" s="16">
        <v>1.8199999999999999E-5</v>
      </c>
    </row>
    <row r="1133" spans="1:10" x14ac:dyDescent="0.35">
      <c r="A1133">
        <v>9999</v>
      </c>
      <c r="B1133">
        <v>2003</v>
      </c>
      <c r="C1133">
        <v>5.7929060000000003</v>
      </c>
      <c r="D1133" s="16">
        <v>9.6399999999999999E-5</v>
      </c>
      <c r="E1133">
        <v>0.16686899999999999</v>
      </c>
      <c r="F1133" s="16">
        <v>8.8599999999999999E-6</v>
      </c>
      <c r="G1133">
        <v>0.32</v>
      </c>
      <c r="H1133">
        <v>1.1199999999999999E-5</v>
      </c>
      <c r="I1133">
        <v>0.92</v>
      </c>
      <c r="J1133" s="16">
        <v>1.8199999999999999E-5</v>
      </c>
    </row>
    <row r="1134" spans="1:10" x14ac:dyDescent="0.35">
      <c r="A1134">
        <v>9999</v>
      </c>
      <c r="B1134">
        <v>2004</v>
      </c>
      <c r="C1134">
        <v>5.9476079999999998</v>
      </c>
      <c r="D1134" s="16">
        <v>9.8999999999999994E-5</v>
      </c>
      <c r="E1134">
        <v>0.134266</v>
      </c>
      <c r="F1134" s="16">
        <v>7.1300000000000003E-6</v>
      </c>
      <c r="G1134">
        <v>0.32</v>
      </c>
      <c r="H1134">
        <v>1.1199999999999999E-5</v>
      </c>
      <c r="I1134">
        <v>0.92</v>
      </c>
      <c r="J1134" s="16">
        <v>1.8199999999999999E-5</v>
      </c>
    </row>
    <row r="1135" spans="1:10" x14ac:dyDescent="0.35">
      <c r="A1135">
        <v>9999</v>
      </c>
      <c r="B1135">
        <v>2005</v>
      </c>
      <c r="C1135">
        <v>5.8419860000000003</v>
      </c>
      <c r="D1135" s="16">
        <v>9.7200000000000004E-5</v>
      </c>
      <c r="E1135">
        <v>0.12089</v>
      </c>
      <c r="F1135" s="16">
        <v>6.4200000000000004E-6</v>
      </c>
      <c r="G1135">
        <v>0.32</v>
      </c>
      <c r="H1135">
        <v>1.1199999999999999E-5</v>
      </c>
      <c r="I1135">
        <v>0.92</v>
      </c>
      <c r="J1135" s="16">
        <v>1.8199999999999999E-5</v>
      </c>
    </row>
    <row r="1136" spans="1:10" x14ac:dyDescent="0.35">
      <c r="A1136">
        <v>9999</v>
      </c>
      <c r="B1136">
        <v>2006</v>
      </c>
      <c r="C1136">
        <v>5.8419860000000003</v>
      </c>
      <c r="D1136" s="16">
        <v>8.6600000000000004E-5</v>
      </c>
      <c r="E1136">
        <v>0.12089</v>
      </c>
      <c r="F1136" s="16">
        <v>6.5599999999999999E-6</v>
      </c>
      <c r="G1136">
        <v>0.19</v>
      </c>
      <c r="H1136">
        <v>1.95E-5</v>
      </c>
      <c r="I1136">
        <v>0.92</v>
      </c>
      <c r="J1136" s="16">
        <v>1.8199999999999999E-5</v>
      </c>
    </row>
    <row r="1137" spans="1:10" x14ac:dyDescent="0.35">
      <c r="A1137">
        <v>9999</v>
      </c>
      <c r="B1137">
        <v>2007</v>
      </c>
      <c r="C1137">
        <v>3.5325039999999999</v>
      </c>
      <c r="D1137" s="16">
        <v>4.9499999999999997E-5</v>
      </c>
      <c r="E1137">
        <v>0.11278100000000001</v>
      </c>
      <c r="F1137" s="16">
        <v>6.1800000000000001E-6</v>
      </c>
      <c r="G1137">
        <v>0.14000000000000001</v>
      </c>
      <c r="H1137">
        <v>2.2200000000000001E-5</v>
      </c>
      <c r="I1137">
        <v>0.92</v>
      </c>
      <c r="J1137" s="16">
        <v>1.8199999999999999E-5</v>
      </c>
    </row>
    <row r="1138" spans="1:10" x14ac:dyDescent="0.35">
      <c r="A1138">
        <v>9999</v>
      </c>
      <c r="B1138">
        <v>2008</v>
      </c>
      <c r="C1138">
        <v>3.3463759999999998</v>
      </c>
      <c r="D1138" s="16">
        <v>4.5300000000000003E-5</v>
      </c>
      <c r="E1138">
        <v>0.11429</v>
      </c>
      <c r="F1138" s="16">
        <v>6.02E-6</v>
      </c>
      <c r="G1138">
        <v>0.12</v>
      </c>
      <c r="H1138">
        <v>2.3600000000000001E-5</v>
      </c>
      <c r="I1138">
        <v>0.92</v>
      </c>
      <c r="J1138" s="16">
        <v>1.8199999999999999E-5</v>
      </c>
    </row>
    <row r="1139" spans="1:10" x14ac:dyDescent="0.35">
      <c r="A1139">
        <v>9999</v>
      </c>
      <c r="B1139">
        <v>2009</v>
      </c>
      <c r="C1139">
        <v>3.5589469999999999</v>
      </c>
      <c r="D1139" s="16">
        <v>4.8199999999999999E-5</v>
      </c>
      <c r="E1139">
        <v>9.7570000000000004E-2</v>
      </c>
      <c r="F1139" s="16">
        <v>5.1399999999999999E-6</v>
      </c>
      <c r="G1139">
        <v>0.12</v>
      </c>
      <c r="H1139">
        <v>2.3600000000000001E-5</v>
      </c>
      <c r="I1139">
        <v>0.92</v>
      </c>
      <c r="J1139" s="16">
        <v>1.8199999999999999E-5</v>
      </c>
    </row>
    <row r="1140" spans="1:10" x14ac:dyDescent="0.35">
      <c r="A1140">
        <v>9999</v>
      </c>
      <c r="B1140">
        <v>2010</v>
      </c>
      <c r="C1140">
        <v>3.698712</v>
      </c>
      <c r="D1140" s="16">
        <v>4.8000000000000001E-5</v>
      </c>
      <c r="E1140">
        <v>0.10122100000000001</v>
      </c>
      <c r="F1140" s="16">
        <v>5.1100000000000002E-6</v>
      </c>
      <c r="G1140">
        <v>0.1</v>
      </c>
      <c r="H1140">
        <v>2.5000000000000001E-5</v>
      </c>
      <c r="I1140">
        <v>0.92</v>
      </c>
      <c r="J1140" s="16">
        <v>1.8199999999999999E-5</v>
      </c>
    </row>
    <row r="1141" spans="1:10" x14ac:dyDescent="0.35">
      <c r="A1141">
        <v>9999</v>
      </c>
      <c r="B1141">
        <v>2011</v>
      </c>
      <c r="C1141">
        <v>3.3424559999999999</v>
      </c>
      <c r="D1141" s="16">
        <v>4.3300000000000002E-5</v>
      </c>
      <c r="E1141">
        <v>9.6698999999999993E-2</v>
      </c>
      <c r="F1141" s="16">
        <v>4.4800000000000003E-6</v>
      </c>
      <c r="G1141">
        <v>0.1</v>
      </c>
      <c r="H1141">
        <v>2.5000000000000001E-5</v>
      </c>
      <c r="I1141">
        <v>0.92</v>
      </c>
      <c r="J1141" s="16">
        <v>1.8199999999999999E-5</v>
      </c>
    </row>
    <row r="1142" spans="1:10" x14ac:dyDescent="0.35">
      <c r="A1142">
        <v>9999</v>
      </c>
      <c r="B1142">
        <v>2012</v>
      </c>
      <c r="C1142">
        <v>3.3424559999999999</v>
      </c>
      <c r="D1142" s="16">
        <v>4.3300000000000002E-5</v>
      </c>
      <c r="E1142">
        <v>9.6698999999999993E-2</v>
      </c>
      <c r="F1142" s="16">
        <v>4.4800000000000003E-6</v>
      </c>
      <c r="G1142">
        <v>0.1</v>
      </c>
      <c r="H1142">
        <v>2.5000000000000001E-5</v>
      </c>
      <c r="I1142">
        <v>0.92</v>
      </c>
      <c r="J1142" s="16">
        <v>1.8199999999999999E-5</v>
      </c>
    </row>
    <row r="1143" spans="1:10" x14ac:dyDescent="0.35">
      <c r="A1143">
        <v>9999</v>
      </c>
      <c r="B1143">
        <v>2013</v>
      </c>
      <c r="C1143">
        <v>3.185352</v>
      </c>
      <c r="D1143" s="16">
        <v>4.1300000000000001E-5</v>
      </c>
      <c r="E1143">
        <v>7.5813000000000005E-2</v>
      </c>
      <c r="F1143" s="16">
        <v>3.5099999999999999E-6</v>
      </c>
      <c r="G1143">
        <v>0.1</v>
      </c>
      <c r="H1143">
        <v>2.5000000000000001E-5</v>
      </c>
      <c r="I1143">
        <v>0.92</v>
      </c>
      <c r="J1143" s="16">
        <v>1.8199999999999999E-5</v>
      </c>
    </row>
    <row r="1144" spans="1:10" x14ac:dyDescent="0.35">
      <c r="A1144">
        <v>9999</v>
      </c>
      <c r="B1144">
        <v>2014</v>
      </c>
      <c r="C1144">
        <v>3.0482179999999999</v>
      </c>
      <c r="D1144" s="16">
        <v>3.9499999999999998E-5</v>
      </c>
      <c r="E1144">
        <v>7.1689000000000003E-2</v>
      </c>
      <c r="F1144" s="16">
        <v>3.32E-6</v>
      </c>
      <c r="G1144">
        <v>0.1</v>
      </c>
      <c r="H1144">
        <v>2.5000000000000001E-5</v>
      </c>
      <c r="I1144">
        <v>0.92</v>
      </c>
      <c r="J1144" s="16">
        <v>1.8199999999999999E-5</v>
      </c>
    </row>
    <row r="1145" spans="1:10" x14ac:dyDescent="0.35">
      <c r="A1145">
        <v>9999</v>
      </c>
      <c r="B1145">
        <v>2015</v>
      </c>
      <c r="C1145">
        <v>3.0398459999999998</v>
      </c>
      <c r="D1145" s="16">
        <v>3.9400000000000002E-5</v>
      </c>
      <c r="E1145">
        <v>6.4435999999999993E-2</v>
      </c>
      <c r="F1145" s="16">
        <v>3.58E-6</v>
      </c>
      <c r="G1145">
        <v>0.05</v>
      </c>
      <c r="H1145">
        <v>1.17E-5</v>
      </c>
      <c r="I1145">
        <v>0.92</v>
      </c>
      <c r="J1145" s="16">
        <v>1.8199999999999999E-5</v>
      </c>
    </row>
    <row r="1146" spans="1:10" x14ac:dyDescent="0.35">
      <c r="A1146">
        <v>9999</v>
      </c>
      <c r="B1146">
        <v>2016</v>
      </c>
      <c r="C1146">
        <v>2.9665949999999999</v>
      </c>
      <c r="D1146" s="16">
        <v>3.8500000000000001E-5</v>
      </c>
      <c r="E1146">
        <v>5.9358000000000001E-2</v>
      </c>
      <c r="F1146" s="16">
        <v>3.2899999999999998E-6</v>
      </c>
      <c r="G1146">
        <v>0.05</v>
      </c>
      <c r="H1146">
        <v>1.17E-5</v>
      </c>
      <c r="I1146">
        <v>0.92</v>
      </c>
      <c r="J1146" s="16">
        <v>1.8199999999999999E-5</v>
      </c>
    </row>
    <row r="1147" spans="1:10" x14ac:dyDescent="0.35">
      <c r="A1147">
        <v>9999</v>
      </c>
      <c r="B1147">
        <v>2017</v>
      </c>
      <c r="C1147">
        <v>1.944</v>
      </c>
      <c r="D1147" s="16">
        <v>2.5199999999999999E-5</v>
      </c>
      <c r="E1147">
        <v>0.05</v>
      </c>
      <c r="F1147" s="16">
        <v>2.7800000000000001E-6</v>
      </c>
      <c r="G1147">
        <v>0.05</v>
      </c>
      <c r="H1147">
        <v>1.17E-5</v>
      </c>
      <c r="I1147">
        <v>0.92</v>
      </c>
      <c r="J1147" s="16">
        <v>1.8199999999999999E-5</v>
      </c>
    </row>
    <row r="1148" spans="1:10" x14ac:dyDescent="0.35">
      <c r="A1148">
        <v>9999</v>
      </c>
      <c r="B1148">
        <v>2018</v>
      </c>
      <c r="C1148">
        <v>1.6970000000000001</v>
      </c>
      <c r="D1148">
        <v>2.1999999999999999E-5</v>
      </c>
      <c r="E1148">
        <v>4.3999999999999997E-2</v>
      </c>
      <c r="F1148" s="16">
        <v>2.4399999999999999E-6</v>
      </c>
      <c r="G1148">
        <v>0.05</v>
      </c>
      <c r="H1148">
        <v>1.17E-5</v>
      </c>
      <c r="I1148">
        <v>0.92</v>
      </c>
      <c r="J1148" s="16">
        <v>1.8199999999999999E-5</v>
      </c>
    </row>
    <row r="1149" spans="1:10" x14ac:dyDescent="0.35">
      <c r="A1149">
        <v>9999</v>
      </c>
      <c r="B1149">
        <v>2019</v>
      </c>
      <c r="C1149">
        <v>1.6229260000000001</v>
      </c>
      <c r="D1149" s="16">
        <v>2.0999999999999999E-5</v>
      </c>
      <c r="E1149">
        <v>3.6999999999999998E-2</v>
      </c>
      <c r="F1149" s="16">
        <v>2.0499999999999999E-6</v>
      </c>
      <c r="G1149">
        <v>0.05</v>
      </c>
      <c r="H1149">
        <v>1.17E-5</v>
      </c>
      <c r="I1149">
        <v>0.92</v>
      </c>
      <c r="J1149" s="16">
        <v>1.8199999999999999E-5</v>
      </c>
    </row>
    <row r="1150" spans="1:10" x14ac:dyDescent="0.35">
      <c r="A1150">
        <v>9999</v>
      </c>
      <c r="B1150">
        <v>2020</v>
      </c>
      <c r="C1150">
        <v>1.6229260000000001</v>
      </c>
      <c r="D1150" s="16">
        <v>2.0999999999999999E-5</v>
      </c>
      <c r="E1150">
        <v>0.03</v>
      </c>
      <c r="F1150" s="16">
        <v>1.6700000000000001E-6</v>
      </c>
      <c r="G1150">
        <v>0.05</v>
      </c>
      <c r="H1150">
        <v>1.17E-5</v>
      </c>
      <c r="I1150">
        <v>0.92</v>
      </c>
      <c r="J1150" s="16">
        <v>1.8199999999999999E-5</v>
      </c>
    </row>
    <row r="1151" spans="1:10" x14ac:dyDescent="0.35">
      <c r="A1151">
        <v>9999</v>
      </c>
      <c r="B1151">
        <v>2021</v>
      </c>
      <c r="C1151">
        <v>1.6229260000000001</v>
      </c>
      <c r="D1151" s="16">
        <v>2.0999999999999999E-5</v>
      </c>
      <c r="E1151">
        <v>2.3E-2</v>
      </c>
      <c r="F1151" s="16">
        <v>1.28E-6</v>
      </c>
      <c r="G1151">
        <v>0.05</v>
      </c>
      <c r="H1151">
        <v>1.17E-5</v>
      </c>
      <c r="I1151">
        <v>0.92</v>
      </c>
      <c r="J1151" s="16">
        <v>1.8199999999999999E-5</v>
      </c>
    </row>
    <row r="1152" spans="1:10" x14ac:dyDescent="0.35">
      <c r="A1152">
        <v>9999</v>
      </c>
      <c r="B1152">
        <v>2022</v>
      </c>
      <c r="C1152">
        <v>1.6229260000000001</v>
      </c>
      <c r="D1152" s="16">
        <v>2.0999999999999999E-5</v>
      </c>
      <c r="E1152">
        <v>1.7269E-2</v>
      </c>
      <c r="F1152" s="16">
        <v>9.5799999999999998E-7</v>
      </c>
      <c r="G1152">
        <v>0.05</v>
      </c>
      <c r="H1152">
        <v>1.17E-5</v>
      </c>
      <c r="I1152">
        <v>0.92</v>
      </c>
      <c r="J1152" s="16">
        <v>1.8199999999999999E-5</v>
      </c>
    </row>
    <row r="1153" spans="1:10" x14ac:dyDescent="0.35">
      <c r="A1153">
        <v>9999</v>
      </c>
      <c r="B1153">
        <v>2023</v>
      </c>
      <c r="C1153">
        <v>1.6229260000000001</v>
      </c>
      <c r="D1153" s="16">
        <v>2.0999999999999999E-5</v>
      </c>
      <c r="E1153">
        <v>1.7269E-2</v>
      </c>
      <c r="F1153" s="16">
        <v>9.5799999999999998E-7</v>
      </c>
      <c r="G1153">
        <v>0.05</v>
      </c>
      <c r="H1153">
        <v>1.17E-5</v>
      </c>
      <c r="I1153">
        <v>0.92</v>
      </c>
      <c r="J1153" s="16">
        <v>1.8199999999999999E-5</v>
      </c>
    </row>
    <row r="1154" spans="1:10" x14ac:dyDescent="0.35">
      <c r="A1154">
        <v>9999</v>
      </c>
      <c r="B1154">
        <v>2024</v>
      </c>
      <c r="C1154">
        <v>1.6229260000000001</v>
      </c>
      <c r="D1154" s="16">
        <v>2.0999999999999999E-5</v>
      </c>
      <c r="E1154">
        <v>1.7269E-2</v>
      </c>
      <c r="F1154" s="16">
        <v>9.5799999999999998E-7</v>
      </c>
      <c r="G1154">
        <v>0.05</v>
      </c>
      <c r="H1154">
        <v>1.17E-5</v>
      </c>
      <c r="I1154">
        <v>0.92</v>
      </c>
      <c r="J1154" s="16">
        <v>1.8199999999999999E-5</v>
      </c>
    </row>
    <row r="1155" spans="1:10" x14ac:dyDescent="0.35">
      <c r="A1155">
        <v>9999</v>
      </c>
      <c r="B1155">
        <v>2025</v>
      </c>
      <c r="C1155">
        <v>1.6229260000000001</v>
      </c>
      <c r="D1155" s="16">
        <v>2.0999999999999999E-5</v>
      </c>
      <c r="E1155">
        <v>1.7269E-2</v>
      </c>
      <c r="F1155" s="16">
        <v>9.5799999999999998E-7</v>
      </c>
      <c r="G1155">
        <v>0.05</v>
      </c>
      <c r="H1155">
        <v>1.17E-5</v>
      </c>
      <c r="I1155">
        <v>0.92</v>
      </c>
      <c r="J1155" s="16">
        <v>1.8199999999999999E-5</v>
      </c>
    </row>
    <row r="1156" spans="1:10" x14ac:dyDescent="0.35">
      <c r="A1156">
        <v>9999</v>
      </c>
      <c r="B1156">
        <v>2026</v>
      </c>
      <c r="C1156">
        <v>1.6229260000000001</v>
      </c>
      <c r="D1156" s="16">
        <v>2.0999999999999999E-5</v>
      </c>
      <c r="E1156">
        <v>1.7269E-2</v>
      </c>
      <c r="F1156" s="16">
        <v>9.5799999999999998E-7</v>
      </c>
      <c r="G1156">
        <v>0.05</v>
      </c>
      <c r="H1156">
        <v>1.17E-5</v>
      </c>
      <c r="I1156">
        <v>0.92</v>
      </c>
      <c r="J1156" s="16">
        <v>1.8199999999999999E-5</v>
      </c>
    </row>
    <row r="1157" spans="1:10" x14ac:dyDescent="0.35">
      <c r="A1157">
        <v>9999</v>
      </c>
      <c r="B1157">
        <v>2027</v>
      </c>
      <c r="C1157">
        <v>1.6229260000000001</v>
      </c>
      <c r="D1157" s="16">
        <v>2.0999999999999999E-5</v>
      </c>
      <c r="E1157">
        <v>1.7269E-2</v>
      </c>
      <c r="F1157" s="16">
        <v>9.5799999999999998E-7</v>
      </c>
      <c r="G1157">
        <v>0.05</v>
      </c>
      <c r="H1157">
        <v>1.17E-5</v>
      </c>
      <c r="I1157">
        <v>0.92</v>
      </c>
      <c r="J1157" s="16">
        <v>1.8199999999999999E-5</v>
      </c>
    </row>
    <row r="1158" spans="1:10" x14ac:dyDescent="0.35">
      <c r="A1158">
        <v>9999</v>
      </c>
      <c r="B1158">
        <v>2028</v>
      </c>
      <c r="C1158">
        <v>1.6229260000000001</v>
      </c>
      <c r="D1158" s="16">
        <v>2.0999999999999999E-5</v>
      </c>
      <c r="E1158">
        <v>1.7269E-2</v>
      </c>
      <c r="F1158" s="16">
        <v>9.5799999999999998E-7</v>
      </c>
      <c r="G1158">
        <v>0.05</v>
      </c>
      <c r="H1158">
        <v>1.17E-5</v>
      </c>
      <c r="I1158">
        <v>0.92</v>
      </c>
      <c r="J1158" s="16">
        <v>1.8199999999999999E-5</v>
      </c>
    </row>
    <row r="1159" spans="1:10" x14ac:dyDescent="0.35">
      <c r="A1159">
        <v>9999</v>
      </c>
      <c r="B1159">
        <v>2029</v>
      </c>
      <c r="C1159">
        <v>1.6229260000000001</v>
      </c>
      <c r="D1159" s="16">
        <v>2.0999999999999999E-5</v>
      </c>
      <c r="E1159">
        <v>1.7269E-2</v>
      </c>
      <c r="F1159" s="16">
        <v>9.5799999999999998E-7</v>
      </c>
      <c r="G1159">
        <v>0.05</v>
      </c>
      <c r="H1159">
        <v>1.17E-5</v>
      </c>
      <c r="I1159">
        <v>0.92</v>
      </c>
      <c r="J1159" s="16">
        <v>1.8199999999999999E-5</v>
      </c>
    </row>
    <row r="1160" spans="1:10" x14ac:dyDescent="0.35">
      <c r="A1160">
        <v>9999</v>
      </c>
      <c r="B1160">
        <v>2030</v>
      </c>
      <c r="C1160">
        <v>1.6229260000000001</v>
      </c>
      <c r="D1160" s="16">
        <v>2.0999999999999999E-5</v>
      </c>
      <c r="E1160">
        <v>1.7269E-2</v>
      </c>
      <c r="F1160" s="16">
        <v>9.5799999999999998E-7</v>
      </c>
      <c r="G1160">
        <v>0.05</v>
      </c>
      <c r="H1160">
        <v>1.17E-5</v>
      </c>
      <c r="I1160">
        <v>0.92</v>
      </c>
      <c r="J1160" s="16">
        <v>1.8199999999999999E-5</v>
      </c>
    </row>
    <row r="1161" spans="1:10" x14ac:dyDescent="0.35">
      <c r="A1161">
        <v>9999</v>
      </c>
      <c r="B1161">
        <v>2031</v>
      </c>
      <c r="C1161">
        <v>1.6229260000000001</v>
      </c>
      <c r="D1161" s="16">
        <v>2.0999999999999999E-5</v>
      </c>
      <c r="E1161">
        <v>1.7269E-2</v>
      </c>
      <c r="F1161" s="16">
        <v>9.5799999999999998E-7</v>
      </c>
      <c r="G1161">
        <v>0.05</v>
      </c>
      <c r="H1161">
        <v>1.17E-5</v>
      </c>
      <c r="I1161">
        <v>0.92</v>
      </c>
      <c r="J1161" s="16">
        <v>1.8199999999999999E-5</v>
      </c>
    </row>
    <row r="1162" spans="1:10" x14ac:dyDescent="0.35">
      <c r="A1162">
        <v>9999</v>
      </c>
      <c r="B1162">
        <v>2032</v>
      </c>
      <c r="C1162">
        <v>1.6229260000000001</v>
      </c>
      <c r="D1162" s="16">
        <v>2.0999999999999999E-5</v>
      </c>
      <c r="E1162">
        <v>1.7269E-2</v>
      </c>
      <c r="F1162" s="16">
        <v>9.5799999999999998E-7</v>
      </c>
      <c r="G1162">
        <v>0.05</v>
      </c>
      <c r="H1162">
        <v>1.17E-5</v>
      </c>
      <c r="I1162">
        <v>0.92</v>
      </c>
      <c r="J1162" s="16">
        <v>1.8199999999999999E-5</v>
      </c>
    </row>
    <row r="1163" spans="1:10" x14ac:dyDescent="0.35">
      <c r="A1163">
        <v>9999</v>
      </c>
      <c r="B1163">
        <v>2033</v>
      </c>
      <c r="C1163">
        <v>1.6229260000000001</v>
      </c>
      <c r="D1163" s="16">
        <v>2.0999999999999999E-5</v>
      </c>
      <c r="E1163">
        <v>1.7269E-2</v>
      </c>
      <c r="F1163" s="16">
        <v>9.5799999999999998E-7</v>
      </c>
      <c r="G1163">
        <v>0.05</v>
      </c>
      <c r="H1163">
        <v>1.17E-5</v>
      </c>
      <c r="I1163">
        <v>0.92</v>
      </c>
      <c r="J1163" s="16">
        <v>1.8199999999999999E-5</v>
      </c>
    </row>
    <row r="1164" spans="1:10" x14ac:dyDescent="0.35">
      <c r="A1164">
        <v>9999</v>
      </c>
      <c r="B1164">
        <v>2034</v>
      </c>
      <c r="C1164">
        <v>1.6229260000000001</v>
      </c>
      <c r="D1164" s="16">
        <v>2.0999999999999999E-5</v>
      </c>
      <c r="E1164">
        <v>1.7269E-2</v>
      </c>
      <c r="F1164" s="16">
        <v>9.5799999999999998E-7</v>
      </c>
      <c r="G1164">
        <v>0.05</v>
      </c>
      <c r="H1164">
        <v>1.17E-5</v>
      </c>
      <c r="I1164">
        <v>0.92</v>
      </c>
      <c r="J1164" s="16">
        <v>1.8199999999999999E-5</v>
      </c>
    </row>
    <row r="1165" spans="1:10" x14ac:dyDescent="0.35">
      <c r="A1165">
        <v>9999</v>
      </c>
      <c r="B1165">
        <v>2035</v>
      </c>
      <c r="C1165">
        <v>1.6229260000000001</v>
      </c>
      <c r="D1165" s="16">
        <v>2.0999999999999999E-5</v>
      </c>
      <c r="E1165">
        <v>1.7269E-2</v>
      </c>
      <c r="F1165" s="16">
        <v>9.5799999999999998E-7</v>
      </c>
      <c r="G1165">
        <v>0.05</v>
      </c>
      <c r="H1165">
        <v>1.17E-5</v>
      </c>
      <c r="I1165">
        <v>0.92</v>
      </c>
      <c r="J1165" s="16">
        <v>1.8199999999999999E-5</v>
      </c>
    </row>
    <row r="1166" spans="1:10" x14ac:dyDescent="0.35">
      <c r="A1166">
        <v>9999</v>
      </c>
      <c r="B1166">
        <v>2036</v>
      </c>
      <c r="C1166">
        <v>1.6229260000000001</v>
      </c>
      <c r="D1166" s="16">
        <v>2.0999999999999999E-5</v>
      </c>
      <c r="E1166">
        <v>1.7269E-2</v>
      </c>
      <c r="F1166" s="16">
        <v>9.5799999999999998E-7</v>
      </c>
      <c r="G1166">
        <v>0.05</v>
      </c>
      <c r="H1166">
        <v>1.17E-5</v>
      </c>
      <c r="I1166">
        <v>0.92</v>
      </c>
      <c r="J1166" s="16">
        <v>1.8199999999999999E-5</v>
      </c>
    </row>
    <row r="1167" spans="1:10" x14ac:dyDescent="0.35">
      <c r="A1167">
        <v>9999</v>
      </c>
      <c r="B1167">
        <v>2037</v>
      </c>
      <c r="C1167">
        <v>1.6229260000000001</v>
      </c>
      <c r="D1167" s="16">
        <v>2.0999999999999999E-5</v>
      </c>
      <c r="E1167">
        <v>1.7269E-2</v>
      </c>
      <c r="F1167" s="16">
        <v>9.5799999999999998E-7</v>
      </c>
      <c r="G1167">
        <v>0.05</v>
      </c>
      <c r="H1167">
        <v>1.17E-5</v>
      </c>
      <c r="I1167">
        <v>0.92</v>
      </c>
      <c r="J1167" s="16">
        <v>1.8199999999999999E-5</v>
      </c>
    </row>
    <row r="1168" spans="1:10" x14ac:dyDescent="0.35">
      <c r="A1168">
        <v>9999</v>
      </c>
      <c r="B1168">
        <v>2038</v>
      </c>
      <c r="C1168">
        <v>1.6229260000000001</v>
      </c>
      <c r="D1168" s="16">
        <v>2.0999999999999999E-5</v>
      </c>
      <c r="E1168">
        <v>1.7269E-2</v>
      </c>
      <c r="F1168" s="16">
        <v>9.5799999999999998E-7</v>
      </c>
      <c r="G1168">
        <v>0.05</v>
      </c>
      <c r="H1168">
        <v>1.17E-5</v>
      </c>
      <c r="I1168">
        <v>0.92</v>
      </c>
      <c r="J1168" s="16">
        <v>1.8199999999999999E-5</v>
      </c>
    </row>
    <row r="1169" spans="1:10" x14ac:dyDescent="0.35">
      <c r="A1169">
        <v>9999</v>
      </c>
      <c r="B1169">
        <v>2039</v>
      </c>
      <c r="C1169">
        <v>1.6229260000000001</v>
      </c>
      <c r="D1169" s="16">
        <v>2.0999999999999999E-5</v>
      </c>
      <c r="E1169">
        <v>1.7269E-2</v>
      </c>
      <c r="F1169" s="16">
        <v>9.5799999999999998E-7</v>
      </c>
      <c r="G1169">
        <v>0.05</v>
      </c>
      <c r="H1169">
        <v>1.17E-5</v>
      </c>
      <c r="I1169">
        <v>0.92</v>
      </c>
      <c r="J1169" s="16">
        <v>1.8199999999999999E-5</v>
      </c>
    </row>
    <row r="1170" spans="1:10" x14ac:dyDescent="0.35">
      <c r="A1170">
        <v>9999</v>
      </c>
      <c r="B1170">
        <v>2040</v>
      </c>
      <c r="C1170">
        <v>1.6229260000000001</v>
      </c>
      <c r="D1170" s="16">
        <v>2.0999999999999999E-5</v>
      </c>
      <c r="E1170">
        <v>1.7269E-2</v>
      </c>
      <c r="F1170" s="16">
        <v>9.5799999999999998E-7</v>
      </c>
      <c r="G1170">
        <v>0.05</v>
      </c>
      <c r="H1170">
        <v>1.17E-5</v>
      </c>
      <c r="I1170">
        <v>0.92</v>
      </c>
      <c r="J1170" s="16">
        <v>1.8199999999999999E-5</v>
      </c>
    </row>
    <row r="1171" spans="1:10" x14ac:dyDescent="0.35">
      <c r="A1171">
        <v>9999</v>
      </c>
      <c r="B1171">
        <v>2041</v>
      </c>
      <c r="C1171">
        <v>1.6229260000000001</v>
      </c>
      <c r="D1171" s="16">
        <v>2.0999999999999999E-5</v>
      </c>
      <c r="E1171">
        <v>1.7269E-2</v>
      </c>
      <c r="F1171" s="16">
        <v>9.5799999999999998E-7</v>
      </c>
      <c r="G1171">
        <v>0.05</v>
      </c>
      <c r="H1171">
        <v>1.17E-5</v>
      </c>
      <c r="I1171">
        <v>0.92</v>
      </c>
      <c r="J1171" s="16">
        <v>1.8199999999999999E-5</v>
      </c>
    </row>
    <row r="1172" spans="1:10" x14ac:dyDescent="0.35">
      <c r="A1172">
        <v>9999</v>
      </c>
      <c r="B1172">
        <v>2042</v>
      </c>
      <c r="C1172">
        <v>1.6229260000000001</v>
      </c>
      <c r="D1172" s="16">
        <v>2.0999999999999999E-5</v>
      </c>
      <c r="E1172">
        <v>1.7269E-2</v>
      </c>
      <c r="F1172" s="16">
        <v>9.5799999999999998E-7</v>
      </c>
      <c r="G1172">
        <v>0.05</v>
      </c>
      <c r="H1172">
        <v>1.17E-5</v>
      </c>
      <c r="I1172">
        <v>0.92</v>
      </c>
      <c r="J1172" s="16">
        <v>1.8199999999999999E-5</v>
      </c>
    </row>
    <row r="1173" spans="1:10" x14ac:dyDescent="0.35">
      <c r="A1173">
        <v>9999</v>
      </c>
      <c r="B1173">
        <v>2043</v>
      </c>
      <c r="C1173">
        <v>1.6229260000000001</v>
      </c>
      <c r="D1173" s="16">
        <v>2.0999999999999999E-5</v>
      </c>
      <c r="E1173">
        <v>1.7269E-2</v>
      </c>
      <c r="F1173" s="16">
        <v>9.5799999999999998E-7</v>
      </c>
      <c r="G1173">
        <v>0.05</v>
      </c>
      <c r="H1173">
        <v>1.17E-5</v>
      </c>
      <c r="I1173">
        <v>0.92</v>
      </c>
      <c r="J1173" s="16">
        <v>1.8199999999999999E-5</v>
      </c>
    </row>
    <row r="1174" spans="1:10" x14ac:dyDescent="0.35">
      <c r="A1174">
        <v>9999</v>
      </c>
      <c r="B1174">
        <v>2044</v>
      </c>
      <c r="C1174">
        <v>1.6229260000000001</v>
      </c>
      <c r="D1174" s="16">
        <v>2.0999999999999999E-5</v>
      </c>
      <c r="E1174">
        <v>1.7269E-2</v>
      </c>
      <c r="F1174" s="16">
        <v>9.5799999999999998E-7</v>
      </c>
      <c r="G1174">
        <v>0.05</v>
      </c>
      <c r="H1174">
        <v>1.17E-5</v>
      </c>
      <c r="I1174">
        <v>0.92</v>
      </c>
      <c r="J1174" s="16">
        <v>1.8199999999999999E-5</v>
      </c>
    </row>
    <row r="1175" spans="1:10" x14ac:dyDescent="0.35">
      <c r="A1175">
        <v>9999</v>
      </c>
      <c r="B1175">
        <v>2045</v>
      </c>
      <c r="C1175">
        <v>1.6229260000000001</v>
      </c>
      <c r="D1175" s="16">
        <v>2.0999999999999999E-5</v>
      </c>
      <c r="E1175">
        <v>1.7269E-2</v>
      </c>
      <c r="F1175" s="16">
        <v>9.5799999999999998E-7</v>
      </c>
      <c r="G1175">
        <v>0.05</v>
      </c>
      <c r="H1175">
        <v>1.17E-5</v>
      </c>
      <c r="I1175">
        <v>0.92</v>
      </c>
      <c r="J1175" s="16">
        <v>1.8199999999999999E-5</v>
      </c>
    </row>
    <row r="1176" spans="1:10" x14ac:dyDescent="0.35">
      <c r="A1176">
        <v>9999</v>
      </c>
      <c r="B1176">
        <v>2046</v>
      </c>
      <c r="C1176">
        <v>1.6229260000000001</v>
      </c>
      <c r="D1176" s="16">
        <v>2.0999999999999999E-5</v>
      </c>
      <c r="E1176">
        <v>1.7269E-2</v>
      </c>
      <c r="F1176" s="16">
        <v>9.5799999999999998E-7</v>
      </c>
      <c r="G1176">
        <v>0.05</v>
      </c>
      <c r="H1176">
        <v>1.17E-5</v>
      </c>
      <c r="I1176">
        <v>0.92</v>
      </c>
      <c r="J1176" s="16">
        <v>1.8199999999999999E-5</v>
      </c>
    </row>
    <row r="1177" spans="1:10" x14ac:dyDescent="0.35">
      <c r="A1177">
        <v>9999</v>
      </c>
      <c r="B1177">
        <v>2047</v>
      </c>
      <c r="C1177">
        <v>1.6229260000000001</v>
      </c>
      <c r="D1177" s="16">
        <v>2.0999999999999999E-5</v>
      </c>
      <c r="E1177">
        <v>1.7269E-2</v>
      </c>
      <c r="F1177" s="16">
        <v>9.5799999999999998E-7</v>
      </c>
      <c r="G1177">
        <v>0.05</v>
      </c>
      <c r="H1177">
        <v>1.17E-5</v>
      </c>
      <c r="I1177">
        <v>0.92</v>
      </c>
      <c r="J1177" s="16">
        <v>1.8199999999999999E-5</v>
      </c>
    </row>
    <row r="1178" spans="1:10" x14ac:dyDescent="0.35">
      <c r="A1178">
        <v>9999</v>
      </c>
      <c r="B1178">
        <v>2048</v>
      </c>
      <c r="C1178">
        <v>1.6229260000000001</v>
      </c>
      <c r="D1178" s="16">
        <v>2.0999999999999999E-5</v>
      </c>
      <c r="E1178">
        <v>1.7269E-2</v>
      </c>
      <c r="F1178" s="16">
        <v>9.5799999999999998E-7</v>
      </c>
      <c r="G1178">
        <v>0.05</v>
      </c>
      <c r="H1178">
        <v>1.17E-5</v>
      </c>
      <c r="I1178">
        <v>0.92</v>
      </c>
      <c r="J1178" s="16">
        <v>1.8199999999999999E-5</v>
      </c>
    </row>
    <row r="1179" spans="1:10" x14ac:dyDescent="0.35">
      <c r="A1179">
        <v>9999</v>
      </c>
      <c r="B1179">
        <v>2049</v>
      </c>
      <c r="C1179">
        <v>1.6229260000000001</v>
      </c>
      <c r="D1179" s="16">
        <v>2.0999999999999999E-5</v>
      </c>
      <c r="E1179">
        <v>1.7269E-2</v>
      </c>
      <c r="F1179" s="16">
        <v>9.5799999999999998E-7</v>
      </c>
      <c r="G1179">
        <v>0.05</v>
      </c>
      <c r="H1179">
        <v>1.17E-5</v>
      </c>
      <c r="I1179">
        <v>0.92</v>
      </c>
      <c r="J1179" s="16">
        <v>1.8199999999999999E-5</v>
      </c>
    </row>
    <row r="1180" spans="1:10" x14ac:dyDescent="0.35">
      <c r="A1180">
        <v>9999</v>
      </c>
      <c r="B1180">
        <v>2050</v>
      </c>
      <c r="C1180">
        <v>1.6229260000000001</v>
      </c>
      <c r="D1180" s="16">
        <v>2.0999999999999999E-5</v>
      </c>
      <c r="E1180">
        <v>1.7269E-2</v>
      </c>
      <c r="F1180" s="16">
        <v>9.5799999999999998E-7</v>
      </c>
      <c r="G1180">
        <v>0.05</v>
      </c>
      <c r="H1180">
        <v>1.17E-5</v>
      </c>
      <c r="I1180">
        <v>0.92</v>
      </c>
      <c r="J1180" s="16">
        <v>1.8199999999999999E-5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D0959-6B3E-4281-9B7C-9FC3BEC9ACC0}">
  <dimension ref="A1:G1848"/>
  <sheetViews>
    <sheetView workbookViewId="0"/>
  </sheetViews>
  <sheetFormatPr defaultRowHeight="14.5" x14ac:dyDescent="0.35"/>
  <cols>
    <col min="1" max="1" width="16.54296875" customWidth="1"/>
    <col min="2" max="2" width="21.1796875" bestFit="1" customWidth="1"/>
  </cols>
  <sheetData>
    <row r="1" spans="1:7" ht="29" x14ac:dyDescent="0.35">
      <c r="A1" s="22" t="s">
        <v>634</v>
      </c>
      <c r="B1" s="22" t="s">
        <v>578</v>
      </c>
      <c r="C1" s="22" t="s">
        <v>4</v>
      </c>
      <c r="D1" s="22" t="s">
        <v>630</v>
      </c>
      <c r="E1" s="22" t="s">
        <v>635</v>
      </c>
      <c r="F1" s="22" t="s">
        <v>636</v>
      </c>
      <c r="G1" s="22" t="s">
        <v>637</v>
      </c>
    </row>
    <row r="2" spans="1:7" hidden="1" x14ac:dyDescent="0.35">
      <c r="A2" s="20" t="s">
        <v>16</v>
      </c>
      <c r="B2" s="21">
        <v>75</v>
      </c>
      <c r="C2" s="20">
        <v>2011</v>
      </c>
      <c r="D2" s="20">
        <v>1.2999999999999999E-2</v>
      </c>
      <c r="E2" s="20">
        <v>6.6879999999999997E-5</v>
      </c>
      <c r="F2" s="20">
        <v>0.01</v>
      </c>
      <c r="G2" s="20">
        <v>4.7720000000000004E-5</v>
      </c>
    </row>
    <row r="3" spans="1:7" hidden="1" x14ac:dyDescent="0.35">
      <c r="A3" s="20" t="s">
        <v>16</v>
      </c>
      <c r="B3" s="21">
        <v>100</v>
      </c>
      <c r="C3" s="20">
        <v>2011</v>
      </c>
      <c r="D3" s="20">
        <v>1.7000000000000001E-2</v>
      </c>
      <c r="E3" s="20">
        <v>3.2639999999999999E-5</v>
      </c>
      <c r="F3" s="20">
        <v>3.7999999999999999E-2</v>
      </c>
      <c r="G3" s="20">
        <v>7.5559999999999988E-5</v>
      </c>
    </row>
    <row r="4" spans="1:7" hidden="1" x14ac:dyDescent="0.35">
      <c r="A4" s="20" t="s">
        <v>16</v>
      </c>
      <c r="B4" s="21">
        <v>175</v>
      </c>
      <c r="C4" s="20">
        <v>2011</v>
      </c>
      <c r="D4" s="20">
        <v>0.129</v>
      </c>
      <c r="E4" s="20">
        <v>1.0200000000000001E-5</v>
      </c>
      <c r="F4" s="20">
        <v>0.13700000000000001</v>
      </c>
      <c r="G4" s="20">
        <v>5.66E-5</v>
      </c>
    </row>
    <row r="5" spans="1:7" hidden="1" x14ac:dyDescent="0.35">
      <c r="A5" s="20" t="s">
        <v>16</v>
      </c>
      <c r="B5" s="21" t="s">
        <v>638</v>
      </c>
      <c r="C5" s="20">
        <v>2050</v>
      </c>
      <c r="D5" s="20">
        <v>2.66</v>
      </c>
      <c r="E5" s="20">
        <v>7.6000000000000004E-4</v>
      </c>
      <c r="F5" s="20">
        <v>2.0354000000000001</v>
      </c>
      <c r="G5" s="20">
        <v>5.4460000000000001E-4</v>
      </c>
    </row>
    <row r="6" spans="1:7" hidden="1" x14ac:dyDescent="0.35">
      <c r="A6" s="20" t="s">
        <v>16</v>
      </c>
      <c r="B6" s="21" t="s">
        <v>638</v>
      </c>
      <c r="C6" s="20">
        <v>2049</v>
      </c>
      <c r="D6" s="20">
        <v>2.66</v>
      </c>
      <c r="E6" s="20">
        <v>7.6000000000000004E-4</v>
      </c>
      <c r="F6" s="20">
        <v>2.0354000000000001</v>
      </c>
      <c r="G6" s="20">
        <v>5.4460000000000001E-4</v>
      </c>
    </row>
    <row r="7" spans="1:7" hidden="1" x14ac:dyDescent="0.35">
      <c r="A7" s="20" t="s">
        <v>16</v>
      </c>
      <c r="B7" s="21" t="s">
        <v>638</v>
      </c>
      <c r="C7" s="20">
        <v>2048</v>
      </c>
      <c r="D7" s="20">
        <v>2.66</v>
      </c>
      <c r="E7" s="20">
        <v>7.6000000000000004E-4</v>
      </c>
      <c r="F7" s="20">
        <v>2.0354000000000001</v>
      </c>
      <c r="G7" s="20">
        <v>5.4460000000000001E-4</v>
      </c>
    </row>
    <row r="8" spans="1:7" hidden="1" x14ac:dyDescent="0.35">
      <c r="A8" s="20" t="s">
        <v>16</v>
      </c>
      <c r="B8" s="21" t="s">
        <v>638</v>
      </c>
      <c r="C8" s="20">
        <v>2047</v>
      </c>
      <c r="D8" s="20">
        <v>2.66</v>
      </c>
      <c r="E8" s="20">
        <v>7.6000000000000004E-4</v>
      </c>
      <c r="F8" s="20">
        <v>2.0354000000000001</v>
      </c>
      <c r="G8" s="20">
        <v>5.4460000000000001E-4</v>
      </c>
    </row>
    <row r="9" spans="1:7" hidden="1" x14ac:dyDescent="0.35">
      <c r="A9" s="20" t="s">
        <v>16</v>
      </c>
      <c r="B9" s="21" t="s">
        <v>638</v>
      </c>
      <c r="C9" s="20">
        <v>2046</v>
      </c>
      <c r="D9" s="20">
        <v>2.66</v>
      </c>
      <c r="E9" s="20">
        <v>7.6000000000000004E-4</v>
      </c>
      <c r="F9" s="20">
        <v>2.0354000000000001</v>
      </c>
      <c r="G9" s="20">
        <v>5.4460000000000001E-4</v>
      </c>
    </row>
    <row r="10" spans="1:7" hidden="1" x14ac:dyDescent="0.35">
      <c r="A10" s="20" t="s">
        <v>16</v>
      </c>
      <c r="B10" s="21" t="s">
        <v>638</v>
      </c>
      <c r="C10" s="20">
        <v>2045</v>
      </c>
      <c r="D10" s="20">
        <v>2.66</v>
      </c>
      <c r="E10" s="20">
        <v>7.6000000000000004E-4</v>
      </c>
      <c r="F10" s="20">
        <v>2.0354000000000001</v>
      </c>
      <c r="G10" s="20">
        <v>5.4460000000000001E-4</v>
      </c>
    </row>
    <row r="11" spans="1:7" hidden="1" x14ac:dyDescent="0.35">
      <c r="A11" s="20" t="s">
        <v>16</v>
      </c>
      <c r="B11" s="21" t="s">
        <v>638</v>
      </c>
      <c r="C11" s="20">
        <v>2044</v>
      </c>
      <c r="D11" s="20">
        <v>2.66</v>
      </c>
      <c r="E11" s="20">
        <v>7.6000000000000004E-4</v>
      </c>
      <c r="F11" s="20">
        <v>2.0354000000000001</v>
      </c>
      <c r="G11" s="20">
        <v>5.4460000000000001E-4</v>
      </c>
    </row>
    <row r="12" spans="1:7" hidden="1" x14ac:dyDescent="0.35">
      <c r="A12" s="20" t="s">
        <v>16</v>
      </c>
      <c r="B12" s="21" t="s">
        <v>638</v>
      </c>
      <c r="C12" s="20">
        <v>2043</v>
      </c>
      <c r="D12" s="20">
        <v>2.66</v>
      </c>
      <c r="E12" s="20">
        <v>7.6000000000000004E-4</v>
      </c>
      <c r="F12" s="20">
        <v>2.0354000000000001</v>
      </c>
      <c r="G12" s="20">
        <v>5.4460000000000001E-4</v>
      </c>
    </row>
    <row r="13" spans="1:7" hidden="1" x14ac:dyDescent="0.35">
      <c r="A13" s="20" t="s">
        <v>16</v>
      </c>
      <c r="B13" s="21" t="s">
        <v>638</v>
      </c>
      <c r="C13" s="20">
        <v>2042</v>
      </c>
      <c r="D13" s="20">
        <v>2.66</v>
      </c>
      <c r="E13" s="20">
        <v>7.6000000000000004E-4</v>
      </c>
      <c r="F13" s="20">
        <v>2.0354000000000001</v>
      </c>
      <c r="G13" s="20">
        <v>5.4460000000000001E-4</v>
      </c>
    </row>
    <row r="14" spans="1:7" hidden="1" x14ac:dyDescent="0.35">
      <c r="A14" s="20" t="s">
        <v>16</v>
      </c>
      <c r="B14" s="21" t="s">
        <v>638</v>
      </c>
      <c r="C14" s="20">
        <v>2041</v>
      </c>
      <c r="D14" s="20">
        <v>2.66</v>
      </c>
      <c r="E14" s="20">
        <v>7.6000000000000004E-4</v>
      </c>
      <c r="F14" s="20">
        <v>2.0354000000000001</v>
      </c>
      <c r="G14" s="20">
        <v>5.4460000000000001E-4</v>
      </c>
    </row>
    <row r="15" spans="1:7" hidden="1" x14ac:dyDescent="0.35">
      <c r="A15" s="20" t="s">
        <v>16</v>
      </c>
      <c r="B15" s="21" t="s">
        <v>638</v>
      </c>
      <c r="C15" s="20">
        <v>2040</v>
      </c>
      <c r="D15" s="20">
        <v>2.66</v>
      </c>
      <c r="E15" s="20">
        <v>7.6000000000000004E-4</v>
      </c>
      <c r="F15" s="20">
        <v>2.0354000000000001</v>
      </c>
      <c r="G15" s="20">
        <v>5.4460000000000001E-4</v>
      </c>
    </row>
    <row r="16" spans="1:7" hidden="1" x14ac:dyDescent="0.35">
      <c r="A16" s="20" t="s">
        <v>16</v>
      </c>
      <c r="B16" s="21" t="s">
        <v>638</v>
      </c>
      <c r="C16" s="20">
        <v>2039</v>
      </c>
      <c r="D16" s="20">
        <v>2.66</v>
      </c>
      <c r="E16" s="20">
        <v>7.6000000000000004E-4</v>
      </c>
      <c r="F16" s="20">
        <v>2.0354000000000001</v>
      </c>
      <c r="G16" s="20">
        <v>5.4460000000000001E-4</v>
      </c>
    </row>
    <row r="17" spans="1:7" hidden="1" x14ac:dyDescent="0.35">
      <c r="A17" s="20" t="s">
        <v>16</v>
      </c>
      <c r="B17" s="21" t="s">
        <v>638</v>
      </c>
      <c r="C17" s="20">
        <v>2038</v>
      </c>
      <c r="D17" s="20">
        <v>2.66</v>
      </c>
      <c r="E17" s="20">
        <v>7.6000000000000004E-4</v>
      </c>
      <c r="F17" s="20">
        <v>2.0354000000000001</v>
      </c>
      <c r="G17" s="20">
        <v>5.4460000000000001E-4</v>
      </c>
    </row>
    <row r="18" spans="1:7" hidden="1" x14ac:dyDescent="0.35">
      <c r="A18" s="20" t="s">
        <v>16</v>
      </c>
      <c r="B18" s="21" t="s">
        <v>638</v>
      </c>
      <c r="C18" s="20">
        <v>2037</v>
      </c>
      <c r="D18" s="20">
        <v>2.66</v>
      </c>
      <c r="E18" s="20">
        <v>7.6000000000000004E-4</v>
      </c>
      <c r="F18" s="20">
        <v>2.0354000000000001</v>
      </c>
      <c r="G18" s="20">
        <v>5.4460000000000001E-4</v>
      </c>
    </row>
    <row r="19" spans="1:7" hidden="1" x14ac:dyDescent="0.35">
      <c r="A19" s="20" t="s">
        <v>16</v>
      </c>
      <c r="B19" s="21" t="s">
        <v>638</v>
      </c>
      <c r="C19" s="20">
        <v>2036</v>
      </c>
      <c r="D19" s="20">
        <v>2.66</v>
      </c>
      <c r="E19" s="20">
        <v>7.6000000000000004E-4</v>
      </c>
      <c r="F19" s="20">
        <v>2.0354000000000001</v>
      </c>
      <c r="G19" s="20">
        <v>5.4460000000000001E-4</v>
      </c>
    </row>
    <row r="20" spans="1:7" hidden="1" x14ac:dyDescent="0.35">
      <c r="A20" s="20" t="s">
        <v>16</v>
      </c>
      <c r="B20" s="21" t="s">
        <v>638</v>
      </c>
      <c r="C20" s="20">
        <v>2035</v>
      </c>
      <c r="D20" s="20">
        <v>2.66</v>
      </c>
      <c r="E20" s="20">
        <v>7.6000000000000004E-4</v>
      </c>
      <c r="F20" s="20">
        <v>2.0354000000000001</v>
      </c>
      <c r="G20" s="20">
        <v>5.4460000000000001E-4</v>
      </c>
    </row>
    <row r="21" spans="1:7" hidden="1" x14ac:dyDescent="0.35">
      <c r="A21" s="20" t="s">
        <v>16</v>
      </c>
      <c r="B21" s="21" t="s">
        <v>638</v>
      </c>
      <c r="C21" s="20">
        <v>2034</v>
      </c>
      <c r="D21" s="20">
        <v>2.66</v>
      </c>
      <c r="E21" s="20">
        <v>7.6000000000000004E-4</v>
      </c>
      <c r="F21" s="20">
        <v>2.0354000000000001</v>
      </c>
      <c r="G21" s="20">
        <v>5.4460000000000001E-4</v>
      </c>
    </row>
    <row r="22" spans="1:7" hidden="1" x14ac:dyDescent="0.35">
      <c r="A22" s="20" t="s">
        <v>16</v>
      </c>
      <c r="B22" s="21" t="s">
        <v>638</v>
      </c>
      <c r="C22" s="20">
        <v>2033</v>
      </c>
      <c r="D22" s="20">
        <v>2.66</v>
      </c>
      <c r="E22" s="20">
        <v>7.6000000000000004E-4</v>
      </c>
      <c r="F22" s="20">
        <v>2.0354000000000001</v>
      </c>
      <c r="G22" s="20">
        <v>5.4460000000000001E-4</v>
      </c>
    </row>
    <row r="23" spans="1:7" hidden="1" x14ac:dyDescent="0.35">
      <c r="A23" s="20" t="s">
        <v>16</v>
      </c>
      <c r="B23" s="21" t="s">
        <v>638</v>
      </c>
      <c r="C23" s="20">
        <v>2032</v>
      </c>
      <c r="D23" s="20">
        <v>2.66</v>
      </c>
      <c r="E23" s="20">
        <v>7.6000000000000004E-4</v>
      </c>
      <c r="F23" s="20">
        <v>2.0354000000000001</v>
      </c>
      <c r="G23" s="20">
        <v>5.4460000000000001E-4</v>
      </c>
    </row>
    <row r="24" spans="1:7" hidden="1" x14ac:dyDescent="0.35">
      <c r="A24" s="20" t="s">
        <v>16</v>
      </c>
      <c r="B24" s="21" t="s">
        <v>638</v>
      </c>
      <c r="C24" s="20">
        <v>2031</v>
      </c>
      <c r="D24" s="20">
        <v>2.66</v>
      </c>
      <c r="E24" s="20">
        <v>7.6000000000000004E-4</v>
      </c>
      <c r="F24" s="20">
        <v>2.0354000000000001</v>
      </c>
      <c r="G24" s="20">
        <v>5.4460000000000001E-4</v>
      </c>
    </row>
    <row r="25" spans="1:7" hidden="1" x14ac:dyDescent="0.35">
      <c r="A25" s="20" t="s">
        <v>16</v>
      </c>
      <c r="B25" s="21" t="s">
        <v>638</v>
      </c>
      <c r="C25" s="20">
        <v>2030</v>
      </c>
      <c r="D25" s="20">
        <v>2.66</v>
      </c>
      <c r="E25" s="20">
        <v>7.6000000000000004E-4</v>
      </c>
      <c r="F25" s="20">
        <v>2.0354000000000001</v>
      </c>
      <c r="G25" s="20">
        <v>5.4460000000000001E-4</v>
      </c>
    </row>
    <row r="26" spans="1:7" hidden="1" x14ac:dyDescent="0.35">
      <c r="A26" s="20" t="s">
        <v>16</v>
      </c>
      <c r="B26" s="21" t="s">
        <v>638</v>
      </c>
      <c r="C26" s="20">
        <v>2029</v>
      </c>
      <c r="D26" s="20">
        <v>2.66</v>
      </c>
      <c r="E26" s="20">
        <v>7.6000000000000004E-4</v>
      </c>
      <c r="F26" s="20">
        <v>2.0354000000000001</v>
      </c>
      <c r="G26" s="20">
        <v>5.4460000000000001E-4</v>
      </c>
    </row>
    <row r="27" spans="1:7" hidden="1" x14ac:dyDescent="0.35">
      <c r="A27" s="20" t="s">
        <v>16</v>
      </c>
      <c r="B27" s="21" t="s">
        <v>638</v>
      </c>
      <c r="C27" s="20">
        <v>2028</v>
      </c>
      <c r="D27" s="20">
        <v>2.66</v>
      </c>
      <c r="E27" s="20">
        <v>7.6000000000000004E-4</v>
      </c>
      <c r="F27" s="20">
        <v>2.0354000000000001</v>
      </c>
      <c r="G27" s="20">
        <v>5.4460000000000001E-4</v>
      </c>
    </row>
    <row r="28" spans="1:7" hidden="1" x14ac:dyDescent="0.35">
      <c r="A28" s="20" t="s">
        <v>16</v>
      </c>
      <c r="B28" s="21" t="s">
        <v>638</v>
      </c>
      <c r="C28" s="20">
        <v>2027</v>
      </c>
      <c r="D28" s="20">
        <v>2.66</v>
      </c>
      <c r="E28" s="20">
        <v>7.6000000000000004E-4</v>
      </c>
      <c r="F28" s="20">
        <v>2.0354000000000001</v>
      </c>
      <c r="G28" s="20">
        <v>5.4460000000000001E-4</v>
      </c>
    </row>
    <row r="29" spans="1:7" hidden="1" x14ac:dyDescent="0.35">
      <c r="A29" s="20" t="s">
        <v>16</v>
      </c>
      <c r="B29" s="21" t="s">
        <v>638</v>
      </c>
      <c r="C29" s="20">
        <v>2026</v>
      </c>
      <c r="D29" s="20">
        <v>2.66</v>
      </c>
      <c r="E29" s="20">
        <v>7.6000000000000004E-4</v>
      </c>
      <c r="F29" s="20">
        <v>2.0354000000000001</v>
      </c>
      <c r="G29" s="20">
        <v>5.4460000000000001E-4</v>
      </c>
    </row>
    <row r="30" spans="1:7" hidden="1" x14ac:dyDescent="0.35">
      <c r="A30" s="20" t="s">
        <v>16</v>
      </c>
      <c r="B30" s="21" t="s">
        <v>638</v>
      </c>
      <c r="C30" s="20">
        <v>2025</v>
      </c>
      <c r="D30" s="20">
        <v>2.66</v>
      </c>
      <c r="E30" s="20">
        <v>7.6000000000000004E-4</v>
      </c>
      <c r="F30" s="20">
        <v>2.0354000000000001</v>
      </c>
      <c r="G30" s="20">
        <v>5.4460000000000001E-4</v>
      </c>
    </row>
    <row r="31" spans="1:7" hidden="1" x14ac:dyDescent="0.35">
      <c r="A31" s="20" t="s">
        <v>16</v>
      </c>
      <c r="B31" s="21" t="s">
        <v>638</v>
      </c>
      <c r="C31" s="20">
        <v>2024</v>
      </c>
      <c r="D31" s="20">
        <v>2.66</v>
      </c>
      <c r="E31" s="20">
        <v>7.6000000000000004E-4</v>
      </c>
      <c r="F31" s="20">
        <v>2.0354000000000001</v>
      </c>
      <c r="G31" s="20">
        <v>5.4460000000000001E-4</v>
      </c>
    </row>
    <row r="32" spans="1:7" x14ac:dyDescent="0.35">
      <c r="A32" s="20" t="s">
        <v>16</v>
      </c>
      <c r="B32" s="21" t="s">
        <v>638</v>
      </c>
      <c r="C32" s="20">
        <v>2023</v>
      </c>
      <c r="D32" s="20">
        <v>2.66</v>
      </c>
      <c r="E32" s="20">
        <v>7.6000000000000004E-4</v>
      </c>
      <c r="F32" s="20">
        <v>2.0354000000000001</v>
      </c>
      <c r="G32" s="20">
        <v>5.4460000000000001E-4</v>
      </c>
    </row>
    <row r="33" spans="1:7" hidden="1" x14ac:dyDescent="0.35">
      <c r="A33" s="20" t="s">
        <v>16</v>
      </c>
      <c r="B33" s="21" t="s">
        <v>638</v>
      </c>
      <c r="C33" s="20">
        <v>2022</v>
      </c>
      <c r="D33" s="20">
        <v>2.66</v>
      </c>
      <c r="E33" s="20">
        <v>7.6000000000000004E-4</v>
      </c>
      <c r="F33" s="20">
        <v>2.0354000000000001</v>
      </c>
      <c r="G33" s="20">
        <v>5.4460000000000001E-4</v>
      </c>
    </row>
    <row r="34" spans="1:7" hidden="1" x14ac:dyDescent="0.35">
      <c r="A34" s="20" t="s">
        <v>16</v>
      </c>
      <c r="B34" s="21" t="s">
        <v>638</v>
      </c>
      <c r="C34" s="20">
        <v>2021</v>
      </c>
      <c r="D34" s="20">
        <v>2.66</v>
      </c>
      <c r="E34" s="20">
        <v>7.6000000000000004E-4</v>
      </c>
      <c r="F34" s="20">
        <v>2.0354000000000001</v>
      </c>
      <c r="G34" s="20">
        <v>5.4460000000000001E-4</v>
      </c>
    </row>
    <row r="35" spans="1:7" hidden="1" x14ac:dyDescent="0.35">
      <c r="A35" s="20" t="s">
        <v>16</v>
      </c>
      <c r="B35" s="21" t="s">
        <v>638</v>
      </c>
      <c r="C35" s="20">
        <v>2020</v>
      </c>
      <c r="D35" s="20">
        <v>2.66</v>
      </c>
      <c r="E35" s="20">
        <v>7.6000000000000004E-4</v>
      </c>
      <c r="F35" s="20">
        <v>2.0354000000000001</v>
      </c>
      <c r="G35" s="20">
        <v>5.4460000000000001E-4</v>
      </c>
    </row>
    <row r="36" spans="1:7" hidden="1" x14ac:dyDescent="0.35">
      <c r="A36" s="20" t="s">
        <v>16</v>
      </c>
      <c r="B36" s="21" t="s">
        <v>638</v>
      </c>
      <c r="C36" s="20">
        <v>2019</v>
      </c>
      <c r="D36" s="20">
        <v>2.66</v>
      </c>
      <c r="E36" s="20">
        <v>7.6000000000000004E-4</v>
      </c>
      <c r="F36" s="20">
        <v>2.0354000000000001</v>
      </c>
      <c r="G36" s="20">
        <v>5.4460000000000001E-4</v>
      </c>
    </row>
    <row r="37" spans="1:7" hidden="1" x14ac:dyDescent="0.35">
      <c r="A37" s="20" t="s">
        <v>16</v>
      </c>
      <c r="B37" s="21" t="s">
        <v>638</v>
      </c>
      <c r="C37" s="20">
        <v>2018</v>
      </c>
      <c r="D37" s="20">
        <v>2.66</v>
      </c>
      <c r="E37" s="20">
        <v>7.6000000000000004E-4</v>
      </c>
      <c r="F37" s="20">
        <v>2.0354000000000001</v>
      </c>
      <c r="G37" s="20">
        <v>5.4460000000000001E-4</v>
      </c>
    </row>
    <row r="38" spans="1:7" hidden="1" x14ac:dyDescent="0.35">
      <c r="A38" s="20" t="s">
        <v>16</v>
      </c>
      <c r="B38" s="21" t="s">
        <v>638</v>
      </c>
      <c r="C38" s="20">
        <v>2017</v>
      </c>
      <c r="D38" s="20">
        <v>2.66</v>
      </c>
      <c r="E38" s="20">
        <v>7.6000000000000004E-4</v>
      </c>
      <c r="F38" s="20">
        <v>2.0354000000000001</v>
      </c>
      <c r="G38" s="20">
        <v>5.4460000000000001E-4</v>
      </c>
    </row>
    <row r="39" spans="1:7" hidden="1" x14ac:dyDescent="0.35">
      <c r="A39" s="20" t="s">
        <v>16</v>
      </c>
      <c r="B39" s="21" t="s">
        <v>638</v>
      </c>
      <c r="C39" s="20">
        <v>2016</v>
      </c>
      <c r="D39" s="20">
        <v>2.66</v>
      </c>
      <c r="E39" s="20">
        <v>7.6000000000000004E-4</v>
      </c>
      <c r="F39" s="20">
        <v>2.0354000000000001</v>
      </c>
      <c r="G39" s="20">
        <v>5.4460000000000001E-4</v>
      </c>
    </row>
    <row r="40" spans="1:7" hidden="1" x14ac:dyDescent="0.35">
      <c r="A40" s="20" t="s">
        <v>16</v>
      </c>
      <c r="B40" s="21" t="s">
        <v>638</v>
      </c>
      <c r="C40" s="20">
        <v>2015</v>
      </c>
      <c r="D40" s="20">
        <v>2.66</v>
      </c>
      <c r="E40" s="20">
        <v>7.6000000000000004E-4</v>
      </c>
      <c r="F40" s="20">
        <v>2.0354000000000001</v>
      </c>
      <c r="G40" s="20">
        <v>5.4460000000000001E-4</v>
      </c>
    </row>
    <row r="41" spans="1:7" hidden="1" x14ac:dyDescent="0.35">
      <c r="A41" s="20" t="s">
        <v>16</v>
      </c>
      <c r="B41" s="21" t="s">
        <v>638</v>
      </c>
      <c r="C41" s="20">
        <v>2014</v>
      </c>
      <c r="D41" s="20">
        <v>2.66</v>
      </c>
      <c r="E41" s="20">
        <v>7.6000000000000004E-4</v>
      </c>
      <c r="F41" s="20">
        <v>2.0354000000000001</v>
      </c>
      <c r="G41" s="20">
        <v>5.4460000000000001E-4</v>
      </c>
    </row>
    <row r="42" spans="1:7" hidden="1" x14ac:dyDescent="0.35">
      <c r="A42" s="20" t="s">
        <v>16</v>
      </c>
      <c r="B42" s="21" t="s">
        <v>638</v>
      </c>
      <c r="C42" s="20">
        <v>2013</v>
      </c>
      <c r="D42" s="20">
        <v>2.66</v>
      </c>
      <c r="E42" s="20">
        <v>7.6000000000000004E-4</v>
      </c>
      <c r="F42" s="20">
        <v>2.0354000000000001</v>
      </c>
      <c r="G42" s="20">
        <v>5.4460000000000001E-4</v>
      </c>
    </row>
    <row r="43" spans="1:7" hidden="1" x14ac:dyDescent="0.35">
      <c r="A43" s="20" t="s">
        <v>16</v>
      </c>
      <c r="B43" s="21" t="s">
        <v>638</v>
      </c>
      <c r="C43" s="20">
        <v>2012</v>
      </c>
      <c r="D43" s="20">
        <v>2.66</v>
      </c>
      <c r="E43" s="20">
        <v>7.6000000000000004E-4</v>
      </c>
      <c r="F43" s="20">
        <v>2.0354000000000001</v>
      </c>
      <c r="G43" s="20">
        <v>5.4460000000000001E-4</v>
      </c>
    </row>
    <row r="44" spans="1:7" s="48" customFormat="1" hidden="1" x14ac:dyDescent="0.35">
      <c r="A44" s="48" t="s">
        <v>16</v>
      </c>
      <c r="B44" s="49">
        <v>600</v>
      </c>
      <c r="C44" s="48">
        <v>2011</v>
      </c>
      <c r="D44" s="48">
        <v>0.129</v>
      </c>
      <c r="E44" s="48">
        <v>1.0200000000000001E-5</v>
      </c>
      <c r="F44" s="48">
        <v>0.13700000000000001</v>
      </c>
      <c r="G44" s="48">
        <v>5.66E-5</v>
      </c>
    </row>
    <row r="45" spans="1:7" s="48" customFormat="1" hidden="1" x14ac:dyDescent="0.35">
      <c r="A45" s="48" t="s">
        <v>16</v>
      </c>
      <c r="B45" s="49">
        <v>600</v>
      </c>
      <c r="C45" s="48">
        <v>2050</v>
      </c>
      <c r="D45" s="48">
        <v>0.129</v>
      </c>
      <c r="E45" s="48">
        <v>1.0200000000000001E-5</v>
      </c>
      <c r="F45" s="48">
        <v>0.13700000000000001</v>
      </c>
      <c r="G45" s="48">
        <v>5.66E-5</v>
      </c>
    </row>
    <row r="46" spans="1:7" s="48" customFormat="1" hidden="1" x14ac:dyDescent="0.35">
      <c r="A46" s="48" t="s">
        <v>16</v>
      </c>
      <c r="B46" s="49">
        <v>600</v>
      </c>
      <c r="C46" s="48">
        <v>2049</v>
      </c>
      <c r="D46" s="48">
        <v>0.129</v>
      </c>
      <c r="E46" s="48">
        <v>1.0200000000000001E-5</v>
      </c>
      <c r="F46" s="48">
        <v>0.13700000000000001</v>
      </c>
      <c r="G46" s="48">
        <v>5.66E-5</v>
      </c>
    </row>
    <row r="47" spans="1:7" s="48" customFormat="1" hidden="1" x14ac:dyDescent="0.35">
      <c r="A47" s="48" t="s">
        <v>16</v>
      </c>
      <c r="B47" s="49">
        <v>600</v>
      </c>
      <c r="C47" s="48">
        <v>2048</v>
      </c>
      <c r="D47" s="48">
        <v>0.129</v>
      </c>
      <c r="E47" s="48">
        <v>1.0200000000000001E-5</v>
      </c>
      <c r="F47" s="48">
        <v>0.13700000000000001</v>
      </c>
      <c r="G47" s="48">
        <v>5.66E-5</v>
      </c>
    </row>
    <row r="48" spans="1:7" s="48" customFormat="1" hidden="1" x14ac:dyDescent="0.35">
      <c r="A48" s="48" t="s">
        <v>16</v>
      </c>
      <c r="B48" s="49">
        <v>600</v>
      </c>
      <c r="C48" s="48">
        <v>2047</v>
      </c>
      <c r="D48" s="48">
        <v>0.129</v>
      </c>
      <c r="E48" s="48">
        <v>1.0200000000000001E-5</v>
      </c>
      <c r="F48" s="48">
        <v>0.13700000000000001</v>
      </c>
      <c r="G48" s="48">
        <v>5.66E-5</v>
      </c>
    </row>
    <row r="49" spans="1:7" s="48" customFormat="1" hidden="1" x14ac:dyDescent="0.35">
      <c r="A49" s="48" t="s">
        <v>16</v>
      </c>
      <c r="B49" s="49">
        <v>600</v>
      </c>
      <c r="C49" s="48">
        <v>2046</v>
      </c>
      <c r="D49" s="48">
        <v>0.129</v>
      </c>
      <c r="E49" s="48">
        <v>1.0200000000000001E-5</v>
      </c>
      <c r="F49" s="48">
        <v>0.13700000000000001</v>
      </c>
      <c r="G49" s="48">
        <v>5.66E-5</v>
      </c>
    </row>
    <row r="50" spans="1:7" s="48" customFormat="1" hidden="1" x14ac:dyDescent="0.35">
      <c r="A50" s="48" t="s">
        <v>16</v>
      </c>
      <c r="B50" s="49">
        <v>600</v>
      </c>
      <c r="C50" s="48">
        <v>2045</v>
      </c>
      <c r="D50" s="48">
        <v>0.129</v>
      </c>
      <c r="E50" s="48">
        <v>1.0200000000000001E-5</v>
      </c>
      <c r="F50" s="48">
        <v>0.13700000000000001</v>
      </c>
      <c r="G50" s="48">
        <v>5.66E-5</v>
      </c>
    </row>
    <row r="51" spans="1:7" s="48" customFormat="1" hidden="1" x14ac:dyDescent="0.35">
      <c r="A51" s="48" t="s">
        <v>16</v>
      </c>
      <c r="B51" s="49">
        <v>600</v>
      </c>
      <c r="C51" s="48">
        <v>2044</v>
      </c>
      <c r="D51" s="48">
        <v>0.129</v>
      </c>
      <c r="E51" s="48">
        <v>1.0200000000000001E-5</v>
      </c>
      <c r="F51" s="48">
        <v>0.13700000000000001</v>
      </c>
      <c r="G51" s="48">
        <v>5.66E-5</v>
      </c>
    </row>
    <row r="52" spans="1:7" s="48" customFormat="1" hidden="1" x14ac:dyDescent="0.35">
      <c r="A52" s="48" t="s">
        <v>16</v>
      </c>
      <c r="B52" s="49">
        <v>600</v>
      </c>
      <c r="C52" s="48">
        <v>2043</v>
      </c>
      <c r="D52" s="48">
        <v>0.129</v>
      </c>
      <c r="E52" s="48">
        <v>1.0200000000000001E-5</v>
      </c>
      <c r="F52" s="48">
        <v>0.13700000000000001</v>
      </c>
      <c r="G52" s="48">
        <v>5.66E-5</v>
      </c>
    </row>
    <row r="53" spans="1:7" s="48" customFormat="1" hidden="1" x14ac:dyDescent="0.35">
      <c r="A53" s="48" t="s">
        <v>16</v>
      </c>
      <c r="B53" s="49">
        <v>600</v>
      </c>
      <c r="C53" s="48">
        <v>2042</v>
      </c>
      <c r="D53" s="48">
        <v>0.129</v>
      </c>
      <c r="E53" s="48">
        <v>1.0200000000000001E-5</v>
      </c>
      <c r="F53" s="48">
        <v>0.13700000000000001</v>
      </c>
      <c r="G53" s="48">
        <v>5.66E-5</v>
      </c>
    </row>
    <row r="54" spans="1:7" s="48" customFormat="1" hidden="1" x14ac:dyDescent="0.35">
      <c r="A54" s="48" t="s">
        <v>16</v>
      </c>
      <c r="B54" s="49">
        <v>600</v>
      </c>
      <c r="C54" s="48">
        <v>2041</v>
      </c>
      <c r="D54" s="48">
        <v>0.129</v>
      </c>
      <c r="E54" s="48">
        <v>1.0200000000000001E-5</v>
      </c>
      <c r="F54" s="48">
        <v>0.13700000000000001</v>
      </c>
      <c r="G54" s="48">
        <v>5.66E-5</v>
      </c>
    </row>
    <row r="55" spans="1:7" s="48" customFormat="1" hidden="1" x14ac:dyDescent="0.35">
      <c r="A55" s="48" t="s">
        <v>16</v>
      </c>
      <c r="B55" s="49">
        <v>600</v>
      </c>
      <c r="C55" s="48">
        <v>2040</v>
      </c>
      <c r="D55" s="48">
        <v>0.129</v>
      </c>
      <c r="E55" s="48">
        <v>1.0200000000000001E-5</v>
      </c>
      <c r="F55" s="48">
        <v>0.13700000000000001</v>
      </c>
      <c r="G55" s="48">
        <v>5.66E-5</v>
      </c>
    </row>
    <row r="56" spans="1:7" s="48" customFormat="1" hidden="1" x14ac:dyDescent="0.35">
      <c r="A56" s="48" t="s">
        <v>16</v>
      </c>
      <c r="B56" s="49">
        <v>600</v>
      </c>
      <c r="C56" s="48">
        <v>2039</v>
      </c>
      <c r="D56" s="48">
        <v>0.129</v>
      </c>
      <c r="E56" s="48">
        <v>1.0200000000000001E-5</v>
      </c>
      <c r="F56" s="48">
        <v>0.13700000000000001</v>
      </c>
      <c r="G56" s="48">
        <v>5.66E-5</v>
      </c>
    </row>
    <row r="57" spans="1:7" s="48" customFormat="1" hidden="1" x14ac:dyDescent="0.35">
      <c r="A57" s="48" t="s">
        <v>16</v>
      </c>
      <c r="B57" s="49">
        <v>600</v>
      </c>
      <c r="C57" s="48">
        <v>2038</v>
      </c>
      <c r="D57" s="48">
        <v>0.129</v>
      </c>
      <c r="E57" s="48">
        <v>1.0200000000000001E-5</v>
      </c>
      <c r="F57" s="48">
        <v>0.13700000000000001</v>
      </c>
      <c r="G57" s="48">
        <v>5.66E-5</v>
      </c>
    </row>
    <row r="58" spans="1:7" s="48" customFormat="1" hidden="1" x14ac:dyDescent="0.35">
      <c r="A58" s="48" t="s">
        <v>16</v>
      </c>
      <c r="B58" s="49">
        <v>600</v>
      </c>
      <c r="C58" s="48">
        <v>2037</v>
      </c>
      <c r="D58" s="48">
        <v>0.129</v>
      </c>
      <c r="E58" s="48">
        <v>1.0200000000000001E-5</v>
      </c>
      <c r="F58" s="48">
        <v>0.13700000000000001</v>
      </c>
      <c r="G58" s="48">
        <v>5.66E-5</v>
      </c>
    </row>
    <row r="59" spans="1:7" s="48" customFormat="1" hidden="1" x14ac:dyDescent="0.35">
      <c r="A59" s="48" t="s">
        <v>16</v>
      </c>
      <c r="B59" s="49">
        <v>600</v>
      </c>
      <c r="C59" s="48">
        <v>2036</v>
      </c>
      <c r="D59" s="48">
        <v>0.129</v>
      </c>
      <c r="E59" s="48">
        <v>1.0200000000000001E-5</v>
      </c>
      <c r="F59" s="48">
        <v>0.13700000000000001</v>
      </c>
      <c r="G59" s="48">
        <v>5.66E-5</v>
      </c>
    </row>
    <row r="60" spans="1:7" s="48" customFormat="1" hidden="1" x14ac:dyDescent="0.35">
      <c r="A60" s="48" t="s">
        <v>16</v>
      </c>
      <c r="B60" s="49">
        <v>600</v>
      </c>
      <c r="C60" s="48">
        <v>2035</v>
      </c>
      <c r="D60" s="48">
        <v>0.129</v>
      </c>
      <c r="E60" s="48">
        <v>1.0200000000000001E-5</v>
      </c>
      <c r="F60" s="48">
        <v>0.13700000000000001</v>
      </c>
      <c r="G60" s="48">
        <v>5.66E-5</v>
      </c>
    </row>
    <row r="61" spans="1:7" s="48" customFormat="1" hidden="1" x14ac:dyDescent="0.35">
      <c r="A61" s="48" t="s">
        <v>16</v>
      </c>
      <c r="B61" s="49">
        <v>600</v>
      </c>
      <c r="C61" s="48">
        <v>2034</v>
      </c>
      <c r="D61" s="48">
        <v>0.129</v>
      </c>
      <c r="E61" s="48">
        <v>1.0200000000000001E-5</v>
      </c>
      <c r="F61" s="48">
        <v>0.13700000000000001</v>
      </c>
      <c r="G61" s="48">
        <v>5.66E-5</v>
      </c>
    </row>
    <row r="62" spans="1:7" s="48" customFormat="1" hidden="1" x14ac:dyDescent="0.35">
      <c r="A62" s="48" t="s">
        <v>16</v>
      </c>
      <c r="B62" s="49">
        <v>600</v>
      </c>
      <c r="C62" s="48">
        <v>2033</v>
      </c>
      <c r="D62" s="48">
        <v>0.129</v>
      </c>
      <c r="E62" s="48">
        <v>1.0200000000000001E-5</v>
      </c>
      <c r="F62" s="48">
        <v>0.13700000000000001</v>
      </c>
      <c r="G62" s="48">
        <v>5.66E-5</v>
      </c>
    </row>
    <row r="63" spans="1:7" s="48" customFormat="1" hidden="1" x14ac:dyDescent="0.35">
      <c r="A63" s="48" t="s">
        <v>16</v>
      </c>
      <c r="B63" s="49">
        <v>600</v>
      </c>
      <c r="C63" s="48">
        <v>2032</v>
      </c>
      <c r="D63" s="48">
        <v>0.129</v>
      </c>
      <c r="E63" s="48">
        <v>1.0200000000000001E-5</v>
      </c>
      <c r="F63" s="48">
        <v>0.13700000000000001</v>
      </c>
      <c r="G63" s="48">
        <v>5.66E-5</v>
      </c>
    </row>
    <row r="64" spans="1:7" s="48" customFormat="1" hidden="1" x14ac:dyDescent="0.35">
      <c r="A64" s="48" t="s">
        <v>16</v>
      </c>
      <c r="B64" s="49">
        <v>600</v>
      </c>
      <c r="C64" s="48">
        <v>2031</v>
      </c>
      <c r="D64" s="48">
        <v>0.129</v>
      </c>
      <c r="E64" s="48">
        <v>1.0200000000000001E-5</v>
      </c>
      <c r="F64" s="48">
        <v>0.13700000000000001</v>
      </c>
      <c r="G64" s="48">
        <v>5.66E-5</v>
      </c>
    </row>
    <row r="65" spans="1:7" s="48" customFormat="1" hidden="1" x14ac:dyDescent="0.35">
      <c r="A65" s="48" t="s">
        <v>16</v>
      </c>
      <c r="B65" s="49">
        <v>600</v>
      </c>
      <c r="C65" s="48">
        <v>2030</v>
      </c>
      <c r="D65" s="48">
        <v>0.129</v>
      </c>
      <c r="E65" s="48">
        <v>1.0200000000000001E-5</v>
      </c>
      <c r="F65" s="48">
        <v>0.13700000000000001</v>
      </c>
      <c r="G65" s="48">
        <v>5.66E-5</v>
      </c>
    </row>
    <row r="66" spans="1:7" s="48" customFormat="1" hidden="1" x14ac:dyDescent="0.35">
      <c r="A66" s="48" t="s">
        <v>16</v>
      </c>
      <c r="B66" s="49">
        <v>600</v>
      </c>
      <c r="C66" s="48">
        <v>2029</v>
      </c>
      <c r="D66" s="48">
        <v>0.129</v>
      </c>
      <c r="E66" s="48">
        <v>1.0200000000000001E-5</v>
      </c>
      <c r="F66" s="48">
        <v>0.13700000000000001</v>
      </c>
      <c r="G66" s="48">
        <v>5.66E-5</v>
      </c>
    </row>
    <row r="67" spans="1:7" s="48" customFormat="1" hidden="1" x14ac:dyDescent="0.35">
      <c r="A67" s="48" t="s">
        <v>16</v>
      </c>
      <c r="B67" s="49">
        <v>600</v>
      </c>
      <c r="C67" s="48">
        <v>2028</v>
      </c>
      <c r="D67" s="48">
        <v>0.129</v>
      </c>
      <c r="E67" s="48">
        <v>1.0200000000000001E-5</v>
      </c>
      <c r="F67" s="48">
        <v>0.13700000000000001</v>
      </c>
      <c r="G67" s="48">
        <v>5.66E-5</v>
      </c>
    </row>
    <row r="68" spans="1:7" s="48" customFormat="1" hidden="1" x14ac:dyDescent="0.35">
      <c r="A68" s="48" t="s">
        <v>16</v>
      </c>
      <c r="B68" s="49">
        <v>600</v>
      </c>
      <c r="C68" s="48">
        <v>2027</v>
      </c>
      <c r="D68" s="48">
        <v>0.129</v>
      </c>
      <c r="E68" s="48">
        <v>1.0200000000000001E-5</v>
      </c>
      <c r="F68" s="48">
        <v>0.13700000000000001</v>
      </c>
      <c r="G68" s="48">
        <v>5.66E-5</v>
      </c>
    </row>
    <row r="69" spans="1:7" s="48" customFormat="1" hidden="1" x14ac:dyDescent="0.35">
      <c r="A69" s="48" t="s">
        <v>16</v>
      </c>
      <c r="B69" s="49">
        <v>600</v>
      </c>
      <c r="C69" s="48">
        <v>2026</v>
      </c>
      <c r="D69" s="48">
        <v>0.129</v>
      </c>
      <c r="E69" s="48">
        <v>1.0200000000000001E-5</v>
      </c>
      <c r="F69" s="48">
        <v>0.13700000000000001</v>
      </c>
      <c r="G69" s="48">
        <v>5.66E-5</v>
      </c>
    </row>
    <row r="70" spans="1:7" s="48" customFormat="1" hidden="1" x14ac:dyDescent="0.35">
      <c r="A70" s="48" t="s">
        <v>16</v>
      </c>
      <c r="B70" s="49">
        <v>600</v>
      </c>
      <c r="C70" s="48">
        <v>2025</v>
      </c>
      <c r="D70" s="48">
        <v>0.129</v>
      </c>
      <c r="E70" s="48">
        <v>1.0200000000000001E-5</v>
      </c>
      <c r="F70" s="48">
        <v>0.13700000000000001</v>
      </c>
      <c r="G70" s="48">
        <v>5.66E-5</v>
      </c>
    </row>
    <row r="71" spans="1:7" s="48" customFormat="1" hidden="1" x14ac:dyDescent="0.35">
      <c r="A71" s="48" t="s">
        <v>16</v>
      </c>
      <c r="B71" s="49">
        <v>600</v>
      </c>
      <c r="C71" s="48">
        <v>2024</v>
      </c>
      <c r="D71" s="48">
        <v>0.129</v>
      </c>
      <c r="E71" s="48">
        <v>1.0200000000000001E-5</v>
      </c>
      <c r="F71" s="48">
        <v>0.13700000000000001</v>
      </c>
      <c r="G71" s="48">
        <v>5.66E-5</v>
      </c>
    </row>
    <row r="72" spans="1:7" s="48" customFormat="1" x14ac:dyDescent="0.35">
      <c r="A72" s="48" t="s">
        <v>16</v>
      </c>
      <c r="B72" s="49">
        <v>600</v>
      </c>
      <c r="C72" s="48">
        <v>2023</v>
      </c>
      <c r="D72" s="48">
        <v>0.129</v>
      </c>
      <c r="E72" s="48">
        <v>1.0200000000000001E-5</v>
      </c>
      <c r="F72" s="48">
        <v>0.13700000000000001</v>
      </c>
      <c r="G72" s="48">
        <v>5.66E-5</v>
      </c>
    </row>
    <row r="73" spans="1:7" s="48" customFormat="1" hidden="1" x14ac:dyDescent="0.35">
      <c r="A73" s="48" t="s">
        <v>16</v>
      </c>
      <c r="B73" s="49">
        <v>600</v>
      </c>
      <c r="C73" s="48">
        <v>2022</v>
      </c>
      <c r="D73" s="48">
        <v>0.129</v>
      </c>
      <c r="E73" s="48">
        <v>1.0200000000000001E-5</v>
      </c>
      <c r="F73" s="48">
        <v>0.13700000000000001</v>
      </c>
      <c r="G73" s="48">
        <v>5.66E-5</v>
      </c>
    </row>
    <row r="74" spans="1:7" s="48" customFormat="1" hidden="1" x14ac:dyDescent="0.35">
      <c r="A74" s="48" t="s">
        <v>16</v>
      </c>
      <c r="B74" s="49">
        <v>600</v>
      </c>
      <c r="C74" s="48">
        <v>2021</v>
      </c>
      <c r="D74" s="48">
        <v>0.129</v>
      </c>
      <c r="E74" s="48">
        <v>1.0200000000000001E-5</v>
      </c>
      <c r="F74" s="48">
        <v>0.13700000000000001</v>
      </c>
      <c r="G74" s="48">
        <v>5.66E-5</v>
      </c>
    </row>
    <row r="75" spans="1:7" s="48" customFormat="1" hidden="1" x14ac:dyDescent="0.35">
      <c r="A75" s="48" t="s">
        <v>16</v>
      </c>
      <c r="B75" s="49">
        <v>600</v>
      </c>
      <c r="C75" s="48">
        <v>2020</v>
      </c>
      <c r="D75" s="48">
        <v>0.129</v>
      </c>
      <c r="E75" s="48">
        <v>1.0200000000000001E-5</v>
      </c>
      <c r="F75" s="48">
        <v>0.13700000000000001</v>
      </c>
      <c r="G75" s="48">
        <v>5.66E-5</v>
      </c>
    </row>
    <row r="76" spans="1:7" s="48" customFormat="1" hidden="1" x14ac:dyDescent="0.35">
      <c r="A76" s="48" t="s">
        <v>16</v>
      </c>
      <c r="B76" s="49">
        <v>600</v>
      </c>
      <c r="C76" s="48">
        <v>2019</v>
      </c>
      <c r="D76" s="48">
        <v>0.129</v>
      </c>
      <c r="E76" s="48">
        <v>1.0200000000000001E-5</v>
      </c>
      <c r="F76" s="48">
        <v>0.13700000000000001</v>
      </c>
      <c r="G76" s="48">
        <v>5.66E-5</v>
      </c>
    </row>
    <row r="77" spans="1:7" s="48" customFormat="1" hidden="1" x14ac:dyDescent="0.35">
      <c r="A77" s="48" t="s">
        <v>16</v>
      </c>
      <c r="B77" s="49">
        <v>600</v>
      </c>
      <c r="C77" s="48">
        <v>2018</v>
      </c>
      <c r="D77" s="48">
        <v>0.129</v>
      </c>
      <c r="E77" s="48">
        <v>1.0200000000000001E-5</v>
      </c>
      <c r="F77" s="48">
        <v>0.13700000000000001</v>
      </c>
      <c r="G77" s="48">
        <v>5.66E-5</v>
      </c>
    </row>
    <row r="78" spans="1:7" s="48" customFormat="1" hidden="1" x14ac:dyDescent="0.35">
      <c r="A78" s="48" t="s">
        <v>16</v>
      </c>
      <c r="B78" s="49">
        <v>600</v>
      </c>
      <c r="C78" s="48">
        <v>2017</v>
      </c>
      <c r="D78" s="48">
        <v>0.129</v>
      </c>
      <c r="E78" s="48">
        <v>1.0200000000000001E-5</v>
      </c>
      <c r="F78" s="48">
        <v>0.13700000000000001</v>
      </c>
      <c r="G78" s="48">
        <v>5.66E-5</v>
      </c>
    </row>
    <row r="79" spans="1:7" s="48" customFormat="1" hidden="1" x14ac:dyDescent="0.35">
      <c r="A79" s="48" t="s">
        <v>16</v>
      </c>
      <c r="B79" s="49">
        <v>600</v>
      </c>
      <c r="C79" s="48">
        <v>2016</v>
      </c>
      <c r="D79" s="48">
        <v>0.129</v>
      </c>
      <c r="E79" s="48">
        <v>1.0200000000000001E-5</v>
      </c>
      <c r="F79" s="48">
        <v>0.13700000000000001</v>
      </c>
      <c r="G79" s="48">
        <v>5.66E-5</v>
      </c>
    </row>
    <row r="80" spans="1:7" s="48" customFormat="1" hidden="1" x14ac:dyDescent="0.35">
      <c r="A80" s="48" t="s">
        <v>16</v>
      </c>
      <c r="B80" s="49">
        <v>600</v>
      </c>
      <c r="C80" s="48">
        <v>2015</v>
      </c>
      <c r="D80" s="48">
        <v>0.129</v>
      </c>
      <c r="E80" s="48">
        <v>1.0200000000000001E-5</v>
      </c>
      <c r="F80" s="48">
        <v>0.13700000000000001</v>
      </c>
      <c r="G80" s="48">
        <v>5.66E-5</v>
      </c>
    </row>
    <row r="81" spans="1:7" s="48" customFormat="1" hidden="1" x14ac:dyDescent="0.35">
      <c r="A81" s="48" t="s">
        <v>16</v>
      </c>
      <c r="B81" s="49">
        <v>600</v>
      </c>
      <c r="C81" s="48">
        <v>2014</v>
      </c>
      <c r="D81" s="48">
        <v>0.129</v>
      </c>
      <c r="E81" s="48">
        <v>1.0200000000000001E-5</v>
      </c>
      <c r="F81" s="48">
        <v>0.13700000000000001</v>
      </c>
      <c r="G81" s="48">
        <v>5.66E-5</v>
      </c>
    </row>
    <row r="82" spans="1:7" s="48" customFormat="1" hidden="1" x14ac:dyDescent="0.35">
      <c r="A82" s="48" t="s">
        <v>16</v>
      </c>
      <c r="B82" s="49">
        <v>600</v>
      </c>
      <c r="C82" s="48">
        <v>2013</v>
      </c>
      <c r="D82" s="48">
        <v>0.129</v>
      </c>
      <c r="E82" s="48">
        <v>1.0200000000000001E-5</v>
      </c>
      <c r="F82" s="48">
        <v>0.13700000000000001</v>
      </c>
      <c r="G82" s="48">
        <v>5.66E-5</v>
      </c>
    </row>
    <row r="83" spans="1:7" s="48" customFormat="1" hidden="1" x14ac:dyDescent="0.35">
      <c r="A83" s="48" t="s">
        <v>16</v>
      </c>
      <c r="B83" s="49">
        <v>600</v>
      </c>
      <c r="C83" s="48">
        <v>2012</v>
      </c>
      <c r="D83" s="48">
        <v>0.129</v>
      </c>
      <c r="E83" s="48">
        <v>1.0200000000000001E-5</v>
      </c>
      <c r="F83" s="48">
        <v>0.13700000000000001</v>
      </c>
      <c r="G83" s="48">
        <v>5.66E-5</v>
      </c>
    </row>
    <row r="84" spans="1:7" s="48" customFormat="1" hidden="1" x14ac:dyDescent="0.35">
      <c r="A84" s="48" t="s">
        <v>16</v>
      </c>
      <c r="B84" s="49">
        <v>600</v>
      </c>
      <c r="C84" s="48">
        <v>2010</v>
      </c>
      <c r="D84" s="48">
        <v>0.129</v>
      </c>
      <c r="E84" s="48">
        <v>1.0200000000000001E-5</v>
      </c>
      <c r="F84" s="48">
        <v>0.13700000000000001</v>
      </c>
      <c r="G84" s="48">
        <v>5.66E-5</v>
      </c>
    </row>
    <row r="85" spans="1:7" s="48" customFormat="1" hidden="1" x14ac:dyDescent="0.35">
      <c r="A85" s="48" t="s">
        <v>16</v>
      </c>
      <c r="B85" s="49">
        <v>600</v>
      </c>
      <c r="C85" s="48">
        <v>2009</v>
      </c>
      <c r="D85" s="48">
        <v>0.129</v>
      </c>
      <c r="E85" s="48">
        <v>1.662E-4</v>
      </c>
      <c r="F85" s="48">
        <v>0.13700000000000001</v>
      </c>
      <c r="G85" s="48">
        <v>1.806E-4</v>
      </c>
    </row>
    <row r="86" spans="1:7" s="48" customFormat="1" hidden="1" x14ac:dyDescent="0.35">
      <c r="A86" s="48" t="s">
        <v>16</v>
      </c>
      <c r="B86" s="49">
        <v>600</v>
      </c>
      <c r="C86" s="48">
        <v>2008</v>
      </c>
      <c r="D86" s="48">
        <v>0.129</v>
      </c>
      <c r="E86" s="48">
        <v>1.662E-4</v>
      </c>
      <c r="F86" s="48">
        <v>0.13700000000000001</v>
      </c>
      <c r="G86" s="48">
        <v>1.806E-4</v>
      </c>
    </row>
    <row r="87" spans="1:7" s="48" customFormat="1" hidden="1" x14ac:dyDescent="0.35">
      <c r="A87" s="48" t="s">
        <v>16</v>
      </c>
      <c r="B87" s="49">
        <v>600</v>
      </c>
      <c r="C87" s="48">
        <v>2007</v>
      </c>
      <c r="D87" s="48">
        <v>0.129</v>
      </c>
      <c r="E87" s="48">
        <v>1.662E-4</v>
      </c>
      <c r="F87" s="48">
        <v>0.13700000000000001</v>
      </c>
      <c r="G87" s="48">
        <v>1.806E-4</v>
      </c>
    </row>
    <row r="88" spans="1:7" s="48" customFormat="1" hidden="1" x14ac:dyDescent="0.35">
      <c r="A88" s="48" t="s">
        <v>16</v>
      </c>
      <c r="B88" s="49">
        <v>600</v>
      </c>
      <c r="C88" s="48">
        <v>2006</v>
      </c>
      <c r="D88" s="48">
        <v>0.129</v>
      </c>
      <c r="E88" s="48">
        <v>3.746E-4</v>
      </c>
      <c r="F88" s="48">
        <v>0.13700000000000001</v>
      </c>
      <c r="G88" s="48">
        <v>4.0660000000000002E-4</v>
      </c>
    </row>
    <row r="89" spans="1:7" s="48" customFormat="1" hidden="1" x14ac:dyDescent="0.35">
      <c r="A89" s="48" t="s">
        <v>16</v>
      </c>
      <c r="B89" s="49">
        <v>600</v>
      </c>
      <c r="C89" s="48">
        <v>2005</v>
      </c>
      <c r="D89" s="48">
        <v>0.129</v>
      </c>
      <c r="E89" s="48">
        <v>3.746E-4</v>
      </c>
      <c r="F89" s="48">
        <v>0.13700000000000001</v>
      </c>
      <c r="G89" s="48">
        <v>4.0660000000000002E-4</v>
      </c>
    </row>
    <row r="90" spans="1:7" s="48" customFormat="1" hidden="1" x14ac:dyDescent="0.35">
      <c r="A90" s="48" t="s">
        <v>16</v>
      </c>
      <c r="B90" s="49">
        <v>600</v>
      </c>
      <c r="C90" s="48">
        <v>2004</v>
      </c>
      <c r="D90" s="48">
        <v>0.129</v>
      </c>
      <c r="E90" s="48">
        <v>3.746E-4</v>
      </c>
      <c r="F90" s="48">
        <v>0.13700000000000001</v>
      </c>
      <c r="G90" s="48">
        <v>4.0660000000000002E-4</v>
      </c>
    </row>
    <row r="91" spans="1:7" s="48" customFormat="1" hidden="1" x14ac:dyDescent="0.35">
      <c r="A91" s="48" t="s">
        <v>16</v>
      </c>
      <c r="B91" s="49">
        <v>600</v>
      </c>
      <c r="C91" s="48">
        <v>2003</v>
      </c>
      <c r="D91" s="48">
        <v>0.78</v>
      </c>
      <c r="E91" s="48">
        <v>3.6399999999999997E-5</v>
      </c>
      <c r="F91" s="48">
        <v>4.9800000000000004</v>
      </c>
      <c r="G91" s="48">
        <v>7.3999999999999996E-5</v>
      </c>
    </row>
    <row r="92" spans="1:7" s="48" customFormat="1" hidden="1" x14ac:dyDescent="0.35">
      <c r="A92" s="48" t="s">
        <v>16</v>
      </c>
      <c r="B92" s="49">
        <v>600</v>
      </c>
      <c r="C92" s="48">
        <v>2002</v>
      </c>
      <c r="D92" s="48">
        <v>1.06</v>
      </c>
      <c r="E92" s="48">
        <v>3.8099999999999998E-5</v>
      </c>
      <c r="F92" s="48">
        <v>7.64</v>
      </c>
      <c r="G92" s="48">
        <v>9.1700000000000006E-5</v>
      </c>
    </row>
    <row r="93" spans="1:7" s="48" customFormat="1" hidden="1" x14ac:dyDescent="0.35">
      <c r="A93" s="48" t="s">
        <v>16</v>
      </c>
      <c r="B93" s="49">
        <v>600</v>
      </c>
      <c r="C93" s="48">
        <v>2001</v>
      </c>
      <c r="D93" s="48">
        <v>1.33</v>
      </c>
      <c r="E93" s="48">
        <v>3.9799999999999998E-5</v>
      </c>
      <c r="F93" s="48">
        <v>10.29</v>
      </c>
      <c r="G93" s="48">
        <v>1.0900000000000001E-4</v>
      </c>
    </row>
    <row r="94" spans="1:7" s="48" customFormat="1" hidden="1" x14ac:dyDescent="0.35">
      <c r="A94" s="48" t="s">
        <v>16</v>
      </c>
      <c r="B94" s="49">
        <v>600</v>
      </c>
      <c r="C94" s="48">
        <v>2000</v>
      </c>
      <c r="D94" s="48">
        <v>1.61</v>
      </c>
      <c r="E94" s="48">
        <v>4.1499999999999999E-5</v>
      </c>
      <c r="F94" s="48">
        <v>12.94</v>
      </c>
      <c r="G94" s="48">
        <v>1.27E-4</v>
      </c>
    </row>
    <row r="95" spans="1:7" s="48" customFormat="1" hidden="1" x14ac:dyDescent="0.35">
      <c r="A95" s="48" t="s">
        <v>16</v>
      </c>
      <c r="B95" s="49">
        <v>600</v>
      </c>
      <c r="C95" s="48">
        <v>1999</v>
      </c>
      <c r="D95" s="48">
        <v>1.61</v>
      </c>
      <c r="E95" s="48">
        <v>4.1499999999999999E-5</v>
      </c>
      <c r="F95" s="48">
        <v>12.94</v>
      </c>
      <c r="G95" s="48">
        <v>1.27E-4</v>
      </c>
    </row>
    <row r="96" spans="1:7" s="48" customFormat="1" hidden="1" x14ac:dyDescent="0.35">
      <c r="A96" s="48" t="s">
        <v>16</v>
      </c>
      <c r="B96" s="49">
        <v>600</v>
      </c>
      <c r="C96" s="48">
        <v>1998</v>
      </c>
      <c r="D96" s="48">
        <v>1.61</v>
      </c>
      <c r="E96" s="48">
        <v>4.1499999999999999E-5</v>
      </c>
      <c r="F96" s="48">
        <v>12.94</v>
      </c>
      <c r="G96" s="48">
        <v>1.27E-4</v>
      </c>
    </row>
    <row r="97" spans="1:7" s="48" customFormat="1" hidden="1" x14ac:dyDescent="0.35">
      <c r="A97" s="48" t="s">
        <v>16</v>
      </c>
      <c r="B97" s="49">
        <v>600</v>
      </c>
      <c r="C97" s="48">
        <v>1997</v>
      </c>
      <c r="D97" s="48">
        <v>1.61</v>
      </c>
      <c r="E97" s="48">
        <v>4.1499999999999999E-5</v>
      </c>
      <c r="F97" s="48">
        <v>12.94</v>
      </c>
      <c r="G97" s="48">
        <v>1.27E-4</v>
      </c>
    </row>
    <row r="98" spans="1:7" s="48" customFormat="1" hidden="1" x14ac:dyDescent="0.35">
      <c r="A98" s="48" t="s">
        <v>16</v>
      </c>
      <c r="B98" s="49">
        <v>600</v>
      </c>
      <c r="C98" s="48">
        <v>1996</v>
      </c>
      <c r="D98" s="48">
        <v>1.61</v>
      </c>
      <c r="E98" s="48">
        <v>4.1499999999999999E-5</v>
      </c>
      <c r="F98" s="48">
        <v>12.94</v>
      </c>
      <c r="G98" s="48">
        <v>1.27E-4</v>
      </c>
    </row>
    <row r="99" spans="1:7" s="48" customFormat="1" hidden="1" x14ac:dyDescent="0.35">
      <c r="A99" s="48" t="s">
        <v>16</v>
      </c>
      <c r="B99" s="49">
        <v>600</v>
      </c>
      <c r="C99" s="48">
        <v>1995</v>
      </c>
      <c r="D99" s="48">
        <v>1.61</v>
      </c>
      <c r="E99" s="48">
        <v>4.1499999999999999E-5</v>
      </c>
      <c r="F99" s="48">
        <v>12.94</v>
      </c>
      <c r="G99" s="48">
        <v>1.27E-4</v>
      </c>
    </row>
    <row r="100" spans="1:7" s="48" customFormat="1" hidden="1" x14ac:dyDescent="0.35">
      <c r="A100" s="48" t="s">
        <v>16</v>
      </c>
      <c r="B100" s="49">
        <v>600</v>
      </c>
      <c r="C100" s="48">
        <v>1994</v>
      </c>
      <c r="D100" s="48">
        <v>1.61</v>
      </c>
      <c r="E100" s="48">
        <v>4.1499999999999999E-5</v>
      </c>
      <c r="F100" s="48">
        <v>12.94</v>
      </c>
      <c r="G100" s="48">
        <v>1.27E-4</v>
      </c>
    </row>
    <row r="101" spans="1:7" s="48" customFormat="1" hidden="1" x14ac:dyDescent="0.35">
      <c r="A101" s="48" t="s">
        <v>16</v>
      </c>
      <c r="B101" s="49">
        <v>600</v>
      </c>
      <c r="C101" s="48">
        <v>1993</v>
      </c>
      <c r="D101" s="48">
        <v>1.61</v>
      </c>
      <c r="E101" s="48">
        <v>4.1499999999999999E-5</v>
      </c>
      <c r="F101" s="48">
        <v>12.94</v>
      </c>
      <c r="G101" s="48">
        <v>1.27E-4</v>
      </c>
    </row>
    <row r="102" spans="1:7" s="48" customFormat="1" hidden="1" x14ac:dyDescent="0.35">
      <c r="A102" s="48" t="s">
        <v>16</v>
      </c>
      <c r="B102" s="49">
        <v>600</v>
      </c>
      <c r="C102" s="48">
        <v>1992</v>
      </c>
      <c r="D102" s="48">
        <v>1.61</v>
      </c>
      <c r="E102" s="48">
        <v>4.1499999999999999E-5</v>
      </c>
      <c r="F102" s="48">
        <v>12.94</v>
      </c>
      <c r="G102" s="48">
        <v>1.27E-4</v>
      </c>
    </row>
    <row r="103" spans="1:7" s="48" customFormat="1" hidden="1" x14ac:dyDescent="0.35">
      <c r="A103" s="48" t="s">
        <v>16</v>
      </c>
      <c r="B103" s="49">
        <v>600</v>
      </c>
      <c r="C103" s="48">
        <v>1991</v>
      </c>
      <c r="D103" s="48">
        <v>1.61</v>
      </c>
      <c r="E103" s="48">
        <v>4.1499999999999999E-5</v>
      </c>
      <c r="F103" s="48">
        <v>12.94</v>
      </c>
      <c r="G103" s="48">
        <v>1.27E-4</v>
      </c>
    </row>
    <row r="104" spans="1:7" s="48" customFormat="1" hidden="1" x14ac:dyDescent="0.35">
      <c r="A104" s="48" t="s">
        <v>16</v>
      </c>
      <c r="B104" s="49">
        <v>600</v>
      </c>
      <c r="C104" s="48">
        <v>1990</v>
      </c>
      <c r="D104" s="48">
        <v>1.61</v>
      </c>
      <c r="E104" s="48">
        <v>4.1499999999999999E-5</v>
      </c>
      <c r="F104" s="48">
        <v>12.94</v>
      </c>
      <c r="G104" s="48">
        <v>1.27E-4</v>
      </c>
    </row>
    <row r="105" spans="1:7" s="48" customFormat="1" hidden="1" x14ac:dyDescent="0.35">
      <c r="A105" s="48" t="s">
        <v>16</v>
      </c>
      <c r="B105" s="49">
        <v>600</v>
      </c>
      <c r="C105" s="48">
        <v>1989</v>
      </c>
      <c r="D105" s="48">
        <v>1.61</v>
      </c>
      <c r="E105" s="48">
        <v>4.1499999999999999E-5</v>
      </c>
      <c r="F105" s="48">
        <v>12.94</v>
      </c>
      <c r="G105" s="48">
        <v>1.27E-4</v>
      </c>
    </row>
    <row r="106" spans="1:7" s="48" customFormat="1" hidden="1" x14ac:dyDescent="0.35">
      <c r="A106" s="48" t="s">
        <v>16</v>
      </c>
      <c r="B106" s="49">
        <v>600</v>
      </c>
      <c r="C106" s="48">
        <v>1988</v>
      </c>
      <c r="D106" s="48">
        <v>1.61</v>
      </c>
      <c r="E106" s="48">
        <v>4.1499999999999999E-5</v>
      </c>
      <c r="F106" s="48">
        <v>12.94</v>
      </c>
      <c r="G106" s="48">
        <v>1.27E-4</v>
      </c>
    </row>
    <row r="107" spans="1:7" s="48" customFormat="1" hidden="1" x14ac:dyDescent="0.35">
      <c r="A107" s="48" t="s">
        <v>16</v>
      </c>
      <c r="B107" s="49">
        <v>600</v>
      </c>
      <c r="C107" s="48">
        <v>1987</v>
      </c>
      <c r="D107" s="48">
        <v>1.61</v>
      </c>
      <c r="E107" s="48">
        <v>4.1499999999999999E-5</v>
      </c>
      <c r="F107" s="48">
        <v>12.94</v>
      </c>
      <c r="G107" s="48">
        <v>1.27E-4</v>
      </c>
    </row>
    <row r="108" spans="1:7" s="48" customFormat="1" hidden="1" x14ac:dyDescent="0.35">
      <c r="A108" s="48" t="s">
        <v>16</v>
      </c>
      <c r="B108" s="49">
        <v>600</v>
      </c>
      <c r="C108" s="48">
        <v>1986</v>
      </c>
      <c r="D108" s="48">
        <v>1.61</v>
      </c>
      <c r="E108" s="48">
        <v>4.1499999999999999E-5</v>
      </c>
      <c r="F108" s="48">
        <v>12.94</v>
      </c>
      <c r="G108" s="48">
        <v>1.27E-4</v>
      </c>
    </row>
    <row r="109" spans="1:7" s="48" customFormat="1" hidden="1" x14ac:dyDescent="0.35">
      <c r="A109" s="48" t="s">
        <v>16</v>
      </c>
      <c r="B109" s="49">
        <v>600</v>
      </c>
      <c r="C109" s="48">
        <v>1985</v>
      </c>
      <c r="D109" s="48">
        <v>1.61</v>
      </c>
      <c r="E109" s="48">
        <v>4.1499999999999999E-5</v>
      </c>
      <c r="F109" s="48">
        <v>12.94</v>
      </c>
      <c r="G109" s="48">
        <v>1.27E-4</v>
      </c>
    </row>
    <row r="110" spans="1:7" s="48" customFormat="1" hidden="1" x14ac:dyDescent="0.35">
      <c r="A110" s="48" t="s">
        <v>16</v>
      </c>
      <c r="B110" s="49">
        <v>600</v>
      </c>
      <c r="C110" s="48">
        <v>1984</v>
      </c>
      <c r="D110" s="48">
        <v>1.61</v>
      </c>
      <c r="E110" s="48">
        <v>4.1499999999999999E-5</v>
      </c>
      <c r="F110" s="48">
        <v>12.94</v>
      </c>
      <c r="G110" s="48">
        <v>1.27E-4</v>
      </c>
    </row>
    <row r="111" spans="1:7" s="48" customFormat="1" hidden="1" x14ac:dyDescent="0.35">
      <c r="A111" s="48" t="s">
        <v>16</v>
      </c>
      <c r="B111" s="49">
        <v>600</v>
      </c>
      <c r="C111" s="48">
        <v>1983</v>
      </c>
      <c r="D111" s="48">
        <v>1.61</v>
      </c>
      <c r="E111" s="48">
        <v>4.1499999999999999E-5</v>
      </c>
      <c r="F111" s="48">
        <v>12.94</v>
      </c>
      <c r="G111" s="48">
        <v>1.27E-4</v>
      </c>
    </row>
    <row r="112" spans="1:7" s="48" customFormat="1" hidden="1" x14ac:dyDescent="0.35">
      <c r="A112" s="48" t="s">
        <v>16</v>
      </c>
      <c r="B112" s="49">
        <v>600</v>
      </c>
      <c r="C112" s="48">
        <v>1982</v>
      </c>
      <c r="D112" s="48">
        <v>1.61</v>
      </c>
      <c r="E112" s="48">
        <v>4.1499999999999999E-5</v>
      </c>
      <c r="F112" s="48">
        <v>12.94</v>
      </c>
      <c r="G112" s="48">
        <v>1.27E-4</v>
      </c>
    </row>
    <row r="113" spans="1:7" s="48" customFormat="1" hidden="1" x14ac:dyDescent="0.35">
      <c r="A113" s="48" t="s">
        <v>16</v>
      </c>
      <c r="B113" s="49">
        <v>600</v>
      </c>
      <c r="C113" s="48">
        <v>1981</v>
      </c>
      <c r="D113" s="48">
        <v>1.61</v>
      </c>
      <c r="E113" s="48">
        <v>4.1499999999999999E-5</v>
      </c>
      <c r="F113" s="48">
        <v>12.94</v>
      </c>
      <c r="G113" s="48">
        <v>1.27E-4</v>
      </c>
    </row>
    <row r="114" spans="1:7" s="48" customFormat="1" hidden="1" x14ac:dyDescent="0.35">
      <c r="A114" s="48" t="s">
        <v>16</v>
      </c>
      <c r="B114" s="49">
        <v>600</v>
      </c>
      <c r="C114" s="48">
        <v>1980</v>
      </c>
      <c r="D114" s="48">
        <v>1.61</v>
      </c>
      <c r="E114" s="48">
        <v>4.1499999999999999E-5</v>
      </c>
      <c r="F114" s="48">
        <v>12.94</v>
      </c>
      <c r="G114" s="48">
        <v>1.27E-4</v>
      </c>
    </row>
    <row r="115" spans="1:7" s="48" customFormat="1" hidden="1" x14ac:dyDescent="0.35">
      <c r="A115" s="48" t="s">
        <v>16</v>
      </c>
      <c r="B115" s="49">
        <v>600</v>
      </c>
      <c r="C115" s="48">
        <v>1979</v>
      </c>
      <c r="D115" s="48">
        <v>1.61</v>
      </c>
      <c r="E115" s="48">
        <v>4.1499999999999999E-5</v>
      </c>
      <c r="F115" s="48">
        <v>12.94</v>
      </c>
      <c r="G115" s="48">
        <v>1.27E-4</v>
      </c>
    </row>
    <row r="116" spans="1:7" s="48" customFormat="1" hidden="1" x14ac:dyDescent="0.35">
      <c r="A116" s="48" t="s">
        <v>16</v>
      </c>
      <c r="B116" s="49">
        <v>600</v>
      </c>
      <c r="C116" s="48">
        <v>1978</v>
      </c>
      <c r="D116" s="48">
        <v>1.61</v>
      </c>
      <c r="E116" s="48">
        <v>4.1499999999999999E-5</v>
      </c>
      <c r="F116" s="48">
        <v>12.94</v>
      </c>
      <c r="G116" s="48">
        <v>1.27E-4</v>
      </c>
    </row>
    <row r="117" spans="1:7" s="48" customFormat="1" hidden="1" x14ac:dyDescent="0.35">
      <c r="A117" s="48" t="s">
        <v>16</v>
      </c>
      <c r="B117" s="49">
        <v>600</v>
      </c>
      <c r="C117" s="48">
        <v>1977</v>
      </c>
      <c r="D117" s="48">
        <v>1.61</v>
      </c>
      <c r="E117" s="48">
        <v>4.1499999999999999E-5</v>
      </c>
      <c r="F117" s="48">
        <v>12.94</v>
      </c>
      <c r="G117" s="48">
        <v>1.27E-4</v>
      </c>
    </row>
    <row r="118" spans="1:7" s="48" customFormat="1" hidden="1" x14ac:dyDescent="0.35">
      <c r="A118" s="48" t="s">
        <v>16</v>
      </c>
      <c r="B118" s="49">
        <v>600</v>
      </c>
      <c r="C118" s="48">
        <v>1976</v>
      </c>
      <c r="D118" s="48">
        <v>1.61</v>
      </c>
      <c r="E118" s="48">
        <v>4.1499999999999999E-5</v>
      </c>
      <c r="F118" s="48">
        <v>12.94</v>
      </c>
      <c r="G118" s="48">
        <v>1.27E-4</v>
      </c>
    </row>
    <row r="119" spans="1:7" s="48" customFormat="1" hidden="1" x14ac:dyDescent="0.35">
      <c r="A119" s="48" t="s">
        <v>16</v>
      </c>
      <c r="B119" s="49">
        <v>600</v>
      </c>
      <c r="C119" s="48">
        <v>1975</v>
      </c>
      <c r="D119" s="48">
        <v>1.61</v>
      </c>
      <c r="E119" s="48">
        <v>4.1499999999999999E-5</v>
      </c>
      <c r="F119" s="48">
        <v>12.94</v>
      </c>
      <c r="G119" s="48">
        <v>1.27E-4</v>
      </c>
    </row>
    <row r="120" spans="1:7" s="48" customFormat="1" hidden="1" x14ac:dyDescent="0.35">
      <c r="A120" s="48" t="s">
        <v>16</v>
      </c>
      <c r="B120" s="49">
        <v>600</v>
      </c>
      <c r="C120" s="48">
        <v>1974</v>
      </c>
      <c r="D120" s="48">
        <v>1.61</v>
      </c>
      <c r="E120" s="48">
        <v>4.1499999999999999E-5</v>
      </c>
      <c r="F120" s="48">
        <v>12.94</v>
      </c>
      <c r="G120" s="48">
        <v>1.27E-4</v>
      </c>
    </row>
    <row r="121" spans="1:7" s="48" customFormat="1" hidden="1" x14ac:dyDescent="0.35">
      <c r="A121" s="48" t="s">
        <v>16</v>
      </c>
      <c r="B121" s="49">
        <v>600</v>
      </c>
      <c r="C121" s="48">
        <v>1973</v>
      </c>
      <c r="D121" s="48">
        <v>1.61</v>
      </c>
      <c r="E121" s="48">
        <v>4.1499999999999999E-5</v>
      </c>
      <c r="F121" s="48">
        <v>12.94</v>
      </c>
      <c r="G121" s="48">
        <v>1.27E-4</v>
      </c>
    </row>
    <row r="122" spans="1:7" s="48" customFormat="1" hidden="1" x14ac:dyDescent="0.35">
      <c r="A122" s="48" t="s">
        <v>16</v>
      </c>
      <c r="B122" s="49">
        <v>600</v>
      </c>
      <c r="C122" s="48">
        <v>1972</v>
      </c>
      <c r="D122" s="48">
        <v>1.61</v>
      </c>
      <c r="E122" s="48">
        <v>4.1499999999999999E-5</v>
      </c>
      <c r="F122" s="48">
        <v>12.94</v>
      </c>
      <c r="G122" s="48">
        <v>1.27E-4</v>
      </c>
    </row>
    <row r="123" spans="1:7" s="48" customFormat="1" hidden="1" x14ac:dyDescent="0.35">
      <c r="A123" s="48" t="s">
        <v>16</v>
      </c>
      <c r="B123" s="49">
        <v>600</v>
      </c>
      <c r="C123" s="48">
        <v>1971</v>
      </c>
      <c r="D123" s="48">
        <v>1.61</v>
      </c>
      <c r="E123" s="48">
        <v>4.1499999999999999E-5</v>
      </c>
      <c r="F123" s="48">
        <v>12.94</v>
      </c>
      <c r="G123" s="48">
        <v>1.27E-4</v>
      </c>
    </row>
    <row r="124" spans="1:7" s="48" customFormat="1" hidden="1" x14ac:dyDescent="0.35">
      <c r="A124" s="48" t="s">
        <v>16</v>
      </c>
      <c r="B124" s="49">
        <v>600</v>
      </c>
      <c r="C124" s="48">
        <v>1970</v>
      </c>
      <c r="D124" s="48">
        <v>1.61</v>
      </c>
      <c r="E124" s="48">
        <v>4.1499999999999999E-5</v>
      </c>
      <c r="F124" s="48">
        <v>12.94</v>
      </c>
      <c r="G124" s="48">
        <v>1.27E-4</v>
      </c>
    </row>
    <row r="125" spans="1:7" s="48" customFormat="1" hidden="1" x14ac:dyDescent="0.35">
      <c r="A125" s="48" t="s">
        <v>16</v>
      </c>
      <c r="B125" s="49">
        <v>600</v>
      </c>
      <c r="C125" s="48">
        <v>1969</v>
      </c>
      <c r="D125" s="48">
        <v>1.61</v>
      </c>
      <c r="E125" s="48">
        <v>4.1499999999999999E-5</v>
      </c>
      <c r="F125" s="48">
        <v>12.94</v>
      </c>
      <c r="G125" s="48">
        <v>1.27E-4</v>
      </c>
    </row>
    <row r="126" spans="1:7" s="48" customFormat="1" hidden="1" x14ac:dyDescent="0.35">
      <c r="A126" s="48" t="s">
        <v>16</v>
      </c>
      <c r="B126" s="49">
        <v>600</v>
      </c>
      <c r="C126" s="48">
        <v>1968</v>
      </c>
      <c r="D126" s="48">
        <v>1.61</v>
      </c>
      <c r="E126" s="48">
        <v>4.1499999999999999E-5</v>
      </c>
      <c r="F126" s="48">
        <v>12.94</v>
      </c>
      <c r="G126" s="48">
        <v>1.27E-4</v>
      </c>
    </row>
    <row r="127" spans="1:7" s="48" customFormat="1" hidden="1" x14ac:dyDescent="0.35">
      <c r="A127" s="48" t="s">
        <v>16</v>
      </c>
      <c r="B127" s="49">
        <v>600</v>
      </c>
      <c r="C127" s="48">
        <v>1967</v>
      </c>
      <c r="D127" s="48">
        <v>1.61</v>
      </c>
      <c r="E127" s="48">
        <v>4.1499999999999999E-5</v>
      </c>
      <c r="F127" s="48">
        <v>12.94</v>
      </c>
      <c r="G127" s="48">
        <v>1.27E-4</v>
      </c>
    </row>
    <row r="128" spans="1:7" s="48" customFormat="1" hidden="1" x14ac:dyDescent="0.35">
      <c r="A128" s="48" t="s">
        <v>16</v>
      </c>
      <c r="B128" s="49">
        <v>600</v>
      </c>
      <c r="C128" s="48">
        <v>1966</v>
      </c>
      <c r="D128" s="48">
        <v>1.61</v>
      </c>
      <c r="E128" s="48">
        <v>4.1499999999999999E-5</v>
      </c>
      <c r="F128" s="48">
        <v>12.94</v>
      </c>
      <c r="G128" s="48">
        <v>1.27E-4</v>
      </c>
    </row>
    <row r="129" spans="1:7" s="48" customFormat="1" hidden="1" x14ac:dyDescent="0.35">
      <c r="A129" s="48" t="s">
        <v>16</v>
      </c>
      <c r="B129" s="49">
        <v>600</v>
      </c>
      <c r="C129" s="48">
        <v>1965</v>
      </c>
      <c r="D129" s="48">
        <v>1.61</v>
      </c>
      <c r="E129" s="48">
        <v>4.1499999999999999E-5</v>
      </c>
      <c r="F129" s="48">
        <v>12.94</v>
      </c>
      <c r="G129" s="48">
        <v>1.27E-4</v>
      </c>
    </row>
    <row r="130" spans="1:7" s="48" customFormat="1" hidden="1" x14ac:dyDescent="0.35">
      <c r="A130" s="48" t="s">
        <v>16</v>
      </c>
      <c r="B130" s="49">
        <v>600</v>
      </c>
      <c r="C130" s="48">
        <v>1964</v>
      </c>
      <c r="D130" s="48">
        <v>1.61</v>
      </c>
      <c r="E130" s="48">
        <v>4.1499999999999999E-5</v>
      </c>
      <c r="F130" s="48">
        <v>12.94</v>
      </c>
      <c r="G130" s="48">
        <v>1.27E-4</v>
      </c>
    </row>
    <row r="131" spans="1:7" s="48" customFormat="1" hidden="1" x14ac:dyDescent="0.35">
      <c r="A131" s="48" t="s">
        <v>16</v>
      </c>
      <c r="B131" s="49">
        <v>600</v>
      </c>
      <c r="C131" s="48">
        <v>1963</v>
      </c>
      <c r="D131" s="48">
        <v>1.61</v>
      </c>
      <c r="E131" s="48">
        <v>4.1499999999999999E-5</v>
      </c>
      <c r="F131" s="48">
        <v>12.94</v>
      </c>
      <c r="G131" s="48">
        <v>1.27E-4</v>
      </c>
    </row>
    <row r="132" spans="1:7" s="48" customFormat="1" hidden="1" x14ac:dyDescent="0.35">
      <c r="A132" s="48" t="s">
        <v>16</v>
      </c>
      <c r="B132" s="49">
        <v>600</v>
      </c>
      <c r="C132" s="48">
        <v>1962</v>
      </c>
      <c r="D132" s="48">
        <v>1.61</v>
      </c>
      <c r="E132" s="48">
        <v>4.1499999999999999E-5</v>
      </c>
      <c r="F132" s="48">
        <v>12.94</v>
      </c>
      <c r="G132" s="48">
        <v>1.27E-4</v>
      </c>
    </row>
    <row r="133" spans="1:7" s="48" customFormat="1" hidden="1" x14ac:dyDescent="0.35">
      <c r="A133" s="48" t="s">
        <v>16</v>
      </c>
      <c r="B133" s="49">
        <v>600</v>
      </c>
      <c r="C133" s="48">
        <v>1961</v>
      </c>
      <c r="D133" s="48">
        <v>1.61</v>
      </c>
      <c r="E133" s="48">
        <v>4.1499999999999999E-5</v>
      </c>
      <c r="F133" s="48">
        <v>12.94</v>
      </c>
      <c r="G133" s="48">
        <v>1.27E-4</v>
      </c>
    </row>
    <row r="134" spans="1:7" s="48" customFormat="1" hidden="1" x14ac:dyDescent="0.35">
      <c r="A134" s="48" t="s">
        <v>16</v>
      </c>
      <c r="B134" s="49">
        <v>600</v>
      </c>
      <c r="C134" s="48">
        <v>1960</v>
      </c>
      <c r="D134" s="48">
        <v>1.61</v>
      </c>
      <c r="E134" s="48">
        <v>4.1499999999999999E-5</v>
      </c>
      <c r="F134" s="48">
        <v>12.94</v>
      </c>
      <c r="G134" s="48">
        <v>1.27E-4</v>
      </c>
    </row>
    <row r="135" spans="1:7" s="48" customFormat="1" hidden="1" x14ac:dyDescent="0.35">
      <c r="A135" s="48" t="s">
        <v>16</v>
      </c>
      <c r="B135" s="49">
        <v>600</v>
      </c>
      <c r="C135" s="48">
        <v>1959</v>
      </c>
      <c r="D135" s="48">
        <v>1.61</v>
      </c>
      <c r="E135" s="48">
        <v>4.1499999999999999E-5</v>
      </c>
      <c r="F135" s="48">
        <v>12.94</v>
      </c>
      <c r="G135" s="48">
        <v>1.27E-4</v>
      </c>
    </row>
    <row r="136" spans="1:7" s="48" customFormat="1" hidden="1" x14ac:dyDescent="0.35">
      <c r="A136" s="48" t="s">
        <v>16</v>
      </c>
      <c r="B136" s="49">
        <v>600</v>
      </c>
      <c r="C136" s="48">
        <v>1958</v>
      </c>
      <c r="D136" s="48">
        <v>1.61</v>
      </c>
      <c r="E136" s="48">
        <v>4.1499999999999999E-5</v>
      </c>
      <c r="F136" s="48">
        <v>12.94</v>
      </c>
      <c r="G136" s="48">
        <v>1.27E-4</v>
      </c>
    </row>
    <row r="137" spans="1:7" s="48" customFormat="1" hidden="1" x14ac:dyDescent="0.35">
      <c r="A137" s="48" t="s">
        <v>16</v>
      </c>
      <c r="B137" s="49">
        <v>600</v>
      </c>
      <c r="C137" s="48">
        <v>1957</v>
      </c>
      <c r="D137" s="48">
        <v>1.61</v>
      </c>
      <c r="E137" s="48">
        <v>4.1499999999999999E-5</v>
      </c>
      <c r="F137" s="48">
        <v>12.94</v>
      </c>
      <c r="G137" s="48">
        <v>1.27E-4</v>
      </c>
    </row>
    <row r="138" spans="1:7" s="48" customFormat="1" hidden="1" x14ac:dyDescent="0.35">
      <c r="A138" s="48" t="s">
        <v>16</v>
      </c>
      <c r="B138" s="49">
        <v>600</v>
      </c>
      <c r="C138" s="48">
        <v>1956</v>
      </c>
      <c r="D138" s="48">
        <v>1.61</v>
      </c>
      <c r="E138" s="48">
        <v>4.1499999999999999E-5</v>
      </c>
      <c r="F138" s="48">
        <v>12.94</v>
      </c>
      <c r="G138" s="48">
        <v>1.27E-4</v>
      </c>
    </row>
    <row r="139" spans="1:7" s="48" customFormat="1" hidden="1" x14ac:dyDescent="0.35">
      <c r="A139" s="48" t="s">
        <v>16</v>
      </c>
      <c r="B139" s="49">
        <v>600</v>
      </c>
      <c r="C139" s="48">
        <v>1955</v>
      </c>
      <c r="D139" s="48">
        <v>1.61</v>
      </c>
      <c r="E139" s="48">
        <v>4.1499999999999999E-5</v>
      </c>
      <c r="F139" s="48">
        <v>12.94</v>
      </c>
      <c r="G139" s="48">
        <v>1.27E-4</v>
      </c>
    </row>
    <row r="140" spans="1:7" s="48" customFormat="1" hidden="1" x14ac:dyDescent="0.35">
      <c r="A140" s="48" t="s">
        <v>16</v>
      </c>
      <c r="B140" s="49">
        <v>600</v>
      </c>
      <c r="C140" s="48">
        <v>1954</v>
      </c>
      <c r="D140" s="48">
        <v>1.61</v>
      </c>
      <c r="E140" s="48">
        <v>4.1499999999999999E-5</v>
      </c>
      <c r="F140" s="48">
        <v>12.94</v>
      </c>
      <c r="G140" s="48">
        <v>1.27E-4</v>
      </c>
    </row>
    <row r="141" spans="1:7" s="48" customFormat="1" hidden="1" x14ac:dyDescent="0.35">
      <c r="A141" s="48" t="s">
        <v>16</v>
      </c>
      <c r="B141" s="49">
        <v>600</v>
      </c>
      <c r="C141" s="48">
        <v>1953</v>
      </c>
      <c r="D141" s="48">
        <v>1.61</v>
      </c>
      <c r="E141" s="48">
        <v>4.1499999999999999E-5</v>
      </c>
      <c r="F141" s="48">
        <v>12.94</v>
      </c>
      <c r="G141" s="48">
        <v>1.27E-4</v>
      </c>
    </row>
    <row r="142" spans="1:7" s="48" customFormat="1" hidden="1" x14ac:dyDescent="0.35">
      <c r="A142" s="48" t="s">
        <v>16</v>
      </c>
      <c r="B142" s="49">
        <v>600</v>
      </c>
      <c r="C142" s="48">
        <v>1952</v>
      </c>
      <c r="D142" s="48">
        <v>1.61</v>
      </c>
      <c r="E142" s="48">
        <v>4.1499999999999999E-5</v>
      </c>
      <c r="F142" s="48">
        <v>12.94</v>
      </c>
      <c r="G142" s="48">
        <v>1.27E-4</v>
      </c>
    </row>
    <row r="143" spans="1:7" s="48" customFormat="1" hidden="1" x14ac:dyDescent="0.35">
      <c r="A143" s="48" t="s">
        <v>16</v>
      </c>
      <c r="B143" s="49">
        <v>600</v>
      </c>
      <c r="C143" s="48">
        <v>1951</v>
      </c>
      <c r="D143" s="48">
        <v>1.61</v>
      </c>
      <c r="E143" s="48">
        <v>4.1499999999999999E-5</v>
      </c>
      <c r="F143" s="48">
        <v>12.94</v>
      </c>
      <c r="G143" s="48">
        <v>1.27E-4</v>
      </c>
    </row>
    <row r="144" spans="1:7" s="48" customFormat="1" hidden="1" x14ac:dyDescent="0.35">
      <c r="A144" s="48" t="s">
        <v>16</v>
      </c>
      <c r="B144" s="49">
        <v>600</v>
      </c>
      <c r="C144" s="48">
        <v>1950</v>
      </c>
      <c r="D144" s="48">
        <v>1.61</v>
      </c>
      <c r="E144" s="48">
        <v>4.1499999999999999E-5</v>
      </c>
      <c r="F144" s="48">
        <v>12.94</v>
      </c>
      <c r="G144" s="48">
        <v>1.27E-4</v>
      </c>
    </row>
    <row r="145" spans="1:7" s="48" customFormat="1" hidden="1" x14ac:dyDescent="0.35">
      <c r="A145" s="48" t="s">
        <v>16</v>
      </c>
      <c r="B145" s="49">
        <v>600</v>
      </c>
      <c r="C145" s="48">
        <v>1949</v>
      </c>
      <c r="D145" s="48">
        <v>1.61</v>
      </c>
      <c r="E145" s="48">
        <v>4.1499999999999999E-5</v>
      </c>
      <c r="F145" s="48">
        <v>12.94</v>
      </c>
      <c r="G145" s="48">
        <v>1.27E-4</v>
      </c>
    </row>
    <row r="146" spans="1:7" s="48" customFormat="1" hidden="1" x14ac:dyDescent="0.35">
      <c r="A146" s="48" t="s">
        <v>16</v>
      </c>
      <c r="B146" s="49">
        <v>600</v>
      </c>
      <c r="C146" s="48">
        <v>1948</v>
      </c>
      <c r="D146" s="48">
        <v>1.61</v>
      </c>
      <c r="E146" s="48">
        <v>4.1499999999999999E-5</v>
      </c>
      <c r="F146" s="48">
        <v>12.94</v>
      </c>
      <c r="G146" s="48">
        <v>1.27E-4</v>
      </c>
    </row>
    <row r="147" spans="1:7" s="48" customFormat="1" hidden="1" x14ac:dyDescent="0.35">
      <c r="A147" s="48" t="s">
        <v>16</v>
      </c>
      <c r="B147" s="49">
        <v>600</v>
      </c>
      <c r="C147" s="48">
        <v>1947</v>
      </c>
      <c r="D147" s="48">
        <v>1.61</v>
      </c>
      <c r="E147" s="48">
        <v>4.1499999999999999E-5</v>
      </c>
      <c r="F147" s="48">
        <v>12.94</v>
      </c>
      <c r="G147" s="48">
        <v>1.27E-4</v>
      </c>
    </row>
    <row r="148" spans="1:7" s="48" customFormat="1" hidden="1" x14ac:dyDescent="0.35">
      <c r="A148" s="48" t="s">
        <v>16</v>
      </c>
      <c r="B148" s="49">
        <v>600</v>
      </c>
      <c r="C148" s="48">
        <v>1946</v>
      </c>
      <c r="D148" s="48">
        <v>1.61</v>
      </c>
      <c r="E148" s="48">
        <v>4.1499999999999999E-5</v>
      </c>
      <c r="F148" s="48">
        <v>12.94</v>
      </c>
      <c r="G148" s="48">
        <v>1.27E-4</v>
      </c>
    </row>
    <row r="149" spans="1:7" s="48" customFormat="1" hidden="1" x14ac:dyDescent="0.35">
      <c r="A149" s="48" t="s">
        <v>16</v>
      </c>
      <c r="B149" s="49">
        <v>600</v>
      </c>
      <c r="C149" s="48">
        <v>1945</v>
      </c>
      <c r="D149" s="48">
        <v>1.61</v>
      </c>
      <c r="E149" s="48">
        <v>4.1499999999999999E-5</v>
      </c>
      <c r="F149" s="48">
        <v>12.94</v>
      </c>
      <c r="G149" s="48">
        <v>1.27E-4</v>
      </c>
    </row>
    <row r="150" spans="1:7" s="48" customFormat="1" hidden="1" x14ac:dyDescent="0.35">
      <c r="A150" s="48" t="s">
        <v>16</v>
      </c>
      <c r="B150" s="49">
        <v>600</v>
      </c>
      <c r="C150" s="48">
        <v>1944</v>
      </c>
      <c r="D150" s="48">
        <v>1.61</v>
      </c>
      <c r="E150" s="48">
        <v>4.1499999999999999E-5</v>
      </c>
      <c r="F150" s="48">
        <v>12.94</v>
      </c>
      <c r="G150" s="48">
        <v>1.27E-4</v>
      </c>
    </row>
    <row r="151" spans="1:7" s="48" customFormat="1" hidden="1" x14ac:dyDescent="0.35">
      <c r="A151" s="48" t="s">
        <v>16</v>
      </c>
      <c r="B151" s="49">
        <v>600</v>
      </c>
      <c r="C151" s="48">
        <v>1943</v>
      </c>
      <c r="D151" s="48">
        <v>1.61</v>
      </c>
      <c r="E151" s="48">
        <v>4.1499999999999999E-5</v>
      </c>
      <c r="F151" s="48">
        <v>12.94</v>
      </c>
      <c r="G151" s="48">
        <v>1.27E-4</v>
      </c>
    </row>
    <row r="152" spans="1:7" s="48" customFormat="1" hidden="1" x14ac:dyDescent="0.35">
      <c r="A152" s="48" t="s">
        <v>16</v>
      </c>
      <c r="B152" s="49">
        <v>600</v>
      </c>
      <c r="C152" s="48">
        <v>1942</v>
      </c>
      <c r="D152" s="48">
        <v>1.61</v>
      </c>
      <c r="E152" s="48">
        <v>4.1499999999999999E-5</v>
      </c>
      <c r="F152" s="48">
        <v>12.94</v>
      </c>
      <c r="G152" s="48">
        <v>1.27E-4</v>
      </c>
    </row>
    <row r="153" spans="1:7" s="48" customFormat="1" hidden="1" x14ac:dyDescent="0.35">
      <c r="A153" s="48" t="s">
        <v>16</v>
      </c>
      <c r="B153" s="49">
        <v>600</v>
      </c>
      <c r="C153" s="48">
        <v>1941</v>
      </c>
      <c r="D153" s="48">
        <v>1.61</v>
      </c>
      <c r="E153" s="48">
        <v>4.1499999999999999E-5</v>
      </c>
      <c r="F153" s="48">
        <v>12.94</v>
      </c>
      <c r="G153" s="48">
        <v>1.27E-4</v>
      </c>
    </row>
    <row r="154" spans="1:7" s="48" customFormat="1" hidden="1" x14ac:dyDescent="0.35">
      <c r="A154" s="48" t="s">
        <v>16</v>
      </c>
      <c r="B154" s="49">
        <v>600</v>
      </c>
      <c r="C154" s="48">
        <v>1940</v>
      </c>
      <c r="D154" s="48">
        <v>1.61</v>
      </c>
      <c r="E154" s="48">
        <v>4.1499999999999999E-5</v>
      </c>
      <c r="F154" s="48">
        <v>12.94</v>
      </c>
      <c r="G154" s="48">
        <v>1.27E-4</v>
      </c>
    </row>
    <row r="155" spans="1:7" s="48" customFormat="1" hidden="1" x14ac:dyDescent="0.35">
      <c r="A155" s="48" t="s">
        <v>16</v>
      </c>
      <c r="B155" s="49">
        <v>600</v>
      </c>
      <c r="C155" s="48">
        <v>1939</v>
      </c>
      <c r="D155" s="48">
        <v>1.61</v>
      </c>
      <c r="E155" s="48">
        <v>4.1499999999999999E-5</v>
      </c>
      <c r="F155" s="48">
        <v>12.94</v>
      </c>
      <c r="G155" s="48">
        <v>1.27E-4</v>
      </c>
    </row>
    <row r="156" spans="1:7" s="48" customFormat="1" hidden="1" x14ac:dyDescent="0.35">
      <c r="A156" s="48" t="s">
        <v>16</v>
      </c>
      <c r="B156" s="49">
        <v>600</v>
      </c>
      <c r="C156" s="48">
        <v>1938</v>
      </c>
      <c r="D156" s="48">
        <v>1.61</v>
      </c>
      <c r="E156" s="48">
        <v>4.1499999999999999E-5</v>
      </c>
      <c r="F156" s="48">
        <v>12.94</v>
      </c>
      <c r="G156" s="48">
        <v>1.27E-4</v>
      </c>
    </row>
    <row r="157" spans="1:7" s="48" customFormat="1" hidden="1" x14ac:dyDescent="0.35">
      <c r="A157" s="48" t="s">
        <v>16</v>
      </c>
      <c r="B157" s="49">
        <v>600</v>
      </c>
      <c r="C157" s="48">
        <v>1937</v>
      </c>
      <c r="D157" s="48">
        <v>1.61</v>
      </c>
      <c r="E157" s="48">
        <v>4.1499999999999999E-5</v>
      </c>
      <c r="F157" s="48">
        <v>12.94</v>
      </c>
      <c r="G157" s="48">
        <v>1.27E-4</v>
      </c>
    </row>
    <row r="158" spans="1:7" s="48" customFormat="1" hidden="1" x14ac:dyDescent="0.35">
      <c r="A158" s="48" t="s">
        <v>16</v>
      </c>
      <c r="B158" s="49">
        <v>600</v>
      </c>
      <c r="C158" s="48">
        <v>1936</v>
      </c>
      <c r="D158" s="48">
        <v>1.61</v>
      </c>
      <c r="E158" s="48">
        <v>4.1499999999999999E-5</v>
      </c>
      <c r="F158" s="48">
        <v>12.94</v>
      </c>
      <c r="G158" s="48">
        <v>1.27E-4</v>
      </c>
    </row>
    <row r="159" spans="1:7" s="48" customFormat="1" hidden="1" x14ac:dyDescent="0.35">
      <c r="A159" s="48" t="s">
        <v>16</v>
      </c>
      <c r="B159" s="49">
        <v>600</v>
      </c>
      <c r="C159" s="48">
        <v>1935</v>
      </c>
      <c r="D159" s="48">
        <v>1.61</v>
      </c>
      <c r="E159" s="48">
        <v>4.1499999999999999E-5</v>
      </c>
      <c r="F159" s="48">
        <v>12.94</v>
      </c>
      <c r="G159" s="48">
        <v>1.27E-4</v>
      </c>
    </row>
    <row r="160" spans="1:7" s="48" customFormat="1" hidden="1" x14ac:dyDescent="0.35">
      <c r="A160" s="48" t="s">
        <v>16</v>
      </c>
      <c r="B160" s="49">
        <v>600</v>
      </c>
      <c r="C160" s="48">
        <v>1934</v>
      </c>
      <c r="D160" s="48">
        <v>1.61</v>
      </c>
      <c r="E160" s="48">
        <v>4.1499999999999999E-5</v>
      </c>
      <c r="F160" s="48">
        <v>12.94</v>
      </c>
      <c r="G160" s="48">
        <v>1.27E-4</v>
      </c>
    </row>
    <row r="161" spans="1:7" s="48" customFormat="1" hidden="1" x14ac:dyDescent="0.35">
      <c r="A161" s="48" t="s">
        <v>16</v>
      </c>
      <c r="B161" s="49">
        <v>600</v>
      </c>
      <c r="C161" s="48">
        <v>1933</v>
      </c>
      <c r="D161" s="48">
        <v>1.61</v>
      </c>
      <c r="E161" s="48">
        <v>4.1499999999999999E-5</v>
      </c>
      <c r="F161" s="48">
        <v>12.94</v>
      </c>
      <c r="G161" s="48">
        <v>1.27E-4</v>
      </c>
    </row>
    <row r="162" spans="1:7" s="48" customFormat="1" hidden="1" x14ac:dyDescent="0.35">
      <c r="A162" s="48" t="s">
        <v>16</v>
      </c>
      <c r="B162" s="49">
        <v>600</v>
      </c>
      <c r="C162" s="48">
        <v>1932</v>
      </c>
      <c r="D162" s="48">
        <v>1.61</v>
      </c>
      <c r="E162" s="48">
        <v>4.1499999999999999E-5</v>
      </c>
      <c r="F162" s="48">
        <v>12.94</v>
      </c>
      <c r="G162" s="48">
        <v>1.27E-4</v>
      </c>
    </row>
    <row r="163" spans="1:7" s="48" customFormat="1" hidden="1" x14ac:dyDescent="0.35">
      <c r="A163" s="48" t="s">
        <v>16</v>
      </c>
      <c r="B163" s="49">
        <v>600</v>
      </c>
      <c r="C163" s="48">
        <v>1931</v>
      </c>
      <c r="D163" s="48">
        <v>1.61</v>
      </c>
      <c r="E163" s="48">
        <v>4.1499999999999999E-5</v>
      </c>
      <c r="F163" s="48">
        <v>12.94</v>
      </c>
      <c r="G163" s="48">
        <v>1.27E-4</v>
      </c>
    </row>
    <row r="164" spans="1:7" s="48" customFormat="1" hidden="1" x14ac:dyDescent="0.35">
      <c r="A164" s="48" t="s">
        <v>16</v>
      </c>
      <c r="B164" s="49">
        <v>600</v>
      </c>
      <c r="C164" s="48">
        <v>1930</v>
      </c>
      <c r="D164" s="48">
        <v>1.61</v>
      </c>
      <c r="E164" s="48">
        <v>4.1499999999999999E-5</v>
      </c>
      <c r="F164" s="48">
        <v>12.94</v>
      </c>
      <c r="G164" s="48">
        <v>1.27E-4</v>
      </c>
    </row>
    <row r="165" spans="1:7" s="48" customFormat="1" hidden="1" x14ac:dyDescent="0.35">
      <c r="A165" s="48" t="s">
        <v>16</v>
      </c>
      <c r="B165" s="49">
        <v>600</v>
      </c>
      <c r="C165" s="48">
        <v>1929</v>
      </c>
      <c r="D165" s="48">
        <v>1.61</v>
      </c>
      <c r="E165" s="48">
        <v>4.1499999999999999E-5</v>
      </c>
      <c r="F165" s="48">
        <v>12.94</v>
      </c>
      <c r="G165" s="48">
        <v>1.27E-4</v>
      </c>
    </row>
    <row r="166" spans="1:7" s="48" customFormat="1" hidden="1" x14ac:dyDescent="0.35">
      <c r="A166" s="48" t="s">
        <v>16</v>
      </c>
      <c r="B166" s="49">
        <v>600</v>
      </c>
      <c r="C166" s="48">
        <v>1928</v>
      </c>
      <c r="D166" s="48">
        <v>1.61</v>
      </c>
      <c r="E166" s="48">
        <v>4.1499999999999999E-5</v>
      </c>
      <c r="F166" s="48">
        <v>12.94</v>
      </c>
      <c r="G166" s="48">
        <v>1.27E-4</v>
      </c>
    </row>
    <row r="167" spans="1:7" hidden="1" x14ac:dyDescent="0.35">
      <c r="A167" s="20" t="s">
        <v>16</v>
      </c>
      <c r="B167" s="49">
        <v>300</v>
      </c>
      <c r="C167" s="20">
        <v>2011</v>
      </c>
      <c r="D167" s="20">
        <v>0.129</v>
      </c>
      <c r="E167" s="20">
        <v>1.0200000000000001E-5</v>
      </c>
      <c r="F167" s="20">
        <v>0.13700000000000001</v>
      </c>
      <c r="G167" s="20">
        <v>5.66E-5</v>
      </c>
    </row>
    <row r="168" spans="1:7" hidden="1" x14ac:dyDescent="0.35">
      <c r="A168" s="20" t="s">
        <v>16</v>
      </c>
      <c r="B168" s="21" t="s">
        <v>638</v>
      </c>
      <c r="C168" s="20">
        <v>2010</v>
      </c>
      <c r="D168" s="20">
        <v>3.3849999999999998</v>
      </c>
      <c r="E168" s="20">
        <v>2.4650000000000002E-3</v>
      </c>
      <c r="F168" s="20">
        <v>1.8576999999999999</v>
      </c>
      <c r="G168" s="20">
        <v>1.2922999999999999E-3</v>
      </c>
    </row>
    <row r="169" spans="1:7" hidden="1" x14ac:dyDescent="0.35">
      <c r="A169" s="20" t="s">
        <v>16</v>
      </c>
      <c r="B169" s="21" t="s">
        <v>638</v>
      </c>
      <c r="C169" s="20">
        <v>2009</v>
      </c>
      <c r="D169" s="20">
        <v>3.3849999999999998</v>
      </c>
      <c r="E169" s="20">
        <v>2.4650000000000002E-3</v>
      </c>
      <c r="F169" s="20">
        <v>1.8576999999999999</v>
      </c>
      <c r="G169" s="20">
        <v>1.2922999999999999E-3</v>
      </c>
    </row>
    <row r="170" spans="1:7" hidden="1" x14ac:dyDescent="0.35">
      <c r="A170" s="20" t="s">
        <v>16</v>
      </c>
      <c r="B170" s="21" t="s">
        <v>638</v>
      </c>
      <c r="C170" s="20">
        <v>2008</v>
      </c>
      <c r="D170" s="20">
        <v>3.3849999999999998</v>
      </c>
      <c r="E170" s="20">
        <v>2.4650000000000002E-3</v>
      </c>
      <c r="F170" s="20">
        <v>1.8576999999999999</v>
      </c>
      <c r="G170" s="20">
        <v>1.2922999999999999E-3</v>
      </c>
    </row>
    <row r="171" spans="1:7" hidden="1" x14ac:dyDescent="0.35">
      <c r="A171" s="20" t="s">
        <v>16</v>
      </c>
      <c r="B171" s="21" t="s">
        <v>638</v>
      </c>
      <c r="C171" s="20">
        <v>2007</v>
      </c>
      <c r="D171" s="20">
        <v>3.3849999999999998</v>
      </c>
      <c r="E171" s="20">
        <v>2.4650000000000002E-3</v>
      </c>
      <c r="F171" s="20">
        <v>1.8576999999999999</v>
      </c>
      <c r="G171" s="20">
        <v>1.2922999999999999E-3</v>
      </c>
    </row>
    <row r="172" spans="1:7" hidden="1" x14ac:dyDescent="0.35">
      <c r="A172" s="20" t="s">
        <v>16</v>
      </c>
      <c r="B172" s="21" t="s">
        <v>638</v>
      </c>
      <c r="C172" s="20">
        <v>2006</v>
      </c>
      <c r="D172" s="20">
        <v>3.3849999999999998</v>
      </c>
      <c r="E172" s="20">
        <v>2.4650000000000002E-3</v>
      </c>
      <c r="F172" s="20">
        <v>1.8576999999999999</v>
      </c>
      <c r="G172" s="20">
        <v>1.2922999999999999E-3</v>
      </c>
    </row>
    <row r="173" spans="1:7" hidden="1" x14ac:dyDescent="0.35">
      <c r="A173" s="20" t="s">
        <v>16</v>
      </c>
      <c r="B173" s="21" t="s">
        <v>638</v>
      </c>
      <c r="C173" s="20">
        <v>2005</v>
      </c>
      <c r="D173" s="20">
        <v>3.3849999999999998</v>
      </c>
      <c r="E173" s="20">
        <v>2.4650000000000002E-3</v>
      </c>
      <c r="F173" s="20">
        <v>1.8576999999999999</v>
      </c>
      <c r="G173" s="20">
        <v>1.2922999999999999E-3</v>
      </c>
    </row>
    <row r="174" spans="1:7" hidden="1" x14ac:dyDescent="0.35">
      <c r="A174" s="20" t="s">
        <v>16</v>
      </c>
      <c r="B174" s="21" t="s">
        <v>638</v>
      </c>
      <c r="C174" s="20">
        <v>2004</v>
      </c>
      <c r="D174" s="20">
        <v>3.3849999999999998</v>
      </c>
      <c r="E174" s="20">
        <v>2.4650000000000002E-3</v>
      </c>
      <c r="F174" s="20">
        <v>1.8576999999999999</v>
      </c>
      <c r="G174" s="20">
        <v>1.2922999999999999E-3</v>
      </c>
    </row>
    <row r="175" spans="1:7" hidden="1" x14ac:dyDescent="0.35">
      <c r="A175" s="20" t="s">
        <v>16</v>
      </c>
      <c r="B175" s="21" t="s">
        <v>638</v>
      </c>
      <c r="C175" s="20">
        <v>2003</v>
      </c>
      <c r="D175" s="20">
        <v>3.3849999999999998</v>
      </c>
      <c r="E175" s="20">
        <v>2.4650000000000002E-3</v>
      </c>
      <c r="F175" s="20">
        <v>1.8576999999999999</v>
      </c>
      <c r="G175" s="20">
        <v>1.2922999999999999E-3</v>
      </c>
    </row>
    <row r="176" spans="1:7" hidden="1" x14ac:dyDescent="0.35">
      <c r="A176" s="20" t="s">
        <v>16</v>
      </c>
      <c r="B176" s="21" t="s">
        <v>638</v>
      </c>
      <c r="C176" s="20">
        <v>2002</v>
      </c>
      <c r="D176" s="20">
        <v>3.3849999999999998</v>
      </c>
      <c r="E176" s="20">
        <v>2.4650000000000002E-3</v>
      </c>
      <c r="F176" s="20">
        <v>1.8576999999999999</v>
      </c>
      <c r="G176" s="20">
        <v>1.2922999999999999E-3</v>
      </c>
    </row>
    <row r="177" spans="1:7" hidden="1" x14ac:dyDescent="0.35">
      <c r="A177" s="20" t="s">
        <v>16</v>
      </c>
      <c r="B177" s="21" t="s">
        <v>638</v>
      </c>
      <c r="C177" s="20">
        <v>2001</v>
      </c>
      <c r="D177" s="20">
        <v>3.76</v>
      </c>
      <c r="E177" s="20">
        <v>4.1199999999999999E-4</v>
      </c>
      <c r="F177" s="20">
        <v>8.01</v>
      </c>
      <c r="G177" s="20">
        <v>4.0599999999999998E-5</v>
      </c>
    </row>
    <row r="178" spans="1:7" hidden="1" x14ac:dyDescent="0.35">
      <c r="A178" s="20" t="s">
        <v>16</v>
      </c>
      <c r="B178" s="21" t="s">
        <v>638</v>
      </c>
      <c r="C178" s="20">
        <v>2000</v>
      </c>
      <c r="D178" s="20">
        <v>3.76</v>
      </c>
      <c r="E178" s="20">
        <v>4.1199999999999999E-4</v>
      </c>
      <c r="F178" s="20">
        <v>8.01</v>
      </c>
      <c r="G178" s="20">
        <v>4.0599999999999998E-5</v>
      </c>
    </row>
    <row r="179" spans="1:7" hidden="1" x14ac:dyDescent="0.35">
      <c r="A179" s="20" t="s">
        <v>16</v>
      </c>
      <c r="B179" s="21" t="s">
        <v>638</v>
      </c>
      <c r="C179" s="20">
        <v>1999</v>
      </c>
      <c r="D179" s="20">
        <v>3.76</v>
      </c>
      <c r="E179" s="20">
        <v>4.1199999999999999E-4</v>
      </c>
      <c r="F179" s="20">
        <v>8.01</v>
      </c>
      <c r="G179" s="20">
        <v>4.0599999999999998E-5</v>
      </c>
    </row>
    <row r="180" spans="1:7" hidden="1" x14ac:dyDescent="0.35">
      <c r="A180" s="20" t="s">
        <v>16</v>
      </c>
      <c r="B180" s="21" t="s">
        <v>638</v>
      </c>
      <c r="C180" s="20">
        <v>1998</v>
      </c>
      <c r="D180" s="20">
        <v>3.76</v>
      </c>
      <c r="E180" s="20">
        <v>4.1199999999999999E-4</v>
      </c>
      <c r="F180" s="20">
        <v>8.01</v>
      </c>
      <c r="G180" s="20">
        <v>4.0599999999999998E-5</v>
      </c>
    </row>
    <row r="181" spans="1:7" hidden="1" x14ac:dyDescent="0.35">
      <c r="A181" s="20" t="s">
        <v>16</v>
      </c>
      <c r="B181" s="21" t="s">
        <v>638</v>
      </c>
      <c r="C181" s="20">
        <v>1997</v>
      </c>
      <c r="D181" s="20">
        <v>3.76</v>
      </c>
      <c r="E181" s="20">
        <v>4.1199999999999999E-4</v>
      </c>
      <c r="F181" s="20">
        <v>8.01</v>
      </c>
      <c r="G181" s="20">
        <v>4.0599999999999998E-5</v>
      </c>
    </row>
    <row r="182" spans="1:7" hidden="1" x14ac:dyDescent="0.35">
      <c r="A182" s="20" t="s">
        <v>16</v>
      </c>
      <c r="B182" s="21" t="s">
        <v>638</v>
      </c>
      <c r="C182" s="20">
        <v>1996</v>
      </c>
      <c r="D182" s="20">
        <v>3.76</v>
      </c>
      <c r="E182" s="20">
        <v>4.1199999999999999E-4</v>
      </c>
      <c r="F182" s="20">
        <v>8.01</v>
      </c>
      <c r="G182" s="20">
        <v>4.0599999999999998E-5</v>
      </c>
    </row>
    <row r="183" spans="1:7" hidden="1" x14ac:dyDescent="0.35">
      <c r="A183" s="20" t="s">
        <v>16</v>
      </c>
      <c r="B183" s="21" t="s">
        <v>638</v>
      </c>
      <c r="C183" s="20">
        <v>1995</v>
      </c>
      <c r="D183" s="20">
        <v>3.76</v>
      </c>
      <c r="E183" s="20">
        <v>4.1199999999999999E-4</v>
      </c>
      <c r="F183" s="20">
        <v>8.01</v>
      </c>
      <c r="G183" s="20">
        <v>4.0599999999999998E-5</v>
      </c>
    </row>
    <row r="184" spans="1:7" hidden="1" x14ac:dyDescent="0.35">
      <c r="A184" s="20" t="s">
        <v>16</v>
      </c>
      <c r="B184" s="21" t="s">
        <v>638</v>
      </c>
      <c r="C184" s="20">
        <v>1994</v>
      </c>
      <c r="D184" s="20">
        <v>3.76</v>
      </c>
      <c r="E184" s="20">
        <v>4.1199999999999999E-4</v>
      </c>
      <c r="F184" s="20">
        <v>8.01</v>
      </c>
      <c r="G184" s="20">
        <v>4.0599999999999998E-5</v>
      </c>
    </row>
    <row r="185" spans="1:7" hidden="1" x14ac:dyDescent="0.35">
      <c r="A185" s="20" t="s">
        <v>16</v>
      </c>
      <c r="B185" s="21" t="s">
        <v>638</v>
      </c>
      <c r="C185" s="20">
        <v>1993</v>
      </c>
      <c r="D185" s="20">
        <v>3.76</v>
      </c>
      <c r="E185" s="20">
        <v>4.1199999999999999E-4</v>
      </c>
      <c r="F185" s="20">
        <v>8.01</v>
      </c>
      <c r="G185" s="20">
        <v>4.0599999999999998E-5</v>
      </c>
    </row>
    <row r="186" spans="1:7" hidden="1" x14ac:dyDescent="0.35">
      <c r="A186" s="20" t="s">
        <v>16</v>
      </c>
      <c r="B186" s="21" t="s">
        <v>638</v>
      </c>
      <c r="C186" s="20">
        <v>1992</v>
      </c>
      <c r="D186" s="20">
        <v>3.76</v>
      </c>
      <c r="E186" s="20">
        <v>4.1199999999999999E-4</v>
      </c>
      <c r="F186" s="20">
        <v>8.01</v>
      </c>
      <c r="G186" s="20">
        <v>4.0599999999999998E-5</v>
      </c>
    </row>
    <row r="187" spans="1:7" hidden="1" x14ac:dyDescent="0.35">
      <c r="A187" s="20" t="s">
        <v>16</v>
      </c>
      <c r="B187" s="21" t="s">
        <v>638</v>
      </c>
      <c r="C187" s="20">
        <v>1991</v>
      </c>
      <c r="D187" s="20">
        <v>3.76</v>
      </c>
      <c r="E187" s="20">
        <v>4.1199999999999999E-4</v>
      </c>
      <c r="F187" s="20">
        <v>8.01</v>
      </c>
      <c r="G187" s="20">
        <v>4.0599999999999998E-5</v>
      </c>
    </row>
    <row r="188" spans="1:7" hidden="1" x14ac:dyDescent="0.35">
      <c r="A188" s="20" t="s">
        <v>16</v>
      </c>
      <c r="B188" s="21" t="s">
        <v>638</v>
      </c>
      <c r="C188" s="20">
        <v>1990</v>
      </c>
      <c r="D188" s="20">
        <v>3.76</v>
      </c>
      <c r="E188" s="20">
        <v>4.1199999999999999E-4</v>
      </c>
      <c r="F188" s="20">
        <v>8.01</v>
      </c>
      <c r="G188" s="20">
        <v>4.0599999999999998E-5</v>
      </c>
    </row>
    <row r="189" spans="1:7" hidden="1" x14ac:dyDescent="0.35">
      <c r="A189" s="20" t="s">
        <v>16</v>
      </c>
      <c r="B189" s="21" t="s">
        <v>638</v>
      </c>
      <c r="C189" s="20">
        <v>1989</v>
      </c>
      <c r="D189" s="20">
        <v>3.76</v>
      </c>
      <c r="E189" s="20">
        <v>4.1199999999999999E-4</v>
      </c>
      <c r="F189" s="20">
        <v>8.01</v>
      </c>
      <c r="G189" s="20">
        <v>4.0599999999999998E-5</v>
      </c>
    </row>
    <row r="190" spans="1:7" hidden="1" x14ac:dyDescent="0.35">
      <c r="A190" s="20" t="s">
        <v>16</v>
      </c>
      <c r="B190" s="21" t="s">
        <v>638</v>
      </c>
      <c r="C190" s="20">
        <v>1988</v>
      </c>
      <c r="D190" s="20">
        <v>3.76</v>
      </c>
      <c r="E190" s="20">
        <v>4.1199999999999999E-4</v>
      </c>
      <c r="F190" s="20">
        <v>8.01</v>
      </c>
      <c r="G190" s="20">
        <v>4.0599999999999998E-5</v>
      </c>
    </row>
    <row r="191" spans="1:7" hidden="1" x14ac:dyDescent="0.35">
      <c r="A191" s="20" t="s">
        <v>16</v>
      </c>
      <c r="B191" s="21" t="s">
        <v>638</v>
      </c>
      <c r="C191" s="20">
        <v>1987</v>
      </c>
      <c r="D191" s="20">
        <v>3.76</v>
      </c>
      <c r="E191" s="20">
        <v>4.1199999999999999E-4</v>
      </c>
      <c r="F191" s="20">
        <v>8.01</v>
      </c>
      <c r="G191" s="20">
        <v>4.0599999999999998E-5</v>
      </c>
    </row>
    <row r="192" spans="1:7" hidden="1" x14ac:dyDescent="0.35">
      <c r="A192" s="20" t="s">
        <v>16</v>
      </c>
      <c r="B192" s="21" t="s">
        <v>638</v>
      </c>
      <c r="C192" s="20">
        <v>1986</v>
      </c>
      <c r="D192" s="20">
        <v>3.76</v>
      </c>
      <c r="E192" s="20">
        <v>4.1199999999999999E-4</v>
      </c>
      <c r="F192" s="20">
        <v>8.01</v>
      </c>
      <c r="G192" s="20">
        <v>4.0599999999999998E-5</v>
      </c>
    </row>
    <row r="193" spans="1:7" hidden="1" x14ac:dyDescent="0.35">
      <c r="A193" s="20" t="s">
        <v>16</v>
      </c>
      <c r="B193" s="21" t="s">
        <v>638</v>
      </c>
      <c r="C193" s="20">
        <v>1985</v>
      </c>
      <c r="D193" s="20">
        <v>3.76</v>
      </c>
      <c r="E193" s="20">
        <v>4.1199999999999999E-4</v>
      </c>
      <c r="F193" s="20">
        <v>8.01</v>
      </c>
      <c r="G193" s="20">
        <v>4.0599999999999998E-5</v>
      </c>
    </row>
    <row r="194" spans="1:7" hidden="1" x14ac:dyDescent="0.35">
      <c r="A194" s="20" t="s">
        <v>16</v>
      </c>
      <c r="B194" s="21" t="s">
        <v>638</v>
      </c>
      <c r="C194" s="20">
        <v>1984</v>
      </c>
      <c r="D194" s="20">
        <v>3.76</v>
      </c>
      <c r="E194" s="20">
        <v>4.1199999999999999E-4</v>
      </c>
      <c r="F194" s="20">
        <v>8.01</v>
      </c>
      <c r="G194" s="20">
        <v>4.0599999999999998E-5</v>
      </c>
    </row>
    <row r="195" spans="1:7" hidden="1" x14ac:dyDescent="0.35">
      <c r="A195" s="20" t="s">
        <v>16</v>
      </c>
      <c r="B195" s="21" t="s">
        <v>638</v>
      </c>
      <c r="C195" s="20">
        <v>1983</v>
      </c>
      <c r="D195" s="20">
        <v>3.76</v>
      </c>
      <c r="E195" s="20">
        <v>4.1199999999999999E-4</v>
      </c>
      <c r="F195" s="20">
        <v>8.01</v>
      </c>
      <c r="G195" s="20">
        <v>4.0599999999999998E-5</v>
      </c>
    </row>
    <row r="196" spans="1:7" hidden="1" x14ac:dyDescent="0.35">
      <c r="A196" s="20" t="s">
        <v>16</v>
      </c>
      <c r="B196" s="21" t="s">
        <v>638</v>
      </c>
      <c r="C196" s="20">
        <v>1982</v>
      </c>
      <c r="D196" s="20">
        <v>3.76</v>
      </c>
      <c r="E196" s="20">
        <v>4.1199999999999999E-4</v>
      </c>
      <c r="F196" s="20">
        <v>8.01</v>
      </c>
      <c r="G196" s="20">
        <v>4.0599999999999998E-5</v>
      </c>
    </row>
    <row r="197" spans="1:7" hidden="1" x14ac:dyDescent="0.35">
      <c r="A197" s="20" t="s">
        <v>16</v>
      </c>
      <c r="B197" s="21" t="s">
        <v>638</v>
      </c>
      <c r="C197" s="20">
        <v>1981</v>
      </c>
      <c r="D197" s="20">
        <v>3.76</v>
      </c>
      <c r="E197" s="20">
        <v>4.1199999999999999E-4</v>
      </c>
      <c r="F197" s="20">
        <v>8.01</v>
      </c>
      <c r="G197" s="20">
        <v>4.0599999999999998E-5</v>
      </c>
    </row>
    <row r="198" spans="1:7" hidden="1" x14ac:dyDescent="0.35">
      <c r="A198" s="20" t="s">
        <v>16</v>
      </c>
      <c r="B198" s="21" t="s">
        <v>638</v>
      </c>
      <c r="C198" s="20">
        <v>1980</v>
      </c>
      <c r="D198" s="20">
        <v>3.76</v>
      </c>
      <c r="E198" s="20">
        <v>4.1199999999999999E-4</v>
      </c>
      <c r="F198" s="20">
        <v>8.01</v>
      </c>
      <c r="G198" s="20">
        <v>4.0599999999999998E-5</v>
      </c>
    </row>
    <row r="199" spans="1:7" hidden="1" x14ac:dyDescent="0.35">
      <c r="A199" s="20" t="s">
        <v>16</v>
      </c>
      <c r="B199" s="21" t="s">
        <v>638</v>
      </c>
      <c r="C199" s="20">
        <v>1979</v>
      </c>
      <c r="D199" s="20">
        <v>3.76</v>
      </c>
      <c r="E199" s="20">
        <v>4.1199999999999999E-4</v>
      </c>
      <c r="F199" s="20">
        <v>8.01</v>
      </c>
      <c r="G199" s="20">
        <v>4.0599999999999998E-5</v>
      </c>
    </row>
    <row r="200" spans="1:7" hidden="1" x14ac:dyDescent="0.35">
      <c r="A200" s="20" t="s">
        <v>16</v>
      </c>
      <c r="B200" s="21" t="s">
        <v>638</v>
      </c>
      <c r="C200" s="20">
        <v>1978</v>
      </c>
      <c r="D200" s="20">
        <v>3.76</v>
      </c>
      <c r="E200" s="20">
        <v>4.1199999999999999E-4</v>
      </c>
      <c r="F200" s="20">
        <v>8.01</v>
      </c>
      <c r="G200" s="20">
        <v>4.0599999999999998E-5</v>
      </c>
    </row>
    <row r="201" spans="1:7" hidden="1" x14ac:dyDescent="0.35">
      <c r="A201" s="20" t="s">
        <v>16</v>
      </c>
      <c r="B201" s="21" t="s">
        <v>638</v>
      </c>
      <c r="C201" s="20">
        <v>1977</v>
      </c>
      <c r="D201" s="20">
        <v>3.76</v>
      </c>
      <c r="E201" s="20">
        <v>4.1199999999999999E-4</v>
      </c>
      <c r="F201" s="20">
        <v>8.01</v>
      </c>
      <c r="G201" s="20">
        <v>4.0599999999999998E-5</v>
      </c>
    </row>
    <row r="202" spans="1:7" hidden="1" x14ac:dyDescent="0.35">
      <c r="A202" s="20" t="s">
        <v>16</v>
      </c>
      <c r="B202" s="21" t="s">
        <v>638</v>
      </c>
      <c r="C202" s="20">
        <v>1976</v>
      </c>
      <c r="D202" s="20">
        <v>3.76</v>
      </c>
      <c r="E202" s="20">
        <v>4.1199999999999999E-4</v>
      </c>
      <c r="F202" s="20">
        <v>8.01</v>
      </c>
      <c r="G202" s="20">
        <v>4.0599999999999998E-5</v>
      </c>
    </row>
    <row r="203" spans="1:7" hidden="1" x14ac:dyDescent="0.35">
      <c r="A203" s="20" t="s">
        <v>16</v>
      </c>
      <c r="B203" s="21" t="s">
        <v>638</v>
      </c>
      <c r="C203" s="20">
        <v>1975</v>
      </c>
      <c r="D203" s="20">
        <v>3.76</v>
      </c>
      <c r="E203" s="20">
        <v>4.1199999999999999E-4</v>
      </c>
      <c r="F203" s="20">
        <v>8.01</v>
      </c>
      <c r="G203" s="20">
        <v>4.0599999999999998E-5</v>
      </c>
    </row>
    <row r="204" spans="1:7" hidden="1" x14ac:dyDescent="0.35">
      <c r="A204" s="20" t="s">
        <v>16</v>
      </c>
      <c r="B204" s="21" t="s">
        <v>638</v>
      </c>
      <c r="C204" s="20">
        <v>1974</v>
      </c>
      <c r="D204" s="20">
        <v>3.76</v>
      </c>
      <c r="E204" s="20">
        <v>4.1199999999999999E-4</v>
      </c>
      <c r="F204" s="20">
        <v>8.01</v>
      </c>
      <c r="G204" s="20">
        <v>4.0599999999999998E-5</v>
      </c>
    </row>
    <row r="205" spans="1:7" hidden="1" x14ac:dyDescent="0.35">
      <c r="A205" s="20" t="s">
        <v>16</v>
      </c>
      <c r="B205" s="21" t="s">
        <v>638</v>
      </c>
      <c r="C205" s="20">
        <v>1973</v>
      </c>
      <c r="D205" s="20">
        <v>3.76</v>
      </c>
      <c r="E205" s="20">
        <v>4.1199999999999999E-4</v>
      </c>
      <c r="F205" s="20">
        <v>8.01</v>
      </c>
      <c r="G205" s="20">
        <v>4.0599999999999998E-5</v>
      </c>
    </row>
    <row r="206" spans="1:7" hidden="1" x14ac:dyDescent="0.35">
      <c r="A206" s="20" t="s">
        <v>16</v>
      </c>
      <c r="B206" s="21" t="s">
        <v>638</v>
      </c>
      <c r="C206" s="20">
        <v>1972</v>
      </c>
      <c r="D206" s="20">
        <v>3.76</v>
      </c>
      <c r="E206" s="20">
        <v>4.1199999999999999E-4</v>
      </c>
      <c r="F206" s="20">
        <v>8.01</v>
      </c>
      <c r="G206" s="20">
        <v>4.0599999999999998E-5</v>
      </c>
    </row>
    <row r="207" spans="1:7" hidden="1" x14ac:dyDescent="0.35">
      <c r="A207" s="20" t="s">
        <v>16</v>
      </c>
      <c r="B207" s="21" t="s">
        <v>638</v>
      </c>
      <c r="C207" s="20">
        <v>1971</v>
      </c>
      <c r="D207" s="20">
        <v>3.76</v>
      </c>
      <c r="E207" s="20">
        <v>4.1199999999999999E-4</v>
      </c>
      <c r="F207" s="20">
        <v>8.01</v>
      </c>
      <c r="G207" s="20">
        <v>4.0599999999999998E-5</v>
      </c>
    </row>
    <row r="208" spans="1:7" hidden="1" x14ac:dyDescent="0.35">
      <c r="A208" s="20" t="s">
        <v>16</v>
      </c>
      <c r="B208" s="21" t="s">
        <v>638</v>
      </c>
      <c r="C208" s="20">
        <v>1970</v>
      </c>
      <c r="D208" s="20">
        <v>3.76</v>
      </c>
      <c r="E208" s="20">
        <v>4.1199999999999999E-4</v>
      </c>
      <c r="F208" s="20">
        <v>8.01</v>
      </c>
      <c r="G208" s="20">
        <v>4.0599999999999998E-5</v>
      </c>
    </row>
    <row r="209" spans="1:7" hidden="1" x14ac:dyDescent="0.35">
      <c r="A209" s="20" t="s">
        <v>16</v>
      </c>
      <c r="B209" s="21" t="s">
        <v>638</v>
      </c>
      <c r="C209" s="20">
        <v>1969</v>
      </c>
      <c r="D209" s="20">
        <v>3.76</v>
      </c>
      <c r="E209" s="20">
        <v>4.1199999999999999E-4</v>
      </c>
      <c r="F209" s="20">
        <v>8.01</v>
      </c>
      <c r="G209" s="20">
        <v>4.0599999999999998E-5</v>
      </c>
    </row>
    <row r="210" spans="1:7" hidden="1" x14ac:dyDescent="0.35">
      <c r="A210" s="20" t="s">
        <v>16</v>
      </c>
      <c r="B210" s="21" t="s">
        <v>638</v>
      </c>
      <c r="C210" s="20">
        <v>1968</v>
      </c>
      <c r="D210" s="20">
        <v>3.76</v>
      </c>
      <c r="E210" s="20">
        <v>4.1199999999999999E-4</v>
      </c>
      <c r="F210" s="20">
        <v>8.01</v>
      </c>
      <c r="G210" s="20">
        <v>4.0599999999999998E-5</v>
      </c>
    </row>
    <row r="211" spans="1:7" hidden="1" x14ac:dyDescent="0.35">
      <c r="A211" s="20" t="s">
        <v>16</v>
      </c>
      <c r="B211" s="21" t="s">
        <v>638</v>
      </c>
      <c r="C211" s="20">
        <v>1967</v>
      </c>
      <c r="D211" s="20">
        <v>3.76</v>
      </c>
      <c r="E211" s="20">
        <v>4.1199999999999999E-4</v>
      </c>
      <c r="F211" s="20">
        <v>8.01</v>
      </c>
      <c r="G211" s="20">
        <v>4.0599999999999998E-5</v>
      </c>
    </row>
    <row r="212" spans="1:7" hidden="1" x14ac:dyDescent="0.35">
      <c r="A212" s="20" t="s">
        <v>16</v>
      </c>
      <c r="B212" s="21" t="s">
        <v>638</v>
      </c>
      <c r="C212" s="20">
        <v>1966</v>
      </c>
      <c r="D212" s="20">
        <v>3.76</v>
      </c>
      <c r="E212" s="20">
        <v>4.1199999999999999E-4</v>
      </c>
      <c r="F212" s="20">
        <v>8.01</v>
      </c>
      <c r="G212" s="20">
        <v>4.0599999999999998E-5</v>
      </c>
    </row>
    <row r="213" spans="1:7" hidden="1" x14ac:dyDescent="0.35">
      <c r="A213" s="20" t="s">
        <v>16</v>
      </c>
      <c r="B213" s="21" t="s">
        <v>638</v>
      </c>
      <c r="C213" s="20">
        <v>1965</v>
      </c>
      <c r="D213" s="20">
        <v>3.76</v>
      </c>
      <c r="E213" s="20">
        <v>4.1199999999999999E-4</v>
      </c>
      <c r="F213" s="20">
        <v>8.01</v>
      </c>
      <c r="G213" s="20">
        <v>4.0599999999999998E-5</v>
      </c>
    </row>
    <row r="214" spans="1:7" hidden="1" x14ac:dyDescent="0.35">
      <c r="A214" s="20" t="s">
        <v>16</v>
      </c>
      <c r="B214" s="21" t="s">
        <v>638</v>
      </c>
      <c r="C214" s="20">
        <v>1964</v>
      </c>
      <c r="D214" s="20">
        <v>3.76</v>
      </c>
      <c r="E214" s="20">
        <v>4.1199999999999999E-4</v>
      </c>
      <c r="F214" s="20">
        <v>8.01</v>
      </c>
      <c r="G214" s="20">
        <v>4.0599999999999998E-5</v>
      </c>
    </row>
    <row r="215" spans="1:7" hidden="1" x14ac:dyDescent="0.35">
      <c r="A215" s="20" t="s">
        <v>16</v>
      </c>
      <c r="B215" s="21" t="s">
        <v>638</v>
      </c>
      <c r="C215" s="20">
        <v>1963</v>
      </c>
      <c r="D215" s="20">
        <v>3.76</v>
      </c>
      <c r="E215" s="20">
        <v>4.1199999999999999E-4</v>
      </c>
      <c r="F215" s="20">
        <v>8.01</v>
      </c>
      <c r="G215" s="20">
        <v>4.0599999999999998E-5</v>
      </c>
    </row>
    <row r="216" spans="1:7" hidden="1" x14ac:dyDescent="0.35">
      <c r="A216" s="20" t="s">
        <v>16</v>
      </c>
      <c r="B216" s="21" t="s">
        <v>638</v>
      </c>
      <c r="C216" s="20">
        <v>1962</v>
      </c>
      <c r="D216" s="20">
        <v>3.76</v>
      </c>
      <c r="E216" s="20">
        <v>4.1199999999999999E-4</v>
      </c>
      <c r="F216" s="20">
        <v>8.01</v>
      </c>
      <c r="G216" s="20">
        <v>4.0599999999999998E-5</v>
      </c>
    </row>
    <row r="217" spans="1:7" hidden="1" x14ac:dyDescent="0.35">
      <c r="A217" s="20" t="s">
        <v>16</v>
      </c>
      <c r="B217" s="21" t="s">
        <v>638</v>
      </c>
      <c r="C217" s="20">
        <v>1961</v>
      </c>
      <c r="D217" s="20">
        <v>3.76</v>
      </c>
      <c r="E217" s="20">
        <v>4.1199999999999999E-4</v>
      </c>
      <c r="F217" s="20">
        <v>8.01</v>
      </c>
      <c r="G217" s="20">
        <v>4.0599999999999998E-5</v>
      </c>
    </row>
    <row r="218" spans="1:7" hidden="1" x14ac:dyDescent="0.35">
      <c r="A218" s="20" t="s">
        <v>16</v>
      </c>
      <c r="B218" s="21" t="s">
        <v>638</v>
      </c>
      <c r="C218" s="20">
        <v>1960</v>
      </c>
      <c r="D218" s="20">
        <v>3.76</v>
      </c>
      <c r="E218" s="20">
        <v>4.1199999999999999E-4</v>
      </c>
      <c r="F218" s="20">
        <v>8.01</v>
      </c>
      <c r="G218" s="20">
        <v>4.0599999999999998E-5</v>
      </c>
    </row>
    <row r="219" spans="1:7" hidden="1" x14ac:dyDescent="0.35">
      <c r="A219" s="20" t="s">
        <v>16</v>
      </c>
      <c r="B219" s="21" t="s">
        <v>638</v>
      </c>
      <c r="C219" s="20">
        <v>1959</v>
      </c>
      <c r="D219" s="20">
        <v>3.76</v>
      </c>
      <c r="E219" s="20">
        <v>4.1199999999999999E-4</v>
      </c>
      <c r="F219" s="20">
        <v>8.01</v>
      </c>
      <c r="G219" s="20">
        <v>4.0599999999999998E-5</v>
      </c>
    </row>
    <row r="220" spans="1:7" hidden="1" x14ac:dyDescent="0.35">
      <c r="A220" s="20" t="s">
        <v>16</v>
      </c>
      <c r="B220" s="21" t="s">
        <v>638</v>
      </c>
      <c r="C220" s="20">
        <v>1958</v>
      </c>
      <c r="D220" s="20">
        <v>3.76</v>
      </c>
      <c r="E220" s="20">
        <v>4.1199999999999999E-4</v>
      </c>
      <c r="F220" s="20">
        <v>8.01</v>
      </c>
      <c r="G220" s="20">
        <v>4.0599999999999998E-5</v>
      </c>
    </row>
    <row r="221" spans="1:7" hidden="1" x14ac:dyDescent="0.35">
      <c r="A221" s="20" t="s">
        <v>16</v>
      </c>
      <c r="B221" s="21" t="s">
        <v>638</v>
      </c>
      <c r="C221" s="20">
        <v>1957</v>
      </c>
      <c r="D221" s="20">
        <v>3.76</v>
      </c>
      <c r="E221" s="20">
        <v>4.1199999999999999E-4</v>
      </c>
      <c r="F221" s="20">
        <v>8.01</v>
      </c>
      <c r="G221" s="20">
        <v>4.0599999999999998E-5</v>
      </c>
    </row>
    <row r="222" spans="1:7" hidden="1" x14ac:dyDescent="0.35">
      <c r="A222" s="20" t="s">
        <v>16</v>
      </c>
      <c r="B222" s="21" t="s">
        <v>638</v>
      </c>
      <c r="C222" s="20">
        <v>1956</v>
      </c>
      <c r="D222" s="20">
        <v>3.76</v>
      </c>
      <c r="E222" s="20">
        <v>4.1199999999999999E-4</v>
      </c>
      <c r="F222" s="20">
        <v>8.01</v>
      </c>
      <c r="G222" s="20">
        <v>4.0599999999999998E-5</v>
      </c>
    </row>
    <row r="223" spans="1:7" hidden="1" x14ac:dyDescent="0.35">
      <c r="A223" s="20" t="s">
        <v>16</v>
      </c>
      <c r="B223" s="21" t="s">
        <v>638</v>
      </c>
      <c r="C223" s="20">
        <v>1955</v>
      </c>
      <c r="D223" s="20">
        <v>3.76</v>
      </c>
      <c r="E223" s="20">
        <v>4.1199999999999999E-4</v>
      </c>
      <c r="F223" s="20">
        <v>8.01</v>
      </c>
      <c r="G223" s="20">
        <v>4.0599999999999998E-5</v>
      </c>
    </row>
    <row r="224" spans="1:7" hidden="1" x14ac:dyDescent="0.35">
      <c r="A224" s="20" t="s">
        <v>16</v>
      </c>
      <c r="B224" s="21" t="s">
        <v>638</v>
      </c>
      <c r="C224" s="20">
        <v>1954</v>
      </c>
      <c r="D224" s="20">
        <v>3.76</v>
      </c>
      <c r="E224" s="20">
        <v>4.1199999999999999E-4</v>
      </c>
      <c r="F224" s="20">
        <v>8.01</v>
      </c>
      <c r="G224" s="20">
        <v>4.0599999999999998E-5</v>
      </c>
    </row>
    <row r="225" spans="1:7" hidden="1" x14ac:dyDescent="0.35">
      <c r="A225" s="20" t="s">
        <v>16</v>
      </c>
      <c r="B225" s="21" t="s">
        <v>638</v>
      </c>
      <c r="C225" s="20">
        <v>1953</v>
      </c>
      <c r="D225" s="20">
        <v>3.76</v>
      </c>
      <c r="E225" s="20">
        <v>4.1199999999999999E-4</v>
      </c>
      <c r="F225" s="20">
        <v>8.01</v>
      </c>
      <c r="G225" s="20">
        <v>4.0599999999999998E-5</v>
      </c>
    </row>
    <row r="226" spans="1:7" hidden="1" x14ac:dyDescent="0.35">
      <c r="A226" s="20" t="s">
        <v>16</v>
      </c>
      <c r="B226" s="21" t="s">
        <v>638</v>
      </c>
      <c r="C226" s="20">
        <v>1952</v>
      </c>
      <c r="D226" s="20">
        <v>3.76</v>
      </c>
      <c r="E226" s="20">
        <v>4.1199999999999999E-4</v>
      </c>
      <c r="F226" s="20">
        <v>8.01</v>
      </c>
      <c r="G226" s="20">
        <v>4.0599999999999998E-5</v>
      </c>
    </row>
    <row r="227" spans="1:7" hidden="1" x14ac:dyDescent="0.35">
      <c r="A227" s="20" t="s">
        <v>16</v>
      </c>
      <c r="B227" s="21" t="s">
        <v>638</v>
      </c>
      <c r="C227" s="20">
        <v>1951</v>
      </c>
      <c r="D227" s="20">
        <v>3.76</v>
      </c>
      <c r="E227" s="20">
        <v>4.1199999999999999E-4</v>
      </c>
      <c r="F227" s="20">
        <v>8.01</v>
      </c>
      <c r="G227" s="20">
        <v>4.0599999999999998E-5</v>
      </c>
    </row>
    <row r="228" spans="1:7" hidden="1" x14ac:dyDescent="0.35">
      <c r="A228" s="20" t="s">
        <v>16</v>
      </c>
      <c r="B228" s="21" t="s">
        <v>638</v>
      </c>
      <c r="C228" s="20">
        <v>1950</v>
      </c>
      <c r="D228" s="20">
        <v>3.76</v>
      </c>
      <c r="E228" s="20">
        <v>4.1199999999999999E-4</v>
      </c>
      <c r="F228" s="20">
        <v>8.01</v>
      </c>
      <c r="G228" s="20">
        <v>4.0599999999999998E-5</v>
      </c>
    </row>
    <row r="229" spans="1:7" hidden="1" x14ac:dyDescent="0.35">
      <c r="A229" s="20" t="s">
        <v>16</v>
      </c>
      <c r="B229" s="21" t="s">
        <v>638</v>
      </c>
      <c r="C229" s="20">
        <v>1949</v>
      </c>
      <c r="D229" s="20">
        <v>3.76</v>
      </c>
      <c r="E229" s="20">
        <v>4.1199999999999999E-4</v>
      </c>
      <c r="F229" s="20">
        <v>8.01</v>
      </c>
      <c r="G229" s="20">
        <v>4.0599999999999998E-5</v>
      </c>
    </row>
    <row r="230" spans="1:7" hidden="1" x14ac:dyDescent="0.35">
      <c r="A230" s="20" t="s">
        <v>16</v>
      </c>
      <c r="B230" s="21" t="s">
        <v>638</v>
      </c>
      <c r="C230" s="20">
        <v>1948</v>
      </c>
      <c r="D230" s="20">
        <v>3.76</v>
      </c>
      <c r="E230" s="20">
        <v>4.1199999999999999E-4</v>
      </c>
      <c r="F230" s="20">
        <v>8.01</v>
      </c>
      <c r="G230" s="20">
        <v>4.0599999999999998E-5</v>
      </c>
    </row>
    <row r="231" spans="1:7" hidden="1" x14ac:dyDescent="0.35">
      <c r="A231" s="20" t="s">
        <v>16</v>
      </c>
      <c r="B231" s="21" t="s">
        <v>638</v>
      </c>
      <c r="C231" s="20">
        <v>1947</v>
      </c>
      <c r="D231" s="20">
        <v>3.76</v>
      </c>
      <c r="E231" s="20">
        <v>4.1199999999999999E-4</v>
      </c>
      <c r="F231" s="20">
        <v>8.01</v>
      </c>
      <c r="G231" s="20">
        <v>4.0599999999999998E-5</v>
      </c>
    </row>
    <row r="232" spans="1:7" hidden="1" x14ac:dyDescent="0.35">
      <c r="A232" s="20" t="s">
        <v>16</v>
      </c>
      <c r="B232" s="21" t="s">
        <v>638</v>
      </c>
      <c r="C232" s="20">
        <v>1946</v>
      </c>
      <c r="D232" s="20">
        <v>3.76</v>
      </c>
      <c r="E232" s="20">
        <v>4.1199999999999999E-4</v>
      </c>
      <c r="F232" s="20">
        <v>8.01</v>
      </c>
      <c r="G232" s="20">
        <v>4.0599999999999998E-5</v>
      </c>
    </row>
    <row r="233" spans="1:7" hidden="1" x14ac:dyDescent="0.35">
      <c r="A233" s="20" t="s">
        <v>16</v>
      </c>
      <c r="B233" s="21" t="s">
        <v>638</v>
      </c>
      <c r="C233" s="20">
        <v>1945</v>
      </c>
      <c r="D233" s="20">
        <v>3.76</v>
      </c>
      <c r="E233" s="20">
        <v>4.1199999999999999E-4</v>
      </c>
      <c r="F233" s="20">
        <v>8.01</v>
      </c>
      <c r="G233" s="20">
        <v>4.0599999999999998E-5</v>
      </c>
    </row>
    <row r="234" spans="1:7" hidden="1" x14ac:dyDescent="0.35">
      <c r="A234" s="20" t="s">
        <v>16</v>
      </c>
      <c r="B234" s="21" t="s">
        <v>638</v>
      </c>
      <c r="C234" s="20">
        <v>1944</v>
      </c>
      <c r="D234" s="20">
        <v>3.76</v>
      </c>
      <c r="E234" s="20">
        <v>4.1199999999999999E-4</v>
      </c>
      <c r="F234" s="20">
        <v>8.01</v>
      </c>
      <c r="G234" s="20">
        <v>4.0599999999999998E-5</v>
      </c>
    </row>
    <row r="235" spans="1:7" hidden="1" x14ac:dyDescent="0.35">
      <c r="A235" s="20" t="s">
        <v>16</v>
      </c>
      <c r="B235" s="21" t="s">
        <v>638</v>
      </c>
      <c r="C235" s="20">
        <v>1943</v>
      </c>
      <c r="D235" s="20">
        <v>3.76</v>
      </c>
      <c r="E235" s="20">
        <v>4.1199999999999999E-4</v>
      </c>
      <c r="F235" s="20">
        <v>8.01</v>
      </c>
      <c r="G235" s="20">
        <v>4.0599999999999998E-5</v>
      </c>
    </row>
    <row r="236" spans="1:7" hidden="1" x14ac:dyDescent="0.35">
      <c r="A236" s="20" t="s">
        <v>16</v>
      </c>
      <c r="B236" s="21" t="s">
        <v>638</v>
      </c>
      <c r="C236" s="20">
        <v>1942</v>
      </c>
      <c r="D236" s="20">
        <v>3.76</v>
      </c>
      <c r="E236" s="20">
        <v>4.1199999999999999E-4</v>
      </c>
      <c r="F236" s="20">
        <v>8.01</v>
      </c>
      <c r="G236" s="20">
        <v>4.0599999999999998E-5</v>
      </c>
    </row>
    <row r="237" spans="1:7" hidden="1" x14ac:dyDescent="0.35">
      <c r="A237" s="20" t="s">
        <v>16</v>
      </c>
      <c r="B237" s="21" t="s">
        <v>638</v>
      </c>
      <c r="C237" s="20">
        <v>1941</v>
      </c>
      <c r="D237" s="20">
        <v>3.76</v>
      </c>
      <c r="E237" s="20">
        <v>4.1199999999999999E-4</v>
      </c>
      <c r="F237" s="20">
        <v>8.01</v>
      </c>
      <c r="G237" s="20">
        <v>4.0599999999999998E-5</v>
      </c>
    </row>
    <row r="238" spans="1:7" hidden="1" x14ac:dyDescent="0.35">
      <c r="A238" s="20" t="s">
        <v>16</v>
      </c>
      <c r="B238" s="21" t="s">
        <v>638</v>
      </c>
      <c r="C238" s="20">
        <v>1940</v>
      </c>
      <c r="D238" s="20">
        <v>3.76</v>
      </c>
      <c r="E238" s="20">
        <v>4.1199999999999999E-4</v>
      </c>
      <c r="F238" s="20">
        <v>8.01</v>
      </c>
      <c r="G238" s="20">
        <v>4.0599999999999998E-5</v>
      </c>
    </row>
    <row r="239" spans="1:7" hidden="1" x14ac:dyDescent="0.35">
      <c r="A239" s="20" t="s">
        <v>16</v>
      </c>
      <c r="B239" s="21" t="s">
        <v>638</v>
      </c>
      <c r="C239" s="20">
        <v>1939</v>
      </c>
      <c r="D239" s="20">
        <v>3.76</v>
      </c>
      <c r="E239" s="20">
        <v>4.1199999999999999E-4</v>
      </c>
      <c r="F239" s="20">
        <v>8.01</v>
      </c>
      <c r="G239" s="20">
        <v>4.0599999999999998E-5</v>
      </c>
    </row>
    <row r="240" spans="1:7" hidden="1" x14ac:dyDescent="0.35">
      <c r="A240" s="20" t="s">
        <v>16</v>
      </c>
      <c r="B240" s="21" t="s">
        <v>638</v>
      </c>
      <c r="C240" s="20">
        <v>1938</v>
      </c>
      <c r="D240" s="20">
        <v>3.76</v>
      </c>
      <c r="E240" s="20">
        <v>4.1199999999999999E-4</v>
      </c>
      <c r="F240" s="20">
        <v>8.01</v>
      </c>
      <c r="G240" s="20">
        <v>4.0599999999999998E-5</v>
      </c>
    </row>
    <row r="241" spans="1:7" hidden="1" x14ac:dyDescent="0.35">
      <c r="A241" s="20" t="s">
        <v>16</v>
      </c>
      <c r="B241" s="21" t="s">
        <v>638</v>
      </c>
      <c r="C241" s="20">
        <v>1937</v>
      </c>
      <c r="D241" s="20">
        <v>3.76</v>
      </c>
      <c r="E241" s="20">
        <v>4.1199999999999999E-4</v>
      </c>
      <c r="F241" s="20">
        <v>8.01</v>
      </c>
      <c r="G241" s="20">
        <v>4.0599999999999998E-5</v>
      </c>
    </row>
    <row r="242" spans="1:7" hidden="1" x14ac:dyDescent="0.35">
      <c r="A242" s="20" t="s">
        <v>16</v>
      </c>
      <c r="B242" s="21" t="s">
        <v>638</v>
      </c>
      <c r="C242" s="20">
        <v>1936</v>
      </c>
      <c r="D242" s="20">
        <v>3.76</v>
      </c>
      <c r="E242" s="20">
        <v>4.1199999999999999E-4</v>
      </c>
      <c r="F242" s="20">
        <v>8.01</v>
      </c>
      <c r="G242" s="20">
        <v>4.0599999999999998E-5</v>
      </c>
    </row>
    <row r="243" spans="1:7" hidden="1" x14ac:dyDescent="0.35">
      <c r="A243" s="20" t="s">
        <v>16</v>
      </c>
      <c r="B243" s="21" t="s">
        <v>638</v>
      </c>
      <c r="C243" s="20">
        <v>1935</v>
      </c>
      <c r="D243" s="20">
        <v>3.76</v>
      </c>
      <c r="E243" s="20">
        <v>4.1199999999999999E-4</v>
      </c>
      <c r="F243" s="20">
        <v>8.01</v>
      </c>
      <c r="G243" s="20">
        <v>4.0599999999999998E-5</v>
      </c>
    </row>
    <row r="244" spans="1:7" hidden="1" x14ac:dyDescent="0.35">
      <c r="A244" s="20" t="s">
        <v>16</v>
      </c>
      <c r="B244" s="21" t="s">
        <v>638</v>
      </c>
      <c r="C244" s="20">
        <v>1934</v>
      </c>
      <c r="D244" s="20">
        <v>3.76</v>
      </c>
      <c r="E244" s="20">
        <v>4.1199999999999999E-4</v>
      </c>
      <c r="F244" s="20">
        <v>8.01</v>
      </c>
      <c r="G244" s="20">
        <v>4.0599999999999998E-5</v>
      </c>
    </row>
    <row r="245" spans="1:7" hidden="1" x14ac:dyDescent="0.35">
      <c r="A245" s="20" t="s">
        <v>16</v>
      </c>
      <c r="B245" s="21" t="s">
        <v>638</v>
      </c>
      <c r="C245" s="20">
        <v>1933</v>
      </c>
      <c r="D245" s="20">
        <v>3.76</v>
      </c>
      <c r="E245" s="20">
        <v>4.1199999999999999E-4</v>
      </c>
      <c r="F245" s="20">
        <v>8.01</v>
      </c>
      <c r="G245" s="20">
        <v>4.0599999999999998E-5</v>
      </c>
    </row>
    <row r="246" spans="1:7" hidden="1" x14ac:dyDescent="0.35">
      <c r="A246" s="20" t="s">
        <v>16</v>
      </c>
      <c r="B246" s="21" t="s">
        <v>638</v>
      </c>
      <c r="C246" s="20">
        <v>1932</v>
      </c>
      <c r="D246" s="20">
        <v>3.76</v>
      </c>
      <c r="E246" s="20">
        <v>4.1199999999999999E-4</v>
      </c>
      <c r="F246" s="20">
        <v>8.01</v>
      </c>
      <c r="G246" s="20">
        <v>4.0599999999999998E-5</v>
      </c>
    </row>
    <row r="247" spans="1:7" hidden="1" x14ac:dyDescent="0.35">
      <c r="A247" s="20" t="s">
        <v>16</v>
      </c>
      <c r="B247" s="21" t="s">
        <v>638</v>
      </c>
      <c r="C247" s="20">
        <v>1931</v>
      </c>
      <c r="D247" s="20">
        <v>3.76</v>
      </c>
      <c r="E247" s="20">
        <v>4.1199999999999999E-4</v>
      </c>
      <c r="F247" s="20">
        <v>8.01</v>
      </c>
      <c r="G247" s="20">
        <v>4.0599999999999998E-5</v>
      </c>
    </row>
    <row r="248" spans="1:7" hidden="1" x14ac:dyDescent="0.35">
      <c r="A248" s="20" t="s">
        <v>16</v>
      </c>
      <c r="B248" s="21" t="s">
        <v>638</v>
      </c>
      <c r="C248" s="20">
        <v>1930</v>
      </c>
      <c r="D248" s="20">
        <v>3.76</v>
      </c>
      <c r="E248" s="20">
        <v>4.1199999999999999E-4</v>
      </c>
      <c r="F248" s="20">
        <v>8.01</v>
      </c>
      <c r="G248" s="20">
        <v>4.0599999999999998E-5</v>
      </c>
    </row>
    <row r="249" spans="1:7" hidden="1" x14ac:dyDescent="0.35">
      <c r="A249" s="20" t="s">
        <v>16</v>
      </c>
      <c r="B249" s="21" t="s">
        <v>638</v>
      </c>
      <c r="C249" s="20">
        <v>1929</v>
      </c>
      <c r="D249" s="20">
        <v>3.76</v>
      </c>
      <c r="E249" s="20">
        <v>4.1199999999999999E-4</v>
      </c>
      <c r="F249" s="20">
        <v>8.01</v>
      </c>
      <c r="G249" s="20">
        <v>4.0599999999999998E-5</v>
      </c>
    </row>
    <row r="250" spans="1:7" hidden="1" x14ac:dyDescent="0.35">
      <c r="A250" s="20" t="s">
        <v>16</v>
      </c>
      <c r="B250" s="21" t="s">
        <v>638</v>
      </c>
      <c r="C250" s="20">
        <v>1928</v>
      </c>
      <c r="D250" s="20">
        <v>3.76</v>
      </c>
      <c r="E250" s="20">
        <v>4.1199999999999999E-4</v>
      </c>
      <c r="F250" s="20">
        <v>8.01</v>
      </c>
      <c r="G250" s="20">
        <v>4.0599999999999998E-5</v>
      </c>
    </row>
    <row r="251" spans="1:7" hidden="1" x14ac:dyDescent="0.35">
      <c r="A251" s="20" t="s">
        <v>16</v>
      </c>
      <c r="B251" s="21" t="s">
        <v>639</v>
      </c>
      <c r="C251" s="20">
        <v>2050</v>
      </c>
      <c r="D251" s="20">
        <v>0.13918</v>
      </c>
      <c r="E251" s="20">
        <v>3.5280000000000001E-4</v>
      </c>
      <c r="F251" s="20">
        <v>3.1E-2</v>
      </c>
      <c r="G251" s="20">
        <v>7.7000000000000001E-5</v>
      </c>
    </row>
    <row r="252" spans="1:7" hidden="1" x14ac:dyDescent="0.35">
      <c r="A252" s="20" t="s">
        <v>16</v>
      </c>
      <c r="B252" s="21" t="s">
        <v>639</v>
      </c>
      <c r="C252" s="20">
        <v>2049</v>
      </c>
      <c r="D252" s="20">
        <v>0.13918</v>
      </c>
      <c r="E252" s="20">
        <v>3.5280000000000001E-4</v>
      </c>
      <c r="F252" s="20">
        <v>3.1E-2</v>
      </c>
      <c r="G252" s="20">
        <v>7.7000000000000001E-5</v>
      </c>
    </row>
    <row r="253" spans="1:7" hidden="1" x14ac:dyDescent="0.35">
      <c r="A253" s="20" t="s">
        <v>16</v>
      </c>
      <c r="B253" s="21" t="s">
        <v>639</v>
      </c>
      <c r="C253" s="20">
        <v>2048</v>
      </c>
      <c r="D253" s="20">
        <v>0.13918</v>
      </c>
      <c r="E253" s="20">
        <v>3.5280000000000001E-4</v>
      </c>
      <c r="F253" s="20">
        <v>3.1E-2</v>
      </c>
      <c r="G253" s="20">
        <v>7.7000000000000001E-5</v>
      </c>
    </row>
    <row r="254" spans="1:7" hidden="1" x14ac:dyDescent="0.35">
      <c r="A254" s="20" t="s">
        <v>16</v>
      </c>
      <c r="B254" s="21" t="s">
        <v>639</v>
      </c>
      <c r="C254" s="20">
        <v>2047</v>
      </c>
      <c r="D254" s="20">
        <v>0.13918</v>
      </c>
      <c r="E254" s="20">
        <v>3.5280000000000001E-4</v>
      </c>
      <c r="F254" s="20">
        <v>3.1E-2</v>
      </c>
      <c r="G254" s="20">
        <v>7.7000000000000001E-5</v>
      </c>
    </row>
    <row r="255" spans="1:7" hidden="1" x14ac:dyDescent="0.35">
      <c r="A255" s="20" t="s">
        <v>16</v>
      </c>
      <c r="B255" s="21" t="s">
        <v>639</v>
      </c>
      <c r="C255" s="20">
        <v>2046</v>
      </c>
      <c r="D255" s="20">
        <v>0.13918</v>
      </c>
      <c r="E255" s="20">
        <v>3.5280000000000001E-4</v>
      </c>
      <c r="F255" s="20">
        <v>3.1E-2</v>
      </c>
      <c r="G255" s="20">
        <v>7.7000000000000001E-5</v>
      </c>
    </row>
    <row r="256" spans="1:7" hidden="1" x14ac:dyDescent="0.35">
      <c r="A256" s="20" t="s">
        <v>16</v>
      </c>
      <c r="B256" s="21" t="s">
        <v>639</v>
      </c>
      <c r="C256" s="20">
        <v>2045</v>
      </c>
      <c r="D256" s="20">
        <v>0.13918</v>
      </c>
      <c r="E256" s="20">
        <v>3.5280000000000001E-4</v>
      </c>
      <c r="F256" s="20">
        <v>3.1E-2</v>
      </c>
      <c r="G256" s="20">
        <v>7.7000000000000001E-5</v>
      </c>
    </row>
    <row r="257" spans="1:7" hidden="1" x14ac:dyDescent="0.35">
      <c r="A257" s="20" t="s">
        <v>16</v>
      </c>
      <c r="B257" s="21" t="s">
        <v>639</v>
      </c>
      <c r="C257" s="20">
        <v>2044</v>
      </c>
      <c r="D257" s="20">
        <v>0.13918</v>
      </c>
      <c r="E257" s="20">
        <v>3.5280000000000001E-4</v>
      </c>
      <c r="F257" s="20">
        <v>3.1E-2</v>
      </c>
      <c r="G257" s="20">
        <v>7.7000000000000001E-5</v>
      </c>
    </row>
    <row r="258" spans="1:7" hidden="1" x14ac:dyDescent="0.35">
      <c r="A258" s="20" t="s">
        <v>16</v>
      </c>
      <c r="B258" s="21" t="s">
        <v>639</v>
      </c>
      <c r="C258" s="20">
        <v>2043</v>
      </c>
      <c r="D258" s="20">
        <v>0.13918</v>
      </c>
      <c r="E258" s="20">
        <v>3.5280000000000001E-4</v>
      </c>
      <c r="F258" s="20">
        <v>3.1E-2</v>
      </c>
      <c r="G258" s="20">
        <v>7.7000000000000001E-5</v>
      </c>
    </row>
    <row r="259" spans="1:7" hidden="1" x14ac:dyDescent="0.35">
      <c r="A259" s="20" t="s">
        <v>16</v>
      </c>
      <c r="B259" s="21" t="s">
        <v>639</v>
      </c>
      <c r="C259" s="20">
        <v>2042</v>
      </c>
      <c r="D259" s="20">
        <v>0.13918</v>
      </c>
      <c r="E259" s="20">
        <v>3.5280000000000001E-4</v>
      </c>
      <c r="F259" s="20">
        <v>3.1E-2</v>
      </c>
      <c r="G259" s="20">
        <v>7.7000000000000001E-5</v>
      </c>
    </row>
    <row r="260" spans="1:7" hidden="1" x14ac:dyDescent="0.35">
      <c r="A260" s="20" t="s">
        <v>16</v>
      </c>
      <c r="B260" s="21" t="s">
        <v>639</v>
      </c>
      <c r="C260" s="20">
        <v>2041</v>
      </c>
      <c r="D260" s="20">
        <v>0.13918</v>
      </c>
      <c r="E260" s="20">
        <v>3.5280000000000001E-4</v>
      </c>
      <c r="F260" s="20">
        <v>3.1E-2</v>
      </c>
      <c r="G260" s="20">
        <v>7.7000000000000001E-5</v>
      </c>
    </row>
    <row r="261" spans="1:7" hidden="1" x14ac:dyDescent="0.35">
      <c r="A261" s="20" t="s">
        <v>16</v>
      </c>
      <c r="B261" s="21" t="s">
        <v>639</v>
      </c>
      <c r="C261" s="20">
        <v>2040</v>
      </c>
      <c r="D261" s="20">
        <v>0.13918</v>
      </c>
      <c r="E261" s="20">
        <v>3.5280000000000001E-4</v>
      </c>
      <c r="F261" s="20">
        <v>3.1E-2</v>
      </c>
      <c r="G261" s="20">
        <v>7.7000000000000001E-5</v>
      </c>
    </row>
    <row r="262" spans="1:7" hidden="1" x14ac:dyDescent="0.35">
      <c r="A262" s="20" t="s">
        <v>16</v>
      </c>
      <c r="B262" s="21" t="s">
        <v>639</v>
      </c>
      <c r="C262" s="20">
        <v>2039</v>
      </c>
      <c r="D262" s="20">
        <v>0.13918</v>
      </c>
      <c r="E262" s="20">
        <v>3.5280000000000001E-4</v>
      </c>
      <c r="F262" s="20">
        <v>3.1E-2</v>
      </c>
      <c r="G262" s="20">
        <v>7.7000000000000001E-5</v>
      </c>
    </row>
    <row r="263" spans="1:7" hidden="1" x14ac:dyDescent="0.35">
      <c r="A263" s="20" t="s">
        <v>16</v>
      </c>
      <c r="B263" s="21" t="s">
        <v>639</v>
      </c>
      <c r="C263" s="20">
        <v>2038</v>
      </c>
      <c r="D263" s="20">
        <v>0.13918</v>
      </c>
      <c r="E263" s="20">
        <v>3.5280000000000001E-4</v>
      </c>
      <c r="F263" s="20">
        <v>3.1E-2</v>
      </c>
      <c r="G263" s="20">
        <v>7.7000000000000001E-5</v>
      </c>
    </row>
    <row r="264" spans="1:7" hidden="1" x14ac:dyDescent="0.35">
      <c r="A264" s="20" t="s">
        <v>16</v>
      </c>
      <c r="B264" s="21" t="s">
        <v>639</v>
      </c>
      <c r="C264" s="20">
        <v>2037</v>
      </c>
      <c r="D264" s="20">
        <v>0.13918</v>
      </c>
      <c r="E264" s="20">
        <v>3.5280000000000001E-4</v>
      </c>
      <c r="F264" s="20">
        <v>3.1E-2</v>
      </c>
      <c r="G264" s="20">
        <v>7.7000000000000001E-5</v>
      </c>
    </row>
    <row r="265" spans="1:7" hidden="1" x14ac:dyDescent="0.35">
      <c r="A265" s="20" t="s">
        <v>16</v>
      </c>
      <c r="B265" s="21" t="s">
        <v>639</v>
      </c>
      <c r="C265" s="20">
        <v>2036</v>
      </c>
      <c r="D265" s="20">
        <v>0.13918</v>
      </c>
      <c r="E265" s="20">
        <v>3.5280000000000001E-4</v>
      </c>
      <c r="F265" s="20">
        <v>3.1E-2</v>
      </c>
      <c r="G265" s="20">
        <v>7.7000000000000001E-5</v>
      </c>
    </row>
    <row r="266" spans="1:7" hidden="1" x14ac:dyDescent="0.35">
      <c r="A266" s="20" t="s">
        <v>16</v>
      </c>
      <c r="B266" s="21" t="s">
        <v>639</v>
      </c>
      <c r="C266" s="20">
        <v>2035</v>
      </c>
      <c r="D266" s="20">
        <v>0.13918</v>
      </c>
      <c r="E266" s="20">
        <v>3.5280000000000001E-4</v>
      </c>
      <c r="F266" s="20">
        <v>3.1E-2</v>
      </c>
      <c r="G266" s="20">
        <v>7.7000000000000001E-5</v>
      </c>
    </row>
    <row r="267" spans="1:7" hidden="1" x14ac:dyDescent="0.35">
      <c r="A267" s="20" t="s">
        <v>16</v>
      </c>
      <c r="B267" s="21" t="s">
        <v>639</v>
      </c>
      <c r="C267" s="20">
        <v>2034</v>
      </c>
      <c r="D267" s="20">
        <v>0.13918</v>
      </c>
      <c r="E267" s="20">
        <v>3.5280000000000001E-4</v>
      </c>
      <c r="F267" s="20">
        <v>3.1E-2</v>
      </c>
      <c r="G267" s="20">
        <v>7.7000000000000001E-5</v>
      </c>
    </row>
    <row r="268" spans="1:7" hidden="1" x14ac:dyDescent="0.35">
      <c r="A268" s="20" t="s">
        <v>16</v>
      </c>
      <c r="B268" s="21" t="s">
        <v>639</v>
      </c>
      <c r="C268" s="20">
        <v>2033</v>
      </c>
      <c r="D268" s="20">
        <v>0.13918</v>
      </c>
      <c r="E268" s="20">
        <v>3.5280000000000001E-4</v>
      </c>
      <c r="F268" s="20">
        <v>3.1E-2</v>
      </c>
      <c r="G268" s="20">
        <v>7.7000000000000001E-5</v>
      </c>
    </row>
    <row r="269" spans="1:7" hidden="1" x14ac:dyDescent="0.35">
      <c r="A269" s="20" t="s">
        <v>16</v>
      </c>
      <c r="B269" s="21" t="s">
        <v>639</v>
      </c>
      <c r="C269" s="20">
        <v>2032</v>
      </c>
      <c r="D269" s="20">
        <v>0.13918</v>
      </c>
      <c r="E269" s="20">
        <v>3.5280000000000001E-4</v>
      </c>
      <c r="F269" s="20">
        <v>3.1E-2</v>
      </c>
      <c r="G269" s="20">
        <v>7.7000000000000001E-5</v>
      </c>
    </row>
    <row r="270" spans="1:7" hidden="1" x14ac:dyDescent="0.35">
      <c r="A270" s="20" t="s">
        <v>16</v>
      </c>
      <c r="B270" s="21" t="s">
        <v>639</v>
      </c>
      <c r="C270" s="20">
        <v>2031</v>
      </c>
      <c r="D270" s="20">
        <v>0.13918</v>
      </c>
      <c r="E270" s="20">
        <v>3.5280000000000001E-4</v>
      </c>
      <c r="F270" s="20">
        <v>3.1E-2</v>
      </c>
      <c r="G270" s="20">
        <v>7.7000000000000001E-5</v>
      </c>
    </row>
    <row r="271" spans="1:7" hidden="1" x14ac:dyDescent="0.35">
      <c r="A271" s="20" t="s">
        <v>16</v>
      </c>
      <c r="B271" s="21" t="s">
        <v>639</v>
      </c>
      <c r="C271" s="20">
        <v>2030</v>
      </c>
      <c r="D271" s="20">
        <v>0.13918</v>
      </c>
      <c r="E271" s="20">
        <v>3.5280000000000001E-4</v>
      </c>
      <c r="F271" s="20">
        <v>3.1E-2</v>
      </c>
      <c r="G271" s="20">
        <v>7.7000000000000001E-5</v>
      </c>
    </row>
    <row r="272" spans="1:7" hidden="1" x14ac:dyDescent="0.35">
      <c r="A272" s="20" t="s">
        <v>16</v>
      </c>
      <c r="B272" s="21" t="s">
        <v>639</v>
      </c>
      <c r="C272" s="20">
        <v>2029</v>
      </c>
      <c r="D272" s="20">
        <v>0.13918</v>
      </c>
      <c r="E272" s="20">
        <v>3.5280000000000001E-4</v>
      </c>
      <c r="F272" s="20">
        <v>3.1E-2</v>
      </c>
      <c r="G272" s="20">
        <v>7.7000000000000001E-5</v>
      </c>
    </row>
    <row r="273" spans="1:7" hidden="1" x14ac:dyDescent="0.35">
      <c r="A273" s="20" t="s">
        <v>16</v>
      </c>
      <c r="B273" s="21" t="s">
        <v>639</v>
      </c>
      <c r="C273" s="20">
        <v>2028</v>
      </c>
      <c r="D273" s="20">
        <v>0.13918</v>
      </c>
      <c r="E273" s="20">
        <v>3.5280000000000001E-4</v>
      </c>
      <c r="F273" s="20">
        <v>3.1E-2</v>
      </c>
      <c r="G273" s="20">
        <v>7.7000000000000001E-5</v>
      </c>
    </row>
    <row r="274" spans="1:7" hidden="1" x14ac:dyDescent="0.35">
      <c r="A274" s="20" t="s">
        <v>16</v>
      </c>
      <c r="B274" s="21" t="s">
        <v>639</v>
      </c>
      <c r="C274" s="20">
        <v>2027</v>
      </c>
      <c r="D274" s="20">
        <v>0.13918</v>
      </c>
      <c r="E274" s="20">
        <v>3.5280000000000001E-4</v>
      </c>
      <c r="F274" s="20">
        <v>3.1E-2</v>
      </c>
      <c r="G274" s="20">
        <v>7.7000000000000001E-5</v>
      </c>
    </row>
    <row r="275" spans="1:7" hidden="1" x14ac:dyDescent="0.35">
      <c r="A275" s="20" t="s">
        <v>16</v>
      </c>
      <c r="B275" s="21" t="s">
        <v>639</v>
      </c>
      <c r="C275" s="20">
        <v>2026</v>
      </c>
      <c r="D275" s="20">
        <v>0.13918</v>
      </c>
      <c r="E275" s="20">
        <v>3.5280000000000001E-4</v>
      </c>
      <c r="F275" s="20">
        <v>3.1E-2</v>
      </c>
      <c r="G275" s="20">
        <v>7.7000000000000001E-5</v>
      </c>
    </row>
    <row r="276" spans="1:7" hidden="1" x14ac:dyDescent="0.35">
      <c r="A276" s="20" t="s">
        <v>16</v>
      </c>
      <c r="B276" s="21" t="s">
        <v>639</v>
      </c>
      <c r="C276" s="20">
        <v>2025</v>
      </c>
      <c r="D276" s="20">
        <v>0.13918</v>
      </c>
      <c r="E276" s="20">
        <v>3.5280000000000001E-4</v>
      </c>
      <c r="F276" s="20">
        <v>3.1E-2</v>
      </c>
      <c r="G276" s="20">
        <v>7.7000000000000001E-5</v>
      </c>
    </row>
    <row r="277" spans="1:7" hidden="1" x14ac:dyDescent="0.35">
      <c r="A277" s="20" t="s">
        <v>16</v>
      </c>
      <c r="B277" s="21" t="s">
        <v>639</v>
      </c>
      <c r="C277" s="20">
        <v>2024</v>
      </c>
      <c r="D277" s="20">
        <v>0.13918</v>
      </c>
      <c r="E277" s="20">
        <v>3.5280000000000001E-4</v>
      </c>
      <c r="F277" s="20">
        <v>3.1E-2</v>
      </c>
      <c r="G277" s="20">
        <v>7.7000000000000001E-5</v>
      </c>
    </row>
    <row r="278" spans="1:7" x14ac:dyDescent="0.35">
      <c r="A278" s="20" t="s">
        <v>16</v>
      </c>
      <c r="B278" s="21" t="s">
        <v>639</v>
      </c>
      <c r="C278" s="20">
        <v>2023</v>
      </c>
      <c r="D278" s="20">
        <v>0.13918</v>
      </c>
      <c r="E278" s="20">
        <v>3.5280000000000001E-4</v>
      </c>
      <c r="F278" s="20">
        <v>3.1E-2</v>
      </c>
      <c r="G278" s="20">
        <v>7.7000000000000001E-5</v>
      </c>
    </row>
    <row r="279" spans="1:7" hidden="1" x14ac:dyDescent="0.35">
      <c r="A279" s="20" t="s">
        <v>16</v>
      </c>
      <c r="B279" s="21" t="s">
        <v>639</v>
      </c>
      <c r="C279" s="20">
        <v>2022</v>
      </c>
      <c r="D279" s="20">
        <v>0.13918</v>
      </c>
      <c r="E279" s="20">
        <v>3.5280000000000001E-4</v>
      </c>
      <c r="F279" s="20">
        <v>3.1E-2</v>
      </c>
      <c r="G279" s="20">
        <v>7.7000000000000001E-5</v>
      </c>
    </row>
    <row r="280" spans="1:7" hidden="1" x14ac:dyDescent="0.35">
      <c r="A280" s="20" t="s">
        <v>16</v>
      </c>
      <c r="B280" s="21" t="s">
        <v>639</v>
      </c>
      <c r="C280" s="20">
        <v>2021</v>
      </c>
      <c r="D280" s="20">
        <v>0.13918</v>
      </c>
      <c r="E280" s="20">
        <v>3.5280000000000001E-4</v>
      </c>
      <c r="F280" s="20">
        <v>3.1E-2</v>
      </c>
      <c r="G280" s="20">
        <v>7.7000000000000001E-5</v>
      </c>
    </row>
    <row r="281" spans="1:7" hidden="1" x14ac:dyDescent="0.35">
      <c r="A281" s="20" t="s">
        <v>16</v>
      </c>
      <c r="B281" s="21" t="s">
        <v>639</v>
      </c>
      <c r="C281" s="20">
        <v>2020</v>
      </c>
      <c r="D281" s="20">
        <v>0.13918</v>
      </c>
      <c r="E281" s="20">
        <v>3.5280000000000001E-4</v>
      </c>
      <c r="F281" s="20">
        <v>3.1E-2</v>
      </c>
      <c r="G281" s="20">
        <v>7.7000000000000001E-5</v>
      </c>
    </row>
    <row r="282" spans="1:7" hidden="1" x14ac:dyDescent="0.35">
      <c r="A282" s="20" t="s">
        <v>16</v>
      </c>
      <c r="B282" s="21" t="s">
        <v>639</v>
      </c>
      <c r="C282" s="20">
        <v>2019</v>
      </c>
      <c r="D282" s="20">
        <v>0.13918</v>
      </c>
      <c r="E282" s="20">
        <v>3.5280000000000001E-4</v>
      </c>
      <c r="F282" s="20">
        <v>3.1E-2</v>
      </c>
      <c r="G282" s="20">
        <v>7.7000000000000001E-5</v>
      </c>
    </row>
    <row r="283" spans="1:7" hidden="1" x14ac:dyDescent="0.35">
      <c r="A283" s="20" t="s">
        <v>16</v>
      </c>
      <c r="B283" s="21" t="s">
        <v>639</v>
      </c>
      <c r="C283" s="20">
        <v>2018</v>
      </c>
      <c r="D283" s="20">
        <v>0.13918</v>
      </c>
      <c r="E283" s="20">
        <v>3.5280000000000001E-4</v>
      </c>
      <c r="F283" s="20">
        <v>3.1E-2</v>
      </c>
      <c r="G283" s="20">
        <v>7.7000000000000001E-5</v>
      </c>
    </row>
    <row r="284" spans="1:7" hidden="1" x14ac:dyDescent="0.35">
      <c r="A284" s="20" t="s">
        <v>16</v>
      </c>
      <c r="B284" s="21" t="s">
        <v>639</v>
      </c>
      <c r="C284" s="20">
        <v>2017</v>
      </c>
      <c r="D284" s="20">
        <v>0.13918</v>
      </c>
      <c r="E284" s="20">
        <v>3.5280000000000001E-4</v>
      </c>
      <c r="F284" s="20">
        <v>3.1E-2</v>
      </c>
      <c r="G284" s="20">
        <v>7.7000000000000001E-5</v>
      </c>
    </row>
    <row r="285" spans="1:7" hidden="1" x14ac:dyDescent="0.35">
      <c r="A285" s="20" t="s">
        <v>16</v>
      </c>
      <c r="B285" s="21" t="s">
        <v>639</v>
      </c>
      <c r="C285" s="20">
        <v>2016</v>
      </c>
      <c r="D285" s="20">
        <v>0.13918</v>
      </c>
      <c r="E285" s="20">
        <v>3.5280000000000001E-4</v>
      </c>
      <c r="F285" s="20">
        <v>3.1E-2</v>
      </c>
      <c r="G285" s="20">
        <v>7.7000000000000001E-5</v>
      </c>
    </row>
    <row r="286" spans="1:7" hidden="1" x14ac:dyDescent="0.35">
      <c r="A286" s="20" t="s">
        <v>16</v>
      </c>
      <c r="B286" s="21" t="s">
        <v>639</v>
      </c>
      <c r="C286" s="20">
        <v>2015</v>
      </c>
      <c r="D286" s="20">
        <v>0.13918</v>
      </c>
      <c r="E286" s="20">
        <v>3.5280000000000001E-4</v>
      </c>
      <c r="F286" s="20">
        <v>3.1E-2</v>
      </c>
      <c r="G286" s="20">
        <v>7.7000000000000001E-5</v>
      </c>
    </row>
    <row r="287" spans="1:7" hidden="1" x14ac:dyDescent="0.35">
      <c r="A287" s="20" t="s">
        <v>16</v>
      </c>
      <c r="B287" s="21" t="s">
        <v>639</v>
      </c>
      <c r="C287" s="20">
        <v>2014</v>
      </c>
      <c r="D287" s="20">
        <v>2.2616000000000001</v>
      </c>
      <c r="E287" s="20">
        <v>4.7439999999999998E-4</v>
      </c>
      <c r="F287" s="20">
        <v>1.7334000000000001</v>
      </c>
      <c r="G287" s="20">
        <v>3.3060000000000001E-4</v>
      </c>
    </row>
    <row r="288" spans="1:7" hidden="1" x14ac:dyDescent="0.35">
      <c r="A288" s="20" t="s">
        <v>16</v>
      </c>
      <c r="B288" s="21" t="s">
        <v>639</v>
      </c>
      <c r="C288" s="20">
        <v>2013</v>
      </c>
      <c r="D288" s="20">
        <v>2.2616000000000001</v>
      </c>
      <c r="E288" s="20">
        <v>4.7439999999999998E-4</v>
      </c>
      <c r="F288" s="20">
        <v>1.7334000000000001</v>
      </c>
      <c r="G288" s="20">
        <v>3.3060000000000001E-4</v>
      </c>
    </row>
    <row r="289" spans="1:7" hidden="1" x14ac:dyDescent="0.35">
      <c r="A289" s="20" t="s">
        <v>16</v>
      </c>
      <c r="B289" s="21" t="s">
        <v>639</v>
      </c>
      <c r="C289" s="20">
        <v>2012</v>
      </c>
      <c r="D289" s="20">
        <v>2.2616000000000001</v>
      </c>
      <c r="E289" s="20">
        <v>4.7439999999999998E-4</v>
      </c>
      <c r="F289" s="20">
        <v>1.7334000000000001</v>
      </c>
      <c r="G289" s="20">
        <v>3.3060000000000001E-4</v>
      </c>
    </row>
    <row r="290" spans="1:7" hidden="1" x14ac:dyDescent="0.35">
      <c r="A290" s="20" t="s">
        <v>16</v>
      </c>
      <c r="B290" s="21" t="s">
        <v>639</v>
      </c>
      <c r="C290" s="20">
        <v>2010</v>
      </c>
      <c r="D290" s="20">
        <v>3.2949999999999999</v>
      </c>
      <c r="E290" s="20">
        <v>2.1949999999999999E-3</v>
      </c>
      <c r="F290" s="20">
        <v>2.0979999999999999</v>
      </c>
      <c r="G290" s="20">
        <v>1.4120000000000001E-3</v>
      </c>
    </row>
    <row r="291" spans="1:7" hidden="1" x14ac:dyDescent="0.35">
      <c r="A291" s="20" t="s">
        <v>16</v>
      </c>
      <c r="B291" s="21" t="s">
        <v>639</v>
      </c>
      <c r="C291" s="20">
        <v>2009</v>
      </c>
      <c r="D291" s="20">
        <v>3.2949999999999999</v>
      </c>
      <c r="E291" s="20">
        <v>2.1949999999999999E-3</v>
      </c>
      <c r="F291" s="20">
        <v>2.0979999999999999</v>
      </c>
      <c r="G291" s="20">
        <v>1.4120000000000001E-3</v>
      </c>
    </row>
    <row r="292" spans="1:7" hidden="1" x14ac:dyDescent="0.35">
      <c r="A292" s="20" t="s">
        <v>16</v>
      </c>
      <c r="B292" s="21" t="s">
        <v>639</v>
      </c>
      <c r="C292" s="20">
        <v>2008</v>
      </c>
      <c r="D292" s="20">
        <v>3.2949999999999999</v>
      </c>
      <c r="E292" s="20">
        <v>2.1949999999999999E-3</v>
      </c>
      <c r="F292" s="20">
        <v>2.0979999999999999</v>
      </c>
      <c r="G292" s="20">
        <v>1.4120000000000001E-3</v>
      </c>
    </row>
    <row r="293" spans="1:7" hidden="1" x14ac:dyDescent="0.35">
      <c r="A293" s="20" t="s">
        <v>16</v>
      </c>
      <c r="B293" s="21" t="s">
        <v>639</v>
      </c>
      <c r="C293" s="20">
        <v>2007</v>
      </c>
      <c r="D293" s="20">
        <v>3.2949999999999999</v>
      </c>
      <c r="E293" s="20">
        <v>2.1949999999999999E-3</v>
      </c>
      <c r="F293" s="20">
        <v>2.0979999999999999</v>
      </c>
      <c r="G293" s="20">
        <v>1.4120000000000001E-3</v>
      </c>
    </row>
    <row r="294" spans="1:7" hidden="1" x14ac:dyDescent="0.35">
      <c r="A294" s="20" t="s">
        <v>16</v>
      </c>
      <c r="B294" s="21" t="s">
        <v>639</v>
      </c>
      <c r="C294" s="20">
        <v>2006</v>
      </c>
      <c r="D294" s="20">
        <v>3.2949999999999999</v>
      </c>
      <c r="E294" s="20">
        <v>2.1949999999999999E-3</v>
      </c>
      <c r="F294" s="20">
        <v>2.0979999999999999</v>
      </c>
      <c r="G294" s="20">
        <v>1.4120000000000001E-3</v>
      </c>
    </row>
    <row r="295" spans="1:7" hidden="1" x14ac:dyDescent="0.35">
      <c r="A295" s="20" t="s">
        <v>16</v>
      </c>
      <c r="B295" s="21" t="s">
        <v>639</v>
      </c>
      <c r="C295" s="20">
        <v>2005</v>
      </c>
      <c r="D295" s="20">
        <v>3.2949999999999999</v>
      </c>
      <c r="E295" s="20">
        <v>2.1949999999999999E-3</v>
      </c>
      <c r="F295" s="20">
        <v>2.0979999999999999</v>
      </c>
      <c r="G295" s="20">
        <v>1.4120000000000001E-3</v>
      </c>
    </row>
    <row r="296" spans="1:7" hidden="1" x14ac:dyDescent="0.35">
      <c r="A296" s="20" t="s">
        <v>16</v>
      </c>
      <c r="B296" s="21" t="s">
        <v>639</v>
      </c>
      <c r="C296" s="20">
        <v>2004</v>
      </c>
      <c r="D296" s="20">
        <v>3.2949999999999999</v>
      </c>
      <c r="E296" s="20">
        <v>2.1949999999999999E-3</v>
      </c>
      <c r="F296" s="20">
        <v>2.0979999999999999</v>
      </c>
      <c r="G296" s="20">
        <v>1.4120000000000001E-3</v>
      </c>
    </row>
    <row r="297" spans="1:7" hidden="1" x14ac:dyDescent="0.35">
      <c r="A297" s="20" t="s">
        <v>16</v>
      </c>
      <c r="B297" s="21" t="s">
        <v>639</v>
      </c>
      <c r="C297" s="20">
        <v>2003</v>
      </c>
      <c r="D297" s="20">
        <v>3.2949999999999999</v>
      </c>
      <c r="E297" s="20">
        <v>2.1949999999999999E-3</v>
      </c>
      <c r="F297" s="20">
        <v>2.0979999999999999</v>
      </c>
      <c r="G297" s="20">
        <v>1.4120000000000001E-3</v>
      </c>
    </row>
    <row r="298" spans="1:7" hidden="1" x14ac:dyDescent="0.35">
      <c r="A298" s="20" t="s">
        <v>16</v>
      </c>
      <c r="B298" s="21" t="s">
        <v>639</v>
      </c>
      <c r="C298" s="20">
        <v>2002</v>
      </c>
      <c r="D298" s="20">
        <v>3.2949999999999999</v>
      </c>
      <c r="E298" s="20">
        <v>2.1949999999999999E-3</v>
      </c>
      <c r="F298" s="20">
        <v>2.0979999999999999</v>
      </c>
      <c r="G298" s="20">
        <v>1.4120000000000001E-3</v>
      </c>
    </row>
    <row r="299" spans="1:7" hidden="1" x14ac:dyDescent="0.35">
      <c r="A299" s="20" t="s">
        <v>16</v>
      </c>
      <c r="B299" s="21" t="s">
        <v>639</v>
      </c>
      <c r="C299" s="20">
        <v>2001</v>
      </c>
      <c r="D299" s="20">
        <v>3.76</v>
      </c>
      <c r="E299" s="20">
        <v>4.1199999999999999E-4</v>
      </c>
      <c r="F299" s="20">
        <v>8.01</v>
      </c>
      <c r="G299" s="20">
        <v>4.0599999999999998E-5</v>
      </c>
    </row>
    <row r="300" spans="1:7" hidden="1" x14ac:dyDescent="0.35">
      <c r="A300" s="20" t="s">
        <v>16</v>
      </c>
      <c r="B300" s="21" t="s">
        <v>639</v>
      </c>
      <c r="C300" s="20">
        <v>2000</v>
      </c>
      <c r="D300" s="20">
        <v>3.76</v>
      </c>
      <c r="E300" s="20">
        <v>4.1199999999999999E-4</v>
      </c>
      <c r="F300" s="20">
        <v>8.01</v>
      </c>
      <c r="G300" s="20">
        <v>4.0599999999999998E-5</v>
      </c>
    </row>
    <row r="301" spans="1:7" hidden="1" x14ac:dyDescent="0.35">
      <c r="A301" s="20" t="s">
        <v>16</v>
      </c>
      <c r="B301" s="21" t="s">
        <v>639</v>
      </c>
      <c r="C301" s="20">
        <v>1999</v>
      </c>
      <c r="D301" s="20">
        <v>3.76</v>
      </c>
      <c r="E301" s="20">
        <v>4.1199999999999999E-4</v>
      </c>
      <c r="F301" s="20">
        <v>8.01</v>
      </c>
      <c r="G301" s="20">
        <v>4.0599999999999998E-5</v>
      </c>
    </row>
    <row r="302" spans="1:7" hidden="1" x14ac:dyDescent="0.35">
      <c r="A302" s="20" t="s">
        <v>16</v>
      </c>
      <c r="B302" s="21" t="s">
        <v>639</v>
      </c>
      <c r="C302" s="20">
        <v>1998</v>
      </c>
      <c r="D302" s="20">
        <v>3.76</v>
      </c>
      <c r="E302" s="20">
        <v>4.1199999999999999E-4</v>
      </c>
      <c r="F302" s="20">
        <v>8.01</v>
      </c>
      <c r="G302" s="20">
        <v>4.0599999999999998E-5</v>
      </c>
    </row>
    <row r="303" spans="1:7" hidden="1" x14ac:dyDescent="0.35">
      <c r="A303" s="20" t="s">
        <v>16</v>
      </c>
      <c r="B303" s="21" t="s">
        <v>639</v>
      </c>
      <c r="C303" s="20">
        <v>1997</v>
      </c>
      <c r="D303" s="20">
        <v>3.76</v>
      </c>
      <c r="E303" s="20">
        <v>4.1199999999999999E-4</v>
      </c>
      <c r="F303" s="20">
        <v>8.01</v>
      </c>
      <c r="G303" s="20">
        <v>4.0599999999999998E-5</v>
      </c>
    </row>
    <row r="304" spans="1:7" hidden="1" x14ac:dyDescent="0.35">
      <c r="A304" s="20" t="s">
        <v>16</v>
      </c>
      <c r="B304" s="21" t="s">
        <v>639</v>
      </c>
      <c r="C304" s="20">
        <v>1996</v>
      </c>
      <c r="D304" s="20">
        <v>3.76</v>
      </c>
      <c r="E304" s="20">
        <v>4.1199999999999999E-4</v>
      </c>
      <c r="F304" s="20">
        <v>8.01</v>
      </c>
      <c r="G304" s="20">
        <v>4.0599999999999998E-5</v>
      </c>
    </row>
    <row r="305" spans="1:7" hidden="1" x14ac:dyDescent="0.35">
      <c r="A305" s="20" t="s">
        <v>16</v>
      </c>
      <c r="B305" s="21" t="s">
        <v>639</v>
      </c>
      <c r="C305" s="20">
        <v>1995</v>
      </c>
      <c r="D305" s="20">
        <v>3.76</v>
      </c>
      <c r="E305" s="20">
        <v>4.1199999999999999E-4</v>
      </c>
      <c r="F305" s="20">
        <v>8.01</v>
      </c>
      <c r="G305" s="20">
        <v>4.0599999999999998E-5</v>
      </c>
    </row>
    <row r="306" spans="1:7" hidden="1" x14ac:dyDescent="0.35">
      <c r="A306" s="20" t="s">
        <v>16</v>
      </c>
      <c r="B306" s="21" t="s">
        <v>639</v>
      </c>
      <c r="C306" s="20">
        <v>1994</v>
      </c>
      <c r="D306" s="20">
        <v>3.76</v>
      </c>
      <c r="E306" s="20">
        <v>4.1199999999999999E-4</v>
      </c>
      <c r="F306" s="20">
        <v>8.01</v>
      </c>
      <c r="G306" s="20">
        <v>4.0599999999999998E-5</v>
      </c>
    </row>
    <row r="307" spans="1:7" hidden="1" x14ac:dyDescent="0.35">
      <c r="A307" s="20" t="s">
        <v>16</v>
      </c>
      <c r="B307" s="21" t="s">
        <v>639</v>
      </c>
      <c r="C307" s="20">
        <v>1993</v>
      </c>
      <c r="D307" s="20">
        <v>3.76</v>
      </c>
      <c r="E307" s="20">
        <v>4.1199999999999999E-4</v>
      </c>
      <c r="F307" s="20">
        <v>8.01</v>
      </c>
      <c r="G307" s="20">
        <v>4.0599999999999998E-5</v>
      </c>
    </row>
    <row r="308" spans="1:7" hidden="1" x14ac:dyDescent="0.35">
      <c r="A308" s="20" t="s">
        <v>16</v>
      </c>
      <c r="B308" s="21" t="s">
        <v>639</v>
      </c>
      <c r="C308" s="20">
        <v>1992</v>
      </c>
      <c r="D308" s="20">
        <v>3.76</v>
      </c>
      <c r="E308" s="20">
        <v>4.1199999999999999E-4</v>
      </c>
      <c r="F308" s="20">
        <v>8.01</v>
      </c>
      <c r="G308" s="20">
        <v>4.0599999999999998E-5</v>
      </c>
    </row>
    <row r="309" spans="1:7" hidden="1" x14ac:dyDescent="0.35">
      <c r="A309" s="20" t="s">
        <v>16</v>
      </c>
      <c r="B309" s="21" t="s">
        <v>639</v>
      </c>
      <c r="C309" s="20">
        <v>1991</v>
      </c>
      <c r="D309" s="20">
        <v>3.76</v>
      </c>
      <c r="E309" s="20">
        <v>4.1199999999999999E-4</v>
      </c>
      <c r="F309" s="20">
        <v>8.01</v>
      </c>
      <c r="G309" s="20">
        <v>4.0599999999999998E-5</v>
      </c>
    </row>
    <row r="310" spans="1:7" hidden="1" x14ac:dyDescent="0.35">
      <c r="A310" s="20" t="s">
        <v>16</v>
      </c>
      <c r="B310" s="21" t="s">
        <v>639</v>
      </c>
      <c r="C310" s="20">
        <v>1990</v>
      </c>
      <c r="D310" s="20">
        <v>3.76</v>
      </c>
      <c r="E310" s="20">
        <v>4.1199999999999999E-4</v>
      </c>
      <c r="F310" s="20">
        <v>8.01</v>
      </c>
      <c r="G310" s="20">
        <v>4.0599999999999998E-5</v>
      </c>
    </row>
    <row r="311" spans="1:7" hidden="1" x14ac:dyDescent="0.35">
      <c r="A311" s="20" t="s">
        <v>16</v>
      </c>
      <c r="B311" s="21" t="s">
        <v>639</v>
      </c>
      <c r="C311" s="20">
        <v>1989</v>
      </c>
      <c r="D311" s="20">
        <v>3.76</v>
      </c>
      <c r="E311" s="20">
        <v>4.1199999999999999E-4</v>
      </c>
      <c r="F311" s="20">
        <v>8.01</v>
      </c>
      <c r="G311" s="20">
        <v>4.0599999999999998E-5</v>
      </c>
    </row>
    <row r="312" spans="1:7" hidden="1" x14ac:dyDescent="0.35">
      <c r="A312" s="20" t="s">
        <v>16</v>
      </c>
      <c r="B312" s="21" t="s">
        <v>639</v>
      </c>
      <c r="C312" s="20">
        <v>1988</v>
      </c>
      <c r="D312" s="20">
        <v>3.76</v>
      </c>
      <c r="E312" s="20">
        <v>4.1199999999999999E-4</v>
      </c>
      <c r="F312" s="20">
        <v>8.01</v>
      </c>
      <c r="G312" s="20">
        <v>4.0599999999999998E-5</v>
      </c>
    </row>
    <row r="313" spans="1:7" hidden="1" x14ac:dyDescent="0.35">
      <c r="A313" s="20" t="s">
        <v>16</v>
      </c>
      <c r="B313" s="21" t="s">
        <v>639</v>
      </c>
      <c r="C313" s="20">
        <v>1987</v>
      </c>
      <c r="D313" s="20">
        <v>3.76</v>
      </c>
      <c r="E313" s="20">
        <v>4.1199999999999999E-4</v>
      </c>
      <c r="F313" s="20">
        <v>8.01</v>
      </c>
      <c r="G313" s="20">
        <v>4.0599999999999998E-5</v>
      </c>
    </row>
    <row r="314" spans="1:7" hidden="1" x14ac:dyDescent="0.35">
      <c r="A314" s="20" t="s">
        <v>16</v>
      </c>
      <c r="B314" s="21" t="s">
        <v>639</v>
      </c>
      <c r="C314" s="20">
        <v>1986</v>
      </c>
      <c r="D314" s="20">
        <v>3.76</v>
      </c>
      <c r="E314" s="20">
        <v>4.1199999999999999E-4</v>
      </c>
      <c r="F314" s="20">
        <v>8.01</v>
      </c>
      <c r="G314" s="20">
        <v>4.0599999999999998E-5</v>
      </c>
    </row>
    <row r="315" spans="1:7" hidden="1" x14ac:dyDescent="0.35">
      <c r="A315" s="20" t="s">
        <v>16</v>
      </c>
      <c r="B315" s="21" t="s">
        <v>639</v>
      </c>
      <c r="C315" s="20">
        <v>1985</v>
      </c>
      <c r="D315" s="20">
        <v>3.76</v>
      </c>
      <c r="E315" s="20">
        <v>4.1199999999999999E-4</v>
      </c>
      <c r="F315" s="20">
        <v>8.01</v>
      </c>
      <c r="G315" s="20">
        <v>4.0599999999999998E-5</v>
      </c>
    </row>
    <row r="316" spans="1:7" hidden="1" x14ac:dyDescent="0.35">
      <c r="A316" s="20" t="s">
        <v>16</v>
      </c>
      <c r="B316" s="21" t="s">
        <v>639</v>
      </c>
      <c r="C316" s="20">
        <v>1984</v>
      </c>
      <c r="D316" s="20">
        <v>3.76</v>
      </c>
      <c r="E316" s="20">
        <v>4.1199999999999999E-4</v>
      </c>
      <c r="F316" s="20">
        <v>8.01</v>
      </c>
      <c r="G316" s="20">
        <v>4.0599999999999998E-5</v>
      </c>
    </row>
    <row r="317" spans="1:7" hidden="1" x14ac:dyDescent="0.35">
      <c r="A317" s="20" t="s">
        <v>16</v>
      </c>
      <c r="B317" s="21" t="s">
        <v>639</v>
      </c>
      <c r="C317" s="20">
        <v>1983</v>
      </c>
      <c r="D317" s="20">
        <v>3.76</v>
      </c>
      <c r="E317" s="20">
        <v>4.1199999999999999E-4</v>
      </c>
      <c r="F317" s="20">
        <v>8.01</v>
      </c>
      <c r="G317" s="20">
        <v>4.0599999999999998E-5</v>
      </c>
    </row>
    <row r="318" spans="1:7" hidden="1" x14ac:dyDescent="0.35">
      <c r="A318" s="20" t="s">
        <v>16</v>
      </c>
      <c r="B318" s="21" t="s">
        <v>639</v>
      </c>
      <c r="C318" s="20">
        <v>1982</v>
      </c>
      <c r="D318" s="20">
        <v>3.76</v>
      </c>
      <c r="E318" s="20">
        <v>4.1199999999999999E-4</v>
      </c>
      <c r="F318" s="20">
        <v>8.01</v>
      </c>
      <c r="G318" s="20">
        <v>4.0599999999999998E-5</v>
      </c>
    </row>
    <row r="319" spans="1:7" hidden="1" x14ac:dyDescent="0.35">
      <c r="A319" s="20" t="s">
        <v>16</v>
      </c>
      <c r="B319" s="21" t="s">
        <v>639</v>
      </c>
      <c r="C319" s="20">
        <v>1981</v>
      </c>
      <c r="D319" s="20">
        <v>3.76</v>
      </c>
      <c r="E319" s="20">
        <v>4.1199999999999999E-4</v>
      </c>
      <c r="F319" s="20">
        <v>8.01</v>
      </c>
      <c r="G319" s="20">
        <v>4.0599999999999998E-5</v>
      </c>
    </row>
    <row r="320" spans="1:7" hidden="1" x14ac:dyDescent="0.35">
      <c r="A320" s="20" t="s">
        <v>16</v>
      </c>
      <c r="B320" s="21" t="s">
        <v>639</v>
      </c>
      <c r="C320" s="20">
        <v>1980</v>
      </c>
      <c r="D320" s="20">
        <v>3.76</v>
      </c>
      <c r="E320" s="20">
        <v>4.1199999999999999E-4</v>
      </c>
      <c r="F320" s="20">
        <v>8.01</v>
      </c>
      <c r="G320" s="20">
        <v>4.0599999999999998E-5</v>
      </c>
    </row>
    <row r="321" spans="1:7" hidden="1" x14ac:dyDescent="0.35">
      <c r="A321" s="20" t="s">
        <v>16</v>
      </c>
      <c r="B321" s="21" t="s">
        <v>639</v>
      </c>
      <c r="C321" s="20">
        <v>1979</v>
      </c>
      <c r="D321" s="20">
        <v>3.76</v>
      </c>
      <c r="E321" s="20">
        <v>4.1199999999999999E-4</v>
      </c>
      <c r="F321" s="20">
        <v>8.01</v>
      </c>
      <c r="G321" s="20">
        <v>4.0599999999999998E-5</v>
      </c>
    </row>
    <row r="322" spans="1:7" hidden="1" x14ac:dyDescent="0.35">
      <c r="A322" s="20" t="s">
        <v>16</v>
      </c>
      <c r="B322" s="21" t="s">
        <v>639</v>
      </c>
      <c r="C322" s="20">
        <v>1978</v>
      </c>
      <c r="D322" s="20">
        <v>3.76</v>
      </c>
      <c r="E322" s="20">
        <v>4.1199999999999999E-4</v>
      </c>
      <c r="F322" s="20">
        <v>8.01</v>
      </c>
      <c r="G322" s="20">
        <v>4.0599999999999998E-5</v>
      </c>
    </row>
    <row r="323" spans="1:7" hidden="1" x14ac:dyDescent="0.35">
      <c r="A323" s="20" t="s">
        <v>16</v>
      </c>
      <c r="B323" s="21" t="s">
        <v>639</v>
      </c>
      <c r="C323" s="20">
        <v>1977</v>
      </c>
      <c r="D323" s="20">
        <v>3.76</v>
      </c>
      <c r="E323" s="20">
        <v>4.1199999999999999E-4</v>
      </c>
      <c r="F323" s="20">
        <v>8.01</v>
      </c>
      <c r="G323" s="20">
        <v>4.0599999999999998E-5</v>
      </c>
    </row>
    <row r="324" spans="1:7" hidden="1" x14ac:dyDescent="0.35">
      <c r="A324" s="20" t="s">
        <v>16</v>
      </c>
      <c r="B324" s="21" t="s">
        <v>639</v>
      </c>
      <c r="C324" s="20">
        <v>1976</v>
      </c>
      <c r="D324" s="20">
        <v>3.76</v>
      </c>
      <c r="E324" s="20">
        <v>4.1199999999999999E-4</v>
      </c>
      <c r="F324" s="20">
        <v>8.01</v>
      </c>
      <c r="G324" s="20">
        <v>4.0599999999999998E-5</v>
      </c>
    </row>
    <row r="325" spans="1:7" hidden="1" x14ac:dyDescent="0.35">
      <c r="A325" s="20" t="s">
        <v>16</v>
      </c>
      <c r="B325" s="21" t="s">
        <v>639</v>
      </c>
      <c r="C325" s="20">
        <v>1975</v>
      </c>
      <c r="D325" s="20">
        <v>3.76</v>
      </c>
      <c r="E325" s="20">
        <v>4.1199999999999999E-4</v>
      </c>
      <c r="F325" s="20">
        <v>8.01</v>
      </c>
      <c r="G325" s="20">
        <v>4.0599999999999998E-5</v>
      </c>
    </row>
    <row r="326" spans="1:7" hidden="1" x14ac:dyDescent="0.35">
      <c r="A326" s="20" t="s">
        <v>16</v>
      </c>
      <c r="B326" s="21" t="s">
        <v>639</v>
      </c>
      <c r="C326" s="20">
        <v>1974</v>
      </c>
      <c r="D326" s="20">
        <v>3.76</v>
      </c>
      <c r="E326" s="20">
        <v>4.1199999999999999E-4</v>
      </c>
      <c r="F326" s="20">
        <v>8.01</v>
      </c>
      <c r="G326" s="20">
        <v>4.0599999999999998E-5</v>
      </c>
    </row>
    <row r="327" spans="1:7" hidden="1" x14ac:dyDescent="0.35">
      <c r="A327" s="20" t="s">
        <v>16</v>
      </c>
      <c r="B327" s="21" t="s">
        <v>639</v>
      </c>
      <c r="C327" s="20">
        <v>1973</v>
      </c>
      <c r="D327" s="20">
        <v>3.76</v>
      </c>
      <c r="E327" s="20">
        <v>4.1199999999999999E-4</v>
      </c>
      <c r="F327" s="20">
        <v>8.01</v>
      </c>
      <c r="G327" s="20">
        <v>4.0599999999999998E-5</v>
      </c>
    </row>
    <row r="328" spans="1:7" hidden="1" x14ac:dyDescent="0.35">
      <c r="A328" s="20" t="s">
        <v>16</v>
      </c>
      <c r="B328" s="21" t="s">
        <v>639</v>
      </c>
      <c r="C328" s="20">
        <v>1972</v>
      </c>
      <c r="D328" s="20">
        <v>3.76</v>
      </c>
      <c r="E328" s="20">
        <v>4.1199999999999999E-4</v>
      </c>
      <c r="F328" s="20">
        <v>8.01</v>
      </c>
      <c r="G328" s="20">
        <v>4.0599999999999998E-5</v>
      </c>
    </row>
    <row r="329" spans="1:7" hidden="1" x14ac:dyDescent="0.35">
      <c r="A329" s="20" t="s">
        <v>16</v>
      </c>
      <c r="B329" s="21" t="s">
        <v>639</v>
      </c>
      <c r="C329" s="20">
        <v>1971</v>
      </c>
      <c r="D329" s="20">
        <v>3.76</v>
      </c>
      <c r="E329" s="20">
        <v>4.1199999999999999E-4</v>
      </c>
      <c r="F329" s="20">
        <v>8.01</v>
      </c>
      <c r="G329" s="20">
        <v>4.0599999999999998E-5</v>
      </c>
    </row>
    <row r="330" spans="1:7" hidden="1" x14ac:dyDescent="0.35">
      <c r="A330" s="20" t="s">
        <v>16</v>
      </c>
      <c r="B330" s="21" t="s">
        <v>639</v>
      </c>
      <c r="C330" s="20">
        <v>1970</v>
      </c>
      <c r="D330" s="20">
        <v>3.76</v>
      </c>
      <c r="E330" s="20">
        <v>4.1199999999999999E-4</v>
      </c>
      <c r="F330" s="20">
        <v>8.01</v>
      </c>
      <c r="G330" s="20">
        <v>4.0599999999999998E-5</v>
      </c>
    </row>
    <row r="331" spans="1:7" hidden="1" x14ac:dyDescent="0.35">
      <c r="A331" s="20" t="s">
        <v>16</v>
      </c>
      <c r="B331" s="21" t="s">
        <v>639</v>
      </c>
      <c r="C331" s="20">
        <v>1969</v>
      </c>
      <c r="D331" s="20">
        <v>3.76</v>
      </c>
      <c r="E331" s="20">
        <v>4.1199999999999999E-4</v>
      </c>
      <c r="F331" s="20">
        <v>8.01</v>
      </c>
      <c r="G331" s="20">
        <v>4.0599999999999998E-5</v>
      </c>
    </row>
    <row r="332" spans="1:7" hidden="1" x14ac:dyDescent="0.35">
      <c r="A332" s="20" t="s">
        <v>16</v>
      </c>
      <c r="B332" s="21" t="s">
        <v>639</v>
      </c>
      <c r="C332" s="20">
        <v>1968</v>
      </c>
      <c r="D332" s="20">
        <v>3.76</v>
      </c>
      <c r="E332" s="20">
        <v>4.1199999999999999E-4</v>
      </c>
      <c r="F332" s="20">
        <v>8.01</v>
      </c>
      <c r="G332" s="20">
        <v>4.0599999999999998E-5</v>
      </c>
    </row>
    <row r="333" spans="1:7" hidden="1" x14ac:dyDescent="0.35">
      <c r="A333" s="20" t="s">
        <v>16</v>
      </c>
      <c r="B333" s="21" t="s">
        <v>639</v>
      </c>
      <c r="C333" s="20">
        <v>1967</v>
      </c>
      <c r="D333" s="20">
        <v>3.76</v>
      </c>
      <c r="E333" s="20">
        <v>4.1199999999999999E-4</v>
      </c>
      <c r="F333" s="20">
        <v>8.01</v>
      </c>
      <c r="G333" s="20">
        <v>4.0599999999999998E-5</v>
      </c>
    </row>
    <row r="334" spans="1:7" hidden="1" x14ac:dyDescent="0.35">
      <c r="A334" s="20" t="s">
        <v>16</v>
      </c>
      <c r="B334" s="21" t="s">
        <v>639</v>
      </c>
      <c r="C334" s="20">
        <v>1966</v>
      </c>
      <c r="D334" s="20">
        <v>3.76</v>
      </c>
      <c r="E334" s="20">
        <v>4.1199999999999999E-4</v>
      </c>
      <c r="F334" s="20">
        <v>8.01</v>
      </c>
      <c r="G334" s="20">
        <v>4.0599999999999998E-5</v>
      </c>
    </row>
    <row r="335" spans="1:7" hidden="1" x14ac:dyDescent="0.35">
      <c r="A335" s="20" t="s">
        <v>16</v>
      </c>
      <c r="B335" s="21" t="s">
        <v>639</v>
      </c>
      <c r="C335" s="20">
        <v>1965</v>
      </c>
      <c r="D335" s="20">
        <v>3.76</v>
      </c>
      <c r="E335" s="20">
        <v>4.1199999999999999E-4</v>
      </c>
      <c r="F335" s="20">
        <v>8.01</v>
      </c>
      <c r="G335" s="20">
        <v>4.0599999999999998E-5</v>
      </c>
    </row>
    <row r="336" spans="1:7" hidden="1" x14ac:dyDescent="0.35">
      <c r="A336" s="20" t="s">
        <v>16</v>
      </c>
      <c r="B336" s="21" t="s">
        <v>639</v>
      </c>
      <c r="C336" s="20">
        <v>1964</v>
      </c>
      <c r="D336" s="20">
        <v>3.76</v>
      </c>
      <c r="E336" s="20">
        <v>4.1199999999999999E-4</v>
      </c>
      <c r="F336" s="20">
        <v>8.01</v>
      </c>
      <c r="G336" s="20">
        <v>4.0599999999999998E-5</v>
      </c>
    </row>
    <row r="337" spans="1:7" hidden="1" x14ac:dyDescent="0.35">
      <c r="A337" s="20" t="s">
        <v>16</v>
      </c>
      <c r="B337" s="21" t="s">
        <v>639</v>
      </c>
      <c r="C337" s="20">
        <v>1963</v>
      </c>
      <c r="D337" s="20">
        <v>3.76</v>
      </c>
      <c r="E337" s="20">
        <v>4.1199999999999999E-4</v>
      </c>
      <c r="F337" s="20">
        <v>8.01</v>
      </c>
      <c r="G337" s="20">
        <v>4.0599999999999998E-5</v>
      </c>
    </row>
    <row r="338" spans="1:7" hidden="1" x14ac:dyDescent="0.35">
      <c r="A338" s="20" t="s">
        <v>16</v>
      </c>
      <c r="B338" s="21" t="s">
        <v>639</v>
      </c>
      <c r="C338" s="20">
        <v>1962</v>
      </c>
      <c r="D338" s="20">
        <v>3.76</v>
      </c>
      <c r="E338" s="20">
        <v>4.1199999999999999E-4</v>
      </c>
      <c r="F338" s="20">
        <v>8.01</v>
      </c>
      <c r="G338" s="20">
        <v>4.0599999999999998E-5</v>
      </c>
    </row>
    <row r="339" spans="1:7" hidden="1" x14ac:dyDescent="0.35">
      <c r="A339" s="20" t="s">
        <v>16</v>
      </c>
      <c r="B339" s="21" t="s">
        <v>639</v>
      </c>
      <c r="C339" s="20">
        <v>1961</v>
      </c>
      <c r="D339" s="20">
        <v>3.76</v>
      </c>
      <c r="E339" s="20">
        <v>4.1199999999999999E-4</v>
      </c>
      <c r="F339" s="20">
        <v>8.01</v>
      </c>
      <c r="G339" s="20">
        <v>4.0599999999999998E-5</v>
      </c>
    </row>
    <row r="340" spans="1:7" hidden="1" x14ac:dyDescent="0.35">
      <c r="A340" s="20" t="s">
        <v>16</v>
      </c>
      <c r="B340" s="21" t="s">
        <v>639</v>
      </c>
      <c r="C340" s="20">
        <v>1960</v>
      </c>
      <c r="D340" s="20">
        <v>3.76</v>
      </c>
      <c r="E340" s="20">
        <v>4.1199999999999999E-4</v>
      </c>
      <c r="F340" s="20">
        <v>8.01</v>
      </c>
      <c r="G340" s="20">
        <v>4.0599999999999998E-5</v>
      </c>
    </row>
    <row r="341" spans="1:7" hidden="1" x14ac:dyDescent="0.35">
      <c r="A341" s="20" t="s">
        <v>16</v>
      </c>
      <c r="B341" s="21" t="s">
        <v>639</v>
      </c>
      <c r="C341" s="20">
        <v>1959</v>
      </c>
      <c r="D341" s="20">
        <v>3.76</v>
      </c>
      <c r="E341" s="20">
        <v>4.1199999999999999E-4</v>
      </c>
      <c r="F341" s="20">
        <v>8.01</v>
      </c>
      <c r="G341" s="20">
        <v>4.0599999999999998E-5</v>
      </c>
    </row>
    <row r="342" spans="1:7" hidden="1" x14ac:dyDescent="0.35">
      <c r="A342" s="20" t="s">
        <v>16</v>
      </c>
      <c r="B342" s="21" t="s">
        <v>639</v>
      </c>
      <c r="C342" s="20">
        <v>1958</v>
      </c>
      <c r="D342" s="20">
        <v>3.76</v>
      </c>
      <c r="E342" s="20">
        <v>4.1199999999999999E-4</v>
      </c>
      <c r="F342" s="20">
        <v>8.01</v>
      </c>
      <c r="G342" s="20">
        <v>4.0599999999999998E-5</v>
      </c>
    </row>
    <row r="343" spans="1:7" hidden="1" x14ac:dyDescent="0.35">
      <c r="A343" s="20" t="s">
        <v>16</v>
      </c>
      <c r="B343" s="21" t="s">
        <v>639</v>
      </c>
      <c r="C343" s="20">
        <v>1957</v>
      </c>
      <c r="D343" s="20">
        <v>3.76</v>
      </c>
      <c r="E343" s="20">
        <v>4.1199999999999999E-4</v>
      </c>
      <c r="F343" s="20">
        <v>8.01</v>
      </c>
      <c r="G343" s="20">
        <v>4.0599999999999998E-5</v>
      </c>
    </row>
    <row r="344" spans="1:7" hidden="1" x14ac:dyDescent="0.35">
      <c r="A344" s="20" t="s">
        <v>16</v>
      </c>
      <c r="B344" s="21" t="s">
        <v>639</v>
      </c>
      <c r="C344" s="20">
        <v>1956</v>
      </c>
      <c r="D344" s="20">
        <v>3.76</v>
      </c>
      <c r="E344" s="20">
        <v>4.1199999999999999E-4</v>
      </c>
      <c r="F344" s="20">
        <v>8.01</v>
      </c>
      <c r="G344" s="20">
        <v>4.0599999999999998E-5</v>
      </c>
    </row>
    <row r="345" spans="1:7" hidden="1" x14ac:dyDescent="0.35">
      <c r="A345" s="20" t="s">
        <v>16</v>
      </c>
      <c r="B345" s="21" t="s">
        <v>639</v>
      </c>
      <c r="C345" s="20">
        <v>1955</v>
      </c>
      <c r="D345" s="20">
        <v>3.76</v>
      </c>
      <c r="E345" s="20">
        <v>4.1199999999999999E-4</v>
      </c>
      <c r="F345" s="20">
        <v>8.01</v>
      </c>
      <c r="G345" s="20">
        <v>4.0599999999999998E-5</v>
      </c>
    </row>
    <row r="346" spans="1:7" hidden="1" x14ac:dyDescent="0.35">
      <c r="A346" s="20" t="s">
        <v>16</v>
      </c>
      <c r="B346" s="21" t="s">
        <v>639</v>
      </c>
      <c r="C346" s="20">
        <v>1954</v>
      </c>
      <c r="D346" s="20">
        <v>3.76</v>
      </c>
      <c r="E346" s="20">
        <v>4.1199999999999999E-4</v>
      </c>
      <c r="F346" s="20">
        <v>8.01</v>
      </c>
      <c r="G346" s="20">
        <v>4.0599999999999998E-5</v>
      </c>
    </row>
    <row r="347" spans="1:7" hidden="1" x14ac:dyDescent="0.35">
      <c r="A347" s="20" t="s">
        <v>16</v>
      </c>
      <c r="B347" s="21" t="s">
        <v>639</v>
      </c>
      <c r="C347" s="20">
        <v>1953</v>
      </c>
      <c r="D347" s="20">
        <v>3.76</v>
      </c>
      <c r="E347" s="20">
        <v>4.1199999999999999E-4</v>
      </c>
      <c r="F347" s="20">
        <v>8.01</v>
      </c>
      <c r="G347" s="20">
        <v>4.0599999999999998E-5</v>
      </c>
    </row>
    <row r="348" spans="1:7" hidden="1" x14ac:dyDescent="0.35">
      <c r="A348" s="20" t="s">
        <v>16</v>
      </c>
      <c r="B348" s="21" t="s">
        <v>639</v>
      </c>
      <c r="C348" s="20">
        <v>1952</v>
      </c>
      <c r="D348" s="20">
        <v>3.76</v>
      </c>
      <c r="E348" s="20">
        <v>4.1199999999999999E-4</v>
      </c>
      <c r="F348" s="20">
        <v>8.01</v>
      </c>
      <c r="G348" s="20">
        <v>4.0599999999999998E-5</v>
      </c>
    </row>
    <row r="349" spans="1:7" hidden="1" x14ac:dyDescent="0.35">
      <c r="A349" s="20" t="s">
        <v>16</v>
      </c>
      <c r="B349" s="21" t="s">
        <v>639</v>
      </c>
      <c r="C349" s="20">
        <v>1951</v>
      </c>
      <c r="D349" s="20">
        <v>3.76</v>
      </c>
      <c r="E349" s="20">
        <v>4.1199999999999999E-4</v>
      </c>
      <c r="F349" s="20">
        <v>8.01</v>
      </c>
      <c r="G349" s="20">
        <v>4.0599999999999998E-5</v>
      </c>
    </row>
    <row r="350" spans="1:7" hidden="1" x14ac:dyDescent="0.35">
      <c r="A350" s="20" t="s">
        <v>16</v>
      </c>
      <c r="B350" s="21" t="s">
        <v>639</v>
      </c>
      <c r="C350" s="20">
        <v>1950</v>
      </c>
      <c r="D350" s="20">
        <v>3.76</v>
      </c>
      <c r="E350" s="20">
        <v>4.1199999999999999E-4</v>
      </c>
      <c r="F350" s="20">
        <v>8.01</v>
      </c>
      <c r="G350" s="20">
        <v>4.0599999999999998E-5</v>
      </c>
    </row>
    <row r="351" spans="1:7" hidden="1" x14ac:dyDescent="0.35">
      <c r="A351" s="20" t="s">
        <v>16</v>
      </c>
      <c r="B351" s="21" t="s">
        <v>639</v>
      </c>
      <c r="C351" s="20">
        <v>1949</v>
      </c>
      <c r="D351" s="20">
        <v>3.76</v>
      </c>
      <c r="E351" s="20">
        <v>4.1199999999999999E-4</v>
      </c>
      <c r="F351" s="20">
        <v>8.01</v>
      </c>
      <c r="G351" s="20">
        <v>4.0599999999999998E-5</v>
      </c>
    </row>
    <row r="352" spans="1:7" hidden="1" x14ac:dyDescent="0.35">
      <c r="A352" s="20" t="s">
        <v>16</v>
      </c>
      <c r="B352" s="21" t="s">
        <v>639</v>
      </c>
      <c r="C352" s="20">
        <v>1948</v>
      </c>
      <c r="D352" s="20">
        <v>3.76</v>
      </c>
      <c r="E352" s="20">
        <v>4.1199999999999999E-4</v>
      </c>
      <c r="F352" s="20">
        <v>8.01</v>
      </c>
      <c r="G352" s="20">
        <v>4.0599999999999998E-5</v>
      </c>
    </row>
    <row r="353" spans="1:7" hidden="1" x14ac:dyDescent="0.35">
      <c r="A353" s="20" t="s">
        <v>16</v>
      </c>
      <c r="B353" s="21" t="s">
        <v>639</v>
      </c>
      <c r="C353" s="20">
        <v>1947</v>
      </c>
      <c r="D353" s="20">
        <v>3.76</v>
      </c>
      <c r="E353" s="20">
        <v>4.1199999999999999E-4</v>
      </c>
      <c r="F353" s="20">
        <v>8.01</v>
      </c>
      <c r="G353" s="20">
        <v>4.0599999999999998E-5</v>
      </c>
    </row>
    <row r="354" spans="1:7" hidden="1" x14ac:dyDescent="0.35">
      <c r="A354" s="20" t="s">
        <v>16</v>
      </c>
      <c r="B354" s="21" t="s">
        <v>639</v>
      </c>
      <c r="C354" s="20">
        <v>1946</v>
      </c>
      <c r="D354" s="20">
        <v>3.76</v>
      </c>
      <c r="E354" s="20">
        <v>4.1199999999999999E-4</v>
      </c>
      <c r="F354" s="20">
        <v>8.01</v>
      </c>
      <c r="G354" s="20">
        <v>4.0599999999999998E-5</v>
      </c>
    </row>
    <row r="355" spans="1:7" hidden="1" x14ac:dyDescent="0.35">
      <c r="A355" s="20" t="s">
        <v>16</v>
      </c>
      <c r="B355" s="21" t="s">
        <v>639</v>
      </c>
      <c r="C355" s="20">
        <v>1945</v>
      </c>
      <c r="D355" s="20">
        <v>3.76</v>
      </c>
      <c r="E355" s="20">
        <v>4.1199999999999999E-4</v>
      </c>
      <c r="F355" s="20">
        <v>8.01</v>
      </c>
      <c r="G355" s="20">
        <v>4.0599999999999998E-5</v>
      </c>
    </row>
    <row r="356" spans="1:7" hidden="1" x14ac:dyDescent="0.35">
      <c r="A356" s="20" t="s">
        <v>16</v>
      </c>
      <c r="B356" s="21" t="s">
        <v>639</v>
      </c>
      <c r="C356" s="20">
        <v>1944</v>
      </c>
      <c r="D356" s="20">
        <v>3.76</v>
      </c>
      <c r="E356" s="20">
        <v>4.1199999999999999E-4</v>
      </c>
      <c r="F356" s="20">
        <v>8.01</v>
      </c>
      <c r="G356" s="20">
        <v>4.0599999999999998E-5</v>
      </c>
    </row>
    <row r="357" spans="1:7" hidden="1" x14ac:dyDescent="0.35">
      <c r="A357" s="20" t="s">
        <v>16</v>
      </c>
      <c r="B357" s="21" t="s">
        <v>639</v>
      </c>
      <c r="C357" s="20">
        <v>1943</v>
      </c>
      <c r="D357" s="20">
        <v>3.76</v>
      </c>
      <c r="E357" s="20">
        <v>4.1199999999999999E-4</v>
      </c>
      <c r="F357" s="20">
        <v>8.01</v>
      </c>
      <c r="G357" s="20">
        <v>4.0599999999999998E-5</v>
      </c>
    </row>
    <row r="358" spans="1:7" hidden="1" x14ac:dyDescent="0.35">
      <c r="A358" s="20" t="s">
        <v>16</v>
      </c>
      <c r="B358" s="21" t="s">
        <v>639</v>
      </c>
      <c r="C358" s="20">
        <v>1942</v>
      </c>
      <c r="D358" s="20">
        <v>3.76</v>
      </c>
      <c r="E358" s="20">
        <v>4.1199999999999999E-4</v>
      </c>
      <c r="F358" s="20">
        <v>8.01</v>
      </c>
      <c r="G358" s="20">
        <v>4.0599999999999998E-5</v>
      </c>
    </row>
    <row r="359" spans="1:7" hidden="1" x14ac:dyDescent="0.35">
      <c r="A359" s="20" t="s">
        <v>16</v>
      </c>
      <c r="B359" s="21" t="s">
        <v>639</v>
      </c>
      <c r="C359" s="20">
        <v>1941</v>
      </c>
      <c r="D359" s="20">
        <v>3.76</v>
      </c>
      <c r="E359" s="20">
        <v>4.1199999999999999E-4</v>
      </c>
      <c r="F359" s="20">
        <v>8.01</v>
      </c>
      <c r="G359" s="20">
        <v>4.0599999999999998E-5</v>
      </c>
    </row>
    <row r="360" spans="1:7" hidden="1" x14ac:dyDescent="0.35">
      <c r="A360" s="20" t="s">
        <v>16</v>
      </c>
      <c r="B360" s="21" t="s">
        <v>639</v>
      </c>
      <c r="C360" s="20">
        <v>1940</v>
      </c>
      <c r="D360" s="20">
        <v>3.76</v>
      </c>
      <c r="E360" s="20">
        <v>4.1199999999999999E-4</v>
      </c>
      <c r="F360" s="20">
        <v>8.01</v>
      </c>
      <c r="G360" s="20">
        <v>4.0599999999999998E-5</v>
      </c>
    </row>
    <row r="361" spans="1:7" hidden="1" x14ac:dyDescent="0.35">
      <c r="A361" s="20" t="s">
        <v>16</v>
      </c>
      <c r="B361" s="21" t="s">
        <v>639</v>
      </c>
      <c r="C361" s="20">
        <v>1939</v>
      </c>
      <c r="D361" s="20">
        <v>3.76</v>
      </c>
      <c r="E361" s="20">
        <v>4.1199999999999999E-4</v>
      </c>
      <c r="F361" s="20">
        <v>8.01</v>
      </c>
      <c r="G361" s="20">
        <v>4.0599999999999998E-5</v>
      </c>
    </row>
    <row r="362" spans="1:7" hidden="1" x14ac:dyDescent="0.35">
      <c r="A362" s="20" t="s">
        <v>16</v>
      </c>
      <c r="B362" s="21" t="s">
        <v>639</v>
      </c>
      <c r="C362" s="20">
        <v>1938</v>
      </c>
      <c r="D362" s="20">
        <v>3.76</v>
      </c>
      <c r="E362" s="20">
        <v>4.1199999999999999E-4</v>
      </c>
      <c r="F362" s="20">
        <v>8.01</v>
      </c>
      <c r="G362" s="20">
        <v>4.0599999999999998E-5</v>
      </c>
    </row>
    <row r="363" spans="1:7" hidden="1" x14ac:dyDescent="0.35">
      <c r="A363" s="20" t="s">
        <v>16</v>
      </c>
      <c r="B363" s="21" t="s">
        <v>639</v>
      </c>
      <c r="C363" s="20">
        <v>1937</v>
      </c>
      <c r="D363" s="20">
        <v>3.76</v>
      </c>
      <c r="E363" s="20">
        <v>4.1199999999999999E-4</v>
      </c>
      <c r="F363" s="20">
        <v>8.01</v>
      </c>
      <c r="G363" s="20">
        <v>4.0599999999999998E-5</v>
      </c>
    </row>
    <row r="364" spans="1:7" hidden="1" x14ac:dyDescent="0.35">
      <c r="A364" s="20" t="s">
        <v>16</v>
      </c>
      <c r="B364" s="21" t="s">
        <v>639</v>
      </c>
      <c r="C364" s="20">
        <v>1936</v>
      </c>
      <c r="D364" s="20">
        <v>3.76</v>
      </c>
      <c r="E364" s="20">
        <v>4.1199999999999999E-4</v>
      </c>
      <c r="F364" s="20">
        <v>8.01</v>
      </c>
      <c r="G364" s="20">
        <v>4.0599999999999998E-5</v>
      </c>
    </row>
    <row r="365" spans="1:7" hidden="1" x14ac:dyDescent="0.35">
      <c r="A365" s="20" t="s">
        <v>16</v>
      </c>
      <c r="B365" s="21" t="s">
        <v>639</v>
      </c>
      <c r="C365" s="20">
        <v>1935</v>
      </c>
      <c r="D365" s="20">
        <v>3.76</v>
      </c>
      <c r="E365" s="20">
        <v>4.1199999999999999E-4</v>
      </c>
      <c r="F365" s="20">
        <v>8.01</v>
      </c>
      <c r="G365" s="20">
        <v>4.0599999999999998E-5</v>
      </c>
    </row>
    <row r="366" spans="1:7" hidden="1" x14ac:dyDescent="0.35">
      <c r="A366" s="20" t="s">
        <v>16</v>
      </c>
      <c r="B366" s="21" t="s">
        <v>639</v>
      </c>
      <c r="C366" s="20">
        <v>1934</v>
      </c>
      <c r="D366" s="20">
        <v>3.76</v>
      </c>
      <c r="E366" s="20">
        <v>4.1199999999999999E-4</v>
      </c>
      <c r="F366" s="20">
        <v>8.01</v>
      </c>
      <c r="G366" s="20">
        <v>4.0599999999999998E-5</v>
      </c>
    </row>
    <row r="367" spans="1:7" hidden="1" x14ac:dyDescent="0.35">
      <c r="A367" s="20" t="s">
        <v>16</v>
      </c>
      <c r="B367" s="21" t="s">
        <v>639</v>
      </c>
      <c r="C367" s="20">
        <v>1933</v>
      </c>
      <c r="D367" s="20">
        <v>3.76</v>
      </c>
      <c r="E367" s="20">
        <v>4.1199999999999999E-4</v>
      </c>
      <c r="F367" s="20">
        <v>8.01</v>
      </c>
      <c r="G367" s="20">
        <v>4.0599999999999998E-5</v>
      </c>
    </row>
    <row r="368" spans="1:7" hidden="1" x14ac:dyDescent="0.35">
      <c r="A368" s="20" t="s">
        <v>16</v>
      </c>
      <c r="B368" s="21" t="s">
        <v>639</v>
      </c>
      <c r="C368" s="20">
        <v>1932</v>
      </c>
      <c r="D368" s="20">
        <v>3.76</v>
      </c>
      <c r="E368" s="20">
        <v>4.1199999999999999E-4</v>
      </c>
      <c r="F368" s="20">
        <v>8.01</v>
      </c>
      <c r="G368" s="20">
        <v>4.0599999999999998E-5</v>
      </c>
    </row>
    <row r="369" spans="1:7" hidden="1" x14ac:dyDescent="0.35">
      <c r="A369" s="20" t="s">
        <v>16</v>
      </c>
      <c r="B369" s="21" t="s">
        <v>639</v>
      </c>
      <c r="C369" s="20">
        <v>1931</v>
      </c>
      <c r="D369" s="20">
        <v>3.76</v>
      </c>
      <c r="E369" s="20">
        <v>4.1199999999999999E-4</v>
      </c>
      <c r="F369" s="20">
        <v>8.01</v>
      </c>
      <c r="G369" s="20">
        <v>4.0599999999999998E-5</v>
      </c>
    </row>
    <row r="370" spans="1:7" hidden="1" x14ac:dyDescent="0.35">
      <c r="A370" s="20" t="s">
        <v>16</v>
      </c>
      <c r="B370" s="21" t="s">
        <v>639</v>
      </c>
      <c r="C370" s="20">
        <v>1930</v>
      </c>
      <c r="D370" s="20">
        <v>3.76</v>
      </c>
      <c r="E370" s="20">
        <v>4.1199999999999999E-4</v>
      </c>
      <c r="F370" s="20">
        <v>8.01</v>
      </c>
      <c r="G370" s="20">
        <v>4.0599999999999998E-5</v>
      </c>
    </row>
    <row r="371" spans="1:7" hidden="1" x14ac:dyDescent="0.35">
      <c r="A371" s="20" t="s">
        <v>16</v>
      </c>
      <c r="B371" s="21" t="s">
        <v>639</v>
      </c>
      <c r="C371" s="20">
        <v>1929</v>
      </c>
      <c r="D371" s="20">
        <v>3.76</v>
      </c>
      <c r="E371" s="20">
        <v>4.1199999999999999E-4</v>
      </c>
      <c r="F371" s="20">
        <v>8.01</v>
      </c>
      <c r="G371" s="20">
        <v>4.0599999999999998E-5</v>
      </c>
    </row>
    <row r="372" spans="1:7" hidden="1" x14ac:dyDescent="0.35">
      <c r="A372" s="20" t="s">
        <v>16</v>
      </c>
      <c r="B372" s="21" t="s">
        <v>639</v>
      </c>
      <c r="C372" s="20">
        <v>1928</v>
      </c>
      <c r="D372" s="20">
        <v>3.76</v>
      </c>
      <c r="E372" s="20">
        <v>4.1199999999999999E-4</v>
      </c>
      <c r="F372" s="20">
        <v>8.01</v>
      </c>
      <c r="G372" s="20">
        <v>4.0599999999999998E-5</v>
      </c>
    </row>
    <row r="373" spans="1:7" hidden="1" x14ac:dyDescent="0.35">
      <c r="A373" s="20" t="s">
        <v>16</v>
      </c>
      <c r="B373" s="21" t="s">
        <v>640</v>
      </c>
      <c r="C373" s="20">
        <v>2050</v>
      </c>
      <c r="D373" s="20">
        <v>0.32400000000000001</v>
      </c>
      <c r="E373" s="20">
        <v>2.4719999999999999E-4</v>
      </c>
      <c r="F373" s="20">
        <v>9.1999999999999998E-2</v>
      </c>
      <c r="G373" s="20">
        <v>6.9599999999999998E-5</v>
      </c>
    </row>
    <row r="374" spans="1:7" hidden="1" x14ac:dyDescent="0.35">
      <c r="A374" s="20" t="s">
        <v>16</v>
      </c>
      <c r="B374" s="21" t="s">
        <v>640</v>
      </c>
      <c r="C374" s="20">
        <v>2049</v>
      </c>
      <c r="D374" s="20">
        <v>0.32400000000000001</v>
      </c>
      <c r="E374" s="20">
        <v>2.4719999999999999E-4</v>
      </c>
      <c r="F374" s="20">
        <v>9.1999999999999998E-2</v>
      </c>
      <c r="G374" s="20">
        <v>6.9599999999999998E-5</v>
      </c>
    </row>
    <row r="375" spans="1:7" hidden="1" x14ac:dyDescent="0.35">
      <c r="A375" s="20" t="s">
        <v>16</v>
      </c>
      <c r="B375" s="21" t="s">
        <v>640</v>
      </c>
      <c r="C375" s="20">
        <v>2048</v>
      </c>
      <c r="D375" s="20">
        <v>0.32400000000000001</v>
      </c>
      <c r="E375" s="20">
        <v>2.4719999999999999E-4</v>
      </c>
      <c r="F375" s="20">
        <v>9.1999999999999998E-2</v>
      </c>
      <c r="G375" s="20">
        <v>6.9599999999999998E-5</v>
      </c>
    </row>
    <row r="376" spans="1:7" hidden="1" x14ac:dyDescent="0.35">
      <c r="A376" s="20" t="s">
        <v>16</v>
      </c>
      <c r="B376" s="21" t="s">
        <v>640</v>
      </c>
      <c r="C376" s="20">
        <v>2047</v>
      </c>
      <c r="D376" s="20">
        <v>0.32400000000000001</v>
      </c>
      <c r="E376" s="20">
        <v>2.4719999999999999E-4</v>
      </c>
      <c r="F376" s="20">
        <v>9.1999999999999998E-2</v>
      </c>
      <c r="G376" s="20">
        <v>6.9599999999999998E-5</v>
      </c>
    </row>
    <row r="377" spans="1:7" hidden="1" x14ac:dyDescent="0.35">
      <c r="A377" s="20" t="s">
        <v>16</v>
      </c>
      <c r="B377" s="21" t="s">
        <v>640</v>
      </c>
      <c r="C377" s="20">
        <v>2046</v>
      </c>
      <c r="D377" s="20">
        <v>0.32400000000000001</v>
      </c>
      <c r="E377" s="20">
        <v>2.4719999999999999E-4</v>
      </c>
      <c r="F377" s="20">
        <v>9.1999999999999998E-2</v>
      </c>
      <c r="G377" s="20">
        <v>6.9599999999999998E-5</v>
      </c>
    </row>
    <row r="378" spans="1:7" hidden="1" x14ac:dyDescent="0.35">
      <c r="A378" s="20" t="s">
        <v>16</v>
      </c>
      <c r="B378" s="21" t="s">
        <v>640</v>
      </c>
      <c r="C378" s="20">
        <v>2045</v>
      </c>
      <c r="D378" s="20">
        <v>0.32400000000000001</v>
      </c>
      <c r="E378" s="20">
        <v>2.4719999999999999E-4</v>
      </c>
      <c r="F378" s="20">
        <v>9.1999999999999998E-2</v>
      </c>
      <c r="G378" s="20">
        <v>6.9599999999999998E-5</v>
      </c>
    </row>
    <row r="379" spans="1:7" hidden="1" x14ac:dyDescent="0.35">
      <c r="A379" s="20" t="s">
        <v>16</v>
      </c>
      <c r="B379" s="21" t="s">
        <v>640</v>
      </c>
      <c r="C379" s="20">
        <v>2044</v>
      </c>
      <c r="D379" s="20">
        <v>0.32400000000000001</v>
      </c>
      <c r="E379" s="20">
        <v>2.4719999999999999E-4</v>
      </c>
      <c r="F379" s="20">
        <v>9.1999999999999998E-2</v>
      </c>
      <c r="G379" s="20">
        <v>6.9599999999999998E-5</v>
      </c>
    </row>
    <row r="380" spans="1:7" hidden="1" x14ac:dyDescent="0.35">
      <c r="A380" s="20" t="s">
        <v>16</v>
      </c>
      <c r="B380" s="21" t="s">
        <v>640</v>
      </c>
      <c r="C380" s="20">
        <v>2043</v>
      </c>
      <c r="D380" s="20">
        <v>0.32400000000000001</v>
      </c>
      <c r="E380" s="20">
        <v>2.4719999999999999E-4</v>
      </c>
      <c r="F380" s="20">
        <v>9.1999999999999998E-2</v>
      </c>
      <c r="G380" s="20">
        <v>6.9599999999999998E-5</v>
      </c>
    </row>
    <row r="381" spans="1:7" hidden="1" x14ac:dyDescent="0.35">
      <c r="A381" s="20" t="s">
        <v>16</v>
      </c>
      <c r="B381" s="21" t="s">
        <v>640</v>
      </c>
      <c r="C381" s="20">
        <v>2042</v>
      </c>
      <c r="D381" s="20">
        <v>0.32400000000000001</v>
      </c>
      <c r="E381" s="20">
        <v>2.4719999999999999E-4</v>
      </c>
      <c r="F381" s="20">
        <v>9.1999999999999998E-2</v>
      </c>
      <c r="G381" s="20">
        <v>6.9599999999999998E-5</v>
      </c>
    </row>
    <row r="382" spans="1:7" hidden="1" x14ac:dyDescent="0.35">
      <c r="A382" s="20" t="s">
        <v>16</v>
      </c>
      <c r="B382" s="21" t="s">
        <v>640</v>
      </c>
      <c r="C382" s="20">
        <v>2041</v>
      </c>
      <c r="D382" s="20">
        <v>0.32400000000000001</v>
      </c>
      <c r="E382" s="20">
        <v>2.4719999999999999E-4</v>
      </c>
      <c r="F382" s="20">
        <v>9.1999999999999998E-2</v>
      </c>
      <c r="G382" s="20">
        <v>6.9599999999999998E-5</v>
      </c>
    </row>
    <row r="383" spans="1:7" hidden="1" x14ac:dyDescent="0.35">
      <c r="A383" s="20" t="s">
        <v>16</v>
      </c>
      <c r="B383" s="21" t="s">
        <v>640</v>
      </c>
      <c r="C383" s="20">
        <v>2040</v>
      </c>
      <c r="D383" s="20">
        <v>0.32400000000000001</v>
      </c>
      <c r="E383" s="20">
        <v>2.4719999999999999E-4</v>
      </c>
      <c r="F383" s="20">
        <v>9.1999999999999998E-2</v>
      </c>
      <c r="G383" s="20">
        <v>6.9599999999999998E-5</v>
      </c>
    </row>
    <row r="384" spans="1:7" hidden="1" x14ac:dyDescent="0.35">
      <c r="A384" s="20" t="s">
        <v>16</v>
      </c>
      <c r="B384" s="21" t="s">
        <v>640</v>
      </c>
      <c r="C384" s="20">
        <v>2039</v>
      </c>
      <c r="D384" s="20">
        <v>0.32400000000000001</v>
      </c>
      <c r="E384" s="20">
        <v>2.4719999999999999E-4</v>
      </c>
      <c r="F384" s="20">
        <v>9.1999999999999998E-2</v>
      </c>
      <c r="G384" s="20">
        <v>6.9599999999999998E-5</v>
      </c>
    </row>
    <row r="385" spans="1:7" hidden="1" x14ac:dyDescent="0.35">
      <c r="A385" s="20" t="s">
        <v>16</v>
      </c>
      <c r="B385" s="21" t="s">
        <v>640</v>
      </c>
      <c r="C385" s="20">
        <v>2038</v>
      </c>
      <c r="D385" s="20">
        <v>0.32400000000000001</v>
      </c>
      <c r="E385" s="20">
        <v>2.4719999999999999E-4</v>
      </c>
      <c r="F385" s="20">
        <v>9.1999999999999998E-2</v>
      </c>
      <c r="G385" s="20">
        <v>6.9599999999999998E-5</v>
      </c>
    </row>
    <row r="386" spans="1:7" hidden="1" x14ac:dyDescent="0.35">
      <c r="A386" s="20" t="s">
        <v>16</v>
      </c>
      <c r="B386" s="21" t="s">
        <v>640</v>
      </c>
      <c r="C386" s="20">
        <v>2037</v>
      </c>
      <c r="D386" s="20">
        <v>0.32400000000000001</v>
      </c>
      <c r="E386" s="20">
        <v>2.4719999999999999E-4</v>
      </c>
      <c r="F386" s="20">
        <v>9.1999999999999998E-2</v>
      </c>
      <c r="G386" s="20">
        <v>6.9599999999999998E-5</v>
      </c>
    </row>
    <row r="387" spans="1:7" hidden="1" x14ac:dyDescent="0.35">
      <c r="A387" s="20" t="s">
        <v>16</v>
      </c>
      <c r="B387" s="21" t="s">
        <v>640</v>
      </c>
      <c r="C387" s="20">
        <v>2036</v>
      </c>
      <c r="D387" s="20">
        <v>0.32400000000000001</v>
      </c>
      <c r="E387" s="20">
        <v>2.4719999999999999E-4</v>
      </c>
      <c r="F387" s="20">
        <v>9.1999999999999998E-2</v>
      </c>
      <c r="G387" s="20">
        <v>6.9599999999999998E-5</v>
      </c>
    </row>
    <row r="388" spans="1:7" hidden="1" x14ac:dyDescent="0.35">
      <c r="A388" s="20" t="s">
        <v>16</v>
      </c>
      <c r="B388" s="21" t="s">
        <v>640</v>
      </c>
      <c r="C388" s="20">
        <v>2035</v>
      </c>
      <c r="D388" s="20">
        <v>0.32400000000000001</v>
      </c>
      <c r="E388" s="20">
        <v>2.4719999999999999E-4</v>
      </c>
      <c r="F388" s="20">
        <v>9.1999999999999998E-2</v>
      </c>
      <c r="G388" s="20">
        <v>6.9599999999999998E-5</v>
      </c>
    </row>
    <row r="389" spans="1:7" hidden="1" x14ac:dyDescent="0.35">
      <c r="A389" s="20" t="s">
        <v>16</v>
      </c>
      <c r="B389" s="21" t="s">
        <v>640</v>
      </c>
      <c r="C389" s="20">
        <v>2034</v>
      </c>
      <c r="D389" s="20">
        <v>0.32400000000000001</v>
      </c>
      <c r="E389" s="20">
        <v>2.4719999999999999E-4</v>
      </c>
      <c r="F389" s="20">
        <v>9.1999999999999998E-2</v>
      </c>
      <c r="G389" s="20">
        <v>6.9599999999999998E-5</v>
      </c>
    </row>
    <row r="390" spans="1:7" hidden="1" x14ac:dyDescent="0.35">
      <c r="A390" s="20" t="s">
        <v>16</v>
      </c>
      <c r="B390" s="21" t="s">
        <v>640</v>
      </c>
      <c r="C390" s="20">
        <v>2033</v>
      </c>
      <c r="D390" s="20">
        <v>0.32400000000000001</v>
      </c>
      <c r="E390" s="20">
        <v>2.4719999999999999E-4</v>
      </c>
      <c r="F390" s="20">
        <v>9.1999999999999998E-2</v>
      </c>
      <c r="G390" s="20">
        <v>6.9599999999999998E-5</v>
      </c>
    </row>
    <row r="391" spans="1:7" hidden="1" x14ac:dyDescent="0.35">
      <c r="A391" s="20" t="s">
        <v>16</v>
      </c>
      <c r="B391" s="21" t="s">
        <v>640</v>
      </c>
      <c r="C391" s="20">
        <v>2032</v>
      </c>
      <c r="D391" s="20">
        <v>0.32400000000000001</v>
      </c>
      <c r="E391" s="20">
        <v>2.4719999999999999E-4</v>
      </c>
      <c r="F391" s="20">
        <v>9.1999999999999998E-2</v>
      </c>
      <c r="G391" s="20">
        <v>6.9599999999999998E-5</v>
      </c>
    </row>
    <row r="392" spans="1:7" hidden="1" x14ac:dyDescent="0.35">
      <c r="A392" s="20" t="s">
        <v>16</v>
      </c>
      <c r="B392" s="21" t="s">
        <v>640</v>
      </c>
      <c r="C392" s="20">
        <v>2031</v>
      </c>
      <c r="D392" s="20">
        <v>0.32400000000000001</v>
      </c>
      <c r="E392" s="20">
        <v>2.4719999999999999E-4</v>
      </c>
      <c r="F392" s="20">
        <v>9.1999999999999998E-2</v>
      </c>
      <c r="G392" s="20">
        <v>6.9599999999999998E-5</v>
      </c>
    </row>
    <row r="393" spans="1:7" hidden="1" x14ac:dyDescent="0.35">
      <c r="A393" s="20" t="s">
        <v>16</v>
      </c>
      <c r="B393" s="21" t="s">
        <v>640</v>
      </c>
      <c r="C393" s="20">
        <v>2030</v>
      </c>
      <c r="D393" s="20">
        <v>0.32400000000000001</v>
      </c>
      <c r="E393" s="20">
        <v>2.4719999999999999E-4</v>
      </c>
      <c r="F393" s="20">
        <v>9.1999999999999998E-2</v>
      </c>
      <c r="G393" s="20">
        <v>6.9599999999999998E-5</v>
      </c>
    </row>
    <row r="394" spans="1:7" hidden="1" x14ac:dyDescent="0.35">
      <c r="A394" s="20" t="s">
        <v>16</v>
      </c>
      <c r="B394" s="21" t="s">
        <v>640</v>
      </c>
      <c r="C394" s="20">
        <v>2029</v>
      </c>
      <c r="D394" s="20">
        <v>0.32400000000000001</v>
      </c>
      <c r="E394" s="20">
        <v>2.4719999999999999E-4</v>
      </c>
      <c r="F394" s="20">
        <v>9.1999999999999998E-2</v>
      </c>
      <c r="G394" s="20">
        <v>6.9599999999999998E-5</v>
      </c>
    </row>
    <row r="395" spans="1:7" hidden="1" x14ac:dyDescent="0.35">
      <c r="A395" s="20" t="s">
        <v>16</v>
      </c>
      <c r="B395" s="21" t="s">
        <v>640</v>
      </c>
      <c r="C395" s="20">
        <v>2028</v>
      </c>
      <c r="D395" s="20">
        <v>0.32400000000000001</v>
      </c>
      <c r="E395" s="20">
        <v>2.4719999999999999E-4</v>
      </c>
      <c r="F395" s="20">
        <v>9.1999999999999998E-2</v>
      </c>
      <c r="G395" s="20">
        <v>6.9599999999999998E-5</v>
      </c>
    </row>
    <row r="396" spans="1:7" hidden="1" x14ac:dyDescent="0.35">
      <c r="A396" s="20" t="s">
        <v>16</v>
      </c>
      <c r="B396" s="21" t="s">
        <v>640</v>
      </c>
      <c r="C396" s="20">
        <v>2027</v>
      </c>
      <c r="D396" s="20">
        <v>0.32400000000000001</v>
      </c>
      <c r="E396" s="20">
        <v>2.4719999999999999E-4</v>
      </c>
      <c r="F396" s="20">
        <v>9.1999999999999998E-2</v>
      </c>
      <c r="G396" s="20">
        <v>6.9599999999999998E-5</v>
      </c>
    </row>
    <row r="397" spans="1:7" hidden="1" x14ac:dyDescent="0.35">
      <c r="A397" s="20" t="s">
        <v>16</v>
      </c>
      <c r="B397" s="21" t="s">
        <v>640</v>
      </c>
      <c r="C397" s="20">
        <v>2026</v>
      </c>
      <c r="D397" s="20">
        <v>0.32400000000000001</v>
      </c>
      <c r="E397" s="20">
        <v>2.4719999999999999E-4</v>
      </c>
      <c r="F397" s="20">
        <v>9.1999999999999998E-2</v>
      </c>
      <c r="G397" s="20">
        <v>6.9599999999999998E-5</v>
      </c>
    </row>
    <row r="398" spans="1:7" hidden="1" x14ac:dyDescent="0.35">
      <c r="A398" s="20" t="s">
        <v>16</v>
      </c>
      <c r="B398" s="21" t="s">
        <v>640</v>
      </c>
      <c r="C398" s="20">
        <v>2025</v>
      </c>
      <c r="D398" s="20">
        <v>0.32400000000000001</v>
      </c>
      <c r="E398" s="20">
        <v>2.4719999999999999E-4</v>
      </c>
      <c r="F398" s="20">
        <v>9.1999999999999998E-2</v>
      </c>
      <c r="G398" s="20">
        <v>6.9599999999999998E-5</v>
      </c>
    </row>
    <row r="399" spans="1:7" hidden="1" x14ac:dyDescent="0.35">
      <c r="A399" s="20" t="s">
        <v>16</v>
      </c>
      <c r="B399" s="21" t="s">
        <v>640</v>
      </c>
      <c r="C399" s="20">
        <v>2024</v>
      </c>
      <c r="D399" s="20">
        <v>0.32400000000000001</v>
      </c>
      <c r="E399" s="20">
        <v>2.4719999999999999E-4</v>
      </c>
      <c r="F399" s="20">
        <v>9.1999999999999998E-2</v>
      </c>
      <c r="G399" s="20">
        <v>6.9599999999999998E-5</v>
      </c>
    </row>
    <row r="400" spans="1:7" x14ac:dyDescent="0.35">
      <c r="A400" s="20" t="s">
        <v>16</v>
      </c>
      <c r="B400" s="21" t="s">
        <v>640</v>
      </c>
      <c r="C400" s="20">
        <v>2023</v>
      </c>
      <c r="D400" s="20">
        <v>0.32400000000000001</v>
      </c>
      <c r="E400" s="20">
        <v>2.4719999999999999E-4</v>
      </c>
      <c r="F400" s="20">
        <v>9.1999999999999998E-2</v>
      </c>
      <c r="G400" s="20">
        <v>6.9599999999999998E-5</v>
      </c>
    </row>
    <row r="401" spans="1:7" hidden="1" x14ac:dyDescent="0.35">
      <c r="A401" s="20" t="s">
        <v>16</v>
      </c>
      <c r="B401" s="21" t="s">
        <v>640</v>
      </c>
      <c r="C401" s="20">
        <v>2022</v>
      </c>
      <c r="D401" s="20">
        <v>0.32400000000000001</v>
      </c>
      <c r="E401" s="20">
        <v>2.4719999999999999E-4</v>
      </c>
      <c r="F401" s="20">
        <v>9.1999999999999998E-2</v>
      </c>
      <c r="G401" s="20">
        <v>6.9599999999999998E-5</v>
      </c>
    </row>
    <row r="402" spans="1:7" hidden="1" x14ac:dyDescent="0.35">
      <c r="A402" s="20" t="s">
        <v>16</v>
      </c>
      <c r="B402" s="21" t="s">
        <v>640</v>
      </c>
      <c r="C402" s="20">
        <v>2021</v>
      </c>
      <c r="D402" s="20">
        <v>0.32400000000000001</v>
      </c>
      <c r="E402" s="20">
        <v>2.4719999999999999E-4</v>
      </c>
      <c r="F402" s="20">
        <v>9.1999999999999998E-2</v>
      </c>
      <c r="G402" s="20">
        <v>6.9599999999999998E-5</v>
      </c>
    </row>
    <row r="403" spans="1:7" hidden="1" x14ac:dyDescent="0.35">
      <c r="A403" s="20" t="s">
        <v>16</v>
      </c>
      <c r="B403" s="21" t="s">
        <v>640</v>
      </c>
      <c r="C403" s="20">
        <v>2020</v>
      </c>
      <c r="D403" s="20">
        <v>0.32400000000000001</v>
      </c>
      <c r="E403" s="20">
        <v>2.4719999999999999E-4</v>
      </c>
      <c r="F403" s="20">
        <v>9.1999999999999998E-2</v>
      </c>
      <c r="G403" s="20">
        <v>6.9599999999999998E-5</v>
      </c>
    </row>
    <row r="404" spans="1:7" hidden="1" x14ac:dyDescent="0.35">
      <c r="A404" s="20" t="s">
        <v>16</v>
      </c>
      <c r="B404" s="21" t="s">
        <v>640</v>
      </c>
      <c r="C404" s="20">
        <v>2019</v>
      </c>
      <c r="D404" s="20">
        <v>0.32400000000000001</v>
      </c>
      <c r="E404" s="20">
        <v>2.4719999999999999E-4</v>
      </c>
      <c r="F404" s="20">
        <v>9.1999999999999998E-2</v>
      </c>
      <c r="G404" s="20">
        <v>6.9599999999999998E-5</v>
      </c>
    </row>
    <row r="405" spans="1:7" hidden="1" x14ac:dyDescent="0.35">
      <c r="A405" s="20" t="s">
        <v>16</v>
      </c>
      <c r="B405" s="21" t="s">
        <v>640</v>
      </c>
      <c r="C405" s="20">
        <v>2018</v>
      </c>
      <c r="D405" s="20">
        <v>0.32400000000000001</v>
      </c>
      <c r="E405" s="20">
        <v>2.4719999999999999E-4</v>
      </c>
      <c r="F405" s="20">
        <v>9.1999999999999998E-2</v>
      </c>
      <c r="G405" s="20">
        <v>6.9599999999999998E-5</v>
      </c>
    </row>
    <row r="406" spans="1:7" hidden="1" x14ac:dyDescent="0.35">
      <c r="A406" s="20" t="s">
        <v>16</v>
      </c>
      <c r="B406" s="21" t="s">
        <v>640</v>
      </c>
      <c r="C406" s="20">
        <v>2017</v>
      </c>
      <c r="D406" s="20">
        <v>0.32400000000000001</v>
      </c>
      <c r="E406" s="20">
        <v>2.4719999999999999E-4</v>
      </c>
      <c r="F406" s="20">
        <v>9.1999999999999998E-2</v>
      </c>
      <c r="G406" s="20">
        <v>6.9599999999999998E-5</v>
      </c>
    </row>
    <row r="407" spans="1:7" hidden="1" x14ac:dyDescent="0.35">
      <c r="A407" s="20" t="s">
        <v>16</v>
      </c>
      <c r="B407" s="21" t="s">
        <v>640</v>
      </c>
      <c r="C407" s="20">
        <v>2016</v>
      </c>
      <c r="D407" s="20">
        <v>0.32400000000000001</v>
      </c>
      <c r="E407" s="20">
        <v>2.4719999999999999E-4</v>
      </c>
      <c r="F407" s="20">
        <v>9.1999999999999998E-2</v>
      </c>
      <c r="G407" s="20">
        <v>6.9599999999999998E-5</v>
      </c>
    </row>
    <row r="408" spans="1:7" hidden="1" x14ac:dyDescent="0.35">
      <c r="A408" s="20" t="s">
        <v>16</v>
      </c>
      <c r="B408" s="21" t="s">
        <v>640</v>
      </c>
      <c r="C408" s="20">
        <v>2015</v>
      </c>
      <c r="D408" s="20">
        <v>0.32400000000000001</v>
      </c>
      <c r="E408" s="20">
        <v>2.4719999999999999E-4</v>
      </c>
      <c r="F408" s="20">
        <v>9.1999999999999998E-2</v>
      </c>
      <c r="G408" s="20">
        <v>6.9599999999999998E-5</v>
      </c>
    </row>
    <row r="409" spans="1:7" hidden="1" x14ac:dyDescent="0.35">
      <c r="A409" s="20" t="s">
        <v>16</v>
      </c>
      <c r="B409" s="21" t="s">
        <v>640</v>
      </c>
      <c r="C409" s="20">
        <v>2014</v>
      </c>
      <c r="D409" s="20">
        <v>0.32400000000000001</v>
      </c>
      <c r="E409" s="20">
        <v>2.4719999999999999E-4</v>
      </c>
      <c r="F409" s="20">
        <v>9.1999999999999998E-2</v>
      </c>
      <c r="G409" s="20">
        <v>6.9599999999999998E-5</v>
      </c>
    </row>
    <row r="410" spans="1:7" hidden="1" x14ac:dyDescent="0.35">
      <c r="A410" s="20" t="s">
        <v>16</v>
      </c>
      <c r="B410" s="21" t="s">
        <v>640</v>
      </c>
      <c r="C410" s="20">
        <v>2013</v>
      </c>
      <c r="D410" s="20">
        <v>0.32400000000000001</v>
      </c>
      <c r="E410" s="20">
        <v>2.4719999999999999E-4</v>
      </c>
      <c r="F410" s="20">
        <v>9.1999999999999998E-2</v>
      </c>
      <c r="G410" s="20">
        <v>6.9599999999999998E-5</v>
      </c>
    </row>
    <row r="411" spans="1:7" hidden="1" x14ac:dyDescent="0.35">
      <c r="A411" s="20" t="s">
        <v>16</v>
      </c>
      <c r="B411" s="21" t="s">
        <v>640</v>
      </c>
      <c r="C411" s="20">
        <v>2012</v>
      </c>
      <c r="D411" s="20">
        <v>0.32400000000000001</v>
      </c>
      <c r="E411" s="20">
        <v>2.4719999999999999E-4</v>
      </c>
      <c r="F411" s="20">
        <v>9.1999999999999998E-2</v>
      </c>
      <c r="G411" s="20">
        <v>6.9599999999999998E-5</v>
      </c>
    </row>
    <row r="412" spans="1:7" hidden="1" x14ac:dyDescent="0.35">
      <c r="A412" s="20" t="s">
        <v>16</v>
      </c>
      <c r="B412" s="21" t="s">
        <v>638</v>
      </c>
      <c r="C412" s="20">
        <v>2011</v>
      </c>
      <c r="D412" s="20">
        <v>2.66</v>
      </c>
      <c r="E412" s="20">
        <v>7.6000000000000004E-4</v>
      </c>
      <c r="F412" s="20">
        <v>2.0354000000000001</v>
      </c>
      <c r="G412" s="20">
        <v>5.4460000000000001E-4</v>
      </c>
    </row>
    <row r="413" spans="1:7" hidden="1" x14ac:dyDescent="0.35">
      <c r="A413" s="20" t="s">
        <v>16</v>
      </c>
      <c r="B413" s="21" t="s">
        <v>640</v>
      </c>
      <c r="C413" s="20">
        <v>2010</v>
      </c>
      <c r="D413" s="20">
        <v>0.32400000000000001</v>
      </c>
      <c r="E413" s="20">
        <v>2.4719999999999999E-4</v>
      </c>
      <c r="F413" s="20">
        <v>9.1999999999999998E-2</v>
      </c>
      <c r="G413" s="20">
        <v>6.9599999999999998E-5</v>
      </c>
    </row>
    <row r="414" spans="1:7" hidden="1" x14ac:dyDescent="0.35">
      <c r="A414" s="20" t="s">
        <v>16</v>
      </c>
      <c r="B414" s="21" t="s">
        <v>640</v>
      </c>
      <c r="C414" s="20">
        <v>2009</v>
      </c>
      <c r="D414" s="20">
        <v>0.32400000000000001</v>
      </c>
      <c r="E414" s="20">
        <v>2.4719999999999999E-4</v>
      </c>
      <c r="F414" s="20">
        <v>9.1999999999999998E-2</v>
      </c>
      <c r="G414" s="20">
        <v>6.9599999999999998E-5</v>
      </c>
    </row>
    <row r="415" spans="1:7" hidden="1" x14ac:dyDescent="0.35">
      <c r="A415" s="20" t="s">
        <v>16</v>
      </c>
      <c r="B415" s="21" t="s">
        <v>640</v>
      </c>
      <c r="C415" s="20">
        <v>2008</v>
      </c>
      <c r="D415" s="20">
        <v>0.32400000000000001</v>
      </c>
      <c r="E415" s="20">
        <v>2.4719999999999999E-4</v>
      </c>
      <c r="F415" s="20">
        <v>9.1999999999999998E-2</v>
      </c>
      <c r="G415" s="20">
        <v>6.9599999999999998E-5</v>
      </c>
    </row>
    <row r="416" spans="1:7" hidden="1" x14ac:dyDescent="0.35">
      <c r="A416" s="20" t="s">
        <v>16</v>
      </c>
      <c r="B416" s="21" t="s">
        <v>640</v>
      </c>
      <c r="C416" s="20">
        <v>2007</v>
      </c>
      <c r="D416" s="20">
        <v>0.32400000000000001</v>
      </c>
      <c r="E416" s="20">
        <v>2.4719999999999999E-4</v>
      </c>
      <c r="F416" s="20">
        <v>9.1999999999999998E-2</v>
      </c>
      <c r="G416" s="20">
        <v>6.9599999999999998E-5</v>
      </c>
    </row>
    <row r="417" spans="1:7" hidden="1" x14ac:dyDescent="0.35">
      <c r="A417" s="20" t="s">
        <v>16</v>
      </c>
      <c r="B417" s="21" t="s">
        <v>640</v>
      </c>
      <c r="C417" s="20">
        <v>2006</v>
      </c>
      <c r="D417" s="20">
        <v>0.71</v>
      </c>
      <c r="E417" s="20">
        <v>9.7100000000000002E-5</v>
      </c>
      <c r="F417" s="20">
        <v>1.33</v>
      </c>
      <c r="G417" s="20">
        <v>1.771E-4</v>
      </c>
    </row>
    <row r="418" spans="1:7" hidden="1" x14ac:dyDescent="0.35">
      <c r="A418" s="20" t="s">
        <v>16</v>
      </c>
      <c r="B418" s="21" t="s">
        <v>640</v>
      </c>
      <c r="C418" s="20">
        <v>2005</v>
      </c>
      <c r="D418" s="20">
        <v>0.71</v>
      </c>
      <c r="E418" s="20">
        <v>9.7100000000000002E-5</v>
      </c>
      <c r="F418" s="20">
        <v>1.33</v>
      </c>
      <c r="G418" s="20">
        <v>1.771E-4</v>
      </c>
    </row>
    <row r="419" spans="1:7" hidden="1" x14ac:dyDescent="0.35">
      <c r="A419" s="20" t="s">
        <v>16</v>
      </c>
      <c r="B419" s="21" t="s">
        <v>640</v>
      </c>
      <c r="C419" s="20">
        <v>2004</v>
      </c>
      <c r="D419" s="20">
        <v>0.71</v>
      </c>
      <c r="E419" s="20">
        <v>9.7100000000000002E-5</v>
      </c>
      <c r="F419" s="20">
        <v>1.33</v>
      </c>
      <c r="G419" s="20">
        <v>1.771E-4</v>
      </c>
    </row>
    <row r="420" spans="1:7" hidden="1" x14ac:dyDescent="0.35">
      <c r="A420" s="20" t="s">
        <v>16</v>
      </c>
      <c r="B420" s="21" t="s">
        <v>640</v>
      </c>
      <c r="C420" s="20">
        <v>2003</v>
      </c>
      <c r="D420" s="20">
        <v>1.62</v>
      </c>
      <c r="E420" s="20">
        <v>3.1599999999999998E-4</v>
      </c>
      <c r="F420" s="20">
        <v>4.5199999999999996</v>
      </c>
      <c r="G420" s="20">
        <v>4.0200000000000001E-4</v>
      </c>
    </row>
    <row r="421" spans="1:7" hidden="1" x14ac:dyDescent="0.35">
      <c r="A421" s="20" t="s">
        <v>16</v>
      </c>
      <c r="B421" s="21" t="s">
        <v>640</v>
      </c>
      <c r="C421" s="20">
        <v>2002</v>
      </c>
      <c r="D421" s="20">
        <v>2.34</v>
      </c>
      <c r="E421" s="20">
        <v>3.7399999999999998E-4</v>
      </c>
      <c r="F421" s="20">
        <v>5.52</v>
      </c>
      <c r="G421" s="20">
        <v>3.0800000000000001E-4</v>
      </c>
    </row>
    <row r="422" spans="1:7" hidden="1" x14ac:dyDescent="0.35">
      <c r="A422" s="20" t="s">
        <v>16</v>
      </c>
      <c r="B422" s="21" t="s">
        <v>640</v>
      </c>
      <c r="C422" s="20">
        <v>2001</v>
      </c>
      <c r="D422" s="20">
        <v>2.96</v>
      </c>
      <c r="E422" s="20">
        <v>3.48E-4</v>
      </c>
      <c r="F422" s="20">
        <v>6.91</v>
      </c>
      <c r="G422" s="20">
        <v>1.44E-4</v>
      </c>
    </row>
    <row r="423" spans="1:7" hidden="1" x14ac:dyDescent="0.35">
      <c r="A423" s="20" t="s">
        <v>16</v>
      </c>
      <c r="B423" s="21" t="s">
        <v>640</v>
      </c>
      <c r="C423" s="20">
        <v>2000</v>
      </c>
      <c r="D423" s="20">
        <v>3.76</v>
      </c>
      <c r="E423" s="20">
        <v>4.1199999999999999E-4</v>
      </c>
      <c r="F423" s="20">
        <v>8.01</v>
      </c>
      <c r="G423" s="20">
        <v>4.0599999999999998E-5</v>
      </c>
    </row>
    <row r="424" spans="1:7" hidden="1" x14ac:dyDescent="0.35">
      <c r="A424" s="20" t="s">
        <v>16</v>
      </c>
      <c r="B424" s="21" t="s">
        <v>640</v>
      </c>
      <c r="C424" s="20">
        <v>1999</v>
      </c>
      <c r="D424" s="20">
        <v>3.76</v>
      </c>
      <c r="E424" s="20">
        <v>4.1199999999999999E-4</v>
      </c>
      <c r="F424" s="20">
        <v>8.01</v>
      </c>
      <c r="G424" s="20">
        <v>4.0599999999999998E-5</v>
      </c>
    </row>
    <row r="425" spans="1:7" hidden="1" x14ac:dyDescent="0.35">
      <c r="A425" s="20" t="s">
        <v>16</v>
      </c>
      <c r="B425" s="21" t="s">
        <v>640</v>
      </c>
      <c r="C425" s="20">
        <v>1998</v>
      </c>
      <c r="D425" s="20">
        <v>3.76</v>
      </c>
      <c r="E425" s="20">
        <v>4.1199999999999999E-4</v>
      </c>
      <c r="F425" s="20">
        <v>8.01</v>
      </c>
      <c r="G425" s="20">
        <v>4.0599999999999998E-5</v>
      </c>
    </row>
    <row r="426" spans="1:7" hidden="1" x14ac:dyDescent="0.35">
      <c r="A426" s="20" t="s">
        <v>16</v>
      </c>
      <c r="B426" s="21" t="s">
        <v>640</v>
      </c>
      <c r="C426" s="20">
        <v>1997</v>
      </c>
      <c r="D426" s="20">
        <v>3.76</v>
      </c>
      <c r="E426" s="20">
        <v>4.1199999999999999E-4</v>
      </c>
      <c r="F426" s="20">
        <v>8.01</v>
      </c>
      <c r="G426" s="20">
        <v>4.0599999999999998E-5</v>
      </c>
    </row>
    <row r="427" spans="1:7" hidden="1" x14ac:dyDescent="0.35">
      <c r="A427" s="20" t="s">
        <v>16</v>
      </c>
      <c r="B427" s="21" t="s">
        <v>640</v>
      </c>
      <c r="C427" s="20">
        <v>1996</v>
      </c>
      <c r="D427" s="20">
        <v>3.76</v>
      </c>
      <c r="E427" s="20">
        <v>4.1199999999999999E-4</v>
      </c>
      <c r="F427" s="20">
        <v>8.01</v>
      </c>
      <c r="G427" s="20">
        <v>4.0599999999999998E-5</v>
      </c>
    </row>
    <row r="428" spans="1:7" hidden="1" x14ac:dyDescent="0.35">
      <c r="A428" s="20" t="s">
        <v>16</v>
      </c>
      <c r="B428" s="21" t="s">
        <v>640</v>
      </c>
      <c r="C428" s="20">
        <v>1995</v>
      </c>
      <c r="D428" s="20">
        <v>3.76</v>
      </c>
      <c r="E428" s="20">
        <v>4.1199999999999999E-4</v>
      </c>
      <c r="F428" s="20">
        <v>8.01</v>
      </c>
      <c r="G428" s="20">
        <v>4.0599999999999998E-5</v>
      </c>
    </row>
    <row r="429" spans="1:7" hidden="1" x14ac:dyDescent="0.35">
      <c r="A429" s="20" t="s">
        <v>16</v>
      </c>
      <c r="B429" s="21" t="s">
        <v>640</v>
      </c>
      <c r="C429" s="20">
        <v>1994</v>
      </c>
      <c r="D429" s="20">
        <v>3.76</v>
      </c>
      <c r="E429" s="20">
        <v>4.1199999999999999E-4</v>
      </c>
      <c r="F429" s="20">
        <v>8.01</v>
      </c>
      <c r="G429" s="20">
        <v>4.0599999999999998E-5</v>
      </c>
    </row>
    <row r="430" spans="1:7" hidden="1" x14ac:dyDescent="0.35">
      <c r="A430" s="20" t="s">
        <v>16</v>
      </c>
      <c r="B430" s="21" t="s">
        <v>640</v>
      </c>
      <c r="C430" s="20">
        <v>1993</v>
      </c>
      <c r="D430" s="20">
        <v>3.76</v>
      </c>
      <c r="E430" s="20">
        <v>4.1199999999999999E-4</v>
      </c>
      <c r="F430" s="20">
        <v>8.01</v>
      </c>
      <c r="G430" s="20">
        <v>4.0599999999999998E-5</v>
      </c>
    </row>
    <row r="431" spans="1:7" hidden="1" x14ac:dyDescent="0.35">
      <c r="A431" s="20" t="s">
        <v>16</v>
      </c>
      <c r="B431" s="21" t="s">
        <v>640</v>
      </c>
      <c r="C431" s="20">
        <v>1992</v>
      </c>
      <c r="D431" s="20">
        <v>3.76</v>
      </c>
      <c r="E431" s="20">
        <v>4.1199999999999999E-4</v>
      </c>
      <c r="F431" s="20">
        <v>8.01</v>
      </c>
      <c r="G431" s="20">
        <v>4.0599999999999998E-5</v>
      </c>
    </row>
    <row r="432" spans="1:7" hidden="1" x14ac:dyDescent="0.35">
      <c r="A432" s="20" t="s">
        <v>16</v>
      </c>
      <c r="B432" s="21" t="s">
        <v>640</v>
      </c>
      <c r="C432" s="20">
        <v>1991</v>
      </c>
      <c r="D432" s="20">
        <v>3.76</v>
      </c>
      <c r="E432" s="20">
        <v>4.1199999999999999E-4</v>
      </c>
      <c r="F432" s="20">
        <v>8.01</v>
      </c>
      <c r="G432" s="20">
        <v>4.0599999999999998E-5</v>
      </c>
    </row>
    <row r="433" spans="1:7" hidden="1" x14ac:dyDescent="0.35">
      <c r="A433" s="20" t="s">
        <v>16</v>
      </c>
      <c r="B433" s="21" t="s">
        <v>640</v>
      </c>
      <c r="C433" s="20">
        <v>1990</v>
      </c>
      <c r="D433" s="20">
        <v>3.76</v>
      </c>
      <c r="E433" s="20">
        <v>4.1199999999999999E-4</v>
      </c>
      <c r="F433" s="20">
        <v>8.01</v>
      </c>
      <c r="G433" s="20">
        <v>4.0599999999999998E-5</v>
      </c>
    </row>
    <row r="434" spans="1:7" hidden="1" x14ac:dyDescent="0.35">
      <c r="A434" s="20" t="s">
        <v>16</v>
      </c>
      <c r="B434" s="21" t="s">
        <v>640</v>
      </c>
      <c r="C434" s="20">
        <v>1989</v>
      </c>
      <c r="D434" s="20">
        <v>3.76</v>
      </c>
      <c r="E434" s="20">
        <v>4.1199999999999999E-4</v>
      </c>
      <c r="F434" s="20">
        <v>8.01</v>
      </c>
      <c r="G434" s="20">
        <v>4.0599999999999998E-5</v>
      </c>
    </row>
    <row r="435" spans="1:7" hidden="1" x14ac:dyDescent="0.35">
      <c r="A435" s="20" t="s">
        <v>16</v>
      </c>
      <c r="B435" s="21" t="s">
        <v>640</v>
      </c>
      <c r="C435" s="20">
        <v>1988</v>
      </c>
      <c r="D435" s="20">
        <v>3.76</v>
      </c>
      <c r="E435" s="20">
        <v>4.1199999999999999E-4</v>
      </c>
      <c r="F435" s="20">
        <v>8.01</v>
      </c>
      <c r="G435" s="20">
        <v>4.0599999999999998E-5</v>
      </c>
    </row>
    <row r="436" spans="1:7" hidden="1" x14ac:dyDescent="0.35">
      <c r="A436" s="20" t="s">
        <v>16</v>
      </c>
      <c r="B436" s="21" t="s">
        <v>640</v>
      </c>
      <c r="C436" s="20">
        <v>1987</v>
      </c>
      <c r="D436" s="20">
        <v>3.76</v>
      </c>
      <c r="E436" s="20">
        <v>4.1199999999999999E-4</v>
      </c>
      <c r="F436" s="20">
        <v>8.01</v>
      </c>
      <c r="G436" s="20">
        <v>4.0599999999999998E-5</v>
      </c>
    </row>
    <row r="437" spans="1:7" hidden="1" x14ac:dyDescent="0.35">
      <c r="A437" s="20" t="s">
        <v>16</v>
      </c>
      <c r="B437" s="21" t="s">
        <v>640</v>
      </c>
      <c r="C437" s="20">
        <v>1986</v>
      </c>
      <c r="D437" s="20">
        <v>3.76</v>
      </c>
      <c r="E437" s="20">
        <v>4.1199999999999999E-4</v>
      </c>
      <c r="F437" s="20">
        <v>8.01</v>
      </c>
      <c r="G437" s="20">
        <v>4.0599999999999998E-5</v>
      </c>
    </row>
    <row r="438" spans="1:7" hidden="1" x14ac:dyDescent="0.35">
      <c r="A438" s="20" t="s">
        <v>16</v>
      </c>
      <c r="B438" s="21" t="s">
        <v>640</v>
      </c>
      <c r="C438" s="20">
        <v>1985</v>
      </c>
      <c r="D438" s="20">
        <v>3.76</v>
      </c>
      <c r="E438" s="20">
        <v>4.1199999999999999E-4</v>
      </c>
      <c r="F438" s="20">
        <v>8.01</v>
      </c>
      <c r="G438" s="20">
        <v>4.0599999999999998E-5</v>
      </c>
    </row>
    <row r="439" spans="1:7" hidden="1" x14ac:dyDescent="0.35">
      <c r="A439" s="20" t="s">
        <v>16</v>
      </c>
      <c r="B439" s="21" t="s">
        <v>640</v>
      </c>
      <c r="C439" s="20">
        <v>1984</v>
      </c>
      <c r="D439" s="20">
        <v>3.76</v>
      </c>
      <c r="E439" s="20">
        <v>4.1199999999999999E-4</v>
      </c>
      <c r="F439" s="20">
        <v>8.01</v>
      </c>
      <c r="G439" s="20">
        <v>4.0599999999999998E-5</v>
      </c>
    </row>
    <row r="440" spans="1:7" hidden="1" x14ac:dyDescent="0.35">
      <c r="A440" s="20" t="s">
        <v>16</v>
      </c>
      <c r="B440" s="21" t="s">
        <v>640</v>
      </c>
      <c r="C440" s="20">
        <v>1983</v>
      </c>
      <c r="D440" s="20">
        <v>3.76</v>
      </c>
      <c r="E440" s="20">
        <v>4.1199999999999999E-4</v>
      </c>
      <c r="F440" s="20">
        <v>8.01</v>
      </c>
      <c r="G440" s="20">
        <v>4.0599999999999998E-5</v>
      </c>
    </row>
    <row r="441" spans="1:7" hidden="1" x14ac:dyDescent="0.35">
      <c r="A441" s="20" t="s">
        <v>16</v>
      </c>
      <c r="B441" s="21" t="s">
        <v>640</v>
      </c>
      <c r="C441" s="20">
        <v>1982</v>
      </c>
      <c r="D441" s="20">
        <v>3.76</v>
      </c>
      <c r="E441" s="20">
        <v>4.1199999999999999E-4</v>
      </c>
      <c r="F441" s="20">
        <v>8.01</v>
      </c>
      <c r="G441" s="20">
        <v>4.0599999999999998E-5</v>
      </c>
    </row>
    <row r="442" spans="1:7" hidden="1" x14ac:dyDescent="0.35">
      <c r="A442" s="20" t="s">
        <v>16</v>
      </c>
      <c r="B442" s="21" t="s">
        <v>640</v>
      </c>
      <c r="C442" s="20">
        <v>1981</v>
      </c>
      <c r="D442" s="20">
        <v>3.76</v>
      </c>
      <c r="E442" s="20">
        <v>4.1199999999999999E-4</v>
      </c>
      <c r="F442" s="20">
        <v>8.01</v>
      </c>
      <c r="G442" s="20">
        <v>4.0599999999999998E-5</v>
      </c>
    </row>
    <row r="443" spans="1:7" hidden="1" x14ac:dyDescent="0.35">
      <c r="A443" s="20" t="s">
        <v>16</v>
      </c>
      <c r="B443" s="21" t="s">
        <v>640</v>
      </c>
      <c r="C443" s="20">
        <v>1980</v>
      </c>
      <c r="D443" s="20">
        <v>3.76</v>
      </c>
      <c r="E443" s="20">
        <v>4.1199999999999999E-4</v>
      </c>
      <c r="F443" s="20">
        <v>8.01</v>
      </c>
      <c r="G443" s="20">
        <v>4.0599999999999998E-5</v>
      </c>
    </row>
    <row r="444" spans="1:7" hidden="1" x14ac:dyDescent="0.35">
      <c r="A444" s="20" t="s">
        <v>16</v>
      </c>
      <c r="B444" s="21" t="s">
        <v>640</v>
      </c>
      <c r="C444" s="20">
        <v>1979</v>
      </c>
      <c r="D444" s="20">
        <v>3.76</v>
      </c>
      <c r="E444" s="20">
        <v>4.1199999999999999E-4</v>
      </c>
      <c r="F444" s="20">
        <v>8.01</v>
      </c>
      <c r="G444" s="20">
        <v>4.0599999999999998E-5</v>
      </c>
    </row>
    <row r="445" spans="1:7" hidden="1" x14ac:dyDescent="0.35">
      <c r="A445" s="20" t="s">
        <v>16</v>
      </c>
      <c r="B445" s="21" t="s">
        <v>640</v>
      </c>
      <c r="C445" s="20">
        <v>1978</v>
      </c>
      <c r="D445" s="20">
        <v>3.76</v>
      </c>
      <c r="E445" s="20">
        <v>4.1199999999999999E-4</v>
      </c>
      <c r="F445" s="20">
        <v>8.01</v>
      </c>
      <c r="G445" s="20">
        <v>4.0599999999999998E-5</v>
      </c>
    </row>
    <row r="446" spans="1:7" hidden="1" x14ac:dyDescent="0.35">
      <c r="A446" s="20" t="s">
        <v>16</v>
      </c>
      <c r="B446" s="21" t="s">
        <v>640</v>
      </c>
      <c r="C446" s="20">
        <v>1977</v>
      </c>
      <c r="D446" s="20">
        <v>3.76</v>
      </c>
      <c r="E446" s="20">
        <v>4.1199999999999999E-4</v>
      </c>
      <c r="F446" s="20">
        <v>8.01</v>
      </c>
      <c r="G446" s="20">
        <v>4.0599999999999998E-5</v>
      </c>
    </row>
    <row r="447" spans="1:7" hidden="1" x14ac:dyDescent="0.35">
      <c r="A447" s="20" t="s">
        <v>16</v>
      </c>
      <c r="B447" s="21" t="s">
        <v>640</v>
      </c>
      <c r="C447" s="20">
        <v>1976</v>
      </c>
      <c r="D447" s="20">
        <v>3.76</v>
      </c>
      <c r="E447" s="20">
        <v>4.1199999999999999E-4</v>
      </c>
      <c r="F447" s="20">
        <v>8.01</v>
      </c>
      <c r="G447" s="20">
        <v>4.0599999999999998E-5</v>
      </c>
    </row>
    <row r="448" spans="1:7" hidden="1" x14ac:dyDescent="0.35">
      <c r="A448" s="20" t="s">
        <v>16</v>
      </c>
      <c r="B448" s="21" t="s">
        <v>640</v>
      </c>
      <c r="C448" s="20">
        <v>1975</v>
      </c>
      <c r="D448" s="20">
        <v>3.76</v>
      </c>
      <c r="E448" s="20">
        <v>4.1199999999999999E-4</v>
      </c>
      <c r="F448" s="20">
        <v>8.01</v>
      </c>
      <c r="G448" s="20">
        <v>4.0599999999999998E-5</v>
      </c>
    </row>
    <row r="449" spans="1:7" hidden="1" x14ac:dyDescent="0.35">
      <c r="A449" s="20" t="s">
        <v>16</v>
      </c>
      <c r="B449" s="21" t="s">
        <v>640</v>
      </c>
      <c r="C449" s="20">
        <v>1974</v>
      </c>
      <c r="D449" s="20">
        <v>3.76</v>
      </c>
      <c r="E449" s="20">
        <v>4.1199999999999999E-4</v>
      </c>
      <c r="F449" s="20">
        <v>8.01</v>
      </c>
      <c r="G449" s="20">
        <v>4.0599999999999998E-5</v>
      </c>
    </row>
    <row r="450" spans="1:7" hidden="1" x14ac:dyDescent="0.35">
      <c r="A450" s="20" t="s">
        <v>16</v>
      </c>
      <c r="B450" s="21" t="s">
        <v>640</v>
      </c>
      <c r="C450" s="20">
        <v>1973</v>
      </c>
      <c r="D450" s="20">
        <v>3.76</v>
      </c>
      <c r="E450" s="20">
        <v>4.1199999999999999E-4</v>
      </c>
      <c r="F450" s="20">
        <v>8.01</v>
      </c>
      <c r="G450" s="20">
        <v>4.0599999999999998E-5</v>
      </c>
    </row>
    <row r="451" spans="1:7" hidden="1" x14ac:dyDescent="0.35">
      <c r="A451" s="20" t="s">
        <v>16</v>
      </c>
      <c r="B451" s="21" t="s">
        <v>640</v>
      </c>
      <c r="C451" s="20">
        <v>1972</v>
      </c>
      <c r="D451" s="20">
        <v>3.76</v>
      </c>
      <c r="E451" s="20">
        <v>4.1199999999999999E-4</v>
      </c>
      <c r="F451" s="20">
        <v>8.01</v>
      </c>
      <c r="G451" s="20">
        <v>4.0599999999999998E-5</v>
      </c>
    </row>
    <row r="452" spans="1:7" hidden="1" x14ac:dyDescent="0.35">
      <c r="A452" s="20" t="s">
        <v>16</v>
      </c>
      <c r="B452" s="21" t="s">
        <v>640</v>
      </c>
      <c r="C452" s="20">
        <v>1971</v>
      </c>
      <c r="D452" s="20">
        <v>3.76</v>
      </c>
      <c r="E452" s="20">
        <v>4.1199999999999999E-4</v>
      </c>
      <c r="F452" s="20">
        <v>8.01</v>
      </c>
      <c r="G452" s="20">
        <v>4.0599999999999998E-5</v>
      </c>
    </row>
    <row r="453" spans="1:7" hidden="1" x14ac:dyDescent="0.35">
      <c r="A453" s="20" t="s">
        <v>16</v>
      </c>
      <c r="B453" s="21" t="s">
        <v>640</v>
      </c>
      <c r="C453" s="20">
        <v>1970</v>
      </c>
      <c r="D453" s="20">
        <v>3.76</v>
      </c>
      <c r="E453" s="20">
        <v>4.1199999999999999E-4</v>
      </c>
      <c r="F453" s="20">
        <v>8.01</v>
      </c>
      <c r="G453" s="20">
        <v>4.0599999999999998E-5</v>
      </c>
    </row>
    <row r="454" spans="1:7" hidden="1" x14ac:dyDescent="0.35">
      <c r="A454" s="20" t="s">
        <v>16</v>
      </c>
      <c r="B454" s="21" t="s">
        <v>640</v>
      </c>
      <c r="C454" s="20">
        <v>1969</v>
      </c>
      <c r="D454" s="20">
        <v>3.76</v>
      </c>
      <c r="E454" s="20">
        <v>4.1199999999999999E-4</v>
      </c>
      <c r="F454" s="20">
        <v>8.01</v>
      </c>
      <c r="G454" s="20">
        <v>4.0599999999999998E-5</v>
      </c>
    </row>
    <row r="455" spans="1:7" hidden="1" x14ac:dyDescent="0.35">
      <c r="A455" s="20" t="s">
        <v>16</v>
      </c>
      <c r="B455" s="21" t="s">
        <v>640</v>
      </c>
      <c r="C455" s="20">
        <v>1968</v>
      </c>
      <c r="D455" s="20">
        <v>3.76</v>
      </c>
      <c r="E455" s="20">
        <v>4.1199999999999999E-4</v>
      </c>
      <c r="F455" s="20">
        <v>8.01</v>
      </c>
      <c r="G455" s="20">
        <v>4.0599999999999998E-5</v>
      </c>
    </row>
    <row r="456" spans="1:7" hidden="1" x14ac:dyDescent="0.35">
      <c r="A456" s="20" t="s">
        <v>16</v>
      </c>
      <c r="B456" s="21" t="s">
        <v>640</v>
      </c>
      <c r="C456" s="20">
        <v>1967</v>
      </c>
      <c r="D456" s="20">
        <v>3.76</v>
      </c>
      <c r="E456" s="20">
        <v>4.1199999999999999E-4</v>
      </c>
      <c r="F456" s="20">
        <v>8.01</v>
      </c>
      <c r="G456" s="20">
        <v>4.0599999999999998E-5</v>
      </c>
    </row>
    <row r="457" spans="1:7" hidden="1" x14ac:dyDescent="0.35">
      <c r="A457" s="20" t="s">
        <v>16</v>
      </c>
      <c r="B457" s="21" t="s">
        <v>640</v>
      </c>
      <c r="C457" s="20">
        <v>1966</v>
      </c>
      <c r="D457" s="20">
        <v>3.76</v>
      </c>
      <c r="E457" s="20">
        <v>4.1199999999999999E-4</v>
      </c>
      <c r="F457" s="20">
        <v>8.01</v>
      </c>
      <c r="G457" s="20">
        <v>4.0599999999999998E-5</v>
      </c>
    </row>
    <row r="458" spans="1:7" hidden="1" x14ac:dyDescent="0.35">
      <c r="A458" s="20" t="s">
        <v>16</v>
      </c>
      <c r="B458" s="21" t="s">
        <v>640</v>
      </c>
      <c r="C458" s="20">
        <v>1965</v>
      </c>
      <c r="D458" s="20">
        <v>3.76</v>
      </c>
      <c r="E458" s="20">
        <v>4.1199999999999999E-4</v>
      </c>
      <c r="F458" s="20">
        <v>8.01</v>
      </c>
      <c r="G458" s="20">
        <v>4.0599999999999998E-5</v>
      </c>
    </row>
    <row r="459" spans="1:7" hidden="1" x14ac:dyDescent="0.35">
      <c r="A459" s="20" t="s">
        <v>16</v>
      </c>
      <c r="B459" s="21" t="s">
        <v>640</v>
      </c>
      <c r="C459" s="20">
        <v>1964</v>
      </c>
      <c r="D459" s="20">
        <v>3.76</v>
      </c>
      <c r="E459" s="20">
        <v>4.1199999999999999E-4</v>
      </c>
      <c r="F459" s="20">
        <v>8.01</v>
      </c>
      <c r="G459" s="20">
        <v>4.0599999999999998E-5</v>
      </c>
    </row>
    <row r="460" spans="1:7" hidden="1" x14ac:dyDescent="0.35">
      <c r="A460" s="20" t="s">
        <v>16</v>
      </c>
      <c r="B460" s="21" t="s">
        <v>640</v>
      </c>
      <c r="C460" s="20">
        <v>1963</v>
      </c>
      <c r="D460" s="20">
        <v>3.76</v>
      </c>
      <c r="E460" s="20">
        <v>4.1199999999999999E-4</v>
      </c>
      <c r="F460" s="20">
        <v>8.01</v>
      </c>
      <c r="G460" s="20">
        <v>4.0599999999999998E-5</v>
      </c>
    </row>
    <row r="461" spans="1:7" hidden="1" x14ac:dyDescent="0.35">
      <c r="A461" s="20" t="s">
        <v>16</v>
      </c>
      <c r="B461" s="21" t="s">
        <v>640</v>
      </c>
      <c r="C461" s="20">
        <v>1962</v>
      </c>
      <c r="D461" s="20">
        <v>3.76</v>
      </c>
      <c r="E461" s="20">
        <v>4.1199999999999999E-4</v>
      </c>
      <c r="F461" s="20">
        <v>8.01</v>
      </c>
      <c r="G461" s="20">
        <v>4.0599999999999998E-5</v>
      </c>
    </row>
    <row r="462" spans="1:7" hidden="1" x14ac:dyDescent="0.35">
      <c r="A462" s="20" t="s">
        <v>16</v>
      </c>
      <c r="B462" s="21" t="s">
        <v>640</v>
      </c>
      <c r="C462" s="20">
        <v>1961</v>
      </c>
      <c r="D462" s="20">
        <v>3.76</v>
      </c>
      <c r="E462" s="20">
        <v>4.1199999999999999E-4</v>
      </c>
      <c r="F462" s="20">
        <v>8.01</v>
      </c>
      <c r="G462" s="20">
        <v>4.0599999999999998E-5</v>
      </c>
    </row>
    <row r="463" spans="1:7" hidden="1" x14ac:dyDescent="0.35">
      <c r="A463" s="20" t="s">
        <v>16</v>
      </c>
      <c r="B463" s="21" t="s">
        <v>640</v>
      </c>
      <c r="C463" s="20">
        <v>1960</v>
      </c>
      <c r="D463" s="20">
        <v>3.76</v>
      </c>
      <c r="E463" s="20">
        <v>4.1199999999999999E-4</v>
      </c>
      <c r="F463" s="20">
        <v>8.01</v>
      </c>
      <c r="G463" s="20">
        <v>4.0599999999999998E-5</v>
      </c>
    </row>
    <row r="464" spans="1:7" hidden="1" x14ac:dyDescent="0.35">
      <c r="A464" s="20" t="s">
        <v>16</v>
      </c>
      <c r="B464" s="21" t="s">
        <v>640</v>
      </c>
      <c r="C464" s="20">
        <v>1959</v>
      </c>
      <c r="D464" s="20">
        <v>3.76</v>
      </c>
      <c r="E464" s="20">
        <v>4.1199999999999999E-4</v>
      </c>
      <c r="F464" s="20">
        <v>8.01</v>
      </c>
      <c r="G464" s="20">
        <v>4.0599999999999998E-5</v>
      </c>
    </row>
    <row r="465" spans="1:7" hidden="1" x14ac:dyDescent="0.35">
      <c r="A465" s="20" t="s">
        <v>16</v>
      </c>
      <c r="B465" s="21" t="s">
        <v>640</v>
      </c>
      <c r="C465" s="20">
        <v>1958</v>
      </c>
      <c r="D465" s="20">
        <v>3.76</v>
      </c>
      <c r="E465" s="20">
        <v>4.1199999999999999E-4</v>
      </c>
      <c r="F465" s="20">
        <v>8.01</v>
      </c>
      <c r="G465" s="20">
        <v>4.0599999999999998E-5</v>
      </c>
    </row>
    <row r="466" spans="1:7" hidden="1" x14ac:dyDescent="0.35">
      <c r="A466" s="20" t="s">
        <v>16</v>
      </c>
      <c r="B466" s="21" t="s">
        <v>640</v>
      </c>
      <c r="C466" s="20">
        <v>1957</v>
      </c>
      <c r="D466" s="20">
        <v>3.76</v>
      </c>
      <c r="E466" s="20">
        <v>4.1199999999999999E-4</v>
      </c>
      <c r="F466" s="20">
        <v>8.01</v>
      </c>
      <c r="G466" s="20">
        <v>4.0599999999999998E-5</v>
      </c>
    </row>
    <row r="467" spans="1:7" hidden="1" x14ac:dyDescent="0.35">
      <c r="A467" s="20" t="s">
        <v>16</v>
      </c>
      <c r="B467" s="21" t="s">
        <v>640</v>
      </c>
      <c r="C467" s="20">
        <v>1956</v>
      </c>
      <c r="D467" s="20">
        <v>3.76</v>
      </c>
      <c r="E467" s="20">
        <v>4.1199999999999999E-4</v>
      </c>
      <c r="F467" s="20">
        <v>8.01</v>
      </c>
      <c r="G467" s="20">
        <v>4.0599999999999998E-5</v>
      </c>
    </row>
    <row r="468" spans="1:7" hidden="1" x14ac:dyDescent="0.35">
      <c r="A468" s="20" t="s">
        <v>16</v>
      </c>
      <c r="B468" s="21" t="s">
        <v>640</v>
      </c>
      <c r="C468" s="20">
        <v>1955</v>
      </c>
      <c r="D468" s="20">
        <v>3.76</v>
      </c>
      <c r="E468" s="20">
        <v>4.1199999999999999E-4</v>
      </c>
      <c r="F468" s="20">
        <v>8.01</v>
      </c>
      <c r="G468" s="20">
        <v>4.0599999999999998E-5</v>
      </c>
    </row>
    <row r="469" spans="1:7" hidden="1" x14ac:dyDescent="0.35">
      <c r="A469" s="20" t="s">
        <v>16</v>
      </c>
      <c r="B469" s="21" t="s">
        <v>640</v>
      </c>
      <c r="C469" s="20">
        <v>1954</v>
      </c>
      <c r="D469" s="20">
        <v>3.76</v>
      </c>
      <c r="E469" s="20">
        <v>4.1199999999999999E-4</v>
      </c>
      <c r="F469" s="20">
        <v>8.01</v>
      </c>
      <c r="G469" s="20">
        <v>4.0599999999999998E-5</v>
      </c>
    </row>
    <row r="470" spans="1:7" hidden="1" x14ac:dyDescent="0.35">
      <c r="A470" s="20" t="s">
        <v>16</v>
      </c>
      <c r="B470" s="21" t="s">
        <v>640</v>
      </c>
      <c r="C470" s="20">
        <v>1953</v>
      </c>
      <c r="D470" s="20">
        <v>3.76</v>
      </c>
      <c r="E470" s="20">
        <v>4.1199999999999999E-4</v>
      </c>
      <c r="F470" s="20">
        <v>8.01</v>
      </c>
      <c r="G470" s="20">
        <v>4.0599999999999998E-5</v>
      </c>
    </row>
    <row r="471" spans="1:7" hidden="1" x14ac:dyDescent="0.35">
      <c r="A471" s="20" t="s">
        <v>16</v>
      </c>
      <c r="B471" s="21" t="s">
        <v>640</v>
      </c>
      <c r="C471" s="20">
        <v>1952</v>
      </c>
      <c r="D471" s="20">
        <v>3.76</v>
      </c>
      <c r="E471" s="20">
        <v>4.1199999999999999E-4</v>
      </c>
      <c r="F471" s="20">
        <v>8.01</v>
      </c>
      <c r="G471" s="20">
        <v>4.0599999999999998E-5</v>
      </c>
    </row>
    <row r="472" spans="1:7" hidden="1" x14ac:dyDescent="0.35">
      <c r="A472" s="20" t="s">
        <v>16</v>
      </c>
      <c r="B472" s="21" t="s">
        <v>640</v>
      </c>
      <c r="C472" s="20">
        <v>1951</v>
      </c>
      <c r="D472" s="20">
        <v>3.76</v>
      </c>
      <c r="E472" s="20">
        <v>4.1199999999999999E-4</v>
      </c>
      <c r="F472" s="20">
        <v>8.01</v>
      </c>
      <c r="G472" s="20">
        <v>4.0599999999999998E-5</v>
      </c>
    </row>
    <row r="473" spans="1:7" hidden="1" x14ac:dyDescent="0.35">
      <c r="A473" s="20" t="s">
        <v>16</v>
      </c>
      <c r="B473" s="21" t="s">
        <v>640</v>
      </c>
      <c r="C473" s="20">
        <v>1950</v>
      </c>
      <c r="D473" s="20">
        <v>3.76</v>
      </c>
      <c r="E473" s="20">
        <v>4.1199999999999999E-4</v>
      </c>
      <c r="F473" s="20">
        <v>8.01</v>
      </c>
      <c r="G473" s="20">
        <v>4.0599999999999998E-5</v>
      </c>
    </row>
    <row r="474" spans="1:7" hidden="1" x14ac:dyDescent="0.35">
      <c r="A474" s="20" t="s">
        <v>16</v>
      </c>
      <c r="B474" s="21" t="s">
        <v>640</v>
      </c>
      <c r="C474" s="20">
        <v>1949</v>
      </c>
      <c r="D474" s="20">
        <v>3.76</v>
      </c>
      <c r="E474" s="20">
        <v>4.1199999999999999E-4</v>
      </c>
      <c r="F474" s="20">
        <v>8.01</v>
      </c>
      <c r="G474" s="20">
        <v>4.0599999999999998E-5</v>
      </c>
    </row>
    <row r="475" spans="1:7" hidden="1" x14ac:dyDescent="0.35">
      <c r="A475" s="20" t="s">
        <v>16</v>
      </c>
      <c r="B475" s="21" t="s">
        <v>640</v>
      </c>
      <c r="C475" s="20">
        <v>1948</v>
      </c>
      <c r="D475" s="20">
        <v>3.76</v>
      </c>
      <c r="E475" s="20">
        <v>4.1199999999999999E-4</v>
      </c>
      <c r="F475" s="20">
        <v>8.01</v>
      </c>
      <c r="G475" s="20">
        <v>4.0599999999999998E-5</v>
      </c>
    </row>
    <row r="476" spans="1:7" hidden="1" x14ac:dyDescent="0.35">
      <c r="A476" s="20" t="s">
        <v>16</v>
      </c>
      <c r="B476" s="21" t="s">
        <v>640</v>
      </c>
      <c r="C476" s="20">
        <v>1947</v>
      </c>
      <c r="D476" s="20">
        <v>3.76</v>
      </c>
      <c r="E476" s="20">
        <v>4.1199999999999999E-4</v>
      </c>
      <c r="F476" s="20">
        <v>8.01</v>
      </c>
      <c r="G476" s="20">
        <v>4.0599999999999998E-5</v>
      </c>
    </row>
    <row r="477" spans="1:7" hidden="1" x14ac:dyDescent="0.35">
      <c r="A477" s="20" t="s">
        <v>16</v>
      </c>
      <c r="B477" s="21" t="s">
        <v>640</v>
      </c>
      <c r="C477" s="20">
        <v>1946</v>
      </c>
      <c r="D477" s="20">
        <v>3.76</v>
      </c>
      <c r="E477" s="20">
        <v>4.1199999999999999E-4</v>
      </c>
      <c r="F477" s="20">
        <v>8.01</v>
      </c>
      <c r="G477" s="20">
        <v>4.0599999999999998E-5</v>
      </c>
    </row>
    <row r="478" spans="1:7" hidden="1" x14ac:dyDescent="0.35">
      <c r="A478" s="20" t="s">
        <v>16</v>
      </c>
      <c r="B478" s="21" t="s">
        <v>640</v>
      </c>
      <c r="C478" s="20">
        <v>1945</v>
      </c>
      <c r="D478" s="20">
        <v>3.76</v>
      </c>
      <c r="E478" s="20">
        <v>4.1199999999999999E-4</v>
      </c>
      <c r="F478" s="20">
        <v>8.01</v>
      </c>
      <c r="G478" s="20">
        <v>4.0599999999999998E-5</v>
      </c>
    </row>
    <row r="479" spans="1:7" hidden="1" x14ac:dyDescent="0.35">
      <c r="A479" s="20" t="s">
        <v>16</v>
      </c>
      <c r="B479" s="21" t="s">
        <v>640</v>
      </c>
      <c r="C479" s="20">
        <v>1944</v>
      </c>
      <c r="D479" s="20">
        <v>3.76</v>
      </c>
      <c r="E479" s="20">
        <v>4.1199999999999999E-4</v>
      </c>
      <c r="F479" s="20">
        <v>8.01</v>
      </c>
      <c r="G479" s="20">
        <v>4.0599999999999998E-5</v>
      </c>
    </row>
    <row r="480" spans="1:7" hidden="1" x14ac:dyDescent="0.35">
      <c r="A480" s="20" t="s">
        <v>16</v>
      </c>
      <c r="B480" s="21" t="s">
        <v>640</v>
      </c>
      <c r="C480" s="20">
        <v>1943</v>
      </c>
      <c r="D480" s="20">
        <v>3.76</v>
      </c>
      <c r="E480" s="20">
        <v>4.1199999999999999E-4</v>
      </c>
      <c r="F480" s="20">
        <v>8.01</v>
      </c>
      <c r="G480" s="20">
        <v>4.0599999999999998E-5</v>
      </c>
    </row>
    <row r="481" spans="1:7" hidden="1" x14ac:dyDescent="0.35">
      <c r="A481" s="20" t="s">
        <v>16</v>
      </c>
      <c r="B481" s="21" t="s">
        <v>640</v>
      </c>
      <c r="C481" s="20">
        <v>1942</v>
      </c>
      <c r="D481" s="20">
        <v>3.76</v>
      </c>
      <c r="E481" s="20">
        <v>4.1199999999999999E-4</v>
      </c>
      <c r="F481" s="20">
        <v>8.01</v>
      </c>
      <c r="G481" s="20">
        <v>4.0599999999999998E-5</v>
      </c>
    </row>
    <row r="482" spans="1:7" hidden="1" x14ac:dyDescent="0.35">
      <c r="A482" s="20" t="s">
        <v>16</v>
      </c>
      <c r="B482" s="21" t="s">
        <v>640</v>
      </c>
      <c r="C482" s="20">
        <v>1941</v>
      </c>
      <c r="D482" s="20">
        <v>3.76</v>
      </c>
      <c r="E482" s="20">
        <v>4.1199999999999999E-4</v>
      </c>
      <c r="F482" s="20">
        <v>8.01</v>
      </c>
      <c r="G482" s="20">
        <v>4.0599999999999998E-5</v>
      </c>
    </row>
    <row r="483" spans="1:7" hidden="1" x14ac:dyDescent="0.35">
      <c r="A483" s="20" t="s">
        <v>16</v>
      </c>
      <c r="B483" s="21" t="s">
        <v>640</v>
      </c>
      <c r="C483" s="20">
        <v>1940</v>
      </c>
      <c r="D483" s="20">
        <v>3.76</v>
      </c>
      <c r="E483" s="20">
        <v>4.1199999999999999E-4</v>
      </c>
      <c r="F483" s="20">
        <v>8.01</v>
      </c>
      <c r="G483" s="20">
        <v>4.0599999999999998E-5</v>
      </c>
    </row>
    <row r="484" spans="1:7" hidden="1" x14ac:dyDescent="0.35">
      <c r="A484" s="20" t="s">
        <v>16</v>
      </c>
      <c r="B484" s="21" t="s">
        <v>640</v>
      </c>
      <c r="C484" s="20">
        <v>1939</v>
      </c>
      <c r="D484" s="20">
        <v>3.76</v>
      </c>
      <c r="E484" s="20">
        <v>4.1199999999999999E-4</v>
      </c>
      <c r="F484" s="20">
        <v>8.01</v>
      </c>
      <c r="G484" s="20">
        <v>4.0599999999999998E-5</v>
      </c>
    </row>
    <row r="485" spans="1:7" hidden="1" x14ac:dyDescent="0.35">
      <c r="A485" s="20" t="s">
        <v>16</v>
      </c>
      <c r="B485" s="21" t="s">
        <v>640</v>
      </c>
      <c r="C485" s="20">
        <v>1938</v>
      </c>
      <c r="D485" s="20">
        <v>3.76</v>
      </c>
      <c r="E485" s="20">
        <v>4.1199999999999999E-4</v>
      </c>
      <c r="F485" s="20">
        <v>8.01</v>
      </c>
      <c r="G485" s="20">
        <v>4.0599999999999998E-5</v>
      </c>
    </row>
    <row r="486" spans="1:7" hidden="1" x14ac:dyDescent="0.35">
      <c r="A486" s="20" t="s">
        <v>16</v>
      </c>
      <c r="B486" s="21" t="s">
        <v>640</v>
      </c>
      <c r="C486" s="20">
        <v>1937</v>
      </c>
      <c r="D486" s="20">
        <v>3.76</v>
      </c>
      <c r="E486" s="20">
        <v>4.1199999999999999E-4</v>
      </c>
      <c r="F486" s="20">
        <v>8.01</v>
      </c>
      <c r="G486" s="20">
        <v>4.0599999999999998E-5</v>
      </c>
    </row>
    <row r="487" spans="1:7" hidden="1" x14ac:dyDescent="0.35">
      <c r="A487" s="20" t="s">
        <v>16</v>
      </c>
      <c r="B487" s="21" t="s">
        <v>640</v>
      </c>
      <c r="C487" s="20">
        <v>1936</v>
      </c>
      <c r="D487" s="20">
        <v>3.76</v>
      </c>
      <c r="E487" s="20">
        <v>4.1199999999999999E-4</v>
      </c>
      <c r="F487" s="20">
        <v>8.01</v>
      </c>
      <c r="G487" s="20">
        <v>4.0599999999999998E-5</v>
      </c>
    </row>
    <row r="488" spans="1:7" hidden="1" x14ac:dyDescent="0.35">
      <c r="A488" s="20" t="s">
        <v>16</v>
      </c>
      <c r="B488" s="21" t="s">
        <v>640</v>
      </c>
      <c r="C488" s="20">
        <v>1935</v>
      </c>
      <c r="D488" s="20">
        <v>3.76</v>
      </c>
      <c r="E488" s="20">
        <v>4.1199999999999999E-4</v>
      </c>
      <c r="F488" s="20">
        <v>8.01</v>
      </c>
      <c r="G488" s="20">
        <v>4.0599999999999998E-5</v>
      </c>
    </row>
    <row r="489" spans="1:7" hidden="1" x14ac:dyDescent="0.35">
      <c r="A489" s="20" t="s">
        <v>16</v>
      </c>
      <c r="B489" s="21" t="s">
        <v>640</v>
      </c>
      <c r="C489" s="20">
        <v>1934</v>
      </c>
      <c r="D489" s="20">
        <v>3.76</v>
      </c>
      <c r="E489" s="20">
        <v>4.1199999999999999E-4</v>
      </c>
      <c r="F489" s="20">
        <v>8.01</v>
      </c>
      <c r="G489" s="20">
        <v>4.0599999999999998E-5</v>
      </c>
    </row>
    <row r="490" spans="1:7" hidden="1" x14ac:dyDescent="0.35">
      <c r="A490" s="20" t="s">
        <v>16</v>
      </c>
      <c r="B490" s="21" t="s">
        <v>640</v>
      </c>
      <c r="C490" s="20">
        <v>1933</v>
      </c>
      <c r="D490" s="20">
        <v>3.76</v>
      </c>
      <c r="E490" s="20">
        <v>4.1199999999999999E-4</v>
      </c>
      <c r="F490" s="20">
        <v>8.01</v>
      </c>
      <c r="G490" s="20">
        <v>4.0599999999999998E-5</v>
      </c>
    </row>
    <row r="491" spans="1:7" hidden="1" x14ac:dyDescent="0.35">
      <c r="A491" s="20" t="s">
        <v>16</v>
      </c>
      <c r="B491" s="21" t="s">
        <v>640</v>
      </c>
      <c r="C491" s="20">
        <v>1932</v>
      </c>
      <c r="D491" s="20">
        <v>3.76</v>
      </c>
      <c r="E491" s="20">
        <v>4.1199999999999999E-4</v>
      </c>
      <c r="F491" s="20">
        <v>8.01</v>
      </c>
      <c r="G491" s="20">
        <v>4.0599999999999998E-5</v>
      </c>
    </row>
    <row r="492" spans="1:7" hidden="1" x14ac:dyDescent="0.35">
      <c r="A492" s="20" t="s">
        <v>16</v>
      </c>
      <c r="B492" s="21" t="s">
        <v>640</v>
      </c>
      <c r="C492" s="20">
        <v>1931</v>
      </c>
      <c r="D492" s="20">
        <v>3.76</v>
      </c>
      <c r="E492" s="20">
        <v>4.1199999999999999E-4</v>
      </c>
      <c r="F492" s="20">
        <v>8.01</v>
      </c>
      <c r="G492" s="20">
        <v>4.0599999999999998E-5</v>
      </c>
    </row>
    <row r="493" spans="1:7" hidden="1" x14ac:dyDescent="0.35">
      <c r="A493" s="20" t="s">
        <v>16</v>
      </c>
      <c r="B493" s="21" t="s">
        <v>640</v>
      </c>
      <c r="C493" s="20">
        <v>1930</v>
      </c>
      <c r="D493" s="20">
        <v>3.76</v>
      </c>
      <c r="E493" s="20">
        <v>4.1199999999999999E-4</v>
      </c>
      <c r="F493" s="20">
        <v>8.01</v>
      </c>
      <c r="G493" s="20">
        <v>4.0599999999999998E-5</v>
      </c>
    </row>
    <row r="494" spans="1:7" hidden="1" x14ac:dyDescent="0.35">
      <c r="A494" s="20" t="s">
        <v>16</v>
      </c>
      <c r="B494" s="21" t="s">
        <v>640</v>
      </c>
      <c r="C494" s="20">
        <v>1929</v>
      </c>
      <c r="D494" s="20">
        <v>3.76</v>
      </c>
      <c r="E494" s="20">
        <v>4.1199999999999999E-4</v>
      </c>
      <c r="F494" s="20">
        <v>8.01</v>
      </c>
      <c r="G494" s="20">
        <v>4.0599999999999998E-5</v>
      </c>
    </row>
    <row r="495" spans="1:7" hidden="1" x14ac:dyDescent="0.35">
      <c r="A495" s="20" t="s">
        <v>16</v>
      </c>
      <c r="B495" s="21" t="s">
        <v>640</v>
      </c>
      <c r="C495" s="20">
        <v>1928</v>
      </c>
      <c r="D495" s="20">
        <v>3.76</v>
      </c>
      <c r="E495" s="20">
        <v>4.1199999999999999E-4</v>
      </c>
      <c r="F495" s="20">
        <v>8.01</v>
      </c>
      <c r="G495" s="20">
        <v>4.0599999999999998E-5</v>
      </c>
    </row>
    <row r="496" spans="1:7" hidden="1" x14ac:dyDescent="0.35">
      <c r="A496" s="20" t="s">
        <v>16</v>
      </c>
      <c r="B496" s="21">
        <v>75</v>
      </c>
      <c r="C496" s="20">
        <v>2050</v>
      </c>
      <c r="D496" s="20">
        <v>1.2999999999999999E-2</v>
      </c>
      <c r="E496" s="20">
        <v>6.6879999999999997E-5</v>
      </c>
      <c r="F496" s="20">
        <v>0.01</v>
      </c>
      <c r="G496" s="20">
        <v>4.7720000000000004E-5</v>
      </c>
    </row>
    <row r="497" spans="1:7" hidden="1" x14ac:dyDescent="0.35">
      <c r="A497" s="20" t="s">
        <v>16</v>
      </c>
      <c r="B497" s="21">
        <v>75</v>
      </c>
      <c r="C497" s="20">
        <v>2049</v>
      </c>
      <c r="D497" s="20">
        <v>1.2999999999999999E-2</v>
      </c>
      <c r="E497" s="20">
        <v>6.6879999999999997E-5</v>
      </c>
      <c r="F497" s="20">
        <v>0.01</v>
      </c>
      <c r="G497" s="20">
        <v>4.7720000000000004E-5</v>
      </c>
    </row>
    <row r="498" spans="1:7" hidden="1" x14ac:dyDescent="0.35">
      <c r="A498" s="20" t="s">
        <v>16</v>
      </c>
      <c r="B498" s="21">
        <v>75</v>
      </c>
      <c r="C498" s="20">
        <v>2048</v>
      </c>
      <c r="D498" s="20">
        <v>1.2999999999999999E-2</v>
      </c>
      <c r="E498" s="20">
        <v>6.6879999999999997E-5</v>
      </c>
      <c r="F498" s="20">
        <v>0.01</v>
      </c>
      <c r="G498" s="20">
        <v>4.7720000000000004E-5</v>
      </c>
    </row>
    <row r="499" spans="1:7" hidden="1" x14ac:dyDescent="0.35">
      <c r="A499" s="20" t="s">
        <v>16</v>
      </c>
      <c r="B499" s="21">
        <v>75</v>
      </c>
      <c r="C499" s="20">
        <v>2047</v>
      </c>
      <c r="D499" s="20">
        <v>1.2999999999999999E-2</v>
      </c>
      <c r="E499" s="20">
        <v>6.6879999999999997E-5</v>
      </c>
      <c r="F499" s="20">
        <v>0.01</v>
      </c>
      <c r="G499" s="20">
        <v>4.7720000000000004E-5</v>
      </c>
    </row>
    <row r="500" spans="1:7" hidden="1" x14ac:dyDescent="0.35">
      <c r="A500" s="20" t="s">
        <v>16</v>
      </c>
      <c r="B500" s="21">
        <v>75</v>
      </c>
      <c r="C500" s="20">
        <v>2046</v>
      </c>
      <c r="D500" s="20">
        <v>1.2999999999999999E-2</v>
      </c>
      <c r="E500" s="20">
        <v>6.6879999999999997E-5</v>
      </c>
      <c r="F500" s="20">
        <v>0.01</v>
      </c>
      <c r="G500" s="20">
        <v>4.7720000000000004E-5</v>
      </c>
    </row>
    <row r="501" spans="1:7" hidden="1" x14ac:dyDescent="0.35">
      <c r="A501" s="20" t="s">
        <v>16</v>
      </c>
      <c r="B501" s="21">
        <v>75</v>
      </c>
      <c r="C501" s="20">
        <v>2045</v>
      </c>
      <c r="D501" s="20">
        <v>1.2999999999999999E-2</v>
      </c>
      <c r="E501" s="20">
        <v>6.6879999999999997E-5</v>
      </c>
      <c r="F501" s="20">
        <v>0.01</v>
      </c>
      <c r="G501" s="20">
        <v>4.7720000000000004E-5</v>
      </c>
    </row>
    <row r="502" spans="1:7" hidden="1" x14ac:dyDescent="0.35">
      <c r="A502" s="20" t="s">
        <v>16</v>
      </c>
      <c r="B502" s="21">
        <v>75</v>
      </c>
      <c r="C502" s="20">
        <v>2044</v>
      </c>
      <c r="D502" s="20">
        <v>1.2999999999999999E-2</v>
      </c>
      <c r="E502" s="20">
        <v>6.6879999999999997E-5</v>
      </c>
      <c r="F502" s="20">
        <v>0.01</v>
      </c>
      <c r="G502" s="20">
        <v>4.7720000000000004E-5</v>
      </c>
    </row>
    <row r="503" spans="1:7" hidden="1" x14ac:dyDescent="0.35">
      <c r="A503" s="20" t="s">
        <v>16</v>
      </c>
      <c r="B503" s="21">
        <v>75</v>
      </c>
      <c r="C503" s="20">
        <v>2043</v>
      </c>
      <c r="D503" s="20">
        <v>1.2999999999999999E-2</v>
      </c>
      <c r="E503" s="20">
        <v>6.6879999999999997E-5</v>
      </c>
      <c r="F503" s="20">
        <v>0.01</v>
      </c>
      <c r="G503" s="20">
        <v>4.7720000000000004E-5</v>
      </c>
    </row>
    <row r="504" spans="1:7" hidden="1" x14ac:dyDescent="0.35">
      <c r="A504" s="20" t="s">
        <v>16</v>
      </c>
      <c r="B504" s="21">
        <v>75</v>
      </c>
      <c r="C504" s="20">
        <v>2042</v>
      </c>
      <c r="D504" s="20">
        <v>1.2999999999999999E-2</v>
      </c>
      <c r="E504" s="20">
        <v>6.6879999999999997E-5</v>
      </c>
      <c r="F504" s="20">
        <v>0.01</v>
      </c>
      <c r="G504" s="20">
        <v>4.7720000000000004E-5</v>
      </c>
    </row>
    <row r="505" spans="1:7" hidden="1" x14ac:dyDescent="0.35">
      <c r="A505" s="20" t="s">
        <v>16</v>
      </c>
      <c r="B505" s="21">
        <v>75</v>
      </c>
      <c r="C505" s="20">
        <v>2041</v>
      </c>
      <c r="D505" s="20">
        <v>1.2999999999999999E-2</v>
      </c>
      <c r="E505" s="20">
        <v>6.6879999999999997E-5</v>
      </c>
      <c r="F505" s="20">
        <v>0.01</v>
      </c>
      <c r="G505" s="20">
        <v>4.7720000000000004E-5</v>
      </c>
    </row>
    <row r="506" spans="1:7" hidden="1" x14ac:dyDescent="0.35">
      <c r="A506" s="20" t="s">
        <v>16</v>
      </c>
      <c r="B506" s="21">
        <v>75</v>
      </c>
      <c r="C506" s="20">
        <v>2040</v>
      </c>
      <c r="D506" s="20">
        <v>1.2999999999999999E-2</v>
      </c>
      <c r="E506" s="20">
        <v>6.6879999999999997E-5</v>
      </c>
      <c r="F506" s="20">
        <v>0.01</v>
      </c>
      <c r="G506" s="20">
        <v>4.7720000000000004E-5</v>
      </c>
    </row>
    <row r="507" spans="1:7" hidden="1" x14ac:dyDescent="0.35">
      <c r="A507" s="20" t="s">
        <v>16</v>
      </c>
      <c r="B507" s="21">
        <v>75</v>
      </c>
      <c r="C507" s="20">
        <v>2039</v>
      </c>
      <c r="D507" s="20">
        <v>1.2999999999999999E-2</v>
      </c>
      <c r="E507" s="20">
        <v>6.6879999999999997E-5</v>
      </c>
      <c r="F507" s="20">
        <v>0.01</v>
      </c>
      <c r="G507" s="20">
        <v>4.7720000000000004E-5</v>
      </c>
    </row>
    <row r="508" spans="1:7" hidden="1" x14ac:dyDescent="0.35">
      <c r="A508" s="20" t="s">
        <v>16</v>
      </c>
      <c r="B508" s="21">
        <v>75</v>
      </c>
      <c r="C508" s="20">
        <v>2038</v>
      </c>
      <c r="D508" s="20">
        <v>1.2999999999999999E-2</v>
      </c>
      <c r="E508" s="20">
        <v>6.6879999999999997E-5</v>
      </c>
      <c r="F508" s="20">
        <v>0.01</v>
      </c>
      <c r="G508" s="20">
        <v>4.7720000000000004E-5</v>
      </c>
    </row>
    <row r="509" spans="1:7" hidden="1" x14ac:dyDescent="0.35">
      <c r="A509" s="20" t="s">
        <v>16</v>
      </c>
      <c r="B509" s="21">
        <v>75</v>
      </c>
      <c r="C509" s="20">
        <v>2037</v>
      </c>
      <c r="D509" s="20">
        <v>1.2999999999999999E-2</v>
      </c>
      <c r="E509" s="20">
        <v>6.6879999999999997E-5</v>
      </c>
      <c r="F509" s="20">
        <v>0.01</v>
      </c>
      <c r="G509" s="20">
        <v>4.7720000000000004E-5</v>
      </c>
    </row>
    <row r="510" spans="1:7" hidden="1" x14ac:dyDescent="0.35">
      <c r="A510" s="20" t="s">
        <v>16</v>
      </c>
      <c r="B510" s="21">
        <v>75</v>
      </c>
      <c r="C510" s="20">
        <v>2036</v>
      </c>
      <c r="D510" s="20">
        <v>1.2999999999999999E-2</v>
      </c>
      <c r="E510" s="20">
        <v>6.6879999999999997E-5</v>
      </c>
      <c r="F510" s="20">
        <v>0.01</v>
      </c>
      <c r="G510" s="20">
        <v>4.7720000000000004E-5</v>
      </c>
    </row>
    <row r="511" spans="1:7" hidden="1" x14ac:dyDescent="0.35">
      <c r="A511" s="20" t="s">
        <v>16</v>
      </c>
      <c r="B511" s="21">
        <v>75</v>
      </c>
      <c r="C511" s="20">
        <v>2035</v>
      </c>
      <c r="D511" s="20">
        <v>1.2999999999999999E-2</v>
      </c>
      <c r="E511" s="20">
        <v>6.6879999999999997E-5</v>
      </c>
      <c r="F511" s="20">
        <v>0.01</v>
      </c>
      <c r="G511" s="20">
        <v>4.7720000000000004E-5</v>
      </c>
    </row>
    <row r="512" spans="1:7" hidden="1" x14ac:dyDescent="0.35">
      <c r="A512" s="20" t="s">
        <v>16</v>
      </c>
      <c r="B512" s="21">
        <v>75</v>
      </c>
      <c r="C512" s="20">
        <v>2034</v>
      </c>
      <c r="D512" s="20">
        <v>1.2999999999999999E-2</v>
      </c>
      <c r="E512" s="20">
        <v>6.6879999999999997E-5</v>
      </c>
      <c r="F512" s="20">
        <v>0.01</v>
      </c>
      <c r="G512" s="20">
        <v>4.7720000000000004E-5</v>
      </c>
    </row>
    <row r="513" spans="1:7" hidden="1" x14ac:dyDescent="0.35">
      <c r="A513" s="20" t="s">
        <v>16</v>
      </c>
      <c r="B513" s="21">
        <v>75</v>
      </c>
      <c r="C513" s="20">
        <v>2033</v>
      </c>
      <c r="D513" s="20">
        <v>1.2999999999999999E-2</v>
      </c>
      <c r="E513" s="20">
        <v>6.6879999999999997E-5</v>
      </c>
      <c r="F513" s="20">
        <v>0.01</v>
      </c>
      <c r="G513" s="20">
        <v>4.7720000000000004E-5</v>
      </c>
    </row>
    <row r="514" spans="1:7" hidden="1" x14ac:dyDescent="0.35">
      <c r="A514" s="20" t="s">
        <v>16</v>
      </c>
      <c r="B514" s="21">
        <v>75</v>
      </c>
      <c r="C514" s="20">
        <v>2032</v>
      </c>
      <c r="D514" s="20">
        <v>1.2999999999999999E-2</v>
      </c>
      <c r="E514" s="20">
        <v>6.6879999999999997E-5</v>
      </c>
      <c r="F514" s="20">
        <v>0.01</v>
      </c>
      <c r="G514" s="20">
        <v>4.7720000000000004E-5</v>
      </c>
    </row>
    <row r="515" spans="1:7" hidden="1" x14ac:dyDescent="0.35">
      <c r="A515" s="20" t="s">
        <v>16</v>
      </c>
      <c r="B515" s="21">
        <v>75</v>
      </c>
      <c r="C515" s="20">
        <v>2031</v>
      </c>
      <c r="D515" s="20">
        <v>1.2999999999999999E-2</v>
      </c>
      <c r="E515" s="20">
        <v>6.6879999999999997E-5</v>
      </c>
      <c r="F515" s="20">
        <v>0.01</v>
      </c>
      <c r="G515" s="20">
        <v>4.7720000000000004E-5</v>
      </c>
    </row>
    <row r="516" spans="1:7" hidden="1" x14ac:dyDescent="0.35">
      <c r="A516" s="20" t="s">
        <v>16</v>
      </c>
      <c r="B516" s="21">
        <v>75</v>
      </c>
      <c r="C516" s="20">
        <v>2030</v>
      </c>
      <c r="D516" s="20">
        <v>1.2999999999999999E-2</v>
      </c>
      <c r="E516" s="20">
        <v>6.6879999999999997E-5</v>
      </c>
      <c r="F516" s="20">
        <v>0.01</v>
      </c>
      <c r="G516" s="20">
        <v>4.7720000000000004E-5</v>
      </c>
    </row>
    <row r="517" spans="1:7" hidden="1" x14ac:dyDescent="0.35">
      <c r="A517" s="20" t="s">
        <v>16</v>
      </c>
      <c r="B517" s="21">
        <v>75</v>
      </c>
      <c r="C517" s="20">
        <v>2029</v>
      </c>
      <c r="D517" s="20">
        <v>1.2999999999999999E-2</v>
      </c>
      <c r="E517" s="20">
        <v>6.6879999999999997E-5</v>
      </c>
      <c r="F517" s="20">
        <v>0.01</v>
      </c>
      <c r="G517" s="20">
        <v>4.7720000000000004E-5</v>
      </c>
    </row>
    <row r="518" spans="1:7" hidden="1" x14ac:dyDescent="0.35">
      <c r="A518" s="20" t="s">
        <v>16</v>
      </c>
      <c r="B518" s="21">
        <v>75</v>
      </c>
      <c r="C518" s="20">
        <v>2028</v>
      </c>
      <c r="D518" s="20">
        <v>1.2999999999999999E-2</v>
      </c>
      <c r="E518" s="20">
        <v>6.6879999999999997E-5</v>
      </c>
      <c r="F518" s="20">
        <v>0.01</v>
      </c>
      <c r="G518" s="20">
        <v>4.7720000000000004E-5</v>
      </c>
    </row>
    <row r="519" spans="1:7" hidden="1" x14ac:dyDescent="0.35">
      <c r="A519" s="20" t="s">
        <v>16</v>
      </c>
      <c r="B519" s="21">
        <v>75</v>
      </c>
      <c r="C519" s="20">
        <v>2027</v>
      </c>
      <c r="D519" s="20">
        <v>1.2999999999999999E-2</v>
      </c>
      <c r="E519" s="20">
        <v>6.6879999999999997E-5</v>
      </c>
      <c r="F519" s="20">
        <v>0.01</v>
      </c>
      <c r="G519" s="20">
        <v>4.7720000000000004E-5</v>
      </c>
    </row>
    <row r="520" spans="1:7" hidden="1" x14ac:dyDescent="0.35">
      <c r="A520" s="20" t="s">
        <v>16</v>
      </c>
      <c r="B520" s="21">
        <v>75</v>
      </c>
      <c r="C520" s="20">
        <v>2026</v>
      </c>
      <c r="D520" s="20">
        <v>1.2999999999999999E-2</v>
      </c>
      <c r="E520" s="20">
        <v>6.6879999999999997E-5</v>
      </c>
      <c r="F520" s="20">
        <v>0.01</v>
      </c>
      <c r="G520" s="20">
        <v>4.7720000000000004E-5</v>
      </c>
    </row>
    <row r="521" spans="1:7" hidden="1" x14ac:dyDescent="0.35">
      <c r="A521" s="20" t="s">
        <v>16</v>
      </c>
      <c r="B521" s="21">
        <v>75</v>
      </c>
      <c r="C521" s="20">
        <v>2025</v>
      </c>
      <c r="D521" s="20">
        <v>1.2999999999999999E-2</v>
      </c>
      <c r="E521" s="20">
        <v>6.6879999999999997E-5</v>
      </c>
      <c r="F521" s="20">
        <v>0.01</v>
      </c>
      <c r="G521" s="20">
        <v>4.7720000000000004E-5</v>
      </c>
    </row>
    <row r="522" spans="1:7" hidden="1" x14ac:dyDescent="0.35">
      <c r="A522" s="20" t="s">
        <v>16</v>
      </c>
      <c r="B522" s="21">
        <v>75</v>
      </c>
      <c r="C522" s="20">
        <v>2024</v>
      </c>
      <c r="D522" s="20">
        <v>1.2999999999999999E-2</v>
      </c>
      <c r="E522" s="20">
        <v>6.6879999999999997E-5</v>
      </c>
      <c r="F522" s="20">
        <v>0.01</v>
      </c>
      <c r="G522" s="20">
        <v>4.7720000000000004E-5</v>
      </c>
    </row>
    <row r="523" spans="1:7" x14ac:dyDescent="0.35">
      <c r="A523" s="20" t="s">
        <v>16</v>
      </c>
      <c r="B523" s="21">
        <v>75</v>
      </c>
      <c r="C523" s="20">
        <v>2023</v>
      </c>
      <c r="D523" s="20">
        <v>1.2999999999999999E-2</v>
      </c>
      <c r="E523" s="20">
        <v>6.6879999999999997E-5</v>
      </c>
      <c r="F523" s="20">
        <v>0.01</v>
      </c>
      <c r="G523" s="20">
        <v>4.7720000000000004E-5</v>
      </c>
    </row>
    <row r="524" spans="1:7" hidden="1" x14ac:dyDescent="0.35">
      <c r="A524" s="20" t="s">
        <v>16</v>
      </c>
      <c r="B524" s="21">
        <v>75</v>
      </c>
      <c r="C524" s="20">
        <v>2022</v>
      </c>
      <c r="D524" s="20">
        <v>1.2999999999999999E-2</v>
      </c>
      <c r="E524" s="20">
        <v>6.6879999999999997E-5</v>
      </c>
      <c r="F524" s="20">
        <v>0.01</v>
      </c>
      <c r="G524" s="20">
        <v>4.7720000000000004E-5</v>
      </c>
    </row>
    <row r="525" spans="1:7" hidden="1" x14ac:dyDescent="0.35">
      <c r="A525" s="20" t="s">
        <v>16</v>
      </c>
      <c r="B525" s="21">
        <v>75</v>
      </c>
      <c r="C525" s="20">
        <v>2021</v>
      </c>
      <c r="D525" s="20">
        <v>1.2999999999999999E-2</v>
      </c>
      <c r="E525" s="20">
        <v>6.6879999999999997E-5</v>
      </c>
      <c r="F525" s="20">
        <v>0.01</v>
      </c>
      <c r="G525" s="20">
        <v>4.7720000000000004E-5</v>
      </c>
    </row>
    <row r="526" spans="1:7" hidden="1" x14ac:dyDescent="0.35">
      <c r="A526" s="20" t="s">
        <v>16</v>
      </c>
      <c r="B526" s="21">
        <v>75</v>
      </c>
      <c r="C526" s="20">
        <v>2020</v>
      </c>
      <c r="D526" s="20">
        <v>1.2999999999999999E-2</v>
      </c>
      <c r="E526" s="20">
        <v>6.6879999999999997E-5</v>
      </c>
      <c r="F526" s="20">
        <v>0.01</v>
      </c>
      <c r="G526" s="20">
        <v>4.7720000000000004E-5</v>
      </c>
    </row>
    <row r="527" spans="1:7" hidden="1" x14ac:dyDescent="0.35">
      <c r="A527" s="20" t="s">
        <v>16</v>
      </c>
      <c r="B527" s="21">
        <v>75</v>
      </c>
      <c r="C527" s="20">
        <v>2019</v>
      </c>
      <c r="D527" s="20">
        <v>1.2999999999999999E-2</v>
      </c>
      <c r="E527" s="20">
        <v>6.6879999999999997E-5</v>
      </c>
      <c r="F527" s="20">
        <v>0.01</v>
      </c>
      <c r="G527" s="20">
        <v>4.7720000000000004E-5</v>
      </c>
    </row>
    <row r="528" spans="1:7" hidden="1" x14ac:dyDescent="0.35">
      <c r="A528" s="20" t="s">
        <v>16</v>
      </c>
      <c r="B528" s="21">
        <v>75</v>
      </c>
      <c r="C528" s="20">
        <v>2018</v>
      </c>
      <c r="D528" s="20">
        <v>1.2999999999999999E-2</v>
      </c>
      <c r="E528" s="20">
        <v>6.6879999999999997E-5</v>
      </c>
      <c r="F528" s="20">
        <v>0.01</v>
      </c>
      <c r="G528" s="20">
        <v>4.7720000000000004E-5</v>
      </c>
    </row>
    <row r="529" spans="1:7" hidden="1" x14ac:dyDescent="0.35">
      <c r="A529" s="20" t="s">
        <v>16</v>
      </c>
      <c r="B529" s="21">
        <v>75</v>
      </c>
      <c r="C529" s="20">
        <v>2017</v>
      </c>
      <c r="D529" s="20">
        <v>1.2999999999999999E-2</v>
      </c>
      <c r="E529" s="20">
        <v>6.6879999999999997E-5</v>
      </c>
      <c r="F529" s="20">
        <v>0.01</v>
      </c>
      <c r="G529" s="20">
        <v>4.7720000000000004E-5</v>
      </c>
    </row>
    <row r="530" spans="1:7" hidden="1" x14ac:dyDescent="0.35">
      <c r="A530" s="20" t="s">
        <v>16</v>
      </c>
      <c r="B530" s="21">
        <v>75</v>
      </c>
      <c r="C530" s="20">
        <v>2016</v>
      </c>
      <c r="D530" s="20">
        <v>1.2999999999999999E-2</v>
      </c>
      <c r="E530" s="20">
        <v>6.6879999999999997E-5</v>
      </c>
      <c r="F530" s="20">
        <v>0.01</v>
      </c>
      <c r="G530" s="20">
        <v>4.7720000000000004E-5</v>
      </c>
    </row>
    <row r="531" spans="1:7" hidden="1" x14ac:dyDescent="0.35">
      <c r="A531" s="20" t="s">
        <v>16</v>
      </c>
      <c r="B531" s="21">
        <v>75</v>
      </c>
      <c r="C531" s="20">
        <v>2015</v>
      </c>
      <c r="D531" s="20">
        <v>1.2999999999999999E-2</v>
      </c>
      <c r="E531" s="20">
        <v>6.6879999999999997E-5</v>
      </c>
      <c r="F531" s="20">
        <v>0.01</v>
      </c>
      <c r="G531" s="20">
        <v>4.7720000000000004E-5</v>
      </c>
    </row>
    <row r="532" spans="1:7" hidden="1" x14ac:dyDescent="0.35">
      <c r="A532" s="20" t="s">
        <v>16</v>
      </c>
      <c r="B532" s="21">
        <v>75</v>
      </c>
      <c r="C532" s="20">
        <v>2014</v>
      </c>
      <c r="D532" s="20">
        <v>1.2999999999999999E-2</v>
      </c>
      <c r="E532" s="20">
        <v>6.6879999999999997E-5</v>
      </c>
      <c r="F532" s="20">
        <v>0.01</v>
      </c>
      <c r="G532" s="20">
        <v>4.7720000000000004E-5</v>
      </c>
    </row>
    <row r="533" spans="1:7" hidden="1" x14ac:dyDescent="0.35">
      <c r="A533" s="20" t="s">
        <v>16</v>
      </c>
      <c r="B533" s="21">
        <v>75</v>
      </c>
      <c r="C533" s="20">
        <v>2013</v>
      </c>
      <c r="D533" s="20">
        <v>1.2999999999999999E-2</v>
      </c>
      <c r="E533" s="20">
        <v>6.6879999999999997E-5</v>
      </c>
      <c r="F533" s="20">
        <v>0.01</v>
      </c>
      <c r="G533" s="20">
        <v>4.7720000000000004E-5</v>
      </c>
    </row>
    <row r="534" spans="1:7" hidden="1" x14ac:dyDescent="0.35">
      <c r="A534" s="20" t="s">
        <v>16</v>
      </c>
      <c r="B534" s="21">
        <v>75</v>
      </c>
      <c r="C534" s="20">
        <v>2012</v>
      </c>
      <c r="D534" s="20">
        <v>1.2999999999999999E-2</v>
      </c>
      <c r="E534" s="20">
        <v>6.6879999999999997E-5</v>
      </c>
      <c r="F534" s="20">
        <v>0.01</v>
      </c>
      <c r="G534" s="20">
        <v>4.7720000000000004E-5</v>
      </c>
    </row>
    <row r="535" spans="1:7" hidden="1" x14ac:dyDescent="0.35">
      <c r="A535" s="20" t="s">
        <v>16</v>
      </c>
      <c r="B535" s="21">
        <v>75</v>
      </c>
      <c r="C535" s="20">
        <v>2010</v>
      </c>
      <c r="D535" s="20">
        <v>1.2999999999999999E-2</v>
      </c>
      <c r="E535" s="20">
        <v>6.6879999999999997E-5</v>
      </c>
      <c r="F535" s="20">
        <v>0.01</v>
      </c>
      <c r="G535" s="20">
        <v>4.7720000000000004E-5</v>
      </c>
    </row>
    <row r="536" spans="1:7" hidden="1" x14ac:dyDescent="0.35">
      <c r="A536" s="20" t="s">
        <v>16</v>
      </c>
      <c r="B536" s="21">
        <v>75</v>
      </c>
      <c r="C536" s="20">
        <v>2009</v>
      </c>
      <c r="D536" s="20">
        <v>0.14299999999999999</v>
      </c>
      <c r="E536" s="20">
        <v>1.426E-4</v>
      </c>
      <c r="F536" s="20">
        <v>8.7999999999999995E-2</v>
      </c>
      <c r="G536" s="20">
        <v>2.0500000000000002E-4</v>
      </c>
    </row>
    <row r="537" spans="1:7" hidden="1" x14ac:dyDescent="0.35">
      <c r="A537" s="20" t="s">
        <v>16</v>
      </c>
      <c r="B537" s="21">
        <v>75</v>
      </c>
      <c r="C537" s="20">
        <v>2008</v>
      </c>
      <c r="D537" s="20">
        <v>0.14299999999999999</v>
      </c>
      <c r="E537" s="20">
        <v>1.426E-4</v>
      </c>
      <c r="F537" s="20">
        <v>8.7999999999999995E-2</v>
      </c>
      <c r="G537" s="20">
        <v>2.0500000000000002E-4</v>
      </c>
    </row>
    <row r="538" spans="1:7" hidden="1" x14ac:dyDescent="0.35">
      <c r="A538" s="20" t="s">
        <v>16</v>
      </c>
      <c r="B538" s="21">
        <v>75</v>
      </c>
      <c r="C538" s="20">
        <v>2007</v>
      </c>
      <c r="D538" s="20">
        <v>0.14299999999999999</v>
      </c>
      <c r="E538" s="20">
        <v>1.426E-4</v>
      </c>
      <c r="F538" s="20">
        <v>8.7999999999999995E-2</v>
      </c>
      <c r="G538" s="20">
        <v>2.0500000000000002E-4</v>
      </c>
    </row>
    <row r="539" spans="1:7" hidden="1" x14ac:dyDescent="0.35">
      <c r="A539" s="20" t="s">
        <v>16</v>
      </c>
      <c r="B539" s="21">
        <v>75</v>
      </c>
      <c r="C539" s="20">
        <v>2006</v>
      </c>
      <c r="D539" s="20">
        <v>0.20399999999999999</v>
      </c>
      <c r="E539" s="20">
        <v>1.9890000000000001E-4</v>
      </c>
      <c r="F539" s="20">
        <v>0.46800000000000003</v>
      </c>
      <c r="G539" s="20">
        <v>4.663E-4</v>
      </c>
    </row>
    <row r="540" spans="1:7" hidden="1" x14ac:dyDescent="0.35">
      <c r="A540" s="20" t="s">
        <v>16</v>
      </c>
      <c r="B540" s="21">
        <v>75</v>
      </c>
      <c r="C540" s="20">
        <v>2005</v>
      </c>
      <c r="D540" s="20">
        <v>0.20399999999999999</v>
      </c>
      <c r="E540" s="20">
        <v>1.9890000000000001E-4</v>
      </c>
      <c r="F540" s="20">
        <v>0.46800000000000003</v>
      </c>
      <c r="G540" s="20">
        <v>4.663E-4</v>
      </c>
    </row>
    <row r="541" spans="1:7" hidden="1" x14ac:dyDescent="0.35">
      <c r="A541" s="20" t="s">
        <v>16</v>
      </c>
      <c r="B541" s="21">
        <v>75</v>
      </c>
      <c r="C541" s="20">
        <v>2004</v>
      </c>
      <c r="D541" s="20">
        <v>0.20399999999999999</v>
      </c>
      <c r="E541" s="20">
        <v>1.9890000000000001E-4</v>
      </c>
      <c r="F541" s="20">
        <v>0.46800000000000003</v>
      </c>
      <c r="G541" s="20">
        <v>4.663E-4</v>
      </c>
    </row>
    <row r="542" spans="1:7" hidden="1" x14ac:dyDescent="0.35">
      <c r="A542" s="20" t="s">
        <v>16</v>
      </c>
      <c r="B542" s="21">
        <v>75</v>
      </c>
      <c r="C542" s="20">
        <v>2003</v>
      </c>
      <c r="D542" s="20">
        <v>0.99</v>
      </c>
      <c r="E542" s="20">
        <v>1.94E-4</v>
      </c>
      <c r="F542" s="20">
        <v>5.0599999999999996</v>
      </c>
      <c r="G542" s="20">
        <v>3.68E-4</v>
      </c>
    </row>
    <row r="543" spans="1:7" s="100" customFormat="1" x14ac:dyDescent="0.35">
      <c r="A543" s="100" t="s">
        <v>16</v>
      </c>
      <c r="B543" s="75">
        <v>25</v>
      </c>
      <c r="C543" s="100">
        <v>2013</v>
      </c>
      <c r="D543" s="100">
        <v>1.54</v>
      </c>
      <c r="E543" s="100">
        <v>2.2499999999999999E-4</v>
      </c>
      <c r="F543" s="100">
        <v>7.32</v>
      </c>
      <c r="G543" s="100">
        <v>2.6600000000000001E-4</v>
      </c>
    </row>
    <row r="544" spans="1:7" s="100" customFormat="1" hidden="1" x14ac:dyDescent="0.35">
      <c r="A544" s="100" t="s">
        <v>16</v>
      </c>
      <c r="B544" s="75">
        <v>25</v>
      </c>
      <c r="C544" s="100">
        <v>2002</v>
      </c>
      <c r="D544" s="100">
        <v>1.54</v>
      </c>
      <c r="E544" s="100">
        <v>2.2499999999999999E-4</v>
      </c>
      <c r="F544" s="100">
        <v>7.32</v>
      </c>
      <c r="G544" s="100">
        <v>2.6600000000000001E-4</v>
      </c>
    </row>
    <row r="545" spans="1:7" hidden="1" x14ac:dyDescent="0.35">
      <c r="A545" s="20" t="s">
        <v>16</v>
      </c>
      <c r="B545" s="21">
        <v>75</v>
      </c>
      <c r="C545" s="20">
        <v>2002</v>
      </c>
      <c r="D545" s="20">
        <v>1.54</v>
      </c>
      <c r="E545" s="20">
        <v>2.2499999999999999E-4</v>
      </c>
      <c r="F545" s="20">
        <v>7.32</v>
      </c>
      <c r="G545" s="20">
        <v>2.6600000000000001E-4</v>
      </c>
    </row>
    <row r="546" spans="1:7" hidden="1" x14ac:dyDescent="0.35">
      <c r="A546" s="20" t="s">
        <v>16</v>
      </c>
      <c r="B546" s="21">
        <v>75</v>
      </c>
      <c r="C546" s="20">
        <v>2001</v>
      </c>
      <c r="D546" s="20">
        <v>2.08</v>
      </c>
      <c r="E546" s="20">
        <v>2.5599999999999999E-4</v>
      </c>
      <c r="F546" s="20">
        <v>9.58</v>
      </c>
      <c r="G546" s="20">
        <v>1.63E-4</v>
      </c>
    </row>
    <row r="547" spans="1:7" hidden="1" x14ac:dyDescent="0.35">
      <c r="A547" s="20" t="s">
        <v>16</v>
      </c>
      <c r="B547" s="21">
        <v>75</v>
      </c>
      <c r="C547" s="20">
        <v>2000</v>
      </c>
      <c r="D547" s="20">
        <v>2.63</v>
      </c>
      <c r="E547" s="20">
        <v>2.8699999999999998E-4</v>
      </c>
      <c r="F547" s="20">
        <v>11.84</v>
      </c>
      <c r="G547" s="20">
        <v>6.0099999999999997E-5</v>
      </c>
    </row>
    <row r="548" spans="1:7" hidden="1" x14ac:dyDescent="0.35">
      <c r="A548" s="20" t="s">
        <v>16</v>
      </c>
      <c r="B548" s="21">
        <v>75</v>
      </c>
      <c r="C548" s="20">
        <v>1999</v>
      </c>
      <c r="D548" s="20">
        <v>2.63</v>
      </c>
      <c r="E548" s="20">
        <v>2.8699999999999998E-4</v>
      </c>
      <c r="F548" s="20">
        <v>11.84</v>
      </c>
      <c r="G548" s="20">
        <v>6.0099999999999997E-5</v>
      </c>
    </row>
    <row r="549" spans="1:7" hidden="1" x14ac:dyDescent="0.35">
      <c r="A549" s="20" t="s">
        <v>16</v>
      </c>
      <c r="B549" s="21">
        <v>75</v>
      </c>
      <c r="C549" s="20">
        <v>1998</v>
      </c>
      <c r="D549" s="20">
        <v>2.63</v>
      </c>
      <c r="E549" s="20">
        <v>2.8699999999999998E-4</v>
      </c>
      <c r="F549" s="20">
        <v>11.84</v>
      </c>
      <c r="G549" s="20">
        <v>6.0099999999999997E-5</v>
      </c>
    </row>
    <row r="550" spans="1:7" hidden="1" x14ac:dyDescent="0.35">
      <c r="A550" s="20" t="s">
        <v>16</v>
      </c>
      <c r="B550" s="21">
        <v>75</v>
      </c>
      <c r="C550" s="20">
        <v>1997</v>
      </c>
      <c r="D550" s="20">
        <v>2.63</v>
      </c>
      <c r="E550" s="20">
        <v>2.8699999999999998E-4</v>
      </c>
      <c r="F550" s="20">
        <v>11.84</v>
      </c>
      <c r="G550" s="20">
        <v>6.0099999999999997E-5</v>
      </c>
    </row>
    <row r="551" spans="1:7" hidden="1" x14ac:dyDescent="0.35">
      <c r="A551" s="20" t="s">
        <v>16</v>
      </c>
      <c r="B551" s="21">
        <v>75</v>
      </c>
      <c r="C551" s="20">
        <v>1996</v>
      </c>
      <c r="D551" s="20">
        <v>2.63</v>
      </c>
      <c r="E551" s="20">
        <v>2.8699999999999998E-4</v>
      </c>
      <c r="F551" s="20">
        <v>11.84</v>
      </c>
      <c r="G551" s="20">
        <v>6.0099999999999997E-5</v>
      </c>
    </row>
    <row r="552" spans="1:7" hidden="1" x14ac:dyDescent="0.35">
      <c r="A552" s="20" t="s">
        <v>16</v>
      </c>
      <c r="B552" s="21">
        <v>75</v>
      </c>
      <c r="C552" s="20">
        <v>1995</v>
      </c>
      <c r="D552" s="20">
        <v>2.63</v>
      </c>
      <c r="E552" s="20">
        <v>2.8699999999999998E-4</v>
      </c>
      <c r="F552" s="20">
        <v>11.84</v>
      </c>
      <c r="G552" s="20">
        <v>6.0099999999999997E-5</v>
      </c>
    </row>
    <row r="553" spans="1:7" hidden="1" x14ac:dyDescent="0.35">
      <c r="A553" s="20" t="s">
        <v>16</v>
      </c>
      <c r="B553" s="21">
        <v>75</v>
      </c>
      <c r="C553" s="20">
        <v>1994</v>
      </c>
      <c r="D553" s="20">
        <v>2.63</v>
      </c>
      <c r="E553" s="20">
        <v>2.8699999999999998E-4</v>
      </c>
      <c r="F553" s="20">
        <v>11.84</v>
      </c>
      <c r="G553" s="20">
        <v>6.0099999999999997E-5</v>
      </c>
    </row>
    <row r="554" spans="1:7" hidden="1" x14ac:dyDescent="0.35">
      <c r="A554" s="20" t="s">
        <v>16</v>
      </c>
      <c r="B554" s="21">
        <v>75</v>
      </c>
      <c r="C554" s="20">
        <v>1993</v>
      </c>
      <c r="D554" s="20">
        <v>2.63</v>
      </c>
      <c r="E554" s="20">
        <v>2.8699999999999998E-4</v>
      </c>
      <c r="F554" s="20">
        <v>11.84</v>
      </c>
      <c r="G554" s="20">
        <v>6.0099999999999997E-5</v>
      </c>
    </row>
    <row r="555" spans="1:7" hidden="1" x14ac:dyDescent="0.35">
      <c r="A555" s="20" t="s">
        <v>16</v>
      </c>
      <c r="B555" s="21">
        <v>75</v>
      </c>
      <c r="C555" s="20">
        <v>1992</v>
      </c>
      <c r="D555" s="20">
        <v>2.63</v>
      </c>
      <c r="E555" s="20">
        <v>2.8699999999999998E-4</v>
      </c>
      <c r="F555" s="20">
        <v>11.84</v>
      </c>
      <c r="G555" s="20">
        <v>6.0099999999999997E-5</v>
      </c>
    </row>
    <row r="556" spans="1:7" hidden="1" x14ac:dyDescent="0.35">
      <c r="A556" s="20" t="s">
        <v>16</v>
      </c>
      <c r="B556" s="21">
        <v>75</v>
      </c>
      <c r="C556" s="20">
        <v>1991</v>
      </c>
      <c r="D556" s="20">
        <v>2.63</v>
      </c>
      <c r="E556" s="20">
        <v>2.8699999999999998E-4</v>
      </c>
      <c r="F556" s="20">
        <v>11.84</v>
      </c>
      <c r="G556" s="20">
        <v>6.0099999999999997E-5</v>
      </c>
    </row>
    <row r="557" spans="1:7" hidden="1" x14ac:dyDescent="0.35">
      <c r="A557" s="20" t="s">
        <v>16</v>
      </c>
      <c r="B557" s="21">
        <v>75</v>
      </c>
      <c r="C557" s="20">
        <v>1990</v>
      </c>
      <c r="D557" s="20">
        <v>2.63</v>
      </c>
      <c r="E557" s="20">
        <v>2.8699999999999998E-4</v>
      </c>
      <c r="F557" s="20">
        <v>11.84</v>
      </c>
      <c r="G557" s="20">
        <v>6.0099999999999997E-5</v>
      </c>
    </row>
    <row r="558" spans="1:7" hidden="1" x14ac:dyDescent="0.35">
      <c r="A558" s="20" t="s">
        <v>16</v>
      </c>
      <c r="B558" s="21">
        <v>75</v>
      </c>
      <c r="C558" s="20">
        <v>1989</v>
      </c>
      <c r="D558" s="20">
        <v>2.63</v>
      </c>
      <c r="E558" s="20">
        <v>2.8699999999999998E-4</v>
      </c>
      <c r="F558" s="20">
        <v>11.84</v>
      </c>
      <c r="G558" s="20">
        <v>6.0099999999999997E-5</v>
      </c>
    </row>
    <row r="559" spans="1:7" hidden="1" x14ac:dyDescent="0.35">
      <c r="A559" s="20" t="s">
        <v>16</v>
      </c>
      <c r="B559" s="21">
        <v>75</v>
      </c>
      <c r="C559" s="20">
        <v>1988</v>
      </c>
      <c r="D559" s="20">
        <v>2.63</v>
      </c>
      <c r="E559" s="20">
        <v>2.8699999999999998E-4</v>
      </c>
      <c r="F559" s="20">
        <v>11.84</v>
      </c>
      <c r="G559" s="20">
        <v>6.0099999999999997E-5</v>
      </c>
    </row>
    <row r="560" spans="1:7" hidden="1" x14ac:dyDescent="0.35">
      <c r="A560" s="20" t="s">
        <v>16</v>
      </c>
      <c r="B560" s="21">
        <v>75</v>
      </c>
      <c r="C560" s="20">
        <v>1987</v>
      </c>
      <c r="D560" s="20">
        <v>2.63</v>
      </c>
      <c r="E560" s="20">
        <v>2.8699999999999998E-4</v>
      </c>
      <c r="F560" s="20">
        <v>11.84</v>
      </c>
      <c r="G560" s="20">
        <v>6.0099999999999997E-5</v>
      </c>
    </row>
    <row r="561" spans="1:7" hidden="1" x14ac:dyDescent="0.35">
      <c r="A561" s="20" t="s">
        <v>16</v>
      </c>
      <c r="B561" s="21">
        <v>75</v>
      </c>
      <c r="C561" s="20">
        <v>1986</v>
      </c>
      <c r="D561" s="20">
        <v>2.63</v>
      </c>
      <c r="E561" s="20">
        <v>2.8699999999999998E-4</v>
      </c>
      <c r="F561" s="20">
        <v>11.84</v>
      </c>
      <c r="G561" s="20">
        <v>6.0099999999999997E-5</v>
      </c>
    </row>
    <row r="562" spans="1:7" hidden="1" x14ac:dyDescent="0.35">
      <c r="A562" s="20" t="s">
        <v>16</v>
      </c>
      <c r="B562" s="21">
        <v>75</v>
      </c>
      <c r="C562" s="20">
        <v>1985</v>
      </c>
      <c r="D562" s="20">
        <v>2.63</v>
      </c>
      <c r="E562" s="20">
        <v>2.8699999999999998E-4</v>
      </c>
      <c r="F562" s="20">
        <v>11.84</v>
      </c>
      <c r="G562" s="20">
        <v>6.0099999999999997E-5</v>
      </c>
    </row>
    <row r="563" spans="1:7" hidden="1" x14ac:dyDescent="0.35">
      <c r="A563" s="20" t="s">
        <v>16</v>
      </c>
      <c r="B563" s="21">
        <v>75</v>
      </c>
      <c r="C563" s="20">
        <v>1984</v>
      </c>
      <c r="D563" s="20">
        <v>2.63</v>
      </c>
      <c r="E563" s="20">
        <v>2.8699999999999998E-4</v>
      </c>
      <c r="F563" s="20">
        <v>11.84</v>
      </c>
      <c r="G563" s="20">
        <v>6.0099999999999997E-5</v>
      </c>
    </row>
    <row r="564" spans="1:7" hidden="1" x14ac:dyDescent="0.35">
      <c r="A564" s="20" t="s">
        <v>16</v>
      </c>
      <c r="B564" s="21">
        <v>75</v>
      </c>
      <c r="C564" s="20">
        <v>1983</v>
      </c>
      <c r="D564" s="20">
        <v>2.63</v>
      </c>
      <c r="E564" s="20">
        <v>2.8699999999999998E-4</v>
      </c>
      <c r="F564" s="20">
        <v>11.84</v>
      </c>
      <c r="G564" s="20">
        <v>6.0099999999999997E-5</v>
      </c>
    </row>
    <row r="565" spans="1:7" hidden="1" x14ac:dyDescent="0.35">
      <c r="A565" s="20" t="s">
        <v>16</v>
      </c>
      <c r="B565" s="21">
        <v>75</v>
      </c>
      <c r="C565" s="20">
        <v>1982</v>
      </c>
      <c r="D565" s="20">
        <v>2.63</v>
      </c>
      <c r="E565" s="20">
        <v>2.8699999999999998E-4</v>
      </c>
      <c r="F565" s="20">
        <v>11.84</v>
      </c>
      <c r="G565" s="20">
        <v>6.0099999999999997E-5</v>
      </c>
    </row>
    <row r="566" spans="1:7" hidden="1" x14ac:dyDescent="0.35">
      <c r="A566" s="20" t="s">
        <v>16</v>
      </c>
      <c r="B566" s="21">
        <v>75</v>
      </c>
      <c r="C566" s="20">
        <v>1981</v>
      </c>
      <c r="D566" s="20">
        <v>2.63</v>
      </c>
      <c r="E566" s="20">
        <v>2.8699999999999998E-4</v>
      </c>
      <c r="F566" s="20">
        <v>11.84</v>
      </c>
      <c r="G566" s="20">
        <v>6.0099999999999997E-5</v>
      </c>
    </row>
    <row r="567" spans="1:7" hidden="1" x14ac:dyDescent="0.35">
      <c r="A567" s="20" t="s">
        <v>16</v>
      </c>
      <c r="B567" s="21">
        <v>75</v>
      </c>
      <c r="C567" s="20">
        <v>1980</v>
      </c>
      <c r="D567" s="20">
        <v>2.63</v>
      </c>
      <c r="E567" s="20">
        <v>2.8699999999999998E-4</v>
      </c>
      <c r="F567" s="20">
        <v>11.84</v>
      </c>
      <c r="G567" s="20">
        <v>6.0099999999999997E-5</v>
      </c>
    </row>
    <row r="568" spans="1:7" hidden="1" x14ac:dyDescent="0.35">
      <c r="A568" s="20" t="s">
        <v>16</v>
      </c>
      <c r="B568" s="21">
        <v>75</v>
      </c>
      <c r="C568" s="20">
        <v>1979</v>
      </c>
      <c r="D568" s="20">
        <v>2.63</v>
      </c>
      <c r="E568" s="20">
        <v>2.8699999999999998E-4</v>
      </c>
      <c r="F568" s="20">
        <v>11.84</v>
      </c>
      <c r="G568" s="20">
        <v>6.0099999999999997E-5</v>
      </c>
    </row>
    <row r="569" spans="1:7" hidden="1" x14ac:dyDescent="0.35">
      <c r="A569" s="20" t="s">
        <v>16</v>
      </c>
      <c r="B569" s="21">
        <v>75</v>
      </c>
      <c r="C569" s="20">
        <v>1978</v>
      </c>
      <c r="D569" s="20">
        <v>2.63</v>
      </c>
      <c r="E569" s="20">
        <v>2.8699999999999998E-4</v>
      </c>
      <c r="F569" s="20">
        <v>11.84</v>
      </c>
      <c r="G569" s="20">
        <v>6.0099999999999997E-5</v>
      </c>
    </row>
    <row r="570" spans="1:7" hidden="1" x14ac:dyDescent="0.35">
      <c r="A570" s="20" t="s">
        <v>16</v>
      </c>
      <c r="B570" s="21">
        <v>75</v>
      </c>
      <c r="C570" s="20">
        <v>1977</v>
      </c>
      <c r="D570" s="20">
        <v>2.63</v>
      </c>
      <c r="E570" s="20">
        <v>2.8699999999999998E-4</v>
      </c>
      <c r="F570" s="20">
        <v>11.84</v>
      </c>
      <c r="G570" s="20">
        <v>6.0099999999999997E-5</v>
      </c>
    </row>
    <row r="571" spans="1:7" hidden="1" x14ac:dyDescent="0.35">
      <c r="A571" s="20" t="s">
        <v>16</v>
      </c>
      <c r="B571" s="21">
        <v>75</v>
      </c>
      <c r="C571" s="20">
        <v>1976</v>
      </c>
      <c r="D571" s="20">
        <v>2.63</v>
      </c>
      <c r="E571" s="20">
        <v>2.8699999999999998E-4</v>
      </c>
      <c r="F571" s="20">
        <v>11.84</v>
      </c>
      <c r="G571" s="20">
        <v>6.0099999999999997E-5</v>
      </c>
    </row>
    <row r="572" spans="1:7" hidden="1" x14ac:dyDescent="0.35">
      <c r="A572" s="20" t="s">
        <v>16</v>
      </c>
      <c r="B572" s="21">
        <v>75</v>
      </c>
      <c r="C572" s="20">
        <v>1975</v>
      </c>
      <c r="D572" s="20">
        <v>2.63</v>
      </c>
      <c r="E572" s="20">
        <v>2.8699999999999998E-4</v>
      </c>
      <c r="F572" s="20">
        <v>11.84</v>
      </c>
      <c r="G572" s="20">
        <v>6.0099999999999997E-5</v>
      </c>
    </row>
    <row r="573" spans="1:7" hidden="1" x14ac:dyDescent="0.35">
      <c r="A573" s="20" t="s">
        <v>16</v>
      </c>
      <c r="B573" s="21">
        <v>75</v>
      </c>
      <c r="C573" s="20">
        <v>1974</v>
      </c>
      <c r="D573" s="20">
        <v>2.63</v>
      </c>
      <c r="E573" s="20">
        <v>2.8699999999999998E-4</v>
      </c>
      <c r="F573" s="20">
        <v>11.84</v>
      </c>
      <c r="G573" s="20">
        <v>6.0099999999999997E-5</v>
      </c>
    </row>
    <row r="574" spans="1:7" hidden="1" x14ac:dyDescent="0.35">
      <c r="A574" s="20" t="s">
        <v>16</v>
      </c>
      <c r="B574" s="21">
        <v>75</v>
      </c>
      <c r="C574" s="20">
        <v>1973</v>
      </c>
      <c r="D574" s="20">
        <v>2.63</v>
      </c>
      <c r="E574" s="20">
        <v>2.8699999999999998E-4</v>
      </c>
      <c r="F574" s="20">
        <v>11.84</v>
      </c>
      <c r="G574" s="20">
        <v>6.0099999999999997E-5</v>
      </c>
    </row>
    <row r="575" spans="1:7" hidden="1" x14ac:dyDescent="0.35">
      <c r="A575" s="20" t="s">
        <v>16</v>
      </c>
      <c r="B575" s="21">
        <v>75</v>
      </c>
      <c r="C575" s="20">
        <v>1972</v>
      </c>
      <c r="D575" s="20">
        <v>2.63</v>
      </c>
      <c r="E575" s="20">
        <v>2.8699999999999998E-4</v>
      </c>
      <c r="F575" s="20">
        <v>11.84</v>
      </c>
      <c r="G575" s="20">
        <v>6.0099999999999997E-5</v>
      </c>
    </row>
    <row r="576" spans="1:7" hidden="1" x14ac:dyDescent="0.35">
      <c r="A576" s="20" t="s">
        <v>16</v>
      </c>
      <c r="B576" s="21">
        <v>75</v>
      </c>
      <c r="C576" s="20">
        <v>1971</v>
      </c>
      <c r="D576" s="20">
        <v>2.63</v>
      </c>
      <c r="E576" s="20">
        <v>2.8699999999999998E-4</v>
      </c>
      <c r="F576" s="20">
        <v>11.84</v>
      </c>
      <c r="G576" s="20">
        <v>6.0099999999999997E-5</v>
      </c>
    </row>
    <row r="577" spans="1:7" hidden="1" x14ac:dyDescent="0.35">
      <c r="A577" s="20" t="s">
        <v>16</v>
      </c>
      <c r="B577" s="21">
        <v>75</v>
      </c>
      <c r="C577" s="20">
        <v>1970</v>
      </c>
      <c r="D577" s="20">
        <v>2.63</v>
      </c>
      <c r="E577" s="20">
        <v>2.8699999999999998E-4</v>
      </c>
      <c r="F577" s="20">
        <v>11.84</v>
      </c>
      <c r="G577" s="20">
        <v>6.0099999999999997E-5</v>
      </c>
    </row>
    <row r="578" spans="1:7" hidden="1" x14ac:dyDescent="0.35">
      <c r="A578" s="20" t="s">
        <v>16</v>
      </c>
      <c r="B578" s="21">
        <v>75</v>
      </c>
      <c r="C578" s="20">
        <v>1969</v>
      </c>
      <c r="D578" s="20">
        <v>2.63</v>
      </c>
      <c r="E578" s="20">
        <v>2.8699999999999998E-4</v>
      </c>
      <c r="F578" s="20">
        <v>11.84</v>
      </c>
      <c r="G578" s="20">
        <v>6.0099999999999997E-5</v>
      </c>
    </row>
    <row r="579" spans="1:7" hidden="1" x14ac:dyDescent="0.35">
      <c r="A579" s="20" t="s">
        <v>16</v>
      </c>
      <c r="B579" s="21">
        <v>75</v>
      </c>
      <c r="C579" s="20">
        <v>1968</v>
      </c>
      <c r="D579" s="20">
        <v>2.63</v>
      </c>
      <c r="E579" s="20">
        <v>2.8699999999999998E-4</v>
      </c>
      <c r="F579" s="20">
        <v>11.84</v>
      </c>
      <c r="G579" s="20">
        <v>6.0099999999999997E-5</v>
      </c>
    </row>
    <row r="580" spans="1:7" hidden="1" x14ac:dyDescent="0.35">
      <c r="A580" s="20" t="s">
        <v>16</v>
      </c>
      <c r="B580" s="21">
        <v>75</v>
      </c>
      <c r="C580" s="20">
        <v>1967</v>
      </c>
      <c r="D580" s="20">
        <v>2.63</v>
      </c>
      <c r="E580" s="20">
        <v>2.8699999999999998E-4</v>
      </c>
      <c r="F580" s="20">
        <v>11.84</v>
      </c>
      <c r="G580" s="20">
        <v>6.0099999999999997E-5</v>
      </c>
    </row>
    <row r="581" spans="1:7" hidden="1" x14ac:dyDescent="0.35">
      <c r="A581" s="20" t="s">
        <v>16</v>
      </c>
      <c r="B581" s="21">
        <v>75</v>
      </c>
      <c r="C581" s="20">
        <v>1966</v>
      </c>
      <c r="D581" s="20">
        <v>2.63</v>
      </c>
      <c r="E581" s="20">
        <v>2.8699999999999998E-4</v>
      </c>
      <c r="F581" s="20">
        <v>11.84</v>
      </c>
      <c r="G581" s="20">
        <v>6.0099999999999997E-5</v>
      </c>
    </row>
    <row r="582" spans="1:7" hidden="1" x14ac:dyDescent="0.35">
      <c r="A582" s="20" t="s">
        <v>16</v>
      </c>
      <c r="B582" s="21">
        <v>75</v>
      </c>
      <c r="C582" s="20">
        <v>1965</v>
      </c>
      <c r="D582" s="20">
        <v>2.63</v>
      </c>
      <c r="E582" s="20">
        <v>2.8699999999999998E-4</v>
      </c>
      <c r="F582" s="20">
        <v>11.84</v>
      </c>
      <c r="G582" s="20">
        <v>6.0099999999999997E-5</v>
      </c>
    </row>
    <row r="583" spans="1:7" hidden="1" x14ac:dyDescent="0.35">
      <c r="A583" s="20" t="s">
        <v>16</v>
      </c>
      <c r="B583" s="21">
        <v>75</v>
      </c>
      <c r="C583" s="20">
        <v>1964</v>
      </c>
      <c r="D583" s="20">
        <v>2.63</v>
      </c>
      <c r="E583" s="20">
        <v>2.8699999999999998E-4</v>
      </c>
      <c r="F583" s="20">
        <v>11.84</v>
      </c>
      <c r="G583" s="20">
        <v>6.0099999999999997E-5</v>
      </c>
    </row>
    <row r="584" spans="1:7" hidden="1" x14ac:dyDescent="0.35">
      <c r="A584" s="20" t="s">
        <v>16</v>
      </c>
      <c r="B584" s="21">
        <v>75</v>
      </c>
      <c r="C584" s="20">
        <v>1963</v>
      </c>
      <c r="D584" s="20">
        <v>2.63</v>
      </c>
      <c r="E584" s="20">
        <v>2.8699999999999998E-4</v>
      </c>
      <c r="F584" s="20">
        <v>11.84</v>
      </c>
      <c r="G584" s="20">
        <v>6.0099999999999997E-5</v>
      </c>
    </row>
    <row r="585" spans="1:7" hidden="1" x14ac:dyDescent="0.35">
      <c r="A585" s="20" t="s">
        <v>16</v>
      </c>
      <c r="B585" s="21">
        <v>75</v>
      </c>
      <c r="C585" s="20">
        <v>1962</v>
      </c>
      <c r="D585" s="20">
        <v>2.63</v>
      </c>
      <c r="E585" s="20">
        <v>2.8699999999999998E-4</v>
      </c>
      <c r="F585" s="20">
        <v>11.84</v>
      </c>
      <c r="G585" s="20">
        <v>6.0099999999999997E-5</v>
      </c>
    </row>
    <row r="586" spans="1:7" hidden="1" x14ac:dyDescent="0.35">
      <c r="A586" s="20" t="s">
        <v>16</v>
      </c>
      <c r="B586" s="21">
        <v>75</v>
      </c>
      <c r="C586" s="20">
        <v>1961</v>
      </c>
      <c r="D586" s="20">
        <v>2.63</v>
      </c>
      <c r="E586" s="20">
        <v>2.8699999999999998E-4</v>
      </c>
      <c r="F586" s="20">
        <v>11.84</v>
      </c>
      <c r="G586" s="20">
        <v>6.0099999999999997E-5</v>
      </c>
    </row>
    <row r="587" spans="1:7" hidden="1" x14ac:dyDescent="0.35">
      <c r="A587" s="20" t="s">
        <v>16</v>
      </c>
      <c r="B587" s="21">
        <v>75</v>
      </c>
      <c r="C587" s="20">
        <v>1960</v>
      </c>
      <c r="D587" s="20">
        <v>2.63</v>
      </c>
      <c r="E587" s="20">
        <v>2.8699999999999998E-4</v>
      </c>
      <c r="F587" s="20">
        <v>11.84</v>
      </c>
      <c r="G587" s="20">
        <v>6.0099999999999997E-5</v>
      </c>
    </row>
    <row r="588" spans="1:7" hidden="1" x14ac:dyDescent="0.35">
      <c r="A588" s="20" t="s">
        <v>16</v>
      </c>
      <c r="B588" s="21">
        <v>75</v>
      </c>
      <c r="C588" s="20">
        <v>1959</v>
      </c>
      <c r="D588" s="20">
        <v>2.63</v>
      </c>
      <c r="E588" s="20">
        <v>2.8699999999999998E-4</v>
      </c>
      <c r="F588" s="20">
        <v>11.84</v>
      </c>
      <c r="G588" s="20">
        <v>6.0099999999999997E-5</v>
      </c>
    </row>
    <row r="589" spans="1:7" hidden="1" x14ac:dyDescent="0.35">
      <c r="A589" s="20" t="s">
        <v>16</v>
      </c>
      <c r="B589" s="21">
        <v>75</v>
      </c>
      <c r="C589" s="20">
        <v>1958</v>
      </c>
      <c r="D589" s="20">
        <v>2.63</v>
      </c>
      <c r="E589" s="20">
        <v>2.8699999999999998E-4</v>
      </c>
      <c r="F589" s="20">
        <v>11.84</v>
      </c>
      <c r="G589" s="20">
        <v>6.0099999999999997E-5</v>
      </c>
    </row>
    <row r="590" spans="1:7" hidden="1" x14ac:dyDescent="0.35">
      <c r="A590" s="20" t="s">
        <v>16</v>
      </c>
      <c r="B590" s="21">
        <v>75</v>
      </c>
      <c r="C590" s="20">
        <v>1957</v>
      </c>
      <c r="D590" s="20">
        <v>2.63</v>
      </c>
      <c r="E590" s="20">
        <v>2.8699999999999998E-4</v>
      </c>
      <c r="F590" s="20">
        <v>11.84</v>
      </c>
      <c r="G590" s="20">
        <v>6.0099999999999997E-5</v>
      </c>
    </row>
    <row r="591" spans="1:7" hidden="1" x14ac:dyDescent="0.35">
      <c r="A591" s="20" t="s">
        <v>16</v>
      </c>
      <c r="B591" s="21">
        <v>75</v>
      </c>
      <c r="C591" s="20">
        <v>1956</v>
      </c>
      <c r="D591" s="20">
        <v>2.63</v>
      </c>
      <c r="E591" s="20">
        <v>2.8699999999999998E-4</v>
      </c>
      <c r="F591" s="20">
        <v>11.84</v>
      </c>
      <c r="G591" s="20">
        <v>6.0099999999999997E-5</v>
      </c>
    </row>
    <row r="592" spans="1:7" hidden="1" x14ac:dyDescent="0.35">
      <c r="A592" s="20" t="s">
        <v>16</v>
      </c>
      <c r="B592" s="21">
        <v>75</v>
      </c>
      <c r="C592" s="20">
        <v>1955</v>
      </c>
      <c r="D592" s="20">
        <v>2.63</v>
      </c>
      <c r="E592" s="20">
        <v>2.8699999999999998E-4</v>
      </c>
      <c r="F592" s="20">
        <v>11.84</v>
      </c>
      <c r="G592" s="20">
        <v>6.0099999999999997E-5</v>
      </c>
    </row>
    <row r="593" spans="1:7" hidden="1" x14ac:dyDescent="0.35">
      <c r="A593" s="20" t="s">
        <v>16</v>
      </c>
      <c r="B593" s="21">
        <v>75</v>
      </c>
      <c r="C593" s="20">
        <v>1954</v>
      </c>
      <c r="D593" s="20">
        <v>2.63</v>
      </c>
      <c r="E593" s="20">
        <v>2.8699999999999998E-4</v>
      </c>
      <c r="F593" s="20">
        <v>11.84</v>
      </c>
      <c r="G593" s="20">
        <v>6.0099999999999997E-5</v>
      </c>
    </row>
    <row r="594" spans="1:7" hidden="1" x14ac:dyDescent="0.35">
      <c r="A594" s="20" t="s">
        <v>16</v>
      </c>
      <c r="B594" s="21">
        <v>75</v>
      </c>
      <c r="C594" s="20">
        <v>1953</v>
      </c>
      <c r="D594" s="20">
        <v>2.63</v>
      </c>
      <c r="E594" s="20">
        <v>2.8699999999999998E-4</v>
      </c>
      <c r="F594" s="20">
        <v>11.84</v>
      </c>
      <c r="G594" s="20">
        <v>6.0099999999999997E-5</v>
      </c>
    </row>
    <row r="595" spans="1:7" hidden="1" x14ac:dyDescent="0.35">
      <c r="A595" s="20" t="s">
        <v>16</v>
      </c>
      <c r="B595" s="21">
        <v>75</v>
      </c>
      <c r="C595" s="20">
        <v>1952</v>
      </c>
      <c r="D595" s="20">
        <v>2.63</v>
      </c>
      <c r="E595" s="20">
        <v>2.8699999999999998E-4</v>
      </c>
      <c r="F595" s="20">
        <v>11.84</v>
      </c>
      <c r="G595" s="20">
        <v>6.0099999999999997E-5</v>
      </c>
    </row>
    <row r="596" spans="1:7" hidden="1" x14ac:dyDescent="0.35">
      <c r="A596" s="20" t="s">
        <v>16</v>
      </c>
      <c r="B596" s="21">
        <v>75</v>
      </c>
      <c r="C596" s="20">
        <v>1951</v>
      </c>
      <c r="D596" s="20">
        <v>2.63</v>
      </c>
      <c r="E596" s="20">
        <v>2.8699999999999998E-4</v>
      </c>
      <c r="F596" s="20">
        <v>11.84</v>
      </c>
      <c r="G596" s="20">
        <v>6.0099999999999997E-5</v>
      </c>
    </row>
    <row r="597" spans="1:7" hidden="1" x14ac:dyDescent="0.35">
      <c r="A597" s="20" t="s">
        <v>16</v>
      </c>
      <c r="B597" s="21">
        <v>75</v>
      </c>
      <c r="C597" s="20">
        <v>1950</v>
      </c>
      <c r="D597" s="20">
        <v>2.63</v>
      </c>
      <c r="E597" s="20">
        <v>2.8699999999999998E-4</v>
      </c>
      <c r="F597" s="20">
        <v>11.84</v>
      </c>
      <c r="G597" s="20">
        <v>6.0099999999999997E-5</v>
      </c>
    </row>
    <row r="598" spans="1:7" hidden="1" x14ac:dyDescent="0.35">
      <c r="A598" s="20" t="s">
        <v>16</v>
      </c>
      <c r="B598" s="21">
        <v>75</v>
      </c>
      <c r="C598" s="20">
        <v>1949</v>
      </c>
      <c r="D598" s="20">
        <v>2.63</v>
      </c>
      <c r="E598" s="20">
        <v>2.8699999999999998E-4</v>
      </c>
      <c r="F598" s="20">
        <v>11.84</v>
      </c>
      <c r="G598" s="20">
        <v>6.0099999999999997E-5</v>
      </c>
    </row>
    <row r="599" spans="1:7" hidden="1" x14ac:dyDescent="0.35">
      <c r="A599" s="20" t="s">
        <v>16</v>
      </c>
      <c r="B599" s="21">
        <v>75</v>
      </c>
      <c r="C599" s="20">
        <v>1948</v>
      </c>
      <c r="D599" s="20">
        <v>2.63</v>
      </c>
      <c r="E599" s="20">
        <v>2.8699999999999998E-4</v>
      </c>
      <c r="F599" s="20">
        <v>11.84</v>
      </c>
      <c r="G599" s="20">
        <v>6.0099999999999997E-5</v>
      </c>
    </row>
    <row r="600" spans="1:7" hidden="1" x14ac:dyDescent="0.35">
      <c r="A600" s="20" t="s">
        <v>16</v>
      </c>
      <c r="B600" s="21">
        <v>75</v>
      </c>
      <c r="C600" s="20">
        <v>1947</v>
      </c>
      <c r="D600" s="20">
        <v>2.63</v>
      </c>
      <c r="E600" s="20">
        <v>2.8699999999999998E-4</v>
      </c>
      <c r="F600" s="20">
        <v>11.84</v>
      </c>
      <c r="G600" s="20">
        <v>6.0099999999999997E-5</v>
      </c>
    </row>
    <row r="601" spans="1:7" hidden="1" x14ac:dyDescent="0.35">
      <c r="A601" s="20" t="s">
        <v>16</v>
      </c>
      <c r="B601" s="21">
        <v>75</v>
      </c>
      <c r="C601" s="20">
        <v>1946</v>
      </c>
      <c r="D601" s="20">
        <v>2.63</v>
      </c>
      <c r="E601" s="20">
        <v>2.8699999999999998E-4</v>
      </c>
      <c r="F601" s="20">
        <v>11.84</v>
      </c>
      <c r="G601" s="20">
        <v>6.0099999999999997E-5</v>
      </c>
    </row>
    <row r="602" spans="1:7" hidden="1" x14ac:dyDescent="0.35">
      <c r="A602" s="20" t="s">
        <v>16</v>
      </c>
      <c r="B602" s="21">
        <v>75</v>
      </c>
      <c r="C602" s="20">
        <v>1945</v>
      </c>
      <c r="D602" s="20">
        <v>2.63</v>
      </c>
      <c r="E602" s="20">
        <v>2.8699999999999998E-4</v>
      </c>
      <c r="F602" s="20">
        <v>11.84</v>
      </c>
      <c r="G602" s="20">
        <v>6.0099999999999997E-5</v>
      </c>
    </row>
    <row r="603" spans="1:7" hidden="1" x14ac:dyDescent="0.35">
      <c r="A603" s="20" t="s">
        <v>16</v>
      </c>
      <c r="B603" s="21">
        <v>75</v>
      </c>
      <c r="C603" s="20">
        <v>1944</v>
      </c>
      <c r="D603" s="20">
        <v>2.63</v>
      </c>
      <c r="E603" s="20">
        <v>2.8699999999999998E-4</v>
      </c>
      <c r="F603" s="20">
        <v>11.84</v>
      </c>
      <c r="G603" s="20">
        <v>6.0099999999999997E-5</v>
      </c>
    </row>
    <row r="604" spans="1:7" hidden="1" x14ac:dyDescent="0.35">
      <c r="A604" s="20" t="s">
        <v>16</v>
      </c>
      <c r="B604" s="21">
        <v>75</v>
      </c>
      <c r="C604" s="20">
        <v>1943</v>
      </c>
      <c r="D604" s="20">
        <v>2.63</v>
      </c>
      <c r="E604" s="20">
        <v>2.8699999999999998E-4</v>
      </c>
      <c r="F604" s="20">
        <v>11.84</v>
      </c>
      <c r="G604" s="20">
        <v>6.0099999999999997E-5</v>
      </c>
    </row>
    <row r="605" spans="1:7" hidden="1" x14ac:dyDescent="0.35">
      <c r="A605" s="20" t="s">
        <v>16</v>
      </c>
      <c r="B605" s="21">
        <v>75</v>
      </c>
      <c r="C605" s="20">
        <v>1942</v>
      </c>
      <c r="D605" s="20">
        <v>2.63</v>
      </c>
      <c r="E605" s="20">
        <v>2.8699999999999998E-4</v>
      </c>
      <c r="F605" s="20">
        <v>11.84</v>
      </c>
      <c r="G605" s="20">
        <v>6.0099999999999997E-5</v>
      </c>
    </row>
    <row r="606" spans="1:7" hidden="1" x14ac:dyDescent="0.35">
      <c r="A606" s="20" t="s">
        <v>16</v>
      </c>
      <c r="B606" s="21">
        <v>75</v>
      </c>
      <c r="C606" s="20">
        <v>1941</v>
      </c>
      <c r="D606" s="20">
        <v>2.63</v>
      </c>
      <c r="E606" s="20">
        <v>2.8699999999999998E-4</v>
      </c>
      <c r="F606" s="20">
        <v>11.84</v>
      </c>
      <c r="G606" s="20">
        <v>6.0099999999999997E-5</v>
      </c>
    </row>
    <row r="607" spans="1:7" hidden="1" x14ac:dyDescent="0.35">
      <c r="A607" s="20" t="s">
        <v>16</v>
      </c>
      <c r="B607" s="21">
        <v>75</v>
      </c>
      <c r="C607" s="20">
        <v>1940</v>
      </c>
      <c r="D607" s="20">
        <v>2.63</v>
      </c>
      <c r="E607" s="20">
        <v>2.8699999999999998E-4</v>
      </c>
      <c r="F607" s="20">
        <v>11.84</v>
      </c>
      <c r="G607" s="20">
        <v>6.0099999999999997E-5</v>
      </c>
    </row>
    <row r="608" spans="1:7" hidden="1" x14ac:dyDescent="0.35">
      <c r="A608" s="20" t="s">
        <v>16</v>
      </c>
      <c r="B608" s="21">
        <v>75</v>
      </c>
      <c r="C608" s="20">
        <v>1939</v>
      </c>
      <c r="D608" s="20">
        <v>2.63</v>
      </c>
      <c r="E608" s="20">
        <v>2.8699999999999998E-4</v>
      </c>
      <c r="F608" s="20">
        <v>11.84</v>
      </c>
      <c r="G608" s="20">
        <v>6.0099999999999997E-5</v>
      </c>
    </row>
    <row r="609" spans="1:7" hidden="1" x14ac:dyDescent="0.35">
      <c r="A609" s="20" t="s">
        <v>16</v>
      </c>
      <c r="B609" s="21">
        <v>75</v>
      </c>
      <c r="C609" s="20">
        <v>1938</v>
      </c>
      <c r="D609" s="20">
        <v>2.63</v>
      </c>
      <c r="E609" s="20">
        <v>2.8699999999999998E-4</v>
      </c>
      <c r="F609" s="20">
        <v>11.84</v>
      </c>
      <c r="G609" s="20">
        <v>6.0099999999999997E-5</v>
      </c>
    </row>
    <row r="610" spans="1:7" hidden="1" x14ac:dyDescent="0.35">
      <c r="A610" s="20" t="s">
        <v>16</v>
      </c>
      <c r="B610" s="21">
        <v>75</v>
      </c>
      <c r="C610" s="20">
        <v>1937</v>
      </c>
      <c r="D610" s="20">
        <v>2.63</v>
      </c>
      <c r="E610" s="20">
        <v>2.8699999999999998E-4</v>
      </c>
      <c r="F610" s="20">
        <v>11.84</v>
      </c>
      <c r="G610" s="20">
        <v>6.0099999999999997E-5</v>
      </c>
    </row>
    <row r="611" spans="1:7" hidden="1" x14ac:dyDescent="0.35">
      <c r="A611" s="20" t="s">
        <v>16</v>
      </c>
      <c r="B611" s="21">
        <v>75</v>
      </c>
      <c r="C611" s="20">
        <v>1936</v>
      </c>
      <c r="D611" s="20">
        <v>2.63</v>
      </c>
      <c r="E611" s="20">
        <v>2.8699999999999998E-4</v>
      </c>
      <c r="F611" s="20">
        <v>11.84</v>
      </c>
      <c r="G611" s="20">
        <v>6.0099999999999997E-5</v>
      </c>
    </row>
    <row r="612" spans="1:7" hidden="1" x14ac:dyDescent="0.35">
      <c r="A612" s="20" t="s">
        <v>16</v>
      </c>
      <c r="B612" s="21">
        <v>75</v>
      </c>
      <c r="C612" s="20">
        <v>1935</v>
      </c>
      <c r="D612" s="20">
        <v>2.63</v>
      </c>
      <c r="E612" s="20">
        <v>2.8699999999999998E-4</v>
      </c>
      <c r="F612" s="20">
        <v>11.84</v>
      </c>
      <c r="G612" s="20">
        <v>6.0099999999999997E-5</v>
      </c>
    </row>
    <row r="613" spans="1:7" hidden="1" x14ac:dyDescent="0.35">
      <c r="A613" s="20" t="s">
        <v>16</v>
      </c>
      <c r="B613" s="21">
        <v>75</v>
      </c>
      <c r="C613" s="20">
        <v>1934</v>
      </c>
      <c r="D613" s="20">
        <v>2.63</v>
      </c>
      <c r="E613" s="20">
        <v>2.8699999999999998E-4</v>
      </c>
      <c r="F613" s="20">
        <v>11.84</v>
      </c>
      <c r="G613" s="20">
        <v>6.0099999999999997E-5</v>
      </c>
    </row>
    <row r="614" spans="1:7" hidden="1" x14ac:dyDescent="0.35">
      <c r="A614" s="20" t="s">
        <v>16</v>
      </c>
      <c r="B614" s="21">
        <v>75</v>
      </c>
      <c r="C614" s="20">
        <v>1933</v>
      </c>
      <c r="D614" s="20">
        <v>2.63</v>
      </c>
      <c r="E614" s="20">
        <v>2.8699999999999998E-4</v>
      </c>
      <c r="F614" s="20">
        <v>11.84</v>
      </c>
      <c r="G614" s="20">
        <v>6.0099999999999997E-5</v>
      </c>
    </row>
    <row r="615" spans="1:7" hidden="1" x14ac:dyDescent="0.35">
      <c r="A615" s="20" t="s">
        <v>16</v>
      </c>
      <c r="B615" s="21">
        <v>75</v>
      </c>
      <c r="C615" s="20">
        <v>1932</v>
      </c>
      <c r="D615" s="20">
        <v>2.63</v>
      </c>
      <c r="E615" s="20">
        <v>2.8699999999999998E-4</v>
      </c>
      <c r="F615" s="20">
        <v>11.84</v>
      </c>
      <c r="G615" s="20">
        <v>6.0099999999999997E-5</v>
      </c>
    </row>
    <row r="616" spans="1:7" hidden="1" x14ac:dyDescent="0.35">
      <c r="A616" s="20" t="s">
        <v>16</v>
      </c>
      <c r="B616" s="21">
        <v>75</v>
      </c>
      <c r="C616" s="20">
        <v>1931</v>
      </c>
      <c r="D616" s="20">
        <v>2.63</v>
      </c>
      <c r="E616" s="20">
        <v>2.8699999999999998E-4</v>
      </c>
      <c r="F616" s="20">
        <v>11.84</v>
      </c>
      <c r="G616" s="20">
        <v>6.0099999999999997E-5</v>
      </c>
    </row>
    <row r="617" spans="1:7" hidden="1" x14ac:dyDescent="0.35">
      <c r="A617" s="20" t="s">
        <v>16</v>
      </c>
      <c r="B617" s="21">
        <v>75</v>
      </c>
      <c r="C617" s="20">
        <v>1930</v>
      </c>
      <c r="D617" s="20">
        <v>2.63</v>
      </c>
      <c r="E617" s="20">
        <v>2.8699999999999998E-4</v>
      </c>
      <c r="F617" s="20">
        <v>11.84</v>
      </c>
      <c r="G617" s="20">
        <v>6.0099999999999997E-5</v>
      </c>
    </row>
    <row r="618" spans="1:7" hidden="1" x14ac:dyDescent="0.35">
      <c r="A618" s="20" t="s">
        <v>16</v>
      </c>
      <c r="B618" s="21">
        <v>75</v>
      </c>
      <c r="C618" s="20">
        <v>1929</v>
      </c>
      <c r="D618" s="20">
        <v>2.63</v>
      </c>
      <c r="E618" s="20">
        <v>2.8699999999999998E-4</v>
      </c>
      <c r="F618" s="20">
        <v>11.84</v>
      </c>
      <c r="G618" s="20">
        <v>6.0099999999999997E-5</v>
      </c>
    </row>
    <row r="619" spans="1:7" hidden="1" x14ac:dyDescent="0.35">
      <c r="A619" s="20" t="s">
        <v>16</v>
      </c>
      <c r="B619" s="21">
        <v>75</v>
      </c>
      <c r="C619" s="20">
        <v>1928</v>
      </c>
      <c r="D619" s="20">
        <v>2.63</v>
      </c>
      <c r="E619" s="20">
        <v>2.8699999999999998E-4</v>
      </c>
      <c r="F619" s="20">
        <v>11.84</v>
      </c>
      <c r="G619" s="20">
        <v>6.0099999999999997E-5</v>
      </c>
    </row>
    <row r="620" spans="1:7" hidden="1" x14ac:dyDescent="0.35">
      <c r="A620" s="20" t="s">
        <v>16</v>
      </c>
      <c r="B620" s="21">
        <v>100</v>
      </c>
      <c r="C620" s="20">
        <v>2050</v>
      </c>
      <c r="D620" s="20">
        <v>1.7000000000000001E-2</v>
      </c>
      <c r="E620" s="20">
        <v>3.2639999999999999E-5</v>
      </c>
      <c r="F620" s="20">
        <v>3.7999999999999999E-2</v>
      </c>
      <c r="G620" s="20">
        <v>7.5559999999999988E-5</v>
      </c>
    </row>
    <row r="621" spans="1:7" hidden="1" x14ac:dyDescent="0.35">
      <c r="A621" s="20" t="s">
        <v>16</v>
      </c>
      <c r="B621" s="21">
        <v>100</v>
      </c>
      <c r="C621" s="20">
        <v>2049</v>
      </c>
      <c r="D621" s="20">
        <v>1.7000000000000001E-2</v>
      </c>
      <c r="E621" s="20">
        <v>3.2639999999999999E-5</v>
      </c>
      <c r="F621" s="20">
        <v>3.7999999999999999E-2</v>
      </c>
      <c r="G621" s="20">
        <v>7.5559999999999988E-5</v>
      </c>
    </row>
    <row r="622" spans="1:7" hidden="1" x14ac:dyDescent="0.35">
      <c r="A622" s="20" t="s">
        <v>16</v>
      </c>
      <c r="B622" s="21">
        <v>100</v>
      </c>
      <c r="C622" s="20">
        <v>2048</v>
      </c>
      <c r="D622" s="20">
        <v>1.7000000000000001E-2</v>
      </c>
      <c r="E622" s="20">
        <v>3.2639999999999999E-5</v>
      </c>
      <c r="F622" s="20">
        <v>3.7999999999999999E-2</v>
      </c>
      <c r="G622" s="20">
        <v>7.5559999999999988E-5</v>
      </c>
    </row>
    <row r="623" spans="1:7" hidden="1" x14ac:dyDescent="0.35">
      <c r="A623" s="20" t="s">
        <v>16</v>
      </c>
      <c r="B623" s="21">
        <v>100</v>
      </c>
      <c r="C623" s="20">
        <v>2047</v>
      </c>
      <c r="D623" s="20">
        <v>1.7000000000000001E-2</v>
      </c>
      <c r="E623" s="20">
        <v>3.2639999999999999E-5</v>
      </c>
      <c r="F623" s="20">
        <v>3.7999999999999999E-2</v>
      </c>
      <c r="G623" s="20">
        <v>7.5559999999999988E-5</v>
      </c>
    </row>
    <row r="624" spans="1:7" hidden="1" x14ac:dyDescent="0.35">
      <c r="A624" s="20" t="s">
        <v>16</v>
      </c>
      <c r="B624" s="21">
        <v>100</v>
      </c>
      <c r="C624" s="20">
        <v>2046</v>
      </c>
      <c r="D624" s="20">
        <v>1.7000000000000001E-2</v>
      </c>
      <c r="E624" s="20">
        <v>3.2639999999999999E-5</v>
      </c>
      <c r="F624" s="20">
        <v>3.7999999999999999E-2</v>
      </c>
      <c r="G624" s="20">
        <v>7.5559999999999988E-5</v>
      </c>
    </row>
    <row r="625" spans="1:7" hidden="1" x14ac:dyDescent="0.35">
      <c r="A625" s="20" t="s">
        <v>16</v>
      </c>
      <c r="B625" s="21">
        <v>100</v>
      </c>
      <c r="C625" s="20">
        <v>2045</v>
      </c>
      <c r="D625" s="20">
        <v>1.7000000000000001E-2</v>
      </c>
      <c r="E625" s="20">
        <v>3.2639999999999999E-5</v>
      </c>
      <c r="F625" s="20">
        <v>3.7999999999999999E-2</v>
      </c>
      <c r="G625" s="20">
        <v>7.5559999999999988E-5</v>
      </c>
    </row>
    <row r="626" spans="1:7" hidden="1" x14ac:dyDescent="0.35">
      <c r="A626" s="20" t="s">
        <v>16</v>
      </c>
      <c r="B626" s="21">
        <v>100</v>
      </c>
      <c r="C626" s="20">
        <v>2044</v>
      </c>
      <c r="D626" s="20">
        <v>1.7000000000000001E-2</v>
      </c>
      <c r="E626" s="20">
        <v>3.2639999999999999E-5</v>
      </c>
      <c r="F626" s="20">
        <v>3.7999999999999999E-2</v>
      </c>
      <c r="G626" s="20">
        <v>7.5559999999999988E-5</v>
      </c>
    </row>
    <row r="627" spans="1:7" hidden="1" x14ac:dyDescent="0.35">
      <c r="A627" s="20" t="s">
        <v>16</v>
      </c>
      <c r="B627" s="21">
        <v>100</v>
      </c>
      <c r="C627" s="20">
        <v>2043</v>
      </c>
      <c r="D627" s="20">
        <v>1.7000000000000001E-2</v>
      </c>
      <c r="E627" s="20">
        <v>3.2639999999999999E-5</v>
      </c>
      <c r="F627" s="20">
        <v>3.7999999999999999E-2</v>
      </c>
      <c r="G627" s="20">
        <v>7.5559999999999988E-5</v>
      </c>
    </row>
    <row r="628" spans="1:7" hidden="1" x14ac:dyDescent="0.35">
      <c r="A628" s="20" t="s">
        <v>16</v>
      </c>
      <c r="B628" s="21">
        <v>100</v>
      </c>
      <c r="C628" s="20">
        <v>2042</v>
      </c>
      <c r="D628" s="20">
        <v>1.7000000000000001E-2</v>
      </c>
      <c r="E628" s="20">
        <v>3.2639999999999999E-5</v>
      </c>
      <c r="F628" s="20">
        <v>3.7999999999999999E-2</v>
      </c>
      <c r="G628" s="20">
        <v>7.5559999999999988E-5</v>
      </c>
    </row>
    <row r="629" spans="1:7" hidden="1" x14ac:dyDescent="0.35">
      <c r="A629" s="20" t="s">
        <v>16</v>
      </c>
      <c r="B629" s="21">
        <v>100</v>
      </c>
      <c r="C629" s="20">
        <v>2041</v>
      </c>
      <c r="D629" s="20">
        <v>1.7000000000000001E-2</v>
      </c>
      <c r="E629" s="20">
        <v>3.2639999999999999E-5</v>
      </c>
      <c r="F629" s="20">
        <v>3.7999999999999999E-2</v>
      </c>
      <c r="G629" s="20">
        <v>7.5559999999999988E-5</v>
      </c>
    </row>
    <row r="630" spans="1:7" hidden="1" x14ac:dyDescent="0.35">
      <c r="A630" s="20" t="s">
        <v>16</v>
      </c>
      <c r="B630" s="21">
        <v>100</v>
      </c>
      <c r="C630" s="20">
        <v>2040</v>
      </c>
      <c r="D630" s="20">
        <v>1.7000000000000001E-2</v>
      </c>
      <c r="E630" s="20">
        <v>3.2639999999999999E-5</v>
      </c>
      <c r="F630" s="20">
        <v>3.7999999999999999E-2</v>
      </c>
      <c r="G630" s="20">
        <v>7.5559999999999988E-5</v>
      </c>
    </row>
    <row r="631" spans="1:7" hidden="1" x14ac:dyDescent="0.35">
      <c r="A631" s="20" t="s">
        <v>16</v>
      </c>
      <c r="B631" s="21">
        <v>100</v>
      </c>
      <c r="C631" s="20">
        <v>2039</v>
      </c>
      <c r="D631" s="20">
        <v>1.7000000000000001E-2</v>
      </c>
      <c r="E631" s="20">
        <v>3.2639999999999999E-5</v>
      </c>
      <c r="F631" s="20">
        <v>3.7999999999999999E-2</v>
      </c>
      <c r="G631" s="20">
        <v>7.5559999999999988E-5</v>
      </c>
    </row>
    <row r="632" spans="1:7" hidden="1" x14ac:dyDescent="0.35">
      <c r="A632" s="20" t="s">
        <v>16</v>
      </c>
      <c r="B632" s="21">
        <v>100</v>
      </c>
      <c r="C632" s="20">
        <v>2038</v>
      </c>
      <c r="D632" s="20">
        <v>1.7000000000000001E-2</v>
      </c>
      <c r="E632" s="20">
        <v>3.2639999999999999E-5</v>
      </c>
      <c r="F632" s="20">
        <v>3.7999999999999999E-2</v>
      </c>
      <c r="G632" s="20">
        <v>7.5559999999999988E-5</v>
      </c>
    </row>
    <row r="633" spans="1:7" hidden="1" x14ac:dyDescent="0.35">
      <c r="A633" s="20" t="s">
        <v>16</v>
      </c>
      <c r="B633" s="21">
        <v>100</v>
      </c>
      <c r="C633" s="20">
        <v>2037</v>
      </c>
      <c r="D633" s="20">
        <v>1.7000000000000001E-2</v>
      </c>
      <c r="E633" s="20">
        <v>3.2639999999999999E-5</v>
      </c>
      <c r="F633" s="20">
        <v>3.7999999999999999E-2</v>
      </c>
      <c r="G633" s="20">
        <v>7.5559999999999988E-5</v>
      </c>
    </row>
    <row r="634" spans="1:7" hidden="1" x14ac:dyDescent="0.35">
      <c r="A634" s="20" t="s">
        <v>16</v>
      </c>
      <c r="B634" s="21">
        <v>100</v>
      </c>
      <c r="C634" s="20">
        <v>2036</v>
      </c>
      <c r="D634" s="20">
        <v>1.7000000000000001E-2</v>
      </c>
      <c r="E634" s="20">
        <v>3.2639999999999999E-5</v>
      </c>
      <c r="F634" s="20">
        <v>3.7999999999999999E-2</v>
      </c>
      <c r="G634" s="20">
        <v>7.5559999999999988E-5</v>
      </c>
    </row>
    <row r="635" spans="1:7" hidden="1" x14ac:dyDescent="0.35">
      <c r="A635" s="20" t="s">
        <v>16</v>
      </c>
      <c r="B635" s="21">
        <v>100</v>
      </c>
      <c r="C635" s="20">
        <v>2035</v>
      </c>
      <c r="D635" s="20">
        <v>1.7000000000000001E-2</v>
      </c>
      <c r="E635" s="20">
        <v>3.2639999999999999E-5</v>
      </c>
      <c r="F635" s="20">
        <v>3.7999999999999999E-2</v>
      </c>
      <c r="G635" s="20">
        <v>7.5559999999999988E-5</v>
      </c>
    </row>
    <row r="636" spans="1:7" hidden="1" x14ac:dyDescent="0.35">
      <c r="A636" s="20" t="s">
        <v>16</v>
      </c>
      <c r="B636" s="21">
        <v>100</v>
      </c>
      <c r="C636" s="20">
        <v>2034</v>
      </c>
      <c r="D636" s="20">
        <v>1.7000000000000001E-2</v>
      </c>
      <c r="E636" s="20">
        <v>3.2639999999999999E-5</v>
      </c>
      <c r="F636" s="20">
        <v>3.7999999999999999E-2</v>
      </c>
      <c r="G636" s="20">
        <v>7.5559999999999988E-5</v>
      </c>
    </row>
    <row r="637" spans="1:7" hidden="1" x14ac:dyDescent="0.35">
      <c r="A637" s="20" t="s">
        <v>16</v>
      </c>
      <c r="B637" s="21">
        <v>100</v>
      </c>
      <c r="C637" s="20">
        <v>2033</v>
      </c>
      <c r="D637" s="20">
        <v>1.7000000000000001E-2</v>
      </c>
      <c r="E637" s="20">
        <v>3.2639999999999999E-5</v>
      </c>
      <c r="F637" s="20">
        <v>3.7999999999999999E-2</v>
      </c>
      <c r="G637" s="20">
        <v>7.5559999999999988E-5</v>
      </c>
    </row>
    <row r="638" spans="1:7" hidden="1" x14ac:dyDescent="0.35">
      <c r="A638" s="20" t="s">
        <v>16</v>
      </c>
      <c r="B638" s="21">
        <v>100</v>
      </c>
      <c r="C638" s="20">
        <v>2032</v>
      </c>
      <c r="D638" s="20">
        <v>1.7000000000000001E-2</v>
      </c>
      <c r="E638" s="20">
        <v>3.2639999999999999E-5</v>
      </c>
      <c r="F638" s="20">
        <v>3.7999999999999999E-2</v>
      </c>
      <c r="G638" s="20">
        <v>7.5559999999999988E-5</v>
      </c>
    </row>
    <row r="639" spans="1:7" hidden="1" x14ac:dyDescent="0.35">
      <c r="A639" s="20" t="s">
        <v>16</v>
      </c>
      <c r="B639" s="21">
        <v>100</v>
      </c>
      <c r="C639" s="20">
        <v>2031</v>
      </c>
      <c r="D639" s="20">
        <v>1.7000000000000001E-2</v>
      </c>
      <c r="E639" s="20">
        <v>3.2639999999999999E-5</v>
      </c>
      <c r="F639" s="20">
        <v>3.7999999999999999E-2</v>
      </c>
      <c r="G639" s="20">
        <v>7.5559999999999988E-5</v>
      </c>
    </row>
    <row r="640" spans="1:7" hidden="1" x14ac:dyDescent="0.35">
      <c r="A640" s="20" t="s">
        <v>16</v>
      </c>
      <c r="B640" s="21">
        <v>100</v>
      </c>
      <c r="C640" s="20">
        <v>2030</v>
      </c>
      <c r="D640" s="20">
        <v>1.7000000000000001E-2</v>
      </c>
      <c r="E640" s="20">
        <v>3.2639999999999999E-5</v>
      </c>
      <c r="F640" s="20">
        <v>3.7999999999999999E-2</v>
      </c>
      <c r="G640" s="20">
        <v>7.5559999999999988E-5</v>
      </c>
    </row>
    <row r="641" spans="1:7" hidden="1" x14ac:dyDescent="0.35">
      <c r="A641" s="20" t="s">
        <v>16</v>
      </c>
      <c r="B641" s="21">
        <v>100</v>
      </c>
      <c r="C641" s="20">
        <v>2029</v>
      </c>
      <c r="D641" s="20">
        <v>1.7000000000000001E-2</v>
      </c>
      <c r="E641" s="20">
        <v>3.2639999999999999E-5</v>
      </c>
      <c r="F641" s="20">
        <v>3.7999999999999999E-2</v>
      </c>
      <c r="G641" s="20">
        <v>7.5559999999999988E-5</v>
      </c>
    </row>
    <row r="642" spans="1:7" hidden="1" x14ac:dyDescent="0.35">
      <c r="A642" s="20" t="s">
        <v>16</v>
      </c>
      <c r="B642" s="21">
        <v>100</v>
      </c>
      <c r="C642" s="20">
        <v>2028</v>
      </c>
      <c r="D642" s="20">
        <v>1.7000000000000001E-2</v>
      </c>
      <c r="E642" s="20">
        <v>3.2639999999999999E-5</v>
      </c>
      <c r="F642" s="20">
        <v>3.7999999999999999E-2</v>
      </c>
      <c r="G642" s="20">
        <v>7.5559999999999988E-5</v>
      </c>
    </row>
    <row r="643" spans="1:7" hidden="1" x14ac:dyDescent="0.35">
      <c r="A643" s="20" t="s">
        <v>16</v>
      </c>
      <c r="B643" s="21">
        <v>100</v>
      </c>
      <c r="C643" s="20">
        <v>2027</v>
      </c>
      <c r="D643" s="20">
        <v>1.7000000000000001E-2</v>
      </c>
      <c r="E643" s="20">
        <v>3.2639999999999999E-5</v>
      </c>
      <c r="F643" s="20">
        <v>3.7999999999999999E-2</v>
      </c>
      <c r="G643" s="20">
        <v>7.5559999999999988E-5</v>
      </c>
    </row>
    <row r="644" spans="1:7" hidden="1" x14ac:dyDescent="0.35">
      <c r="A644" s="20" t="s">
        <v>16</v>
      </c>
      <c r="B644" s="21">
        <v>100</v>
      </c>
      <c r="C644" s="20">
        <v>2026</v>
      </c>
      <c r="D644" s="20">
        <v>1.7000000000000001E-2</v>
      </c>
      <c r="E644" s="20">
        <v>3.2639999999999999E-5</v>
      </c>
      <c r="F644" s="20">
        <v>3.7999999999999999E-2</v>
      </c>
      <c r="G644" s="20">
        <v>7.5559999999999988E-5</v>
      </c>
    </row>
    <row r="645" spans="1:7" hidden="1" x14ac:dyDescent="0.35">
      <c r="A645" s="20" t="s">
        <v>16</v>
      </c>
      <c r="B645" s="21">
        <v>100</v>
      </c>
      <c r="C645" s="20">
        <v>2025</v>
      </c>
      <c r="D645" s="20">
        <v>1.7000000000000001E-2</v>
      </c>
      <c r="E645" s="20">
        <v>3.2639999999999999E-5</v>
      </c>
      <c r="F645" s="20">
        <v>3.7999999999999999E-2</v>
      </c>
      <c r="G645" s="20">
        <v>7.5559999999999988E-5</v>
      </c>
    </row>
    <row r="646" spans="1:7" hidden="1" x14ac:dyDescent="0.35">
      <c r="A646" s="20" t="s">
        <v>16</v>
      </c>
      <c r="B646" s="21">
        <v>100</v>
      </c>
      <c r="C646" s="20">
        <v>2024</v>
      </c>
      <c r="D646" s="20">
        <v>1.7000000000000001E-2</v>
      </c>
      <c r="E646" s="20">
        <v>3.2639999999999999E-5</v>
      </c>
      <c r="F646" s="20">
        <v>3.7999999999999999E-2</v>
      </c>
      <c r="G646" s="20">
        <v>7.5559999999999988E-5</v>
      </c>
    </row>
    <row r="647" spans="1:7" x14ac:dyDescent="0.35">
      <c r="A647" s="20" t="s">
        <v>16</v>
      </c>
      <c r="B647" s="21">
        <v>100</v>
      </c>
      <c r="C647" s="20">
        <v>2023</v>
      </c>
      <c r="D647" s="20">
        <v>1.7000000000000001E-2</v>
      </c>
      <c r="E647" s="20">
        <v>3.2639999999999999E-5</v>
      </c>
      <c r="F647" s="20">
        <v>3.7999999999999999E-2</v>
      </c>
      <c r="G647" s="20">
        <v>7.5559999999999988E-5</v>
      </c>
    </row>
    <row r="648" spans="1:7" hidden="1" x14ac:dyDescent="0.35">
      <c r="A648" s="20" t="s">
        <v>16</v>
      </c>
      <c r="B648" s="21">
        <v>100</v>
      </c>
      <c r="C648" s="20">
        <v>2022</v>
      </c>
      <c r="D648" s="20">
        <v>1.7000000000000001E-2</v>
      </c>
      <c r="E648" s="20">
        <v>3.2639999999999999E-5</v>
      </c>
      <c r="F648" s="20">
        <v>3.7999999999999999E-2</v>
      </c>
      <c r="G648" s="20">
        <v>7.5559999999999988E-5</v>
      </c>
    </row>
    <row r="649" spans="1:7" hidden="1" x14ac:dyDescent="0.35">
      <c r="A649" s="20" t="s">
        <v>16</v>
      </c>
      <c r="B649" s="21">
        <v>100</v>
      </c>
      <c r="C649" s="20">
        <v>2021</v>
      </c>
      <c r="D649" s="20">
        <v>1.7000000000000001E-2</v>
      </c>
      <c r="E649" s="20">
        <v>3.2639999999999999E-5</v>
      </c>
      <c r="F649" s="20">
        <v>3.7999999999999999E-2</v>
      </c>
      <c r="G649" s="20">
        <v>7.5559999999999988E-5</v>
      </c>
    </row>
    <row r="650" spans="1:7" hidden="1" x14ac:dyDescent="0.35">
      <c r="A650" s="20" t="s">
        <v>16</v>
      </c>
      <c r="B650" s="21">
        <v>100</v>
      </c>
      <c r="C650" s="20">
        <v>2020</v>
      </c>
      <c r="D650" s="20">
        <v>1.7000000000000001E-2</v>
      </c>
      <c r="E650" s="20">
        <v>3.2639999999999999E-5</v>
      </c>
      <c r="F650" s="20">
        <v>3.7999999999999999E-2</v>
      </c>
      <c r="G650" s="20">
        <v>7.5559999999999988E-5</v>
      </c>
    </row>
    <row r="651" spans="1:7" hidden="1" x14ac:dyDescent="0.35">
      <c r="A651" s="20" t="s">
        <v>16</v>
      </c>
      <c r="B651" s="21">
        <v>100</v>
      </c>
      <c r="C651" s="20">
        <v>2019</v>
      </c>
      <c r="D651" s="20">
        <v>1.7000000000000001E-2</v>
      </c>
      <c r="E651" s="20">
        <v>3.2639999999999999E-5</v>
      </c>
      <c r="F651" s="20">
        <v>3.7999999999999999E-2</v>
      </c>
      <c r="G651" s="20">
        <v>7.5559999999999988E-5</v>
      </c>
    </row>
    <row r="652" spans="1:7" hidden="1" x14ac:dyDescent="0.35">
      <c r="A652" s="20" t="s">
        <v>16</v>
      </c>
      <c r="B652" s="21">
        <v>100</v>
      </c>
      <c r="C652" s="20">
        <v>2018</v>
      </c>
      <c r="D652" s="20">
        <v>1.7000000000000001E-2</v>
      </c>
      <c r="E652" s="20">
        <v>3.2639999999999999E-5</v>
      </c>
      <c r="F652" s="20">
        <v>3.7999999999999999E-2</v>
      </c>
      <c r="G652" s="20">
        <v>7.5559999999999988E-5</v>
      </c>
    </row>
    <row r="653" spans="1:7" hidden="1" x14ac:dyDescent="0.35">
      <c r="A653" s="20" t="s">
        <v>16</v>
      </c>
      <c r="B653" s="21">
        <v>100</v>
      </c>
      <c r="C653" s="20">
        <v>2017</v>
      </c>
      <c r="D653" s="20">
        <v>1.7000000000000001E-2</v>
      </c>
      <c r="E653" s="20">
        <v>3.2639999999999999E-5</v>
      </c>
      <c r="F653" s="20">
        <v>3.7999999999999999E-2</v>
      </c>
      <c r="G653" s="20">
        <v>7.5559999999999988E-5</v>
      </c>
    </row>
    <row r="654" spans="1:7" hidden="1" x14ac:dyDescent="0.35">
      <c r="A654" s="20" t="s">
        <v>16</v>
      </c>
      <c r="B654" s="21">
        <v>100</v>
      </c>
      <c r="C654" s="20">
        <v>2016</v>
      </c>
      <c r="D654" s="20">
        <v>1.7000000000000001E-2</v>
      </c>
      <c r="E654" s="20">
        <v>3.2639999999999999E-5</v>
      </c>
      <c r="F654" s="20">
        <v>3.7999999999999999E-2</v>
      </c>
      <c r="G654" s="20">
        <v>7.5559999999999988E-5</v>
      </c>
    </row>
    <row r="655" spans="1:7" hidden="1" x14ac:dyDescent="0.35">
      <c r="A655" s="20" t="s">
        <v>16</v>
      </c>
      <c r="B655" s="21">
        <v>100</v>
      </c>
      <c r="C655" s="20">
        <v>2015</v>
      </c>
      <c r="D655" s="20">
        <v>1.7000000000000001E-2</v>
      </c>
      <c r="E655" s="20">
        <v>3.2639999999999999E-5</v>
      </c>
      <c r="F655" s="20">
        <v>3.7999999999999999E-2</v>
      </c>
      <c r="G655" s="20">
        <v>7.5559999999999988E-5</v>
      </c>
    </row>
    <row r="656" spans="1:7" hidden="1" x14ac:dyDescent="0.35">
      <c r="A656" s="20" t="s">
        <v>16</v>
      </c>
      <c r="B656" s="21">
        <v>100</v>
      </c>
      <c r="C656" s="20">
        <v>2014</v>
      </c>
      <c r="D656" s="20">
        <v>1.7000000000000001E-2</v>
      </c>
      <c r="E656" s="20">
        <v>3.2639999999999999E-5</v>
      </c>
      <c r="F656" s="20">
        <v>3.7999999999999999E-2</v>
      </c>
      <c r="G656" s="20">
        <v>7.5559999999999988E-5</v>
      </c>
    </row>
    <row r="657" spans="1:7" hidden="1" x14ac:dyDescent="0.35">
      <c r="A657" s="20" t="s">
        <v>16</v>
      </c>
      <c r="B657" s="21">
        <v>100</v>
      </c>
      <c r="C657" s="20">
        <v>2013</v>
      </c>
      <c r="D657" s="20">
        <v>1.7000000000000001E-2</v>
      </c>
      <c r="E657" s="20">
        <v>3.2639999999999999E-5</v>
      </c>
      <c r="F657" s="20">
        <v>3.7999999999999999E-2</v>
      </c>
      <c r="G657" s="20">
        <v>7.5559999999999988E-5</v>
      </c>
    </row>
    <row r="658" spans="1:7" hidden="1" x14ac:dyDescent="0.35">
      <c r="A658" s="20" t="s">
        <v>16</v>
      </c>
      <c r="B658" s="21">
        <v>100</v>
      </c>
      <c r="C658" s="20">
        <v>2012</v>
      </c>
      <c r="D658" s="20">
        <v>1.7000000000000001E-2</v>
      </c>
      <c r="E658" s="20">
        <v>3.2639999999999999E-5</v>
      </c>
      <c r="F658" s="20">
        <v>3.7999999999999999E-2</v>
      </c>
      <c r="G658" s="20">
        <v>7.5559999999999988E-5</v>
      </c>
    </row>
    <row r="659" spans="1:7" hidden="1" x14ac:dyDescent="0.35">
      <c r="A659" s="20" t="s">
        <v>16</v>
      </c>
      <c r="B659" s="21" t="s">
        <v>640</v>
      </c>
      <c r="C659" s="20">
        <v>2011</v>
      </c>
      <c r="D659" s="20">
        <v>0.32400000000000001</v>
      </c>
      <c r="E659" s="20">
        <v>2.4719999999999999E-4</v>
      </c>
      <c r="F659" s="20">
        <v>9.1999999999999998E-2</v>
      </c>
      <c r="G659" s="20">
        <v>6.9599999999999998E-5</v>
      </c>
    </row>
    <row r="660" spans="1:7" hidden="1" x14ac:dyDescent="0.35">
      <c r="A660" s="20" t="s">
        <v>16</v>
      </c>
      <c r="B660" s="21">
        <v>100</v>
      </c>
      <c r="C660" s="20">
        <v>2010</v>
      </c>
      <c r="D660" s="20">
        <v>1.7000000000000001E-2</v>
      </c>
      <c r="E660" s="20">
        <v>3.2639999999999999E-5</v>
      </c>
      <c r="F660" s="20">
        <v>3.7999999999999999E-2</v>
      </c>
      <c r="G660" s="20">
        <v>7.5559999999999988E-5</v>
      </c>
    </row>
    <row r="661" spans="1:7" hidden="1" x14ac:dyDescent="0.35">
      <c r="A661" s="20" t="s">
        <v>16</v>
      </c>
      <c r="B661" s="21">
        <v>100</v>
      </c>
      <c r="C661" s="20">
        <v>2009</v>
      </c>
      <c r="D661" s="20">
        <v>0.27400000000000002</v>
      </c>
      <c r="E661" s="20">
        <v>3.278E-4</v>
      </c>
      <c r="F661" s="20">
        <v>2.9000000000000001E-2</v>
      </c>
      <c r="G661" s="20">
        <v>1.1600000000000011E-5</v>
      </c>
    </row>
    <row r="662" spans="1:7" hidden="1" x14ac:dyDescent="0.35">
      <c r="A662" s="20" t="s">
        <v>16</v>
      </c>
      <c r="B662" s="21">
        <v>100</v>
      </c>
      <c r="C662" s="20">
        <v>2008</v>
      </c>
      <c r="D662" s="20">
        <v>0.27400000000000002</v>
      </c>
      <c r="E662" s="20">
        <v>3.278E-4</v>
      </c>
      <c r="F662" s="20">
        <v>2.9000000000000001E-2</v>
      </c>
      <c r="G662" s="20">
        <v>1.1600000000000011E-5</v>
      </c>
    </row>
    <row r="663" spans="1:7" hidden="1" x14ac:dyDescent="0.35">
      <c r="A663" s="20" t="s">
        <v>16</v>
      </c>
      <c r="B663" s="21">
        <v>100</v>
      </c>
      <c r="C663" s="20">
        <v>2007</v>
      </c>
      <c r="D663" s="20">
        <v>0.27400000000000002</v>
      </c>
      <c r="E663" s="20">
        <v>3.278E-4</v>
      </c>
      <c r="F663" s="20">
        <v>2.9000000000000001E-2</v>
      </c>
      <c r="G663" s="20">
        <v>1.1600000000000011E-5</v>
      </c>
    </row>
    <row r="664" spans="1:7" hidden="1" x14ac:dyDescent="0.35">
      <c r="A664" s="20" t="s">
        <v>16</v>
      </c>
      <c r="B664" s="21">
        <v>100</v>
      </c>
      <c r="C664" s="20">
        <v>2006</v>
      </c>
      <c r="D664" s="20">
        <v>0.23400000000000001</v>
      </c>
      <c r="E664" s="20">
        <v>7.2428571428571431E-4</v>
      </c>
      <c r="F664" s="20">
        <v>0.02</v>
      </c>
      <c r="G664" s="20">
        <v>6.0285714285714252E-5</v>
      </c>
    </row>
    <row r="665" spans="1:7" hidden="1" x14ac:dyDescent="0.35">
      <c r="A665" s="20" t="s">
        <v>16</v>
      </c>
      <c r="B665" s="21">
        <v>100</v>
      </c>
      <c r="C665" s="20">
        <v>2005</v>
      </c>
      <c r="D665" s="20">
        <v>0.23400000000000001</v>
      </c>
      <c r="E665" s="20">
        <v>7.2428571428571431E-4</v>
      </c>
      <c r="F665" s="20">
        <v>0.02</v>
      </c>
      <c r="G665" s="20">
        <v>6.0285714285714252E-5</v>
      </c>
    </row>
    <row r="666" spans="1:7" hidden="1" x14ac:dyDescent="0.35">
      <c r="A666" s="20" t="s">
        <v>16</v>
      </c>
      <c r="B666" s="21">
        <v>100</v>
      </c>
      <c r="C666" s="20">
        <v>2004</v>
      </c>
      <c r="D666" s="20">
        <v>0.23400000000000001</v>
      </c>
      <c r="E666" s="20">
        <v>7.2428571428571431E-4</v>
      </c>
      <c r="F666" s="20">
        <v>0.02</v>
      </c>
      <c r="G666" s="20">
        <v>6.0285714285714252E-5</v>
      </c>
    </row>
    <row r="667" spans="1:7" hidden="1" x14ac:dyDescent="0.35">
      <c r="A667" s="20" t="s">
        <v>16</v>
      </c>
      <c r="B667" s="21">
        <v>100</v>
      </c>
      <c r="C667" s="20">
        <v>2003</v>
      </c>
      <c r="D667" s="20">
        <v>0.99</v>
      </c>
      <c r="E667" s="20">
        <v>1.94E-4</v>
      </c>
      <c r="F667" s="20">
        <v>5.0599999999999996</v>
      </c>
      <c r="G667" s="20">
        <v>3.68E-4</v>
      </c>
    </row>
    <row r="668" spans="1:7" hidden="1" x14ac:dyDescent="0.35">
      <c r="A668" s="20" t="s">
        <v>16</v>
      </c>
      <c r="B668" s="21">
        <v>100</v>
      </c>
      <c r="C668" s="20">
        <v>2002</v>
      </c>
      <c r="D668" s="20">
        <v>1.54</v>
      </c>
      <c r="E668" s="20">
        <v>2.2499999999999999E-4</v>
      </c>
      <c r="F668" s="20">
        <v>7.32</v>
      </c>
      <c r="G668" s="20">
        <v>2.6600000000000001E-4</v>
      </c>
    </row>
    <row r="669" spans="1:7" hidden="1" x14ac:dyDescent="0.35">
      <c r="A669" s="20" t="s">
        <v>16</v>
      </c>
      <c r="B669" s="21">
        <v>100</v>
      </c>
      <c r="C669" s="20">
        <v>2001</v>
      </c>
      <c r="D669" s="20">
        <v>2.08</v>
      </c>
      <c r="E669" s="20">
        <v>2.5599999999999999E-4</v>
      </c>
      <c r="F669" s="20">
        <v>9.58</v>
      </c>
      <c r="G669" s="20">
        <v>1.63E-4</v>
      </c>
    </row>
    <row r="670" spans="1:7" hidden="1" x14ac:dyDescent="0.35">
      <c r="A670" s="20" t="s">
        <v>16</v>
      </c>
      <c r="B670" s="21">
        <v>100</v>
      </c>
      <c r="C670" s="20">
        <v>2000</v>
      </c>
      <c r="D670" s="20">
        <v>2.63</v>
      </c>
      <c r="E670" s="20">
        <v>2.8699999999999998E-4</v>
      </c>
      <c r="F670" s="20">
        <v>11.84</v>
      </c>
      <c r="G670" s="20">
        <v>6.0099999999999997E-5</v>
      </c>
    </row>
    <row r="671" spans="1:7" hidden="1" x14ac:dyDescent="0.35">
      <c r="A671" s="20" t="s">
        <v>16</v>
      </c>
      <c r="B671" s="21">
        <v>100</v>
      </c>
      <c r="C671" s="20">
        <v>1999</v>
      </c>
      <c r="D671" s="20">
        <v>2.63</v>
      </c>
      <c r="E671" s="20">
        <v>2.8699999999999998E-4</v>
      </c>
      <c r="F671" s="20">
        <v>11.84</v>
      </c>
      <c r="G671" s="20">
        <v>6.0099999999999997E-5</v>
      </c>
    </row>
    <row r="672" spans="1:7" hidden="1" x14ac:dyDescent="0.35">
      <c r="A672" s="20" t="s">
        <v>16</v>
      </c>
      <c r="B672" s="21">
        <v>100</v>
      </c>
      <c r="C672" s="20">
        <v>1998</v>
      </c>
      <c r="D672" s="20">
        <v>2.63</v>
      </c>
      <c r="E672" s="20">
        <v>2.8699999999999998E-4</v>
      </c>
      <c r="F672" s="20">
        <v>11.84</v>
      </c>
      <c r="G672" s="20">
        <v>6.0099999999999997E-5</v>
      </c>
    </row>
    <row r="673" spans="1:7" hidden="1" x14ac:dyDescent="0.35">
      <c r="A673" s="20" t="s">
        <v>16</v>
      </c>
      <c r="B673" s="21">
        <v>100</v>
      </c>
      <c r="C673" s="20">
        <v>1997</v>
      </c>
      <c r="D673" s="20">
        <v>2.63</v>
      </c>
      <c r="E673" s="20">
        <v>2.8699999999999998E-4</v>
      </c>
      <c r="F673" s="20">
        <v>11.84</v>
      </c>
      <c r="G673" s="20">
        <v>6.0099999999999997E-5</v>
      </c>
    </row>
    <row r="674" spans="1:7" hidden="1" x14ac:dyDescent="0.35">
      <c r="A674" s="20" t="s">
        <v>16</v>
      </c>
      <c r="B674" s="21">
        <v>100</v>
      </c>
      <c r="C674" s="20">
        <v>1996</v>
      </c>
      <c r="D674" s="20">
        <v>2.63</v>
      </c>
      <c r="E674" s="20">
        <v>2.8699999999999998E-4</v>
      </c>
      <c r="F674" s="20">
        <v>11.84</v>
      </c>
      <c r="G674" s="20">
        <v>6.0099999999999997E-5</v>
      </c>
    </row>
    <row r="675" spans="1:7" hidden="1" x14ac:dyDescent="0.35">
      <c r="A675" s="20" t="s">
        <v>16</v>
      </c>
      <c r="B675" s="21">
        <v>100</v>
      </c>
      <c r="C675" s="20">
        <v>1995</v>
      </c>
      <c r="D675" s="20">
        <v>2.63</v>
      </c>
      <c r="E675" s="20">
        <v>2.8699999999999998E-4</v>
      </c>
      <c r="F675" s="20">
        <v>11.84</v>
      </c>
      <c r="G675" s="20">
        <v>6.0099999999999997E-5</v>
      </c>
    </row>
    <row r="676" spans="1:7" hidden="1" x14ac:dyDescent="0.35">
      <c r="A676" s="20" t="s">
        <v>16</v>
      </c>
      <c r="B676" s="21">
        <v>100</v>
      </c>
      <c r="C676" s="20">
        <v>1994</v>
      </c>
      <c r="D676" s="20">
        <v>2.63</v>
      </c>
      <c r="E676" s="20">
        <v>2.8699999999999998E-4</v>
      </c>
      <c r="F676" s="20">
        <v>11.84</v>
      </c>
      <c r="G676" s="20">
        <v>6.0099999999999997E-5</v>
      </c>
    </row>
    <row r="677" spans="1:7" hidden="1" x14ac:dyDescent="0.35">
      <c r="A677" s="20" t="s">
        <v>16</v>
      </c>
      <c r="B677" s="21">
        <v>100</v>
      </c>
      <c r="C677" s="20">
        <v>1993</v>
      </c>
      <c r="D677" s="20">
        <v>2.63</v>
      </c>
      <c r="E677" s="20">
        <v>2.8699999999999998E-4</v>
      </c>
      <c r="F677" s="20">
        <v>11.84</v>
      </c>
      <c r="G677" s="20">
        <v>6.0099999999999997E-5</v>
      </c>
    </row>
    <row r="678" spans="1:7" hidden="1" x14ac:dyDescent="0.35">
      <c r="A678" s="20" t="s">
        <v>16</v>
      </c>
      <c r="B678" s="21">
        <v>100</v>
      </c>
      <c r="C678" s="20">
        <v>1992</v>
      </c>
      <c r="D678" s="20">
        <v>2.63</v>
      </c>
      <c r="E678" s="20">
        <v>2.8699999999999998E-4</v>
      </c>
      <c r="F678" s="20">
        <v>11.84</v>
      </c>
      <c r="G678" s="20">
        <v>6.0099999999999997E-5</v>
      </c>
    </row>
    <row r="679" spans="1:7" hidden="1" x14ac:dyDescent="0.35">
      <c r="A679" s="20" t="s">
        <v>16</v>
      </c>
      <c r="B679" s="21">
        <v>100</v>
      </c>
      <c r="C679" s="20">
        <v>1991</v>
      </c>
      <c r="D679" s="20">
        <v>2.63</v>
      </c>
      <c r="E679" s="20">
        <v>2.8699999999999998E-4</v>
      </c>
      <c r="F679" s="20">
        <v>11.84</v>
      </c>
      <c r="G679" s="20">
        <v>6.0099999999999997E-5</v>
      </c>
    </row>
    <row r="680" spans="1:7" hidden="1" x14ac:dyDescent="0.35">
      <c r="A680" s="20" t="s">
        <v>16</v>
      </c>
      <c r="B680" s="21">
        <v>100</v>
      </c>
      <c r="C680" s="20">
        <v>1990</v>
      </c>
      <c r="D680" s="20">
        <v>2.63</v>
      </c>
      <c r="E680" s="20">
        <v>2.8699999999999998E-4</v>
      </c>
      <c r="F680" s="20">
        <v>11.84</v>
      </c>
      <c r="G680" s="20">
        <v>6.0099999999999997E-5</v>
      </c>
    </row>
    <row r="681" spans="1:7" hidden="1" x14ac:dyDescent="0.35">
      <c r="A681" s="20" t="s">
        <v>16</v>
      </c>
      <c r="B681" s="21">
        <v>100</v>
      </c>
      <c r="C681" s="20">
        <v>1989</v>
      </c>
      <c r="D681" s="20">
        <v>2.63</v>
      </c>
      <c r="E681" s="20">
        <v>2.8699999999999998E-4</v>
      </c>
      <c r="F681" s="20">
        <v>11.84</v>
      </c>
      <c r="G681" s="20">
        <v>6.0099999999999997E-5</v>
      </c>
    </row>
    <row r="682" spans="1:7" hidden="1" x14ac:dyDescent="0.35">
      <c r="A682" s="20" t="s">
        <v>16</v>
      </c>
      <c r="B682" s="21">
        <v>100</v>
      </c>
      <c r="C682" s="20">
        <v>1988</v>
      </c>
      <c r="D682" s="20">
        <v>2.63</v>
      </c>
      <c r="E682" s="20">
        <v>2.8699999999999998E-4</v>
      </c>
      <c r="F682" s="20">
        <v>11.84</v>
      </c>
      <c r="G682" s="20">
        <v>6.0099999999999997E-5</v>
      </c>
    </row>
    <row r="683" spans="1:7" hidden="1" x14ac:dyDescent="0.35">
      <c r="A683" s="20" t="s">
        <v>16</v>
      </c>
      <c r="B683" s="21">
        <v>100</v>
      </c>
      <c r="C683" s="20">
        <v>1987</v>
      </c>
      <c r="D683" s="20">
        <v>2.63</v>
      </c>
      <c r="E683" s="20">
        <v>2.8699999999999998E-4</v>
      </c>
      <c r="F683" s="20">
        <v>11.84</v>
      </c>
      <c r="G683" s="20">
        <v>6.0099999999999997E-5</v>
      </c>
    </row>
    <row r="684" spans="1:7" hidden="1" x14ac:dyDescent="0.35">
      <c r="A684" s="20" t="s">
        <v>16</v>
      </c>
      <c r="B684" s="21">
        <v>100</v>
      </c>
      <c r="C684" s="20">
        <v>1986</v>
      </c>
      <c r="D684" s="20">
        <v>2.63</v>
      </c>
      <c r="E684" s="20">
        <v>2.8699999999999998E-4</v>
      </c>
      <c r="F684" s="20">
        <v>11.84</v>
      </c>
      <c r="G684" s="20">
        <v>6.0099999999999997E-5</v>
      </c>
    </row>
    <row r="685" spans="1:7" hidden="1" x14ac:dyDescent="0.35">
      <c r="A685" s="20" t="s">
        <v>16</v>
      </c>
      <c r="B685" s="21">
        <v>100</v>
      </c>
      <c r="C685" s="20">
        <v>1985</v>
      </c>
      <c r="D685" s="20">
        <v>2.63</v>
      </c>
      <c r="E685" s="20">
        <v>2.8699999999999998E-4</v>
      </c>
      <c r="F685" s="20">
        <v>11.84</v>
      </c>
      <c r="G685" s="20">
        <v>6.0099999999999997E-5</v>
      </c>
    </row>
    <row r="686" spans="1:7" hidden="1" x14ac:dyDescent="0.35">
      <c r="A686" s="20" t="s">
        <v>16</v>
      </c>
      <c r="B686" s="21">
        <v>100</v>
      </c>
      <c r="C686" s="20">
        <v>1984</v>
      </c>
      <c r="D686" s="20">
        <v>2.63</v>
      </c>
      <c r="E686" s="20">
        <v>2.8699999999999998E-4</v>
      </c>
      <c r="F686" s="20">
        <v>11.84</v>
      </c>
      <c r="G686" s="20">
        <v>6.0099999999999997E-5</v>
      </c>
    </row>
    <row r="687" spans="1:7" hidden="1" x14ac:dyDescent="0.35">
      <c r="A687" s="20" t="s">
        <v>16</v>
      </c>
      <c r="B687" s="21">
        <v>100</v>
      </c>
      <c r="C687" s="20">
        <v>1983</v>
      </c>
      <c r="D687" s="20">
        <v>2.63</v>
      </c>
      <c r="E687" s="20">
        <v>2.8699999999999998E-4</v>
      </c>
      <c r="F687" s="20">
        <v>11.84</v>
      </c>
      <c r="G687" s="20">
        <v>6.0099999999999997E-5</v>
      </c>
    </row>
    <row r="688" spans="1:7" hidden="1" x14ac:dyDescent="0.35">
      <c r="A688" s="20" t="s">
        <v>16</v>
      </c>
      <c r="B688" s="21">
        <v>100</v>
      </c>
      <c r="C688" s="20">
        <v>1982</v>
      </c>
      <c r="D688" s="20">
        <v>2.63</v>
      </c>
      <c r="E688" s="20">
        <v>2.8699999999999998E-4</v>
      </c>
      <c r="F688" s="20">
        <v>11.84</v>
      </c>
      <c r="G688" s="20">
        <v>6.0099999999999997E-5</v>
      </c>
    </row>
    <row r="689" spans="1:7" hidden="1" x14ac:dyDescent="0.35">
      <c r="A689" s="20" t="s">
        <v>16</v>
      </c>
      <c r="B689" s="21">
        <v>100</v>
      </c>
      <c r="C689" s="20">
        <v>1981</v>
      </c>
      <c r="D689" s="20">
        <v>2.63</v>
      </c>
      <c r="E689" s="20">
        <v>2.8699999999999998E-4</v>
      </c>
      <c r="F689" s="20">
        <v>11.84</v>
      </c>
      <c r="G689" s="20">
        <v>6.0099999999999997E-5</v>
      </c>
    </row>
    <row r="690" spans="1:7" hidden="1" x14ac:dyDescent="0.35">
      <c r="A690" s="20" t="s">
        <v>16</v>
      </c>
      <c r="B690" s="21">
        <v>100</v>
      </c>
      <c r="C690" s="20">
        <v>1980</v>
      </c>
      <c r="D690" s="20">
        <v>2.63</v>
      </c>
      <c r="E690" s="20">
        <v>2.8699999999999998E-4</v>
      </c>
      <c r="F690" s="20">
        <v>11.84</v>
      </c>
      <c r="G690" s="20">
        <v>6.0099999999999997E-5</v>
      </c>
    </row>
    <row r="691" spans="1:7" hidden="1" x14ac:dyDescent="0.35">
      <c r="A691" s="20" t="s">
        <v>16</v>
      </c>
      <c r="B691" s="21">
        <v>100</v>
      </c>
      <c r="C691" s="20">
        <v>1979</v>
      </c>
      <c r="D691" s="20">
        <v>2.63</v>
      </c>
      <c r="E691" s="20">
        <v>2.8699999999999998E-4</v>
      </c>
      <c r="F691" s="20">
        <v>11.84</v>
      </c>
      <c r="G691" s="20">
        <v>6.0099999999999997E-5</v>
      </c>
    </row>
    <row r="692" spans="1:7" hidden="1" x14ac:dyDescent="0.35">
      <c r="A692" s="20" t="s">
        <v>16</v>
      </c>
      <c r="B692" s="21">
        <v>100</v>
      </c>
      <c r="C692" s="20">
        <v>1978</v>
      </c>
      <c r="D692" s="20">
        <v>2.63</v>
      </c>
      <c r="E692" s="20">
        <v>2.8699999999999998E-4</v>
      </c>
      <c r="F692" s="20">
        <v>11.84</v>
      </c>
      <c r="G692" s="20">
        <v>6.0099999999999997E-5</v>
      </c>
    </row>
    <row r="693" spans="1:7" hidden="1" x14ac:dyDescent="0.35">
      <c r="A693" s="20" t="s">
        <v>16</v>
      </c>
      <c r="B693" s="21">
        <v>100</v>
      </c>
      <c r="C693" s="20">
        <v>1977</v>
      </c>
      <c r="D693" s="20">
        <v>2.63</v>
      </c>
      <c r="E693" s="20">
        <v>2.8699999999999998E-4</v>
      </c>
      <c r="F693" s="20">
        <v>11.84</v>
      </c>
      <c r="G693" s="20">
        <v>6.0099999999999997E-5</v>
      </c>
    </row>
    <row r="694" spans="1:7" hidden="1" x14ac:dyDescent="0.35">
      <c r="A694" s="20" t="s">
        <v>16</v>
      </c>
      <c r="B694" s="21">
        <v>100</v>
      </c>
      <c r="C694" s="20">
        <v>1976</v>
      </c>
      <c r="D694" s="20">
        <v>2.63</v>
      </c>
      <c r="E694" s="20">
        <v>2.8699999999999998E-4</v>
      </c>
      <c r="F694" s="20">
        <v>11.84</v>
      </c>
      <c r="G694" s="20">
        <v>6.0099999999999997E-5</v>
      </c>
    </row>
    <row r="695" spans="1:7" hidden="1" x14ac:dyDescent="0.35">
      <c r="A695" s="20" t="s">
        <v>16</v>
      </c>
      <c r="B695" s="21">
        <v>100</v>
      </c>
      <c r="C695" s="20">
        <v>1975</v>
      </c>
      <c r="D695" s="20">
        <v>2.63</v>
      </c>
      <c r="E695" s="20">
        <v>2.8699999999999998E-4</v>
      </c>
      <c r="F695" s="20">
        <v>11.84</v>
      </c>
      <c r="G695" s="20">
        <v>6.0099999999999997E-5</v>
      </c>
    </row>
    <row r="696" spans="1:7" hidden="1" x14ac:dyDescent="0.35">
      <c r="A696" s="20" t="s">
        <v>16</v>
      </c>
      <c r="B696" s="21">
        <v>100</v>
      </c>
      <c r="C696" s="20">
        <v>1974</v>
      </c>
      <c r="D696" s="20">
        <v>2.63</v>
      </c>
      <c r="E696" s="20">
        <v>2.8699999999999998E-4</v>
      </c>
      <c r="F696" s="20">
        <v>11.84</v>
      </c>
      <c r="G696" s="20">
        <v>6.0099999999999997E-5</v>
      </c>
    </row>
    <row r="697" spans="1:7" hidden="1" x14ac:dyDescent="0.35">
      <c r="A697" s="20" t="s">
        <v>16</v>
      </c>
      <c r="B697" s="21">
        <v>100</v>
      </c>
      <c r="C697" s="20">
        <v>1973</v>
      </c>
      <c r="D697" s="20">
        <v>2.63</v>
      </c>
      <c r="E697" s="20">
        <v>2.8699999999999998E-4</v>
      </c>
      <c r="F697" s="20">
        <v>11.84</v>
      </c>
      <c r="G697" s="20">
        <v>6.0099999999999997E-5</v>
      </c>
    </row>
    <row r="698" spans="1:7" hidden="1" x14ac:dyDescent="0.35">
      <c r="A698" s="20" t="s">
        <v>16</v>
      </c>
      <c r="B698" s="21">
        <v>100</v>
      </c>
      <c r="C698" s="20">
        <v>1972</v>
      </c>
      <c r="D698" s="20">
        <v>2.63</v>
      </c>
      <c r="E698" s="20">
        <v>2.8699999999999998E-4</v>
      </c>
      <c r="F698" s="20">
        <v>11.84</v>
      </c>
      <c r="G698" s="20">
        <v>6.0099999999999997E-5</v>
      </c>
    </row>
    <row r="699" spans="1:7" hidden="1" x14ac:dyDescent="0.35">
      <c r="A699" s="20" t="s">
        <v>16</v>
      </c>
      <c r="B699" s="21">
        <v>100</v>
      </c>
      <c r="C699" s="20">
        <v>1971</v>
      </c>
      <c r="D699" s="20">
        <v>2.63</v>
      </c>
      <c r="E699" s="20">
        <v>2.8699999999999998E-4</v>
      </c>
      <c r="F699" s="20">
        <v>11.84</v>
      </c>
      <c r="G699" s="20">
        <v>6.0099999999999997E-5</v>
      </c>
    </row>
    <row r="700" spans="1:7" hidden="1" x14ac:dyDescent="0.35">
      <c r="A700" s="20" t="s">
        <v>16</v>
      </c>
      <c r="B700" s="21">
        <v>100</v>
      </c>
      <c r="C700" s="20">
        <v>1970</v>
      </c>
      <c r="D700" s="20">
        <v>2.63</v>
      </c>
      <c r="E700" s="20">
        <v>2.8699999999999998E-4</v>
      </c>
      <c r="F700" s="20">
        <v>11.84</v>
      </c>
      <c r="G700" s="20">
        <v>6.0099999999999997E-5</v>
      </c>
    </row>
    <row r="701" spans="1:7" hidden="1" x14ac:dyDescent="0.35">
      <c r="A701" s="20" t="s">
        <v>16</v>
      </c>
      <c r="B701" s="21">
        <v>100</v>
      </c>
      <c r="C701" s="20">
        <v>1969</v>
      </c>
      <c r="D701" s="20">
        <v>2.63</v>
      </c>
      <c r="E701" s="20">
        <v>2.8699999999999998E-4</v>
      </c>
      <c r="F701" s="20">
        <v>11.84</v>
      </c>
      <c r="G701" s="20">
        <v>6.0099999999999997E-5</v>
      </c>
    </row>
    <row r="702" spans="1:7" hidden="1" x14ac:dyDescent="0.35">
      <c r="A702" s="20" t="s">
        <v>16</v>
      </c>
      <c r="B702" s="21">
        <v>100</v>
      </c>
      <c r="C702" s="20">
        <v>1968</v>
      </c>
      <c r="D702" s="20">
        <v>2.63</v>
      </c>
      <c r="E702" s="20">
        <v>2.8699999999999998E-4</v>
      </c>
      <c r="F702" s="20">
        <v>11.84</v>
      </c>
      <c r="G702" s="20">
        <v>6.0099999999999997E-5</v>
      </c>
    </row>
    <row r="703" spans="1:7" hidden="1" x14ac:dyDescent="0.35">
      <c r="A703" s="20" t="s">
        <v>16</v>
      </c>
      <c r="B703" s="21">
        <v>100</v>
      </c>
      <c r="C703" s="20">
        <v>1967</v>
      </c>
      <c r="D703" s="20">
        <v>2.63</v>
      </c>
      <c r="E703" s="20">
        <v>2.8699999999999998E-4</v>
      </c>
      <c r="F703" s="20">
        <v>11.84</v>
      </c>
      <c r="G703" s="20">
        <v>6.0099999999999997E-5</v>
      </c>
    </row>
    <row r="704" spans="1:7" hidden="1" x14ac:dyDescent="0.35">
      <c r="A704" s="20" t="s">
        <v>16</v>
      </c>
      <c r="B704" s="21">
        <v>100</v>
      </c>
      <c r="C704" s="20">
        <v>1966</v>
      </c>
      <c r="D704" s="20">
        <v>2.63</v>
      </c>
      <c r="E704" s="20">
        <v>2.8699999999999998E-4</v>
      </c>
      <c r="F704" s="20">
        <v>11.84</v>
      </c>
      <c r="G704" s="20">
        <v>6.0099999999999997E-5</v>
      </c>
    </row>
    <row r="705" spans="1:7" hidden="1" x14ac:dyDescent="0.35">
      <c r="A705" s="20" t="s">
        <v>16</v>
      </c>
      <c r="B705" s="21">
        <v>100</v>
      </c>
      <c r="C705" s="20">
        <v>1965</v>
      </c>
      <c r="D705" s="20">
        <v>2.63</v>
      </c>
      <c r="E705" s="20">
        <v>2.8699999999999998E-4</v>
      </c>
      <c r="F705" s="20">
        <v>11.84</v>
      </c>
      <c r="G705" s="20">
        <v>6.0099999999999997E-5</v>
      </c>
    </row>
    <row r="706" spans="1:7" hidden="1" x14ac:dyDescent="0.35">
      <c r="A706" s="20" t="s">
        <v>16</v>
      </c>
      <c r="B706" s="21">
        <v>100</v>
      </c>
      <c r="C706" s="20">
        <v>1964</v>
      </c>
      <c r="D706" s="20">
        <v>2.63</v>
      </c>
      <c r="E706" s="20">
        <v>2.8699999999999998E-4</v>
      </c>
      <c r="F706" s="20">
        <v>11.84</v>
      </c>
      <c r="G706" s="20">
        <v>6.0099999999999997E-5</v>
      </c>
    </row>
    <row r="707" spans="1:7" hidden="1" x14ac:dyDescent="0.35">
      <c r="A707" s="20" t="s">
        <v>16</v>
      </c>
      <c r="B707" s="21">
        <v>100</v>
      </c>
      <c r="C707" s="20">
        <v>1963</v>
      </c>
      <c r="D707" s="20">
        <v>2.63</v>
      </c>
      <c r="E707" s="20">
        <v>2.8699999999999998E-4</v>
      </c>
      <c r="F707" s="20">
        <v>11.84</v>
      </c>
      <c r="G707" s="20">
        <v>6.0099999999999997E-5</v>
      </c>
    </row>
    <row r="708" spans="1:7" hidden="1" x14ac:dyDescent="0.35">
      <c r="A708" s="20" t="s">
        <v>16</v>
      </c>
      <c r="B708" s="21">
        <v>100</v>
      </c>
      <c r="C708" s="20">
        <v>1962</v>
      </c>
      <c r="D708" s="20">
        <v>2.63</v>
      </c>
      <c r="E708" s="20">
        <v>2.8699999999999998E-4</v>
      </c>
      <c r="F708" s="20">
        <v>11.84</v>
      </c>
      <c r="G708" s="20">
        <v>6.0099999999999997E-5</v>
      </c>
    </row>
    <row r="709" spans="1:7" hidden="1" x14ac:dyDescent="0.35">
      <c r="A709" s="20" t="s">
        <v>16</v>
      </c>
      <c r="B709" s="21">
        <v>100</v>
      </c>
      <c r="C709" s="20">
        <v>1961</v>
      </c>
      <c r="D709" s="20">
        <v>2.63</v>
      </c>
      <c r="E709" s="20">
        <v>2.8699999999999998E-4</v>
      </c>
      <c r="F709" s="20">
        <v>11.84</v>
      </c>
      <c r="G709" s="20">
        <v>6.0099999999999997E-5</v>
      </c>
    </row>
    <row r="710" spans="1:7" hidden="1" x14ac:dyDescent="0.35">
      <c r="A710" s="20" t="s">
        <v>16</v>
      </c>
      <c r="B710" s="21">
        <v>100</v>
      </c>
      <c r="C710" s="20">
        <v>1960</v>
      </c>
      <c r="D710" s="20">
        <v>2.63</v>
      </c>
      <c r="E710" s="20">
        <v>2.8699999999999998E-4</v>
      </c>
      <c r="F710" s="20">
        <v>11.84</v>
      </c>
      <c r="G710" s="20">
        <v>6.0099999999999997E-5</v>
      </c>
    </row>
    <row r="711" spans="1:7" hidden="1" x14ac:dyDescent="0.35">
      <c r="A711" s="20" t="s">
        <v>16</v>
      </c>
      <c r="B711" s="21">
        <v>100</v>
      </c>
      <c r="C711" s="20">
        <v>1959</v>
      </c>
      <c r="D711" s="20">
        <v>2.63</v>
      </c>
      <c r="E711" s="20">
        <v>2.8699999999999998E-4</v>
      </c>
      <c r="F711" s="20">
        <v>11.84</v>
      </c>
      <c r="G711" s="20">
        <v>6.0099999999999997E-5</v>
      </c>
    </row>
    <row r="712" spans="1:7" hidden="1" x14ac:dyDescent="0.35">
      <c r="A712" s="20" t="s">
        <v>16</v>
      </c>
      <c r="B712" s="21">
        <v>100</v>
      </c>
      <c r="C712" s="20">
        <v>1958</v>
      </c>
      <c r="D712" s="20">
        <v>2.63</v>
      </c>
      <c r="E712" s="20">
        <v>2.8699999999999998E-4</v>
      </c>
      <c r="F712" s="20">
        <v>11.84</v>
      </c>
      <c r="G712" s="20">
        <v>6.0099999999999997E-5</v>
      </c>
    </row>
    <row r="713" spans="1:7" hidden="1" x14ac:dyDescent="0.35">
      <c r="A713" s="20" t="s">
        <v>16</v>
      </c>
      <c r="B713" s="21">
        <v>100</v>
      </c>
      <c r="C713" s="20">
        <v>1957</v>
      </c>
      <c r="D713" s="20">
        <v>2.63</v>
      </c>
      <c r="E713" s="20">
        <v>2.8699999999999998E-4</v>
      </c>
      <c r="F713" s="20">
        <v>11.84</v>
      </c>
      <c r="G713" s="20">
        <v>6.0099999999999997E-5</v>
      </c>
    </row>
    <row r="714" spans="1:7" hidden="1" x14ac:dyDescent="0.35">
      <c r="A714" s="20" t="s">
        <v>16</v>
      </c>
      <c r="B714" s="21">
        <v>100</v>
      </c>
      <c r="C714" s="20">
        <v>1956</v>
      </c>
      <c r="D714" s="20">
        <v>2.63</v>
      </c>
      <c r="E714" s="20">
        <v>2.8699999999999998E-4</v>
      </c>
      <c r="F714" s="20">
        <v>11.84</v>
      </c>
      <c r="G714" s="20">
        <v>6.0099999999999997E-5</v>
      </c>
    </row>
    <row r="715" spans="1:7" hidden="1" x14ac:dyDescent="0.35">
      <c r="A715" s="20" t="s">
        <v>16</v>
      </c>
      <c r="B715" s="21">
        <v>100</v>
      </c>
      <c r="C715" s="20">
        <v>1955</v>
      </c>
      <c r="D715" s="20">
        <v>2.63</v>
      </c>
      <c r="E715" s="20">
        <v>2.8699999999999998E-4</v>
      </c>
      <c r="F715" s="20">
        <v>11.84</v>
      </c>
      <c r="G715" s="20">
        <v>6.0099999999999997E-5</v>
      </c>
    </row>
    <row r="716" spans="1:7" hidden="1" x14ac:dyDescent="0.35">
      <c r="A716" s="20" t="s">
        <v>16</v>
      </c>
      <c r="B716" s="21">
        <v>100</v>
      </c>
      <c r="C716" s="20">
        <v>1954</v>
      </c>
      <c r="D716" s="20">
        <v>2.63</v>
      </c>
      <c r="E716" s="20">
        <v>2.8699999999999998E-4</v>
      </c>
      <c r="F716" s="20">
        <v>11.84</v>
      </c>
      <c r="G716" s="20">
        <v>6.0099999999999997E-5</v>
      </c>
    </row>
    <row r="717" spans="1:7" hidden="1" x14ac:dyDescent="0.35">
      <c r="A717" s="20" t="s">
        <v>16</v>
      </c>
      <c r="B717" s="21">
        <v>100</v>
      </c>
      <c r="C717" s="20">
        <v>1953</v>
      </c>
      <c r="D717" s="20">
        <v>2.63</v>
      </c>
      <c r="E717" s="20">
        <v>2.8699999999999998E-4</v>
      </c>
      <c r="F717" s="20">
        <v>11.84</v>
      </c>
      <c r="G717" s="20">
        <v>6.0099999999999997E-5</v>
      </c>
    </row>
    <row r="718" spans="1:7" hidden="1" x14ac:dyDescent="0.35">
      <c r="A718" s="20" t="s">
        <v>16</v>
      </c>
      <c r="B718" s="21">
        <v>100</v>
      </c>
      <c r="C718" s="20">
        <v>1952</v>
      </c>
      <c r="D718" s="20">
        <v>2.63</v>
      </c>
      <c r="E718" s="20">
        <v>2.8699999999999998E-4</v>
      </c>
      <c r="F718" s="20">
        <v>11.84</v>
      </c>
      <c r="G718" s="20">
        <v>6.0099999999999997E-5</v>
      </c>
    </row>
    <row r="719" spans="1:7" hidden="1" x14ac:dyDescent="0.35">
      <c r="A719" s="20" t="s">
        <v>16</v>
      </c>
      <c r="B719" s="21">
        <v>100</v>
      </c>
      <c r="C719" s="20">
        <v>1951</v>
      </c>
      <c r="D719" s="20">
        <v>2.63</v>
      </c>
      <c r="E719" s="20">
        <v>2.8699999999999998E-4</v>
      </c>
      <c r="F719" s="20">
        <v>11.84</v>
      </c>
      <c r="G719" s="20">
        <v>6.0099999999999997E-5</v>
      </c>
    </row>
    <row r="720" spans="1:7" hidden="1" x14ac:dyDescent="0.35">
      <c r="A720" s="20" t="s">
        <v>16</v>
      </c>
      <c r="B720" s="21">
        <v>100</v>
      </c>
      <c r="C720" s="20">
        <v>1950</v>
      </c>
      <c r="D720" s="20">
        <v>2.63</v>
      </c>
      <c r="E720" s="20">
        <v>2.8699999999999998E-4</v>
      </c>
      <c r="F720" s="20">
        <v>11.84</v>
      </c>
      <c r="G720" s="20">
        <v>6.0099999999999997E-5</v>
      </c>
    </row>
    <row r="721" spans="1:7" hidden="1" x14ac:dyDescent="0.35">
      <c r="A721" s="20" t="s">
        <v>16</v>
      </c>
      <c r="B721" s="21">
        <v>100</v>
      </c>
      <c r="C721" s="20">
        <v>1949</v>
      </c>
      <c r="D721" s="20">
        <v>2.63</v>
      </c>
      <c r="E721" s="20">
        <v>2.8699999999999998E-4</v>
      </c>
      <c r="F721" s="20">
        <v>11.84</v>
      </c>
      <c r="G721" s="20">
        <v>6.0099999999999997E-5</v>
      </c>
    </row>
    <row r="722" spans="1:7" hidden="1" x14ac:dyDescent="0.35">
      <c r="A722" s="20" t="s">
        <v>16</v>
      </c>
      <c r="B722" s="21">
        <v>100</v>
      </c>
      <c r="C722" s="20">
        <v>1948</v>
      </c>
      <c r="D722" s="20">
        <v>2.63</v>
      </c>
      <c r="E722" s="20">
        <v>2.8699999999999998E-4</v>
      </c>
      <c r="F722" s="20">
        <v>11.84</v>
      </c>
      <c r="G722" s="20">
        <v>6.0099999999999997E-5</v>
      </c>
    </row>
    <row r="723" spans="1:7" hidden="1" x14ac:dyDescent="0.35">
      <c r="A723" s="20" t="s">
        <v>16</v>
      </c>
      <c r="B723" s="21">
        <v>100</v>
      </c>
      <c r="C723" s="20">
        <v>1947</v>
      </c>
      <c r="D723" s="20">
        <v>2.63</v>
      </c>
      <c r="E723" s="20">
        <v>2.8699999999999998E-4</v>
      </c>
      <c r="F723" s="20">
        <v>11.84</v>
      </c>
      <c r="G723" s="20">
        <v>6.0099999999999997E-5</v>
      </c>
    </row>
    <row r="724" spans="1:7" hidden="1" x14ac:dyDescent="0.35">
      <c r="A724" s="20" t="s">
        <v>16</v>
      </c>
      <c r="B724" s="21">
        <v>100</v>
      </c>
      <c r="C724" s="20">
        <v>1946</v>
      </c>
      <c r="D724" s="20">
        <v>2.63</v>
      </c>
      <c r="E724" s="20">
        <v>2.8699999999999998E-4</v>
      </c>
      <c r="F724" s="20">
        <v>11.84</v>
      </c>
      <c r="G724" s="20">
        <v>6.0099999999999997E-5</v>
      </c>
    </row>
    <row r="725" spans="1:7" hidden="1" x14ac:dyDescent="0.35">
      <c r="A725" s="20" t="s">
        <v>16</v>
      </c>
      <c r="B725" s="21">
        <v>100</v>
      </c>
      <c r="C725" s="20">
        <v>1945</v>
      </c>
      <c r="D725" s="20">
        <v>2.63</v>
      </c>
      <c r="E725" s="20">
        <v>2.8699999999999998E-4</v>
      </c>
      <c r="F725" s="20">
        <v>11.84</v>
      </c>
      <c r="G725" s="20">
        <v>6.0099999999999997E-5</v>
      </c>
    </row>
    <row r="726" spans="1:7" hidden="1" x14ac:dyDescent="0.35">
      <c r="A726" s="20" t="s">
        <v>16</v>
      </c>
      <c r="B726" s="21">
        <v>100</v>
      </c>
      <c r="C726" s="20">
        <v>1944</v>
      </c>
      <c r="D726" s="20">
        <v>2.63</v>
      </c>
      <c r="E726" s="20">
        <v>2.8699999999999998E-4</v>
      </c>
      <c r="F726" s="20">
        <v>11.84</v>
      </c>
      <c r="G726" s="20">
        <v>6.0099999999999997E-5</v>
      </c>
    </row>
    <row r="727" spans="1:7" hidden="1" x14ac:dyDescent="0.35">
      <c r="A727" s="20" t="s">
        <v>16</v>
      </c>
      <c r="B727" s="21">
        <v>100</v>
      </c>
      <c r="C727" s="20">
        <v>1943</v>
      </c>
      <c r="D727" s="20">
        <v>2.63</v>
      </c>
      <c r="E727" s="20">
        <v>2.8699999999999998E-4</v>
      </c>
      <c r="F727" s="20">
        <v>11.84</v>
      </c>
      <c r="G727" s="20">
        <v>6.0099999999999997E-5</v>
      </c>
    </row>
    <row r="728" spans="1:7" hidden="1" x14ac:dyDescent="0.35">
      <c r="A728" s="20" t="s">
        <v>16</v>
      </c>
      <c r="B728" s="21">
        <v>100</v>
      </c>
      <c r="C728" s="20">
        <v>1942</v>
      </c>
      <c r="D728" s="20">
        <v>2.63</v>
      </c>
      <c r="E728" s="20">
        <v>2.8699999999999998E-4</v>
      </c>
      <c r="F728" s="20">
        <v>11.84</v>
      </c>
      <c r="G728" s="20">
        <v>6.0099999999999997E-5</v>
      </c>
    </row>
    <row r="729" spans="1:7" hidden="1" x14ac:dyDescent="0.35">
      <c r="A729" s="20" t="s">
        <v>16</v>
      </c>
      <c r="B729" s="21">
        <v>100</v>
      </c>
      <c r="C729" s="20">
        <v>1941</v>
      </c>
      <c r="D729" s="20">
        <v>2.63</v>
      </c>
      <c r="E729" s="20">
        <v>2.8699999999999998E-4</v>
      </c>
      <c r="F729" s="20">
        <v>11.84</v>
      </c>
      <c r="G729" s="20">
        <v>6.0099999999999997E-5</v>
      </c>
    </row>
    <row r="730" spans="1:7" hidden="1" x14ac:dyDescent="0.35">
      <c r="A730" s="20" t="s">
        <v>16</v>
      </c>
      <c r="B730" s="21">
        <v>100</v>
      </c>
      <c r="C730" s="20">
        <v>1940</v>
      </c>
      <c r="D730" s="20">
        <v>2.63</v>
      </c>
      <c r="E730" s="20">
        <v>2.8699999999999998E-4</v>
      </c>
      <c r="F730" s="20">
        <v>11.84</v>
      </c>
      <c r="G730" s="20">
        <v>6.0099999999999997E-5</v>
      </c>
    </row>
    <row r="731" spans="1:7" hidden="1" x14ac:dyDescent="0.35">
      <c r="A731" s="20" t="s">
        <v>16</v>
      </c>
      <c r="B731" s="21">
        <v>100</v>
      </c>
      <c r="C731" s="20">
        <v>1939</v>
      </c>
      <c r="D731" s="20">
        <v>2.63</v>
      </c>
      <c r="E731" s="20">
        <v>2.8699999999999998E-4</v>
      </c>
      <c r="F731" s="20">
        <v>11.84</v>
      </c>
      <c r="G731" s="20">
        <v>6.0099999999999997E-5</v>
      </c>
    </row>
    <row r="732" spans="1:7" hidden="1" x14ac:dyDescent="0.35">
      <c r="A732" s="20" t="s">
        <v>16</v>
      </c>
      <c r="B732" s="21">
        <v>100</v>
      </c>
      <c r="C732" s="20">
        <v>1938</v>
      </c>
      <c r="D732" s="20">
        <v>2.63</v>
      </c>
      <c r="E732" s="20">
        <v>2.8699999999999998E-4</v>
      </c>
      <c r="F732" s="20">
        <v>11.84</v>
      </c>
      <c r="G732" s="20">
        <v>6.0099999999999997E-5</v>
      </c>
    </row>
    <row r="733" spans="1:7" hidden="1" x14ac:dyDescent="0.35">
      <c r="A733" s="20" t="s">
        <v>16</v>
      </c>
      <c r="B733" s="21">
        <v>100</v>
      </c>
      <c r="C733" s="20">
        <v>1937</v>
      </c>
      <c r="D733" s="20">
        <v>2.63</v>
      </c>
      <c r="E733" s="20">
        <v>2.8699999999999998E-4</v>
      </c>
      <c r="F733" s="20">
        <v>11.84</v>
      </c>
      <c r="G733" s="20">
        <v>6.0099999999999997E-5</v>
      </c>
    </row>
    <row r="734" spans="1:7" hidden="1" x14ac:dyDescent="0.35">
      <c r="A734" s="20" t="s">
        <v>16</v>
      </c>
      <c r="B734" s="21">
        <v>100</v>
      </c>
      <c r="C734" s="20">
        <v>1936</v>
      </c>
      <c r="D734" s="20">
        <v>2.63</v>
      </c>
      <c r="E734" s="20">
        <v>2.8699999999999998E-4</v>
      </c>
      <c r="F734" s="20">
        <v>11.84</v>
      </c>
      <c r="G734" s="20">
        <v>6.0099999999999997E-5</v>
      </c>
    </row>
    <row r="735" spans="1:7" hidden="1" x14ac:dyDescent="0.35">
      <c r="A735" s="20" t="s">
        <v>16</v>
      </c>
      <c r="B735" s="21">
        <v>100</v>
      </c>
      <c r="C735" s="20">
        <v>1935</v>
      </c>
      <c r="D735" s="20">
        <v>2.63</v>
      </c>
      <c r="E735" s="20">
        <v>2.8699999999999998E-4</v>
      </c>
      <c r="F735" s="20">
        <v>11.84</v>
      </c>
      <c r="G735" s="20">
        <v>6.0099999999999997E-5</v>
      </c>
    </row>
    <row r="736" spans="1:7" hidden="1" x14ac:dyDescent="0.35">
      <c r="A736" s="20" t="s">
        <v>16</v>
      </c>
      <c r="B736" s="21">
        <v>100</v>
      </c>
      <c r="C736" s="20">
        <v>1934</v>
      </c>
      <c r="D736" s="20">
        <v>2.63</v>
      </c>
      <c r="E736" s="20">
        <v>2.8699999999999998E-4</v>
      </c>
      <c r="F736" s="20">
        <v>11.84</v>
      </c>
      <c r="G736" s="20">
        <v>6.0099999999999997E-5</v>
      </c>
    </row>
    <row r="737" spans="1:7" hidden="1" x14ac:dyDescent="0.35">
      <c r="A737" s="20" t="s">
        <v>16</v>
      </c>
      <c r="B737" s="21">
        <v>100</v>
      </c>
      <c r="C737" s="20">
        <v>1933</v>
      </c>
      <c r="D737" s="20">
        <v>2.63</v>
      </c>
      <c r="E737" s="20">
        <v>2.8699999999999998E-4</v>
      </c>
      <c r="F737" s="20">
        <v>11.84</v>
      </c>
      <c r="G737" s="20">
        <v>6.0099999999999997E-5</v>
      </c>
    </row>
    <row r="738" spans="1:7" hidden="1" x14ac:dyDescent="0.35">
      <c r="A738" s="20" t="s">
        <v>16</v>
      </c>
      <c r="B738" s="21">
        <v>100</v>
      </c>
      <c r="C738" s="20">
        <v>1932</v>
      </c>
      <c r="D738" s="20">
        <v>2.63</v>
      </c>
      <c r="E738" s="20">
        <v>2.8699999999999998E-4</v>
      </c>
      <c r="F738" s="20">
        <v>11.84</v>
      </c>
      <c r="G738" s="20">
        <v>6.0099999999999997E-5</v>
      </c>
    </row>
    <row r="739" spans="1:7" hidden="1" x14ac:dyDescent="0.35">
      <c r="A739" s="20" t="s">
        <v>16</v>
      </c>
      <c r="B739" s="21">
        <v>100</v>
      </c>
      <c r="C739" s="20">
        <v>1931</v>
      </c>
      <c r="D739" s="20">
        <v>2.63</v>
      </c>
      <c r="E739" s="20">
        <v>2.8699999999999998E-4</v>
      </c>
      <c r="F739" s="20">
        <v>11.84</v>
      </c>
      <c r="G739" s="20">
        <v>6.0099999999999997E-5</v>
      </c>
    </row>
    <row r="740" spans="1:7" hidden="1" x14ac:dyDescent="0.35">
      <c r="A740" s="20" t="s">
        <v>16</v>
      </c>
      <c r="B740" s="21">
        <v>100</v>
      </c>
      <c r="C740" s="20">
        <v>1930</v>
      </c>
      <c r="D740" s="20">
        <v>2.63</v>
      </c>
      <c r="E740" s="20">
        <v>2.8699999999999998E-4</v>
      </c>
      <c r="F740" s="20">
        <v>11.84</v>
      </c>
      <c r="G740" s="20">
        <v>6.0099999999999997E-5</v>
      </c>
    </row>
    <row r="741" spans="1:7" hidden="1" x14ac:dyDescent="0.35">
      <c r="A741" s="20" t="s">
        <v>16</v>
      </c>
      <c r="B741" s="21">
        <v>100</v>
      </c>
      <c r="C741" s="20">
        <v>1929</v>
      </c>
      <c r="D741" s="20">
        <v>2.63</v>
      </c>
      <c r="E741" s="20">
        <v>2.8699999999999998E-4</v>
      </c>
      <c r="F741" s="20">
        <v>11.84</v>
      </c>
      <c r="G741" s="20">
        <v>6.0099999999999997E-5</v>
      </c>
    </row>
    <row r="742" spans="1:7" hidden="1" x14ac:dyDescent="0.35">
      <c r="A742" s="20" t="s">
        <v>16</v>
      </c>
      <c r="B742" s="21">
        <v>100</v>
      </c>
      <c r="C742" s="20">
        <v>1928</v>
      </c>
      <c r="D742" s="20">
        <v>2.63</v>
      </c>
      <c r="E742" s="20">
        <v>2.8699999999999998E-4</v>
      </c>
      <c r="F742" s="20">
        <v>11.84</v>
      </c>
      <c r="G742" s="20">
        <v>6.0099999999999997E-5</v>
      </c>
    </row>
    <row r="743" spans="1:7" hidden="1" x14ac:dyDescent="0.35">
      <c r="A743" s="20" t="s">
        <v>16</v>
      </c>
      <c r="B743" s="21">
        <v>175</v>
      </c>
      <c r="C743" s="20">
        <v>2050</v>
      </c>
      <c r="D743" s="20">
        <v>0.129</v>
      </c>
      <c r="E743" s="20">
        <v>1.0200000000000001E-5</v>
      </c>
      <c r="F743" s="20">
        <v>0.13700000000000001</v>
      </c>
      <c r="G743" s="20">
        <v>5.66E-5</v>
      </c>
    </row>
    <row r="744" spans="1:7" hidden="1" x14ac:dyDescent="0.35">
      <c r="A744" s="20" t="s">
        <v>16</v>
      </c>
      <c r="B744" s="21">
        <v>175</v>
      </c>
      <c r="C744" s="20">
        <v>2049</v>
      </c>
      <c r="D744" s="20">
        <v>0.129</v>
      </c>
      <c r="E744" s="20">
        <v>1.0200000000000001E-5</v>
      </c>
      <c r="F744" s="20">
        <v>0.13700000000000001</v>
      </c>
      <c r="G744" s="20">
        <v>5.66E-5</v>
      </c>
    </row>
    <row r="745" spans="1:7" hidden="1" x14ac:dyDescent="0.35">
      <c r="A745" s="20" t="s">
        <v>16</v>
      </c>
      <c r="B745" s="21">
        <v>175</v>
      </c>
      <c r="C745" s="20">
        <v>2048</v>
      </c>
      <c r="D745" s="20">
        <v>0.129</v>
      </c>
      <c r="E745" s="20">
        <v>1.0200000000000001E-5</v>
      </c>
      <c r="F745" s="20">
        <v>0.13700000000000001</v>
      </c>
      <c r="G745" s="20">
        <v>5.66E-5</v>
      </c>
    </row>
    <row r="746" spans="1:7" hidden="1" x14ac:dyDescent="0.35">
      <c r="A746" s="20" t="s">
        <v>16</v>
      </c>
      <c r="B746" s="21">
        <v>175</v>
      </c>
      <c r="C746" s="20">
        <v>2047</v>
      </c>
      <c r="D746" s="20">
        <v>0.129</v>
      </c>
      <c r="E746" s="20">
        <v>1.0200000000000001E-5</v>
      </c>
      <c r="F746" s="20">
        <v>0.13700000000000001</v>
      </c>
      <c r="G746" s="20">
        <v>5.66E-5</v>
      </c>
    </row>
    <row r="747" spans="1:7" hidden="1" x14ac:dyDescent="0.35">
      <c r="A747" s="20" t="s">
        <v>16</v>
      </c>
      <c r="B747" s="21">
        <v>175</v>
      </c>
      <c r="C747" s="20">
        <v>2046</v>
      </c>
      <c r="D747" s="20">
        <v>0.129</v>
      </c>
      <c r="E747" s="20">
        <v>1.0200000000000001E-5</v>
      </c>
      <c r="F747" s="20">
        <v>0.13700000000000001</v>
      </c>
      <c r="G747" s="20">
        <v>5.66E-5</v>
      </c>
    </row>
    <row r="748" spans="1:7" hidden="1" x14ac:dyDescent="0.35">
      <c r="A748" s="20" t="s">
        <v>16</v>
      </c>
      <c r="B748" s="21">
        <v>175</v>
      </c>
      <c r="C748" s="20">
        <v>2045</v>
      </c>
      <c r="D748" s="20">
        <v>0.129</v>
      </c>
      <c r="E748" s="20">
        <v>1.0200000000000001E-5</v>
      </c>
      <c r="F748" s="20">
        <v>0.13700000000000001</v>
      </c>
      <c r="G748" s="20">
        <v>5.66E-5</v>
      </c>
    </row>
    <row r="749" spans="1:7" hidden="1" x14ac:dyDescent="0.35">
      <c r="A749" s="20" t="s">
        <v>16</v>
      </c>
      <c r="B749" s="21">
        <v>175</v>
      </c>
      <c r="C749" s="20">
        <v>2044</v>
      </c>
      <c r="D749" s="20">
        <v>0.129</v>
      </c>
      <c r="E749" s="20">
        <v>1.0200000000000001E-5</v>
      </c>
      <c r="F749" s="20">
        <v>0.13700000000000001</v>
      </c>
      <c r="G749" s="20">
        <v>5.66E-5</v>
      </c>
    </row>
    <row r="750" spans="1:7" hidden="1" x14ac:dyDescent="0.35">
      <c r="A750" s="20" t="s">
        <v>16</v>
      </c>
      <c r="B750" s="21">
        <v>175</v>
      </c>
      <c r="C750" s="20">
        <v>2043</v>
      </c>
      <c r="D750" s="20">
        <v>0.129</v>
      </c>
      <c r="E750" s="20">
        <v>1.0200000000000001E-5</v>
      </c>
      <c r="F750" s="20">
        <v>0.13700000000000001</v>
      </c>
      <c r="G750" s="20">
        <v>5.66E-5</v>
      </c>
    </row>
    <row r="751" spans="1:7" hidden="1" x14ac:dyDescent="0.35">
      <c r="A751" s="20" t="s">
        <v>16</v>
      </c>
      <c r="B751" s="21">
        <v>175</v>
      </c>
      <c r="C751" s="20">
        <v>2042</v>
      </c>
      <c r="D751" s="20">
        <v>0.129</v>
      </c>
      <c r="E751" s="20">
        <v>1.0200000000000001E-5</v>
      </c>
      <c r="F751" s="20">
        <v>0.13700000000000001</v>
      </c>
      <c r="G751" s="20">
        <v>5.66E-5</v>
      </c>
    </row>
    <row r="752" spans="1:7" hidden="1" x14ac:dyDescent="0.35">
      <c r="A752" s="20" t="s">
        <v>16</v>
      </c>
      <c r="B752" s="21">
        <v>175</v>
      </c>
      <c r="C752" s="20">
        <v>2041</v>
      </c>
      <c r="D752" s="20">
        <v>0.129</v>
      </c>
      <c r="E752" s="20">
        <v>1.0200000000000001E-5</v>
      </c>
      <c r="F752" s="20">
        <v>0.13700000000000001</v>
      </c>
      <c r="G752" s="20">
        <v>5.66E-5</v>
      </c>
    </row>
    <row r="753" spans="1:7" hidden="1" x14ac:dyDescent="0.35">
      <c r="A753" s="20" t="s">
        <v>16</v>
      </c>
      <c r="B753" s="21">
        <v>175</v>
      </c>
      <c r="C753" s="20">
        <v>2040</v>
      </c>
      <c r="D753" s="20">
        <v>0.129</v>
      </c>
      <c r="E753" s="20">
        <v>1.0200000000000001E-5</v>
      </c>
      <c r="F753" s="20">
        <v>0.13700000000000001</v>
      </c>
      <c r="G753" s="20">
        <v>5.66E-5</v>
      </c>
    </row>
    <row r="754" spans="1:7" hidden="1" x14ac:dyDescent="0.35">
      <c r="A754" s="20" t="s">
        <v>16</v>
      </c>
      <c r="B754" s="21">
        <v>175</v>
      </c>
      <c r="C754" s="20">
        <v>2039</v>
      </c>
      <c r="D754" s="20">
        <v>0.129</v>
      </c>
      <c r="E754" s="20">
        <v>1.0200000000000001E-5</v>
      </c>
      <c r="F754" s="20">
        <v>0.13700000000000001</v>
      </c>
      <c r="G754" s="20">
        <v>5.66E-5</v>
      </c>
    </row>
    <row r="755" spans="1:7" hidden="1" x14ac:dyDescent="0.35">
      <c r="A755" s="20" t="s">
        <v>16</v>
      </c>
      <c r="B755" s="21">
        <v>175</v>
      </c>
      <c r="C755" s="20">
        <v>2038</v>
      </c>
      <c r="D755" s="20">
        <v>0.129</v>
      </c>
      <c r="E755" s="20">
        <v>1.0200000000000001E-5</v>
      </c>
      <c r="F755" s="20">
        <v>0.13700000000000001</v>
      </c>
      <c r="G755" s="20">
        <v>5.66E-5</v>
      </c>
    </row>
    <row r="756" spans="1:7" hidden="1" x14ac:dyDescent="0.35">
      <c r="A756" s="20" t="s">
        <v>16</v>
      </c>
      <c r="B756" s="21">
        <v>175</v>
      </c>
      <c r="C756" s="20">
        <v>2037</v>
      </c>
      <c r="D756" s="20">
        <v>0.129</v>
      </c>
      <c r="E756" s="20">
        <v>1.0200000000000001E-5</v>
      </c>
      <c r="F756" s="20">
        <v>0.13700000000000001</v>
      </c>
      <c r="G756" s="20">
        <v>5.66E-5</v>
      </c>
    </row>
    <row r="757" spans="1:7" hidden="1" x14ac:dyDescent="0.35">
      <c r="A757" s="20" t="s">
        <v>16</v>
      </c>
      <c r="B757" s="21">
        <v>175</v>
      </c>
      <c r="C757" s="20">
        <v>2036</v>
      </c>
      <c r="D757" s="20">
        <v>0.129</v>
      </c>
      <c r="E757" s="20">
        <v>1.0200000000000001E-5</v>
      </c>
      <c r="F757" s="20">
        <v>0.13700000000000001</v>
      </c>
      <c r="G757" s="20">
        <v>5.66E-5</v>
      </c>
    </row>
    <row r="758" spans="1:7" hidden="1" x14ac:dyDescent="0.35">
      <c r="A758" s="20" t="s">
        <v>16</v>
      </c>
      <c r="B758" s="21">
        <v>175</v>
      </c>
      <c r="C758" s="20">
        <v>2035</v>
      </c>
      <c r="D758" s="20">
        <v>0.129</v>
      </c>
      <c r="E758" s="20">
        <v>1.0200000000000001E-5</v>
      </c>
      <c r="F758" s="20">
        <v>0.13700000000000001</v>
      </c>
      <c r="G758" s="20">
        <v>5.66E-5</v>
      </c>
    </row>
    <row r="759" spans="1:7" hidden="1" x14ac:dyDescent="0.35">
      <c r="A759" s="20" t="s">
        <v>16</v>
      </c>
      <c r="B759" s="21">
        <v>175</v>
      </c>
      <c r="C759" s="20">
        <v>2034</v>
      </c>
      <c r="D759" s="20">
        <v>0.129</v>
      </c>
      <c r="E759" s="20">
        <v>1.0200000000000001E-5</v>
      </c>
      <c r="F759" s="20">
        <v>0.13700000000000001</v>
      </c>
      <c r="G759" s="20">
        <v>5.66E-5</v>
      </c>
    </row>
    <row r="760" spans="1:7" hidden="1" x14ac:dyDescent="0.35">
      <c r="A760" s="20" t="s">
        <v>16</v>
      </c>
      <c r="B760" s="21">
        <v>175</v>
      </c>
      <c r="C760" s="20">
        <v>2033</v>
      </c>
      <c r="D760" s="20">
        <v>0.129</v>
      </c>
      <c r="E760" s="20">
        <v>1.0200000000000001E-5</v>
      </c>
      <c r="F760" s="20">
        <v>0.13700000000000001</v>
      </c>
      <c r="G760" s="20">
        <v>5.66E-5</v>
      </c>
    </row>
    <row r="761" spans="1:7" hidden="1" x14ac:dyDescent="0.35">
      <c r="A761" s="20" t="s">
        <v>16</v>
      </c>
      <c r="B761" s="21">
        <v>175</v>
      </c>
      <c r="C761" s="20">
        <v>2032</v>
      </c>
      <c r="D761" s="20">
        <v>0.129</v>
      </c>
      <c r="E761" s="20">
        <v>1.0200000000000001E-5</v>
      </c>
      <c r="F761" s="20">
        <v>0.13700000000000001</v>
      </c>
      <c r="G761" s="20">
        <v>5.66E-5</v>
      </c>
    </row>
    <row r="762" spans="1:7" hidden="1" x14ac:dyDescent="0.35">
      <c r="A762" s="20" t="s">
        <v>16</v>
      </c>
      <c r="B762" s="21">
        <v>175</v>
      </c>
      <c r="C762" s="20">
        <v>2031</v>
      </c>
      <c r="D762" s="20">
        <v>0.129</v>
      </c>
      <c r="E762" s="20">
        <v>1.0200000000000001E-5</v>
      </c>
      <c r="F762" s="20">
        <v>0.13700000000000001</v>
      </c>
      <c r="G762" s="20">
        <v>5.66E-5</v>
      </c>
    </row>
    <row r="763" spans="1:7" hidden="1" x14ac:dyDescent="0.35">
      <c r="A763" s="20" t="s">
        <v>16</v>
      </c>
      <c r="B763" s="21">
        <v>175</v>
      </c>
      <c r="C763" s="20">
        <v>2030</v>
      </c>
      <c r="D763" s="20">
        <v>0.129</v>
      </c>
      <c r="E763" s="20">
        <v>1.0200000000000001E-5</v>
      </c>
      <c r="F763" s="20">
        <v>0.13700000000000001</v>
      </c>
      <c r="G763" s="20">
        <v>5.66E-5</v>
      </c>
    </row>
    <row r="764" spans="1:7" hidden="1" x14ac:dyDescent="0.35">
      <c r="A764" s="20" t="s">
        <v>16</v>
      </c>
      <c r="B764" s="21">
        <v>175</v>
      </c>
      <c r="C764" s="20">
        <v>2029</v>
      </c>
      <c r="D764" s="20">
        <v>0.129</v>
      </c>
      <c r="E764" s="20">
        <v>1.0200000000000001E-5</v>
      </c>
      <c r="F764" s="20">
        <v>0.13700000000000001</v>
      </c>
      <c r="G764" s="20">
        <v>5.66E-5</v>
      </c>
    </row>
    <row r="765" spans="1:7" hidden="1" x14ac:dyDescent="0.35">
      <c r="A765" s="20" t="s">
        <v>16</v>
      </c>
      <c r="B765" s="21">
        <v>175</v>
      </c>
      <c r="C765" s="20">
        <v>2028</v>
      </c>
      <c r="D765" s="20">
        <v>0.129</v>
      </c>
      <c r="E765" s="20">
        <v>1.0200000000000001E-5</v>
      </c>
      <c r="F765" s="20">
        <v>0.13700000000000001</v>
      </c>
      <c r="G765" s="20">
        <v>5.66E-5</v>
      </c>
    </row>
    <row r="766" spans="1:7" hidden="1" x14ac:dyDescent="0.35">
      <c r="A766" s="20" t="s">
        <v>16</v>
      </c>
      <c r="B766" s="21">
        <v>175</v>
      </c>
      <c r="C766" s="20">
        <v>2027</v>
      </c>
      <c r="D766" s="20">
        <v>0.129</v>
      </c>
      <c r="E766" s="20">
        <v>1.0200000000000001E-5</v>
      </c>
      <c r="F766" s="20">
        <v>0.13700000000000001</v>
      </c>
      <c r="G766" s="20">
        <v>5.66E-5</v>
      </c>
    </row>
    <row r="767" spans="1:7" hidden="1" x14ac:dyDescent="0.35">
      <c r="A767" s="20" t="s">
        <v>16</v>
      </c>
      <c r="B767" s="21">
        <v>175</v>
      </c>
      <c r="C767" s="20">
        <v>2026</v>
      </c>
      <c r="D767" s="20">
        <v>0.129</v>
      </c>
      <c r="E767" s="20">
        <v>1.0200000000000001E-5</v>
      </c>
      <c r="F767" s="20">
        <v>0.13700000000000001</v>
      </c>
      <c r="G767" s="20">
        <v>5.66E-5</v>
      </c>
    </row>
    <row r="768" spans="1:7" hidden="1" x14ac:dyDescent="0.35">
      <c r="A768" s="20" t="s">
        <v>16</v>
      </c>
      <c r="B768" s="21">
        <v>175</v>
      </c>
      <c r="C768" s="20">
        <v>2025</v>
      </c>
      <c r="D768" s="20">
        <v>0.129</v>
      </c>
      <c r="E768" s="20">
        <v>1.0200000000000001E-5</v>
      </c>
      <c r="F768" s="20">
        <v>0.13700000000000001</v>
      </c>
      <c r="G768" s="20">
        <v>5.66E-5</v>
      </c>
    </row>
    <row r="769" spans="1:7" hidden="1" x14ac:dyDescent="0.35">
      <c r="A769" s="20" t="s">
        <v>16</v>
      </c>
      <c r="B769" s="21">
        <v>175</v>
      </c>
      <c r="C769" s="20">
        <v>2024</v>
      </c>
      <c r="D769" s="20">
        <v>0.129</v>
      </c>
      <c r="E769" s="20">
        <v>1.0200000000000001E-5</v>
      </c>
      <c r="F769" s="20">
        <v>0.13700000000000001</v>
      </c>
      <c r="G769" s="20">
        <v>5.66E-5</v>
      </c>
    </row>
    <row r="770" spans="1:7" x14ac:dyDescent="0.35">
      <c r="A770" s="20" t="s">
        <v>16</v>
      </c>
      <c r="B770" s="21">
        <v>175</v>
      </c>
      <c r="C770" s="20">
        <v>2023</v>
      </c>
      <c r="D770" s="20">
        <v>0.129</v>
      </c>
      <c r="E770" s="20">
        <v>1.0200000000000001E-5</v>
      </c>
      <c r="F770" s="20">
        <v>0.13700000000000001</v>
      </c>
      <c r="G770" s="20">
        <v>5.66E-5</v>
      </c>
    </row>
    <row r="771" spans="1:7" hidden="1" x14ac:dyDescent="0.35">
      <c r="A771" s="20" t="s">
        <v>16</v>
      </c>
      <c r="B771" s="21">
        <v>175</v>
      </c>
      <c r="C771" s="20">
        <v>2022</v>
      </c>
      <c r="D771" s="20">
        <v>0.129</v>
      </c>
      <c r="E771" s="20">
        <v>1.0200000000000001E-5</v>
      </c>
      <c r="F771" s="20">
        <v>0.13700000000000001</v>
      </c>
      <c r="G771" s="20">
        <v>5.66E-5</v>
      </c>
    </row>
    <row r="772" spans="1:7" hidden="1" x14ac:dyDescent="0.35">
      <c r="A772" s="20" t="s">
        <v>16</v>
      </c>
      <c r="B772" s="21">
        <v>175</v>
      </c>
      <c r="C772" s="20">
        <v>2021</v>
      </c>
      <c r="D772" s="20">
        <v>0.129</v>
      </c>
      <c r="E772" s="20">
        <v>1.0200000000000001E-5</v>
      </c>
      <c r="F772" s="20">
        <v>0.13700000000000001</v>
      </c>
      <c r="G772" s="20">
        <v>5.66E-5</v>
      </c>
    </row>
    <row r="773" spans="1:7" hidden="1" x14ac:dyDescent="0.35">
      <c r="A773" s="20" t="s">
        <v>16</v>
      </c>
      <c r="B773" s="21">
        <v>175</v>
      </c>
      <c r="C773" s="20">
        <v>2020</v>
      </c>
      <c r="D773" s="20">
        <v>0.129</v>
      </c>
      <c r="E773" s="20">
        <v>1.0200000000000001E-5</v>
      </c>
      <c r="F773" s="20">
        <v>0.13700000000000001</v>
      </c>
      <c r="G773" s="20">
        <v>5.66E-5</v>
      </c>
    </row>
    <row r="774" spans="1:7" hidden="1" x14ac:dyDescent="0.35">
      <c r="A774" s="20" t="s">
        <v>16</v>
      </c>
      <c r="B774" s="21">
        <v>175</v>
      </c>
      <c r="C774" s="20">
        <v>2019</v>
      </c>
      <c r="D774" s="20">
        <v>0.129</v>
      </c>
      <c r="E774" s="20">
        <v>1.0200000000000001E-5</v>
      </c>
      <c r="F774" s="20">
        <v>0.13700000000000001</v>
      </c>
      <c r="G774" s="20">
        <v>5.66E-5</v>
      </c>
    </row>
    <row r="775" spans="1:7" hidden="1" x14ac:dyDescent="0.35">
      <c r="A775" s="20" t="s">
        <v>16</v>
      </c>
      <c r="B775" s="21">
        <v>175</v>
      </c>
      <c r="C775" s="20">
        <v>2018</v>
      </c>
      <c r="D775" s="20">
        <v>0.129</v>
      </c>
      <c r="E775" s="20">
        <v>1.0200000000000001E-5</v>
      </c>
      <c r="F775" s="20">
        <v>0.13700000000000001</v>
      </c>
      <c r="G775" s="20">
        <v>5.66E-5</v>
      </c>
    </row>
    <row r="776" spans="1:7" hidden="1" x14ac:dyDescent="0.35">
      <c r="A776" s="20" t="s">
        <v>16</v>
      </c>
      <c r="B776" s="21">
        <v>175</v>
      </c>
      <c r="C776" s="20">
        <v>2017</v>
      </c>
      <c r="D776" s="20">
        <v>0.129</v>
      </c>
      <c r="E776" s="20">
        <v>1.0200000000000001E-5</v>
      </c>
      <c r="F776" s="20">
        <v>0.13700000000000001</v>
      </c>
      <c r="G776" s="20">
        <v>5.66E-5</v>
      </c>
    </row>
    <row r="777" spans="1:7" hidden="1" x14ac:dyDescent="0.35">
      <c r="A777" s="20" t="s">
        <v>16</v>
      </c>
      <c r="B777" s="21">
        <v>175</v>
      </c>
      <c r="C777" s="20">
        <v>2016</v>
      </c>
      <c r="D777" s="20">
        <v>0.129</v>
      </c>
      <c r="E777" s="20">
        <v>1.0200000000000001E-5</v>
      </c>
      <c r="F777" s="20">
        <v>0.13700000000000001</v>
      </c>
      <c r="G777" s="20">
        <v>5.66E-5</v>
      </c>
    </row>
    <row r="778" spans="1:7" hidden="1" x14ac:dyDescent="0.35">
      <c r="A778" s="20" t="s">
        <v>16</v>
      </c>
      <c r="B778" s="21">
        <v>175</v>
      </c>
      <c r="C778" s="20">
        <v>2015</v>
      </c>
      <c r="D778" s="20">
        <v>0.129</v>
      </c>
      <c r="E778" s="20">
        <v>1.0200000000000001E-5</v>
      </c>
      <c r="F778" s="20">
        <v>0.13700000000000001</v>
      </c>
      <c r="G778" s="20">
        <v>5.66E-5</v>
      </c>
    </row>
    <row r="779" spans="1:7" hidden="1" x14ac:dyDescent="0.35">
      <c r="A779" s="20" t="s">
        <v>16</v>
      </c>
      <c r="B779" s="21">
        <v>175</v>
      </c>
      <c r="C779" s="20">
        <v>2014</v>
      </c>
      <c r="D779" s="20">
        <v>0.129</v>
      </c>
      <c r="E779" s="20">
        <v>1.0200000000000001E-5</v>
      </c>
      <c r="F779" s="20">
        <v>0.13700000000000001</v>
      </c>
      <c r="G779" s="20">
        <v>5.66E-5</v>
      </c>
    </row>
    <row r="780" spans="1:7" hidden="1" x14ac:dyDescent="0.35">
      <c r="A780" s="20" t="s">
        <v>16</v>
      </c>
      <c r="B780" s="21">
        <v>175</v>
      </c>
      <c r="C780" s="20">
        <v>2013</v>
      </c>
      <c r="D780" s="20">
        <v>0.129</v>
      </c>
      <c r="E780" s="20">
        <v>1.0200000000000001E-5</v>
      </c>
      <c r="F780" s="20">
        <v>0.13700000000000001</v>
      </c>
      <c r="G780" s="20">
        <v>5.66E-5</v>
      </c>
    </row>
    <row r="781" spans="1:7" hidden="1" x14ac:dyDescent="0.35">
      <c r="A781" s="20" t="s">
        <v>16</v>
      </c>
      <c r="B781" s="21">
        <v>175</v>
      </c>
      <c r="C781" s="20">
        <v>2012</v>
      </c>
      <c r="D781" s="20">
        <v>0.129</v>
      </c>
      <c r="E781" s="20">
        <v>1.0200000000000001E-5</v>
      </c>
      <c r="F781" s="20">
        <v>0.13700000000000001</v>
      </c>
      <c r="G781" s="20">
        <v>5.66E-5</v>
      </c>
    </row>
    <row r="782" spans="1:7" hidden="1" x14ac:dyDescent="0.35">
      <c r="A782" s="20" t="s">
        <v>16</v>
      </c>
      <c r="B782" s="21">
        <v>175</v>
      </c>
      <c r="C782" s="20">
        <v>2010</v>
      </c>
      <c r="D782" s="20">
        <v>0.129</v>
      </c>
      <c r="E782" s="20">
        <v>1.0200000000000001E-5</v>
      </c>
      <c r="F782" s="20">
        <v>0.13700000000000001</v>
      </c>
      <c r="G782" s="20">
        <v>5.66E-5</v>
      </c>
    </row>
    <row r="783" spans="1:7" hidden="1" x14ac:dyDescent="0.35">
      <c r="A783" s="20" t="s">
        <v>16</v>
      </c>
      <c r="B783" s="21">
        <v>175</v>
      </c>
      <c r="C783" s="20">
        <v>2009</v>
      </c>
      <c r="D783" s="20">
        <v>0.129</v>
      </c>
      <c r="E783" s="20">
        <v>1.662E-4</v>
      </c>
      <c r="F783" s="20">
        <v>0.13700000000000001</v>
      </c>
      <c r="G783" s="20">
        <v>1.806E-4</v>
      </c>
    </row>
    <row r="784" spans="1:7" hidden="1" x14ac:dyDescent="0.35">
      <c r="A784" s="20" t="s">
        <v>16</v>
      </c>
      <c r="B784" s="21">
        <v>175</v>
      </c>
      <c r="C784" s="20">
        <v>2008</v>
      </c>
      <c r="D784" s="20">
        <v>0.129</v>
      </c>
      <c r="E784" s="20">
        <v>1.662E-4</v>
      </c>
      <c r="F784" s="20">
        <v>0.13700000000000001</v>
      </c>
      <c r="G784" s="20">
        <v>1.806E-4</v>
      </c>
    </row>
    <row r="785" spans="1:7" hidden="1" x14ac:dyDescent="0.35">
      <c r="A785" s="20" t="s">
        <v>16</v>
      </c>
      <c r="B785" s="21">
        <v>175</v>
      </c>
      <c r="C785" s="20">
        <v>2007</v>
      </c>
      <c r="D785" s="20">
        <v>0.129</v>
      </c>
      <c r="E785" s="20">
        <v>1.662E-4</v>
      </c>
      <c r="F785" s="20">
        <v>0.13700000000000001</v>
      </c>
      <c r="G785" s="20">
        <v>1.806E-4</v>
      </c>
    </row>
    <row r="786" spans="1:7" hidden="1" x14ac:dyDescent="0.35">
      <c r="A786" s="20" t="s">
        <v>16</v>
      </c>
      <c r="B786" s="21">
        <v>175</v>
      </c>
      <c r="C786" s="20">
        <v>2006</v>
      </c>
      <c r="D786" s="20">
        <v>0.129</v>
      </c>
      <c r="E786" s="20">
        <v>3.746E-4</v>
      </c>
      <c r="F786" s="20">
        <v>0.13700000000000001</v>
      </c>
      <c r="G786" s="20">
        <v>4.0660000000000002E-4</v>
      </c>
    </row>
    <row r="787" spans="1:7" hidden="1" x14ac:dyDescent="0.35">
      <c r="A787" s="20" t="s">
        <v>16</v>
      </c>
      <c r="B787" s="21">
        <v>175</v>
      </c>
      <c r="C787" s="20">
        <v>2005</v>
      </c>
      <c r="D787" s="20">
        <v>0.129</v>
      </c>
      <c r="E787" s="20">
        <v>3.746E-4</v>
      </c>
      <c r="F787" s="20">
        <v>0.13700000000000001</v>
      </c>
      <c r="G787" s="20">
        <v>4.0660000000000002E-4</v>
      </c>
    </row>
    <row r="788" spans="1:7" hidden="1" x14ac:dyDescent="0.35">
      <c r="A788" s="20" t="s">
        <v>16</v>
      </c>
      <c r="B788" s="21">
        <v>175</v>
      </c>
      <c r="C788" s="20">
        <v>2004</v>
      </c>
      <c r="D788" s="20">
        <v>0.129</v>
      </c>
      <c r="E788" s="20">
        <v>3.746E-4</v>
      </c>
      <c r="F788" s="20">
        <v>0.13700000000000001</v>
      </c>
      <c r="G788" s="20">
        <v>4.0660000000000002E-4</v>
      </c>
    </row>
    <row r="789" spans="1:7" hidden="1" x14ac:dyDescent="0.35">
      <c r="A789" s="20" t="s">
        <v>16</v>
      </c>
      <c r="B789" s="21">
        <v>175</v>
      </c>
      <c r="C789" s="20">
        <v>2003</v>
      </c>
      <c r="D789" s="20">
        <v>0.78</v>
      </c>
      <c r="E789" s="20">
        <v>3.6399999999999997E-5</v>
      </c>
      <c r="F789" s="20">
        <v>4.9800000000000004</v>
      </c>
      <c r="G789" s="20">
        <v>7.3999999999999996E-5</v>
      </c>
    </row>
    <row r="790" spans="1:7" hidden="1" x14ac:dyDescent="0.35">
      <c r="A790" s="20" t="s">
        <v>16</v>
      </c>
      <c r="B790" s="21">
        <v>175</v>
      </c>
      <c r="C790" s="20">
        <v>2002</v>
      </c>
      <c r="D790" s="20">
        <v>1.06</v>
      </c>
      <c r="E790" s="20">
        <v>3.8099999999999998E-5</v>
      </c>
      <c r="F790" s="20">
        <v>7.64</v>
      </c>
      <c r="G790" s="20">
        <v>9.1700000000000006E-5</v>
      </c>
    </row>
    <row r="791" spans="1:7" hidden="1" x14ac:dyDescent="0.35">
      <c r="A791" s="20" t="s">
        <v>16</v>
      </c>
      <c r="B791" s="21">
        <v>175</v>
      </c>
      <c r="C791" s="20">
        <v>2001</v>
      </c>
      <c r="D791" s="20">
        <v>1.33</v>
      </c>
      <c r="E791" s="20">
        <v>3.9799999999999998E-5</v>
      </c>
      <c r="F791" s="20">
        <v>10.29</v>
      </c>
      <c r="G791" s="20">
        <v>1.0900000000000001E-4</v>
      </c>
    </row>
    <row r="792" spans="1:7" hidden="1" x14ac:dyDescent="0.35">
      <c r="A792" s="20" t="s">
        <v>16</v>
      </c>
      <c r="B792" s="21">
        <v>175</v>
      </c>
      <c r="C792" s="20">
        <v>2000</v>
      </c>
      <c r="D792" s="20">
        <v>1.61</v>
      </c>
      <c r="E792" s="20">
        <v>4.1499999999999999E-5</v>
      </c>
      <c r="F792" s="20">
        <v>12.94</v>
      </c>
      <c r="G792" s="20">
        <v>1.27E-4</v>
      </c>
    </row>
    <row r="793" spans="1:7" hidden="1" x14ac:dyDescent="0.35">
      <c r="A793" s="20" t="s">
        <v>16</v>
      </c>
      <c r="B793" s="21">
        <v>175</v>
      </c>
      <c r="C793" s="20">
        <v>1999</v>
      </c>
      <c r="D793" s="20">
        <v>1.61</v>
      </c>
      <c r="E793" s="20">
        <v>4.1499999999999999E-5</v>
      </c>
      <c r="F793" s="20">
        <v>12.94</v>
      </c>
      <c r="G793" s="20">
        <v>1.27E-4</v>
      </c>
    </row>
    <row r="794" spans="1:7" hidden="1" x14ac:dyDescent="0.35">
      <c r="A794" s="20" t="s">
        <v>16</v>
      </c>
      <c r="B794" s="21">
        <v>175</v>
      </c>
      <c r="C794" s="20">
        <v>1998</v>
      </c>
      <c r="D794" s="20">
        <v>1.61</v>
      </c>
      <c r="E794" s="20">
        <v>4.1499999999999999E-5</v>
      </c>
      <c r="F794" s="20">
        <v>12.94</v>
      </c>
      <c r="G794" s="20">
        <v>1.27E-4</v>
      </c>
    </row>
    <row r="795" spans="1:7" hidden="1" x14ac:dyDescent="0.35">
      <c r="A795" s="20" t="s">
        <v>16</v>
      </c>
      <c r="B795" s="21">
        <v>175</v>
      </c>
      <c r="C795" s="20">
        <v>1997</v>
      </c>
      <c r="D795" s="20">
        <v>1.61</v>
      </c>
      <c r="E795" s="20">
        <v>4.1499999999999999E-5</v>
      </c>
      <c r="F795" s="20">
        <v>12.94</v>
      </c>
      <c r="G795" s="20">
        <v>1.27E-4</v>
      </c>
    </row>
    <row r="796" spans="1:7" hidden="1" x14ac:dyDescent="0.35">
      <c r="A796" s="20" t="s">
        <v>16</v>
      </c>
      <c r="B796" s="21">
        <v>175</v>
      </c>
      <c r="C796" s="20">
        <v>1996</v>
      </c>
      <c r="D796" s="20">
        <v>1.61</v>
      </c>
      <c r="E796" s="20">
        <v>4.1499999999999999E-5</v>
      </c>
      <c r="F796" s="20">
        <v>12.94</v>
      </c>
      <c r="G796" s="20">
        <v>1.27E-4</v>
      </c>
    </row>
    <row r="797" spans="1:7" hidden="1" x14ac:dyDescent="0.35">
      <c r="A797" s="20" t="s">
        <v>16</v>
      </c>
      <c r="B797" s="21">
        <v>175</v>
      </c>
      <c r="C797" s="20">
        <v>1995</v>
      </c>
      <c r="D797" s="20">
        <v>1.61</v>
      </c>
      <c r="E797" s="20">
        <v>4.1499999999999999E-5</v>
      </c>
      <c r="F797" s="20">
        <v>12.94</v>
      </c>
      <c r="G797" s="20">
        <v>1.27E-4</v>
      </c>
    </row>
    <row r="798" spans="1:7" hidden="1" x14ac:dyDescent="0.35">
      <c r="A798" s="20" t="s">
        <v>16</v>
      </c>
      <c r="B798" s="21">
        <v>175</v>
      </c>
      <c r="C798" s="20">
        <v>1994</v>
      </c>
      <c r="D798" s="20">
        <v>1.61</v>
      </c>
      <c r="E798" s="20">
        <v>4.1499999999999999E-5</v>
      </c>
      <c r="F798" s="20">
        <v>12.94</v>
      </c>
      <c r="G798" s="20">
        <v>1.27E-4</v>
      </c>
    </row>
    <row r="799" spans="1:7" hidden="1" x14ac:dyDescent="0.35">
      <c r="A799" s="20" t="s">
        <v>16</v>
      </c>
      <c r="B799" s="21">
        <v>175</v>
      </c>
      <c r="C799" s="20">
        <v>1993</v>
      </c>
      <c r="D799" s="20">
        <v>1.61</v>
      </c>
      <c r="E799" s="20">
        <v>4.1499999999999999E-5</v>
      </c>
      <c r="F799" s="20">
        <v>12.94</v>
      </c>
      <c r="G799" s="20">
        <v>1.27E-4</v>
      </c>
    </row>
    <row r="800" spans="1:7" hidden="1" x14ac:dyDescent="0.35">
      <c r="A800" s="20" t="s">
        <v>16</v>
      </c>
      <c r="B800" s="21">
        <v>175</v>
      </c>
      <c r="C800" s="20">
        <v>1992</v>
      </c>
      <c r="D800" s="20">
        <v>1.61</v>
      </c>
      <c r="E800" s="20">
        <v>4.1499999999999999E-5</v>
      </c>
      <c r="F800" s="20">
        <v>12.94</v>
      </c>
      <c r="G800" s="20">
        <v>1.27E-4</v>
      </c>
    </row>
    <row r="801" spans="1:7" hidden="1" x14ac:dyDescent="0.35">
      <c r="A801" s="20" t="s">
        <v>16</v>
      </c>
      <c r="B801" s="21">
        <v>175</v>
      </c>
      <c r="C801" s="20">
        <v>1991</v>
      </c>
      <c r="D801" s="20">
        <v>1.61</v>
      </c>
      <c r="E801" s="20">
        <v>4.1499999999999999E-5</v>
      </c>
      <c r="F801" s="20">
        <v>12.94</v>
      </c>
      <c r="G801" s="20">
        <v>1.27E-4</v>
      </c>
    </row>
    <row r="802" spans="1:7" hidden="1" x14ac:dyDescent="0.35">
      <c r="A802" s="20" t="s">
        <v>16</v>
      </c>
      <c r="B802" s="21">
        <v>175</v>
      </c>
      <c r="C802" s="20">
        <v>1990</v>
      </c>
      <c r="D802" s="20">
        <v>1.61</v>
      </c>
      <c r="E802" s="20">
        <v>4.1499999999999999E-5</v>
      </c>
      <c r="F802" s="20">
        <v>12.94</v>
      </c>
      <c r="G802" s="20">
        <v>1.27E-4</v>
      </c>
    </row>
    <row r="803" spans="1:7" hidden="1" x14ac:dyDescent="0.35">
      <c r="A803" s="20" t="s">
        <v>16</v>
      </c>
      <c r="B803" s="21">
        <v>175</v>
      </c>
      <c r="C803" s="20">
        <v>1989</v>
      </c>
      <c r="D803" s="20">
        <v>1.61</v>
      </c>
      <c r="E803" s="20">
        <v>4.1499999999999999E-5</v>
      </c>
      <c r="F803" s="20">
        <v>12.94</v>
      </c>
      <c r="G803" s="20">
        <v>1.27E-4</v>
      </c>
    </row>
    <row r="804" spans="1:7" hidden="1" x14ac:dyDescent="0.35">
      <c r="A804" s="20" t="s">
        <v>16</v>
      </c>
      <c r="B804" s="21">
        <v>175</v>
      </c>
      <c r="C804" s="20">
        <v>1988</v>
      </c>
      <c r="D804" s="20">
        <v>1.61</v>
      </c>
      <c r="E804" s="20">
        <v>4.1499999999999999E-5</v>
      </c>
      <c r="F804" s="20">
        <v>12.94</v>
      </c>
      <c r="G804" s="20">
        <v>1.27E-4</v>
      </c>
    </row>
    <row r="805" spans="1:7" hidden="1" x14ac:dyDescent="0.35">
      <c r="A805" s="20" t="s">
        <v>16</v>
      </c>
      <c r="B805" s="21">
        <v>175</v>
      </c>
      <c r="C805" s="20">
        <v>1987</v>
      </c>
      <c r="D805" s="20">
        <v>1.61</v>
      </c>
      <c r="E805" s="20">
        <v>4.1499999999999999E-5</v>
      </c>
      <c r="F805" s="20">
        <v>12.94</v>
      </c>
      <c r="G805" s="20">
        <v>1.27E-4</v>
      </c>
    </row>
    <row r="806" spans="1:7" hidden="1" x14ac:dyDescent="0.35">
      <c r="A806" s="20" t="s">
        <v>16</v>
      </c>
      <c r="B806" s="21">
        <v>175</v>
      </c>
      <c r="C806" s="20">
        <v>1986</v>
      </c>
      <c r="D806" s="20">
        <v>1.61</v>
      </c>
      <c r="E806" s="20">
        <v>4.1499999999999999E-5</v>
      </c>
      <c r="F806" s="20">
        <v>12.94</v>
      </c>
      <c r="G806" s="20">
        <v>1.27E-4</v>
      </c>
    </row>
    <row r="807" spans="1:7" hidden="1" x14ac:dyDescent="0.35">
      <c r="A807" s="20" t="s">
        <v>16</v>
      </c>
      <c r="B807" s="21">
        <v>175</v>
      </c>
      <c r="C807" s="20">
        <v>1985</v>
      </c>
      <c r="D807" s="20">
        <v>1.61</v>
      </c>
      <c r="E807" s="20">
        <v>4.1499999999999999E-5</v>
      </c>
      <c r="F807" s="20">
        <v>12.94</v>
      </c>
      <c r="G807" s="20">
        <v>1.27E-4</v>
      </c>
    </row>
    <row r="808" spans="1:7" hidden="1" x14ac:dyDescent="0.35">
      <c r="A808" s="20" t="s">
        <v>16</v>
      </c>
      <c r="B808" s="21">
        <v>175</v>
      </c>
      <c r="C808" s="20">
        <v>1984</v>
      </c>
      <c r="D808" s="20">
        <v>1.61</v>
      </c>
      <c r="E808" s="20">
        <v>4.1499999999999999E-5</v>
      </c>
      <c r="F808" s="20">
        <v>12.94</v>
      </c>
      <c r="G808" s="20">
        <v>1.27E-4</v>
      </c>
    </row>
    <row r="809" spans="1:7" hidden="1" x14ac:dyDescent="0.35">
      <c r="A809" s="20" t="s">
        <v>16</v>
      </c>
      <c r="B809" s="21">
        <v>175</v>
      </c>
      <c r="C809" s="20">
        <v>1983</v>
      </c>
      <c r="D809" s="20">
        <v>1.61</v>
      </c>
      <c r="E809" s="20">
        <v>4.1499999999999999E-5</v>
      </c>
      <c r="F809" s="20">
        <v>12.94</v>
      </c>
      <c r="G809" s="20">
        <v>1.27E-4</v>
      </c>
    </row>
    <row r="810" spans="1:7" hidden="1" x14ac:dyDescent="0.35">
      <c r="A810" s="20" t="s">
        <v>16</v>
      </c>
      <c r="B810" s="21">
        <v>175</v>
      </c>
      <c r="C810" s="20">
        <v>1982</v>
      </c>
      <c r="D810" s="20">
        <v>1.61</v>
      </c>
      <c r="E810" s="20">
        <v>4.1499999999999999E-5</v>
      </c>
      <c r="F810" s="20">
        <v>12.94</v>
      </c>
      <c r="G810" s="20">
        <v>1.27E-4</v>
      </c>
    </row>
    <row r="811" spans="1:7" hidden="1" x14ac:dyDescent="0.35">
      <c r="A811" s="20" t="s">
        <v>16</v>
      </c>
      <c r="B811" s="21">
        <v>175</v>
      </c>
      <c r="C811" s="20">
        <v>1981</v>
      </c>
      <c r="D811" s="20">
        <v>1.61</v>
      </c>
      <c r="E811" s="20">
        <v>4.1499999999999999E-5</v>
      </c>
      <c r="F811" s="20">
        <v>12.94</v>
      </c>
      <c r="G811" s="20">
        <v>1.27E-4</v>
      </c>
    </row>
    <row r="812" spans="1:7" hidden="1" x14ac:dyDescent="0.35">
      <c r="A812" s="20" t="s">
        <v>16</v>
      </c>
      <c r="B812" s="21">
        <v>175</v>
      </c>
      <c r="C812" s="20">
        <v>1980</v>
      </c>
      <c r="D812" s="20">
        <v>1.61</v>
      </c>
      <c r="E812" s="20">
        <v>4.1499999999999999E-5</v>
      </c>
      <c r="F812" s="20">
        <v>12.94</v>
      </c>
      <c r="G812" s="20">
        <v>1.27E-4</v>
      </c>
    </row>
    <row r="813" spans="1:7" hidden="1" x14ac:dyDescent="0.35">
      <c r="A813" s="20" t="s">
        <v>16</v>
      </c>
      <c r="B813" s="21">
        <v>175</v>
      </c>
      <c r="C813" s="20">
        <v>1979</v>
      </c>
      <c r="D813" s="20">
        <v>1.61</v>
      </c>
      <c r="E813" s="20">
        <v>4.1499999999999999E-5</v>
      </c>
      <c r="F813" s="20">
        <v>12.94</v>
      </c>
      <c r="G813" s="20">
        <v>1.27E-4</v>
      </c>
    </row>
    <row r="814" spans="1:7" hidden="1" x14ac:dyDescent="0.35">
      <c r="A814" s="20" t="s">
        <v>16</v>
      </c>
      <c r="B814" s="21">
        <v>175</v>
      </c>
      <c r="C814" s="20">
        <v>1978</v>
      </c>
      <c r="D814" s="20">
        <v>1.61</v>
      </c>
      <c r="E814" s="20">
        <v>4.1499999999999999E-5</v>
      </c>
      <c r="F814" s="20">
        <v>12.94</v>
      </c>
      <c r="G814" s="20">
        <v>1.27E-4</v>
      </c>
    </row>
    <row r="815" spans="1:7" hidden="1" x14ac:dyDescent="0.35">
      <c r="A815" s="20" t="s">
        <v>16</v>
      </c>
      <c r="B815" s="21">
        <v>175</v>
      </c>
      <c r="C815" s="20">
        <v>1977</v>
      </c>
      <c r="D815" s="20">
        <v>1.61</v>
      </c>
      <c r="E815" s="20">
        <v>4.1499999999999999E-5</v>
      </c>
      <c r="F815" s="20">
        <v>12.94</v>
      </c>
      <c r="G815" s="20">
        <v>1.27E-4</v>
      </c>
    </row>
    <row r="816" spans="1:7" hidden="1" x14ac:dyDescent="0.35">
      <c r="A816" s="20" t="s">
        <v>16</v>
      </c>
      <c r="B816" s="21">
        <v>175</v>
      </c>
      <c r="C816" s="20">
        <v>1976</v>
      </c>
      <c r="D816" s="20">
        <v>1.61</v>
      </c>
      <c r="E816" s="20">
        <v>4.1499999999999999E-5</v>
      </c>
      <c r="F816" s="20">
        <v>12.94</v>
      </c>
      <c r="G816" s="20">
        <v>1.27E-4</v>
      </c>
    </row>
    <row r="817" spans="1:7" hidden="1" x14ac:dyDescent="0.35">
      <c r="A817" s="20" t="s">
        <v>16</v>
      </c>
      <c r="B817" s="21">
        <v>175</v>
      </c>
      <c r="C817" s="20">
        <v>1975</v>
      </c>
      <c r="D817" s="20">
        <v>1.61</v>
      </c>
      <c r="E817" s="20">
        <v>4.1499999999999999E-5</v>
      </c>
      <c r="F817" s="20">
        <v>12.94</v>
      </c>
      <c r="G817" s="20">
        <v>1.27E-4</v>
      </c>
    </row>
    <row r="818" spans="1:7" hidden="1" x14ac:dyDescent="0.35">
      <c r="A818" s="20" t="s">
        <v>16</v>
      </c>
      <c r="B818" s="21">
        <v>175</v>
      </c>
      <c r="C818" s="20">
        <v>1974</v>
      </c>
      <c r="D818" s="20">
        <v>1.61</v>
      </c>
      <c r="E818" s="20">
        <v>4.1499999999999999E-5</v>
      </c>
      <c r="F818" s="20">
        <v>12.94</v>
      </c>
      <c r="G818" s="20">
        <v>1.27E-4</v>
      </c>
    </row>
    <row r="819" spans="1:7" hidden="1" x14ac:dyDescent="0.35">
      <c r="A819" s="20" t="s">
        <v>16</v>
      </c>
      <c r="B819" s="21">
        <v>175</v>
      </c>
      <c r="C819" s="20">
        <v>1973</v>
      </c>
      <c r="D819" s="20">
        <v>1.61</v>
      </c>
      <c r="E819" s="20">
        <v>4.1499999999999999E-5</v>
      </c>
      <c r="F819" s="20">
        <v>12.94</v>
      </c>
      <c r="G819" s="20">
        <v>1.27E-4</v>
      </c>
    </row>
    <row r="820" spans="1:7" hidden="1" x14ac:dyDescent="0.35">
      <c r="A820" s="20" t="s">
        <v>16</v>
      </c>
      <c r="B820" s="21">
        <v>175</v>
      </c>
      <c r="C820" s="20">
        <v>1972</v>
      </c>
      <c r="D820" s="20">
        <v>1.61</v>
      </c>
      <c r="E820" s="20">
        <v>4.1499999999999999E-5</v>
      </c>
      <c r="F820" s="20">
        <v>12.94</v>
      </c>
      <c r="G820" s="20">
        <v>1.27E-4</v>
      </c>
    </row>
    <row r="821" spans="1:7" hidden="1" x14ac:dyDescent="0.35">
      <c r="A821" s="20" t="s">
        <v>16</v>
      </c>
      <c r="B821" s="21">
        <v>175</v>
      </c>
      <c r="C821" s="20">
        <v>1971</v>
      </c>
      <c r="D821" s="20">
        <v>1.61</v>
      </c>
      <c r="E821" s="20">
        <v>4.1499999999999999E-5</v>
      </c>
      <c r="F821" s="20">
        <v>12.94</v>
      </c>
      <c r="G821" s="20">
        <v>1.27E-4</v>
      </c>
    </row>
    <row r="822" spans="1:7" hidden="1" x14ac:dyDescent="0.35">
      <c r="A822" s="20" t="s">
        <v>16</v>
      </c>
      <c r="B822" s="21">
        <v>175</v>
      </c>
      <c r="C822" s="20">
        <v>1970</v>
      </c>
      <c r="D822" s="20">
        <v>1.61</v>
      </c>
      <c r="E822" s="20">
        <v>4.1499999999999999E-5</v>
      </c>
      <c r="F822" s="20">
        <v>12.94</v>
      </c>
      <c r="G822" s="20">
        <v>1.27E-4</v>
      </c>
    </row>
    <row r="823" spans="1:7" hidden="1" x14ac:dyDescent="0.35">
      <c r="A823" s="20" t="s">
        <v>16</v>
      </c>
      <c r="B823" s="21">
        <v>175</v>
      </c>
      <c r="C823" s="20">
        <v>1969</v>
      </c>
      <c r="D823" s="20">
        <v>1.61</v>
      </c>
      <c r="E823" s="20">
        <v>4.1499999999999999E-5</v>
      </c>
      <c r="F823" s="20">
        <v>12.94</v>
      </c>
      <c r="G823" s="20">
        <v>1.27E-4</v>
      </c>
    </row>
    <row r="824" spans="1:7" hidden="1" x14ac:dyDescent="0.35">
      <c r="A824" s="20" t="s">
        <v>16</v>
      </c>
      <c r="B824" s="21">
        <v>175</v>
      </c>
      <c r="C824" s="20">
        <v>1968</v>
      </c>
      <c r="D824" s="20">
        <v>1.61</v>
      </c>
      <c r="E824" s="20">
        <v>4.1499999999999999E-5</v>
      </c>
      <c r="F824" s="20">
        <v>12.94</v>
      </c>
      <c r="G824" s="20">
        <v>1.27E-4</v>
      </c>
    </row>
    <row r="825" spans="1:7" hidden="1" x14ac:dyDescent="0.35">
      <c r="A825" s="20" t="s">
        <v>16</v>
      </c>
      <c r="B825" s="21">
        <v>175</v>
      </c>
      <c r="C825" s="20">
        <v>1967</v>
      </c>
      <c r="D825" s="20">
        <v>1.61</v>
      </c>
      <c r="E825" s="20">
        <v>4.1499999999999999E-5</v>
      </c>
      <c r="F825" s="20">
        <v>12.94</v>
      </c>
      <c r="G825" s="20">
        <v>1.27E-4</v>
      </c>
    </row>
    <row r="826" spans="1:7" hidden="1" x14ac:dyDescent="0.35">
      <c r="A826" s="20" t="s">
        <v>16</v>
      </c>
      <c r="B826" s="21">
        <v>175</v>
      </c>
      <c r="C826" s="20">
        <v>1966</v>
      </c>
      <c r="D826" s="20">
        <v>1.61</v>
      </c>
      <c r="E826" s="20">
        <v>4.1499999999999999E-5</v>
      </c>
      <c r="F826" s="20">
        <v>12.94</v>
      </c>
      <c r="G826" s="20">
        <v>1.27E-4</v>
      </c>
    </row>
    <row r="827" spans="1:7" hidden="1" x14ac:dyDescent="0.35">
      <c r="A827" s="20" t="s">
        <v>16</v>
      </c>
      <c r="B827" s="21">
        <v>175</v>
      </c>
      <c r="C827" s="20">
        <v>1965</v>
      </c>
      <c r="D827" s="20">
        <v>1.61</v>
      </c>
      <c r="E827" s="20">
        <v>4.1499999999999999E-5</v>
      </c>
      <c r="F827" s="20">
        <v>12.94</v>
      </c>
      <c r="G827" s="20">
        <v>1.27E-4</v>
      </c>
    </row>
    <row r="828" spans="1:7" hidden="1" x14ac:dyDescent="0.35">
      <c r="A828" s="20" t="s">
        <v>16</v>
      </c>
      <c r="B828" s="21">
        <v>175</v>
      </c>
      <c r="C828" s="20">
        <v>1964</v>
      </c>
      <c r="D828" s="20">
        <v>1.61</v>
      </c>
      <c r="E828" s="20">
        <v>4.1499999999999999E-5</v>
      </c>
      <c r="F828" s="20">
        <v>12.94</v>
      </c>
      <c r="G828" s="20">
        <v>1.27E-4</v>
      </c>
    </row>
    <row r="829" spans="1:7" hidden="1" x14ac:dyDescent="0.35">
      <c r="A829" s="20" t="s">
        <v>16</v>
      </c>
      <c r="B829" s="21">
        <v>175</v>
      </c>
      <c r="C829" s="20">
        <v>1963</v>
      </c>
      <c r="D829" s="20">
        <v>1.61</v>
      </c>
      <c r="E829" s="20">
        <v>4.1499999999999999E-5</v>
      </c>
      <c r="F829" s="20">
        <v>12.94</v>
      </c>
      <c r="G829" s="20">
        <v>1.27E-4</v>
      </c>
    </row>
    <row r="830" spans="1:7" hidden="1" x14ac:dyDescent="0.35">
      <c r="A830" s="20" t="s">
        <v>16</v>
      </c>
      <c r="B830" s="21">
        <v>175</v>
      </c>
      <c r="C830" s="20">
        <v>1962</v>
      </c>
      <c r="D830" s="20">
        <v>1.61</v>
      </c>
      <c r="E830" s="20">
        <v>4.1499999999999999E-5</v>
      </c>
      <c r="F830" s="20">
        <v>12.94</v>
      </c>
      <c r="G830" s="20">
        <v>1.27E-4</v>
      </c>
    </row>
    <row r="831" spans="1:7" hidden="1" x14ac:dyDescent="0.35">
      <c r="A831" s="20" t="s">
        <v>16</v>
      </c>
      <c r="B831" s="21">
        <v>175</v>
      </c>
      <c r="C831" s="20">
        <v>1961</v>
      </c>
      <c r="D831" s="20">
        <v>1.61</v>
      </c>
      <c r="E831" s="20">
        <v>4.1499999999999999E-5</v>
      </c>
      <c r="F831" s="20">
        <v>12.94</v>
      </c>
      <c r="G831" s="20">
        <v>1.27E-4</v>
      </c>
    </row>
    <row r="832" spans="1:7" hidden="1" x14ac:dyDescent="0.35">
      <c r="A832" s="20" t="s">
        <v>16</v>
      </c>
      <c r="B832" s="21">
        <v>175</v>
      </c>
      <c r="C832" s="20">
        <v>1960</v>
      </c>
      <c r="D832" s="20">
        <v>1.61</v>
      </c>
      <c r="E832" s="20">
        <v>4.1499999999999999E-5</v>
      </c>
      <c r="F832" s="20">
        <v>12.94</v>
      </c>
      <c r="G832" s="20">
        <v>1.27E-4</v>
      </c>
    </row>
    <row r="833" spans="1:7" hidden="1" x14ac:dyDescent="0.35">
      <c r="A833" s="20" t="s">
        <v>16</v>
      </c>
      <c r="B833" s="21">
        <v>175</v>
      </c>
      <c r="C833" s="20">
        <v>1959</v>
      </c>
      <c r="D833" s="20">
        <v>1.61</v>
      </c>
      <c r="E833" s="20">
        <v>4.1499999999999999E-5</v>
      </c>
      <c r="F833" s="20">
        <v>12.94</v>
      </c>
      <c r="G833" s="20">
        <v>1.27E-4</v>
      </c>
    </row>
    <row r="834" spans="1:7" hidden="1" x14ac:dyDescent="0.35">
      <c r="A834" s="20" t="s">
        <v>16</v>
      </c>
      <c r="B834" s="21">
        <v>175</v>
      </c>
      <c r="C834" s="20">
        <v>1958</v>
      </c>
      <c r="D834" s="20">
        <v>1.61</v>
      </c>
      <c r="E834" s="20">
        <v>4.1499999999999999E-5</v>
      </c>
      <c r="F834" s="20">
        <v>12.94</v>
      </c>
      <c r="G834" s="20">
        <v>1.27E-4</v>
      </c>
    </row>
    <row r="835" spans="1:7" hidden="1" x14ac:dyDescent="0.35">
      <c r="A835" s="20" t="s">
        <v>16</v>
      </c>
      <c r="B835" s="21">
        <v>175</v>
      </c>
      <c r="C835" s="20">
        <v>1957</v>
      </c>
      <c r="D835" s="20">
        <v>1.61</v>
      </c>
      <c r="E835" s="20">
        <v>4.1499999999999999E-5</v>
      </c>
      <c r="F835" s="20">
        <v>12.94</v>
      </c>
      <c r="G835" s="20">
        <v>1.27E-4</v>
      </c>
    </row>
    <row r="836" spans="1:7" hidden="1" x14ac:dyDescent="0.35">
      <c r="A836" s="20" t="s">
        <v>16</v>
      </c>
      <c r="B836" s="21">
        <v>175</v>
      </c>
      <c r="C836" s="20">
        <v>1956</v>
      </c>
      <c r="D836" s="20">
        <v>1.61</v>
      </c>
      <c r="E836" s="20">
        <v>4.1499999999999999E-5</v>
      </c>
      <c r="F836" s="20">
        <v>12.94</v>
      </c>
      <c r="G836" s="20">
        <v>1.27E-4</v>
      </c>
    </row>
    <row r="837" spans="1:7" hidden="1" x14ac:dyDescent="0.35">
      <c r="A837" s="20" t="s">
        <v>16</v>
      </c>
      <c r="B837" s="21">
        <v>175</v>
      </c>
      <c r="C837" s="20">
        <v>1955</v>
      </c>
      <c r="D837" s="20">
        <v>1.61</v>
      </c>
      <c r="E837" s="20">
        <v>4.1499999999999999E-5</v>
      </c>
      <c r="F837" s="20">
        <v>12.94</v>
      </c>
      <c r="G837" s="20">
        <v>1.27E-4</v>
      </c>
    </row>
    <row r="838" spans="1:7" hidden="1" x14ac:dyDescent="0.35">
      <c r="A838" s="20" t="s">
        <v>16</v>
      </c>
      <c r="B838" s="21">
        <v>175</v>
      </c>
      <c r="C838" s="20">
        <v>1954</v>
      </c>
      <c r="D838" s="20">
        <v>1.61</v>
      </c>
      <c r="E838" s="20">
        <v>4.1499999999999999E-5</v>
      </c>
      <c r="F838" s="20">
        <v>12.94</v>
      </c>
      <c r="G838" s="20">
        <v>1.27E-4</v>
      </c>
    </row>
    <row r="839" spans="1:7" hidden="1" x14ac:dyDescent="0.35">
      <c r="A839" s="20" t="s">
        <v>16</v>
      </c>
      <c r="B839" s="21">
        <v>175</v>
      </c>
      <c r="C839" s="20">
        <v>1953</v>
      </c>
      <c r="D839" s="20">
        <v>1.61</v>
      </c>
      <c r="E839" s="20">
        <v>4.1499999999999999E-5</v>
      </c>
      <c r="F839" s="20">
        <v>12.94</v>
      </c>
      <c r="G839" s="20">
        <v>1.27E-4</v>
      </c>
    </row>
    <row r="840" spans="1:7" hidden="1" x14ac:dyDescent="0.35">
      <c r="A840" s="20" t="s">
        <v>16</v>
      </c>
      <c r="B840" s="21">
        <v>175</v>
      </c>
      <c r="C840" s="20">
        <v>1952</v>
      </c>
      <c r="D840" s="20">
        <v>1.61</v>
      </c>
      <c r="E840" s="20">
        <v>4.1499999999999999E-5</v>
      </c>
      <c r="F840" s="20">
        <v>12.94</v>
      </c>
      <c r="G840" s="20">
        <v>1.27E-4</v>
      </c>
    </row>
    <row r="841" spans="1:7" hidden="1" x14ac:dyDescent="0.35">
      <c r="A841" s="20" t="s">
        <v>16</v>
      </c>
      <c r="B841" s="21">
        <v>175</v>
      </c>
      <c r="C841" s="20">
        <v>1951</v>
      </c>
      <c r="D841" s="20">
        <v>1.61</v>
      </c>
      <c r="E841" s="20">
        <v>4.1499999999999999E-5</v>
      </c>
      <c r="F841" s="20">
        <v>12.94</v>
      </c>
      <c r="G841" s="20">
        <v>1.27E-4</v>
      </c>
    </row>
    <row r="842" spans="1:7" hidden="1" x14ac:dyDescent="0.35">
      <c r="A842" s="20" t="s">
        <v>16</v>
      </c>
      <c r="B842" s="21">
        <v>175</v>
      </c>
      <c r="C842" s="20">
        <v>1950</v>
      </c>
      <c r="D842" s="20">
        <v>1.61</v>
      </c>
      <c r="E842" s="20">
        <v>4.1499999999999999E-5</v>
      </c>
      <c r="F842" s="20">
        <v>12.94</v>
      </c>
      <c r="G842" s="20">
        <v>1.27E-4</v>
      </c>
    </row>
    <row r="843" spans="1:7" hidden="1" x14ac:dyDescent="0.35">
      <c r="A843" s="20" t="s">
        <v>16</v>
      </c>
      <c r="B843" s="21">
        <v>175</v>
      </c>
      <c r="C843" s="20">
        <v>1949</v>
      </c>
      <c r="D843" s="20">
        <v>1.61</v>
      </c>
      <c r="E843" s="20">
        <v>4.1499999999999999E-5</v>
      </c>
      <c r="F843" s="20">
        <v>12.94</v>
      </c>
      <c r="G843" s="20">
        <v>1.27E-4</v>
      </c>
    </row>
    <row r="844" spans="1:7" hidden="1" x14ac:dyDescent="0.35">
      <c r="A844" s="20" t="s">
        <v>16</v>
      </c>
      <c r="B844" s="21">
        <v>175</v>
      </c>
      <c r="C844" s="20">
        <v>1948</v>
      </c>
      <c r="D844" s="20">
        <v>1.61</v>
      </c>
      <c r="E844" s="20">
        <v>4.1499999999999999E-5</v>
      </c>
      <c r="F844" s="20">
        <v>12.94</v>
      </c>
      <c r="G844" s="20">
        <v>1.27E-4</v>
      </c>
    </row>
    <row r="845" spans="1:7" hidden="1" x14ac:dyDescent="0.35">
      <c r="A845" s="20" t="s">
        <v>16</v>
      </c>
      <c r="B845" s="21">
        <v>175</v>
      </c>
      <c r="C845" s="20">
        <v>1947</v>
      </c>
      <c r="D845" s="20">
        <v>1.61</v>
      </c>
      <c r="E845" s="20">
        <v>4.1499999999999999E-5</v>
      </c>
      <c r="F845" s="20">
        <v>12.94</v>
      </c>
      <c r="G845" s="20">
        <v>1.27E-4</v>
      </c>
    </row>
    <row r="846" spans="1:7" hidden="1" x14ac:dyDescent="0.35">
      <c r="A846" s="20" t="s">
        <v>16</v>
      </c>
      <c r="B846" s="21">
        <v>175</v>
      </c>
      <c r="C846" s="20">
        <v>1946</v>
      </c>
      <c r="D846" s="20">
        <v>1.61</v>
      </c>
      <c r="E846" s="20">
        <v>4.1499999999999999E-5</v>
      </c>
      <c r="F846" s="20">
        <v>12.94</v>
      </c>
      <c r="G846" s="20">
        <v>1.27E-4</v>
      </c>
    </row>
    <row r="847" spans="1:7" hidden="1" x14ac:dyDescent="0.35">
      <c r="A847" s="20" t="s">
        <v>16</v>
      </c>
      <c r="B847" s="21">
        <v>175</v>
      </c>
      <c r="C847" s="20">
        <v>1945</v>
      </c>
      <c r="D847" s="20">
        <v>1.61</v>
      </c>
      <c r="E847" s="20">
        <v>4.1499999999999999E-5</v>
      </c>
      <c r="F847" s="20">
        <v>12.94</v>
      </c>
      <c r="G847" s="20">
        <v>1.27E-4</v>
      </c>
    </row>
    <row r="848" spans="1:7" hidden="1" x14ac:dyDescent="0.35">
      <c r="A848" s="20" t="s">
        <v>16</v>
      </c>
      <c r="B848" s="21">
        <v>175</v>
      </c>
      <c r="C848" s="20">
        <v>1944</v>
      </c>
      <c r="D848" s="20">
        <v>1.61</v>
      </c>
      <c r="E848" s="20">
        <v>4.1499999999999999E-5</v>
      </c>
      <c r="F848" s="20">
        <v>12.94</v>
      </c>
      <c r="G848" s="20">
        <v>1.27E-4</v>
      </c>
    </row>
    <row r="849" spans="1:7" hidden="1" x14ac:dyDescent="0.35">
      <c r="A849" s="20" t="s">
        <v>16</v>
      </c>
      <c r="B849" s="21">
        <v>175</v>
      </c>
      <c r="C849" s="20">
        <v>1943</v>
      </c>
      <c r="D849" s="20">
        <v>1.61</v>
      </c>
      <c r="E849" s="20">
        <v>4.1499999999999999E-5</v>
      </c>
      <c r="F849" s="20">
        <v>12.94</v>
      </c>
      <c r="G849" s="20">
        <v>1.27E-4</v>
      </c>
    </row>
    <row r="850" spans="1:7" hidden="1" x14ac:dyDescent="0.35">
      <c r="A850" s="20" t="s">
        <v>16</v>
      </c>
      <c r="B850" s="21">
        <v>175</v>
      </c>
      <c r="C850" s="20">
        <v>1942</v>
      </c>
      <c r="D850" s="20">
        <v>1.61</v>
      </c>
      <c r="E850" s="20">
        <v>4.1499999999999999E-5</v>
      </c>
      <c r="F850" s="20">
        <v>12.94</v>
      </c>
      <c r="G850" s="20">
        <v>1.27E-4</v>
      </c>
    </row>
    <row r="851" spans="1:7" hidden="1" x14ac:dyDescent="0.35">
      <c r="A851" s="20" t="s">
        <v>16</v>
      </c>
      <c r="B851" s="21">
        <v>175</v>
      </c>
      <c r="C851" s="20">
        <v>1941</v>
      </c>
      <c r="D851" s="20">
        <v>1.61</v>
      </c>
      <c r="E851" s="20">
        <v>4.1499999999999999E-5</v>
      </c>
      <c r="F851" s="20">
        <v>12.94</v>
      </c>
      <c r="G851" s="20">
        <v>1.27E-4</v>
      </c>
    </row>
    <row r="852" spans="1:7" hidden="1" x14ac:dyDescent="0.35">
      <c r="A852" s="20" t="s">
        <v>16</v>
      </c>
      <c r="B852" s="21">
        <v>175</v>
      </c>
      <c r="C852" s="20">
        <v>1940</v>
      </c>
      <c r="D852" s="20">
        <v>1.61</v>
      </c>
      <c r="E852" s="20">
        <v>4.1499999999999999E-5</v>
      </c>
      <c r="F852" s="20">
        <v>12.94</v>
      </c>
      <c r="G852" s="20">
        <v>1.27E-4</v>
      </c>
    </row>
    <row r="853" spans="1:7" hidden="1" x14ac:dyDescent="0.35">
      <c r="A853" s="20" t="s">
        <v>16</v>
      </c>
      <c r="B853" s="21">
        <v>175</v>
      </c>
      <c r="C853" s="20">
        <v>1939</v>
      </c>
      <c r="D853" s="20">
        <v>1.61</v>
      </c>
      <c r="E853" s="20">
        <v>4.1499999999999999E-5</v>
      </c>
      <c r="F853" s="20">
        <v>12.94</v>
      </c>
      <c r="G853" s="20">
        <v>1.27E-4</v>
      </c>
    </row>
    <row r="854" spans="1:7" hidden="1" x14ac:dyDescent="0.35">
      <c r="A854" s="20" t="s">
        <v>16</v>
      </c>
      <c r="B854" s="21">
        <v>175</v>
      </c>
      <c r="C854" s="20">
        <v>1938</v>
      </c>
      <c r="D854" s="20">
        <v>1.61</v>
      </c>
      <c r="E854" s="20">
        <v>4.1499999999999999E-5</v>
      </c>
      <c r="F854" s="20">
        <v>12.94</v>
      </c>
      <c r="G854" s="20">
        <v>1.27E-4</v>
      </c>
    </row>
    <row r="855" spans="1:7" hidden="1" x14ac:dyDescent="0.35">
      <c r="A855" s="20" t="s">
        <v>16</v>
      </c>
      <c r="B855" s="21">
        <v>175</v>
      </c>
      <c r="C855" s="20">
        <v>1937</v>
      </c>
      <c r="D855" s="20">
        <v>1.61</v>
      </c>
      <c r="E855" s="20">
        <v>4.1499999999999999E-5</v>
      </c>
      <c r="F855" s="20">
        <v>12.94</v>
      </c>
      <c r="G855" s="20">
        <v>1.27E-4</v>
      </c>
    </row>
    <row r="856" spans="1:7" hidden="1" x14ac:dyDescent="0.35">
      <c r="A856" s="20" t="s">
        <v>16</v>
      </c>
      <c r="B856" s="21">
        <v>175</v>
      </c>
      <c r="C856" s="20">
        <v>1936</v>
      </c>
      <c r="D856" s="20">
        <v>1.61</v>
      </c>
      <c r="E856" s="20">
        <v>4.1499999999999999E-5</v>
      </c>
      <c r="F856" s="20">
        <v>12.94</v>
      </c>
      <c r="G856" s="20">
        <v>1.27E-4</v>
      </c>
    </row>
    <row r="857" spans="1:7" hidden="1" x14ac:dyDescent="0.35">
      <c r="A857" s="20" t="s">
        <v>16</v>
      </c>
      <c r="B857" s="21">
        <v>175</v>
      </c>
      <c r="C857" s="20">
        <v>1935</v>
      </c>
      <c r="D857" s="20">
        <v>1.61</v>
      </c>
      <c r="E857" s="20">
        <v>4.1499999999999999E-5</v>
      </c>
      <c r="F857" s="20">
        <v>12.94</v>
      </c>
      <c r="G857" s="20">
        <v>1.27E-4</v>
      </c>
    </row>
    <row r="858" spans="1:7" hidden="1" x14ac:dyDescent="0.35">
      <c r="A858" s="20" t="s">
        <v>16</v>
      </c>
      <c r="B858" s="21">
        <v>175</v>
      </c>
      <c r="C858" s="20">
        <v>1934</v>
      </c>
      <c r="D858" s="20">
        <v>1.61</v>
      </c>
      <c r="E858" s="20">
        <v>4.1499999999999999E-5</v>
      </c>
      <c r="F858" s="20">
        <v>12.94</v>
      </c>
      <c r="G858" s="20">
        <v>1.27E-4</v>
      </c>
    </row>
    <row r="859" spans="1:7" hidden="1" x14ac:dyDescent="0.35">
      <c r="A859" s="20" t="s">
        <v>16</v>
      </c>
      <c r="B859" s="21">
        <v>175</v>
      </c>
      <c r="C859" s="20">
        <v>1933</v>
      </c>
      <c r="D859" s="20">
        <v>1.61</v>
      </c>
      <c r="E859" s="20">
        <v>4.1499999999999999E-5</v>
      </c>
      <c r="F859" s="20">
        <v>12.94</v>
      </c>
      <c r="G859" s="20">
        <v>1.27E-4</v>
      </c>
    </row>
    <row r="860" spans="1:7" hidden="1" x14ac:dyDescent="0.35">
      <c r="A860" s="20" t="s">
        <v>16</v>
      </c>
      <c r="B860" s="21">
        <v>175</v>
      </c>
      <c r="C860" s="20">
        <v>1932</v>
      </c>
      <c r="D860" s="20">
        <v>1.61</v>
      </c>
      <c r="E860" s="20">
        <v>4.1499999999999999E-5</v>
      </c>
      <c r="F860" s="20">
        <v>12.94</v>
      </c>
      <c r="G860" s="20">
        <v>1.27E-4</v>
      </c>
    </row>
    <row r="861" spans="1:7" hidden="1" x14ac:dyDescent="0.35">
      <c r="A861" s="20" t="s">
        <v>16</v>
      </c>
      <c r="B861" s="21">
        <v>175</v>
      </c>
      <c r="C861" s="20">
        <v>1931</v>
      </c>
      <c r="D861" s="20">
        <v>1.61</v>
      </c>
      <c r="E861" s="20">
        <v>4.1499999999999999E-5</v>
      </c>
      <c r="F861" s="20">
        <v>12.94</v>
      </c>
      <c r="G861" s="20">
        <v>1.27E-4</v>
      </c>
    </row>
    <row r="862" spans="1:7" hidden="1" x14ac:dyDescent="0.35">
      <c r="A862" s="20" t="s">
        <v>16</v>
      </c>
      <c r="B862" s="21">
        <v>175</v>
      </c>
      <c r="C862" s="20">
        <v>1930</v>
      </c>
      <c r="D862" s="20">
        <v>1.61</v>
      </c>
      <c r="E862" s="20">
        <v>4.1499999999999999E-5</v>
      </c>
      <c r="F862" s="20">
        <v>12.94</v>
      </c>
      <c r="G862" s="20">
        <v>1.27E-4</v>
      </c>
    </row>
    <row r="863" spans="1:7" hidden="1" x14ac:dyDescent="0.35">
      <c r="A863" s="20" t="s">
        <v>16</v>
      </c>
      <c r="B863" s="21">
        <v>175</v>
      </c>
      <c r="C863" s="20">
        <v>1929</v>
      </c>
      <c r="D863" s="20">
        <v>1.61</v>
      </c>
      <c r="E863" s="20">
        <v>4.1499999999999999E-5</v>
      </c>
      <c r="F863" s="20">
        <v>12.94</v>
      </c>
      <c r="G863" s="20">
        <v>1.27E-4</v>
      </c>
    </row>
    <row r="864" spans="1:7" hidden="1" x14ac:dyDescent="0.35">
      <c r="A864" s="20" t="s">
        <v>16</v>
      </c>
      <c r="B864" s="21">
        <v>175</v>
      </c>
      <c r="C864" s="20">
        <v>1928</v>
      </c>
      <c r="D864" s="20">
        <v>1.61</v>
      </c>
      <c r="E864" s="20">
        <v>4.1499999999999999E-5</v>
      </c>
      <c r="F864" s="20">
        <v>12.94</v>
      </c>
      <c r="G864" s="20">
        <v>1.27E-4</v>
      </c>
    </row>
    <row r="865" spans="1:7" hidden="1" x14ac:dyDescent="0.35">
      <c r="A865" s="20" t="s">
        <v>16</v>
      </c>
      <c r="B865" s="21">
        <v>300</v>
      </c>
      <c r="C865" s="20">
        <v>2050</v>
      </c>
      <c r="D865" s="20">
        <v>0.129</v>
      </c>
      <c r="E865" s="20">
        <v>1.0200000000000001E-5</v>
      </c>
      <c r="F865" s="20">
        <v>0.13700000000000001</v>
      </c>
      <c r="G865" s="20">
        <v>5.66E-5</v>
      </c>
    </row>
    <row r="866" spans="1:7" hidden="1" x14ac:dyDescent="0.35">
      <c r="A866" s="20" t="s">
        <v>16</v>
      </c>
      <c r="B866" s="21">
        <v>300</v>
      </c>
      <c r="C866" s="20">
        <v>2049</v>
      </c>
      <c r="D866" s="20">
        <v>0.129</v>
      </c>
      <c r="E866" s="20">
        <v>1.0200000000000001E-5</v>
      </c>
      <c r="F866" s="20">
        <v>0.13700000000000001</v>
      </c>
      <c r="G866" s="20">
        <v>5.66E-5</v>
      </c>
    </row>
    <row r="867" spans="1:7" hidden="1" x14ac:dyDescent="0.35">
      <c r="A867" s="20" t="s">
        <v>16</v>
      </c>
      <c r="B867" s="21">
        <v>300</v>
      </c>
      <c r="C867" s="20">
        <v>2048</v>
      </c>
      <c r="D867" s="20">
        <v>0.129</v>
      </c>
      <c r="E867" s="20">
        <v>1.0200000000000001E-5</v>
      </c>
      <c r="F867" s="20">
        <v>0.13700000000000001</v>
      </c>
      <c r="G867" s="20">
        <v>5.66E-5</v>
      </c>
    </row>
    <row r="868" spans="1:7" hidden="1" x14ac:dyDescent="0.35">
      <c r="A868" s="20" t="s">
        <v>16</v>
      </c>
      <c r="B868" s="21">
        <v>300</v>
      </c>
      <c r="C868" s="20">
        <v>2047</v>
      </c>
      <c r="D868" s="20">
        <v>0.129</v>
      </c>
      <c r="E868" s="20">
        <v>1.0200000000000001E-5</v>
      </c>
      <c r="F868" s="20">
        <v>0.13700000000000001</v>
      </c>
      <c r="G868" s="20">
        <v>5.66E-5</v>
      </c>
    </row>
    <row r="869" spans="1:7" hidden="1" x14ac:dyDescent="0.35">
      <c r="A869" s="20" t="s">
        <v>16</v>
      </c>
      <c r="B869" s="21">
        <v>300</v>
      </c>
      <c r="C869" s="20">
        <v>2046</v>
      </c>
      <c r="D869" s="20">
        <v>0.129</v>
      </c>
      <c r="E869" s="20">
        <v>1.0200000000000001E-5</v>
      </c>
      <c r="F869" s="20">
        <v>0.13700000000000001</v>
      </c>
      <c r="G869" s="20">
        <v>5.66E-5</v>
      </c>
    </row>
    <row r="870" spans="1:7" hidden="1" x14ac:dyDescent="0.35">
      <c r="A870" s="20" t="s">
        <v>16</v>
      </c>
      <c r="B870" s="21">
        <v>300</v>
      </c>
      <c r="C870" s="20">
        <v>2045</v>
      </c>
      <c r="D870" s="20">
        <v>0.129</v>
      </c>
      <c r="E870" s="20">
        <v>1.0200000000000001E-5</v>
      </c>
      <c r="F870" s="20">
        <v>0.13700000000000001</v>
      </c>
      <c r="G870" s="20">
        <v>5.66E-5</v>
      </c>
    </row>
    <row r="871" spans="1:7" hidden="1" x14ac:dyDescent="0.35">
      <c r="A871" s="20" t="s">
        <v>16</v>
      </c>
      <c r="B871" s="21">
        <v>300</v>
      </c>
      <c r="C871" s="20">
        <v>2044</v>
      </c>
      <c r="D871" s="20">
        <v>0.129</v>
      </c>
      <c r="E871" s="20">
        <v>1.0200000000000001E-5</v>
      </c>
      <c r="F871" s="20">
        <v>0.13700000000000001</v>
      </c>
      <c r="G871" s="20">
        <v>5.66E-5</v>
      </c>
    </row>
    <row r="872" spans="1:7" hidden="1" x14ac:dyDescent="0.35">
      <c r="A872" s="20" t="s">
        <v>16</v>
      </c>
      <c r="B872" s="21">
        <v>300</v>
      </c>
      <c r="C872" s="20">
        <v>2043</v>
      </c>
      <c r="D872" s="20">
        <v>0.129</v>
      </c>
      <c r="E872" s="20">
        <v>1.0200000000000001E-5</v>
      </c>
      <c r="F872" s="20">
        <v>0.13700000000000001</v>
      </c>
      <c r="G872" s="20">
        <v>5.66E-5</v>
      </c>
    </row>
    <row r="873" spans="1:7" hidden="1" x14ac:dyDescent="0.35">
      <c r="A873" s="20" t="s">
        <v>16</v>
      </c>
      <c r="B873" s="21">
        <v>300</v>
      </c>
      <c r="C873" s="20">
        <v>2042</v>
      </c>
      <c r="D873" s="20">
        <v>0.129</v>
      </c>
      <c r="E873" s="20">
        <v>1.0200000000000001E-5</v>
      </c>
      <c r="F873" s="20">
        <v>0.13700000000000001</v>
      </c>
      <c r="G873" s="20">
        <v>5.66E-5</v>
      </c>
    </row>
    <row r="874" spans="1:7" hidden="1" x14ac:dyDescent="0.35">
      <c r="A874" s="20" t="s">
        <v>16</v>
      </c>
      <c r="B874" s="21">
        <v>300</v>
      </c>
      <c r="C874" s="20">
        <v>2041</v>
      </c>
      <c r="D874" s="20">
        <v>0.129</v>
      </c>
      <c r="E874" s="20">
        <v>1.0200000000000001E-5</v>
      </c>
      <c r="F874" s="20">
        <v>0.13700000000000001</v>
      </c>
      <c r="G874" s="20">
        <v>5.66E-5</v>
      </c>
    </row>
    <row r="875" spans="1:7" hidden="1" x14ac:dyDescent="0.35">
      <c r="A875" s="20" t="s">
        <v>16</v>
      </c>
      <c r="B875" s="21">
        <v>300</v>
      </c>
      <c r="C875" s="20">
        <v>2040</v>
      </c>
      <c r="D875" s="20">
        <v>0.129</v>
      </c>
      <c r="E875" s="20">
        <v>1.0200000000000001E-5</v>
      </c>
      <c r="F875" s="20">
        <v>0.13700000000000001</v>
      </c>
      <c r="G875" s="20">
        <v>5.66E-5</v>
      </c>
    </row>
    <row r="876" spans="1:7" hidden="1" x14ac:dyDescent="0.35">
      <c r="A876" s="20" t="s">
        <v>16</v>
      </c>
      <c r="B876" s="21">
        <v>300</v>
      </c>
      <c r="C876" s="20">
        <v>2039</v>
      </c>
      <c r="D876" s="20">
        <v>0.129</v>
      </c>
      <c r="E876" s="20">
        <v>1.0200000000000001E-5</v>
      </c>
      <c r="F876" s="20">
        <v>0.13700000000000001</v>
      </c>
      <c r="G876" s="20">
        <v>5.66E-5</v>
      </c>
    </row>
    <row r="877" spans="1:7" hidden="1" x14ac:dyDescent="0.35">
      <c r="A877" s="20" t="s">
        <v>16</v>
      </c>
      <c r="B877" s="21">
        <v>300</v>
      </c>
      <c r="C877" s="20">
        <v>2038</v>
      </c>
      <c r="D877" s="20">
        <v>0.129</v>
      </c>
      <c r="E877" s="20">
        <v>1.0200000000000001E-5</v>
      </c>
      <c r="F877" s="20">
        <v>0.13700000000000001</v>
      </c>
      <c r="G877" s="20">
        <v>5.66E-5</v>
      </c>
    </row>
    <row r="878" spans="1:7" hidden="1" x14ac:dyDescent="0.35">
      <c r="A878" s="20" t="s">
        <v>16</v>
      </c>
      <c r="B878" s="21">
        <v>300</v>
      </c>
      <c r="C878" s="20">
        <v>2037</v>
      </c>
      <c r="D878" s="20">
        <v>0.129</v>
      </c>
      <c r="E878" s="20">
        <v>1.0200000000000001E-5</v>
      </c>
      <c r="F878" s="20">
        <v>0.13700000000000001</v>
      </c>
      <c r="G878" s="20">
        <v>5.66E-5</v>
      </c>
    </row>
    <row r="879" spans="1:7" hidden="1" x14ac:dyDescent="0.35">
      <c r="A879" s="20" t="s">
        <v>16</v>
      </c>
      <c r="B879" s="21">
        <v>300</v>
      </c>
      <c r="C879" s="20">
        <v>2036</v>
      </c>
      <c r="D879" s="20">
        <v>0.129</v>
      </c>
      <c r="E879" s="20">
        <v>1.0200000000000001E-5</v>
      </c>
      <c r="F879" s="20">
        <v>0.13700000000000001</v>
      </c>
      <c r="G879" s="20">
        <v>5.66E-5</v>
      </c>
    </row>
    <row r="880" spans="1:7" hidden="1" x14ac:dyDescent="0.35">
      <c r="A880" s="20" t="s">
        <v>16</v>
      </c>
      <c r="B880" s="21">
        <v>300</v>
      </c>
      <c r="C880" s="20">
        <v>2035</v>
      </c>
      <c r="D880" s="20">
        <v>0.129</v>
      </c>
      <c r="E880" s="20">
        <v>1.0200000000000001E-5</v>
      </c>
      <c r="F880" s="20">
        <v>0.13700000000000001</v>
      </c>
      <c r="G880" s="20">
        <v>5.66E-5</v>
      </c>
    </row>
    <row r="881" spans="1:7" hidden="1" x14ac:dyDescent="0.35">
      <c r="A881" s="20" t="s">
        <v>16</v>
      </c>
      <c r="B881" s="21">
        <v>300</v>
      </c>
      <c r="C881" s="20">
        <v>2034</v>
      </c>
      <c r="D881" s="20">
        <v>0.129</v>
      </c>
      <c r="E881" s="20">
        <v>1.0200000000000001E-5</v>
      </c>
      <c r="F881" s="20">
        <v>0.13700000000000001</v>
      </c>
      <c r="G881" s="20">
        <v>5.66E-5</v>
      </c>
    </row>
    <row r="882" spans="1:7" hidden="1" x14ac:dyDescent="0.35">
      <c r="A882" s="20" t="s">
        <v>16</v>
      </c>
      <c r="B882" s="21">
        <v>300</v>
      </c>
      <c r="C882" s="20">
        <v>2033</v>
      </c>
      <c r="D882" s="20">
        <v>0.129</v>
      </c>
      <c r="E882" s="20">
        <v>1.0200000000000001E-5</v>
      </c>
      <c r="F882" s="20">
        <v>0.13700000000000001</v>
      </c>
      <c r="G882" s="20">
        <v>5.66E-5</v>
      </c>
    </row>
    <row r="883" spans="1:7" hidden="1" x14ac:dyDescent="0.35">
      <c r="A883" s="20" t="s">
        <v>16</v>
      </c>
      <c r="B883" s="21">
        <v>300</v>
      </c>
      <c r="C883" s="20">
        <v>2032</v>
      </c>
      <c r="D883" s="20">
        <v>0.129</v>
      </c>
      <c r="E883" s="20">
        <v>1.0200000000000001E-5</v>
      </c>
      <c r="F883" s="20">
        <v>0.13700000000000001</v>
      </c>
      <c r="G883" s="20">
        <v>5.66E-5</v>
      </c>
    </row>
    <row r="884" spans="1:7" hidden="1" x14ac:dyDescent="0.35">
      <c r="A884" s="20" t="s">
        <v>16</v>
      </c>
      <c r="B884" s="21">
        <v>300</v>
      </c>
      <c r="C884" s="20">
        <v>2031</v>
      </c>
      <c r="D884" s="20">
        <v>0.129</v>
      </c>
      <c r="E884" s="20">
        <v>1.0200000000000001E-5</v>
      </c>
      <c r="F884" s="20">
        <v>0.13700000000000001</v>
      </c>
      <c r="G884" s="20">
        <v>5.66E-5</v>
      </c>
    </row>
    <row r="885" spans="1:7" hidden="1" x14ac:dyDescent="0.35">
      <c r="A885" s="20" t="s">
        <v>16</v>
      </c>
      <c r="B885" s="21">
        <v>300</v>
      </c>
      <c r="C885" s="20">
        <v>2030</v>
      </c>
      <c r="D885" s="20">
        <v>0.129</v>
      </c>
      <c r="E885" s="20">
        <v>1.0200000000000001E-5</v>
      </c>
      <c r="F885" s="20">
        <v>0.13700000000000001</v>
      </c>
      <c r="G885" s="20">
        <v>5.66E-5</v>
      </c>
    </row>
    <row r="886" spans="1:7" hidden="1" x14ac:dyDescent="0.35">
      <c r="A886" s="20" t="s">
        <v>16</v>
      </c>
      <c r="B886" s="21">
        <v>300</v>
      </c>
      <c r="C886" s="20">
        <v>2029</v>
      </c>
      <c r="D886" s="20">
        <v>0.129</v>
      </c>
      <c r="E886" s="20">
        <v>1.0200000000000001E-5</v>
      </c>
      <c r="F886" s="20">
        <v>0.13700000000000001</v>
      </c>
      <c r="G886" s="20">
        <v>5.66E-5</v>
      </c>
    </row>
    <row r="887" spans="1:7" hidden="1" x14ac:dyDescent="0.35">
      <c r="A887" s="20" t="s">
        <v>16</v>
      </c>
      <c r="B887" s="21">
        <v>300</v>
      </c>
      <c r="C887" s="20">
        <v>2028</v>
      </c>
      <c r="D887" s="20">
        <v>0.129</v>
      </c>
      <c r="E887" s="20">
        <v>1.0200000000000001E-5</v>
      </c>
      <c r="F887" s="20">
        <v>0.13700000000000001</v>
      </c>
      <c r="G887" s="20">
        <v>5.66E-5</v>
      </c>
    </row>
    <row r="888" spans="1:7" hidden="1" x14ac:dyDescent="0.35">
      <c r="A888" s="20" t="s">
        <v>16</v>
      </c>
      <c r="B888" s="21">
        <v>300</v>
      </c>
      <c r="C888" s="20">
        <v>2027</v>
      </c>
      <c r="D888" s="20">
        <v>0.129</v>
      </c>
      <c r="E888" s="20">
        <v>1.0200000000000001E-5</v>
      </c>
      <c r="F888" s="20">
        <v>0.13700000000000001</v>
      </c>
      <c r="G888" s="20">
        <v>5.66E-5</v>
      </c>
    </row>
    <row r="889" spans="1:7" hidden="1" x14ac:dyDescent="0.35">
      <c r="A889" s="20" t="s">
        <v>16</v>
      </c>
      <c r="B889" s="21">
        <v>300</v>
      </c>
      <c r="C889" s="20">
        <v>2026</v>
      </c>
      <c r="D889" s="20">
        <v>0.129</v>
      </c>
      <c r="E889" s="20">
        <v>1.0200000000000001E-5</v>
      </c>
      <c r="F889" s="20">
        <v>0.13700000000000001</v>
      </c>
      <c r="G889" s="20">
        <v>5.66E-5</v>
      </c>
    </row>
    <row r="890" spans="1:7" hidden="1" x14ac:dyDescent="0.35">
      <c r="A890" s="20" t="s">
        <v>16</v>
      </c>
      <c r="B890" s="21">
        <v>300</v>
      </c>
      <c r="C890" s="20">
        <v>2025</v>
      </c>
      <c r="D890" s="20">
        <v>0.129</v>
      </c>
      <c r="E890" s="20">
        <v>1.0200000000000001E-5</v>
      </c>
      <c r="F890" s="20">
        <v>0.13700000000000001</v>
      </c>
      <c r="G890" s="20">
        <v>5.66E-5</v>
      </c>
    </row>
    <row r="891" spans="1:7" hidden="1" x14ac:dyDescent="0.35">
      <c r="A891" s="20" t="s">
        <v>16</v>
      </c>
      <c r="B891" s="21">
        <v>300</v>
      </c>
      <c r="C891" s="20">
        <v>2024</v>
      </c>
      <c r="D891" s="20">
        <v>0.129</v>
      </c>
      <c r="E891" s="20">
        <v>1.0200000000000001E-5</v>
      </c>
      <c r="F891" s="20">
        <v>0.13700000000000001</v>
      </c>
      <c r="G891" s="20">
        <v>5.66E-5</v>
      </c>
    </row>
    <row r="892" spans="1:7" x14ac:dyDescent="0.35">
      <c r="A892" s="20" t="s">
        <v>16</v>
      </c>
      <c r="B892" s="21">
        <v>300</v>
      </c>
      <c r="C892" s="20">
        <v>2023</v>
      </c>
      <c r="D892" s="20">
        <v>0.129</v>
      </c>
      <c r="E892" s="20">
        <v>1.0200000000000001E-5</v>
      </c>
      <c r="F892" s="20">
        <v>0.13700000000000001</v>
      </c>
      <c r="G892" s="20">
        <v>5.66E-5</v>
      </c>
    </row>
    <row r="893" spans="1:7" hidden="1" x14ac:dyDescent="0.35">
      <c r="A893" s="20" t="s">
        <v>16</v>
      </c>
      <c r="B893" s="21">
        <v>300</v>
      </c>
      <c r="C893" s="20">
        <v>2022</v>
      </c>
      <c r="D893" s="20">
        <v>0.129</v>
      </c>
      <c r="E893" s="20">
        <v>1.0200000000000001E-5</v>
      </c>
      <c r="F893" s="20">
        <v>0.13700000000000001</v>
      </c>
      <c r="G893" s="20">
        <v>5.66E-5</v>
      </c>
    </row>
    <row r="894" spans="1:7" hidden="1" x14ac:dyDescent="0.35">
      <c r="A894" s="20" t="s">
        <v>16</v>
      </c>
      <c r="B894" s="21">
        <v>300</v>
      </c>
      <c r="C894" s="20">
        <v>2021</v>
      </c>
      <c r="D894" s="20">
        <v>0.129</v>
      </c>
      <c r="E894" s="20">
        <v>1.0200000000000001E-5</v>
      </c>
      <c r="F894" s="20">
        <v>0.13700000000000001</v>
      </c>
      <c r="G894" s="20">
        <v>5.66E-5</v>
      </c>
    </row>
    <row r="895" spans="1:7" hidden="1" x14ac:dyDescent="0.35">
      <c r="A895" s="20" t="s">
        <v>16</v>
      </c>
      <c r="B895" s="21">
        <v>300</v>
      </c>
      <c r="C895" s="20">
        <v>2020</v>
      </c>
      <c r="D895" s="20">
        <v>0.129</v>
      </c>
      <c r="E895" s="20">
        <v>1.0200000000000001E-5</v>
      </c>
      <c r="F895" s="20">
        <v>0.13700000000000001</v>
      </c>
      <c r="G895" s="20">
        <v>5.66E-5</v>
      </c>
    </row>
    <row r="896" spans="1:7" hidden="1" x14ac:dyDescent="0.35">
      <c r="A896" s="20" t="s">
        <v>16</v>
      </c>
      <c r="B896" s="21">
        <v>300</v>
      </c>
      <c r="C896" s="20">
        <v>2019</v>
      </c>
      <c r="D896" s="20">
        <v>0.129</v>
      </c>
      <c r="E896" s="20">
        <v>1.0200000000000001E-5</v>
      </c>
      <c r="F896" s="20">
        <v>0.13700000000000001</v>
      </c>
      <c r="G896" s="20">
        <v>5.66E-5</v>
      </c>
    </row>
    <row r="897" spans="1:7" hidden="1" x14ac:dyDescent="0.35">
      <c r="A897" s="20" t="s">
        <v>16</v>
      </c>
      <c r="B897" s="21">
        <v>300</v>
      </c>
      <c r="C897" s="20">
        <v>2018</v>
      </c>
      <c r="D897" s="20">
        <v>0.129</v>
      </c>
      <c r="E897" s="20">
        <v>1.0200000000000001E-5</v>
      </c>
      <c r="F897" s="20">
        <v>0.13700000000000001</v>
      </c>
      <c r="G897" s="20">
        <v>5.66E-5</v>
      </c>
    </row>
    <row r="898" spans="1:7" hidden="1" x14ac:dyDescent="0.35">
      <c r="A898" s="20" t="s">
        <v>16</v>
      </c>
      <c r="B898" s="21">
        <v>300</v>
      </c>
      <c r="C898" s="20">
        <v>2017</v>
      </c>
      <c r="D898" s="20">
        <v>0.129</v>
      </c>
      <c r="E898" s="20">
        <v>1.0200000000000001E-5</v>
      </c>
      <c r="F898" s="20">
        <v>0.13700000000000001</v>
      </c>
      <c r="G898" s="20">
        <v>5.66E-5</v>
      </c>
    </row>
    <row r="899" spans="1:7" hidden="1" x14ac:dyDescent="0.35">
      <c r="A899" s="20" t="s">
        <v>16</v>
      </c>
      <c r="B899" s="21">
        <v>300</v>
      </c>
      <c r="C899" s="20">
        <v>2016</v>
      </c>
      <c r="D899" s="20">
        <v>0.129</v>
      </c>
      <c r="E899" s="20">
        <v>1.0200000000000001E-5</v>
      </c>
      <c r="F899" s="20">
        <v>0.13700000000000001</v>
      </c>
      <c r="G899" s="20">
        <v>5.66E-5</v>
      </c>
    </row>
    <row r="900" spans="1:7" hidden="1" x14ac:dyDescent="0.35">
      <c r="A900" s="20" t="s">
        <v>16</v>
      </c>
      <c r="B900" s="21">
        <v>300</v>
      </c>
      <c r="C900" s="20">
        <v>2015</v>
      </c>
      <c r="D900" s="20">
        <v>0.129</v>
      </c>
      <c r="E900" s="20">
        <v>1.0200000000000001E-5</v>
      </c>
      <c r="F900" s="20">
        <v>0.13700000000000001</v>
      </c>
      <c r="G900" s="20">
        <v>5.66E-5</v>
      </c>
    </row>
    <row r="901" spans="1:7" hidden="1" x14ac:dyDescent="0.35">
      <c r="A901" s="20" t="s">
        <v>16</v>
      </c>
      <c r="B901" s="21">
        <v>300</v>
      </c>
      <c r="C901" s="20">
        <v>2014</v>
      </c>
      <c r="D901" s="20">
        <v>0.129</v>
      </c>
      <c r="E901" s="20">
        <v>1.0200000000000001E-5</v>
      </c>
      <c r="F901" s="20">
        <v>0.13700000000000001</v>
      </c>
      <c r="G901" s="20">
        <v>5.66E-5</v>
      </c>
    </row>
    <row r="902" spans="1:7" hidden="1" x14ac:dyDescent="0.35">
      <c r="A902" s="20" t="s">
        <v>16</v>
      </c>
      <c r="B902" s="21">
        <v>300</v>
      </c>
      <c r="C902" s="20">
        <v>2013</v>
      </c>
      <c r="D902" s="20">
        <v>0.129</v>
      </c>
      <c r="E902" s="20">
        <v>1.0200000000000001E-5</v>
      </c>
      <c r="F902" s="20">
        <v>0.13700000000000001</v>
      </c>
      <c r="G902" s="20">
        <v>5.66E-5</v>
      </c>
    </row>
    <row r="903" spans="1:7" hidden="1" x14ac:dyDescent="0.35">
      <c r="A903" s="20" t="s">
        <v>16</v>
      </c>
      <c r="B903" s="21">
        <v>300</v>
      </c>
      <c r="C903" s="20">
        <v>2012</v>
      </c>
      <c r="D903" s="20">
        <v>0.129</v>
      </c>
      <c r="E903" s="20">
        <v>1.0200000000000001E-5</v>
      </c>
      <c r="F903" s="20">
        <v>0.13700000000000001</v>
      </c>
      <c r="G903" s="20">
        <v>5.66E-5</v>
      </c>
    </row>
    <row r="904" spans="1:7" hidden="1" x14ac:dyDescent="0.35">
      <c r="A904" s="20" t="s">
        <v>16</v>
      </c>
      <c r="B904" s="21" t="s">
        <v>639</v>
      </c>
      <c r="C904" s="20">
        <v>2011</v>
      </c>
      <c r="D904" s="20">
        <v>2.2616000000000001</v>
      </c>
      <c r="E904" s="20">
        <v>4.7439999999999998E-4</v>
      </c>
      <c r="F904" s="20">
        <v>1.7334000000000001</v>
      </c>
      <c r="G904" s="20">
        <v>3.3060000000000001E-4</v>
      </c>
    </row>
    <row r="905" spans="1:7" hidden="1" x14ac:dyDescent="0.35">
      <c r="A905" s="20" t="s">
        <v>16</v>
      </c>
      <c r="B905" s="21">
        <v>300</v>
      </c>
      <c r="C905" s="20">
        <v>2010</v>
      </c>
      <c r="D905" s="20">
        <v>0.129</v>
      </c>
      <c r="E905" s="20">
        <v>1.0200000000000001E-5</v>
      </c>
      <c r="F905" s="20">
        <v>0.13700000000000001</v>
      </c>
      <c r="G905" s="20">
        <v>5.66E-5</v>
      </c>
    </row>
    <row r="906" spans="1:7" hidden="1" x14ac:dyDescent="0.35">
      <c r="A906" s="20" t="s">
        <v>16</v>
      </c>
      <c r="B906" s="21">
        <v>300</v>
      </c>
      <c r="C906" s="20">
        <v>2009</v>
      </c>
      <c r="D906" s="20">
        <v>0.129</v>
      </c>
      <c r="E906" s="20">
        <v>1.662E-4</v>
      </c>
      <c r="F906" s="20">
        <v>0.13700000000000001</v>
      </c>
      <c r="G906" s="20">
        <v>1.806E-4</v>
      </c>
    </row>
    <row r="907" spans="1:7" hidden="1" x14ac:dyDescent="0.35">
      <c r="A907" s="20" t="s">
        <v>16</v>
      </c>
      <c r="B907" s="21">
        <v>300</v>
      </c>
      <c r="C907" s="20">
        <v>2008</v>
      </c>
      <c r="D907" s="20">
        <v>0.129</v>
      </c>
      <c r="E907" s="20">
        <v>1.662E-4</v>
      </c>
      <c r="F907" s="20">
        <v>0.13700000000000001</v>
      </c>
      <c r="G907" s="20">
        <v>1.806E-4</v>
      </c>
    </row>
    <row r="908" spans="1:7" hidden="1" x14ac:dyDescent="0.35">
      <c r="A908" s="20" t="s">
        <v>16</v>
      </c>
      <c r="B908" s="21">
        <v>300</v>
      </c>
      <c r="C908" s="20">
        <v>2007</v>
      </c>
      <c r="D908" s="20">
        <v>0.129</v>
      </c>
      <c r="E908" s="20">
        <v>1.662E-4</v>
      </c>
      <c r="F908" s="20">
        <v>0.13700000000000001</v>
      </c>
      <c r="G908" s="20">
        <v>1.806E-4</v>
      </c>
    </row>
    <row r="909" spans="1:7" hidden="1" x14ac:dyDescent="0.35">
      <c r="A909" s="20" t="s">
        <v>16</v>
      </c>
      <c r="B909" s="21">
        <v>300</v>
      </c>
      <c r="C909" s="20">
        <v>2006</v>
      </c>
      <c r="D909" s="20">
        <v>0.129</v>
      </c>
      <c r="E909" s="20">
        <v>3.746E-4</v>
      </c>
      <c r="F909" s="20">
        <v>0.13700000000000001</v>
      </c>
      <c r="G909" s="20">
        <v>4.0660000000000002E-4</v>
      </c>
    </row>
    <row r="910" spans="1:7" hidden="1" x14ac:dyDescent="0.35">
      <c r="A910" s="20" t="s">
        <v>16</v>
      </c>
      <c r="B910" s="21">
        <v>300</v>
      </c>
      <c r="C910" s="20">
        <v>2005</v>
      </c>
      <c r="D910" s="20">
        <v>0.129</v>
      </c>
      <c r="E910" s="20">
        <v>3.746E-4</v>
      </c>
      <c r="F910" s="20">
        <v>0.13700000000000001</v>
      </c>
      <c r="G910" s="20">
        <v>4.0660000000000002E-4</v>
      </c>
    </row>
    <row r="911" spans="1:7" hidden="1" x14ac:dyDescent="0.35">
      <c r="A911" s="20" t="s">
        <v>16</v>
      </c>
      <c r="B911" s="21">
        <v>300</v>
      </c>
      <c r="C911" s="20">
        <v>2004</v>
      </c>
      <c r="D911" s="20">
        <v>0.129</v>
      </c>
      <c r="E911" s="20">
        <v>3.746E-4</v>
      </c>
      <c r="F911" s="20">
        <v>0.13700000000000001</v>
      </c>
      <c r="G911" s="20">
        <v>4.0660000000000002E-4</v>
      </c>
    </row>
    <row r="912" spans="1:7" hidden="1" x14ac:dyDescent="0.35">
      <c r="A912" s="20" t="s">
        <v>16</v>
      </c>
      <c r="B912" s="21">
        <v>300</v>
      </c>
      <c r="C912" s="20">
        <v>2003</v>
      </c>
      <c r="D912" s="20">
        <v>0.78</v>
      </c>
      <c r="E912" s="20">
        <v>3.6399999999999997E-5</v>
      </c>
      <c r="F912" s="20">
        <v>4.9800000000000004</v>
      </c>
      <c r="G912" s="20">
        <v>7.3999999999999996E-5</v>
      </c>
    </row>
    <row r="913" spans="1:7" hidden="1" x14ac:dyDescent="0.35">
      <c r="A913" s="20" t="s">
        <v>16</v>
      </c>
      <c r="B913" s="21">
        <v>300</v>
      </c>
      <c r="C913" s="20">
        <v>2002</v>
      </c>
      <c r="D913" s="20">
        <v>1.06</v>
      </c>
      <c r="E913" s="20">
        <v>3.8099999999999998E-5</v>
      </c>
      <c r="F913" s="20">
        <v>7.64</v>
      </c>
      <c r="G913" s="20">
        <v>9.1700000000000006E-5</v>
      </c>
    </row>
    <row r="914" spans="1:7" hidden="1" x14ac:dyDescent="0.35">
      <c r="A914" s="20" t="s">
        <v>16</v>
      </c>
      <c r="B914" s="21">
        <v>300</v>
      </c>
      <c r="C914" s="20">
        <v>2001</v>
      </c>
      <c r="D914" s="20">
        <v>1.33</v>
      </c>
      <c r="E914" s="20">
        <v>3.9799999999999998E-5</v>
      </c>
      <c r="F914" s="20">
        <v>10.29</v>
      </c>
      <c r="G914" s="20">
        <v>1.0900000000000001E-4</v>
      </c>
    </row>
    <row r="915" spans="1:7" hidden="1" x14ac:dyDescent="0.35">
      <c r="A915" s="20" t="s">
        <v>16</v>
      </c>
      <c r="B915" s="21">
        <v>300</v>
      </c>
      <c r="C915" s="20">
        <v>2000</v>
      </c>
      <c r="D915" s="20">
        <v>1.61</v>
      </c>
      <c r="E915" s="20">
        <v>4.1499999999999999E-5</v>
      </c>
      <c r="F915" s="20">
        <v>12.94</v>
      </c>
      <c r="G915" s="20">
        <v>1.27E-4</v>
      </c>
    </row>
    <row r="916" spans="1:7" hidden="1" x14ac:dyDescent="0.35">
      <c r="A916" s="20" t="s">
        <v>16</v>
      </c>
      <c r="B916" s="21">
        <v>300</v>
      </c>
      <c r="C916" s="20">
        <v>1999</v>
      </c>
      <c r="D916" s="20">
        <v>1.61</v>
      </c>
      <c r="E916" s="20">
        <v>4.1499999999999999E-5</v>
      </c>
      <c r="F916" s="20">
        <v>12.94</v>
      </c>
      <c r="G916" s="20">
        <v>1.27E-4</v>
      </c>
    </row>
    <row r="917" spans="1:7" hidden="1" x14ac:dyDescent="0.35">
      <c r="A917" s="20" t="s">
        <v>16</v>
      </c>
      <c r="B917" s="21">
        <v>300</v>
      </c>
      <c r="C917" s="20">
        <v>1998</v>
      </c>
      <c r="D917" s="20">
        <v>1.61</v>
      </c>
      <c r="E917" s="20">
        <v>4.1499999999999999E-5</v>
      </c>
      <c r="F917" s="20">
        <v>12.94</v>
      </c>
      <c r="G917" s="20">
        <v>1.27E-4</v>
      </c>
    </row>
    <row r="918" spans="1:7" hidden="1" x14ac:dyDescent="0.35">
      <c r="A918" s="20" t="s">
        <v>16</v>
      </c>
      <c r="B918" s="21">
        <v>300</v>
      </c>
      <c r="C918" s="20">
        <v>1997</v>
      </c>
      <c r="D918" s="20">
        <v>1.61</v>
      </c>
      <c r="E918" s="20">
        <v>4.1499999999999999E-5</v>
      </c>
      <c r="F918" s="20">
        <v>12.94</v>
      </c>
      <c r="G918" s="20">
        <v>1.27E-4</v>
      </c>
    </row>
    <row r="919" spans="1:7" hidden="1" x14ac:dyDescent="0.35">
      <c r="A919" s="20" t="s">
        <v>16</v>
      </c>
      <c r="B919" s="21">
        <v>300</v>
      </c>
      <c r="C919" s="20">
        <v>1996</v>
      </c>
      <c r="D919" s="20">
        <v>1.61</v>
      </c>
      <c r="E919" s="20">
        <v>4.1499999999999999E-5</v>
      </c>
      <c r="F919" s="20">
        <v>12.94</v>
      </c>
      <c r="G919" s="20">
        <v>1.27E-4</v>
      </c>
    </row>
    <row r="920" spans="1:7" hidden="1" x14ac:dyDescent="0.35">
      <c r="A920" s="20" t="s">
        <v>16</v>
      </c>
      <c r="B920" s="21">
        <v>300</v>
      </c>
      <c r="C920" s="20">
        <v>1995</v>
      </c>
      <c r="D920" s="20">
        <v>1.61</v>
      </c>
      <c r="E920" s="20">
        <v>4.1499999999999999E-5</v>
      </c>
      <c r="F920" s="20">
        <v>12.94</v>
      </c>
      <c r="G920" s="20">
        <v>1.27E-4</v>
      </c>
    </row>
    <row r="921" spans="1:7" hidden="1" x14ac:dyDescent="0.35">
      <c r="A921" s="20" t="s">
        <v>16</v>
      </c>
      <c r="B921" s="21">
        <v>300</v>
      </c>
      <c r="C921" s="20">
        <v>1994</v>
      </c>
      <c r="D921" s="20">
        <v>1.61</v>
      </c>
      <c r="E921" s="20">
        <v>4.1499999999999999E-5</v>
      </c>
      <c r="F921" s="20">
        <v>12.94</v>
      </c>
      <c r="G921" s="20">
        <v>1.27E-4</v>
      </c>
    </row>
    <row r="922" spans="1:7" hidden="1" x14ac:dyDescent="0.35">
      <c r="A922" s="20" t="s">
        <v>16</v>
      </c>
      <c r="B922" s="21">
        <v>300</v>
      </c>
      <c r="C922" s="20">
        <v>1993</v>
      </c>
      <c r="D922" s="20">
        <v>1.61</v>
      </c>
      <c r="E922" s="20">
        <v>4.1499999999999999E-5</v>
      </c>
      <c r="F922" s="20">
        <v>12.94</v>
      </c>
      <c r="G922" s="20">
        <v>1.27E-4</v>
      </c>
    </row>
    <row r="923" spans="1:7" hidden="1" x14ac:dyDescent="0.35">
      <c r="A923" s="20" t="s">
        <v>16</v>
      </c>
      <c r="B923" s="21">
        <v>300</v>
      </c>
      <c r="C923" s="20">
        <v>1992</v>
      </c>
      <c r="D923" s="20">
        <v>1.61</v>
      </c>
      <c r="E923" s="20">
        <v>4.1499999999999999E-5</v>
      </c>
      <c r="F923" s="20">
        <v>12.94</v>
      </c>
      <c r="G923" s="20">
        <v>1.27E-4</v>
      </c>
    </row>
    <row r="924" spans="1:7" hidden="1" x14ac:dyDescent="0.35">
      <c r="A924" s="20" t="s">
        <v>16</v>
      </c>
      <c r="B924" s="21">
        <v>300</v>
      </c>
      <c r="C924" s="20">
        <v>1991</v>
      </c>
      <c r="D924" s="20">
        <v>1.61</v>
      </c>
      <c r="E924" s="20">
        <v>4.1499999999999999E-5</v>
      </c>
      <c r="F924" s="20">
        <v>12.94</v>
      </c>
      <c r="G924" s="20">
        <v>1.27E-4</v>
      </c>
    </row>
    <row r="925" spans="1:7" hidden="1" x14ac:dyDescent="0.35">
      <c r="A925" s="20" t="s">
        <v>16</v>
      </c>
      <c r="B925" s="21">
        <v>300</v>
      </c>
      <c r="C925" s="20">
        <v>1990</v>
      </c>
      <c r="D925" s="20">
        <v>1.61</v>
      </c>
      <c r="E925" s="20">
        <v>4.1499999999999999E-5</v>
      </c>
      <c r="F925" s="20">
        <v>12.94</v>
      </c>
      <c r="G925" s="20">
        <v>1.27E-4</v>
      </c>
    </row>
    <row r="926" spans="1:7" hidden="1" x14ac:dyDescent="0.35">
      <c r="A926" s="20" t="s">
        <v>16</v>
      </c>
      <c r="B926" s="21">
        <v>300</v>
      </c>
      <c r="C926" s="20">
        <v>1989</v>
      </c>
      <c r="D926" s="20">
        <v>1.61</v>
      </c>
      <c r="E926" s="20">
        <v>4.1499999999999999E-5</v>
      </c>
      <c r="F926" s="20">
        <v>12.94</v>
      </c>
      <c r="G926" s="20">
        <v>1.27E-4</v>
      </c>
    </row>
    <row r="927" spans="1:7" hidden="1" x14ac:dyDescent="0.35">
      <c r="A927" s="20" t="s">
        <v>16</v>
      </c>
      <c r="B927" s="21">
        <v>300</v>
      </c>
      <c r="C927" s="20">
        <v>1988</v>
      </c>
      <c r="D927" s="20">
        <v>1.61</v>
      </c>
      <c r="E927" s="20">
        <v>4.1499999999999999E-5</v>
      </c>
      <c r="F927" s="20">
        <v>12.94</v>
      </c>
      <c r="G927" s="20">
        <v>1.27E-4</v>
      </c>
    </row>
    <row r="928" spans="1:7" hidden="1" x14ac:dyDescent="0.35">
      <c r="A928" s="20" t="s">
        <v>16</v>
      </c>
      <c r="B928" s="21">
        <v>300</v>
      </c>
      <c r="C928" s="20">
        <v>1987</v>
      </c>
      <c r="D928" s="20">
        <v>1.61</v>
      </c>
      <c r="E928" s="20">
        <v>4.1499999999999999E-5</v>
      </c>
      <c r="F928" s="20">
        <v>12.94</v>
      </c>
      <c r="G928" s="20">
        <v>1.27E-4</v>
      </c>
    </row>
    <row r="929" spans="1:7" hidden="1" x14ac:dyDescent="0.35">
      <c r="A929" s="20" t="s">
        <v>16</v>
      </c>
      <c r="B929" s="21">
        <v>300</v>
      </c>
      <c r="C929" s="20">
        <v>1986</v>
      </c>
      <c r="D929" s="20">
        <v>1.61</v>
      </c>
      <c r="E929" s="20">
        <v>4.1499999999999999E-5</v>
      </c>
      <c r="F929" s="20">
        <v>12.94</v>
      </c>
      <c r="G929" s="20">
        <v>1.27E-4</v>
      </c>
    </row>
    <row r="930" spans="1:7" hidden="1" x14ac:dyDescent="0.35">
      <c r="A930" s="20" t="s">
        <v>16</v>
      </c>
      <c r="B930" s="21">
        <v>300</v>
      </c>
      <c r="C930" s="20">
        <v>1985</v>
      </c>
      <c r="D930" s="20">
        <v>1.61</v>
      </c>
      <c r="E930" s="20">
        <v>4.1499999999999999E-5</v>
      </c>
      <c r="F930" s="20">
        <v>12.94</v>
      </c>
      <c r="G930" s="20">
        <v>1.27E-4</v>
      </c>
    </row>
    <row r="931" spans="1:7" hidden="1" x14ac:dyDescent="0.35">
      <c r="A931" s="20" t="s">
        <v>16</v>
      </c>
      <c r="B931" s="21">
        <v>300</v>
      </c>
      <c r="C931" s="20">
        <v>1984</v>
      </c>
      <c r="D931" s="20">
        <v>1.61</v>
      </c>
      <c r="E931" s="20">
        <v>4.1499999999999999E-5</v>
      </c>
      <c r="F931" s="20">
        <v>12.94</v>
      </c>
      <c r="G931" s="20">
        <v>1.27E-4</v>
      </c>
    </row>
    <row r="932" spans="1:7" hidden="1" x14ac:dyDescent="0.35">
      <c r="A932" s="20" t="s">
        <v>16</v>
      </c>
      <c r="B932" s="21">
        <v>300</v>
      </c>
      <c r="C932" s="20">
        <v>1983</v>
      </c>
      <c r="D932" s="20">
        <v>1.61</v>
      </c>
      <c r="E932" s="20">
        <v>4.1499999999999999E-5</v>
      </c>
      <c r="F932" s="20">
        <v>12.94</v>
      </c>
      <c r="G932" s="20">
        <v>1.27E-4</v>
      </c>
    </row>
    <row r="933" spans="1:7" hidden="1" x14ac:dyDescent="0.35">
      <c r="A933" s="20" t="s">
        <v>16</v>
      </c>
      <c r="B933" s="21">
        <v>300</v>
      </c>
      <c r="C933" s="20">
        <v>1982</v>
      </c>
      <c r="D933" s="20">
        <v>1.61</v>
      </c>
      <c r="E933" s="20">
        <v>4.1499999999999999E-5</v>
      </c>
      <c r="F933" s="20">
        <v>12.94</v>
      </c>
      <c r="G933" s="20">
        <v>1.27E-4</v>
      </c>
    </row>
    <row r="934" spans="1:7" hidden="1" x14ac:dyDescent="0.35">
      <c r="A934" s="20" t="s">
        <v>16</v>
      </c>
      <c r="B934" s="21">
        <v>300</v>
      </c>
      <c r="C934" s="20">
        <v>1981</v>
      </c>
      <c r="D934" s="20">
        <v>1.61</v>
      </c>
      <c r="E934" s="20">
        <v>4.1499999999999999E-5</v>
      </c>
      <c r="F934" s="20">
        <v>12.94</v>
      </c>
      <c r="G934" s="20">
        <v>1.27E-4</v>
      </c>
    </row>
    <row r="935" spans="1:7" hidden="1" x14ac:dyDescent="0.35">
      <c r="A935" s="20" t="s">
        <v>16</v>
      </c>
      <c r="B935" s="21">
        <v>300</v>
      </c>
      <c r="C935" s="20">
        <v>1980</v>
      </c>
      <c r="D935" s="20">
        <v>1.61</v>
      </c>
      <c r="E935" s="20">
        <v>4.1499999999999999E-5</v>
      </c>
      <c r="F935" s="20">
        <v>12.94</v>
      </c>
      <c r="G935" s="20">
        <v>1.27E-4</v>
      </c>
    </row>
    <row r="936" spans="1:7" hidden="1" x14ac:dyDescent="0.35">
      <c r="A936" s="20" t="s">
        <v>16</v>
      </c>
      <c r="B936" s="21">
        <v>300</v>
      </c>
      <c r="C936" s="20">
        <v>1979</v>
      </c>
      <c r="D936" s="20">
        <v>1.61</v>
      </c>
      <c r="E936" s="20">
        <v>4.1499999999999999E-5</v>
      </c>
      <c r="F936" s="20">
        <v>12.94</v>
      </c>
      <c r="G936" s="20">
        <v>1.27E-4</v>
      </c>
    </row>
    <row r="937" spans="1:7" hidden="1" x14ac:dyDescent="0.35">
      <c r="A937" s="20" t="s">
        <v>16</v>
      </c>
      <c r="B937" s="21">
        <v>300</v>
      </c>
      <c r="C937" s="20">
        <v>1978</v>
      </c>
      <c r="D937" s="20">
        <v>1.61</v>
      </c>
      <c r="E937" s="20">
        <v>4.1499999999999999E-5</v>
      </c>
      <c r="F937" s="20">
        <v>12.94</v>
      </c>
      <c r="G937" s="20">
        <v>1.27E-4</v>
      </c>
    </row>
    <row r="938" spans="1:7" hidden="1" x14ac:dyDescent="0.35">
      <c r="A938" s="20" t="s">
        <v>16</v>
      </c>
      <c r="B938" s="21">
        <v>300</v>
      </c>
      <c r="C938" s="20">
        <v>1977</v>
      </c>
      <c r="D938" s="20">
        <v>1.61</v>
      </c>
      <c r="E938" s="20">
        <v>4.1499999999999999E-5</v>
      </c>
      <c r="F938" s="20">
        <v>12.94</v>
      </c>
      <c r="G938" s="20">
        <v>1.27E-4</v>
      </c>
    </row>
    <row r="939" spans="1:7" hidden="1" x14ac:dyDescent="0.35">
      <c r="A939" s="20" t="s">
        <v>16</v>
      </c>
      <c r="B939" s="21">
        <v>300</v>
      </c>
      <c r="C939" s="20">
        <v>1976</v>
      </c>
      <c r="D939" s="20">
        <v>1.61</v>
      </c>
      <c r="E939" s="20">
        <v>4.1499999999999999E-5</v>
      </c>
      <c r="F939" s="20">
        <v>12.94</v>
      </c>
      <c r="G939" s="20">
        <v>1.27E-4</v>
      </c>
    </row>
    <row r="940" spans="1:7" hidden="1" x14ac:dyDescent="0.35">
      <c r="A940" s="20" t="s">
        <v>16</v>
      </c>
      <c r="B940" s="21">
        <v>300</v>
      </c>
      <c r="C940" s="20">
        <v>1975</v>
      </c>
      <c r="D940" s="20">
        <v>1.61</v>
      </c>
      <c r="E940" s="20">
        <v>4.1499999999999999E-5</v>
      </c>
      <c r="F940" s="20">
        <v>12.94</v>
      </c>
      <c r="G940" s="20">
        <v>1.27E-4</v>
      </c>
    </row>
    <row r="941" spans="1:7" hidden="1" x14ac:dyDescent="0.35">
      <c r="A941" s="20" t="s">
        <v>16</v>
      </c>
      <c r="B941" s="21">
        <v>300</v>
      </c>
      <c r="C941" s="20">
        <v>1974</v>
      </c>
      <c r="D941" s="20">
        <v>1.61</v>
      </c>
      <c r="E941" s="20">
        <v>4.1499999999999999E-5</v>
      </c>
      <c r="F941" s="20">
        <v>12.94</v>
      </c>
      <c r="G941" s="20">
        <v>1.27E-4</v>
      </c>
    </row>
    <row r="942" spans="1:7" hidden="1" x14ac:dyDescent="0.35">
      <c r="A942" s="20" t="s">
        <v>16</v>
      </c>
      <c r="B942" s="21">
        <v>300</v>
      </c>
      <c r="C942" s="20">
        <v>1973</v>
      </c>
      <c r="D942" s="20">
        <v>1.61</v>
      </c>
      <c r="E942" s="20">
        <v>4.1499999999999999E-5</v>
      </c>
      <c r="F942" s="20">
        <v>12.94</v>
      </c>
      <c r="G942" s="20">
        <v>1.27E-4</v>
      </c>
    </row>
    <row r="943" spans="1:7" hidden="1" x14ac:dyDescent="0.35">
      <c r="A943" s="20" t="s">
        <v>16</v>
      </c>
      <c r="B943" s="21">
        <v>300</v>
      </c>
      <c r="C943" s="20">
        <v>1972</v>
      </c>
      <c r="D943" s="20">
        <v>1.61</v>
      </c>
      <c r="E943" s="20">
        <v>4.1499999999999999E-5</v>
      </c>
      <c r="F943" s="20">
        <v>12.94</v>
      </c>
      <c r="G943" s="20">
        <v>1.27E-4</v>
      </c>
    </row>
    <row r="944" spans="1:7" hidden="1" x14ac:dyDescent="0.35">
      <c r="A944" s="20" t="s">
        <v>16</v>
      </c>
      <c r="B944" s="21">
        <v>300</v>
      </c>
      <c r="C944" s="20">
        <v>1971</v>
      </c>
      <c r="D944" s="20">
        <v>1.61</v>
      </c>
      <c r="E944" s="20">
        <v>4.1499999999999999E-5</v>
      </c>
      <c r="F944" s="20">
        <v>12.94</v>
      </c>
      <c r="G944" s="20">
        <v>1.27E-4</v>
      </c>
    </row>
    <row r="945" spans="1:7" hidden="1" x14ac:dyDescent="0.35">
      <c r="A945" s="20" t="s">
        <v>16</v>
      </c>
      <c r="B945" s="21">
        <v>300</v>
      </c>
      <c r="C945" s="20">
        <v>1970</v>
      </c>
      <c r="D945" s="20">
        <v>1.61</v>
      </c>
      <c r="E945" s="20">
        <v>4.1499999999999999E-5</v>
      </c>
      <c r="F945" s="20">
        <v>12.94</v>
      </c>
      <c r="G945" s="20">
        <v>1.27E-4</v>
      </c>
    </row>
    <row r="946" spans="1:7" hidden="1" x14ac:dyDescent="0.35">
      <c r="A946" s="20" t="s">
        <v>16</v>
      </c>
      <c r="B946" s="21">
        <v>300</v>
      </c>
      <c r="C946" s="20">
        <v>1969</v>
      </c>
      <c r="D946" s="20">
        <v>1.61</v>
      </c>
      <c r="E946" s="20">
        <v>4.1499999999999999E-5</v>
      </c>
      <c r="F946" s="20">
        <v>12.94</v>
      </c>
      <c r="G946" s="20">
        <v>1.27E-4</v>
      </c>
    </row>
    <row r="947" spans="1:7" hidden="1" x14ac:dyDescent="0.35">
      <c r="A947" s="20" t="s">
        <v>16</v>
      </c>
      <c r="B947" s="21">
        <v>300</v>
      </c>
      <c r="C947" s="20">
        <v>1968</v>
      </c>
      <c r="D947" s="20">
        <v>1.61</v>
      </c>
      <c r="E947" s="20">
        <v>4.1499999999999999E-5</v>
      </c>
      <c r="F947" s="20">
        <v>12.94</v>
      </c>
      <c r="G947" s="20">
        <v>1.27E-4</v>
      </c>
    </row>
    <row r="948" spans="1:7" hidden="1" x14ac:dyDescent="0.35">
      <c r="A948" s="20" t="s">
        <v>16</v>
      </c>
      <c r="B948" s="21">
        <v>300</v>
      </c>
      <c r="C948" s="20">
        <v>1967</v>
      </c>
      <c r="D948" s="20">
        <v>1.61</v>
      </c>
      <c r="E948" s="20">
        <v>4.1499999999999999E-5</v>
      </c>
      <c r="F948" s="20">
        <v>12.94</v>
      </c>
      <c r="G948" s="20">
        <v>1.27E-4</v>
      </c>
    </row>
    <row r="949" spans="1:7" hidden="1" x14ac:dyDescent="0.35">
      <c r="A949" s="20" t="s">
        <v>16</v>
      </c>
      <c r="B949" s="21">
        <v>300</v>
      </c>
      <c r="C949" s="20">
        <v>1966</v>
      </c>
      <c r="D949" s="20">
        <v>1.61</v>
      </c>
      <c r="E949" s="20">
        <v>4.1499999999999999E-5</v>
      </c>
      <c r="F949" s="20">
        <v>12.94</v>
      </c>
      <c r="G949" s="20">
        <v>1.27E-4</v>
      </c>
    </row>
    <row r="950" spans="1:7" hidden="1" x14ac:dyDescent="0.35">
      <c r="A950" s="20" t="s">
        <v>16</v>
      </c>
      <c r="B950" s="21">
        <v>300</v>
      </c>
      <c r="C950" s="20">
        <v>1965</v>
      </c>
      <c r="D950" s="20">
        <v>1.61</v>
      </c>
      <c r="E950" s="20">
        <v>4.1499999999999999E-5</v>
      </c>
      <c r="F950" s="20">
        <v>12.94</v>
      </c>
      <c r="G950" s="20">
        <v>1.27E-4</v>
      </c>
    </row>
    <row r="951" spans="1:7" hidden="1" x14ac:dyDescent="0.35">
      <c r="A951" s="20" t="s">
        <v>16</v>
      </c>
      <c r="B951" s="21">
        <v>300</v>
      </c>
      <c r="C951" s="20">
        <v>1964</v>
      </c>
      <c r="D951" s="20">
        <v>1.61</v>
      </c>
      <c r="E951" s="20">
        <v>4.1499999999999999E-5</v>
      </c>
      <c r="F951" s="20">
        <v>12.94</v>
      </c>
      <c r="G951" s="20">
        <v>1.27E-4</v>
      </c>
    </row>
    <row r="952" spans="1:7" hidden="1" x14ac:dyDescent="0.35">
      <c r="A952" s="20" t="s">
        <v>16</v>
      </c>
      <c r="B952" s="21">
        <v>300</v>
      </c>
      <c r="C952" s="20">
        <v>1963</v>
      </c>
      <c r="D952" s="20">
        <v>1.61</v>
      </c>
      <c r="E952" s="20">
        <v>4.1499999999999999E-5</v>
      </c>
      <c r="F952" s="20">
        <v>12.94</v>
      </c>
      <c r="G952" s="20">
        <v>1.27E-4</v>
      </c>
    </row>
    <row r="953" spans="1:7" hidden="1" x14ac:dyDescent="0.35">
      <c r="A953" s="20" t="s">
        <v>16</v>
      </c>
      <c r="B953" s="21">
        <v>300</v>
      </c>
      <c r="C953" s="20">
        <v>1962</v>
      </c>
      <c r="D953" s="20">
        <v>1.61</v>
      </c>
      <c r="E953" s="20">
        <v>4.1499999999999999E-5</v>
      </c>
      <c r="F953" s="20">
        <v>12.94</v>
      </c>
      <c r="G953" s="20">
        <v>1.27E-4</v>
      </c>
    </row>
    <row r="954" spans="1:7" hidden="1" x14ac:dyDescent="0.35">
      <c r="A954" s="20" t="s">
        <v>16</v>
      </c>
      <c r="B954" s="21">
        <v>300</v>
      </c>
      <c r="C954" s="20">
        <v>1961</v>
      </c>
      <c r="D954" s="20">
        <v>1.61</v>
      </c>
      <c r="E954" s="20">
        <v>4.1499999999999999E-5</v>
      </c>
      <c r="F954" s="20">
        <v>12.94</v>
      </c>
      <c r="G954" s="20">
        <v>1.27E-4</v>
      </c>
    </row>
    <row r="955" spans="1:7" hidden="1" x14ac:dyDescent="0.35">
      <c r="A955" s="20" t="s">
        <v>16</v>
      </c>
      <c r="B955" s="21">
        <v>300</v>
      </c>
      <c r="C955" s="20">
        <v>1960</v>
      </c>
      <c r="D955" s="20">
        <v>1.61</v>
      </c>
      <c r="E955" s="20">
        <v>4.1499999999999999E-5</v>
      </c>
      <c r="F955" s="20">
        <v>12.94</v>
      </c>
      <c r="G955" s="20">
        <v>1.27E-4</v>
      </c>
    </row>
    <row r="956" spans="1:7" hidden="1" x14ac:dyDescent="0.35">
      <c r="A956" s="20" t="s">
        <v>16</v>
      </c>
      <c r="B956" s="21">
        <v>300</v>
      </c>
      <c r="C956" s="20">
        <v>1959</v>
      </c>
      <c r="D956" s="20">
        <v>1.61</v>
      </c>
      <c r="E956" s="20">
        <v>4.1499999999999999E-5</v>
      </c>
      <c r="F956" s="20">
        <v>12.94</v>
      </c>
      <c r="G956" s="20">
        <v>1.27E-4</v>
      </c>
    </row>
    <row r="957" spans="1:7" hidden="1" x14ac:dyDescent="0.35">
      <c r="A957" s="20" t="s">
        <v>16</v>
      </c>
      <c r="B957" s="21">
        <v>300</v>
      </c>
      <c r="C957" s="20">
        <v>1958</v>
      </c>
      <c r="D957" s="20">
        <v>1.61</v>
      </c>
      <c r="E957" s="20">
        <v>4.1499999999999999E-5</v>
      </c>
      <c r="F957" s="20">
        <v>12.94</v>
      </c>
      <c r="G957" s="20">
        <v>1.27E-4</v>
      </c>
    </row>
    <row r="958" spans="1:7" hidden="1" x14ac:dyDescent="0.35">
      <c r="A958" s="20" t="s">
        <v>16</v>
      </c>
      <c r="B958" s="21">
        <v>300</v>
      </c>
      <c r="C958" s="20">
        <v>1957</v>
      </c>
      <c r="D958" s="20">
        <v>1.61</v>
      </c>
      <c r="E958" s="20">
        <v>4.1499999999999999E-5</v>
      </c>
      <c r="F958" s="20">
        <v>12.94</v>
      </c>
      <c r="G958" s="20">
        <v>1.27E-4</v>
      </c>
    </row>
    <row r="959" spans="1:7" hidden="1" x14ac:dyDescent="0.35">
      <c r="A959" s="20" t="s">
        <v>16</v>
      </c>
      <c r="B959" s="21">
        <v>300</v>
      </c>
      <c r="C959" s="20">
        <v>1956</v>
      </c>
      <c r="D959" s="20">
        <v>1.61</v>
      </c>
      <c r="E959" s="20">
        <v>4.1499999999999999E-5</v>
      </c>
      <c r="F959" s="20">
        <v>12.94</v>
      </c>
      <c r="G959" s="20">
        <v>1.27E-4</v>
      </c>
    </row>
    <row r="960" spans="1:7" hidden="1" x14ac:dyDescent="0.35">
      <c r="A960" s="20" t="s">
        <v>16</v>
      </c>
      <c r="B960" s="21">
        <v>300</v>
      </c>
      <c r="C960" s="20">
        <v>1955</v>
      </c>
      <c r="D960" s="20">
        <v>1.61</v>
      </c>
      <c r="E960" s="20">
        <v>4.1499999999999999E-5</v>
      </c>
      <c r="F960" s="20">
        <v>12.94</v>
      </c>
      <c r="G960" s="20">
        <v>1.27E-4</v>
      </c>
    </row>
    <row r="961" spans="1:7" hidden="1" x14ac:dyDescent="0.35">
      <c r="A961" s="20" t="s">
        <v>16</v>
      </c>
      <c r="B961" s="21">
        <v>300</v>
      </c>
      <c r="C961" s="20">
        <v>1954</v>
      </c>
      <c r="D961" s="20">
        <v>1.61</v>
      </c>
      <c r="E961" s="20">
        <v>4.1499999999999999E-5</v>
      </c>
      <c r="F961" s="20">
        <v>12.94</v>
      </c>
      <c r="G961" s="20">
        <v>1.27E-4</v>
      </c>
    </row>
    <row r="962" spans="1:7" hidden="1" x14ac:dyDescent="0.35">
      <c r="A962" s="20" t="s">
        <v>16</v>
      </c>
      <c r="B962" s="21">
        <v>300</v>
      </c>
      <c r="C962" s="20">
        <v>1953</v>
      </c>
      <c r="D962" s="20">
        <v>1.61</v>
      </c>
      <c r="E962" s="20">
        <v>4.1499999999999999E-5</v>
      </c>
      <c r="F962" s="20">
        <v>12.94</v>
      </c>
      <c r="G962" s="20">
        <v>1.27E-4</v>
      </c>
    </row>
    <row r="963" spans="1:7" hidden="1" x14ac:dyDescent="0.35">
      <c r="A963" s="20" t="s">
        <v>16</v>
      </c>
      <c r="B963" s="21">
        <v>300</v>
      </c>
      <c r="C963" s="20">
        <v>1952</v>
      </c>
      <c r="D963" s="20">
        <v>1.61</v>
      </c>
      <c r="E963" s="20">
        <v>4.1499999999999999E-5</v>
      </c>
      <c r="F963" s="20">
        <v>12.94</v>
      </c>
      <c r="G963" s="20">
        <v>1.27E-4</v>
      </c>
    </row>
    <row r="964" spans="1:7" hidden="1" x14ac:dyDescent="0.35">
      <c r="A964" s="20" t="s">
        <v>16</v>
      </c>
      <c r="B964" s="21">
        <v>300</v>
      </c>
      <c r="C964" s="20">
        <v>1951</v>
      </c>
      <c r="D964" s="20">
        <v>1.61</v>
      </c>
      <c r="E964" s="20">
        <v>4.1499999999999999E-5</v>
      </c>
      <c r="F964" s="20">
        <v>12.94</v>
      </c>
      <c r="G964" s="20">
        <v>1.27E-4</v>
      </c>
    </row>
    <row r="965" spans="1:7" hidden="1" x14ac:dyDescent="0.35">
      <c r="A965" s="20" t="s">
        <v>16</v>
      </c>
      <c r="B965" s="21">
        <v>300</v>
      </c>
      <c r="C965" s="20">
        <v>1950</v>
      </c>
      <c r="D965" s="20">
        <v>1.61</v>
      </c>
      <c r="E965" s="20">
        <v>4.1499999999999999E-5</v>
      </c>
      <c r="F965" s="20">
        <v>12.94</v>
      </c>
      <c r="G965" s="20">
        <v>1.27E-4</v>
      </c>
    </row>
    <row r="966" spans="1:7" hidden="1" x14ac:dyDescent="0.35">
      <c r="A966" s="20" t="s">
        <v>16</v>
      </c>
      <c r="B966" s="21">
        <v>300</v>
      </c>
      <c r="C966" s="20">
        <v>1949</v>
      </c>
      <c r="D966" s="20">
        <v>1.61</v>
      </c>
      <c r="E966" s="20">
        <v>4.1499999999999999E-5</v>
      </c>
      <c r="F966" s="20">
        <v>12.94</v>
      </c>
      <c r="G966" s="20">
        <v>1.27E-4</v>
      </c>
    </row>
    <row r="967" spans="1:7" hidden="1" x14ac:dyDescent="0.35">
      <c r="A967" s="20" t="s">
        <v>16</v>
      </c>
      <c r="B967" s="21">
        <v>300</v>
      </c>
      <c r="C967" s="20">
        <v>1948</v>
      </c>
      <c r="D967" s="20">
        <v>1.61</v>
      </c>
      <c r="E967" s="20">
        <v>4.1499999999999999E-5</v>
      </c>
      <c r="F967" s="20">
        <v>12.94</v>
      </c>
      <c r="G967" s="20">
        <v>1.27E-4</v>
      </c>
    </row>
    <row r="968" spans="1:7" hidden="1" x14ac:dyDescent="0.35">
      <c r="A968" s="20" t="s">
        <v>16</v>
      </c>
      <c r="B968" s="21">
        <v>300</v>
      </c>
      <c r="C968" s="20">
        <v>1947</v>
      </c>
      <c r="D968" s="20">
        <v>1.61</v>
      </c>
      <c r="E968" s="20">
        <v>4.1499999999999999E-5</v>
      </c>
      <c r="F968" s="20">
        <v>12.94</v>
      </c>
      <c r="G968" s="20">
        <v>1.27E-4</v>
      </c>
    </row>
    <row r="969" spans="1:7" hidden="1" x14ac:dyDescent="0.35">
      <c r="A969" s="20" t="s">
        <v>16</v>
      </c>
      <c r="B969" s="21">
        <v>300</v>
      </c>
      <c r="C969" s="20">
        <v>1946</v>
      </c>
      <c r="D969" s="20">
        <v>1.61</v>
      </c>
      <c r="E969" s="20">
        <v>4.1499999999999999E-5</v>
      </c>
      <c r="F969" s="20">
        <v>12.94</v>
      </c>
      <c r="G969" s="20">
        <v>1.27E-4</v>
      </c>
    </row>
    <row r="970" spans="1:7" hidden="1" x14ac:dyDescent="0.35">
      <c r="A970" s="20" t="s">
        <v>16</v>
      </c>
      <c r="B970" s="21">
        <v>300</v>
      </c>
      <c r="C970" s="20">
        <v>1945</v>
      </c>
      <c r="D970" s="20">
        <v>1.61</v>
      </c>
      <c r="E970" s="20">
        <v>4.1499999999999999E-5</v>
      </c>
      <c r="F970" s="20">
        <v>12.94</v>
      </c>
      <c r="G970" s="20">
        <v>1.27E-4</v>
      </c>
    </row>
    <row r="971" spans="1:7" hidden="1" x14ac:dyDescent="0.35">
      <c r="A971" s="20" t="s">
        <v>16</v>
      </c>
      <c r="B971" s="21">
        <v>300</v>
      </c>
      <c r="C971" s="20">
        <v>1944</v>
      </c>
      <c r="D971" s="20">
        <v>1.61</v>
      </c>
      <c r="E971" s="20">
        <v>4.1499999999999999E-5</v>
      </c>
      <c r="F971" s="20">
        <v>12.94</v>
      </c>
      <c r="G971" s="20">
        <v>1.27E-4</v>
      </c>
    </row>
    <row r="972" spans="1:7" hidden="1" x14ac:dyDescent="0.35">
      <c r="A972" s="20" t="s">
        <v>16</v>
      </c>
      <c r="B972" s="21">
        <v>300</v>
      </c>
      <c r="C972" s="20">
        <v>1943</v>
      </c>
      <c r="D972" s="20">
        <v>1.61</v>
      </c>
      <c r="E972" s="20">
        <v>4.1499999999999999E-5</v>
      </c>
      <c r="F972" s="20">
        <v>12.94</v>
      </c>
      <c r="G972" s="20">
        <v>1.27E-4</v>
      </c>
    </row>
    <row r="973" spans="1:7" hidden="1" x14ac:dyDescent="0.35">
      <c r="A973" s="20" t="s">
        <v>16</v>
      </c>
      <c r="B973" s="21">
        <v>300</v>
      </c>
      <c r="C973" s="20">
        <v>1942</v>
      </c>
      <c r="D973" s="20">
        <v>1.61</v>
      </c>
      <c r="E973" s="20">
        <v>4.1499999999999999E-5</v>
      </c>
      <c r="F973" s="20">
        <v>12.94</v>
      </c>
      <c r="G973" s="20">
        <v>1.27E-4</v>
      </c>
    </row>
    <row r="974" spans="1:7" hidden="1" x14ac:dyDescent="0.35">
      <c r="A974" s="20" t="s">
        <v>16</v>
      </c>
      <c r="B974" s="21">
        <v>300</v>
      </c>
      <c r="C974" s="20">
        <v>1941</v>
      </c>
      <c r="D974" s="20">
        <v>1.61</v>
      </c>
      <c r="E974" s="20">
        <v>4.1499999999999999E-5</v>
      </c>
      <c r="F974" s="20">
        <v>12.94</v>
      </c>
      <c r="G974" s="20">
        <v>1.27E-4</v>
      </c>
    </row>
    <row r="975" spans="1:7" hidden="1" x14ac:dyDescent="0.35">
      <c r="A975" s="20" t="s">
        <v>16</v>
      </c>
      <c r="B975" s="21">
        <v>300</v>
      </c>
      <c r="C975" s="20">
        <v>1940</v>
      </c>
      <c r="D975" s="20">
        <v>1.61</v>
      </c>
      <c r="E975" s="20">
        <v>4.1499999999999999E-5</v>
      </c>
      <c r="F975" s="20">
        <v>12.94</v>
      </c>
      <c r="G975" s="20">
        <v>1.27E-4</v>
      </c>
    </row>
    <row r="976" spans="1:7" hidden="1" x14ac:dyDescent="0.35">
      <c r="A976" s="20" t="s">
        <v>16</v>
      </c>
      <c r="B976" s="21">
        <v>300</v>
      </c>
      <c r="C976" s="20">
        <v>1939</v>
      </c>
      <c r="D976" s="20">
        <v>1.61</v>
      </c>
      <c r="E976" s="20">
        <v>4.1499999999999999E-5</v>
      </c>
      <c r="F976" s="20">
        <v>12.94</v>
      </c>
      <c r="G976" s="20">
        <v>1.27E-4</v>
      </c>
    </row>
    <row r="977" spans="1:7" hidden="1" x14ac:dyDescent="0.35">
      <c r="A977" s="20" t="s">
        <v>16</v>
      </c>
      <c r="B977" s="21">
        <v>300</v>
      </c>
      <c r="C977" s="20">
        <v>1938</v>
      </c>
      <c r="D977" s="20">
        <v>1.61</v>
      </c>
      <c r="E977" s="20">
        <v>4.1499999999999999E-5</v>
      </c>
      <c r="F977" s="20">
        <v>12.94</v>
      </c>
      <c r="G977" s="20">
        <v>1.27E-4</v>
      </c>
    </row>
    <row r="978" spans="1:7" hidden="1" x14ac:dyDescent="0.35">
      <c r="A978" s="20" t="s">
        <v>16</v>
      </c>
      <c r="B978" s="21">
        <v>300</v>
      </c>
      <c r="C978" s="20">
        <v>1937</v>
      </c>
      <c r="D978" s="20">
        <v>1.61</v>
      </c>
      <c r="E978" s="20">
        <v>4.1499999999999999E-5</v>
      </c>
      <c r="F978" s="20">
        <v>12.94</v>
      </c>
      <c r="G978" s="20">
        <v>1.27E-4</v>
      </c>
    </row>
    <row r="979" spans="1:7" hidden="1" x14ac:dyDescent="0.35">
      <c r="A979" s="20" t="s">
        <v>16</v>
      </c>
      <c r="B979" s="21">
        <v>300</v>
      </c>
      <c r="C979" s="20">
        <v>1936</v>
      </c>
      <c r="D979" s="20">
        <v>1.61</v>
      </c>
      <c r="E979" s="20">
        <v>4.1499999999999999E-5</v>
      </c>
      <c r="F979" s="20">
        <v>12.94</v>
      </c>
      <c r="G979" s="20">
        <v>1.27E-4</v>
      </c>
    </row>
    <row r="980" spans="1:7" hidden="1" x14ac:dyDescent="0.35">
      <c r="A980" s="20" t="s">
        <v>16</v>
      </c>
      <c r="B980" s="21">
        <v>300</v>
      </c>
      <c r="C980" s="20">
        <v>1935</v>
      </c>
      <c r="D980" s="20">
        <v>1.61</v>
      </c>
      <c r="E980" s="20">
        <v>4.1499999999999999E-5</v>
      </c>
      <c r="F980" s="20">
        <v>12.94</v>
      </c>
      <c r="G980" s="20">
        <v>1.27E-4</v>
      </c>
    </row>
    <row r="981" spans="1:7" hidden="1" x14ac:dyDescent="0.35">
      <c r="A981" s="20" t="s">
        <v>16</v>
      </c>
      <c r="B981" s="21">
        <v>300</v>
      </c>
      <c r="C981" s="20">
        <v>1934</v>
      </c>
      <c r="D981" s="20">
        <v>1.61</v>
      </c>
      <c r="E981" s="20">
        <v>4.1499999999999999E-5</v>
      </c>
      <c r="F981" s="20">
        <v>12.94</v>
      </c>
      <c r="G981" s="20">
        <v>1.27E-4</v>
      </c>
    </row>
    <row r="982" spans="1:7" hidden="1" x14ac:dyDescent="0.35">
      <c r="A982" s="20" t="s">
        <v>16</v>
      </c>
      <c r="B982" s="21">
        <v>300</v>
      </c>
      <c r="C982" s="20">
        <v>1933</v>
      </c>
      <c r="D982" s="20">
        <v>1.61</v>
      </c>
      <c r="E982" s="20">
        <v>4.1499999999999999E-5</v>
      </c>
      <c r="F982" s="20">
        <v>12.94</v>
      </c>
      <c r="G982" s="20">
        <v>1.27E-4</v>
      </c>
    </row>
    <row r="983" spans="1:7" hidden="1" x14ac:dyDescent="0.35">
      <c r="A983" s="20" t="s">
        <v>16</v>
      </c>
      <c r="B983" s="21">
        <v>300</v>
      </c>
      <c r="C983" s="20">
        <v>1932</v>
      </c>
      <c r="D983" s="20">
        <v>1.61</v>
      </c>
      <c r="E983" s="20">
        <v>4.1499999999999999E-5</v>
      </c>
      <c r="F983" s="20">
        <v>12.94</v>
      </c>
      <c r="G983" s="20">
        <v>1.27E-4</v>
      </c>
    </row>
    <row r="984" spans="1:7" hidden="1" x14ac:dyDescent="0.35">
      <c r="A984" s="20" t="s">
        <v>16</v>
      </c>
      <c r="B984" s="21">
        <v>300</v>
      </c>
      <c r="C984" s="20">
        <v>1931</v>
      </c>
      <c r="D984" s="20">
        <v>1.61</v>
      </c>
      <c r="E984" s="20">
        <v>4.1499999999999999E-5</v>
      </c>
      <c r="F984" s="20">
        <v>12.94</v>
      </c>
      <c r="G984" s="20">
        <v>1.27E-4</v>
      </c>
    </row>
    <row r="985" spans="1:7" hidden="1" x14ac:dyDescent="0.35">
      <c r="A985" s="20" t="s">
        <v>16</v>
      </c>
      <c r="B985" s="21">
        <v>300</v>
      </c>
      <c r="C985" s="20">
        <v>1930</v>
      </c>
      <c r="D985" s="20">
        <v>1.61</v>
      </c>
      <c r="E985" s="20">
        <v>4.1499999999999999E-5</v>
      </c>
      <c r="F985" s="20">
        <v>12.94</v>
      </c>
      <c r="G985" s="20">
        <v>1.27E-4</v>
      </c>
    </row>
    <row r="986" spans="1:7" hidden="1" x14ac:dyDescent="0.35">
      <c r="A986" s="20" t="s">
        <v>16</v>
      </c>
      <c r="B986" s="21">
        <v>300</v>
      </c>
      <c r="C986" s="20">
        <v>1929</v>
      </c>
      <c r="D986" s="20">
        <v>1.61</v>
      </c>
      <c r="E986" s="20">
        <v>4.1499999999999999E-5</v>
      </c>
      <c r="F986" s="20">
        <v>12.94</v>
      </c>
      <c r="G986" s="20">
        <v>1.27E-4</v>
      </c>
    </row>
    <row r="987" spans="1:7" hidden="1" x14ac:dyDescent="0.35">
      <c r="A987" s="20" t="s">
        <v>16</v>
      </c>
      <c r="B987" s="21">
        <v>300</v>
      </c>
      <c r="C987" s="20">
        <v>1928</v>
      </c>
      <c r="D987" s="20">
        <v>1.61</v>
      </c>
      <c r="E987" s="20">
        <v>4.1499999999999999E-5</v>
      </c>
      <c r="F987" s="20">
        <v>12.94</v>
      </c>
      <c r="G987" s="20">
        <v>1.27E-4</v>
      </c>
    </row>
    <row r="988" spans="1:7" hidden="1" x14ac:dyDescent="0.35">
      <c r="A988" s="20" t="s">
        <v>408</v>
      </c>
      <c r="B988" s="21" t="s">
        <v>638</v>
      </c>
      <c r="C988" s="20">
        <v>2050</v>
      </c>
      <c r="D988" s="20">
        <v>2.476</v>
      </c>
      <c r="E988" s="20">
        <v>4.0400000000000001E-4</v>
      </c>
      <c r="F988" s="20">
        <v>2.64</v>
      </c>
      <c r="G988" s="20">
        <v>4.8000000000000001E-4</v>
      </c>
    </row>
    <row r="989" spans="1:7" hidden="1" x14ac:dyDescent="0.35">
      <c r="A989" s="20" t="s">
        <v>408</v>
      </c>
      <c r="B989" s="21" t="s">
        <v>638</v>
      </c>
      <c r="C989" s="20">
        <v>2049</v>
      </c>
      <c r="D989" s="20">
        <v>2.476</v>
      </c>
      <c r="E989" s="20">
        <v>4.0400000000000001E-4</v>
      </c>
      <c r="F989" s="20">
        <v>2.64</v>
      </c>
      <c r="G989" s="20">
        <v>4.8000000000000001E-4</v>
      </c>
    </row>
    <row r="990" spans="1:7" hidden="1" x14ac:dyDescent="0.35">
      <c r="A990" s="20" t="s">
        <v>408</v>
      </c>
      <c r="B990" s="21" t="s">
        <v>638</v>
      </c>
      <c r="C990" s="20">
        <v>2048</v>
      </c>
      <c r="D990" s="20">
        <v>2.476</v>
      </c>
      <c r="E990" s="20">
        <v>4.0400000000000001E-4</v>
      </c>
      <c r="F990" s="20">
        <v>2.64</v>
      </c>
      <c r="G990" s="20">
        <v>4.8000000000000001E-4</v>
      </c>
    </row>
    <row r="991" spans="1:7" hidden="1" x14ac:dyDescent="0.35">
      <c r="A991" s="20" t="s">
        <v>408</v>
      </c>
      <c r="B991" s="21" t="s">
        <v>638</v>
      </c>
      <c r="C991" s="20">
        <v>2047</v>
      </c>
      <c r="D991" s="20">
        <v>2.476</v>
      </c>
      <c r="E991" s="20">
        <v>4.0400000000000001E-4</v>
      </c>
      <c r="F991" s="20">
        <v>2.64</v>
      </c>
      <c r="G991" s="20">
        <v>4.8000000000000001E-4</v>
      </c>
    </row>
    <row r="992" spans="1:7" hidden="1" x14ac:dyDescent="0.35">
      <c r="A992" s="20" t="s">
        <v>408</v>
      </c>
      <c r="B992" s="21" t="s">
        <v>638</v>
      </c>
      <c r="C992" s="20">
        <v>2046</v>
      </c>
      <c r="D992" s="20">
        <v>2.476</v>
      </c>
      <c r="E992" s="20">
        <v>4.0400000000000001E-4</v>
      </c>
      <c r="F992" s="20">
        <v>2.64</v>
      </c>
      <c r="G992" s="20">
        <v>4.8000000000000001E-4</v>
      </c>
    </row>
    <row r="993" spans="1:7" hidden="1" x14ac:dyDescent="0.35">
      <c r="A993" s="20" t="s">
        <v>408</v>
      </c>
      <c r="B993" s="21" t="s">
        <v>638</v>
      </c>
      <c r="C993" s="20">
        <v>2045</v>
      </c>
      <c r="D993" s="20">
        <v>2.476</v>
      </c>
      <c r="E993" s="20">
        <v>4.0400000000000001E-4</v>
      </c>
      <c r="F993" s="20">
        <v>2.64</v>
      </c>
      <c r="G993" s="20">
        <v>4.8000000000000001E-4</v>
      </c>
    </row>
    <row r="994" spans="1:7" hidden="1" x14ac:dyDescent="0.35">
      <c r="A994" s="20" t="s">
        <v>408</v>
      </c>
      <c r="B994" s="21" t="s">
        <v>638</v>
      </c>
      <c r="C994" s="20">
        <v>2044</v>
      </c>
      <c r="D994" s="20">
        <v>2.476</v>
      </c>
      <c r="E994" s="20">
        <v>4.0400000000000001E-4</v>
      </c>
      <c r="F994" s="20">
        <v>2.64</v>
      </c>
      <c r="G994" s="20">
        <v>4.8000000000000001E-4</v>
      </c>
    </row>
    <row r="995" spans="1:7" hidden="1" x14ac:dyDescent="0.35">
      <c r="A995" s="20" t="s">
        <v>408</v>
      </c>
      <c r="B995" s="21" t="s">
        <v>638</v>
      </c>
      <c r="C995" s="20">
        <v>2043</v>
      </c>
      <c r="D995" s="20">
        <v>2.476</v>
      </c>
      <c r="E995" s="20">
        <v>4.0400000000000001E-4</v>
      </c>
      <c r="F995" s="20">
        <v>2.64</v>
      </c>
      <c r="G995" s="20">
        <v>4.8000000000000001E-4</v>
      </c>
    </row>
    <row r="996" spans="1:7" hidden="1" x14ac:dyDescent="0.35">
      <c r="A996" s="20" t="s">
        <v>408</v>
      </c>
      <c r="B996" s="21" t="s">
        <v>638</v>
      </c>
      <c r="C996" s="20">
        <v>2042</v>
      </c>
      <c r="D996" s="20">
        <v>2.476</v>
      </c>
      <c r="E996" s="20">
        <v>4.0400000000000001E-4</v>
      </c>
      <c r="F996" s="20">
        <v>2.64</v>
      </c>
      <c r="G996" s="20">
        <v>4.8000000000000001E-4</v>
      </c>
    </row>
    <row r="997" spans="1:7" hidden="1" x14ac:dyDescent="0.35">
      <c r="A997" s="20" t="s">
        <v>408</v>
      </c>
      <c r="B997" s="21" t="s">
        <v>638</v>
      </c>
      <c r="C997" s="20">
        <v>2041</v>
      </c>
      <c r="D997" s="20">
        <v>2.476</v>
      </c>
      <c r="E997" s="20">
        <v>4.0400000000000001E-4</v>
      </c>
      <c r="F997" s="20">
        <v>2.64</v>
      </c>
      <c r="G997" s="20">
        <v>4.8000000000000001E-4</v>
      </c>
    </row>
    <row r="998" spans="1:7" hidden="1" x14ac:dyDescent="0.35">
      <c r="A998" s="20" t="s">
        <v>408</v>
      </c>
      <c r="B998" s="21" t="s">
        <v>638</v>
      </c>
      <c r="C998" s="20">
        <v>2040</v>
      </c>
      <c r="D998" s="20">
        <v>2.476</v>
      </c>
      <c r="E998" s="20">
        <v>4.0400000000000001E-4</v>
      </c>
      <c r="F998" s="20">
        <v>2.64</v>
      </c>
      <c r="G998" s="20">
        <v>4.8000000000000001E-4</v>
      </c>
    </row>
    <row r="999" spans="1:7" hidden="1" x14ac:dyDescent="0.35">
      <c r="A999" s="20" t="s">
        <v>408</v>
      </c>
      <c r="B999" s="21" t="s">
        <v>638</v>
      </c>
      <c r="C999" s="20">
        <v>2039</v>
      </c>
      <c r="D999" s="20">
        <v>2.476</v>
      </c>
      <c r="E999" s="20">
        <v>4.0400000000000001E-4</v>
      </c>
      <c r="F999" s="20">
        <v>2.64</v>
      </c>
      <c r="G999" s="20">
        <v>4.8000000000000001E-4</v>
      </c>
    </row>
    <row r="1000" spans="1:7" hidden="1" x14ac:dyDescent="0.35">
      <c r="A1000" s="20" t="s">
        <v>408</v>
      </c>
      <c r="B1000" s="21" t="s">
        <v>638</v>
      </c>
      <c r="C1000" s="20">
        <v>2038</v>
      </c>
      <c r="D1000" s="20">
        <v>2.476</v>
      </c>
      <c r="E1000" s="20">
        <v>4.0400000000000001E-4</v>
      </c>
      <c r="F1000" s="20">
        <v>2.64</v>
      </c>
      <c r="G1000" s="20">
        <v>4.8000000000000001E-4</v>
      </c>
    </row>
    <row r="1001" spans="1:7" hidden="1" x14ac:dyDescent="0.35">
      <c r="A1001" s="20" t="s">
        <v>408</v>
      </c>
      <c r="B1001" s="21" t="s">
        <v>638</v>
      </c>
      <c r="C1001" s="20">
        <v>2037</v>
      </c>
      <c r="D1001" s="20">
        <v>2.476</v>
      </c>
      <c r="E1001" s="20">
        <v>4.0400000000000001E-4</v>
      </c>
      <c r="F1001" s="20">
        <v>2.64</v>
      </c>
      <c r="G1001" s="20">
        <v>4.8000000000000001E-4</v>
      </c>
    </row>
    <row r="1002" spans="1:7" hidden="1" x14ac:dyDescent="0.35">
      <c r="A1002" s="20" t="s">
        <v>408</v>
      </c>
      <c r="B1002" s="21" t="s">
        <v>638</v>
      </c>
      <c r="C1002" s="20">
        <v>2036</v>
      </c>
      <c r="D1002" s="20">
        <v>2.476</v>
      </c>
      <c r="E1002" s="20">
        <v>4.0400000000000001E-4</v>
      </c>
      <c r="F1002" s="20">
        <v>2.64</v>
      </c>
      <c r="G1002" s="20">
        <v>4.8000000000000001E-4</v>
      </c>
    </row>
    <row r="1003" spans="1:7" hidden="1" x14ac:dyDescent="0.35">
      <c r="A1003" s="20" t="s">
        <v>408</v>
      </c>
      <c r="B1003" s="21" t="s">
        <v>638</v>
      </c>
      <c r="C1003" s="20">
        <v>2035</v>
      </c>
      <c r="D1003" s="20">
        <v>2.476</v>
      </c>
      <c r="E1003" s="20">
        <v>4.0400000000000001E-4</v>
      </c>
      <c r="F1003" s="20">
        <v>2.64</v>
      </c>
      <c r="G1003" s="20">
        <v>4.8000000000000001E-4</v>
      </c>
    </row>
    <row r="1004" spans="1:7" hidden="1" x14ac:dyDescent="0.35">
      <c r="A1004" s="20" t="s">
        <v>408</v>
      </c>
      <c r="B1004" s="21" t="s">
        <v>638</v>
      </c>
      <c r="C1004" s="20">
        <v>2034</v>
      </c>
      <c r="D1004" s="20">
        <v>2.476</v>
      </c>
      <c r="E1004" s="20">
        <v>4.0400000000000001E-4</v>
      </c>
      <c r="F1004" s="20">
        <v>2.64</v>
      </c>
      <c r="G1004" s="20">
        <v>4.8000000000000001E-4</v>
      </c>
    </row>
    <row r="1005" spans="1:7" hidden="1" x14ac:dyDescent="0.35">
      <c r="A1005" s="20" t="s">
        <v>408</v>
      </c>
      <c r="B1005" s="21" t="s">
        <v>638</v>
      </c>
      <c r="C1005" s="20">
        <v>2033</v>
      </c>
      <c r="D1005" s="20">
        <v>2.476</v>
      </c>
      <c r="E1005" s="20">
        <v>4.0400000000000001E-4</v>
      </c>
      <c r="F1005" s="20">
        <v>2.64</v>
      </c>
      <c r="G1005" s="20">
        <v>4.8000000000000001E-4</v>
      </c>
    </row>
    <row r="1006" spans="1:7" hidden="1" x14ac:dyDescent="0.35">
      <c r="A1006" s="20" t="s">
        <v>408</v>
      </c>
      <c r="B1006" s="21" t="s">
        <v>638</v>
      </c>
      <c r="C1006" s="20">
        <v>2032</v>
      </c>
      <c r="D1006" s="20">
        <v>2.476</v>
      </c>
      <c r="E1006" s="20">
        <v>4.0400000000000001E-4</v>
      </c>
      <c r="F1006" s="20">
        <v>2.64</v>
      </c>
      <c r="G1006" s="20">
        <v>4.8000000000000001E-4</v>
      </c>
    </row>
    <row r="1007" spans="1:7" hidden="1" x14ac:dyDescent="0.35">
      <c r="A1007" s="20" t="s">
        <v>408</v>
      </c>
      <c r="B1007" s="21" t="s">
        <v>638</v>
      </c>
      <c r="C1007" s="20">
        <v>2031</v>
      </c>
      <c r="D1007" s="20">
        <v>2.476</v>
      </c>
      <c r="E1007" s="20">
        <v>4.0400000000000001E-4</v>
      </c>
      <c r="F1007" s="20">
        <v>2.64</v>
      </c>
      <c r="G1007" s="20">
        <v>4.8000000000000001E-4</v>
      </c>
    </row>
    <row r="1008" spans="1:7" hidden="1" x14ac:dyDescent="0.35">
      <c r="A1008" s="20" t="s">
        <v>408</v>
      </c>
      <c r="B1008" s="21" t="s">
        <v>638</v>
      </c>
      <c r="C1008" s="20">
        <v>2030</v>
      </c>
      <c r="D1008" s="20">
        <v>2.476</v>
      </c>
      <c r="E1008" s="20">
        <v>4.0400000000000001E-4</v>
      </c>
      <c r="F1008" s="20">
        <v>2.64</v>
      </c>
      <c r="G1008" s="20">
        <v>4.8000000000000001E-4</v>
      </c>
    </row>
    <row r="1009" spans="1:7" hidden="1" x14ac:dyDescent="0.35">
      <c r="A1009" s="20" t="s">
        <v>408</v>
      </c>
      <c r="B1009" s="21" t="s">
        <v>638</v>
      </c>
      <c r="C1009" s="20">
        <v>2029</v>
      </c>
      <c r="D1009" s="20">
        <v>2.476</v>
      </c>
      <c r="E1009" s="20">
        <v>4.0400000000000001E-4</v>
      </c>
      <c r="F1009" s="20">
        <v>2.64</v>
      </c>
      <c r="G1009" s="20">
        <v>4.8000000000000001E-4</v>
      </c>
    </row>
    <row r="1010" spans="1:7" hidden="1" x14ac:dyDescent="0.35">
      <c r="A1010" s="20" t="s">
        <v>408</v>
      </c>
      <c r="B1010" s="21" t="s">
        <v>638</v>
      </c>
      <c r="C1010" s="20">
        <v>2028</v>
      </c>
      <c r="D1010" s="20">
        <v>2.476</v>
      </c>
      <c r="E1010" s="20">
        <v>4.0400000000000001E-4</v>
      </c>
      <c r="F1010" s="20">
        <v>2.64</v>
      </c>
      <c r="G1010" s="20">
        <v>4.8000000000000001E-4</v>
      </c>
    </row>
    <row r="1011" spans="1:7" hidden="1" x14ac:dyDescent="0.35">
      <c r="A1011" s="20" t="s">
        <v>408</v>
      </c>
      <c r="B1011" s="21" t="s">
        <v>638</v>
      </c>
      <c r="C1011" s="20">
        <v>2027</v>
      </c>
      <c r="D1011" s="20">
        <v>2.476</v>
      </c>
      <c r="E1011" s="20">
        <v>4.0400000000000001E-4</v>
      </c>
      <c r="F1011" s="20">
        <v>2.64</v>
      </c>
      <c r="G1011" s="20">
        <v>4.8000000000000001E-4</v>
      </c>
    </row>
    <row r="1012" spans="1:7" hidden="1" x14ac:dyDescent="0.35">
      <c r="A1012" s="20" t="s">
        <v>408</v>
      </c>
      <c r="B1012" s="21" t="s">
        <v>638</v>
      </c>
      <c r="C1012" s="20">
        <v>2026</v>
      </c>
      <c r="D1012" s="20">
        <v>2.476</v>
      </c>
      <c r="E1012" s="20">
        <v>4.0400000000000001E-4</v>
      </c>
      <c r="F1012" s="20">
        <v>2.64</v>
      </c>
      <c r="G1012" s="20">
        <v>4.8000000000000001E-4</v>
      </c>
    </row>
    <row r="1013" spans="1:7" hidden="1" x14ac:dyDescent="0.35">
      <c r="A1013" s="20" t="s">
        <v>408</v>
      </c>
      <c r="B1013" s="21" t="s">
        <v>638</v>
      </c>
      <c r="C1013" s="20">
        <v>2025</v>
      </c>
      <c r="D1013" s="20">
        <v>2.476</v>
      </c>
      <c r="E1013" s="20">
        <v>4.0400000000000001E-4</v>
      </c>
      <c r="F1013" s="20">
        <v>2.64</v>
      </c>
      <c r="G1013" s="20">
        <v>4.8000000000000001E-4</v>
      </c>
    </row>
    <row r="1014" spans="1:7" hidden="1" x14ac:dyDescent="0.35">
      <c r="A1014" s="20" t="s">
        <v>408</v>
      </c>
      <c r="B1014" s="21" t="s">
        <v>638</v>
      </c>
      <c r="C1014" s="20">
        <v>2024</v>
      </c>
      <c r="D1014" s="20">
        <v>2.476</v>
      </c>
      <c r="E1014" s="20">
        <v>4.0400000000000001E-4</v>
      </c>
      <c r="F1014" s="20">
        <v>2.64</v>
      </c>
      <c r="G1014" s="20">
        <v>4.8000000000000001E-4</v>
      </c>
    </row>
    <row r="1015" spans="1:7" x14ac:dyDescent="0.35">
      <c r="A1015" s="20" t="s">
        <v>408</v>
      </c>
      <c r="B1015" s="21" t="s">
        <v>638</v>
      </c>
      <c r="C1015" s="20">
        <v>2023</v>
      </c>
      <c r="D1015" s="20">
        <v>2.476</v>
      </c>
      <c r="E1015" s="20">
        <v>4.0400000000000001E-4</v>
      </c>
      <c r="F1015" s="20">
        <v>2.64</v>
      </c>
      <c r="G1015" s="20">
        <v>4.8000000000000001E-4</v>
      </c>
    </row>
    <row r="1016" spans="1:7" hidden="1" x14ac:dyDescent="0.35">
      <c r="A1016" s="20" t="s">
        <v>408</v>
      </c>
      <c r="B1016" s="21" t="s">
        <v>638</v>
      </c>
      <c r="C1016" s="20">
        <v>2022</v>
      </c>
      <c r="D1016" s="20">
        <v>2.476</v>
      </c>
      <c r="E1016" s="20">
        <v>4.0400000000000001E-4</v>
      </c>
      <c r="F1016" s="20">
        <v>2.64</v>
      </c>
      <c r="G1016" s="20">
        <v>4.8000000000000001E-4</v>
      </c>
    </row>
    <row r="1017" spans="1:7" hidden="1" x14ac:dyDescent="0.35">
      <c r="A1017" s="20" t="s">
        <v>408</v>
      </c>
      <c r="B1017" s="21" t="s">
        <v>638</v>
      </c>
      <c r="C1017" s="20">
        <v>2021</v>
      </c>
      <c r="D1017" s="20">
        <v>2.476</v>
      </c>
      <c r="E1017" s="20">
        <v>4.0400000000000001E-4</v>
      </c>
      <c r="F1017" s="20">
        <v>2.64</v>
      </c>
      <c r="G1017" s="20">
        <v>4.8000000000000001E-4</v>
      </c>
    </row>
    <row r="1018" spans="1:7" hidden="1" x14ac:dyDescent="0.35">
      <c r="A1018" s="20" t="s">
        <v>408</v>
      </c>
      <c r="B1018" s="21" t="s">
        <v>638</v>
      </c>
      <c r="C1018" s="20">
        <v>2020</v>
      </c>
      <c r="D1018" s="20">
        <v>2.476</v>
      </c>
      <c r="E1018" s="20">
        <v>4.0400000000000001E-4</v>
      </c>
      <c r="F1018" s="20">
        <v>2.64</v>
      </c>
      <c r="G1018" s="20">
        <v>4.8000000000000001E-4</v>
      </c>
    </row>
    <row r="1019" spans="1:7" hidden="1" x14ac:dyDescent="0.35">
      <c r="A1019" s="20" t="s">
        <v>408</v>
      </c>
      <c r="B1019" s="21" t="s">
        <v>638</v>
      </c>
      <c r="C1019" s="20">
        <v>2019</v>
      </c>
      <c r="D1019" s="20">
        <v>2.476</v>
      </c>
      <c r="E1019" s="20">
        <v>4.0400000000000001E-4</v>
      </c>
      <c r="F1019" s="20">
        <v>2.64</v>
      </c>
      <c r="G1019" s="20">
        <v>4.8000000000000001E-4</v>
      </c>
    </row>
    <row r="1020" spans="1:7" hidden="1" x14ac:dyDescent="0.35">
      <c r="A1020" s="20" t="s">
        <v>408</v>
      </c>
      <c r="B1020" s="21" t="s">
        <v>638</v>
      </c>
      <c r="C1020" s="20">
        <v>2018</v>
      </c>
      <c r="D1020" s="20">
        <v>2.476</v>
      </c>
      <c r="E1020" s="20">
        <v>4.0400000000000001E-4</v>
      </c>
      <c r="F1020" s="20">
        <v>2.64</v>
      </c>
      <c r="G1020" s="20">
        <v>4.8000000000000001E-4</v>
      </c>
    </row>
    <row r="1021" spans="1:7" hidden="1" x14ac:dyDescent="0.35">
      <c r="A1021" s="20" t="s">
        <v>408</v>
      </c>
      <c r="B1021" s="21" t="s">
        <v>638</v>
      </c>
      <c r="C1021" s="20">
        <v>2017</v>
      </c>
      <c r="D1021" s="20">
        <v>2.476</v>
      </c>
      <c r="E1021" s="20">
        <v>4.0400000000000001E-4</v>
      </c>
      <c r="F1021" s="20">
        <v>2.64</v>
      </c>
      <c r="G1021" s="20">
        <v>4.8000000000000001E-4</v>
      </c>
    </row>
    <row r="1022" spans="1:7" hidden="1" x14ac:dyDescent="0.35">
      <c r="A1022" s="20" t="s">
        <v>408</v>
      </c>
      <c r="B1022" s="21" t="s">
        <v>638</v>
      </c>
      <c r="C1022" s="20">
        <v>2016</v>
      </c>
      <c r="D1022" s="20">
        <v>2.476</v>
      </c>
      <c r="E1022" s="20">
        <v>4.0400000000000001E-4</v>
      </c>
      <c r="F1022" s="20">
        <v>2.64</v>
      </c>
      <c r="G1022" s="20">
        <v>4.8000000000000001E-4</v>
      </c>
    </row>
    <row r="1023" spans="1:7" hidden="1" x14ac:dyDescent="0.35">
      <c r="A1023" s="20" t="s">
        <v>408</v>
      </c>
      <c r="B1023" s="21" t="s">
        <v>638</v>
      </c>
      <c r="C1023" s="20">
        <v>2015</v>
      </c>
      <c r="D1023" s="20">
        <v>2.476</v>
      </c>
      <c r="E1023" s="20">
        <v>4.0400000000000001E-4</v>
      </c>
      <c r="F1023" s="20">
        <v>2.64</v>
      </c>
      <c r="G1023" s="20">
        <v>4.8000000000000001E-4</v>
      </c>
    </row>
    <row r="1024" spans="1:7" hidden="1" x14ac:dyDescent="0.35">
      <c r="A1024" s="20" t="s">
        <v>408</v>
      </c>
      <c r="B1024" s="21" t="s">
        <v>638</v>
      </c>
      <c r="C1024" s="20">
        <v>2014</v>
      </c>
      <c r="D1024" s="20">
        <v>2.476</v>
      </c>
      <c r="E1024" s="20">
        <v>4.0400000000000001E-4</v>
      </c>
      <c r="F1024" s="20">
        <v>2.64</v>
      </c>
      <c r="G1024" s="20">
        <v>4.8000000000000001E-4</v>
      </c>
    </row>
    <row r="1025" spans="1:7" hidden="1" x14ac:dyDescent="0.35">
      <c r="A1025" s="20" t="s">
        <v>408</v>
      </c>
      <c r="B1025" s="21" t="s">
        <v>638</v>
      </c>
      <c r="C1025" s="20">
        <v>2013</v>
      </c>
      <c r="D1025" s="20">
        <v>2.476</v>
      </c>
      <c r="E1025" s="20">
        <v>4.0400000000000001E-4</v>
      </c>
      <c r="F1025" s="20">
        <v>2.64</v>
      </c>
      <c r="G1025" s="20">
        <v>4.8000000000000001E-4</v>
      </c>
    </row>
    <row r="1026" spans="1:7" hidden="1" x14ac:dyDescent="0.35">
      <c r="A1026" s="20" t="s">
        <v>408</v>
      </c>
      <c r="B1026" s="21" t="s">
        <v>638</v>
      </c>
      <c r="C1026" s="20">
        <v>2012</v>
      </c>
      <c r="D1026" s="20">
        <v>2.476</v>
      </c>
      <c r="E1026" s="20">
        <v>4.0400000000000001E-4</v>
      </c>
      <c r="F1026" s="20">
        <v>2.64</v>
      </c>
      <c r="G1026" s="20">
        <v>4.8000000000000001E-4</v>
      </c>
    </row>
    <row r="1027" spans="1:7" hidden="1" x14ac:dyDescent="0.35">
      <c r="A1027" s="20" t="s">
        <v>408</v>
      </c>
      <c r="B1027" s="21">
        <v>75</v>
      </c>
      <c r="C1027" s="20">
        <v>2011</v>
      </c>
      <c r="D1027" s="20">
        <v>0.123</v>
      </c>
      <c r="E1027" s="20">
        <v>4.9480000000000001E-5</v>
      </c>
      <c r="F1027" s="20">
        <v>7.4999999999999997E-2</v>
      </c>
      <c r="G1027" s="20">
        <v>2.9720000000000003E-5</v>
      </c>
    </row>
    <row r="1028" spans="1:7" hidden="1" x14ac:dyDescent="0.35">
      <c r="A1028" s="20" t="s">
        <v>408</v>
      </c>
      <c r="B1028" s="21" t="s">
        <v>638</v>
      </c>
      <c r="C1028" s="20">
        <v>2010</v>
      </c>
      <c r="D1028" s="20">
        <v>2.476</v>
      </c>
      <c r="E1028" s="20">
        <v>4.0400000000000001E-4</v>
      </c>
      <c r="F1028" s="20">
        <v>2.64</v>
      </c>
      <c r="G1028" s="20">
        <v>4.8000000000000001E-4</v>
      </c>
    </row>
    <row r="1029" spans="1:7" hidden="1" x14ac:dyDescent="0.35">
      <c r="A1029" s="20" t="s">
        <v>408</v>
      </c>
      <c r="B1029" s="21" t="s">
        <v>638</v>
      </c>
      <c r="C1029" s="20">
        <v>2009</v>
      </c>
      <c r="D1029" s="20">
        <v>2.476</v>
      </c>
      <c r="E1029" s="20">
        <v>4.0400000000000001E-4</v>
      </c>
      <c r="F1029" s="20">
        <v>2.64</v>
      </c>
      <c r="G1029" s="20">
        <v>4.8000000000000001E-4</v>
      </c>
    </row>
    <row r="1030" spans="1:7" hidden="1" x14ac:dyDescent="0.35">
      <c r="A1030" s="20" t="s">
        <v>408</v>
      </c>
      <c r="B1030" s="21" t="s">
        <v>638</v>
      </c>
      <c r="C1030" s="20">
        <v>2008</v>
      </c>
      <c r="D1030" s="20">
        <v>2.476</v>
      </c>
      <c r="E1030" s="20">
        <v>4.0400000000000001E-4</v>
      </c>
      <c r="F1030" s="20">
        <v>2.64</v>
      </c>
      <c r="G1030" s="20">
        <v>4.8000000000000001E-4</v>
      </c>
    </row>
    <row r="1031" spans="1:7" hidden="1" x14ac:dyDescent="0.35">
      <c r="A1031" s="20" t="s">
        <v>408</v>
      </c>
      <c r="B1031" s="21" t="s">
        <v>638</v>
      </c>
      <c r="C1031" s="20">
        <v>2007</v>
      </c>
      <c r="D1031" s="20">
        <v>2.476</v>
      </c>
      <c r="E1031" s="20">
        <v>4.0400000000000001E-4</v>
      </c>
      <c r="F1031" s="20">
        <v>2.64</v>
      </c>
      <c r="G1031" s="20">
        <v>4.8000000000000001E-4</v>
      </c>
    </row>
    <row r="1032" spans="1:7" hidden="1" x14ac:dyDescent="0.35">
      <c r="A1032" s="20" t="s">
        <v>408</v>
      </c>
      <c r="B1032" s="21" t="s">
        <v>638</v>
      </c>
      <c r="C1032" s="20">
        <v>2006</v>
      </c>
      <c r="D1032" s="20">
        <v>2.476</v>
      </c>
      <c r="E1032" s="20">
        <v>4.0400000000000001E-4</v>
      </c>
      <c r="F1032" s="20">
        <v>2.64</v>
      </c>
      <c r="G1032" s="20">
        <v>4.8000000000000001E-4</v>
      </c>
    </row>
    <row r="1033" spans="1:7" hidden="1" x14ac:dyDescent="0.35">
      <c r="A1033" s="20" t="s">
        <v>408</v>
      </c>
      <c r="B1033" s="21" t="s">
        <v>638</v>
      </c>
      <c r="C1033" s="20">
        <v>2005</v>
      </c>
      <c r="D1033" s="20">
        <v>2.476</v>
      </c>
      <c r="E1033" s="20">
        <v>4.0400000000000001E-4</v>
      </c>
      <c r="F1033" s="20">
        <v>2.64</v>
      </c>
      <c r="G1033" s="20">
        <v>4.8000000000000001E-4</v>
      </c>
    </row>
    <row r="1034" spans="1:7" hidden="1" x14ac:dyDescent="0.35">
      <c r="A1034" s="20" t="s">
        <v>408</v>
      </c>
      <c r="B1034" s="21" t="s">
        <v>638</v>
      </c>
      <c r="C1034" s="20">
        <v>2004</v>
      </c>
      <c r="D1034" s="20">
        <v>2.476</v>
      </c>
      <c r="E1034" s="20">
        <v>4.0400000000000001E-4</v>
      </c>
      <c r="F1034" s="20">
        <v>2.64</v>
      </c>
      <c r="G1034" s="20">
        <v>4.8000000000000001E-4</v>
      </c>
    </row>
    <row r="1035" spans="1:7" hidden="1" x14ac:dyDescent="0.35">
      <c r="A1035" s="20" t="s">
        <v>408</v>
      </c>
      <c r="B1035" s="21" t="s">
        <v>638</v>
      </c>
      <c r="C1035" s="20">
        <v>2003</v>
      </c>
      <c r="D1035" s="20">
        <v>2.476</v>
      </c>
      <c r="E1035" s="20">
        <v>4.0400000000000001E-4</v>
      </c>
      <c r="F1035" s="20">
        <v>2.64</v>
      </c>
      <c r="G1035" s="20">
        <v>4.8000000000000001E-4</v>
      </c>
    </row>
    <row r="1036" spans="1:7" hidden="1" x14ac:dyDescent="0.35">
      <c r="A1036" s="20" t="s">
        <v>408</v>
      </c>
      <c r="B1036" s="21" t="s">
        <v>638</v>
      </c>
      <c r="C1036" s="20">
        <v>2002</v>
      </c>
      <c r="D1036" s="20">
        <v>2.476</v>
      </c>
      <c r="E1036" s="20">
        <v>4.0400000000000001E-4</v>
      </c>
      <c r="F1036" s="20">
        <v>2.64</v>
      </c>
      <c r="G1036" s="20">
        <v>4.8000000000000001E-4</v>
      </c>
    </row>
    <row r="1037" spans="1:7" hidden="1" x14ac:dyDescent="0.35">
      <c r="A1037" s="20" t="s">
        <v>408</v>
      </c>
      <c r="B1037" s="21" t="s">
        <v>638</v>
      </c>
      <c r="C1037" s="20">
        <v>2001</v>
      </c>
      <c r="D1037" s="20">
        <v>1.38</v>
      </c>
      <c r="E1037" s="20">
        <v>1.5100000000000001E-4</v>
      </c>
      <c r="F1037" s="20">
        <v>13</v>
      </c>
      <c r="G1037" s="20">
        <v>6.6199999999999996E-5</v>
      </c>
    </row>
    <row r="1038" spans="1:7" hidden="1" x14ac:dyDescent="0.35">
      <c r="A1038" s="20" t="s">
        <v>408</v>
      </c>
      <c r="B1038" s="21" t="s">
        <v>638</v>
      </c>
      <c r="C1038" s="20">
        <v>2000</v>
      </c>
      <c r="D1038" s="20">
        <v>1.38</v>
      </c>
      <c r="E1038" s="20">
        <v>1.5100000000000001E-4</v>
      </c>
      <c r="F1038" s="20">
        <v>13</v>
      </c>
      <c r="G1038" s="20">
        <v>6.6199999999999996E-5</v>
      </c>
    </row>
    <row r="1039" spans="1:7" hidden="1" x14ac:dyDescent="0.35">
      <c r="A1039" s="20" t="s">
        <v>408</v>
      </c>
      <c r="B1039" s="21" t="s">
        <v>638</v>
      </c>
      <c r="C1039" s="20">
        <v>1999</v>
      </c>
      <c r="D1039" s="20">
        <v>1.38</v>
      </c>
      <c r="E1039" s="20">
        <v>1.5100000000000001E-4</v>
      </c>
      <c r="F1039" s="20">
        <v>13</v>
      </c>
      <c r="G1039" s="20">
        <v>6.6199999999999996E-5</v>
      </c>
    </row>
    <row r="1040" spans="1:7" hidden="1" x14ac:dyDescent="0.35">
      <c r="A1040" s="20" t="s">
        <v>408</v>
      </c>
      <c r="B1040" s="21" t="s">
        <v>638</v>
      </c>
      <c r="C1040" s="20">
        <v>1998</v>
      </c>
      <c r="D1040" s="20">
        <v>1.38</v>
      </c>
      <c r="E1040" s="20">
        <v>1.5100000000000001E-4</v>
      </c>
      <c r="F1040" s="20">
        <v>13</v>
      </c>
      <c r="G1040" s="20">
        <v>6.6199999999999996E-5</v>
      </c>
    </row>
    <row r="1041" spans="1:7" hidden="1" x14ac:dyDescent="0.35">
      <c r="A1041" s="20" t="s">
        <v>408</v>
      </c>
      <c r="B1041" s="21" t="s">
        <v>638</v>
      </c>
      <c r="C1041" s="20">
        <v>1997</v>
      </c>
      <c r="D1041" s="20">
        <v>1.38</v>
      </c>
      <c r="E1041" s="20">
        <v>1.5100000000000001E-4</v>
      </c>
      <c r="F1041" s="20">
        <v>13</v>
      </c>
      <c r="G1041" s="20">
        <v>6.6199999999999996E-5</v>
      </c>
    </row>
    <row r="1042" spans="1:7" hidden="1" x14ac:dyDescent="0.35">
      <c r="A1042" s="20" t="s">
        <v>408</v>
      </c>
      <c r="B1042" s="21" t="s">
        <v>638</v>
      </c>
      <c r="C1042" s="20">
        <v>1996</v>
      </c>
      <c r="D1042" s="20">
        <v>1.38</v>
      </c>
      <c r="E1042" s="20">
        <v>1.5100000000000001E-4</v>
      </c>
      <c r="F1042" s="20">
        <v>13</v>
      </c>
      <c r="G1042" s="20">
        <v>6.6199999999999996E-5</v>
      </c>
    </row>
    <row r="1043" spans="1:7" hidden="1" x14ac:dyDescent="0.35">
      <c r="A1043" s="20" t="s">
        <v>408</v>
      </c>
      <c r="B1043" s="21" t="s">
        <v>638</v>
      </c>
      <c r="C1043" s="20">
        <v>1995</v>
      </c>
      <c r="D1043" s="20">
        <v>1.38</v>
      </c>
      <c r="E1043" s="20">
        <v>1.5100000000000001E-4</v>
      </c>
      <c r="F1043" s="20">
        <v>13</v>
      </c>
      <c r="G1043" s="20">
        <v>6.6199999999999996E-5</v>
      </c>
    </row>
    <row r="1044" spans="1:7" hidden="1" x14ac:dyDescent="0.35">
      <c r="A1044" s="20" t="s">
        <v>408</v>
      </c>
      <c r="B1044" s="21" t="s">
        <v>638</v>
      </c>
      <c r="C1044" s="20">
        <v>1994</v>
      </c>
      <c r="D1044" s="20">
        <v>1.38</v>
      </c>
      <c r="E1044" s="20">
        <v>1.5100000000000001E-4</v>
      </c>
      <c r="F1044" s="20">
        <v>13</v>
      </c>
      <c r="G1044" s="20">
        <v>6.6199999999999996E-5</v>
      </c>
    </row>
    <row r="1045" spans="1:7" hidden="1" x14ac:dyDescent="0.35">
      <c r="A1045" s="20" t="s">
        <v>408</v>
      </c>
      <c r="B1045" s="21" t="s">
        <v>638</v>
      </c>
      <c r="C1045" s="20">
        <v>1993</v>
      </c>
      <c r="D1045" s="20">
        <v>1.38</v>
      </c>
      <c r="E1045" s="20">
        <v>1.5100000000000001E-4</v>
      </c>
      <c r="F1045" s="20">
        <v>13</v>
      </c>
      <c r="G1045" s="20">
        <v>6.6199999999999996E-5</v>
      </c>
    </row>
    <row r="1046" spans="1:7" hidden="1" x14ac:dyDescent="0.35">
      <c r="A1046" s="20" t="s">
        <v>408</v>
      </c>
      <c r="B1046" s="21" t="s">
        <v>638</v>
      </c>
      <c r="C1046" s="20">
        <v>1992</v>
      </c>
      <c r="D1046" s="20">
        <v>1.38</v>
      </c>
      <c r="E1046" s="20">
        <v>1.5100000000000001E-4</v>
      </c>
      <c r="F1046" s="20">
        <v>13</v>
      </c>
      <c r="G1046" s="20">
        <v>6.6199999999999996E-5</v>
      </c>
    </row>
    <row r="1047" spans="1:7" hidden="1" x14ac:dyDescent="0.35">
      <c r="A1047" s="20" t="s">
        <v>408</v>
      </c>
      <c r="B1047" s="21" t="s">
        <v>638</v>
      </c>
      <c r="C1047" s="20">
        <v>1991</v>
      </c>
      <c r="D1047" s="20">
        <v>1.38</v>
      </c>
      <c r="E1047" s="20">
        <v>1.5100000000000001E-4</v>
      </c>
      <c r="F1047" s="20">
        <v>13</v>
      </c>
      <c r="G1047" s="20">
        <v>6.6199999999999996E-5</v>
      </c>
    </row>
    <row r="1048" spans="1:7" hidden="1" x14ac:dyDescent="0.35">
      <c r="A1048" s="20" t="s">
        <v>408</v>
      </c>
      <c r="B1048" s="21" t="s">
        <v>638</v>
      </c>
      <c r="C1048" s="20">
        <v>1990</v>
      </c>
      <c r="D1048" s="20">
        <v>1.38</v>
      </c>
      <c r="E1048" s="20">
        <v>1.5100000000000001E-4</v>
      </c>
      <c r="F1048" s="20">
        <v>13</v>
      </c>
      <c r="G1048" s="20">
        <v>6.6199999999999996E-5</v>
      </c>
    </row>
    <row r="1049" spans="1:7" hidden="1" x14ac:dyDescent="0.35">
      <c r="A1049" s="20" t="s">
        <v>408</v>
      </c>
      <c r="B1049" s="21" t="s">
        <v>638</v>
      </c>
      <c r="C1049" s="20">
        <v>1989</v>
      </c>
      <c r="D1049" s="20">
        <v>1.38</v>
      </c>
      <c r="E1049" s="20">
        <v>1.5100000000000001E-4</v>
      </c>
      <c r="F1049" s="20">
        <v>13</v>
      </c>
      <c r="G1049" s="20">
        <v>6.6199999999999996E-5</v>
      </c>
    </row>
    <row r="1050" spans="1:7" hidden="1" x14ac:dyDescent="0.35">
      <c r="A1050" s="20" t="s">
        <v>408</v>
      </c>
      <c r="B1050" s="21" t="s">
        <v>638</v>
      </c>
      <c r="C1050" s="20">
        <v>1988</v>
      </c>
      <c r="D1050" s="20">
        <v>1.38</v>
      </c>
      <c r="E1050" s="20">
        <v>1.5100000000000001E-4</v>
      </c>
      <c r="F1050" s="20">
        <v>13</v>
      </c>
      <c r="G1050" s="20">
        <v>6.6199999999999996E-5</v>
      </c>
    </row>
    <row r="1051" spans="1:7" hidden="1" x14ac:dyDescent="0.35">
      <c r="A1051" s="20" t="s">
        <v>408</v>
      </c>
      <c r="B1051" s="21" t="s">
        <v>638</v>
      </c>
      <c r="C1051" s="20">
        <v>1987</v>
      </c>
      <c r="D1051" s="20">
        <v>1.38</v>
      </c>
      <c r="E1051" s="20">
        <v>1.5100000000000001E-4</v>
      </c>
      <c r="F1051" s="20">
        <v>13</v>
      </c>
      <c r="G1051" s="20">
        <v>6.6199999999999996E-5</v>
      </c>
    </row>
    <row r="1052" spans="1:7" hidden="1" x14ac:dyDescent="0.35">
      <c r="A1052" s="20" t="s">
        <v>408</v>
      </c>
      <c r="B1052" s="21" t="s">
        <v>638</v>
      </c>
      <c r="C1052" s="20">
        <v>1986</v>
      </c>
      <c r="D1052" s="20">
        <v>1.38</v>
      </c>
      <c r="E1052" s="20">
        <v>1.5100000000000001E-4</v>
      </c>
      <c r="F1052" s="20">
        <v>13</v>
      </c>
      <c r="G1052" s="20">
        <v>6.6199999999999996E-5</v>
      </c>
    </row>
    <row r="1053" spans="1:7" hidden="1" x14ac:dyDescent="0.35">
      <c r="A1053" s="20" t="s">
        <v>408</v>
      </c>
      <c r="B1053" s="21" t="s">
        <v>638</v>
      </c>
      <c r="C1053" s="20">
        <v>1985</v>
      </c>
      <c r="D1053" s="20">
        <v>1.38</v>
      </c>
      <c r="E1053" s="20">
        <v>1.5100000000000001E-4</v>
      </c>
      <c r="F1053" s="20">
        <v>13</v>
      </c>
      <c r="G1053" s="20">
        <v>6.6199999999999996E-5</v>
      </c>
    </row>
    <row r="1054" spans="1:7" hidden="1" x14ac:dyDescent="0.35">
      <c r="A1054" s="20" t="s">
        <v>408</v>
      </c>
      <c r="B1054" s="21" t="s">
        <v>638</v>
      </c>
      <c r="C1054" s="20">
        <v>1984</v>
      </c>
      <c r="D1054" s="20">
        <v>1.38</v>
      </c>
      <c r="E1054" s="20">
        <v>1.5100000000000001E-4</v>
      </c>
      <c r="F1054" s="20">
        <v>13</v>
      </c>
      <c r="G1054" s="20">
        <v>6.6199999999999996E-5</v>
      </c>
    </row>
    <row r="1055" spans="1:7" hidden="1" x14ac:dyDescent="0.35">
      <c r="A1055" s="20" t="s">
        <v>408</v>
      </c>
      <c r="B1055" s="21" t="s">
        <v>638</v>
      </c>
      <c r="C1055" s="20">
        <v>1983</v>
      </c>
      <c r="D1055" s="20">
        <v>1.38</v>
      </c>
      <c r="E1055" s="20">
        <v>1.5100000000000001E-4</v>
      </c>
      <c r="F1055" s="20">
        <v>13</v>
      </c>
      <c r="G1055" s="20">
        <v>6.6199999999999996E-5</v>
      </c>
    </row>
    <row r="1056" spans="1:7" hidden="1" x14ac:dyDescent="0.35">
      <c r="A1056" s="20" t="s">
        <v>408</v>
      </c>
      <c r="B1056" s="21" t="s">
        <v>638</v>
      </c>
      <c r="C1056" s="20">
        <v>1982</v>
      </c>
      <c r="D1056" s="20">
        <v>1.38</v>
      </c>
      <c r="E1056" s="20">
        <v>1.5100000000000001E-4</v>
      </c>
      <c r="F1056" s="20">
        <v>13</v>
      </c>
      <c r="G1056" s="20">
        <v>6.6199999999999996E-5</v>
      </c>
    </row>
    <row r="1057" spans="1:7" hidden="1" x14ac:dyDescent="0.35">
      <c r="A1057" s="20" t="s">
        <v>408</v>
      </c>
      <c r="B1057" s="21" t="s">
        <v>638</v>
      </c>
      <c r="C1057" s="20">
        <v>1981</v>
      </c>
      <c r="D1057" s="20">
        <v>1.38</v>
      </c>
      <c r="E1057" s="20">
        <v>1.5100000000000001E-4</v>
      </c>
      <c r="F1057" s="20">
        <v>13</v>
      </c>
      <c r="G1057" s="20">
        <v>6.6199999999999996E-5</v>
      </c>
    </row>
    <row r="1058" spans="1:7" hidden="1" x14ac:dyDescent="0.35">
      <c r="A1058" s="20" t="s">
        <v>408</v>
      </c>
      <c r="B1058" s="21" t="s">
        <v>638</v>
      </c>
      <c r="C1058" s="20">
        <v>1980</v>
      </c>
      <c r="D1058" s="20">
        <v>1.38</v>
      </c>
      <c r="E1058" s="20">
        <v>1.5100000000000001E-4</v>
      </c>
      <c r="F1058" s="20">
        <v>13</v>
      </c>
      <c r="G1058" s="20">
        <v>6.6199999999999996E-5</v>
      </c>
    </row>
    <row r="1059" spans="1:7" hidden="1" x14ac:dyDescent="0.35">
      <c r="A1059" s="20" t="s">
        <v>408</v>
      </c>
      <c r="B1059" s="21" t="s">
        <v>638</v>
      </c>
      <c r="C1059" s="20">
        <v>1979</v>
      </c>
      <c r="D1059" s="20">
        <v>1.38</v>
      </c>
      <c r="E1059" s="20">
        <v>1.5100000000000001E-4</v>
      </c>
      <c r="F1059" s="20">
        <v>13</v>
      </c>
      <c r="G1059" s="20">
        <v>6.6199999999999996E-5</v>
      </c>
    </row>
    <row r="1060" spans="1:7" hidden="1" x14ac:dyDescent="0.35">
      <c r="A1060" s="20" t="s">
        <v>408</v>
      </c>
      <c r="B1060" s="21" t="s">
        <v>638</v>
      </c>
      <c r="C1060" s="20">
        <v>1978</v>
      </c>
      <c r="D1060" s="20">
        <v>1.38</v>
      </c>
      <c r="E1060" s="20">
        <v>1.5100000000000001E-4</v>
      </c>
      <c r="F1060" s="20">
        <v>13</v>
      </c>
      <c r="G1060" s="20">
        <v>6.6199999999999996E-5</v>
      </c>
    </row>
    <row r="1061" spans="1:7" hidden="1" x14ac:dyDescent="0.35">
      <c r="A1061" s="20" t="s">
        <v>408</v>
      </c>
      <c r="B1061" s="21" t="s">
        <v>638</v>
      </c>
      <c r="C1061" s="20">
        <v>1977</v>
      </c>
      <c r="D1061" s="20">
        <v>1.38</v>
      </c>
      <c r="E1061" s="20">
        <v>1.5100000000000001E-4</v>
      </c>
      <c r="F1061" s="20">
        <v>13</v>
      </c>
      <c r="G1061" s="20">
        <v>6.6199999999999996E-5</v>
      </c>
    </row>
    <row r="1062" spans="1:7" hidden="1" x14ac:dyDescent="0.35">
      <c r="A1062" s="20" t="s">
        <v>408</v>
      </c>
      <c r="B1062" s="21" t="s">
        <v>638</v>
      </c>
      <c r="C1062" s="20">
        <v>1976</v>
      </c>
      <c r="D1062" s="20">
        <v>1.38</v>
      </c>
      <c r="E1062" s="20">
        <v>1.5100000000000001E-4</v>
      </c>
      <c r="F1062" s="20">
        <v>13</v>
      </c>
      <c r="G1062" s="20">
        <v>6.6199999999999996E-5</v>
      </c>
    </row>
    <row r="1063" spans="1:7" hidden="1" x14ac:dyDescent="0.35">
      <c r="A1063" s="20" t="s">
        <v>408</v>
      </c>
      <c r="B1063" s="21" t="s">
        <v>638</v>
      </c>
      <c r="C1063" s="20">
        <v>1975</v>
      </c>
      <c r="D1063" s="20">
        <v>1.38</v>
      </c>
      <c r="E1063" s="20">
        <v>1.5100000000000001E-4</v>
      </c>
      <c r="F1063" s="20">
        <v>13</v>
      </c>
      <c r="G1063" s="20">
        <v>6.6199999999999996E-5</v>
      </c>
    </row>
    <row r="1064" spans="1:7" hidden="1" x14ac:dyDescent="0.35">
      <c r="A1064" s="20" t="s">
        <v>408</v>
      </c>
      <c r="B1064" s="21" t="s">
        <v>638</v>
      </c>
      <c r="C1064" s="20">
        <v>1974</v>
      </c>
      <c r="D1064" s="20">
        <v>1.38</v>
      </c>
      <c r="E1064" s="20">
        <v>1.5100000000000001E-4</v>
      </c>
      <c r="F1064" s="20">
        <v>13</v>
      </c>
      <c r="G1064" s="20">
        <v>6.6199999999999996E-5</v>
      </c>
    </row>
    <row r="1065" spans="1:7" hidden="1" x14ac:dyDescent="0.35">
      <c r="A1065" s="20" t="s">
        <v>408</v>
      </c>
      <c r="B1065" s="21" t="s">
        <v>638</v>
      </c>
      <c r="C1065" s="20">
        <v>1973</v>
      </c>
      <c r="D1065" s="20">
        <v>1.38</v>
      </c>
      <c r="E1065" s="20">
        <v>1.5100000000000001E-4</v>
      </c>
      <c r="F1065" s="20">
        <v>13</v>
      </c>
      <c r="G1065" s="20">
        <v>6.6199999999999996E-5</v>
      </c>
    </row>
    <row r="1066" spans="1:7" hidden="1" x14ac:dyDescent="0.35">
      <c r="A1066" s="20" t="s">
        <v>408</v>
      </c>
      <c r="B1066" s="21" t="s">
        <v>638</v>
      </c>
      <c r="C1066" s="20">
        <v>1972</v>
      </c>
      <c r="D1066" s="20">
        <v>1.38</v>
      </c>
      <c r="E1066" s="20">
        <v>1.5100000000000001E-4</v>
      </c>
      <c r="F1066" s="20">
        <v>13</v>
      </c>
      <c r="G1066" s="20">
        <v>6.6199999999999996E-5</v>
      </c>
    </row>
    <row r="1067" spans="1:7" hidden="1" x14ac:dyDescent="0.35">
      <c r="A1067" s="20" t="s">
        <v>408</v>
      </c>
      <c r="B1067" s="21" t="s">
        <v>638</v>
      </c>
      <c r="C1067" s="20">
        <v>1971</v>
      </c>
      <c r="D1067" s="20">
        <v>1.38</v>
      </c>
      <c r="E1067" s="20">
        <v>1.5100000000000001E-4</v>
      </c>
      <c r="F1067" s="20">
        <v>13</v>
      </c>
      <c r="G1067" s="20">
        <v>6.6199999999999996E-5</v>
      </c>
    </row>
    <row r="1068" spans="1:7" hidden="1" x14ac:dyDescent="0.35">
      <c r="A1068" s="20" t="s">
        <v>408</v>
      </c>
      <c r="B1068" s="21" t="s">
        <v>638</v>
      </c>
      <c r="C1068" s="20">
        <v>1970</v>
      </c>
      <c r="D1068" s="20">
        <v>1.38</v>
      </c>
      <c r="E1068" s="20">
        <v>1.5100000000000001E-4</v>
      </c>
      <c r="F1068" s="20">
        <v>13</v>
      </c>
      <c r="G1068" s="20">
        <v>6.6199999999999996E-5</v>
      </c>
    </row>
    <row r="1069" spans="1:7" hidden="1" x14ac:dyDescent="0.35">
      <c r="A1069" s="20" t="s">
        <v>408</v>
      </c>
      <c r="B1069" s="21" t="s">
        <v>638</v>
      </c>
      <c r="C1069" s="20">
        <v>1969</v>
      </c>
      <c r="D1069" s="20">
        <v>1.38</v>
      </c>
      <c r="E1069" s="20">
        <v>1.5100000000000001E-4</v>
      </c>
      <c r="F1069" s="20">
        <v>13</v>
      </c>
      <c r="G1069" s="20">
        <v>6.6199999999999996E-5</v>
      </c>
    </row>
    <row r="1070" spans="1:7" hidden="1" x14ac:dyDescent="0.35">
      <c r="A1070" s="20" t="s">
        <v>408</v>
      </c>
      <c r="B1070" s="21" t="s">
        <v>638</v>
      </c>
      <c r="C1070" s="20">
        <v>1968</v>
      </c>
      <c r="D1070" s="20">
        <v>1.38</v>
      </c>
      <c r="E1070" s="20">
        <v>1.5100000000000001E-4</v>
      </c>
      <c r="F1070" s="20">
        <v>13</v>
      </c>
      <c r="G1070" s="20">
        <v>6.6199999999999996E-5</v>
      </c>
    </row>
    <row r="1071" spans="1:7" hidden="1" x14ac:dyDescent="0.35">
      <c r="A1071" s="20" t="s">
        <v>408</v>
      </c>
      <c r="B1071" s="21" t="s">
        <v>638</v>
      </c>
      <c r="C1071" s="20">
        <v>1967</v>
      </c>
      <c r="D1071" s="20">
        <v>1.38</v>
      </c>
      <c r="E1071" s="20">
        <v>1.5100000000000001E-4</v>
      </c>
      <c r="F1071" s="20">
        <v>13</v>
      </c>
      <c r="G1071" s="20">
        <v>6.6199999999999996E-5</v>
      </c>
    </row>
    <row r="1072" spans="1:7" hidden="1" x14ac:dyDescent="0.35">
      <c r="A1072" s="20" t="s">
        <v>408</v>
      </c>
      <c r="B1072" s="21" t="s">
        <v>638</v>
      </c>
      <c r="C1072" s="20">
        <v>1966</v>
      </c>
      <c r="D1072" s="20">
        <v>1.38</v>
      </c>
      <c r="E1072" s="20">
        <v>1.5100000000000001E-4</v>
      </c>
      <c r="F1072" s="20">
        <v>13</v>
      </c>
      <c r="G1072" s="20">
        <v>6.6199999999999996E-5</v>
      </c>
    </row>
    <row r="1073" spans="1:7" hidden="1" x14ac:dyDescent="0.35">
      <c r="A1073" s="20" t="s">
        <v>408</v>
      </c>
      <c r="B1073" s="21" t="s">
        <v>638</v>
      </c>
      <c r="C1073" s="20">
        <v>1965</v>
      </c>
      <c r="D1073" s="20">
        <v>1.38</v>
      </c>
      <c r="E1073" s="20">
        <v>1.5100000000000001E-4</v>
      </c>
      <c r="F1073" s="20">
        <v>13</v>
      </c>
      <c r="G1073" s="20">
        <v>6.6199999999999996E-5</v>
      </c>
    </row>
    <row r="1074" spans="1:7" hidden="1" x14ac:dyDescent="0.35">
      <c r="A1074" s="20" t="s">
        <v>408</v>
      </c>
      <c r="B1074" s="21" t="s">
        <v>638</v>
      </c>
      <c r="C1074" s="20">
        <v>1964</v>
      </c>
      <c r="D1074" s="20">
        <v>1.38</v>
      </c>
      <c r="E1074" s="20">
        <v>1.5100000000000001E-4</v>
      </c>
      <c r="F1074" s="20">
        <v>13</v>
      </c>
      <c r="G1074" s="20">
        <v>6.6199999999999996E-5</v>
      </c>
    </row>
    <row r="1075" spans="1:7" hidden="1" x14ac:dyDescent="0.35">
      <c r="A1075" s="20" t="s">
        <v>408</v>
      </c>
      <c r="B1075" s="21" t="s">
        <v>638</v>
      </c>
      <c r="C1075" s="20">
        <v>1963</v>
      </c>
      <c r="D1075" s="20">
        <v>1.38</v>
      </c>
      <c r="E1075" s="20">
        <v>1.5100000000000001E-4</v>
      </c>
      <c r="F1075" s="20">
        <v>13</v>
      </c>
      <c r="G1075" s="20">
        <v>6.6199999999999996E-5</v>
      </c>
    </row>
    <row r="1076" spans="1:7" hidden="1" x14ac:dyDescent="0.35">
      <c r="A1076" s="20" t="s">
        <v>408</v>
      </c>
      <c r="B1076" s="21" t="s">
        <v>638</v>
      </c>
      <c r="C1076" s="20">
        <v>1962</v>
      </c>
      <c r="D1076" s="20">
        <v>1.38</v>
      </c>
      <c r="E1076" s="20">
        <v>1.5100000000000001E-4</v>
      </c>
      <c r="F1076" s="20">
        <v>13</v>
      </c>
      <c r="G1076" s="20">
        <v>6.6199999999999996E-5</v>
      </c>
    </row>
    <row r="1077" spans="1:7" hidden="1" x14ac:dyDescent="0.35">
      <c r="A1077" s="20" t="s">
        <v>408</v>
      </c>
      <c r="B1077" s="21" t="s">
        <v>638</v>
      </c>
      <c r="C1077" s="20">
        <v>1961</v>
      </c>
      <c r="D1077" s="20">
        <v>1.38</v>
      </c>
      <c r="E1077" s="20">
        <v>1.5100000000000001E-4</v>
      </c>
      <c r="F1077" s="20">
        <v>13</v>
      </c>
      <c r="G1077" s="20">
        <v>6.6199999999999996E-5</v>
      </c>
    </row>
    <row r="1078" spans="1:7" hidden="1" x14ac:dyDescent="0.35">
      <c r="A1078" s="20" t="s">
        <v>408</v>
      </c>
      <c r="B1078" s="21" t="s">
        <v>638</v>
      </c>
      <c r="C1078" s="20">
        <v>1960</v>
      </c>
      <c r="D1078" s="20">
        <v>1.38</v>
      </c>
      <c r="E1078" s="20">
        <v>1.5100000000000001E-4</v>
      </c>
      <c r="F1078" s="20">
        <v>13</v>
      </c>
      <c r="G1078" s="20">
        <v>6.6199999999999996E-5</v>
      </c>
    </row>
    <row r="1079" spans="1:7" hidden="1" x14ac:dyDescent="0.35">
      <c r="A1079" s="20" t="s">
        <v>408</v>
      </c>
      <c r="B1079" s="21" t="s">
        <v>638</v>
      </c>
      <c r="C1079" s="20">
        <v>1959</v>
      </c>
      <c r="D1079" s="20">
        <v>1.38</v>
      </c>
      <c r="E1079" s="20">
        <v>1.5100000000000001E-4</v>
      </c>
      <c r="F1079" s="20">
        <v>13</v>
      </c>
      <c r="G1079" s="20">
        <v>6.6199999999999996E-5</v>
      </c>
    </row>
    <row r="1080" spans="1:7" hidden="1" x14ac:dyDescent="0.35">
      <c r="A1080" s="20" t="s">
        <v>408</v>
      </c>
      <c r="B1080" s="21" t="s">
        <v>638</v>
      </c>
      <c r="C1080" s="20">
        <v>1958</v>
      </c>
      <c r="D1080" s="20">
        <v>1.38</v>
      </c>
      <c r="E1080" s="20">
        <v>1.5100000000000001E-4</v>
      </c>
      <c r="F1080" s="20">
        <v>13</v>
      </c>
      <c r="G1080" s="20">
        <v>6.6199999999999996E-5</v>
      </c>
    </row>
    <row r="1081" spans="1:7" hidden="1" x14ac:dyDescent="0.35">
      <c r="A1081" s="20" t="s">
        <v>408</v>
      </c>
      <c r="B1081" s="21" t="s">
        <v>638</v>
      </c>
      <c r="C1081" s="20">
        <v>1957</v>
      </c>
      <c r="D1081" s="20">
        <v>1.38</v>
      </c>
      <c r="E1081" s="20">
        <v>1.5100000000000001E-4</v>
      </c>
      <c r="F1081" s="20">
        <v>13</v>
      </c>
      <c r="G1081" s="20">
        <v>6.6199999999999996E-5</v>
      </c>
    </row>
    <row r="1082" spans="1:7" hidden="1" x14ac:dyDescent="0.35">
      <c r="A1082" s="20" t="s">
        <v>408</v>
      </c>
      <c r="B1082" s="21" t="s">
        <v>638</v>
      </c>
      <c r="C1082" s="20">
        <v>1956</v>
      </c>
      <c r="D1082" s="20">
        <v>1.38</v>
      </c>
      <c r="E1082" s="20">
        <v>1.5100000000000001E-4</v>
      </c>
      <c r="F1082" s="20">
        <v>13</v>
      </c>
      <c r="G1082" s="20">
        <v>6.6199999999999996E-5</v>
      </c>
    </row>
    <row r="1083" spans="1:7" hidden="1" x14ac:dyDescent="0.35">
      <c r="A1083" s="20" t="s">
        <v>408</v>
      </c>
      <c r="B1083" s="21" t="s">
        <v>638</v>
      </c>
      <c r="C1083" s="20">
        <v>1955</v>
      </c>
      <c r="D1083" s="20">
        <v>1.38</v>
      </c>
      <c r="E1083" s="20">
        <v>1.5100000000000001E-4</v>
      </c>
      <c r="F1083" s="20">
        <v>13</v>
      </c>
      <c r="G1083" s="20">
        <v>6.6199999999999996E-5</v>
      </c>
    </row>
    <row r="1084" spans="1:7" hidden="1" x14ac:dyDescent="0.35">
      <c r="A1084" s="20" t="s">
        <v>408</v>
      </c>
      <c r="B1084" s="21" t="s">
        <v>638</v>
      </c>
      <c r="C1084" s="20">
        <v>1954</v>
      </c>
      <c r="D1084" s="20">
        <v>1.38</v>
      </c>
      <c r="E1084" s="20">
        <v>1.5100000000000001E-4</v>
      </c>
      <c r="F1084" s="20">
        <v>13</v>
      </c>
      <c r="G1084" s="20">
        <v>6.6199999999999996E-5</v>
      </c>
    </row>
    <row r="1085" spans="1:7" hidden="1" x14ac:dyDescent="0.35">
      <c r="A1085" s="20" t="s">
        <v>408</v>
      </c>
      <c r="B1085" s="21" t="s">
        <v>638</v>
      </c>
      <c r="C1085" s="20">
        <v>1953</v>
      </c>
      <c r="D1085" s="20">
        <v>1.38</v>
      </c>
      <c r="E1085" s="20">
        <v>1.5100000000000001E-4</v>
      </c>
      <c r="F1085" s="20">
        <v>13</v>
      </c>
      <c r="G1085" s="20">
        <v>6.6199999999999996E-5</v>
      </c>
    </row>
    <row r="1086" spans="1:7" hidden="1" x14ac:dyDescent="0.35">
      <c r="A1086" s="20" t="s">
        <v>408</v>
      </c>
      <c r="B1086" s="21" t="s">
        <v>638</v>
      </c>
      <c r="C1086" s="20">
        <v>1952</v>
      </c>
      <c r="D1086" s="20">
        <v>1.38</v>
      </c>
      <c r="E1086" s="20">
        <v>1.5100000000000001E-4</v>
      </c>
      <c r="F1086" s="20">
        <v>13</v>
      </c>
      <c r="G1086" s="20">
        <v>6.6199999999999996E-5</v>
      </c>
    </row>
    <row r="1087" spans="1:7" hidden="1" x14ac:dyDescent="0.35">
      <c r="A1087" s="20" t="s">
        <v>408</v>
      </c>
      <c r="B1087" s="21" t="s">
        <v>638</v>
      </c>
      <c r="C1087" s="20">
        <v>1951</v>
      </c>
      <c r="D1087" s="20">
        <v>1.38</v>
      </c>
      <c r="E1087" s="20">
        <v>1.5100000000000001E-4</v>
      </c>
      <c r="F1087" s="20">
        <v>13</v>
      </c>
      <c r="G1087" s="20">
        <v>6.6199999999999996E-5</v>
      </c>
    </row>
    <row r="1088" spans="1:7" hidden="1" x14ac:dyDescent="0.35">
      <c r="A1088" s="20" t="s">
        <v>408</v>
      </c>
      <c r="B1088" s="21" t="s">
        <v>638</v>
      </c>
      <c r="C1088" s="20">
        <v>1950</v>
      </c>
      <c r="D1088" s="20">
        <v>1.38</v>
      </c>
      <c r="E1088" s="20">
        <v>1.5100000000000001E-4</v>
      </c>
      <c r="F1088" s="20">
        <v>13</v>
      </c>
      <c r="G1088" s="20">
        <v>6.6199999999999996E-5</v>
      </c>
    </row>
    <row r="1089" spans="1:7" hidden="1" x14ac:dyDescent="0.35">
      <c r="A1089" s="20" t="s">
        <v>408</v>
      </c>
      <c r="B1089" s="21" t="s">
        <v>638</v>
      </c>
      <c r="C1089" s="20">
        <v>1949</v>
      </c>
      <c r="D1089" s="20">
        <v>1.38</v>
      </c>
      <c r="E1089" s="20">
        <v>1.5100000000000001E-4</v>
      </c>
      <c r="F1089" s="20">
        <v>13</v>
      </c>
      <c r="G1089" s="20">
        <v>6.6199999999999996E-5</v>
      </c>
    </row>
    <row r="1090" spans="1:7" hidden="1" x14ac:dyDescent="0.35">
      <c r="A1090" s="20" t="s">
        <v>408</v>
      </c>
      <c r="B1090" s="21" t="s">
        <v>638</v>
      </c>
      <c r="C1090" s="20">
        <v>1948</v>
      </c>
      <c r="D1090" s="20">
        <v>1.38</v>
      </c>
      <c r="E1090" s="20">
        <v>1.5100000000000001E-4</v>
      </c>
      <c r="F1090" s="20">
        <v>13</v>
      </c>
      <c r="G1090" s="20">
        <v>6.6199999999999996E-5</v>
      </c>
    </row>
    <row r="1091" spans="1:7" hidden="1" x14ac:dyDescent="0.35">
      <c r="A1091" s="20" t="s">
        <v>408</v>
      </c>
      <c r="B1091" s="21" t="s">
        <v>638</v>
      </c>
      <c r="C1091" s="20">
        <v>1947</v>
      </c>
      <c r="D1091" s="20">
        <v>1.38</v>
      </c>
      <c r="E1091" s="20">
        <v>1.5100000000000001E-4</v>
      </c>
      <c r="F1091" s="20">
        <v>13</v>
      </c>
      <c r="G1091" s="20">
        <v>6.6199999999999996E-5</v>
      </c>
    </row>
    <row r="1092" spans="1:7" hidden="1" x14ac:dyDescent="0.35">
      <c r="A1092" s="20" t="s">
        <v>408</v>
      </c>
      <c r="B1092" s="21" t="s">
        <v>638</v>
      </c>
      <c r="C1092" s="20">
        <v>1946</v>
      </c>
      <c r="D1092" s="20">
        <v>1.38</v>
      </c>
      <c r="E1092" s="20">
        <v>1.5100000000000001E-4</v>
      </c>
      <c r="F1092" s="20">
        <v>13</v>
      </c>
      <c r="G1092" s="20">
        <v>6.6199999999999996E-5</v>
      </c>
    </row>
    <row r="1093" spans="1:7" hidden="1" x14ac:dyDescent="0.35">
      <c r="A1093" s="20" t="s">
        <v>408</v>
      </c>
      <c r="B1093" s="21" t="s">
        <v>638</v>
      </c>
      <c r="C1093" s="20">
        <v>1945</v>
      </c>
      <c r="D1093" s="20">
        <v>1.38</v>
      </c>
      <c r="E1093" s="20">
        <v>1.5100000000000001E-4</v>
      </c>
      <c r="F1093" s="20">
        <v>13</v>
      </c>
      <c r="G1093" s="20">
        <v>6.6199999999999996E-5</v>
      </c>
    </row>
    <row r="1094" spans="1:7" hidden="1" x14ac:dyDescent="0.35">
      <c r="A1094" s="20" t="s">
        <v>408</v>
      </c>
      <c r="B1094" s="21" t="s">
        <v>638</v>
      </c>
      <c r="C1094" s="20">
        <v>1944</v>
      </c>
      <c r="D1094" s="20">
        <v>1.38</v>
      </c>
      <c r="E1094" s="20">
        <v>1.5100000000000001E-4</v>
      </c>
      <c r="F1094" s="20">
        <v>13</v>
      </c>
      <c r="G1094" s="20">
        <v>6.6199999999999996E-5</v>
      </c>
    </row>
    <row r="1095" spans="1:7" hidden="1" x14ac:dyDescent="0.35">
      <c r="A1095" s="20" t="s">
        <v>408</v>
      </c>
      <c r="B1095" s="21" t="s">
        <v>638</v>
      </c>
      <c r="C1095" s="20">
        <v>1943</v>
      </c>
      <c r="D1095" s="20">
        <v>1.38</v>
      </c>
      <c r="E1095" s="20">
        <v>1.5100000000000001E-4</v>
      </c>
      <c r="F1095" s="20">
        <v>13</v>
      </c>
      <c r="G1095" s="20">
        <v>6.6199999999999996E-5</v>
      </c>
    </row>
    <row r="1096" spans="1:7" hidden="1" x14ac:dyDescent="0.35">
      <c r="A1096" s="20" t="s">
        <v>408</v>
      </c>
      <c r="B1096" s="21" t="s">
        <v>638</v>
      </c>
      <c r="C1096" s="20">
        <v>1942</v>
      </c>
      <c r="D1096" s="20">
        <v>1.38</v>
      </c>
      <c r="E1096" s="20">
        <v>1.5100000000000001E-4</v>
      </c>
      <c r="F1096" s="20">
        <v>13</v>
      </c>
      <c r="G1096" s="20">
        <v>6.6199999999999996E-5</v>
      </c>
    </row>
    <row r="1097" spans="1:7" hidden="1" x14ac:dyDescent="0.35">
      <c r="A1097" s="20" t="s">
        <v>408</v>
      </c>
      <c r="B1097" s="21" t="s">
        <v>638</v>
      </c>
      <c r="C1097" s="20">
        <v>1941</v>
      </c>
      <c r="D1097" s="20">
        <v>1.38</v>
      </c>
      <c r="E1097" s="20">
        <v>1.5100000000000001E-4</v>
      </c>
      <c r="F1097" s="20">
        <v>13</v>
      </c>
      <c r="G1097" s="20">
        <v>6.6199999999999996E-5</v>
      </c>
    </row>
    <row r="1098" spans="1:7" hidden="1" x14ac:dyDescent="0.35">
      <c r="A1098" s="20" t="s">
        <v>408</v>
      </c>
      <c r="B1098" s="21" t="s">
        <v>638</v>
      </c>
      <c r="C1098" s="20">
        <v>1940</v>
      </c>
      <c r="D1098" s="20">
        <v>1.38</v>
      </c>
      <c r="E1098" s="20">
        <v>1.5100000000000001E-4</v>
      </c>
      <c r="F1098" s="20">
        <v>13</v>
      </c>
      <c r="G1098" s="20">
        <v>6.6199999999999996E-5</v>
      </c>
    </row>
    <row r="1099" spans="1:7" hidden="1" x14ac:dyDescent="0.35">
      <c r="A1099" s="20" t="s">
        <v>408</v>
      </c>
      <c r="B1099" s="21" t="s">
        <v>638</v>
      </c>
      <c r="C1099" s="20">
        <v>1939</v>
      </c>
      <c r="D1099" s="20">
        <v>1.38</v>
      </c>
      <c r="E1099" s="20">
        <v>1.5100000000000001E-4</v>
      </c>
      <c r="F1099" s="20">
        <v>13</v>
      </c>
      <c r="G1099" s="20">
        <v>6.6199999999999996E-5</v>
      </c>
    </row>
    <row r="1100" spans="1:7" hidden="1" x14ac:dyDescent="0.35">
      <c r="A1100" s="20" t="s">
        <v>408</v>
      </c>
      <c r="B1100" s="21" t="s">
        <v>638</v>
      </c>
      <c r="C1100" s="20">
        <v>1938</v>
      </c>
      <c r="D1100" s="20">
        <v>1.38</v>
      </c>
      <c r="E1100" s="20">
        <v>1.5100000000000001E-4</v>
      </c>
      <c r="F1100" s="20">
        <v>13</v>
      </c>
      <c r="G1100" s="20">
        <v>6.6199999999999996E-5</v>
      </c>
    </row>
    <row r="1101" spans="1:7" hidden="1" x14ac:dyDescent="0.35">
      <c r="A1101" s="20" t="s">
        <v>408</v>
      </c>
      <c r="B1101" s="21" t="s">
        <v>638</v>
      </c>
      <c r="C1101" s="20">
        <v>1937</v>
      </c>
      <c r="D1101" s="20">
        <v>1.38</v>
      </c>
      <c r="E1101" s="20">
        <v>1.5100000000000001E-4</v>
      </c>
      <c r="F1101" s="20">
        <v>13</v>
      </c>
      <c r="G1101" s="20">
        <v>6.6199999999999996E-5</v>
      </c>
    </row>
    <row r="1102" spans="1:7" hidden="1" x14ac:dyDescent="0.35">
      <c r="A1102" s="20" t="s">
        <v>408</v>
      </c>
      <c r="B1102" s="21" t="s">
        <v>638</v>
      </c>
      <c r="C1102" s="20">
        <v>1936</v>
      </c>
      <c r="D1102" s="20">
        <v>1.38</v>
      </c>
      <c r="E1102" s="20">
        <v>1.5100000000000001E-4</v>
      </c>
      <c r="F1102" s="20">
        <v>13</v>
      </c>
      <c r="G1102" s="20">
        <v>6.6199999999999996E-5</v>
      </c>
    </row>
    <row r="1103" spans="1:7" hidden="1" x14ac:dyDescent="0.35">
      <c r="A1103" s="20" t="s">
        <v>408</v>
      </c>
      <c r="B1103" s="21" t="s">
        <v>638</v>
      </c>
      <c r="C1103" s="20">
        <v>1935</v>
      </c>
      <c r="D1103" s="20">
        <v>1.38</v>
      </c>
      <c r="E1103" s="20">
        <v>1.5100000000000001E-4</v>
      </c>
      <c r="F1103" s="20">
        <v>13</v>
      </c>
      <c r="G1103" s="20">
        <v>6.6199999999999996E-5</v>
      </c>
    </row>
    <row r="1104" spans="1:7" hidden="1" x14ac:dyDescent="0.35">
      <c r="A1104" s="20" t="s">
        <v>408</v>
      </c>
      <c r="B1104" s="21" t="s">
        <v>638</v>
      </c>
      <c r="C1104" s="20">
        <v>1934</v>
      </c>
      <c r="D1104" s="20">
        <v>1.38</v>
      </c>
      <c r="E1104" s="20">
        <v>1.5100000000000001E-4</v>
      </c>
      <c r="F1104" s="20">
        <v>13</v>
      </c>
      <c r="G1104" s="20">
        <v>6.6199999999999996E-5</v>
      </c>
    </row>
    <row r="1105" spans="1:7" hidden="1" x14ac:dyDescent="0.35">
      <c r="A1105" s="20" t="s">
        <v>408</v>
      </c>
      <c r="B1105" s="21" t="s">
        <v>638</v>
      </c>
      <c r="C1105" s="20">
        <v>1933</v>
      </c>
      <c r="D1105" s="20">
        <v>1.38</v>
      </c>
      <c r="E1105" s="20">
        <v>1.5100000000000001E-4</v>
      </c>
      <c r="F1105" s="20">
        <v>13</v>
      </c>
      <c r="G1105" s="20">
        <v>6.6199999999999996E-5</v>
      </c>
    </row>
    <row r="1106" spans="1:7" hidden="1" x14ac:dyDescent="0.35">
      <c r="A1106" s="20" t="s">
        <v>408</v>
      </c>
      <c r="B1106" s="21" t="s">
        <v>638</v>
      </c>
      <c r="C1106" s="20">
        <v>1932</v>
      </c>
      <c r="D1106" s="20">
        <v>1.38</v>
      </c>
      <c r="E1106" s="20">
        <v>1.5100000000000001E-4</v>
      </c>
      <c r="F1106" s="20">
        <v>13</v>
      </c>
      <c r="G1106" s="20">
        <v>6.6199999999999996E-5</v>
      </c>
    </row>
    <row r="1107" spans="1:7" hidden="1" x14ac:dyDescent="0.35">
      <c r="A1107" s="20" t="s">
        <v>408</v>
      </c>
      <c r="B1107" s="21" t="s">
        <v>638</v>
      </c>
      <c r="C1107" s="20">
        <v>1931</v>
      </c>
      <c r="D1107" s="20">
        <v>1.38</v>
      </c>
      <c r="E1107" s="20">
        <v>1.5100000000000001E-4</v>
      </c>
      <c r="F1107" s="20">
        <v>13</v>
      </c>
      <c r="G1107" s="20">
        <v>6.6199999999999996E-5</v>
      </c>
    </row>
    <row r="1108" spans="1:7" hidden="1" x14ac:dyDescent="0.35">
      <c r="A1108" s="20" t="s">
        <v>408</v>
      </c>
      <c r="B1108" s="21" t="s">
        <v>638</v>
      </c>
      <c r="C1108" s="20">
        <v>1930</v>
      </c>
      <c r="D1108" s="20">
        <v>1.38</v>
      </c>
      <c r="E1108" s="20">
        <v>1.5100000000000001E-4</v>
      </c>
      <c r="F1108" s="20">
        <v>13</v>
      </c>
      <c r="G1108" s="20">
        <v>6.6199999999999996E-5</v>
      </c>
    </row>
    <row r="1109" spans="1:7" hidden="1" x14ac:dyDescent="0.35">
      <c r="A1109" s="20" t="s">
        <v>408</v>
      </c>
      <c r="B1109" s="21" t="s">
        <v>638</v>
      </c>
      <c r="C1109" s="20">
        <v>1929</v>
      </c>
      <c r="D1109" s="20">
        <v>1.38</v>
      </c>
      <c r="E1109" s="20">
        <v>1.5100000000000001E-4</v>
      </c>
      <c r="F1109" s="20">
        <v>13</v>
      </c>
      <c r="G1109" s="20">
        <v>6.6199999999999996E-5</v>
      </c>
    </row>
    <row r="1110" spans="1:7" hidden="1" x14ac:dyDescent="0.35">
      <c r="A1110" s="20" t="s">
        <v>408</v>
      </c>
      <c r="B1110" s="21" t="s">
        <v>638</v>
      </c>
      <c r="C1110" s="20">
        <v>1928</v>
      </c>
      <c r="D1110" s="20">
        <v>1.38</v>
      </c>
      <c r="E1110" s="20">
        <v>1.5100000000000001E-4</v>
      </c>
      <c r="F1110" s="20">
        <v>13</v>
      </c>
      <c r="G1110" s="20">
        <v>6.6199999999999996E-5</v>
      </c>
    </row>
    <row r="1111" spans="1:7" hidden="1" x14ac:dyDescent="0.35">
      <c r="A1111" s="20" t="s">
        <v>408</v>
      </c>
      <c r="B1111" s="21" t="s">
        <v>639</v>
      </c>
      <c r="C1111" s="20">
        <v>2050</v>
      </c>
      <c r="D1111" s="20">
        <v>0.13918</v>
      </c>
      <c r="E1111" s="20">
        <v>3.5280000000000001E-4</v>
      </c>
      <c r="F1111" s="20">
        <v>3.1E-2</v>
      </c>
      <c r="G1111" s="20">
        <v>7.7000000000000001E-5</v>
      </c>
    </row>
    <row r="1112" spans="1:7" hidden="1" x14ac:dyDescent="0.35">
      <c r="A1112" s="20" t="s">
        <v>408</v>
      </c>
      <c r="B1112" s="21" t="s">
        <v>639</v>
      </c>
      <c r="C1112" s="20">
        <v>2049</v>
      </c>
      <c r="D1112" s="20">
        <v>0.13918</v>
      </c>
      <c r="E1112" s="20">
        <v>3.5280000000000001E-4</v>
      </c>
      <c r="F1112" s="20">
        <v>3.1E-2</v>
      </c>
      <c r="G1112" s="20">
        <v>7.7000000000000001E-5</v>
      </c>
    </row>
    <row r="1113" spans="1:7" hidden="1" x14ac:dyDescent="0.35">
      <c r="A1113" s="20" t="s">
        <v>408</v>
      </c>
      <c r="B1113" s="21" t="s">
        <v>639</v>
      </c>
      <c r="C1113" s="20">
        <v>2048</v>
      </c>
      <c r="D1113" s="20">
        <v>0.13918</v>
      </c>
      <c r="E1113" s="20">
        <v>3.5280000000000001E-4</v>
      </c>
      <c r="F1113" s="20">
        <v>3.1E-2</v>
      </c>
      <c r="G1113" s="20">
        <v>7.7000000000000001E-5</v>
      </c>
    </row>
    <row r="1114" spans="1:7" hidden="1" x14ac:dyDescent="0.35">
      <c r="A1114" s="20" t="s">
        <v>408</v>
      </c>
      <c r="B1114" s="21" t="s">
        <v>639</v>
      </c>
      <c r="C1114" s="20">
        <v>2047</v>
      </c>
      <c r="D1114" s="20">
        <v>0.13918</v>
      </c>
      <c r="E1114" s="20">
        <v>3.5280000000000001E-4</v>
      </c>
      <c r="F1114" s="20">
        <v>3.1E-2</v>
      </c>
      <c r="G1114" s="20">
        <v>7.7000000000000001E-5</v>
      </c>
    </row>
    <row r="1115" spans="1:7" hidden="1" x14ac:dyDescent="0.35">
      <c r="A1115" s="20" t="s">
        <v>408</v>
      </c>
      <c r="B1115" s="21" t="s">
        <v>639</v>
      </c>
      <c r="C1115" s="20">
        <v>2046</v>
      </c>
      <c r="D1115" s="20">
        <v>0.13918</v>
      </c>
      <c r="E1115" s="20">
        <v>3.5280000000000001E-4</v>
      </c>
      <c r="F1115" s="20">
        <v>3.1E-2</v>
      </c>
      <c r="G1115" s="20">
        <v>7.7000000000000001E-5</v>
      </c>
    </row>
    <row r="1116" spans="1:7" hidden="1" x14ac:dyDescent="0.35">
      <c r="A1116" s="20" t="s">
        <v>408</v>
      </c>
      <c r="B1116" s="21" t="s">
        <v>639</v>
      </c>
      <c r="C1116" s="20">
        <v>2045</v>
      </c>
      <c r="D1116" s="20">
        <v>0.13918</v>
      </c>
      <c r="E1116" s="20">
        <v>3.5280000000000001E-4</v>
      </c>
      <c r="F1116" s="20">
        <v>3.1E-2</v>
      </c>
      <c r="G1116" s="20">
        <v>7.7000000000000001E-5</v>
      </c>
    </row>
    <row r="1117" spans="1:7" hidden="1" x14ac:dyDescent="0.35">
      <c r="A1117" s="20" t="s">
        <v>408</v>
      </c>
      <c r="B1117" s="21" t="s">
        <v>639</v>
      </c>
      <c r="C1117" s="20">
        <v>2044</v>
      </c>
      <c r="D1117" s="20">
        <v>0.13918</v>
      </c>
      <c r="E1117" s="20">
        <v>3.5280000000000001E-4</v>
      </c>
      <c r="F1117" s="20">
        <v>3.1E-2</v>
      </c>
      <c r="G1117" s="20">
        <v>7.7000000000000001E-5</v>
      </c>
    </row>
    <row r="1118" spans="1:7" hidden="1" x14ac:dyDescent="0.35">
      <c r="A1118" s="20" t="s">
        <v>408</v>
      </c>
      <c r="B1118" s="21" t="s">
        <v>639</v>
      </c>
      <c r="C1118" s="20">
        <v>2043</v>
      </c>
      <c r="D1118" s="20">
        <v>0.13918</v>
      </c>
      <c r="E1118" s="20">
        <v>3.5280000000000001E-4</v>
      </c>
      <c r="F1118" s="20">
        <v>3.1E-2</v>
      </c>
      <c r="G1118" s="20">
        <v>7.7000000000000001E-5</v>
      </c>
    </row>
    <row r="1119" spans="1:7" hidden="1" x14ac:dyDescent="0.35">
      <c r="A1119" s="20" t="s">
        <v>408</v>
      </c>
      <c r="B1119" s="21" t="s">
        <v>639</v>
      </c>
      <c r="C1119" s="20">
        <v>2042</v>
      </c>
      <c r="D1119" s="20">
        <v>0.13918</v>
      </c>
      <c r="E1119" s="20">
        <v>3.5280000000000001E-4</v>
      </c>
      <c r="F1119" s="20">
        <v>3.1E-2</v>
      </c>
      <c r="G1119" s="20">
        <v>7.7000000000000001E-5</v>
      </c>
    </row>
    <row r="1120" spans="1:7" hidden="1" x14ac:dyDescent="0.35">
      <c r="A1120" s="20" t="s">
        <v>408</v>
      </c>
      <c r="B1120" s="21" t="s">
        <v>639</v>
      </c>
      <c r="C1120" s="20">
        <v>2041</v>
      </c>
      <c r="D1120" s="20">
        <v>0.13918</v>
      </c>
      <c r="E1120" s="20">
        <v>3.5280000000000001E-4</v>
      </c>
      <c r="F1120" s="20">
        <v>3.1E-2</v>
      </c>
      <c r="G1120" s="20">
        <v>7.7000000000000001E-5</v>
      </c>
    </row>
    <row r="1121" spans="1:7" hidden="1" x14ac:dyDescent="0.35">
      <c r="A1121" s="20" t="s">
        <v>408</v>
      </c>
      <c r="B1121" s="21" t="s">
        <v>639</v>
      </c>
      <c r="C1121" s="20">
        <v>2040</v>
      </c>
      <c r="D1121" s="20">
        <v>0.13918</v>
      </c>
      <c r="E1121" s="20">
        <v>3.5280000000000001E-4</v>
      </c>
      <c r="F1121" s="20">
        <v>3.1E-2</v>
      </c>
      <c r="G1121" s="20">
        <v>7.7000000000000001E-5</v>
      </c>
    </row>
    <row r="1122" spans="1:7" hidden="1" x14ac:dyDescent="0.35">
      <c r="A1122" s="20" t="s">
        <v>408</v>
      </c>
      <c r="B1122" s="21" t="s">
        <v>639</v>
      </c>
      <c r="C1122" s="20">
        <v>2039</v>
      </c>
      <c r="D1122" s="20">
        <v>0.13918</v>
      </c>
      <c r="E1122" s="20">
        <v>3.5280000000000001E-4</v>
      </c>
      <c r="F1122" s="20">
        <v>3.1E-2</v>
      </c>
      <c r="G1122" s="20">
        <v>7.7000000000000001E-5</v>
      </c>
    </row>
    <row r="1123" spans="1:7" hidden="1" x14ac:dyDescent="0.35">
      <c r="A1123" s="20" t="s">
        <v>408</v>
      </c>
      <c r="B1123" s="21" t="s">
        <v>639</v>
      </c>
      <c r="C1123" s="20">
        <v>2038</v>
      </c>
      <c r="D1123" s="20">
        <v>0.13918</v>
      </c>
      <c r="E1123" s="20">
        <v>3.5280000000000001E-4</v>
      </c>
      <c r="F1123" s="20">
        <v>3.1E-2</v>
      </c>
      <c r="G1123" s="20">
        <v>7.7000000000000001E-5</v>
      </c>
    </row>
    <row r="1124" spans="1:7" hidden="1" x14ac:dyDescent="0.35">
      <c r="A1124" s="20" t="s">
        <v>408</v>
      </c>
      <c r="B1124" s="21" t="s">
        <v>639</v>
      </c>
      <c r="C1124" s="20">
        <v>2037</v>
      </c>
      <c r="D1124" s="20">
        <v>0.13918</v>
      </c>
      <c r="E1124" s="20">
        <v>3.5280000000000001E-4</v>
      </c>
      <c r="F1124" s="20">
        <v>3.1E-2</v>
      </c>
      <c r="G1124" s="20">
        <v>7.7000000000000001E-5</v>
      </c>
    </row>
    <row r="1125" spans="1:7" hidden="1" x14ac:dyDescent="0.35">
      <c r="A1125" s="20" t="s">
        <v>408</v>
      </c>
      <c r="B1125" s="21" t="s">
        <v>639</v>
      </c>
      <c r="C1125" s="20">
        <v>2036</v>
      </c>
      <c r="D1125" s="20">
        <v>0.13918</v>
      </c>
      <c r="E1125" s="20">
        <v>3.5280000000000001E-4</v>
      </c>
      <c r="F1125" s="20">
        <v>3.1E-2</v>
      </c>
      <c r="G1125" s="20">
        <v>7.7000000000000001E-5</v>
      </c>
    </row>
    <row r="1126" spans="1:7" hidden="1" x14ac:dyDescent="0.35">
      <c r="A1126" s="20" t="s">
        <v>408</v>
      </c>
      <c r="B1126" s="21" t="s">
        <v>639</v>
      </c>
      <c r="C1126" s="20">
        <v>2035</v>
      </c>
      <c r="D1126" s="20">
        <v>0.13918</v>
      </c>
      <c r="E1126" s="20">
        <v>3.5280000000000001E-4</v>
      </c>
      <c r="F1126" s="20">
        <v>3.1E-2</v>
      </c>
      <c r="G1126" s="20">
        <v>7.7000000000000001E-5</v>
      </c>
    </row>
    <row r="1127" spans="1:7" hidden="1" x14ac:dyDescent="0.35">
      <c r="A1127" s="20" t="s">
        <v>408</v>
      </c>
      <c r="B1127" s="21" t="s">
        <v>639</v>
      </c>
      <c r="C1127" s="20">
        <v>2034</v>
      </c>
      <c r="D1127" s="20">
        <v>0.13918</v>
      </c>
      <c r="E1127" s="20">
        <v>3.5280000000000001E-4</v>
      </c>
      <c r="F1127" s="20">
        <v>3.1E-2</v>
      </c>
      <c r="G1127" s="20">
        <v>7.7000000000000001E-5</v>
      </c>
    </row>
    <row r="1128" spans="1:7" hidden="1" x14ac:dyDescent="0.35">
      <c r="A1128" s="20" t="s">
        <v>408</v>
      </c>
      <c r="B1128" s="21" t="s">
        <v>639</v>
      </c>
      <c r="C1128" s="20">
        <v>2033</v>
      </c>
      <c r="D1128" s="20">
        <v>0.13918</v>
      </c>
      <c r="E1128" s="20">
        <v>3.5280000000000001E-4</v>
      </c>
      <c r="F1128" s="20">
        <v>3.1E-2</v>
      </c>
      <c r="G1128" s="20">
        <v>7.7000000000000001E-5</v>
      </c>
    </row>
    <row r="1129" spans="1:7" hidden="1" x14ac:dyDescent="0.35">
      <c r="A1129" s="20" t="s">
        <v>408</v>
      </c>
      <c r="B1129" s="21" t="s">
        <v>639</v>
      </c>
      <c r="C1129" s="20">
        <v>2032</v>
      </c>
      <c r="D1129" s="20">
        <v>0.13918</v>
      </c>
      <c r="E1129" s="20">
        <v>3.5280000000000001E-4</v>
      </c>
      <c r="F1129" s="20">
        <v>3.1E-2</v>
      </c>
      <c r="G1129" s="20">
        <v>7.7000000000000001E-5</v>
      </c>
    </row>
    <row r="1130" spans="1:7" hidden="1" x14ac:dyDescent="0.35">
      <c r="A1130" s="20" t="s">
        <v>408</v>
      </c>
      <c r="B1130" s="21" t="s">
        <v>639</v>
      </c>
      <c r="C1130" s="20">
        <v>2031</v>
      </c>
      <c r="D1130" s="20">
        <v>0.13918</v>
      </c>
      <c r="E1130" s="20">
        <v>3.5280000000000001E-4</v>
      </c>
      <c r="F1130" s="20">
        <v>3.1E-2</v>
      </c>
      <c r="G1130" s="20">
        <v>7.7000000000000001E-5</v>
      </c>
    </row>
    <row r="1131" spans="1:7" hidden="1" x14ac:dyDescent="0.35">
      <c r="A1131" s="20" t="s">
        <v>408</v>
      </c>
      <c r="B1131" s="21" t="s">
        <v>639</v>
      </c>
      <c r="C1131" s="20">
        <v>2030</v>
      </c>
      <c r="D1131" s="20">
        <v>0.13918</v>
      </c>
      <c r="E1131" s="20">
        <v>3.5280000000000001E-4</v>
      </c>
      <c r="F1131" s="20">
        <v>3.1E-2</v>
      </c>
      <c r="G1131" s="20">
        <v>7.7000000000000001E-5</v>
      </c>
    </row>
    <row r="1132" spans="1:7" hidden="1" x14ac:dyDescent="0.35">
      <c r="A1132" s="20" t="s">
        <v>408</v>
      </c>
      <c r="B1132" s="21" t="s">
        <v>639</v>
      </c>
      <c r="C1132" s="20">
        <v>2029</v>
      </c>
      <c r="D1132" s="20">
        <v>0.13918</v>
      </c>
      <c r="E1132" s="20">
        <v>3.5280000000000001E-4</v>
      </c>
      <c r="F1132" s="20">
        <v>3.1E-2</v>
      </c>
      <c r="G1132" s="20">
        <v>7.7000000000000001E-5</v>
      </c>
    </row>
    <row r="1133" spans="1:7" hidden="1" x14ac:dyDescent="0.35">
      <c r="A1133" s="20" t="s">
        <v>408</v>
      </c>
      <c r="B1133" s="21" t="s">
        <v>639</v>
      </c>
      <c r="C1133" s="20">
        <v>2028</v>
      </c>
      <c r="D1133" s="20">
        <v>0.13918</v>
      </c>
      <c r="E1133" s="20">
        <v>3.5280000000000001E-4</v>
      </c>
      <c r="F1133" s="20">
        <v>3.1E-2</v>
      </c>
      <c r="G1133" s="20">
        <v>7.7000000000000001E-5</v>
      </c>
    </row>
    <row r="1134" spans="1:7" hidden="1" x14ac:dyDescent="0.35">
      <c r="A1134" s="20" t="s">
        <v>408</v>
      </c>
      <c r="B1134" s="21" t="s">
        <v>639</v>
      </c>
      <c r="C1134" s="20">
        <v>2027</v>
      </c>
      <c r="D1134" s="20">
        <v>0.13918</v>
      </c>
      <c r="E1134" s="20">
        <v>3.5280000000000001E-4</v>
      </c>
      <c r="F1134" s="20">
        <v>3.1E-2</v>
      </c>
      <c r="G1134" s="20">
        <v>7.7000000000000001E-5</v>
      </c>
    </row>
    <row r="1135" spans="1:7" hidden="1" x14ac:dyDescent="0.35">
      <c r="A1135" s="20" t="s">
        <v>408</v>
      </c>
      <c r="B1135" s="21" t="s">
        <v>639</v>
      </c>
      <c r="C1135" s="20">
        <v>2026</v>
      </c>
      <c r="D1135" s="20">
        <v>0.13918</v>
      </c>
      <c r="E1135" s="20">
        <v>3.5280000000000001E-4</v>
      </c>
      <c r="F1135" s="20">
        <v>3.1E-2</v>
      </c>
      <c r="G1135" s="20">
        <v>7.7000000000000001E-5</v>
      </c>
    </row>
    <row r="1136" spans="1:7" hidden="1" x14ac:dyDescent="0.35">
      <c r="A1136" s="20" t="s">
        <v>408</v>
      </c>
      <c r="B1136" s="21" t="s">
        <v>639</v>
      </c>
      <c r="C1136" s="20">
        <v>2025</v>
      </c>
      <c r="D1136" s="20">
        <v>0.13918</v>
      </c>
      <c r="E1136" s="20">
        <v>3.5280000000000001E-4</v>
      </c>
      <c r="F1136" s="20">
        <v>3.1E-2</v>
      </c>
      <c r="G1136" s="20">
        <v>7.7000000000000001E-5</v>
      </c>
    </row>
    <row r="1137" spans="1:7" hidden="1" x14ac:dyDescent="0.35">
      <c r="A1137" s="20" t="s">
        <v>408</v>
      </c>
      <c r="B1137" s="21" t="s">
        <v>639</v>
      </c>
      <c r="C1137" s="20">
        <v>2024</v>
      </c>
      <c r="D1137" s="20">
        <v>0.13918</v>
      </c>
      <c r="E1137" s="20">
        <v>3.5280000000000001E-4</v>
      </c>
      <c r="F1137" s="20">
        <v>3.1E-2</v>
      </c>
      <c r="G1137" s="20">
        <v>7.7000000000000001E-5</v>
      </c>
    </row>
    <row r="1138" spans="1:7" x14ac:dyDescent="0.35">
      <c r="A1138" s="20" t="s">
        <v>408</v>
      </c>
      <c r="B1138" s="21" t="s">
        <v>639</v>
      </c>
      <c r="C1138" s="20">
        <v>2023</v>
      </c>
      <c r="D1138" s="20">
        <v>0.13918</v>
      </c>
      <c r="E1138" s="20">
        <v>3.5280000000000001E-4</v>
      </c>
      <c r="F1138" s="20">
        <v>3.1E-2</v>
      </c>
      <c r="G1138" s="20">
        <v>7.7000000000000001E-5</v>
      </c>
    </row>
    <row r="1139" spans="1:7" hidden="1" x14ac:dyDescent="0.35">
      <c r="A1139" s="20" t="s">
        <v>408</v>
      </c>
      <c r="B1139" s="21" t="s">
        <v>639</v>
      </c>
      <c r="C1139" s="20">
        <v>2022</v>
      </c>
      <c r="D1139" s="20">
        <v>0.13918</v>
      </c>
      <c r="E1139" s="20">
        <v>3.5280000000000001E-4</v>
      </c>
      <c r="F1139" s="20">
        <v>3.1E-2</v>
      </c>
      <c r="G1139" s="20">
        <v>7.7000000000000001E-5</v>
      </c>
    </row>
    <row r="1140" spans="1:7" hidden="1" x14ac:dyDescent="0.35">
      <c r="A1140" s="20" t="s">
        <v>408</v>
      </c>
      <c r="B1140" s="21" t="s">
        <v>639</v>
      </c>
      <c r="C1140" s="20">
        <v>2021</v>
      </c>
      <c r="D1140" s="20">
        <v>0.13918</v>
      </c>
      <c r="E1140" s="20">
        <v>3.5280000000000001E-4</v>
      </c>
      <c r="F1140" s="20">
        <v>3.1E-2</v>
      </c>
      <c r="G1140" s="20">
        <v>7.7000000000000001E-5</v>
      </c>
    </row>
    <row r="1141" spans="1:7" hidden="1" x14ac:dyDescent="0.35">
      <c r="A1141" s="20" t="s">
        <v>408</v>
      </c>
      <c r="B1141" s="21" t="s">
        <v>639</v>
      </c>
      <c r="C1141" s="20">
        <v>2020</v>
      </c>
      <c r="D1141" s="20">
        <v>0.13918</v>
      </c>
      <c r="E1141" s="20">
        <v>3.5280000000000001E-4</v>
      </c>
      <c r="F1141" s="20">
        <v>3.1E-2</v>
      </c>
      <c r="G1141" s="20">
        <v>7.7000000000000001E-5</v>
      </c>
    </row>
    <row r="1142" spans="1:7" hidden="1" x14ac:dyDescent="0.35">
      <c r="A1142" s="20" t="s">
        <v>408</v>
      </c>
      <c r="B1142" s="21" t="s">
        <v>639</v>
      </c>
      <c r="C1142" s="20">
        <v>2019</v>
      </c>
      <c r="D1142" s="20">
        <v>0.13918</v>
      </c>
      <c r="E1142" s="20">
        <v>3.5280000000000001E-4</v>
      </c>
      <c r="F1142" s="20">
        <v>3.1E-2</v>
      </c>
      <c r="G1142" s="20">
        <v>7.7000000000000001E-5</v>
      </c>
    </row>
    <row r="1143" spans="1:7" hidden="1" x14ac:dyDescent="0.35">
      <c r="A1143" s="20" t="s">
        <v>408</v>
      </c>
      <c r="B1143" s="21" t="s">
        <v>639</v>
      </c>
      <c r="C1143" s="20">
        <v>2018</v>
      </c>
      <c r="D1143" s="20">
        <v>0.13918</v>
      </c>
      <c r="E1143" s="20">
        <v>3.5280000000000001E-4</v>
      </c>
      <c r="F1143" s="20">
        <v>3.1E-2</v>
      </c>
      <c r="G1143" s="20">
        <v>7.7000000000000001E-5</v>
      </c>
    </row>
    <row r="1144" spans="1:7" hidden="1" x14ac:dyDescent="0.35">
      <c r="A1144" s="20" t="s">
        <v>408</v>
      </c>
      <c r="B1144" s="21" t="s">
        <v>639</v>
      </c>
      <c r="C1144" s="20">
        <v>2017</v>
      </c>
      <c r="D1144" s="20">
        <v>0.13918</v>
      </c>
      <c r="E1144" s="20">
        <v>3.5280000000000001E-4</v>
      </c>
      <c r="F1144" s="20">
        <v>3.1E-2</v>
      </c>
      <c r="G1144" s="20">
        <v>7.7000000000000001E-5</v>
      </c>
    </row>
    <row r="1145" spans="1:7" hidden="1" x14ac:dyDescent="0.35">
      <c r="A1145" s="20" t="s">
        <v>408</v>
      </c>
      <c r="B1145" s="21" t="s">
        <v>639</v>
      </c>
      <c r="C1145" s="20">
        <v>2016</v>
      </c>
      <c r="D1145" s="20">
        <v>0.13918</v>
      </c>
      <c r="E1145" s="20">
        <v>3.5280000000000001E-4</v>
      </c>
      <c r="F1145" s="20">
        <v>3.1E-2</v>
      </c>
      <c r="G1145" s="20">
        <v>7.7000000000000001E-5</v>
      </c>
    </row>
    <row r="1146" spans="1:7" hidden="1" x14ac:dyDescent="0.35">
      <c r="A1146" s="20" t="s">
        <v>408</v>
      </c>
      <c r="B1146" s="21" t="s">
        <v>639</v>
      </c>
      <c r="C1146" s="20">
        <v>2015</v>
      </c>
      <c r="D1146" s="20">
        <v>0.13918</v>
      </c>
      <c r="E1146" s="20">
        <v>3.5280000000000001E-4</v>
      </c>
      <c r="F1146" s="20">
        <v>3.1E-2</v>
      </c>
      <c r="G1146" s="20">
        <v>7.7000000000000001E-5</v>
      </c>
    </row>
    <row r="1147" spans="1:7" hidden="1" x14ac:dyDescent="0.35">
      <c r="A1147" s="20" t="s">
        <v>408</v>
      </c>
      <c r="B1147" s="21" t="s">
        <v>639</v>
      </c>
      <c r="C1147" s="20">
        <v>2014</v>
      </c>
      <c r="D1147" s="20">
        <v>1.603</v>
      </c>
      <c r="E1147" s="20">
        <v>3.0000000000000001E-3</v>
      </c>
      <c r="F1147" s="20">
        <v>6.2E-2</v>
      </c>
      <c r="G1147" s="20">
        <v>1.2999999999999999E-4</v>
      </c>
    </row>
    <row r="1148" spans="1:7" hidden="1" x14ac:dyDescent="0.35">
      <c r="A1148" s="20" t="s">
        <v>408</v>
      </c>
      <c r="B1148" s="21" t="s">
        <v>639</v>
      </c>
      <c r="C1148" s="20">
        <v>2013</v>
      </c>
      <c r="D1148" s="20">
        <v>1.603</v>
      </c>
      <c r="E1148" s="20">
        <v>3.0000000000000001E-3</v>
      </c>
      <c r="F1148" s="20">
        <v>6.2E-2</v>
      </c>
      <c r="G1148" s="20">
        <v>1.2999999999999999E-4</v>
      </c>
    </row>
    <row r="1149" spans="1:7" hidden="1" x14ac:dyDescent="0.35">
      <c r="A1149" s="20" t="s">
        <v>408</v>
      </c>
      <c r="B1149" s="21" t="s">
        <v>639</v>
      </c>
      <c r="C1149" s="20">
        <v>2012</v>
      </c>
      <c r="D1149" s="20">
        <v>1.603</v>
      </c>
      <c r="E1149" s="20">
        <v>3.0000000000000001E-3</v>
      </c>
      <c r="F1149" s="20">
        <v>6.2E-2</v>
      </c>
      <c r="G1149" s="20">
        <v>1.2999999999999999E-4</v>
      </c>
    </row>
    <row r="1150" spans="1:7" hidden="1" x14ac:dyDescent="0.35">
      <c r="A1150" s="20" t="s">
        <v>408</v>
      </c>
      <c r="B1150" s="21" t="s">
        <v>639</v>
      </c>
      <c r="C1150" s="20">
        <v>2010</v>
      </c>
      <c r="D1150" s="20">
        <v>3.2949999999999999</v>
      </c>
      <c r="E1150" s="20">
        <v>2.1949999999999999E-3</v>
      </c>
      <c r="F1150" s="20">
        <v>2.0979999999999999</v>
      </c>
      <c r="G1150" s="20">
        <v>1.4120000000000001E-3</v>
      </c>
    </row>
    <row r="1151" spans="1:7" hidden="1" x14ac:dyDescent="0.35">
      <c r="A1151" s="20" t="s">
        <v>408</v>
      </c>
      <c r="B1151" s="21" t="s">
        <v>639</v>
      </c>
      <c r="C1151" s="20">
        <v>2009</v>
      </c>
      <c r="D1151" s="20">
        <v>3.2949999999999999</v>
      </c>
      <c r="E1151" s="20">
        <v>2.1949999999999999E-3</v>
      </c>
      <c r="F1151" s="20">
        <v>2.0979999999999999</v>
      </c>
      <c r="G1151" s="20">
        <v>1.4120000000000001E-3</v>
      </c>
    </row>
    <row r="1152" spans="1:7" hidden="1" x14ac:dyDescent="0.35">
      <c r="A1152" s="20" t="s">
        <v>408</v>
      </c>
      <c r="B1152" s="21" t="s">
        <v>639</v>
      </c>
      <c r="C1152" s="20">
        <v>2008</v>
      </c>
      <c r="D1152" s="20">
        <v>3.2949999999999999</v>
      </c>
      <c r="E1152" s="20">
        <v>2.1949999999999999E-3</v>
      </c>
      <c r="F1152" s="20">
        <v>2.0979999999999999</v>
      </c>
      <c r="G1152" s="20">
        <v>1.4120000000000001E-3</v>
      </c>
    </row>
    <row r="1153" spans="1:7" hidden="1" x14ac:dyDescent="0.35">
      <c r="A1153" s="20" t="s">
        <v>408</v>
      </c>
      <c r="B1153" s="21" t="s">
        <v>639</v>
      </c>
      <c r="C1153" s="20">
        <v>2007</v>
      </c>
      <c r="D1153" s="20">
        <v>3.2949999999999999</v>
      </c>
      <c r="E1153" s="20">
        <v>2.1949999999999999E-3</v>
      </c>
      <c r="F1153" s="20">
        <v>2.0979999999999999</v>
      </c>
      <c r="G1153" s="20">
        <v>1.4120000000000001E-3</v>
      </c>
    </row>
    <row r="1154" spans="1:7" hidden="1" x14ac:dyDescent="0.35">
      <c r="A1154" s="20" t="s">
        <v>408</v>
      </c>
      <c r="B1154" s="21" t="s">
        <v>639</v>
      </c>
      <c r="C1154" s="20">
        <v>2006</v>
      </c>
      <c r="D1154" s="20">
        <v>3.2949999999999999</v>
      </c>
      <c r="E1154" s="20">
        <v>2.1949999999999999E-3</v>
      </c>
      <c r="F1154" s="20">
        <v>2.0979999999999999</v>
      </c>
      <c r="G1154" s="20">
        <v>1.4120000000000001E-3</v>
      </c>
    </row>
    <row r="1155" spans="1:7" hidden="1" x14ac:dyDescent="0.35">
      <c r="A1155" s="20" t="s">
        <v>408</v>
      </c>
      <c r="B1155" s="21" t="s">
        <v>639</v>
      </c>
      <c r="C1155" s="20">
        <v>2005</v>
      </c>
      <c r="D1155" s="20">
        <v>3.2949999999999999</v>
      </c>
      <c r="E1155" s="20">
        <v>2.1949999999999999E-3</v>
      </c>
      <c r="F1155" s="20">
        <v>2.0979999999999999</v>
      </c>
      <c r="G1155" s="20">
        <v>1.4120000000000001E-3</v>
      </c>
    </row>
    <row r="1156" spans="1:7" hidden="1" x14ac:dyDescent="0.35">
      <c r="A1156" s="20" t="s">
        <v>408</v>
      </c>
      <c r="B1156" s="21" t="s">
        <v>639</v>
      </c>
      <c r="C1156" s="20">
        <v>2004</v>
      </c>
      <c r="D1156" s="20">
        <v>3.2949999999999999</v>
      </c>
      <c r="E1156" s="20">
        <v>2.1949999999999999E-3</v>
      </c>
      <c r="F1156" s="20">
        <v>2.0979999999999999</v>
      </c>
      <c r="G1156" s="20">
        <v>1.4120000000000001E-3</v>
      </c>
    </row>
    <row r="1157" spans="1:7" hidden="1" x14ac:dyDescent="0.35">
      <c r="A1157" s="20" t="s">
        <v>408</v>
      </c>
      <c r="B1157" s="21" t="s">
        <v>639</v>
      </c>
      <c r="C1157" s="20">
        <v>2003</v>
      </c>
      <c r="D1157" s="20">
        <v>3.2949999999999999</v>
      </c>
      <c r="E1157" s="20">
        <v>2.1949999999999999E-3</v>
      </c>
      <c r="F1157" s="20">
        <v>2.0979999999999999</v>
      </c>
      <c r="G1157" s="20">
        <v>1.4120000000000001E-3</v>
      </c>
    </row>
    <row r="1158" spans="1:7" hidden="1" x14ac:dyDescent="0.35">
      <c r="A1158" s="20" t="s">
        <v>408</v>
      </c>
      <c r="B1158" s="21" t="s">
        <v>639</v>
      </c>
      <c r="C1158" s="20">
        <v>2002</v>
      </c>
      <c r="D1158" s="20">
        <v>3.2949999999999999</v>
      </c>
      <c r="E1158" s="20">
        <v>2.1949999999999999E-3</v>
      </c>
      <c r="F1158" s="20">
        <v>2.0979999999999999</v>
      </c>
      <c r="G1158" s="20">
        <v>1.4120000000000001E-3</v>
      </c>
    </row>
    <row r="1159" spans="1:7" hidden="1" x14ac:dyDescent="0.35">
      <c r="A1159" s="20" t="s">
        <v>408</v>
      </c>
      <c r="B1159" s="21" t="s">
        <v>639</v>
      </c>
      <c r="C1159" s="20">
        <v>2001</v>
      </c>
      <c r="D1159" s="20">
        <v>1.38</v>
      </c>
      <c r="E1159" s="20">
        <v>1.5100000000000001E-4</v>
      </c>
      <c r="F1159" s="20">
        <v>13</v>
      </c>
      <c r="G1159" s="20">
        <v>6.6199999999999996E-5</v>
      </c>
    </row>
    <row r="1160" spans="1:7" hidden="1" x14ac:dyDescent="0.35">
      <c r="A1160" s="20" t="s">
        <v>408</v>
      </c>
      <c r="B1160" s="21" t="s">
        <v>639</v>
      </c>
      <c r="C1160" s="20">
        <v>2000</v>
      </c>
      <c r="D1160" s="20">
        <v>1.38</v>
      </c>
      <c r="E1160" s="20">
        <v>1.5100000000000001E-4</v>
      </c>
      <c r="F1160" s="20">
        <v>13</v>
      </c>
      <c r="G1160" s="20">
        <v>6.6199999999999996E-5</v>
      </c>
    </row>
    <row r="1161" spans="1:7" hidden="1" x14ac:dyDescent="0.35">
      <c r="A1161" s="20" t="s">
        <v>408</v>
      </c>
      <c r="B1161" s="21" t="s">
        <v>639</v>
      </c>
      <c r="C1161" s="20">
        <v>1999</v>
      </c>
      <c r="D1161" s="20">
        <v>1.38</v>
      </c>
      <c r="E1161" s="20">
        <v>1.5100000000000001E-4</v>
      </c>
      <c r="F1161" s="20">
        <v>13</v>
      </c>
      <c r="G1161" s="20">
        <v>6.6199999999999996E-5</v>
      </c>
    </row>
    <row r="1162" spans="1:7" hidden="1" x14ac:dyDescent="0.35">
      <c r="A1162" s="20" t="s">
        <v>408</v>
      </c>
      <c r="B1162" s="21" t="s">
        <v>639</v>
      </c>
      <c r="C1162" s="20">
        <v>1998</v>
      </c>
      <c r="D1162" s="20">
        <v>1.38</v>
      </c>
      <c r="E1162" s="20">
        <v>1.5100000000000001E-4</v>
      </c>
      <c r="F1162" s="20">
        <v>13</v>
      </c>
      <c r="G1162" s="20">
        <v>6.6199999999999996E-5</v>
      </c>
    </row>
    <row r="1163" spans="1:7" hidden="1" x14ac:dyDescent="0.35">
      <c r="A1163" s="20" t="s">
        <v>408</v>
      </c>
      <c r="B1163" s="21" t="s">
        <v>639</v>
      </c>
      <c r="C1163" s="20">
        <v>1997</v>
      </c>
      <c r="D1163" s="20">
        <v>1.38</v>
      </c>
      <c r="E1163" s="20">
        <v>1.5100000000000001E-4</v>
      </c>
      <c r="F1163" s="20">
        <v>13</v>
      </c>
      <c r="G1163" s="20">
        <v>6.6199999999999996E-5</v>
      </c>
    </row>
    <row r="1164" spans="1:7" hidden="1" x14ac:dyDescent="0.35">
      <c r="A1164" s="20" t="s">
        <v>408</v>
      </c>
      <c r="B1164" s="21" t="s">
        <v>639</v>
      </c>
      <c r="C1164" s="20">
        <v>1996</v>
      </c>
      <c r="D1164" s="20">
        <v>1.38</v>
      </c>
      <c r="E1164" s="20">
        <v>1.5100000000000001E-4</v>
      </c>
      <c r="F1164" s="20">
        <v>13</v>
      </c>
      <c r="G1164" s="20">
        <v>6.6199999999999996E-5</v>
      </c>
    </row>
    <row r="1165" spans="1:7" hidden="1" x14ac:dyDescent="0.35">
      <c r="A1165" s="20" t="s">
        <v>408</v>
      </c>
      <c r="B1165" s="21" t="s">
        <v>639</v>
      </c>
      <c r="C1165" s="20">
        <v>1995</v>
      </c>
      <c r="D1165" s="20">
        <v>1.38</v>
      </c>
      <c r="E1165" s="20">
        <v>1.5100000000000001E-4</v>
      </c>
      <c r="F1165" s="20">
        <v>13</v>
      </c>
      <c r="G1165" s="20">
        <v>6.6199999999999996E-5</v>
      </c>
    </row>
    <row r="1166" spans="1:7" hidden="1" x14ac:dyDescent="0.35">
      <c r="A1166" s="20" t="s">
        <v>408</v>
      </c>
      <c r="B1166" s="21" t="s">
        <v>639</v>
      </c>
      <c r="C1166" s="20">
        <v>1994</v>
      </c>
      <c r="D1166" s="20">
        <v>1.38</v>
      </c>
      <c r="E1166" s="20">
        <v>1.5100000000000001E-4</v>
      </c>
      <c r="F1166" s="20">
        <v>13</v>
      </c>
      <c r="G1166" s="20">
        <v>6.6199999999999996E-5</v>
      </c>
    </row>
    <row r="1167" spans="1:7" hidden="1" x14ac:dyDescent="0.35">
      <c r="A1167" s="20" t="s">
        <v>408</v>
      </c>
      <c r="B1167" s="21" t="s">
        <v>639</v>
      </c>
      <c r="C1167" s="20">
        <v>1993</v>
      </c>
      <c r="D1167" s="20">
        <v>1.38</v>
      </c>
      <c r="E1167" s="20">
        <v>1.5100000000000001E-4</v>
      </c>
      <c r="F1167" s="20">
        <v>13</v>
      </c>
      <c r="G1167" s="20">
        <v>6.6199999999999996E-5</v>
      </c>
    </row>
    <row r="1168" spans="1:7" hidden="1" x14ac:dyDescent="0.35">
      <c r="A1168" s="20" t="s">
        <v>408</v>
      </c>
      <c r="B1168" s="21" t="s">
        <v>639</v>
      </c>
      <c r="C1168" s="20">
        <v>1992</v>
      </c>
      <c r="D1168" s="20">
        <v>1.38</v>
      </c>
      <c r="E1168" s="20">
        <v>1.5100000000000001E-4</v>
      </c>
      <c r="F1168" s="20">
        <v>13</v>
      </c>
      <c r="G1168" s="20">
        <v>6.6199999999999996E-5</v>
      </c>
    </row>
    <row r="1169" spans="1:7" hidden="1" x14ac:dyDescent="0.35">
      <c r="A1169" s="20" t="s">
        <v>408</v>
      </c>
      <c r="B1169" s="21" t="s">
        <v>639</v>
      </c>
      <c r="C1169" s="20">
        <v>1991</v>
      </c>
      <c r="D1169" s="20">
        <v>1.38</v>
      </c>
      <c r="E1169" s="20">
        <v>1.5100000000000001E-4</v>
      </c>
      <c r="F1169" s="20">
        <v>13</v>
      </c>
      <c r="G1169" s="20">
        <v>6.6199999999999996E-5</v>
      </c>
    </row>
    <row r="1170" spans="1:7" hidden="1" x14ac:dyDescent="0.35">
      <c r="A1170" s="20" t="s">
        <v>408</v>
      </c>
      <c r="B1170" s="21" t="s">
        <v>639</v>
      </c>
      <c r="C1170" s="20">
        <v>1990</v>
      </c>
      <c r="D1170" s="20">
        <v>1.38</v>
      </c>
      <c r="E1170" s="20">
        <v>1.5100000000000001E-4</v>
      </c>
      <c r="F1170" s="20">
        <v>13</v>
      </c>
      <c r="G1170" s="20">
        <v>6.6199999999999996E-5</v>
      </c>
    </row>
    <row r="1171" spans="1:7" hidden="1" x14ac:dyDescent="0.35">
      <c r="A1171" s="20" t="s">
        <v>408</v>
      </c>
      <c r="B1171" s="21" t="s">
        <v>639</v>
      </c>
      <c r="C1171" s="20">
        <v>1989</v>
      </c>
      <c r="D1171" s="20">
        <v>1.38</v>
      </c>
      <c r="E1171" s="20">
        <v>1.5100000000000001E-4</v>
      </c>
      <c r="F1171" s="20">
        <v>13</v>
      </c>
      <c r="G1171" s="20">
        <v>6.6199999999999996E-5</v>
      </c>
    </row>
    <row r="1172" spans="1:7" hidden="1" x14ac:dyDescent="0.35">
      <c r="A1172" s="20" t="s">
        <v>408</v>
      </c>
      <c r="B1172" s="21" t="s">
        <v>639</v>
      </c>
      <c r="C1172" s="20">
        <v>1988</v>
      </c>
      <c r="D1172" s="20">
        <v>1.38</v>
      </c>
      <c r="E1172" s="20">
        <v>1.5100000000000001E-4</v>
      </c>
      <c r="F1172" s="20">
        <v>13</v>
      </c>
      <c r="G1172" s="20">
        <v>6.6199999999999996E-5</v>
      </c>
    </row>
    <row r="1173" spans="1:7" hidden="1" x14ac:dyDescent="0.35">
      <c r="A1173" s="20" t="s">
        <v>408</v>
      </c>
      <c r="B1173" s="21" t="s">
        <v>639</v>
      </c>
      <c r="C1173" s="20">
        <v>1987</v>
      </c>
      <c r="D1173" s="20">
        <v>1.38</v>
      </c>
      <c r="E1173" s="20">
        <v>1.5100000000000001E-4</v>
      </c>
      <c r="F1173" s="20">
        <v>13</v>
      </c>
      <c r="G1173" s="20">
        <v>6.6199999999999996E-5</v>
      </c>
    </row>
    <row r="1174" spans="1:7" hidden="1" x14ac:dyDescent="0.35">
      <c r="A1174" s="20" t="s">
        <v>408</v>
      </c>
      <c r="B1174" s="21" t="s">
        <v>639</v>
      </c>
      <c r="C1174" s="20">
        <v>1986</v>
      </c>
      <c r="D1174" s="20">
        <v>1.38</v>
      </c>
      <c r="E1174" s="20">
        <v>1.5100000000000001E-4</v>
      </c>
      <c r="F1174" s="20">
        <v>13</v>
      </c>
      <c r="G1174" s="20">
        <v>6.6199999999999996E-5</v>
      </c>
    </row>
    <row r="1175" spans="1:7" hidden="1" x14ac:dyDescent="0.35">
      <c r="A1175" s="20" t="s">
        <v>408</v>
      </c>
      <c r="B1175" s="21" t="s">
        <v>639</v>
      </c>
      <c r="C1175" s="20">
        <v>1985</v>
      </c>
      <c r="D1175" s="20">
        <v>1.38</v>
      </c>
      <c r="E1175" s="20">
        <v>1.5100000000000001E-4</v>
      </c>
      <c r="F1175" s="20">
        <v>13</v>
      </c>
      <c r="G1175" s="20">
        <v>6.6199999999999996E-5</v>
      </c>
    </row>
    <row r="1176" spans="1:7" hidden="1" x14ac:dyDescent="0.35">
      <c r="A1176" s="20" t="s">
        <v>408</v>
      </c>
      <c r="B1176" s="21" t="s">
        <v>639</v>
      </c>
      <c r="C1176" s="20">
        <v>1984</v>
      </c>
      <c r="D1176" s="20">
        <v>1.38</v>
      </c>
      <c r="E1176" s="20">
        <v>1.5100000000000001E-4</v>
      </c>
      <c r="F1176" s="20">
        <v>13</v>
      </c>
      <c r="G1176" s="20">
        <v>6.6199999999999996E-5</v>
      </c>
    </row>
    <row r="1177" spans="1:7" hidden="1" x14ac:dyDescent="0.35">
      <c r="A1177" s="20" t="s">
        <v>408</v>
      </c>
      <c r="B1177" s="21" t="s">
        <v>639</v>
      </c>
      <c r="C1177" s="20">
        <v>1983</v>
      </c>
      <c r="D1177" s="20">
        <v>1.38</v>
      </c>
      <c r="E1177" s="20">
        <v>1.5100000000000001E-4</v>
      </c>
      <c r="F1177" s="20">
        <v>13</v>
      </c>
      <c r="G1177" s="20">
        <v>6.6199999999999996E-5</v>
      </c>
    </row>
    <row r="1178" spans="1:7" hidden="1" x14ac:dyDescent="0.35">
      <c r="A1178" s="20" t="s">
        <v>408</v>
      </c>
      <c r="B1178" s="21" t="s">
        <v>639</v>
      </c>
      <c r="C1178" s="20">
        <v>1982</v>
      </c>
      <c r="D1178" s="20">
        <v>1.38</v>
      </c>
      <c r="E1178" s="20">
        <v>1.5100000000000001E-4</v>
      </c>
      <c r="F1178" s="20">
        <v>13</v>
      </c>
      <c r="G1178" s="20">
        <v>6.6199999999999996E-5</v>
      </c>
    </row>
    <row r="1179" spans="1:7" hidden="1" x14ac:dyDescent="0.35">
      <c r="A1179" s="20" t="s">
        <v>408</v>
      </c>
      <c r="B1179" s="21" t="s">
        <v>639</v>
      </c>
      <c r="C1179" s="20">
        <v>1981</v>
      </c>
      <c r="D1179" s="20">
        <v>1.38</v>
      </c>
      <c r="E1179" s="20">
        <v>1.5100000000000001E-4</v>
      </c>
      <c r="F1179" s="20">
        <v>13</v>
      </c>
      <c r="G1179" s="20">
        <v>6.6199999999999996E-5</v>
      </c>
    </row>
    <row r="1180" spans="1:7" hidden="1" x14ac:dyDescent="0.35">
      <c r="A1180" s="20" t="s">
        <v>408</v>
      </c>
      <c r="B1180" s="21" t="s">
        <v>639</v>
      </c>
      <c r="C1180" s="20">
        <v>1980</v>
      </c>
      <c r="D1180" s="20">
        <v>1.38</v>
      </c>
      <c r="E1180" s="20">
        <v>1.5100000000000001E-4</v>
      </c>
      <c r="F1180" s="20">
        <v>13</v>
      </c>
      <c r="G1180" s="20">
        <v>6.6199999999999996E-5</v>
      </c>
    </row>
    <row r="1181" spans="1:7" hidden="1" x14ac:dyDescent="0.35">
      <c r="A1181" s="20" t="s">
        <v>408</v>
      </c>
      <c r="B1181" s="21" t="s">
        <v>639</v>
      </c>
      <c r="C1181" s="20">
        <v>1979</v>
      </c>
      <c r="D1181" s="20">
        <v>1.38</v>
      </c>
      <c r="E1181" s="20">
        <v>1.5100000000000001E-4</v>
      </c>
      <c r="F1181" s="20">
        <v>13</v>
      </c>
      <c r="G1181" s="20">
        <v>6.6199999999999996E-5</v>
      </c>
    </row>
    <row r="1182" spans="1:7" hidden="1" x14ac:dyDescent="0.35">
      <c r="A1182" s="20" t="s">
        <v>408</v>
      </c>
      <c r="B1182" s="21" t="s">
        <v>639</v>
      </c>
      <c r="C1182" s="20">
        <v>1978</v>
      </c>
      <c r="D1182" s="20">
        <v>1.38</v>
      </c>
      <c r="E1182" s="20">
        <v>1.5100000000000001E-4</v>
      </c>
      <c r="F1182" s="20">
        <v>13</v>
      </c>
      <c r="G1182" s="20">
        <v>6.6199999999999996E-5</v>
      </c>
    </row>
    <row r="1183" spans="1:7" hidden="1" x14ac:dyDescent="0.35">
      <c r="A1183" s="20" t="s">
        <v>408</v>
      </c>
      <c r="B1183" s="21" t="s">
        <v>639</v>
      </c>
      <c r="C1183" s="20">
        <v>1977</v>
      </c>
      <c r="D1183" s="20">
        <v>1.38</v>
      </c>
      <c r="E1183" s="20">
        <v>1.5100000000000001E-4</v>
      </c>
      <c r="F1183" s="20">
        <v>13</v>
      </c>
      <c r="G1183" s="20">
        <v>6.6199999999999996E-5</v>
      </c>
    </row>
    <row r="1184" spans="1:7" hidden="1" x14ac:dyDescent="0.35">
      <c r="A1184" s="20" t="s">
        <v>408</v>
      </c>
      <c r="B1184" s="21" t="s">
        <v>639</v>
      </c>
      <c r="C1184" s="20">
        <v>1976</v>
      </c>
      <c r="D1184" s="20">
        <v>1.38</v>
      </c>
      <c r="E1184" s="20">
        <v>1.5100000000000001E-4</v>
      </c>
      <c r="F1184" s="20">
        <v>13</v>
      </c>
      <c r="G1184" s="20">
        <v>6.6199999999999996E-5</v>
      </c>
    </row>
    <row r="1185" spans="1:7" hidden="1" x14ac:dyDescent="0.35">
      <c r="A1185" s="20" t="s">
        <v>408</v>
      </c>
      <c r="B1185" s="21" t="s">
        <v>639</v>
      </c>
      <c r="C1185" s="20">
        <v>1975</v>
      </c>
      <c r="D1185" s="20">
        <v>1.38</v>
      </c>
      <c r="E1185" s="20">
        <v>1.5100000000000001E-4</v>
      </c>
      <c r="F1185" s="20">
        <v>13</v>
      </c>
      <c r="G1185" s="20">
        <v>6.6199999999999996E-5</v>
      </c>
    </row>
    <row r="1186" spans="1:7" hidden="1" x14ac:dyDescent="0.35">
      <c r="A1186" s="20" t="s">
        <v>408</v>
      </c>
      <c r="B1186" s="21" t="s">
        <v>639</v>
      </c>
      <c r="C1186" s="20">
        <v>1974</v>
      </c>
      <c r="D1186" s="20">
        <v>1.38</v>
      </c>
      <c r="E1186" s="20">
        <v>1.5100000000000001E-4</v>
      </c>
      <c r="F1186" s="20">
        <v>13</v>
      </c>
      <c r="G1186" s="20">
        <v>6.6199999999999996E-5</v>
      </c>
    </row>
    <row r="1187" spans="1:7" hidden="1" x14ac:dyDescent="0.35">
      <c r="A1187" s="20" t="s">
        <v>408</v>
      </c>
      <c r="B1187" s="21" t="s">
        <v>639</v>
      </c>
      <c r="C1187" s="20">
        <v>1973</v>
      </c>
      <c r="D1187" s="20">
        <v>1.38</v>
      </c>
      <c r="E1187" s="20">
        <v>1.5100000000000001E-4</v>
      </c>
      <c r="F1187" s="20">
        <v>13</v>
      </c>
      <c r="G1187" s="20">
        <v>6.6199999999999996E-5</v>
      </c>
    </row>
    <row r="1188" spans="1:7" hidden="1" x14ac:dyDescent="0.35">
      <c r="A1188" s="20" t="s">
        <v>408</v>
      </c>
      <c r="B1188" s="21" t="s">
        <v>639</v>
      </c>
      <c r="C1188" s="20">
        <v>1972</v>
      </c>
      <c r="D1188" s="20">
        <v>1.38</v>
      </c>
      <c r="E1188" s="20">
        <v>1.5100000000000001E-4</v>
      </c>
      <c r="F1188" s="20">
        <v>13</v>
      </c>
      <c r="G1188" s="20">
        <v>6.6199999999999996E-5</v>
      </c>
    </row>
    <row r="1189" spans="1:7" hidden="1" x14ac:dyDescent="0.35">
      <c r="A1189" s="20" t="s">
        <v>408</v>
      </c>
      <c r="B1189" s="21" t="s">
        <v>639</v>
      </c>
      <c r="C1189" s="20">
        <v>1971</v>
      </c>
      <c r="D1189" s="20">
        <v>1.38</v>
      </c>
      <c r="E1189" s="20">
        <v>1.5100000000000001E-4</v>
      </c>
      <c r="F1189" s="20">
        <v>13</v>
      </c>
      <c r="G1189" s="20">
        <v>6.6199999999999996E-5</v>
      </c>
    </row>
    <row r="1190" spans="1:7" hidden="1" x14ac:dyDescent="0.35">
      <c r="A1190" s="20" t="s">
        <v>408</v>
      </c>
      <c r="B1190" s="21" t="s">
        <v>639</v>
      </c>
      <c r="C1190" s="20">
        <v>1970</v>
      </c>
      <c r="D1190" s="20">
        <v>1.38</v>
      </c>
      <c r="E1190" s="20">
        <v>1.5100000000000001E-4</v>
      </c>
      <c r="F1190" s="20">
        <v>13</v>
      </c>
      <c r="G1190" s="20">
        <v>6.6199999999999996E-5</v>
      </c>
    </row>
    <row r="1191" spans="1:7" hidden="1" x14ac:dyDescent="0.35">
      <c r="A1191" s="20" t="s">
        <v>408</v>
      </c>
      <c r="B1191" s="21" t="s">
        <v>639</v>
      </c>
      <c r="C1191" s="20">
        <v>1969</v>
      </c>
      <c r="D1191" s="20">
        <v>1.38</v>
      </c>
      <c r="E1191" s="20">
        <v>1.5100000000000001E-4</v>
      </c>
      <c r="F1191" s="20">
        <v>13</v>
      </c>
      <c r="G1191" s="20">
        <v>6.6199999999999996E-5</v>
      </c>
    </row>
    <row r="1192" spans="1:7" hidden="1" x14ac:dyDescent="0.35">
      <c r="A1192" s="20" t="s">
        <v>408</v>
      </c>
      <c r="B1192" s="21" t="s">
        <v>639</v>
      </c>
      <c r="C1192" s="20">
        <v>1968</v>
      </c>
      <c r="D1192" s="20">
        <v>1.38</v>
      </c>
      <c r="E1192" s="20">
        <v>1.5100000000000001E-4</v>
      </c>
      <c r="F1192" s="20">
        <v>13</v>
      </c>
      <c r="G1192" s="20">
        <v>6.6199999999999996E-5</v>
      </c>
    </row>
    <row r="1193" spans="1:7" hidden="1" x14ac:dyDescent="0.35">
      <c r="A1193" s="20" t="s">
        <v>408</v>
      </c>
      <c r="B1193" s="21" t="s">
        <v>639</v>
      </c>
      <c r="C1193" s="20">
        <v>1967</v>
      </c>
      <c r="D1193" s="20">
        <v>1.38</v>
      </c>
      <c r="E1193" s="20">
        <v>1.5100000000000001E-4</v>
      </c>
      <c r="F1193" s="20">
        <v>13</v>
      </c>
      <c r="G1193" s="20">
        <v>6.6199999999999996E-5</v>
      </c>
    </row>
    <row r="1194" spans="1:7" hidden="1" x14ac:dyDescent="0.35">
      <c r="A1194" s="20" t="s">
        <v>408</v>
      </c>
      <c r="B1194" s="21" t="s">
        <v>639</v>
      </c>
      <c r="C1194" s="20">
        <v>1966</v>
      </c>
      <c r="D1194" s="20">
        <v>1.38</v>
      </c>
      <c r="E1194" s="20">
        <v>1.5100000000000001E-4</v>
      </c>
      <c r="F1194" s="20">
        <v>13</v>
      </c>
      <c r="G1194" s="20">
        <v>6.6199999999999996E-5</v>
      </c>
    </row>
    <row r="1195" spans="1:7" hidden="1" x14ac:dyDescent="0.35">
      <c r="A1195" s="20" t="s">
        <v>408</v>
      </c>
      <c r="B1195" s="21" t="s">
        <v>639</v>
      </c>
      <c r="C1195" s="20">
        <v>1965</v>
      </c>
      <c r="D1195" s="20">
        <v>1.38</v>
      </c>
      <c r="E1195" s="20">
        <v>1.5100000000000001E-4</v>
      </c>
      <c r="F1195" s="20">
        <v>13</v>
      </c>
      <c r="G1195" s="20">
        <v>6.6199999999999996E-5</v>
      </c>
    </row>
    <row r="1196" spans="1:7" hidden="1" x14ac:dyDescent="0.35">
      <c r="A1196" s="20" t="s">
        <v>408</v>
      </c>
      <c r="B1196" s="21" t="s">
        <v>639</v>
      </c>
      <c r="C1196" s="20">
        <v>1964</v>
      </c>
      <c r="D1196" s="20">
        <v>1.38</v>
      </c>
      <c r="E1196" s="20">
        <v>1.5100000000000001E-4</v>
      </c>
      <c r="F1196" s="20">
        <v>13</v>
      </c>
      <c r="G1196" s="20">
        <v>6.6199999999999996E-5</v>
      </c>
    </row>
    <row r="1197" spans="1:7" hidden="1" x14ac:dyDescent="0.35">
      <c r="A1197" s="20" t="s">
        <v>408</v>
      </c>
      <c r="B1197" s="21" t="s">
        <v>639</v>
      </c>
      <c r="C1197" s="20">
        <v>1963</v>
      </c>
      <c r="D1197" s="20">
        <v>1.38</v>
      </c>
      <c r="E1197" s="20">
        <v>1.5100000000000001E-4</v>
      </c>
      <c r="F1197" s="20">
        <v>13</v>
      </c>
      <c r="G1197" s="20">
        <v>6.6199999999999996E-5</v>
      </c>
    </row>
    <row r="1198" spans="1:7" hidden="1" x14ac:dyDescent="0.35">
      <c r="A1198" s="20" t="s">
        <v>408</v>
      </c>
      <c r="B1198" s="21" t="s">
        <v>639</v>
      </c>
      <c r="C1198" s="20">
        <v>1962</v>
      </c>
      <c r="D1198" s="20">
        <v>1.38</v>
      </c>
      <c r="E1198" s="20">
        <v>1.5100000000000001E-4</v>
      </c>
      <c r="F1198" s="20">
        <v>13</v>
      </c>
      <c r="G1198" s="20">
        <v>6.6199999999999996E-5</v>
      </c>
    </row>
    <row r="1199" spans="1:7" hidden="1" x14ac:dyDescent="0.35">
      <c r="A1199" s="20" t="s">
        <v>408</v>
      </c>
      <c r="B1199" s="21" t="s">
        <v>639</v>
      </c>
      <c r="C1199" s="20">
        <v>1961</v>
      </c>
      <c r="D1199" s="20">
        <v>1.38</v>
      </c>
      <c r="E1199" s="20">
        <v>1.5100000000000001E-4</v>
      </c>
      <c r="F1199" s="20">
        <v>13</v>
      </c>
      <c r="G1199" s="20">
        <v>6.6199999999999996E-5</v>
      </c>
    </row>
    <row r="1200" spans="1:7" hidden="1" x14ac:dyDescent="0.35">
      <c r="A1200" s="20" t="s">
        <v>408</v>
      </c>
      <c r="B1200" s="21" t="s">
        <v>639</v>
      </c>
      <c r="C1200" s="20">
        <v>1960</v>
      </c>
      <c r="D1200" s="20">
        <v>1.38</v>
      </c>
      <c r="E1200" s="20">
        <v>1.5100000000000001E-4</v>
      </c>
      <c r="F1200" s="20">
        <v>13</v>
      </c>
      <c r="G1200" s="20">
        <v>6.6199999999999996E-5</v>
      </c>
    </row>
    <row r="1201" spans="1:7" hidden="1" x14ac:dyDescent="0.35">
      <c r="A1201" s="20" t="s">
        <v>408</v>
      </c>
      <c r="B1201" s="21" t="s">
        <v>639</v>
      </c>
      <c r="C1201" s="20">
        <v>1959</v>
      </c>
      <c r="D1201" s="20">
        <v>1.38</v>
      </c>
      <c r="E1201" s="20">
        <v>1.5100000000000001E-4</v>
      </c>
      <c r="F1201" s="20">
        <v>13</v>
      </c>
      <c r="G1201" s="20">
        <v>6.6199999999999996E-5</v>
      </c>
    </row>
    <row r="1202" spans="1:7" hidden="1" x14ac:dyDescent="0.35">
      <c r="A1202" s="20" t="s">
        <v>408</v>
      </c>
      <c r="B1202" s="21" t="s">
        <v>639</v>
      </c>
      <c r="C1202" s="20">
        <v>1958</v>
      </c>
      <c r="D1202" s="20">
        <v>1.38</v>
      </c>
      <c r="E1202" s="20">
        <v>1.5100000000000001E-4</v>
      </c>
      <c r="F1202" s="20">
        <v>13</v>
      </c>
      <c r="G1202" s="20">
        <v>6.6199999999999996E-5</v>
      </c>
    </row>
    <row r="1203" spans="1:7" hidden="1" x14ac:dyDescent="0.35">
      <c r="A1203" s="20" t="s">
        <v>408</v>
      </c>
      <c r="B1203" s="21" t="s">
        <v>639</v>
      </c>
      <c r="C1203" s="20">
        <v>1957</v>
      </c>
      <c r="D1203" s="20">
        <v>1.38</v>
      </c>
      <c r="E1203" s="20">
        <v>1.5100000000000001E-4</v>
      </c>
      <c r="F1203" s="20">
        <v>13</v>
      </c>
      <c r="G1203" s="20">
        <v>6.6199999999999996E-5</v>
      </c>
    </row>
    <row r="1204" spans="1:7" hidden="1" x14ac:dyDescent="0.35">
      <c r="A1204" s="20" t="s">
        <v>408</v>
      </c>
      <c r="B1204" s="21" t="s">
        <v>639</v>
      </c>
      <c r="C1204" s="20">
        <v>1956</v>
      </c>
      <c r="D1204" s="20">
        <v>1.38</v>
      </c>
      <c r="E1204" s="20">
        <v>1.5100000000000001E-4</v>
      </c>
      <c r="F1204" s="20">
        <v>13</v>
      </c>
      <c r="G1204" s="20">
        <v>6.6199999999999996E-5</v>
      </c>
    </row>
    <row r="1205" spans="1:7" hidden="1" x14ac:dyDescent="0.35">
      <c r="A1205" s="20" t="s">
        <v>408</v>
      </c>
      <c r="B1205" s="21" t="s">
        <v>639</v>
      </c>
      <c r="C1205" s="20">
        <v>1955</v>
      </c>
      <c r="D1205" s="20">
        <v>1.38</v>
      </c>
      <c r="E1205" s="20">
        <v>1.5100000000000001E-4</v>
      </c>
      <c r="F1205" s="20">
        <v>13</v>
      </c>
      <c r="G1205" s="20">
        <v>6.6199999999999996E-5</v>
      </c>
    </row>
    <row r="1206" spans="1:7" hidden="1" x14ac:dyDescent="0.35">
      <c r="A1206" s="20" t="s">
        <v>408</v>
      </c>
      <c r="B1206" s="21" t="s">
        <v>639</v>
      </c>
      <c r="C1206" s="20">
        <v>1954</v>
      </c>
      <c r="D1206" s="20">
        <v>1.38</v>
      </c>
      <c r="E1206" s="20">
        <v>1.5100000000000001E-4</v>
      </c>
      <c r="F1206" s="20">
        <v>13</v>
      </c>
      <c r="G1206" s="20">
        <v>6.6199999999999996E-5</v>
      </c>
    </row>
    <row r="1207" spans="1:7" hidden="1" x14ac:dyDescent="0.35">
      <c r="A1207" s="20" t="s">
        <v>408</v>
      </c>
      <c r="B1207" s="21" t="s">
        <v>639</v>
      </c>
      <c r="C1207" s="20">
        <v>1953</v>
      </c>
      <c r="D1207" s="20">
        <v>1.38</v>
      </c>
      <c r="E1207" s="20">
        <v>1.5100000000000001E-4</v>
      </c>
      <c r="F1207" s="20">
        <v>13</v>
      </c>
      <c r="G1207" s="20">
        <v>6.6199999999999996E-5</v>
      </c>
    </row>
    <row r="1208" spans="1:7" hidden="1" x14ac:dyDescent="0.35">
      <c r="A1208" s="20" t="s">
        <v>408</v>
      </c>
      <c r="B1208" s="21" t="s">
        <v>639</v>
      </c>
      <c r="C1208" s="20">
        <v>1952</v>
      </c>
      <c r="D1208" s="20">
        <v>1.38</v>
      </c>
      <c r="E1208" s="20">
        <v>1.5100000000000001E-4</v>
      </c>
      <c r="F1208" s="20">
        <v>13</v>
      </c>
      <c r="G1208" s="20">
        <v>6.6199999999999996E-5</v>
      </c>
    </row>
    <row r="1209" spans="1:7" hidden="1" x14ac:dyDescent="0.35">
      <c r="A1209" s="20" t="s">
        <v>408</v>
      </c>
      <c r="B1209" s="21" t="s">
        <v>639</v>
      </c>
      <c r="C1209" s="20">
        <v>1951</v>
      </c>
      <c r="D1209" s="20">
        <v>1.38</v>
      </c>
      <c r="E1209" s="20">
        <v>1.5100000000000001E-4</v>
      </c>
      <c r="F1209" s="20">
        <v>13</v>
      </c>
      <c r="G1209" s="20">
        <v>6.6199999999999996E-5</v>
      </c>
    </row>
    <row r="1210" spans="1:7" hidden="1" x14ac:dyDescent="0.35">
      <c r="A1210" s="20" t="s">
        <v>408</v>
      </c>
      <c r="B1210" s="21" t="s">
        <v>639</v>
      </c>
      <c r="C1210" s="20">
        <v>1950</v>
      </c>
      <c r="D1210" s="20">
        <v>1.38</v>
      </c>
      <c r="E1210" s="20">
        <v>1.5100000000000001E-4</v>
      </c>
      <c r="F1210" s="20">
        <v>13</v>
      </c>
      <c r="G1210" s="20">
        <v>6.6199999999999996E-5</v>
      </c>
    </row>
    <row r="1211" spans="1:7" hidden="1" x14ac:dyDescent="0.35">
      <c r="A1211" s="20" t="s">
        <v>408</v>
      </c>
      <c r="B1211" s="21" t="s">
        <v>639</v>
      </c>
      <c r="C1211" s="20">
        <v>1949</v>
      </c>
      <c r="D1211" s="20">
        <v>1.38</v>
      </c>
      <c r="E1211" s="20">
        <v>1.5100000000000001E-4</v>
      </c>
      <c r="F1211" s="20">
        <v>13</v>
      </c>
      <c r="G1211" s="20">
        <v>6.6199999999999996E-5</v>
      </c>
    </row>
    <row r="1212" spans="1:7" hidden="1" x14ac:dyDescent="0.35">
      <c r="A1212" s="20" t="s">
        <v>408</v>
      </c>
      <c r="B1212" s="21" t="s">
        <v>639</v>
      </c>
      <c r="C1212" s="20">
        <v>1948</v>
      </c>
      <c r="D1212" s="20">
        <v>1.38</v>
      </c>
      <c r="E1212" s="20">
        <v>1.5100000000000001E-4</v>
      </c>
      <c r="F1212" s="20">
        <v>13</v>
      </c>
      <c r="G1212" s="20">
        <v>6.6199999999999996E-5</v>
      </c>
    </row>
    <row r="1213" spans="1:7" hidden="1" x14ac:dyDescent="0.35">
      <c r="A1213" s="20" t="s">
        <v>408</v>
      </c>
      <c r="B1213" s="21" t="s">
        <v>639</v>
      </c>
      <c r="C1213" s="20">
        <v>1947</v>
      </c>
      <c r="D1213" s="20">
        <v>1.38</v>
      </c>
      <c r="E1213" s="20">
        <v>1.5100000000000001E-4</v>
      </c>
      <c r="F1213" s="20">
        <v>13</v>
      </c>
      <c r="G1213" s="20">
        <v>6.6199999999999996E-5</v>
      </c>
    </row>
    <row r="1214" spans="1:7" hidden="1" x14ac:dyDescent="0.35">
      <c r="A1214" s="20" t="s">
        <v>408</v>
      </c>
      <c r="B1214" s="21" t="s">
        <v>639</v>
      </c>
      <c r="C1214" s="20">
        <v>1946</v>
      </c>
      <c r="D1214" s="20">
        <v>1.38</v>
      </c>
      <c r="E1214" s="20">
        <v>1.5100000000000001E-4</v>
      </c>
      <c r="F1214" s="20">
        <v>13</v>
      </c>
      <c r="G1214" s="20">
        <v>6.6199999999999996E-5</v>
      </c>
    </row>
    <row r="1215" spans="1:7" hidden="1" x14ac:dyDescent="0.35">
      <c r="A1215" s="20" t="s">
        <v>408</v>
      </c>
      <c r="B1215" s="21" t="s">
        <v>639</v>
      </c>
      <c r="C1215" s="20">
        <v>1945</v>
      </c>
      <c r="D1215" s="20">
        <v>1.38</v>
      </c>
      <c r="E1215" s="20">
        <v>1.5100000000000001E-4</v>
      </c>
      <c r="F1215" s="20">
        <v>13</v>
      </c>
      <c r="G1215" s="20">
        <v>6.6199999999999996E-5</v>
      </c>
    </row>
    <row r="1216" spans="1:7" hidden="1" x14ac:dyDescent="0.35">
      <c r="A1216" s="20" t="s">
        <v>408</v>
      </c>
      <c r="B1216" s="21" t="s">
        <v>639</v>
      </c>
      <c r="C1216" s="20">
        <v>1944</v>
      </c>
      <c r="D1216" s="20">
        <v>1.38</v>
      </c>
      <c r="E1216" s="20">
        <v>1.5100000000000001E-4</v>
      </c>
      <c r="F1216" s="20">
        <v>13</v>
      </c>
      <c r="G1216" s="20">
        <v>6.6199999999999996E-5</v>
      </c>
    </row>
    <row r="1217" spans="1:7" hidden="1" x14ac:dyDescent="0.35">
      <c r="A1217" s="20" t="s">
        <v>408</v>
      </c>
      <c r="B1217" s="21" t="s">
        <v>639</v>
      </c>
      <c r="C1217" s="20">
        <v>1943</v>
      </c>
      <c r="D1217" s="20">
        <v>1.38</v>
      </c>
      <c r="E1217" s="20">
        <v>1.5100000000000001E-4</v>
      </c>
      <c r="F1217" s="20">
        <v>13</v>
      </c>
      <c r="G1217" s="20">
        <v>6.6199999999999996E-5</v>
      </c>
    </row>
    <row r="1218" spans="1:7" hidden="1" x14ac:dyDescent="0.35">
      <c r="A1218" s="20" t="s">
        <v>408</v>
      </c>
      <c r="B1218" s="21" t="s">
        <v>639</v>
      </c>
      <c r="C1218" s="20">
        <v>1942</v>
      </c>
      <c r="D1218" s="20">
        <v>1.38</v>
      </c>
      <c r="E1218" s="20">
        <v>1.5100000000000001E-4</v>
      </c>
      <c r="F1218" s="20">
        <v>13</v>
      </c>
      <c r="G1218" s="20">
        <v>6.6199999999999996E-5</v>
      </c>
    </row>
    <row r="1219" spans="1:7" hidden="1" x14ac:dyDescent="0.35">
      <c r="A1219" s="20" t="s">
        <v>408</v>
      </c>
      <c r="B1219" s="21" t="s">
        <v>639</v>
      </c>
      <c r="C1219" s="20">
        <v>1941</v>
      </c>
      <c r="D1219" s="20">
        <v>1.38</v>
      </c>
      <c r="E1219" s="20">
        <v>1.5100000000000001E-4</v>
      </c>
      <c r="F1219" s="20">
        <v>13</v>
      </c>
      <c r="G1219" s="20">
        <v>6.6199999999999996E-5</v>
      </c>
    </row>
    <row r="1220" spans="1:7" hidden="1" x14ac:dyDescent="0.35">
      <c r="A1220" s="20" t="s">
        <v>408</v>
      </c>
      <c r="B1220" s="21" t="s">
        <v>639</v>
      </c>
      <c r="C1220" s="20">
        <v>1940</v>
      </c>
      <c r="D1220" s="20">
        <v>1.38</v>
      </c>
      <c r="E1220" s="20">
        <v>1.5100000000000001E-4</v>
      </c>
      <c r="F1220" s="20">
        <v>13</v>
      </c>
      <c r="G1220" s="20">
        <v>6.6199999999999996E-5</v>
      </c>
    </row>
    <row r="1221" spans="1:7" hidden="1" x14ac:dyDescent="0.35">
      <c r="A1221" s="20" t="s">
        <v>408</v>
      </c>
      <c r="B1221" s="21" t="s">
        <v>639</v>
      </c>
      <c r="C1221" s="20">
        <v>1939</v>
      </c>
      <c r="D1221" s="20">
        <v>1.38</v>
      </c>
      <c r="E1221" s="20">
        <v>1.5100000000000001E-4</v>
      </c>
      <c r="F1221" s="20">
        <v>13</v>
      </c>
      <c r="G1221" s="20">
        <v>6.6199999999999996E-5</v>
      </c>
    </row>
    <row r="1222" spans="1:7" hidden="1" x14ac:dyDescent="0.35">
      <c r="A1222" s="20" t="s">
        <v>408</v>
      </c>
      <c r="B1222" s="21" t="s">
        <v>639</v>
      </c>
      <c r="C1222" s="20">
        <v>1938</v>
      </c>
      <c r="D1222" s="20">
        <v>1.38</v>
      </c>
      <c r="E1222" s="20">
        <v>1.5100000000000001E-4</v>
      </c>
      <c r="F1222" s="20">
        <v>13</v>
      </c>
      <c r="G1222" s="20">
        <v>6.6199999999999996E-5</v>
      </c>
    </row>
    <row r="1223" spans="1:7" hidden="1" x14ac:dyDescent="0.35">
      <c r="A1223" s="20" t="s">
        <v>408</v>
      </c>
      <c r="B1223" s="21" t="s">
        <v>639</v>
      </c>
      <c r="C1223" s="20">
        <v>1937</v>
      </c>
      <c r="D1223" s="20">
        <v>1.38</v>
      </c>
      <c r="E1223" s="20">
        <v>1.5100000000000001E-4</v>
      </c>
      <c r="F1223" s="20">
        <v>13</v>
      </c>
      <c r="G1223" s="20">
        <v>6.6199999999999996E-5</v>
      </c>
    </row>
    <row r="1224" spans="1:7" hidden="1" x14ac:dyDescent="0.35">
      <c r="A1224" s="20" t="s">
        <v>408</v>
      </c>
      <c r="B1224" s="21" t="s">
        <v>639</v>
      </c>
      <c r="C1224" s="20">
        <v>1936</v>
      </c>
      <c r="D1224" s="20">
        <v>1.38</v>
      </c>
      <c r="E1224" s="20">
        <v>1.5100000000000001E-4</v>
      </c>
      <c r="F1224" s="20">
        <v>13</v>
      </c>
      <c r="G1224" s="20">
        <v>6.6199999999999996E-5</v>
      </c>
    </row>
    <row r="1225" spans="1:7" hidden="1" x14ac:dyDescent="0.35">
      <c r="A1225" s="20" t="s">
        <v>408</v>
      </c>
      <c r="B1225" s="21" t="s">
        <v>639</v>
      </c>
      <c r="C1225" s="20">
        <v>1935</v>
      </c>
      <c r="D1225" s="20">
        <v>1.38</v>
      </c>
      <c r="E1225" s="20">
        <v>1.5100000000000001E-4</v>
      </c>
      <c r="F1225" s="20">
        <v>13</v>
      </c>
      <c r="G1225" s="20">
        <v>6.6199999999999996E-5</v>
      </c>
    </row>
    <row r="1226" spans="1:7" hidden="1" x14ac:dyDescent="0.35">
      <c r="A1226" s="20" t="s">
        <v>408</v>
      </c>
      <c r="B1226" s="21" t="s">
        <v>639</v>
      </c>
      <c r="C1226" s="20">
        <v>1934</v>
      </c>
      <c r="D1226" s="20">
        <v>1.38</v>
      </c>
      <c r="E1226" s="20">
        <v>1.5100000000000001E-4</v>
      </c>
      <c r="F1226" s="20">
        <v>13</v>
      </c>
      <c r="G1226" s="20">
        <v>6.6199999999999996E-5</v>
      </c>
    </row>
    <row r="1227" spans="1:7" hidden="1" x14ac:dyDescent="0.35">
      <c r="A1227" s="20" t="s">
        <v>408</v>
      </c>
      <c r="B1227" s="21" t="s">
        <v>639</v>
      </c>
      <c r="C1227" s="20">
        <v>1933</v>
      </c>
      <c r="D1227" s="20">
        <v>1.38</v>
      </c>
      <c r="E1227" s="20">
        <v>1.5100000000000001E-4</v>
      </c>
      <c r="F1227" s="20">
        <v>13</v>
      </c>
      <c r="G1227" s="20">
        <v>6.6199999999999996E-5</v>
      </c>
    </row>
    <row r="1228" spans="1:7" hidden="1" x14ac:dyDescent="0.35">
      <c r="A1228" s="20" t="s">
        <v>408</v>
      </c>
      <c r="B1228" s="21" t="s">
        <v>639</v>
      </c>
      <c r="C1228" s="20">
        <v>1932</v>
      </c>
      <c r="D1228" s="20">
        <v>1.38</v>
      </c>
      <c r="E1228" s="20">
        <v>1.5100000000000001E-4</v>
      </c>
      <c r="F1228" s="20">
        <v>13</v>
      </c>
      <c r="G1228" s="20">
        <v>6.6199999999999996E-5</v>
      </c>
    </row>
    <row r="1229" spans="1:7" hidden="1" x14ac:dyDescent="0.35">
      <c r="A1229" s="20" t="s">
        <v>408</v>
      </c>
      <c r="B1229" s="21" t="s">
        <v>639</v>
      </c>
      <c r="C1229" s="20">
        <v>1931</v>
      </c>
      <c r="D1229" s="20">
        <v>1.38</v>
      </c>
      <c r="E1229" s="20">
        <v>1.5100000000000001E-4</v>
      </c>
      <c r="F1229" s="20">
        <v>13</v>
      </c>
      <c r="G1229" s="20">
        <v>6.6199999999999996E-5</v>
      </c>
    </row>
    <row r="1230" spans="1:7" hidden="1" x14ac:dyDescent="0.35">
      <c r="A1230" s="20" t="s">
        <v>408</v>
      </c>
      <c r="B1230" s="21" t="s">
        <v>639</v>
      </c>
      <c r="C1230" s="20">
        <v>1930</v>
      </c>
      <c r="D1230" s="20">
        <v>1.38</v>
      </c>
      <c r="E1230" s="20">
        <v>1.5100000000000001E-4</v>
      </c>
      <c r="F1230" s="20">
        <v>13</v>
      </c>
      <c r="G1230" s="20">
        <v>6.6199999999999996E-5</v>
      </c>
    </row>
    <row r="1231" spans="1:7" hidden="1" x14ac:dyDescent="0.35">
      <c r="A1231" s="20" t="s">
        <v>408</v>
      </c>
      <c r="B1231" s="21" t="s">
        <v>639</v>
      </c>
      <c r="C1231" s="20">
        <v>1929</v>
      </c>
      <c r="D1231" s="20">
        <v>1.38</v>
      </c>
      <c r="E1231" s="20">
        <v>1.5100000000000001E-4</v>
      </c>
      <c r="F1231" s="20">
        <v>13</v>
      </c>
      <c r="G1231" s="20">
        <v>6.6199999999999996E-5</v>
      </c>
    </row>
    <row r="1232" spans="1:7" hidden="1" x14ac:dyDescent="0.35">
      <c r="A1232" s="20" t="s">
        <v>408</v>
      </c>
      <c r="B1232" s="21" t="s">
        <v>639</v>
      </c>
      <c r="C1232" s="20">
        <v>1928</v>
      </c>
      <c r="D1232" s="20">
        <v>1.38</v>
      </c>
      <c r="E1232" s="20">
        <v>1.5100000000000001E-4</v>
      </c>
      <c r="F1232" s="20">
        <v>13</v>
      </c>
      <c r="G1232" s="20">
        <v>6.6199999999999996E-5</v>
      </c>
    </row>
    <row r="1233" spans="1:7" hidden="1" x14ac:dyDescent="0.35">
      <c r="A1233" s="20" t="s">
        <v>408</v>
      </c>
      <c r="B1233" s="21" t="s">
        <v>640</v>
      </c>
      <c r="C1233" s="20">
        <v>2050</v>
      </c>
      <c r="D1233" s="20">
        <v>0.16600000000000001</v>
      </c>
      <c r="E1233" s="20">
        <v>6.1600000000000007E-5</v>
      </c>
      <c r="F1233" s="20">
        <v>4.2999999999999997E-2</v>
      </c>
      <c r="G1233" s="20">
        <v>1.66E-5</v>
      </c>
    </row>
    <row r="1234" spans="1:7" hidden="1" x14ac:dyDescent="0.35">
      <c r="A1234" s="20" t="s">
        <v>408</v>
      </c>
      <c r="B1234" s="21" t="s">
        <v>640</v>
      </c>
      <c r="C1234" s="20">
        <v>2049</v>
      </c>
      <c r="D1234" s="20">
        <v>0.16600000000000001</v>
      </c>
      <c r="E1234" s="20">
        <v>6.1600000000000007E-5</v>
      </c>
      <c r="F1234" s="20">
        <v>4.2999999999999997E-2</v>
      </c>
      <c r="G1234" s="20">
        <v>1.66E-5</v>
      </c>
    </row>
    <row r="1235" spans="1:7" hidden="1" x14ac:dyDescent="0.35">
      <c r="A1235" s="20" t="s">
        <v>408</v>
      </c>
      <c r="B1235" s="21" t="s">
        <v>640</v>
      </c>
      <c r="C1235" s="20">
        <v>2048</v>
      </c>
      <c r="D1235" s="20">
        <v>0.16600000000000001</v>
      </c>
      <c r="E1235" s="20">
        <v>6.1600000000000007E-5</v>
      </c>
      <c r="F1235" s="20">
        <v>4.2999999999999997E-2</v>
      </c>
      <c r="G1235" s="20">
        <v>1.66E-5</v>
      </c>
    </row>
    <row r="1236" spans="1:7" hidden="1" x14ac:dyDescent="0.35">
      <c r="A1236" s="20" t="s">
        <v>408</v>
      </c>
      <c r="B1236" s="21" t="s">
        <v>640</v>
      </c>
      <c r="C1236" s="20">
        <v>2047</v>
      </c>
      <c r="D1236" s="20">
        <v>0.16600000000000001</v>
      </c>
      <c r="E1236" s="20">
        <v>6.1600000000000007E-5</v>
      </c>
      <c r="F1236" s="20">
        <v>4.2999999999999997E-2</v>
      </c>
      <c r="G1236" s="20">
        <v>1.66E-5</v>
      </c>
    </row>
    <row r="1237" spans="1:7" hidden="1" x14ac:dyDescent="0.35">
      <c r="A1237" s="20" t="s">
        <v>408</v>
      </c>
      <c r="B1237" s="21" t="s">
        <v>640</v>
      </c>
      <c r="C1237" s="20">
        <v>2046</v>
      </c>
      <c r="D1237" s="20">
        <v>0.16600000000000001</v>
      </c>
      <c r="E1237" s="20">
        <v>6.1600000000000007E-5</v>
      </c>
      <c r="F1237" s="20">
        <v>4.2999999999999997E-2</v>
      </c>
      <c r="G1237" s="20">
        <v>1.66E-5</v>
      </c>
    </row>
    <row r="1238" spans="1:7" hidden="1" x14ac:dyDescent="0.35">
      <c r="A1238" s="20" t="s">
        <v>408</v>
      </c>
      <c r="B1238" s="21" t="s">
        <v>640</v>
      </c>
      <c r="C1238" s="20">
        <v>2045</v>
      </c>
      <c r="D1238" s="20">
        <v>0.16600000000000001</v>
      </c>
      <c r="E1238" s="20">
        <v>6.1600000000000007E-5</v>
      </c>
      <c r="F1238" s="20">
        <v>4.2999999999999997E-2</v>
      </c>
      <c r="G1238" s="20">
        <v>1.66E-5</v>
      </c>
    </row>
    <row r="1239" spans="1:7" hidden="1" x14ac:dyDescent="0.35">
      <c r="A1239" s="20" t="s">
        <v>408</v>
      </c>
      <c r="B1239" s="21" t="s">
        <v>640</v>
      </c>
      <c r="C1239" s="20">
        <v>2044</v>
      </c>
      <c r="D1239" s="20">
        <v>0.16600000000000001</v>
      </c>
      <c r="E1239" s="20">
        <v>6.1600000000000007E-5</v>
      </c>
      <c r="F1239" s="20">
        <v>4.2999999999999997E-2</v>
      </c>
      <c r="G1239" s="20">
        <v>1.66E-5</v>
      </c>
    </row>
    <row r="1240" spans="1:7" hidden="1" x14ac:dyDescent="0.35">
      <c r="A1240" s="20" t="s">
        <v>408</v>
      </c>
      <c r="B1240" s="21" t="s">
        <v>640</v>
      </c>
      <c r="C1240" s="20">
        <v>2043</v>
      </c>
      <c r="D1240" s="20">
        <v>0.16600000000000001</v>
      </c>
      <c r="E1240" s="20">
        <v>6.1600000000000007E-5</v>
      </c>
      <c r="F1240" s="20">
        <v>4.2999999999999997E-2</v>
      </c>
      <c r="G1240" s="20">
        <v>1.66E-5</v>
      </c>
    </row>
    <row r="1241" spans="1:7" hidden="1" x14ac:dyDescent="0.35">
      <c r="A1241" s="20" t="s">
        <v>408</v>
      </c>
      <c r="B1241" s="21" t="s">
        <v>640</v>
      </c>
      <c r="C1241" s="20">
        <v>2042</v>
      </c>
      <c r="D1241" s="20">
        <v>0.16600000000000001</v>
      </c>
      <c r="E1241" s="20">
        <v>6.1600000000000007E-5</v>
      </c>
      <c r="F1241" s="20">
        <v>4.2999999999999997E-2</v>
      </c>
      <c r="G1241" s="20">
        <v>1.66E-5</v>
      </c>
    </row>
    <row r="1242" spans="1:7" hidden="1" x14ac:dyDescent="0.35">
      <c r="A1242" s="20" t="s">
        <v>408</v>
      </c>
      <c r="B1242" s="21" t="s">
        <v>640</v>
      </c>
      <c r="C1242" s="20">
        <v>2041</v>
      </c>
      <c r="D1242" s="20">
        <v>0.16600000000000001</v>
      </c>
      <c r="E1242" s="20">
        <v>6.1600000000000007E-5</v>
      </c>
      <c r="F1242" s="20">
        <v>4.2999999999999997E-2</v>
      </c>
      <c r="G1242" s="20">
        <v>1.66E-5</v>
      </c>
    </row>
    <row r="1243" spans="1:7" hidden="1" x14ac:dyDescent="0.35">
      <c r="A1243" s="20" t="s">
        <v>408</v>
      </c>
      <c r="B1243" s="21" t="s">
        <v>640</v>
      </c>
      <c r="C1243" s="20">
        <v>2040</v>
      </c>
      <c r="D1243" s="20">
        <v>0.16600000000000001</v>
      </c>
      <c r="E1243" s="20">
        <v>6.1600000000000007E-5</v>
      </c>
      <c r="F1243" s="20">
        <v>4.2999999999999997E-2</v>
      </c>
      <c r="G1243" s="20">
        <v>1.66E-5</v>
      </c>
    </row>
    <row r="1244" spans="1:7" hidden="1" x14ac:dyDescent="0.35">
      <c r="A1244" s="20" t="s">
        <v>408</v>
      </c>
      <c r="B1244" s="21" t="s">
        <v>640</v>
      </c>
      <c r="C1244" s="20">
        <v>2039</v>
      </c>
      <c r="D1244" s="20">
        <v>0.16600000000000001</v>
      </c>
      <c r="E1244" s="20">
        <v>6.1600000000000007E-5</v>
      </c>
      <c r="F1244" s="20">
        <v>4.2999999999999997E-2</v>
      </c>
      <c r="G1244" s="20">
        <v>1.66E-5</v>
      </c>
    </row>
    <row r="1245" spans="1:7" hidden="1" x14ac:dyDescent="0.35">
      <c r="A1245" s="20" t="s">
        <v>408</v>
      </c>
      <c r="B1245" s="21" t="s">
        <v>640</v>
      </c>
      <c r="C1245" s="20">
        <v>2038</v>
      </c>
      <c r="D1245" s="20">
        <v>0.16600000000000001</v>
      </c>
      <c r="E1245" s="20">
        <v>6.1600000000000007E-5</v>
      </c>
      <c r="F1245" s="20">
        <v>4.2999999999999997E-2</v>
      </c>
      <c r="G1245" s="20">
        <v>1.66E-5</v>
      </c>
    </row>
    <row r="1246" spans="1:7" hidden="1" x14ac:dyDescent="0.35">
      <c r="A1246" s="20" t="s">
        <v>408</v>
      </c>
      <c r="B1246" s="21" t="s">
        <v>640</v>
      </c>
      <c r="C1246" s="20">
        <v>2037</v>
      </c>
      <c r="D1246" s="20">
        <v>0.16600000000000001</v>
      </c>
      <c r="E1246" s="20">
        <v>6.1600000000000007E-5</v>
      </c>
      <c r="F1246" s="20">
        <v>4.2999999999999997E-2</v>
      </c>
      <c r="G1246" s="20">
        <v>1.66E-5</v>
      </c>
    </row>
    <row r="1247" spans="1:7" hidden="1" x14ac:dyDescent="0.35">
      <c r="A1247" s="20" t="s">
        <v>408</v>
      </c>
      <c r="B1247" s="21" t="s">
        <v>640</v>
      </c>
      <c r="C1247" s="20">
        <v>2036</v>
      </c>
      <c r="D1247" s="20">
        <v>0.16600000000000001</v>
      </c>
      <c r="E1247" s="20">
        <v>6.1600000000000007E-5</v>
      </c>
      <c r="F1247" s="20">
        <v>4.2999999999999997E-2</v>
      </c>
      <c r="G1247" s="20">
        <v>1.66E-5</v>
      </c>
    </row>
    <row r="1248" spans="1:7" hidden="1" x14ac:dyDescent="0.35">
      <c r="A1248" s="20" t="s">
        <v>408</v>
      </c>
      <c r="B1248" s="21" t="s">
        <v>640</v>
      </c>
      <c r="C1248" s="20">
        <v>2035</v>
      </c>
      <c r="D1248" s="20">
        <v>0.16600000000000001</v>
      </c>
      <c r="E1248" s="20">
        <v>6.1600000000000007E-5</v>
      </c>
      <c r="F1248" s="20">
        <v>4.2999999999999997E-2</v>
      </c>
      <c r="G1248" s="20">
        <v>1.66E-5</v>
      </c>
    </row>
    <row r="1249" spans="1:7" hidden="1" x14ac:dyDescent="0.35">
      <c r="A1249" s="20" t="s">
        <v>408</v>
      </c>
      <c r="B1249" s="21" t="s">
        <v>640</v>
      </c>
      <c r="C1249" s="20">
        <v>2034</v>
      </c>
      <c r="D1249" s="20">
        <v>0.16600000000000001</v>
      </c>
      <c r="E1249" s="20">
        <v>6.1600000000000007E-5</v>
      </c>
      <c r="F1249" s="20">
        <v>4.2999999999999997E-2</v>
      </c>
      <c r="G1249" s="20">
        <v>1.66E-5</v>
      </c>
    </row>
    <row r="1250" spans="1:7" hidden="1" x14ac:dyDescent="0.35">
      <c r="A1250" s="20" t="s">
        <v>408</v>
      </c>
      <c r="B1250" s="21" t="s">
        <v>640</v>
      </c>
      <c r="C1250" s="20">
        <v>2033</v>
      </c>
      <c r="D1250" s="20">
        <v>0.16600000000000001</v>
      </c>
      <c r="E1250" s="20">
        <v>6.1600000000000007E-5</v>
      </c>
      <c r="F1250" s="20">
        <v>4.2999999999999997E-2</v>
      </c>
      <c r="G1250" s="20">
        <v>1.66E-5</v>
      </c>
    </row>
    <row r="1251" spans="1:7" hidden="1" x14ac:dyDescent="0.35">
      <c r="A1251" s="20" t="s">
        <v>408</v>
      </c>
      <c r="B1251" s="21" t="s">
        <v>640</v>
      </c>
      <c r="C1251" s="20">
        <v>2032</v>
      </c>
      <c r="D1251" s="20">
        <v>0.16600000000000001</v>
      </c>
      <c r="E1251" s="20">
        <v>6.1600000000000007E-5</v>
      </c>
      <c r="F1251" s="20">
        <v>4.2999999999999997E-2</v>
      </c>
      <c r="G1251" s="20">
        <v>1.66E-5</v>
      </c>
    </row>
    <row r="1252" spans="1:7" hidden="1" x14ac:dyDescent="0.35">
      <c r="A1252" s="20" t="s">
        <v>408</v>
      </c>
      <c r="B1252" s="21" t="s">
        <v>640</v>
      </c>
      <c r="C1252" s="20">
        <v>2031</v>
      </c>
      <c r="D1252" s="20">
        <v>0.16600000000000001</v>
      </c>
      <c r="E1252" s="20">
        <v>6.1600000000000007E-5</v>
      </c>
      <c r="F1252" s="20">
        <v>4.2999999999999997E-2</v>
      </c>
      <c r="G1252" s="20">
        <v>1.66E-5</v>
      </c>
    </row>
    <row r="1253" spans="1:7" hidden="1" x14ac:dyDescent="0.35">
      <c r="A1253" s="20" t="s">
        <v>408</v>
      </c>
      <c r="B1253" s="21" t="s">
        <v>640</v>
      </c>
      <c r="C1253" s="20">
        <v>2030</v>
      </c>
      <c r="D1253" s="20">
        <v>0.16600000000000001</v>
      </c>
      <c r="E1253" s="20">
        <v>6.1600000000000007E-5</v>
      </c>
      <c r="F1253" s="20">
        <v>4.2999999999999997E-2</v>
      </c>
      <c r="G1253" s="20">
        <v>1.66E-5</v>
      </c>
    </row>
    <row r="1254" spans="1:7" hidden="1" x14ac:dyDescent="0.35">
      <c r="A1254" s="20" t="s">
        <v>408</v>
      </c>
      <c r="B1254" s="21" t="s">
        <v>640</v>
      </c>
      <c r="C1254" s="20">
        <v>2029</v>
      </c>
      <c r="D1254" s="20">
        <v>0.16600000000000001</v>
      </c>
      <c r="E1254" s="20">
        <v>6.1600000000000007E-5</v>
      </c>
      <c r="F1254" s="20">
        <v>4.2999999999999997E-2</v>
      </c>
      <c r="G1254" s="20">
        <v>1.66E-5</v>
      </c>
    </row>
    <row r="1255" spans="1:7" hidden="1" x14ac:dyDescent="0.35">
      <c r="A1255" s="20" t="s">
        <v>408</v>
      </c>
      <c r="B1255" s="21" t="s">
        <v>640</v>
      </c>
      <c r="C1255" s="20">
        <v>2028</v>
      </c>
      <c r="D1255" s="20">
        <v>0.16600000000000001</v>
      </c>
      <c r="E1255" s="20">
        <v>6.1600000000000007E-5</v>
      </c>
      <c r="F1255" s="20">
        <v>4.2999999999999997E-2</v>
      </c>
      <c r="G1255" s="20">
        <v>1.66E-5</v>
      </c>
    </row>
    <row r="1256" spans="1:7" hidden="1" x14ac:dyDescent="0.35">
      <c r="A1256" s="20" t="s">
        <v>408</v>
      </c>
      <c r="B1256" s="21" t="s">
        <v>640</v>
      </c>
      <c r="C1256" s="20">
        <v>2027</v>
      </c>
      <c r="D1256" s="20">
        <v>0.16600000000000001</v>
      </c>
      <c r="E1256" s="20">
        <v>6.1600000000000007E-5</v>
      </c>
      <c r="F1256" s="20">
        <v>4.2999999999999997E-2</v>
      </c>
      <c r="G1256" s="20">
        <v>1.66E-5</v>
      </c>
    </row>
    <row r="1257" spans="1:7" hidden="1" x14ac:dyDescent="0.35">
      <c r="A1257" s="20" t="s">
        <v>408</v>
      </c>
      <c r="B1257" s="21" t="s">
        <v>640</v>
      </c>
      <c r="C1257" s="20">
        <v>2026</v>
      </c>
      <c r="D1257" s="20">
        <v>0.16600000000000001</v>
      </c>
      <c r="E1257" s="20">
        <v>6.1600000000000007E-5</v>
      </c>
      <c r="F1257" s="20">
        <v>4.2999999999999997E-2</v>
      </c>
      <c r="G1257" s="20">
        <v>1.66E-5</v>
      </c>
    </row>
    <row r="1258" spans="1:7" hidden="1" x14ac:dyDescent="0.35">
      <c r="A1258" s="20" t="s">
        <v>408</v>
      </c>
      <c r="B1258" s="21" t="s">
        <v>640</v>
      </c>
      <c r="C1258" s="20">
        <v>2025</v>
      </c>
      <c r="D1258" s="20">
        <v>0.16600000000000001</v>
      </c>
      <c r="E1258" s="20">
        <v>6.1600000000000007E-5</v>
      </c>
      <c r="F1258" s="20">
        <v>4.2999999999999997E-2</v>
      </c>
      <c r="G1258" s="20">
        <v>1.66E-5</v>
      </c>
    </row>
    <row r="1259" spans="1:7" hidden="1" x14ac:dyDescent="0.35">
      <c r="A1259" s="20" t="s">
        <v>408</v>
      </c>
      <c r="B1259" s="21" t="s">
        <v>640</v>
      </c>
      <c r="C1259" s="20">
        <v>2024</v>
      </c>
      <c r="D1259" s="20">
        <v>0.16600000000000001</v>
      </c>
      <c r="E1259" s="20">
        <v>6.1600000000000007E-5</v>
      </c>
      <c r="F1259" s="20">
        <v>4.2999999999999997E-2</v>
      </c>
      <c r="G1259" s="20">
        <v>1.66E-5</v>
      </c>
    </row>
    <row r="1260" spans="1:7" x14ac:dyDescent="0.35">
      <c r="A1260" s="20" t="s">
        <v>408</v>
      </c>
      <c r="B1260" s="21" t="s">
        <v>640</v>
      </c>
      <c r="C1260" s="20">
        <v>2023</v>
      </c>
      <c r="D1260" s="20">
        <v>0.16600000000000001</v>
      </c>
      <c r="E1260" s="20">
        <v>6.1600000000000007E-5</v>
      </c>
      <c r="F1260" s="20">
        <v>4.2999999999999997E-2</v>
      </c>
      <c r="G1260" s="20">
        <v>1.66E-5</v>
      </c>
    </row>
    <row r="1261" spans="1:7" hidden="1" x14ac:dyDescent="0.35">
      <c r="A1261" s="20" t="s">
        <v>408</v>
      </c>
      <c r="B1261" s="21" t="s">
        <v>640</v>
      </c>
      <c r="C1261" s="20">
        <v>2022</v>
      </c>
      <c r="D1261" s="20">
        <v>0.16600000000000001</v>
      </c>
      <c r="E1261" s="20">
        <v>6.1600000000000007E-5</v>
      </c>
      <c r="F1261" s="20">
        <v>4.2999999999999997E-2</v>
      </c>
      <c r="G1261" s="20">
        <v>1.66E-5</v>
      </c>
    </row>
    <row r="1262" spans="1:7" hidden="1" x14ac:dyDescent="0.35">
      <c r="A1262" s="20" t="s">
        <v>408</v>
      </c>
      <c r="B1262" s="21" t="s">
        <v>640</v>
      </c>
      <c r="C1262" s="20">
        <v>2021</v>
      </c>
      <c r="D1262" s="20">
        <v>0.16600000000000001</v>
      </c>
      <c r="E1262" s="20">
        <v>6.1600000000000007E-5</v>
      </c>
      <c r="F1262" s="20">
        <v>4.2999999999999997E-2</v>
      </c>
      <c r="G1262" s="20">
        <v>1.66E-5</v>
      </c>
    </row>
    <row r="1263" spans="1:7" hidden="1" x14ac:dyDescent="0.35">
      <c r="A1263" s="20" t="s">
        <v>408</v>
      </c>
      <c r="B1263" s="21" t="s">
        <v>640</v>
      </c>
      <c r="C1263" s="20">
        <v>2020</v>
      </c>
      <c r="D1263" s="20">
        <v>0.16600000000000001</v>
      </c>
      <c r="E1263" s="20">
        <v>6.1600000000000007E-5</v>
      </c>
      <c r="F1263" s="20">
        <v>4.2999999999999997E-2</v>
      </c>
      <c r="G1263" s="20">
        <v>1.66E-5</v>
      </c>
    </row>
    <row r="1264" spans="1:7" hidden="1" x14ac:dyDescent="0.35">
      <c r="A1264" s="20" t="s">
        <v>408</v>
      </c>
      <c r="B1264" s="21" t="s">
        <v>640</v>
      </c>
      <c r="C1264" s="20">
        <v>2019</v>
      </c>
      <c r="D1264" s="20">
        <v>0.16600000000000001</v>
      </c>
      <c r="E1264" s="20">
        <v>6.1600000000000007E-5</v>
      </c>
      <c r="F1264" s="20">
        <v>4.2999999999999997E-2</v>
      </c>
      <c r="G1264" s="20">
        <v>1.66E-5</v>
      </c>
    </row>
    <row r="1265" spans="1:7" hidden="1" x14ac:dyDescent="0.35">
      <c r="A1265" s="20" t="s">
        <v>408</v>
      </c>
      <c r="B1265" s="21" t="s">
        <v>640</v>
      </c>
      <c r="C1265" s="20">
        <v>2018</v>
      </c>
      <c r="D1265" s="20">
        <v>0.16600000000000001</v>
      </c>
      <c r="E1265" s="20">
        <v>6.1600000000000007E-5</v>
      </c>
      <c r="F1265" s="20">
        <v>4.2999999999999997E-2</v>
      </c>
      <c r="G1265" s="20">
        <v>1.66E-5</v>
      </c>
    </row>
    <row r="1266" spans="1:7" hidden="1" x14ac:dyDescent="0.35">
      <c r="A1266" s="20" t="s">
        <v>408</v>
      </c>
      <c r="B1266" s="21" t="s">
        <v>640</v>
      </c>
      <c r="C1266" s="20">
        <v>2017</v>
      </c>
      <c r="D1266" s="20">
        <v>0.16600000000000001</v>
      </c>
      <c r="E1266" s="20">
        <v>6.1600000000000007E-5</v>
      </c>
      <c r="F1266" s="20">
        <v>4.2999999999999997E-2</v>
      </c>
      <c r="G1266" s="20">
        <v>1.66E-5</v>
      </c>
    </row>
    <row r="1267" spans="1:7" hidden="1" x14ac:dyDescent="0.35">
      <c r="A1267" s="20" t="s">
        <v>408</v>
      </c>
      <c r="B1267" s="21" t="s">
        <v>640</v>
      </c>
      <c r="C1267" s="20">
        <v>2016</v>
      </c>
      <c r="D1267" s="20">
        <v>0.16600000000000001</v>
      </c>
      <c r="E1267" s="20">
        <v>6.1600000000000007E-5</v>
      </c>
      <c r="F1267" s="20">
        <v>4.2999999999999997E-2</v>
      </c>
      <c r="G1267" s="20">
        <v>1.66E-5</v>
      </c>
    </row>
    <row r="1268" spans="1:7" hidden="1" x14ac:dyDescent="0.35">
      <c r="A1268" s="20" t="s">
        <v>408</v>
      </c>
      <c r="B1268" s="21" t="s">
        <v>640</v>
      </c>
      <c r="C1268" s="20">
        <v>2015</v>
      </c>
      <c r="D1268" s="20">
        <v>0.16600000000000001</v>
      </c>
      <c r="E1268" s="20">
        <v>6.1600000000000007E-5</v>
      </c>
      <c r="F1268" s="20">
        <v>4.2999999999999997E-2</v>
      </c>
      <c r="G1268" s="20">
        <v>1.66E-5</v>
      </c>
    </row>
    <row r="1269" spans="1:7" hidden="1" x14ac:dyDescent="0.35">
      <c r="A1269" s="20" t="s">
        <v>408</v>
      </c>
      <c r="B1269" s="21" t="s">
        <v>640</v>
      </c>
      <c r="C1269" s="20">
        <v>2014</v>
      </c>
      <c r="D1269" s="20">
        <v>0.16600000000000001</v>
      </c>
      <c r="E1269" s="20">
        <v>6.1600000000000007E-5</v>
      </c>
      <c r="F1269" s="20">
        <v>4.2999999999999997E-2</v>
      </c>
      <c r="G1269" s="20">
        <v>1.66E-5</v>
      </c>
    </row>
    <row r="1270" spans="1:7" hidden="1" x14ac:dyDescent="0.35">
      <c r="A1270" s="20" t="s">
        <v>408</v>
      </c>
      <c r="B1270" s="21" t="s">
        <v>640</v>
      </c>
      <c r="C1270" s="20">
        <v>2013</v>
      </c>
      <c r="D1270" s="20">
        <v>0.16600000000000001</v>
      </c>
      <c r="E1270" s="20">
        <v>6.1600000000000007E-5</v>
      </c>
      <c r="F1270" s="20">
        <v>4.2999999999999997E-2</v>
      </c>
      <c r="G1270" s="20">
        <v>1.66E-5</v>
      </c>
    </row>
    <row r="1271" spans="1:7" hidden="1" x14ac:dyDescent="0.35">
      <c r="A1271" s="20" t="s">
        <v>408</v>
      </c>
      <c r="B1271" s="21" t="s">
        <v>640</v>
      </c>
      <c r="C1271" s="20">
        <v>2012</v>
      </c>
      <c r="D1271" s="20">
        <v>0.16600000000000001</v>
      </c>
      <c r="E1271" s="20">
        <v>6.1600000000000007E-5</v>
      </c>
      <c r="F1271" s="20">
        <v>4.2999999999999997E-2</v>
      </c>
      <c r="G1271" s="20">
        <v>1.66E-5</v>
      </c>
    </row>
    <row r="1272" spans="1:7" hidden="1" x14ac:dyDescent="0.35">
      <c r="A1272" s="20" t="s">
        <v>408</v>
      </c>
      <c r="B1272" s="21">
        <v>100</v>
      </c>
      <c r="C1272" s="20">
        <v>2011</v>
      </c>
      <c r="D1272" s="20">
        <v>0.106</v>
      </c>
      <c r="E1272" s="20">
        <v>5.2320000000000001E-5</v>
      </c>
      <c r="F1272" s="20">
        <v>6.9000000000000006E-2</v>
      </c>
      <c r="G1272" s="20">
        <v>3.2480000000000001E-5</v>
      </c>
    </row>
    <row r="1273" spans="1:7" hidden="1" x14ac:dyDescent="0.35">
      <c r="A1273" s="20" t="s">
        <v>408</v>
      </c>
      <c r="B1273" s="21" t="s">
        <v>640</v>
      </c>
      <c r="C1273" s="20">
        <v>2010</v>
      </c>
      <c r="D1273" s="20">
        <v>0.16600000000000001</v>
      </c>
      <c r="E1273" s="20">
        <v>6.1600000000000007E-5</v>
      </c>
      <c r="F1273" s="20">
        <v>4.2999999999999997E-2</v>
      </c>
      <c r="G1273" s="20">
        <v>1.66E-5</v>
      </c>
    </row>
    <row r="1274" spans="1:7" hidden="1" x14ac:dyDescent="0.35">
      <c r="A1274" s="20" t="s">
        <v>408</v>
      </c>
      <c r="B1274" s="21" t="s">
        <v>640</v>
      </c>
      <c r="C1274" s="20">
        <v>2009</v>
      </c>
      <c r="D1274" s="20">
        <v>0.126</v>
      </c>
      <c r="E1274" s="20">
        <v>1.628E-4</v>
      </c>
      <c r="F1274" s="20">
        <v>0.14299999999999999</v>
      </c>
      <c r="G1274" s="20">
        <v>1.8340000000000001E-4</v>
      </c>
    </row>
    <row r="1275" spans="1:7" hidden="1" x14ac:dyDescent="0.35">
      <c r="A1275" s="20" t="s">
        <v>408</v>
      </c>
      <c r="B1275" s="21" t="s">
        <v>640</v>
      </c>
      <c r="C1275" s="20">
        <v>2008</v>
      </c>
      <c r="D1275" s="20">
        <v>0.126</v>
      </c>
      <c r="E1275" s="20">
        <v>1.628E-4</v>
      </c>
      <c r="F1275" s="20">
        <v>0.14299999999999999</v>
      </c>
      <c r="G1275" s="20">
        <v>1.8340000000000001E-4</v>
      </c>
    </row>
    <row r="1276" spans="1:7" hidden="1" x14ac:dyDescent="0.35">
      <c r="A1276" s="20" t="s">
        <v>408</v>
      </c>
      <c r="B1276" s="21" t="s">
        <v>640</v>
      </c>
      <c r="C1276" s="20">
        <v>2007</v>
      </c>
      <c r="D1276" s="20">
        <v>0.126</v>
      </c>
      <c r="E1276" s="20">
        <v>1.628E-4</v>
      </c>
      <c r="F1276" s="20">
        <v>0.14299999999999999</v>
      </c>
      <c r="G1276" s="20">
        <v>1.8340000000000001E-4</v>
      </c>
    </row>
    <row r="1277" spans="1:7" hidden="1" x14ac:dyDescent="0.35">
      <c r="A1277" s="20" t="s">
        <v>408</v>
      </c>
      <c r="B1277" s="21" t="s">
        <v>640</v>
      </c>
      <c r="C1277" s="20">
        <v>2006</v>
      </c>
      <c r="D1277" s="20">
        <v>0.14000000000000001</v>
      </c>
      <c r="E1277" s="20">
        <v>2.0000000000000002E-5</v>
      </c>
      <c r="F1277" s="20">
        <v>1.95</v>
      </c>
      <c r="G1277" s="20">
        <v>2.4000000000000001E-4</v>
      </c>
    </row>
    <row r="1278" spans="1:7" hidden="1" x14ac:dyDescent="0.35">
      <c r="A1278" s="20" t="s">
        <v>408</v>
      </c>
      <c r="B1278" s="21" t="s">
        <v>640</v>
      </c>
      <c r="C1278" s="20">
        <v>2005</v>
      </c>
      <c r="D1278" s="20">
        <v>0.14000000000000001</v>
      </c>
      <c r="E1278" s="20">
        <v>2.0000000000000002E-5</v>
      </c>
      <c r="F1278" s="20">
        <v>1.95</v>
      </c>
      <c r="G1278" s="20">
        <v>2.4000000000000001E-4</v>
      </c>
    </row>
    <row r="1279" spans="1:7" hidden="1" x14ac:dyDescent="0.35">
      <c r="A1279" s="20" t="s">
        <v>408</v>
      </c>
      <c r="B1279" s="21" t="s">
        <v>640</v>
      </c>
      <c r="C1279" s="20">
        <v>2004</v>
      </c>
      <c r="D1279" s="20">
        <v>0.14000000000000001</v>
      </c>
      <c r="E1279" s="20">
        <v>2.0000000000000002E-5</v>
      </c>
      <c r="F1279" s="20">
        <v>1.95</v>
      </c>
      <c r="G1279" s="20">
        <v>2.4000000000000001E-4</v>
      </c>
    </row>
    <row r="1280" spans="1:7" hidden="1" x14ac:dyDescent="0.35">
      <c r="A1280" s="20" t="s">
        <v>408</v>
      </c>
      <c r="B1280" s="21" t="s">
        <v>640</v>
      </c>
      <c r="C1280" s="20">
        <v>2003</v>
      </c>
      <c r="D1280" s="20">
        <v>0.71</v>
      </c>
      <c r="E1280" s="20">
        <v>1.74E-4</v>
      </c>
      <c r="F1280" s="20">
        <v>5.19</v>
      </c>
      <c r="G1280" s="20">
        <v>3.3500000000000001E-4</v>
      </c>
    </row>
    <row r="1281" spans="1:7" hidden="1" x14ac:dyDescent="0.35">
      <c r="A1281" s="20" t="s">
        <v>408</v>
      </c>
      <c r="B1281" s="21" t="s">
        <v>640</v>
      </c>
      <c r="C1281" s="20">
        <v>2002</v>
      </c>
      <c r="D1281" s="20">
        <v>0.93</v>
      </c>
      <c r="E1281" s="20">
        <v>1.66E-4</v>
      </c>
      <c r="F1281" s="20">
        <v>7.79</v>
      </c>
      <c r="G1281" s="20">
        <v>2.4499999999999999E-4</v>
      </c>
    </row>
    <row r="1282" spans="1:7" hidden="1" x14ac:dyDescent="0.35">
      <c r="A1282" s="20" t="s">
        <v>408</v>
      </c>
      <c r="B1282" s="21" t="s">
        <v>640</v>
      </c>
      <c r="C1282" s="20">
        <v>2001</v>
      </c>
      <c r="D1282" s="20">
        <v>1.1599999999999999</v>
      </c>
      <c r="E1282" s="20">
        <v>1.5899999999999999E-4</v>
      </c>
      <c r="F1282" s="20">
        <v>10.4</v>
      </c>
      <c r="G1282" s="20">
        <v>1.56E-4</v>
      </c>
    </row>
    <row r="1283" spans="1:7" hidden="1" x14ac:dyDescent="0.35">
      <c r="A1283" s="20" t="s">
        <v>408</v>
      </c>
      <c r="B1283" s="21" t="s">
        <v>640</v>
      </c>
      <c r="C1283" s="20">
        <v>2000</v>
      </c>
      <c r="D1283" s="20">
        <v>1.38</v>
      </c>
      <c r="E1283" s="20">
        <v>1.5100000000000001E-4</v>
      </c>
      <c r="F1283" s="20">
        <v>13</v>
      </c>
      <c r="G1283" s="20">
        <v>6.6199999999999996E-5</v>
      </c>
    </row>
    <row r="1284" spans="1:7" hidden="1" x14ac:dyDescent="0.35">
      <c r="A1284" s="20" t="s">
        <v>408</v>
      </c>
      <c r="B1284" s="21" t="s">
        <v>640</v>
      </c>
      <c r="C1284" s="20">
        <v>1999</v>
      </c>
      <c r="D1284" s="20">
        <v>1.38</v>
      </c>
      <c r="E1284" s="20">
        <v>1.5100000000000001E-4</v>
      </c>
      <c r="F1284" s="20">
        <v>13</v>
      </c>
      <c r="G1284" s="20">
        <v>6.6199999999999996E-5</v>
      </c>
    </row>
    <row r="1285" spans="1:7" hidden="1" x14ac:dyDescent="0.35">
      <c r="A1285" s="20" t="s">
        <v>408</v>
      </c>
      <c r="B1285" s="21" t="s">
        <v>640</v>
      </c>
      <c r="C1285" s="20">
        <v>1998</v>
      </c>
      <c r="D1285" s="20">
        <v>1.38</v>
      </c>
      <c r="E1285" s="20">
        <v>1.5100000000000001E-4</v>
      </c>
      <c r="F1285" s="20">
        <v>13</v>
      </c>
      <c r="G1285" s="20">
        <v>6.6199999999999996E-5</v>
      </c>
    </row>
    <row r="1286" spans="1:7" hidden="1" x14ac:dyDescent="0.35">
      <c r="A1286" s="20" t="s">
        <v>408</v>
      </c>
      <c r="B1286" s="21" t="s">
        <v>640</v>
      </c>
      <c r="C1286" s="20">
        <v>1997</v>
      </c>
      <c r="D1286" s="20">
        <v>1.38</v>
      </c>
      <c r="E1286" s="20">
        <v>1.5100000000000001E-4</v>
      </c>
      <c r="F1286" s="20">
        <v>13</v>
      </c>
      <c r="G1286" s="20">
        <v>6.6199999999999996E-5</v>
      </c>
    </row>
    <row r="1287" spans="1:7" hidden="1" x14ac:dyDescent="0.35">
      <c r="A1287" s="20" t="s">
        <v>408</v>
      </c>
      <c r="B1287" s="21" t="s">
        <v>640</v>
      </c>
      <c r="C1287" s="20">
        <v>1996</v>
      </c>
      <c r="D1287" s="20">
        <v>1.38</v>
      </c>
      <c r="E1287" s="20">
        <v>1.5100000000000001E-4</v>
      </c>
      <c r="F1287" s="20">
        <v>13</v>
      </c>
      <c r="G1287" s="20">
        <v>6.6199999999999996E-5</v>
      </c>
    </row>
    <row r="1288" spans="1:7" hidden="1" x14ac:dyDescent="0.35">
      <c r="A1288" s="20" t="s">
        <v>408</v>
      </c>
      <c r="B1288" s="21" t="s">
        <v>640</v>
      </c>
      <c r="C1288" s="20">
        <v>1995</v>
      </c>
      <c r="D1288" s="20">
        <v>1.38</v>
      </c>
      <c r="E1288" s="20">
        <v>1.5100000000000001E-4</v>
      </c>
      <c r="F1288" s="20">
        <v>13</v>
      </c>
      <c r="G1288" s="20">
        <v>6.6199999999999996E-5</v>
      </c>
    </row>
    <row r="1289" spans="1:7" hidden="1" x14ac:dyDescent="0.35">
      <c r="A1289" s="20" t="s">
        <v>408</v>
      </c>
      <c r="B1289" s="21" t="s">
        <v>640</v>
      </c>
      <c r="C1289" s="20">
        <v>1994</v>
      </c>
      <c r="D1289" s="20">
        <v>1.38</v>
      </c>
      <c r="E1289" s="20">
        <v>1.5100000000000001E-4</v>
      </c>
      <c r="F1289" s="20">
        <v>13</v>
      </c>
      <c r="G1289" s="20">
        <v>6.6199999999999996E-5</v>
      </c>
    </row>
    <row r="1290" spans="1:7" hidden="1" x14ac:dyDescent="0.35">
      <c r="A1290" s="20" t="s">
        <v>408</v>
      </c>
      <c r="B1290" s="21" t="s">
        <v>640</v>
      </c>
      <c r="C1290" s="20">
        <v>1993</v>
      </c>
      <c r="D1290" s="20">
        <v>1.38</v>
      </c>
      <c r="E1290" s="20">
        <v>1.5100000000000001E-4</v>
      </c>
      <c r="F1290" s="20">
        <v>13</v>
      </c>
      <c r="G1290" s="20">
        <v>6.6199999999999996E-5</v>
      </c>
    </row>
    <row r="1291" spans="1:7" hidden="1" x14ac:dyDescent="0.35">
      <c r="A1291" s="20" t="s">
        <v>408</v>
      </c>
      <c r="B1291" s="21" t="s">
        <v>640</v>
      </c>
      <c r="C1291" s="20">
        <v>1992</v>
      </c>
      <c r="D1291" s="20">
        <v>1.38</v>
      </c>
      <c r="E1291" s="20">
        <v>1.5100000000000001E-4</v>
      </c>
      <c r="F1291" s="20">
        <v>13</v>
      </c>
      <c r="G1291" s="20">
        <v>6.6199999999999996E-5</v>
      </c>
    </row>
    <row r="1292" spans="1:7" hidden="1" x14ac:dyDescent="0.35">
      <c r="A1292" s="20" t="s">
        <v>408</v>
      </c>
      <c r="B1292" s="21" t="s">
        <v>640</v>
      </c>
      <c r="C1292" s="20">
        <v>1991</v>
      </c>
      <c r="D1292" s="20">
        <v>1.38</v>
      </c>
      <c r="E1292" s="20">
        <v>1.5100000000000001E-4</v>
      </c>
      <c r="F1292" s="20">
        <v>13</v>
      </c>
      <c r="G1292" s="20">
        <v>6.6199999999999996E-5</v>
      </c>
    </row>
    <row r="1293" spans="1:7" hidden="1" x14ac:dyDescent="0.35">
      <c r="A1293" s="20" t="s">
        <v>408</v>
      </c>
      <c r="B1293" s="21" t="s">
        <v>640</v>
      </c>
      <c r="C1293" s="20">
        <v>1990</v>
      </c>
      <c r="D1293" s="20">
        <v>1.38</v>
      </c>
      <c r="E1293" s="20">
        <v>1.5100000000000001E-4</v>
      </c>
      <c r="F1293" s="20">
        <v>13</v>
      </c>
      <c r="G1293" s="20">
        <v>6.6199999999999996E-5</v>
      </c>
    </row>
    <row r="1294" spans="1:7" hidden="1" x14ac:dyDescent="0.35">
      <c r="A1294" s="20" t="s">
        <v>408</v>
      </c>
      <c r="B1294" s="21" t="s">
        <v>640</v>
      </c>
      <c r="C1294" s="20">
        <v>1989</v>
      </c>
      <c r="D1294" s="20">
        <v>1.38</v>
      </c>
      <c r="E1294" s="20">
        <v>1.5100000000000001E-4</v>
      </c>
      <c r="F1294" s="20">
        <v>13</v>
      </c>
      <c r="G1294" s="20">
        <v>6.6199999999999996E-5</v>
      </c>
    </row>
    <row r="1295" spans="1:7" hidden="1" x14ac:dyDescent="0.35">
      <c r="A1295" s="20" t="s">
        <v>408</v>
      </c>
      <c r="B1295" s="21" t="s">
        <v>640</v>
      </c>
      <c r="C1295" s="20">
        <v>1988</v>
      </c>
      <c r="D1295" s="20">
        <v>1.38</v>
      </c>
      <c r="E1295" s="20">
        <v>1.5100000000000001E-4</v>
      </c>
      <c r="F1295" s="20">
        <v>13</v>
      </c>
      <c r="G1295" s="20">
        <v>6.6199999999999996E-5</v>
      </c>
    </row>
    <row r="1296" spans="1:7" hidden="1" x14ac:dyDescent="0.35">
      <c r="A1296" s="20" t="s">
        <v>408</v>
      </c>
      <c r="B1296" s="21" t="s">
        <v>640</v>
      </c>
      <c r="C1296" s="20">
        <v>1987</v>
      </c>
      <c r="D1296" s="20">
        <v>1.38</v>
      </c>
      <c r="E1296" s="20">
        <v>1.5100000000000001E-4</v>
      </c>
      <c r="F1296" s="20">
        <v>13</v>
      </c>
      <c r="G1296" s="20">
        <v>6.6199999999999996E-5</v>
      </c>
    </row>
    <row r="1297" spans="1:7" hidden="1" x14ac:dyDescent="0.35">
      <c r="A1297" s="20" t="s">
        <v>408</v>
      </c>
      <c r="B1297" s="21" t="s">
        <v>640</v>
      </c>
      <c r="C1297" s="20">
        <v>1986</v>
      </c>
      <c r="D1297" s="20">
        <v>1.38</v>
      </c>
      <c r="E1297" s="20">
        <v>1.5100000000000001E-4</v>
      </c>
      <c r="F1297" s="20">
        <v>13</v>
      </c>
      <c r="G1297" s="20">
        <v>6.6199999999999996E-5</v>
      </c>
    </row>
    <row r="1298" spans="1:7" hidden="1" x14ac:dyDescent="0.35">
      <c r="A1298" s="20" t="s">
        <v>408</v>
      </c>
      <c r="B1298" s="21" t="s">
        <v>640</v>
      </c>
      <c r="C1298" s="20">
        <v>1985</v>
      </c>
      <c r="D1298" s="20">
        <v>1.38</v>
      </c>
      <c r="E1298" s="20">
        <v>1.5100000000000001E-4</v>
      </c>
      <c r="F1298" s="20">
        <v>13</v>
      </c>
      <c r="G1298" s="20">
        <v>6.6199999999999996E-5</v>
      </c>
    </row>
    <row r="1299" spans="1:7" hidden="1" x14ac:dyDescent="0.35">
      <c r="A1299" s="20" t="s">
        <v>408</v>
      </c>
      <c r="B1299" s="21" t="s">
        <v>640</v>
      </c>
      <c r="C1299" s="20">
        <v>1984</v>
      </c>
      <c r="D1299" s="20">
        <v>1.38</v>
      </c>
      <c r="E1299" s="20">
        <v>1.5100000000000001E-4</v>
      </c>
      <c r="F1299" s="20">
        <v>13</v>
      </c>
      <c r="G1299" s="20">
        <v>6.6199999999999996E-5</v>
      </c>
    </row>
    <row r="1300" spans="1:7" hidden="1" x14ac:dyDescent="0.35">
      <c r="A1300" s="20" t="s">
        <v>408</v>
      </c>
      <c r="B1300" s="21" t="s">
        <v>640</v>
      </c>
      <c r="C1300" s="20">
        <v>1983</v>
      </c>
      <c r="D1300" s="20">
        <v>1.38</v>
      </c>
      <c r="E1300" s="20">
        <v>1.5100000000000001E-4</v>
      </c>
      <c r="F1300" s="20">
        <v>13</v>
      </c>
      <c r="G1300" s="20">
        <v>6.6199999999999996E-5</v>
      </c>
    </row>
    <row r="1301" spans="1:7" hidden="1" x14ac:dyDescent="0.35">
      <c r="A1301" s="20" t="s">
        <v>408</v>
      </c>
      <c r="B1301" s="21" t="s">
        <v>640</v>
      </c>
      <c r="C1301" s="20">
        <v>1982</v>
      </c>
      <c r="D1301" s="20">
        <v>1.38</v>
      </c>
      <c r="E1301" s="20">
        <v>1.5100000000000001E-4</v>
      </c>
      <c r="F1301" s="20">
        <v>13</v>
      </c>
      <c r="G1301" s="20">
        <v>6.6199999999999996E-5</v>
      </c>
    </row>
    <row r="1302" spans="1:7" hidden="1" x14ac:dyDescent="0.35">
      <c r="A1302" s="20" t="s">
        <v>408</v>
      </c>
      <c r="B1302" s="21" t="s">
        <v>640</v>
      </c>
      <c r="C1302" s="20">
        <v>1981</v>
      </c>
      <c r="D1302" s="20">
        <v>1.38</v>
      </c>
      <c r="E1302" s="20">
        <v>1.5100000000000001E-4</v>
      </c>
      <c r="F1302" s="20">
        <v>13</v>
      </c>
      <c r="G1302" s="20">
        <v>6.6199999999999996E-5</v>
      </c>
    </row>
    <row r="1303" spans="1:7" hidden="1" x14ac:dyDescent="0.35">
      <c r="A1303" s="20" t="s">
        <v>408</v>
      </c>
      <c r="B1303" s="21" t="s">
        <v>640</v>
      </c>
      <c r="C1303" s="20">
        <v>1980</v>
      </c>
      <c r="D1303" s="20">
        <v>1.38</v>
      </c>
      <c r="E1303" s="20">
        <v>1.5100000000000001E-4</v>
      </c>
      <c r="F1303" s="20">
        <v>13</v>
      </c>
      <c r="G1303" s="20">
        <v>6.6199999999999996E-5</v>
      </c>
    </row>
    <row r="1304" spans="1:7" hidden="1" x14ac:dyDescent="0.35">
      <c r="A1304" s="20" t="s">
        <v>408</v>
      </c>
      <c r="B1304" s="21" t="s">
        <v>640</v>
      </c>
      <c r="C1304" s="20">
        <v>1979</v>
      </c>
      <c r="D1304" s="20">
        <v>1.38</v>
      </c>
      <c r="E1304" s="20">
        <v>1.5100000000000001E-4</v>
      </c>
      <c r="F1304" s="20">
        <v>13</v>
      </c>
      <c r="G1304" s="20">
        <v>6.6199999999999996E-5</v>
      </c>
    </row>
    <row r="1305" spans="1:7" hidden="1" x14ac:dyDescent="0.35">
      <c r="A1305" s="20" t="s">
        <v>408</v>
      </c>
      <c r="B1305" s="21" t="s">
        <v>640</v>
      </c>
      <c r="C1305" s="20">
        <v>1978</v>
      </c>
      <c r="D1305" s="20">
        <v>1.38</v>
      </c>
      <c r="E1305" s="20">
        <v>1.5100000000000001E-4</v>
      </c>
      <c r="F1305" s="20">
        <v>13</v>
      </c>
      <c r="G1305" s="20">
        <v>6.6199999999999996E-5</v>
      </c>
    </row>
    <row r="1306" spans="1:7" hidden="1" x14ac:dyDescent="0.35">
      <c r="A1306" s="20" t="s">
        <v>408</v>
      </c>
      <c r="B1306" s="21" t="s">
        <v>640</v>
      </c>
      <c r="C1306" s="20">
        <v>1977</v>
      </c>
      <c r="D1306" s="20">
        <v>1.38</v>
      </c>
      <c r="E1306" s="20">
        <v>1.5100000000000001E-4</v>
      </c>
      <c r="F1306" s="20">
        <v>13</v>
      </c>
      <c r="G1306" s="20">
        <v>6.6199999999999996E-5</v>
      </c>
    </row>
    <row r="1307" spans="1:7" hidden="1" x14ac:dyDescent="0.35">
      <c r="A1307" s="20" t="s">
        <v>408</v>
      </c>
      <c r="B1307" s="21" t="s">
        <v>640</v>
      </c>
      <c r="C1307" s="20">
        <v>1976</v>
      </c>
      <c r="D1307" s="20">
        <v>1.38</v>
      </c>
      <c r="E1307" s="20">
        <v>1.5100000000000001E-4</v>
      </c>
      <c r="F1307" s="20">
        <v>13</v>
      </c>
      <c r="G1307" s="20">
        <v>6.6199999999999996E-5</v>
      </c>
    </row>
    <row r="1308" spans="1:7" hidden="1" x14ac:dyDescent="0.35">
      <c r="A1308" s="20" t="s">
        <v>408</v>
      </c>
      <c r="B1308" s="21" t="s">
        <v>640</v>
      </c>
      <c r="C1308" s="20">
        <v>1975</v>
      </c>
      <c r="D1308" s="20">
        <v>1.38</v>
      </c>
      <c r="E1308" s="20">
        <v>1.5100000000000001E-4</v>
      </c>
      <c r="F1308" s="20">
        <v>13</v>
      </c>
      <c r="G1308" s="20">
        <v>6.6199999999999996E-5</v>
      </c>
    </row>
    <row r="1309" spans="1:7" hidden="1" x14ac:dyDescent="0.35">
      <c r="A1309" s="20" t="s">
        <v>408</v>
      </c>
      <c r="B1309" s="21" t="s">
        <v>640</v>
      </c>
      <c r="C1309" s="20">
        <v>1974</v>
      </c>
      <c r="D1309" s="20">
        <v>1.38</v>
      </c>
      <c r="E1309" s="20">
        <v>1.5100000000000001E-4</v>
      </c>
      <c r="F1309" s="20">
        <v>13</v>
      </c>
      <c r="G1309" s="20">
        <v>6.6199999999999996E-5</v>
      </c>
    </row>
    <row r="1310" spans="1:7" hidden="1" x14ac:dyDescent="0.35">
      <c r="A1310" s="20" t="s">
        <v>408</v>
      </c>
      <c r="B1310" s="21" t="s">
        <v>640</v>
      </c>
      <c r="C1310" s="20">
        <v>1973</v>
      </c>
      <c r="D1310" s="20">
        <v>1.38</v>
      </c>
      <c r="E1310" s="20">
        <v>1.5100000000000001E-4</v>
      </c>
      <c r="F1310" s="20">
        <v>13</v>
      </c>
      <c r="G1310" s="20">
        <v>6.6199999999999996E-5</v>
      </c>
    </row>
    <row r="1311" spans="1:7" hidden="1" x14ac:dyDescent="0.35">
      <c r="A1311" s="20" t="s">
        <v>408</v>
      </c>
      <c r="B1311" s="21" t="s">
        <v>640</v>
      </c>
      <c r="C1311" s="20">
        <v>1972</v>
      </c>
      <c r="D1311" s="20">
        <v>1.38</v>
      </c>
      <c r="E1311" s="20">
        <v>1.5100000000000001E-4</v>
      </c>
      <c r="F1311" s="20">
        <v>13</v>
      </c>
      <c r="G1311" s="20">
        <v>6.6199999999999996E-5</v>
      </c>
    </row>
    <row r="1312" spans="1:7" hidden="1" x14ac:dyDescent="0.35">
      <c r="A1312" s="20" t="s">
        <v>408</v>
      </c>
      <c r="B1312" s="21" t="s">
        <v>640</v>
      </c>
      <c r="C1312" s="20">
        <v>1971</v>
      </c>
      <c r="D1312" s="20">
        <v>1.38</v>
      </c>
      <c r="E1312" s="20">
        <v>1.5100000000000001E-4</v>
      </c>
      <c r="F1312" s="20">
        <v>13</v>
      </c>
      <c r="G1312" s="20">
        <v>6.6199999999999996E-5</v>
      </c>
    </row>
    <row r="1313" spans="1:7" hidden="1" x14ac:dyDescent="0.35">
      <c r="A1313" s="20" t="s">
        <v>408</v>
      </c>
      <c r="B1313" s="21" t="s">
        <v>640</v>
      </c>
      <c r="C1313" s="20">
        <v>1970</v>
      </c>
      <c r="D1313" s="20">
        <v>1.38</v>
      </c>
      <c r="E1313" s="20">
        <v>1.5100000000000001E-4</v>
      </c>
      <c r="F1313" s="20">
        <v>13</v>
      </c>
      <c r="G1313" s="20">
        <v>6.6199999999999996E-5</v>
      </c>
    </row>
    <row r="1314" spans="1:7" hidden="1" x14ac:dyDescent="0.35">
      <c r="A1314" s="20" t="s">
        <v>408</v>
      </c>
      <c r="B1314" s="21" t="s">
        <v>640</v>
      </c>
      <c r="C1314" s="20">
        <v>1969</v>
      </c>
      <c r="D1314" s="20">
        <v>1.38</v>
      </c>
      <c r="E1314" s="20">
        <v>1.5100000000000001E-4</v>
      </c>
      <c r="F1314" s="20">
        <v>13</v>
      </c>
      <c r="G1314" s="20">
        <v>6.6199999999999996E-5</v>
      </c>
    </row>
    <row r="1315" spans="1:7" hidden="1" x14ac:dyDescent="0.35">
      <c r="A1315" s="20" t="s">
        <v>408</v>
      </c>
      <c r="B1315" s="21" t="s">
        <v>640</v>
      </c>
      <c r="C1315" s="20">
        <v>1968</v>
      </c>
      <c r="D1315" s="20">
        <v>1.38</v>
      </c>
      <c r="E1315" s="20">
        <v>1.5100000000000001E-4</v>
      </c>
      <c r="F1315" s="20">
        <v>13</v>
      </c>
      <c r="G1315" s="20">
        <v>6.6199999999999996E-5</v>
      </c>
    </row>
    <row r="1316" spans="1:7" hidden="1" x14ac:dyDescent="0.35">
      <c r="A1316" s="20" t="s">
        <v>408</v>
      </c>
      <c r="B1316" s="21" t="s">
        <v>640</v>
      </c>
      <c r="C1316" s="20">
        <v>1967</v>
      </c>
      <c r="D1316" s="20">
        <v>1.38</v>
      </c>
      <c r="E1316" s="20">
        <v>1.5100000000000001E-4</v>
      </c>
      <c r="F1316" s="20">
        <v>13</v>
      </c>
      <c r="G1316" s="20">
        <v>6.6199999999999996E-5</v>
      </c>
    </row>
    <row r="1317" spans="1:7" hidden="1" x14ac:dyDescent="0.35">
      <c r="A1317" s="20" t="s">
        <v>408</v>
      </c>
      <c r="B1317" s="21" t="s">
        <v>640</v>
      </c>
      <c r="C1317" s="20">
        <v>1966</v>
      </c>
      <c r="D1317" s="20">
        <v>1.38</v>
      </c>
      <c r="E1317" s="20">
        <v>1.5100000000000001E-4</v>
      </c>
      <c r="F1317" s="20">
        <v>13</v>
      </c>
      <c r="G1317" s="20">
        <v>6.6199999999999996E-5</v>
      </c>
    </row>
    <row r="1318" spans="1:7" hidden="1" x14ac:dyDescent="0.35">
      <c r="A1318" s="20" t="s">
        <v>408</v>
      </c>
      <c r="B1318" s="21" t="s">
        <v>640</v>
      </c>
      <c r="C1318" s="20">
        <v>1965</v>
      </c>
      <c r="D1318" s="20">
        <v>1.38</v>
      </c>
      <c r="E1318" s="20">
        <v>1.5100000000000001E-4</v>
      </c>
      <c r="F1318" s="20">
        <v>13</v>
      </c>
      <c r="G1318" s="20">
        <v>6.6199999999999996E-5</v>
      </c>
    </row>
    <row r="1319" spans="1:7" hidden="1" x14ac:dyDescent="0.35">
      <c r="A1319" s="20" t="s">
        <v>408</v>
      </c>
      <c r="B1319" s="21" t="s">
        <v>640</v>
      </c>
      <c r="C1319" s="20">
        <v>1964</v>
      </c>
      <c r="D1319" s="20">
        <v>1.38</v>
      </c>
      <c r="E1319" s="20">
        <v>1.5100000000000001E-4</v>
      </c>
      <c r="F1319" s="20">
        <v>13</v>
      </c>
      <c r="G1319" s="20">
        <v>6.6199999999999996E-5</v>
      </c>
    </row>
    <row r="1320" spans="1:7" hidden="1" x14ac:dyDescent="0.35">
      <c r="A1320" s="20" t="s">
        <v>408</v>
      </c>
      <c r="B1320" s="21" t="s">
        <v>640</v>
      </c>
      <c r="C1320" s="20">
        <v>1963</v>
      </c>
      <c r="D1320" s="20">
        <v>1.38</v>
      </c>
      <c r="E1320" s="20">
        <v>1.5100000000000001E-4</v>
      </c>
      <c r="F1320" s="20">
        <v>13</v>
      </c>
      <c r="G1320" s="20">
        <v>6.6199999999999996E-5</v>
      </c>
    </row>
    <row r="1321" spans="1:7" hidden="1" x14ac:dyDescent="0.35">
      <c r="A1321" s="20" t="s">
        <v>408</v>
      </c>
      <c r="B1321" s="21" t="s">
        <v>640</v>
      </c>
      <c r="C1321" s="20">
        <v>1962</v>
      </c>
      <c r="D1321" s="20">
        <v>1.38</v>
      </c>
      <c r="E1321" s="20">
        <v>1.5100000000000001E-4</v>
      </c>
      <c r="F1321" s="20">
        <v>13</v>
      </c>
      <c r="G1321" s="20">
        <v>6.6199999999999996E-5</v>
      </c>
    </row>
    <row r="1322" spans="1:7" hidden="1" x14ac:dyDescent="0.35">
      <c r="A1322" s="20" t="s">
        <v>408</v>
      </c>
      <c r="B1322" s="21" t="s">
        <v>640</v>
      </c>
      <c r="C1322" s="20">
        <v>1961</v>
      </c>
      <c r="D1322" s="20">
        <v>1.38</v>
      </c>
      <c r="E1322" s="20">
        <v>1.5100000000000001E-4</v>
      </c>
      <c r="F1322" s="20">
        <v>13</v>
      </c>
      <c r="G1322" s="20">
        <v>6.6199999999999996E-5</v>
      </c>
    </row>
    <row r="1323" spans="1:7" hidden="1" x14ac:dyDescent="0.35">
      <c r="A1323" s="20" t="s">
        <v>408</v>
      </c>
      <c r="B1323" s="21" t="s">
        <v>640</v>
      </c>
      <c r="C1323" s="20">
        <v>1960</v>
      </c>
      <c r="D1323" s="20">
        <v>1.38</v>
      </c>
      <c r="E1323" s="20">
        <v>1.5100000000000001E-4</v>
      </c>
      <c r="F1323" s="20">
        <v>13</v>
      </c>
      <c r="G1323" s="20">
        <v>6.6199999999999996E-5</v>
      </c>
    </row>
    <row r="1324" spans="1:7" hidden="1" x14ac:dyDescent="0.35">
      <c r="A1324" s="20" t="s">
        <v>408</v>
      </c>
      <c r="B1324" s="21" t="s">
        <v>640</v>
      </c>
      <c r="C1324" s="20">
        <v>1959</v>
      </c>
      <c r="D1324" s="20">
        <v>1.38</v>
      </c>
      <c r="E1324" s="20">
        <v>1.5100000000000001E-4</v>
      </c>
      <c r="F1324" s="20">
        <v>13</v>
      </c>
      <c r="G1324" s="20">
        <v>6.6199999999999996E-5</v>
      </c>
    </row>
    <row r="1325" spans="1:7" hidden="1" x14ac:dyDescent="0.35">
      <c r="A1325" s="20" t="s">
        <v>408</v>
      </c>
      <c r="B1325" s="21" t="s">
        <v>640</v>
      </c>
      <c r="C1325" s="20">
        <v>1958</v>
      </c>
      <c r="D1325" s="20">
        <v>1.38</v>
      </c>
      <c r="E1325" s="20">
        <v>1.5100000000000001E-4</v>
      </c>
      <c r="F1325" s="20">
        <v>13</v>
      </c>
      <c r="G1325" s="20">
        <v>6.6199999999999996E-5</v>
      </c>
    </row>
    <row r="1326" spans="1:7" hidden="1" x14ac:dyDescent="0.35">
      <c r="A1326" s="20" t="s">
        <v>408</v>
      </c>
      <c r="B1326" s="21" t="s">
        <v>640</v>
      </c>
      <c r="C1326" s="20">
        <v>1957</v>
      </c>
      <c r="D1326" s="20">
        <v>1.38</v>
      </c>
      <c r="E1326" s="20">
        <v>1.5100000000000001E-4</v>
      </c>
      <c r="F1326" s="20">
        <v>13</v>
      </c>
      <c r="G1326" s="20">
        <v>6.6199999999999996E-5</v>
      </c>
    </row>
    <row r="1327" spans="1:7" hidden="1" x14ac:dyDescent="0.35">
      <c r="A1327" s="20" t="s">
        <v>408</v>
      </c>
      <c r="B1327" s="21" t="s">
        <v>640</v>
      </c>
      <c r="C1327" s="20">
        <v>1956</v>
      </c>
      <c r="D1327" s="20">
        <v>1.38</v>
      </c>
      <c r="E1327" s="20">
        <v>1.5100000000000001E-4</v>
      </c>
      <c r="F1327" s="20">
        <v>13</v>
      </c>
      <c r="G1327" s="20">
        <v>6.6199999999999996E-5</v>
      </c>
    </row>
    <row r="1328" spans="1:7" hidden="1" x14ac:dyDescent="0.35">
      <c r="A1328" s="20" t="s">
        <v>408</v>
      </c>
      <c r="B1328" s="21" t="s">
        <v>640</v>
      </c>
      <c r="C1328" s="20">
        <v>1955</v>
      </c>
      <c r="D1328" s="20">
        <v>1.38</v>
      </c>
      <c r="E1328" s="20">
        <v>1.5100000000000001E-4</v>
      </c>
      <c r="F1328" s="20">
        <v>13</v>
      </c>
      <c r="G1328" s="20">
        <v>6.6199999999999996E-5</v>
      </c>
    </row>
    <row r="1329" spans="1:7" hidden="1" x14ac:dyDescent="0.35">
      <c r="A1329" s="20" t="s">
        <v>408</v>
      </c>
      <c r="B1329" s="21" t="s">
        <v>640</v>
      </c>
      <c r="C1329" s="20">
        <v>1954</v>
      </c>
      <c r="D1329" s="20">
        <v>1.38</v>
      </c>
      <c r="E1329" s="20">
        <v>1.5100000000000001E-4</v>
      </c>
      <c r="F1329" s="20">
        <v>13</v>
      </c>
      <c r="G1329" s="20">
        <v>6.6199999999999996E-5</v>
      </c>
    </row>
    <row r="1330" spans="1:7" hidden="1" x14ac:dyDescent="0.35">
      <c r="A1330" s="20" t="s">
        <v>408</v>
      </c>
      <c r="B1330" s="21" t="s">
        <v>640</v>
      </c>
      <c r="C1330" s="20">
        <v>1953</v>
      </c>
      <c r="D1330" s="20">
        <v>1.38</v>
      </c>
      <c r="E1330" s="20">
        <v>1.5100000000000001E-4</v>
      </c>
      <c r="F1330" s="20">
        <v>13</v>
      </c>
      <c r="G1330" s="20">
        <v>6.6199999999999996E-5</v>
      </c>
    </row>
    <row r="1331" spans="1:7" hidden="1" x14ac:dyDescent="0.35">
      <c r="A1331" s="20" t="s">
        <v>408</v>
      </c>
      <c r="B1331" s="21" t="s">
        <v>640</v>
      </c>
      <c r="C1331" s="20">
        <v>1952</v>
      </c>
      <c r="D1331" s="20">
        <v>1.38</v>
      </c>
      <c r="E1331" s="20">
        <v>1.5100000000000001E-4</v>
      </c>
      <c r="F1331" s="20">
        <v>13</v>
      </c>
      <c r="G1331" s="20">
        <v>6.6199999999999996E-5</v>
      </c>
    </row>
    <row r="1332" spans="1:7" hidden="1" x14ac:dyDescent="0.35">
      <c r="A1332" s="20" t="s">
        <v>408</v>
      </c>
      <c r="B1332" s="21" t="s">
        <v>640</v>
      </c>
      <c r="C1332" s="20">
        <v>1951</v>
      </c>
      <c r="D1332" s="20">
        <v>1.38</v>
      </c>
      <c r="E1332" s="20">
        <v>1.5100000000000001E-4</v>
      </c>
      <c r="F1332" s="20">
        <v>13</v>
      </c>
      <c r="G1332" s="20">
        <v>6.6199999999999996E-5</v>
      </c>
    </row>
    <row r="1333" spans="1:7" hidden="1" x14ac:dyDescent="0.35">
      <c r="A1333" s="20" t="s">
        <v>408</v>
      </c>
      <c r="B1333" s="21" t="s">
        <v>640</v>
      </c>
      <c r="C1333" s="20">
        <v>1950</v>
      </c>
      <c r="D1333" s="20">
        <v>1.38</v>
      </c>
      <c r="E1333" s="20">
        <v>1.5100000000000001E-4</v>
      </c>
      <c r="F1333" s="20">
        <v>13</v>
      </c>
      <c r="G1333" s="20">
        <v>6.6199999999999996E-5</v>
      </c>
    </row>
    <row r="1334" spans="1:7" hidden="1" x14ac:dyDescent="0.35">
      <c r="A1334" s="20" t="s">
        <v>408</v>
      </c>
      <c r="B1334" s="21" t="s">
        <v>640</v>
      </c>
      <c r="C1334" s="20">
        <v>1949</v>
      </c>
      <c r="D1334" s="20">
        <v>1.38</v>
      </c>
      <c r="E1334" s="20">
        <v>1.5100000000000001E-4</v>
      </c>
      <c r="F1334" s="20">
        <v>13</v>
      </c>
      <c r="G1334" s="20">
        <v>6.6199999999999996E-5</v>
      </c>
    </row>
    <row r="1335" spans="1:7" hidden="1" x14ac:dyDescent="0.35">
      <c r="A1335" s="20" t="s">
        <v>408</v>
      </c>
      <c r="B1335" s="21" t="s">
        <v>640</v>
      </c>
      <c r="C1335" s="20">
        <v>1948</v>
      </c>
      <c r="D1335" s="20">
        <v>1.38</v>
      </c>
      <c r="E1335" s="20">
        <v>1.5100000000000001E-4</v>
      </c>
      <c r="F1335" s="20">
        <v>13</v>
      </c>
      <c r="G1335" s="20">
        <v>6.6199999999999996E-5</v>
      </c>
    </row>
    <row r="1336" spans="1:7" hidden="1" x14ac:dyDescent="0.35">
      <c r="A1336" s="20" t="s">
        <v>408</v>
      </c>
      <c r="B1336" s="21" t="s">
        <v>640</v>
      </c>
      <c r="C1336" s="20">
        <v>1947</v>
      </c>
      <c r="D1336" s="20">
        <v>1.38</v>
      </c>
      <c r="E1336" s="20">
        <v>1.5100000000000001E-4</v>
      </c>
      <c r="F1336" s="20">
        <v>13</v>
      </c>
      <c r="G1336" s="20">
        <v>6.6199999999999996E-5</v>
      </c>
    </row>
    <row r="1337" spans="1:7" hidden="1" x14ac:dyDescent="0.35">
      <c r="A1337" s="20" t="s">
        <v>408</v>
      </c>
      <c r="B1337" s="21" t="s">
        <v>640</v>
      </c>
      <c r="C1337" s="20">
        <v>1946</v>
      </c>
      <c r="D1337" s="20">
        <v>1.38</v>
      </c>
      <c r="E1337" s="20">
        <v>1.5100000000000001E-4</v>
      </c>
      <c r="F1337" s="20">
        <v>13</v>
      </c>
      <c r="G1337" s="20">
        <v>6.6199999999999996E-5</v>
      </c>
    </row>
    <row r="1338" spans="1:7" hidden="1" x14ac:dyDescent="0.35">
      <c r="A1338" s="20" t="s">
        <v>408</v>
      </c>
      <c r="B1338" s="21" t="s">
        <v>640</v>
      </c>
      <c r="C1338" s="20">
        <v>1945</v>
      </c>
      <c r="D1338" s="20">
        <v>1.38</v>
      </c>
      <c r="E1338" s="20">
        <v>1.5100000000000001E-4</v>
      </c>
      <c r="F1338" s="20">
        <v>13</v>
      </c>
      <c r="G1338" s="20">
        <v>6.6199999999999996E-5</v>
      </c>
    </row>
    <row r="1339" spans="1:7" hidden="1" x14ac:dyDescent="0.35">
      <c r="A1339" s="20" t="s">
        <v>408</v>
      </c>
      <c r="B1339" s="21" t="s">
        <v>640</v>
      </c>
      <c r="C1339" s="20">
        <v>1944</v>
      </c>
      <c r="D1339" s="20">
        <v>1.38</v>
      </c>
      <c r="E1339" s="20">
        <v>1.5100000000000001E-4</v>
      </c>
      <c r="F1339" s="20">
        <v>13</v>
      </c>
      <c r="G1339" s="20">
        <v>6.6199999999999996E-5</v>
      </c>
    </row>
    <row r="1340" spans="1:7" hidden="1" x14ac:dyDescent="0.35">
      <c r="A1340" s="20" t="s">
        <v>408</v>
      </c>
      <c r="B1340" s="21" t="s">
        <v>640</v>
      </c>
      <c r="C1340" s="20">
        <v>1943</v>
      </c>
      <c r="D1340" s="20">
        <v>1.38</v>
      </c>
      <c r="E1340" s="20">
        <v>1.5100000000000001E-4</v>
      </c>
      <c r="F1340" s="20">
        <v>13</v>
      </c>
      <c r="G1340" s="20">
        <v>6.6199999999999996E-5</v>
      </c>
    </row>
    <row r="1341" spans="1:7" hidden="1" x14ac:dyDescent="0.35">
      <c r="A1341" s="20" t="s">
        <v>408</v>
      </c>
      <c r="B1341" s="21" t="s">
        <v>640</v>
      </c>
      <c r="C1341" s="20">
        <v>1942</v>
      </c>
      <c r="D1341" s="20">
        <v>1.38</v>
      </c>
      <c r="E1341" s="20">
        <v>1.5100000000000001E-4</v>
      </c>
      <c r="F1341" s="20">
        <v>13</v>
      </c>
      <c r="G1341" s="20">
        <v>6.6199999999999996E-5</v>
      </c>
    </row>
    <row r="1342" spans="1:7" hidden="1" x14ac:dyDescent="0.35">
      <c r="A1342" s="20" t="s">
        <v>408</v>
      </c>
      <c r="B1342" s="21" t="s">
        <v>640</v>
      </c>
      <c r="C1342" s="20">
        <v>1941</v>
      </c>
      <c r="D1342" s="20">
        <v>1.38</v>
      </c>
      <c r="E1342" s="20">
        <v>1.5100000000000001E-4</v>
      </c>
      <c r="F1342" s="20">
        <v>13</v>
      </c>
      <c r="G1342" s="20">
        <v>6.6199999999999996E-5</v>
      </c>
    </row>
    <row r="1343" spans="1:7" hidden="1" x14ac:dyDescent="0.35">
      <c r="A1343" s="20" t="s">
        <v>408</v>
      </c>
      <c r="B1343" s="21" t="s">
        <v>640</v>
      </c>
      <c r="C1343" s="20">
        <v>1940</v>
      </c>
      <c r="D1343" s="20">
        <v>1.38</v>
      </c>
      <c r="E1343" s="20">
        <v>1.5100000000000001E-4</v>
      </c>
      <c r="F1343" s="20">
        <v>13</v>
      </c>
      <c r="G1343" s="20">
        <v>6.6199999999999996E-5</v>
      </c>
    </row>
    <row r="1344" spans="1:7" hidden="1" x14ac:dyDescent="0.35">
      <c r="A1344" s="20" t="s">
        <v>408</v>
      </c>
      <c r="B1344" s="21" t="s">
        <v>640</v>
      </c>
      <c r="C1344" s="20">
        <v>1939</v>
      </c>
      <c r="D1344" s="20">
        <v>1.38</v>
      </c>
      <c r="E1344" s="20">
        <v>1.5100000000000001E-4</v>
      </c>
      <c r="F1344" s="20">
        <v>13</v>
      </c>
      <c r="G1344" s="20">
        <v>6.6199999999999996E-5</v>
      </c>
    </row>
    <row r="1345" spans="1:7" hidden="1" x14ac:dyDescent="0.35">
      <c r="A1345" s="20" t="s">
        <v>408</v>
      </c>
      <c r="B1345" s="21" t="s">
        <v>640</v>
      </c>
      <c r="C1345" s="20">
        <v>1938</v>
      </c>
      <c r="D1345" s="20">
        <v>1.38</v>
      </c>
      <c r="E1345" s="20">
        <v>1.5100000000000001E-4</v>
      </c>
      <c r="F1345" s="20">
        <v>13</v>
      </c>
      <c r="G1345" s="20">
        <v>6.6199999999999996E-5</v>
      </c>
    </row>
    <row r="1346" spans="1:7" hidden="1" x14ac:dyDescent="0.35">
      <c r="A1346" s="20" t="s">
        <v>408</v>
      </c>
      <c r="B1346" s="21" t="s">
        <v>640</v>
      </c>
      <c r="C1346" s="20">
        <v>1937</v>
      </c>
      <c r="D1346" s="20">
        <v>1.38</v>
      </c>
      <c r="E1346" s="20">
        <v>1.5100000000000001E-4</v>
      </c>
      <c r="F1346" s="20">
        <v>13</v>
      </c>
      <c r="G1346" s="20">
        <v>6.6199999999999996E-5</v>
      </c>
    </row>
    <row r="1347" spans="1:7" hidden="1" x14ac:dyDescent="0.35">
      <c r="A1347" s="20" t="s">
        <v>408</v>
      </c>
      <c r="B1347" s="21" t="s">
        <v>640</v>
      </c>
      <c r="C1347" s="20">
        <v>1936</v>
      </c>
      <c r="D1347" s="20">
        <v>1.38</v>
      </c>
      <c r="E1347" s="20">
        <v>1.5100000000000001E-4</v>
      </c>
      <c r="F1347" s="20">
        <v>13</v>
      </c>
      <c r="G1347" s="20">
        <v>6.6199999999999996E-5</v>
      </c>
    </row>
    <row r="1348" spans="1:7" hidden="1" x14ac:dyDescent="0.35">
      <c r="A1348" s="20" t="s">
        <v>408</v>
      </c>
      <c r="B1348" s="21" t="s">
        <v>640</v>
      </c>
      <c r="C1348" s="20">
        <v>1935</v>
      </c>
      <c r="D1348" s="20">
        <v>1.38</v>
      </c>
      <c r="E1348" s="20">
        <v>1.5100000000000001E-4</v>
      </c>
      <c r="F1348" s="20">
        <v>13</v>
      </c>
      <c r="G1348" s="20">
        <v>6.6199999999999996E-5</v>
      </c>
    </row>
    <row r="1349" spans="1:7" hidden="1" x14ac:dyDescent="0.35">
      <c r="A1349" s="20" t="s">
        <v>408</v>
      </c>
      <c r="B1349" s="21" t="s">
        <v>640</v>
      </c>
      <c r="C1349" s="20">
        <v>1934</v>
      </c>
      <c r="D1349" s="20">
        <v>1.38</v>
      </c>
      <c r="E1349" s="20">
        <v>1.5100000000000001E-4</v>
      </c>
      <c r="F1349" s="20">
        <v>13</v>
      </c>
      <c r="G1349" s="20">
        <v>6.6199999999999996E-5</v>
      </c>
    </row>
    <row r="1350" spans="1:7" hidden="1" x14ac:dyDescent="0.35">
      <c r="A1350" s="20" t="s">
        <v>408</v>
      </c>
      <c r="B1350" s="21" t="s">
        <v>640</v>
      </c>
      <c r="C1350" s="20">
        <v>1933</v>
      </c>
      <c r="D1350" s="20">
        <v>1.38</v>
      </c>
      <c r="E1350" s="20">
        <v>1.5100000000000001E-4</v>
      </c>
      <c r="F1350" s="20">
        <v>13</v>
      </c>
      <c r="G1350" s="20">
        <v>6.6199999999999996E-5</v>
      </c>
    </row>
    <row r="1351" spans="1:7" hidden="1" x14ac:dyDescent="0.35">
      <c r="A1351" s="20" t="s">
        <v>408</v>
      </c>
      <c r="B1351" s="21" t="s">
        <v>640</v>
      </c>
      <c r="C1351" s="20">
        <v>1932</v>
      </c>
      <c r="D1351" s="20">
        <v>1.38</v>
      </c>
      <c r="E1351" s="20">
        <v>1.5100000000000001E-4</v>
      </c>
      <c r="F1351" s="20">
        <v>13</v>
      </c>
      <c r="G1351" s="20">
        <v>6.6199999999999996E-5</v>
      </c>
    </row>
    <row r="1352" spans="1:7" hidden="1" x14ac:dyDescent="0.35">
      <c r="A1352" s="20" t="s">
        <v>408</v>
      </c>
      <c r="B1352" s="21" t="s">
        <v>640</v>
      </c>
      <c r="C1352" s="20">
        <v>1931</v>
      </c>
      <c r="D1352" s="20">
        <v>1.38</v>
      </c>
      <c r="E1352" s="20">
        <v>1.5100000000000001E-4</v>
      </c>
      <c r="F1352" s="20">
        <v>13</v>
      </c>
      <c r="G1352" s="20">
        <v>6.6199999999999996E-5</v>
      </c>
    </row>
    <row r="1353" spans="1:7" hidden="1" x14ac:dyDescent="0.35">
      <c r="A1353" s="20" t="s">
        <v>408</v>
      </c>
      <c r="B1353" s="21" t="s">
        <v>640</v>
      </c>
      <c r="C1353" s="20">
        <v>1930</v>
      </c>
      <c r="D1353" s="20">
        <v>1.38</v>
      </c>
      <c r="E1353" s="20">
        <v>1.5100000000000001E-4</v>
      </c>
      <c r="F1353" s="20">
        <v>13</v>
      </c>
      <c r="G1353" s="20">
        <v>6.6199999999999996E-5</v>
      </c>
    </row>
    <row r="1354" spans="1:7" hidden="1" x14ac:dyDescent="0.35">
      <c r="A1354" s="20" t="s">
        <v>408</v>
      </c>
      <c r="B1354" s="21" t="s">
        <v>640</v>
      </c>
      <c r="C1354" s="20">
        <v>1929</v>
      </c>
      <c r="D1354" s="20">
        <v>1.38</v>
      </c>
      <c r="E1354" s="20">
        <v>1.5100000000000001E-4</v>
      </c>
      <c r="F1354" s="20">
        <v>13</v>
      </c>
      <c r="G1354" s="20">
        <v>6.6199999999999996E-5</v>
      </c>
    </row>
    <row r="1355" spans="1:7" hidden="1" x14ac:dyDescent="0.35">
      <c r="A1355" s="20" t="s">
        <v>408</v>
      </c>
      <c r="B1355" s="21" t="s">
        <v>640</v>
      </c>
      <c r="C1355" s="20">
        <v>1928</v>
      </c>
      <c r="D1355" s="20">
        <v>1.38</v>
      </c>
      <c r="E1355" s="20">
        <v>1.5100000000000001E-4</v>
      </c>
      <c r="F1355" s="20">
        <v>13</v>
      </c>
      <c r="G1355" s="20">
        <v>6.6199999999999996E-5</v>
      </c>
    </row>
    <row r="1356" spans="1:7" hidden="1" x14ac:dyDescent="0.35">
      <c r="A1356" s="20" t="s">
        <v>408</v>
      </c>
      <c r="B1356" s="21">
        <v>75</v>
      </c>
      <c r="C1356" s="20">
        <v>2050</v>
      </c>
      <c r="D1356" s="20">
        <v>0.123</v>
      </c>
      <c r="E1356" s="20">
        <v>4.9480000000000001E-5</v>
      </c>
      <c r="F1356" s="20">
        <v>7.4999999999999997E-2</v>
      </c>
      <c r="G1356" s="20">
        <v>2.9720000000000003E-5</v>
      </c>
    </row>
    <row r="1357" spans="1:7" hidden="1" x14ac:dyDescent="0.35">
      <c r="A1357" s="20" t="s">
        <v>408</v>
      </c>
      <c r="B1357" s="21">
        <v>75</v>
      </c>
      <c r="C1357" s="20">
        <v>2049</v>
      </c>
      <c r="D1357" s="20">
        <v>0.123</v>
      </c>
      <c r="E1357" s="20">
        <v>4.9480000000000001E-5</v>
      </c>
      <c r="F1357" s="20">
        <v>7.4999999999999997E-2</v>
      </c>
      <c r="G1357" s="20">
        <v>2.9720000000000003E-5</v>
      </c>
    </row>
    <row r="1358" spans="1:7" hidden="1" x14ac:dyDescent="0.35">
      <c r="A1358" s="20" t="s">
        <v>408</v>
      </c>
      <c r="B1358" s="21">
        <v>75</v>
      </c>
      <c r="C1358" s="20">
        <v>2048</v>
      </c>
      <c r="D1358" s="20">
        <v>0.123</v>
      </c>
      <c r="E1358" s="20">
        <v>4.9480000000000001E-5</v>
      </c>
      <c r="F1358" s="20">
        <v>7.4999999999999997E-2</v>
      </c>
      <c r="G1358" s="20">
        <v>2.9720000000000003E-5</v>
      </c>
    </row>
    <row r="1359" spans="1:7" hidden="1" x14ac:dyDescent="0.35">
      <c r="A1359" s="20" t="s">
        <v>408</v>
      </c>
      <c r="B1359" s="21">
        <v>75</v>
      </c>
      <c r="C1359" s="20">
        <v>2047</v>
      </c>
      <c r="D1359" s="20">
        <v>0.123</v>
      </c>
      <c r="E1359" s="20">
        <v>4.9480000000000001E-5</v>
      </c>
      <c r="F1359" s="20">
        <v>7.4999999999999997E-2</v>
      </c>
      <c r="G1359" s="20">
        <v>2.9720000000000003E-5</v>
      </c>
    </row>
    <row r="1360" spans="1:7" hidden="1" x14ac:dyDescent="0.35">
      <c r="A1360" s="20" t="s">
        <v>408</v>
      </c>
      <c r="B1360" s="21">
        <v>75</v>
      </c>
      <c r="C1360" s="20">
        <v>2046</v>
      </c>
      <c r="D1360" s="20">
        <v>0.123</v>
      </c>
      <c r="E1360" s="20">
        <v>4.9480000000000001E-5</v>
      </c>
      <c r="F1360" s="20">
        <v>7.4999999999999997E-2</v>
      </c>
      <c r="G1360" s="20">
        <v>2.9720000000000003E-5</v>
      </c>
    </row>
    <row r="1361" spans="1:7" hidden="1" x14ac:dyDescent="0.35">
      <c r="A1361" s="20" t="s">
        <v>408</v>
      </c>
      <c r="B1361" s="21">
        <v>75</v>
      </c>
      <c r="C1361" s="20">
        <v>2045</v>
      </c>
      <c r="D1361" s="20">
        <v>0.123</v>
      </c>
      <c r="E1361" s="20">
        <v>4.9480000000000001E-5</v>
      </c>
      <c r="F1361" s="20">
        <v>7.4999999999999997E-2</v>
      </c>
      <c r="G1361" s="20">
        <v>2.9720000000000003E-5</v>
      </c>
    </row>
    <row r="1362" spans="1:7" hidden="1" x14ac:dyDescent="0.35">
      <c r="A1362" s="20" t="s">
        <v>408</v>
      </c>
      <c r="B1362" s="21">
        <v>75</v>
      </c>
      <c r="C1362" s="20">
        <v>2044</v>
      </c>
      <c r="D1362" s="20">
        <v>0.123</v>
      </c>
      <c r="E1362" s="20">
        <v>4.9480000000000001E-5</v>
      </c>
      <c r="F1362" s="20">
        <v>7.4999999999999997E-2</v>
      </c>
      <c r="G1362" s="20">
        <v>2.9720000000000003E-5</v>
      </c>
    </row>
    <row r="1363" spans="1:7" hidden="1" x14ac:dyDescent="0.35">
      <c r="A1363" s="20" t="s">
        <v>408</v>
      </c>
      <c r="B1363" s="21">
        <v>75</v>
      </c>
      <c r="C1363" s="20">
        <v>2043</v>
      </c>
      <c r="D1363" s="20">
        <v>0.123</v>
      </c>
      <c r="E1363" s="20">
        <v>4.9480000000000001E-5</v>
      </c>
      <c r="F1363" s="20">
        <v>7.4999999999999997E-2</v>
      </c>
      <c r="G1363" s="20">
        <v>2.9720000000000003E-5</v>
      </c>
    </row>
    <row r="1364" spans="1:7" hidden="1" x14ac:dyDescent="0.35">
      <c r="A1364" s="20" t="s">
        <v>408</v>
      </c>
      <c r="B1364" s="21">
        <v>75</v>
      </c>
      <c r="C1364" s="20">
        <v>2042</v>
      </c>
      <c r="D1364" s="20">
        <v>0.123</v>
      </c>
      <c r="E1364" s="20">
        <v>4.9480000000000001E-5</v>
      </c>
      <c r="F1364" s="20">
        <v>7.4999999999999997E-2</v>
      </c>
      <c r="G1364" s="20">
        <v>2.9720000000000003E-5</v>
      </c>
    </row>
    <row r="1365" spans="1:7" hidden="1" x14ac:dyDescent="0.35">
      <c r="A1365" s="20" t="s">
        <v>408</v>
      </c>
      <c r="B1365" s="21">
        <v>75</v>
      </c>
      <c r="C1365" s="20">
        <v>2041</v>
      </c>
      <c r="D1365" s="20">
        <v>0.123</v>
      </c>
      <c r="E1365" s="20">
        <v>4.9480000000000001E-5</v>
      </c>
      <c r="F1365" s="20">
        <v>7.4999999999999997E-2</v>
      </c>
      <c r="G1365" s="20">
        <v>2.9720000000000003E-5</v>
      </c>
    </row>
    <row r="1366" spans="1:7" hidden="1" x14ac:dyDescent="0.35">
      <c r="A1366" s="20" t="s">
        <v>408</v>
      </c>
      <c r="B1366" s="21">
        <v>75</v>
      </c>
      <c r="C1366" s="20">
        <v>2040</v>
      </c>
      <c r="D1366" s="20">
        <v>0.123</v>
      </c>
      <c r="E1366" s="20">
        <v>4.9480000000000001E-5</v>
      </c>
      <c r="F1366" s="20">
        <v>7.4999999999999997E-2</v>
      </c>
      <c r="G1366" s="20">
        <v>2.9720000000000003E-5</v>
      </c>
    </row>
    <row r="1367" spans="1:7" hidden="1" x14ac:dyDescent="0.35">
      <c r="A1367" s="20" t="s">
        <v>408</v>
      </c>
      <c r="B1367" s="21">
        <v>75</v>
      </c>
      <c r="C1367" s="20">
        <v>2039</v>
      </c>
      <c r="D1367" s="20">
        <v>0.123</v>
      </c>
      <c r="E1367" s="20">
        <v>4.9480000000000001E-5</v>
      </c>
      <c r="F1367" s="20">
        <v>7.4999999999999997E-2</v>
      </c>
      <c r="G1367" s="20">
        <v>2.9720000000000003E-5</v>
      </c>
    </row>
    <row r="1368" spans="1:7" hidden="1" x14ac:dyDescent="0.35">
      <c r="A1368" s="20" t="s">
        <v>408</v>
      </c>
      <c r="B1368" s="21">
        <v>75</v>
      </c>
      <c r="C1368" s="20">
        <v>2038</v>
      </c>
      <c r="D1368" s="20">
        <v>0.123</v>
      </c>
      <c r="E1368" s="20">
        <v>4.9480000000000001E-5</v>
      </c>
      <c r="F1368" s="20">
        <v>7.4999999999999997E-2</v>
      </c>
      <c r="G1368" s="20">
        <v>2.9720000000000003E-5</v>
      </c>
    </row>
    <row r="1369" spans="1:7" hidden="1" x14ac:dyDescent="0.35">
      <c r="A1369" s="20" t="s">
        <v>408</v>
      </c>
      <c r="B1369" s="21">
        <v>75</v>
      </c>
      <c r="C1369" s="20">
        <v>2037</v>
      </c>
      <c r="D1369" s="20">
        <v>0.123</v>
      </c>
      <c r="E1369" s="20">
        <v>4.9480000000000001E-5</v>
      </c>
      <c r="F1369" s="20">
        <v>7.4999999999999997E-2</v>
      </c>
      <c r="G1369" s="20">
        <v>2.9720000000000003E-5</v>
      </c>
    </row>
    <row r="1370" spans="1:7" hidden="1" x14ac:dyDescent="0.35">
      <c r="A1370" s="20" t="s">
        <v>408</v>
      </c>
      <c r="B1370" s="21">
        <v>75</v>
      </c>
      <c r="C1370" s="20">
        <v>2036</v>
      </c>
      <c r="D1370" s="20">
        <v>0.123</v>
      </c>
      <c r="E1370" s="20">
        <v>4.9480000000000001E-5</v>
      </c>
      <c r="F1370" s="20">
        <v>7.4999999999999997E-2</v>
      </c>
      <c r="G1370" s="20">
        <v>2.9720000000000003E-5</v>
      </c>
    </row>
    <row r="1371" spans="1:7" hidden="1" x14ac:dyDescent="0.35">
      <c r="A1371" s="20" t="s">
        <v>408</v>
      </c>
      <c r="B1371" s="21">
        <v>75</v>
      </c>
      <c r="C1371" s="20">
        <v>2035</v>
      </c>
      <c r="D1371" s="20">
        <v>0.123</v>
      </c>
      <c r="E1371" s="20">
        <v>4.9480000000000001E-5</v>
      </c>
      <c r="F1371" s="20">
        <v>7.4999999999999997E-2</v>
      </c>
      <c r="G1371" s="20">
        <v>2.9720000000000003E-5</v>
      </c>
    </row>
    <row r="1372" spans="1:7" hidden="1" x14ac:dyDescent="0.35">
      <c r="A1372" s="20" t="s">
        <v>408</v>
      </c>
      <c r="B1372" s="21">
        <v>75</v>
      </c>
      <c r="C1372" s="20">
        <v>2034</v>
      </c>
      <c r="D1372" s="20">
        <v>0.123</v>
      </c>
      <c r="E1372" s="20">
        <v>4.9480000000000001E-5</v>
      </c>
      <c r="F1372" s="20">
        <v>7.4999999999999997E-2</v>
      </c>
      <c r="G1372" s="20">
        <v>2.9720000000000003E-5</v>
      </c>
    </row>
    <row r="1373" spans="1:7" hidden="1" x14ac:dyDescent="0.35">
      <c r="A1373" s="20" t="s">
        <v>408</v>
      </c>
      <c r="B1373" s="21">
        <v>75</v>
      </c>
      <c r="C1373" s="20">
        <v>2033</v>
      </c>
      <c r="D1373" s="20">
        <v>0.123</v>
      </c>
      <c r="E1373" s="20">
        <v>4.9480000000000001E-5</v>
      </c>
      <c r="F1373" s="20">
        <v>7.4999999999999997E-2</v>
      </c>
      <c r="G1373" s="20">
        <v>2.9720000000000003E-5</v>
      </c>
    </row>
    <row r="1374" spans="1:7" hidden="1" x14ac:dyDescent="0.35">
      <c r="A1374" s="20" t="s">
        <v>408</v>
      </c>
      <c r="B1374" s="21">
        <v>75</v>
      </c>
      <c r="C1374" s="20">
        <v>2032</v>
      </c>
      <c r="D1374" s="20">
        <v>0.123</v>
      </c>
      <c r="E1374" s="20">
        <v>4.9480000000000001E-5</v>
      </c>
      <c r="F1374" s="20">
        <v>7.4999999999999997E-2</v>
      </c>
      <c r="G1374" s="20">
        <v>2.9720000000000003E-5</v>
      </c>
    </row>
    <row r="1375" spans="1:7" hidden="1" x14ac:dyDescent="0.35">
      <c r="A1375" s="20" t="s">
        <v>408</v>
      </c>
      <c r="B1375" s="21">
        <v>75</v>
      </c>
      <c r="C1375" s="20">
        <v>2031</v>
      </c>
      <c r="D1375" s="20">
        <v>0.123</v>
      </c>
      <c r="E1375" s="20">
        <v>4.9480000000000001E-5</v>
      </c>
      <c r="F1375" s="20">
        <v>7.4999999999999997E-2</v>
      </c>
      <c r="G1375" s="20">
        <v>2.9720000000000003E-5</v>
      </c>
    </row>
    <row r="1376" spans="1:7" hidden="1" x14ac:dyDescent="0.35">
      <c r="A1376" s="20" t="s">
        <v>408</v>
      </c>
      <c r="B1376" s="21">
        <v>75</v>
      </c>
      <c r="C1376" s="20">
        <v>2030</v>
      </c>
      <c r="D1376" s="20">
        <v>0.123</v>
      </c>
      <c r="E1376" s="20">
        <v>4.9480000000000001E-5</v>
      </c>
      <c r="F1376" s="20">
        <v>7.4999999999999997E-2</v>
      </c>
      <c r="G1376" s="20">
        <v>2.9720000000000003E-5</v>
      </c>
    </row>
    <row r="1377" spans="1:7" hidden="1" x14ac:dyDescent="0.35">
      <c r="A1377" s="20" t="s">
        <v>408</v>
      </c>
      <c r="B1377" s="21">
        <v>75</v>
      </c>
      <c r="C1377" s="20">
        <v>2029</v>
      </c>
      <c r="D1377" s="20">
        <v>0.123</v>
      </c>
      <c r="E1377" s="20">
        <v>4.9480000000000001E-5</v>
      </c>
      <c r="F1377" s="20">
        <v>7.4999999999999997E-2</v>
      </c>
      <c r="G1377" s="20">
        <v>2.9720000000000003E-5</v>
      </c>
    </row>
    <row r="1378" spans="1:7" hidden="1" x14ac:dyDescent="0.35">
      <c r="A1378" s="20" t="s">
        <v>408</v>
      </c>
      <c r="B1378" s="21">
        <v>75</v>
      </c>
      <c r="C1378" s="20">
        <v>2028</v>
      </c>
      <c r="D1378" s="20">
        <v>0.123</v>
      </c>
      <c r="E1378" s="20">
        <v>4.9480000000000001E-5</v>
      </c>
      <c r="F1378" s="20">
        <v>7.4999999999999997E-2</v>
      </c>
      <c r="G1378" s="20">
        <v>2.9720000000000003E-5</v>
      </c>
    </row>
    <row r="1379" spans="1:7" hidden="1" x14ac:dyDescent="0.35">
      <c r="A1379" s="20" t="s">
        <v>408</v>
      </c>
      <c r="B1379" s="21">
        <v>75</v>
      </c>
      <c r="C1379" s="20">
        <v>2027</v>
      </c>
      <c r="D1379" s="20">
        <v>0.123</v>
      </c>
      <c r="E1379" s="20">
        <v>4.9480000000000001E-5</v>
      </c>
      <c r="F1379" s="20">
        <v>7.4999999999999997E-2</v>
      </c>
      <c r="G1379" s="20">
        <v>2.9720000000000003E-5</v>
      </c>
    </row>
    <row r="1380" spans="1:7" hidden="1" x14ac:dyDescent="0.35">
      <c r="A1380" s="20" t="s">
        <v>408</v>
      </c>
      <c r="B1380" s="21">
        <v>75</v>
      </c>
      <c r="C1380" s="20">
        <v>2026</v>
      </c>
      <c r="D1380" s="20">
        <v>0.123</v>
      </c>
      <c r="E1380" s="20">
        <v>4.9480000000000001E-5</v>
      </c>
      <c r="F1380" s="20">
        <v>7.4999999999999997E-2</v>
      </c>
      <c r="G1380" s="20">
        <v>2.9720000000000003E-5</v>
      </c>
    </row>
    <row r="1381" spans="1:7" hidden="1" x14ac:dyDescent="0.35">
      <c r="A1381" s="20" t="s">
        <v>408</v>
      </c>
      <c r="B1381" s="21">
        <v>75</v>
      </c>
      <c r="C1381" s="20">
        <v>2025</v>
      </c>
      <c r="D1381" s="20">
        <v>0.123</v>
      </c>
      <c r="E1381" s="20">
        <v>4.9480000000000001E-5</v>
      </c>
      <c r="F1381" s="20">
        <v>7.4999999999999997E-2</v>
      </c>
      <c r="G1381" s="20">
        <v>2.9720000000000003E-5</v>
      </c>
    </row>
    <row r="1382" spans="1:7" hidden="1" x14ac:dyDescent="0.35">
      <c r="A1382" s="20" t="s">
        <v>408</v>
      </c>
      <c r="B1382" s="21">
        <v>75</v>
      </c>
      <c r="C1382" s="20">
        <v>2024</v>
      </c>
      <c r="D1382" s="20">
        <v>0.123</v>
      </c>
      <c r="E1382" s="20">
        <v>4.9480000000000001E-5</v>
      </c>
      <c r="F1382" s="20">
        <v>7.4999999999999997E-2</v>
      </c>
      <c r="G1382" s="20">
        <v>2.9720000000000003E-5</v>
      </c>
    </row>
    <row r="1383" spans="1:7" x14ac:dyDescent="0.35">
      <c r="A1383" s="20" t="s">
        <v>408</v>
      </c>
      <c r="B1383" s="21">
        <v>75</v>
      </c>
      <c r="C1383" s="20">
        <v>2023</v>
      </c>
      <c r="D1383" s="20">
        <v>0.123</v>
      </c>
      <c r="E1383" s="20">
        <v>4.9480000000000001E-5</v>
      </c>
      <c r="F1383" s="20">
        <v>7.4999999999999997E-2</v>
      </c>
      <c r="G1383" s="20">
        <v>2.9720000000000003E-5</v>
      </c>
    </row>
    <row r="1384" spans="1:7" hidden="1" x14ac:dyDescent="0.35">
      <c r="A1384" s="20" t="s">
        <v>408</v>
      </c>
      <c r="B1384" s="21">
        <v>75</v>
      </c>
      <c r="C1384" s="20">
        <v>2022</v>
      </c>
      <c r="D1384" s="20">
        <v>0.123</v>
      </c>
      <c r="E1384" s="20">
        <v>4.9480000000000001E-5</v>
      </c>
      <c r="F1384" s="20">
        <v>7.4999999999999997E-2</v>
      </c>
      <c r="G1384" s="20">
        <v>2.9720000000000003E-5</v>
      </c>
    </row>
    <row r="1385" spans="1:7" hidden="1" x14ac:dyDescent="0.35">
      <c r="A1385" s="20" t="s">
        <v>408</v>
      </c>
      <c r="B1385" s="21">
        <v>75</v>
      </c>
      <c r="C1385" s="20">
        <v>2021</v>
      </c>
      <c r="D1385" s="20">
        <v>0.123</v>
      </c>
      <c r="E1385" s="20">
        <v>4.9480000000000001E-5</v>
      </c>
      <c r="F1385" s="20">
        <v>7.4999999999999997E-2</v>
      </c>
      <c r="G1385" s="20">
        <v>2.9720000000000003E-5</v>
      </c>
    </row>
    <row r="1386" spans="1:7" hidden="1" x14ac:dyDescent="0.35">
      <c r="A1386" s="20" t="s">
        <v>408</v>
      </c>
      <c r="B1386" s="21">
        <v>75</v>
      </c>
      <c r="C1386" s="20">
        <v>2020</v>
      </c>
      <c r="D1386" s="20">
        <v>0.123</v>
      </c>
      <c r="E1386" s="20">
        <v>4.9480000000000001E-5</v>
      </c>
      <c r="F1386" s="20">
        <v>7.4999999999999997E-2</v>
      </c>
      <c r="G1386" s="20">
        <v>2.9720000000000003E-5</v>
      </c>
    </row>
    <row r="1387" spans="1:7" hidden="1" x14ac:dyDescent="0.35">
      <c r="A1387" s="20" t="s">
        <v>408</v>
      </c>
      <c r="B1387" s="21">
        <v>75</v>
      </c>
      <c r="C1387" s="20">
        <v>2019</v>
      </c>
      <c r="D1387" s="20">
        <v>0.123</v>
      </c>
      <c r="E1387" s="20">
        <v>4.9480000000000001E-5</v>
      </c>
      <c r="F1387" s="20">
        <v>7.4999999999999997E-2</v>
      </c>
      <c r="G1387" s="20">
        <v>2.9720000000000003E-5</v>
      </c>
    </row>
    <row r="1388" spans="1:7" hidden="1" x14ac:dyDescent="0.35">
      <c r="A1388" s="20" t="s">
        <v>408</v>
      </c>
      <c r="B1388" s="21">
        <v>75</v>
      </c>
      <c r="C1388" s="20">
        <v>2018</v>
      </c>
      <c r="D1388" s="20">
        <v>0.123</v>
      </c>
      <c r="E1388" s="20">
        <v>4.9480000000000001E-5</v>
      </c>
      <c r="F1388" s="20">
        <v>7.4999999999999997E-2</v>
      </c>
      <c r="G1388" s="20">
        <v>2.9720000000000003E-5</v>
      </c>
    </row>
    <row r="1389" spans="1:7" hidden="1" x14ac:dyDescent="0.35">
      <c r="A1389" s="20" t="s">
        <v>408</v>
      </c>
      <c r="B1389" s="21">
        <v>75</v>
      </c>
      <c r="C1389" s="20">
        <v>2017</v>
      </c>
      <c r="D1389" s="20">
        <v>0.123</v>
      </c>
      <c r="E1389" s="20">
        <v>4.9480000000000001E-5</v>
      </c>
      <c r="F1389" s="20">
        <v>7.4999999999999997E-2</v>
      </c>
      <c r="G1389" s="20">
        <v>2.9720000000000003E-5</v>
      </c>
    </row>
    <row r="1390" spans="1:7" hidden="1" x14ac:dyDescent="0.35">
      <c r="A1390" s="20" t="s">
        <v>408</v>
      </c>
      <c r="B1390" s="21">
        <v>75</v>
      </c>
      <c r="C1390" s="20">
        <v>2016</v>
      </c>
      <c r="D1390" s="20">
        <v>0.123</v>
      </c>
      <c r="E1390" s="20">
        <v>4.9480000000000001E-5</v>
      </c>
      <c r="F1390" s="20">
        <v>7.4999999999999997E-2</v>
      </c>
      <c r="G1390" s="20">
        <v>2.9720000000000003E-5</v>
      </c>
    </row>
    <row r="1391" spans="1:7" hidden="1" x14ac:dyDescent="0.35">
      <c r="A1391" s="20" t="s">
        <v>408</v>
      </c>
      <c r="B1391" s="21">
        <v>75</v>
      </c>
      <c r="C1391" s="20">
        <v>2015</v>
      </c>
      <c r="D1391" s="20">
        <v>0.123</v>
      </c>
      <c r="E1391" s="20">
        <v>4.9480000000000001E-5</v>
      </c>
      <c r="F1391" s="20">
        <v>7.4999999999999997E-2</v>
      </c>
      <c r="G1391" s="20">
        <v>2.9720000000000003E-5</v>
      </c>
    </row>
    <row r="1392" spans="1:7" hidden="1" x14ac:dyDescent="0.35">
      <c r="A1392" s="20" t="s">
        <v>408</v>
      </c>
      <c r="B1392" s="21">
        <v>75</v>
      </c>
      <c r="C1392" s="20">
        <v>2014</v>
      </c>
      <c r="D1392" s="20">
        <v>0.123</v>
      </c>
      <c r="E1392" s="20">
        <v>4.9480000000000001E-5</v>
      </c>
      <c r="F1392" s="20">
        <v>7.4999999999999997E-2</v>
      </c>
      <c r="G1392" s="20">
        <v>2.9720000000000003E-5</v>
      </c>
    </row>
    <row r="1393" spans="1:7" hidden="1" x14ac:dyDescent="0.35">
      <c r="A1393" s="20" t="s">
        <v>408</v>
      </c>
      <c r="B1393" s="21">
        <v>75</v>
      </c>
      <c r="C1393" s="20">
        <v>2013</v>
      </c>
      <c r="D1393" s="20">
        <v>0.123</v>
      </c>
      <c r="E1393" s="20">
        <v>4.9480000000000001E-5</v>
      </c>
      <c r="F1393" s="20">
        <v>7.4999999999999997E-2</v>
      </c>
      <c r="G1393" s="20">
        <v>2.9720000000000003E-5</v>
      </c>
    </row>
    <row r="1394" spans="1:7" hidden="1" x14ac:dyDescent="0.35">
      <c r="A1394" s="20" t="s">
        <v>408</v>
      </c>
      <c r="B1394" s="21">
        <v>75</v>
      </c>
      <c r="C1394" s="20">
        <v>2012</v>
      </c>
      <c r="D1394" s="20">
        <v>0.123</v>
      </c>
      <c r="E1394" s="20">
        <v>4.9480000000000001E-5</v>
      </c>
      <c r="F1394" s="20">
        <v>7.4999999999999997E-2</v>
      </c>
      <c r="G1394" s="20">
        <v>2.9720000000000003E-5</v>
      </c>
    </row>
    <row r="1395" spans="1:7" hidden="1" x14ac:dyDescent="0.35">
      <c r="A1395" s="20" t="s">
        <v>408</v>
      </c>
      <c r="B1395" s="21">
        <v>75</v>
      </c>
      <c r="C1395" s="20">
        <v>2010</v>
      </c>
      <c r="D1395" s="20">
        <v>0.123</v>
      </c>
      <c r="E1395" s="20">
        <v>4.9480000000000001E-5</v>
      </c>
      <c r="F1395" s="20">
        <v>7.4999999999999997E-2</v>
      </c>
      <c r="G1395" s="20">
        <v>2.9720000000000003E-5</v>
      </c>
    </row>
    <row r="1396" spans="1:7" hidden="1" x14ac:dyDescent="0.35">
      <c r="A1396" s="20" t="s">
        <v>408</v>
      </c>
      <c r="B1396" s="21">
        <v>75</v>
      </c>
      <c r="C1396" s="20">
        <v>2009</v>
      </c>
      <c r="D1396" s="20">
        <v>0.153</v>
      </c>
      <c r="E1396" s="20">
        <v>2.2360000000000001E-4</v>
      </c>
      <c r="F1396" s="20">
        <v>8.7999999999999995E-2</v>
      </c>
      <c r="G1396" s="20">
        <v>1.2799999999999999E-4</v>
      </c>
    </row>
    <row r="1397" spans="1:7" hidden="1" x14ac:dyDescent="0.35">
      <c r="A1397" s="20" t="s">
        <v>408</v>
      </c>
      <c r="B1397" s="21">
        <v>75</v>
      </c>
      <c r="C1397" s="20">
        <v>2008</v>
      </c>
      <c r="D1397" s="20">
        <v>0.153</v>
      </c>
      <c r="E1397" s="20">
        <v>2.2360000000000001E-4</v>
      </c>
      <c r="F1397" s="20">
        <v>8.7999999999999995E-2</v>
      </c>
      <c r="G1397" s="20">
        <v>1.2799999999999999E-4</v>
      </c>
    </row>
    <row r="1398" spans="1:7" hidden="1" x14ac:dyDescent="0.35">
      <c r="A1398" s="20" t="s">
        <v>408</v>
      </c>
      <c r="B1398" s="21">
        <v>75</v>
      </c>
      <c r="C1398" s="20">
        <v>2007</v>
      </c>
      <c r="D1398" s="20">
        <v>0.153</v>
      </c>
      <c r="E1398" s="20">
        <v>2.2360000000000001E-4</v>
      </c>
      <c r="F1398" s="20">
        <v>8.7999999999999995E-2</v>
      </c>
      <c r="G1398" s="20">
        <v>1.2799999999999999E-4</v>
      </c>
    </row>
    <row r="1399" spans="1:7" hidden="1" x14ac:dyDescent="0.35">
      <c r="A1399" s="20" t="s">
        <v>408</v>
      </c>
      <c r="B1399" s="21">
        <v>75</v>
      </c>
      <c r="C1399" s="20">
        <v>2006</v>
      </c>
      <c r="D1399" s="20">
        <v>0.17399999999999999</v>
      </c>
      <c r="E1399" s="20">
        <v>3.1285714285714283E-4</v>
      </c>
      <c r="F1399" s="20">
        <v>0.23799999999999999</v>
      </c>
      <c r="G1399" s="20">
        <v>4.2657142857142855E-4</v>
      </c>
    </row>
    <row r="1400" spans="1:7" hidden="1" x14ac:dyDescent="0.35">
      <c r="A1400" s="20" t="s">
        <v>408</v>
      </c>
      <c r="B1400" s="21">
        <v>75</v>
      </c>
      <c r="C1400" s="20">
        <v>2005</v>
      </c>
      <c r="D1400" s="20">
        <v>0.17399999999999999</v>
      </c>
      <c r="E1400" s="20">
        <v>3.1285714285714283E-4</v>
      </c>
      <c r="F1400" s="20">
        <v>0.23799999999999999</v>
      </c>
      <c r="G1400" s="20">
        <v>4.2657142857142855E-4</v>
      </c>
    </row>
    <row r="1401" spans="1:7" hidden="1" x14ac:dyDescent="0.35">
      <c r="A1401" s="20" t="s">
        <v>408</v>
      </c>
      <c r="B1401" s="21">
        <v>75</v>
      </c>
      <c r="C1401" s="20">
        <v>2004</v>
      </c>
      <c r="D1401" s="20">
        <v>0.17399999999999999</v>
      </c>
      <c r="E1401" s="20">
        <v>3.1285714285714283E-4</v>
      </c>
      <c r="F1401" s="20">
        <v>0.23799999999999999</v>
      </c>
      <c r="G1401" s="20">
        <v>4.2657142857142855E-4</v>
      </c>
    </row>
    <row r="1402" spans="1:7" hidden="1" x14ac:dyDescent="0.35">
      <c r="A1402" s="20" t="s">
        <v>408</v>
      </c>
      <c r="B1402" s="21">
        <v>75</v>
      </c>
      <c r="C1402" s="20">
        <v>2003</v>
      </c>
      <c r="D1402" s="20">
        <v>0.75</v>
      </c>
      <c r="E1402" s="20">
        <v>1.7799999999999999E-4</v>
      </c>
      <c r="F1402" s="20">
        <v>4.57</v>
      </c>
      <c r="G1402" s="20">
        <v>3.3100000000000002E-4</v>
      </c>
    </row>
    <row r="1403" spans="1:7" hidden="1" x14ac:dyDescent="0.35">
      <c r="A1403" s="20" t="s">
        <v>408</v>
      </c>
      <c r="B1403" s="21">
        <v>75</v>
      </c>
      <c r="C1403" s="20">
        <v>2002</v>
      </c>
      <c r="D1403" s="20">
        <v>1.02</v>
      </c>
      <c r="E1403" s="20">
        <v>1.75E-4</v>
      </c>
      <c r="F1403" s="20">
        <v>6.56</v>
      </c>
      <c r="G1403" s="20">
        <v>2.3900000000000001E-4</v>
      </c>
    </row>
    <row r="1404" spans="1:7" hidden="1" x14ac:dyDescent="0.35">
      <c r="A1404" s="20" t="s">
        <v>408</v>
      </c>
      <c r="B1404" s="21">
        <v>75</v>
      </c>
      <c r="C1404" s="20">
        <v>2001</v>
      </c>
      <c r="D1404" s="20">
        <v>1.28</v>
      </c>
      <c r="E1404" s="20">
        <v>1.7200000000000001E-4</v>
      </c>
      <c r="F1404" s="20">
        <v>8.5399999999999991</v>
      </c>
      <c r="G1404" s="20">
        <v>1.46E-4</v>
      </c>
    </row>
    <row r="1405" spans="1:7" hidden="1" x14ac:dyDescent="0.35">
      <c r="A1405" s="20" t="s">
        <v>408</v>
      </c>
      <c r="B1405" s="21">
        <v>75</v>
      </c>
      <c r="C1405" s="20">
        <v>2000</v>
      </c>
      <c r="D1405" s="20">
        <v>1.55</v>
      </c>
      <c r="E1405" s="20">
        <v>1.6899999999999999E-4</v>
      </c>
      <c r="F1405" s="20">
        <v>10.53</v>
      </c>
      <c r="G1405" s="20">
        <v>5.3300000000000001E-5</v>
      </c>
    </row>
    <row r="1406" spans="1:7" hidden="1" x14ac:dyDescent="0.35">
      <c r="A1406" s="20" t="s">
        <v>408</v>
      </c>
      <c r="B1406" s="21">
        <v>75</v>
      </c>
      <c r="C1406" s="20">
        <v>1999</v>
      </c>
      <c r="D1406" s="20">
        <v>1.55</v>
      </c>
      <c r="E1406" s="20">
        <v>1.6899999999999999E-4</v>
      </c>
      <c r="F1406" s="20">
        <v>10.53</v>
      </c>
      <c r="G1406" s="20">
        <v>5.3300000000000001E-5</v>
      </c>
    </row>
    <row r="1407" spans="1:7" hidden="1" x14ac:dyDescent="0.35">
      <c r="A1407" s="20" t="s">
        <v>408</v>
      </c>
      <c r="B1407" s="21">
        <v>75</v>
      </c>
      <c r="C1407" s="20">
        <v>1998</v>
      </c>
      <c r="D1407" s="20">
        <v>1.55</v>
      </c>
      <c r="E1407" s="20">
        <v>1.6899999999999999E-4</v>
      </c>
      <c r="F1407" s="20">
        <v>10.53</v>
      </c>
      <c r="G1407" s="20">
        <v>5.3300000000000001E-5</v>
      </c>
    </row>
    <row r="1408" spans="1:7" hidden="1" x14ac:dyDescent="0.35">
      <c r="A1408" s="20" t="s">
        <v>408</v>
      </c>
      <c r="B1408" s="21">
        <v>75</v>
      </c>
      <c r="C1408" s="20">
        <v>1997</v>
      </c>
      <c r="D1408" s="20">
        <v>1.55</v>
      </c>
      <c r="E1408" s="20">
        <v>1.6899999999999999E-4</v>
      </c>
      <c r="F1408" s="20">
        <v>10.53</v>
      </c>
      <c r="G1408" s="20">
        <v>5.3300000000000001E-5</v>
      </c>
    </row>
    <row r="1409" spans="1:7" hidden="1" x14ac:dyDescent="0.35">
      <c r="A1409" s="20" t="s">
        <v>408</v>
      </c>
      <c r="B1409" s="21">
        <v>75</v>
      </c>
      <c r="C1409" s="20">
        <v>1996</v>
      </c>
      <c r="D1409" s="20">
        <v>1.55</v>
      </c>
      <c r="E1409" s="20">
        <v>1.6899999999999999E-4</v>
      </c>
      <c r="F1409" s="20">
        <v>10.53</v>
      </c>
      <c r="G1409" s="20">
        <v>5.3300000000000001E-5</v>
      </c>
    </row>
    <row r="1410" spans="1:7" hidden="1" x14ac:dyDescent="0.35">
      <c r="A1410" s="20" t="s">
        <v>408</v>
      </c>
      <c r="B1410" s="21">
        <v>75</v>
      </c>
      <c r="C1410" s="20">
        <v>1995</v>
      </c>
      <c r="D1410" s="20">
        <v>1.55</v>
      </c>
      <c r="E1410" s="20">
        <v>1.6899999999999999E-4</v>
      </c>
      <c r="F1410" s="20">
        <v>10.53</v>
      </c>
      <c r="G1410" s="20">
        <v>5.3300000000000001E-5</v>
      </c>
    </row>
    <row r="1411" spans="1:7" hidden="1" x14ac:dyDescent="0.35">
      <c r="A1411" s="20" t="s">
        <v>408</v>
      </c>
      <c r="B1411" s="21">
        <v>75</v>
      </c>
      <c r="C1411" s="20">
        <v>1994</v>
      </c>
      <c r="D1411" s="20">
        <v>1.55</v>
      </c>
      <c r="E1411" s="20">
        <v>1.6899999999999999E-4</v>
      </c>
      <c r="F1411" s="20">
        <v>10.53</v>
      </c>
      <c r="G1411" s="20">
        <v>5.3300000000000001E-5</v>
      </c>
    </row>
    <row r="1412" spans="1:7" hidden="1" x14ac:dyDescent="0.35">
      <c r="A1412" s="20" t="s">
        <v>408</v>
      </c>
      <c r="B1412" s="21">
        <v>75</v>
      </c>
      <c r="C1412" s="20">
        <v>1993</v>
      </c>
      <c r="D1412" s="20">
        <v>1.55</v>
      </c>
      <c r="E1412" s="20">
        <v>1.6899999999999999E-4</v>
      </c>
      <c r="F1412" s="20">
        <v>10.53</v>
      </c>
      <c r="G1412" s="20">
        <v>5.3300000000000001E-5</v>
      </c>
    </row>
    <row r="1413" spans="1:7" hidden="1" x14ac:dyDescent="0.35">
      <c r="A1413" s="20" t="s">
        <v>408</v>
      </c>
      <c r="B1413" s="21">
        <v>75</v>
      </c>
      <c r="C1413" s="20">
        <v>1992</v>
      </c>
      <c r="D1413" s="20">
        <v>1.55</v>
      </c>
      <c r="E1413" s="20">
        <v>1.6899999999999999E-4</v>
      </c>
      <c r="F1413" s="20">
        <v>10.53</v>
      </c>
      <c r="G1413" s="20">
        <v>5.3300000000000001E-5</v>
      </c>
    </row>
    <row r="1414" spans="1:7" hidden="1" x14ac:dyDescent="0.35">
      <c r="A1414" s="20" t="s">
        <v>408</v>
      </c>
      <c r="B1414" s="21">
        <v>75</v>
      </c>
      <c r="C1414" s="20">
        <v>1991</v>
      </c>
      <c r="D1414" s="20">
        <v>1.55</v>
      </c>
      <c r="E1414" s="20">
        <v>1.6899999999999999E-4</v>
      </c>
      <c r="F1414" s="20">
        <v>10.53</v>
      </c>
      <c r="G1414" s="20">
        <v>5.3300000000000001E-5</v>
      </c>
    </row>
    <row r="1415" spans="1:7" hidden="1" x14ac:dyDescent="0.35">
      <c r="A1415" s="20" t="s">
        <v>408</v>
      </c>
      <c r="B1415" s="21">
        <v>75</v>
      </c>
      <c r="C1415" s="20">
        <v>1990</v>
      </c>
      <c r="D1415" s="20">
        <v>1.55</v>
      </c>
      <c r="E1415" s="20">
        <v>1.6899999999999999E-4</v>
      </c>
      <c r="F1415" s="20">
        <v>10.53</v>
      </c>
      <c r="G1415" s="20">
        <v>5.3300000000000001E-5</v>
      </c>
    </row>
    <row r="1416" spans="1:7" hidden="1" x14ac:dyDescent="0.35">
      <c r="A1416" s="20" t="s">
        <v>408</v>
      </c>
      <c r="B1416" s="21">
        <v>75</v>
      </c>
      <c r="C1416" s="20">
        <v>1989</v>
      </c>
      <c r="D1416" s="20">
        <v>1.55</v>
      </c>
      <c r="E1416" s="20">
        <v>1.6899999999999999E-4</v>
      </c>
      <c r="F1416" s="20">
        <v>10.53</v>
      </c>
      <c r="G1416" s="20">
        <v>5.3300000000000001E-5</v>
      </c>
    </row>
    <row r="1417" spans="1:7" hidden="1" x14ac:dyDescent="0.35">
      <c r="A1417" s="20" t="s">
        <v>408</v>
      </c>
      <c r="B1417" s="21">
        <v>75</v>
      </c>
      <c r="C1417" s="20">
        <v>1988</v>
      </c>
      <c r="D1417" s="20">
        <v>1.55</v>
      </c>
      <c r="E1417" s="20">
        <v>1.6899999999999999E-4</v>
      </c>
      <c r="F1417" s="20">
        <v>10.53</v>
      </c>
      <c r="G1417" s="20">
        <v>5.3300000000000001E-5</v>
      </c>
    </row>
    <row r="1418" spans="1:7" hidden="1" x14ac:dyDescent="0.35">
      <c r="A1418" s="20" t="s">
        <v>408</v>
      </c>
      <c r="B1418" s="21">
        <v>75</v>
      </c>
      <c r="C1418" s="20">
        <v>1987</v>
      </c>
      <c r="D1418" s="20">
        <v>1.55</v>
      </c>
      <c r="E1418" s="20">
        <v>1.6899999999999999E-4</v>
      </c>
      <c r="F1418" s="20">
        <v>10.53</v>
      </c>
      <c r="G1418" s="20">
        <v>5.3300000000000001E-5</v>
      </c>
    </row>
    <row r="1419" spans="1:7" hidden="1" x14ac:dyDescent="0.35">
      <c r="A1419" s="20" t="s">
        <v>408</v>
      </c>
      <c r="B1419" s="21">
        <v>75</v>
      </c>
      <c r="C1419" s="20">
        <v>1986</v>
      </c>
      <c r="D1419" s="20">
        <v>1.55</v>
      </c>
      <c r="E1419" s="20">
        <v>1.6899999999999999E-4</v>
      </c>
      <c r="F1419" s="20">
        <v>10.53</v>
      </c>
      <c r="G1419" s="20">
        <v>5.3300000000000001E-5</v>
      </c>
    </row>
    <row r="1420" spans="1:7" hidden="1" x14ac:dyDescent="0.35">
      <c r="A1420" s="20" t="s">
        <v>408</v>
      </c>
      <c r="B1420" s="21">
        <v>75</v>
      </c>
      <c r="C1420" s="20">
        <v>1985</v>
      </c>
      <c r="D1420" s="20">
        <v>1.55</v>
      </c>
      <c r="E1420" s="20">
        <v>1.6899999999999999E-4</v>
      </c>
      <c r="F1420" s="20">
        <v>10.53</v>
      </c>
      <c r="G1420" s="20">
        <v>5.3300000000000001E-5</v>
      </c>
    </row>
    <row r="1421" spans="1:7" hidden="1" x14ac:dyDescent="0.35">
      <c r="A1421" s="20" t="s">
        <v>408</v>
      </c>
      <c r="B1421" s="21">
        <v>75</v>
      </c>
      <c r="C1421" s="20">
        <v>1984</v>
      </c>
      <c r="D1421" s="20">
        <v>1.55</v>
      </c>
      <c r="E1421" s="20">
        <v>1.6899999999999999E-4</v>
      </c>
      <c r="F1421" s="20">
        <v>10.53</v>
      </c>
      <c r="G1421" s="20">
        <v>5.3300000000000001E-5</v>
      </c>
    </row>
    <row r="1422" spans="1:7" hidden="1" x14ac:dyDescent="0.35">
      <c r="A1422" s="20" t="s">
        <v>408</v>
      </c>
      <c r="B1422" s="21">
        <v>75</v>
      </c>
      <c r="C1422" s="20">
        <v>1983</v>
      </c>
      <c r="D1422" s="20">
        <v>1.55</v>
      </c>
      <c r="E1422" s="20">
        <v>1.6899999999999999E-4</v>
      </c>
      <c r="F1422" s="20">
        <v>10.53</v>
      </c>
      <c r="G1422" s="20">
        <v>5.3300000000000001E-5</v>
      </c>
    </row>
    <row r="1423" spans="1:7" hidden="1" x14ac:dyDescent="0.35">
      <c r="A1423" s="20" t="s">
        <v>408</v>
      </c>
      <c r="B1423" s="21">
        <v>75</v>
      </c>
      <c r="C1423" s="20">
        <v>1982</v>
      </c>
      <c r="D1423" s="20">
        <v>1.55</v>
      </c>
      <c r="E1423" s="20">
        <v>1.6899999999999999E-4</v>
      </c>
      <c r="F1423" s="20">
        <v>10.53</v>
      </c>
      <c r="G1423" s="20">
        <v>5.3300000000000001E-5</v>
      </c>
    </row>
    <row r="1424" spans="1:7" hidden="1" x14ac:dyDescent="0.35">
      <c r="A1424" s="20" t="s">
        <v>408</v>
      </c>
      <c r="B1424" s="21">
        <v>75</v>
      </c>
      <c r="C1424" s="20">
        <v>1981</v>
      </c>
      <c r="D1424" s="20">
        <v>1.55</v>
      </c>
      <c r="E1424" s="20">
        <v>1.6899999999999999E-4</v>
      </c>
      <c r="F1424" s="20">
        <v>10.53</v>
      </c>
      <c r="G1424" s="20">
        <v>5.3300000000000001E-5</v>
      </c>
    </row>
    <row r="1425" spans="1:7" hidden="1" x14ac:dyDescent="0.35">
      <c r="A1425" s="20" t="s">
        <v>408</v>
      </c>
      <c r="B1425" s="21">
        <v>75</v>
      </c>
      <c r="C1425" s="20">
        <v>1980</v>
      </c>
      <c r="D1425" s="20">
        <v>1.55</v>
      </c>
      <c r="E1425" s="20">
        <v>1.6899999999999999E-4</v>
      </c>
      <c r="F1425" s="20">
        <v>10.53</v>
      </c>
      <c r="G1425" s="20">
        <v>5.3300000000000001E-5</v>
      </c>
    </row>
    <row r="1426" spans="1:7" hidden="1" x14ac:dyDescent="0.35">
      <c r="A1426" s="20" t="s">
        <v>408</v>
      </c>
      <c r="B1426" s="21">
        <v>75</v>
      </c>
      <c r="C1426" s="20">
        <v>1979</v>
      </c>
      <c r="D1426" s="20">
        <v>1.55</v>
      </c>
      <c r="E1426" s="20">
        <v>1.6899999999999999E-4</v>
      </c>
      <c r="F1426" s="20">
        <v>10.53</v>
      </c>
      <c r="G1426" s="20">
        <v>5.3300000000000001E-5</v>
      </c>
    </row>
    <row r="1427" spans="1:7" hidden="1" x14ac:dyDescent="0.35">
      <c r="A1427" s="20" t="s">
        <v>408</v>
      </c>
      <c r="B1427" s="21">
        <v>75</v>
      </c>
      <c r="C1427" s="20">
        <v>1978</v>
      </c>
      <c r="D1427" s="20">
        <v>1.55</v>
      </c>
      <c r="E1427" s="20">
        <v>1.6899999999999999E-4</v>
      </c>
      <c r="F1427" s="20">
        <v>10.53</v>
      </c>
      <c r="G1427" s="20">
        <v>5.3300000000000001E-5</v>
      </c>
    </row>
    <row r="1428" spans="1:7" hidden="1" x14ac:dyDescent="0.35">
      <c r="A1428" s="20" t="s">
        <v>408</v>
      </c>
      <c r="B1428" s="21">
        <v>75</v>
      </c>
      <c r="C1428" s="20">
        <v>1977</v>
      </c>
      <c r="D1428" s="20">
        <v>1.55</v>
      </c>
      <c r="E1428" s="20">
        <v>1.6899999999999999E-4</v>
      </c>
      <c r="F1428" s="20">
        <v>10.53</v>
      </c>
      <c r="G1428" s="20">
        <v>5.3300000000000001E-5</v>
      </c>
    </row>
    <row r="1429" spans="1:7" hidden="1" x14ac:dyDescent="0.35">
      <c r="A1429" s="20" t="s">
        <v>408</v>
      </c>
      <c r="B1429" s="21">
        <v>75</v>
      </c>
      <c r="C1429" s="20">
        <v>1976</v>
      </c>
      <c r="D1429" s="20">
        <v>1.55</v>
      </c>
      <c r="E1429" s="20">
        <v>1.6899999999999999E-4</v>
      </c>
      <c r="F1429" s="20">
        <v>10.53</v>
      </c>
      <c r="G1429" s="20">
        <v>5.3300000000000001E-5</v>
      </c>
    </row>
    <row r="1430" spans="1:7" hidden="1" x14ac:dyDescent="0.35">
      <c r="A1430" s="20" t="s">
        <v>408</v>
      </c>
      <c r="B1430" s="21">
        <v>75</v>
      </c>
      <c r="C1430" s="20">
        <v>1975</v>
      </c>
      <c r="D1430" s="20">
        <v>1.55</v>
      </c>
      <c r="E1430" s="20">
        <v>1.6899999999999999E-4</v>
      </c>
      <c r="F1430" s="20">
        <v>10.53</v>
      </c>
      <c r="G1430" s="20">
        <v>5.3300000000000001E-5</v>
      </c>
    </row>
    <row r="1431" spans="1:7" hidden="1" x14ac:dyDescent="0.35">
      <c r="A1431" s="20" t="s">
        <v>408</v>
      </c>
      <c r="B1431" s="21">
        <v>75</v>
      </c>
      <c r="C1431" s="20">
        <v>1974</v>
      </c>
      <c r="D1431" s="20">
        <v>1.55</v>
      </c>
      <c r="E1431" s="20">
        <v>1.6899999999999999E-4</v>
      </c>
      <c r="F1431" s="20">
        <v>10.53</v>
      </c>
      <c r="G1431" s="20">
        <v>5.3300000000000001E-5</v>
      </c>
    </row>
    <row r="1432" spans="1:7" hidden="1" x14ac:dyDescent="0.35">
      <c r="A1432" s="20" t="s">
        <v>408</v>
      </c>
      <c r="B1432" s="21">
        <v>75</v>
      </c>
      <c r="C1432" s="20">
        <v>1973</v>
      </c>
      <c r="D1432" s="20">
        <v>1.55</v>
      </c>
      <c r="E1432" s="20">
        <v>1.6899999999999999E-4</v>
      </c>
      <c r="F1432" s="20">
        <v>10.53</v>
      </c>
      <c r="G1432" s="20">
        <v>5.3300000000000001E-5</v>
      </c>
    </row>
    <row r="1433" spans="1:7" hidden="1" x14ac:dyDescent="0.35">
      <c r="A1433" s="20" t="s">
        <v>408</v>
      </c>
      <c r="B1433" s="21">
        <v>75</v>
      </c>
      <c r="C1433" s="20">
        <v>1972</v>
      </c>
      <c r="D1433" s="20">
        <v>1.55</v>
      </c>
      <c r="E1433" s="20">
        <v>1.6899999999999999E-4</v>
      </c>
      <c r="F1433" s="20">
        <v>10.53</v>
      </c>
      <c r="G1433" s="20">
        <v>5.3300000000000001E-5</v>
      </c>
    </row>
    <row r="1434" spans="1:7" hidden="1" x14ac:dyDescent="0.35">
      <c r="A1434" s="20" t="s">
        <v>408</v>
      </c>
      <c r="B1434" s="21">
        <v>75</v>
      </c>
      <c r="C1434" s="20">
        <v>1971</v>
      </c>
      <c r="D1434" s="20">
        <v>1.55</v>
      </c>
      <c r="E1434" s="20">
        <v>1.6899999999999999E-4</v>
      </c>
      <c r="F1434" s="20">
        <v>10.53</v>
      </c>
      <c r="G1434" s="20">
        <v>5.3300000000000001E-5</v>
      </c>
    </row>
    <row r="1435" spans="1:7" hidden="1" x14ac:dyDescent="0.35">
      <c r="A1435" s="20" t="s">
        <v>408</v>
      </c>
      <c r="B1435" s="21">
        <v>75</v>
      </c>
      <c r="C1435" s="20">
        <v>1970</v>
      </c>
      <c r="D1435" s="20">
        <v>1.55</v>
      </c>
      <c r="E1435" s="20">
        <v>1.6899999999999999E-4</v>
      </c>
      <c r="F1435" s="20">
        <v>10.53</v>
      </c>
      <c r="G1435" s="20">
        <v>5.3300000000000001E-5</v>
      </c>
    </row>
    <row r="1436" spans="1:7" hidden="1" x14ac:dyDescent="0.35">
      <c r="A1436" s="20" t="s">
        <v>408</v>
      </c>
      <c r="B1436" s="21">
        <v>75</v>
      </c>
      <c r="C1436" s="20">
        <v>1969</v>
      </c>
      <c r="D1436" s="20">
        <v>1.55</v>
      </c>
      <c r="E1436" s="20">
        <v>1.6899999999999999E-4</v>
      </c>
      <c r="F1436" s="20">
        <v>10.53</v>
      </c>
      <c r="G1436" s="20">
        <v>5.3300000000000001E-5</v>
      </c>
    </row>
    <row r="1437" spans="1:7" hidden="1" x14ac:dyDescent="0.35">
      <c r="A1437" s="20" t="s">
        <v>408</v>
      </c>
      <c r="B1437" s="21">
        <v>75</v>
      </c>
      <c r="C1437" s="20">
        <v>1968</v>
      </c>
      <c r="D1437" s="20">
        <v>1.55</v>
      </c>
      <c r="E1437" s="20">
        <v>1.6899999999999999E-4</v>
      </c>
      <c r="F1437" s="20">
        <v>10.53</v>
      </c>
      <c r="G1437" s="20">
        <v>5.3300000000000001E-5</v>
      </c>
    </row>
    <row r="1438" spans="1:7" hidden="1" x14ac:dyDescent="0.35">
      <c r="A1438" s="20" t="s">
        <v>408</v>
      </c>
      <c r="B1438" s="21">
        <v>75</v>
      </c>
      <c r="C1438" s="20">
        <v>1967</v>
      </c>
      <c r="D1438" s="20">
        <v>1.55</v>
      </c>
      <c r="E1438" s="20">
        <v>1.6899999999999999E-4</v>
      </c>
      <c r="F1438" s="20">
        <v>10.53</v>
      </c>
      <c r="G1438" s="20">
        <v>5.3300000000000001E-5</v>
      </c>
    </row>
    <row r="1439" spans="1:7" hidden="1" x14ac:dyDescent="0.35">
      <c r="A1439" s="20" t="s">
        <v>408</v>
      </c>
      <c r="B1439" s="21">
        <v>75</v>
      </c>
      <c r="C1439" s="20">
        <v>1966</v>
      </c>
      <c r="D1439" s="20">
        <v>1.55</v>
      </c>
      <c r="E1439" s="20">
        <v>1.6899999999999999E-4</v>
      </c>
      <c r="F1439" s="20">
        <v>10.53</v>
      </c>
      <c r="G1439" s="20">
        <v>5.3300000000000001E-5</v>
      </c>
    </row>
    <row r="1440" spans="1:7" hidden="1" x14ac:dyDescent="0.35">
      <c r="A1440" s="20" t="s">
        <v>408</v>
      </c>
      <c r="B1440" s="21">
        <v>75</v>
      </c>
      <c r="C1440" s="20">
        <v>1965</v>
      </c>
      <c r="D1440" s="20">
        <v>1.55</v>
      </c>
      <c r="E1440" s="20">
        <v>1.6899999999999999E-4</v>
      </c>
      <c r="F1440" s="20">
        <v>10.53</v>
      </c>
      <c r="G1440" s="20">
        <v>5.3300000000000001E-5</v>
      </c>
    </row>
    <row r="1441" spans="1:7" hidden="1" x14ac:dyDescent="0.35">
      <c r="A1441" s="20" t="s">
        <v>408</v>
      </c>
      <c r="B1441" s="21">
        <v>75</v>
      </c>
      <c r="C1441" s="20">
        <v>1964</v>
      </c>
      <c r="D1441" s="20">
        <v>1.55</v>
      </c>
      <c r="E1441" s="20">
        <v>1.6899999999999999E-4</v>
      </c>
      <c r="F1441" s="20">
        <v>10.53</v>
      </c>
      <c r="G1441" s="20">
        <v>5.3300000000000001E-5</v>
      </c>
    </row>
    <row r="1442" spans="1:7" hidden="1" x14ac:dyDescent="0.35">
      <c r="A1442" s="20" t="s">
        <v>408</v>
      </c>
      <c r="B1442" s="21">
        <v>75</v>
      </c>
      <c r="C1442" s="20">
        <v>1963</v>
      </c>
      <c r="D1442" s="20">
        <v>1.55</v>
      </c>
      <c r="E1442" s="20">
        <v>1.6899999999999999E-4</v>
      </c>
      <c r="F1442" s="20">
        <v>10.53</v>
      </c>
      <c r="G1442" s="20">
        <v>5.3300000000000001E-5</v>
      </c>
    </row>
    <row r="1443" spans="1:7" hidden="1" x14ac:dyDescent="0.35">
      <c r="A1443" s="20" t="s">
        <v>408</v>
      </c>
      <c r="B1443" s="21">
        <v>75</v>
      </c>
      <c r="C1443" s="20">
        <v>1962</v>
      </c>
      <c r="D1443" s="20">
        <v>1.55</v>
      </c>
      <c r="E1443" s="20">
        <v>1.6899999999999999E-4</v>
      </c>
      <c r="F1443" s="20">
        <v>10.53</v>
      </c>
      <c r="G1443" s="20">
        <v>5.3300000000000001E-5</v>
      </c>
    </row>
    <row r="1444" spans="1:7" hidden="1" x14ac:dyDescent="0.35">
      <c r="A1444" s="20" t="s">
        <v>408</v>
      </c>
      <c r="B1444" s="21">
        <v>75</v>
      </c>
      <c r="C1444" s="20">
        <v>1961</v>
      </c>
      <c r="D1444" s="20">
        <v>1.55</v>
      </c>
      <c r="E1444" s="20">
        <v>1.6899999999999999E-4</v>
      </c>
      <c r="F1444" s="20">
        <v>10.53</v>
      </c>
      <c r="G1444" s="20">
        <v>5.3300000000000001E-5</v>
      </c>
    </row>
    <row r="1445" spans="1:7" hidden="1" x14ac:dyDescent="0.35">
      <c r="A1445" s="20" t="s">
        <v>408</v>
      </c>
      <c r="B1445" s="21">
        <v>75</v>
      </c>
      <c r="C1445" s="20">
        <v>1960</v>
      </c>
      <c r="D1445" s="20">
        <v>1.55</v>
      </c>
      <c r="E1445" s="20">
        <v>1.6899999999999999E-4</v>
      </c>
      <c r="F1445" s="20">
        <v>10.53</v>
      </c>
      <c r="G1445" s="20">
        <v>5.3300000000000001E-5</v>
      </c>
    </row>
    <row r="1446" spans="1:7" hidden="1" x14ac:dyDescent="0.35">
      <c r="A1446" s="20" t="s">
        <v>408</v>
      </c>
      <c r="B1446" s="21">
        <v>75</v>
      </c>
      <c r="C1446" s="20">
        <v>1959</v>
      </c>
      <c r="D1446" s="20">
        <v>1.55</v>
      </c>
      <c r="E1446" s="20">
        <v>1.6899999999999999E-4</v>
      </c>
      <c r="F1446" s="20">
        <v>10.53</v>
      </c>
      <c r="G1446" s="20">
        <v>5.3300000000000001E-5</v>
      </c>
    </row>
    <row r="1447" spans="1:7" hidden="1" x14ac:dyDescent="0.35">
      <c r="A1447" s="20" t="s">
        <v>408</v>
      </c>
      <c r="B1447" s="21">
        <v>75</v>
      </c>
      <c r="C1447" s="20">
        <v>1958</v>
      </c>
      <c r="D1447" s="20">
        <v>1.55</v>
      </c>
      <c r="E1447" s="20">
        <v>1.6899999999999999E-4</v>
      </c>
      <c r="F1447" s="20">
        <v>10.53</v>
      </c>
      <c r="G1447" s="20">
        <v>5.3300000000000001E-5</v>
      </c>
    </row>
    <row r="1448" spans="1:7" hidden="1" x14ac:dyDescent="0.35">
      <c r="A1448" s="20" t="s">
        <v>408</v>
      </c>
      <c r="B1448" s="21">
        <v>75</v>
      </c>
      <c r="C1448" s="20">
        <v>1957</v>
      </c>
      <c r="D1448" s="20">
        <v>1.55</v>
      </c>
      <c r="E1448" s="20">
        <v>1.6899999999999999E-4</v>
      </c>
      <c r="F1448" s="20">
        <v>10.53</v>
      </c>
      <c r="G1448" s="20">
        <v>5.3300000000000001E-5</v>
      </c>
    </row>
    <row r="1449" spans="1:7" hidden="1" x14ac:dyDescent="0.35">
      <c r="A1449" s="20" t="s">
        <v>408</v>
      </c>
      <c r="B1449" s="21">
        <v>75</v>
      </c>
      <c r="C1449" s="20">
        <v>1956</v>
      </c>
      <c r="D1449" s="20">
        <v>1.55</v>
      </c>
      <c r="E1449" s="20">
        <v>1.6899999999999999E-4</v>
      </c>
      <c r="F1449" s="20">
        <v>10.53</v>
      </c>
      <c r="G1449" s="20">
        <v>5.3300000000000001E-5</v>
      </c>
    </row>
    <row r="1450" spans="1:7" hidden="1" x14ac:dyDescent="0.35">
      <c r="A1450" s="20" t="s">
        <v>408</v>
      </c>
      <c r="B1450" s="21">
        <v>75</v>
      </c>
      <c r="C1450" s="20">
        <v>1955</v>
      </c>
      <c r="D1450" s="20">
        <v>1.55</v>
      </c>
      <c r="E1450" s="20">
        <v>1.6899999999999999E-4</v>
      </c>
      <c r="F1450" s="20">
        <v>10.53</v>
      </c>
      <c r="G1450" s="20">
        <v>5.3300000000000001E-5</v>
      </c>
    </row>
    <row r="1451" spans="1:7" hidden="1" x14ac:dyDescent="0.35">
      <c r="A1451" s="20" t="s">
        <v>408</v>
      </c>
      <c r="B1451" s="21">
        <v>75</v>
      </c>
      <c r="C1451" s="20">
        <v>1954</v>
      </c>
      <c r="D1451" s="20">
        <v>1.55</v>
      </c>
      <c r="E1451" s="20">
        <v>1.6899999999999999E-4</v>
      </c>
      <c r="F1451" s="20">
        <v>10.53</v>
      </c>
      <c r="G1451" s="20">
        <v>5.3300000000000001E-5</v>
      </c>
    </row>
    <row r="1452" spans="1:7" hidden="1" x14ac:dyDescent="0.35">
      <c r="A1452" s="20" t="s">
        <v>408</v>
      </c>
      <c r="B1452" s="21">
        <v>75</v>
      </c>
      <c r="C1452" s="20">
        <v>1953</v>
      </c>
      <c r="D1452" s="20">
        <v>1.55</v>
      </c>
      <c r="E1452" s="20">
        <v>1.6899999999999999E-4</v>
      </c>
      <c r="F1452" s="20">
        <v>10.53</v>
      </c>
      <c r="G1452" s="20">
        <v>5.3300000000000001E-5</v>
      </c>
    </row>
    <row r="1453" spans="1:7" hidden="1" x14ac:dyDescent="0.35">
      <c r="A1453" s="20" t="s">
        <v>408</v>
      </c>
      <c r="B1453" s="21">
        <v>75</v>
      </c>
      <c r="C1453" s="20">
        <v>1952</v>
      </c>
      <c r="D1453" s="20">
        <v>1.55</v>
      </c>
      <c r="E1453" s="20">
        <v>1.6899999999999999E-4</v>
      </c>
      <c r="F1453" s="20">
        <v>10.53</v>
      </c>
      <c r="G1453" s="20">
        <v>5.3300000000000001E-5</v>
      </c>
    </row>
    <row r="1454" spans="1:7" hidden="1" x14ac:dyDescent="0.35">
      <c r="A1454" s="20" t="s">
        <v>408</v>
      </c>
      <c r="B1454" s="21">
        <v>75</v>
      </c>
      <c r="C1454" s="20">
        <v>1951</v>
      </c>
      <c r="D1454" s="20">
        <v>1.55</v>
      </c>
      <c r="E1454" s="20">
        <v>1.6899999999999999E-4</v>
      </c>
      <c r="F1454" s="20">
        <v>10.53</v>
      </c>
      <c r="G1454" s="20">
        <v>5.3300000000000001E-5</v>
      </c>
    </row>
    <row r="1455" spans="1:7" hidden="1" x14ac:dyDescent="0.35">
      <c r="A1455" s="20" t="s">
        <v>408</v>
      </c>
      <c r="B1455" s="21">
        <v>75</v>
      </c>
      <c r="C1455" s="20">
        <v>1950</v>
      </c>
      <c r="D1455" s="20">
        <v>1.55</v>
      </c>
      <c r="E1455" s="20">
        <v>1.6899999999999999E-4</v>
      </c>
      <c r="F1455" s="20">
        <v>10.53</v>
      </c>
      <c r="G1455" s="20">
        <v>5.3300000000000001E-5</v>
      </c>
    </row>
    <row r="1456" spans="1:7" hidden="1" x14ac:dyDescent="0.35">
      <c r="A1456" s="20" t="s">
        <v>408</v>
      </c>
      <c r="B1456" s="21">
        <v>75</v>
      </c>
      <c r="C1456" s="20">
        <v>1949</v>
      </c>
      <c r="D1456" s="20">
        <v>1.55</v>
      </c>
      <c r="E1456" s="20">
        <v>1.6899999999999999E-4</v>
      </c>
      <c r="F1456" s="20">
        <v>10.53</v>
      </c>
      <c r="G1456" s="20">
        <v>5.3300000000000001E-5</v>
      </c>
    </row>
    <row r="1457" spans="1:7" hidden="1" x14ac:dyDescent="0.35">
      <c r="A1457" s="20" t="s">
        <v>408</v>
      </c>
      <c r="B1457" s="21">
        <v>75</v>
      </c>
      <c r="C1457" s="20">
        <v>1948</v>
      </c>
      <c r="D1457" s="20">
        <v>1.55</v>
      </c>
      <c r="E1457" s="20">
        <v>1.6899999999999999E-4</v>
      </c>
      <c r="F1457" s="20">
        <v>10.53</v>
      </c>
      <c r="G1457" s="20">
        <v>5.3300000000000001E-5</v>
      </c>
    </row>
    <row r="1458" spans="1:7" hidden="1" x14ac:dyDescent="0.35">
      <c r="A1458" s="20" t="s">
        <v>408</v>
      </c>
      <c r="B1458" s="21">
        <v>75</v>
      </c>
      <c r="C1458" s="20">
        <v>1947</v>
      </c>
      <c r="D1458" s="20">
        <v>1.55</v>
      </c>
      <c r="E1458" s="20">
        <v>1.6899999999999999E-4</v>
      </c>
      <c r="F1458" s="20">
        <v>10.53</v>
      </c>
      <c r="G1458" s="20">
        <v>5.3300000000000001E-5</v>
      </c>
    </row>
    <row r="1459" spans="1:7" hidden="1" x14ac:dyDescent="0.35">
      <c r="A1459" s="20" t="s">
        <v>408</v>
      </c>
      <c r="B1459" s="21">
        <v>75</v>
      </c>
      <c r="C1459" s="20">
        <v>1946</v>
      </c>
      <c r="D1459" s="20">
        <v>1.55</v>
      </c>
      <c r="E1459" s="20">
        <v>1.6899999999999999E-4</v>
      </c>
      <c r="F1459" s="20">
        <v>10.53</v>
      </c>
      <c r="G1459" s="20">
        <v>5.3300000000000001E-5</v>
      </c>
    </row>
    <row r="1460" spans="1:7" hidden="1" x14ac:dyDescent="0.35">
      <c r="A1460" s="20" t="s">
        <v>408</v>
      </c>
      <c r="B1460" s="21">
        <v>75</v>
      </c>
      <c r="C1460" s="20">
        <v>1945</v>
      </c>
      <c r="D1460" s="20">
        <v>1.55</v>
      </c>
      <c r="E1460" s="20">
        <v>1.6899999999999999E-4</v>
      </c>
      <c r="F1460" s="20">
        <v>10.53</v>
      </c>
      <c r="G1460" s="20">
        <v>5.3300000000000001E-5</v>
      </c>
    </row>
    <row r="1461" spans="1:7" hidden="1" x14ac:dyDescent="0.35">
      <c r="A1461" s="20" t="s">
        <v>408</v>
      </c>
      <c r="B1461" s="21">
        <v>75</v>
      </c>
      <c r="C1461" s="20">
        <v>1944</v>
      </c>
      <c r="D1461" s="20">
        <v>1.55</v>
      </c>
      <c r="E1461" s="20">
        <v>1.6899999999999999E-4</v>
      </c>
      <c r="F1461" s="20">
        <v>10.53</v>
      </c>
      <c r="G1461" s="20">
        <v>5.3300000000000001E-5</v>
      </c>
    </row>
    <row r="1462" spans="1:7" hidden="1" x14ac:dyDescent="0.35">
      <c r="A1462" s="20" t="s">
        <v>408</v>
      </c>
      <c r="B1462" s="21">
        <v>75</v>
      </c>
      <c r="C1462" s="20">
        <v>1943</v>
      </c>
      <c r="D1462" s="20">
        <v>1.55</v>
      </c>
      <c r="E1462" s="20">
        <v>1.6899999999999999E-4</v>
      </c>
      <c r="F1462" s="20">
        <v>10.53</v>
      </c>
      <c r="G1462" s="20">
        <v>5.3300000000000001E-5</v>
      </c>
    </row>
    <row r="1463" spans="1:7" hidden="1" x14ac:dyDescent="0.35">
      <c r="A1463" s="20" t="s">
        <v>408</v>
      </c>
      <c r="B1463" s="21">
        <v>75</v>
      </c>
      <c r="C1463" s="20">
        <v>1942</v>
      </c>
      <c r="D1463" s="20">
        <v>1.55</v>
      </c>
      <c r="E1463" s="20">
        <v>1.6899999999999999E-4</v>
      </c>
      <c r="F1463" s="20">
        <v>10.53</v>
      </c>
      <c r="G1463" s="20">
        <v>5.3300000000000001E-5</v>
      </c>
    </row>
    <row r="1464" spans="1:7" hidden="1" x14ac:dyDescent="0.35">
      <c r="A1464" s="20" t="s">
        <v>408</v>
      </c>
      <c r="B1464" s="21">
        <v>75</v>
      </c>
      <c r="C1464" s="20">
        <v>1941</v>
      </c>
      <c r="D1464" s="20">
        <v>1.55</v>
      </c>
      <c r="E1464" s="20">
        <v>1.6899999999999999E-4</v>
      </c>
      <c r="F1464" s="20">
        <v>10.53</v>
      </c>
      <c r="G1464" s="20">
        <v>5.3300000000000001E-5</v>
      </c>
    </row>
    <row r="1465" spans="1:7" hidden="1" x14ac:dyDescent="0.35">
      <c r="A1465" s="20" t="s">
        <v>408</v>
      </c>
      <c r="B1465" s="21">
        <v>75</v>
      </c>
      <c r="C1465" s="20">
        <v>1940</v>
      </c>
      <c r="D1465" s="20">
        <v>1.55</v>
      </c>
      <c r="E1465" s="20">
        <v>1.6899999999999999E-4</v>
      </c>
      <c r="F1465" s="20">
        <v>10.53</v>
      </c>
      <c r="G1465" s="20">
        <v>5.3300000000000001E-5</v>
      </c>
    </row>
    <row r="1466" spans="1:7" hidden="1" x14ac:dyDescent="0.35">
      <c r="A1466" s="20" t="s">
        <v>408</v>
      </c>
      <c r="B1466" s="21">
        <v>75</v>
      </c>
      <c r="C1466" s="20">
        <v>1939</v>
      </c>
      <c r="D1466" s="20">
        <v>1.55</v>
      </c>
      <c r="E1466" s="20">
        <v>1.6899999999999999E-4</v>
      </c>
      <c r="F1466" s="20">
        <v>10.53</v>
      </c>
      <c r="G1466" s="20">
        <v>5.3300000000000001E-5</v>
      </c>
    </row>
    <row r="1467" spans="1:7" hidden="1" x14ac:dyDescent="0.35">
      <c r="A1467" s="20" t="s">
        <v>408</v>
      </c>
      <c r="B1467" s="21">
        <v>75</v>
      </c>
      <c r="C1467" s="20">
        <v>1938</v>
      </c>
      <c r="D1467" s="20">
        <v>1.55</v>
      </c>
      <c r="E1467" s="20">
        <v>1.6899999999999999E-4</v>
      </c>
      <c r="F1467" s="20">
        <v>10.53</v>
      </c>
      <c r="G1467" s="20">
        <v>5.3300000000000001E-5</v>
      </c>
    </row>
    <row r="1468" spans="1:7" hidden="1" x14ac:dyDescent="0.35">
      <c r="A1468" s="20" t="s">
        <v>408</v>
      </c>
      <c r="B1468" s="21">
        <v>75</v>
      </c>
      <c r="C1468" s="20">
        <v>1937</v>
      </c>
      <c r="D1468" s="20">
        <v>1.55</v>
      </c>
      <c r="E1468" s="20">
        <v>1.6899999999999999E-4</v>
      </c>
      <c r="F1468" s="20">
        <v>10.53</v>
      </c>
      <c r="G1468" s="20">
        <v>5.3300000000000001E-5</v>
      </c>
    </row>
    <row r="1469" spans="1:7" hidden="1" x14ac:dyDescent="0.35">
      <c r="A1469" s="20" t="s">
        <v>408</v>
      </c>
      <c r="B1469" s="21">
        <v>75</v>
      </c>
      <c r="C1469" s="20">
        <v>1936</v>
      </c>
      <c r="D1469" s="20">
        <v>1.55</v>
      </c>
      <c r="E1469" s="20">
        <v>1.6899999999999999E-4</v>
      </c>
      <c r="F1469" s="20">
        <v>10.53</v>
      </c>
      <c r="G1469" s="20">
        <v>5.3300000000000001E-5</v>
      </c>
    </row>
    <row r="1470" spans="1:7" hidden="1" x14ac:dyDescent="0.35">
      <c r="A1470" s="20" t="s">
        <v>408</v>
      </c>
      <c r="B1470" s="21">
        <v>75</v>
      </c>
      <c r="C1470" s="20">
        <v>1935</v>
      </c>
      <c r="D1470" s="20">
        <v>1.55</v>
      </c>
      <c r="E1470" s="20">
        <v>1.6899999999999999E-4</v>
      </c>
      <c r="F1470" s="20">
        <v>10.53</v>
      </c>
      <c r="G1470" s="20">
        <v>5.3300000000000001E-5</v>
      </c>
    </row>
    <row r="1471" spans="1:7" hidden="1" x14ac:dyDescent="0.35">
      <c r="A1471" s="20" t="s">
        <v>408</v>
      </c>
      <c r="B1471" s="21">
        <v>75</v>
      </c>
      <c r="C1471" s="20">
        <v>1934</v>
      </c>
      <c r="D1471" s="20">
        <v>1.55</v>
      </c>
      <c r="E1471" s="20">
        <v>1.6899999999999999E-4</v>
      </c>
      <c r="F1471" s="20">
        <v>10.53</v>
      </c>
      <c r="G1471" s="20">
        <v>5.3300000000000001E-5</v>
      </c>
    </row>
    <row r="1472" spans="1:7" hidden="1" x14ac:dyDescent="0.35">
      <c r="A1472" s="20" t="s">
        <v>408</v>
      </c>
      <c r="B1472" s="21">
        <v>75</v>
      </c>
      <c r="C1472" s="20">
        <v>1933</v>
      </c>
      <c r="D1472" s="20">
        <v>1.55</v>
      </c>
      <c r="E1472" s="20">
        <v>1.6899999999999999E-4</v>
      </c>
      <c r="F1472" s="20">
        <v>10.53</v>
      </c>
      <c r="G1472" s="20">
        <v>5.3300000000000001E-5</v>
      </c>
    </row>
    <row r="1473" spans="1:7" hidden="1" x14ac:dyDescent="0.35">
      <c r="A1473" s="20" t="s">
        <v>408</v>
      </c>
      <c r="B1473" s="21">
        <v>75</v>
      </c>
      <c r="C1473" s="20">
        <v>1932</v>
      </c>
      <c r="D1473" s="20">
        <v>1.55</v>
      </c>
      <c r="E1473" s="20">
        <v>1.6899999999999999E-4</v>
      </c>
      <c r="F1473" s="20">
        <v>10.53</v>
      </c>
      <c r="G1473" s="20">
        <v>5.3300000000000001E-5</v>
      </c>
    </row>
    <row r="1474" spans="1:7" hidden="1" x14ac:dyDescent="0.35">
      <c r="A1474" s="20" t="s">
        <v>408</v>
      </c>
      <c r="B1474" s="21">
        <v>75</v>
      </c>
      <c r="C1474" s="20">
        <v>1931</v>
      </c>
      <c r="D1474" s="20">
        <v>1.55</v>
      </c>
      <c r="E1474" s="20">
        <v>1.6899999999999999E-4</v>
      </c>
      <c r="F1474" s="20">
        <v>10.53</v>
      </c>
      <c r="G1474" s="20">
        <v>5.3300000000000001E-5</v>
      </c>
    </row>
    <row r="1475" spans="1:7" hidden="1" x14ac:dyDescent="0.35">
      <c r="A1475" s="20" t="s">
        <v>408</v>
      </c>
      <c r="B1475" s="21">
        <v>75</v>
      </c>
      <c r="C1475" s="20">
        <v>1930</v>
      </c>
      <c r="D1475" s="20">
        <v>1.55</v>
      </c>
      <c r="E1475" s="20">
        <v>1.6899999999999999E-4</v>
      </c>
      <c r="F1475" s="20">
        <v>10.53</v>
      </c>
      <c r="G1475" s="20">
        <v>5.3300000000000001E-5</v>
      </c>
    </row>
    <row r="1476" spans="1:7" hidden="1" x14ac:dyDescent="0.35">
      <c r="A1476" s="20" t="s">
        <v>408</v>
      </c>
      <c r="B1476" s="21">
        <v>75</v>
      </c>
      <c r="C1476" s="20">
        <v>1929</v>
      </c>
      <c r="D1476" s="20">
        <v>1.55</v>
      </c>
      <c r="E1476" s="20">
        <v>1.6899999999999999E-4</v>
      </c>
      <c r="F1476" s="20">
        <v>10.53</v>
      </c>
      <c r="G1476" s="20">
        <v>5.3300000000000001E-5</v>
      </c>
    </row>
    <row r="1477" spans="1:7" hidden="1" x14ac:dyDescent="0.35">
      <c r="A1477" s="20" t="s">
        <v>408</v>
      </c>
      <c r="B1477" s="21">
        <v>75</v>
      </c>
      <c r="C1477" s="20">
        <v>1928</v>
      </c>
      <c r="D1477" s="20">
        <v>1.55</v>
      </c>
      <c r="E1477" s="20">
        <v>1.6899999999999999E-4</v>
      </c>
      <c r="F1477" s="20">
        <v>10.53</v>
      </c>
      <c r="G1477" s="20">
        <v>5.3300000000000001E-5</v>
      </c>
    </row>
    <row r="1478" spans="1:7" hidden="1" x14ac:dyDescent="0.35">
      <c r="A1478" s="20" t="s">
        <v>408</v>
      </c>
      <c r="B1478" s="21">
        <v>100</v>
      </c>
      <c r="C1478" s="20">
        <v>2050</v>
      </c>
      <c r="D1478" s="20">
        <v>0.106</v>
      </c>
      <c r="E1478" s="20">
        <v>5.2320000000000001E-5</v>
      </c>
      <c r="F1478" s="20">
        <v>6.9000000000000006E-2</v>
      </c>
      <c r="G1478" s="20">
        <v>3.2480000000000001E-5</v>
      </c>
    </row>
    <row r="1479" spans="1:7" hidden="1" x14ac:dyDescent="0.35">
      <c r="A1479" s="20" t="s">
        <v>408</v>
      </c>
      <c r="B1479" s="21">
        <v>100</v>
      </c>
      <c r="C1479" s="20">
        <v>2049</v>
      </c>
      <c r="D1479" s="20">
        <v>0.106</v>
      </c>
      <c r="E1479" s="20">
        <v>5.2320000000000001E-5</v>
      </c>
      <c r="F1479" s="20">
        <v>6.9000000000000006E-2</v>
      </c>
      <c r="G1479" s="20">
        <v>3.2480000000000001E-5</v>
      </c>
    </row>
    <row r="1480" spans="1:7" hidden="1" x14ac:dyDescent="0.35">
      <c r="A1480" s="20" t="s">
        <v>408</v>
      </c>
      <c r="B1480" s="21">
        <v>100</v>
      </c>
      <c r="C1480" s="20">
        <v>2048</v>
      </c>
      <c r="D1480" s="20">
        <v>0.106</v>
      </c>
      <c r="E1480" s="20">
        <v>5.2320000000000001E-5</v>
      </c>
      <c r="F1480" s="20">
        <v>6.9000000000000006E-2</v>
      </c>
      <c r="G1480" s="20">
        <v>3.2480000000000001E-5</v>
      </c>
    </row>
    <row r="1481" spans="1:7" hidden="1" x14ac:dyDescent="0.35">
      <c r="A1481" s="20" t="s">
        <v>408</v>
      </c>
      <c r="B1481" s="21">
        <v>100</v>
      </c>
      <c r="C1481" s="20">
        <v>2047</v>
      </c>
      <c r="D1481" s="20">
        <v>0.106</v>
      </c>
      <c r="E1481" s="20">
        <v>5.2320000000000001E-5</v>
      </c>
      <c r="F1481" s="20">
        <v>6.9000000000000006E-2</v>
      </c>
      <c r="G1481" s="20">
        <v>3.2480000000000001E-5</v>
      </c>
    </row>
    <row r="1482" spans="1:7" hidden="1" x14ac:dyDescent="0.35">
      <c r="A1482" s="20" t="s">
        <v>408</v>
      </c>
      <c r="B1482" s="21">
        <v>100</v>
      </c>
      <c r="C1482" s="20">
        <v>2046</v>
      </c>
      <c r="D1482" s="20">
        <v>0.106</v>
      </c>
      <c r="E1482" s="20">
        <v>5.2320000000000001E-5</v>
      </c>
      <c r="F1482" s="20">
        <v>6.9000000000000006E-2</v>
      </c>
      <c r="G1482" s="20">
        <v>3.2480000000000001E-5</v>
      </c>
    </row>
    <row r="1483" spans="1:7" hidden="1" x14ac:dyDescent="0.35">
      <c r="A1483" s="20" t="s">
        <v>408</v>
      </c>
      <c r="B1483" s="21">
        <v>100</v>
      </c>
      <c r="C1483" s="20">
        <v>2045</v>
      </c>
      <c r="D1483" s="20">
        <v>0.106</v>
      </c>
      <c r="E1483" s="20">
        <v>5.2320000000000001E-5</v>
      </c>
      <c r="F1483" s="20">
        <v>6.9000000000000006E-2</v>
      </c>
      <c r="G1483" s="20">
        <v>3.2480000000000001E-5</v>
      </c>
    </row>
    <row r="1484" spans="1:7" hidden="1" x14ac:dyDescent="0.35">
      <c r="A1484" s="20" t="s">
        <v>408</v>
      </c>
      <c r="B1484" s="21">
        <v>100</v>
      </c>
      <c r="C1484" s="20">
        <v>2044</v>
      </c>
      <c r="D1484" s="20">
        <v>0.106</v>
      </c>
      <c r="E1484" s="20">
        <v>5.2320000000000001E-5</v>
      </c>
      <c r="F1484" s="20">
        <v>6.9000000000000006E-2</v>
      </c>
      <c r="G1484" s="20">
        <v>3.2480000000000001E-5</v>
      </c>
    </row>
    <row r="1485" spans="1:7" hidden="1" x14ac:dyDescent="0.35">
      <c r="A1485" s="20" t="s">
        <v>408</v>
      </c>
      <c r="B1485" s="21">
        <v>100</v>
      </c>
      <c r="C1485" s="20">
        <v>2043</v>
      </c>
      <c r="D1485" s="20">
        <v>0.106</v>
      </c>
      <c r="E1485" s="20">
        <v>5.2320000000000001E-5</v>
      </c>
      <c r="F1485" s="20">
        <v>6.9000000000000006E-2</v>
      </c>
      <c r="G1485" s="20">
        <v>3.2480000000000001E-5</v>
      </c>
    </row>
    <row r="1486" spans="1:7" hidden="1" x14ac:dyDescent="0.35">
      <c r="A1486" s="20" t="s">
        <v>408</v>
      </c>
      <c r="B1486" s="21">
        <v>100</v>
      </c>
      <c r="C1486" s="20">
        <v>2042</v>
      </c>
      <c r="D1486" s="20">
        <v>0.106</v>
      </c>
      <c r="E1486" s="20">
        <v>5.2320000000000001E-5</v>
      </c>
      <c r="F1486" s="20">
        <v>6.9000000000000006E-2</v>
      </c>
      <c r="G1486" s="20">
        <v>3.2480000000000001E-5</v>
      </c>
    </row>
    <row r="1487" spans="1:7" hidden="1" x14ac:dyDescent="0.35">
      <c r="A1487" s="20" t="s">
        <v>408</v>
      </c>
      <c r="B1487" s="21">
        <v>100</v>
      </c>
      <c r="C1487" s="20">
        <v>2041</v>
      </c>
      <c r="D1487" s="20">
        <v>0.106</v>
      </c>
      <c r="E1487" s="20">
        <v>5.2320000000000001E-5</v>
      </c>
      <c r="F1487" s="20">
        <v>6.9000000000000006E-2</v>
      </c>
      <c r="G1487" s="20">
        <v>3.2480000000000001E-5</v>
      </c>
    </row>
    <row r="1488" spans="1:7" hidden="1" x14ac:dyDescent="0.35">
      <c r="A1488" s="20" t="s">
        <v>408</v>
      </c>
      <c r="B1488" s="21">
        <v>100</v>
      </c>
      <c r="C1488" s="20">
        <v>2040</v>
      </c>
      <c r="D1488" s="20">
        <v>0.106</v>
      </c>
      <c r="E1488" s="20">
        <v>5.2320000000000001E-5</v>
      </c>
      <c r="F1488" s="20">
        <v>6.9000000000000006E-2</v>
      </c>
      <c r="G1488" s="20">
        <v>3.2480000000000001E-5</v>
      </c>
    </row>
    <row r="1489" spans="1:7" hidden="1" x14ac:dyDescent="0.35">
      <c r="A1489" s="20" t="s">
        <v>408</v>
      </c>
      <c r="B1489" s="21">
        <v>100</v>
      </c>
      <c r="C1489" s="20">
        <v>2039</v>
      </c>
      <c r="D1489" s="20">
        <v>0.106</v>
      </c>
      <c r="E1489" s="20">
        <v>5.2320000000000001E-5</v>
      </c>
      <c r="F1489" s="20">
        <v>6.9000000000000006E-2</v>
      </c>
      <c r="G1489" s="20">
        <v>3.2480000000000001E-5</v>
      </c>
    </row>
    <row r="1490" spans="1:7" hidden="1" x14ac:dyDescent="0.35">
      <c r="A1490" s="20" t="s">
        <v>408</v>
      </c>
      <c r="B1490" s="21">
        <v>100</v>
      </c>
      <c r="C1490" s="20">
        <v>2038</v>
      </c>
      <c r="D1490" s="20">
        <v>0.106</v>
      </c>
      <c r="E1490" s="20">
        <v>5.2320000000000001E-5</v>
      </c>
      <c r="F1490" s="20">
        <v>6.9000000000000006E-2</v>
      </c>
      <c r="G1490" s="20">
        <v>3.2480000000000001E-5</v>
      </c>
    </row>
    <row r="1491" spans="1:7" hidden="1" x14ac:dyDescent="0.35">
      <c r="A1491" s="20" t="s">
        <v>408</v>
      </c>
      <c r="B1491" s="21">
        <v>100</v>
      </c>
      <c r="C1491" s="20">
        <v>2037</v>
      </c>
      <c r="D1491" s="20">
        <v>0.106</v>
      </c>
      <c r="E1491" s="20">
        <v>5.2320000000000001E-5</v>
      </c>
      <c r="F1491" s="20">
        <v>6.9000000000000006E-2</v>
      </c>
      <c r="G1491" s="20">
        <v>3.2480000000000001E-5</v>
      </c>
    </row>
    <row r="1492" spans="1:7" hidden="1" x14ac:dyDescent="0.35">
      <c r="A1492" s="20" t="s">
        <v>408</v>
      </c>
      <c r="B1492" s="21">
        <v>100</v>
      </c>
      <c r="C1492" s="20">
        <v>2036</v>
      </c>
      <c r="D1492" s="20">
        <v>0.106</v>
      </c>
      <c r="E1492" s="20">
        <v>5.2320000000000001E-5</v>
      </c>
      <c r="F1492" s="20">
        <v>6.9000000000000006E-2</v>
      </c>
      <c r="G1492" s="20">
        <v>3.2480000000000001E-5</v>
      </c>
    </row>
    <row r="1493" spans="1:7" hidden="1" x14ac:dyDescent="0.35">
      <c r="A1493" s="20" t="s">
        <v>408</v>
      </c>
      <c r="B1493" s="21">
        <v>100</v>
      </c>
      <c r="C1493" s="20">
        <v>2035</v>
      </c>
      <c r="D1493" s="20">
        <v>0.106</v>
      </c>
      <c r="E1493" s="20">
        <v>5.2320000000000001E-5</v>
      </c>
      <c r="F1493" s="20">
        <v>6.9000000000000006E-2</v>
      </c>
      <c r="G1493" s="20">
        <v>3.2480000000000001E-5</v>
      </c>
    </row>
    <row r="1494" spans="1:7" hidden="1" x14ac:dyDescent="0.35">
      <c r="A1494" s="20" t="s">
        <v>408</v>
      </c>
      <c r="B1494" s="21">
        <v>100</v>
      </c>
      <c r="C1494" s="20">
        <v>2034</v>
      </c>
      <c r="D1494" s="20">
        <v>0.106</v>
      </c>
      <c r="E1494" s="20">
        <v>5.2320000000000001E-5</v>
      </c>
      <c r="F1494" s="20">
        <v>6.9000000000000006E-2</v>
      </c>
      <c r="G1494" s="20">
        <v>3.2480000000000001E-5</v>
      </c>
    </row>
    <row r="1495" spans="1:7" hidden="1" x14ac:dyDescent="0.35">
      <c r="A1495" s="20" t="s">
        <v>408</v>
      </c>
      <c r="B1495" s="21">
        <v>100</v>
      </c>
      <c r="C1495" s="20">
        <v>2033</v>
      </c>
      <c r="D1495" s="20">
        <v>0.106</v>
      </c>
      <c r="E1495" s="20">
        <v>5.2320000000000001E-5</v>
      </c>
      <c r="F1495" s="20">
        <v>6.9000000000000006E-2</v>
      </c>
      <c r="G1495" s="20">
        <v>3.2480000000000001E-5</v>
      </c>
    </row>
    <row r="1496" spans="1:7" hidden="1" x14ac:dyDescent="0.35">
      <c r="A1496" s="20" t="s">
        <v>408</v>
      </c>
      <c r="B1496" s="21">
        <v>100</v>
      </c>
      <c r="C1496" s="20">
        <v>2032</v>
      </c>
      <c r="D1496" s="20">
        <v>0.106</v>
      </c>
      <c r="E1496" s="20">
        <v>5.2320000000000001E-5</v>
      </c>
      <c r="F1496" s="20">
        <v>6.9000000000000006E-2</v>
      </c>
      <c r="G1496" s="20">
        <v>3.2480000000000001E-5</v>
      </c>
    </row>
    <row r="1497" spans="1:7" hidden="1" x14ac:dyDescent="0.35">
      <c r="A1497" s="20" t="s">
        <v>408</v>
      </c>
      <c r="B1497" s="21">
        <v>100</v>
      </c>
      <c r="C1497" s="20">
        <v>2031</v>
      </c>
      <c r="D1497" s="20">
        <v>0.106</v>
      </c>
      <c r="E1497" s="20">
        <v>5.2320000000000001E-5</v>
      </c>
      <c r="F1497" s="20">
        <v>6.9000000000000006E-2</v>
      </c>
      <c r="G1497" s="20">
        <v>3.2480000000000001E-5</v>
      </c>
    </row>
    <row r="1498" spans="1:7" hidden="1" x14ac:dyDescent="0.35">
      <c r="A1498" s="20" t="s">
        <v>408</v>
      </c>
      <c r="B1498" s="21">
        <v>100</v>
      </c>
      <c r="C1498" s="20">
        <v>2030</v>
      </c>
      <c r="D1498" s="20">
        <v>0.106</v>
      </c>
      <c r="E1498" s="20">
        <v>5.2320000000000001E-5</v>
      </c>
      <c r="F1498" s="20">
        <v>6.9000000000000006E-2</v>
      </c>
      <c r="G1498" s="20">
        <v>3.2480000000000001E-5</v>
      </c>
    </row>
    <row r="1499" spans="1:7" hidden="1" x14ac:dyDescent="0.35">
      <c r="A1499" s="20" t="s">
        <v>408</v>
      </c>
      <c r="B1499" s="21">
        <v>100</v>
      </c>
      <c r="C1499" s="20">
        <v>2029</v>
      </c>
      <c r="D1499" s="20">
        <v>0.106</v>
      </c>
      <c r="E1499" s="20">
        <v>5.2320000000000001E-5</v>
      </c>
      <c r="F1499" s="20">
        <v>6.9000000000000006E-2</v>
      </c>
      <c r="G1499" s="20">
        <v>3.2480000000000001E-5</v>
      </c>
    </row>
    <row r="1500" spans="1:7" hidden="1" x14ac:dyDescent="0.35">
      <c r="A1500" s="20" t="s">
        <v>408</v>
      </c>
      <c r="B1500" s="21">
        <v>100</v>
      </c>
      <c r="C1500" s="20">
        <v>2028</v>
      </c>
      <c r="D1500" s="20">
        <v>0.106</v>
      </c>
      <c r="E1500" s="20">
        <v>5.2320000000000001E-5</v>
      </c>
      <c r="F1500" s="20">
        <v>6.9000000000000006E-2</v>
      </c>
      <c r="G1500" s="20">
        <v>3.2480000000000001E-5</v>
      </c>
    </row>
    <row r="1501" spans="1:7" hidden="1" x14ac:dyDescent="0.35">
      <c r="A1501" s="20" t="s">
        <v>408</v>
      </c>
      <c r="B1501" s="21">
        <v>100</v>
      </c>
      <c r="C1501" s="20">
        <v>2027</v>
      </c>
      <c r="D1501" s="20">
        <v>0.106</v>
      </c>
      <c r="E1501" s="20">
        <v>5.2320000000000001E-5</v>
      </c>
      <c r="F1501" s="20">
        <v>6.9000000000000006E-2</v>
      </c>
      <c r="G1501" s="20">
        <v>3.2480000000000001E-5</v>
      </c>
    </row>
    <row r="1502" spans="1:7" hidden="1" x14ac:dyDescent="0.35">
      <c r="A1502" s="20" t="s">
        <v>408</v>
      </c>
      <c r="B1502" s="21">
        <v>100</v>
      </c>
      <c r="C1502" s="20">
        <v>2026</v>
      </c>
      <c r="D1502" s="20">
        <v>0.106</v>
      </c>
      <c r="E1502" s="20">
        <v>5.2320000000000001E-5</v>
      </c>
      <c r="F1502" s="20">
        <v>6.9000000000000006E-2</v>
      </c>
      <c r="G1502" s="20">
        <v>3.2480000000000001E-5</v>
      </c>
    </row>
    <row r="1503" spans="1:7" hidden="1" x14ac:dyDescent="0.35">
      <c r="A1503" s="20" t="s">
        <v>408</v>
      </c>
      <c r="B1503" s="21">
        <v>100</v>
      </c>
      <c r="C1503" s="20">
        <v>2025</v>
      </c>
      <c r="D1503" s="20">
        <v>0.106</v>
      </c>
      <c r="E1503" s="20">
        <v>5.2320000000000001E-5</v>
      </c>
      <c r="F1503" s="20">
        <v>6.9000000000000006E-2</v>
      </c>
      <c r="G1503" s="20">
        <v>3.2480000000000001E-5</v>
      </c>
    </row>
    <row r="1504" spans="1:7" hidden="1" x14ac:dyDescent="0.35">
      <c r="A1504" s="20" t="s">
        <v>408</v>
      </c>
      <c r="B1504" s="21">
        <v>100</v>
      </c>
      <c r="C1504" s="20">
        <v>2024</v>
      </c>
      <c r="D1504" s="20">
        <v>0.106</v>
      </c>
      <c r="E1504" s="20">
        <v>5.2320000000000001E-5</v>
      </c>
      <c r="F1504" s="20">
        <v>6.9000000000000006E-2</v>
      </c>
      <c r="G1504" s="20">
        <v>3.2480000000000001E-5</v>
      </c>
    </row>
    <row r="1505" spans="1:7" x14ac:dyDescent="0.35">
      <c r="A1505" s="20" t="s">
        <v>408</v>
      </c>
      <c r="B1505" s="21">
        <v>100</v>
      </c>
      <c r="C1505" s="20">
        <v>2023</v>
      </c>
      <c r="D1505" s="20">
        <v>0.106</v>
      </c>
      <c r="E1505" s="20">
        <v>5.2320000000000001E-5</v>
      </c>
      <c r="F1505" s="20">
        <v>6.9000000000000006E-2</v>
      </c>
      <c r="G1505" s="20">
        <v>3.2480000000000001E-5</v>
      </c>
    </row>
    <row r="1506" spans="1:7" hidden="1" x14ac:dyDescent="0.35">
      <c r="A1506" s="20" t="s">
        <v>408</v>
      </c>
      <c r="B1506" s="21">
        <v>100</v>
      </c>
      <c r="C1506" s="20">
        <v>2022</v>
      </c>
      <c r="D1506" s="20">
        <v>0.106</v>
      </c>
      <c r="E1506" s="20">
        <v>5.2320000000000001E-5</v>
      </c>
      <c r="F1506" s="20">
        <v>6.9000000000000006E-2</v>
      </c>
      <c r="G1506" s="20">
        <v>3.2480000000000001E-5</v>
      </c>
    </row>
    <row r="1507" spans="1:7" hidden="1" x14ac:dyDescent="0.35">
      <c r="A1507" s="20" t="s">
        <v>408</v>
      </c>
      <c r="B1507" s="21">
        <v>100</v>
      </c>
      <c r="C1507" s="20">
        <v>2021</v>
      </c>
      <c r="D1507" s="20">
        <v>0.106</v>
      </c>
      <c r="E1507" s="20">
        <v>5.2320000000000001E-5</v>
      </c>
      <c r="F1507" s="20">
        <v>6.9000000000000006E-2</v>
      </c>
      <c r="G1507" s="20">
        <v>3.2480000000000001E-5</v>
      </c>
    </row>
    <row r="1508" spans="1:7" hidden="1" x14ac:dyDescent="0.35">
      <c r="A1508" s="20" t="s">
        <v>408</v>
      </c>
      <c r="B1508" s="21">
        <v>100</v>
      </c>
      <c r="C1508" s="20">
        <v>2020</v>
      </c>
      <c r="D1508" s="20">
        <v>0.106</v>
      </c>
      <c r="E1508" s="20">
        <v>5.2320000000000001E-5</v>
      </c>
      <c r="F1508" s="20">
        <v>6.9000000000000006E-2</v>
      </c>
      <c r="G1508" s="20">
        <v>3.2480000000000001E-5</v>
      </c>
    </row>
    <row r="1509" spans="1:7" hidden="1" x14ac:dyDescent="0.35">
      <c r="A1509" s="20" t="s">
        <v>408</v>
      </c>
      <c r="B1509" s="21">
        <v>100</v>
      </c>
      <c r="C1509" s="20">
        <v>2019</v>
      </c>
      <c r="D1509" s="20">
        <v>0.106</v>
      </c>
      <c r="E1509" s="20">
        <v>5.2320000000000001E-5</v>
      </c>
      <c r="F1509" s="20">
        <v>6.9000000000000006E-2</v>
      </c>
      <c r="G1509" s="20">
        <v>3.2480000000000001E-5</v>
      </c>
    </row>
    <row r="1510" spans="1:7" hidden="1" x14ac:dyDescent="0.35">
      <c r="A1510" s="20" t="s">
        <v>408</v>
      </c>
      <c r="B1510" s="21">
        <v>100</v>
      </c>
      <c r="C1510" s="20">
        <v>2018</v>
      </c>
      <c r="D1510" s="20">
        <v>0.106</v>
      </c>
      <c r="E1510" s="20">
        <v>5.2320000000000001E-5</v>
      </c>
      <c r="F1510" s="20">
        <v>6.9000000000000006E-2</v>
      </c>
      <c r="G1510" s="20">
        <v>3.2480000000000001E-5</v>
      </c>
    </row>
    <row r="1511" spans="1:7" hidden="1" x14ac:dyDescent="0.35">
      <c r="A1511" s="20" t="s">
        <v>408</v>
      </c>
      <c r="B1511" s="21">
        <v>100</v>
      </c>
      <c r="C1511" s="20">
        <v>2017</v>
      </c>
      <c r="D1511" s="20">
        <v>0.106</v>
      </c>
      <c r="E1511" s="20">
        <v>5.2320000000000001E-5</v>
      </c>
      <c r="F1511" s="20">
        <v>6.9000000000000006E-2</v>
      </c>
      <c r="G1511" s="20">
        <v>3.2480000000000001E-5</v>
      </c>
    </row>
    <row r="1512" spans="1:7" hidden="1" x14ac:dyDescent="0.35">
      <c r="A1512" s="20" t="s">
        <v>408</v>
      </c>
      <c r="B1512" s="21">
        <v>100</v>
      </c>
      <c r="C1512" s="20">
        <v>2016</v>
      </c>
      <c r="D1512" s="20">
        <v>0.106</v>
      </c>
      <c r="E1512" s="20">
        <v>5.2320000000000001E-5</v>
      </c>
      <c r="F1512" s="20">
        <v>6.9000000000000006E-2</v>
      </c>
      <c r="G1512" s="20">
        <v>3.2480000000000001E-5</v>
      </c>
    </row>
    <row r="1513" spans="1:7" hidden="1" x14ac:dyDescent="0.35">
      <c r="A1513" s="20" t="s">
        <v>408</v>
      </c>
      <c r="B1513" s="21">
        <v>100</v>
      </c>
      <c r="C1513" s="20">
        <v>2015</v>
      </c>
      <c r="D1513" s="20">
        <v>0.106</v>
      </c>
      <c r="E1513" s="20">
        <v>5.2320000000000001E-5</v>
      </c>
      <c r="F1513" s="20">
        <v>6.9000000000000006E-2</v>
      </c>
      <c r="G1513" s="20">
        <v>3.2480000000000001E-5</v>
      </c>
    </row>
    <row r="1514" spans="1:7" hidden="1" x14ac:dyDescent="0.35">
      <c r="A1514" s="20" t="s">
        <v>408</v>
      </c>
      <c r="B1514" s="21">
        <v>100</v>
      </c>
      <c r="C1514" s="20">
        <v>2014</v>
      </c>
      <c r="D1514" s="20">
        <v>0.106</v>
      </c>
      <c r="E1514" s="20">
        <v>5.2320000000000001E-5</v>
      </c>
      <c r="F1514" s="20">
        <v>6.9000000000000006E-2</v>
      </c>
      <c r="G1514" s="20">
        <v>3.2480000000000001E-5</v>
      </c>
    </row>
    <row r="1515" spans="1:7" hidden="1" x14ac:dyDescent="0.35">
      <c r="A1515" s="20" t="s">
        <v>408</v>
      </c>
      <c r="B1515" s="21">
        <v>100</v>
      </c>
      <c r="C1515" s="20">
        <v>2013</v>
      </c>
      <c r="D1515" s="20">
        <v>0.106</v>
      </c>
      <c r="E1515" s="20">
        <v>5.2320000000000001E-5</v>
      </c>
      <c r="F1515" s="20">
        <v>6.9000000000000006E-2</v>
      </c>
      <c r="G1515" s="20">
        <v>3.2480000000000001E-5</v>
      </c>
    </row>
    <row r="1516" spans="1:7" hidden="1" x14ac:dyDescent="0.35">
      <c r="A1516" s="20" t="s">
        <v>408</v>
      </c>
      <c r="B1516" s="21">
        <v>100</v>
      </c>
      <c r="C1516" s="20">
        <v>2012</v>
      </c>
      <c r="D1516" s="20">
        <v>0.106</v>
      </c>
      <c r="E1516" s="20">
        <v>5.2320000000000001E-5</v>
      </c>
      <c r="F1516" s="20">
        <v>6.9000000000000006E-2</v>
      </c>
      <c r="G1516" s="20">
        <v>3.2480000000000001E-5</v>
      </c>
    </row>
    <row r="1517" spans="1:7" hidden="1" x14ac:dyDescent="0.35">
      <c r="A1517" s="20" t="s">
        <v>408</v>
      </c>
      <c r="B1517" s="21">
        <v>175</v>
      </c>
      <c r="C1517" s="20">
        <v>2011</v>
      </c>
      <c r="D1517" s="20">
        <v>6.2E-2</v>
      </c>
      <c r="E1517" s="20">
        <v>5.9599999999999999E-5</v>
      </c>
      <c r="F1517" s="20">
        <v>5.0999999999999997E-2</v>
      </c>
      <c r="G1517" s="20">
        <v>3.7799999999999997E-5</v>
      </c>
    </row>
    <row r="1518" spans="1:7" hidden="1" x14ac:dyDescent="0.35">
      <c r="A1518" s="20" t="s">
        <v>408</v>
      </c>
      <c r="B1518" s="21">
        <v>100</v>
      </c>
      <c r="C1518" s="20">
        <v>2010</v>
      </c>
      <c r="D1518" s="20">
        <v>0.106</v>
      </c>
      <c r="E1518" s="20">
        <v>5.2320000000000001E-5</v>
      </c>
      <c r="F1518" s="20">
        <v>6.9000000000000006E-2</v>
      </c>
      <c r="G1518" s="20">
        <v>3.2480000000000001E-5</v>
      </c>
    </row>
    <row r="1519" spans="1:7" hidden="1" x14ac:dyDescent="0.35">
      <c r="A1519" s="20" t="s">
        <v>408</v>
      </c>
      <c r="B1519" s="21">
        <v>100</v>
      </c>
      <c r="C1519" s="20">
        <v>2009</v>
      </c>
      <c r="D1519" s="20">
        <v>4.2999999999999997E-2</v>
      </c>
      <c r="E1519" s="20">
        <v>1.6500000000000003E-4</v>
      </c>
      <c r="F1519" s="20">
        <v>5.2999999999999999E-2</v>
      </c>
      <c r="G1519" s="20">
        <v>2.0159999999999999E-4</v>
      </c>
    </row>
    <row r="1520" spans="1:7" hidden="1" x14ac:dyDescent="0.35">
      <c r="A1520" s="20" t="s">
        <v>408</v>
      </c>
      <c r="B1520" s="21">
        <v>100</v>
      </c>
      <c r="C1520" s="20">
        <v>2008</v>
      </c>
      <c r="D1520" s="20">
        <v>4.2999999999999997E-2</v>
      </c>
      <c r="E1520" s="20">
        <v>1.6500000000000003E-4</v>
      </c>
      <c r="F1520" s="20">
        <v>5.2999999999999999E-2</v>
      </c>
      <c r="G1520" s="20">
        <v>2.0159999999999999E-4</v>
      </c>
    </row>
    <row r="1521" spans="1:7" hidden="1" x14ac:dyDescent="0.35">
      <c r="A1521" s="20" t="s">
        <v>408</v>
      </c>
      <c r="B1521" s="21">
        <v>100</v>
      </c>
      <c r="C1521" s="20">
        <v>2007</v>
      </c>
      <c r="D1521" s="20">
        <v>4.2999999999999997E-2</v>
      </c>
      <c r="E1521" s="20">
        <v>1.6500000000000003E-4</v>
      </c>
      <c r="F1521" s="20">
        <v>5.2999999999999999E-2</v>
      </c>
      <c r="G1521" s="20">
        <v>2.0159999999999999E-4</v>
      </c>
    </row>
    <row r="1522" spans="1:7" hidden="1" x14ac:dyDescent="0.35">
      <c r="A1522" s="20" t="s">
        <v>408</v>
      </c>
      <c r="B1522" s="21">
        <v>100</v>
      </c>
      <c r="C1522" s="20">
        <v>2006</v>
      </c>
      <c r="D1522" s="20">
        <v>0.44</v>
      </c>
      <c r="E1522" s="20">
        <v>2.842857142857143E-4</v>
      </c>
      <c r="F1522" s="20">
        <v>0.45700000000000002</v>
      </c>
      <c r="G1522" s="20">
        <v>2.9714285714285715E-4</v>
      </c>
    </row>
    <row r="1523" spans="1:7" hidden="1" x14ac:dyDescent="0.35">
      <c r="A1523" s="20" t="s">
        <v>408</v>
      </c>
      <c r="B1523" s="21">
        <v>100</v>
      </c>
      <c r="C1523" s="20">
        <v>2005</v>
      </c>
      <c r="D1523" s="20">
        <v>0.44</v>
      </c>
      <c r="E1523" s="20">
        <v>2.842857142857143E-4</v>
      </c>
      <c r="F1523" s="20">
        <v>0.45700000000000002</v>
      </c>
      <c r="G1523" s="20">
        <v>2.9714285714285715E-4</v>
      </c>
    </row>
    <row r="1524" spans="1:7" hidden="1" x14ac:dyDescent="0.35">
      <c r="A1524" s="20" t="s">
        <v>408</v>
      </c>
      <c r="B1524" s="21">
        <v>100</v>
      </c>
      <c r="C1524" s="20">
        <v>2004</v>
      </c>
      <c r="D1524" s="20">
        <v>0.44</v>
      </c>
      <c r="E1524" s="20">
        <v>2.842857142857143E-4</v>
      </c>
      <c r="F1524" s="20">
        <v>0.45700000000000002</v>
      </c>
      <c r="G1524" s="20">
        <v>2.9714285714285715E-4</v>
      </c>
    </row>
    <row r="1525" spans="1:7" hidden="1" x14ac:dyDescent="0.35">
      <c r="A1525" s="20" t="s">
        <v>408</v>
      </c>
      <c r="B1525" s="21">
        <v>100</v>
      </c>
      <c r="C1525" s="20">
        <v>2003</v>
      </c>
      <c r="D1525" s="20">
        <v>0.75</v>
      </c>
      <c r="E1525" s="20">
        <v>1.7799999999999999E-4</v>
      </c>
      <c r="F1525" s="20">
        <v>4.57</v>
      </c>
      <c r="G1525" s="20">
        <v>3.3100000000000002E-4</v>
      </c>
    </row>
    <row r="1526" spans="1:7" hidden="1" x14ac:dyDescent="0.35">
      <c r="A1526" s="20" t="s">
        <v>408</v>
      </c>
      <c r="B1526" s="21">
        <v>100</v>
      </c>
      <c r="C1526" s="20">
        <v>2002</v>
      </c>
      <c r="D1526" s="20">
        <v>1.02</v>
      </c>
      <c r="E1526" s="20">
        <v>1.75E-4</v>
      </c>
      <c r="F1526" s="20">
        <v>6.56</v>
      </c>
      <c r="G1526" s="20">
        <v>2.3900000000000001E-4</v>
      </c>
    </row>
    <row r="1527" spans="1:7" hidden="1" x14ac:dyDescent="0.35">
      <c r="A1527" s="20" t="s">
        <v>408</v>
      </c>
      <c r="B1527" s="21">
        <v>100</v>
      </c>
      <c r="C1527" s="20">
        <v>2001</v>
      </c>
      <c r="D1527" s="20">
        <v>1.28</v>
      </c>
      <c r="E1527" s="20">
        <v>1.7200000000000001E-4</v>
      </c>
      <c r="F1527" s="20">
        <v>8.5399999999999991</v>
      </c>
      <c r="G1527" s="20">
        <v>1.46E-4</v>
      </c>
    </row>
    <row r="1528" spans="1:7" hidden="1" x14ac:dyDescent="0.35">
      <c r="A1528" s="20" t="s">
        <v>408</v>
      </c>
      <c r="B1528" s="21">
        <v>100</v>
      </c>
      <c r="C1528" s="20">
        <v>2000</v>
      </c>
      <c r="D1528" s="20">
        <v>1.55</v>
      </c>
      <c r="E1528" s="20">
        <v>1.6899999999999999E-4</v>
      </c>
      <c r="F1528" s="20">
        <v>10.53</v>
      </c>
      <c r="G1528" s="20">
        <v>5.3300000000000001E-5</v>
      </c>
    </row>
    <row r="1529" spans="1:7" hidden="1" x14ac:dyDescent="0.35">
      <c r="A1529" s="20" t="s">
        <v>408</v>
      </c>
      <c r="B1529" s="21">
        <v>100</v>
      </c>
      <c r="C1529" s="20">
        <v>1999</v>
      </c>
      <c r="D1529" s="20">
        <v>1.55</v>
      </c>
      <c r="E1529" s="20">
        <v>1.6899999999999999E-4</v>
      </c>
      <c r="F1529" s="20">
        <v>10.53</v>
      </c>
      <c r="G1529" s="20">
        <v>5.3300000000000001E-5</v>
      </c>
    </row>
    <row r="1530" spans="1:7" hidden="1" x14ac:dyDescent="0.35">
      <c r="A1530" s="20" t="s">
        <v>408</v>
      </c>
      <c r="B1530" s="21">
        <v>100</v>
      </c>
      <c r="C1530" s="20">
        <v>1998</v>
      </c>
      <c r="D1530" s="20">
        <v>1.55</v>
      </c>
      <c r="E1530" s="20">
        <v>1.6899999999999999E-4</v>
      </c>
      <c r="F1530" s="20">
        <v>10.53</v>
      </c>
      <c r="G1530" s="20">
        <v>5.3300000000000001E-5</v>
      </c>
    </row>
    <row r="1531" spans="1:7" hidden="1" x14ac:dyDescent="0.35">
      <c r="A1531" s="20" t="s">
        <v>408</v>
      </c>
      <c r="B1531" s="21">
        <v>100</v>
      </c>
      <c r="C1531" s="20">
        <v>1997</v>
      </c>
      <c r="D1531" s="20">
        <v>1.55</v>
      </c>
      <c r="E1531" s="20">
        <v>1.6899999999999999E-4</v>
      </c>
      <c r="F1531" s="20">
        <v>10.53</v>
      </c>
      <c r="G1531" s="20">
        <v>5.3300000000000001E-5</v>
      </c>
    </row>
    <row r="1532" spans="1:7" hidden="1" x14ac:dyDescent="0.35">
      <c r="A1532" s="20" t="s">
        <v>408</v>
      </c>
      <c r="B1532" s="21">
        <v>100</v>
      </c>
      <c r="C1532" s="20">
        <v>1996</v>
      </c>
      <c r="D1532" s="20">
        <v>1.55</v>
      </c>
      <c r="E1532" s="20">
        <v>1.6899999999999999E-4</v>
      </c>
      <c r="F1532" s="20">
        <v>10.53</v>
      </c>
      <c r="G1532" s="20">
        <v>5.3300000000000001E-5</v>
      </c>
    </row>
    <row r="1533" spans="1:7" hidden="1" x14ac:dyDescent="0.35">
      <c r="A1533" s="20" t="s">
        <v>408</v>
      </c>
      <c r="B1533" s="21">
        <v>100</v>
      </c>
      <c r="C1533" s="20">
        <v>1995</v>
      </c>
      <c r="D1533" s="20">
        <v>1.55</v>
      </c>
      <c r="E1533" s="20">
        <v>1.6899999999999999E-4</v>
      </c>
      <c r="F1533" s="20">
        <v>10.53</v>
      </c>
      <c r="G1533" s="20">
        <v>5.3300000000000001E-5</v>
      </c>
    </row>
    <row r="1534" spans="1:7" hidden="1" x14ac:dyDescent="0.35">
      <c r="A1534" s="20" t="s">
        <v>408</v>
      </c>
      <c r="B1534" s="21">
        <v>100</v>
      </c>
      <c r="C1534" s="20">
        <v>1994</v>
      </c>
      <c r="D1534" s="20">
        <v>1.55</v>
      </c>
      <c r="E1534" s="20">
        <v>1.6899999999999999E-4</v>
      </c>
      <c r="F1534" s="20">
        <v>10.53</v>
      </c>
      <c r="G1534" s="20">
        <v>5.3300000000000001E-5</v>
      </c>
    </row>
    <row r="1535" spans="1:7" hidden="1" x14ac:dyDescent="0.35">
      <c r="A1535" s="20" t="s">
        <v>408</v>
      </c>
      <c r="B1535" s="21">
        <v>100</v>
      </c>
      <c r="C1535" s="20">
        <v>1993</v>
      </c>
      <c r="D1535" s="20">
        <v>1.55</v>
      </c>
      <c r="E1535" s="20">
        <v>1.6899999999999999E-4</v>
      </c>
      <c r="F1535" s="20">
        <v>10.53</v>
      </c>
      <c r="G1535" s="20">
        <v>5.3300000000000001E-5</v>
      </c>
    </row>
    <row r="1536" spans="1:7" hidden="1" x14ac:dyDescent="0.35">
      <c r="A1536" s="20" t="s">
        <v>408</v>
      </c>
      <c r="B1536" s="21">
        <v>100</v>
      </c>
      <c r="C1536" s="20">
        <v>1992</v>
      </c>
      <c r="D1536" s="20">
        <v>1.55</v>
      </c>
      <c r="E1536" s="20">
        <v>1.6899999999999999E-4</v>
      </c>
      <c r="F1536" s="20">
        <v>10.53</v>
      </c>
      <c r="G1536" s="20">
        <v>5.3300000000000001E-5</v>
      </c>
    </row>
    <row r="1537" spans="1:7" hidden="1" x14ac:dyDescent="0.35">
      <c r="A1537" s="20" t="s">
        <v>408</v>
      </c>
      <c r="B1537" s="21">
        <v>100</v>
      </c>
      <c r="C1537" s="20">
        <v>1991</v>
      </c>
      <c r="D1537" s="20">
        <v>1.55</v>
      </c>
      <c r="E1537" s="20">
        <v>1.6899999999999999E-4</v>
      </c>
      <c r="F1537" s="20">
        <v>10.53</v>
      </c>
      <c r="G1537" s="20">
        <v>5.3300000000000001E-5</v>
      </c>
    </row>
    <row r="1538" spans="1:7" hidden="1" x14ac:dyDescent="0.35">
      <c r="A1538" s="20" t="s">
        <v>408</v>
      </c>
      <c r="B1538" s="21">
        <v>100</v>
      </c>
      <c r="C1538" s="20">
        <v>1990</v>
      </c>
      <c r="D1538" s="20">
        <v>1.55</v>
      </c>
      <c r="E1538" s="20">
        <v>1.6899999999999999E-4</v>
      </c>
      <c r="F1538" s="20">
        <v>10.53</v>
      </c>
      <c r="G1538" s="20">
        <v>5.3300000000000001E-5</v>
      </c>
    </row>
    <row r="1539" spans="1:7" hidden="1" x14ac:dyDescent="0.35">
      <c r="A1539" s="20" t="s">
        <v>408</v>
      </c>
      <c r="B1539" s="21">
        <v>100</v>
      </c>
      <c r="C1539" s="20">
        <v>1989</v>
      </c>
      <c r="D1539" s="20">
        <v>1.55</v>
      </c>
      <c r="E1539" s="20">
        <v>1.6899999999999999E-4</v>
      </c>
      <c r="F1539" s="20">
        <v>10.53</v>
      </c>
      <c r="G1539" s="20">
        <v>5.3300000000000001E-5</v>
      </c>
    </row>
    <row r="1540" spans="1:7" hidden="1" x14ac:dyDescent="0.35">
      <c r="A1540" s="20" t="s">
        <v>408</v>
      </c>
      <c r="B1540" s="21">
        <v>100</v>
      </c>
      <c r="C1540" s="20">
        <v>1988</v>
      </c>
      <c r="D1540" s="20">
        <v>1.55</v>
      </c>
      <c r="E1540" s="20">
        <v>1.6899999999999999E-4</v>
      </c>
      <c r="F1540" s="20">
        <v>10.53</v>
      </c>
      <c r="G1540" s="20">
        <v>5.3300000000000001E-5</v>
      </c>
    </row>
    <row r="1541" spans="1:7" hidden="1" x14ac:dyDescent="0.35">
      <c r="A1541" s="20" t="s">
        <v>408</v>
      </c>
      <c r="B1541" s="21">
        <v>100</v>
      </c>
      <c r="C1541" s="20">
        <v>1987</v>
      </c>
      <c r="D1541" s="20">
        <v>1.55</v>
      </c>
      <c r="E1541" s="20">
        <v>1.6899999999999999E-4</v>
      </c>
      <c r="F1541" s="20">
        <v>10.53</v>
      </c>
      <c r="G1541" s="20">
        <v>5.3300000000000001E-5</v>
      </c>
    </row>
    <row r="1542" spans="1:7" hidden="1" x14ac:dyDescent="0.35">
      <c r="A1542" s="20" t="s">
        <v>408</v>
      </c>
      <c r="B1542" s="21">
        <v>100</v>
      </c>
      <c r="C1542" s="20">
        <v>1986</v>
      </c>
      <c r="D1542" s="20">
        <v>1.55</v>
      </c>
      <c r="E1542" s="20">
        <v>1.6899999999999999E-4</v>
      </c>
      <c r="F1542" s="20">
        <v>10.53</v>
      </c>
      <c r="G1542" s="20">
        <v>5.3300000000000001E-5</v>
      </c>
    </row>
    <row r="1543" spans="1:7" hidden="1" x14ac:dyDescent="0.35">
      <c r="A1543" s="20" t="s">
        <v>408</v>
      </c>
      <c r="B1543" s="21">
        <v>100</v>
      </c>
      <c r="C1543" s="20">
        <v>1985</v>
      </c>
      <c r="D1543" s="20">
        <v>1.55</v>
      </c>
      <c r="E1543" s="20">
        <v>1.6899999999999999E-4</v>
      </c>
      <c r="F1543" s="20">
        <v>10.53</v>
      </c>
      <c r="G1543" s="20">
        <v>5.3300000000000001E-5</v>
      </c>
    </row>
    <row r="1544" spans="1:7" hidden="1" x14ac:dyDescent="0.35">
      <c r="A1544" s="20" t="s">
        <v>408</v>
      </c>
      <c r="B1544" s="21">
        <v>100</v>
      </c>
      <c r="C1544" s="20">
        <v>1984</v>
      </c>
      <c r="D1544" s="20">
        <v>1.55</v>
      </c>
      <c r="E1544" s="20">
        <v>1.6899999999999999E-4</v>
      </c>
      <c r="F1544" s="20">
        <v>10.53</v>
      </c>
      <c r="G1544" s="20">
        <v>5.3300000000000001E-5</v>
      </c>
    </row>
    <row r="1545" spans="1:7" hidden="1" x14ac:dyDescent="0.35">
      <c r="A1545" s="20" t="s">
        <v>408</v>
      </c>
      <c r="B1545" s="21">
        <v>100</v>
      </c>
      <c r="C1545" s="20">
        <v>1983</v>
      </c>
      <c r="D1545" s="20">
        <v>1.55</v>
      </c>
      <c r="E1545" s="20">
        <v>1.6899999999999999E-4</v>
      </c>
      <c r="F1545" s="20">
        <v>10.53</v>
      </c>
      <c r="G1545" s="20">
        <v>5.3300000000000001E-5</v>
      </c>
    </row>
    <row r="1546" spans="1:7" hidden="1" x14ac:dyDescent="0.35">
      <c r="A1546" s="20" t="s">
        <v>408</v>
      </c>
      <c r="B1546" s="21">
        <v>100</v>
      </c>
      <c r="C1546" s="20">
        <v>1982</v>
      </c>
      <c r="D1546" s="20">
        <v>1.55</v>
      </c>
      <c r="E1546" s="20">
        <v>1.6899999999999999E-4</v>
      </c>
      <c r="F1546" s="20">
        <v>10.53</v>
      </c>
      <c r="G1546" s="20">
        <v>5.3300000000000001E-5</v>
      </c>
    </row>
    <row r="1547" spans="1:7" hidden="1" x14ac:dyDescent="0.35">
      <c r="A1547" s="20" t="s">
        <v>408</v>
      </c>
      <c r="B1547" s="21">
        <v>100</v>
      </c>
      <c r="C1547" s="20">
        <v>1981</v>
      </c>
      <c r="D1547" s="20">
        <v>1.55</v>
      </c>
      <c r="E1547" s="20">
        <v>1.6899999999999999E-4</v>
      </c>
      <c r="F1547" s="20">
        <v>10.53</v>
      </c>
      <c r="G1547" s="20">
        <v>5.3300000000000001E-5</v>
      </c>
    </row>
    <row r="1548" spans="1:7" hidden="1" x14ac:dyDescent="0.35">
      <c r="A1548" s="20" t="s">
        <v>408</v>
      </c>
      <c r="B1548" s="21">
        <v>100</v>
      </c>
      <c r="C1548" s="20">
        <v>1980</v>
      </c>
      <c r="D1548" s="20">
        <v>1.55</v>
      </c>
      <c r="E1548" s="20">
        <v>1.6899999999999999E-4</v>
      </c>
      <c r="F1548" s="20">
        <v>10.53</v>
      </c>
      <c r="G1548" s="20">
        <v>5.3300000000000001E-5</v>
      </c>
    </row>
    <row r="1549" spans="1:7" hidden="1" x14ac:dyDescent="0.35">
      <c r="A1549" s="20" t="s">
        <v>408</v>
      </c>
      <c r="B1549" s="21">
        <v>100</v>
      </c>
      <c r="C1549" s="20">
        <v>1979</v>
      </c>
      <c r="D1549" s="20">
        <v>1.55</v>
      </c>
      <c r="E1549" s="20">
        <v>1.6899999999999999E-4</v>
      </c>
      <c r="F1549" s="20">
        <v>10.53</v>
      </c>
      <c r="G1549" s="20">
        <v>5.3300000000000001E-5</v>
      </c>
    </row>
    <row r="1550" spans="1:7" hidden="1" x14ac:dyDescent="0.35">
      <c r="A1550" s="20" t="s">
        <v>408</v>
      </c>
      <c r="B1550" s="21">
        <v>100</v>
      </c>
      <c r="C1550" s="20">
        <v>1978</v>
      </c>
      <c r="D1550" s="20">
        <v>1.55</v>
      </c>
      <c r="E1550" s="20">
        <v>1.6899999999999999E-4</v>
      </c>
      <c r="F1550" s="20">
        <v>10.53</v>
      </c>
      <c r="G1550" s="20">
        <v>5.3300000000000001E-5</v>
      </c>
    </row>
    <row r="1551" spans="1:7" hidden="1" x14ac:dyDescent="0.35">
      <c r="A1551" s="20" t="s">
        <v>408</v>
      </c>
      <c r="B1551" s="21">
        <v>100</v>
      </c>
      <c r="C1551" s="20">
        <v>1977</v>
      </c>
      <c r="D1551" s="20">
        <v>1.55</v>
      </c>
      <c r="E1551" s="20">
        <v>1.6899999999999999E-4</v>
      </c>
      <c r="F1551" s="20">
        <v>10.53</v>
      </c>
      <c r="G1551" s="20">
        <v>5.3300000000000001E-5</v>
      </c>
    </row>
    <row r="1552" spans="1:7" hidden="1" x14ac:dyDescent="0.35">
      <c r="A1552" s="20" t="s">
        <v>408</v>
      </c>
      <c r="B1552" s="21">
        <v>100</v>
      </c>
      <c r="C1552" s="20">
        <v>1976</v>
      </c>
      <c r="D1552" s="20">
        <v>1.55</v>
      </c>
      <c r="E1552" s="20">
        <v>1.6899999999999999E-4</v>
      </c>
      <c r="F1552" s="20">
        <v>10.53</v>
      </c>
      <c r="G1552" s="20">
        <v>5.3300000000000001E-5</v>
      </c>
    </row>
    <row r="1553" spans="1:7" hidden="1" x14ac:dyDescent="0.35">
      <c r="A1553" s="20" t="s">
        <v>408</v>
      </c>
      <c r="B1553" s="21">
        <v>100</v>
      </c>
      <c r="C1553" s="20">
        <v>1975</v>
      </c>
      <c r="D1553" s="20">
        <v>1.55</v>
      </c>
      <c r="E1553" s="20">
        <v>1.6899999999999999E-4</v>
      </c>
      <c r="F1553" s="20">
        <v>10.53</v>
      </c>
      <c r="G1553" s="20">
        <v>5.3300000000000001E-5</v>
      </c>
    </row>
    <row r="1554" spans="1:7" hidden="1" x14ac:dyDescent="0.35">
      <c r="A1554" s="20" t="s">
        <v>408</v>
      </c>
      <c r="B1554" s="21">
        <v>100</v>
      </c>
      <c r="C1554" s="20">
        <v>1974</v>
      </c>
      <c r="D1554" s="20">
        <v>1.55</v>
      </c>
      <c r="E1554" s="20">
        <v>1.6899999999999999E-4</v>
      </c>
      <c r="F1554" s="20">
        <v>10.53</v>
      </c>
      <c r="G1554" s="20">
        <v>5.3300000000000001E-5</v>
      </c>
    </row>
    <row r="1555" spans="1:7" hidden="1" x14ac:dyDescent="0.35">
      <c r="A1555" s="20" t="s">
        <v>408</v>
      </c>
      <c r="B1555" s="21">
        <v>100</v>
      </c>
      <c r="C1555" s="20">
        <v>1973</v>
      </c>
      <c r="D1555" s="20">
        <v>1.55</v>
      </c>
      <c r="E1555" s="20">
        <v>1.6899999999999999E-4</v>
      </c>
      <c r="F1555" s="20">
        <v>10.53</v>
      </c>
      <c r="G1555" s="20">
        <v>5.3300000000000001E-5</v>
      </c>
    </row>
    <row r="1556" spans="1:7" hidden="1" x14ac:dyDescent="0.35">
      <c r="A1556" s="20" t="s">
        <v>408</v>
      </c>
      <c r="B1556" s="21">
        <v>100</v>
      </c>
      <c r="C1556" s="20">
        <v>1972</v>
      </c>
      <c r="D1556" s="20">
        <v>1.55</v>
      </c>
      <c r="E1556" s="20">
        <v>1.6899999999999999E-4</v>
      </c>
      <c r="F1556" s="20">
        <v>10.53</v>
      </c>
      <c r="G1556" s="20">
        <v>5.3300000000000001E-5</v>
      </c>
    </row>
    <row r="1557" spans="1:7" hidden="1" x14ac:dyDescent="0.35">
      <c r="A1557" s="20" t="s">
        <v>408</v>
      </c>
      <c r="B1557" s="21">
        <v>100</v>
      </c>
      <c r="C1557" s="20">
        <v>1971</v>
      </c>
      <c r="D1557" s="20">
        <v>1.55</v>
      </c>
      <c r="E1557" s="20">
        <v>1.6899999999999999E-4</v>
      </c>
      <c r="F1557" s="20">
        <v>10.53</v>
      </c>
      <c r="G1557" s="20">
        <v>5.3300000000000001E-5</v>
      </c>
    </row>
    <row r="1558" spans="1:7" hidden="1" x14ac:dyDescent="0.35">
      <c r="A1558" s="20" t="s">
        <v>408</v>
      </c>
      <c r="B1558" s="21">
        <v>100</v>
      </c>
      <c r="C1558" s="20">
        <v>1970</v>
      </c>
      <c r="D1558" s="20">
        <v>1.55</v>
      </c>
      <c r="E1558" s="20">
        <v>1.6899999999999999E-4</v>
      </c>
      <c r="F1558" s="20">
        <v>10.53</v>
      </c>
      <c r="G1558" s="20">
        <v>5.3300000000000001E-5</v>
      </c>
    </row>
    <row r="1559" spans="1:7" hidden="1" x14ac:dyDescent="0.35">
      <c r="A1559" s="20" t="s">
        <v>408</v>
      </c>
      <c r="B1559" s="21">
        <v>100</v>
      </c>
      <c r="C1559" s="20">
        <v>1969</v>
      </c>
      <c r="D1559" s="20">
        <v>1.55</v>
      </c>
      <c r="E1559" s="20">
        <v>1.6899999999999999E-4</v>
      </c>
      <c r="F1559" s="20">
        <v>10.53</v>
      </c>
      <c r="G1559" s="20">
        <v>5.3300000000000001E-5</v>
      </c>
    </row>
    <row r="1560" spans="1:7" hidden="1" x14ac:dyDescent="0.35">
      <c r="A1560" s="20" t="s">
        <v>408</v>
      </c>
      <c r="B1560" s="21">
        <v>100</v>
      </c>
      <c r="C1560" s="20">
        <v>1968</v>
      </c>
      <c r="D1560" s="20">
        <v>1.55</v>
      </c>
      <c r="E1560" s="20">
        <v>1.6899999999999999E-4</v>
      </c>
      <c r="F1560" s="20">
        <v>10.53</v>
      </c>
      <c r="G1560" s="20">
        <v>5.3300000000000001E-5</v>
      </c>
    </row>
    <row r="1561" spans="1:7" hidden="1" x14ac:dyDescent="0.35">
      <c r="A1561" s="20" t="s">
        <v>408</v>
      </c>
      <c r="B1561" s="21">
        <v>100</v>
      </c>
      <c r="C1561" s="20">
        <v>1967</v>
      </c>
      <c r="D1561" s="20">
        <v>1.55</v>
      </c>
      <c r="E1561" s="20">
        <v>1.6899999999999999E-4</v>
      </c>
      <c r="F1561" s="20">
        <v>10.53</v>
      </c>
      <c r="G1561" s="20">
        <v>5.3300000000000001E-5</v>
      </c>
    </row>
    <row r="1562" spans="1:7" hidden="1" x14ac:dyDescent="0.35">
      <c r="A1562" s="20" t="s">
        <v>408</v>
      </c>
      <c r="B1562" s="21">
        <v>100</v>
      </c>
      <c r="C1562" s="20">
        <v>1966</v>
      </c>
      <c r="D1562" s="20">
        <v>1.55</v>
      </c>
      <c r="E1562" s="20">
        <v>1.6899999999999999E-4</v>
      </c>
      <c r="F1562" s="20">
        <v>10.53</v>
      </c>
      <c r="G1562" s="20">
        <v>5.3300000000000001E-5</v>
      </c>
    </row>
    <row r="1563" spans="1:7" hidden="1" x14ac:dyDescent="0.35">
      <c r="A1563" s="20" t="s">
        <v>408</v>
      </c>
      <c r="B1563" s="21">
        <v>100</v>
      </c>
      <c r="C1563" s="20">
        <v>1965</v>
      </c>
      <c r="D1563" s="20">
        <v>1.55</v>
      </c>
      <c r="E1563" s="20">
        <v>1.6899999999999999E-4</v>
      </c>
      <c r="F1563" s="20">
        <v>10.53</v>
      </c>
      <c r="G1563" s="20">
        <v>5.3300000000000001E-5</v>
      </c>
    </row>
    <row r="1564" spans="1:7" hidden="1" x14ac:dyDescent="0.35">
      <c r="A1564" s="20" t="s">
        <v>408</v>
      </c>
      <c r="B1564" s="21">
        <v>100</v>
      </c>
      <c r="C1564" s="20">
        <v>1964</v>
      </c>
      <c r="D1564" s="20">
        <v>1.55</v>
      </c>
      <c r="E1564" s="20">
        <v>1.6899999999999999E-4</v>
      </c>
      <c r="F1564" s="20">
        <v>10.53</v>
      </c>
      <c r="G1564" s="20">
        <v>5.3300000000000001E-5</v>
      </c>
    </row>
    <row r="1565" spans="1:7" hidden="1" x14ac:dyDescent="0.35">
      <c r="A1565" s="20" t="s">
        <v>408</v>
      </c>
      <c r="B1565" s="21">
        <v>100</v>
      </c>
      <c r="C1565" s="20">
        <v>1963</v>
      </c>
      <c r="D1565" s="20">
        <v>1.55</v>
      </c>
      <c r="E1565" s="20">
        <v>1.6899999999999999E-4</v>
      </c>
      <c r="F1565" s="20">
        <v>10.53</v>
      </c>
      <c r="G1565" s="20">
        <v>5.3300000000000001E-5</v>
      </c>
    </row>
    <row r="1566" spans="1:7" hidden="1" x14ac:dyDescent="0.35">
      <c r="A1566" s="20" t="s">
        <v>408</v>
      </c>
      <c r="B1566" s="21">
        <v>100</v>
      </c>
      <c r="C1566" s="20">
        <v>1962</v>
      </c>
      <c r="D1566" s="20">
        <v>1.55</v>
      </c>
      <c r="E1566" s="20">
        <v>1.6899999999999999E-4</v>
      </c>
      <c r="F1566" s="20">
        <v>10.53</v>
      </c>
      <c r="G1566" s="20">
        <v>5.3300000000000001E-5</v>
      </c>
    </row>
    <row r="1567" spans="1:7" hidden="1" x14ac:dyDescent="0.35">
      <c r="A1567" s="20" t="s">
        <v>408</v>
      </c>
      <c r="B1567" s="21">
        <v>100</v>
      </c>
      <c r="C1567" s="20">
        <v>1961</v>
      </c>
      <c r="D1567" s="20">
        <v>1.55</v>
      </c>
      <c r="E1567" s="20">
        <v>1.6899999999999999E-4</v>
      </c>
      <c r="F1567" s="20">
        <v>10.53</v>
      </c>
      <c r="G1567" s="20">
        <v>5.3300000000000001E-5</v>
      </c>
    </row>
    <row r="1568" spans="1:7" hidden="1" x14ac:dyDescent="0.35">
      <c r="A1568" s="20" t="s">
        <v>408</v>
      </c>
      <c r="B1568" s="21">
        <v>100</v>
      </c>
      <c r="C1568" s="20">
        <v>1960</v>
      </c>
      <c r="D1568" s="20">
        <v>1.55</v>
      </c>
      <c r="E1568" s="20">
        <v>1.6899999999999999E-4</v>
      </c>
      <c r="F1568" s="20">
        <v>10.53</v>
      </c>
      <c r="G1568" s="20">
        <v>5.3300000000000001E-5</v>
      </c>
    </row>
    <row r="1569" spans="1:7" hidden="1" x14ac:dyDescent="0.35">
      <c r="A1569" s="20" t="s">
        <v>408</v>
      </c>
      <c r="B1569" s="21">
        <v>100</v>
      </c>
      <c r="C1569" s="20">
        <v>1959</v>
      </c>
      <c r="D1569" s="20">
        <v>1.55</v>
      </c>
      <c r="E1569" s="20">
        <v>1.6899999999999999E-4</v>
      </c>
      <c r="F1569" s="20">
        <v>10.53</v>
      </c>
      <c r="G1569" s="20">
        <v>5.3300000000000001E-5</v>
      </c>
    </row>
    <row r="1570" spans="1:7" hidden="1" x14ac:dyDescent="0.35">
      <c r="A1570" s="20" t="s">
        <v>408</v>
      </c>
      <c r="B1570" s="21">
        <v>100</v>
      </c>
      <c r="C1570" s="20">
        <v>1958</v>
      </c>
      <c r="D1570" s="20">
        <v>1.55</v>
      </c>
      <c r="E1570" s="20">
        <v>1.6899999999999999E-4</v>
      </c>
      <c r="F1570" s="20">
        <v>10.53</v>
      </c>
      <c r="G1570" s="20">
        <v>5.3300000000000001E-5</v>
      </c>
    </row>
    <row r="1571" spans="1:7" hidden="1" x14ac:dyDescent="0.35">
      <c r="A1571" s="20" t="s">
        <v>408</v>
      </c>
      <c r="B1571" s="21">
        <v>100</v>
      </c>
      <c r="C1571" s="20">
        <v>1957</v>
      </c>
      <c r="D1571" s="20">
        <v>1.55</v>
      </c>
      <c r="E1571" s="20">
        <v>1.6899999999999999E-4</v>
      </c>
      <c r="F1571" s="20">
        <v>10.53</v>
      </c>
      <c r="G1571" s="20">
        <v>5.3300000000000001E-5</v>
      </c>
    </row>
    <row r="1572" spans="1:7" hidden="1" x14ac:dyDescent="0.35">
      <c r="A1572" s="20" t="s">
        <v>408</v>
      </c>
      <c r="B1572" s="21">
        <v>100</v>
      </c>
      <c r="C1572" s="20">
        <v>1956</v>
      </c>
      <c r="D1572" s="20">
        <v>1.55</v>
      </c>
      <c r="E1572" s="20">
        <v>1.6899999999999999E-4</v>
      </c>
      <c r="F1572" s="20">
        <v>10.53</v>
      </c>
      <c r="G1572" s="20">
        <v>5.3300000000000001E-5</v>
      </c>
    </row>
    <row r="1573" spans="1:7" hidden="1" x14ac:dyDescent="0.35">
      <c r="A1573" s="20" t="s">
        <v>408</v>
      </c>
      <c r="B1573" s="21">
        <v>100</v>
      </c>
      <c r="C1573" s="20">
        <v>1955</v>
      </c>
      <c r="D1573" s="20">
        <v>1.55</v>
      </c>
      <c r="E1573" s="20">
        <v>1.6899999999999999E-4</v>
      </c>
      <c r="F1573" s="20">
        <v>10.53</v>
      </c>
      <c r="G1573" s="20">
        <v>5.3300000000000001E-5</v>
      </c>
    </row>
    <row r="1574" spans="1:7" hidden="1" x14ac:dyDescent="0.35">
      <c r="A1574" s="20" t="s">
        <v>408</v>
      </c>
      <c r="B1574" s="21">
        <v>100</v>
      </c>
      <c r="C1574" s="20">
        <v>1954</v>
      </c>
      <c r="D1574" s="20">
        <v>1.55</v>
      </c>
      <c r="E1574" s="20">
        <v>1.6899999999999999E-4</v>
      </c>
      <c r="F1574" s="20">
        <v>10.53</v>
      </c>
      <c r="G1574" s="20">
        <v>5.3300000000000001E-5</v>
      </c>
    </row>
    <row r="1575" spans="1:7" hidden="1" x14ac:dyDescent="0.35">
      <c r="A1575" s="20" t="s">
        <v>408</v>
      </c>
      <c r="B1575" s="21">
        <v>100</v>
      </c>
      <c r="C1575" s="20">
        <v>1953</v>
      </c>
      <c r="D1575" s="20">
        <v>1.55</v>
      </c>
      <c r="E1575" s="20">
        <v>1.6899999999999999E-4</v>
      </c>
      <c r="F1575" s="20">
        <v>10.53</v>
      </c>
      <c r="G1575" s="20">
        <v>5.3300000000000001E-5</v>
      </c>
    </row>
    <row r="1576" spans="1:7" hidden="1" x14ac:dyDescent="0.35">
      <c r="A1576" s="20" t="s">
        <v>408</v>
      </c>
      <c r="B1576" s="21">
        <v>100</v>
      </c>
      <c r="C1576" s="20">
        <v>1952</v>
      </c>
      <c r="D1576" s="20">
        <v>1.55</v>
      </c>
      <c r="E1576" s="20">
        <v>1.6899999999999999E-4</v>
      </c>
      <c r="F1576" s="20">
        <v>10.53</v>
      </c>
      <c r="G1576" s="20">
        <v>5.3300000000000001E-5</v>
      </c>
    </row>
    <row r="1577" spans="1:7" hidden="1" x14ac:dyDescent="0.35">
      <c r="A1577" s="20" t="s">
        <v>408</v>
      </c>
      <c r="B1577" s="21">
        <v>100</v>
      </c>
      <c r="C1577" s="20">
        <v>1951</v>
      </c>
      <c r="D1577" s="20">
        <v>1.55</v>
      </c>
      <c r="E1577" s="20">
        <v>1.6899999999999999E-4</v>
      </c>
      <c r="F1577" s="20">
        <v>10.53</v>
      </c>
      <c r="G1577" s="20">
        <v>5.3300000000000001E-5</v>
      </c>
    </row>
    <row r="1578" spans="1:7" hidden="1" x14ac:dyDescent="0.35">
      <c r="A1578" s="20" t="s">
        <v>408</v>
      </c>
      <c r="B1578" s="21">
        <v>100</v>
      </c>
      <c r="C1578" s="20">
        <v>1950</v>
      </c>
      <c r="D1578" s="20">
        <v>1.55</v>
      </c>
      <c r="E1578" s="20">
        <v>1.6899999999999999E-4</v>
      </c>
      <c r="F1578" s="20">
        <v>10.53</v>
      </c>
      <c r="G1578" s="20">
        <v>5.3300000000000001E-5</v>
      </c>
    </row>
    <row r="1579" spans="1:7" hidden="1" x14ac:dyDescent="0.35">
      <c r="A1579" s="20" t="s">
        <v>408</v>
      </c>
      <c r="B1579" s="21">
        <v>100</v>
      </c>
      <c r="C1579" s="20">
        <v>1949</v>
      </c>
      <c r="D1579" s="20">
        <v>1.55</v>
      </c>
      <c r="E1579" s="20">
        <v>1.6899999999999999E-4</v>
      </c>
      <c r="F1579" s="20">
        <v>10.53</v>
      </c>
      <c r="G1579" s="20">
        <v>5.3300000000000001E-5</v>
      </c>
    </row>
    <row r="1580" spans="1:7" hidden="1" x14ac:dyDescent="0.35">
      <c r="A1580" s="20" t="s">
        <v>408</v>
      </c>
      <c r="B1580" s="21">
        <v>100</v>
      </c>
      <c r="C1580" s="20">
        <v>1948</v>
      </c>
      <c r="D1580" s="20">
        <v>1.55</v>
      </c>
      <c r="E1580" s="20">
        <v>1.6899999999999999E-4</v>
      </c>
      <c r="F1580" s="20">
        <v>10.53</v>
      </c>
      <c r="G1580" s="20">
        <v>5.3300000000000001E-5</v>
      </c>
    </row>
    <row r="1581" spans="1:7" hidden="1" x14ac:dyDescent="0.35">
      <c r="A1581" s="20" t="s">
        <v>408</v>
      </c>
      <c r="B1581" s="21">
        <v>100</v>
      </c>
      <c r="C1581" s="20">
        <v>1947</v>
      </c>
      <c r="D1581" s="20">
        <v>1.55</v>
      </c>
      <c r="E1581" s="20">
        <v>1.6899999999999999E-4</v>
      </c>
      <c r="F1581" s="20">
        <v>10.53</v>
      </c>
      <c r="G1581" s="20">
        <v>5.3300000000000001E-5</v>
      </c>
    </row>
    <row r="1582" spans="1:7" hidden="1" x14ac:dyDescent="0.35">
      <c r="A1582" s="20" t="s">
        <v>408</v>
      </c>
      <c r="B1582" s="21">
        <v>100</v>
      </c>
      <c r="C1582" s="20">
        <v>1946</v>
      </c>
      <c r="D1582" s="20">
        <v>1.55</v>
      </c>
      <c r="E1582" s="20">
        <v>1.6899999999999999E-4</v>
      </c>
      <c r="F1582" s="20">
        <v>10.53</v>
      </c>
      <c r="G1582" s="20">
        <v>5.3300000000000001E-5</v>
      </c>
    </row>
    <row r="1583" spans="1:7" hidden="1" x14ac:dyDescent="0.35">
      <c r="A1583" s="20" t="s">
        <v>408</v>
      </c>
      <c r="B1583" s="21">
        <v>100</v>
      </c>
      <c r="C1583" s="20">
        <v>1945</v>
      </c>
      <c r="D1583" s="20">
        <v>1.55</v>
      </c>
      <c r="E1583" s="20">
        <v>1.6899999999999999E-4</v>
      </c>
      <c r="F1583" s="20">
        <v>10.53</v>
      </c>
      <c r="G1583" s="20">
        <v>5.3300000000000001E-5</v>
      </c>
    </row>
    <row r="1584" spans="1:7" hidden="1" x14ac:dyDescent="0.35">
      <c r="A1584" s="20" t="s">
        <v>408</v>
      </c>
      <c r="B1584" s="21">
        <v>100</v>
      </c>
      <c r="C1584" s="20">
        <v>1944</v>
      </c>
      <c r="D1584" s="20">
        <v>1.55</v>
      </c>
      <c r="E1584" s="20">
        <v>1.6899999999999999E-4</v>
      </c>
      <c r="F1584" s="20">
        <v>10.53</v>
      </c>
      <c r="G1584" s="20">
        <v>5.3300000000000001E-5</v>
      </c>
    </row>
    <row r="1585" spans="1:7" hidden="1" x14ac:dyDescent="0.35">
      <c r="A1585" s="20" t="s">
        <v>408</v>
      </c>
      <c r="B1585" s="21">
        <v>100</v>
      </c>
      <c r="C1585" s="20">
        <v>1943</v>
      </c>
      <c r="D1585" s="20">
        <v>1.55</v>
      </c>
      <c r="E1585" s="20">
        <v>1.6899999999999999E-4</v>
      </c>
      <c r="F1585" s="20">
        <v>10.53</v>
      </c>
      <c r="G1585" s="20">
        <v>5.3300000000000001E-5</v>
      </c>
    </row>
    <row r="1586" spans="1:7" hidden="1" x14ac:dyDescent="0.35">
      <c r="A1586" s="20" t="s">
        <v>408</v>
      </c>
      <c r="B1586" s="21">
        <v>100</v>
      </c>
      <c r="C1586" s="20">
        <v>1942</v>
      </c>
      <c r="D1586" s="20">
        <v>1.55</v>
      </c>
      <c r="E1586" s="20">
        <v>1.6899999999999999E-4</v>
      </c>
      <c r="F1586" s="20">
        <v>10.53</v>
      </c>
      <c r="G1586" s="20">
        <v>5.3300000000000001E-5</v>
      </c>
    </row>
    <row r="1587" spans="1:7" hidden="1" x14ac:dyDescent="0.35">
      <c r="A1587" s="20" t="s">
        <v>408</v>
      </c>
      <c r="B1587" s="21">
        <v>100</v>
      </c>
      <c r="C1587" s="20">
        <v>1941</v>
      </c>
      <c r="D1587" s="20">
        <v>1.55</v>
      </c>
      <c r="E1587" s="20">
        <v>1.6899999999999999E-4</v>
      </c>
      <c r="F1587" s="20">
        <v>10.53</v>
      </c>
      <c r="G1587" s="20">
        <v>5.3300000000000001E-5</v>
      </c>
    </row>
    <row r="1588" spans="1:7" hidden="1" x14ac:dyDescent="0.35">
      <c r="A1588" s="20" t="s">
        <v>408</v>
      </c>
      <c r="B1588" s="21">
        <v>100</v>
      </c>
      <c r="C1588" s="20">
        <v>1940</v>
      </c>
      <c r="D1588" s="20">
        <v>1.55</v>
      </c>
      <c r="E1588" s="20">
        <v>1.6899999999999999E-4</v>
      </c>
      <c r="F1588" s="20">
        <v>10.53</v>
      </c>
      <c r="G1588" s="20">
        <v>5.3300000000000001E-5</v>
      </c>
    </row>
    <row r="1589" spans="1:7" hidden="1" x14ac:dyDescent="0.35">
      <c r="A1589" s="20" t="s">
        <v>408</v>
      </c>
      <c r="B1589" s="21">
        <v>100</v>
      </c>
      <c r="C1589" s="20">
        <v>1939</v>
      </c>
      <c r="D1589" s="20">
        <v>1.55</v>
      </c>
      <c r="E1589" s="20">
        <v>1.6899999999999999E-4</v>
      </c>
      <c r="F1589" s="20">
        <v>10.53</v>
      </c>
      <c r="G1589" s="20">
        <v>5.3300000000000001E-5</v>
      </c>
    </row>
    <row r="1590" spans="1:7" hidden="1" x14ac:dyDescent="0.35">
      <c r="A1590" s="20" t="s">
        <v>408</v>
      </c>
      <c r="B1590" s="21">
        <v>100</v>
      </c>
      <c r="C1590" s="20">
        <v>1938</v>
      </c>
      <c r="D1590" s="20">
        <v>1.55</v>
      </c>
      <c r="E1590" s="20">
        <v>1.6899999999999999E-4</v>
      </c>
      <c r="F1590" s="20">
        <v>10.53</v>
      </c>
      <c r="G1590" s="20">
        <v>5.3300000000000001E-5</v>
      </c>
    </row>
    <row r="1591" spans="1:7" hidden="1" x14ac:dyDescent="0.35">
      <c r="A1591" s="20" t="s">
        <v>408</v>
      </c>
      <c r="B1591" s="21">
        <v>100</v>
      </c>
      <c r="C1591" s="20">
        <v>1937</v>
      </c>
      <c r="D1591" s="20">
        <v>1.55</v>
      </c>
      <c r="E1591" s="20">
        <v>1.6899999999999999E-4</v>
      </c>
      <c r="F1591" s="20">
        <v>10.53</v>
      </c>
      <c r="G1591" s="20">
        <v>5.3300000000000001E-5</v>
      </c>
    </row>
    <row r="1592" spans="1:7" hidden="1" x14ac:dyDescent="0.35">
      <c r="A1592" s="20" t="s">
        <v>408</v>
      </c>
      <c r="B1592" s="21">
        <v>100</v>
      </c>
      <c r="C1592" s="20">
        <v>1936</v>
      </c>
      <c r="D1592" s="20">
        <v>1.55</v>
      </c>
      <c r="E1592" s="20">
        <v>1.6899999999999999E-4</v>
      </c>
      <c r="F1592" s="20">
        <v>10.53</v>
      </c>
      <c r="G1592" s="20">
        <v>5.3300000000000001E-5</v>
      </c>
    </row>
    <row r="1593" spans="1:7" hidden="1" x14ac:dyDescent="0.35">
      <c r="A1593" s="20" t="s">
        <v>408</v>
      </c>
      <c r="B1593" s="21">
        <v>100</v>
      </c>
      <c r="C1593" s="20">
        <v>1935</v>
      </c>
      <c r="D1593" s="20">
        <v>1.55</v>
      </c>
      <c r="E1593" s="20">
        <v>1.6899999999999999E-4</v>
      </c>
      <c r="F1593" s="20">
        <v>10.53</v>
      </c>
      <c r="G1593" s="20">
        <v>5.3300000000000001E-5</v>
      </c>
    </row>
    <row r="1594" spans="1:7" hidden="1" x14ac:dyDescent="0.35">
      <c r="A1594" s="20" t="s">
        <v>408</v>
      </c>
      <c r="B1594" s="21">
        <v>100</v>
      </c>
      <c r="C1594" s="20">
        <v>1934</v>
      </c>
      <c r="D1594" s="20">
        <v>1.55</v>
      </c>
      <c r="E1594" s="20">
        <v>1.6899999999999999E-4</v>
      </c>
      <c r="F1594" s="20">
        <v>10.53</v>
      </c>
      <c r="G1594" s="20">
        <v>5.3300000000000001E-5</v>
      </c>
    </row>
    <row r="1595" spans="1:7" hidden="1" x14ac:dyDescent="0.35">
      <c r="A1595" s="20" t="s">
        <v>408</v>
      </c>
      <c r="B1595" s="21">
        <v>100</v>
      </c>
      <c r="C1595" s="20">
        <v>1933</v>
      </c>
      <c r="D1595" s="20">
        <v>1.55</v>
      </c>
      <c r="E1595" s="20">
        <v>1.6899999999999999E-4</v>
      </c>
      <c r="F1595" s="20">
        <v>10.53</v>
      </c>
      <c r="G1595" s="20">
        <v>5.3300000000000001E-5</v>
      </c>
    </row>
    <row r="1596" spans="1:7" hidden="1" x14ac:dyDescent="0.35">
      <c r="A1596" s="20" t="s">
        <v>408</v>
      </c>
      <c r="B1596" s="21">
        <v>100</v>
      </c>
      <c r="C1596" s="20">
        <v>1932</v>
      </c>
      <c r="D1596" s="20">
        <v>1.55</v>
      </c>
      <c r="E1596" s="20">
        <v>1.6899999999999999E-4</v>
      </c>
      <c r="F1596" s="20">
        <v>10.53</v>
      </c>
      <c r="G1596" s="20">
        <v>5.3300000000000001E-5</v>
      </c>
    </row>
    <row r="1597" spans="1:7" hidden="1" x14ac:dyDescent="0.35">
      <c r="A1597" s="20" t="s">
        <v>408</v>
      </c>
      <c r="B1597" s="21">
        <v>100</v>
      </c>
      <c r="C1597" s="20">
        <v>1931</v>
      </c>
      <c r="D1597" s="20">
        <v>1.55</v>
      </c>
      <c r="E1597" s="20">
        <v>1.6899999999999999E-4</v>
      </c>
      <c r="F1597" s="20">
        <v>10.53</v>
      </c>
      <c r="G1597" s="20">
        <v>5.3300000000000001E-5</v>
      </c>
    </row>
    <row r="1598" spans="1:7" hidden="1" x14ac:dyDescent="0.35">
      <c r="A1598" s="20" t="s">
        <v>408</v>
      </c>
      <c r="B1598" s="21">
        <v>100</v>
      </c>
      <c r="C1598" s="20">
        <v>1930</v>
      </c>
      <c r="D1598" s="20">
        <v>1.55</v>
      </c>
      <c r="E1598" s="20">
        <v>1.6899999999999999E-4</v>
      </c>
      <c r="F1598" s="20">
        <v>10.53</v>
      </c>
      <c r="G1598" s="20">
        <v>5.3300000000000001E-5</v>
      </c>
    </row>
    <row r="1599" spans="1:7" hidden="1" x14ac:dyDescent="0.35">
      <c r="A1599" s="20" t="s">
        <v>408</v>
      </c>
      <c r="B1599" s="21">
        <v>100</v>
      </c>
      <c r="C1599" s="20">
        <v>1929</v>
      </c>
      <c r="D1599" s="20">
        <v>1.55</v>
      </c>
      <c r="E1599" s="20">
        <v>1.6899999999999999E-4</v>
      </c>
      <c r="F1599" s="20">
        <v>10.53</v>
      </c>
      <c r="G1599" s="20">
        <v>5.3300000000000001E-5</v>
      </c>
    </row>
    <row r="1600" spans="1:7" hidden="1" x14ac:dyDescent="0.35">
      <c r="A1600" s="20" t="s">
        <v>408</v>
      </c>
      <c r="B1600" s="21">
        <v>100</v>
      </c>
      <c r="C1600" s="20">
        <v>1928</v>
      </c>
      <c r="D1600" s="20">
        <v>1.55</v>
      </c>
      <c r="E1600" s="20">
        <v>1.6899999999999999E-4</v>
      </c>
      <c r="F1600" s="20">
        <v>10.53</v>
      </c>
      <c r="G1600" s="20">
        <v>5.3300000000000001E-5</v>
      </c>
    </row>
    <row r="1601" spans="1:7" hidden="1" x14ac:dyDescent="0.35">
      <c r="A1601" s="20" t="s">
        <v>408</v>
      </c>
      <c r="B1601" s="21">
        <v>175</v>
      </c>
      <c r="C1601" s="20">
        <v>2050</v>
      </c>
      <c r="D1601" s="20">
        <v>6.2E-2</v>
      </c>
      <c r="E1601" s="20">
        <v>5.9599999999999999E-5</v>
      </c>
      <c r="F1601" s="20">
        <v>5.0999999999999997E-2</v>
      </c>
      <c r="G1601" s="20">
        <v>3.7799999999999997E-5</v>
      </c>
    </row>
    <row r="1602" spans="1:7" hidden="1" x14ac:dyDescent="0.35">
      <c r="A1602" s="20" t="s">
        <v>408</v>
      </c>
      <c r="B1602" s="21">
        <v>175</v>
      </c>
      <c r="C1602" s="20">
        <v>2049</v>
      </c>
      <c r="D1602" s="20">
        <v>6.2E-2</v>
      </c>
      <c r="E1602" s="20">
        <v>5.9599999999999999E-5</v>
      </c>
      <c r="F1602" s="20">
        <v>5.0999999999999997E-2</v>
      </c>
      <c r="G1602" s="20">
        <v>3.7799999999999997E-5</v>
      </c>
    </row>
    <row r="1603" spans="1:7" hidden="1" x14ac:dyDescent="0.35">
      <c r="A1603" s="20" t="s">
        <v>408</v>
      </c>
      <c r="B1603" s="21">
        <v>175</v>
      </c>
      <c r="C1603" s="20">
        <v>2048</v>
      </c>
      <c r="D1603" s="20">
        <v>6.2E-2</v>
      </c>
      <c r="E1603" s="20">
        <v>5.9599999999999999E-5</v>
      </c>
      <c r="F1603" s="20">
        <v>5.0999999999999997E-2</v>
      </c>
      <c r="G1603" s="20">
        <v>3.7799999999999997E-5</v>
      </c>
    </row>
    <row r="1604" spans="1:7" hidden="1" x14ac:dyDescent="0.35">
      <c r="A1604" s="20" t="s">
        <v>408</v>
      </c>
      <c r="B1604" s="21">
        <v>175</v>
      </c>
      <c r="C1604" s="20">
        <v>2047</v>
      </c>
      <c r="D1604" s="20">
        <v>6.2E-2</v>
      </c>
      <c r="E1604" s="20">
        <v>5.9599999999999999E-5</v>
      </c>
      <c r="F1604" s="20">
        <v>5.0999999999999997E-2</v>
      </c>
      <c r="G1604" s="20">
        <v>3.7799999999999997E-5</v>
      </c>
    </row>
    <row r="1605" spans="1:7" hidden="1" x14ac:dyDescent="0.35">
      <c r="A1605" s="20" t="s">
        <v>408</v>
      </c>
      <c r="B1605" s="21">
        <v>175</v>
      </c>
      <c r="C1605" s="20">
        <v>2046</v>
      </c>
      <c r="D1605" s="20">
        <v>6.2E-2</v>
      </c>
      <c r="E1605" s="20">
        <v>5.9599999999999999E-5</v>
      </c>
      <c r="F1605" s="20">
        <v>5.0999999999999997E-2</v>
      </c>
      <c r="G1605" s="20">
        <v>3.7799999999999997E-5</v>
      </c>
    </row>
    <row r="1606" spans="1:7" hidden="1" x14ac:dyDescent="0.35">
      <c r="A1606" s="20" t="s">
        <v>408</v>
      </c>
      <c r="B1606" s="21">
        <v>175</v>
      </c>
      <c r="C1606" s="20">
        <v>2045</v>
      </c>
      <c r="D1606" s="20">
        <v>6.2E-2</v>
      </c>
      <c r="E1606" s="20">
        <v>5.9599999999999999E-5</v>
      </c>
      <c r="F1606" s="20">
        <v>5.0999999999999997E-2</v>
      </c>
      <c r="G1606" s="20">
        <v>3.7799999999999997E-5</v>
      </c>
    </row>
    <row r="1607" spans="1:7" hidden="1" x14ac:dyDescent="0.35">
      <c r="A1607" s="20" t="s">
        <v>408</v>
      </c>
      <c r="B1607" s="21">
        <v>175</v>
      </c>
      <c r="C1607" s="20">
        <v>2044</v>
      </c>
      <c r="D1607" s="20">
        <v>6.2E-2</v>
      </c>
      <c r="E1607" s="20">
        <v>5.9599999999999999E-5</v>
      </c>
      <c r="F1607" s="20">
        <v>5.0999999999999997E-2</v>
      </c>
      <c r="G1607" s="20">
        <v>3.7799999999999997E-5</v>
      </c>
    </row>
    <row r="1608" spans="1:7" hidden="1" x14ac:dyDescent="0.35">
      <c r="A1608" s="20" t="s">
        <v>408</v>
      </c>
      <c r="B1608" s="21">
        <v>175</v>
      </c>
      <c r="C1608" s="20">
        <v>2043</v>
      </c>
      <c r="D1608" s="20">
        <v>6.2E-2</v>
      </c>
      <c r="E1608" s="20">
        <v>5.9599999999999999E-5</v>
      </c>
      <c r="F1608" s="20">
        <v>5.0999999999999997E-2</v>
      </c>
      <c r="G1608" s="20">
        <v>3.7799999999999997E-5</v>
      </c>
    </row>
    <row r="1609" spans="1:7" hidden="1" x14ac:dyDescent="0.35">
      <c r="A1609" s="20" t="s">
        <v>408</v>
      </c>
      <c r="B1609" s="21">
        <v>175</v>
      </c>
      <c r="C1609" s="20">
        <v>2042</v>
      </c>
      <c r="D1609" s="20">
        <v>6.2E-2</v>
      </c>
      <c r="E1609" s="20">
        <v>5.9599999999999999E-5</v>
      </c>
      <c r="F1609" s="20">
        <v>5.0999999999999997E-2</v>
      </c>
      <c r="G1609" s="20">
        <v>3.7799999999999997E-5</v>
      </c>
    </row>
    <row r="1610" spans="1:7" hidden="1" x14ac:dyDescent="0.35">
      <c r="A1610" s="20" t="s">
        <v>408</v>
      </c>
      <c r="B1610" s="21">
        <v>175</v>
      </c>
      <c r="C1610" s="20">
        <v>2041</v>
      </c>
      <c r="D1610" s="20">
        <v>6.2E-2</v>
      </c>
      <c r="E1610" s="20">
        <v>5.9599999999999999E-5</v>
      </c>
      <c r="F1610" s="20">
        <v>5.0999999999999997E-2</v>
      </c>
      <c r="G1610" s="20">
        <v>3.7799999999999997E-5</v>
      </c>
    </row>
    <row r="1611" spans="1:7" hidden="1" x14ac:dyDescent="0.35">
      <c r="A1611" s="20" t="s">
        <v>408</v>
      </c>
      <c r="B1611" s="21">
        <v>175</v>
      </c>
      <c r="C1611" s="20">
        <v>2040</v>
      </c>
      <c r="D1611" s="20">
        <v>6.2E-2</v>
      </c>
      <c r="E1611" s="20">
        <v>5.9599999999999999E-5</v>
      </c>
      <c r="F1611" s="20">
        <v>5.0999999999999997E-2</v>
      </c>
      <c r="G1611" s="20">
        <v>3.7799999999999997E-5</v>
      </c>
    </row>
    <row r="1612" spans="1:7" hidden="1" x14ac:dyDescent="0.35">
      <c r="A1612" s="20" t="s">
        <v>408</v>
      </c>
      <c r="B1612" s="21">
        <v>175</v>
      </c>
      <c r="C1612" s="20">
        <v>2039</v>
      </c>
      <c r="D1612" s="20">
        <v>6.2E-2</v>
      </c>
      <c r="E1612" s="20">
        <v>5.9599999999999999E-5</v>
      </c>
      <c r="F1612" s="20">
        <v>5.0999999999999997E-2</v>
      </c>
      <c r="G1612" s="20">
        <v>3.7799999999999997E-5</v>
      </c>
    </row>
    <row r="1613" spans="1:7" hidden="1" x14ac:dyDescent="0.35">
      <c r="A1613" s="20" t="s">
        <v>408</v>
      </c>
      <c r="B1613" s="21">
        <v>175</v>
      </c>
      <c r="C1613" s="20">
        <v>2038</v>
      </c>
      <c r="D1613" s="20">
        <v>6.2E-2</v>
      </c>
      <c r="E1613" s="20">
        <v>5.9599999999999999E-5</v>
      </c>
      <c r="F1613" s="20">
        <v>5.0999999999999997E-2</v>
      </c>
      <c r="G1613" s="20">
        <v>3.7799999999999997E-5</v>
      </c>
    </row>
    <row r="1614" spans="1:7" hidden="1" x14ac:dyDescent="0.35">
      <c r="A1614" s="20" t="s">
        <v>408</v>
      </c>
      <c r="B1614" s="21">
        <v>175</v>
      </c>
      <c r="C1614" s="20">
        <v>2037</v>
      </c>
      <c r="D1614" s="20">
        <v>6.2E-2</v>
      </c>
      <c r="E1614" s="20">
        <v>5.9599999999999999E-5</v>
      </c>
      <c r="F1614" s="20">
        <v>5.0999999999999997E-2</v>
      </c>
      <c r="G1614" s="20">
        <v>3.7799999999999997E-5</v>
      </c>
    </row>
    <row r="1615" spans="1:7" hidden="1" x14ac:dyDescent="0.35">
      <c r="A1615" s="20" t="s">
        <v>408</v>
      </c>
      <c r="B1615" s="21">
        <v>175</v>
      </c>
      <c r="C1615" s="20">
        <v>2036</v>
      </c>
      <c r="D1615" s="20">
        <v>6.2E-2</v>
      </c>
      <c r="E1615" s="20">
        <v>5.9599999999999999E-5</v>
      </c>
      <c r="F1615" s="20">
        <v>5.0999999999999997E-2</v>
      </c>
      <c r="G1615" s="20">
        <v>3.7799999999999997E-5</v>
      </c>
    </row>
    <row r="1616" spans="1:7" hidden="1" x14ac:dyDescent="0.35">
      <c r="A1616" s="20" t="s">
        <v>408</v>
      </c>
      <c r="B1616" s="21">
        <v>175</v>
      </c>
      <c r="C1616" s="20">
        <v>2035</v>
      </c>
      <c r="D1616" s="20">
        <v>6.2E-2</v>
      </c>
      <c r="E1616" s="20">
        <v>5.9599999999999999E-5</v>
      </c>
      <c r="F1616" s="20">
        <v>5.0999999999999997E-2</v>
      </c>
      <c r="G1616" s="20">
        <v>3.7799999999999997E-5</v>
      </c>
    </row>
    <row r="1617" spans="1:7" hidden="1" x14ac:dyDescent="0.35">
      <c r="A1617" s="20" t="s">
        <v>408</v>
      </c>
      <c r="B1617" s="21">
        <v>175</v>
      </c>
      <c r="C1617" s="20">
        <v>2034</v>
      </c>
      <c r="D1617" s="20">
        <v>6.2E-2</v>
      </c>
      <c r="E1617" s="20">
        <v>5.9599999999999999E-5</v>
      </c>
      <c r="F1617" s="20">
        <v>5.0999999999999997E-2</v>
      </c>
      <c r="G1617" s="20">
        <v>3.7799999999999997E-5</v>
      </c>
    </row>
    <row r="1618" spans="1:7" hidden="1" x14ac:dyDescent="0.35">
      <c r="A1618" s="20" t="s">
        <v>408</v>
      </c>
      <c r="B1618" s="21">
        <v>175</v>
      </c>
      <c r="C1618" s="20">
        <v>2033</v>
      </c>
      <c r="D1618" s="20">
        <v>6.2E-2</v>
      </c>
      <c r="E1618" s="20">
        <v>5.9599999999999999E-5</v>
      </c>
      <c r="F1618" s="20">
        <v>5.0999999999999997E-2</v>
      </c>
      <c r="G1618" s="20">
        <v>3.7799999999999997E-5</v>
      </c>
    </row>
    <row r="1619" spans="1:7" hidden="1" x14ac:dyDescent="0.35">
      <c r="A1619" s="20" t="s">
        <v>408</v>
      </c>
      <c r="B1619" s="21">
        <v>175</v>
      </c>
      <c r="C1619" s="20">
        <v>2032</v>
      </c>
      <c r="D1619" s="20">
        <v>6.2E-2</v>
      </c>
      <c r="E1619" s="20">
        <v>5.9599999999999999E-5</v>
      </c>
      <c r="F1619" s="20">
        <v>5.0999999999999997E-2</v>
      </c>
      <c r="G1619" s="20">
        <v>3.7799999999999997E-5</v>
      </c>
    </row>
    <row r="1620" spans="1:7" hidden="1" x14ac:dyDescent="0.35">
      <c r="A1620" s="20" t="s">
        <v>408</v>
      </c>
      <c r="B1620" s="21">
        <v>175</v>
      </c>
      <c r="C1620" s="20">
        <v>2031</v>
      </c>
      <c r="D1620" s="20">
        <v>6.2E-2</v>
      </c>
      <c r="E1620" s="20">
        <v>5.9599999999999999E-5</v>
      </c>
      <c r="F1620" s="20">
        <v>5.0999999999999997E-2</v>
      </c>
      <c r="G1620" s="20">
        <v>3.7799999999999997E-5</v>
      </c>
    </row>
    <row r="1621" spans="1:7" hidden="1" x14ac:dyDescent="0.35">
      <c r="A1621" s="20" t="s">
        <v>408</v>
      </c>
      <c r="B1621" s="21">
        <v>175</v>
      </c>
      <c r="C1621" s="20">
        <v>2030</v>
      </c>
      <c r="D1621" s="20">
        <v>6.2E-2</v>
      </c>
      <c r="E1621" s="20">
        <v>5.9599999999999999E-5</v>
      </c>
      <c r="F1621" s="20">
        <v>5.0999999999999997E-2</v>
      </c>
      <c r="G1621" s="20">
        <v>3.7799999999999997E-5</v>
      </c>
    </row>
    <row r="1622" spans="1:7" hidden="1" x14ac:dyDescent="0.35">
      <c r="A1622" s="20" t="s">
        <v>408</v>
      </c>
      <c r="B1622" s="21">
        <v>175</v>
      </c>
      <c r="C1622" s="20">
        <v>2029</v>
      </c>
      <c r="D1622" s="20">
        <v>6.2E-2</v>
      </c>
      <c r="E1622" s="20">
        <v>5.9599999999999999E-5</v>
      </c>
      <c r="F1622" s="20">
        <v>5.0999999999999997E-2</v>
      </c>
      <c r="G1622" s="20">
        <v>3.7799999999999997E-5</v>
      </c>
    </row>
    <row r="1623" spans="1:7" hidden="1" x14ac:dyDescent="0.35">
      <c r="A1623" s="20" t="s">
        <v>408</v>
      </c>
      <c r="B1623" s="21">
        <v>175</v>
      </c>
      <c r="C1623" s="20">
        <v>2028</v>
      </c>
      <c r="D1623" s="20">
        <v>6.2E-2</v>
      </c>
      <c r="E1623" s="20">
        <v>5.9599999999999999E-5</v>
      </c>
      <c r="F1623" s="20">
        <v>5.0999999999999997E-2</v>
      </c>
      <c r="G1623" s="20">
        <v>3.7799999999999997E-5</v>
      </c>
    </row>
    <row r="1624" spans="1:7" hidden="1" x14ac:dyDescent="0.35">
      <c r="A1624" s="20" t="s">
        <v>408</v>
      </c>
      <c r="B1624" s="21">
        <v>175</v>
      </c>
      <c r="C1624" s="20">
        <v>2027</v>
      </c>
      <c r="D1624" s="20">
        <v>6.2E-2</v>
      </c>
      <c r="E1624" s="20">
        <v>5.9599999999999999E-5</v>
      </c>
      <c r="F1624" s="20">
        <v>5.0999999999999997E-2</v>
      </c>
      <c r="G1624" s="20">
        <v>3.7799999999999997E-5</v>
      </c>
    </row>
    <row r="1625" spans="1:7" hidden="1" x14ac:dyDescent="0.35">
      <c r="A1625" s="20" t="s">
        <v>408</v>
      </c>
      <c r="B1625" s="21">
        <v>175</v>
      </c>
      <c r="C1625" s="20">
        <v>2026</v>
      </c>
      <c r="D1625" s="20">
        <v>6.2E-2</v>
      </c>
      <c r="E1625" s="20">
        <v>5.9599999999999999E-5</v>
      </c>
      <c r="F1625" s="20">
        <v>5.0999999999999997E-2</v>
      </c>
      <c r="G1625" s="20">
        <v>3.7799999999999997E-5</v>
      </c>
    </row>
    <row r="1626" spans="1:7" hidden="1" x14ac:dyDescent="0.35">
      <c r="A1626" s="20" t="s">
        <v>408</v>
      </c>
      <c r="B1626" s="21">
        <v>175</v>
      </c>
      <c r="C1626" s="20">
        <v>2025</v>
      </c>
      <c r="D1626" s="20">
        <v>6.2E-2</v>
      </c>
      <c r="E1626" s="20">
        <v>5.9599999999999999E-5</v>
      </c>
      <c r="F1626" s="20">
        <v>5.0999999999999997E-2</v>
      </c>
      <c r="G1626" s="20">
        <v>3.7799999999999997E-5</v>
      </c>
    </row>
    <row r="1627" spans="1:7" hidden="1" x14ac:dyDescent="0.35">
      <c r="A1627" s="20" t="s">
        <v>408</v>
      </c>
      <c r="B1627" s="21">
        <v>175</v>
      </c>
      <c r="C1627" s="20">
        <v>2024</v>
      </c>
      <c r="D1627" s="20">
        <v>6.2E-2</v>
      </c>
      <c r="E1627" s="20">
        <v>5.9599999999999999E-5</v>
      </c>
      <c r="F1627" s="20">
        <v>5.0999999999999997E-2</v>
      </c>
      <c r="G1627" s="20">
        <v>3.7799999999999997E-5</v>
      </c>
    </row>
    <row r="1628" spans="1:7" x14ac:dyDescent="0.35">
      <c r="A1628" s="20" t="s">
        <v>408</v>
      </c>
      <c r="B1628" s="21">
        <v>175</v>
      </c>
      <c r="C1628" s="20">
        <v>2023</v>
      </c>
      <c r="D1628" s="20">
        <v>6.2E-2</v>
      </c>
      <c r="E1628" s="20">
        <v>5.9599999999999999E-5</v>
      </c>
      <c r="F1628" s="20">
        <v>5.0999999999999997E-2</v>
      </c>
      <c r="G1628" s="20">
        <v>3.7799999999999997E-5</v>
      </c>
    </row>
    <row r="1629" spans="1:7" hidden="1" x14ac:dyDescent="0.35">
      <c r="A1629" s="20" t="s">
        <v>408</v>
      </c>
      <c r="B1629" s="21">
        <v>175</v>
      </c>
      <c r="C1629" s="20">
        <v>2022</v>
      </c>
      <c r="D1629" s="20">
        <v>6.2E-2</v>
      </c>
      <c r="E1629" s="20">
        <v>5.9599999999999999E-5</v>
      </c>
      <c r="F1629" s="20">
        <v>5.0999999999999997E-2</v>
      </c>
      <c r="G1629" s="20">
        <v>3.7799999999999997E-5</v>
      </c>
    </row>
    <row r="1630" spans="1:7" hidden="1" x14ac:dyDescent="0.35">
      <c r="A1630" s="20" t="s">
        <v>408</v>
      </c>
      <c r="B1630" s="21">
        <v>175</v>
      </c>
      <c r="C1630" s="20">
        <v>2021</v>
      </c>
      <c r="D1630" s="20">
        <v>6.2E-2</v>
      </c>
      <c r="E1630" s="20">
        <v>5.9599999999999999E-5</v>
      </c>
      <c r="F1630" s="20">
        <v>5.0999999999999997E-2</v>
      </c>
      <c r="G1630" s="20">
        <v>3.7799999999999997E-5</v>
      </c>
    </row>
    <row r="1631" spans="1:7" hidden="1" x14ac:dyDescent="0.35">
      <c r="A1631" s="20" t="s">
        <v>408</v>
      </c>
      <c r="B1631" s="21">
        <v>175</v>
      </c>
      <c r="C1631" s="20">
        <v>2020</v>
      </c>
      <c r="D1631" s="20">
        <v>6.2E-2</v>
      </c>
      <c r="E1631" s="20">
        <v>5.9599999999999999E-5</v>
      </c>
      <c r="F1631" s="20">
        <v>5.0999999999999997E-2</v>
      </c>
      <c r="G1631" s="20">
        <v>3.7799999999999997E-5</v>
      </c>
    </row>
    <row r="1632" spans="1:7" hidden="1" x14ac:dyDescent="0.35">
      <c r="A1632" s="20" t="s">
        <v>408</v>
      </c>
      <c r="B1632" s="21">
        <v>175</v>
      </c>
      <c r="C1632" s="20">
        <v>2019</v>
      </c>
      <c r="D1632" s="20">
        <v>6.2E-2</v>
      </c>
      <c r="E1632" s="20">
        <v>5.9599999999999999E-5</v>
      </c>
      <c r="F1632" s="20">
        <v>5.0999999999999997E-2</v>
      </c>
      <c r="G1632" s="20">
        <v>3.7799999999999997E-5</v>
      </c>
    </row>
    <row r="1633" spans="1:7" hidden="1" x14ac:dyDescent="0.35">
      <c r="A1633" s="20" t="s">
        <v>408</v>
      </c>
      <c r="B1633" s="21">
        <v>175</v>
      </c>
      <c r="C1633" s="20">
        <v>2018</v>
      </c>
      <c r="D1633" s="20">
        <v>6.2E-2</v>
      </c>
      <c r="E1633" s="20">
        <v>5.9599999999999999E-5</v>
      </c>
      <c r="F1633" s="20">
        <v>5.0999999999999997E-2</v>
      </c>
      <c r="G1633" s="20">
        <v>3.7799999999999997E-5</v>
      </c>
    </row>
    <row r="1634" spans="1:7" hidden="1" x14ac:dyDescent="0.35">
      <c r="A1634" s="20" t="s">
        <v>408</v>
      </c>
      <c r="B1634" s="21">
        <v>175</v>
      </c>
      <c r="C1634" s="20">
        <v>2017</v>
      </c>
      <c r="D1634" s="20">
        <v>6.2E-2</v>
      </c>
      <c r="E1634" s="20">
        <v>5.9599999999999999E-5</v>
      </c>
      <c r="F1634" s="20">
        <v>5.0999999999999997E-2</v>
      </c>
      <c r="G1634" s="20">
        <v>3.7799999999999997E-5</v>
      </c>
    </row>
    <row r="1635" spans="1:7" hidden="1" x14ac:dyDescent="0.35">
      <c r="A1635" s="20" t="s">
        <v>408</v>
      </c>
      <c r="B1635" s="21">
        <v>175</v>
      </c>
      <c r="C1635" s="20">
        <v>2016</v>
      </c>
      <c r="D1635" s="20">
        <v>6.2E-2</v>
      </c>
      <c r="E1635" s="20">
        <v>5.9599999999999999E-5</v>
      </c>
      <c r="F1635" s="20">
        <v>5.0999999999999997E-2</v>
      </c>
      <c r="G1635" s="20">
        <v>3.7799999999999997E-5</v>
      </c>
    </row>
    <row r="1636" spans="1:7" hidden="1" x14ac:dyDescent="0.35">
      <c r="A1636" s="20" t="s">
        <v>408</v>
      </c>
      <c r="B1636" s="21">
        <v>175</v>
      </c>
      <c r="C1636" s="20">
        <v>2015</v>
      </c>
      <c r="D1636" s="20">
        <v>6.2E-2</v>
      </c>
      <c r="E1636" s="20">
        <v>5.9599999999999999E-5</v>
      </c>
      <c r="F1636" s="20">
        <v>5.0999999999999997E-2</v>
      </c>
      <c r="G1636" s="20">
        <v>3.7799999999999997E-5</v>
      </c>
    </row>
    <row r="1637" spans="1:7" hidden="1" x14ac:dyDescent="0.35">
      <c r="A1637" s="20" t="s">
        <v>408</v>
      </c>
      <c r="B1637" s="21">
        <v>175</v>
      </c>
      <c r="C1637" s="20">
        <v>2014</v>
      </c>
      <c r="D1637" s="20">
        <v>6.2E-2</v>
      </c>
      <c r="E1637" s="20">
        <v>5.9599999999999999E-5</v>
      </c>
      <c r="F1637" s="20">
        <v>5.0999999999999997E-2</v>
      </c>
      <c r="G1637" s="20">
        <v>3.7799999999999997E-5</v>
      </c>
    </row>
    <row r="1638" spans="1:7" hidden="1" x14ac:dyDescent="0.35">
      <c r="A1638" s="20" t="s">
        <v>408</v>
      </c>
      <c r="B1638" s="21">
        <v>175</v>
      </c>
      <c r="C1638" s="20">
        <v>2013</v>
      </c>
      <c r="D1638" s="20">
        <v>6.2E-2</v>
      </c>
      <c r="E1638" s="20">
        <v>5.9599999999999999E-5</v>
      </c>
      <c r="F1638" s="20">
        <v>5.0999999999999997E-2</v>
      </c>
      <c r="G1638" s="20">
        <v>3.7799999999999997E-5</v>
      </c>
    </row>
    <row r="1639" spans="1:7" hidden="1" x14ac:dyDescent="0.35">
      <c r="A1639" s="20" t="s">
        <v>408</v>
      </c>
      <c r="B1639" s="21">
        <v>175</v>
      </c>
      <c r="C1639" s="20">
        <v>2012</v>
      </c>
      <c r="D1639" s="20">
        <v>6.2E-2</v>
      </c>
      <c r="E1639" s="20">
        <v>5.9599999999999999E-5</v>
      </c>
      <c r="F1639" s="20">
        <v>5.0999999999999997E-2</v>
      </c>
      <c r="G1639" s="20">
        <v>3.7799999999999997E-5</v>
      </c>
    </row>
    <row r="1640" spans="1:7" hidden="1" x14ac:dyDescent="0.35">
      <c r="A1640" s="20" t="s">
        <v>408</v>
      </c>
      <c r="B1640" s="21">
        <v>175</v>
      </c>
      <c r="C1640" s="20">
        <v>2010</v>
      </c>
      <c r="D1640" s="20">
        <v>6.2E-2</v>
      </c>
      <c r="E1640" s="20">
        <v>5.9599999999999999E-5</v>
      </c>
      <c r="F1640" s="20">
        <v>5.0999999999999997E-2</v>
      </c>
      <c r="G1640" s="20">
        <v>3.7799999999999997E-5</v>
      </c>
    </row>
    <row r="1641" spans="1:7" hidden="1" x14ac:dyDescent="0.35">
      <c r="A1641" s="20" t="s">
        <v>408</v>
      </c>
      <c r="B1641" s="21">
        <v>175</v>
      </c>
      <c r="C1641" s="20">
        <v>2009</v>
      </c>
      <c r="D1641" s="20">
        <v>0.16800000000000001</v>
      </c>
      <c r="E1641" s="20">
        <v>1.8560000000000001E-4</v>
      </c>
      <c r="F1641" s="20">
        <v>0.13900000000000001</v>
      </c>
      <c r="G1641" s="20">
        <v>1.5299999999999998E-4</v>
      </c>
    </row>
    <row r="1642" spans="1:7" hidden="1" x14ac:dyDescent="0.35">
      <c r="A1642" s="20" t="s">
        <v>408</v>
      </c>
      <c r="B1642" s="21">
        <v>175</v>
      </c>
      <c r="C1642" s="20">
        <v>2008</v>
      </c>
      <c r="D1642" s="20">
        <v>0.16800000000000001</v>
      </c>
      <c r="E1642" s="20">
        <v>1.8560000000000001E-4</v>
      </c>
      <c r="F1642" s="20">
        <v>0.13900000000000001</v>
      </c>
      <c r="G1642" s="20">
        <v>1.5299999999999998E-4</v>
      </c>
    </row>
    <row r="1643" spans="1:7" hidden="1" x14ac:dyDescent="0.35">
      <c r="A1643" s="20" t="s">
        <v>408</v>
      </c>
      <c r="B1643" s="21">
        <v>175</v>
      </c>
      <c r="C1643" s="20">
        <v>2007</v>
      </c>
      <c r="D1643" s="20">
        <v>0.16800000000000001</v>
      </c>
      <c r="E1643" s="20">
        <v>1.8560000000000001E-4</v>
      </c>
      <c r="F1643" s="20">
        <v>0.13900000000000001</v>
      </c>
      <c r="G1643" s="20">
        <v>1.5299999999999998E-4</v>
      </c>
    </row>
    <row r="1644" spans="1:7" hidden="1" x14ac:dyDescent="0.35">
      <c r="A1644" s="20" t="s">
        <v>408</v>
      </c>
      <c r="B1644" s="21">
        <v>175</v>
      </c>
      <c r="C1644" s="20">
        <v>2006</v>
      </c>
      <c r="D1644" s="20">
        <v>0.28000000000000003</v>
      </c>
      <c r="E1644" s="20">
        <v>2.7914285714285709E-4</v>
      </c>
      <c r="F1644" s="20">
        <v>0.38800000000000001</v>
      </c>
      <c r="G1644" s="20">
        <v>3.8714285714285711E-4</v>
      </c>
    </row>
    <row r="1645" spans="1:7" hidden="1" x14ac:dyDescent="0.35">
      <c r="A1645" s="20" t="s">
        <v>408</v>
      </c>
      <c r="B1645" s="21">
        <v>175</v>
      </c>
      <c r="C1645" s="20">
        <v>2005</v>
      </c>
      <c r="D1645" s="20">
        <v>0.28000000000000003</v>
      </c>
      <c r="E1645" s="20">
        <v>2.7914285714285709E-4</v>
      </c>
      <c r="F1645" s="20">
        <v>0.38800000000000001</v>
      </c>
      <c r="G1645" s="20">
        <v>3.8714285714285711E-4</v>
      </c>
    </row>
    <row r="1646" spans="1:7" hidden="1" x14ac:dyDescent="0.35">
      <c r="A1646" s="20" t="s">
        <v>408</v>
      </c>
      <c r="B1646" s="21">
        <v>175</v>
      </c>
      <c r="C1646" s="20">
        <v>2004</v>
      </c>
      <c r="D1646" s="20">
        <v>0.28000000000000003</v>
      </c>
      <c r="E1646" s="20">
        <v>2.7914285714285709E-4</v>
      </c>
      <c r="F1646" s="20">
        <v>0.38800000000000001</v>
      </c>
      <c r="G1646" s="20">
        <v>3.8714285714285711E-4</v>
      </c>
    </row>
    <row r="1647" spans="1:7" hidden="1" x14ac:dyDescent="0.35">
      <c r="A1647" s="20" t="s">
        <v>408</v>
      </c>
      <c r="B1647" s="21">
        <v>175</v>
      </c>
      <c r="C1647" s="20">
        <v>2003</v>
      </c>
      <c r="D1647" s="20">
        <v>0.71</v>
      </c>
      <c r="E1647" s="20">
        <v>3.5800000000000003E-5</v>
      </c>
      <c r="F1647" s="20">
        <v>4.5599999999999996</v>
      </c>
      <c r="G1647" s="20">
        <v>6.4499999999999996E-5</v>
      </c>
    </row>
    <row r="1648" spans="1:7" hidden="1" x14ac:dyDescent="0.35">
      <c r="A1648" s="20" t="s">
        <v>408</v>
      </c>
      <c r="B1648" s="21">
        <v>175</v>
      </c>
      <c r="C1648" s="20">
        <v>2002</v>
      </c>
      <c r="D1648" s="20">
        <v>0.94</v>
      </c>
      <c r="E1648" s="20">
        <v>3.57E-5</v>
      </c>
      <c r="F1648" s="20">
        <v>6.54</v>
      </c>
      <c r="G1648" s="20">
        <v>7.7700000000000005E-5</v>
      </c>
    </row>
    <row r="1649" spans="1:7" hidden="1" x14ac:dyDescent="0.35">
      <c r="A1649" s="20" t="s">
        <v>408</v>
      </c>
      <c r="B1649" s="21">
        <v>175</v>
      </c>
      <c r="C1649" s="20">
        <v>2001</v>
      </c>
      <c r="D1649" s="20">
        <v>1.1599999999999999</v>
      </c>
      <c r="E1649" s="20">
        <v>3.5500000000000002E-5</v>
      </c>
      <c r="F1649" s="20">
        <v>8.5299999999999994</v>
      </c>
      <c r="G1649" s="20">
        <v>9.0799999999999998E-5</v>
      </c>
    </row>
    <row r="1650" spans="1:7" hidden="1" x14ac:dyDescent="0.35">
      <c r="A1650" s="20" t="s">
        <v>408</v>
      </c>
      <c r="B1650" s="21">
        <v>175</v>
      </c>
      <c r="C1650" s="20">
        <v>2000</v>
      </c>
      <c r="D1650" s="20">
        <v>1.38</v>
      </c>
      <c r="E1650" s="20">
        <v>3.5299999999999997E-5</v>
      </c>
      <c r="F1650" s="20">
        <v>10.51</v>
      </c>
      <c r="G1650" s="20">
        <v>1.0399999999999999E-4</v>
      </c>
    </row>
    <row r="1651" spans="1:7" hidden="1" x14ac:dyDescent="0.35">
      <c r="A1651" s="20" t="s">
        <v>408</v>
      </c>
      <c r="B1651" s="21">
        <v>175</v>
      </c>
      <c r="C1651" s="20">
        <v>1999</v>
      </c>
      <c r="D1651" s="20">
        <v>1.38</v>
      </c>
      <c r="E1651" s="20">
        <v>3.5299999999999997E-5</v>
      </c>
      <c r="F1651" s="20">
        <v>10.51</v>
      </c>
      <c r="G1651" s="20">
        <v>1.0399999999999999E-4</v>
      </c>
    </row>
    <row r="1652" spans="1:7" hidden="1" x14ac:dyDescent="0.35">
      <c r="A1652" s="20" t="s">
        <v>408</v>
      </c>
      <c r="B1652" s="21">
        <v>175</v>
      </c>
      <c r="C1652" s="20">
        <v>1998</v>
      </c>
      <c r="D1652" s="20">
        <v>1.38</v>
      </c>
      <c r="E1652" s="20">
        <v>3.5299999999999997E-5</v>
      </c>
      <c r="F1652" s="20">
        <v>10.51</v>
      </c>
      <c r="G1652" s="20">
        <v>1.0399999999999999E-4</v>
      </c>
    </row>
    <row r="1653" spans="1:7" hidden="1" x14ac:dyDescent="0.35">
      <c r="A1653" s="20" t="s">
        <v>408</v>
      </c>
      <c r="B1653" s="21">
        <v>175</v>
      </c>
      <c r="C1653" s="20">
        <v>1997</v>
      </c>
      <c r="D1653" s="20">
        <v>1.38</v>
      </c>
      <c r="E1653" s="20">
        <v>3.5299999999999997E-5</v>
      </c>
      <c r="F1653" s="20">
        <v>10.51</v>
      </c>
      <c r="G1653" s="20">
        <v>1.0399999999999999E-4</v>
      </c>
    </row>
    <row r="1654" spans="1:7" hidden="1" x14ac:dyDescent="0.35">
      <c r="A1654" s="20" t="s">
        <v>408</v>
      </c>
      <c r="B1654" s="21">
        <v>175</v>
      </c>
      <c r="C1654" s="20">
        <v>1996</v>
      </c>
      <c r="D1654" s="20">
        <v>1.38</v>
      </c>
      <c r="E1654" s="20">
        <v>3.5299999999999997E-5</v>
      </c>
      <c r="F1654" s="20">
        <v>10.51</v>
      </c>
      <c r="G1654" s="20">
        <v>1.0399999999999999E-4</v>
      </c>
    </row>
    <row r="1655" spans="1:7" hidden="1" x14ac:dyDescent="0.35">
      <c r="A1655" s="20" t="s">
        <v>408</v>
      </c>
      <c r="B1655" s="21">
        <v>175</v>
      </c>
      <c r="C1655" s="20">
        <v>1995</v>
      </c>
      <c r="D1655" s="20">
        <v>1.38</v>
      </c>
      <c r="E1655" s="20">
        <v>3.5299999999999997E-5</v>
      </c>
      <c r="F1655" s="20">
        <v>10.51</v>
      </c>
      <c r="G1655" s="20">
        <v>1.0399999999999999E-4</v>
      </c>
    </row>
    <row r="1656" spans="1:7" hidden="1" x14ac:dyDescent="0.35">
      <c r="A1656" s="20" t="s">
        <v>408</v>
      </c>
      <c r="B1656" s="21">
        <v>175</v>
      </c>
      <c r="C1656" s="20">
        <v>1994</v>
      </c>
      <c r="D1656" s="20">
        <v>1.38</v>
      </c>
      <c r="E1656" s="20">
        <v>3.5299999999999997E-5</v>
      </c>
      <c r="F1656" s="20">
        <v>10.51</v>
      </c>
      <c r="G1656" s="20">
        <v>1.0399999999999999E-4</v>
      </c>
    </row>
    <row r="1657" spans="1:7" hidden="1" x14ac:dyDescent="0.35">
      <c r="A1657" s="20" t="s">
        <v>408</v>
      </c>
      <c r="B1657" s="21">
        <v>175</v>
      </c>
      <c r="C1657" s="20">
        <v>1993</v>
      </c>
      <c r="D1657" s="20">
        <v>1.38</v>
      </c>
      <c r="E1657" s="20">
        <v>3.5299999999999997E-5</v>
      </c>
      <c r="F1657" s="20">
        <v>10.51</v>
      </c>
      <c r="G1657" s="20">
        <v>1.0399999999999999E-4</v>
      </c>
    </row>
    <row r="1658" spans="1:7" hidden="1" x14ac:dyDescent="0.35">
      <c r="A1658" s="20" t="s">
        <v>408</v>
      </c>
      <c r="B1658" s="21">
        <v>175</v>
      </c>
      <c r="C1658" s="20">
        <v>1992</v>
      </c>
      <c r="D1658" s="20">
        <v>1.38</v>
      </c>
      <c r="E1658" s="20">
        <v>3.5299999999999997E-5</v>
      </c>
      <c r="F1658" s="20">
        <v>10.51</v>
      </c>
      <c r="G1658" s="20">
        <v>1.0399999999999999E-4</v>
      </c>
    </row>
    <row r="1659" spans="1:7" hidden="1" x14ac:dyDescent="0.35">
      <c r="A1659" s="20" t="s">
        <v>408</v>
      </c>
      <c r="B1659" s="21">
        <v>175</v>
      </c>
      <c r="C1659" s="20">
        <v>1991</v>
      </c>
      <c r="D1659" s="20">
        <v>1.38</v>
      </c>
      <c r="E1659" s="20">
        <v>3.5299999999999997E-5</v>
      </c>
      <c r="F1659" s="20">
        <v>10.51</v>
      </c>
      <c r="G1659" s="20">
        <v>1.0399999999999999E-4</v>
      </c>
    </row>
    <row r="1660" spans="1:7" hidden="1" x14ac:dyDescent="0.35">
      <c r="A1660" s="20" t="s">
        <v>408</v>
      </c>
      <c r="B1660" s="21">
        <v>175</v>
      </c>
      <c r="C1660" s="20">
        <v>1990</v>
      </c>
      <c r="D1660" s="20">
        <v>1.38</v>
      </c>
      <c r="E1660" s="20">
        <v>3.5299999999999997E-5</v>
      </c>
      <c r="F1660" s="20">
        <v>10.51</v>
      </c>
      <c r="G1660" s="20">
        <v>1.0399999999999999E-4</v>
      </c>
    </row>
    <row r="1661" spans="1:7" hidden="1" x14ac:dyDescent="0.35">
      <c r="A1661" s="20" t="s">
        <v>408</v>
      </c>
      <c r="B1661" s="21">
        <v>175</v>
      </c>
      <c r="C1661" s="20">
        <v>1989</v>
      </c>
      <c r="D1661" s="20">
        <v>1.38</v>
      </c>
      <c r="E1661" s="20">
        <v>3.5299999999999997E-5</v>
      </c>
      <c r="F1661" s="20">
        <v>10.51</v>
      </c>
      <c r="G1661" s="20">
        <v>1.0399999999999999E-4</v>
      </c>
    </row>
    <row r="1662" spans="1:7" hidden="1" x14ac:dyDescent="0.35">
      <c r="A1662" s="20" t="s">
        <v>408</v>
      </c>
      <c r="B1662" s="21">
        <v>175</v>
      </c>
      <c r="C1662" s="20">
        <v>1988</v>
      </c>
      <c r="D1662" s="20">
        <v>1.38</v>
      </c>
      <c r="E1662" s="20">
        <v>3.5299999999999997E-5</v>
      </c>
      <c r="F1662" s="20">
        <v>10.51</v>
      </c>
      <c r="G1662" s="20">
        <v>1.0399999999999999E-4</v>
      </c>
    </row>
    <row r="1663" spans="1:7" hidden="1" x14ac:dyDescent="0.35">
      <c r="A1663" s="20" t="s">
        <v>408</v>
      </c>
      <c r="B1663" s="21">
        <v>175</v>
      </c>
      <c r="C1663" s="20">
        <v>1987</v>
      </c>
      <c r="D1663" s="20">
        <v>1.38</v>
      </c>
      <c r="E1663" s="20">
        <v>3.5299999999999997E-5</v>
      </c>
      <c r="F1663" s="20">
        <v>10.51</v>
      </c>
      <c r="G1663" s="20">
        <v>1.0399999999999999E-4</v>
      </c>
    </row>
    <row r="1664" spans="1:7" hidden="1" x14ac:dyDescent="0.35">
      <c r="A1664" s="20" t="s">
        <v>408</v>
      </c>
      <c r="B1664" s="21">
        <v>175</v>
      </c>
      <c r="C1664" s="20">
        <v>1986</v>
      </c>
      <c r="D1664" s="20">
        <v>1.38</v>
      </c>
      <c r="E1664" s="20">
        <v>3.5299999999999997E-5</v>
      </c>
      <c r="F1664" s="20">
        <v>10.51</v>
      </c>
      <c r="G1664" s="20">
        <v>1.0399999999999999E-4</v>
      </c>
    </row>
    <row r="1665" spans="1:7" hidden="1" x14ac:dyDescent="0.35">
      <c r="A1665" s="20" t="s">
        <v>408</v>
      </c>
      <c r="B1665" s="21">
        <v>175</v>
      </c>
      <c r="C1665" s="20">
        <v>1985</v>
      </c>
      <c r="D1665" s="20">
        <v>1.38</v>
      </c>
      <c r="E1665" s="20">
        <v>3.5299999999999997E-5</v>
      </c>
      <c r="F1665" s="20">
        <v>10.51</v>
      </c>
      <c r="G1665" s="20">
        <v>1.0399999999999999E-4</v>
      </c>
    </row>
    <row r="1666" spans="1:7" hidden="1" x14ac:dyDescent="0.35">
      <c r="A1666" s="20" t="s">
        <v>408</v>
      </c>
      <c r="B1666" s="21">
        <v>175</v>
      </c>
      <c r="C1666" s="20">
        <v>1984</v>
      </c>
      <c r="D1666" s="20">
        <v>1.38</v>
      </c>
      <c r="E1666" s="20">
        <v>3.5299999999999997E-5</v>
      </c>
      <c r="F1666" s="20">
        <v>10.51</v>
      </c>
      <c r="G1666" s="20">
        <v>1.0399999999999999E-4</v>
      </c>
    </row>
    <row r="1667" spans="1:7" hidden="1" x14ac:dyDescent="0.35">
      <c r="A1667" s="20" t="s">
        <v>408</v>
      </c>
      <c r="B1667" s="21">
        <v>175</v>
      </c>
      <c r="C1667" s="20">
        <v>1983</v>
      </c>
      <c r="D1667" s="20">
        <v>1.38</v>
      </c>
      <c r="E1667" s="20">
        <v>3.5299999999999997E-5</v>
      </c>
      <c r="F1667" s="20">
        <v>10.51</v>
      </c>
      <c r="G1667" s="20">
        <v>1.0399999999999999E-4</v>
      </c>
    </row>
    <row r="1668" spans="1:7" hidden="1" x14ac:dyDescent="0.35">
      <c r="A1668" s="20" t="s">
        <v>408</v>
      </c>
      <c r="B1668" s="21">
        <v>175</v>
      </c>
      <c r="C1668" s="20">
        <v>1982</v>
      </c>
      <c r="D1668" s="20">
        <v>1.38</v>
      </c>
      <c r="E1668" s="20">
        <v>3.5299999999999997E-5</v>
      </c>
      <c r="F1668" s="20">
        <v>10.51</v>
      </c>
      <c r="G1668" s="20">
        <v>1.0399999999999999E-4</v>
      </c>
    </row>
    <row r="1669" spans="1:7" hidden="1" x14ac:dyDescent="0.35">
      <c r="A1669" s="20" t="s">
        <v>408</v>
      </c>
      <c r="B1669" s="21">
        <v>175</v>
      </c>
      <c r="C1669" s="20">
        <v>1981</v>
      </c>
      <c r="D1669" s="20">
        <v>1.38</v>
      </c>
      <c r="E1669" s="20">
        <v>3.5299999999999997E-5</v>
      </c>
      <c r="F1669" s="20">
        <v>10.51</v>
      </c>
      <c r="G1669" s="20">
        <v>1.0399999999999999E-4</v>
      </c>
    </row>
    <row r="1670" spans="1:7" hidden="1" x14ac:dyDescent="0.35">
      <c r="A1670" s="20" t="s">
        <v>408</v>
      </c>
      <c r="B1670" s="21">
        <v>175</v>
      </c>
      <c r="C1670" s="20">
        <v>1980</v>
      </c>
      <c r="D1670" s="20">
        <v>1.38</v>
      </c>
      <c r="E1670" s="20">
        <v>3.5299999999999997E-5</v>
      </c>
      <c r="F1670" s="20">
        <v>10.51</v>
      </c>
      <c r="G1670" s="20">
        <v>1.0399999999999999E-4</v>
      </c>
    </row>
    <row r="1671" spans="1:7" hidden="1" x14ac:dyDescent="0.35">
      <c r="A1671" s="20" t="s">
        <v>408</v>
      </c>
      <c r="B1671" s="21">
        <v>175</v>
      </c>
      <c r="C1671" s="20">
        <v>1979</v>
      </c>
      <c r="D1671" s="20">
        <v>1.38</v>
      </c>
      <c r="E1671" s="20">
        <v>3.5299999999999997E-5</v>
      </c>
      <c r="F1671" s="20">
        <v>10.51</v>
      </c>
      <c r="G1671" s="20">
        <v>1.0399999999999999E-4</v>
      </c>
    </row>
    <row r="1672" spans="1:7" hidden="1" x14ac:dyDescent="0.35">
      <c r="A1672" s="20" t="s">
        <v>408</v>
      </c>
      <c r="B1672" s="21">
        <v>175</v>
      </c>
      <c r="C1672" s="20">
        <v>1978</v>
      </c>
      <c r="D1672" s="20">
        <v>1.38</v>
      </c>
      <c r="E1672" s="20">
        <v>3.5299999999999997E-5</v>
      </c>
      <c r="F1672" s="20">
        <v>10.51</v>
      </c>
      <c r="G1672" s="20">
        <v>1.0399999999999999E-4</v>
      </c>
    </row>
    <row r="1673" spans="1:7" hidden="1" x14ac:dyDescent="0.35">
      <c r="A1673" s="20" t="s">
        <v>408</v>
      </c>
      <c r="B1673" s="21">
        <v>175</v>
      </c>
      <c r="C1673" s="20">
        <v>1977</v>
      </c>
      <c r="D1673" s="20">
        <v>1.38</v>
      </c>
      <c r="E1673" s="20">
        <v>3.5299999999999997E-5</v>
      </c>
      <c r="F1673" s="20">
        <v>10.51</v>
      </c>
      <c r="G1673" s="20">
        <v>1.0399999999999999E-4</v>
      </c>
    </row>
    <row r="1674" spans="1:7" hidden="1" x14ac:dyDescent="0.35">
      <c r="A1674" s="20" t="s">
        <v>408</v>
      </c>
      <c r="B1674" s="21">
        <v>175</v>
      </c>
      <c r="C1674" s="20">
        <v>1976</v>
      </c>
      <c r="D1674" s="20">
        <v>1.38</v>
      </c>
      <c r="E1674" s="20">
        <v>3.5299999999999997E-5</v>
      </c>
      <c r="F1674" s="20">
        <v>10.51</v>
      </c>
      <c r="G1674" s="20">
        <v>1.0399999999999999E-4</v>
      </c>
    </row>
    <row r="1675" spans="1:7" hidden="1" x14ac:dyDescent="0.35">
      <c r="A1675" s="20" t="s">
        <v>408</v>
      </c>
      <c r="B1675" s="21">
        <v>175</v>
      </c>
      <c r="C1675" s="20">
        <v>1975</v>
      </c>
      <c r="D1675" s="20">
        <v>1.38</v>
      </c>
      <c r="E1675" s="20">
        <v>3.5299999999999997E-5</v>
      </c>
      <c r="F1675" s="20">
        <v>10.51</v>
      </c>
      <c r="G1675" s="20">
        <v>1.0399999999999999E-4</v>
      </c>
    </row>
    <row r="1676" spans="1:7" hidden="1" x14ac:dyDescent="0.35">
      <c r="A1676" s="20" t="s">
        <v>408</v>
      </c>
      <c r="B1676" s="21">
        <v>175</v>
      </c>
      <c r="C1676" s="20">
        <v>1974</v>
      </c>
      <c r="D1676" s="20">
        <v>1.38</v>
      </c>
      <c r="E1676" s="20">
        <v>3.5299999999999997E-5</v>
      </c>
      <c r="F1676" s="20">
        <v>10.51</v>
      </c>
      <c r="G1676" s="20">
        <v>1.0399999999999999E-4</v>
      </c>
    </row>
    <row r="1677" spans="1:7" hidden="1" x14ac:dyDescent="0.35">
      <c r="A1677" s="20" t="s">
        <v>408</v>
      </c>
      <c r="B1677" s="21">
        <v>175</v>
      </c>
      <c r="C1677" s="20">
        <v>1973</v>
      </c>
      <c r="D1677" s="20">
        <v>1.38</v>
      </c>
      <c r="E1677" s="20">
        <v>3.5299999999999997E-5</v>
      </c>
      <c r="F1677" s="20">
        <v>10.51</v>
      </c>
      <c r="G1677" s="20">
        <v>1.0399999999999999E-4</v>
      </c>
    </row>
    <row r="1678" spans="1:7" hidden="1" x14ac:dyDescent="0.35">
      <c r="A1678" s="20" t="s">
        <v>408</v>
      </c>
      <c r="B1678" s="21">
        <v>175</v>
      </c>
      <c r="C1678" s="20">
        <v>1972</v>
      </c>
      <c r="D1678" s="20">
        <v>1.38</v>
      </c>
      <c r="E1678" s="20">
        <v>3.5299999999999997E-5</v>
      </c>
      <c r="F1678" s="20">
        <v>10.51</v>
      </c>
      <c r="G1678" s="20">
        <v>1.0399999999999999E-4</v>
      </c>
    </row>
    <row r="1679" spans="1:7" hidden="1" x14ac:dyDescent="0.35">
      <c r="A1679" s="20" t="s">
        <v>408</v>
      </c>
      <c r="B1679" s="21">
        <v>175</v>
      </c>
      <c r="C1679" s="20">
        <v>1971</v>
      </c>
      <c r="D1679" s="20">
        <v>1.38</v>
      </c>
      <c r="E1679" s="20">
        <v>3.5299999999999997E-5</v>
      </c>
      <c r="F1679" s="20">
        <v>10.51</v>
      </c>
      <c r="G1679" s="20">
        <v>1.0399999999999999E-4</v>
      </c>
    </row>
    <row r="1680" spans="1:7" hidden="1" x14ac:dyDescent="0.35">
      <c r="A1680" s="20" t="s">
        <v>408</v>
      </c>
      <c r="B1680" s="21">
        <v>175</v>
      </c>
      <c r="C1680" s="20">
        <v>1970</v>
      </c>
      <c r="D1680" s="20">
        <v>1.38</v>
      </c>
      <c r="E1680" s="20">
        <v>3.5299999999999997E-5</v>
      </c>
      <c r="F1680" s="20">
        <v>10.51</v>
      </c>
      <c r="G1680" s="20">
        <v>1.0399999999999999E-4</v>
      </c>
    </row>
    <row r="1681" spans="1:7" hidden="1" x14ac:dyDescent="0.35">
      <c r="A1681" s="20" t="s">
        <v>408</v>
      </c>
      <c r="B1681" s="21">
        <v>175</v>
      </c>
      <c r="C1681" s="20">
        <v>1969</v>
      </c>
      <c r="D1681" s="20">
        <v>1.38</v>
      </c>
      <c r="E1681" s="20">
        <v>3.5299999999999997E-5</v>
      </c>
      <c r="F1681" s="20">
        <v>10.51</v>
      </c>
      <c r="G1681" s="20">
        <v>1.0399999999999999E-4</v>
      </c>
    </row>
    <row r="1682" spans="1:7" hidden="1" x14ac:dyDescent="0.35">
      <c r="A1682" s="20" t="s">
        <v>408</v>
      </c>
      <c r="B1682" s="21">
        <v>175</v>
      </c>
      <c r="C1682" s="20">
        <v>1968</v>
      </c>
      <c r="D1682" s="20">
        <v>1.38</v>
      </c>
      <c r="E1682" s="20">
        <v>3.5299999999999997E-5</v>
      </c>
      <c r="F1682" s="20">
        <v>10.51</v>
      </c>
      <c r="G1682" s="20">
        <v>1.0399999999999999E-4</v>
      </c>
    </row>
    <row r="1683" spans="1:7" hidden="1" x14ac:dyDescent="0.35">
      <c r="A1683" s="20" t="s">
        <v>408</v>
      </c>
      <c r="B1683" s="21">
        <v>175</v>
      </c>
      <c r="C1683" s="20">
        <v>1967</v>
      </c>
      <c r="D1683" s="20">
        <v>1.38</v>
      </c>
      <c r="E1683" s="20">
        <v>3.5299999999999997E-5</v>
      </c>
      <c r="F1683" s="20">
        <v>10.51</v>
      </c>
      <c r="G1683" s="20">
        <v>1.0399999999999999E-4</v>
      </c>
    </row>
    <row r="1684" spans="1:7" hidden="1" x14ac:dyDescent="0.35">
      <c r="A1684" s="20" t="s">
        <v>408</v>
      </c>
      <c r="B1684" s="21">
        <v>175</v>
      </c>
      <c r="C1684" s="20">
        <v>1966</v>
      </c>
      <c r="D1684" s="20">
        <v>1.38</v>
      </c>
      <c r="E1684" s="20">
        <v>3.5299999999999997E-5</v>
      </c>
      <c r="F1684" s="20">
        <v>10.51</v>
      </c>
      <c r="G1684" s="20">
        <v>1.0399999999999999E-4</v>
      </c>
    </row>
    <row r="1685" spans="1:7" hidden="1" x14ac:dyDescent="0.35">
      <c r="A1685" s="20" t="s">
        <v>408</v>
      </c>
      <c r="B1685" s="21">
        <v>175</v>
      </c>
      <c r="C1685" s="20">
        <v>1965</v>
      </c>
      <c r="D1685" s="20">
        <v>1.38</v>
      </c>
      <c r="E1685" s="20">
        <v>3.5299999999999997E-5</v>
      </c>
      <c r="F1685" s="20">
        <v>10.51</v>
      </c>
      <c r="G1685" s="20">
        <v>1.0399999999999999E-4</v>
      </c>
    </row>
    <row r="1686" spans="1:7" hidden="1" x14ac:dyDescent="0.35">
      <c r="A1686" s="20" t="s">
        <v>408</v>
      </c>
      <c r="B1686" s="21">
        <v>175</v>
      </c>
      <c r="C1686" s="20">
        <v>1964</v>
      </c>
      <c r="D1686" s="20">
        <v>1.38</v>
      </c>
      <c r="E1686" s="20">
        <v>3.5299999999999997E-5</v>
      </c>
      <c r="F1686" s="20">
        <v>10.51</v>
      </c>
      <c r="G1686" s="20">
        <v>1.0399999999999999E-4</v>
      </c>
    </row>
    <row r="1687" spans="1:7" hidden="1" x14ac:dyDescent="0.35">
      <c r="A1687" s="20" t="s">
        <v>408</v>
      </c>
      <c r="B1687" s="21">
        <v>175</v>
      </c>
      <c r="C1687" s="20">
        <v>1963</v>
      </c>
      <c r="D1687" s="20">
        <v>1.38</v>
      </c>
      <c r="E1687" s="20">
        <v>3.5299999999999997E-5</v>
      </c>
      <c r="F1687" s="20">
        <v>10.51</v>
      </c>
      <c r="G1687" s="20">
        <v>1.0399999999999999E-4</v>
      </c>
    </row>
    <row r="1688" spans="1:7" hidden="1" x14ac:dyDescent="0.35">
      <c r="A1688" s="20" t="s">
        <v>408</v>
      </c>
      <c r="B1688" s="21">
        <v>175</v>
      </c>
      <c r="C1688" s="20">
        <v>1962</v>
      </c>
      <c r="D1688" s="20">
        <v>1.38</v>
      </c>
      <c r="E1688" s="20">
        <v>3.5299999999999997E-5</v>
      </c>
      <c r="F1688" s="20">
        <v>10.51</v>
      </c>
      <c r="G1688" s="20">
        <v>1.0399999999999999E-4</v>
      </c>
    </row>
    <row r="1689" spans="1:7" hidden="1" x14ac:dyDescent="0.35">
      <c r="A1689" s="20" t="s">
        <v>408</v>
      </c>
      <c r="B1689" s="21">
        <v>175</v>
      </c>
      <c r="C1689" s="20">
        <v>1961</v>
      </c>
      <c r="D1689" s="20">
        <v>1.38</v>
      </c>
      <c r="E1689" s="20">
        <v>3.5299999999999997E-5</v>
      </c>
      <c r="F1689" s="20">
        <v>10.51</v>
      </c>
      <c r="G1689" s="20">
        <v>1.0399999999999999E-4</v>
      </c>
    </row>
    <row r="1690" spans="1:7" hidden="1" x14ac:dyDescent="0.35">
      <c r="A1690" s="20" t="s">
        <v>408</v>
      </c>
      <c r="B1690" s="21">
        <v>175</v>
      </c>
      <c r="C1690" s="20">
        <v>1960</v>
      </c>
      <c r="D1690" s="20">
        <v>1.38</v>
      </c>
      <c r="E1690" s="20">
        <v>3.5299999999999997E-5</v>
      </c>
      <c r="F1690" s="20">
        <v>10.51</v>
      </c>
      <c r="G1690" s="20">
        <v>1.0399999999999999E-4</v>
      </c>
    </row>
    <row r="1691" spans="1:7" hidden="1" x14ac:dyDescent="0.35">
      <c r="A1691" s="20" t="s">
        <v>408</v>
      </c>
      <c r="B1691" s="21">
        <v>175</v>
      </c>
      <c r="C1691" s="20">
        <v>1959</v>
      </c>
      <c r="D1691" s="20">
        <v>1.38</v>
      </c>
      <c r="E1691" s="20">
        <v>3.5299999999999997E-5</v>
      </c>
      <c r="F1691" s="20">
        <v>10.51</v>
      </c>
      <c r="G1691" s="20">
        <v>1.0399999999999999E-4</v>
      </c>
    </row>
    <row r="1692" spans="1:7" hidden="1" x14ac:dyDescent="0.35">
      <c r="A1692" s="20" t="s">
        <v>408</v>
      </c>
      <c r="B1692" s="21">
        <v>175</v>
      </c>
      <c r="C1692" s="20">
        <v>1958</v>
      </c>
      <c r="D1692" s="20">
        <v>1.38</v>
      </c>
      <c r="E1692" s="20">
        <v>3.5299999999999997E-5</v>
      </c>
      <c r="F1692" s="20">
        <v>10.51</v>
      </c>
      <c r="G1692" s="20">
        <v>1.0399999999999999E-4</v>
      </c>
    </row>
    <row r="1693" spans="1:7" hidden="1" x14ac:dyDescent="0.35">
      <c r="A1693" s="20" t="s">
        <v>408</v>
      </c>
      <c r="B1693" s="21">
        <v>175</v>
      </c>
      <c r="C1693" s="20">
        <v>1957</v>
      </c>
      <c r="D1693" s="20">
        <v>1.38</v>
      </c>
      <c r="E1693" s="20">
        <v>3.5299999999999997E-5</v>
      </c>
      <c r="F1693" s="20">
        <v>10.51</v>
      </c>
      <c r="G1693" s="20">
        <v>1.0399999999999999E-4</v>
      </c>
    </row>
    <row r="1694" spans="1:7" hidden="1" x14ac:dyDescent="0.35">
      <c r="A1694" s="20" t="s">
        <v>408</v>
      </c>
      <c r="B1694" s="21">
        <v>175</v>
      </c>
      <c r="C1694" s="20">
        <v>1956</v>
      </c>
      <c r="D1694" s="20">
        <v>1.38</v>
      </c>
      <c r="E1694" s="20">
        <v>3.5299999999999997E-5</v>
      </c>
      <c r="F1694" s="20">
        <v>10.51</v>
      </c>
      <c r="G1694" s="20">
        <v>1.0399999999999999E-4</v>
      </c>
    </row>
    <row r="1695" spans="1:7" hidden="1" x14ac:dyDescent="0.35">
      <c r="A1695" s="20" t="s">
        <v>408</v>
      </c>
      <c r="B1695" s="21">
        <v>175</v>
      </c>
      <c r="C1695" s="20">
        <v>1955</v>
      </c>
      <c r="D1695" s="20">
        <v>1.38</v>
      </c>
      <c r="E1695" s="20">
        <v>3.5299999999999997E-5</v>
      </c>
      <c r="F1695" s="20">
        <v>10.51</v>
      </c>
      <c r="G1695" s="20">
        <v>1.0399999999999999E-4</v>
      </c>
    </row>
    <row r="1696" spans="1:7" hidden="1" x14ac:dyDescent="0.35">
      <c r="A1696" s="20" t="s">
        <v>408</v>
      </c>
      <c r="B1696" s="21">
        <v>175</v>
      </c>
      <c r="C1696" s="20">
        <v>1954</v>
      </c>
      <c r="D1696" s="20">
        <v>1.38</v>
      </c>
      <c r="E1696" s="20">
        <v>3.5299999999999997E-5</v>
      </c>
      <c r="F1696" s="20">
        <v>10.51</v>
      </c>
      <c r="G1696" s="20">
        <v>1.0399999999999999E-4</v>
      </c>
    </row>
    <row r="1697" spans="1:7" hidden="1" x14ac:dyDescent="0.35">
      <c r="A1697" s="20" t="s">
        <v>408</v>
      </c>
      <c r="B1697" s="21">
        <v>175</v>
      </c>
      <c r="C1697" s="20">
        <v>1953</v>
      </c>
      <c r="D1697" s="20">
        <v>1.38</v>
      </c>
      <c r="E1697" s="20">
        <v>3.5299999999999997E-5</v>
      </c>
      <c r="F1697" s="20">
        <v>10.51</v>
      </c>
      <c r="G1697" s="20">
        <v>1.0399999999999999E-4</v>
      </c>
    </row>
    <row r="1698" spans="1:7" hidden="1" x14ac:dyDescent="0.35">
      <c r="A1698" s="20" t="s">
        <v>408</v>
      </c>
      <c r="B1698" s="21">
        <v>175</v>
      </c>
      <c r="C1698" s="20">
        <v>1952</v>
      </c>
      <c r="D1698" s="20">
        <v>1.38</v>
      </c>
      <c r="E1698" s="20">
        <v>3.5299999999999997E-5</v>
      </c>
      <c r="F1698" s="20">
        <v>10.51</v>
      </c>
      <c r="G1698" s="20">
        <v>1.0399999999999999E-4</v>
      </c>
    </row>
    <row r="1699" spans="1:7" hidden="1" x14ac:dyDescent="0.35">
      <c r="A1699" s="20" t="s">
        <v>408</v>
      </c>
      <c r="B1699" s="21">
        <v>175</v>
      </c>
      <c r="C1699" s="20">
        <v>1951</v>
      </c>
      <c r="D1699" s="20">
        <v>1.38</v>
      </c>
      <c r="E1699" s="20">
        <v>3.5299999999999997E-5</v>
      </c>
      <c r="F1699" s="20">
        <v>10.51</v>
      </c>
      <c r="G1699" s="20">
        <v>1.0399999999999999E-4</v>
      </c>
    </row>
    <row r="1700" spans="1:7" hidden="1" x14ac:dyDescent="0.35">
      <c r="A1700" s="20" t="s">
        <v>408</v>
      </c>
      <c r="B1700" s="21">
        <v>175</v>
      </c>
      <c r="C1700" s="20">
        <v>1950</v>
      </c>
      <c r="D1700" s="20">
        <v>1.38</v>
      </c>
      <c r="E1700" s="20">
        <v>3.5299999999999997E-5</v>
      </c>
      <c r="F1700" s="20">
        <v>10.51</v>
      </c>
      <c r="G1700" s="20">
        <v>1.0399999999999999E-4</v>
      </c>
    </row>
    <row r="1701" spans="1:7" hidden="1" x14ac:dyDescent="0.35">
      <c r="A1701" s="20" t="s">
        <v>408</v>
      </c>
      <c r="B1701" s="21">
        <v>175</v>
      </c>
      <c r="C1701" s="20">
        <v>1949</v>
      </c>
      <c r="D1701" s="20">
        <v>1.38</v>
      </c>
      <c r="E1701" s="20">
        <v>3.5299999999999997E-5</v>
      </c>
      <c r="F1701" s="20">
        <v>10.51</v>
      </c>
      <c r="G1701" s="20">
        <v>1.0399999999999999E-4</v>
      </c>
    </row>
    <row r="1702" spans="1:7" hidden="1" x14ac:dyDescent="0.35">
      <c r="A1702" s="20" t="s">
        <v>408</v>
      </c>
      <c r="B1702" s="21">
        <v>175</v>
      </c>
      <c r="C1702" s="20">
        <v>1948</v>
      </c>
      <c r="D1702" s="20">
        <v>1.38</v>
      </c>
      <c r="E1702" s="20">
        <v>3.5299999999999997E-5</v>
      </c>
      <c r="F1702" s="20">
        <v>10.51</v>
      </c>
      <c r="G1702" s="20">
        <v>1.0399999999999999E-4</v>
      </c>
    </row>
    <row r="1703" spans="1:7" hidden="1" x14ac:dyDescent="0.35">
      <c r="A1703" s="20" t="s">
        <v>408</v>
      </c>
      <c r="B1703" s="21">
        <v>175</v>
      </c>
      <c r="C1703" s="20">
        <v>1947</v>
      </c>
      <c r="D1703" s="20">
        <v>1.38</v>
      </c>
      <c r="E1703" s="20">
        <v>3.5299999999999997E-5</v>
      </c>
      <c r="F1703" s="20">
        <v>10.51</v>
      </c>
      <c r="G1703" s="20">
        <v>1.0399999999999999E-4</v>
      </c>
    </row>
    <row r="1704" spans="1:7" hidden="1" x14ac:dyDescent="0.35">
      <c r="A1704" s="20" t="s">
        <v>408</v>
      </c>
      <c r="B1704" s="21">
        <v>175</v>
      </c>
      <c r="C1704" s="20">
        <v>1946</v>
      </c>
      <c r="D1704" s="20">
        <v>1.38</v>
      </c>
      <c r="E1704" s="20">
        <v>3.5299999999999997E-5</v>
      </c>
      <c r="F1704" s="20">
        <v>10.51</v>
      </c>
      <c r="G1704" s="20">
        <v>1.0399999999999999E-4</v>
      </c>
    </row>
    <row r="1705" spans="1:7" hidden="1" x14ac:dyDescent="0.35">
      <c r="A1705" s="20" t="s">
        <v>408</v>
      </c>
      <c r="B1705" s="21">
        <v>175</v>
      </c>
      <c r="C1705" s="20">
        <v>1945</v>
      </c>
      <c r="D1705" s="20">
        <v>1.38</v>
      </c>
      <c r="E1705" s="20">
        <v>3.5299999999999997E-5</v>
      </c>
      <c r="F1705" s="20">
        <v>10.51</v>
      </c>
      <c r="G1705" s="20">
        <v>1.0399999999999999E-4</v>
      </c>
    </row>
    <row r="1706" spans="1:7" hidden="1" x14ac:dyDescent="0.35">
      <c r="A1706" s="20" t="s">
        <v>408</v>
      </c>
      <c r="B1706" s="21">
        <v>175</v>
      </c>
      <c r="C1706" s="20">
        <v>1944</v>
      </c>
      <c r="D1706" s="20">
        <v>1.38</v>
      </c>
      <c r="E1706" s="20">
        <v>3.5299999999999997E-5</v>
      </c>
      <c r="F1706" s="20">
        <v>10.51</v>
      </c>
      <c r="G1706" s="20">
        <v>1.0399999999999999E-4</v>
      </c>
    </row>
    <row r="1707" spans="1:7" hidden="1" x14ac:dyDescent="0.35">
      <c r="A1707" s="20" t="s">
        <v>408</v>
      </c>
      <c r="B1707" s="21">
        <v>175</v>
      </c>
      <c r="C1707" s="20">
        <v>1943</v>
      </c>
      <c r="D1707" s="20">
        <v>1.38</v>
      </c>
      <c r="E1707" s="20">
        <v>3.5299999999999997E-5</v>
      </c>
      <c r="F1707" s="20">
        <v>10.51</v>
      </c>
      <c r="G1707" s="20">
        <v>1.0399999999999999E-4</v>
      </c>
    </row>
    <row r="1708" spans="1:7" hidden="1" x14ac:dyDescent="0.35">
      <c r="A1708" s="20" t="s">
        <v>408</v>
      </c>
      <c r="B1708" s="21">
        <v>175</v>
      </c>
      <c r="C1708" s="20">
        <v>1942</v>
      </c>
      <c r="D1708" s="20">
        <v>1.38</v>
      </c>
      <c r="E1708" s="20">
        <v>3.5299999999999997E-5</v>
      </c>
      <c r="F1708" s="20">
        <v>10.51</v>
      </c>
      <c r="G1708" s="20">
        <v>1.0399999999999999E-4</v>
      </c>
    </row>
    <row r="1709" spans="1:7" hidden="1" x14ac:dyDescent="0.35">
      <c r="A1709" s="20" t="s">
        <v>408</v>
      </c>
      <c r="B1709" s="21">
        <v>175</v>
      </c>
      <c r="C1709" s="20">
        <v>1941</v>
      </c>
      <c r="D1709" s="20">
        <v>1.38</v>
      </c>
      <c r="E1709" s="20">
        <v>3.5299999999999997E-5</v>
      </c>
      <c r="F1709" s="20">
        <v>10.51</v>
      </c>
      <c r="G1709" s="20">
        <v>1.0399999999999999E-4</v>
      </c>
    </row>
    <row r="1710" spans="1:7" hidden="1" x14ac:dyDescent="0.35">
      <c r="A1710" s="20" t="s">
        <v>408</v>
      </c>
      <c r="B1710" s="21">
        <v>175</v>
      </c>
      <c r="C1710" s="20">
        <v>1940</v>
      </c>
      <c r="D1710" s="20">
        <v>1.38</v>
      </c>
      <c r="E1710" s="20">
        <v>3.5299999999999997E-5</v>
      </c>
      <c r="F1710" s="20">
        <v>10.51</v>
      </c>
      <c r="G1710" s="20">
        <v>1.0399999999999999E-4</v>
      </c>
    </row>
    <row r="1711" spans="1:7" hidden="1" x14ac:dyDescent="0.35">
      <c r="A1711" s="20" t="s">
        <v>408</v>
      </c>
      <c r="B1711" s="21">
        <v>175</v>
      </c>
      <c r="C1711" s="20">
        <v>1939</v>
      </c>
      <c r="D1711" s="20">
        <v>1.38</v>
      </c>
      <c r="E1711" s="20">
        <v>3.5299999999999997E-5</v>
      </c>
      <c r="F1711" s="20">
        <v>10.51</v>
      </c>
      <c r="G1711" s="20">
        <v>1.0399999999999999E-4</v>
      </c>
    </row>
    <row r="1712" spans="1:7" hidden="1" x14ac:dyDescent="0.35">
      <c r="A1712" s="20" t="s">
        <v>408</v>
      </c>
      <c r="B1712" s="21">
        <v>175</v>
      </c>
      <c r="C1712" s="20">
        <v>1938</v>
      </c>
      <c r="D1712" s="20">
        <v>1.38</v>
      </c>
      <c r="E1712" s="20">
        <v>3.5299999999999997E-5</v>
      </c>
      <c r="F1712" s="20">
        <v>10.51</v>
      </c>
      <c r="G1712" s="20">
        <v>1.0399999999999999E-4</v>
      </c>
    </row>
    <row r="1713" spans="1:7" hidden="1" x14ac:dyDescent="0.35">
      <c r="A1713" s="20" t="s">
        <v>408</v>
      </c>
      <c r="B1713" s="21">
        <v>175</v>
      </c>
      <c r="C1713" s="20">
        <v>1937</v>
      </c>
      <c r="D1713" s="20">
        <v>1.38</v>
      </c>
      <c r="E1713" s="20">
        <v>3.5299999999999997E-5</v>
      </c>
      <c r="F1713" s="20">
        <v>10.51</v>
      </c>
      <c r="G1713" s="20">
        <v>1.0399999999999999E-4</v>
      </c>
    </row>
    <row r="1714" spans="1:7" hidden="1" x14ac:dyDescent="0.35">
      <c r="A1714" s="20" t="s">
        <v>408</v>
      </c>
      <c r="B1714" s="21">
        <v>175</v>
      </c>
      <c r="C1714" s="20">
        <v>1936</v>
      </c>
      <c r="D1714" s="20">
        <v>1.38</v>
      </c>
      <c r="E1714" s="20">
        <v>3.5299999999999997E-5</v>
      </c>
      <c r="F1714" s="20">
        <v>10.51</v>
      </c>
      <c r="G1714" s="20">
        <v>1.0399999999999999E-4</v>
      </c>
    </row>
    <row r="1715" spans="1:7" hidden="1" x14ac:dyDescent="0.35">
      <c r="A1715" s="20" t="s">
        <v>408</v>
      </c>
      <c r="B1715" s="21">
        <v>175</v>
      </c>
      <c r="C1715" s="20">
        <v>1935</v>
      </c>
      <c r="D1715" s="20">
        <v>1.38</v>
      </c>
      <c r="E1715" s="20">
        <v>3.5299999999999997E-5</v>
      </c>
      <c r="F1715" s="20">
        <v>10.51</v>
      </c>
      <c r="G1715" s="20">
        <v>1.0399999999999999E-4</v>
      </c>
    </row>
    <row r="1716" spans="1:7" hidden="1" x14ac:dyDescent="0.35">
      <c r="A1716" s="20" t="s">
        <v>408</v>
      </c>
      <c r="B1716" s="21">
        <v>175</v>
      </c>
      <c r="C1716" s="20">
        <v>1934</v>
      </c>
      <c r="D1716" s="20">
        <v>1.38</v>
      </c>
      <c r="E1716" s="20">
        <v>3.5299999999999997E-5</v>
      </c>
      <c r="F1716" s="20">
        <v>10.51</v>
      </c>
      <c r="G1716" s="20">
        <v>1.0399999999999999E-4</v>
      </c>
    </row>
    <row r="1717" spans="1:7" hidden="1" x14ac:dyDescent="0.35">
      <c r="A1717" s="20" t="s">
        <v>408</v>
      </c>
      <c r="B1717" s="21">
        <v>175</v>
      </c>
      <c r="C1717" s="20">
        <v>1933</v>
      </c>
      <c r="D1717" s="20">
        <v>1.38</v>
      </c>
      <c r="E1717" s="20">
        <v>3.5299999999999997E-5</v>
      </c>
      <c r="F1717" s="20">
        <v>10.51</v>
      </c>
      <c r="G1717" s="20">
        <v>1.0399999999999999E-4</v>
      </c>
    </row>
    <row r="1718" spans="1:7" hidden="1" x14ac:dyDescent="0.35">
      <c r="A1718" s="20" t="s">
        <v>408</v>
      </c>
      <c r="B1718" s="21">
        <v>175</v>
      </c>
      <c r="C1718" s="20">
        <v>1932</v>
      </c>
      <c r="D1718" s="20">
        <v>1.38</v>
      </c>
      <c r="E1718" s="20">
        <v>3.5299999999999997E-5</v>
      </c>
      <c r="F1718" s="20">
        <v>10.51</v>
      </c>
      <c r="G1718" s="20">
        <v>1.0399999999999999E-4</v>
      </c>
    </row>
    <row r="1719" spans="1:7" hidden="1" x14ac:dyDescent="0.35">
      <c r="A1719" s="20" t="s">
        <v>408</v>
      </c>
      <c r="B1719" s="21">
        <v>175</v>
      </c>
      <c r="C1719" s="20">
        <v>1931</v>
      </c>
      <c r="D1719" s="20">
        <v>1.38</v>
      </c>
      <c r="E1719" s="20">
        <v>3.5299999999999997E-5</v>
      </c>
      <c r="F1719" s="20">
        <v>10.51</v>
      </c>
      <c r="G1719" s="20">
        <v>1.0399999999999999E-4</v>
      </c>
    </row>
    <row r="1720" spans="1:7" hidden="1" x14ac:dyDescent="0.35">
      <c r="A1720" s="20" t="s">
        <v>408</v>
      </c>
      <c r="B1720" s="21">
        <v>175</v>
      </c>
      <c r="C1720" s="20">
        <v>1930</v>
      </c>
      <c r="D1720" s="20">
        <v>1.38</v>
      </c>
      <c r="E1720" s="20">
        <v>3.5299999999999997E-5</v>
      </c>
      <c r="F1720" s="20">
        <v>10.51</v>
      </c>
      <c r="G1720" s="20">
        <v>1.0399999999999999E-4</v>
      </c>
    </row>
    <row r="1721" spans="1:7" hidden="1" x14ac:dyDescent="0.35">
      <c r="A1721" s="20" t="s">
        <v>408</v>
      </c>
      <c r="B1721" s="21">
        <v>175</v>
      </c>
      <c r="C1721" s="20">
        <v>1929</v>
      </c>
      <c r="D1721" s="20">
        <v>1.38</v>
      </c>
      <c r="E1721" s="20">
        <v>3.5299999999999997E-5</v>
      </c>
      <c r="F1721" s="20">
        <v>10.51</v>
      </c>
      <c r="G1721" s="20">
        <v>1.0399999999999999E-4</v>
      </c>
    </row>
    <row r="1722" spans="1:7" hidden="1" x14ac:dyDescent="0.35">
      <c r="A1722" s="20" t="s">
        <v>408</v>
      </c>
      <c r="B1722" s="21">
        <v>175</v>
      </c>
      <c r="C1722" s="20">
        <v>1928</v>
      </c>
      <c r="D1722" s="20">
        <v>1.38</v>
      </c>
      <c r="E1722" s="20">
        <v>3.5299999999999997E-5</v>
      </c>
      <c r="F1722" s="20">
        <v>10.51</v>
      </c>
      <c r="G1722" s="20">
        <v>1.0399999999999999E-4</v>
      </c>
    </row>
    <row r="1723" spans="1:7" hidden="1" x14ac:dyDescent="0.35">
      <c r="A1723" s="20" t="s">
        <v>408</v>
      </c>
      <c r="B1723" s="21">
        <v>300</v>
      </c>
      <c r="C1723" s="20">
        <v>2050</v>
      </c>
      <c r="D1723" s="20">
        <v>1.7999999999999999E-2</v>
      </c>
      <c r="E1723" s="20">
        <v>8.1839999999999989E-5</v>
      </c>
      <c r="F1723" s="20">
        <v>7.0000000000000001E-3</v>
      </c>
      <c r="G1723" s="20">
        <v>3.2360000000000002E-5</v>
      </c>
    </row>
    <row r="1724" spans="1:7" hidden="1" x14ac:dyDescent="0.35">
      <c r="A1724" s="20" t="s">
        <v>408</v>
      </c>
      <c r="B1724" s="21">
        <v>300</v>
      </c>
      <c r="C1724" s="20">
        <v>2049</v>
      </c>
      <c r="D1724" s="20">
        <v>1.7999999999999999E-2</v>
      </c>
      <c r="E1724" s="20">
        <v>8.1839999999999989E-5</v>
      </c>
      <c r="F1724" s="20">
        <v>7.0000000000000001E-3</v>
      </c>
      <c r="G1724" s="20">
        <v>3.2360000000000002E-5</v>
      </c>
    </row>
    <row r="1725" spans="1:7" hidden="1" x14ac:dyDescent="0.35">
      <c r="A1725" s="20" t="s">
        <v>408</v>
      </c>
      <c r="B1725" s="21">
        <v>300</v>
      </c>
      <c r="C1725" s="20">
        <v>2048</v>
      </c>
      <c r="D1725" s="20">
        <v>1.7999999999999999E-2</v>
      </c>
      <c r="E1725" s="20">
        <v>8.1839999999999989E-5</v>
      </c>
      <c r="F1725" s="20">
        <v>7.0000000000000001E-3</v>
      </c>
      <c r="G1725" s="20">
        <v>3.2360000000000002E-5</v>
      </c>
    </row>
    <row r="1726" spans="1:7" hidden="1" x14ac:dyDescent="0.35">
      <c r="A1726" s="20" t="s">
        <v>408</v>
      </c>
      <c r="B1726" s="21">
        <v>300</v>
      </c>
      <c r="C1726" s="20">
        <v>2047</v>
      </c>
      <c r="D1726" s="20">
        <v>1.7999999999999999E-2</v>
      </c>
      <c r="E1726" s="20">
        <v>8.1839999999999989E-5</v>
      </c>
      <c r="F1726" s="20">
        <v>7.0000000000000001E-3</v>
      </c>
      <c r="G1726" s="20">
        <v>3.2360000000000002E-5</v>
      </c>
    </row>
    <row r="1727" spans="1:7" hidden="1" x14ac:dyDescent="0.35">
      <c r="A1727" s="20" t="s">
        <v>408</v>
      </c>
      <c r="B1727" s="21">
        <v>300</v>
      </c>
      <c r="C1727" s="20">
        <v>2046</v>
      </c>
      <c r="D1727" s="20">
        <v>1.7999999999999999E-2</v>
      </c>
      <c r="E1727" s="20">
        <v>8.1839999999999989E-5</v>
      </c>
      <c r="F1727" s="20">
        <v>7.0000000000000001E-3</v>
      </c>
      <c r="G1727" s="20">
        <v>3.2360000000000002E-5</v>
      </c>
    </row>
    <row r="1728" spans="1:7" hidden="1" x14ac:dyDescent="0.35">
      <c r="A1728" s="20" t="s">
        <v>408</v>
      </c>
      <c r="B1728" s="21">
        <v>300</v>
      </c>
      <c r="C1728" s="20">
        <v>2045</v>
      </c>
      <c r="D1728" s="20">
        <v>1.7999999999999999E-2</v>
      </c>
      <c r="E1728" s="20">
        <v>8.1839999999999989E-5</v>
      </c>
      <c r="F1728" s="20">
        <v>7.0000000000000001E-3</v>
      </c>
      <c r="G1728" s="20">
        <v>3.2360000000000002E-5</v>
      </c>
    </row>
    <row r="1729" spans="1:7" hidden="1" x14ac:dyDescent="0.35">
      <c r="A1729" s="20" t="s">
        <v>408</v>
      </c>
      <c r="B1729" s="21">
        <v>300</v>
      </c>
      <c r="C1729" s="20">
        <v>2044</v>
      </c>
      <c r="D1729" s="20">
        <v>1.7999999999999999E-2</v>
      </c>
      <c r="E1729" s="20">
        <v>8.1839999999999989E-5</v>
      </c>
      <c r="F1729" s="20">
        <v>7.0000000000000001E-3</v>
      </c>
      <c r="G1729" s="20">
        <v>3.2360000000000002E-5</v>
      </c>
    </row>
    <row r="1730" spans="1:7" hidden="1" x14ac:dyDescent="0.35">
      <c r="A1730" s="20" t="s">
        <v>408</v>
      </c>
      <c r="B1730" s="21">
        <v>300</v>
      </c>
      <c r="C1730" s="20">
        <v>2043</v>
      </c>
      <c r="D1730" s="20">
        <v>1.7999999999999999E-2</v>
      </c>
      <c r="E1730" s="20">
        <v>8.1839999999999989E-5</v>
      </c>
      <c r="F1730" s="20">
        <v>7.0000000000000001E-3</v>
      </c>
      <c r="G1730" s="20">
        <v>3.2360000000000002E-5</v>
      </c>
    </row>
    <row r="1731" spans="1:7" hidden="1" x14ac:dyDescent="0.35">
      <c r="A1731" s="20" t="s">
        <v>408</v>
      </c>
      <c r="B1731" s="21">
        <v>300</v>
      </c>
      <c r="C1731" s="20">
        <v>2042</v>
      </c>
      <c r="D1731" s="20">
        <v>1.7999999999999999E-2</v>
      </c>
      <c r="E1731" s="20">
        <v>8.1839999999999989E-5</v>
      </c>
      <c r="F1731" s="20">
        <v>7.0000000000000001E-3</v>
      </c>
      <c r="G1731" s="20">
        <v>3.2360000000000002E-5</v>
      </c>
    </row>
    <row r="1732" spans="1:7" hidden="1" x14ac:dyDescent="0.35">
      <c r="A1732" s="20" t="s">
        <v>408</v>
      </c>
      <c r="B1732" s="21">
        <v>300</v>
      </c>
      <c r="C1732" s="20">
        <v>2041</v>
      </c>
      <c r="D1732" s="20">
        <v>1.7999999999999999E-2</v>
      </c>
      <c r="E1732" s="20">
        <v>8.1839999999999989E-5</v>
      </c>
      <c r="F1732" s="20">
        <v>7.0000000000000001E-3</v>
      </c>
      <c r="G1732" s="20">
        <v>3.2360000000000002E-5</v>
      </c>
    </row>
    <row r="1733" spans="1:7" hidden="1" x14ac:dyDescent="0.35">
      <c r="A1733" s="20" t="s">
        <v>408</v>
      </c>
      <c r="B1733" s="21">
        <v>300</v>
      </c>
      <c r="C1733" s="20">
        <v>2040</v>
      </c>
      <c r="D1733" s="20">
        <v>1.7999999999999999E-2</v>
      </c>
      <c r="E1733" s="20">
        <v>8.1839999999999989E-5</v>
      </c>
      <c r="F1733" s="20">
        <v>7.0000000000000001E-3</v>
      </c>
      <c r="G1733" s="20">
        <v>3.2360000000000002E-5</v>
      </c>
    </row>
    <row r="1734" spans="1:7" hidden="1" x14ac:dyDescent="0.35">
      <c r="A1734" s="20" t="s">
        <v>408</v>
      </c>
      <c r="B1734" s="21">
        <v>300</v>
      </c>
      <c r="C1734" s="20">
        <v>2039</v>
      </c>
      <c r="D1734" s="20">
        <v>1.7999999999999999E-2</v>
      </c>
      <c r="E1734" s="20">
        <v>8.1839999999999989E-5</v>
      </c>
      <c r="F1734" s="20">
        <v>7.0000000000000001E-3</v>
      </c>
      <c r="G1734" s="20">
        <v>3.2360000000000002E-5</v>
      </c>
    </row>
    <row r="1735" spans="1:7" hidden="1" x14ac:dyDescent="0.35">
      <c r="A1735" s="20" t="s">
        <v>408</v>
      </c>
      <c r="B1735" s="21">
        <v>300</v>
      </c>
      <c r="C1735" s="20">
        <v>2038</v>
      </c>
      <c r="D1735" s="20">
        <v>1.7999999999999999E-2</v>
      </c>
      <c r="E1735" s="20">
        <v>8.1839999999999989E-5</v>
      </c>
      <c r="F1735" s="20">
        <v>7.0000000000000001E-3</v>
      </c>
      <c r="G1735" s="20">
        <v>3.2360000000000002E-5</v>
      </c>
    </row>
    <row r="1736" spans="1:7" hidden="1" x14ac:dyDescent="0.35">
      <c r="A1736" s="20" t="s">
        <v>408</v>
      </c>
      <c r="B1736" s="21">
        <v>300</v>
      </c>
      <c r="C1736" s="20">
        <v>2037</v>
      </c>
      <c r="D1736" s="20">
        <v>1.7999999999999999E-2</v>
      </c>
      <c r="E1736" s="20">
        <v>8.1839999999999989E-5</v>
      </c>
      <c r="F1736" s="20">
        <v>7.0000000000000001E-3</v>
      </c>
      <c r="G1736" s="20">
        <v>3.2360000000000002E-5</v>
      </c>
    </row>
    <row r="1737" spans="1:7" hidden="1" x14ac:dyDescent="0.35">
      <c r="A1737" s="20" t="s">
        <v>408</v>
      </c>
      <c r="B1737" s="21">
        <v>300</v>
      </c>
      <c r="C1737" s="20">
        <v>2036</v>
      </c>
      <c r="D1737" s="20">
        <v>1.7999999999999999E-2</v>
      </c>
      <c r="E1737" s="20">
        <v>8.1839999999999989E-5</v>
      </c>
      <c r="F1737" s="20">
        <v>7.0000000000000001E-3</v>
      </c>
      <c r="G1737" s="20">
        <v>3.2360000000000002E-5</v>
      </c>
    </row>
    <row r="1738" spans="1:7" hidden="1" x14ac:dyDescent="0.35">
      <c r="A1738" s="20" t="s">
        <v>408</v>
      </c>
      <c r="B1738" s="21">
        <v>300</v>
      </c>
      <c r="C1738" s="20">
        <v>2035</v>
      </c>
      <c r="D1738" s="20">
        <v>1.7999999999999999E-2</v>
      </c>
      <c r="E1738" s="20">
        <v>8.1839999999999989E-5</v>
      </c>
      <c r="F1738" s="20">
        <v>7.0000000000000001E-3</v>
      </c>
      <c r="G1738" s="20">
        <v>3.2360000000000002E-5</v>
      </c>
    </row>
    <row r="1739" spans="1:7" hidden="1" x14ac:dyDescent="0.35">
      <c r="A1739" s="20" t="s">
        <v>408</v>
      </c>
      <c r="B1739" s="21">
        <v>300</v>
      </c>
      <c r="C1739" s="20">
        <v>2034</v>
      </c>
      <c r="D1739" s="20">
        <v>1.7999999999999999E-2</v>
      </c>
      <c r="E1739" s="20">
        <v>8.1839999999999989E-5</v>
      </c>
      <c r="F1739" s="20">
        <v>7.0000000000000001E-3</v>
      </c>
      <c r="G1739" s="20">
        <v>3.2360000000000002E-5</v>
      </c>
    </row>
    <row r="1740" spans="1:7" hidden="1" x14ac:dyDescent="0.35">
      <c r="A1740" s="20" t="s">
        <v>408</v>
      </c>
      <c r="B1740" s="21">
        <v>300</v>
      </c>
      <c r="C1740" s="20">
        <v>2033</v>
      </c>
      <c r="D1740" s="20">
        <v>1.7999999999999999E-2</v>
      </c>
      <c r="E1740" s="20">
        <v>8.1839999999999989E-5</v>
      </c>
      <c r="F1740" s="20">
        <v>7.0000000000000001E-3</v>
      </c>
      <c r="G1740" s="20">
        <v>3.2360000000000002E-5</v>
      </c>
    </row>
    <row r="1741" spans="1:7" hidden="1" x14ac:dyDescent="0.35">
      <c r="A1741" s="20" t="s">
        <v>408</v>
      </c>
      <c r="B1741" s="21">
        <v>300</v>
      </c>
      <c r="C1741" s="20">
        <v>2032</v>
      </c>
      <c r="D1741" s="20">
        <v>1.7999999999999999E-2</v>
      </c>
      <c r="E1741" s="20">
        <v>8.1839999999999989E-5</v>
      </c>
      <c r="F1741" s="20">
        <v>7.0000000000000001E-3</v>
      </c>
      <c r="G1741" s="20">
        <v>3.2360000000000002E-5</v>
      </c>
    </row>
    <row r="1742" spans="1:7" hidden="1" x14ac:dyDescent="0.35">
      <c r="A1742" s="20" t="s">
        <v>408</v>
      </c>
      <c r="B1742" s="21">
        <v>300</v>
      </c>
      <c r="C1742" s="20">
        <v>2031</v>
      </c>
      <c r="D1742" s="20">
        <v>1.7999999999999999E-2</v>
      </c>
      <c r="E1742" s="20">
        <v>8.1839999999999989E-5</v>
      </c>
      <c r="F1742" s="20">
        <v>7.0000000000000001E-3</v>
      </c>
      <c r="G1742" s="20">
        <v>3.2360000000000002E-5</v>
      </c>
    </row>
    <row r="1743" spans="1:7" hidden="1" x14ac:dyDescent="0.35">
      <c r="A1743" s="20" t="s">
        <v>408</v>
      </c>
      <c r="B1743" s="21">
        <v>300</v>
      </c>
      <c r="C1743" s="20">
        <v>2030</v>
      </c>
      <c r="D1743" s="20">
        <v>1.7999999999999999E-2</v>
      </c>
      <c r="E1743" s="20">
        <v>8.1839999999999989E-5</v>
      </c>
      <c r="F1743" s="20">
        <v>7.0000000000000001E-3</v>
      </c>
      <c r="G1743" s="20">
        <v>3.2360000000000002E-5</v>
      </c>
    </row>
    <row r="1744" spans="1:7" hidden="1" x14ac:dyDescent="0.35">
      <c r="A1744" s="20" t="s">
        <v>408</v>
      </c>
      <c r="B1744" s="21">
        <v>300</v>
      </c>
      <c r="C1744" s="20">
        <v>2029</v>
      </c>
      <c r="D1744" s="20">
        <v>1.7999999999999999E-2</v>
      </c>
      <c r="E1744" s="20">
        <v>8.1839999999999989E-5</v>
      </c>
      <c r="F1744" s="20">
        <v>7.0000000000000001E-3</v>
      </c>
      <c r="G1744" s="20">
        <v>3.2360000000000002E-5</v>
      </c>
    </row>
    <row r="1745" spans="1:7" hidden="1" x14ac:dyDescent="0.35">
      <c r="A1745" s="20" t="s">
        <v>408</v>
      </c>
      <c r="B1745" s="21">
        <v>300</v>
      </c>
      <c r="C1745" s="20">
        <v>2028</v>
      </c>
      <c r="D1745" s="20">
        <v>1.7999999999999999E-2</v>
      </c>
      <c r="E1745" s="20">
        <v>8.1839999999999989E-5</v>
      </c>
      <c r="F1745" s="20">
        <v>7.0000000000000001E-3</v>
      </c>
      <c r="G1745" s="20">
        <v>3.2360000000000002E-5</v>
      </c>
    </row>
    <row r="1746" spans="1:7" hidden="1" x14ac:dyDescent="0.35">
      <c r="A1746" s="20" t="s">
        <v>408</v>
      </c>
      <c r="B1746" s="21">
        <v>300</v>
      </c>
      <c r="C1746" s="20">
        <v>2027</v>
      </c>
      <c r="D1746" s="20">
        <v>1.7999999999999999E-2</v>
      </c>
      <c r="E1746" s="20">
        <v>8.1839999999999989E-5</v>
      </c>
      <c r="F1746" s="20">
        <v>7.0000000000000001E-3</v>
      </c>
      <c r="G1746" s="20">
        <v>3.2360000000000002E-5</v>
      </c>
    </row>
    <row r="1747" spans="1:7" hidden="1" x14ac:dyDescent="0.35">
      <c r="A1747" s="20" t="s">
        <v>408</v>
      </c>
      <c r="B1747" s="21">
        <v>300</v>
      </c>
      <c r="C1747" s="20">
        <v>2026</v>
      </c>
      <c r="D1747" s="20">
        <v>1.7999999999999999E-2</v>
      </c>
      <c r="E1747" s="20">
        <v>8.1839999999999989E-5</v>
      </c>
      <c r="F1747" s="20">
        <v>7.0000000000000001E-3</v>
      </c>
      <c r="G1747" s="20">
        <v>3.2360000000000002E-5</v>
      </c>
    </row>
    <row r="1748" spans="1:7" hidden="1" x14ac:dyDescent="0.35">
      <c r="A1748" s="20" t="s">
        <v>408</v>
      </c>
      <c r="B1748" s="21">
        <v>300</v>
      </c>
      <c r="C1748" s="20">
        <v>2025</v>
      </c>
      <c r="D1748" s="20">
        <v>1.7999999999999999E-2</v>
      </c>
      <c r="E1748" s="20">
        <v>8.1839999999999989E-5</v>
      </c>
      <c r="F1748" s="20">
        <v>7.0000000000000001E-3</v>
      </c>
      <c r="G1748" s="20">
        <v>3.2360000000000002E-5</v>
      </c>
    </row>
    <row r="1749" spans="1:7" hidden="1" x14ac:dyDescent="0.35">
      <c r="A1749" s="20" t="s">
        <v>408</v>
      </c>
      <c r="B1749" s="21">
        <v>300</v>
      </c>
      <c r="C1749" s="20">
        <v>2024</v>
      </c>
      <c r="D1749" s="20">
        <v>1.7999999999999999E-2</v>
      </c>
      <c r="E1749" s="20">
        <v>8.1839999999999989E-5</v>
      </c>
      <c r="F1749" s="20">
        <v>7.0000000000000001E-3</v>
      </c>
      <c r="G1749" s="20">
        <v>3.2360000000000002E-5</v>
      </c>
    </row>
    <row r="1750" spans="1:7" x14ac:dyDescent="0.35">
      <c r="A1750" s="20" t="s">
        <v>408</v>
      </c>
      <c r="B1750" s="21">
        <v>300</v>
      </c>
      <c r="C1750" s="20">
        <v>2023</v>
      </c>
      <c r="D1750" s="20">
        <v>1.7999999999999999E-2</v>
      </c>
      <c r="E1750" s="20">
        <v>8.1839999999999989E-5</v>
      </c>
      <c r="F1750" s="20">
        <v>7.0000000000000001E-3</v>
      </c>
      <c r="G1750" s="20">
        <v>3.2360000000000002E-5</v>
      </c>
    </row>
    <row r="1751" spans="1:7" hidden="1" x14ac:dyDescent="0.35">
      <c r="A1751" s="20" t="s">
        <v>408</v>
      </c>
      <c r="B1751" s="21">
        <v>300</v>
      </c>
      <c r="C1751" s="20">
        <v>2022</v>
      </c>
      <c r="D1751" s="20">
        <v>1.7999999999999999E-2</v>
      </c>
      <c r="E1751" s="20">
        <v>8.1839999999999989E-5</v>
      </c>
      <c r="F1751" s="20">
        <v>7.0000000000000001E-3</v>
      </c>
      <c r="G1751" s="20">
        <v>3.2360000000000002E-5</v>
      </c>
    </row>
    <row r="1752" spans="1:7" hidden="1" x14ac:dyDescent="0.35">
      <c r="A1752" s="20" t="s">
        <v>408</v>
      </c>
      <c r="B1752" s="21">
        <v>300</v>
      </c>
      <c r="C1752" s="20">
        <v>2021</v>
      </c>
      <c r="D1752" s="20">
        <v>1.7999999999999999E-2</v>
      </c>
      <c r="E1752" s="20">
        <v>8.1839999999999989E-5</v>
      </c>
      <c r="F1752" s="20">
        <v>7.0000000000000001E-3</v>
      </c>
      <c r="G1752" s="20">
        <v>3.2360000000000002E-5</v>
      </c>
    </row>
    <row r="1753" spans="1:7" hidden="1" x14ac:dyDescent="0.35">
      <c r="A1753" s="20" t="s">
        <v>408</v>
      </c>
      <c r="B1753" s="21">
        <v>300</v>
      </c>
      <c r="C1753" s="20">
        <v>2020</v>
      </c>
      <c r="D1753" s="20">
        <v>1.7999999999999999E-2</v>
      </c>
      <c r="E1753" s="20">
        <v>8.1839999999999989E-5</v>
      </c>
      <c r="F1753" s="20">
        <v>7.0000000000000001E-3</v>
      </c>
      <c r="G1753" s="20">
        <v>3.2360000000000002E-5</v>
      </c>
    </row>
    <row r="1754" spans="1:7" hidden="1" x14ac:dyDescent="0.35">
      <c r="A1754" s="20" t="s">
        <v>408</v>
      </c>
      <c r="B1754" s="21">
        <v>300</v>
      </c>
      <c r="C1754" s="20">
        <v>2019</v>
      </c>
      <c r="D1754" s="20">
        <v>1.7999999999999999E-2</v>
      </c>
      <c r="E1754" s="20">
        <v>8.1839999999999989E-5</v>
      </c>
      <c r="F1754" s="20">
        <v>7.0000000000000001E-3</v>
      </c>
      <c r="G1754" s="20">
        <v>3.2360000000000002E-5</v>
      </c>
    </row>
    <row r="1755" spans="1:7" hidden="1" x14ac:dyDescent="0.35">
      <c r="A1755" s="20" t="s">
        <v>408</v>
      </c>
      <c r="B1755" s="21">
        <v>300</v>
      </c>
      <c r="C1755" s="20">
        <v>2018</v>
      </c>
      <c r="D1755" s="20">
        <v>1.7999999999999999E-2</v>
      </c>
      <c r="E1755" s="20">
        <v>8.1839999999999989E-5</v>
      </c>
      <c r="F1755" s="20">
        <v>7.0000000000000001E-3</v>
      </c>
      <c r="G1755" s="20">
        <v>3.2360000000000002E-5</v>
      </c>
    </row>
    <row r="1756" spans="1:7" hidden="1" x14ac:dyDescent="0.35">
      <c r="A1756" s="20" t="s">
        <v>408</v>
      </c>
      <c r="B1756" s="21">
        <v>300</v>
      </c>
      <c r="C1756" s="20">
        <v>2017</v>
      </c>
      <c r="D1756" s="20">
        <v>1.7999999999999999E-2</v>
      </c>
      <c r="E1756" s="20">
        <v>8.1839999999999989E-5</v>
      </c>
      <c r="F1756" s="20">
        <v>7.0000000000000001E-3</v>
      </c>
      <c r="G1756" s="20">
        <v>3.2360000000000002E-5</v>
      </c>
    </row>
    <row r="1757" spans="1:7" hidden="1" x14ac:dyDescent="0.35">
      <c r="A1757" s="20" t="s">
        <v>408</v>
      </c>
      <c r="B1757" s="21">
        <v>300</v>
      </c>
      <c r="C1757" s="20">
        <v>2016</v>
      </c>
      <c r="D1757" s="20">
        <v>1.7999999999999999E-2</v>
      </c>
      <c r="E1757" s="20">
        <v>8.1839999999999989E-5</v>
      </c>
      <c r="F1757" s="20">
        <v>7.0000000000000001E-3</v>
      </c>
      <c r="G1757" s="20">
        <v>3.2360000000000002E-5</v>
      </c>
    </row>
    <row r="1758" spans="1:7" hidden="1" x14ac:dyDescent="0.35">
      <c r="A1758" s="20" t="s">
        <v>408</v>
      </c>
      <c r="B1758" s="21">
        <v>300</v>
      </c>
      <c r="C1758" s="20">
        <v>2015</v>
      </c>
      <c r="D1758" s="20">
        <v>1.7999999999999999E-2</v>
      </c>
      <c r="E1758" s="20">
        <v>8.1839999999999989E-5</v>
      </c>
      <c r="F1758" s="20">
        <v>7.0000000000000001E-3</v>
      </c>
      <c r="G1758" s="20">
        <v>3.2360000000000002E-5</v>
      </c>
    </row>
    <row r="1759" spans="1:7" hidden="1" x14ac:dyDescent="0.35">
      <c r="A1759" s="20" t="s">
        <v>408</v>
      </c>
      <c r="B1759" s="21">
        <v>300</v>
      </c>
      <c r="C1759" s="20">
        <v>2014</v>
      </c>
      <c r="D1759" s="20">
        <v>1.7999999999999999E-2</v>
      </c>
      <c r="E1759" s="20">
        <v>8.1839999999999989E-5</v>
      </c>
      <c r="F1759" s="20">
        <v>7.0000000000000001E-3</v>
      </c>
      <c r="G1759" s="20">
        <v>3.2360000000000002E-5</v>
      </c>
    </row>
    <row r="1760" spans="1:7" hidden="1" x14ac:dyDescent="0.35">
      <c r="A1760" s="20" t="s">
        <v>408</v>
      </c>
      <c r="B1760" s="21">
        <v>300</v>
      </c>
      <c r="C1760" s="20">
        <v>2013</v>
      </c>
      <c r="D1760" s="20">
        <v>1.7999999999999999E-2</v>
      </c>
      <c r="E1760" s="20">
        <v>8.1839999999999989E-5</v>
      </c>
      <c r="F1760" s="20">
        <v>7.0000000000000001E-3</v>
      </c>
      <c r="G1760" s="20">
        <v>3.2360000000000002E-5</v>
      </c>
    </row>
    <row r="1761" spans="1:7" hidden="1" x14ac:dyDescent="0.35">
      <c r="A1761" s="20" t="s">
        <v>408</v>
      </c>
      <c r="B1761" s="21">
        <v>300</v>
      </c>
      <c r="C1761" s="20">
        <v>2012</v>
      </c>
      <c r="D1761" s="20">
        <v>1.7999999999999999E-2</v>
      </c>
      <c r="E1761" s="20">
        <v>8.1839999999999989E-5</v>
      </c>
      <c r="F1761" s="20">
        <v>7.0000000000000001E-3</v>
      </c>
      <c r="G1761" s="20">
        <v>3.2360000000000002E-5</v>
      </c>
    </row>
    <row r="1762" spans="1:7" hidden="1" x14ac:dyDescent="0.35">
      <c r="A1762" s="20" t="s">
        <v>408</v>
      </c>
      <c r="B1762" s="21">
        <v>300</v>
      </c>
      <c r="C1762" s="20">
        <v>2011</v>
      </c>
      <c r="D1762" s="20">
        <v>1.7999999999999999E-2</v>
      </c>
      <c r="E1762" s="20">
        <v>8.1839999999999989E-5</v>
      </c>
      <c r="F1762" s="20">
        <v>7.0000000000000001E-3</v>
      </c>
      <c r="G1762" s="20">
        <v>3.2360000000000002E-5</v>
      </c>
    </row>
    <row r="1763" spans="1:7" hidden="1" x14ac:dyDescent="0.35">
      <c r="A1763" s="20" t="s">
        <v>408</v>
      </c>
      <c r="B1763" s="21">
        <v>300</v>
      </c>
      <c r="C1763" s="20">
        <v>2010</v>
      </c>
      <c r="D1763" s="20">
        <v>1.7999999999999999E-2</v>
      </c>
      <c r="E1763" s="20">
        <v>8.1839999999999989E-5</v>
      </c>
      <c r="F1763" s="20">
        <v>7.0000000000000001E-3</v>
      </c>
      <c r="G1763" s="20">
        <v>3.2360000000000002E-5</v>
      </c>
    </row>
    <row r="1764" spans="1:7" hidden="1" x14ac:dyDescent="0.35">
      <c r="A1764" s="20" t="s">
        <v>408</v>
      </c>
      <c r="B1764" s="21">
        <v>300</v>
      </c>
      <c r="C1764" s="20">
        <v>2009</v>
      </c>
      <c r="D1764" s="20">
        <v>0.59</v>
      </c>
      <c r="E1764" s="20">
        <v>1.0120000000000002E-4</v>
      </c>
      <c r="F1764" s="20">
        <v>0.85599999999999998</v>
      </c>
      <c r="G1764" s="20">
        <v>9.599999999999986E-6</v>
      </c>
    </row>
    <row r="1765" spans="1:7" hidden="1" x14ac:dyDescent="0.35">
      <c r="A1765" s="20" t="s">
        <v>408</v>
      </c>
      <c r="B1765" s="21">
        <v>300</v>
      </c>
      <c r="C1765" s="20">
        <v>2008</v>
      </c>
      <c r="D1765" s="20">
        <v>0.59</v>
      </c>
      <c r="E1765" s="20">
        <v>1.0120000000000002E-4</v>
      </c>
      <c r="F1765" s="20">
        <v>0.85599999999999998</v>
      </c>
      <c r="G1765" s="20">
        <v>9.599999999999986E-6</v>
      </c>
    </row>
    <row r="1766" spans="1:7" hidden="1" x14ac:dyDescent="0.35">
      <c r="A1766" s="20" t="s">
        <v>408</v>
      </c>
      <c r="B1766" s="21">
        <v>300</v>
      </c>
      <c r="C1766" s="20">
        <v>2007</v>
      </c>
      <c r="D1766" s="20">
        <v>0.59</v>
      </c>
      <c r="E1766" s="20">
        <v>1.0120000000000002E-4</v>
      </c>
      <c r="F1766" s="20">
        <v>0.85599999999999998</v>
      </c>
      <c r="G1766" s="20">
        <v>9.599999999999986E-6</v>
      </c>
    </row>
    <row r="1767" spans="1:7" hidden="1" x14ac:dyDescent="0.35">
      <c r="A1767" s="20" t="s">
        <v>408</v>
      </c>
      <c r="B1767" s="21">
        <v>300</v>
      </c>
      <c r="C1767" s="20">
        <v>2006</v>
      </c>
      <c r="D1767" s="20">
        <v>0.59</v>
      </c>
      <c r="E1767" s="20">
        <v>1.8114285714285715E-4</v>
      </c>
      <c r="F1767" s="20">
        <v>0.85599999999999998</v>
      </c>
      <c r="G1767" s="20">
        <v>2.6285714285714291E-4</v>
      </c>
    </row>
    <row r="1768" spans="1:7" hidden="1" x14ac:dyDescent="0.35">
      <c r="A1768" s="20" t="s">
        <v>408</v>
      </c>
      <c r="B1768" s="21">
        <v>300</v>
      </c>
      <c r="C1768" s="20">
        <v>2005</v>
      </c>
      <c r="D1768" s="20">
        <v>0.59</v>
      </c>
      <c r="E1768" s="20">
        <v>1.8114285714285715E-4</v>
      </c>
      <c r="F1768" s="20">
        <v>0.85599999999999998</v>
      </c>
      <c r="G1768" s="20">
        <v>2.6285714285714291E-4</v>
      </c>
    </row>
    <row r="1769" spans="1:7" hidden="1" x14ac:dyDescent="0.35">
      <c r="A1769" s="20" t="s">
        <v>408</v>
      </c>
      <c r="B1769" s="21">
        <v>300</v>
      </c>
      <c r="C1769" s="20">
        <v>2004</v>
      </c>
      <c r="D1769" s="20">
        <v>0.59</v>
      </c>
      <c r="E1769" s="20">
        <v>1.8114285714285715E-4</v>
      </c>
      <c r="F1769" s="20">
        <v>0.85599999999999998</v>
      </c>
      <c r="G1769" s="20">
        <v>2.6285714285714291E-4</v>
      </c>
    </row>
    <row r="1770" spans="1:7" hidden="1" x14ac:dyDescent="0.35">
      <c r="A1770" s="20" t="s">
        <v>408</v>
      </c>
      <c r="B1770" s="21">
        <v>300</v>
      </c>
      <c r="C1770" s="20">
        <v>2003</v>
      </c>
      <c r="D1770" s="20">
        <v>0.71</v>
      </c>
      <c r="E1770" s="20">
        <v>3.5800000000000003E-5</v>
      </c>
      <c r="F1770" s="20">
        <v>4.5599999999999996</v>
      </c>
      <c r="G1770" s="20">
        <v>6.4499999999999996E-5</v>
      </c>
    </row>
    <row r="1771" spans="1:7" hidden="1" x14ac:dyDescent="0.35">
      <c r="A1771" s="20" t="s">
        <v>408</v>
      </c>
      <c r="B1771" s="21">
        <v>300</v>
      </c>
      <c r="C1771" s="20">
        <v>2002</v>
      </c>
      <c r="D1771" s="20">
        <v>0.94</v>
      </c>
      <c r="E1771" s="20">
        <v>3.57E-5</v>
      </c>
      <c r="F1771" s="20">
        <v>6.54</v>
      </c>
      <c r="G1771" s="20">
        <v>7.7700000000000005E-5</v>
      </c>
    </row>
    <row r="1772" spans="1:7" hidden="1" x14ac:dyDescent="0.35">
      <c r="A1772" s="20" t="s">
        <v>408</v>
      </c>
      <c r="B1772" s="21">
        <v>300</v>
      </c>
      <c r="C1772" s="20">
        <v>2001</v>
      </c>
      <c r="D1772" s="20">
        <v>1.1599999999999999</v>
      </c>
      <c r="E1772" s="20">
        <v>3.5500000000000002E-5</v>
      </c>
      <c r="F1772" s="20">
        <v>8.5299999999999994</v>
      </c>
      <c r="G1772" s="20">
        <v>9.0799999999999998E-5</v>
      </c>
    </row>
    <row r="1773" spans="1:7" hidden="1" x14ac:dyDescent="0.35">
      <c r="A1773" s="20" t="s">
        <v>408</v>
      </c>
      <c r="B1773" s="21">
        <v>300</v>
      </c>
      <c r="C1773" s="20">
        <v>2000</v>
      </c>
      <c r="D1773" s="20">
        <v>1.38</v>
      </c>
      <c r="E1773" s="20">
        <v>3.5299999999999997E-5</v>
      </c>
      <c r="F1773" s="20">
        <v>10.51</v>
      </c>
      <c r="G1773" s="20">
        <v>1.0399999999999999E-4</v>
      </c>
    </row>
    <row r="1774" spans="1:7" hidden="1" x14ac:dyDescent="0.35">
      <c r="A1774" s="20" t="s">
        <v>408</v>
      </c>
      <c r="B1774" s="21">
        <v>300</v>
      </c>
      <c r="C1774" s="20">
        <v>1999</v>
      </c>
      <c r="D1774" s="20">
        <v>1.38</v>
      </c>
      <c r="E1774" s="20">
        <v>3.5299999999999997E-5</v>
      </c>
      <c r="F1774" s="20">
        <v>10.51</v>
      </c>
      <c r="G1774" s="20">
        <v>1.0399999999999999E-4</v>
      </c>
    </row>
    <row r="1775" spans="1:7" hidden="1" x14ac:dyDescent="0.35">
      <c r="A1775" s="20" t="s">
        <v>408</v>
      </c>
      <c r="B1775" s="21">
        <v>300</v>
      </c>
      <c r="C1775" s="20">
        <v>1998</v>
      </c>
      <c r="D1775" s="20">
        <v>1.38</v>
      </c>
      <c r="E1775" s="20">
        <v>3.5299999999999997E-5</v>
      </c>
      <c r="F1775" s="20">
        <v>10.51</v>
      </c>
      <c r="G1775" s="20">
        <v>1.0399999999999999E-4</v>
      </c>
    </row>
    <row r="1776" spans="1:7" hidden="1" x14ac:dyDescent="0.35">
      <c r="A1776" s="20" t="s">
        <v>408</v>
      </c>
      <c r="B1776" s="21">
        <v>300</v>
      </c>
      <c r="C1776" s="20">
        <v>1997</v>
      </c>
      <c r="D1776" s="20">
        <v>1.38</v>
      </c>
      <c r="E1776" s="20">
        <v>3.5299999999999997E-5</v>
      </c>
      <c r="F1776" s="20">
        <v>10.51</v>
      </c>
      <c r="G1776" s="20">
        <v>1.0399999999999999E-4</v>
      </c>
    </row>
    <row r="1777" spans="1:7" hidden="1" x14ac:dyDescent="0.35">
      <c r="A1777" s="20" t="s">
        <v>408</v>
      </c>
      <c r="B1777" s="21">
        <v>300</v>
      </c>
      <c r="C1777" s="20">
        <v>1996</v>
      </c>
      <c r="D1777" s="20">
        <v>1.38</v>
      </c>
      <c r="E1777" s="20">
        <v>3.5299999999999997E-5</v>
      </c>
      <c r="F1777" s="20">
        <v>10.51</v>
      </c>
      <c r="G1777" s="20">
        <v>1.0399999999999999E-4</v>
      </c>
    </row>
    <row r="1778" spans="1:7" hidden="1" x14ac:dyDescent="0.35">
      <c r="A1778" s="20" t="s">
        <v>408</v>
      </c>
      <c r="B1778" s="21">
        <v>300</v>
      </c>
      <c r="C1778" s="20">
        <v>1995</v>
      </c>
      <c r="D1778" s="20">
        <v>1.38</v>
      </c>
      <c r="E1778" s="20">
        <v>3.5299999999999997E-5</v>
      </c>
      <c r="F1778" s="20">
        <v>10.51</v>
      </c>
      <c r="G1778" s="20">
        <v>1.0399999999999999E-4</v>
      </c>
    </row>
    <row r="1779" spans="1:7" hidden="1" x14ac:dyDescent="0.35">
      <c r="A1779" s="20" t="s">
        <v>408</v>
      </c>
      <c r="B1779" s="21">
        <v>300</v>
      </c>
      <c r="C1779" s="20">
        <v>1994</v>
      </c>
      <c r="D1779" s="20">
        <v>1.38</v>
      </c>
      <c r="E1779" s="20">
        <v>3.5299999999999997E-5</v>
      </c>
      <c r="F1779" s="20">
        <v>10.51</v>
      </c>
      <c r="G1779" s="20">
        <v>1.0399999999999999E-4</v>
      </c>
    </row>
    <row r="1780" spans="1:7" hidden="1" x14ac:dyDescent="0.35">
      <c r="A1780" s="20" t="s">
        <v>408</v>
      </c>
      <c r="B1780" s="21">
        <v>300</v>
      </c>
      <c r="C1780" s="20">
        <v>1993</v>
      </c>
      <c r="D1780" s="20">
        <v>1.38</v>
      </c>
      <c r="E1780" s="20">
        <v>3.5299999999999997E-5</v>
      </c>
      <c r="F1780" s="20">
        <v>10.51</v>
      </c>
      <c r="G1780" s="20">
        <v>1.0399999999999999E-4</v>
      </c>
    </row>
    <row r="1781" spans="1:7" hidden="1" x14ac:dyDescent="0.35">
      <c r="A1781" s="20" t="s">
        <v>408</v>
      </c>
      <c r="B1781" s="21">
        <v>300</v>
      </c>
      <c r="C1781" s="20">
        <v>1992</v>
      </c>
      <c r="D1781" s="20">
        <v>1.38</v>
      </c>
      <c r="E1781" s="20">
        <v>3.5299999999999997E-5</v>
      </c>
      <c r="F1781" s="20">
        <v>10.51</v>
      </c>
      <c r="G1781" s="20">
        <v>1.0399999999999999E-4</v>
      </c>
    </row>
    <row r="1782" spans="1:7" hidden="1" x14ac:dyDescent="0.35">
      <c r="A1782" s="20" t="s">
        <v>408</v>
      </c>
      <c r="B1782" s="21">
        <v>300</v>
      </c>
      <c r="C1782" s="20">
        <v>1991</v>
      </c>
      <c r="D1782" s="20">
        <v>1.38</v>
      </c>
      <c r="E1782" s="20">
        <v>3.5299999999999997E-5</v>
      </c>
      <c r="F1782" s="20">
        <v>10.51</v>
      </c>
      <c r="G1782" s="20">
        <v>1.0399999999999999E-4</v>
      </c>
    </row>
    <row r="1783" spans="1:7" hidden="1" x14ac:dyDescent="0.35">
      <c r="A1783" s="20" t="s">
        <v>408</v>
      </c>
      <c r="B1783" s="21">
        <v>300</v>
      </c>
      <c r="C1783" s="20">
        <v>1990</v>
      </c>
      <c r="D1783" s="20">
        <v>1.38</v>
      </c>
      <c r="E1783" s="20">
        <v>3.5299999999999997E-5</v>
      </c>
      <c r="F1783" s="20">
        <v>10.51</v>
      </c>
      <c r="G1783" s="20">
        <v>1.0399999999999999E-4</v>
      </c>
    </row>
    <row r="1784" spans="1:7" hidden="1" x14ac:dyDescent="0.35">
      <c r="A1784" s="20" t="s">
        <v>408</v>
      </c>
      <c r="B1784" s="21">
        <v>300</v>
      </c>
      <c r="C1784" s="20">
        <v>1989</v>
      </c>
      <c r="D1784" s="20">
        <v>1.38</v>
      </c>
      <c r="E1784" s="20">
        <v>3.5299999999999997E-5</v>
      </c>
      <c r="F1784" s="20">
        <v>10.51</v>
      </c>
      <c r="G1784" s="20">
        <v>1.0399999999999999E-4</v>
      </c>
    </row>
    <row r="1785" spans="1:7" hidden="1" x14ac:dyDescent="0.35">
      <c r="A1785" s="20" t="s">
        <v>408</v>
      </c>
      <c r="B1785" s="21">
        <v>300</v>
      </c>
      <c r="C1785" s="20">
        <v>1988</v>
      </c>
      <c r="D1785" s="20">
        <v>1.38</v>
      </c>
      <c r="E1785" s="20">
        <v>3.5299999999999997E-5</v>
      </c>
      <c r="F1785" s="20">
        <v>10.51</v>
      </c>
      <c r="G1785" s="20">
        <v>1.0399999999999999E-4</v>
      </c>
    </row>
    <row r="1786" spans="1:7" hidden="1" x14ac:dyDescent="0.35">
      <c r="A1786" s="20" t="s">
        <v>408</v>
      </c>
      <c r="B1786" s="21">
        <v>300</v>
      </c>
      <c r="C1786" s="20">
        <v>1987</v>
      </c>
      <c r="D1786" s="20">
        <v>1.38</v>
      </c>
      <c r="E1786" s="20">
        <v>3.5299999999999997E-5</v>
      </c>
      <c r="F1786" s="20">
        <v>10.51</v>
      </c>
      <c r="G1786" s="20">
        <v>1.0399999999999999E-4</v>
      </c>
    </row>
    <row r="1787" spans="1:7" hidden="1" x14ac:dyDescent="0.35">
      <c r="A1787" s="20" t="s">
        <v>408</v>
      </c>
      <c r="B1787" s="21">
        <v>300</v>
      </c>
      <c r="C1787" s="20">
        <v>1986</v>
      </c>
      <c r="D1787" s="20">
        <v>1.38</v>
      </c>
      <c r="E1787" s="20">
        <v>3.5299999999999997E-5</v>
      </c>
      <c r="F1787" s="20">
        <v>10.51</v>
      </c>
      <c r="G1787" s="20">
        <v>1.0399999999999999E-4</v>
      </c>
    </row>
    <row r="1788" spans="1:7" hidden="1" x14ac:dyDescent="0.35">
      <c r="A1788" s="20" t="s">
        <v>408</v>
      </c>
      <c r="B1788" s="21">
        <v>300</v>
      </c>
      <c r="C1788" s="20">
        <v>1985</v>
      </c>
      <c r="D1788" s="20">
        <v>1.38</v>
      </c>
      <c r="E1788" s="20">
        <v>3.5299999999999997E-5</v>
      </c>
      <c r="F1788" s="20">
        <v>10.51</v>
      </c>
      <c r="G1788" s="20">
        <v>1.0399999999999999E-4</v>
      </c>
    </row>
    <row r="1789" spans="1:7" hidden="1" x14ac:dyDescent="0.35">
      <c r="A1789" s="20" t="s">
        <v>408</v>
      </c>
      <c r="B1789" s="21">
        <v>300</v>
      </c>
      <c r="C1789" s="20">
        <v>1984</v>
      </c>
      <c r="D1789" s="20">
        <v>1.38</v>
      </c>
      <c r="E1789" s="20">
        <v>3.5299999999999997E-5</v>
      </c>
      <c r="F1789" s="20">
        <v>10.51</v>
      </c>
      <c r="G1789" s="20">
        <v>1.0399999999999999E-4</v>
      </c>
    </row>
    <row r="1790" spans="1:7" hidden="1" x14ac:dyDescent="0.35">
      <c r="A1790" s="20" t="s">
        <v>408</v>
      </c>
      <c r="B1790" s="21">
        <v>300</v>
      </c>
      <c r="C1790" s="20">
        <v>1983</v>
      </c>
      <c r="D1790" s="20">
        <v>1.38</v>
      </c>
      <c r="E1790" s="20">
        <v>3.5299999999999997E-5</v>
      </c>
      <c r="F1790" s="20">
        <v>10.51</v>
      </c>
      <c r="G1790" s="20">
        <v>1.0399999999999999E-4</v>
      </c>
    </row>
    <row r="1791" spans="1:7" hidden="1" x14ac:dyDescent="0.35">
      <c r="A1791" s="20" t="s">
        <v>408</v>
      </c>
      <c r="B1791" s="21">
        <v>300</v>
      </c>
      <c r="C1791" s="20">
        <v>1982</v>
      </c>
      <c r="D1791" s="20">
        <v>1.38</v>
      </c>
      <c r="E1791" s="20">
        <v>3.5299999999999997E-5</v>
      </c>
      <c r="F1791" s="20">
        <v>10.51</v>
      </c>
      <c r="G1791" s="20">
        <v>1.0399999999999999E-4</v>
      </c>
    </row>
    <row r="1792" spans="1:7" hidden="1" x14ac:dyDescent="0.35">
      <c r="A1792" s="20" t="s">
        <v>408</v>
      </c>
      <c r="B1792" s="21">
        <v>300</v>
      </c>
      <c r="C1792" s="20">
        <v>1981</v>
      </c>
      <c r="D1792" s="20">
        <v>1.38</v>
      </c>
      <c r="E1792" s="20">
        <v>3.5299999999999997E-5</v>
      </c>
      <c r="F1792" s="20">
        <v>10.51</v>
      </c>
      <c r="G1792" s="20">
        <v>1.0399999999999999E-4</v>
      </c>
    </row>
    <row r="1793" spans="1:7" hidden="1" x14ac:dyDescent="0.35">
      <c r="A1793" s="20" t="s">
        <v>408</v>
      </c>
      <c r="B1793" s="21">
        <v>300</v>
      </c>
      <c r="C1793" s="20">
        <v>1980</v>
      </c>
      <c r="D1793" s="20">
        <v>1.38</v>
      </c>
      <c r="E1793" s="20">
        <v>3.5299999999999997E-5</v>
      </c>
      <c r="F1793" s="20">
        <v>10.51</v>
      </c>
      <c r="G1793" s="20">
        <v>1.0399999999999999E-4</v>
      </c>
    </row>
    <row r="1794" spans="1:7" hidden="1" x14ac:dyDescent="0.35">
      <c r="A1794" s="20" t="s">
        <v>408</v>
      </c>
      <c r="B1794" s="21">
        <v>300</v>
      </c>
      <c r="C1794" s="20">
        <v>1979</v>
      </c>
      <c r="D1794" s="20">
        <v>1.38</v>
      </c>
      <c r="E1794" s="20">
        <v>3.5299999999999997E-5</v>
      </c>
      <c r="F1794" s="20">
        <v>10.51</v>
      </c>
      <c r="G1794" s="20">
        <v>1.0399999999999999E-4</v>
      </c>
    </row>
    <row r="1795" spans="1:7" hidden="1" x14ac:dyDescent="0.35">
      <c r="A1795" s="20" t="s">
        <v>408</v>
      </c>
      <c r="B1795" s="21">
        <v>300</v>
      </c>
      <c r="C1795" s="20">
        <v>1978</v>
      </c>
      <c r="D1795" s="20">
        <v>1.38</v>
      </c>
      <c r="E1795" s="20">
        <v>3.5299999999999997E-5</v>
      </c>
      <c r="F1795" s="20">
        <v>10.51</v>
      </c>
      <c r="G1795" s="20">
        <v>1.0399999999999999E-4</v>
      </c>
    </row>
    <row r="1796" spans="1:7" hidden="1" x14ac:dyDescent="0.35">
      <c r="A1796" s="20" t="s">
        <v>408</v>
      </c>
      <c r="B1796" s="21">
        <v>300</v>
      </c>
      <c r="C1796" s="20">
        <v>1977</v>
      </c>
      <c r="D1796" s="20">
        <v>1.38</v>
      </c>
      <c r="E1796" s="20">
        <v>3.5299999999999997E-5</v>
      </c>
      <c r="F1796" s="20">
        <v>10.51</v>
      </c>
      <c r="G1796" s="20">
        <v>1.0399999999999999E-4</v>
      </c>
    </row>
    <row r="1797" spans="1:7" hidden="1" x14ac:dyDescent="0.35">
      <c r="A1797" s="20" t="s">
        <v>408</v>
      </c>
      <c r="B1797" s="21">
        <v>300</v>
      </c>
      <c r="C1797" s="20">
        <v>1976</v>
      </c>
      <c r="D1797" s="20">
        <v>1.38</v>
      </c>
      <c r="E1797" s="20">
        <v>3.5299999999999997E-5</v>
      </c>
      <c r="F1797" s="20">
        <v>10.51</v>
      </c>
      <c r="G1797" s="20">
        <v>1.0399999999999999E-4</v>
      </c>
    </row>
    <row r="1798" spans="1:7" hidden="1" x14ac:dyDescent="0.35">
      <c r="A1798" s="20" t="s">
        <v>408</v>
      </c>
      <c r="B1798" s="21">
        <v>300</v>
      </c>
      <c r="C1798" s="20">
        <v>1975</v>
      </c>
      <c r="D1798" s="20">
        <v>1.38</v>
      </c>
      <c r="E1798" s="20">
        <v>3.5299999999999997E-5</v>
      </c>
      <c r="F1798" s="20">
        <v>10.51</v>
      </c>
      <c r="G1798" s="20">
        <v>1.0399999999999999E-4</v>
      </c>
    </row>
    <row r="1799" spans="1:7" hidden="1" x14ac:dyDescent="0.35">
      <c r="A1799" s="20" t="s">
        <v>408</v>
      </c>
      <c r="B1799" s="21">
        <v>300</v>
      </c>
      <c r="C1799" s="20">
        <v>1974</v>
      </c>
      <c r="D1799" s="20">
        <v>1.38</v>
      </c>
      <c r="E1799" s="20">
        <v>3.5299999999999997E-5</v>
      </c>
      <c r="F1799" s="20">
        <v>10.51</v>
      </c>
      <c r="G1799" s="20">
        <v>1.0399999999999999E-4</v>
      </c>
    </row>
    <row r="1800" spans="1:7" hidden="1" x14ac:dyDescent="0.35">
      <c r="A1800" s="20" t="s">
        <v>408</v>
      </c>
      <c r="B1800" s="21">
        <v>300</v>
      </c>
      <c r="C1800" s="20">
        <v>1973</v>
      </c>
      <c r="D1800" s="20">
        <v>1.38</v>
      </c>
      <c r="E1800" s="20">
        <v>3.5299999999999997E-5</v>
      </c>
      <c r="F1800" s="20">
        <v>10.51</v>
      </c>
      <c r="G1800" s="20">
        <v>1.0399999999999999E-4</v>
      </c>
    </row>
    <row r="1801" spans="1:7" hidden="1" x14ac:dyDescent="0.35">
      <c r="A1801" s="20" t="s">
        <v>408</v>
      </c>
      <c r="B1801" s="21">
        <v>300</v>
      </c>
      <c r="C1801" s="20">
        <v>1972</v>
      </c>
      <c r="D1801" s="20">
        <v>1.38</v>
      </c>
      <c r="E1801" s="20">
        <v>3.5299999999999997E-5</v>
      </c>
      <c r="F1801" s="20">
        <v>10.51</v>
      </c>
      <c r="G1801" s="20">
        <v>1.0399999999999999E-4</v>
      </c>
    </row>
    <row r="1802" spans="1:7" hidden="1" x14ac:dyDescent="0.35">
      <c r="A1802" s="20" t="s">
        <v>408</v>
      </c>
      <c r="B1802" s="21">
        <v>300</v>
      </c>
      <c r="C1802" s="20">
        <v>1971</v>
      </c>
      <c r="D1802" s="20">
        <v>1.38</v>
      </c>
      <c r="E1802" s="20">
        <v>3.5299999999999997E-5</v>
      </c>
      <c r="F1802" s="20">
        <v>10.51</v>
      </c>
      <c r="G1802" s="20">
        <v>1.0399999999999999E-4</v>
      </c>
    </row>
    <row r="1803" spans="1:7" hidden="1" x14ac:dyDescent="0.35">
      <c r="A1803" s="20" t="s">
        <v>408</v>
      </c>
      <c r="B1803" s="21">
        <v>300</v>
      </c>
      <c r="C1803" s="20">
        <v>1970</v>
      </c>
      <c r="D1803" s="20">
        <v>1.38</v>
      </c>
      <c r="E1803" s="20">
        <v>3.5299999999999997E-5</v>
      </c>
      <c r="F1803" s="20">
        <v>10.51</v>
      </c>
      <c r="G1803" s="20">
        <v>1.0399999999999999E-4</v>
      </c>
    </row>
    <row r="1804" spans="1:7" hidden="1" x14ac:dyDescent="0.35">
      <c r="A1804" s="20" t="s">
        <v>408</v>
      </c>
      <c r="B1804" s="21">
        <v>300</v>
      </c>
      <c r="C1804" s="20">
        <v>1969</v>
      </c>
      <c r="D1804" s="20">
        <v>1.38</v>
      </c>
      <c r="E1804" s="20">
        <v>3.5299999999999997E-5</v>
      </c>
      <c r="F1804" s="20">
        <v>10.51</v>
      </c>
      <c r="G1804" s="20">
        <v>1.0399999999999999E-4</v>
      </c>
    </row>
    <row r="1805" spans="1:7" hidden="1" x14ac:dyDescent="0.35">
      <c r="A1805" s="20" t="s">
        <v>408</v>
      </c>
      <c r="B1805" s="21">
        <v>300</v>
      </c>
      <c r="C1805" s="20">
        <v>1968</v>
      </c>
      <c r="D1805" s="20">
        <v>1.38</v>
      </c>
      <c r="E1805" s="20">
        <v>3.5299999999999997E-5</v>
      </c>
      <c r="F1805" s="20">
        <v>10.51</v>
      </c>
      <c r="G1805" s="20">
        <v>1.0399999999999999E-4</v>
      </c>
    </row>
    <row r="1806" spans="1:7" hidden="1" x14ac:dyDescent="0.35">
      <c r="A1806" s="20" t="s">
        <v>408</v>
      </c>
      <c r="B1806" s="21">
        <v>300</v>
      </c>
      <c r="C1806" s="20">
        <v>1967</v>
      </c>
      <c r="D1806" s="20">
        <v>1.38</v>
      </c>
      <c r="E1806" s="20">
        <v>3.5299999999999997E-5</v>
      </c>
      <c r="F1806" s="20">
        <v>10.51</v>
      </c>
      <c r="G1806" s="20">
        <v>1.0399999999999999E-4</v>
      </c>
    </row>
    <row r="1807" spans="1:7" hidden="1" x14ac:dyDescent="0.35">
      <c r="A1807" s="20" t="s">
        <v>408</v>
      </c>
      <c r="B1807" s="21">
        <v>300</v>
      </c>
      <c r="C1807" s="20">
        <v>1966</v>
      </c>
      <c r="D1807" s="20">
        <v>1.38</v>
      </c>
      <c r="E1807" s="20">
        <v>3.5299999999999997E-5</v>
      </c>
      <c r="F1807" s="20">
        <v>10.51</v>
      </c>
      <c r="G1807" s="20">
        <v>1.0399999999999999E-4</v>
      </c>
    </row>
    <row r="1808" spans="1:7" hidden="1" x14ac:dyDescent="0.35">
      <c r="A1808" s="20" t="s">
        <v>408</v>
      </c>
      <c r="B1808" s="21">
        <v>300</v>
      </c>
      <c r="C1808" s="20">
        <v>1965</v>
      </c>
      <c r="D1808" s="20">
        <v>1.38</v>
      </c>
      <c r="E1808" s="20">
        <v>3.5299999999999997E-5</v>
      </c>
      <c r="F1808" s="20">
        <v>10.51</v>
      </c>
      <c r="G1808" s="20">
        <v>1.0399999999999999E-4</v>
      </c>
    </row>
    <row r="1809" spans="1:7" hidden="1" x14ac:dyDescent="0.35">
      <c r="A1809" s="20" t="s">
        <v>408</v>
      </c>
      <c r="B1809" s="21">
        <v>300</v>
      </c>
      <c r="C1809" s="20">
        <v>1964</v>
      </c>
      <c r="D1809" s="20">
        <v>1.38</v>
      </c>
      <c r="E1809" s="20">
        <v>3.5299999999999997E-5</v>
      </c>
      <c r="F1809" s="20">
        <v>10.51</v>
      </c>
      <c r="G1809" s="20">
        <v>1.0399999999999999E-4</v>
      </c>
    </row>
    <row r="1810" spans="1:7" hidden="1" x14ac:dyDescent="0.35">
      <c r="A1810" s="20" t="s">
        <v>408</v>
      </c>
      <c r="B1810" s="21">
        <v>300</v>
      </c>
      <c r="C1810" s="20">
        <v>1963</v>
      </c>
      <c r="D1810" s="20">
        <v>1.38</v>
      </c>
      <c r="E1810" s="20">
        <v>3.5299999999999997E-5</v>
      </c>
      <c r="F1810" s="20">
        <v>10.51</v>
      </c>
      <c r="G1810" s="20">
        <v>1.0399999999999999E-4</v>
      </c>
    </row>
    <row r="1811" spans="1:7" hidden="1" x14ac:dyDescent="0.35">
      <c r="A1811" s="20" t="s">
        <v>408</v>
      </c>
      <c r="B1811" s="21">
        <v>300</v>
      </c>
      <c r="C1811" s="20">
        <v>1962</v>
      </c>
      <c r="D1811" s="20">
        <v>1.38</v>
      </c>
      <c r="E1811" s="20">
        <v>3.5299999999999997E-5</v>
      </c>
      <c r="F1811" s="20">
        <v>10.51</v>
      </c>
      <c r="G1811" s="20">
        <v>1.0399999999999999E-4</v>
      </c>
    </row>
    <row r="1812" spans="1:7" hidden="1" x14ac:dyDescent="0.35">
      <c r="A1812" s="20" t="s">
        <v>408</v>
      </c>
      <c r="B1812" s="21">
        <v>300</v>
      </c>
      <c r="C1812" s="20">
        <v>1961</v>
      </c>
      <c r="D1812" s="20">
        <v>1.38</v>
      </c>
      <c r="E1812" s="20">
        <v>3.5299999999999997E-5</v>
      </c>
      <c r="F1812" s="20">
        <v>10.51</v>
      </c>
      <c r="G1812" s="20">
        <v>1.0399999999999999E-4</v>
      </c>
    </row>
    <row r="1813" spans="1:7" hidden="1" x14ac:dyDescent="0.35">
      <c r="A1813" s="20" t="s">
        <v>408</v>
      </c>
      <c r="B1813" s="21">
        <v>300</v>
      </c>
      <c r="C1813" s="20">
        <v>1960</v>
      </c>
      <c r="D1813" s="20">
        <v>1.38</v>
      </c>
      <c r="E1813" s="20">
        <v>3.5299999999999997E-5</v>
      </c>
      <c r="F1813" s="20">
        <v>10.51</v>
      </c>
      <c r="G1813" s="20">
        <v>1.0399999999999999E-4</v>
      </c>
    </row>
    <row r="1814" spans="1:7" hidden="1" x14ac:dyDescent="0.35">
      <c r="A1814" s="20" t="s">
        <v>408</v>
      </c>
      <c r="B1814" s="21">
        <v>300</v>
      </c>
      <c r="C1814" s="20">
        <v>1959</v>
      </c>
      <c r="D1814" s="20">
        <v>1.38</v>
      </c>
      <c r="E1814" s="20">
        <v>3.5299999999999997E-5</v>
      </c>
      <c r="F1814" s="20">
        <v>10.51</v>
      </c>
      <c r="G1814" s="20">
        <v>1.0399999999999999E-4</v>
      </c>
    </row>
    <row r="1815" spans="1:7" hidden="1" x14ac:dyDescent="0.35">
      <c r="A1815" s="20" t="s">
        <v>408</v>
      </c>
      <c r="B1815" s="21">
        <v>300</v>
      </c>
      <c r="C1815" s="20">
        <v>1958</v>
      </c>
      <c r="D1815" s="20">
        <v>1.38</v>
      </c>
      <c r="E1815" s="20">
        <v>3.5299999999999997E-5</v>
      </c>
      <c r="F1815" s="20">
        <v>10.51</v>
      </c>
      <c r="G1815" s="20">
        <v>1.0399999999999999E-4</v>
      </c>
    </row>
    <row r="1816" spans="1:7" hidden="1" x14ac:dyDescent="0.35">
      <c r="A1816" s="20" t="s">
        <v>408</v>
      </c>
      <c r="B1816" s="21">
        <v>300</v>
      </c>
      <c r="C1816" s="20">
        <v>1957</v>
      </c>
      <c r="D1816" s="20">
        <v>1.38</v>
      </c>
      <c r="E1816" s="20">
        <v>3.5299999999999997E-5</v>
      </c>
      <c r="F1816" s="20">
        <v>10.51</v>
      </c>
      <c r="G1816" s="20">
        <v>1.0399999999999999E-4</v>
      </c>
    </row>
    <row r="1817" spans="1:7" hidden="1" x14ac:dyDescent="0.35">
      <c r="A1817" s="20" t="s">
        <v>408</v>
      </c>
      <c r="B1817" s="21">
        <v>300</v>
      </c>
      <c r="C1817" s="20">
        <v>1956</v>
      </c>
      <c r="D1817" s="20">
        <v>1.38</v>
      </c>
      <c r="E1817" s="20">
        <v>3.5299999999999997E-5</v>
      </c>
      <c r="F1817" s="20">
        <v>10.51</v>
      </c>
      <c r="G1817" s="20">
        <v>1.0399999999999999E-4</v>
      </c>
    </row>
    <row r="1818" spans="1:7" hidden="1" x14ac:dyDescent="0.35">
      <c r="A1818" s="20" t="s">
        <v>408</v>
      </c>
      <c r="B1818" s="21">
        <v>300</v>
      </c>
      <c r="C1818" s="20">
        <v>1955</v>
      </c>
      <c r="D1818" s="20">
        <v>1.38</v>
      </c>
      <c r="E1818" s="20">
        <v>3.5299999999999997E-5</v>
      </c>
      <c r="F1818" s="20">
        <v>10.51</v>
      </c>
      <c r="G1818" s="20">
        <v>1.0399999999999999E-4</v>
      </c>
    </row>
    <row r="1819" spans="1:7" hidden="1" x14ac:dyDescent="0.35">
      <c r="A1819" s="20" t="s">
        <v>408</v>
      </c>
      <c r="B1819" s="21">
        <v>300</v>
      </c>
      <c r="C1819" s="20">
        <v>1954</v>
      </c>
      <c r="D1819" s="20">
        <v>1.38</v>
      </c>
      <c r="E1819" s="20">
        <v>3.5299999999999997E-5</v>
      </c>
      <c r="F1819" s="20">
        <v>10.51</v>
      </c>
      <c r="G1819" s="20">
        <v>1.0399999999999999E-4</v>
      </c>
    </row>
    <row r="1820" spans="1:7" hidden="1" x14ac:dyDescent="0.35">
      <c r="A1820" s="20" t="s">
        <v>408</v>
      </c>
      <c r="B1820" s="21">
        <v>300</v>
      </c>
      <c r="C1820" s="20">
        <v>1953</v>
      </c>
      <c r="D1820" s="20">
        <v>1.38</v>
      </c>
      <c r="E1820" s="20">
        <v>3.5299999999999997E-5</v>
      </c>
      <c r="F1820" s="20">
        <v>10.51</v>
      </c>
      <c r="G1820" s="20">
        <v>1.0399999999999999E-4</v>
      </c>
    </row>
    <row r="1821" spans="1:7" hidden="1" x14ac:dyDescent="0.35">
      <c r="A1821" s="20" t="s">
        <v>408</v>
      </c>
      <c r="B1821" s="21">
        <v>300</v>
      </c>
      <c r="C1821" s="20">
        <v>1952</v>
      </c>
      <c r="D1821" s="20">
        <v>1.38</v>
      </c>
      <c r="E1821" s="20">
        <v>3.5299999999999997E-5</v>
      </c>
      <c r="F1821" s="20">
        <v>10.51</v>
      </c>
      <c r="G1821" s="20">
        <v>1.0399999999999999E-4</v>
      </c>
    </row>
    <row r="1822" spans="1:7" hidden="1" x14ac:dyDescent="0.35">
      <c r="A1822" s="20" t="s">
        <v>408</v>
      </c>
      <c r="B1822" s="21">
        <v>300</v>
      </c>
      <c r="C1822" s="20">
        <v>1951</v>
      </c>
      <c r="D1822" s="20">
        <v>1.38</v>
      </c>
      <c r="E1822" s="20">
        <v>3.5299999999999997E-5</v>
      </c>
      <c r="F1822" s="20">
        <v>10.51</v>
      </c>
      <c r="G1822" s="20">
        <v>1.0399999999999999E-4</v>
      </c>
    </row>
    <row r="1823" spans="1:7" hidden="1" x14ac:dyDescent="0.35">
      <c r="A1823" s="20" t="s">
        <v>408</v>
      </c>
      <c r="B1823" s="21">
        <v>300</v>
      </c>
      <c r="C1823" s="20">
        <v>1950</v>
      </c>
      <c r="D1823" s="20">
        <v>1.38</v>
      </c>
      <c r="E1823" s="20">
        <v>3.5299999999999997E-5</v>
      </c>
      <c r="F1823" s="20">
        <v>10.51</v>
      </c>
      <c r="G1823" s="20">
        <v>1.0399999999999999E-4</v>
      </c>
    </row>
    <row r="1824" spans="1:7" hidden="1" x14ac:dyDescent="0.35">
      <c r="A1824" s="20" t="s">
        <v>408</v>
      </c>
      <c r="B1824" s="21">
        <v>300</v>
      </c>
      <c r="C1824" s="20">
        <v>1949</v>
      </c>
      <c r="D1824" s="20">
        <v>1.38</v>
      </c>
      <c r="E1824" s="20">
        <v>3.5299999999999997E-5</v>
      </c>
      <c r="F1824" s="20">
        <v>10.51</v>
      </c>
      <c r="G1824" s="20">
        <v>1.0399999999999999E-4</v>
      </c>
    </row>
    <row r="1825" spans="1:7" hidden="1" x14ac:dyDescent="0.35">
      <c r="A1825" s="20" t="s">
        <v>408</v>
      </c>
      <c r="B1825" s="21">
        <v>300</v>
      </c>
      <c r="C1825" s="20">
        <v>1948</v>
      </c>
      <c r="D1825" s="20">
        <v>1.38</v>
      </c>
      <c r="E1825" s="20">
        <v>3.5299999999999997E-5</v>
      </c>
      <c r="F1825" s="20">
        <v>10.51</v>
      </c>
      <c r="G1825" s="20">
        <v>1.0399999999999999E-4</v>
      </c>
    </row>
    <row r="1826" spans="1:7" hidden="1" x14ac:dyDescent="0.35">
      <c r="A1826" s="20" t="s">
        <v>408</v>
      </c>
      <c r="B1826" s="21">
        <v>300</v>
      </c>
      <c r="C1826" s="20">
        <v>1947</v>
      </c>
      <c r="D1826" s="20">
        <v>1.38</v>
      </c>
      <c r="E1826" s="20">
        <v>3.5299999999999997E-5</v>
      </c>
      <c r="F1826" s="20">
        <v>10.51</v>
      </c>
      <c r="G1826" s="20">
        <v>1.0399999999999999E-4</v>
      </c>
    </row>
    <row r="1827" spans="1:7" hidden="1" x14ac:dyDescent="0.35">
      <c r="A1827" s="20" t="s">
        <v>408</v>
      </c>
      <c r="B1827" s="21">
        <v>300</v>
      </c>
      <c r="C1827" s="20">
        <v>1946</v>
      </c>
      <c r="D1827" s="20">
        <v>1.38</v>
      </c>
      <c r="E1827" s="20">
        <v>3.5299999999999997E-5</v>
      </c>
      <c r="F1827" s="20">
        <v>10.51</v>
      </c>
      <c r="G1827" s="20">
        <v>1.0399999999999999E-4</v>
      </c>
    </row>
    <row r="1828" spans="1:7" hidden="1" x14ac:dyDescent="0.35">
      <c r="A1828" s="20" t="s">
        <v>408</v>
      </c>
      <c r="B1828" s="21">
        <v>300</v>
      </c>
      <c r="C1828" s="20">
        <v>1945</v>
      </c>
      <c r="D1828" s="20">
        <v>1.38</v>
      </c>
      <c r="E1828" s="20">
        <v>3.5299999999999997E-5</v>
      </c>
      <c r="F1828" s="20">
        <v>10.51</v>
      </c>
      <c r="G1828" s="20">
        <v>1.0399999999999999E-4</v>
      </c>
    </row>
    <row r="1829" spans="1:7" hidden="1" x14ac:dyDescent="0.35">
      <c r="A1829" s="20" t="s">
        <v>408</v>
      </c>
      <c r="B1829" s="21">
        <v>300</v>
      </c>
      <c r="C1829" s="20">
        <v>1944</v>
      </c>
      <c r="D1829" s="20">
        <v>1.38</v>
      </c>
      <c r="E1829" s="20">
        <v>3.5299999999999997E-5</v>
      </c>
      <c r="F1829" s="20">
        <v>10.51</v>
      </c>
      <c r="G1829" s="20">
        <v>1.0399999999999999E-4</v>
      </c>
    </row>
    <row r="1830" spans="1:7" hidden="1" x14ac:dyDescent="0.35">
      <c r="A1830" s="20" t="s">
        <v>408</v>
      </c>
      <c r="B1830" s="21">
        <v>300</v>
      </c>
      <c r="C1830" s="20">
        <v>1943</v>
      </c>
      <c r="D1830" s="20">
        <v>1.38</v>
      </c>
      <c r="E1830" s="20">
        <v>3.5299999999999997E-5</v>
      </c>
      <c r="F1830" s="20">
        <v>10.51</v>
      </c>
      <c r="G1830" s="20">
        <v>1.0399999999999999E-4</v>
      </c>
    </row>
    <row r="1831" spans="1:7" hidden="1" x14ac:dyDescent="0.35">
      <c r="A1831" s="20" t="s">
        <v>408</v>
      </c>
      <c r="B1831" s="21">
        <v>300</v>
      </c>
      <c r="C1831" s="20">
        <v>1942</v>
      </c>
      <c r="D1831" s="20">
        <v>1.38</v>
      </c>
      <c r="E1831" s="20">
        <v>3.5299999999999997E-5</v>
      </c>
      <c r="F1831" s="20">
        <v>10.51</v>
      </c>
      <c r="G1831" s="20">
        <v>1.0399999999999999E-4</v>
      </c>
    </row>
    <row r="1832" spans="1:7" hidden="1" x14ac:dyDescent="0.35">
      <c r="A1832" s="20" t="s">
        <v>408</v>
      </c>
      <c r="B1832" s="21">
        <v>300</v>
      </c>
      <c r="C1832" s="20">
        <v>1941</v>
      </c>
      <c r="D1832" s="20">
        <v>1.38</v>
      </c>
      <c r="E1832" s="20">
        <v>3.5299999999999997E-5</v>
      </c>
      <c r="F1832" s="20">
        <v>10.51</v>
      </c>
      <c r="G1832" s="20">
        <v>1.0399999999999999E-4</v>
      </c>
    </row>
    <row r="1833" spans="1:7" hidden="1" x14ac:dyDescent="0.35">
      <c r="A1833" s="20" t="s">
        <v>408</v>
      </c>
      <c r="B1833" s="21">
        <v>300</v>
      </c>
      <c r="C1833" s="20">
        <v>1940</v>
      </c>
      <c r="D1833" s="20">
        <v>1.38</v>
      </c>
      <c r="E1833" s="20">
        <v>3.5299999999999997E-5</v>
      </c>
      <c r="F1833" s="20">
        <v>10.51</v>
      </c>
      <c r="G1833" s="20">
        <v>1.0399999999999999E-4</v>
      </c>
    </row>
    <row r="1834" spans="1:7" hidden="1" x14ac:dyDescent="0.35">
      <c r="A1834" s="20" t="s">
        <v>408</v>
      </c>
      <c r="B1834" s="21">
        <v>300</v>
      </c>
      <c r="C1834" s="20">
        <v>1939</v>
      </c>
      <c r="D1834" s="20">
        <v>1.38</v>
      </c>
      <c r="E1834" s="20">
        <v>3.5299999999999997E-5</v>
      </c>
      <c r="F1834" s="20">
        <v>10.51</v>
      </c>
      <c r="G1834" s="20">
        <v>1.0399999999999999E-4</v>
      </c>
    </row>
    <row r="1835" spans="1:7" hidden="1" x14ac:dyDescent="0.35">
      <c r="A1835" s="20" t="s">
        <v>408</v>
      </c>
      <c r="B1835" s="21">
        <v>300</v>
      </c>
      <c r="C1835" s="20">
        <v>1938</v>
      </c>
      <c r="D1835" s="20">
        <v>1.38</v>
      </c>
      <c r="E1835" s="20">
        <v>3.5299999999999997E-5</v>
      </c>
      <c r="F1835" s="20">
        <v>10.51</v>
      </c>
      <c r="G1835" s="20">
        <v>1.0399999999999999E-4</v>
      </c>
    </row>
    <row r="1836" spans="1:7" hidden="1" x14ac:dyDescent="0.35">
      <c r="A1836" s="20" t="s">
        <v>408</v>
      </c>
      <c r="B1836" s="21">
        <v>300</v>
      </c>
      <c r="C1836" s="20">
        <v>1937</v>
      </c>
      <c r="D1836" s="20">
        <v>1.38</v>
      </c>
      <c r="E1836" s="20">
        <v>3.5299999999999997E-5</v>
      </c>
      <c r="F1836" s="20">
        <v>10.51</v>
      </c>
      <c r="G1836" s="20">
        <v>1.0399999999999999E-4</v>
      </c>
    </row>
    <row r="1837" spans="1:7" hidden="1" x14ac:dyDescent="0.35">
      <c r="A1837" s="20" t="s">
        <v>408</v>
      </c>
      <c r="B1837" s="21">
        <v>300</v>
      </c>
      <c r="C1837" s="20">
        <v>1936</v>
      </c>
      <c r="D1837" s="20">
        <v>1.38</v>
      </c>
      <c r="E1837" s="20">
        <v>3.5299999999999997E-5</v>
      </c>
      <c r="F1837" s="20">
        <v>10.51</v>
      </c>
      <c r="G1837" s="20">
        <v>1.0399999999999999E-4</v>
      </c>
    </row>
    <row r="1838" spans="1:7" hidden="1" x14ac:dyDescent="0.35">
      <c r="A1838" s="20" t="s">
        <v>408</v>
      </c>
      <c r="B1838" s="21">
        <v>300</v>
      </c>
      <c r="C1838" s="20">
        <v>1935</v>
      </c>
      <c r="D1838" s="20">
        <v>1.38</v>
      </c>
      <c r="E1838" s="20">
        <v>3.5299999999999997E-5</v>
      </c>
      <c r="F1838" s="20">
        <v>10.51</v>
      </c>
      <c r="G1838" s="20">
        <v>1.0399999999999999E-4</v>
      </c>
    </row>
    <row r="1839" spans="1:7" hidden="1" x14ac:dyDescent="0.35">
      <c r="A1839" s="20" t="s">
        <v>408</v>
      </c>
      <c r="B1839" s="21">
        <v>300</v>
      </c>
      <c r="C1839" s="20">
        <v>1934</v>
      </c>
      <c r="D1839" s="20">
        <v>1.38</v>
      </c>
      <c r="E1839" s="20">
        <v>3.5299999999999997E-5</v>
      </c>
      <c r="F1839" s="20">
        <v>10.51</v>
      </c>
      <c r="G1839" s="20">
        <v>1.0399999999999999E-4</v>
      </c>
    </row>
    <row r="1840" spans="1:7" hidden="1" x14ac:dyDescent="0.35">
      <c r="A1840" s="20" t="s">
        <v>408</v>
      </c>
      <c r="B1840" s="21">
        <v>300</v>
      </c>
      <c r="C1840" s="20">
        <v>1933</v>
      </c>
      <c r="D1840" s="20">
        <v>1.38</v>
      </c>
      <c r="E1840" s="20">
        <v>3.5299999999999997E-5</v>
      </c>
      <c r="F1840" s="20">
        <v>10.51</v>
      </c>
      <c r="G1840" s="20">
        <v>1.0399999999999999E-4</v>
      </c>
    </row>
    <row r="1841" spans="1:7" hidden="1" x14ac:dyDescent="0.35">
      <c r="A1841" s="20" t="s">
        <v>408</v>
      </c>
      <c r="B1841" s="21">
        <v>300</v>
      </c>
      <c r="C1841" s="20">
        <v>1932</v>
      </c>
      <c r="D1841" s="20">
        <v>1.38</v>
      </c>
      <c r="E1841" s="20">
        <v>3.5299999999999997E-5</v>
      </c>
      <c r="F1841" s="20">
        <v>10.51</v>
      </c>
      <c r="G1841" s="20">
        <v>1.0399999999999999E-4</v>
      </c>
    </row>
    <row r="1842" spans="1:7" hidden="1" x14ac:dyDescent="0.35">
      <c r="A1842" s="20" t="s">
        <v>408</v>
      </c>
      <c r="B1842" s="21">
        <v>300</v>
      </c>
      <c r="C1842" s="20">
        <v>1931</v>
      </c>
      <c r="D1842" s="20">
        <v>1.38</v>
      </c>
      <c r="E1842" s="20">
        <v>3.5299999999999997E-5</v>
      </c>
      <c r="F1842" s="20">
        <v>10.51</v>
      </c>
      <c r="G1842" s="20">
        <v>1.0399999999999999E-4</v>
      </c>
    </row>
    <row r="1843" spans="1:7" hidden="1" x14ac:dyDescent="0.35">
      <c r="A1843" s="20" t="s">
        <v>408</v>
      </c>
      <c r="B1843" s="21">
        <v>300</v>
      </c>
      <c r="C1843" s="20">
        <v>1930</v>
      </c>
      <c r="D1843" s="20">
        <v>1.38</v>
      </c>
      <c r="E1843" s="20">
        <v>3.5299999999999997E-5</v>
      </c>
      <c r="F1843" s="20">
        <v>10.51</v>
      </c>
      <c r="G1843" s="20">
        <v>1.0399999999999999E-4</v>
      </c>
    </row>
    <row r="1844" spans="1:7" hidden="1" x14ac:dyDescent="0.35">
      <c r="A1844" s="20" t="s">
        <v>408</v>
      </c>
      <c r="B1844" s="21">
        <v>300</v>
      </c>
      <c r="C1844" s="20">
        <v>1929</v>
      </c>
      <c r="D1844" s="20">
        <v>1.38</v>
      </c>
      <c r="E1844" s="20">
        <v>3.5299999999999997E-5</v>
      </c>
      <c r="F1844" s="20">
        <v>10.51</v>
      </c>
      <c r="G1844" s="20">
        <v>1.0399999999999999E-4</v>
      </c>
    </row>
    <row r="1845" spans="1:7" hidden="1" x14ac:dyDescent="0.35">
      <c r="A1845" s="20" t="s">
        <v>408</v>
      </c>
      <c r="B1845" s="21">
        <v>300</v>
      </c>
      <c r="C1845" s="20">
        <v>1928</v>
      </c>
      <c r="D1845" s="20">
        <v>1.38</v>
      </c>
      <c r="E1845" s="20">
        <v>3.5299999999999997E-5</v>
      </c>
      <c r="F1845" s="20">
        <v>10.51</v>
      </c>
      <c r="G1845" s="20">
        <v>1.0399999999999999E-4</v>
      </c>
    </row>
    <row r="1846" spans="1:7" hidden="1" x14ac:dyDescent="0.35">
      <c r="A1846" s="20" t="s">
        <v>408</v>
      </c>
      <c r="B1846" s="21" t="s">
        <v>638</v>
      </c>
      <c r="C1846" s="20">
        <v>2011</v>
      </c>
      <c r="D1846" s="20">
        <v>2.476</v>
      </c>
      <c r="E1846" s="20">
        <v>4.0400000000000001E-4</v>
      </c>
      <c r="F1846" s="20">
        <v>2.64</v>
      </c>
      <c r="G1846" s="20">
        <v>4.8000000000000001E-4</v>
      </c>
    </row>
    <row r="1847" spans="1:7" hidden="1" x14ac:dyDescent="0.35">
      <c r="A1847" s="20" t="s">
        <v>408</v>
      </c>
      <c r="B1847" s="21" t="s">
        <v>640</v>
      </c>
      <c r="C1847" s="20">
        <v>2011</v>
      </c>
      <c r="D1847" s="20">
        <v>0.16600000000000001</v>
      </c>
      <c r="E1847" s="20">
        <v>6.1600000000000007E-5</v>
      </c>
      <c r="F1847" s="20">
        <v>4.2999999999999997E-2</v>
      </c>
      <c r="G1847" s="20">
        <v>1.66E-5</v>
      </c>
    </row>
    <row r="1848" spans="1:7" hidden="1" x14ac:dyDescent="0.35">
      <c r="A1848" s="20" t="s">
        <v>408</v>
      </c>
      <c r="B1848" s="21" t="s">
        <v>639</v>
      </c>
      <c r="C1848" s="20">
        <v>2011</v>
      </c>
      <c r="D1848" s="20">
        <v>1.603</v>
      </c>
      <c r="E1848" s="20">
        <v>3.0000000000000001E-3</v>
      </c>
      <c r="F1848" s="20">
        <v>6.2E-2</v>
      </c>
      <c r="G1848" s="20">
        <v>1.2999999999999999E-4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Summary Tables</vt:lpstr>
      <vt:lpstr>PIVOT</vt:lpstr>
      <vt:lpstr>2017 Emission Inventory</vt:lpstr>
      <vt:lpstr>2020 GSE Emission Inventory</vt:lpstr>
      <vt:lpstr>ORDLF</vt:lpstr>
      <vt:lpstr>LSILF</vt:lpstr>
      <vt:lpstr>DRCAP</vt:lpstr>
      <vt:lpstr>ORDEF</vt:lpstr>
      <vt:lpstr>LSIEF</vt:lpstr>
      <vt:lpstr>DIESFCF</vt:lpstr>
      <vt:lpstr>GASFCF17</vt:lpstr>
      <vt:lpstr>GASFCF20</vt:lpstr>
      <vt:lpstr>TIER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Kristy Monji</dc:creator>
  <cp:lastModifiedBy>Kristy Monji</cp:lastModifiedBy>
  <dcterms:created xsi:type="dcterms:W3CDTF">2021-09-18T06:44:40Z</dcterms:created>
  <dcterms:modified xsi:type="dcterms:W3CDTF">2021-09-24T13:25:01Z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-2029625422</vt:i4>
  </property>
  <property fmtid="{D5CDD505-2E9C-101B-9397-08002B2CF9AE}" pid="3" name="_NewReviewCycle">
    <vt:lpwstr/>
  </property>
  <property fmtid="{D5CDD505-2E9C-101B-9397-08002B2CF9AE}" pid="4" name="_EmailSubject">
    <vt:lpwstr>2020 Airports MOU Reports</vt:lpwstr>
  </property>
  <property fmtid="{D5CDD505-2E9C-101B-9397-08002B2CF9AE}" pid="5" name="_AuthorEmail">
    <vt:lpwstr>Kristy.Monji@nv5.com</vt:lpwstr>
  </property>
  <property fmtid="{D5CDD505-2E9C-101B-9397-08002B2CF9AE}" pid="6" name="_AuthorEmailDisplayName">
    <vt:lpwstr>Kristy Monji</vt:lpwstr>
  </property>
</Properties>
</file>